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192.168.5.3\Comptabilité La Ruche\$Facturation automatique\1 - Factures transporteurs + calculs\2026\2026 06\"/>
    </mc:Choice>
  </mc:AlternateContent>
  <xr:revisionPtr revIDLastSave="0" documentId="13_ncr:1_{1670DC7C-D457-42BC-A401-B29249C209CC}" xr6:coauthVersionLast="47" xr6:coauthVersionMax="47" xr10:uidLastSave="{00000000-0000-0000-0000-000000000000}"/>
  <bookViews>
    <workbookView xWindow="28680" yWindow="-120" windowWidth="29040" windowHeight="15720" tabRatio="838" firstSheet="1" activeTab="8" xr2:uid="{00000000-000D-0000-FFFF-FFFF00000000}"/>
  </bookViews>
  <sheets>
    <sheet name="Pays TVA" sheetId="10" r:id="rId1"/>
    <sheet name="Sous-comptes" sheetId="11" r:id="rId2"/>
    <sheet name="Bibliothèque transporteurs" sheetId="9" r:id="rId3"/>
    <sheet name="Catégories" sheetId="5" r:id="rId4"/>
    <sheet name="TARIFS" sheetId="7" r:id="rId5"/>
    <sheet name="cap à 5%" sheetId="8" r:id="rId6"/>
    <sheet name="Contrôle pdf" sheetId="12" r:id="rId7"/>
    <sheet name="Zoning 2shop" sheetId="13" r:id="rId8"/>
    <sheet name="Facture Chronopost" sheetId="1" r:id="rId9"/>
    <sheet name="TCD poids" sheetId="4" r:id="rId10"/>
    <sheet name="TCD" sheetId="3" r:id="rId11"/>
    <sheet name="Fichier import" sheetId="2" r:id="rId12"/>
    <sheet name="Bilan clients" sheetId="6" r:id="rId13"/>
    <sheet name="Avoir" sheetId="14" r:id="rId14"/>
  </sheets>
  <definedNames>
    <definedName name="_xlnm._FilterDatabase" localSheetId="8" hidden="1">'Facture Chronopost'!$A$1:$AI$2351</definedName>
    <definedName name="_xlnm._FilterDatabase" localSheetId="11" hidden="1">'Fichier import'!$A$1:$W$2208</definedName>
    <definedName name="_xlnm._FilterDatabase" localSheetId="10" hidden="1">TCD!$A$1:$D$1569</definedName>
  </definedNames>
  <calcPr calcId="191029"/>
  <pivotCaches>
    <pivotCache cacheId="2" r:id="rId15"/>
    <pivotCache cacheId="3" r:id="rId16"/>
    <pivotCache cacheId="4" r:id="rId17"/>
    <pivotCache cacheId="5" r:id="rId1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8" i="1" l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17" i="1"/>
  <c r="W1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U1507" i="3" s="1"/>
  <c r="X1582" i="1"/>
  <c r="X1583" i="1"/>
  <c r="U1509" i="3" s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U1860" i="3" s="1"/>
  <c r="X1940" i="1"/>
  <c r="U1861" i="3" s="1"/>
  <c r="X1941" i="1"/>
  <c r="U1862" i="3" s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" i="3"/>
  <c r="AA100" i="1"/>
  <c r="AA3" i="1"/>
  <c r="F2153" i="2"/>
  <c r="I2153" i="2"/>
  <c r="L2153" i="2"/>
  <c r="O2153" i="2"/>
  <c r="P2153" i="2"/>
  <c r="Q2153" i="2"/>
  <c r="R2153" i="2"/>
  <c r="S2153" i="2"/>
  <c r="F2154" i="2"/>
  <c r="O2154" i="2"/>
  <c r="P2154" i="2"/>
  <c r="Q2154" i="2"/>
  <c r="R2154" i="2"/>
  <c r="S2154" i="2"/>
  <c r="F2155" i="2"/>
  <c r="O2155" i="2"/>
  <c r="P2155" i="2"/>
  <c r="Q2155" i="2"/>
  <c r="R2155" i="2"/>
  <c r="S2155" i="2"/>
  <c r="F2156" i="2"/>
  <c r="O2156" i="2"/>
  <c r="P2156" i="2"/>
  <c r="Q2156" i="2"/>
  <c r="R2156" i="2"/>
  <c r="S2156" i="2"/>
  <c r="F2157" i="2"/>
  <c r="O2157" i="2"/>
  <c r="P2157" i="2"/>
  <c r="Q2157" i="2"/>
  <c r="R2157" i="2"/>
  <c r="S2157" i="2"/>
  <c r="F2158" i="2"/>
  <c r="O2158" i="2"/>
  <c r="P2158" i="2"/>
  <c r="Q2158" i="2"/>
  <c r="R2158" i="2"/>
  <c r="S2158" i="2"/>
  <c r="F2159" i="2"/>
  <c r="O2159" i="2"/>
  <c r="P2159" i="2"/>
  <c r="Q2159" i="2"/>
  <c r="R2159" i="2"/>
  <c r="S2159" i="2"/>
  <c r="F2160" i="2"/>
  <c r="L2160" i="2"/>
  <c r="O2160" i="2"/>
  <c r="P2160" i="2"/>
  <c r="Q2160" i="2"/>
  <c r="R2160" i="2"/>
  <c r="S2160" i="2"/>
  <c r="F2161" i="2"/>
  <c r="O2161" i="2"/>
  <c r="P2161" i="2"/>
  <c r="Q2161" i="2"/>
  <c r="S2161" i="2"/>
  <c r="F2162" i="2"/>
  <c r="O2162" i="2"/>
  <c r="P2162" i="2"/>
  <c r="Q2162" i="2"/>
  <c r="S2162" i="2"/>
  <c r="F2163" i="2"/>
  <c r="O2163" i="2"/>
  <c r="P2163" i="2"/>
  <c r="Q2163" i="2"/>
  <c r="S2163" i="2"/>
  <c r="F2164" i="2"/>
  <c r="O2164" i="2"/>
  <c r="P2164" i="2"/>
  <c r="Q2164" i="2"/>
  <c r="S2164" i="2"/>
  <c r="F2165" i="2"/>
  <c r="O2165" i="2"/>
  <c r="P2165" i="2"/>
  <c r="Q2165" i="2"/>
  <c r="R2165" i="2"/>
  <c r="S2165" i="2"/>
  <c r="F2166" i="2"/>
  <c r="O2166" i="2"/>
  <c r="P2166" i="2"/>
  <c r="Q2166" i="2"/>
  <c r="R2166" i="2"/>
  <c r="S2166" i="2"/>
  <c r="F2167" i="2"/>
  <c r="O2167" i="2"/>
  <c r="P2167" i="2"/>
  <c r="Q2167" i="2"/>
  <c r="R2167" i="2"/>
  <c r="S2167" i="2"/>
  <c r="F2168" i="2"/>
  <c r="O2168" i="2"/>
  <c r="P2168" i="2"/>
  <c r="Q2168" i="2"/>
  <c r="R2168" i="2"/>
  <c r="S2168" i="2"/>
  <c r="F2169" i="2"/>
  <c r="O2169" i="2"/>
  <c r="P2169" i="2"/>
  <c r="Q2169" i="2"/>
  <c r="S2169" i="2"/>
  <c r="F2170" i="2"/>
  <c r="O2170" i="2"/>
  <c r="P2170" i="2"/>
  <c r="Q2170" i="2"/>
  <c r="R2170" i="2"/>
  <c r="S2170" i="2"/>
  <c r="F2171" i="2"/>
  <c r="O2171" i="2"/>
  <c r="P2171" i="2"/>
  <c r="Q2171" i="2"/>
  <c r="S2171" i="2"/>
  <c r="F2172" i="2"/>
  <c r="O2172" i="2"/>
  <c r="P2172" i="2"/>
  <c r="Q2172" i="2"/>
  <c r="S2172" i="2"/>
  <c r="F2173" i="2"/>
  <c r="O2173" i="2"/>
  <c r="P2173" i="2"/>
  <c r="Q2173" i="2"/>
  <c r="R2173" i="2"/>
  <c r="S2173" i="2"/>
  <c r="F2174" i="2"/>
  <c r="I2174" i="2"/>
  <c r="L2174" i="2"/>
  <c r="O2174" i="2"/>
  <c r="P2174" i="2"/>
  <c r="Q2174" i="2"/>
  <c r="R2174" i="2"/>
  <c r="S2174" i="2"/>
  <c r="F2175" i="2"/>
  <c r="I2175" i="2"/>
  <c r="L2175" i="2"/>
  <c r="O2175" i="2"/>
  <c r="P2175" i="2"/>
  <c r="Q2175" i="2"/>
  <c r="R2175" i="2"/>
  <c r="S2175" i="2"/>
  <c r="F2176" i="2"/>
  <c r="O2176" i="2"/>
  <c r="P2176" i="2"/>
  <c r="Q2176" i="2"/>
  <c r="R2176" i="2"/>
  <c r="S2176" i="2"/>
  <c r="F2177" i="2"/>
  <c r="I2177" i="2"/>
  <c r="L2177" i="2"/>
  <c r="O2177" i="2"/>
  <c r="P2177" i="2"/>
  <c r="Q2177" i="2"/>
  <c r="R2177" i="2"/>
  <c r="S2177" i="2"/>
  <c r="F2178" i="2"/>
  <c r="L2178" i="2"/>
  <c r="O2178" i="2"/>
  <c r="P2178" i="2"/>
  <c r="Q2178" i="2"/>
  <c r="R2178" i="2"/>
  <c r="S2178" i="2"/>
  <c r="F2179" i="2"/>
  <c r="I2179" i="2"/>
  <c r="L2179" i="2"/>
  <c r="O2179" i="2"/>
  <c r="P2179" i="2"/>
  <c r="Q2179" i="2"/>
  <c r="R2179" i="2"/>
  <c r="S2179" i="2"/>
  <c r="F2180" i="2"/>
  <c r="I2180" i="2"/>
  <c r="L2180" i="2"/>
  <c r="O2180" i="2"/>
  <c r="P2180" i="2"/>
  <c r="Q2180" i="2"/>
  <c r="R2180" i="2"/>
  <c r="S2180" i="2"/>
  <c r="F2181" i="2"/>
  <c r="I2181" i="2"/>
  <c r="L2181" i="2"/>
  <c r="O2181" i="2"/>
  <c r="P2181" i="2"/>
  <c r="Q2181" i="2"/>
  <c r="R2181" i="2"/>
  <c r="S2181" i="2"/>
  <c r="F2182" i="2"/>
  <c r="I2182" i="2"/>
  <c r="L2182" i="2"/>
  <c r="O2182" i="2"/>
  <c r="P2182" i="2"/>
  <c r="Q2182" i="2"/>
  <c r="R2182" i="2"/>
  <c r="S2182" i="2"/>
  <c r="F2183" i="2"/>
  <c r="I2183" i="2"/>
  <c r="L2183" i="2"/>
  <c r="O2183" i="2"/>
  <c r="P2183" i="2"/>
  <c r="Q2183" i="2"/>
  <c r="R2183" i="2"/>
  <c r="S2183" i="2"/>
  <c r="F2184" i="2"/>
  <c r="I2184" i="2"/>
  <c r="L2184" i="2"/>
  <c r="O2184" i="2"/>
  <c r="P2184" i="2"/>
  <c r="Q2184" i="2"/>
  <c r="R2184" i="2"/>
  <c r="S2184" i="2"/>
  <c r="F2185" i="2"/>
  <c r="I2185" i="2"/>
  <c r="L2185" i="2"/>
  <c r="O2185" i="2"/>
  <c r="P2185" i="2"/>
  <c r="Q2185" i="2"/>
  <c r="R2185" i="2"/>
  <c r="S2185" i="2"/>
  <c r="F2186" i="2"/>
  <c r="I2186" i="2"/>
  <c r="L2186" i="2"/>
  <c r="O2186" i="2"/>
  <c r="P2186" i="2"/>
  <c r="Q2186" i="2"/>
  <c r="R2186" i="2"/>
  <c r="S2186" i="2"/>
  <c r="F2187" i="2"/>
  <c r="I2187" i="2"/>
  <c r="L2187" i="2"/>
  <c r="O2187" i="2"/>
  <c r="P2187" i="2"/>
  <c r="Q2187" i="2"/>
  <c r="R2187" i="2"/>
  <c r="S2187" i="2"/>
  <c r="F2188" i="2"/>
  <c r="I2188" i="2"/>
  <c r="L2188" i="2"/>
  <c r="O2188" i="2"/>
  <c r="P2188" i="2"/>
  <c r="Q2188" i="2"/>
  <c r="R2188" i="2"/>
  <c r="S2188" i="2"/>
  <c r="F2189" i="2"/>
  <c r="I2189" i="2"/>
  <c r="L2189" i="2"/>
  <c r="O2189" i="2"/>
  <c r="P2189" i="2"/>
  <c r="Q2189" i="2"/>
  <c r="R2189" i="2"/>
  <c r="S2189" i="2"/>
  <c r="F2190" i="2"/>
  <c r="I2190" i="2"/>
  <c r="L2190" i="2"/>
  <c r="O2190" i="2"/>
  <c r="P2190" i="2"/>
  <c r="Q2190" i="2"/>
  <c r="R2190" i="2"/>
  <c r="S2190" i="2"/>
  <c r="F2191" i="2"/>
  <c r="I2191" i="2"/>
  <c r="L2191" i="2"/>
  <c r="O2191" i="2"/>
  <c r="P2191" i="2"/>
  <c r="Q2191" i="2"/>
  <c r="R2191" i="2"/>
  <c r="S2191" i="2"/>
  <c r="F2192" i="2"/>
  <c r="I2192" i="2"/>
  <c r="L2192" i="2"/>
  <c r="O2192" i="2"/>
  <c r="P2192" i="2"/>
  <c r="Q2192" i="2"/>
  <c r="R2192" i="2"/>
  <c r="S2192" i="2"/>
  <c r="F2193" i="2"/>
  <c r="I2193" i="2"/>
  <c r="L2193" i="2"/>
  <c r="O2193" i="2"/>
  <c r="P2193" i="2"/>
  <c r="Q2193" i="2"/>
  <c r="R2193" i="2"/>
  <c r="S2193" i="2"/>
  <c r="F2194" i="2"/>
  <c r="I2194" i="2"/>
  <c r="L2194" i="2"/>
  <c r="O2194" i="2"/>
  <c r="P2194" i="2"/>
  <c r="Q2194" i="2"/>
  <c r="R2194" i="2"/>
  <c r="S2194" i="2"/>
  <c r="F2195" i="2"/>
  <c r="I2195" i="2"/>
  <c r="L2195" i="2"/>
  <c r="O2195" i="2"/>
  <c r="P2195" i="2"/>
  <c r="Q2195" i="2"/>
  <c r="R2195" i="2"/>
  <c r="S2195" i="2"/>
  <c r="F2196" i="2"/>
  <c r="I2196" i="2"/>
  <c r="L2196" i="2"/>
  <c r="O2196" i="2"/>
  <c r="P2196" i="2"/>
  <c r="Q2196" i="2"/>
  <c r="R2196" i="2"/>
  <c r="S2196" i="2"/>
  <c r="F2197" i="2"/>
  <c r="I2197" i="2"/>
  <c r="L2197" i="2"/>
  <c r="O2197" i="2"/>
  <c r="P2197" i="2"/>
  <c r="Q2197" i="2"/>
  <c r="R2197" i="2"/>
  <c r="S2197" i="2"/>
  <c r="F2198" i="2"/>
  <c r="I2198" i="2"/>
  <c r="L2198" i="2"/>
  <c r="O2198" i="2"/>
  <c r="P2198" i="2"/>
  <c r="Q2198" i="2"/>
  <c r="R2198" i="2"/>
  <c r="S2198" i="2"/>
  <c r="F2199" i="2"/>
  <c r="I2199" i="2"/>
  <c r="L2199" i="2"/>
  <c r="O2199" i="2"/>
  <c r="P2199" i="2"/>
  <c r="Q2199" i="2"/>
  <c r="R2199" i="2"/>
  <c r="S2199" i="2"/>
  <c r="F2200" i="2"/>
  <c r="I2200" i="2"/>
  <c r="L2200" i="2"/>
  <c r="O2200" i="2"/>
  <c r="P2200" i="2"/>
  <c r="Q2200" i="2"/>
  <c r="R2200" i="2"/>
  <c r="S2200" i="2"/>
  <c r="F2201" i="2"/>
  <c r="I2201" i="2"/>
  <c r="L2201" i="2"/>
  <c r="O2201" i="2"/>
  <c r="P2201" i="2"/>
  <c r="Q2201" i="2"/>
  <c r="R2201" i="2"/>
  <c r="S2201" i="2"/>
  <c r="F2202" i="2"/>
  <c r="I2202" i="2"/>
  <c r="L2202" i="2"/>
  <c r="O2202" i="2"/>
  <c r="P2202" i="2"/>
  <c r="Q2202" i="2"/>
  <c r="R2202" i="2"/>
  <c r="S2202" i="2"/>
  <c r="F2203" i="2"/>
  <c r="I2203" i="2"/>
  <c r="L2203" i="2"/>
  <c r="O2203" i="2"/>
  <c r="P2203" i="2"/>
  <c r="Q2203" i="2"/>
  <c r="R2203" i="2"/>
  <c r="S2203" i="2"/>
  <c r="F2204" i="2"/>
  <c r="I2204" i="2"/>
  <c r="L2204" i="2"/>
  <c r="O2204" i="2"/>
  <c r="P2204" i="2"/>
  <c r="Q2204" i="2"/>
  <c r="R2204" i="2"/>
  <c r="S2204" i="2"/>
  <c r="F2205" i="2"/>
  <c r="I2205" i="2"/>
  <c r="L2205" i="2"/>
  <c r="O2205" i="2"/>
  <c r="P2205" i="2"/>
  <c r="Q2205" i="2"/>
  <c r="R2205" i="2"/>
  <c r="S2205" i="2"/>
  <c r="F2206" i="2"/>
  <c r="I2206" i="2"/>
  <c r="L2206" i="2"/>
  <c r="O2206" i="2"/>
  <c r="P2206" i="2"/>
  <c r="Q2206" i="2"/>
  <c r="R2206" i="2"/>
  <c r="S2206" i="2"/>
  <c r="F2207" i="2"/>
  <c r="I2207" i="2"/>
  <c r="L2207" i="2"/>
  <c r="O2207" i="2"/>
  <c r="P2207" i="2"/>
  <c r="Q2207" i="2"/>
  <c r="R2207" i="2"/>
  <c r="S2207" i="2"/>
  <c r="F2208" i="2"/>
  <c r="I2208" i="2"/>
  <c r="L2208" i="2"/>
  <c r="O2208" i="2"/>
  <c r="P2208" i="2"/>
  <c r="Q2208" i="2"/>
  <c r="R2208" i="2"/>
  <c r="S2208" i="2"/>
  <c r="F1817" i="2"/>
  <c r="I1817" i="2"/>
  <c r="L1817" i="2"/>
  <c r="O1817" i="2"/>
  <c r="P1817" i="2"/>
  <c r="Q1817" i="2"/>
  <c r="R1817" i="2"/>
  <c r="S1817" i="2"/>
  <c r="F1818" i="2"/>
  <c r="L1818" i="2"/>
  <c r="O1818" i="2"/>
  <c r="P1818" i="2"/>
  <c r="Q1818" i="2"/>
  <c r="R1818" i="2"/>
  <c r="S1818" i="2"/>
  <c r="F1819" i="2"/>
  <c r="O1819" i="2"/>
  <c r="P1819" i="2"/>
  <c r="Q1819" i="2"/>
  <c r="R1819" i="2"/>
  <c r="S1819" i="2"/>
  <c r="F1820" i="2"/>
  <c r="I1820" i="2"/>
  <c r="L1820" i="2"/>
  <c r="O1820" i="2"/>
  <c r="P1820" i="2"/>
  <c r="Q1820" i="2"/>
  <c r="R1820" i="2"/>
  <c r="S1820" i="2"/>
  <c r="F1821" i="2"/>
  <c r="I1821" i="2"/>
  <c r="L1821" i="2"/>
  <c r="O1821" i="2"/>
  <c r="P1821" i="2"/>
  <c r="Q1821" i="2"/>
  <c r="R1821" i="2"/>
  <c r="S1821" i="2"/>
  <c r="F1822" i="2"/>
  <c r="I1822" i="2"/>
  <c r="L1822" i="2"/>
  <c r="O1822" i="2"/>
  <c r="P1822" i="2"/>
  <c r="Q1822" i="2"/>
  <c r="R1822" i="2"/>
  <c r="S1822" i="2"/>
  <c r="F1823" i="2"/>
  <c r="I1823" i="2"/>
  <c r="L1823" i="2"/>
  <c r="O1823" i="2"/>
  <c r="P1823" i="2"/>
  <c r="Q1823" i="2"/>
  <c r="R1823" i="2"/>
  <c r="S1823" i="2"/>
  <c r="F1824" i="2"/>
  <c r="I1824" i="2"/>
  <c r="L1824" i="2"/>
  <c r="O1824" i="2"/>
  <c r="P1824" i="2"/>
  <c r="Q1824" i="2"/>
  <c r="R1824" i="2"/>
  <c r="S1824" i="2"/>
  <c r="F1825" i="2"/>
  <c r="L1825" i="2"/>
  <c r="O1825" i="2"/>
  <c r="P1825" i="2"/>
  <c r="Q1825" i="2"/>
  <c r="R1825" i="2"/>
  <c r="S1825" i="2"/>
  <c r="F1826" i="2"/>
  <c r="I1826" i="2"/>
  <c r="L1826" i="2"/>
  <c r="O1826" i="2"/>
  <c r="P1826" i="2"/>
  <c r="Q1826" i="2"/>
  <c r="R1826" i="2"/>
  <c r="S1826" i="2"/>
  <c r="F1827" i="2"/>
  <c r="I1827" i="2"/>
  <c r="L1827" i="2"/>
  <c r="O1827" i="2"/>
  <c r="P1827" i="2"/>
  <c r="Q1827" i="2"/>
  <c r="R1827" i="2"/>
  <c r="S1827" i="2"/>
  <c r="F1828" i="2"/>
  <c r="I1828" i="2"/>
  <c r="L1828" i="2"/>
  <c r="O1828" i="2"/>
  <c r="P1828" i="2"/>
  <c r="Q1828" i="2"/>
  <c r="R1828" i="2"/>
  <c r="S1828" i="2"/>
  <c r="F1829" i="2"/>
  <c r="I1829" i="2"/>
  <c r="L1829" i="2"/>
  <c r="O1829" i="2"/>
  <c r="P1829" i="2"/>
  <c r="Q1829" i="2"/>
  <c r="R1829" i="2"/>
  <c r="S1829" i="2"/>
  <c r="F1830" i="2"/>
  <c r="L1830" i="2"/>
  <c r="O1830" i="2"/>
  <c r="P1830" i="2"/>
  <c r="Q1830" i="2"/>
  <c r="R1830" i="2"/>
  <c r="S1830" i="2"/>
  <c r="F1831" i="2"/>
  <c r="I1831" i="2"/>
  <c r="L1831" i="2"/>
  <c r="O1831" i="2"/>
  <c r="P1831" i="2"/>
  <c r="Q1831" i="2"/>
  <c r="R1831" i="2"/>
  <c r="S1831" i="2"/>
  <c r="F1832" i="2"/>
  <c r="I1832" i="2"/>
  <c r="L1832" i="2"/>
  <c r="O1832" i="2"/>
  <c r="P1832" i="2"/>
  <c r="Q1832" i="2"/>
  <c r="R1832" i="2"/>
  <c r="S1832" i="2"/>
  <c r="F1833" i="2"/>
  <c r="I1833" i="2"/>
  <c r="L1833" i="2"/>
  <c r="O1833" i="2"/>
  <c r="P1833" i="2"/>
  <c r="Q1833" i="2"/>
  <c r="R1833" i="2"/>
  <c r="S1833" i="2"/>
  <c r="F1834" i="2"/>
  <c r="I1834" i="2"/>
  <c r="L1834" i="2"/>
  <c r="O1834" i="2"/>
  <c r="P1834" i="2"/>
  <c r="Q1834" i="2"/>
  <c r="R1834" i="2"/>
  <c r="S1834" i="2"/>
  <c r="F1835" i="2"/>
  <c r="O1835" i="2"/>
  <c r="P1835" i="2"/>
  <c r="Q1835" i="2"/>
  <c r="R1835" i="2"/>
  <c r="S1835" i="2"/>
  <c r="F1836" i="2"/>
  <c r="I1836" i="2"/>
  <c r="L1836" i="2"/>
  <c r="O1836" i="2"/>
  <c r="P1836" i="2"/>
  <c r="Q1836" i="2"/>
  <c r="R1836" i="2"/>
  <c r="S1836" i="2"/>
  <c r="F1837" i="2"/>
  <c r="I1837" i="2"/>
  <c r="L1837" i="2"/>
  <c r="O1837" i="2"/>
  <c r="P1837" i="2"/>
  <c r="Q1837" i="2"/>
  <c r="R1837" i="2"/>
  <c r="S1837" i="2"/>
  <c r="F1838" i="2"/>
  <c r="I1838" i="2"/>
  <c r="L1838" i="2"/>
  <c r="O1838" i="2"/>
  <c r="P1838" i="2"/>
  <c r="Q1838" i="2"/>
  <c r="R1838" i="2"/>
  <c r="S1838" i="2"/>
  <c r="F1839" i="2"/>
  <c r="I1839" i="2"/>
  <c r="L1839" i="2"/>
  <c r="O1839" i="2"/>
  <c r="P1839" i="2"/>
  <c r="Q1839" i="2"/>
  <c r="R1839" i="2"/>
  <c r="S1839" i="2"/>
  <c r="F1840" i="2"/>
  <c r="I1840" i="2"/>
  <c r="L1840" i="2"/>
  <c r="O1840" i="2"/>
  <c r="P1840" i="2"/>
  <c r="Q1840" i="2"/>
  <c r="R1840" i="2"/>
  <c r="S1840" i="2"/>
  <c r="F1841" i="2"/>
  <c r="I1841" i="2"/>
  <c r="L1841" i="2"/>
  <c r="O1841" i="2"/>
  <c r="P1841" i="2"/>
  <c r="Q1841" i="2"/>
  <c r="R1841" i="2"/>
  <c r="S1841" i="2"/>
  <c r="F1842" i="2"/>
  <c r="L1842" i="2"/>
  <c r="O1842" i="2"/>
  <c r="P1842" i="2"/>
  <c r="Q1842" i="2"/>
  <c r="R1842" i="2"/>
  <c r="S1842" i="2"/>
  <c r="F1843" i="2"/>
  <c r="L1843" i="2"/>
  <c r="O1843" i="2"/>
  <c r="P1843" i="2"/>
  <c r="Q1843" i="2"/>
  <c r="R1843" i="2"/>
  <c r="S1843" i="2"/>
  <c r="F1844" i="2"/>
  <c r="I1844" i="2"/>
  <c r="L1844" i="2"/>
  <c r="O1844" i="2"/>
  <c r="P1844" i="2"/>
  <c r="Q1844" i="2"/>
  <c r="R1844" i="2"/>
  <c r="S1844" i="2"/>
  <c r="F1845" i="2"/>
  <c r="I1845" i="2"/>
  <c r="L1845" i="2"/>
  <c r="O1845" i="2"/>
  <c r="P1845" i="2"/>
  <c r="Q1845" i="2"/>
  <c r="R1845" i="2"/>
  <c r="S1845" i="2"/>
  <c r="F1846" i="2"/>
  <c r="I1846" i="2"/>
  <c r="L1846" i="2"/>
  <c r="O1846" i="2"/>
  <c r="P1846" i="2"/>
  <c r="Q1846" i="2"/>
  <c r="R1846" i="2"/>
  <c r="S1846" i="2"/>
  <c r="F1847" i="2"/>
  <c r="I1847" i="2"/>
  <c r="L1847" i="2"/>
  <c r="O1847" i="2"/>
  <c r="P1847" i="2"/>
  <c r="Q1847" i="2"/>
  <c r="R1847" i="2"/>
  <c r="S1847" i="2"/>
  <c r="F1848" i="2"/>
  <c r="I1848" i="2"/>
  <c r="L1848" i="2"/>
  <c r="O1848" i="2"/>
  <c r="P1848" i="2"/>
  <c r="Q1848" i="2"/>
  <c r="R1848" i="2"/>
  <c r="S1848" i="2"/>
  <c r="F1849" i="2"/>
  <c r="I1849" i="2"/>
  <c r="L1849" i="2"/>
  <c r="O1849" i="2"/>
  <c r="P1849" i="2"/>
  <c r="Q1849" i="2"/>
  <c r="R1849" i="2"/>
  <c r="S1849" i="2"/>
  <c r="F1850" i="2"/>
  <c r="I1850" i="2"/>
  <c r="L1850" i="2"/>
  <c r="O1850" i="2"/>
  <c r="P1850" i="2"/>
  <c r="Q1850" i="2"/>
  <c r="R1850" i="2"/>
  <c r="S1850" i="2"/>
  <c r="F1851" i="2"/>
  <c r="I1851" i="2"/>
  <c r="L1851" i="2"/>
  <c r="O1851" i="2"/>
  <c r="P1851" i="2"/>
  <c r="Q1851" i="2"/>
  <c r="R1851" i="2"/>
  <c r="S1851" i="2"/>
  <c r="F1852" i="2"/>
  <c r="I1852" i="2"/>
  <c r="L1852" i="2"/>
  <c r="O1852" i="2"/>
  <c r="P1852" i="2"/>
  <c r="Q1852" i="2"/>
  <c r="R1852" i="2"/>
  <c r="S1852" i="2"/>
  <c r="F1853" i="2"/>
  <c r="I1853" i="2"/>
  <c r="L1853" i="2"/>
  <c r="O1853" i="2"/>
  <c r="P1853" i="2"/>
  <c r="Q1853" i="2"/>
  <c r="R1853" i="2"/>
  <c r="S1853" i="2"/>
  <c r="F1854" i="2"/>
  <c r="I1854" i="2"/>
  <c r="L1854" i="2"/>
  <c r="O1854" i="2"/>
  <c r="P1854" i="2"/>
  <c r="Q1854" i="2"/>
  <c r="R1854" i="2"/>
  <c r="S1854" i="2"/>
  <c r="F1855" i="2"/>
  <c r="I1855" i="2"/>
  <c r="L1855" i="2"/>
  <c r="O1855" i="2"/>
  <c r="P1855" i="2"/>
  <c r="Q1855" i="2"/>
  <c r="R1855" i="2"/>
  <c r="S1855" i="2"/>
  <c r="F1856" i="2"/>
  <c r="I1856" i="2"/>
  <c r="L1856" i="2"/>
  <c r="O1856" i="2"/>
  <c r="P1856" i="2"/>
  <c r="Q1856" i="2"/>
  <c r="R1856" i="2"/>
  <c r="S1856" i="2"/>
  <c r="F1857" i="2"/>
  <c r="I1857" i="2"/>
  <c r="L1857" i="2"/>
  <c r="O1857" i="2"/>
  <c r="P1857" i="2"/>
  <c r="Q1857" i="2"/>
  <c r="R1857" i="2"/>
  <c r="S1857" i="2"/>
  <c r="F1858" i="2"/>
  <c r="I1858" i="2"/>
  <c r="L1858" i="2"/>
  <c r="O1858" i="2"/>
  <c r="P1858" i="2"/>
  <c r="Q1858" i="2"/>
  <c r="R1858" i="2"/>
  <c r="S1858" i="2"/>
  <c r="F1859" i="2"/>
  <c r="I1859" i="2"/>
  <c r="L1859" i="2"/>
  <c r="O1859" i="2"/>
  <c r="P1859" i="2"/>
  <c r="Q1859" i="2"/>
  <c r="R1859" i="2"/>
  <c r="S1859" i="2"/>
  <c r="F1860" i="2"/>
  <c r="I1860" i="2"/>
  <c r="L1860" i="2"/>
  <c r="O1860" i="2"/>
  <c r="P1860" i="2"/>
  <c r="Q1860" i="2"/>
  <c r="R1860" i="2"/>
  <c r="S1860" i="2"/>
  <c r="F1861" i="2"/>
  <c r="I1861" i="2"/>
  <c r="L1861" i="2"/>
  <c r="O1861" i="2"/>
  <c r="P1861" i="2"/>
  <c r="Q1861" i="2"/>
  <c r="R1861" i="2"/>
  <c r="S1861" i="2"/>
  <c r="F1862" i="2"/>
  <c r="I1862" i="2"/>
  <c r="L1862" i="2"/>
  <c r="O1862" i="2"/>
  <c r="P1862" i="2"/>
  <c r="Q1862" i="2"/>
  <c r="R1862" i="2"/>
  <c r="S1862" i="2"/>
  <c r="F1863" i="2"/>
  <c r="I1863" i="2"/>
  <c r="L1863" i="2"/>
  <c r="O1863" i="2"/>
  <c r="P1863" i="2"/>
  <c r="Q1863" i="2"/>
  <c r="R1863" i="2"/>
  <c r="S1863" i="2"/>
  <c r="F1864" i="2"/>
  <c r="I1864" i="2"/>
  <c r="L1864" i="2"/>
  <c r="O1864" i="2"/>
  <c r="P1864" i="2"/>
  <c r="Q1864" i="2"/>
  <c r="R1864" i="2"/>
  <c r="S1864" i="2"/>
  <c r="F1865" i="2"/>
  <c r="I1865" i="2"/>
  <c r="L1865" i="2"/>
  <c r="O1865" i="2"/>
  <c r="P1865" i="2"/>
  <c r="Q1865" i="2"/>
  <c r="R1865" i="2"/>
  <c r="S1865" i="2"/>
  <c r="F1866" i="2"/>
  <c r="I1866" i="2"/>
  <c r="L1866" i="2"/>
  <c r="O1866" i="2"/>
  <c r="P1866" i="2"/>
  <c r="Q1866" i="2"/>
  <c r="R1866" i="2"/>
  <c r="S1866" i="2"/>
  <c r="F1867" i="2"/>
  <c r="I1867" i="2"/>
  <c r="L1867" i="2"/>
  <c r="O1867" i="2"/>
  <c r="P1867" i="2"/>
  <c r="Q1867" i="2"/>
  <c r="R1867" i="2"/>
  <c r="S1867" i="2"/>
  <c r="F1868" i="2"/>
  <c r="I1868" i="2"/>
  <c r="L1868" i="2"/>
  <c r="O1868" i="2"/>
  <c r="P1868" i="2"/>
  <c r="Q1868" i="2"/>
  <c r="R1868" i="2"/>
  <c r="S1868" i="2"/>
  <c r="F1869" i="2"/>
  <c r="I1869" i="2"/>
  <c r="L1869" i="2"/>
  <c r="O1869" i="2"/>
  <c r="P1869" i="2"/>
  <c r="Q1869" i="2"/>
  <c r="R1869" i="2"/>
  <c r="S1869" i="2"/>
  <c r="F1870" i="2"/>
  <c r="I1870" i="2"/>
  <c r="L1870" i="2"/>
  <c r="O1870" i="2"/>
  <c r="P1870" i="2"/>
  <c r="Q1870" i="2"/>
  <c r="R1870" i="2"/>
  <c r="S1870" i="2"/>
  <c r="F1871" i="2"/>
  <c r="I1871" i="2"/>
  <c r="L1871" i="2"/>
  <c r="O1871" i="2"/>
  <c r="P1871" i="2"/>
  <c r="Q1871" i="2"/>
  <c r="R1871" i="2"/>
  <c r="S1871" i="2"/>
  <c r="F1872" i="2"/>
  <c r="I1872" i="2"/>
  <c r="L1872" i="2"/>
  <c r="O1872" i="2"/>
  <c r="P1872" i="2"/>
  <c r="Q1872" i="2"/>
  <c r="R1872" i="2"/>
  <c r="S1872" i="2"/>
  <c r="F1873" i="2"/>
  <c r="I1873" i="2"/>
  <c r="L1873" i="2"/>
  <c r="O1873" i="2"/>
  <c r="P1873" i="2"/>
  <c r="Q1873" i="2"/>
  <c r="R1873" i="2"/>
  <c r="S1873" i="2"/>
  <c r="F1874" i="2"/>
  <c r="I1874" i="2"/>
  <c r="L1874" i="2"/>
  <c r="O1874" i="2"/>
  <c r="P1874" i="2"/>
  <c r="Q1874" i="2"/>
  <c r="R1874" i="2"/>
  <c r="S1874" i="2"/>
  <c r="F1875" i="2"/>
  <c r="I1875" i="2"/>
  <c r="L1875" i="2"/>
  <c r="O1875" i="2"/>
  <c r="P1875" i="2"/>
  <c r="Q1875" i="2"/>
  <c r="R1875" i="2"/>
  <c r="S1875" i="2"/>
  <c r="F1876" i="2"/>
  <c r="I1876" i="2"/>
  <c r="L1876" i="2"/>
  <c r="O1876" i="2"/>
  <c r="P1876" i="2"/>
  <c r="Q1876" i="2"/>
  <c r="R1876" i="2"/>
  <c r="S1876" i="2"/>
  <c r="F1877" i="2"/>
  <c r="I1877" i="2"/>
  <c r="L1877" i="2"/>
  <c r="O1877" i="2"/>
  <c r="P1877" i="2"/>
  <c r="Q1877" i="2"/>
  <c r="R1877" i="2"/>
  <c r="S1877" i="2"/>
  <c r="F1878" i="2"/>
  <c r="I1878" i="2"/>
  <c r="L1878" i="2"/>
  <c r="O1878" i="2"/>
  <c r="P1878" i="2"/>
  <c r="Q1878" i="2"/>
  <c r="R1878" i="2"/>
  <c r="S1878" i="2"/>
  <c r="F1879" i="2"/>
  <c r="I1879" i="2"/>
  <c r="L1879" i="2"/>
  <c r="O1879" i="2"/>
  <c r="P1879" i="2"/>
  <c r="Q1879" i="2"/>
  <c r="R1879" i="2"/>
  <c r="S1879" i="2"/>
  <c r="F1880" i="2"/>
  <c r="I1880" i="2"/>
  <c r="L1880" i="2"/>
  <c r="O1880" i="2"/>
  <c r="P1880" i="2"/>
  <c r="Q1880" i="2"/>
  <c r="R1880" i="2"/>
  <c r="S1880" i="2"/>
  <c r="F1881" i="2"/>
  <c r="L1881" i="2"/>
  <c r="O1881" i="2"/>
  <c r="P1881" i="2"/>
  <c r="Q1881" i="2"/>
  <c r="R1881" i="2"/>
  <c r="S1881" i="2"/>
  <c r="F1882" i="2"/>
  <c r="I1882" i="2"/>
  <c r="L1882" i="2"/>
  <c r="O1882" i="2"/>
  <c r="P1882" i="2"/>
  <c r="Q1882" i="2"/>
  <c r="R1882" i="2"/>
  <c r="S1882" i="2"/>
  <c r="F1883" i="2"/>
  <c r="I1883" i="2"/>
  <c r="L1883" i="2"/>
  <c r="O1883" i="2"/>
  <c r="P1883" i="2"/>
  <c r="Q1883" i="2"/>
  <c r="R1883" i="2"/>
  <c r="S1883" i="2"/>
  <c r="F1884" i="2"/>
  <c r="I1884" i="2"/>
  <c r="L1884" i="2"/>
  <c r="O1884" i="2"/>
  <c r="P1884" i="2"/>
  <c r="Q1884" i="2"/>
  <c r="R1884" i="2"/>
  <c r="S1884" i="2"/>
  <c r="F1885" i="2"/>
  <c r="L1885" i="2"/>
  <c r="O1885" i="2"/>
  <c r="P1885" i="2"/>
  <c r="Q1885" i="2"/>
  <c r="R1885" i="2"/>
  <c r="S1885" i="2"/>
  <c r="F1886" i="2"/>
  <c r="I1886" i="2"/>
  <c r="L1886" i="2"/>
  <c r="O1886" i="2"/>
  <c r="P1886" i="2"/>
  <c r="Q1886" i="2"/>
  <c r="R1886" i="2"/>
  <c r="S1886" i="2"/>
  <c r="F1887" i="2"/>
  <c r="O1887" i="2"/>
  <c r="P1887" i="2"/>
  <c r="Q1887" i="2"/>
  <c r="S1887" i="2"/>
  <c r="F1888" i="2"/>
  <c r="I1888" i="2"/>
  <c r="L1888" i="2"/>
  <c r="O1888" i="2"/>
  <c r="P1888" i="2"/>
  <c r="Q1888" i="2"/>
  <c r="R1888" i="2"/>
  <c r="S1888" i="2"/>
  <c r="F1889" i="2"/>
  <c r="I1889" i="2"/>
  <c r="L1889" i="2"/>
  <c r="O1889" i="2"/>
  <c r="P1889" i="2"/>
  <c r="Q1889" i="2"/>
  <c r="R1889" i="2"/>
  <c r="S1889" i="2"/>
  <c r="F1890" i="2"/>
  <c r="L1890" i="2"/>
  <c r="O1890" i="2"/>
  <c r="P1890" i="2"/>
  <c r="Q1890" i="2"/>
  <c r="R1890" i="2"/>
  <c r="S1890" i="2"/>
  <c r="F1891" i="2"/>
  <c r="L1891" i="2"/>
  <c r="O1891" i="2"/>
  <c r="P1891" i="2"/>
  <c r="Q1891" i="2"/>
  <c r="R1891" i="2"/>
  <c r="S1891" i="2"/>
  <c r="F1892" i="2"/>
  <c r="I1892" i="2"/>
  <c r="L1892" i="2"/>
  <c r="O1892" i="2"/>
  <c r="P1892" i="2"/>
  <c r="Q1892" i="2"/>
  <c r="R1892" i="2"/>
  <c r="S1892" i="2"/>
  <c r="F1893" i="2"/>
  <c r="L1893" i="2"/>
  <c r="O1893" i="2"/>
  <c r="P1893" i="2"/>
  <c r="Q1893" i="2"/>
  <c r="R1893" i="2"/>
  <c r="S1893" i="2"/>
  <c r="F1894" i="2"/>
  <c r="L1894" i="2"/>
  <c r="O1894" i="2"/>
  <c r="P1894" i="2"/>
  <c r="Q1894" i="2"/>
  <c r="R1894" i="2"/>
  <c r="S1894" i="2"/>
  <c r="F1895" i="2"/>
  <c r="I1895" i="2"/>
  <c r="L1895" i="2"/>
  <c r="O1895" i="2"/>
  <c r="P1895" i="2"/>
  <c r="Q1895" i="2"/>
  <c r="R1895" i="2"/>
  <c r="S1895" i="2"/>
  <c r="F1896" i="2"/>
  <c r="I1896" i="2"/>
  <c r="L1896" i="2"/>
  <c r="O1896" i="2"/>
  <c r="P1896" i="2"/>
  <c r="Q1896" i="2"/>
  <c r="R1896" i="2"/>
  <c r="S1896" i="2"/>
  <c r="F1897" i="2"/>
  <c r="I1897" i="2"/>
  <c r="L1897" i="2"/>
  <c r="O1897" i="2"/>
  <c r="P1897" i="2"/>
  <c r="Q1897" i="2"/>
  <c r="R1897" i="2"/>
  <c r="S1897" i="2"/>
  <c r="F1898" i="2"/>
  <c r="L1898" i="2"/>
  <c r="O1898" i="2"/>
  <c r="P1898" i="2"/>
  <c r="Q1898" i="2"/>
  <c r="R1898" i="2"/>
  <c r="S1898" i="2"/>
  <c r="F1899" i="2"/>
  <c r="I1899" i="2"/>
  <c r="L1899" i="2"/>
  <c r="O1899" i="2"/>
  <c r="P1899" i="2"/>
  <c r="Q1899" i="2"/>
  <c r="R1899" i="2"/>
  <c r="S1899" i="2"/>
  <c r="F1900" i="2"/>
  <c r="I1900" i="2"/>
  <c r="L1900" i="2"/>
  <c r="O1900" i="2"/>
  <c r="P1900" i="2"/>
  <c r="Q1900" i="2"/>
  <c r="R1900" i="2"/>
  <c r="S1900" i="2"/>
  <c r="F1901" i="2"/>
  <c r="I1901" i="2"/>
  <c r="L1901" i="2"/>
  <c r="O1901" i="2"/>
  <c r="P1901" i="2"/>
  <c r="Q1901" i="2"/>
  <c r="R1901" i="2"/>
  <c r="S1901" i="2"/>
  <c r="F1902" i="2"/>
  <c r="I1902" i="2"/>
  <c r="L1902" i="2"/>
  <c r="O1902" i="2"/>
  <c r="P1902" i="2"/>
  <c r="Q1902" i="2"/>
  <c r="R1902" i="2"/>
  <c r="S1902" i="2"/>
  <c r="F1903" i="2"/>
  <c r="I1903" i="2"/>
  <c r="L1903" i="2"/>
  <c r="O1903" i="2"/>
  <c r="P1903" i="2"/>
  <c r="Q1903" i="2"/>
  <c r="R1903" i="2"/>
  <c r="S1903" i="2"/>
  <c r="F1904" i="2"/>
  <c r="I1904" i="2"/>
  <c r="L1904" i="2"/>
  <c r="O1904" i="2"/>
  <c r="P1904" i="2"/>
  <c r="Q1904" i="2"/>
  <c r="R1904" i="2"/>
  <c r="S1904" i="2"/>
  <c r="F1905" i="2"/>
  <c r="I1905" i="2"/>
  <c r="L1905" i="2"/>
  <c r="O1905" i="2"/>
  <c r="P1905" i="2"/>
  <c r="Q1905" i="2"/>
  <c r="R1905" i="2"/>
  <c r="S1905" i="2"/>
  <c r="F1906" i="2"/>
  <c r="I1906" i="2"/>
  <c r="L1906" i="2"/>
  <c r="O1906" i="2"/>
  <c r="P1906" i="2"/>
  <c r="Q1906" i="2"/>
  <c r="R1906" i="2"/>
  <c r="S1906" i="2"/>
  <c r="F1907" i="2"/>
  <c r="I1907" i="2"/>
  <c r="L1907" i="2"/>
  <c r="O1907" i="2"/>
  <c r="P1907" i="2"/>
  <c r="Q1907" i="2"/>
  <c r="R1907" i="2"/>
  <c r="S1907" i="2"/>
  <c r="F1908" i="2"/>
  <c r="I1908" i="2"/>
  <c r="L1908" i="2"/>
  <c r="O1908" i="2"/>
  <c r="P1908" i="2"/>
  <c r="Q1908" i="2"/>
  <c r="R1908" i="2"/>
  <c r="S1908" i="2"/>
  <c r="F1909" i="2"/>
  <c r="I1909" i="2"/>
  <c r="L1909" i="2"/>
  <c r="O1909" i="2"/>
  <c r="P1909" i="2"/>
  <c r="Q1909" i="2"/>
  <c r="R1909" i="2"/>
  <c r="S1909" i="2"/>
  <c r="F1910" i="2"/>
  <c r="I1910" i="2"/>
  <c r="L1910" i="2"/>
  <c r="O1910" i="2"/>
  <c r="P1910" i="2"/>
  <c r="Q1910" i="2"/>
  <c r="R1910" i="2"/>
  <c r="S1910" i="2"/>
  <c r="F1911" i="2"/>
  <c r="I1911" i="2"/>
  <c r="L1911" i="2"/>
  <c r="O1911" i="2"/>
  <c r="P1911" i="2"/>
  <c r="Q1911" i="2"/>
  <c r="R1911" i="2"/>
  <c r="S1911" i="2"/>
  <c r="F1912" i="2"/>
  <c r="I1912" i="2"/>
  <c r="L1912" i="2"/>
  <c r="O1912" i="2"/>
  <c r="P1912" i="2"/>
  <c r="Q1912" i="2"/>
  <c r="R1912" i="2"/>
  <c r="S1912" i="2"/>
  <c r="F1913" i="2"/>
  <c r="I1913" i="2"/>
  <c r="L1913" i="2"/>
  <c r="O1913" i="2"/>
  <c r="P1913" i="2"/>
  <c r="Q1913" i="2"/>
  <c r="R1913" i="2"/>
  <c r="S1913" i="2"/>
  <c r="F1914" i="2"/>
  <c r="I1914" i="2"/>
  <c r="L1914" i="2"/>
  <c r="O1914" i="2"/>
  <c r="P1914" i="2"/>
  <c r="Q1914" i="2"/>
  <c r="R1914" i="2"/>
  <c r="S1914" i="2"/>
  <c r="F1915" i="2"/>
  <c r="I1915" i="2"/>
  <c r="L1915" i="2"/>
  <c r="O1915" i="2"/>
  <c r="P1915" i="2"/>
  <c r="Q1915" i="2"/>
  <c r="R1915" i="2"/>
  <c r="S1915" i="2"/>
  <c r="F1916" i="2"/>
  <c r="I1916" i="2"/>
  <c r="L1916" i="2"/>
  <c r="O1916" i="2"/>
  <c r="P1916" i="2"/>
  <c r="Q1916" i="2"/>
  <c r="R1916" i="2"/>
  <c r="S1916" i="2"/>
  <c r="F1917" i="2"/>
  <c r="I1917" i="2"/>
  <c r="L1917" i="2"/>
  <c r="O1917" i="2"/>
  <c r="P1917" i="2"/>
  <c r="Q1917" i="2"/>
  <c r="R1917" i="2"/>
  <c r="S1917" i="2"/>
  <c r="F1918" i="2"/>
  <c r="L1918" i="2"/>
  <c r="O1918" i="2"/>
  <c r="P1918" i="2"/>
  <c r="Q1918" i="2"/>
  <c r="R1918" i="2"/>
  <c r="S1918" i="2"/>
  <c r="F1919" i="2"/>
  <c r="L1919" i="2"/>
  <c r="O1919" i="2"/>
  <c r="P1919" i="2"/>
  <c r="Q1919" i="2"/>
  <c r="R1919" i="2"/>
  <c r="S1919" i="2"/>
  <c r="F1920" i="2"/>
  <c r="I1920" i="2"/>
  <c r="L1920" i="2"/>
  <c r="O1920" i="2"/>
  <c r="P1920" i="2"/>
  <c r="Q1920" i="2"/>
  <c r="R1920" i="2"/>
  <c r="S1920" i="2"/>
  <c r="F1921" i="2"/>
  <c r="I1921" i="2"/>
  <c r="L1921" i="2"/>
  <c r="O1921" i="2"/>
  <c r="P1921" i="2"/>
  <c r="Q1921" i="2"/>
  <c r="R1921" i="2"/>
  <c r="S1921" i="2"/>
  <c r="F1922" i="2"/>
  <c r="I1922" i="2"/>
  <c r="L1922" i="2"/>
  <c r="O1922" i="2"/>
  <c r="P1922" i="2"/>
  <c r="Q1922" i="2"/>
  <c r="R1922" i="2"/>
  <c r="S1922" i="2"/>
  <c r="F1923" i="2"/>
  <c r="I1923" i="2"/>
  <c r="L1923" i="2"/>
  <c r="O1923" i="2"/>
  <c r="P1923" i="2"/>
  <c r="Q1923" i="2"/>
  <c r="R1923" i="2"/>
  <c r="S1923" i="2"/>
  <c r="F1924" i="2"/>
  <c r="I1924" i="2"/>
  <c r="L1924" i="2"/>
  <c r="O1924" i="2"/>
  <c r="P1924" i="2"/>
  <c r="Q1924" i="2"/>
  <c r="R1924" i="2"/>
  <c r="S1924" i="2"/>
  <c r="F1925" i="2"/>
  <c r="L1925" i="2"/>
  <c r="O1925" i="2"/>
  <c r="P1925" i="2"/>
  <c r="Q1925" i="2"/>
  <c r="R1925" i="2"/>
  <c r="S1925" i="2"/>
  <c r="F1926" i="2"/>
  <c r="O1926" i="2"/>
  <c r="P1926" i="2"/>
  <c r="Q1926" i="2"/>
  <c r="R1926" i="2"/>
  <c r="S1926" i="2"/>
  <c r="F1927" i="2"/>
  <c r="I1927" i="2"/>
  <c r="L1927" i="2"/>
  <c r="O1927" i="2"/>
  <c r="P1927" i="2"/>
  <c r="Q1927" i="2"/>
  <c r="R1927" i="2"/>
  <c r="S1927" i="2"/>
  <c r="F1928" i="2"/>
  <c r="I1928" i="2"/>
  <c r="L1928" i="2"/>
  <c r="O1928" i="2"/>
  <c r="P1928" i="2"/>
  <c r="Q1928" i="2"/>
  <c r="R1928" i="2"/>
  <c r="S1928" i="2"/>
  <c r="F1929" i="2"/>
  <c r="I1929" i="2"/>
  <c r="L1929" i="2"/>
  <c r="O1929" i="2"/>
  <c r="P1929" i="2"/>
  <c r="Q1929" i="2"/>
  <c r="R1929" i="2"/>
  <c r="S1929" i="2"/>
  <c r="F1930" i="2"/>
  <c r="L1930" i="2"/>
  <c r="O1930" i="2"/>
  <c r="P1930" i="2"/>
  <c r="Q1930" i="2"/>
  <c r="R1930" i="2"/>
  <c r="S1930" i="2"/>
  <c r="F1931" i="2"/>
  <c r="O1931" i="2"/>
  <c r="P1931" i="2"/>
  <c r="Q1931" i="2"/>
  <c r="R1931" i="2"/>
  <c r="S1931" i="2"/>
  <c r="F1932" i="2"/>
  <c r="L1932" i="2"/>
  <c r="O1932" i="2"/>
  <c r="P1932" i="2"/>
  <c r="Q1932" i="2"/>
  <c r="R1932" i="2"/>
  <c r="S1932" i="2"/>
  <c r="F1933" i="2"/>
  <c r="I1933" i="2"/>
  <c r="L1933" i="2"/>
  <c r="O1933" i="2"/>
  <c r="P1933" i="2"/>
  <c r="Q1933" i="2"/>
  <c r="R1933" i="2"/>
  <c r="S1933" i="2"/>
  <c r="F1934" i="2"/>
  <c r="L1934" i="2"/>
  <c r="O1934" i="2"/>
  <c r="P1934" i="2"/>
  <c r="Q1934" i="2"/>
  <c r="R1934" i="2"/>
  <c r="S1934" i="2"/>
  <c r="F1935" i="2"/>
  <c r="I1935" i="2"/>
  <c r="L1935" i="2"/>
  <c r="O1935" i="2"/>
  <c r="P1935" i="2"/>
  <c r="Q1935" i="2"/>
  <c r="R1935" i="2"/>
  <c r="S1935" i="2"/>
  <c r="F1936" i="2"/>
  <c r="O1936" i="2"/>
  <c r="P1936" i="2"/>
  <c r="Q1936" i="2"/>
  <c r="R1936" i="2"/>
  <c r="S1936" i="2"/>
  <c r="F1937" i="2"/>
  <c r="O1937" i="2"/>
  <c r="P1937" i="2"/>
  <c r="Q1937" i="2"/>
  <c r="R1937" i="2"/>
  <c r="S1937" i="2"/>
  <c r="F1938" i="2"/>
  <c r="O1938" i="2"/>
  <c r="P1938" i="2"/>
  <c r="Q1938" i="2"/>
  <c r="S1938" i="2"/>
  <c r="F1939" i="2"/>
  <c r="O1939" i="2"/>
  <c r="P1939" i="2"/>
  <c r="Q1939" i="2"/>
  <c r="S1939" i="2"/>
  <c r="F1940" i="2"/>
  <c r="I1940" i="2"/>
  <c r="L1940" i="2"/>
  <c r="O1940" i="2"/>
  <c r="P1940" i="2"/>
  <c r="Q1940" i="2"/>
  <c r="R1940" i="2"/>
  <c r="S1940" i="2"/>
  <c r="F1941" i="2"/>
  <c r="L1941" i="2"/>
  <c r="O1941" i="2"/>
  <c r="P1941" i="2"/>
  <c r="Q1941" i="2"/>
  <c r="R1941" i="2"/>
  <c r="S1941" i="2"/>
  <c r="F1942" i="2"/>
  <c r="L1942" i="2"/>
  <c r="O1942" i="2"/>
  <c r="P1942" i="2"/>
  <c r="Q1942" i="2"/>
  <c r="R1942" i="2"/>
  <c r="S1942" i="2"/>
  <c r="F1943" i="2"/>
  <c r="L1943" i="2"/>
  <c r="O1943" i="2"/>
  <c r="P1943" i="2"/>
  <c r="Q1943" i="2"/>
  <c r="R1943" i="2"/>
  <c r="S1943" i="2"/>
  <c r="F1944" i="2"/>
  <c r="I1944" i="2"/>
  <c r="L1944" i="2"/>
  <c r="O1944" i="2"/>
  <c r="P1944" i="2"/>
  <c r="Q1944" i="2"/>
  <c r="R1944" i="2"/>
  <c r="S1944" i="2"/>
  <c r="F1945" i="2"/>
  <c r="I1945" i="2"/>
  <c r="L1945" i="2"/>
  <c r="O1945" i="2"/>
  <c r="P1945" i="2"/>
  <c r="Q1945" i="2"/>
  <c r="R1945" i="2"/>
  <c r="S1945" i="2"/>
  <c r="F1946" i="2"/>
  <c r="I1946" i="2"/>
  <c r="L1946" i="2"/>
  <c r="O1946" i="2"/>
  <c r="P1946" i="2"/>
  <c r="Q1946" i="2"/>
  <c r="R1946" i="2"/>
  <c r="S1946" i="2"/>
  <c r="F1947" i="2"/>
  <c r="O1947" i="2"/>
  <c r="P1947" i="2"/>
  <c r="Q1947" i="2"/>
  <c r="R1947" i="2"/>
  <c r="S1947" i="2"/>
  <c r="F1948" i="2"/>
  <c r="O1948" i="2"/>
  <c r="P1948" i="2"/>
  <c r="Q1948" i="2"/>
  <c r="R1948" i="2"/>
  <c r="S1948" i="2"/>
  <c r="F1949" i="2"/>
  <c r="O1949" i="2"/>
  <c r="P1949" i="2"/>
  <c r="Q1949" i="2"/>
  <c r="R1949" i="2"/>
  <c r="S1949" i="2"/>
  <c r="F1950" i="2"/>
  <c r="O1950" i="2"/>
  <c r="P1950" i="2"/>
  <c r="Q1950" i="2"/>
  <c r="R1950" i="2"/>
  <c r="S1950" i="2"/>
  <c r="F1951" i="2"/>
  <c r="O1951" i="2"/>
  <c r="P1951" i="2"/>
  <c r="Q1951" i="2"/>
  <c r="R1951" i="2"/>
  <c r="S1951" i="2"/>
  <c r="F1952" i="2"/>
  <c r="I1952" i="2"/>
  <c r="L1952" i="2"/>
  <c r="O1952" i="2"/>
  <c r="P1952" i="2"/>
  <c r="Q1952" i="2"/>
  <c r="R1952" i="2"/>
  <c r="S1952" i="2"/>
  <c r="F1953" i="2"/>
  <c r="I1953" i="2"/>
  <c r="L1953" i="2"/>
  <c r="O1953" i="2"/>
  <c r="P1953" i="2"/>
  <c r="Q1953" i="2"/>
  <c r="R1953" i="2"/>
  <c r="S1953" i="2"/>
  <c r="F1954" i="2"/>
  <c r="L1954" i="2"/>
  <c r="O1954" i="2"/>
  <c r="P1954" i="2"/>
  <c r="Q1954" i="2"/>
  <c r="R1954" i="2"/>
  <c r="S1954" i="2"/>
  <c r="F1955" i="2"/>
  <c r="O1955" i="2"/>
  <c r="P1955" i="2"/>
  <c r="Q1955" i="2"/>
  <c r="R1955" i="2"/>
  <c r="S1955" i="2"/>
  <c r="F1956" i="2"/>
  <c r="O1956" i="2"/>
  <c r="P1956" i="2"/>
  <c r="Q1956" i="2"/>
  <c r="R1956" i="2"/>
  <c r="S1956" i="2"/>
  <c r="F1957" i="2"/>
  <c r="L1957" i="2"/>
  <c r="O1957" i="2"/>
  <c r="P1957" i="2"/>
  <c r="Q1957" i="2"/>
  <c r="R1957" i="2"/>
  <c r="S1957" i="2"/>
  <c r="F1958" i="2"/>
  <c r="I1958" i="2"/>
  <c r="L1958" i="2"/>
  <c r="O1958" i="2"/>
  <c r="P1958" i="2"/>
  <c r="Q1958" i="2"/>
  <c r="R1958" i="2"/>
  <c r="S1958" i="2"/>
  <c r="F1959" i="2"/>
  <c r="L1959" i="2"/>
  <c r="O1959" i="2"/>
  <c r="P1959" i="2"/>
  <c r="Q1959" i="2"/>
  <c r="R1959" i="2"/>
  <c r="S1959" i="2"/>
  <c r="F1960" i="2"/>
  <c r="I1960" i="2"/>
  <c r="L1960" i="2"/>
  <c r="O1960" i="2"/>
  <c r="P1960" i="2"/>
  <c r="Q1960" i="2"/>
  <c r="R1960" i="2"/>
  <c r="S1960" i="2"/>
  <c r="F1961" i="2"/>
  <c r="I1961" i="2"/>
  <c r="L1961" i="2"/>
  <c r="O1961" i="2"/>
  <c r="P1961" i="2"/>
  <c r="Q1961" i="2"/>
  <c r="R1961" i="2"/>
  <c r="S1961" i="2"/>
  <c r="F1962" i="2"/>
  <c r="O1962" i="2"/>
  <c r="P1962" i="2"/>
  <c r="Q1962" i="2"/>
  <c r="R1962" i="2"/>
  <c r="S1962" i="2"/>
  <c r="F1963" i="2"/>
  <c r="I1963" i="2"/>
  <c r="L1963" i="2"/>
  <c r="O1963" i="2"/>
  <c r="P1963" i="2"/>
  <c r="Q1963" i="2"/>
  <c r="R1963" i="2"/>
  <c r="S1963" i="2"/>
  <c r="F1964" i="2"/>
  <c r="L1964" i="2"/>
  <c r="O1964" i="2"/>
  <c r="P1964" i="2"/>
  <c r="Q1964" i="2"/>
  <c r="R1964" i="2"/>
  <c r="S1964" i="2"/>
  <c r="F1965" i="2"/>
  <c r="I1965" i="2"/>
  <c r="L1965" i="2"/>
  <c r="O1965" i="2"/>
  <c r="P1965" i="2"/>
  <c r="Q1965" i="2"/>
  <c r="R1965" i="2"/>
  <c r="S1965" i="2"/>
  <c r="F1966" i="2"/>
  <c r="I1966" i="2"/>
  <c r="L1966" i="2"/>
  <c r="O1966" i="2"/>
  <c r="P1966" i="2"/>
  <c r="Q1966" i="2"/>
  <c r="R1966" i="2"/>
  <c r="S1966" i="2"/>
  <c r="F1967" i="2"/>
  <c r="L1967" i="2"/>
  <c r="O1967" i="2"/>
  <c r="P1967" i="2"/>
  <c r="Q1967" i="2"/>
  <c r="R1967" i="2"/>
  <c r="S1967" i="2"/>
  <c r="F1968" i="2"/>
  <c r="O1968" i="2"/>
  <c r="P1968" i="2"/>
  <c r="Q1968" i="2"/>
  <c r="R1968" i="2"/>
  <c r="S1968" i="2"/>
  <c r="F1969" i="2"/>
  <c r="O1969" i="2"/>
  <c r="P1969" i="2"/>
  <c r="Q1969" i="2"/>
  <c r="R1969" i="2"/>
  <c r="S1969" i="2"/>
  <c r="F1970" i="2"/>
  <c r="O1970" i="2"/>
  <c r="P1970" i="2"/>
  <c r="Q1970" i="2"/>
  <c r="S1970" i="2"/>
  <c r="F1971" i="2"/>
  <c r="O1971" i="2"/>
  <c r="P1971" i="2"/>
  <c r="Q1971" i="2"/>
  <c r="R1971" i="2"/>
  <c r="S1971" i="2"/>
  <c r="F1972" i="2"/>
  <c r="O1972" i="2"/>
  <c r="P1972" i="2"/>
  <c r="Q1972" i="2"/>
  <c r="R1972" i="2"/>
  <c r="S1972" i="2"/>
  <c r="F1973" i="2"/>
  <c r="I1973" i="2"/>
  <c r="L1973" i="2"/>
  <c r="O1973" i="2"/>
  <c r="P1973" i="2"/>
  <c r="Q1973" i="2"/>
  <c r="R1973" i="2"/>
  <c r="S1973" i="2"/>
  <c r="F1974" i="2"/>
  <c r="L1974" i="2"/>
  <c r="O1974" i="2"/>
  <c r="P1974" i="2"/>
  <c r="Q1974" i="2"/>
  <c r="R1974" i="2"/>
  <c r="S1974" i="2"/>
  <c r="F1975" i="2"/>
  <c r="O1975" i="2"/>
  <c r="P1975" i="2"/>
  <c r="Q1975" i="2"/>
  <c r="R1975" i="2"/>
  <c r="S1975" i="2"/>
  <c r="F1976" i="2"/>
  <c r="O1976" i="2"/>
  <c r="P1976" i="2"/>
  <c r="Q1976" i="2"/>
  <c r="R1976" i="2"/>
  <c r="S1976" i="2"/>
  <c r="F1977" i="2"/>
  <c r="O1977" i="2"/>
  <c r="P1977" i="2"/>
  <c r="Q1977" i="2"/>
  <c r="R1977" i="2"/>
  <c r="S1977" i="2"/>
  <c r="F1978" i="2"/>
  <c r="O1978" i="2"/>
  <c r="P1978" i="2"/>
  <c r="Q1978" i="2"/>
  <c r="R1978" i="2"/>
  <c r="S1978" i="2"/>
  <c r="F1979" i="2"/>
  <c r="O1979" i="2"/>
  <c r="P1979" i="2"/>
  <c r="Q1979" i="2"/>
  <c r="R1979" i="2"/>
  <c r="S1979" i="2"/>
  <c r="F1980" i="2"/>
  <c r="O1980" i="2"/>
  <c r="P1980" i="2"/>
  <c r="Q1980" i="2"/>
  <c r="R1980" i="2"/>
  <c r="S1980" i="2"/>
  <c r="F1981" i="2"/>
  <c r="O1981" i="2"/>
  <c r="P1981" i="2"/>
  <c r="Q1981" i="2"/>
  <c r="R1981" i="2"/>
  <c r="S1981" i="2"/>
  <c r="F1982" i="2"/>
  <c r="I1982" i="2"/>
  <c r="L1982" i="2"/>
  <c r="O1982" i="2"/>
  <c r="P1982" i="2"/>
  <c r="Q1982" i="2"/>
  <c r="R1982" i="2"/>
  <c r="S1982" i="2"/>
  <c r="F1983" i="2"/>
  <c r="O1983" i="2"/>
  <c r="P1983" i="2"/>
  <c r="Q1983" i="2"/>
  <c r="S1983" i="2"/>
  <c r="F1984" i="2"/>
  <c r="L1984" i="2"/>
  <c r="O1984" i="2"/>
  <c r="P1984" i="2"/>
  <c r="Q1984" i="2"/>
  <c r="R1984" i="2"/>
  <c r="S1984" i="2"/>
  <c r="F1985" i="2"/>
  <c r="I1985" i="2"/>
  <c r="L1985" i="2"/>
  <c r="O1985" i="2"/>
  <c r="P1985" i="2"/>
  <c r="Q1985" i="2"/>
  <c r="R1985" i="2"/>
  <c r="S1985" i="2"/>
  <c r="F1986" i="2"/>
  <c r="O1986" i="2"/>
  <c r="P1986" i="2"/>
  <c r="Q1986" i="2"/>
  <c r="R1986" i="2"/>
  <c r="S1986" i="2"/>
  <c r="F1987" i="2"/>
  <c r="O1987" i="2"/>
  <c r="P1987" i="2"/>
  <c r="Q1987" i="2"/>
  <c r="R1987" i="2"/>
  <c r="S1987" i="2"/>
  <c r="F1988" i="2"/>
  <c r="O1988" i="2"/>
  <c r="P1988" i="2"/>
  <c r="Q1988" i="2"/>
  <c r="S1988" i="2"/>
  <c r="F1989" i="2"/>
  <c r="O1989" i="2"/>
  <c r="P1989" i="2"/>
  <c r="Q1989" i="2"/>
  <c r="R1989" i="2"/>
  <c r="S1989" i="2"/>
  <c r="F1990" i="2"/>
  <c r="O1990" i="2"/>
  <c r="P1990" i="2"/>
  <c r="Q1990" i="2"/>
  <c r="R1990" i="2"/>
  <c r="S1990" i="2"/>
  <c r="F1991" i="2"/>
  <c r="O1991" i="2"/>
  <c r="P1991" i="2"/>
  <c r="Q1991" i="2"/>
  <c r="R1991" i="2"/>
  <c r="S1991" i="2"/>
  <c r="F1992" i="2"/>
  <c r="O1992" i="2"/>
  <c r="P1992" i="2"/>
  <c r="Q1992" i="2"/>
  <c r="R1992" i="2"/>
  <c r="S1992" i="2"/>
  <c r="F1993" i="2"/>
  <c r="L1993" i="2"/>
  <c r="O1993" i="2"/>
  <c r="P1993" i="2"/>
  <c r="Q1993" i="2"/>
  <c r="R1993" i="2"/>
  <c r="S1993" i="2"/>
  <c r="F1994" i="2"/>
  <c r="O1994" i="2"/>
  <c r="P1994" i="2"/>
  <c r="Q1994" i="2"/>
  <c r="R1994" i="2"/>
  <c r="S1994" i="2"/>
  <c r="F1995" i="2"/>
  <c r="O1995" i="2"/>
  <c r="P1995" i="2"/>
  <c r="Q1995" i="2"/>
  <c r="R1995" i="2"/>
  <c r="S1995" i="2"/>
  <c r="F1996" i="2"/>
  <c r="L1996" i="2"/>
  <c r="O1996" i="2"/>
  <c r="P1996" i="2"/>
  <c r="Q1996" i="2"/>
  <c r="R1996" i="2"/>
  <c r="S1996" i="2"/>
  <c r="F1997" i="2"/>
  <c r="O1997" i="2"/>
  <c r="P1997" i="2"/>
  <c r="Q1997" i="2"/>
  <c r="S1997" i="2"/>
  <c r="F1998" i="2"/>
  <c r="O1998" i="2"/>
  <c r="P1998" i="2"/>
  <c r="Q1998" i="2"/>
  <c r="R1998" i="2"/>
  <c r="S1998" i="2"/>
  <c r="F1999" i="2"/>
  <c r="O1999" i="2"/>
  <c r="P1999" i="2"/>
  <c r="Q1999" i="2"/>
  <c r="S1999" i="2"/>
  <c r="F2000" i="2"/>
  <c r="O2000" i="2"/>
  <c r="P2000" i="2"/>
  <c r="Q2000" i="2"/>
  <c r="S2000" i="2"/>
  <c r="F2001" i="2"/>
  <c r="O2001" i="2"/>
  <c r="P2001" i="2"/>
  <c r="Q2001" i="2"/>
  <c r="R2001" i="2"/>
  <c r="S2001" i="2"/>
  <c r="F2002" i="2"/>
  <c r="O2002" i="2"/>
  <c r="P2002" i="2"/>
  <c r="Q2002" i="2"/>
  <c r="R2002" i="2"/>
  <c r="S2002" i="2"/>
  <c r="F2003" i="2"/>
  <c r="O2003" i="2"/>
  <c r="P2003" i="2"/>
  <c r="Q2003" i="2"/>
  <c r="R2003" i="2"/>
  <c r="S2003" i="2"/>
  <c r="F2004" i="2"/>
  <c r="O2004" i="2"/>
  <c r="P2004" i="2"/>
  <c r="Q2004" i="2"/>
  <c r="R2004" i="2"/>
  <c r="S2004" i="2"/>
  <c r="F2005" i="2"/>
  <c r="O2005" i="2"/>
  <c r="P2005" i="2"/>
  <c r="Q2005" i="2"/>
  <c r="R2005" i="2"/>
  <c r="S2005" i="2"/>
  <c r="F2006" i="2"/>
  <c r="O2006" i="2"/>
  <c r="P2006" i="2"/>
  <c r="Q2006" i="2"/>
  <c r="R2006" i="2"/>
  <c r="S2006" i="2"/>
  <c r="F2007" i="2"/>
  <c r="O2007" i="2"/>
  <c r="P2007" i="2"/>
  <c r="Q2007" i="2"/>
  <c r="R2007" i="2"/>
  <c r="S2007" i="2"/>
  <c r="F2008" i="2"/>
  <c r="L2008" i="2"/>
  <c r="O2008" i="2"/>
  <c r="P2008" i="2"/>
  <c r="Q2008" i="2"/>
  <c r="R2008" i="2"/>
  <c r="S2008" i="2"/>
  <c r="F2009" i="2"/>
  <c r="O2009" i="2"/>
  <c r="P2009" i="2"/>
  <c r="Q2009" i="2"/>
  <c r="R2009" i="2"/>
  <c r="S2009" i="2"/>
  <c r="F2010" i="2"/>
  <c r="I2010" i="2"/>
  <c r="L2010" i="2"/>
  <c r="O2010" i="2"/>
  <c r="P2010" i="2"/>
  <c r="Q2010" i="2"/>
  <c r="R2010" i="2"/>
  <c r="S2010" i="2"/>
  <c r="F2011" i="2"/>
  <c r="O2011" i="2"/>
  <c r="P2011" i="2"/>
  <c r="Q2011" i="2"/>
  <c r="R2011" i="2"/>
  <c r="S2011" i="2"/>
  <c r="F2012" i="2"/>
  <c r="O2012" i="2"/>
  <c r="P2012" i="2"/>
  <c r="Q2012" i="2"/>
  <c r="S2012" i="2"/>
  <c r="F2013" i="2"/>
  <c r="L2013" i="2"/>
  <c r="O2013" i="2"/>
  <c r="P2013" i="2"/>
  <c r="Q2013" i="2"/>
  <c r="R2013" i="2"/>
  <c r="S2013" i="2"/>
  <c r="F2014" i="2"/>
  <c r="O2014" i="2"/>
  <c r="P2014" i="2"/>
  <c r="Q2014" i="2"/>
  <c r="R2014" i="2"/>
  <c r="S2014" i="2"/>
  <c r="F2015" i="2"/>
  <c r="O2015" i="2"/>
  <c r="P2015" i="2"/>
  <c r="Q2015" i="2"/>
  <c r="R2015" i="2"/>
  <c r="S2015" i="2"/>
  <c r="F2016" i="2"/>
  <c r="L2016" i="2"/>
  <c r="O2016" i="2"/>
  <c r="P2016" i="2"/>
  <c r="Q2016" i="2"/>
  <c r="R2016" i="2"/>
  <c r="S2016" i="2"/>
  <c r="F2017" i="2"/>
  <c r="L2017" i="2"/>
  <c r="O2017" i="2"/>
  <c r="P2017" i="2"/>
  <c r="Q2017" i="2"/>
  <c r="R2017" i="2"/>
  <c r="S2017" i="2"/>
  <c r="F2018" i="2"/>
  <c r="O2018" i="2"/>
  <c r="P2018" i="2"/>
  <c r="Q2018" i="2"/>
  <c r="R2018" i="2"/>
  <c r="S2018" i="2"/>
  <c r="F2019" i="2"/>
  <c r="L2019" i="2"/>
  <c r="O2019" i="2"/>
  <c r="P2019" i="2"/>
  <c r="Q2019" i="2"/>
  <c r="R2019" i="2"/>
  <c r="S2019" i="2"/>
  <c r="F2020" i="2"/>
  <c r="O2020" i="2"/>
  <c r="P2020" i="2"/>
  <c r="Q2020" i="2"/>
  <c r="R2020" i="2"/>
  <c r="S2020" i="2"/>
  <c r="F2021" i="2"/>
  <c r="I2021" i="2"/>
  <c r="L2021" i="2"/>
  <c r="O2021" i="2"/>
  <c r="P2021" i="2"/>
  <c r="Q2021" i="2"/>
  <c r="R2021" i="2"/>
  <c r="S2021" i="2"/>
  <c r="F2022" i="2"/>
  <c r="O2022" i="2"/>
  <c r="P2022" i="2"/>
  <c r="Q2022" i="2"/>
  <c r="R2022" i="2"/>
  <c r="S2022" i="2"/>
  <c r="F2023" i="2"/>
  <c r="O2023" i="2"/>
  <c r="P2023" i="2"/>
  <c r="Q2023" i="2"/>
  <c r="R2023" i="2"/>
  <c r="S2023" i="2"/>
  <c r="F2024" i="2"/>
  <c r="O2024" i="2"/>
  <c r="P2024" i="2"/>
  <c r="Q2024" i="2"/>
  <c r="R2024" i="2"/>
  <c r="S2024" i="2"/>
  <c r="F2025" i="2"/>
  <c r="O2025" i="2"/>
  <c r="P2025" i="2"/>
  <c r="Q2025" i="2"/>
  <c r="R2025" i="2"/>
  <c r="S2025" i="2"/>
  <c r="F2026" i="2"/>
  <c r="O2026" i="2"/>
  <c r="P2026" i="2"/>
  <c r="Q2026" i="2"/>
  <c r="S2026" i="2"/>
  <c r="F2027" i="2"/>
  <c r="O2027" i="2"/>
  <c r="P2027" i="2"/>
  <c r="Q2027" i="2"/>
  <c r="R2027" i="2"/>
  <c r="S2027" i="2"/>
  <c r="F2028" i="2"/>
  <c r="O2028" i="2"/>
  <c r="P2028" i="2"/>
  <c r="Q2028" i="2"/>
  <c r="R2028" i="2"/>
  <c r="S2028" i="2"/>
  <c r="F2029" i="2"/>
  <c r="O2029" i="2"/>
  <c r="P2029" i="2"/>
  <c r="Q2029" i="2"/>
  <c r="R2029" i="2"/>
  <c r="S2029" i="2"/>
  <c r="F2030" i="2"/>
  <c r="I2030" i="2"/>
  <c r="L2030" i="2"/>
  <c r="O2030" i="2"/>
  <c r="P2030" i="2"/>
  <c r="Q2030" i="2"/>
  <c r="R2030" i="2"/>
  <c r="S2030" i="2"/>
  <c r="F2031" i="2"/>
  <c r="L2031" i="2"/>
  <c r="O2031" i="2"/>
  <c r="P2031" i="2"/>
  <c r="Q2031" i="2"/>
  <c r="R2031" i="2"/>
  <c r="S2031" i="2"/>
  <c r="F2032" i="2"/>
  <c r="O2032" i="2"/>
  <c r="P2032" i="2"/>
  <c r="Q2032" i="2"/>
  <c r="R2032" i="2"/>
  <c r="S2032" i="2"/>
  <c r="F2033" i="2"/>
  <c r="I2033" i="2"/>
  <c r="L2033" i="2"/>
  <c r="O2033" i="2"/>
  <c r="P2033" i="2"/>
  <c r="Q2033" i="2"/>
  <c r="R2033" i="2"/>
  <c r="S2033" i="2"/>
  <c r="F2034" i="2"/>
  <c r="L2034" i="2"/>
  <c r="O2034" i="2"/>
  <c r="P2034" i="2"/>
  <c r="Q2034" i="2"/>
  <c r="R2034" i="2"/>
  <c r="S2034" i="2"/>
  <c r="F2035" i="2"/>
  <c r="O2035" i="2"/>
  <c r="P2035" i="2"/>
  <c r="Q2035" i="2"/>
  <c r="R2035" i="2"/>
  <c r="S2035" i="2"/>
  <c r="F2036" i="2"/>
  <c r="L2036" i="2"/>
  <c r="O2036" i="2"/>
  <c r="P2036" i="2"/>
  <c r="Q2036" i="2"/>
  <c r="R2036" i="2"/>
  <c r="S2036" i="2"/>
  <c r="F2037" i="2"/>
  <c r="O2037" i="2"/>
  <c r="P2037" i="2"/>
  <c r="Q2037" i="2"/>
  <c r="R2037" i="2"/>
  <c r="S2037" i="2"/>
  <c r="F2038" i="2"/>
  <c r="O2038" i="2"/>
  <c r="P2038" i="2"/>
  <c r="Q2038" i="2"/>
  <c r="R2038" i="2"/>
  <c r="S2038" i="2"/>
  <c r="F2039" i="2"/>
  <c r="I2039" i="2"/>
  <c r="L2039" i="2"/>
  <c r="O2039" i="2"/>
  <c r="P2039" i="2"/>
  <c r="Q2039" i="2"/>
  <c r="R2039" i="2"/>
  <c r="S2039" i="2"/>
  <c r="F2040" i="2"/>
  <c r="L2040" i="2"/>
  <c r="O2040" i="2"/>
  <c r="P2040" i="2"/>
  <c r="Q2040" i="2"/>
  <c r="R2040" i="2"/>
  <c r="S2040" i="2"/>
  <c r="F2041" i="2"/>
  <c r="I2041" i="2"/>
  <c r="L2041" i="2"/>
  <c r="O2041" i="2"/>
  <c r="P2041" i="2"/>
  <c r="Q2041" i="2"/>
  <c r="R2041" i="2"/>
  <c r="S2041" i="2"/>
  <c r="F2042" i="2"/>
  <c r="I2042" i="2"/>
  <c r="L2042" i="2"/>
  <c r="O2042" i="2"/>
  <c r="P2042" i="2"/>
  <c r="Q2042" i="2"/>
  <c r="R2042" i="2"/>
  <c r="S2042" i="2"/>
  <c r="F2043" i="2"/>
  <c r="L2043" i="2"/>
  <c r="O2043" i="2"/>
  <c r="P2043" i="2"/>
  <c r="Q2043" i="2"/>
  <c r="R2043" i="2"/>
  <c r="S2043" i="2"/>
  <c r="F2044" i="2"/>
  <c r="O2044" i="2"/>
  <c r="P2044" i="2"/>
  <c r="Q2044" i="2"/>
  <c r="R2044" i="2"/>
  <c r="S2044" i="2"/>
  <c r="F2045" i="2"/>
  <c r="O2045" i="2"/>
  <c r="P2045" i="2"/>
  <c r="Q2045" i="2"/>
  <c r="S2045" i="2"/>
  <c r="F2046" i="2"/>
  <c r="L2046" i="2"/>
  <c r="O2046" i="2"/>
  <c r="P2046" i="2"/>
  <c r="Q2046" i="2"/>
  <c r="R2046" i="2"/>
  <c r="S2046" i="2"/>
  <c r="F2047" i="2"/>
  <c r="O2047" i="2"/>
  <c r="P2047" i="2"/>
  <c r="Q2047" i="2"/>
  <c r="R2047" i="2"/>
  <c r="S2047" i="2"/>
  <c r="F2048" i="2"/>
  <c r="O2048" i="2"/>
  <c r="P2048" i="2"/>
  <c r="Q2048" i="2"/>
  <c r="R2048" i="2"/>
  <c r="S2048" i="2"/>
  <c r="F2049" i="2"/>
  <c r="I2049" i="2"/>
  <c r="L2049" i="2"/>
  <c r="O2049" i="2"/>
  <c r="P2049" i="2"/>
  <c r="Q2049" i="2"/>
  <c r="R2049" i="2"/>
  <c r="S2049" i="2"/>
  <c r="F2050" i="2"/>
  <c r="O2050" i="2"/>
  <c r="P2050" i="2"/>
  <c r="Q2050" i="2"/>
  <c r="R2050" i="2"/>
  <c r="S2050" i="2"/>
  <c r="F2051" i="2"/>
  <c r="O2051" i="2"/>
  <c r="P2051" i="2"/>
  <c r="Q2051" i="2"/>
  <c r="S2051" i="2"/>
  <c r="F2052" i="2"/>
  <c r="O2052" i="2"/>
  <c r="P2052" i="2"/>
  <c r="Q2052" i="2"/>
  <c r="R2052" i="2"/>
  <c r="S2052" i="2"/>
  <c r="F2053" i="2"/>
  <c r="O2053" i="2"/>
  <c r="P2053" i="2"/>
  <c r="Q2053" i="2"/>
  <c r="R2053" i="2"/>
  <c r="S2053" i="2"/>
  <c r="F2054" i="2"/>
  <c r="I2054" i="2"/>
  <c r="L2054" i="2"/>
  <c r="O2054" i="2"/>
  <c r="P2054" i="2"/>
  <c r="Q2054" i="2"/>
  <c r="R2054" i="2"/>
  <c r="S2054" i="2"/>
  <c r="F2055" i="2"/>
  <c r="O2055" i="2"/>
  <c r="P2055" i="2"/>
  <c r="Q2055" i="2"/>
  <c r="R2055" i="2"/>
  <c r="S2055" i="2"/>
  <c r="F2056" i="2"/>
  <c r="O2056" i="2"/>
  <c r="P2056" i="2"/>
  <c r="Q2056" i="2"/>
  <c r="S2056" i="2"/>
  <c r="F2057" i="2"/>
  <c r="L2057" i="2"/>
  <c r="O2057" i="2"/>
  <c r="P2057" i="2"/>
  <c r="Q2057" i="2"/>
  <c r="R2057" i="2"/>
  <c r="S2057" i="2"/>
  <c r="F2058" i="2"/>
  <c r="O2058" i="2"/>
  <c r="P2058" i="2"/>
  <c r="Q2058" i="2"/>
  <c r="R2058" i="2"/>
  <c r="S2058" i="2"/>
  <c r="F2059" i="2"/>
  <c r="I2059" i="2"/>
  <c r="L2059" i="2"/>
  <c r="O2059" i="2"/>
  <c r="P2059" i="2"/>
  <c r="Q2059" i="2"/>
  <c r="R2059" i="2"/>
  <c r="S2059" i="2"/>
  <c r="F2060" i="2"/>
  <c r="O2060" i="2"/>
  <c r="P2060" i="2"/>
  <c r="Q2060" i="2"/>
  <c r="R2060" i="2"/>
  <c r="S2060" i="2"/>
  <c r="F2061" i="2"/>
  <c r="O2061" i="2"/>
  <c r="P2061" i="2"/>
  <c r="Q2061" i="2"/>
  <c r="R2061" i="2"/>
  <c r="S2061" i="2"/>
  <c r="F2062" i="2"/>
  <c r="O2062" i="2"/>
  <c r="P2062" i="2"/>
  <c r="Q2062" i="2"/>
  <c r="R2062" i="2"/>
  <c r="S2062" i="2"/>
  <c r="F2063" i="2"/>
  <c r="O2063" i="2"/>
  <c r="P2063" i="2"/>
  <c r="Q2063" i="2"/>
  <c r="R2063" i="2"/>
  <c r="S2063" i="2"/>
  <c r="F2064" i="2"/>
  <c r="L2064" i="2"/>
  <c r="O2064" i="2"/>
  <c r="P2064" i="2"/>
  <c r="Q2064" i="2"/>
  <c r="R2064" i="2"/>
  <c r="S2064" i="2"/>
  <c r="F2065" i="2"/>
  <c r="O2065" i="2"/>
  <c r="P2065" i="2"/>
  <c r="Q2065" i="2"/>
  <c r="R2065" i="2"/>
  <c r="S2065" i="2"/>
  <c r="F2066" i="2"/>
  <c r="O2066" i="2"/>
  <c r="P2066" i="2"/>
  <c r="Q2066" i="2"/>
  <c r="R2066" i="2"/>
  <c r="S2066" i="2"/>
  <c r="F2067" i="2"/>
  <c r="I2067" i="2"/>
  <c r="O2067" i="2"/>
  <c r="P2067" i="2"/>
  <c r="Q2067" i="2"/>
  <c r="R2067" i="2"/>
  <c r="S2067" i="2"/>
  <c r="F2068" i="2"/>
  <c r="O2068" i="2"/>
  <c r="P2068" i="2"/>
  <c r="Q2068" i="2"/>
  <c r="R2068" i="2"/>
  <c r="S2068" i="2"/>
  <c r="F2069" i="2"/>
  <c r="O2069" i="2"/>
  <c r="P2069" i="2"/>
  <c r="Q2069" i="2"/>
  <c r="R2069" i="2"/>
  <c r="S2069" i="2"/>
  <c r="F2070" i="2"/>
  <c r="L2070" i="2"/>
  <c r="O2070" i="2"/>
  <c r="P2070" i="2"/>
  <c r="Q2070" i="2"/>
  <c r="R2070" i="2"/>
  <c r="S2070" i="2"/>
  <c r="F2071" i="2"/>
  <c r="I2071" i="2"/>
  <c r="L2071" i="2"/>
  <c r="O2071" i="2"/>
  <c r="P2071" i="2"/>
  <c r="Q2071" i="2"/>
  <c r="R2071" i="2"/>
  <c r="S2071" i="2"/>
  <c r="F2072" i="2"/>
  <c r="I2072" i="2"/>
  <c r="L2072" i="2"/>
  <c r="O2072" i="2"/>
  <c r="P2072" i="2"/>
  <c r="Q2072" i="2"/>
  <c r="R2072" i="2"/>
  <c r="S2072" i="2"/>
  <c r="F2073" i="2"/>
  <c r="O2073" i="2"/>
  <c r="P2073" i="2"/>
  <c r="Q2073" i="2"/>
  <c r="R2073" i="2"/>
  <c r="S2073" i="2"/>
  <c r="F2074" i="2"/>
  <c r="O2074" i="2"/>
  <c r="P2074" i="2"/>
  <c r="Q2074" i="2"/>
  <c r="R2074" i="2"/>
  <c r="S2074" i="2"/>
  <c r="F2075" i="2"/>
  <c r="L2075" i="2"/>
  <c r="O2075" i="2"/>
  <c r="P2075" i="2"/>
  <c r="Q2075" i="2"/>
  <c r="R2075" i="2"/>
  <c r="S2075" i="2"/>
  <c r="F2076" i="2"/>
  <c r="I2076" i="2"/>
  <c r="L2076" i="2"/>
  <c r="O2076" i="2"/>
  <c r="P2076" i="2"/>
  <c r="Q2076" i="2"/>
  <c r="R2076" i="2"/>
  <c r="S2076" i="2"/>
  <c r="F2077" i="2"/>
  <c r="O2077" i="2"/>
  <c r="P2077" i="2"/>
  <c r="Q2077" i="2"/>
  <c r="R2077" i="2"/>
  <c r="S2077" i="2"/>
  <c r="F2078" i="2"/>
  <c r="O2078" i="2"/>
  <c r="P2078" i="2"/>
  <c r="Q2078" i="2"/>
  <c r="R2078" i="2"/>
  <c r="S2078" i="2"/>
  <c r="F2079" i="2"/>
  <c r="O2079" i="2"/>
  <c r="P2079" i="2"/>
  <c r="Q2079" i="2"/>
  <c r="S2079" i="2"/>
  <c r="F2080" i="2"/>
  <c r="O2080" i="2"/>
  <c r="P2080" i="2"/>
  <c r="Q2080" i="2"/>
  <c r="R2080" i="2"/>
  <c r="S2080" i="2"/>
  <c r="F2081" i="2"/>
  <c r="I2081" i="2"/>
  <c r="L2081" i="2"/>
  <c r="O2081" i="2"/>
  <c r="P2081" i="2"/>
  <c r="Q2081" i="2"/>
  <c r="R2081" i="2"/>
  <c r="S2081" i="2"/>
  <c r="F2082" i="2"/>
  <c r="O2082" i="2"/>
  <c r="P2082" i="2"/>
  <c r="Q2082" i="2"/>
  <c r="R2082" i="2"/>
  <c r="S2082" i="2"/>
  <c r="F2083" i="2"/>
  <c r="O2083" i="2"/>
  <c r="P2083" i="2"/>
  <c r="Q2083" i="2"/>
  <c r="R2083" i="2"/>
  <c r="S2083" i="2"/>
  <c r="F2084" i="2"/>
  <c r="I2084" i="2"/>
  <c r="L2084" i="2"/>
  <c r="O2084" i="2"/>
  <c r="P2084" i="2"/>
  <c r="Q2084" i="2"/>
  <c r="R2084" i="2"/>
  <c r="S2084" i="2"/>
  <c r="F2085" i="2"/>
  <c r="O2085" i="2"/>
  <c r="P2085" i="2"/>
  <c r="Q2085" i="2"/>
  <c r="R2085" i="2"/>
  <c r="S2085" i="2"/>
  <c r="F2086" i="2"/>
  <c r="O2086" i="2"/>
  <c r="P2086" i="2"/>
  <c r="Q2086" i="2"/>
  <c r="R2086" i="2"/>
  <c r="S2086" i="2"/>
  <c r="F2087" i="2"/>
  <c r="O2087" i="2"/>
  <c r="P2087" i="2"/>
  <c r="Q2087" i="2"/>
  <c r="R2087" i="2"/>
  <c r="S2087" i="2"/>
  <c r="F2088" i="2"/>
  <c r="O2088" i="2"/>
  <c r="P2088" i="2"/>
  <c r="Q2088" i="2"/>
  <c r="R2088" i="2"/>
  <c r="S2088" i="2"/>
  <c r="F2089" i="2"/>
  <c r="O2089" i="2"/>
  <c r="P2089" i="2"/>
  <c r="Q2089" i="2"/>
  <c r="R2089" i="2"/>
  <c r="S2089" i="2"/>
  <c r="F2090" i="2"/>
  <c r="O2090" i="2"/>
  <c r="P2090" i="2"/>
  <c r="Q2090" i="2"/>
  <c r="R2090" i="2"/>
  <c r="S2090" i="2"/>
  <c r="F2091" i="2"/>
  <c r="I2091" i="2"/>
  <c r="L2091" i="2"/>
  <c r="O2091" i="2"/>
  <c r="P2091" i="2"/>
  <c r="Q2091" i="2"/>
  <c r="R2091" i="2"/>
  <c r="S2091" i="2"/>
  <c r="F2092" i="2"/>
  <c r="O2092" i="2"/>
  <c r="P2092" i="2"/>
  <c r="Q2092" i="2"/>
  <c r="R2092" i="2"/>
  <c r="S2092" i="2"/>
  <c r="F2093" i="2"/>
  <c r="O2093" i="2"/>
  <c r="P2093" i="2"/>
  <c r="Q2093" i="2"/>
  <c r="R2093" i="2"/>
  <c r="S2093" i="2"/>
  <c r="F2094" i="2"/>
  <c r="O2094" i="2"/>
  <c r="P2094" i="2"/>
  <c r="Q2094" i="2"/>
  <c r="R2094" i="2"/>
  <c r="S2094" i="2"/>
  <c r="F2095" i="2"/>
  <c r="O2095" i="2"/>
  <c r="P2095" i="2"/>
  <c r="Q2095" i="2"/>
  <c r="S2095" i="2"/>
  <c r="F2096" i="2"/>
  <c r="O2096" i="2"/>
  <c r="P2096" i="2"/>
  <c r="Q2096" i="2"/>
  <c r="R2096" i="2"/>
  <c r="S2096" i="2"/>
  <c r="F2097" i="2"/>
  <c r="O2097" i="2"/>
  <c r="P2097" i="2"/>
  <c r="Q2097" i="2"/>
  <c r="R2097" i="2"/>
  <c r="S2097" i="2"/>
  <c r="F2098" i="2"/>
  <c r="O2098" i="2"/>
  <c r="P2098" i="2"/>
  <c r="Q2098" i="2"/>
  <c r="R2098" i="2"/>
  <c r="S2098" i="2"/>
  <c r="F2099" i="2"/>
  <c r="O2099" i="2"/>
  <c r="P2099" i="2"/>
  <c r="Q2099" i="2"/>
  <c r="R2099" i="2"/>
  <c r="S2099" i="2"/>
  <c r="F2100" i="2"/>
  <c r="I2100" i="2"/>
  <c r="L2100" i="2"/>
  <c r="O2100" i="2"/>
  <c r="P2100" i="2"/>
  <c r="Q2100" i="2"/>
  <c r="R2100" i="2"/>
  <c r="S2100" i="2"/>
  <c r="F2101" i="2"/>
  <c r="I2101" i="2"/>
  <c r="L2101" i="2"/>
  <c r="O2101" i="2"/>
  <c r="P2101" i="2"/>
  <c r="Q2101" i="2"/>
  <c r="R2101" i="2"/>
  <c r="S2101" i="2"/>
  <c r="F2102" i="2"/>
  <c r="O2102" i="2"/>
  <c r="P2102" i="2"/>
  <c r="Q2102" i="2"/>
  <c r="R2102" i="2"/>
  <c r="S2102" i="2"/>
  <c r="F2103" i="2"/>
  <c r="O2103" i="2"/>
  <c r="P2103" i="2"/>
  <c r="Q2103" i="2"/>
  <c r="R2103" i="2"/>
  <c r="S2103" i="2"/>
  <c r="F2104" i="2"/>
  <c r="O2104" i="2"/>
  <c r="P2104" i="2"/>
  <c r="Q2104" i="2"/>
  <c r="R2104" i="2"/>
  <c r="S2104" i="2"/>
  <c r="F2105" i="2"/>
  <c r="O2105" i="2"/>
  <c r="P2105" i="2"/>
  <c r="Q2105" i="2"/>
  <c r="R2105" i="2"/>
  <c r="S2105" i="2"/>
  <c r="F2106" i="2"/>
  <c r="O2106" i="2"/>
  <c r="P2106" i="2"/>
  <c r="Q2106" i="2"/>
  <c r="R2106" i="2"/>
  <c r="S2106" i="2"/>
  <c r="F2107" i="2"/>
  <c r="L2107" i="2"/>
  <c r="O2107" i="2"/>
  <c r="P2107" i="2"/>
  <c r="Q2107" i="2"/>
  <c r="R2107" i="2"/>
  <c r="S2107" i="2"/>
  <c r="F2108" i="2"/>
  <c r="L2108" i="2"/>
  <c r="O2108" i="2"/>
  <c r="P2108" i="2"/>
  <c r="Q2108" i="2"/>
  <c r="R2108" i="2"/>
  <c r="S2108" i="2"/>
  <c r="F2109" i="2"/>
  <c r="L2109" i="2"/>
  <c r="O2109" i="2"/>
  <c r="P2109" i="2"/>
  <c r="Q2109" i="2"/>
  <c r="R2109" i="2"/>
  <c r="S2109" i="2"/>
  <c r="F2110" i="2"/>
  <c r="O2110" i="2"/>
  <c r="P2110" i="2"/>
  <c r="Q2110" i="2"/>
  <c r="R2110" i="2"/>
  <c r="S2110" i="2"/>
  <c r="F2111" i="2"/>
  <c r="I2111" i="2"/>
  <c r="L2111" i="2"/>
  <c r="O2111" i="2"/>
  <c r="P2111" i="2"/>
  <c r="Q2111" i="2"/>
  <c r="R2111" i="2"/>
  <c r="S2111" i="2"/>
  <c r="F2112" i="2"/>
  <c r="L2112" i="2"/>
  <c r="O2112" i="2"/>
  <c r="P2112" i="2"/>
  <c r="Q2112" i="2"/>
  <c r="R2112" i="2"/>
  <c r="S2112" i="2"/>
  <c r="F2113" i="2"/>
  <c r="I2113" i="2"/>
  <c r="L2113" i="2"/>
  <c r="O2113" i="2"/>
  <c r="P2113" i="2"/>
  <c r="Q2113" i="2"/>
  <c r="R2113" i="2"/>
  <c r="S2113" i="2"/>
  <c r="F2114" i="2"/>
  <c r="I2114" i="2"/>
  <c r="L2114" i="2"/>
  <c r="O2114" i="2"/>
  <c r="P2114" i="2"/>
  <c r="Q2114" i="2"/>
  <c r="R2114" i="2"/>
  <c r="S2114" i="2"/>
  <c r="F2115" i="2"/>
  <c r="L2115" i="2"/>
  <c r="O2115" i="2"/>
  <c r="P2115" i="2"/>
  <c r="Q2115" i="2"/>
  <c r="R2115" i="2"/>
  <c r="S2115" i="2"/>
  <c r="F2116" i="2"/>
  <c r="O2116" i="2"/>
  <c r="P2116" i="2"/>
  <c r="Q2116" i="2"/>
  <c r="R2116" i="2"/>
  <c r="S2116" i="2"/>
  <c r="F2117" i="2"/>
  <c r="O2117" i="2"/>
  <c r="P2117" i="2"/>
  <c r="Q2117" i="2"/>
  <c r="S2117" i="2"/>
  <c r="F2118" i="2"/>
  <c r="O2118" i="2"/>
  <c r="P2118" i="2"/>
  <c r="Q2118" i="2"/>
  <c r="R2118" i="2"/>
  <c r="S2118" i="2"/>
  <c r="F2119" i="2"/>
  <c r="O2119" i="2"/>
  <c r="P2119" i="2"/>
  <c r="Q2119" i="2"/>
  <c r="R2119" i="2"/>
  <c r="S2119" i="2"/>
  <c r="F2120" i="2"/>
  <c r="O2120" i="2"/>
  <c r="P2120" i="2"/>
  <c r="Q2120" i="2"/>
  <c r="R2120" i="2"/>
  <c r="S2120" i="2"/>
  <c r="F2121" i="2"/>
  <c r="L2121" i="2"/>
  <c r="O2121" i="2"/>
  <c r="P2121" i="2"/>
  <c r="Q2121" i="2"/>
  <c r="R2121" i="2"/>
  <c r="S2121" i="2"/>
  <c r="F2122" i="2"/>
  <c r="O2122" i="2"/>
  <c r="P2122" i="2"/>
  <c r="Q2122" i="2"/>
  <c r="R2122" i="2"/>
  <c r="S2122" i="2"/>
  <c r="F2123" i="2"/>
  <c r="O2123" i="2"/>
  <c r="P2123" i="2"/>
  <c r="Q2123" i="2"/>
  <c r="R2123" i="2"/>
  <c r="S2123" i="2"/>
  <c r="F2124" i="2"/>
  <c r="O2124" i="2"/>
  <c r="P2124" i="2"/>
  <c r="Q2124" i="2"/>
  <c r="R2124" i="2"/>
  <c r="S2124" i="2"/>
  <c r="F2125" i="2"/>
  <c r="O2125" i="2"/>
  <c r="P2125" i="2"/>
  <c r="Q2125" i="2"/>
  <c r="R2125" i="2"/>
  <c r="S2125" i="2"/>
  <c r="F2126" i="2"/>
  <c r="O2126" i="2"/>
  <c r="P2126" i="2"/>
  <c r="Q2126" i="2"/>
  <c r="R2126" i="2"/>
  <c r="S2126" i="2"/>
  <c r="F2127" i="2"/>
  <c r="O2127" i="2"/>
  <c r="P2127" i="2"/>
  <c r="Q2127" i="2"/>
  <c r="R2127" i="2"/>
  <c r="S2127" i="2"/>
  <c r="F2128" i="2"/>
  <c r="O2128" i="2"/>
  <c r="P2128" i="2"/>
  <c r="Q2128" i="2"/>
  <c r="R2128" i="2"/>
  <c r="S2128" i="2"/>
  <c r="F2129" i="2"/>
  <c r="L2129" i="2"/>
  <c r="O2129" i="2"/>
  <c r="P2129" i="2"/>
  <c r="Q2129" i="2"/>
  <c r="R2129" i="2"/>
  <c r="S2129" i="2"/>
  <c r="F2130" i="2"/>
  <c r="O2130" i="2"/>
  <c r="P2130" i="2"/>
  <c r="Q2130" i="2"/>
  <c r="R2130" i="2"/>
  <c r="S2130" i="2"/>
  <c r="F2131" i="2"/>
  <c r="O2131" i="2"/>
  <c r="P2131" i="2"/>
  <c r="Q2131" i="2"/>
  <c r="R2131" i="2"/>
  <c r="S2131" i="2"/>
  <c r="F2132" i="2"/>
  <c r="O2132" i="2"/>
  <c r="P2132" i="2"/>
  <c r="Q2132" i="2"/>
  <c r="R2132" i="2"/>
  <c r="S2132" i="2"/>
  <c r="F2133" i="2"/>
  <c r="O2133" i="2"/>
  <c r="P2133" i="2"/>
  <c r="Q2133" i="2"/>
  <c r="R2133" i="2"/>
  <c r="S2133" i="2"/>
  <c r="F2134" i="2"/>
  <c r="O2134" i="2"/>
  <c r="P2134" i="2"/>
  <c r="Q2134" i="2"/>
  <c r="R2134" i="2"/>
  <c r="S2134" i="2"/>
  <c r="F2135" i="2"/>
  <c r="O2135" i="2"/>
  <c r="P2135" i="2"/>
  <c r="Q2135" i="2"/>
  <c r="R2135" i="2"/>
  <c r="S2135" i="2"/>
  <c r="F2136" i="2"/>
  <c r="O2136" i="2"/>
  <c r="P2136" i="2"/>
  <c r="Q2136" i="2"/>
  <c r="R2136" i="2"/>
  <c r="S2136" i="2"/>
  <c r="F2137" i="2"/>
  <c r="O2137" i="2"/>
  <c r="P2137" i="2"/>
  <c r="Q2137" i="2"/>
  <c r="S2137" i="2"/>
  <c r="F2138" i="2"/>
  <c r="O2138" i="2"/>
  <c r="P2138" i="2"/>
  <c r="Q2138" i="2"/>
  <c r="S2138" i="2"/>
  <c r="F2139" i="2"/>
  <c r="O2139" i="2"/>
  <c r="P2139" i="2"/>
  <c r="Q2139" i="2"/>
  <c r="R2139" i="2"/>
  <c r="S2139" i="2"/>
  <c r="F2140" i="2"/>
  <c r="O2140" i="2"/>
  <c r="P2140" i="2"/>
  <c r="Q2140" i="2"/>
  <c r="R2140" i="2"/>
  <c r="S2140" i="2"/>
  <c r="F2141" i="2"/>
  <c r="O2141" i="2"/>
  <c r="P2141" i="2"/>
  <c r="Q2141" i="2"/>
  <c r="S2141" i="2"/>
  <c r="F2142" i="2"/>
  <c r="O2142" i="2"/>
  <c r="P2142" i="2"/>
  <c r="Q2142" i="2"/>
  <c r="R2142" i="2"/>
  <c r="S2142" i="2"/>
  <c r="F2143" i="2"/>
  <c r="O2143" i="2"/>
  <c r="P2143" i="2"/>
  <c r="Q2143" i="2"/>
  <c r="R2143" i="2"/>
  <c r="S2143" i="2"/>
  <c r="F2144" i="2"/>
  <c r="O2144" i="2"/>
  <c r="P2144" i="2"/>
  <c r="Q2144" i="2"/>
  <c r="S2144" i="2"/>
  <c r="F2145" i="2"/>
  <c r="O2145" i="2"/>
  <c r="P2145" i="2"/>
  <c r="Q2145" i="2"/>
  <c r="R2145" i="2"/>
  <c r="S2145" i="2"/>
  <c r="F2146" i="2"/>
  <c r="O2146" i="2"/>
  <c r="P2146" i="2"/>
  <c r="Q2146" i="2"/>
  <c r="R2146" i="2"/>
  <c r="S2146" i="2"/>
  <c r="F2147" i="2"/>
  <c r="O2147" i="2"/>
  <c r="P2147" i="2"/>
  <c r="Q2147" i="2"/>
  <c r="R2147" i="2"/>
  <c r="S2147" i="2"/>
  <c r="F2148" i="2"/>
  <c r="O2148" i="2"/>
  <c r="P2148" i="2"/>
  <c r="Q2148" i="2"/>
  <c r="R2148" i="2"/>
  <c r="S2148" i="2"/>
  <c r="F2149" i="2"/>
  <c r="O2149" i="2"/>
  <c r="P2149" i="2"/>
  <c r="Q2149" i="2"/>
  <c r="R2149" i="2"/>
  <c r="S2149" i="2"/>
  <c r="F2150" i="2"/>
  <c r="O2150" i="2"/>
  <c r="P2150" i="2"/>
  <c r="Q2150" i="2"/>
  <c r="R2150" i="2"/>
  <c r="S2150" i="2"/>
  <c r="F2151" i="2"/>
  <c r="L2151" i="2"/>
  <c r="O2151" i="2"/>
  <c r="P2151" i="2"/>
  <c r="Q2151" i="2"/>
  <c r="R2151" i="2"/>
  <c r="S2151" i="2"/>
  <c r="F2152" i="2"/>
  <c r="L2152" i="2"/>
  <c r="O2152" i="2"/>
  <c r="P2152" i="2"/>
  <c r="Q2152" i="2"/>
  <c r="S2152" i="2"/>
  <c r="B4" i="2"/>
  <c r="F4" i="2"/>
  <c r="K4" i="2"/>
  <c r="O4" i="2"/>
  <c r="P4" i="2"/>
  <c r="Q4" i="2"/>
  <c r="S4" i="2"/>
  <c r="T4" i="2"/>
  <c r="F5" i="2"/>
  <c r="O5" i="2"/>
  <c r="P5" i="2"/>
  <c r="Q5" i="2"/>
  <c r="S5" i="2"/>
  <c r="T5" i="2"/>
  <c r="F6" i="2"/>
  <c r="O6" i="2"/>
  <c r="P6" i="2"/>
  <c r="Q6" i="2"/>
  <c r="S6" i="2"/>
  <c r="T6" i="2"/>
  <c r="F7" i="2"/>
  <c r="O7" i="2"/>
  <c r="P7" i="2"/>
  <c r="Q7" i="2"/>
  <c r="S7" i="2"/>
  <c r="T7" i="2"/>
  <c r="F8" i="2"/>
  <c r="O8" i="2"/>
  <c r="P8" i="2"/>
  <c r="Q8" i="2"/>
  <c r="R8" i="2"/>
  <c r="S8" i="2"/>
  <c r="T8" i="2"/>
  <c r="F9" i="2"/>
  <c r="O9" i="2"/>
  <c r="P9" i="2"/>
  <c r="Q9" i="2"/>
  <c r="S9" i="2"/>
  <c r="F10" i="2"/>
  <c r="L10" i="2"/>
  <c r="O10" i="2"/>
  <c r="P10" i="2"/>
  <c r="Q10" i="2"/>
  <c r="R10" i="2"/>
  <c r="S10" i="2"/>
  <c r="F11" i="2"/>
  <c r="O11" i="2"/>
  <c r="P11" i="2"/>
  <c r="Q11" i="2"/>
  <c r="R11" i="2"/>
  <c r="S11" i="2"/>
  <c r="F12" i="2"/>
  <c r="O12" i="2"/>
  <c r="P12" i="2"/>
  <c r="Q12" i="2"/>
  <c r="R12" i="2"/>
  <c r="S12" i="2"/>
  <c r="F13" i="2"/>
  <c r="O13" i="2"/>
  <c r="P13" i="2"/>
  <c r="Q13" i="2"/>
  <c r="R13" i="2"/>
  <c r="S13" i="2"/>
  <c r="F14" i="2"/>
  <c r="O14" i="2"/>
  <c r="P14" i="2"/>
  <c r="Q14" i="2"/>
  <c r="R14" i="2"/>
  <c r="S14" i="2"/>
  <c r="F15" i="2"/>
  <c r="O15" i="2"/>
  <c r="P15" i="2"/>
  <c r="Q15" i="2"/>
  <c r="R15" i="2"/>
  <c r="S15" i="2"/>
  <c r="F16" i="2"/>
  <c r="O16" i="2"/>
  <c r="P16" i="2"/>
  <c r="Q16" i="2"/>
  <c r="R16" i="2"/>
  <c r="S16" i="2"/>
  <c r="F17" i="2"/>
  <c r="L17" i="2"/>
  <c r="O17" i="2"/>
  <c r="P17" i="2"/>
  <c r="Q17" i="2"/>
  <c r="R17" i="2"/>
  <c r="S17" i="2"/>
  <c r="F18" i="2"/>
  <c r="O18" i="2"/>
  <c r="P18" i="2"/>
  <c r="Q18" i="2"/>
  <c r="R18" i="2"/>
  <c r="S18" i="2"/>
  <c r="F19" i="2"/>
  <c r="O19" i="2"/>
  <c r="P19" i="2"/>
  <c r="Q19" i="2"/>
  <c r="R19" i="2"/>
  <c r="S19" i="2"/>
  <c r="F20" i="2"/>
  <c r="O20" i="2"/>
  <c r="P20" i="2"/>
  <c r="Q20" i="2"/>
  <c r="R20" i="2"/>
  <c r="S20" i="2"/>
  <c r="F21" i="2"/>
  <c r="O21" i="2"/>
  <c r="P21" i="2"/>
  <c r="Q21" i="2"/>
  <c r="R21" i="2"/>
  <c r="S21" i="2"/>
  <c r="F22" i="2"/>
  <c r="O22" i="2"/>
  <c r="P22" i="2"/>
  <c r="Q22" i="2"/>
  <c r="R22" i="2"/>
  <c r="S22" i="2"/>
  <c r="F23" i="2"/>
  <c r="L23" i="2"/>
  <c r="O23" i="2"/>
  <c r="P23" i="2"/>
  <c r="Q23" i="2"/>
  <c r="R23" i="2"/>
  <c r="S23" i="2"/>
  <c r="F24" i="2"/>
  <c r="O24" i="2"/>
  <c r="P24" i="2"/>
  <c r="Q24" i="2"/>
  <c r="R24" i="2"/>
  <c r="S24" i="2"/>
  <c r="F25" i="2"/>
  <c r="O25" i="2"/>
  <c r="P25" i="2"/>
  <c r="Q25" i="2"/>
  <c r="R25" i="2"/>
  <c r="S25" i="2"/>
  <c r="F26" i="2"/>
  <c r="O26" i="2"/>
  <c r="P26" i="2"/>
  <c r="Q26" i="2"/>
  <c r="R26" i="2"/>
  <c r="S26" i="2"/>
  <c r="F27" i="2"/>
  <c r="O27" i="2"/>
  <c r="P27" i="2"/>
  <c r="Q27" i="2"/>
  <c r="R27" i="2"/>
  <c r="S27" i="2"/>
  <c r="F28" i="2"/>
  <c r="O28" i="2"/>
  <c r="P28" i="2"/>
  <c r="Q28" i="2"/>
  <c r="S28" i="2"/>
  <c r="F29" i="2"/>
  <c r="O29" i="2"/>
  <c r="P29" i="2"/>
  <c r="Q29" i="2"/>
  <c r="R29" i="2"/>
  <c r="S29" i="2"/>
  <c r="F30" i="2"/>
  <c r="L30" i="2"/>
  <c r="O30" i="2"/>
  <c r="P30" i="2"/>
  <c r="Q30" i="2"/>
  <c r="R30" i="2"/>
  <c r="S30" i="2"/>
  <c r="F31" i="2"/>
  <c r="O31" i="2"/>
  <c r="P31" i="2"/>
  <c r="Q31" i="2"/>
  <c r="R31" i="2"/>
  <c r="S31" i="2"/>
  <c r="F32" i="2"/>
  <c r="O32" i="2"/>
  <c r="P32" i="2"/>
  <c r="Q32" i="2"/>
  <c r="R32" i="2"/>
  <c r="S32" i="2"/>
  <c r="F33" i="2"/>
  <c r="O33" i="2"/>
  <c r="P33" i="2"/>
  <c r="Q33" i="2"/>
  <c r="R33" i="2"/>
  <c r="S33" i="2"/>
  <c r="F34" i="2"/>
  <c r="L34" i="2"/>
  <c r="O34" i="2"/>
  <c r="P34" i="2"/>
  <c r="Q34" i="2"/>
  <c r="R34" i="2"/>
  <c r="S34" i="2"/>
  <c r="F35" i="2"/>
  <c r="L35" i="2"/>
  <c r="O35" i="2"/>
  <c r="P35" i="2"/>
  <c r="Q35" i="2"/>
  <c r="R35" i="2"/>
  <c r="S35" i="2"/>
  <c r="F36" i="2"/>
  <c r="I36" i="2"/>
  <c r="L36" i="2"/>
  <c r="O36" i="2"/>
  <c r="P36" i="2"/>
  <c r="Q36" i="2"/>
  <c r="R36" i="2"/>
  <c r="S36" i="2"/>
  <c r="F37" i="2"/>
  <c r="L37" i="2"/>
  <c r="O37" i="2"/>
  <c r="P37" i="2"/>
  <c r="Q37" i="2"/>
  <c r="R37" i="2"/>
  <c r="S37" i="2"/>
  <c r="F38" i="2"/>
  <c r="O38" i="2"/>
  <c r="P38" i="2"/>
  <c r="Q38" i="2"/>
  <c r="R38" i="2"/>
  <c r="S38" i="2"/>
  <c r="F39" i="2"/>
  <c r="O39" i="2"/>
  <c r="P39" i="2"/>
  <c r="Q39" i="2"/>
  <c r="R39" i="2"/>
  <c r="S39" i="2"/>
  <c r="F40" i="2"/>
  <c r="O40" i="2"/>
  <c r="P40" i="2"/>
  <c r="Q40" i="2"/>
  <c r="R40" i="2"/>
  <c r="S40" i="2"/>
  <c r="F41" i="2"/>
  <c r="I41" i="2"/>
  <c r="L41" i="2"/>
  <c r="O41" i="2"/>
  <c r="P41" i="2"/>
  <c r="Q41" i="2"/>
  <c r="R41" i="2"/>
  <c r="S41" i="2"/>
  <c r="F42" i="2"/>
  <c r="I42" i="2"/>
  <c r="L42" i="2"/>
  <c r="O42" i="2"/>
  <c r="P42" i="2"/>
  <c r="Q42" i="2"/>
  <c r="R42" i="2"/>
  <c r="S42" i="2"/>
  <c r="F43" i="2"/>
  <c r="O43" i="2"/>
  <c r="P43" i="2"/>
  <c r="Q43" i="2"/>
  <c r="R43" i="2"/>
  <c r="S43" i="2"/>
  <c r="F44" i="2"/>
  <c r="I44" i="2"/>
  <c r="L44" i="2"/>
  <c r="O44" i="2"/>
  <c r="P44" i="2"/>
  <c r="Q44" i="2"/>
  <c r="R44" i="2"/>
  <c r="S44" i="2"/>
  <c r="F45" i="2"/>
  <c r="O45" i="2"/>
  <c r="P45" i="2"/>
  <c r="Q45" i="2"/>
  <c r="R45" i="2"/>
  <c r="S45" i="2"/>
  <c r="F46" i="2"/>
  <c r="O46" i="2"/>
  <c r="P46" i="2"/>
  <c r="Q46" i="2"/>
  <c r="R46" i="2"/>
  <c r="S46" i="2"/>
  <c r="F47" i="2"/>
  <c r="O47" i="2"/>
  <c r="P47" i="2"/>
  <c r="Q47" i="2"/>
  <c r="S47" i="2"/>
  <c r="F48" i="2"/>
  <c r="L48" i="2"/>
  <c r="O48" i="2"/>
  <c r="P48" i="2"/>
  <c r="Q48" i="2"/>
  <c r="R48" i="2"/>
  <c r="S48" i="2"/>
  <c r="F49" i="2"/>
  <c r="I49" i="2"/>
  <c r="L49" i="2"/>
  <c r="O49" i="2"/>
  <c r="P49" i="2"/>
  <c r="Q49" i="2"/>
  <c r="R49" i="2"/>
  <c r="S49" i="2"/>
  <c r="F50" i="2"/>
  <c r="O50" i="2"/>
  <c r="P50" i="2"/>
  <c r="Q50" i="2"/>
  <c r="R50" i="2"/>
  <c r="S50" i="2"/>
  <c r="F51" i="2"/>
  <c r="O51" i="2"/>
  <c r="P51" i="2"/>
  <c r="Q51" i="2"/>
  <c r="R51" i="2"/>
  <c r="S51" i="2"/>
  <c r="F52" i="2"/>
  <c r="O52" i="2"/>
  <c r="P52" i="2"/>
  <c r="Q52" i="2"/>
  <c r="R52" i="2"/>
  <c r="S52" i="2"/>
  <c r="F53" i="2"/>
  <c r="I53" i="2"/>
  <c r="L53" i="2"/>
  <c r="O53" i="2"/>
  <c r="P53" i="2"/>
  <c r="Q53" i="2"/>
  <c r="R53" i="2"/>
  <c r="S53" i="2"/>
  <c r="F54" i="2"/>
  <c r="O54" i="2"/>
  <c r="P54" i="2"/>
  <c r="Q54" i="2"/>
  <c r="R54" i="2"/>
  <c r="S54" i="2"/>
  <c r="F55" i="2"/>
  <c r="O55" i="2"/>
  <c r="P55" i="2"/>
  <c r="Q55" i="2"/>
  <c r="R55" i="2"/>
  <c r="S55" i="2"/>
  <c r="F56" i="2"/>
  <c r="O56" i="2"/>
  <c r="P56" i="2"/>
  <c r="Q56" i="2"/>
  <c r="S56" i="2"/>
  <c r="F57" i="2"/>
  <c r="L57" i="2"/>
  <c r="O57" i="2"/>
  <c r="P57" i="2"/>
  <c r="Q57" i="2"/>
  <c r="R57" i="2"/>
  <c r="S57" i="2"/>
  <c r="F58" i="2"/>
  <c r="O58" i="2"/>
  <c r="P58" i="2"/>
  <c r="Q58" i="2"/>
  <c r="R58" i="2"/>
  <c r="S58" i="2"/>
  <c r="F59" i="2"/>
  <c r="O59" i="2"/>
  <c r="P59" i="2"/>
  <c r="Q59" i="2"/>
  <c r="R59" i="2"/>
  <c r="S59" i="2"/>
  <c r="F60" i="2"/>
  <c r="O60" i="2"/>
  <c r="P60" i="2"/>
  <c r="Q60" i="2"/>
  <c r="R60" i="2"/>
  <c r="S60" i="2"/>
  <c r="F61" i="2"/>
  <c r="O61" i="2"/>
  <c r="P61" i="2"/>
  <c r="Q61" i="2"/>
  <c r="R61" i="2"/>
  <c r="S61" i="2"/>
  <c r="F62" i="2"/>
  <c r="O62" i="2"/>
  <c r="P62" i="2"/>
  <c r="Q62" i="2"/>
  <c r="R62" i="2"/>
  <c r="S62" i="2"/>
  <c r="F63" i="2"/>
  <c r="O63" i="2"/>
  <c r="P63" i="2"/>
  <c r="Q63" i="2"/>
  <c r="S63" i="2"/>
  <c r="F64" i="2"/>
  <c r="O64" i="2"/>
  <c r="P64" i="2"/>
  <c r="Q64" i="2"/>
  <c r="S64" i="2"/>
  <c r="F65" i="2"/>
  <c r="I65" i="2"/>
  <c r="L65" i="2"/>
  <c r="O65" i="2"/>
  <c r="P65" i="2"/>
  <c r="Q65" i="2"/>
  <c r="R65" i="2"/>
  <c r="S65" i="2"/>
  <c r="F66" i="2"/>
  <c r="O66" i="2"/>
  <c r="P66" i="2"/>
  <c r="Q66" i="2"/>
  <c r="R66" i="2"/>
  <c r="S66" i="2"/>
  <c r="F67" i="2"/>
  <c r="L67" i="2"/>
  <c r="O67" i="2"/>
  <c r="P67" i="2"/>
  <c r="Q67" i="2"/>
  <c r="R67" i="2"/>
  <c r="S67" i="2"/>
  <c r="F68" i="2"/>
  <c r="L68" i="2"/>
  <c r="O68" i="2"/>
  <c r="P68" i="2"/>
  <c r="Q68" i="2"/>
  <c r="R68" i="2"/>
  <c r="S68" i="2"/>
  <c r="F69" i="2"/>
  <c r="I69" i="2"/>
  <c r="L69" i="2"/>
  <c r="O69" i="2"/>
  <c r="P69" i="2"/>
  <c r="Q69" i="2"/>
  <c r="R69" i="2"/>
  <c r="S69" i="2"/>
  <c r="F70" i="2"/>
  <c r="O70" i="2"/>
  <c r="P70" i="2"/>
  <c r="Q70" i="2"/>
  <c r="R70" i="2"/>
  <c r="S70" i="2"/>
  <c r="F71" i="2"/>
  <c r="O71" i="2"/>
  <c r="P71" i="2"/>
  <c r="Q71" i="2"/>
  <c r="R71" i="2"/>
  <c r="S71" i="2"/>
  <c r="F72" i="2"/>
  <c r="O72" i="2"/>
  <c r="P72" i="2"/>
  <c r="Q72" i="2"/>
  <c r="R72" i="2"/>
  <c r="S72" i="2"/>
  <c r="F73" i="2"/>
  <c r="O73" i="2"/>
  <c r="P73" i="2"/>
  <c r="Q73" i="2"/>
  <c r="S73" i="2"/>
  <c r="F74" i="2"/>
  <c r="O74" i="2"/>
  <c r="P74" i="2"/>
  <c r="Q74" i="2"/>
  <c r="R74" i="2"/>
  <c r="S74" i="2"/>
  <c r="F75" i="2"/>
  <c r="I75" i="2"/>
  <c r="L75" i="2"/>
  <c r="O75" i="2"/>
  <c r="P75" i="2"/>
  <c r="Q75" i="2"/>
  <c r="R75" i="2"/>
  <c r="S75" i="2"/>
  <c r="F76" i="2"/>
  <c r="O76" i="2"/>
  <c r="P76" i="2"/>
  <c r="Q76" i="2"/>
  <c r="R76" i="2"/>
  <c r="S76" i="2"/>
  <c r="F77" i="2"/>
  <c r="O77" i="2"/>
  <c r="P77" i="2"/>
  <c r="Q77" i="2"/>
  <c r="R77" i="2"/>
  <c r="S77" i="2"/>
  <c r="F78" i="2"/>
  <c r="O78" i="2"/>
  <c r="P78" i="2"/>
  <c r="Q78" i="2"/>
  <c r="R78" i="2"/>
  <c r="S78" i="2"/>
  <c r="F79" i="2"/>
  <c r="O79" i="2"/>
  <c r="P79" i="2"/>
  <c r="Q79" i="2"/>
  <c r="R79" i="2"/>
  <c r="S79" i="2"/>
  <c r="F80" i="2"/>
  <c r="O80" i="2"/>
  <c r="P80" i="2"/>
  <c r="Q80" i="2"/>
  <c r="R80" i="2"/>
  <c r="S80" i="2"/>
  <c r="F81" i="2"/>
  <c r="I81" i="2"/>
  <c r="L81" i="2"/>
  <c r="O81" i="2"/>
  <c r="P81" i="2"/>
  <c r="Q81" i="2"/>
  <c r="R81" i="2"/>
  <c r="S81" i="2"/>
  <c r="F82" i="2"/>
  <c r="O82" i="2"/>
  <c r="P82" i="2"/>
  <c r="Q82" i="2"/>
  <c r="R82" i="2"/>
  <c r="S82" i="2"/>
  <c r="F83" i="2"/>
  <c r="L83" i="2"/>
  <c r="O83" i="2"/>
  <c r="P83" i="2"/>
  <c r="Q83" i="2"/>
  <c r="R83" i="2"/>
  <c r="S83" i="2"/>
  <c r="F84" i="2"/>
  <c r="O84" i="2"/>
  <c r="P84" i="2"/>
  <c r="Q84" i="2"/>
  <c r="R84" i="2"/>
  <c r="S84" i="2"/>
  <c r="F85" i="2"/>
  <c r="O85" i="2"/>
  <c r="P85" i="2"/>
  <c r="Q85" i="2"/>
  <c r="S85" i="2"/>
  <c r="F86" i="2"/>
  <c r="O86" i="2"/>
  <c r="P86" i="2"/>
  <c r="Q86" i="2"/>
  <c r="R86" i="2"/>
  <c r="S86" i="2"/>
  <c r="F87" i="2"/>
  <c r="O87" i="2"/>
  <c r="P87" i="2"/>
  <c r="Q87" i="2"/>
  <c r="R87" i="2"/>
  <c r="S87" i="2"/>
  <c r="F88" i="2"/>
  <c r="O88" i="2"/>
  <c r="P88" i="2"/>
  <c r="Q88" i="2"/>
  <c r="R88" i="2"/>
  <c r="S88" i="2"/>
  <c r="F89" i="2"/>
  <c r="O89" i="2"/>
  <c r="P89" i="2"/>
  <c r="Q89" i="2"/>
  <c r="R89" i="2"/>
  <c r="S89" i="2"/>
  <c r="F90" i="2"/>
  <c r="O90" i="2"/>
  <c r="P90" i="2"/>
  <c r="Q90" i="2"/>
  <c r="R90" i="2"/>
  <c r="S90" i="2"/>
  <c r="F91" i="2"/>
  <c r="O91" i="2"/>
  <c r="P91" i="2"/>
  <c r="Q91" i="2"/>
  <c r="R91" i="2"/>
  <c r="S91" i="2"/>
  <c r="F92" i="2"/>
  <c r="O92" i="2"/>
  <c r="P92" i="2"/>
  <c r="Q92" i="2"/>
  <c r="R92" i="2"/>
  <c r="S92" i="2"/>
  <c r="F93" i="2"/>
  <c r="O93" i="2"/>
  <c r="P93" i="2"/>
  <c r="Q93" i="2"/>
  <c r="R93" i="2"/>
  <c r="S93" i="2"/>
  <c r="F94" i="2"/>
  <c r="O94" i="2"/>
  <c r="P94" i="2"/>
  <c r="Q94" i="2"/>
  <c r="R94" i="2"/>
  <c r="S94" i="2"/>
  <c r="F95" i="2"/>
  <c r="O95" i="2"/>
  <c r="P95" i="2"/>
  <c r="Q95" i="2"/>
  <c r="R95" i="2"/>
  <c r="S95" i="2"/>
  <c r="F96" i="2"/>
  <c r="L96" i="2"/>
  <c r="O96" i="2"/>
  <c r="P96" i="2"/>
  <c r="Q96" i="2"/>
  <c r="R96" i="2"/>
  <c r="S96" i="2"/>
  <c r="F97" i="2"/>
  <c r="I97" i="2"/>
  <c r="L97" i="2"/>
  <c r="O97" i="2"/>
  <c r="P97" i="2"/>
  <c r="Q97" i="2"/>
  <c r="R97" i="2"/>
  <c r="S97" i="2"/>
  <c r="F98" i="2"/>
  <c r="L98" i="2"/>
  <c r="O98" i="2"/>
  <c r="P98" i="2"/>
  <c r="Q98" i="2"/>
  <c r="R98" i="2"/>
  <c r="S98" i="2"/>
  <c r="F99" i="2"/>
  <c r="O99" i="2"/>
  <c r="P99" i="2"/>
  <c r="Q99" i="2"/>
  <c r="R99" i="2"/>
  <c r="S99" i="2"/>
  <c r="F100" i="2"/>
  <c r="O100" i="2"/>
  <c r="P100" i="2"/>
  <c r="Q100" i="2"/>
  <c r="R100" i="2"/>
  <c r="S100" i="2"/>
  <c r="F101" i="2"/>
  <c r="O101" i="2"/>
  <c r="P101" i="2"/>
  <c r="Q101" i="2"/>
  <c r="R101" i="2"/>
  <c r="S101" i="2"/>
  <c r="F102" i="2"/>
  <c r="O102" i="2"/>
  <c r="P102" i="2"/>
  <c r="Q102" i="2"/>
  <c r="R102" i="2"/>
  <c r="S102" i="2"/>
  <c r="F103" i="2"/>
  <c r="O103" i="2"/>
  <c r="P103" i="2"/>
  <c r="Q103" i="2"/>
  <c r="R103" i="2"/>
  <c r="S103" i="2"/>
  <c r="F104" i="2"/>
  <c r="I104" i="2"/>
  <c r="L104" i="2"/>
  <c r="O104" i="2"/>
  <c r="P104" i="2"/>
  <c r="Q104" i="2"/>
  <c r="R104" i="2"/>
  <c r="S104" i="2"/>
  <c r="F105" i="2"/>
  <c r="O105" i="2"/>
  <c r="P105" i="2"/>
  <c r="Q105" i="2"/>
  <c r="R105" i="2"/>
  <c r="S105" i="2"/>
  <c r="F106" i="2"/>
  <c r="L106" i="2"/>
  <c r="O106" i="2"/>
  <c r="P106" i="2"/>
  <c r="Q106" i="2"/>
  <c r="R106" i="2"/>
  <c r="S106" i="2"/>
  <c r="F107" i="2"/>
  <c r="O107" i="2"/>
  <c r="P107" i="2"/>
  <c r="Q107" i="2"/>
  <c r="R107" i="2"/>
  <c r="S107" i="2"/>
  <c r="F108" i="2"/>
  <c r="I108" i="2"/>
  <c r="L108" i="2"/>
  <c r="O108" i="2"/>
  <c r="P108" i="2"/>
  <c r="Q108" i="2"/>
  <c r="R108" i="2"/>
  <c r="S108" i="2"/>
  <c r="F109" i="2"/>
  <c r="L109" i="2"/>
  <c r="O109" i="2"/>
  <c r="P109" i="2"/>
  <c r="Q109" i="2"/>
  <c r="R109" i="2"/>
  <c r="S109" i="2"/>
  <c r="F110" i="2"/>
  <c r="L110" i="2"/>
  <c r="O110" i="2"/>
  <c r="P110" i="2"/>
  <c r="Q110" i="2"/>
  <c r="R110" i="2"/>
  <c r="S110" i="2"/>
  <c r="F111" i="2"/>
  <c r="I111" i="2"/>
  <c r="L111" i="2"/>
  <c r="O111" i="2"/>
  <c r="P111" i="2"/>
  <c r="Q111" i="2"/>
  <c r="R111" i="2"/>
  <c r="S111" i="2"/>
  <c r="F112" i="2"/>
  <c r="O112" i="2"/>
  <c r="P112" i="2"/>
  <c r="Q112" i="2"/>
  <c r="R112" i="2"/>
  <c r="S112" i="2"/>
  <c r="F113" i="2"/>
  <c r="L113" i="2"/>
  <c r="O113" i="2"/>
  <c r="P113" i="2"/>
  <c r="Q113" i="2"/>
  <c r="R113" i="2"/>
  <c r="S113" i="2"/>
  <c r="F114" i="2"/>
  <c r="O114" i="2"/>
  <c r="P114" i="2"/>
  <c r="Q114" i="2"/>
  <c r="R114" i="2"/>
  <c r="S114" i="2"/>
  <c r="F115" i="2"/>
  <c r="O115" i="2"/>
  <c r="P115" i="2"/>
  <c r="Q115" i="2"/>
  <c r="R115" i="2"/>
  <c r="S115" i="2"/>
  <c r="F116" i="2"/>
  <c r="O116" i="2"/>
  <c r="P116" i="2"/>
  <c r="Q116" i="2"/>
  <c r="R116" i="2"/>
  <c r="S116" i="2"/>
  <c r="F117" i="2"/>
  <c r="O117" i="2"/>
  <c r="P117" i="2"/>
  <c r="Q117" i="2"/>
  <c r="S117" i="2"/>
  <c r="F118" i="2"/>
  <c r="O118" i="2"/>
  <c r="P118" i="2"/>
  <c r="Q118" i="2"/>
  <c r="R118" i="2"/>
  <c r="S118" i="2"/>
  <c r="F119" i="2"/>
  <c r="O119" i="2"/>
  <c r="P119" i="2"/>
  <c r="Q119" i="2"/>
  <c r="R119" i="2"/>
  <c r="S119" i="2"/>
  <c r="F120" i="2"/>
  <c r="O120" i="2"/>
  <c r="P120" i="2"/>
  <c r="Q120" i="2"/>
  <c r="R120" i="2"/>
  <c r="S120" i="2"/>
  <c r="F121" i="2"/>
  <c r="O121" i="2"/>
  <c r="P121" i="2"/>
  <c r="Q121" i="2"/>
  <c r="S121" i="2"/>
  <c r="F122" i="2"/>
  <c r="O122" i="2"/>
  <c r="P122" i="2"/>
  <c r="Q122" i="2"/>
  <c r="R122" i="2"/>
  <c r="S122" i="2"/>
  <c r="F123" i="2"/>
  <c r="O123" i="2"/>
  <c r="P123" i="2"/>
  <c r="Q123" i="2"/>
  <c r="R123" i="2"/>
  <c r="S123" i="2"/>
  <c r="F124" i="2"/>
  <c r="L124" i="2"/>
  <c r="O124" i="2"/>
  <c r="P124" i="2"/>
  <c r="Q124" i="2"/>
  <c r="R124" i="2"/>
  <c r="S124" i="2"/>
  <c r="F125" i="2"/>
  <c r="O125" i="2"/>
  <c r="P125" i="2"/>
  <c r="Q125" i="2"/>
  <c r="R125" i="2"/>
  <c r="S125" i="2"/>
  <c r="F126" i="2"/>
  <c r="L126" i="2"/>
  <c r="O126" i="2"/>
  <c r="P126" i="2"/>
  <c r="Q126" i="2"/>
  <c r="R126" i="2"/>
  <c r="S126" i="2"/>
  <c r="F127" i="2"/>
  <c r="I127" i="2"/>
  <c r="L127" i="2"/>
  <c r="O127" i="2"/>
  <c r="P127" i="2"/>
  <c r="Q127" i="2"/>
  <c r="R127" i="2"/>
  <c r="S127" i="2"/>
  <c r="F128" i="2"/>
  <c r="L128" i="2"/>
  <c r="O128" i="2"/>
  <c r="P128" i="2"/>
  <c r="Q128" i="2"/>
  <c r="R128" i="2"/>
  <c r="S128" i="2"/>
  <c r="F129" i="2"/>
  <c r="I129" i="2"/>
  <c r="L129" i="2"/>
  <c r="O129" i="2"/>
  <c r="P129" i="2"/>
  <c r="Q129" i="2"/>
  <c r="R129" i="2"/>
  <c r="S129" i="2"/>
  <c r="F130" i="2"/>
  <c r="I130" i="2"/>
  <c r="L130" i="2"/>
  <c r="O130" i="2"/>
  <c r="P130" i="2"/>
  <c r="Q130" i="2"/>
  <c r="R130" i="2"/>
  <c r="S130" i="2"/>
  <c r="F131" i="2"/>
  <c r="L131" i="2"/>
  <c r="O131" i="2"/>
  <c r="P131" i="2"/>
  <c r="Q131" i="2"/>
  <c r="R131" i="2"/>
  <c r="S131" i="2"/>
  <c r="F132" i="2"/>
  <c r="I132" i="2"/>
  <c r="L132" i="2"/>
  <c r="O132" i="2"/>
  <c r="P132" i="2"/>
  <c r="Q132" i="2"/>
  <c r="R132" i="2"/>
  <c r="S132" i="2"/>
  <c r="F133" i="2"/>
  <c r="O133" i="2"/>
  <c r="P133" i="2"/>
  <c r="Q133" i="2"/>
  <c r="R133" i="2"/>
  <c r="S133" i="2"/>
  <c r="F134" i="2"/>
  <c r="O134" i="2"/>
  <c r="P134" i="2"/>
  <c r="Q134" i="2"/>
  <c r="S134" i="2"/>
  <c r="F135" i="2"/>
  <c r="O135" i="2"/>
  <c r="P135" i="2"/>
  <c r="Q135" i="2"/>
  <c r="R135" i="2"/>
  <c r="S135" i="2"/>
  <c r="F136" i="2"/>
  <c r="L136" i="2"/>
  <c r="O136" i="2"/>
  <c r="P136" i="2"/>
  <c r="Q136" i="2"/>
  <c r="R136" i="2"/>
  <c r="S136" i="2"/>
  <c r="F137" i="2"/>
  <c r="O137" i="2"/>
  <c r="P137" i="2"/>
  <c r="Q137" i="2"/>
  <c r="R137" i="2"/>
  <c r="S137" i="2"/>
  <c r="F138" i="2"/>
  <c r="O138" i="2"/>
  <c r="P138" i="2"/>
  <c r="Q138" i="2"/>
  <c r="R138" i="2"/>
  <c r="S138" i="2"/>
  <c r="F139" i="2"/>
  <c r="O139" i="2"/>
  <c r="P139" i="2"/>
  <c r="Q139" i="2"/>
  <c r="R139" i="2"/>
  <c r="S139" i="2"/>
  <c r="F140" i="2"/>
  <c r="O140" i="2"/>
  <c r="P140" i="2"/>
  <c r="Q140" i="2"/>
  <c r="R140" i="2"/>
  <c r="S140" i="2"/>
  <c r="F141" i="2"/>
  <c r="O141" i="2"/>
  <c r="P141" i="2"/>
  <c r="Q141" i="2"/>
  <c r="R141" i="2"/>
  <c r="S141" i="2"/>
  <c r="F142" i="2"/>
  <c r="O142" i="2"/>
  <c r="P142" i="2"/>
  <c r="Q142" i="2"/>
  <c r="R142" i="2"/>
  <c r="S142" i="2"/>
  <c r="F143" i="2"/>
  <c r="O143" i="2"/>
  <c r="P143" i="2"/>
  <c r="Q143" i="2"/>
  <c r="S143" i="2"/>
  <c r="F144" i="2"/>
  <c r="L144" i="2"/>
  <c r="O144" i="2"/>
  <c r="P144" i="2"/>
  <c r="Q144" i="2"/>
  <c r="R144" i="2"/>
  <c r="S144" i="2"/>
  <c r="F145" i="2"/>
  <c r="I145" i="2"/>
  <c r="L145" i="2"/>
  <c r="O145" i="2"/>
  <c r="P145" i="2"/>
  <c r="Q145" i="2"/>
  <c r="R145" i="2"/>
  <c r="S145" i="2"/>
  <c r="F146" i="2"/>
  <c r="O146" i="2"/>
  <c r="P146" i="2"/>
  <c r="Q146" i="2"/>
  <c r="R146" i="2"/>
  <c r="S146" i="2"/>
  <c r="F147" i="2"/>
  <c r="O147" i="2"/>
  <c r="P147" i="2"/>
  <c r="Q147" i="2"/>
  <c r="S147" i="2"/>
  <c r="F148" i="2"/>
  <c r="O148" i="2"/>
  <c r="P148" i="2"/>
  <c r="Q148" i="2"/>
  <c r="S148" i="2"/>
  <c r="F149" i="2"/>
  <c r="O149" i="2"/>
  <c r="P149" i="2"/>
  <c r="Q149" i="2"/>
  <c r="R149" i="2"/>
  <c r="S149" i="2"/>
  <c r="F150" i="2"/>
  <c r="O150" i="2"/>
  <c r="P150" i="2"/>
  <c r="Q150" i="2"/>
  <c r="R150" i="2"/>
  <c r="S150" i="2"/>
  <c r="F151" i="2"/>
  <c r="O151" i="2"/>
  <c r="P151" i="2"/>
  <c r="Q151" i="2"/>
  <c r="R151" i="2"/>
  <c r="S151" i="2"/>
  <c r="F152" i="2"/>
  <c r="I152" i="2"/>
  <c r="L152" i="2"/>
  <c r="O152" i="2"/>
  <c r="P152" i="2"/>
  <c r="Q152" i="2"/>
  <c r="R152" i="2"/>
  <c r="S152" i="2"/>
  <c r="F153" i="2"/>
  <c r="O153" i="2"/>
  <c r="P153" i="2"/>
  <c r="Q153" i="2"/>
  <c r="R153" i="2"/>
  <c r="S153" i="2"/>
  <c r="F154" i="2"/>
  <c r="L154" i="2"/>
  <c r="O154" i="2"/>
  <c r="P154" i="2"/>
  <c r="Q154" i="2"/>
  <c r="R154" i="2"/>
  <c r="S154" i="2"/>
  <c r="F155" i="2"/>
  <c r="O155" i="2"/>
  <c r="P155" i="2"/>
  <c r="Q155" i="2"/>
  <c r="R155" i="2"/>
  <c r="S155" i="2"/>
  <c r="F156" i="2"/>
  <c r="O156" i="2"/>
  <c r="P156" i="2"/>
  <c r="Q156" i="2"/>
  <c r="R156" i="2"/>
  <c r="S156" i="2"/>
  <c r="F157" i="2"/>
  <c r="O157" i="2"/>
  <c r="P157" i="2"/>
  <c r="Q157" i="2"/>
  <c r="R157" i="2"/>
  <c r="S157" i="2"/>
  <c r="F158" i="2"/>
  <c r="O158" i="2"/>
  <c r="P158" i="2"/>
  <c r="Q158" i="2"/>
  <c r="R158" i="2"/>
  <c r="S158" i="2"/>
  <c r="F159" i="2"/>
  <c r="O159" i="2"/>
  <c r="P159" i="2"/>
  <c r="Q159" i="2"/>
  <c r="R159" i="2"/>
  <c r="S159" i="2"/>
  <c r="F160" i="2"/>
  <c r="O160" i="2"/>
  <c r="P160" i="2"/>
  <c r="Q160" i="2"/>
  <c r="R160" i="2"/>
  <c r="S160" i="2"/>
  <c r="F161" i="2"/>
  <c r="O161" i="2"/>
  <c r="P161" i="2"/>
  <c r="Q161" i="2"/>
  <c r="R161" i="2"/>
  <c r="S161" i="2"/>
  <c r="F162" i="2"/>
  <c r="O162" i="2"/>
  <c r="P162" i="2"/>
  <c r="Q162" i="2"/>
  <c r="R162" i="2"/>
  <c r="S162" i="2"/>
  <c r="F163" i="2"/>
  <c r="O163" i="2"/>
  <c r="P163" i="2"/>
  <c r="Q163" i="2"/>
  <c r="R163" i="2"/>
  <c r="S163" i="2"/>
  <c r="F164" i="2"/>
  <c r="O164" i="2"/>
  <c r="P164" i="2"/>
  <c r="Q164" i="2"/>
  <c r="S164" i="2"/>
  <c r="F165" i="2"/>
  <c r="O165" i="2"/>
  <c r="P165" i="2"/>
  <c r="Q165" i="2"/>
  <c r="R165" i="2"/>
  <c r="S165" i="2"/>
  <c r="F166" i="2"/>
  <c r="O166" i="2"/>
  <c r="P166" i="2"/>
  <c r="Q166" i="2"/>
  <c r="S166" i="2"/>
  <c r="F167" i="2"/>
  <c r="O167" i="2"/>
  <c r="P167" i="2"/>
  <c r="Q167" i="2"/>
  <c r="S167" i="2"/>
  <c r="F168" i="2"/>
  <c r="O168" i="2"/>
  <c r="P168" i="2"/>
  <c r="Q168" i="2"/>
  <c r="R168" i="2"/>
  <c r="S168" i="2"/>
  <c r="F169" i="2"/>
  <c r="O169" i="2"/>
  <c r="P169" i="2"/>
  <c r="Q169" i="2"/>
  <c r="S169" i="2"/>
  <c r="F170" i="2"/>
  <c r="O170" i="2"/>
  <c r="P170" i="2"/>
  <c r="Q170" i="2"/>
  <c r="S170" i="2"/>
  <c r="F171" i="2"/>
  <c r="O171" i="2"/>
  <c r="P171" i="2"/>
  <c r="Q171" i="2"/>
  <c r="S171" i="2"/>
  <c r="F172" i="2"/>
  <c r="O172" i="2"/>
  <c r="P172" i="2"/>
  <c r="Q172" i="2"/>
  <c r="R172" i="2"/>
  <c r="S172" i="2"/>
  <c r="F173" i="2"/>
  <c r="O173" i="2"/>
  <c r="P173" i="2"/>
  <c r="Q173" i="2"/>
  <c r="R173" i="2"/>
  <c r="S173" i="2"/>
  <c r="F174" i="2"/>
  <c r="I174" i="2"/>
  <c r="L174" i="2"/>
  <c r="O174" i="2"/>
  <c r="P174" i="2"/>
  <c r="Q174" i="2"/>
  <c r="R174" i="2"/>
  <c r="S174" i="2"/>
  <c r="F175" i="2"/>
  <c r="O175" i="2"/>
  <c r="P175" i="2"/>
  <c r="Q175" i="2"/>
  <c r="R175" i="2"/>
  <c r="S175" i="2"/>
  <c r="F176" i="2"/>
  <c r="O176" i="2"/>
  <c r="P176" i="2"/>
  <c r="Q176" i="2"/>
  <c r="R176" i="2"/>
  <c r="S176" i="2"/>
  <c r="F177" i="2"/>
  <c r="I177" i="2"/>
  <c r="L177" i="2"/>
  <c r="O177" i="2"/>
  <c r="P177" i="2"/>
  <c r="Q177" i="2"/>
  <c r="R177" i="2"/>
  <c r="S177" i="2"/>
  <c r="F178" i="2"/>
  <c r="L178" i="2"/>
  <c r="O178" i="2"/>
  <c r="P178" i="2"/>
  <c r="Q178" i="2"/>
  <c r="R178" i="2"/>
  <c r="S178" i="2"/>
  <c r="F179" i="2"/>
  <c r="L179" i="2"/>
  <c r="O179" i="2"/>
  <c r="P179" i="2"/>
  <c r="Q179" i="2"/>
  <c r="R179" i="2"/>
  <c r="S179" i="2"/>
  <c r="F180" i="2"/>
  <c r="O180" i="2"/>
  <c r="P180" i="2"/>
  <c r="Q180" i="2"/>
  <c r="R180" i="2"/>
  <c r="S180" i="2"/>
  <c r="F181" i="2"/>
  <c r="O181" i="2"/>
  <c r="P181" i="2"/>
  <c r="Q181" i="2"/>
  <c r="R181" i="2"/>
  <c r="S181" i="2"/>
  <c r="F182" i="2"/>
  <c r="L182" i="2"/>
  <c r="O182" i="2"/>
  <c r="P182" i="2"/>
  <c r="Q182" i="2"/>
  <c r="R182" i="2"/>
  <c r="S182" i="2"/>
  <c r="F183" i="2"/>
  <c r="O183" i="2"/>
  <c r="P183" i="2"/>
  <c r="Q183" i="2"/>
  <c r="R183" i="2"/>
  <c r="S183" i="2"/>
  <c r="F184" i="2"/>
  <c r="O184" i="2"/>
  <c r="P184" i="2"/>
  <c r="Q184" i="2"/>
  <c r="R184" i="2"/>
  <c r="S184" i="2"/>
  <c r="F185" i="2"/>
  <c r="O185" i="2"/>
  <c r="P185" i="2"/>
  <c r="Q185" i="2"/>
  <c r="R185" i="2"/>
  <c r="S185" i="2"/>
  <c r="F186" i="2"/>
  <c r="O186" i="2"/>
  <c r="P186" i="2"/>
  <c r="Q186" i="2"/>
  <c r="R186" i="2"/>
  <c r="S186" i="2"/>
  <c r="F187" i="2"/>
  <c r="O187" i="2"/>
  <c r="P187" i="2"/>
  <c r="Q187" i="2"/>
  <c r="R187" i="2"/>
  <c r="S187" i="2"/>
  <c r="F188" i="2"/>
  <c r="O188" i="2"/>
  <c r="P188" i="2"/>
  <c r="Q188" i="2"/>
  <c r="R188" i="2"/>
  <c r="S188" i="2"/>
  <c r="F189" i="2"/>
  <c r="L189" i="2"/>
  <c r="O189" i="2"/>
  <c r="P189" i="2"/>
  <c r="Q189" i="2"/>
  <c r="R189" i="2"/>
  <c r="S189" i="2"/>
  <c r="F190" i="2"/>
  <c r="O190" i="2"/>
  <c r="P190" i="2"/>
  <c r="Q190" i="2"/>
  <c r="R190" i="2"/>
  <c r="S190" i="2"/>
  <c r="F191" i="2"/>
  <c r="O191" i="2"/>
  <c r="P191" i="2"/>
  <c r="Q191" i="2"/>
  <c r="R191" i="2"/>
  <c r="S191" i="2"/>
  <c r="F192" i="2"/>
  <c r="O192" i="2"/>
  <c r="P192" i="2"/>
  <c r="Q192" i="2"/>
  <c r="R192" i="2"/>
  <c r="S192" i="2"/>
  <c r="F193" i="2"/>
  <c r="O193" i="2"/>
  <c r="P193" i="2"/>
  <c r="Q193" i="2"/>
  <c r="S193" i="2"/>
  <c r="F194" i="2"/>
  <c r="I194" i="2"/>
  <c r="L194" i="2"/>
  <c r="O194" i="2"/>
  <c r="P194" i="2"/>
  <c r="Q194" i="2"/>
  <c r="R194" i="2"/>
  <c r="S194" i="2"/>
  <c r="F195" i="2"/>
  <c r="O195" i="2"/>
  <c r="P195" i="2"/>
  <c r="Q195" i="2"/>
  <c r="S195" i="2"/>
  <c r="F196" i="2"/>
  <c r="O196" i="2"/>
  <c r="P196" i="2"/>
  <c r="Q196" i="2"/>
  <c r="R196" i="2"/>
  <c r="S196" i="2"/>
  <c r="F197" i="2"/>
  <c r="O197" i="2"/>
  <c r="P197" i="2"/>
  <c r="Q197" i="2"/>
  <c r="S197" i="2"/>
  <c r="F198" i="2"/>
  <c r="I198" i="2"/>
  <c r="L198" i="2"/>
  <c r="O198" i="2"/>
  <c r="P198" i="2"/>
  <c r="Q198" i="2"/>
  <c r="R198" i="2"/>
  <c r="S198" i="2"/>
  <c r="F199" i="2"/>
  <c r="L199" i="2"/>
  <c r="O199" i="2"/>
  <c r="P199" i="2"/>
  <c r="Q199" i="2"/>
  <c r="R199" i="2"/>
  <c r="S199" i="2"/>
  <c r="F200" i="2"/>
  <c r="O200" i="2"/>
  <c r="P200" i="2"/>
  <c r="Q200" i="2"/>
  <c r="R200" i="2"/>
  <c r="S200" i="2"/>
  <c r="F201" i="2"/>
  <c r="O201" i="2"/>
  <c r="P201" i="2"/>
  <c r="Q201" i="2"/>
  <c r="R201" i="2"/>
  <c r="S201" i="2"/>
  <c r="F202" i="2"/>
  <c r="O202" i="2"/>
  <c r="P202" i="2"/>
  <c r="Q202" i="2"/>
  <c r="R202" i="2"/>
  <c r="S202" i="2"/>
  <c r="F203" i="2"/>
  <c r="O203" i="2"/>
  <c r="P203" i="2"/>
  <c r="Q203" i="2"/>
  <c r="R203" i="2"/>
  <c r="S203" i="2"/>
  <c r="F204" i="2"/>
  <c r="O204" i="2"/>
  <c r="P204" i="2"/>
  <c r="Q204" i="2"/>
  <c r="R204" i="2"/>
  <c r="S204" i="2"/>
  <c r="F205" i="2"/>
  <c r="O205" i="2"/>
  <c r="P205" i="2"/>
  <c r="Q205" i="2"/>
  <c r="R205" i="2"/>
  <c r="S205" i="2"/>
  <c r="F206" i="2"/>
  <c r="O206" i="2"/>
  <c r="P206" i="2"/>
  <c r="Q206" i="2"/>
  <c r="R206" i="2"/>
  <c r="S206" i="2"/>
  <c r="F207" i="2"/>
  <c r="O207" i="2"/>
  <c r="P207" i="2"/>
  <c r="Q207" i="2"/>
  <c r="R207" i="2"/>
  <c r="S207" i="2"/>
  <c r="F208" i="2"/>
  <c r="O208" i="2"/>
  <c r="P208" i="2"/>
  <c r="Q208" i="2"/>
  <c r="S208" i="2"/>
  <c r="F209" i="2"/>
  <c r="I209" i="2"/>
  <c r="L209" i="2"/>
  <c r="O209" i="2"/>
  <c r="P209" i="2"/>
  <c r="Q209" i="2"/>
  <c r="R209" i="2"/>
  <c r="S209" i="2"/>
  <c r="F210" i="2"/>
  <c r="O210" i="2"/>
  <c r="P210" i="2"/>
  <c r="Q210" i="2"/>
  <c r="R210" i="2"/>
  <c r="S210" i="2"/>
  <c r="F211" i="2"/>
  <c r="O211" i="2"/>
  <c r="P211" i="2"/>
  <c r="Q211" i="2"/>
  <c r="R211" i="2"/>
  <c r="S211" i="2"/>
  <c r="F212" i="2"/>
  <c r="I212" i="2"/>
  <c r="L212" i="2"/>
  <c r="O212" i="2"/>
  <c r="P212" i="2"/>
  <c r="Q212" i="2"/>
  <c r="R212" i="2"/>
  <c r="S212" i="2"/>
  <c r="F213" i="2"/>
  <c r="O213" i="2"/>
  <c r="P213" i="2"/>
  <c r="Q213" i="2"/>
  <c r="R213" i="2"/>
  <c r="S213" i="2"/>
  <c r="F214" i="2"/>
  <c r="I214" i="2"/>
  <c r="L214" i="2"/>
  <c r="O214" i="2"/>
  <c r="P214" i="2"/>
  <c r="Q214" i="2"/>
  <c r="R214" i="2"/>
  <c r="S214" i="2"/>
  <c r="F215" i="2"/>
  <c r="O215" i="2"/>
  <c r="P215" i="2"/>
  <c r="Q215" i="2"/>
  <c r="S215" i="2"/>
  <c r="F216" i="2"/>
  <c r="O216" i="2"/>
  <c r="P216" i="2"/>
  <c r="Q216" i="2"/>
  <c r="S216" i="2"/>
  <c r="F217" i="2"/>
  <c r="O217" i="2"/>
  <c r="P217" i="2"/>
  <c r="Q217" i="2"/>
  <c r="S217" i="2"/>
  <c r="F218" i="2"/>
  <c r="O218" i="2"/>
  <c r="P218" i="2"/>
  <c r="Q218" i="2"/>
  <c r="R218" i="2"/>
  <c r="S218" i="2"/>
  <c r="F219" i="2"/>
  <c r="O219" i="2"/>
  <c r="P219" i="2"/>
  <c r="Q219" i="2"/>
  <c r="R219" i="2"/>
  <c r="S219" i="2"/>
  <c r="F220" i="2"/>
  <c r="O220" i="2"/>
  <c r="P220" i="2"/>
  <c r="Q220" i="2"/>
  <c r="R220" i="2"/>
  <c r="S220" i="2"/>
  <c r="F221" i="2"/>
  <c r="O221" i="2"/>
  <c r="P221" i="2"/>
  <c r="Q221" i="2"/>
  <c r="R221" i="2"/>
  <c r="S221" i="2"/>
  <c r="F222" i="2"/>
  <c r="O222" i="2"/>
  <c r="P222" i="2"/>
  <c r="Q222" i="2"/>
  <c r="R222" i="2"/>
  <c r="S222" i="2"/>
  <c r="F223" i="2"/>
  <c r="I223" i="2"/>
  <c r="L223" i="2"/>
  <c r="O223" i="2"/>
  <c r="P223" i="2"/>
  <c r="Q223" i="2"/>
  <c r="R223" i="2"/>
  <c r="S223" i="2"/>
  <c r="F224" i="2"/>
  <c r="O224" i="2"/>
  <c r="P224" i="2"/>
  <c r="Q224" i="2"/>
  <c r="R224" i="2"/>
  <c r="S224" i="2"/>
  <c r="F225" i="2"/>
  <c r="O225" i="2"/>
  <c r="P225" i="2"/>
  <c r="Q225" i="2"/>
  <c r="R225" i="2"/>
  <c r="S225" i="2"/>
  <c r="F226" i="2"/>
  <c r="O226" i="2"/>
  <c r="P226" i="2"/>
  <c r="Q226" i="2"/>
  <c r="R226" i="2"/>
  <c r="S226" i="2"/>
  <c r="F227" i="2"/>
  <c r="O227" i="2"/>
  <c r="P227" i="2"/>
  <c r="Q227" i="2"/>
  <c r="S227" i="2"/>
  <c r="F228" i="2"/>
  <c r="O228" i="2"/>
  <c r="P228" i="2"/>
  <c r="Q228" i="2"/>
  <c r="R228" i="2"/>
  <c r="S228" i="2"/>
  <c r="F229" i="2"/>
  <c r="O229" i="2"/>
  <c r="P229" i="2"/>
  <c r="Q229" i="2"/>
  <c r="R229" i="2"/>
  <c r="S229" i="2"/>
  <c r="F230" i="2"/>
  <c r="O230" i="2"/>
  <c r="P230" i="2"/>
  <c r="Q230" i="2"/>
  <c r="R230" i="2"/>
  <c r="S230" i="2"/>
  <c r="F231" i="2"/>
  <c r="I231" i="2"/>
  <c r="L231" i="2"/>
  <c r="O231" i="2"/>
  <c r="P231" i="2"/>
  <c r="Q231" i="2"/>
  <c r="R231" i="2"/>
  <c r="S231" i="2"/>
  <c r="F232" i="2"/>
  <c r="O232" i="2"/>
  <c r="P232" i="2"/>
  <c r="Q232" i="2"/>
  <c r="R232" i="2"/>
  <c r="S232" i="2"/>
  <c r="F233" i="2"/>
  <c r="I233" i="2"/>
  <c r="L233" i="2"/>
  <c r="O233" i="2"/>
  <c r="P233" i="2"/>
  <c r="Q233" i="2"/>
  <c r="R233" i="2"/>
  <c r="S233" i="2"/>
  <c r="F234" i="2"/>
  <c r="O234" i="2"/>
  <c r="P234" i="2"/>
  <c r="Q234" i="2"/>
  <c r="R234" i="2"/>
  <c r="S234" i="2"/>
  <c r="F235" i="2"/>
  <c r="O235" i="2"/>
  <c r="P235" i="2"/>
  <c r="Q235" i="2"/>
  <c r="R235" i="2"/>
  <c r="S235" i="2"/>
  <c r="F236" i="2"/>
  <c r="O236" i="2"/>
  <c r="P236" i="2"/>
  <c r="Q236" i="2"/>
  <c r="R236" i="2"/>
  <c r="S236" i="2"/>
  <c r="F237" i="2"/>
  <c r="O237" i="2"/>
  <c r="P237" i="2"/>
  <c r="Q237" i="2"/>
  <c r="R237" i="2"/>
  <c r="S237" i="2"/>
  <c r="F238" i="2"/>
  <c r="O238" i="2"/>
  <c r="P238" i="2"/>
  <c r="Q238" i="2"/>
  <c r="R238" i="2"/>
  <c r="S238" i="2"/>
  <c r="F239" i="2"/>
  <c r="L239" i="2"/>
  <c r="O239" i="2"/>
  <c r="P239" i="2"/>
  <c r="Q239" i="2"/>
  <c r="R239" i="2"/>
  <c r="S239" i="2"/>
  <c r="F240" i="2"/>
  <c r="O240" i="2"/>
  <c r="P240" i="2"/>
  <c r="Q240" i="2"/>
  <c r="R240" i="2"/>
  <c r="S240" i="2"/>
  <c r="F241" i="2"/>
  <c r="O241" i="2"/>
  <c r="P241" i="2"/>
  <c r="Q241" i="2"/>
  <c r="R241" i="2"/>
  <c r="S241" i="2"/>
  <c r="F242" i="2"/>
  <c r="I242" i="2"/>
  <c r="L242" i="2"/>
  <c r="O242" i="2"/>
  <c r="P242" i="2"/>
  <c r="Q242" i="2"/>
  <c r="R242" i="2"/>
  <c r="S242" i="2"/>
  <c r="F243" i="2"/>
  <c r="I243" i="2"/>
  <c r="L243" i="2"/>
  <c r="O243" i="2"/>
  <c r="P243" i="2"/>
  <c r="Q243" i="2"/>
  <c r="R243" i="2"/>
  <c r="S243" i="2"/>
  <c r="F244" i="2"/>
  <c r="I244" i="2"/>
  <c r="L244" i="2"/>
  <c r="O244" i="2"/>
  <c r="P244" i="2"/>
  <c r="Q244" i="2"/>
  <c r="R244" i="2"/>
  <c r="S244" i="2"/>
  <c r="F245" i="2"/>
  <c r="I245" i="2"/>
  <c r="L245" i="2"/>
  <c r="O245" i="2"/>
  <c r="P245" i="2"/>
  <c r="Q245" i="2"/>
  <c r="R245" i="2"/>
  <c r="S245" i="2"/>
  <c r="F246" i="2"/>
  <c r="I246" i="2"/>
  <c r="L246" i="2"/>
  <c r="O246" i="2"/>
  <c r="P246" i="2"/>
  <c r="Q246" i="2"/>
  <c r="R246" i="2"/>
  <c r="S246" i="2"/>
  <c r="F247" i="2"/>
  <c r="O247" i="2"/>
  <c r="P247" i="2"/>
  <c r="Q247" i="2"/>
  <c r="R247" i="2"/>
  <c r="S247" i="2"/>
  <c r="F248" i="2"/>
  <c r="O248" i="2"/>
  <c r="P248" i="2"/>
  <c r="Q248" i="2"/>
  <c r="R248" i="2"/>
  <c r="S248" i="2"/>
  <c r="F249" i="2"/>
  <c r="O249" i="2"/>
  <c r="P249" i="2"/>
  <c r="Q249" i="2"/>
  <c r="R249" i="2"/>
  <c r="S249" i="2"/>
  <c r="F250" i="2"/>
  <c r="I250" i="2"/>
  <c r="L250" i="2"/>
  <c r="O250" i="2"/>
  <c r="P250" i="2"/>
  <c r="Q250" i="2"/>
  <c r="R250" i="2"/>
  <c r="S250" i="2"/>
  <c r="F251" i="2"/>
  <c r="O251" i="2"/>
  <c r="P251" i="2"/>
  <c r="Q251" i="2"/>
  <c r="R251" i="2"/>
  <c r="S251" i="2"/>
  <c r="F252" i="2"/>
  <c r="O252" i="2"/>
  <c r="P252" i="2"/>
  <c r="Q252" i="2"/>
  <c r="R252" i="2"/>
  <c r="S252" i="2"/>
  <c r="F253" i="2"/>
  <c r="O253" i="2"/>
  <c r="P253" i="2"/>
  <c r="Q253" i="2"/>
  <c r="R253" i="2"/>
  <c r="S253" i="2"/>
  <c r="F254" i="2"/>
  <c r="O254" i="2"/>
  <c r="P254" i="2"/>
  <c r="Q254" i="2"/>
  <c r="S254" i="2"/>
  <c r="F255" i="2"/>
  <c r="O255" i="2"/>
  <c r="P255" i="2"/>
  <c r="Q255" i="2"/>
  <c r="R255" i="2"/>
  <c r="S255" i="2"/>
  <c r="F256" i="2"/>
  <c r="O256" i="2"/>
  <c r="P256" i="2"/>
  <c r="Q256" i="2"/>
  <c r="R256" i="2"/>
  <c r="S256" i="2"/>
  <c r="F257" i="2"/>
  <c r="I257" i="2"/>
  <c r="L257" i="2"/>
  <c r="O257" i="2"/>
  <c r="P257" i="2"/>
  <c r="Q257" i="2"/>
  <c r="R257" i="2"/>
  <c r="S257" i="2"/>
  <c r="F258" i="2"/>
  <c r="O258" i="2"/>
  <c r="P258" i="2"/>
  <c r="Q258" i="2"/>
  <c r="R258" i="2"/>
  <c r="S258" i="2"/>
  <c r="F259" i="2"/>
  <c r="O259" i="2"/>
  <c r="P259" i="2"/>
  <c r="Q259" i="2"/>
  <c r="R259" i="2"/>
  <c r="S259" i="2"/>
  <c r="F260" i="2"/>
  <c r="O260" i="2"/>
  <c r="P260" i="2"/>
  <c r="Q260" i="2"/>
  <c r="R260" i="2"/>
  <c r="S260" i="2"/>
  <c r="F261" i="2"/>
  <c r="O261" i="2"/>
  <c r="P261" i="2"/>
  <c r="Q261" i="2"/>
  <c r="R261" i="2"/>
  <c r="S261" i="2"/>
  <c r="F262" i="2"/>
  <c r="O262" i="2"/>
  <c r="P262" i="2"/>
  <c r="Q262" i="2"/>
  <c r="R262" i="2"/>
  <c r="S262" i="2"/>
  <c r="F263" i="2"/>
  <c r="O263" i="2"/>
  <c r="P263" i="2"/>
  <c r="Q263" i="2"/>
  <c r="R263" i="2"/>
  <c r="S263" i="2"/>
  <c r="F264" i="2"/>
  <c r="O264" i="2"/>
  <c r="P264" i="2"/>
  <c r="Q264" i="2"/>
  <c r="R264" i="2"/>
  <c r="S264" i="2"/>
  <c r="F265" i="2"/>
  <c r="O265" i="2"/>
  <c r="P265" i="2"/>
  <c r="Q265" i="2"/>
  <c r="R265" i="2"/>
  <c r="S265" i="2"/>
  <c r="F266" i="2"/>
  <c r="O266" i="2"/>
  <c r="P266" i="2"/>
  <c r="Q266" i="2"/>
  <c r="R266" i="2"/>
  <c r="S266" i="2"/>
  <c r="F267" i="2"/>
  <c r="O267" i="2"/>
  <c r="P267" i="2"/>
  <c r="Q267" i="2"/>
  <c r="S267" i="2"/>
  <c r="F268" i="2"/>
  <c r="I268" i="2"/>
  <c r="L268" i="2"/>
  <c r="O268" i="2"/>
  <c r="P268" i="2"/>
  <c r="Q268" i="2"/>
  <c r="R268" i="2"/>
  <c r="S268" i="2"/>
  <c r="F269" i="2"/>
  <c r="O269" i="2"/>
  <c r="P269" i="2"/>
  <c r="Q269" i="2"/>
  <c r="R269" i="2"/>
  <c r="S269" i="2"/>
  <c r="F270" i="2"/>
  <c r="O270" i="2"/>
  <c r="P270" i="2"/>
  <c r="Q270" i="2"/>
  <c r="R270" i="2"/>
  <c r="S270" i="2"/>
  <c r="F271" i="2"/>
  <c r="O271" i="2"/>
  <c r="P271" i="2"/>
  <c r="Q271" i="2"/>
  <c r="R271" i="2"/>
  <c r="S271" i="2"/>
  <c r="F272" i="2"/>
  <c r="O272" i="2"/>
  <c r="P272" i="2"/>
  <c r="Q272" i="2"/>
  <c r="R272" i="2"/>
  <c r="S272" i="2"/>
  <c r="F273" i="2"/>
  <c r="O273" i="2"/>
  <c r="P273" i="2"/>
  <c r="Q273" i="2"/>
  <c r="S273" i="2"/>
  <c r="F274" i="2"/>
  <c r="O274" i="2"/>
  <c r="P274" i="2"/>
  <c r="Q274" i="2"/>
  <c r="S274" i="2"/>
  <c r="F275" i="2"/>
  <c r="O275" i="2"/>
  <c r="P275" i="2"/>
  <c r="Q275" i="2"/>
  <c r="R275" i="2"/>
  <c r="S275" i="2"/>
  <c r="F276" i="2"/>
  <c r="O276" i="2"/>
  <c r="P276" i="2"/>
  <c r="Q276" i="2"/>
  <c r="R276" i="2"/>
  <c r="S276" i="2"/>
  <c r="F277" i="2"/>
  <c r="O277" i="2"/>
  <c r="P277" i="2"/>
  <c r="Q277" i="2"/>
  <c r="R277" i="2"/>
  <c r="S277" i="2"/>
  <c r="F278" i="2"/>
  <c r="O278" i="2"/>
  <c r="P278" i="2"/>
  <c r="Q278" i="2"/>
  <c r="S278" i="2"/>
  <c r="F279" i="2"/>
  <c r="O279" i="2"/>
  <c r="P279" i="2"/>
  <c r="Q279" i="2"/>
  <c r="R279" i="2"/>
  <c r="S279" i="2"/>
  <c r="F280" i="2"/>
  <c r="O280" i="2"/>
  <c r="P280" i="2"/>
  <c r="Q280" i="2"/>
  <c r="S280" i="2"/>
  <c r="F281" i="2"/>
  <c r="O281" i="2"/>
  <c r="P281" i="2"/>
  <c r="Q281" i="2"/>
  <c r="S281" i="2"/>
  <c r="F282" i="2"/>
  <c r="O282" i="2"/>
  <c r="P282" i="2"/>
  <c r="Q282" i="2"/>
  <c r="S282" i="2"/>
  <c r="F283" i="2"/>
  <c r="O283" i="2"/>
  <c r="P283" i="2"/>
  <c r="Q283" i="2"/>
  <c r="R283" i="2"/>
  <c r="S283" i="2"/>
  <c r="F284" i="2"/>
  <c r="O284" i="2"/>
  <c r="P284" i="2"/>
  <c r="Q284" i="2"/>
  <c r="S284" i="2"/>
  <c r="F285" i="2"/>
  <c r="O285" i="2"/>
  <c r="P285" i="2"/>
  <c r="Q285" i="2"/>
  <c r="R285" i="2"/>
  <c r="S285" i="2"/>
  <c r="F286" i="2"/>
  <c r="O286" i="2"/>
  <c r="P286" i="2"/>
  <c r="Q286" i="2"/>
  <c r="R286" i="2"/>
  <c r="S286" i="2"/>
  <c r="F287" i="2"/>
  <c r="O287" i="2"/>
  <c r="P287" i="2"/>
  <c r="Q287" i="2"/>
  <c r="R287" i="2"/>
  <c r="S287" i="2"/>
  <c r="F288" i="2"/>
  <c r="O288" i="2"/>
  <c r="P288" i="2"/>
  <c r="Q288" i="2"/>
  <c r="S288" i="2"/>
  <c r="F289" i="2"/>
  <c r="I289" i="2"/>
  <c r="L289" i="2"/>
  <c r="O289" i="2"/>
  <c r="P289" i="2"/>
  <c r="Q289" i="2"/>
  <c r="R289" i="2"/>
  <c r="S289" i="2"/>
  <c r="F290" i="2"/>
  <c r="O290" i="2"/>
  <c r="P290" i="2"/>
  <c r="Q290" i="2"/>
  <c r="R290" i="2"/>
  <c r="S290" i="2"/>
  <c r="F291" i="2"/>
  <c r="O291" i="2"/>
  <c r="P291" i="2"/>
  <c r="Q291" i="2"/>
  <c r="R291" i="2"/>
  <c r="S291" i="2"/>
  <c r="F292" i="2"/>
  <c r="O292" i="2"/>
  <c r="P292" i="2"/>
  <c r="Q292" i="2"/>
  <c r="R292" i="2"/>
  <c r="S292" i="2"/>
  <c r="F293" i="2"/>
  <c r="O293" i="2"/>
  <c r="P293" i="2"/>
  <c r="Q293" i="2"/>
  <c r="R293" i="2"/>
  <c r="S293" i="2"/>
  <c r="F294" i="2"/>
  <c r="O294" i="2"/>
  <c r="P294" i="2"/>
  <c r="Q294" i="2"/>
  <c r="R294" i="2"/>
  <c r="S294" i="2"/>
  <c r="F295" i="2"/>
  <c r="O295" i="2"/>
  <c r="P295" i="2"/>
  <c r="Q295" i="2"/>
  <c r="R295" i="2"/>
  <c r="S295" i="2"/>
  <c r="F296" i="2"/>
  <c r="O296" i="2"/>
  <c r="P296" i="2"/>
  <c r="Q296" i="2"/>
  <c r="R296" i="2"/>
  <c r="S296" i="2"/>
  <c r="F297" i="2"/>
  <c r="L297" i="2"/>
  <c r="O297" i="2"/>
  <c r="P297" i="2"/>
  <c r="Q297" i="2"/>
  <c r="R297" i="2"/>
  <c r="S297" i="2"/>
  <c r="F298" i="2"/>
  <c r="O298" i="2"/>
  <c r="P298" i="2"/>
  <c r="Q298" i="2"/>
  <c r="R298" i="2"/>
  <c r="S298" i="2"/>
  <c r="F299" i="2"/>
  <c r="O299" i="2"/>
  <c r="P299" i="2"/>
  <c r="Q299" i="2"/>
  <c r="R299" i="2"/>
  <c r="S299" i="2"/>
  <c r="F300" i="2"/>
  <c r="O300" i="2"/>
  <c r="P300" i="2"/>
  <c r="Q300" i="2"/>
  <c r="R300" i="2"/>
  <c r="S300" i="2"/>
  <c r="F301" i="2"/>
  <c r="O301" i="2"/>
  <c r="P301" i="2"/>
  <c r="Q301" i="2"/>
  <c r="S301" i="2"/>
  <c r="F302" i="2"/>
  <c r="O302" i="2"/>
  <c r="P302" i="2"/>
  <c r="Q302" i="2"/>
  <c r="R302" i="2"/>
  <c r="S302" i="2"/>
  <c r="F303" i="2"/>
  <c r="O303" i="2"/>
  <c r="P303" i="2"/>
  <c r="Q303" i="2"/>
  <c r="S303" i="2"/>
  <c r="F304" i="2"/>
  <c r="O304" i="2"/>
  <c r="P304" i="2"/>
  <c r="Q304" i="2"/>
  <c r="S304" i="2"/>
  <c r="F305" i="2"/>
  <c r="I305" i="2"/>
  <c r="L305" i="2"/>
  <c r="O305" i="2"/>
  <c r="P305" i="2"/>
  <c r="Q305" i="2"/>
  <c r="R305" i="2"/>
  <c r="S305" i="2"/>
  <c r="F306" i="2"/>
  <c r="L306" i="2"/>
  <c r="O306" i="2"/>
  <c r="P306" i="2"/>
  <c r="Q306" i="2"/>
  <c r="R306" i="2"/>
  <c r="S306" i="2"/>
  <c r="F307" i="2"/>
  <c r="L307" i="2"/>
  <c r="O307" i="2"/>
  <c r="P307" i="2"/>
  <c r="Q307" i="2"/>
  <c r="R307" i="2"/>
  <c r="S307" i="2"/>
  <c r="F308" i="2"/>
  <c r="O308" i="2"/>
  <c r="P308" i="2"/>
  <c r="Q308" i="2"/>
  <c r="R308" i="2"/>
  <c r="S308" i="2"/>
  <c r="F309" i="2"/>
  <c r="O309" i="2"/>
  <c r="P309" i="2"/>
  <c r="Q309" i="2"/>
  <c r="R309" i="2"/>
  <c r="S309" i="2"/>
  <c r="F310" i="2"/>
  <c r="O310" i="2"/>
  <c r="P310" i="2"/>
  <c r="Q310" i="2"/>
  <c r="R310" i="2"/>
  <c r="S310" i="2"/>
  <c r="F311" i="2"/>
  <c r="O311" i="2"/>
  <c r="P311" i="2"/>
  <c r="Q311" i="2"/>
  <c r="S311" i="2"/>
  <c r="F312" i="2"/>
  <c r="O312" i="2"/>
  <c r="P312" i="2"/>
  <c r="Q312" i="2"/>
  <c r="S312" i="2"/>
  <c r="F313" i="2"/>
  <c r="O313" i="2"/>
  <c r="P313" i="2"/>
  <c r="Q313" i="2"/>
  <c r="R313" i="2"/>
  <c r="S313" i="2"/>
  <c r="F314" i="2"/>
  <c r="O314" i="2"/>
  <c r="P314" i="2"/>
  <c r="Q314" i="2"/>
  <c r="R314" i="2"/>
  <c r="S314" i="2"/>
  <c r="F315" i="2"/>
  <c r="O315" i="2"/>
  <c r="P315" i="2"/>
  <c r="Q315" i="2"/>
  <c r="R315" i="2"/>
  <c r="S315" i="2"/>
  <c r="F316" i="2"/>
  <c r="O316" i="2"/>
  <c r="P316" i="2"/>
  <c r="Q316" i="2"/>
  <c r="R316" i="2"/>
  <c r="S316" i="2"/>
  <c r="F317" i="2"/>
  <c r="O317" i="2"/>
  <c r="P317" i="2"/>
  <c r="Q317" i="2"/>
  <c r="R317" i="2"/>
  <c r="S317" i="2"/>
  <c r="F318" i="2"/>
  <c r="O318" i="2"/>
  <c r="P318" i="2"/>
  <c r="Q318" i="2"/>
  <c r="R318" i="2"/>
  <c r="S318" i="2"/>
  <c r="F319" i="2"/>
  <c r="O319" i="2"/>
  <c r="P319" i="2"/>
  <c r="Q319" i="2"/>
  <c r="R319" i="2"/>
  <c r="S319" i="2"/>
  <c r="F320" i="2"/>
  <c r="O320" i="2"/>
  <c r="P320" i="2"/>
  <c r="Q320" i="2"/>
  <c r="S320" i="2"/>
  <c r="F321" i="2"/>
  <c r="O321" i="2"/>
  <c r="P321" i="2"/>
  <c r="Q321" i="2"/>
  <c r="R321" i="2"/>
  <c r="S321" i="2"/>
  <c r="F322" i="2"/>
  <c r="O322" i="2"/>
  <c r="P322" i="2"/>
  <c r="Q322" i="2"/>
  <c r="R322" i="2"/>
  <c r="S322" i="2"/>
  <c r="F323" i="2"/>
  <c r="O323" i="2"/>
  <c r="P323" i="2"/>
  <c r="Q323" i="2"/>
  <c r="R323" i="2"/>
  <c r="S323" i="2"/>
  <c r="F324" i="2"/>
  <c r="O324" i="2"/>
  <c r="P324" i="2"/>
  <c r="Q324" i="2"/>
  <c r="R324" i="2"/>
  <c r="S324" i="2"/>
  <c r="F325" i="2"/>
  <c r="O325" i="2"/>
  <c r="P325" i="2"/>
  <c r="Q325" i="2"/>
  <c r="R325" i="2"/>
  <c r="S325" i="2"/>
  <c r="F326" i="2"/>
  <c r="L326" i="2"/>
  <c r="O326" i="2"/>
  <c r="P326" i="2"/>
  <c r="Q326" i="2"/>
  <c r="R326" i="2"/>
  <c r="S326" i="2"/>
  <c r="F327" i="2"/>
  <c r="O327" i="2"/>
  <c r="P327" i="2"/>
  <c r="Q327" i="2"/>
  <c r="R327" i="2"/>
  <c r="S327" i="2"/>
  <c r="F328" i="2"/>
  <c r="O328" i="2"/>
  <c r="P328" i="2"/>
  <c r="Q328" i="2"/>
  <c r="R328" i="2"/>
  <c r="S328" i="2"/>
  <c r="F329" i="2"/>
  <c r="O329" i="2"/>
  <c r="P329" i="2"/>
  <c r="Q329" i="2"/>
  <c r="S329" i="2"/>
  <c r="F330" i="2"/>
  <c r="I330" i="2"/>
  <c r="L330" i="2"/>
  <c r="O330" i="2"/>
  <c r="P330" i="2"/>
  <c r="Q330" i="2"/>
  <c r="R330" i="2"/>
  <c r="S330" i="2"/>
  <c r="F331" i="2"/>
  <c r="O331" i="2"/>
  <c r="P331" i="2"/>
  <c r="Q331" i="2"/>
  <c r="R331" i="2"/>
  <c r="S331" i="2"/>
  <c r="F332" i="2"/>
  <c r="O332" i="2"/>
  <c r="P332" i="2"/>
  <c r="Q332" i="2"/>
  <c r="S332" i="2"/>
  <c r="F333" i="2"/>
  <c r="O333" i="2"/>
  <c r="P333" i="2"/>
  <c r="Q333" i="2"/>
  <c r="R333" i="2"/>
  <c r="S333" i="2"/>
  <c r="F334" i="2"/>
  <c r="O334" i="2"/>
  <c r="P334" i="2"/>
  <c r="Q334" i="2"/>
  <c r="S334" i="2"/>
  <c r="F335" i="2"/>
  <c r="L335" i="2"/>
  <c r="O335" i="2"/>
  <c r="P335" i="2"/>
  <c r="Q335" i="2"/>
  <c r="R335" i="2"/>
  <c r="S335" i="2"/>
  <c r="F336" i="2"/>
  <c r="O336" i="2"/>
  <c r="P336" i="2"/>
  <c r="Q336" i="2"/>
  <c r="R336" i="2"/>
  <c r="S336" i="2"/>
  <c r="F337" i="2"/>
  <c r="O337" i="2"/>
  <c r="P337" i="2"/>
  <c r="Q337" i="2"/>
  <c r="R337" i="2"/>
  <c r="S337" i="2"/>
  <c r="F338" i="2"/>
  <c r="O338" i="2"/>
  <c r="P338" i="2"/>
  <c r="Q338" i="2"/>
  <c r="R338" i="2"/>
  <c r="S338" i="2"/>
  <c r="F339" i="2"/>
  <c r="O339" i="2"/>
  <c r="P339" i="2"/>
  <c r="Q339" i="2"/>
  <c r="R339" i="2"/>
  <c r="S339" i="2"/>
  <c r="F340" i="2"/>
  <c r="L340" i="2"/>
  <c r="O340" i="2"/>
  <c r="P340" i="2"/>
  <c r="Q340" i="2"/>
  <c r="R340" i="2"/>
  <c r="S340" i="2"/>
  <c r="F341" i="2"/>
  <c r="O341" i="2"/>
  <c r="P341" i="2"/>
  <c r="Q341" i="2"/>
  <c r="R341" i="2"/>
  <c r="S341" i="2"/>
  <c r="F342" i="2"/>
  <c r="O342" i="2"/>
  <c r="P342" i="2"/>
  <c r="Q342" i="2"/>
  <c r="R342" i="2"/>
  <c r="S342" i="2"/>
  <c r="F343" i="2"/>
  <c r="O343" i="2"/>
  <c r="P343" i="2"/>
  <c r="Q343" i="2"/>
  <c r="R343" i="2"/>
  <c r="S343" i="2"/>
  <c r="F344" i="2"/>
  <c r="O344" i="2"/>
  <c r="P344" i="2"/>
  <c r="Q344" i="2"/>
  <c r="R344" i="2"/>
  <c r="S344" i="2"/>
  <c r="F345" i="2"/>
  <c r="O345" i="2"/>
  <c r="P345" i="2"/>
  <c r="Q345" i="2"/>
  <c r="R345" i="2"/>
  <c r="S345" i="2"/>
  <c r="F346" i="2"/>
  <c r="O346" i="2"/>
  <c r="P346" i="2"/>
  <c r="Q346" i="2"/>
  <c r="R346" i="2"/>
  <c r="S346" i="2"/>
  <c r="F347" i="2"/>
  <c r="O347" i="2"/>
  <c r="P347" i="2"/>
  <c r="Q347" i="2"/>
  <c r="R347" i="2"/>
  <c r="S347" i="2"/>
  <c r="F348" i="2"/>
  <c r="O348" i="2"/>
  <c r="P348" i="2"/>
  <c r="Q348" i="2"/>
  <c r="R348" i="2"/>
  <c r="S348" i="2"/>
  <c r="F349" i="2"/>
  <c r="O349" i="2"/>
  <c r="P349" i="2"/>
  <c r="Q349" i="2"/>
  <c r="S349" i="2"/>
  <c r="F350" i="2"/>
  <c r="O350" i="2"/>
  <c r="P350" i="2"/>
  <c r="Q350" i="2"/>
  <c r="R350" i="2"/>
  <c r="S350" i="2"/>
  <c r="F351" i="2"/>
  <c r="O351" i="2"/>
  <c r="P351" i="2"/>
  <c r="Q351" i="2"/>
  <c r="R351" i="2"/>
  <c r="S351" i="2"/>
  <c r="F352" i="2"/>
  <c r="O352" i="2"/>
  <c r="P352" i="2"/>
  <c r="Q352" i="2"/>
  <c r="S352" i="2"/>
  <c r="F353" i="2"/>
  <c r="O353" i="2"/>
  <c r="P353" i="2"/>
  <c r="Q353" i="2"/>
  <c r="R353" i="2"/>
  <c r="S353" i="2"/>
  <c r="F354" i="2"/>
  <c r="O354" i="2"/>
  <c r="P354" i="2"/>
  <c r="Q354" i="2"/>
  <c r="S354" i="2"/>
  <c r="F355" i="2"/>
  <c r="O355" i="2"/>
  <c r="P355" i="2"/>
  <c r="Q355" i="2"/>
  <c r="R355" i="2"/>
  <c r="S355" i="2"/>
  <c r="F356" i="2"/>
  <c r="L356" i="2"/>
  <c r="O356" i="2"/>
  <c r="P356" i="2"/>
  <c r="Q356" i="2"/>
  <c r="R356" i="2"/>
  <c r="S356" i="2"/>
  <c r="F357" i="2"/>
  <c r="O357" i="2"/>
  <c r="P357" i="2"/>
  <c r="Q357" i="2"/>
  <c r="R357" i="2"/>
  <c r="S357" i="2"/>
  <c r="F358" i="2"/>
  <c r="O358" i="2"/>
  <c r="P358" i="2"/>
  <c r="Q358" i="2"/>
  <c r="R358" i="2"/>
  <c r="S358" i="2"/>
  <c r="F359" i="2"/>
  <c r="O359" i="2"/>
  <c r="P359" i="2"/>
  <c r="Q359" i="2"/>
  <c r="S359" i="2"/>
  <c r="F360" i="2"/>
  <c r="O360" i="2"/>
  <c r="P360" i="2"/>
  <c r="Q360" i="2"/>
  <c r="R360" i="2"/>
  <c r="S360" i="2"/>
  <c r="F361" i="2"/>
  <c r="O361" i="2"/>
  <c r="P361" i="2"/>
  <c r="Q361" i="2"/>
  <c r="R361" i="2"/>
  <c r="S361" i="2"/>
  <c r="F362" i="2"/>
  <c r="I362" i="2"/>
  <c r="L362" i="2"/>
  <c r="O362" i="2"/>
  <c r="P362" i="2"/>
  <c r="Q362" i="2"/>
  <c r="R362" i="2"/>
  <c r="S362" i="2"/>
  <c r="F363" i="2"/>
  <c r="O363" i="2"/>
  <c r="P363" i="2"/>
  <c r="Q363" i="2"/>
  <c r="R363" i="2"/>
  <c r="S363" i="2"/>
  <c r="F364" i="2"/>
  <c r="O364" i="2"/>
  <c r="P364" i="2"/>
  <c r="Q364" i="2"/>
  <c r="R364" i="2"/>
  <c r="S364" i="2"/>
  <c r="F365" i="2"/>
  <c r="O365" i="2"/>
  <c r="P365" i="2"/>
  <c r="Q365" i="2"/>
  <c r="S365" i="2"/>
  <c r="F366" i="2"/>
  <c r="O366" i="2"/>
  <c r="P366" i="2"/>
  <c r="Q366" i="2"/>
  <c r="S366" i="2"/>
  <c r="F367" i="2"/>
  <c r="O367" i="2"/>
  <c r="P367" i="2"/>
  <c r="Q367" i="2"/>
  <c r="R367" i="2"/>
  <c r="S367" i="2"/>
  <c r="F368" i="2"/>
  <c r="O368" i="2"/>
  <c r="P368" i="2"/>
  <c r="Q368" i="2"/>
  <c r="R368" i="2"/>
  <c r="S368" i="2"/>
  <c r="F369" i="2"/>
  <c r="O369" i="2"/>
  <c r="P369" i="2"/>
  <c r="Q369" i="2"/>
  <c r="R369" i="2"/>
  <c r="S369" i="2"/>
  <c r="F370" i="2"/>
  <c r="L370" i="2"/>
  <c r="O370" i="2"/>
  <c r="P370" i="2"/>
  <c r="Q370" i="2"/>
  <c r="R370" i="2"/>
  <c r="S370" i="2"/>
  <c r="F371" i="2"/>
  <c r="O371" i="2"/>
  <c r="P371" i="2"/>
  <c r="Q371" i="2"/>
  <c r="R371" i="2"/>
  <c r="S371" i="2"/>
  <c r="F372" i="2"/>
  <c r="O372" i="2"/>
  <c r="P372" i="2"/>
  <c r="Q372" i="2"/>
  <c r="R372" i="2"/>
  <c r="S372" i="2"/>
  <c r="F373" i="2"/>
  <c r="O373" i="2"/>
  <c r="P373" i="2"/>
  <c r="Q373" i="2"/>
  <c r="S373" i="2"/>
  <c r="F374" i="2"/>
  <c r="O374" i="2"/>
  <c r="P374" i="2"/>
  <c r="Q374" i="2"/>
  <c r="R374" i="2"/>
  <c r="S374" i="2"/>
  <c r="F375" i="2"/>
  <c r="O375" i="2"/>
  <c r="P375" i="2"/>
  <c r="Q375" i="2"/>
  <c r="S375" i="2"/>
  <c r="F376" i="2"/>
  <c r="O376" i="2"/>
  <c r="P376" i="2"/>
  <c r="Q376" i="2"/>
  <c r="R376" i="2"/>
  <c r="S376" i="2"/>
  <c r="F377" i="2"/>
  <c r="L377" i="2"/>
  <c r="O377" i="2"/>
  <c r="P377" i="2"/>
  <c r="Q377" i="2"/>
  <c r="R377" i="2"/>
  <c r="S377" i="2"/>
  <c r="F378" i="2"/>
  <c r="O378" i="2"/>
  <c r="P378" i="2"/>
  <c r="Q378" i="2"/>
  <c r="R378" i="2"/>
  <c r="S378" i="2"/>
  <c r="F379" i="2"/>
  <c r="O379" i="2"/>
  <c r="P379" i="2"/>
  <c r="Q379" i="2"/>
  <c r="R379" i="2"/>
  <c r="S379" i="2"/>
  <c r="F380" i="2"/>
  <c r="O380" i="2"/>
  <c r="P380" i="2"/>
  <c r="Q380" i="2"/>
  <c r="R380" i="2"/>
  <c r="S380" i="2"/>
  <c r="F381" i="2"/>
  <c r="O381" i="2"/>
  <c r="P381" i="2"/>
  <c r="Q381" i="2"/>
  <c r="R381" i="2"/>
  <c r="S381" i="2"/>
  <c r="F382" i="2"/>
  <c r="L382" i="2"/>
  <c r="O382" i="2"/>
  <c r="P382" i="2"/>
  <c r="Q382" i="2"/>
  <c r="R382" i="2"/>
  <c r="S382" i="2"/>
  <c r="F383" i="2"/>
  <c r="O383" i="2"/>
  <c r="P383" i="2"/>
  <c r="Q383" i="2"/>
  <c r="R383" i="2"/>
  <c r="S383" i="2"/>
  <c r="F384" i="2"/>
  <c r="L384" i="2"/>
  <c r="O384" i="2"/>
  <c r="P384" i="2"/>
  <c r="Q384" i="2"/>
  <c r="R384" i="2"/>
  <c r="S384" i="2"/>
  <c r="F385" i="2"/>
  <c r="I385" i="2"/>
  <c r="L385" i="2"/>
  <c r="O385" i="2"/>
  <c r="P385" i="2"/>
  <c r="Q385" i="2"/>
  <c r="R385" i="2"/>
  <c r="S385" i="2"/>
  <c r="F386" i="2"/>
  <c r="O386" i="2"/>
  <c r="P386" i="2"/>
  <c r="Q386" i="2"/>
  <c r="R386" i="2"/>
  <c r="S386" i="2"/>
  <c r="F387" i="2"/>
  <c r="O387" i="2"/>
  <c r="P387" i="2"/>
  <c r="Q387" i="2"/>
  <c r="S387" i="2"/>
  <c r="F388" i="2"/>
  <c r="O388" i="2"/>
  <c r="P388" i="2"/>
  <c r="Q388" i="2"/>
  <c r="R388" i="2"/>
  <c r="S388" i="2"/>
  <c r="F389" i="2"/>
  <c r="O389" i="2"/>
  <c r="P389" i="2"/>
  <c r="Q389" i="2"/>
  <c r="R389" i="2"/>
  <c r="S389" i="2"/>
  <c r="F390" i="2"/>
  <c r="O390" i="2"/>
  <c r="P390" i="2"/>
  <c r="Q390" i="2"/>
  <c r="R390" i="2"/>
  <c r="S390" i="2"/>
  <c r="F391" i="2"/>
  <c r="O391" i="2"/>
  <c r="P391" i="2"/>
  <c r="Q391" i="2"/>
  <c r="R391" i="2"/>
  <c r="S391" i="2"/>
  <c r="F392" i="2"/>
  <c r="O392" i="2"/>
  <c r="P392" i="2"/>
  <c r="Q392" i="2"/>
  <c r="R392" i="2"/>
  <c r="S392" i="2"/>
  <c r="F393" i="2"/>
  <c r="O393" i="2"/>
  <c r="P393" i="2"/>
  <c r="Q393" i="2"/>
  <c r="S393" i="2"/>
  <c r="F394" i="2"/>
  <c r="O394" i="2"/>
  <c r="P394" i="2"/>
  <c r="Q394" i="2"/>
  <c r="R394" i="2"/>
  <c r="S394" i="2"/>
  <c r="F395" i="2"/>
  <c r="O395" i="2"/>
  <c r="P395" i="2"/>
  <c r="Q395" i="2"/>
  <c r="R395" i="2"/>
  <c r="S395" i="2"/>
  <c r="F396" i="2"/>
  <c r="O396" i="2"/>
  <c r="P396" i="2"/>
  <c r="Q396" i="2"/>
  <c r="R396" i="2"/>
  <c r="S396" i="2"/>
  <c r="F397" i="2"/>
  <c r="O397" i="2"/>
  <c r="P397" i="2"/>
  <c r="Q397" i="2"/>
  <c r="R397" i="2"/>
  <c r="S397" i="2"/>
  <c r="F398" i="2"/>
  <c r="O398" i="2"/>
  <c r="P398" i="2"/>
  <c r="Q398" i="2"/>
  <c r="R398" i="2"/>
  <c r="S398" i="2"/>
  <c r="F399" i="2"/>
  <c r="O399" i="2"/>
  <c r="P399" i="2"/>
  <c r="Q399" i="2"/>
  <c r="R399" i="2"/>
  <c r="S399" i="2"/>
  <c r="F400" i="2"/>
  <c r="O400" i="2"/>
  <c r="P400" i="2"/>
  <c r="Q400" i="2"/>
  <c r="R400" i="2"/>
  <c r="S400" i="2"/>
  <c r="F401" i="2"/>
  <c r="I401" i="2"/>
  <c r="L401" i="2"/>
  <c r="O401" i="2"/>
  <c r="P401" i="2"/>
  <c r="Q401" i="2"/>
  <c r="R401" i="2"/>
  <c r="S401" i="2"/>
  <c r="F402" i="2"/>
  <c r="O402" i="2"/>
  <c r="P402" i="2"/>
  <c r="Q402" i="2"/>
  <c r="R402" i="2"/>
  <c r="S402" i="2"/>
  <c r="F403" i="2"/>
  <c r="O403" i="2"/>
  <c r="P403" i="2"/>
  <c r="Q403" i="2"/>
  <c r="R403" i="2"/>
  <c r="S403" i="2"/>
  <c r="F404" i="2"/>
  <c r="O404" i="2"/>
  <c r="P404" i="2"/>
  <c r="Q404" i="2"/>
  <c r="S404" i="2"/>
  <c r="F405" i="2"/>
  <c r="O405" i="2"/>
  <c r="P405" i="2"/>
  <c r="Q405" i="2"/>
  <c r="S405" i="2"/>
  <c r="F406" i="2"/>
  <c r="O406" i="2"/>
  <c r="P406" i="2"/>
  <c r="Q406" i="2"/>
  <c r="S406" i="2"/>
  <c r="F407" i="2"/>
  <c r="O407" i="2"/>
  <c r="P407" i="2"/>
  <c r="Q407" i="2"/>
  <c r="R407" i="2"/>
  <c r="S407" i="2"/>
  <c r="F408" i="2"/>
  <c r="O408" i="2"/>
  <c r="P408" i="2"/>
  <c r="Q408" i="2"/>
  <c r="S408" i="2"/>
  <c r="F409" i="2"/>
  <c r="O409" i="2"/>
  <c r="P409" i="2"/>
  <c r="Q409" i="2"/>
  <c r="S409" i="2"/>
  <c r="F410" i="2"/>
  <c r="O410" i="2"/>
  <c r="P410" i="2"/>
  <c r="Q410" i="2"/>
  <c r="R410" i="2"/>
  <c r="S410" i="2"/>
  <c r="F411" i="2"/>
  <c r="O411" i="2"/>
  <c r="P411" i="2"/>
  <c r="Q411" i="2"/>
  <c r="R411" i="2"/>
  <c r="S411" i="2"/>
  <c r="F412" i="2"/>
  <c r="O412" i="2"/>
  <c r="P412" i="2"/>
  <c r="Q412" i="2"/>
  <c r="S412" i="2"/>
  <c r="F413" i="2"/>
  <c r="O413" i="2"/>
  <c r="P413" i="2"/>
  <c r="Q413" i="2"/>
  <c r="S413" i="2"/>
  <c r="F414" i="2"/>
  <c r="O414" i="2"/>
  <c r="P414" i="2"/>
  <c r="Q414" i="2"/>
  <c r="S414" i="2"/>
  <c r="F415" i="2"/>
  <c r="O415" i="2"/>
  <c r="P415" i="2"/>
  <c r="Q415" i="2"/>
  <c r="S415" i="2"/>
  <c r="F416" i="2"/>
  <c r="O416" i="2"/>
  <c r="P416" i="2"/>
  <c r="Q416" i="2"/>
  <c r="R416" i="2"/>
  <c r="S416" i="2"/>
  <c r="F417" i="2"/>
  <c r="O417" i="2"/>
  <c r="P417" i="2"/>
  <c r="Q417" i="2"/>
  <c r="R417" i="2"/>
  <c r="S417" i="2"/>
  <c r="F418" i="2"/>
  <c r="O418" i="2"/>
  <c r="P418" i="2"/>
  <c r="Q418" i="2"/>
  <c r="R418" i="2"/>
  <c r="S418" i="2"/>
  <c r="F419" i="2"/>
  <c r="O419" i="2"/>
  <c r="P419" i="2"/>
  <c r="Q419" i="2"/>
  <c r="R419" i="2"/>
  <c r="S419" i="2"/>
  <c r="F420" i="2"/>
  <c r="O420" i="2"/>
  <c r="P420" i="2"/>
  <c r="Q420" i="2"/>
  <c r="S420" i="2"/>
  <c r="F421" i="2"/>
  <c r="O421" i="2"/>
  <c r="P421" i="2"/>
  <c r="Q421" i="2"/>
  <c r="R421" i="2"/>
  <c r="S421" i="2"/>
  <c r="F422" i="2"/>
  <c r="O422" i="2"/>
  <c r="P422" i="2"/>
  <c r="Q422" i="2"/>
  <c r="R422" i="2"/>
  <c r="S422" i="2"/>
  <c r="F423" i="2"/>
  <c r="O423" i="2"/>
  <c r="P423" i="2"/>
  <c r="Q423" i="2"/>
  <c r="R423" i="2"/>
  <c r="S423" i="2"/>
  <c r="F424" i="2"/>
  <c r="L424" i="2"/>
  <c r="O424" i="2"/>
  <c r="P424" i="2"/>
  <c r="Q424" i="2"/>
  <c r="R424" i="2"/>
  <c r="S424" i="2"/>
  <c r="F425" i="2"/>
  <c r="L425" i="2"/>
  <c r="O425" i="2"/>
  <c r="P425" i="2"/>
  <c r="Q425" i="2"/>
  <c r="R425" i="2"/>
  <c r="S425" i="2"/>
  <c r="F426" i="2"/>
  <c r="O426" i="2"/>
  <c r="P426" i="2"/>
  <c r="Q426" i="2"/>
  <c r="R426" i="2"/>
  <c r="S426" i="2"/>
  <c r="F427" i="2"/>
  <c r="O427" i="2"/>
  <c r="P427" i="2"/>
  <c r="Q427" i="2"/>
  <c r="R427" i="2"/>
  <c r="S427" i="2"/>
  <c r="F428" i="2"/>
  <c r="O428" i="2"/>
  <c r="P428" i="2"/>
  <c r="Q428" i="2"/>
  <c r="R428" i="2"/>
  <c r="S428" i="2"/>
  <c r="F429" i="2"/>
  <c r="O429" i="2"/>
  <c r="P429" i="2"/>
  <c r="Q429" i="2"/>
  <c r="R429" i="2"/>
  <c r="S429" i="2"/>
  <c r="F430" i="2"/>
  <c r="O430" i="2"/>
  <c r="P430" i="2"/>
  <c r="Q430" i="2"/>
  <c r="R430" i="2"/>
  <c r="S430" i="2"/>
  <c r="F431" i="2"/>
  <c r="O431" i="2"/>
  <c r="P431" i="2"/>
  <c r="Q431" i="2"/>
  <c r="S431" i="2"/>
  <c r="F432" i="2"/>
  <c r="I432" i="2"/>
  <c r="L432" i="2"/>
  <c r="O432" i="2"/>
  <c r="P432" i="2"/>
  <c r="Q432" i="2"/>
  <c r="R432" i="2"/>
  <c r="S432" i="2"/>
  <c r="F433" i="2"/>
  <c r="O433" i="2"/>
  <c r="P433" i="2"/>
  <c r="Q433" i="2"/>
  <c r="R433" i="2"/>
  <c r="S433" i="2"/>
  <c r="F434" i="2"/>
  <c r="O434" i="2"/>
  <c r="P434" i="2"/>
  <c r="Q434" i="2"/>
  <c r="R434" i="2"/>
  <c r="S434" i="2"/>
  <c r="F435" i="2"/>
  <c r="L435" i="2"/>
  <c r="O435" i="2"/>
  <c r="P435" i="2"/>
  <c r="Q435" i="2"/>
  <c r="R435" i="2"/>
  <c r="S435" i="2"/>
  <c r="F436" i="2"/>
  <c r="O436" i="2"/>
  <c r="P436" i="2"/>
  <c r="Q436" i="2"/>
  <c r="R436" i="2"/>
  <c r="S436" i="2"/>
  <c r="F437" i="2"/>
  <c r="I437" i="2"/>
  <c r="L437" i="2"/>
  <c r="O437" i="2"/>
  <c r="P437" i="2"/>
  <c r="Q437" i="2"/>
  <c r="R437" i="2"/>
  <c r="S437" i="2"/>
  <c r="F438" i="2"/>
  <c r="O438" i="2"/>
  <c r="P438" i="2"/>
  <c r="Q438" i="2"/>
  <c r="R438" i="2"/>
  <c r="S438" i="2"/>
  <c r="F439" i="2"/>
  <c r="O439" i="2"/>
  <c r="P439" i="2"/>
  <c r="Q439" i="2"/>
  <c r="R439" i="2"/>
  <c r="S439" i="2"/>
  <c r="F440" i="2"/>
  <c r="I440" i="2"/>
  <c r="L440" i="2"/>
  <c r="O440" i="2"/>
  <c r="P440" i="2"/>
  <c r="Q440" i="2"/>
  <c r="R440" i="2"/>
  <c r="S440" i="2"/>
  <c r="F441" i="2"/>
  <c r="O441" i="2"/>
  <c r="P441" i="2"/>
  <c r="Q441" i="2"/>
  <c r="R441" i="2"/>
  <c r="S441" i="2"/>
  <c r="F442" i="2"/>
  <c r="O442" i="2"/>
  <c r="P442" i="2"/>
  <c r="Q442" i="2"/>
  <c r="R442" i="2"/>
  <c r="S442" i="2"/>
  <c r="F443" i="2"/>
  <c r="L443" i="2"/>
  <c r="O443" i="2"/>
  <c r="P443" i="2"/>
  <c r="Q443" i="2"/>
  <c r="R443" i="2"/>
  <c r="S443" i="2"/>
  <c r="F444" i="2"/>
  <c r="O444" i="2"/>
  <c r="P444" i="2"/>
  <c r="Q444" i="2"/>
  <c r="R444" i="2"/>
  <c r="S444" i="2"/>
  <c r="F445" i="2"/>
  <c r="O445" i="2"/>
  <c r="P445" i="2"/>
  <c r="Q445" i="2"/>
  <c r="R445" i="2"/>
  <c r="S445" i="2"/>
  <c r="F446" i="2"/>
  <c r="O446" i="2"/>
  <c r="P446" i="2"/>
  <c r="Q446" i="2"/>
  <c r="S446" i="2"/>
  <c r="F447" i="2"/>
  <c r="O447" i="2"/>
  <c r="P447" i="2"/>
  <c r="Q447" i="2"/>
  <c r="R447" i="2"/>
  <c r="S447" i="2"/>
  <c r="F448" i="2"/>
  <c r="O448" i="2"/>
  <c r="P448" i="2"/>
  <c r="Q448" i="2"/>
  <c r="R448" i="2"/>
  <c r="S448" i="2"/>
  <c r="F449" i="2"/>
  <c r="I449" i="2"/>
  <c r="L449" i="2"/>
  <c r="O449" i="2"/>
  <c r="P449" i="2"/>
  <c r="Q449" i="2"/>
  <c r="R449" i="2"/>
  <c r="S449" i="2"/>
  <c r="F450" i="2"/>
  <c r="O450" i="2"/>
  <c r="P450" i="2"/>
  <c r="Q450" i="2"/>
  <c r="R450" i="2"/>
  <c r="S450" i="2"/>
  <c r="F451" i="2"/>
  <c r="O451" i="2"/>
  <c r="P451" i="2"/>
  <c r="Q451" i="2"/>
  <c r="R451" i="2"/>
  <c r="S451" i="2"/>
  <c r="F452" i="2"/>
  <c r="I452" i="2"/>
  <c r="L452" i="2"/>
  <c r="O452" i="2"/>
  <c r="P452" i="2"/>
  <c r="Q452" i="2"/>
  <c r="R452" i="2"/>
  <c r="S452" i="2"/>
  <c r="F453" i="2"/>
  <c r="O453" i="2"/>
  <c r="P453" i="2"/>
  <c r="Q453" i="2"/>
  <c r="S453" i="2"/>
  <c r="F454" i="2"/>
  <c r="L454" i="2"/>
  <c r="O454" i="2"/>
  <c r="P454" i="2"/>
  <c r="Q454" i="2"/>
  <c r="R454" i="2"/>
  <c r="S454" i="2"/>
  <c r="F455" i="2"/>
  <c r="O455" i="2"/>
  <c r="P455" i="2"/>
  <c r="Q455" i="2"/>
  <c r="S455" i="2"/>
  <c r="F456" i="2"/>
  <c r="O456" i="2"/>
  <c r="P456" i="2"/>
  <c r="Q456" i="2"/>
  <c r="R456" i="2"/>
  <c r="S456" i="2"/>
  <c r="F457" i="2"/>
  <c r="O457" i="2"/>
  <c r="P457" i="2"/>
  <c r="Q457" i="2"/>
  <c r="R457" i="2"/>
  <c r="S457" i="2"/>
  <c r="F458" i="2"/>
  <c r="O458" i="2"/>
  <c r="P458" i="2"/>
  <c r="Q458" i="2"/>
  <c r="R458" i="2"/>
  <c r="S458" i="2"/>
  <c r="F459" i="2"/>
  <c r="O459" i="2"/>
  <c r="P459" i="2"/>
  <c r="Q459" i="2"/>
  <c r="R459" i="2"/>
  <c r="S459" i="2"/>
  <c r="F460" i="2"/>
  <c r="O460" i="2"/>
  <c r="P460" i="2"/>
  <c r="Q460" i="2"/>
  <c r="R460" i="2"/>
  <c r="S460" i="2"/>
  <c r="F461" i="2"/>
  <c r="O461" i="2"/>
  <c r="P461" i="2"/>
  <c r="Q461" i="2"/>
  <c r="S461" i="2"/>
  <c r="F462" i="2"/>
  <c r="O462" i="2"/>
  <c r="P462" i="2"/>
  <c r="Q462" i="2"/>
  <c r="R462" i="2"/>
  <c r="S462" i="2"/>
  <c r="F463" i="2"/>
  <c r="O463" i="2"/>
  <c r="P463" i="2"/>
  <c r="Q463" i="2"/>
  <c r="R463" i="2"/>
  <c r="S463" i="2"/>
  <c r="F464" i="2"/>
  <c r="O464" i="2"/>
  <c r="P464" i="2"/>
  <c r="Q464" i="2"/>
  <c r="S464" i="2"/>
  <c r="F465" i="2"/>
  <c r="O465" i="2"/>
  <c r="P465" i="2"/>
  <c r="Q465" i="2"/>
  <c r="R465" i="2"/>
  <c r="S465" i="2"/>
  <c r="F466" i="2"/>
  <c r="O466" i="2"/>
  <c r="P466" i="2"/>
  <c r="Q466" i="2"/>
  <c r="R466" i="2"/>
  <c r="S466" i="2"/>
  <c r="F467" i="2"/>
  <c r="O467" i="2"/>
  <c r="P467" i="2"/>
  <c r="Q467" i="2"/>
  <c r="S467" i="2"/>
  <c r="F468" i="2"/>
  <c r="L468" i="2"/>
  <c r="O468" i="2"/>
  <c r="P468" i="2"/>
  <c r="Q468" i="2"/>
  <c r="R468" i="2"/>
  <c r="S468" i="2"/>
  <c r="F469" i="2"/>
  <c r="O469" i="2"/>
  <c r="P469" i="2"/>
  <c r="Q469" i="2"/>
  <c r="R469" i="2"/>
  <c r="S469" i="2"/>
  <c r="F470" i="2"/>
  <c r="O470" i="2"/>
  <c r="P470" i="2"/>
  <c r="Q470" i="2"/>
  <c r="R470" i="2"/>
  <c r="S470" i="2"/>
  <c r="F471" i="2"/>
  <c r="O471" i="2"/>
  <c r="P471" i="2"/>
  <c r="Q471" i="2"/>
  <c r="R471" i="2"/>
  <c r="S471" i="2"/>
  <c r="F472" i="2"/>
  <c r="O472" i="2"/>
  <c r="P472" i="2"/>
  <c r="Q472" i="2"/>
  <c r="S472" i="2"/>
  <c r="F473" i="2"/>
  <c r="O473" i="2"/>
  <c r="P473" i="2"/>
  <c r="Q473" i="2"/>
  <c r="R473" i="2"/>
  <c r="S473" i="2"/>
  <c r="F474" i="2"/>
  <c r="L474" i="2"/>
  <c r="O474" i="2"/>
  <c r="P474" i="2"/>
  <c r="Q474" i="2"/>
  <c r="R474" i="2"/>
  <c r="S474" i="2"/>
  <c r="F475" i="2"/>
  <c r="O475" i="2"/>
  <c r="P475" i="2"/>
  <c r="Q475" i="2"/>
  <c r="R475" i="2"/>
  <c r="S475" i="2"/>
  <c r="F476" i="2"/>
  <c r="O476" i="2"/>
  <c r="P476" i="2"/>
  <c r="Q476" i="2"/>
  <c r="R476" i="2"/>
  <c r="S476" i="2"/>
  <c r="F477" i="2"/>
  <c r="O477" i="2"/>
  <c r="P477" i="2"/>
  <c r="Q477" i="2"/>
  <c r="R477" i="2"/>
  <c r="S477" i="2"/>
  <c r="F478" i="2"/>
  <c r="O478" i="2"/>
  <c r="P478" i="2"/>
  <c r="Q478" i="2"/>
  <c r="R478" i="2"/>
  <c r="S478" i="2"/>
  <c r="F479" i="2"/>
  <c r="O479" i="2"/>
  <c r="P479" i="2"/>
  <c r="Q479" i="2"/>
  <c r="R479" i="2"/>
  <c r="S479" i="2"/>
  <c r="F480" i="2"/>
  <c r="O480" i="2"/>
  <c r="P480" i="2"/>
  <c r="Q480" i="2"/>
  <c r="R480" i="2"/>
  <c r="S480" i="2"/>
  <c r="F481" i="2"/>
  <c r="O481" i="2"/>
  <c r="P481" i="2"/>
  <c r="Q481" i="2"/>
  <c r="R481" i="2"/>
  <c r="S481" i="2"/>
  <c r="F482" i="2"/>
  <c r="O482" i="2"/>
  <c r="P482" i="2"/>
  <c r="Q482" i="2"/>
  <c r="R482" i="2"/>
  <c r="S482" i="2"/>
  <c r="F483" i="2"/>
  <c r="O483" i="2"/>
  <c r="P483" i="2"/>
  <c r="Q483" i="2"/>
  <c r="R483" i="2"/>
  <c r="S483" i="2"/>
  <c r="F484" i="2"/>
  <c r="O484" i="2"/>
  <c r="P484" i="2"/>
  <c r="Q484" i="2"/>
  <c r="S484" i="2"/>
  <c r="F485" i="2"/>
  <c r="O485" i="2"/>
  <c r="P485" i="2"/>
  <c r="Q485" i="2"/>
  <c r="R485" i="2"/>
  <c r="S485" i="2"/>
  <c r="F486" i="2"/>
  <c r="O486" i="2"/>
  <c r="P486" i="2"/>
  <c r="Q486" i="2"/>
  <c r="S486" i="2"/>
  <c r="F487" i="2"/>
  <c r="O487" i="2"/>
  <c r="P487" i="2"/>
  <c r="Q487" i="2"/>
  <c r="R487" i="2"/>
  <c r="S487" i="2"/>
  <c r="F488" i="2"/>
  <c r="O488" i="2"/>
  <c r="P488" i="2"/>
  <c r="Q488" i="2"/>
  <c r="R488" i="2"/>
  <c r="S488" i="2"/>
  <c r="F489" i="2"/>
  <c r="O489" i="2"/>
  <c r="P489" i="2"/>
  <c r="Q489" i="2"/>
  <c r="S489" i="2"/>
  <c r="F490" i="2"/>
  <c r="O490" i="2"/>
  <c r="P490" i="2"/>
  <c r="Q490" i="2"/>
  <c r="R490" i="2"/>
  <c r="S490" i="2"/>
  <c r="F491" i="2"/>
  <c r="O491" i="2"/>
  <c r="P491" i="2"/>
  <c r="Q491" i="2"/>
  <c r="R491" i="2"/>
  <c r="S491" i="2"/>
  <c r="F492" i="2"/>
  <c r="L492" i="2"/>
  <c r="O492" i="2"/>
  <c r="P492" i="2"/>
  <c r="Q492" i="2"/>
  <c r="R492" i="2"/>
  <c r="S492" i="2"/>
  <c r="F493" i="2"/>
  <c r="O493" i="2"/>
  <c r="P493" i="2"/>
  <c r="Q493" i="2"/>
  <c r="R493" i="2"/>
  <c r="S493" i="2"/>
  <c r="F494" i="2"/>
  <c r="O494" i="2"/>
  <c r="P494" i="2"/>
  <c r="Q494" i="2"/>
  <c r="S494" i="2"/>
  <c r="F495" i="2"/>
  <c r="O495" i="2"/>
  <c r="P495" i="2"/>
  <c r="Q495" i="2"/>
  <c r="R495" i="2"/>
  <c r="S495" i="2"/>
  <c r="F496" i="2"/>
  <c r="I496" i="2"/>
  <c r="L496" i="2"/>
  <c r="O496" i="2"/>
  <c r="P496" i="2"/>
  <c r="Q496" i="2"/>
  <c r="R496" i="2"/>
  <c r="S496" i="2"/>
  <c r="F497" i="2"/>
  <c r="O497" i="2"/>
  <c r="P497" i="2"/>
  <c r="Q497" i="2"/>
  <c r="S497" i="2"/>
  <c r="F498" i="2"/>
  <c r="O498" i="2"/>
  <c r="P498" i="2"/>
  <c r="Q498" i="2"/>
  <c r="R498" i="2"/>
  <c r="S498" i="2"/>
  <c r="F499" i="2"/>
  <c r="O499" i="2"/>
  <c r="P499" i="2"/>
  <c r="Q499" i="2"/>
  <c r="S499" i="2"/>
  <c r="F500" i="2"/>
  <c r="O500" i="2"/>
  <c r="P500" i="2"/>
  <c r="Q500" i="2"/>
  <c r="S500" i="2"/>
  <c r="F501" i="2"/>
  <c r="O501" i="2"/>
  <c r="P501" i="2"/>
  <c r="Q501" i="2"/>
  <c r="R501" i="2"/>
  <c r="S501" i="2"/>
  <c r="F502" i="2"/>
  <c r="O502" i="2"/>
  <c r="P502" i="2"/>
  <c r="Q502" i="2"/>
  <c r="R502" i="2"/>
  <c r="S502" i="2"/>
  <c r="F503" i="2"/>
  <c r="O503" i="2"/>
  <c r="P503" i="2"/>
  <c r="Q503" i="2"/>
  <c r="R503" i="2"/>
  <c r="S503" i="2"/>
  <c r="F504" i="2"/>
  <c r="O504" i="2"/>
  <c r="P504" i="2"/>
  <c r="Q504" i="2"/>
  <c r="R504" i="2"/>
  <c r="S504" i="2"/>
  <c r="F505" i="2"/>
  <c r="O505" i="2"/>
  <c r="P505" i="2"/>
  <c r="Q505" i="2"/>
  <c r="R505" i="2"/>
  <c r="S505" i="2"/>
  <c r="F506" i="2"/>
  <c r="O506" i="2"/>
  <c r="P506" i="2"/>
  <c r="Q506" i="2"/>
  <c r="S506" i="2"/>
  <c r="F507" i="2"/>
  <c r="O507" i="2"/>
  <c r="P507" i="2"/>
  <c r="Q507" i="2"/>
  <c r="S507" i="2"/>
  <c r="F508" i="2"/>
  <c r="O508" i="2"/>
  <c r="P508" i="2"/>
  <c r="Q508" i="2"/>
  <c r="S508" i="2"/>
  <c r="F509" i="2"/>
  <c r="O509" i="2"/>
  <c r="P509" i="2"/>
  <c r="Q509" i="2"/>
  <c r="S509" i="2"/>
  <c r="F510" i="2"/>
  <c r="L510" i="2"/>
  <c r="O510" i="2"/>
  <c r="P510" i="2"/>
  <c r="Q510" i="2"/>
  <c r="R510" i="2"/>
  <c r="S510" i="2"/>
  <c r="F511" i="2"/>
  <c r="O511" i="2"/>
  <c r="P511" i="2"/>
  <c r="Q511" i="2"/>
  <c r="R511" i="2"/>
  <c r="S511" i="2"/>
  <c r="F512" i="2"/>
  <c r="O512" i="2"/>
  <c r="P512" i="2"/>
  <c r="Q512" i="2"/>
  <c r="S512" i="2"/>
  <c r="F513" i="2"/>
  <c r="I513" i="2"/>
  <c r="L513" i="2"/>
  <c r="O513" i="2"/>
  <c r="P513" i="2"/>
  <c r="Q513" i="2"/>
  <c r="R513" i="2"/>
  <c r="S513" i="2"/>
  <c r="F514" i="2"/>
  <c r="O514" i="2"/>
  <c r="P514" i="2"/>
  <c r="Q514" i="2"/>
  <c r="S514" i="2"/>
  <c r="F515" i="2"/>
  <c r="O515" i="2"/>
  <c r="P515" i="2"/>
  <c r="Q515" i="2"/>
  <c r="R515" i="2"/>
  <c r="S515" i="2"/>
  <c r="F516" i="2"/>
  <c r="O516" i="2"/>
  <c r="P516" i="2"/>
  <c r="Q516" i="2"/>
  <c r="R516" i="2"/>
  <c r="S516" i="2"/>
  <c r="F517" i="2"/>
  <c r="O517" i="2"/>
  <c r="P517" i="2"/>
  <c r="Q517" i="2"/>
  <c r="R517" i="2"/>
  <c r="S517" i="2"/>
  <c r="F518" i="2"/>
  <c r="O518" i="2"/>
  <c r="P518" i="2"/>
  <c r="Q518" i="2"/>
  <c r="R518" i="2"/>
  <c r="S518" i="2"/>
  <c r="F519" i="2"/>
  <c r="O519" i="2"/>
  <c r="P519" i="2"/>
  <c r="Q519" i="2"/>
  <c r="R519" i="2"/>
  <c r="S519" i="2"/>
  <c r="F520" i="2"/>
  <c r="O520" i="2"/>
  <c r="P520" i="2"/>
  <c r="Q520" i="2"/>
  <c r="R520" i="2"/>
  <c r="S520" i="2"/>
  <c r="F521" i="2"/>
  <c r="O521" i="2"/>
  <c r="P521" i="2"/>
  <c r="Q521" i="2"/>
  <c r="R521" i="2"/>
  <c r="S521" i="2"/>
  <c r="F522" i="2"/>
  <c r="O522" i="2"/>
  <c r="P522" i="2"/>
  <c r="Q522" i="2"/>
  <c r="S522" i="2"/>
  <c r="F523" i="2"/>
  <c r="O523" i="2"/>
  <c r="P523" i="2"/>
  <c r="Q523" i="2"/>
  <c r="S523" i="2"/>
  <c r="F524" i="2"/>
  <c r="O524" i="2"/>
  <c r="P524" i="2"/>
  <c r="Q524" i="2"/>
  <c r="R524" i="2"/>
  <c r="S524" i="2"/>
  <c r="F525" i="2"/>
  <c r="O525" i="2"/>
  <c r="P525" i="2"/>
  <c r="Q525" i="2"/>
  <c r="S525" i="2"/>
  <c r="F526" i="2"/>
  <c r="O526" i="2"/>
  <c r="P526" i="2"/>
  <c r="Q526" i="2"/>
  <c r="R526" i="2"/>
  <c r="S526" i="2"/>
  <c r="F527" i="2"/>
  <c r="O527" i="2"/>
  <c r="P527" i="2"/>
  <c r="Q527" i="2"/>
  <c r="S527" i="2"/>
  <c r="F528" i="2"/>
  <c r="L528" i="2"/>
  <c r="O528" i="2"/>
  <c r="P528" i="2"/>
  <c r="Q528" i="2"/>
  <c r="R528" i="2"/>
  <c r="S528" i="2"/>
  <c r="F529" i="2"/>
  <c r="I529" i="2"/>
  <c r="L529" i="2"/>
  <c r="O529" i="2"/>
  <c r="P529" i="2"/>
  <c r="Q529" i="2"/>
  <c r="R529" i="2"/>
  <c r="S529" i="2"/>
  <c r="F530" i="2"/>
  <c r="O530" i="2"/>
  <c r="P530" i="2"/>
  <c r="Q530" i="2"/>
  <c r="R530" i="2"/>
  <c r="S530" i="2"/>
  <c r="F531" i="2"/>
  <c r="O531" i="2"/>
  <c r="P531" i="2"/>
  <c r="Q531" i="2"/>
  <c r="R531" i="2"/>
  <c r="S531" i="2"/>
  <c r="F532" i="2"/>
  <c r="O532" i="2"/>
  <c r="P532" i="2"/>
  <c r="Q532" i="2"/>
  <c r="S532" i="2"/>
  <c r="F533" i="2"/>
  <c r="O533" i="2"/>
  <c r="P533" i="2"/>
  <c r="Q533" i="2"/>
  <c r="R533" i="2"/>
  <c r="S533" i="2"/>
  <c r="F534" i="2"/>
  <c r="O534" i="2"/>
  <c r="P534" i="2"/>
  <c r="Q534" i="2"/>
  <c r="S534" i="2"/>
  <c r="F535" i="2"/>
  <c r="O535" i="2"/>
  <c r="P535" i="2"/>
  <c r="Q535" i="2"/>
  <c r="R535" i="2"/>
  <c r="S535" i="2"/>
  <c r="F536" i="2"/>
  <c r="O536" i="2"/>
  <c r="P536" i="2"/>
  <c r="Q536" i="2"/>
  <c r="S536" i="2"/>
  <c r="F537" i="2"/>
  <c r="O537" i="2"/>
  <c r="P537" i="2"/>
  <c r="Q537" i="2"/>
  <c r="S537" i="2"/>
  <c r="F538" i="2"/>
  <c r="O538" i="2"/>
  <c r="P538" i="2"/>
  <c r="Q538" i="2"/>
  <c r="S538" i="2"/>
  <c r="F539" i="2"/>
  <c r="O539" i="2"/>
  <c r="P539" i="2"/>
  <c r="Q539" i="2"/>
  <c r="R539" i="2"/>
  <c r="S539" i="2"/>
  <c r="F540" i="2"/>
  <c r="O540" i="2"/>
  <c r="P540" i="2"/>
  <c r="Q540" i="2"/>
  <c r="S540" i="2"/>
  <c r="F541" i="2"/>
  <c r="O541" i="2"/>
  <c r="P541" i="2"/>
  <c r="Q541" i="2"/>
  <c r="S541" i="2"/>
  <c r="F542" i="2"/>
  <c r="I542" i="2"/>
  <c r="L542" i="2"/>
  <c r="O542" i="2"/>
  <c r="P542" i="2"/>
  <c r="Q542" i="2"/>
  <c r="R542" i="2"/>
  <c r="S542" i="2"/>
  <c r="F543" i="2"/>
  <c r="I543" i="2"/>
  <c r="L543" i="2"/>
  <c r="O543" i="2"/>
  <c r="P543" i="2"/>
  <c r="Q543" i="2"/>
  <c r="R543" i="2"/>
  <c r="S543" i="2"/>
  <c r="F544" i="2"/>
  <c r="L544" i="2"/>
  <c r="O544" i="2"/>
  <c r="P544" i="2"/>
  <c r="Q544" i="2"/>
  <c r="R544" i="2"/>
  <c r="S544" i="2"/>
  <c r="F545" i="2"/>
  <c r="O545" i="2"/>
  <c r="P545" i="2"/>
  <c r="Q545" i="2"/>
  <c r="R545" i="2"/>
  <c r="S545" i="2"/>
  <c r="F546" i="2"/>
  <c r="O546" i="2"/>
  <c r="P546" i="2"/>
  <c r="Q546" i="2"/>
  <c r="R546" i="2"/>
  <c r="S546" i="2"/>
  <c r="F547" i="2"/>
  <c r="O547" i="2"/>
  <c r="P547" i="2"/>
  <c r="Q547" i="2"/>
  <c r="S547" i="2"/>
  <c r="F548" i="2"/>
  <c r="O548" i="2"/>
  <c r="P548" i="2"/>
  <c r="Q548" i="2"/>
  <c r="S548" i="2"/>
  <c r="F549" i="2"/>
  <c r="O549" i="2"/>
  <c r="P549" i="2"/>
  <c r="Q549" i="2"/>
  <c r="S549" i="2"/>
  <c r="F550" i="2"/>
  <c r="O550" i="2"/>
  <c r="P550" i="2"/>
  <c r="Q550" i="2"/>
  <c r="S550" i="2"/>
  <c r="F551" i="2"/>
  <c r="O551" i="2"/>
  <c r="P551" i="2"/>
  <c r="Q551" i="2"/>
  <c r="R551" i="2"/>
  <c r="S551" i="2"/>
  <c r="F552" i="2"/>
  <c r="O552" i="2"/>
  <c r="P552" i="2"/>
  <c r="Q552" i="2"/>
  <c r="S552" i="2"/>
  <c r="F553" i="2"/>
  <c r="O553" i="2"/>
  <c r="P553" i="2"/>
  <c r="Q553" i="2"/>
  <c r="R553" i="2"/>
  <c r="S553" i="2"/>
  <c r="F554" i="2"/>
  <c r="O554" i="2"/>
  <c r="P554" i="2"/>
  <c r="Q554" i="2"/>
  <c r="S554" i="2"/>
  <c r="F555" i="2"/>
  <c r="O555" i="2"/>
  <c r="P555" i="2"/>
  <c r="Q555" i="2"/>
  <c r="R555" i="2"/>
  <c r="S555" i="2"/>
  <c r="F556" i="2"/>
  <c r="O556" i="2"/>
  <c r="P556" i="2"/>
  <c r="Q556" i="2"/>
  <c r="S556" i="2"/>
  <c r="F557" i="2"/>
  <c r="O557" i="2"/>
  <c r="P557" i="2"/>
  <c r="Q557" i="2"/>
  <c r="S557" i="2"/>
  <c r="F558" i="2"/>
  <c r="O558" i="2"/>
  <c r="P558" i="2"/>
  <c r="Q558" i="2"/>
  <c r="S558" i="2"/>
  <c r="F559" i="2"/>
  <c r="O559" i="2"/>
  <c r="P559" i="2"/>
  <c r="Q559" i="2"/>
  <c r="S559" i="2"/>
  <c r="F560" i="2"/>
  <c r="O560" i="2"/>
  <c r="P560" i="2"/>
  <c r="Q560" i="2"/>
  <c r="S560" i="2"/>
  <c r="F561" i="2"/>
  <c r="O561" i="2"/>
  <c r="P561" i="2"/>
  <c r="Q561" i="2"/>
  <c r="S561" i="2"/>
  <c r="F562" i="2"/>
  <c r="O562" i="2"/>
  <c r="P562" i="2"/>
  <c r="Q562" i="2"/>
  <c r="S562" i="2"/>
  <c r="F563" i="2"/>
  <c r="O563" i="2"/>
  <c r="P563" i="2"/>
  <c r="Q563" i="2"/>
  <c r="R563" i="2"/>
  <c r="S563" i="2"/>
  <c r="F564" i="2"/>
  <c r="O564" i="2"/>
  <c r="P564" i="2"/>
  <c r="Q564" i="2"/>
  <c r="R564" i="2"/>
  <c r="S564" i="2"/>
  <c r="F565" i="2"/>
  <c r="O565" i="2"/>
  <c r="P565" i="2"/>
  <c r="Q565" i="2"/>
  <c r="R565" i="2"/>
  <c r="S565" i="2"/>
  <c r="F566" i="2"/>
  <c r="O566" i="2"/>
  <c r="P566" i="2"/>
  <c r="Q566" i="2"/>
  <c r="R566" i="2"/>
  <c r="S566" i="2"/>
  <c r="F567" i="2"/>
  <c r="I567" i="2"/>
  <c r="L567" i="2"/>
  <c r="O567" i="2"/>
  <c r="P567" i="2"/>
  <c r="Q567" i="2"/>
  <c r="R567" i="2"/>
  <c r="S567" i="2"/>
  <c r="F568" i="2"/>
  <c r="O568" i="2"/>
  <c r="P568" i="2"/>
  <c r="Q568" i="2"/>
  <c r="R568" i="2"/>
  <c r="S568" i="2"/>
  <c r="F569" i="2"/>
  <c r="O569" i="2"/>
  <c r="P569" i="2"/>
  <c r="Q569" i="2"/>
  <c r="R569" i="2"/>
  <c r="S569" i="2"/>
  <c r="F570" i="2"/>
  <c r="O570" i="2"/>
  <c r="P570" i="2"/>
  <c r="Q570" i="2"/>
  <c r="S570" i="2"/>
  <c r="F571" i="2"/>
  <c r="O571" i="2"/>
  <c r="P571" i="2"/>
  <c r="Q571" i="2"/>
  <c r="S571" i="2"/>
  <c r="F572" i="2"/>
  <c r="O572" i="2"/>
  <c r="P572" i="2"/>
  <c r="Q572" i="2"/>
  <c r="R572" i="2"/>
  <c r="S572" i="2"/>
  <c r="F573" i="2"/>
  <c r="O573" i="2"/>
  <c r="P573" i="2"/>
  <c r="Q573" i="2"/>
  <c r="R573" i="2"/>
  <c r="S573" i="2"/>
  <c r="F574" i="2"/>
  <c r="O574" i="2"/>
  <c r="P574" i="2"/>
  <c r="Q574" i="2"/>
  <c r="S574" i="2"/>
  <c r="F575" i="2"/>
  <c r="O575" i="2"/>
  <c r="P575" i="2"/>
  <c r="Q575" i="2"/>
  <c r="S575" i="2"/>
  <c r="F576" i="2"/>
  <c r="O576" i="2"/>
  <c r="P576" i="2"/>
  <c r="Q576" i="2"/>
  <c r="S576" i="2"/>
  <c r="F577" i="2"/>
  <c r="O577" i="2"/>
  <c r="P577" i="2"/>
  <c r="Q577" i="2"/>
  <c r="R577" i="2"/>
  <c r="S577" i="2"/>
  <c r="F578" i="2"/>
  <c r="O578" i="2"/>
  <c r="P578" i="2"/>
  <c r="Q578" i="2"/>
  <c r="R578" i="2"/>
  <c r="S578" i="2"/>
  <c r="F579" i="2"/>
  <c r="L579" i="2"/>
  <c r="O579" i="2"/>
  <c r="P579" i="2"/>
  <c r="Q579" i="2"/>
  <c r="R579" i="2"/>
  <c r="S579" i="2"/>
  <c r="F580" i="2"/>
  <c r="O580" i="2"/>
  <c r="P580" i="2"/>
  <c r="Q580" i="2"/>
  <c r="S580" i="2"/>
  <c r="F581" i="2"/>
  <c r="L581" i="2"/>
  <c r="O581" i="2"/>
  <c r="P581" i="2"/>
  <c r="Q581" i="2"/>
  <c r="R581" i="2"/>
  <c r="S581" i="2"/>
  <c r="F582" i="2"/>
  <c r="I582" i="2"/>
  <c r="L582" i="2"/>
  <c r="O582" i="2"/>
  <c r="P582" i="2"/>
  <c r="Q582" i="2"/>
  <c r="R582" i="2"/>
  <c r="S582" i="2"/>
  <c r="F583" i="2"/>
  <c r="O583" i="2"/>
  <c r="P583" i="2"/>
  <c r="Q583" i="2"/>
  <c r="R583" i="2"/>
  <c r="S583" i="2"/>
  <c r="F584" i="2"/>
  <c r="O584" i="2"/>
  <c r="P584" i="2"/>
  <c r="Q584" i="2"/>
  <c r="R584" i="2"/>
  <c r="S584" i="2"/>
  <c r="F585" i="2"/>
  <c r="O585" i="2"/>
  <c r="P585" i="2"/>
  <c r="Q585" i="2"/>
  <c r="R585" i="2"/>
  <c r="S585" i="2"/>
  <c r="F586" i="2"/>
  <c r="O586" i="2"/>
  <c r="P586" i="2"/>
  <c r="Q586" i="2"/>
  <c r="R586" i="2"/>
  <c r="S586" i="2"/>
  <c r="F587" i="2"/>
  <c r="O587" i="2"/>
  <c r="P587" i="2"/>
  <c r="Q587" i="2"/>
  <c r="S587" i="2"/>
  <c r="F588" i="2"/>
  <c r="O588" i="2"/>
  <c r="P588" i="2"/>
  <c r="Q588" i="2"/>
  <c r="S588" i="2"/>
  <c r="F589" i="2"/>
  <c r="O589" i="2"/>
  <c r="P589" i="2"/>
  <c r="Q589" i="2"/>
  <c r="S589" i="2"/>
  <c r="F590" i="2"/>
  <c r="O590" i="2"/>
  <c r="P590" i="2"/>
  <c r="Q590" i="2"/>
  <c r="S590" i="2"/>
  <c r="F591" i="2"/>
  <c r="O591" i="2"/>
  <c r="P591" i="2"/>
  <c r="Q591" i="2"/>
  <c r="S591" i="2"/>
  <c r="F592" i="2"/>
  <c r="O592" i="2"/>
  <c r="P592" i="2"/>
  <c r="Q592" i="2"/>
  <c r="S592" i="2"/>
  <c r="F593" i="2"/>
  <c r="O593" i="2"/>
  <c r="P593" i="2"/>
  <c r="Q593" i="2"/>
  <c r="R593" i="2"/>
  <c r="S593" i="2"/>
  <c r="F594" i="2"/>
  <c r="O594" i="2"/>
  <c r="P594" i="2"/>
  <c r="Q594" i="2"/>
  <c r="R594" i="2"/>
  <c r="S594" i="2"/>
  <c r="F595" i="2"/>
  <c r="O595" i="2"/>
  <c r="P595" i="2"/>
  <c r="Q595" i="2"/>
  <c r="R595" i="2"/>
  <c r="S595" i="2"/>
  <c r="F596" i="2"/>
  <c r="O596" i="2"/>
  <c r="P596" i="2"/>
  <c r="Q596" i="2"/>
  <c r="R596" i="2"/>
  <c r="S596" i="2"/>
  <c r="F597" i="2"/>
  <c r="O597" i="2"/>
  <c r="P597" i="2"/>
  <c r="Q597" i="2"/>
  <c r="S597" i="2"/>
  <c r="F598" i="2"/>
  <c r="O598" i="2"/>
  <c r="P598" i="2"/>
  <c r="Q598" i="2"/>
  <c r="S598" i="2"/>
  <c r="F599" i="2"/>
  <c r="O599" i="2"/>
  <c r="P599" i="2"/>
  <c r="Q599" i="2"/>
  <c r="R599" i="2"/>
  <c r="S599" i="2"/>
  <c r="F600" i="2"/>
  <c r="O600" i="2"/>
  <c r="P600" i="2"/>
  <c r="Q600" i="2"/>
  <c r="R600" i="2"/>
  <c r="S600" i="2"/>
  <c r="F601" i="2"/>
  <c r="L601" i="2"/>
  <c r="O601" i="2"/>
  <c r="P601" i="2"/>
  <c r="Q601" i="2"/>
  <c r="R601" i="2"/>
  <c r="S601" i="2"/>
  <c r="F602" i="2"/>
  <c r="O602" i="2"/>
  <c r="P602" i="2"/>
  <c r="Q602" i="2"/>
  <c r="R602" i="2"/>
  <c r="S602" i="2"/>
  <c r="F603" i="2"/>
  <c r="O603" i="2"/>
  <c r="P603" i="2"/>
  <c r="Q603" i="2"/>
  <c r="R603" i="2"/>
  <c r="S603" i="2"/>
  <c r="F604" i="2"/>
  <c r="O604" i="2"/>
  <c r="P604" i="2"/>
  <c r="Q604" i="2"/>
  <c r="R604" i="2"/>
  <c r="S604" i="2"/>
  <c r="F605" i="2"/>
  <c r="O605" i="2"/>
  <c r="P605" i="2"/>
  <c r="Q605" i="2"/>
  <c r="R605" i="2"/>
  <c r="S605" i="2"/>
  <c r="F606" i="2"/>
  <c r="O606" i="2"/>
  <c r="P606" i="2"/>
  <c r="Q606" i="2"/>
  <c r="S606" i="2"/>
  <c r="F607" i="2"/>
  <c r="O607" i="2"/>
  <c r="P607" i="2"/>
  <c r="Q607" i="2"/>
  <c r="S607" i="2"/>
  <c r="F608" i="2"/>
  <c r="O608" i="2"/>
  <c r="P608" i="2"/>
  <c r="Q608" i="2"/>
  <c r="S608" i="2"/>
  <c r="F609" i="2"/>
  <c r="O609" i="2"/>
  <c r="P609" i="2"/>
  <c r="Q609" i="2"/>
  <c r="R609" i="2"/>
  <c r="S609" i="2"/>
  <c r="F610" i="2"/>
  <c r="O610" i="2"/>
  <c r="P610" i="2"/>
  <c r="Q610" i="2"/>
  <c r="S610" i="2"/>
  <c r="F611" i="2"/>
  <c r="L611" i="2"/>
  <c r="O611" i="2"/>
  <c r="P611" i="2"/>
  <c r="Q611" i="2"/>
  <c r="R611" i="2"/>
  <c r="S611" i="2"/>
  <c r="F612" i="2"/>
  <c r="O612" i="2"/>
  <c r="P612" i="2"/>
  <c r="Q612" i="2"/>
  <c r="R612" i="2"/>
  <c r="S612" i="2"/>
  <c r="F613" i="2"/>
  <c r="O613" i="2"/>
  <c r="P613" i="2"/>
  <c r="Q613" i="2"/>
  <c r="R613" i="2"/>
  <c r="S613" i="2"/>
  <c r="F614" i="2"/>
  <c r="O614" i="2"/>
  <c r="P614" i="2"/>
  <c r="Q614" i="2"/>
  <c r="S614" i="2"/>
  <c r="F615" i="2"/>
  <c r="O615" i="2"/>
  <c r="P615" i="2"/>
  <c r="Q615" i="2"/>
  <c r="R615" i="2"/>
  <c r="S615" i="2"/>
  <c r="F616" i="2"/>
  <c r="O616" i="2"/>
  <c r="P616" i="2"/>
  <c r="Q616" i="2"/>
  <c r="R616" i="2"/>
  <c r="S616" i="2"/>
  <c r="F617" i="2"/>
  <c r="O617" i="2"/>
  <c r="P617" i="2"/>
  <c r="Q617" i="2"/>
  <c r="R617" i="2"/>
  <c r="S617" i="2"/>
  <c r="F618" i="2"/>
  <c r="O618" i="2"/>
  <c r="P618" i="2"/>
  <c r="Q618" i="2"/>
  <c r="S618" i="2"/>
  <c r="F619" i="2"/>
  <c r="O619" i="2"/>
  <c r="P619" i="2"/>
  <c r="Q619" i="2"/>
  <c r="S619" i="2"/>
  <c r="F620" i="2"/>
  <c r="L620" i="2"/>
  <c r="O620" i="2"/>
  <c r="P620" i="2"/>
  <c r="Q620" i="2"/>
  <c r="R620" i="2"/>
  <c r="S620" i="2"/>
  <c r="F621" i="2"/>
  <c r="O621" i="2"/>
  <c r="P621" i="2"/>
  <c r="Q621" i="2"/>
  <c r="R621" i="2"/>
  <c r="S621" i="2"/>
  <c r="F622" i="2"/>
  <c r="O622" i="2"/>
  <c r="P622" i="2"/>
  <c r="Q622" i="2"/>
  <c r="R622" i="2"/>
  <c r="S622" i="2"/>
  <c r="F623" i="2"/>
  <c r="O623" i="2"/>
  <c r="P623" i="2"/>
  <c r="Q623" i="2"/>
  <c r="R623" i="2"/>
  <c r="S623" i="2"/>
  <c r="F624" i="2"/>
  <c r="O624" i="2"/>
  <c r="P624" i="2"/>
  <c r="Q624" i="2"/>
  <c r="R624" i="2"/>
  <c r="S624" i="2"/>
  <c r="F625" i="2"/>
  <c r="O625" i="2"/>
  <c r="P625" i="2"/>
  <c r="Q625" i="2"/>
  <c r="R625" i="2"/>
  <c r="S625" i="2"/>
  <c r="F626" i="2"/>
  <c r="O626" i="2"/>
  <c r="P626" i="2"/>
  <c r="Q626" i="2"/>
  <c r="R626" i="2"/>
  <c r="S626" i="2"/>
  <c r="F627" i="2"/>
  <c r="O627" i="2"/>
  <c r="P627" i="2"/>
  <c r="Q627" i="2"/>
  <c r="S627" i="2"/>
  <c r="F628" i="2"/>
  <c r="O628" i="2"/>
  <c r="P628" i="2"/>
  <c r="Q628" i="2"/>
  <c r="S628" i="2"/>
  <c r="F629" i="2"/>
  <c r="O629" i="2"/>
  <c r="P629" i="2"/>
  <c r="Q629" i="2"/>
  <c r="S629" i="2"/>
  <c r="F630" i="2"/>
  <c r="O630" i="2"/>
  <c r="P630" i="2"/>
  <c r="Q630" i="2"/>
  <c r="R630" i="2"/>
  <c r="S630" i="2"/>
  <c r="F631" i="2"/>
  <c r="O631" i="2"/>
  <c r="P631" i="2"/>
  <c r="Q631" i="2"/>
  <c r="R631" i="2"/>
  <c r="S631" i="2"/>
  <c r="F632" i="2"/>
  <c r="O632" i="2"/>
  <c r="P632" i="2"/>
  <c r="Q632" i="2"/>
  <c r="R632" i="2"/>
  <c r="S632" i="2"/>
  <c r="F633" i="2"/>
  <c r="O633" i="2"/>
  <c r="P633" i="2"/>
  <c r="Q633" i="2"/>
  <c r="R633" i="2"/>
  <c r="S633" i="2"/>
  <c r="F634" i="2"/>
  <c r="O634" i="2"/>
  <c r="P634" i="2"/>
  <c r="Q634" i="2"/>
  <c r="R634" i="2"/>
  <c r="S634" i="2"/>
  <c r="F635" i="2"/>
  <c r="O635" i="2"/>
  <c r="P635" i="2"/>
  <c r="Q635" i="2"/>
  <c r="S635" i="2"/>
  <c r="F636" i="2"/>
  <c r="O636" i="2"/>
  <c r="P636" i="2"/>
  <c r="Q636" i="2"/>
  <c r="S636" i="2"/>
  <c r="F637" i="2"/>
  <c r="O637" i="2"/>
  <c r="P637" i="2"/>
  <c r="Q637" i="2"/>
  <c r="S637" i="2"/>
  <c r="F638" i="2"/>
  <c r="O638" i="2"/>
  <c r="P638" i="2"/>
  <c r="Q638" i="2"/>
  <c r="R638" i="2"/>
  <c r="S638" i="2"/>
  <c r="F639" i="2"/>
  <c r="O639" i="2"/>
  <c r="P639" i="2"/>
  <c r="Q639" i="2"/>
  <c r="R639" i="2"/>
  <c r="S639" i="2"/>
  <c r="F640" i="2"/>
  <c r="O640" i="2"/>
  <c r="P640" i="2"/>
  <c r="Q640" i="2"/>
  <c r="R640" i="2"/>
  <c r="S640" i="2"/>
  <c r="F641" i="2"/>
  <c r="O641" i="2"/>
  <c r="P641" i="2"/>
  <c r="Q641" i="2"/>
  <c r="R641" i="2"/>
  <c r="S641" i="2"/>
  <c r="F642" i="2"/>
  <c r="O642" i="2"/>
  <c r="P642" i="2"/>
  <c r="Q642" i="2"/>
  <c r="R642" i="2"/>
  <c r="S642" i="2"/>
  <c r="F643" i="2"/>
  <c r="O643" i="2"/>
  <c r="P643" i="2"/>
  <c r="Q643" i="2"/>
  <c r="S643" i="2"/>
  <c r="F644" i="2"/>
  <c r="O644" i="2"/>
  <c r="P644" i="2"/>
  <c r="Q644" i="2"/>
  <c r="R644" i="2"/>
  <c r="S644" i="2"/>
  <c r="F645" i="2"/>
  <c r="O645" i="2"/>
  <c r="P645" i="2"/>
  <c r="Q645" i="2"/>
  <c r="R645" i="2"/>
  <c r="S645" i="2"/>
  <c r="F646" i="2"/>
  <c r="O646" i="2"/>
  <c r="P646" i="2"/>
  <c r="Q646" i="2"/>
  <c r="S646" i="2"/>
  <c r="F647" i="2"/>
  <c r="O647" i="2"/>
  <c r="P647" i="2"/>
  <c r="Q647" i="2"/>
  <c r="S647" i="2"/>
  <c r="F648" i="2"/>
  <c r="O648" i="2"/>
  <c r="P648" i="2"/>
  <c r="Q648" i="2"/>
  <c r="R648" i="2"/>
  <c r="S648" i="2"/>
  <c r="F649" i="2"/>
  <c r="O649" i="2"/>
  <c r="P649" i="2"/>
  <c r="Q649" i="2"/>
  <c r="S649" i="2"/>
  <c r="F650" i="2"/>
  <c r="O650" i="2"/>
  <c r="P650" i="2"/>
  <c r="Q650" i="2"/>
  <c r="S650" i="2"/>
  <c r="F651" i="2"/>
  <c r="O651" i="2"/>
  <c r="P651" i="2"/>
  <c r="Q651" i="2"/>
  <c r="S651" i="2"/>
  <c r="F652" i="2"/>
  <c r="O652" i="2"/>
  <c r="P652" i="2"/>
  <c r="Q652" i="2"/>
  <c r="S652" i="2"/>
  <c r="F653" i="2"/>
  <c r="O653" i="2"/>
  <c r="P653" i="2"/>
  <c r="Q653" i="2"/>
  <c r="S653" i="2"/>
  <c r="F654" i="2"/>
  <c r="O654" i="2"/>
  <c r="P654" i="2"/>
  <c r="Q654" i="2"/>
  <c r="R654" i="2"/>
  <c r="S654" i="2"/>
  <c r="F655" i="2"/>
  <c r="O655" i="2"/>
  <c r="P655" i="2"/>
  <c r="Q655" i="2"/>
  <c r="R655" i="2"/>
  <c r="S655" i="2"/>
  <c r="F656" i="2"/>
  <c r="O656" i="2"/>
  <c r="P656" i="2"/>
  <c r="Q656" i="2"/>
  <c r="S656" i="2"/>
  <c r="F657" i="2"/>
  <c r="O657" i="2"/>
  <c r="P657" i="2"/>
  <c r="Q657" i="2"/>
  <c r="S657" i="2"/>
  <c r="F658" i="2"/>
  <c r="O658" i="2"/>
  <c r="P658" i="2"/>
  <c r="Q658" i="2"/>
  <c r="S658" i="2"/>
  <c r="F659" i="2"/>
  <c r="O659" i="2"/>
  <c r="P659" i="2"/>
  <c r="Q659" i="2"/>
  <c r="S659" i="2"/>
  <c r="F660" i="2"/>
  <c r="O660" i="2"/>
  <c r="P660" i="2"/>
  <c r="Q660" i="2"/>
  <c r="S660" i="2"/>
  <c r="F661" i="2"/>
  <c r="O661" i="2"/>
  <c r="P661" i="2"/>
  <c r="Q661" i="2"/>
  <c r="S661" i="2"/>
  <c r="F662" i="2"/>
  <c r="O662" i="2"/>
  <c r="P662" i="2"/>
  <c r="Q662" i="2"/>
  <c r="R662" i="2"/>
  <c r="S662" i="2"/>
  <c r="F663" i="2"/>
  <c r="I663" i="2"/>
  <c r="L663" i="2"/>
  <c r="O663" i="2"/>
  <c r="P663" i="2"/>
  <c r="Q663" i="2"/>
  <c r="R663" i="2"/>
  <c r="S663" i="2"/>
  <c r="F664" i="2"/>
  <c r="O664" i="2"/>
  <c r="P664" i="2"/>
  <c r="Q664" i="2"/>
  <c r="R664" i="2"/>
  <c r="S664" i="2"/>
  <c r="F665" i="2"/>
  <c r="O665" i="2"/>
  <c r="P665" i="2"/>
  <c r="Q665" i="2"/>
  <c r="S665" i="2"/>
  <c r="F666" i="2"/>
  <c r="O666" i="2"/>
  <c r="P666" i="2"/>
  <c r="Q666" i="2"/>
  <c r="S666" i="2"/>
  <c r="F667" i="2"/>
  <c r="O667" i="2"/>
  <c r="P667" i="2"/>
  <c r="Q667" i="2"/>
  <c r="S667" i="2"/>
  <c r="F668" i="2"/>
  <c r="O668" i="2"/>
  <c r="P668" i="2"/>
  <c r="Q668" i="2"/>
  <c r="S668" i="2"/>
  <c r="F669" i="2"/>
  <c r="O669" i="2"/>
  <c r="P669" i="2"/>
  <c r="Q669" i="2"/>
  <c r="S669" i="2"/>
  <c r="F670" i="2"/>
  <c r="O670" i="2"/>
  <c r="P670" i="2"/>
  <c r="Q670" i="2"/>
  <c r="S670" i="2"/>
  <c r="F671" i="2"/>
  <c r="O671" i="2"/>
  <c r="P671" i="2"/>
  <c r="Q671" i="2"/>
  <c r="S671" i="2"/>
  <c r="F672" i="2"/>
  <c r="O672" i="2"/>
  <c r="P672" i="2"/>
  <c r="Q672" i="2"/>
  <c r="S672" i="2"/>
  <c r="F673" i="2"/>
  <c r="O673" i="2"/>
  <c r="P673" i="2"/>
  <c r="Q673" i="2"/>
  <c r="R673" i="2"/>
  <c r="S673" i="2"/>
  <c r="F674" i="2"/>
  <c r="O674" i="2"/>
  <c r="P674" i="2"/>
  <c r="Q674" i="2"/>
  <c r="R674" i="2"/>
  <c r="S674" i="2"/>
  <c r="F675" i="2"/>
  <c r="L675" i="2"/>
  <c r="O675" i="2"/>
  <c r="P675" i="2"/>
  <c r="Q675" i="2"/>
  <c r="R675" i="2"/>
  <c r="S675" i="2"/>
  <c r="F676" i="2"/>
  <c r="O676" i="2"/>
  <c r="P676" i="2"/>
  <c r="Q676" i="2"/>
  <c r="R676" i="2"/>
  <c r="S676" i="2"/>
  <c r="F677" i="2"/>
  <c r="O677" i="2"/>
  <c r="P677" i="2"/>
  <c r="Q677" i="2"/>
  <c r="R677" i="2"/>
  <c r="S677" i="2"/>
  <c r="F678" i="2"/>
  <c r="O678" i="2"/>
  <c r="P678" i="2"/>
  <c r="Q678" i="2"/>
  <c r="R678" i="2"/>
  <c r="S678" i="2"/>
  <c r="F679" i="2"/>
  <c r="O679" i="2"/>
  <c r="P679" i="2"/>
  <c r="Q679" i="2"/>
  <c r="R679" i="2"/>
  <c r="S679" i="2"/>
  <c r="F680" i="2"/>
  <c r="O680" i="2"/>
  <c r="P680" i="2"/>
  <c r="Q680" i="2"/>
  <c r="R680" i="2"/>
  <c r="S680" i="2"/>
  <c r="F681" i="2"/>
  <c r="O681" i="2"/>
  <c r="P681" i="2"/>
  <c r="Q681" i="2"/>
  <c r="R681" i="2"/>
  <c r="S681" i="2"/>
  <c r="F682" i="2"/>
  <c r="O682" i="2"/>
  <c r="P682" i="2"/>
  <c r="Q682" i="2"/>
  <c r="S682" i="2"/>
  <c r="F683" i="2"/>
  <c r="O683" i="2"/>
  <c r="P683" i="2"/>
  <c r="Q683" i="2"/>
  <c r="R683" i="2"/>
  <c r="S683" i="2"/>
  <c r="F684" i="2"/>
  <c r="O684" i="2"/>
  <c r="P684" i="2"/>
  <c r="Q684" i="2"/>
  <c r="R684" i="2"/>
  <c r="S684" i="2"/>
  <c r="F685" i="2"/>
  <c r="O685" i="2"/>
  <c r="P685" i="2"/>
  <c r="Q685" i="2"/>
  <c r="R685" i="2"/>
  <c r="S685" i="2"/>
  <c r="F686" i="2"/>
  <c r="O686" i="2"/>
  <c r="P686" i="2"/>
  <c r="Q686" i="2"/>
  <c r="S686" i="2"/>
  <c r="F687" i="2"/>
  <c r="O687" i="2"/>
  <c r="P687" i="2"/>
  <c r="Q687" i="2"/>
  <c r="R687" i="2"/>
  <c r="S687" i="2"/>
  <c r="F688" i="2"/>
  <c r="O688" i="2"/>
  <c r="P688" i="2"/>
  <c r="Q688" i="2"/>
  <c r="R688" i="2"/>
  <c r="S688" i="2"/>
  <c r="F689" i="2"/>
  <c r="O689" i="2"/>
  <c r="P689" i="2"/>
  <c r="Q689" i="2"/>
  <c r="R689" i="2"/>
  <c r="S689" i="2"/>
  <c r="F690" i="2"/>
  <c r="O690" i="2"/>
  <c r="P690" i="2"/>
  <c r="Q690" i="2"/>
  <c r="R690" i="2"/>
  <c r="S690" i="2"/>
  <c r="F691" i="2"/>
  <c r="O691" i="2"/>
  <c r="P691" i="2"/>
  <c r="Q691" i="2"/>
  <c r="R691" i="2"/>
  <c r="S691" i="2"/>
  <c r="F692" i="2"/>
  <c r="O692" i="2"/>
  <c r="P692" i="2"/>
  <c r="Q692" i="2"/>
  <c r="R692" i="2"/>
  <c r="S692" i="2"/>
  <c r="F693" i="2"/>
  <c r="O693" i="2"/>
  <c r="P693" i="2"/>
  <c r="Q693" i="2"/>
  <c r="S693" i="2"/>
  <c r="F694" i="2"/>
  <c r="O694" i="2"/>
  <c r="P694" i="2"/>
  <c r="Q694" i="2"/>
  <c r="R694" i="2"/>
  <c r="S694" i="2"/>
  <c r="F695" i="2"/>
  <c r="O695" i="2"/>
  <c r="P695" i="2"/>
  <c r="Q695" i="2"/>
  <c r="R695" i="2"/>
  <c r="S695" i="2"/>
  <c r="F696" i="2"/>
  <c r="O696" i="2"/>
  <c r="P696" i="2"/>
  <c r="Q696" i="2"/>
  <c r="R696" i="2"/>
  <c r="S696" i="2"/>
  <c r="F697" i="2"/>
  <c r="O697" i="2"/>
  <c r="P697" i="2"/>
  <c r="Q697" i="2"/>
  <c r="R697" i="2"/>
  <c r="S697" i="2"/>
  <c r="F698" i="2"/>
  <c r="O698" i="2"/>
  <c r="P698" i="2"/>
  <c r="Q698" i="2"/>
  <c r="R698" i="2"/>
  <c r="S698" i="2"/>
  <c r="F699" i="2"/>
  <c r="O699" i="2"/>
  <c r="P699" i="2"/>
  <c r="Q699" i="2"/>
  <c r="S699" i="2"/>
  <c r="F700" i="2"/>
  <c r="O700" i="2"/>
  <c r="P700" i="2"/>
  <c r="Q700" i="2"/>
  <c r="S700" i="2"/>
  <c r="F701" i="2"/>
  <c r="O701" i="2"/>
  <c r="P701" i="2"/>
  <c r="Q701" i="2"/>
  <c r="R701" i="2"/>
  <c r="S701" i="2"/>
  <c r="F702" i="2"/>
  <c r="O702" i="2"/>
  <c r="P702" i="2"/>
  <c r="Q702" i="2"/>
  <c r="R702" i="2"/>
  <c r="S702" i="2"/>
  <c r="F703" i="2"/>
  <c r="O703" i="2"/>
  <c r="P703" i="2"/>
  <c r="Q703" i="2"/>
  <c r="R703" i="2"/>
  <c r="S703" i="2"/>
  <c r="F704" i="2"/>
  <c r="O704" i="2"/>
  <c r="P704" i="2"/>
  <c r="Q704" i="2"/>
  <c r="S704" i="2"/>
  <c r="F705" i="2"/>
  <c r="O705" i="2"/>
  <c r="P705" i="2"/>
  <c r="Q705" i="2"/>
  <c r="R705" i="2"/>
  <c r="S705" i="2"/>
  <c r="F706" i="2"/>
  <c r="O706" i="2"/>
  <c r="P706" i="2"/>
  <c r="Q706" i="2"/>
  <c r="R706" i="2"/>
  <c r="S706" i="2"/>
  <c r="F707" i="2"/>
  <c r="O707" i="2"/>
  <c r="P707" i="2"/>
  <c r="Q707" i="2"/>
  <c r="S707" i="2"/>
  <c r="F708" i="2"/>
  <c r="O708" i="2"/>
  <c r="P708" i="2"/>
  <c r="Q708" i="2"/>
  <c r="R708" i="2"/>
  <c r="S708" i="2"/>
  <c r="F709" i="2"/>
  <c r="O709" i="2"/>
  <c r="P709" i="2"/>
  <c r="Q709" i="2"/>
  <c r="R709" i="2"/>
  <c r="S709" i="2"/>
  <c r="F710" i="2"/>
  <c r="O710" i="2"/>
  <c r="P710" i="2"/>
  <c r="Q710" i="2"/>
  <c r="R710" i="2"/>
  <c r="S710" i="2"/>
  <c r="F711" i="2"/>
  <c r="O711" i="2"/>
  <c r="P711" i="2"/>
  <c r="Q711" i="2"/>
  <c r="R711" i="2"/>
  <c r="S711" i="2"/>
  <c r="F712" i="2"/>
  <c r="O712" i="2"/>
  <c r="P712" i="2"/>
  <c r="Q712" i="2"/>
  <c r="S712" i="2"/>
  <c r="F713" i="2"/>
  <c r="O713" i="2"/>
  <c r="P713" i="2"/>
  <c r="Q713" i="2"/>
  <c r="S713" i="2"/>
  <c r="F714" i="2"/>
  <c r="O714" i="2"/>
  <c r="P714" i="2"/>
  <c r="Q714" i="2"/>
  <c r="R714" i="2"/>
  <c r="S714" i="2"/>
  <c r="F715" i="2"/>
  <c r="O715" i="2"/>
  <c r="P715" i="2"/>
  <c r="Q715" i="2"/>
  <c r="S715" i="2"/>
  <c r="F716" i="2"/>
  <c r="O716" i="2"/>
  <c r="P716" i="2"/>
  <c r="Q716" i="2"/>
  <c r="S716" i="2"/>
  <c r="F717" i="2"/>
  <c r="O717" i="2"/>
  <c r="P717" i="2"/>
  <c r="Q717" i="2"/>
  <c r="R717" i="2"/>
  <c r="S717" i="2"/>
  <c r="F718" i="2"/>
  <c r="O718" i="2"/>
  <c r="P718" i="2"/>
  <c r="Q718" i="2"/>
  <c r="R718" i="2"/>
  <c r="S718" i="2"/>
  <c r="F719" i="2"/>
  <c r="O719" i="2"/>
  <c r="P719" i="2"/>
  <c r="Q719" i="2"/>
  <c r="R719" i="2"/>
  <c r="S719" i="2"/>
  <c r="F720" i="2"/>
  <c r="O720" i="2"/>
  <c r="P720" i="2"/>
  <c r="Q720" i="2"/>
  <c r="R720" i="2"/>
  <c r="S720" i="2"/>
  <c r="F721" i="2"/>
  <c r="O721" i="2"/>
  <c r="P721" i="2"/>
  <c r="Q721" i="2"/>
  <c r="R721" i="2"/>
  <c r="S721" i="2"/>
  <c r="F722" i="2"/>
  <c r="O722" i="2"/>
  <c r="P722" i="2"/>
  <c r="Q722" i="2"/>
  <c r="R722" i="2"/>
  <c r="S722" i="2"/>
  <c r="F723" i="2"/>
  <c r="O723" i="2"/>
  <c r="P723" i="2"/>
  <c r="Q723" i="2"/>
  <c r="R723" i="2"/>
  <c r="S723" i="2"/>
  <c r="F724" i="2"/>
  <c r="O724" i="2"/>
  <c r="P724" i="2"/>
  <c r="Q724" i="2"/>
  <c r="S724" i="2"/>
  <c r="F725" i="2"/>
  <c r="O725" i="2"/>
  <c r="P725" i="2"/>
  <c r="Q725" i="2"/>
  <c r="S725" i="2"/>
  <c r="F726" i="2"/>
  <c r="O726" i="2"/>
  <c r="P726" i="2"/>
  <c r="Q726" i="2"/>
  <c r="S726" i="2"/>
  <c r="F727" i="2"/>
  <c r="L727" i="2"/>
  <c r="O727" i="2"/>
  <c r="P727" i="2"/>
  <c r="Q727" i="2"/>
  <c r="R727" i="2"/>
  <c r="S727" i="2"/>
  <c r="F728" i="2"/>
  <c r="O728" i="2"/>
  <c r="P728" i="2"/>
  <c r="Q728" i="2"/>
  <c r="R728" i="2"/>
  <c r="S728" i="2"/>
  <c r="F729" i="2"/>
  <c r="I729" i="2"/>
  <c r="L729" i="2"/>
  <c r="O729" i="2"/>
  <c r="P729" i="2"/>
  <c r="Q729" i="2"/>
  <c r="R729" i="2"/>
  <c r="S729" i="2"/>
  <c r="F730" i="2"/>
  <c r="O730" i="2"/>
  <c r="P730" i="2"/>
  <c r="Q730" i="2"/>
  <c r="R730" i="2"/>
  <c r="S730" i="2"/>
  <c r="F731" i="2"/>
  <c r="O731" i="2"/>
  <c r="P731" i="2"/>
  <c r="Q731" i="2"/>
  <c r="R731" i="2"/>
  <c r="S731" i="2"/>
  <c r="F732" i="2"/>
  <c r="O732" i="2"/>
  <c r="P732" i="2"/>
  <c r="Q732" i="2"/>
  <c r="S732" i="2"/>
  <c r="F733" i="2"/>
  <c r="O733" i="2"/>
  <c r="P733" i="2"/>
  <c r="Q733" i="2"/>
  <c r="S733" i="2"/>
  <c r="F734" i="2"/>
  <c r="O734" i="2"/>
  <c r="P734" i="2"/>
  <c r="Q734" i="2"/>
  <c r="S734" i="2"/>
  <c r="F735" i="2"/>
  <c r="O735" i="2"/>
  <c r="P735" i="2"/>
  <c r="Q735" i="2"/>
  <c r="S735" i="2"/>
  <c r="F736" i="2"/>
  <c r="O736" i="2"/>
  <c r="P736" i="2"/>
  <c r="Q736" i="2"/>
  <c r="R736" i="2"/>
  <c r="S736" i="2"/>
  <c r="F737" i="2"/>
  <c r="I737" i="2"/>
  <c r="L737" i="2"/>
  <c r="O737" i="2"/>
  <c r="P737" i="2"/>
  <c r="Q737" i="2"/>
  <c r="R737" i="2"/>
  <c r="S737" i="2"/>
  <c r="F738" i="2"/>
  <c r="O738" i="2"/>
  <c r="P738" i="2"/>
  <c r="Q738" i="2"/>
  <c r="R738" i="2"/>
  <c r="S738" i="2"/>
  <c r="F739" i="2"/>
  <c r="O739" i="2"/>
  <c r="P739" i="2"/>
  <c r="Q739" i="2"/>
  <c r="R739" i="2"/>
  <c r="S739" i="2"/>
  <c r="F740" i="2"/>
  <c r="O740" i="2"/>
  <c r="P740" i="2"/>
  <c r="Q740" i="2"/>
  <c r="S740" i="2"/>
  <c r="F741" i="2"/>
  <c r="O741" i="2"/>
  <c r="P741" i="2"/>
  <c r="Q741" i="2"/>
  <c r="S741" i="2"/>
  <c r="F742" i="2"/>
  <c r="O742" i="2"/>
  <c r="P742" i="2"/>
  <c r="Q742" i="2"/>
  <c r="R742" i="2"/>
  <c r="S742" i="2"/>
  <c r="F743" i="2"/>
  <c r="O743" i="2"/>
  <c r="P743" i="2"/>
  <c r="Q743" i="2"/>
  <c r="S743" i="2"/>
  <c r="F744" i="2"/>
  <c r="O744" i="2"/>
  <c r="P744" i="2"/>
  <c r="Q744" i="2"/>
  <c r="R744" i="2"/>
  <c r="S744" i="2"/>
  <c r="F745" i="2"/>
  <c r="O745" i="2"/>
  <c r="P745" i="2"/>
  <c r="Q745" i="2"/>
  <c r="S745" i="2"/>
  <c r="F746" i="2"/>
  <c r="O746" i="2"/>
  <c r="P746" i="2"/>
  <c r="Q746" i="2"/>
  <c r="S746" i="2"/>
  <c r="F747" i="2"/>
  <c r="O747" i="2"/>
  <c r="P747" i="2"/>
  <c r="Q747" i="2"/>
  <c r="S747" i="2"/>
  <c r="F748" i="2"/>
  <c r="O748" i="2"/>
  <c r="P748" i="2"/>
  <c r="Q748" i="2"/>
  <c r="R748" i="2"/>
  <c r="S748" i="2"/>
  <c r="F749" i="2"/>
  <c r="O749" i="2"/>
  <c r="P749" i="2"/>
  <c r="Q749" i="2"/>
  <c r="S749" i="2"/>
  <c r="F750" i="2"/>
  <c r="O750" i="2"/>
  <c r="P750" i="2"/>
  <c r="Q750" i="2"/>
  <c r="S750" i="2"/>
  <c r="F751" i="2"/>
  <c r="O751" i="2"/>
  <c r="P751" i="2"/>
  <c r="Q751" i="2"/>
  <c r="S751" i="2"/>
  <c r="F752" i="2"/>
  <c r="O752" i="2"/>
  <c r="P752" i="2"/>
  <c r="Q752" i="2"/>
  <c r="S752" i="2"/>
  <c r="F753" i="2"/>
  <c r="O753" i="2"/>
  <c r="P753" i="2"/>
  <c r="Q753" i="2"/>
  <c r="S753" i="2"/>
  <c r="F754" i="2"/>
  <c r="O754" i="2"/>
  <c r="P754" i="2"/>
  <c r="Q754" i="2"/>
  <c r="S754" i="2"/>
  <c r="F755" i="2"/>
  <c r="O755" i="2"/>
  <c r="P755" i="2"/>
  <c r="Q755" i="2"/>
  <c r="S755" i="2"/>
  <c r="F756" i="2"/>
  <c r="O756" i="2"/>
  <c r="P756" i="2"/>
  <c r="Q756" i="2"/>
  <c r="S756" i="2"/>
  <c r="F757" i="2"/>
  <c r="O757" i="2"/>
  <c r="P757" i="2"/>
  <c r="Q757" i="2"/>
  <c r="S757" i="2"/>
  <c r="F758" i="2"/>
  <c r="O758" i="2"/>
  <c r="P758" i="2"/>
  <c r="Q758" i="2"/>
  <c r="S758" i="2"/>
  <c r="F759" i="2"/>
  <c r="O759" i="2"/>
  <c r="P759" i="2"/>
  <c r="Q759" i="2"/>
  <c r="S759" i="2"/>
  <c r="F760" i="2"/>
  <c r="I760" i="2"/>
  <c r="L760" i="2"/>
  <c r="O760" i="2"/>
  <c r="P760" i="2"/>
  <c r="Q760" i="2"/>
  <c r="R760" i="2"/>
  <c r="S760" i="2"/>
  <c r="F761" i="2"/>
  <c r="O761" i="2"/>
  <c r="P761" i="2"/>
  <c r="Q761" i="2"/>
  <c r="R761" i="2"/>
  <c r="S761" i="2"/>
  <c r="F762" i="2"/>
  <c r="O762" i="2"/>
  <c r="P762" i="2"/>
  <c r="Q762" i="2"/>
  <c r="S762" i="2"/>
  <c r="F763" i="2"/>
  <c r="O763" i="2"/>
  <c r="P763" i="2"/>
  <c r="Q763" i="2"/>
  <c r="S763" i="2"/>
  <c r="F764" i="2"/>
  <c r="O764" i="2"/>
  <c r="P764" i="2"/>
  <c r="Q764" i="2"/>
  <c r="R764" i="2"/>
  <c r="S764" i="2"/>
  <c r="F765" i="2"/>
  <c r="O765" i="2"/>
  <c r="P765" i="2"/>
  <c r="Q765" i="2"/>
  <c r="S765" i="2"/>
  <c r="F766" i="2"/>
  <c r="O766" i="2"/>
  <c r="P766" i="2"/>
  <c r="Q766" i="2"/>
  <c r="S766" i="2"/>
  <c r="F767" i="2"/>
  <c r="O767" i="2"/>
  <c r="P767" i="2"/>
  <c r="Q767" i="2"/>
  <c r="R767" i="2"/>
  <c r="S767" i="2"/>
  <c r="F768" i="2"/>
  <c r="O768" i="2"/>
  <c r="P768" i="2"/>
  <c r="Q768" i="2"/>
  <c r="S768" i="2"/>
  <c r="F769" i="2"/>
  <c r="I769" i="2"/>
  <c r="L769" i="2"/>
  <c r="O769" i="2"/>
  <c r="P769" i="2"/>
  <c r="Q769" i="2"/>
  <c r="R769" i="2"/>
  <c r="S769" i="2"/>
  <c r="F770" i="2"/>
  <c r="O770" i="2"/>
  <c r="P770" i="2"/>
  <c r="Q770" i="2"/>
  <c r="R770" i="2"/>
  <c r="S770" i="2"/>
  <c r="F771" i="2"/>
  <c r="O771" i="2"/>
  <c r="P771" i="2"/>
  <c r="Q771" i="2"/>
  <c r="S771" i="2"/>
  <c r="F772" i="2"/>
  <c r="O772" i="2"/>
  <c r="P772" i="2"/>
  <c r="Q772" i="2"/>
  <c r="R772" i="2"/>
  <c r="S772" i="2"/>
  <c r="F773" i="2"/>
  <c r="O773" i="2"/>
  <c r="P773" i="2"/>
  <c r="Q773" i="2"/>
  <c r="R773" i="2"/>
  <c r="S773" i="2"/>
  <c r="F774" i="2"/>
  <c r="O774" i="2"/>
  <c r="P774" i="2"/>
  <c r="Q774" i="2"/>
  <c r="R774" i="2"/>
  <c r="S774" i="2"/>
  <c r="F775" i="2"/>
  <c r="O775" i="2"/>
  <c r="P775" i="2"/>
  <c r="Q775" i="2"/>
  <c r="S775" i="2"/>
  <c r="F776" i="2"/>
  <c r="O776" i="2"/>
  <c r="P776" i="2"/>
  <c r="Q776" i="2"/>
  <c r="S776" i="2"/>
  <c r="F777" i="2"/>
  <c r="O777" i="2"/>
  <c r="P777" i="2"/>
  <c r="Q777" i="2"/>
  <c r="S777" i="2"/>
  <c r="F778" i="2"/>
  <c r="O778" i="2"/>
  <c r="P778" i="2"/>
  <c r="Q778" i="2"/>
  <c r="R778" i="2"/>
  <c r="S778" i="2"/>
  <c r="F779" i="2"/>
  <c r="O779" i="2"/>
  <c r="P779" i="2"/>
  <c r="Q779" i="2"/>
  <c r="R779" i="2"/>
  <c r="S779" i="2"/>
  <c r="F780" i="2"/>
  <c r="O780" i="2"/>
  <c r="P780" i="2"/>
  <c r="Q780" i="2"/>
  <c r="R780" i="2"/>
  <c r="S780" i="2"/>
  <c r="F781" i="2"/>
  <c r="I781" i="2"/>
  <c r="L781" i="2"/>
  <c r="O781" i="2"/>
  <c r="P781" i="2"/>
  <c r="Q781" i="2"/>
  <c r="R781" i="2"/>
  <c r="S781" i="2"/>
  <c r="F782" i="2"/>
  <c r="O782" i="2"/>
  <c r="P782" i="2"/>
  <c r="Q782" i="2"/>
  <c r="R782" i="2"/>
  <c r="S782" i="2"/>
  <c r="F783" i="2"/>
  <c r="O783" i="2"/>
  <c r="P783" i="2"/>
  <c r="Q783" i="2"/>
  <c r="R783" i="2"/>
  <c r="S783" i="2"/>
  <c r="F784" i="2"/>
  <c r="O784" i="2"/>
  <c r="P784" i="2"/>
  <c r="Q784" i="2"/>
  <c r="S784" i="2"/>
  <c r="F785" i="2"/>
  <c r="O785" i="2"/>
  <c r="P785" i="2"/>
  <c r="Q785" i="2"/>
  <c r="R785" i="2"/>
  <c r="S785" i="2"/>
  <c r="F786" i="2"/>
  <c r="O786" i="2"/>
  <c r="P786" i="2"/>
  <c r="Q786" i="2"/>
  <c r="R786" i="2"/>
  <c r="S786" i="2"/>
  <c r="F787" i="2"/>
  <c r="O787" i="2"/>
  <c r="P787" i="2"/>
  <c r="Q787" i="2"/>
  <c r="R787" i="2"/>
  <c r="S787" i="2"/>
  <c r="F788" i="2"/>
  <c r="I788" i="2"/>
  <c r="L788" i="2"/>
  <c r="O788" i="2"/>
  <c r="P788" i="2"/>
  <c r="Q788" i="2"/>
  <c r="R788" i="2"/>
  <c r="S788" i="2"/>
  <c r="F789" i="2"/>
  <c r="O789" i="2"/>
  <c r="P789" i="2"/>
  <c r="Q789" i="2"/>
  <c r="R789" i="2"/>
  <c r="S789" i="2"/>
  <c r="F790" i="2"/>
  <c r="O790" i="2"/>
  <c r="P790" i="2"/>
  <c r="Q790" i="2"/>
  <c r="R790" i="2"/>
  <c r="S790" i="2"/>
  <c r="F791" i="2"/>
  <c r="O791" i="2"/>
  <c r="P791" i="2"/>
  <c r="Q791" i="2"/>
  <c r="R791" i="2"/>
  <c r="S791" i="2"/>
  <c r="F792" i="2"/>
  <c r="O792" i="2"/>
  <c r="P792" i="2"/>
  <c r="Q792" i="2"/>
  <c r="R792" i="2"/>
  <c r="S792" i="2"/>
  <c r="F793" i="2"/>
  <c r="I793" i="2"/>
  <c r="L793" i="2"/>
  <c r="O793" i="2"/>
  <c r="P793" i="2"/>
  <c r="Q793" i="2"/>
  <c r="R793" i="2"/>
  <c r="S793" i="2"/>
  <c r="F794" i="2"/>
  <c r="O794" i="2"/>
  <c r="P794" i="2"/>
  <c r="Q794" i="2"/>
  <c r="R794" i="2"/>
  <c r="S794" i="2"/>
  <c r="F795" i="2"/>
  <c r="O795" i="2"/>
  <c r="P795" i="2"/>
  <c r="Q795" i="2"/>
  <c r="R795" i="2"/>
  <c r="S795" i="2"/>
  <c r="F796" i="2"/>
  <c r="O796" i="2"/>
  <c r="P796" i="2"/>
  <c r="Q796" i="2"/>
  <c r="S796" i="2"/>
  <c r="F797" i="2"/>
  <c r="O797" i="2"/>
  <c r="P797" i="2"/>
  <c r="Q797" i="2"/>
  <c r="R797" i="2"/>
  <c r="S797" i="2"/>
  <c r="F798" i="2"/>
  <c r="O798" i="2"/>
  <c r="P798" i="2"/>
  <c r="Q798" i="2"/>
  <c r="R798" i="2"/>
  <c r="S798" i="2"/>
  <c r="F799" i="2"/>
  <c r="O799" i="2"/>
  <c r="P799" i="2"/>
  <c r="Q799" i="2"/>
  <c r="R799" i="2"/>
  <c r="S799" i="2"/>
  <c r="F800" i="2"/>
  <c r="O800" i="2"/>
  <c r="P800" i="2"/>
  <c r="Q800" i="2"/>
  <c r="R800" i="2"/>
  <c r="S800" i="2"/>
  <c r="F801" i="2"/>
  <c r="O801" i="2"/>
  <c r="P801" i="2"/>
  <c r="Q801" i="2"/>
  <c r="R801" i="2"/>
  <c r="S801" i="2"/>
  <c r="F802" i="2"/>
  <c r="I802" i="2"/>
  <c r="L802" i="2"/>
  <c r="O802" i="2"/>
  <c r="P802" i="2"/>
  <c r="Q802" i="2"/>
  <c r="R802" i="2"/>
  <c r="S802" i="2"/>
  <c r="F803" i="2"/>
  <c r="O803" i="2"/>
  <c r="P803" i="2"/>
  <c r="Q803" i="2"/>
  <c r="S803" i="2"/>
  <c r="F804" i="2"/>
  <c r="O804" i="2"/>
  <c r="P804" i="2"/>
  <c r="Q804" i="2"/>
  <c r="R804" i="2"/>
  <c r="S804" i="2"/>
  <c r="F805" i="2"/>
  <c r="O805" i="2"/>
  <c r="P805" i="2"/>
  <c r="Q805" i="2"/>
  <c r="R805" i="2"/>
  <c r="S805" i="2"/>
  <c r="F806" i="2"/>
  <c r="O806" i="2"/>
  <c r="P806" i="2"/>
  <c r="Q806" i="2"/>
  <c r="R806" i="2"/>
  <c r="S806" i="2"/>
  <c r="F807" i="2"/>
  <c r="O807" i="2"/>
  <c r="P807" i="2"/>
  <c r="Q807" i="2"/>
  <c r="R807" i="2"/>
  <c r="S807" i="2"/>
  <c r="F808" i="2"/>
  <c r="O808" i="2"/>
  <c r="P808" i="2"/>
  <c r="Q808" i="2"/>
  <c r="S808" i="2"/>
  <c r="F809" i="2"/>
  <c r="O809" i="2"/>
  <c r="P809" i="2"/>
  <c r="Q809" i="2"/>
  <c r="R809" i="2"/>
  <c r="S809" i="2"/>
  <c r="F810" i="2"/>
  <c r="O810" i="2"/>
  <c r="P810" i="2"/>
  <c r="Q810" i="2"/>
  <c r="R810" i="2"/>
  <c r="S810" i="2"/>
  <c r="F811" i="2"/>
  <c r="O811" i="2"/>
  <c r="P811" i="2"/>
  <c r="Q811" i="2"/>
  <c r="R811" i="2"/>
  <c r="S811" i="2"/>
  <c r="F812" i="2"/>
  <c r="O812" i="2"/>
  <c r="P812" i="2"/>
  <c r="Q812" i="2"/>
  <c r="R812" i="2"/>
  <c r="S812" i="2"/>
  <c r="F813" i="2"/>
  <c r="O813" i="2"/>
  <c r="P813" i="2"/>
  <c r="Q813" i="2"/>
  <c r="S813" i="2"/>
  <c r="F814" i="2"/>
  <c r="O814" i="2"/>
  <c r="P814" i="2"/>
  <c r="Q814" i="2"/>
  <c r="R814" i="2"/>
  <c r="S814" i="2"/>
  <c r="F815" i="2"/>
  <c r="O815" i="2"/>
  <c r="P815" i="2"/>
  <c r="Q815" i="2"/>
  <c r="R815" i="2"/>
  <c r="S815" i="2"/>
  <c r="F816" i="2"/>
  <c r="O816" i="2"/>
  <c r="P816" i="2"/>
  <c r="Q816" i="2"/>
  <c r="S816" i="2"/>
  <c r="F817" i="2"/>
  <c r="L817" i="2"/>
  <c r="O817" i="2"/>
  <c r="P817" i="2"/>
  <c r="Q817" i="2"/>
  <c r="R817" i="2"/>
  <c r="S817" i="2"/>
  <c r="F818" i="2"/>
  <c r="O818" i="2"/>
  <c r="P818" i="2"/>
  <c r="Q818" i="2"/>
  <c r="R818" i="2"/>
  <c r="S818" i="2"/>
  <c r="F819" i="2"/>
  <c r="O819" i="2"/>
  <c r="P819" i="2"/>
  <c r="Q819" i="2"/>
  <c r="R819" i="2"/>
  <c r="S819" i="2"/>
  <c r="F820" i="2"/>
  <c r="I820" i="2"/>
  <c r="L820" i="2"/>
  <c r="O820" i="2"/>
  <c r="P820" i="2"/>
  <c r="Q820" i="2"/>
  <c r="R820" i="2"/>
  <c r="S820" i="2"/>
  <c r="F821" i="2"/>
  <c r="O821" i="2"/>
  <c r="P821" i="2"/>
  <c r="Q821" i="2"/>
  <c r="R821" i="2"/>
  <c r="S821" i="2"/>
  <c r="F822" i="2"/>
  <c r="O822" i="2"/>
  <c r="P822" i="2"/>
  <c r="Q822" i="2"/>
  <c r="S822" i="2"/>
  <c r="F823" i="2"/>
  <c r="O823" i="2"/>
  <c r="P823" i="2"/>
  <c r="Q823" i="2"/>
  <c r="R823" i="2"/>
  <c r="S823" i="2"/>
  <c r="F824" i="2"/>
  <c r="O824" i="2"/>
  <c r="P824" i="2"/>
  <c r="Q824" i="2"/>
  <c r="S824" i="2"/>
  <c r="F825" i="2"/>
  <c r="O825" i="2"/>
  <c r="P825" i="2"/>
  <c r="Q825" i="2"/>
  <c r="R825" i="2"/>
  <c r="S825" i="2"/>
  <c r="F826" i="2"/>
  <c r="O826" i="2"/>
  <c r="P826" i="2"/>
  <c r="Q826" i="2"/>
  <c r="R826" i="2"/>
  <c r="S826" i="2"/>
  <c r="F827" i="2"/>
  <c r="O827" i="2"/>
  <c r="P827" i="2"/>
  <c r="Q827" i="2"/>
  <c r="S827" i="2"/>
  <c r="F828" i="2"/>
  <c r="O828" i="2"/>
  <c r="P828" i="2"/>
  <c r="Q828" i="2"/>
  <c r="S828" i="2"/>
  <c r="F829" i="2"/>
  <c r="O829" i="2"/>
  <c r="P829" i="2"/>
  <c r="Q829" i="2"/>
  <c r="S829" i="2"/>
  <c r="F830" i="2"/>
  <c r="O830" i="2"/>
  <c r="P830" i="2"/>
  <c r="Q830" i="2"/>
  <c r="R830" i="2"/>
  <c r="S830" i="2"/>
  <c r="F831" i="2"/>
  <c r="O831" i="2"/>
  <c r="P831" i="2"/>
  <c r="Q831" i="2"/>
  <c r="R831" i="2"/>
  <c r="S831" i="2"/>
  <c r="F832" i="2"/>
  <c r="O832" i="2"/>
  <c r="P832" i="2"/>
  <c r="Q832" i="2"/>
  <c r="R832" i="2"/>
  <c r="S832" i="2"/>
  <c r="F833" i="2"/>
  <c r="O833" i="2"/>
  <c r="P833" i="2"/>
  <c r="Q833" i="2"/>
  <c r="R833" i="2"/>
  <c r="S833" i="2"/>
  <c r="F834" i="2"/>
  <c r="O834" i="2"/>
  <c r="P834" i="2"/>
  <c r="Q834" i="2"/>
  <c r="S834" i="2"/>
  <c r="F835" i="2"/>
  <c r="O835" i="2"/>
  <c r="P835" i="2"/>
  <c r="Q835" i="2"/>
  <c r="S835" i="2"/>
  <c r="F836" i="2"/>
  <c r="O836" i="2"/>
  <c r="P836" i="2"/>
  <c r="Q836" i="2"/>
  <c r="R836" i="2"/>
  <c r="S836" i="2"/>
  <c r="F837" i="2"/>
  <c r="O837" i="2"/>
  <c r="P837" i="2"/>
  <c r="Q837" i="2"/>
  <c r="R837" i="2"/>
  <c r="S837" i="2"/>
  <c r="F838" i="2"/>
  <c r="O838" i="2"/>
  <c r="P838" i="2"/>
  <c r="Q838" i="2"/>
  <c r="S838" i="2"/>
  <c r="F839" i="2"/>
  <c r="O839" i="2"/>
  <c r="P839" i="2"/>
  <c r="Q839" i="2"/>
  <c r="S839" i="2"/>
  <c r="F840" i="2"/>
  <c r="O840" i="2"/>
  <c r="P840" i="2"/>
  <c r="Q840" i="2"/>
  <c r="R840" i="2"/>
  <c r="S840" i="2"/>
  <c r="F841" i="2"/>
  <c r="O841" i="2"/>
  <c r="P841" i="2"/>
  <c r="Q841" i="2"/>
  <c r="R841" i="2"/>
  <c r="S841" i="2"/>
  <c r="F842" i="2"/>
  <c r="O842" i="2"/>
  <c r="P842" i="2"/>
  <c r="Q842" i="2"/>
  <c r="R842" i="2"/>
  <c r="S842" i="2"/>
  <c r="F843" i="2"/>
  <c r="O843" i="2"/>
  <c r="P843" i="2"/>
  <c r="Q843" i="2"/>
  <c r="R843" i="2"/>
  <c r="S843" i="2"/>
  <c r="F844" i="2"/>
  <c r="O844" i="2"/>
  <c r="P844" i="2"/>
  <c r="Q844" i="2"/>
  <c r="R844" i="2"/>
  <c r="S844" i="2"/>
  <c r="F845" i="2"/>
  <c r="O845" i="2"/>
  <c r="P845" i="2"/>
  <c r="Q845" i="2"/>
  <c r="S845" i="2"/>
  <c r="F846" i="2"/>
  <c r="L846" i="2"/>
  <c r="O846" i="2"/>
  <c r="P846" i="2"/>
  <c r="Q846" i="2"/>
  <c r="R846" i="2"/>
  <c r="S846" i="2"/>
  <c r="F847" i="2"/>
  <c r="I847" i="2"/>
  <c r="L847" i="2"/>
  <c r="O847" i="2"/>
  <c r="P847" i="2"/>
  <c r="Q847" i="2"/>
  <c r="R847" i="2"/>
  <c r="S847" i="2"/>
  <c r="F848" i="2"/>
  <c r="O848" i="2"/>
  <c r="P848" i="2"/>
  <c r="Q848" i="2"/>
  <c r="R848" i="2"/>
  <c r="S848" i="2"/>
  <c r="F849" i="2"/>
  <c r="O849" i="2"/>
  <c r="P849" i="2"/>
  <c r="Q849" i="2"/>
  <c r="S849" i="2"/>
  <c r="F850" i="2"/>
  <c r="O850" i="2"/>
  <c r="P850" i="2"/>
  <c r="Q850" i="2"/>
  <c r="R850" i="2"/>
  <c r="S850" i="2"/>
  <c r="F851" i="2"/>
  <c r="O851" i="2"/>
  <c r="P851" i="2"/>
  <c r="Q851" i="2"/>
  <c r="R851" i="2"/>
  <c r="S851" i="2"/>
  <c r="F852" i="2"/>
  <c r="O852" i="2"/>
  <c r="P852" i="2"/>
  <c r="Q852" i="2"/>
  <c r="R852" i="2"/>
  <c r="S852" i="2"/>
  <c r="F853" i="2"/>
  <c r="O853" i="2"/>
  <c r="P853" i="2"/>
  <c r="Q853" i="2"/>
  <c r="R853" i="2"/>
  <c r="S853" i="2"/>
  <c r="F854" i="2"/>
  <c r="O854" i="2"/>
  <c r="P854" i="2"/>
  <c r="Q854" i="2"/>
  <c r="S854" i="2"/>
  <c r="F855" i="2"/>
  <c r="O855" i="2"/>
  <c r="P855" i="2"/>
  <c r="Q855" i="2"/>
  <c r="R855" i="2"/>
  <c r="S855" i="2"/>
  <c r="F856" i="2"/>
  <c r="O856" i="2"/>
  <c r="P856" i="2"/>
  <c r="Q856" i="2"/>
  <c r="R856" i="2"/>
  <c r="S856" i="2"/>
  <c r="F857" i="2"/>
  <c r="O857" i="2"/>
  <c r="P857" i="2"/>
  <c r="Q857" i="2"/>
  <c r="R857" i="2"/>
  <c r="S857" i="2"/>
  <c r="F858" i="2"/>
  <c r="O858" i="2"/>
  <c r="P858" i="2"/>
  <c r="Q858" i="2"/>
  <c r="R858" i="2"/>
  <c r="S858" i="2"/>
  <c r="F859" i="2"/>
  <c r="O859" i="2"/>
  <c r="P859" i="2"/>
  <c r="Q859" i="2"/>
  <c r="R859" i="2"/>
  <c r="S859" i="2"/>
  <c r="F860" i="2"/>
  <c r="O860" i="2"/>
  <c r="P860" i="2"/>
  <c r="Q860" i="2"/>
  <c r="R860" i="2"/>
  <c r="S860" i="2"/>
  <c r="F861" i="2"/>
  <c r="O861" i="2"/>
  <c r="P861" i="2"/>
  <c r="Q861" i="2"/>
  <c r="R861" i="2"/>
  <c r="S861" i="2"/>
  <c r="F862" i="2"/>
  <c r="O862" i="2"/>
  <c r="P862" i="2"/>
  <c r="Q862" i="2"/>
  <c r="R862" i="2"/>
  <c r="S862" i="2"/>
  <c r="F863" i="2"/>
  <c r="O863" i="2"/>
  <c r="P863" i="2"/>
  <c r="Q863" i="2"/>
  <c r="S863" i="2"/>
  <c r="F864" i="2"/>
  <c r="O864" i="2"/>
  <c r="P864" i="2"/>
  <c r="Q864" i="2"/>
  <c r="S864" i="2"/>
  <c r="F865" i="2"/>
  <c r="O865" i="2"/>
  <c r="P865" i="2"/>
  <c r="Q865" i="2"/>
  <c r="S865" i="2"/>
  <c r="F866" i="2"/>
  <c r="O866" i="2"/>
  <c r="P866" i="2"/>
  <c r="Q866" i="2"/>
  <c r="S866" i="2"/>
  <c r="F867" i="2"/>
  <c r="O867" i="2"/>
  <c r="P867" i="2"/>
  <c r="Q867" i="2"/>
  <c r="R867" i="2"/>
  <c r="S867" i="2"/>
  <c r="F868" i="2"/>
  <c r="O868" i="2"/>
  <c r="P868" i="2"/>
  <c r="Q868" i="2"/>
  <c r="S868" i="2"/>
  <c r="F869" i="2"/>
  <c r="O869" i="2"/>
  <c r="P869" i="2"/>
  <c r="Q869" i="2"/>
  <c r="R869" i="2"/>
  <c r="S869" i="2"/>
  <c r="F870" i="2"/>
  <c r="O870" i="2"/>
  <c r="P870" i="2"/>
  <c r="Q870" i="2"/>
  <c r="S870" i="2"/>
  <c r="F871" i="2"/>
  <c r="O871" i="2"/>
  <c r="P871" i="2"/>
  <c r="Q871" i="2"/>
  <c r="R871" i="2"/>
  <c r="S871" i="2"/>
  <c r="F872" i="2"/>
  <c r="O872" i="2"/>
  <c r="P872" i="2"/>
  <c r="Q872" i="2"/>
  <c r="R872" i="2"/>
  <c r="S872" i="2"/>
  <c r="F873" i="2"/>
  <c r="O873" i="2"/>
  <c r="P873" i="2"/>
  <c r="Q873" i="2"/>
  <c r="S873" i="2"/>
  <c r="F874" i="2"/>
  <c r="O874" i="2"/>
  <c r="P874" i="2"/>
  <c r="Q874" i="2"/>
  <c r="S874" i="2"/>
  <c r="F875" i="2"/>
  <c r="O875" i="2"/>
  <c r="P875" i="2"/>
  <c r="Q875" i="2"/>
  <c r="R875" i="2"/>
  <c r="S875" i="2"/>
  <c r="F876" i="2"/>
  <c r="O876" i="2"/>
  <c r="P876" i="2"/>
  <c r="Q876" i="2"/>
  <c r="S876" i="2"/>
  <c r="F877" i="2"/>
  <c r="O877" i="2"/>
  <c r="P877" i="2"/>
  <c r="Q877" i="2"/>
  <c r="R877" i="2"/>
  <c r="S877" i="2"/>
  <c r="F878" i="2"/>
  <c r="O878" i="2"/>
  <c r="P878" i="2"/>
  <c r="Q878" i="2"/>
  <c r="S878" i="2"/>
  <c r="F879" i="2"/>
  <c r="O879" i="2"/>
  <c r="P879" i="2"/>
  <c r="Q879" i="2"/>
  <c r="R879" i="2"/>
  <c r="S879" i="2"/>
  <c r="F880" i="2"/>
  <c r="O880" i="2"/>
  <c r="P880" i="2"/>
  <c r="Q880" i="2"/>
  <c r="S880" i="2"/>
  <c r="F881" i="2"/>
  <c r="O881" i="2"/>
  <c r="P881" i="2"/>
  <c r="Q881" i="2"/>
  <c r="S881" i="2"/>
  <c r="F882" i="2"/>
  <c r="O882" i="2"/>
  <c r="P882" i="2"/>
  <c r="Q882" i="2"/>
  <c r="R882" i="2"/>
  <c r="S882" i="2"/>
  <c r="F883" i="2"/>
  <c r="I883" i="2"/>
  <c r="L883" i="2"/>
  <c r="O883" i="2"/>
  <c r="P883" i="2"/>
  <c r="Q883" i="2"/>
  <c r="R883" i="2"/>
  <c r="S883" i="2"/>
  <c r="F884" i="2"/>
  <c r="O884" i="2"/>
  <c r="P884" i="2"/>
  <c r="Q884" i="2"/>
  <c r="R884" i="2"/>
  <c r="S884" i="2"/>
  <c r="F885" i="2"/>
  <c r="O885" i="2"/>
  <c r="P885" i="2"/>
  <c r="Q885" i="2"/>
  <c r="R885" i="2"/>
  <c r="S885" i="2"/>
  <c r="F886" i="2"/>
  <c r="O886" i="2"/>
  <c r="P886" i="2"/>
  <c r="Q886" i="2"/>
  <c r="R886" i="2"/>
  <c r="S886" i="2"/>
  <c r="F887" i="2"/>
  <c r="O887" i="2"/>
  <c r="P887" i="2"/>
  <c r="Q887" i="2"/>
  <c r="S887" i="2"/>
  <c r="F888" i="2"/>
  <c r="O888" i="2"/>
  <c r="P888" i="2"/>
  <c r="Q888" i="2"/>
  <c r="S888" i="2"/>
  <c r="F889" i="2"/>
  <c r="O889" i="2"/>
  <c r="P889" i="2"/>
  <c r="Q889" i="2"/>
  <c r="S889" i="2"/>
  <c r="F890" i="2"/>
  <c r="O890" i="2"/>
  <c r="P890" i="2"/>
  <c r="Q890" i="2"/>
  <c r="S890" i="2"/>
  <c r="F891" i="2"/>
  <c r="O891" i="2"/>
  <c r="P891" i="2"/>
  <c r="Q891" i="2"/>
  <c r="R891" i="2"/>
  <c r="S891" i="2"/>
  <c r="F892" i="2"/>
  <c r="O892" i="2"/>
  <c r="P892" i="2"/>
  <c r="Q892" i="2"/>
  <c r="S892" i="2"/>
  <c r="F893" i="2"/>
  <c r="O893" i="2"/>
  <c r="P893" i="2"/>
  <c r="Q893" i="2"/>
  <c r="S893" i="2"/>
  <c r="F894" i="2"/>
  <c r="O894" i="2"/>
  <c r="P894" i="2"/>
  <c r="Q894" i="2"/>
  <c r="S894" i="2"/>
  <c r="F895" i="2"/>
  <c r="O895" i="2"/>
  <c r="P895" i="2"/>
  <c r="Q895" i="2"/>
  <c r="S895" i="2"/>
  <c r="F896" i="2"/>
  <c r="O896" i="2"/>
  <c r="P896" i="2"/>
  <c r="Q896" i="2"/>
  <c r="R896" i="2"/>
  <c r="S896" i="2"/>
  <c r="F897" i="2"/>
  <c r="O897" i="2"/>
  <c r="P897" i="2"/>
  <c r="Q897" i="2"/>
  <c r="R897" i="2"/>
  <c r="S897" i="2"/>
  <c r="F898" i="2"/>
  <c r="O898" i="2"/>
  <c r="P898" i="2"/>
  <c r="Q898" i="2"/>
  <c r="S898" i="2"/>
  <c r="F899" i="2"/>
  <c r="O899" i="2"/>
  <c r="P899" i="2"/>
  <c r="Q899" i="2"/>
  <c r="R899" i="2"/>
  <c r="S899" i="2"/>
  <c r="F900" i="2"/>
  <c r="O900" i="2"/>
  <c r="P900" i="2"/>
  <c r="Q900" i="2"/>
  <c r="R900" i="2"/>
  <c r="S900" i="2"/>
  <c r="F901" i="2"/>
  <c r="O901" i="2"/>
  <c r="P901" i="2"/>
  <c r="Q901" i="2"/>
  <c r="R901" i="2"/>
  <c r="S901" i="2"/>
  <c r="F902" i="2"/>
  <c r="O902" i="2"/>
  <c r="P902" i="2"/>
  <c r="Q902" i="2"/>
  <c r="R902" i="2"/>
  <c r="S902" i="2"/>
  <c r="F903" i="2"/>
  <c r="O903" i="2"/>
  <c r="P903" i="2"/>
  <c r="Q903" i="2"/>
  <c r="R903" i="2"/>
  <c r="S903" i="2"/>
  <c r="F904" i="2"/>
  <c r="L904" i="2"/>
  <c r="O904" i="2"/>
  <c r="P904" i="2"/>
  <c r="Q904" i="2"/>
  <c r="R904" i="2"/>
  <c r="S904" i="2"/>
  <c r="F905" i="2"/>
  <c r="O905" i="2"/>
  <c r="P905" i="2"/>
  <c r="Q905" i="2"/>
  <c r="R905" i="2"/>
  <c r="S905" i="2"/>
  <c r="F906" i="2"/>
  <c r="I906" i="2"/>
  <c r="L906" i="2"/>
  <c r="O906" i="2"/>
  <c r="P906" i="2"/>
  <c r="Q906" i="2"/>
  <c r="R906" i="2"/>
  <c r="S906" i="2"/>
  <c r="F907" i="2"/>
  <c r="O907" i="2"/>
  <c r="P907" i="2"/>
  <c r="Q907" i="2"/>
  <c r="R907" i="2"/>
  <c r="S907" i="2"/>
  <c r="F908" i="2"/>
  <c r="O908" i="2"/>
  <c r="P908" i="2"/>
  <c r="Q908" i="2"/>
  <c r="S908" i="2"/>
  <c r="F909" i="2"/>
  <c r="O909" i="2"/>
  <c r="P909" i="2"/>
  <c r="Q909" i="2"/>
  <c r="S909" i="2"/>
  <c r="F910" i="2"/>
  <c r="O910" i="2"/>
  <c r="P910" i="2"/>
  <c r="Q910" i="2"/>
  <c r="R910" i="2"/>
  <c r="S910" i="2"/>
  <c r="F911" i="2"/>
  <c r="O911" i="2"/>
  <c r="P911" i="2"/>
  <c r="Q911" i="2"/>
  <c r="S911" i="2"/>
  <c r="F912" i="2"/>
  <c r="O912" i="2"/>
  <c r="P912" i="2"/>
  <c r="Q912" i="2"/>
  <c r="S912" i="2"/>
  <c r="F913" i="2"/>
  <c r="O913" i="2"/>
  <c r="P913" i="2"/>
  <c r="Q913" i="2"/>
  <c r="S913" i="2"/>
  <c r="F914" i="2"/>
  <c r="L914" i="2"/>
  <c r="O914" i="2"/>
  <c r="P914" i="2"/>
  <c r="Q914" i="2"/>
  <c r="R914" i="2"/>
  <c r="S914" i="2"/>
  <c r="F915" i="2"/>
  <c r="O915" i="2"/>
  <c r="P915" i="2"/>
  <c r="Q915" i="2"/>
  <c r="S915" i="2"/>
  <c r="F916" i="2"/>
  <c r="O916" i="2"/>
  <c r="P916" i="2"/>
  <c r="Q916" i="2"/>
  <c r="S916" i="2"/>
  <c r="F917" i="2"/>
  <c r="O917" i="2"/>
  <c r="P917" i="2"/>
  <c r="Q917" i="2"/>
  <c r="S917" i="2"/>
  <c r="F918" i="2"/>
  <c r="O918" i="2"/>
  <c r="P918" i="2"/>
  <c r="Q918" i="2"/>
  <c r="S918" i="2"/>
  <c r="F919" i="2"/>
  <c r="O919" i="2"/>
  <c r="P919" i="2"/>
  <c r="Q919" i="2"/>
  <c r="S919" i="2"/>
  <c r="F920" i="2"/>
  <c r="I920" i="2"/>
  <c r="L920" i="2"/>
  <c r="O920" i="2"/>
  <c r="P920" i="2"/>
  <c r="Q920" i="2"/>
  <c r="R920" i="2"/>
  <c r="S920" i="2"/>
  <c r="F921" i="2"/>
  <c r="O921" i="2"/>
  <c r="P921" i="2"/>
  <c r="Q921" i="2"/>
  <c r="R921" i="2"/>
  <c r="S921" i="2"/>
  <c r="F922" i="2"/>
  <c r="O922" i="2"/>
  <c r="P922" i="2"/>
  <c r="Q922" i="2"/>
  <c r="S922" i="2"/>
  <c r="F923" i="2"/>
  <c r="O923" i="2"/>
  <c r="P923" i="2"/>
  <c r="Q923" i="2"/>
  <c r="R923" i="2"/>
  <c r="S923" i="2"/>
  <c r="F924" i="2"/>
  <c r="O924" i="2"/>
  <c r="P924" i="2"/>
  <c r="Q924" i="2"/>
  <c r="R924" i="2"/>
  <c r="S924" i="2"/>
  <c r="F925" i="2"/>
  <c r="O925" i="2"/>
  <c r="P925" i="2"/>
  <c r="Q925" i="2"/>
  <c r="S925" i="2"/>
  <c r="F926" i="2"/>
  <c r="O926" i="2"/>
  <c r="P926" i="2"/>
  <c r="Q926" i="2"/>
  <c r="S926" i="2"/>
  <c r="F927" i="2"/>
  <c r="O927" i="2"/>
  <c r="P927" i="2"/>
  <c r="Q927" i="2"/>
  <c r="S927" i="2"/>
  <c r="F928" i="2"/>
  <c r="O928" i="2"/>
  <c r="P928" i="2"/>
  <c r="Q928" i="2"/>
  <c r="S928" i="2"/>
  <c r="F929" i="2"/>
  <c r="O929" i="2"/>
  <c r="P929" i="2"/>
  <c r="Q929" i="2"/>
  <c r="R929" i="2"/>
  <c r="S929" i="2"/>
  <c r="F930" i="2"/>
  <c r="O930" i="2"/>
  <c r="P930" i="2"/>
  <c r="Q930" i="2"/>
  <c r="R930" i="2"/>
  <c r="S930" i="2"/>
  <c r="F931" i="2"/>
  <c r="O931" i="2"/>
  <c r="P931" i="2"/>
  <c r="Q931" i="2"/>
  <c r="R931" i="2"/>
  <c r="S931" i="2"/>
  <c r="F932" i="2"/>
  <c r="I932" i="2"/>
  <c r="L932" i="2"/>
  <c r="O932" i="2"/>
  <c r="P932" i="2"/>
  <c r="Q932" i="2"/>
  <c r="R932" i="2"/>
  <c r="S932" i="2"/>
  <c r="F933" i="2"/>
  <c r="O933" i="2"/>
  <c r="P933" i="2"/>
  <c r="Q933" i="2"/>
  <c r="R933" i="2"/>
  <c r="S933" i="2"/>
  <c r="F934" i="2"/>
  <c r="O934" i="2"/>
  <c r="P934" i="2"/>
  <c r="Q934" i="2"/>
  <c r="R934" i="2"/>
  <c r="S934" i="2"/>
  <c r="F935" i="2"/>
  <c r="O935" i="2"/>
  <c r="P935" i="2"/>
  <c r="Q935" i="2"/>
  <c r="S935" i="2"/>
  <c r="F936" i="2"/>
  <c r="I936" i="2"/>
  <c r="L936" i="2"/>
  <c r="O936" i="2"/>
  <c r="P936" i="2"/>
  <c r="Q936" i="2"/>
  <c r="R936" i="2"/>
  <c r="S936" i="2"/>
  <c r="F937" i="2"/>
  <c r="O937" i="2"/>
  <c r="P937" i="2"/>
  <c r="Q937" i="2"/>
  <c r="R937" i="2"/>
  <c r="S937" i="2"/>
  <c r="F938" i="2"/>
  <c r="O938" i="2"/>
  <c r="P938" i="2"/>
  <c r="Q938" i="2"/>
  <c r="R938" i="2"/>
  <c r="S938" i="2"/>
  <c r="F939" i="2"/>
  <c r="O939" i="2"/>
  <c r="P939" i="2"/>
  <c r="Q939" i="2"/>
  <c r="R939" i="2"/>
  <c r="S939" i="2"/>
  <c r="F940" i="2"/>
  <c r="O940" i="2"/>
  <c r="P940" i="2"/>
  <c r="Q940" i="2"/>
  <c r="S940" i="2"/>
  <c r="F941" i="2"/>
  <c r="O941" i="2"/>
  <c r="P941" i="2"/>
  <c r="Q941" i="2"/>
  <c r="R941" i="2"/>
  <c r="S941" i="2"/>
  <c r="F942" i="2"/>
  <c r="O942" i="2"/>
  <c r="P942" i="2"/>
  <c r="Q942" i="2"/>
  <c r="S942" i="2"/>
  <c r="F943" i="2"/>
  <c r="O943" i="2"/>
  <c r="P943" i="2"/>
  <c r="Q943" i="2"/>
  <c r="R943" i="2"/>
  <c r="S943" i="2"/>
  <c r="F944" i="2"/>
  <c r="O944" i="2"/>
  <c r="P944" i="2"/>
  <c r="Q944" i="2"/>
  <c r="R944" i="2"/>
  <c r="S944" i="2"/>
  <c r="F945" i="2"/>
  <c r="O945" i="2"/>
  <c r="P945" i="2"/>
  <c r="Q945" i="2"/>
  <c r="R945" i="2"/>
  <c r="S945" i="2"/>
  <c r="F946" i="2"/>
  <c r="O946" i="2"/>
  <c r="P946" i="2"/>
  <c r="Q946" i="2"/>
  <c r="S946" i="2"/>
  <c r="F947" i="2"/>
  <c r="O947" i="2"/>
  <c r="P947" i="2"/>
  <c r="Q947" i="2"/>
  <c r="S947" i="2"/>
  <c r="F948" i="2"/>
  <c r="O948" i="2"/>
  <c r="P948" i="2"/>
  <c r="Q948" i="2"/>
  <c r="R948" i="2"/>
  <c r="S948" i="2"/>
  <c r="F949" i="2"/>
  <c r="O949" i="2"/>
  <c r="P949" i="2"/>
  <c r="Q949" i="2"/>
  <c r="R949" i="2"/>
  <c r="S949" i="2"/>
  <c r="F950" i="2"/>
  <c r="O950" i="2"/>
  <c r="P950" i="2"/>
  <c r="Q950" i="2"/>
  <c r="R950" i="2"/>
  <c r="S950" i="2"/>
  <c r="F951" i="2"/>
  <c r="O951" i="2"/>
  <c r="P951" i="2"/>
  <c r="Q951" i="2"/>
  <c r="R951" i="2"/>
  <c r="S951" i="2"/>
  <c r="F952" i="2"/>
  <c r="O952" i="2"/>
  <c r="P952" i="2"/>
  <c r="Q952" i="2"/>
  <c r="R952" i="2"/>
  <c r="S952" i="2"/>
  <c r="F953" i="2"/>
  <c r="O953" i="2"/>
  <c r="P953" i="2"/>
  <c r="Q953" i="2"/>
  <c r="R953" i="2"/>
  <c r="S953" i="2"/>
  <c r="F954" i="2"/>
  <c r="O954" i="2"/>
  <c r="P954" i="2"/>
  <c r="Q954" i="2"/>
  <c r="S954" i="2"/>
  <c r="F955" i="2"/>
  <c r="O955" i="2"/>
  <c r="P955" i="2"/>
  <c r="Q955" i="2"/>
  <c r="R955" i="2"/>
  <c r="S955" i="2"/>
  <c r="F956" i="2"/>
  <c r="O956" i="2"/>
  <c r="P956" i="2"/>
  <c r="Q956" i="2"/>
  <c r="R956" i="2"/>
  <c r="S956" i="2"/>
  <c r="F957" i="2"/>
  <c r="O957" i="2"/>
  <c r="P957" i="2"/>
  <c r="Q957" i="2"/>
  <c r="R957" i="2"/>
  <c r="S957" i="2"/>
  <c r="F958" i="2"/>
  <c r="O958" i="2"/>
  <c r="P958" i="2"/>
  <c r="Q958" i="2"/>
  <c r="R958" i="2"/>
  <c r="S958" i="2"/>
  <c r="F959" i="2"/>
  <c r="O959" i="2"/>
  <c r="P959" i="2"/>
  <c r="Q959" i="2"/>
  <c r="R959" i="2"/>
  <c r="S959" i="2"/>
  <c r="F960" i="2"/>
  <c r="L960" i="2"/>
  <c r="O960" i="2"/>
  <c r="P960" i="2"/>
  <c r="Q960" i="2"/>
  <c r="R960" i="2"/>
  <c r="S960" i="2"/>
  <c r="F961" i="2"/>
  <c r="I961" i="2"/>
  <c r="L961" i="2"/>
  <c r="O961" i="2"/>
  <c r="P961" i="2"/>
  <c r="Q961" i="2"/>
  <c r="R961" i="2"/>
  <c r="S961" i="2"/>
  <c r="F962" i="2"/>
  <c r="O962" i="2"/>
  <c r="P962" i="2"/>
  <c r="Q962" i="2"/>
  <c r="R962" i="2"/>
  <c r="S962" i="2"/>
  <c r="F963" i="2"/>
  <c r="O963" i="2"/>
  <c r="P963" i="2"/>
  <c r="Q963" i="2"/>
  <c r="R963" i="2"/>
  <c r="S963" i="2"/>
  <c r="F964" i="2"/>
  <c r="O964" i="2"/>
  <c r="P964" i="2"/>
  <c r="Q964" i="2"/>
  <c r="R964" i="2"/>
  <c r="S964" i="2"/>
  <c r="F965" i="2"/>
  <c r="O965" i="2"/>
  <c r="P965" i="2"/>
  <c r="Q965" i="2"/>
  <c r="R965" i="2"/>
  <c r="S965" i="2"/>
  <c r="F966" i="2"/>
  <c r="O966" i="2"/>
  <c r="P966" i="2"/>
  <c r="Q966" i="2"/>
  <c r="R966" i="2"/>
  <c r="S966" i="2"/>
  <c r="F967" i="2"/>
  <c r="O967" i="2"/>
  <c r="P967" i="2"/>
  <c r="Q967" i="2"/>
  <c r="R967" i="2"/>
  <c r="S967" i="2"/>
  <c r="F968" i="2"/>
  <c r="O968" i="2"/>
  <c r="P968" i="2"/>
  <c r="Q968" i="2"/>
  <c r="S968" i="2"/>
  <c r="F969" i="2"/>
  <c r="O969" i="2"/>
  <c r="P969" i="2"/>
  <c r="Q969" i="2"/>
  <c r="R969" i="2"/>
  <c r="S969" i="2"/>
  <c r="F970" i="2"/>
  <c r="O970" i="2"/>
  <c r="P970" i="2"/>
  <c r="Q970" i="2"/>
  <c r="S970" i="2"/>
  <c r="F971" i="2"/>
  <c r="I971" i="2"/>
  <c r="L971" i="2"/>
  <c r="O971" i="2"/>
  <c r="P971" i="2"/>
  <c r="Q971" i="2"/>
  <c r="R971" i="2"/>
  <c r="S971" i="2"/>
  <c r="F972" i="2"/>
  <c r="O972" i="2"/>
  <c r="P972" i="2"/>
  <c r="Q972" i="2"/>
  <c r="R972" i="2"/>
  <c r="S972" i="2"/>
  <c r="F973" i="2"/>
  <c r="O973" i="2"/>
  <c r="P973" i="2"/>
  <c r="Q973" i="2"/>
  <c r="R973" i="2"/>
  <c r="S973" i="2"/>
  <c r="F974" i="2"/>
  <c r="O974" i="2"/>
  <c r="P974" i="2"/>
  <c r="Q974" i="2"/>
  <c r="R974" i="2"/>
  <c r="S974" i="2"/>
  <c r="F975" i="2"/>
  <c r="O975" i="2"/>
  <c r="P975" i="2"/>
  <c r="Q975" i="2"/>
  <c r="R975" i="2"/>
  <c r="S975" i="2"/>
  <c r="F976" i="2"/>
  <c r="O976" i="2"/>
  <c r="P976" i="2"/>
  <c r="Q976" i="2"/>
  <c r="R976" i="2"/>
  <c r="S976" i="2"/>
  <c r="F977" i="2"/>
  <c r="O977" i="2"/>
  <c r="P977" i="2"/>
  <c r="Q977" i="2"/>
  <c r="S977" i="2"/>
  <c r="F978" i="2"/>
  <c r="O978" i="2"/>
  <c r="P978" i="2"/>
  <c r="Q978" i="2"/>
  <c r="S978" i="2"/>
  <c r="F979" i="2"/>
  <c r="O979" i="2"/>
  <c r="P979" i="2"/>
  <c r="Q979" i="2"/>
  <c r="S979" i="2"/>
  <c r="F980" i="2"/>
  <c r="O980" i="2"/>
  <c r="P980" i="2"/>
  <c r="Q980" i="2"/>
  <c r="S980" i="2"/>
  <c r="F981" i="2"/>
  <c r="O981" i="2"/>
  <c r="P981" i="2"/>
  <c r="Q981" i="2"/>
  <c r="S981" i="2"/>
  <c r="F982" i="2"/>
  <c r="I982" i="2"/>
  <c r="L982" i="2"/>
  <c r="O982" i="2"/>
  <c r="P982" i="2"/>
  <c r="Q982" i="2"/>
  <c r="R982" i="2"/>
  <c r="S982" i="2"/>
  <c r="F983" i="2"/>
  <c r="O983" i="2"/>
  <c r="P983" i="2"/>
  <c r="Q983" i="2"/>
  <c r="R983" i="2"/>
  <c r="S983" i="2"/>
  <c r="F984" i="2"/>
  <c r="O984" i="2"/>
  <c r="P984" i="2"/>
  <c r="Q984" i="2"/>
  <c r="S984" i="2"/>
  <c r="F985" i="2"/>
  <c r="O985" i="2"/>
  <c r="P985" i="2"/>
  <c r="Q985" i="2"/>
  <c r="R985" i="2"/>
  <c r="S985" i="2"/>
  <c r="F986" i="2"/>
  <c r="O986" i="2"/>
  <c r="P986" i="2"/>
  <c r="Q986" i="2"/>
  <c r="S986" i="2"/>
  <c r="F987" i="2"/>
  <c r="O987" i="2"/>
  <c r="P987" i="2"/>
  <c r="Q987" i="2"/>
  <c r="R987" i="2"/>
  <c r="S987" i="2"/>
  <c r="F988" i="2"/>
  <c r="O988" i="2"/>
  <c r="P988" i="2"/>
  <c r="Q988" i="2"/>
  <c r="R988" i="2"/>
  <c r="S988" i="2"/>
  <c r="F989" i="2"/>
  <c r="O989" i="2"/>
  <c r="P989" i="2"/>
  <c r="Q989" i="2"/>
  <c r="S989" i="2"/>
  <c r="F990" i="2"/>
  <c r="O990" i="2"/>
  <c r="P990" i="2"/>
  <c r="Q990" i="2"/>
  <c r="R990" i="2"/>
  <c r="S990" i="2"/>
  <c r="F991" i="2"/>
  <c r="O991" i="2"/>
  <c r="P991" i="2"/>
  <c r="Q991" i="2"/>
  <c r="S991" i="2"/>
  <c r="F992" i="2"/>
  <c r="O992" i="2"/>
  <c r="P992" i="2"/>
  <c r="Q992" i="2"/>
  <c r="S992" i="2"/>
  <c r="F993" i="2"/>
  <c r="O993" i="2"/>
  <c r="P993" i="2"/>
  <c r="Q993" i="2"/>
  <c r="R993" i="2"/>
  <c r="S993" i="2"/>
  <c r="F994" i="2"/>
  <c r="O994" i="2"/>
  <c r="P994" i="2"/>
  <c r="Q994" i="2"/>
  <c r="R994" i="2"/>
  <c r="S994" i="2"/>
  <c r="F995" i="2"/>
  <c r="O995" i="2"/>
  <c r="P995" i="2"/>
  <c r="Q995" i="2"/>
  <c r="R995" i="2"/>
  <c r="S995" i="2"/>
  <c r="F996" i="2"/>
  <c r="O996" i="2"/>
  <c r="P996" i="2"/>
  <c r="Q996" i="2"/>
  <c r="R996" i="2"/>
  <c r="S996" i="2"/>
  <c r="F997" i="2"/>
  <c r="O997" i="2"/>
  <c r="P997" i="2"/>
  <c r="Q997" i="2"/>
  <c r="R997" i="2"/>
  <c r="S997" i="2"/>
  <c r="F998" i="2"/>
  <c r="L998" i="2"/>
  <c r="O998" i="2"/>
  <c r="P998" i="2"/>
  <c r="Q998" i="2"/>
  <c r="R998" i="2"/>
  <c r="S998" i="2"/>
  <c r="F999" i="2"/>
  <c r="O999" i="2"/>
  <c r="P999" i="2"/>
  <c r="Q999" i="2"/>
  <c r="S999" i="2"/>
  <c r="F1000" i="2"/>
  <c r="O1000" i="2"/>
  <c r="P1000" i="2"/>
  <c r="Q1000" i="2"/>
  <c r="R1000" i="2"/>
  <c r="S1000" i="2"/>
  <c r="F1001" i="2"/>
  <c r="O1001" i="2"/>
  <c r="P1001" i="2"/>
  <c r="Q1001" i="2"/>
  <c r="S1001" i="2"/>
  <c r="F1002" i="2"/>
  <c r="O1002" i="2"/>
  <c r="P1002" i="2"/>
  <c r="Q1002" i="2"/>
  <c r="S1002" i="2"/>
  <c r="F1003" i="2"/>
  <c r="O1003" i="2"/>
  <c r="P1003" i="2"/>
  <c r="Q1003" i="2"/>
  <c r="R1003" i="2"/>
  <c r="S1003" i="2"/>
  <c r="F1004" i="2"/>
  <c r="O1004" i="2"/>
  <c r="P1004" i="2"/>
  <c r="Q1004" i="2"/>
  <c r="S1004" i="2"/>
  <c r="F1005" i="2"/>
  <c r="O1005" i="2"/>
  <c r="P1005" i="2"/>
  <c r="Q1005" i="2"/>
  <c r="R1005" i="2"/>
  <c r="S1005" i="2"/>
  <c r="F1006" i="2"/>
  <c r="O1006" i="2"/>
  <c r="P1006" i="2"/>
  <c r="Q1006" i="2"/>
  <c r="R1006" i="2"/>
  <c r="S1006" i="2"/>
  <c r="F1007" i="2"/>
  <c r="L1007" i="2"/>
  <c r="O1007" i="2"/>
  <c r="P1007" i="2"/>
  <c r="Q1007" i="2"/>
  <c r="R1007" i="2"/>
  <c r="S1007" i="2"/>
  <c r="F1008" i="2"/>
  <c r="L1008" i="2"/>
  <c r="O1008" i="2"/>
  <c r="P1008" i="2"/>
  <c r="Q1008" i="2"/>
  <c r="R1008" i="2"/>
  <c r="S1008" i="2"/>
  <c r="F1009" i="2"/>
  <c r="O1009" i="2"/>
  <c r="P1009" i="2"/>
  <c r="Q1009" i="2"/>
  <c r="R1009" i="2"/>
  <c r="S1009" i="2"/>
  <c r="F1010" i="2"/>
  <c r="L1010" i="2"/>
  <c r="O1010" i="2"/>
  <c r="P1010" i="2"/>
  <c r="Q1010" i="2"/>
  <c r="R1010" i="2"/>
  <c r="S1010" i="2"/>
  <c r="F1011" i="2"/>
  <c r="O1011" i="2"/>
  <c r="P1011" i="2"/>
  <c r="Q1011" i="2"/>
  <c r="R1011" i="2"/>
  <c r="S1011" i="2"/>
  <c r="F1012" i="2"/>
  <c r="O1012" i="2"/>
  <c r="P1012" i="2"/>
  <c r="Q1012" i="2"/>
  <c r="R1012" i="2"/>
  <c r="S1012" i="2"/>
  <c r="F1013" i="2"/>
  <c r="O1013" i="2"/>
  <c r="P1013" i="2"/>
  <c r="Q1013" i="2"/>
  <c r="R1013" i="2"/>
  <c r="S1013" i="2"/>
  <c r="F1014" i="2"/>
  <c r="O1014" i="2"/>
  <c r="P1014" i="2"/>
  <c r="Q1014" i="2"/>
  <c r="S1014" i="2"/>
  <c r="F1015" i="2"/>
  <c r="O1015" i="2"/>
  <c r="P1015" i="2"/>
  <c r="Q1015" i="2"/>
  <c r="R1015" i="2"/>
  <c r="S1015" i="2"/>
  <c r="F1016" i="2"/>
  <c r="O1016" i="2"/>
  <c r="P1016" i="2"/>
  <c r="Q1016" i="2"/>
  <c r="R1016" i="2"/>
  <c r="S1016" i="2"/>
  <c r="F1017" i="2"/>
  <c r="O1017" i="2"/>
  <c r="P1017" i="2"/>
  <c r="Q1017" i="2"/>
  <c r="R1017" i="2"/>
  <c r="S1017" i="2"/>
  <c r="F1018" i="2"/>
  <c r="O1018" i="2"/>
  <c r="P1018" i="2"/>
  <c r="Q1018" i="2"/>
  <c r="R1018" i="2"/>
  <c r="S1018" i="2"/>
  <c r="F1019" i="2"/>
  <c r="O1019" i="2"/>
  <c r="P1019" i="2"/>
  <c r="Q1019" i="2"/>
  <c r="R1019" i="2"/>
  <c r="S1019" i="2"/>
  <c r="F1020" i="2"/>
  <c r="O1020" i="2"/>
  <c r="P1020" i="2"/>
  <c r="Q1020" i="2"/>
  <c r="R1020" i="2"/>
  <c r="S1020" i="2"/>
  <c r="F1021" i="2"/>
  <c r="O1021" i="2"/>
  <c r="P1021" i="2"/>
  <c r="Q1021" i="2"/>
  <c r="R1021" i="2"/>
  <c r="S1021" i="2"/>
  <c r="F1022" i="2"/>
  <c r="O1022" i="2"/>
  <c r="P1022" i="2"/>
  <c r="Q1022" i="2"/>
  <c r="S1022" i="2"/>
  <c r="F1023" i="2"/>
  <c r="O1023" i="2"/>
  <c r="P1023" i="2"/>
  <c r="Q1023" i="2"/>
  <c r="S1023" i="2"/>
  <c r="F1024" i="2"/>
  <c r="O1024" i="2"/>
  <c r="P1024" i="2"/>
  <c r="Q1024" i="2"/>
  <c r="S1024" i="2"/>
  <c r="F1025" i="2"/>
  <c r="L1025" i="2"/>
  <c r="O1025" i="2"/>
  <c r="P1025" i="2"/>
  <c r="Q1025" i="2"/>
  <c r="R1025" i="2"/>
  <c r="S1025" i="2"/>
  <c r="F1026" i="2"/>
  <c r="O1026" i="2"/>
  <c r="P1026" i="2"/>
  <c r="Q1026" i="2"/>
  <c r="R1026" i="2"/>
  <c r="S1026" i="2"/>
  <c r="F1027" i="2"/>
  <c r="O1027" i="2"/>
  <c r="P1027" i="2"/>
  <c r="Q1027" i="2"/>
  <c r="S1027" i="2"/>
  <c r="F1028" i="2"/>
  <c r="O1028" i="2"/>
  <c r="P1028" i="2"/>
  <c r="Q1028" i="2"/>
  <c r="S1028" i="2"/>
  <c r="F1029" i="2"/>
  <c r="O1029" i="2"/>
  <c r="P1029" i="2"/>
  <c r="Q1029" i="2"/>
  <c r="S1029" i="2"/>
  <c r="F1030" i="2"/>
  <c r="O1030" i="2"/>
  <c r="P1030" i="2"/>
  <c r="Q1030" i="2"/>
  <c r="R1030" i="2"/>
  <c r="S1030" i="2"/>
  <c r="F1031" i="2"/>
  <c r="O1031" i="2"/>
  <c r="P1031" i="2"/>
  <c r="Q1031" i="2"/>
  <c r="R1031" i="2"/>
  <c r="S1031" i="2"/>
  <c r="F1032" i="2"/>
  <c r="O1032" i="2"/>
  <c r="P1032" i="2"/>
  <c r="Q1032" i="2"/>
  <c r="R1032" i="2"/>
  <c r="S1032" i="2"/>
  <c r="F1033" i="2"/>
  <c r="O1033" i="2"/>
  <c r="P1033" i="2"/>
  <c r="Q1033" i="2"/>
  <c r="S1033" i="2"/>
  <c r="F1034" i="2"/>
  <c r="O1034" i="2"/>
  <c r="P1034" i="2"/>
  <c r="Q1034" i="2"/>
  <c r="S1034" i="2"/>
  <c r="F1035" i="2"/>
  <c r="O1035" i="2"/>
  <c r="P1035" i="2"/>
  <c r="Q1035" i="2"/>
  <c r="S1035" i="2"/>
  <c r="F1036" i="2"/>
  <c r="O1036" i="2"/>
  <c r="P1036" i="2"/>
  <c r="Q1036" i="2"/>
  <c r="S1036" i="2"/>
  <c r="F1037" i="2"/>
  <c r="O1037" i="2"/>
  <c r="P1037" i="2"/>
  <c r="Q1037" i="2"/>
  <c r="S1037" i="2"/>
  <c r="F1038" i="2"/>
  <c r="O1038" i="2"/>
  <c r="P1038" i="2"/>
  <c r="Q1038" i="2"/>
  <c r="R1038" i="2"/>
  <c r="S1038" i="2"/>
  <c r="F1039" i="2"/>
  <c r="O1039" i="2"/>
  <c r="P1039" i="2"/>
  <c r="Q1039" i="2"/>
  <c r="S1039" i="2"/>
  <c r="F1040" i="2"/>
  <c r="O1040" i="2"/>
  <c r="P1040" i="2"/>
  <c r="Q1040" i="2"/>
  <c r="S1040" i="2"/>
  <c r="F1041" i="2"/>
  <c r="O1041" i="2"/>
  <c r="P1041" i="2"/>
  <c r="Q1041" i="2"/>
  <c r="R1041" i="2"/>
  <c r="S1041" i="2"/>
  <c r="F1042" i="2"/>
  <c r="O1042" i="2"/>
  <c r="P1042" i="2"/>
  <c r="Q1042" i="2"/>
  <c r="S1042" i="2"/>
  <c r="F1043" i="2"/>
  <c r="O1043" i="2"/>
  <c r="P1043" i="2"/>
  <c r="Q1043" i="2"/>
  <c r="R1043" i="2"/>
  <c r="S1043" i="2"/>
  <c r="F1044" i="2"/>
  <c r="O1044" i="2"/>
  <c r="P1044" i="2"/>
  <c r="Q1044" i="2"/>
  <c r="R1044" i="2"/>
  <c r="S1044" i="2"/>
  <c r="F1045" i="2"/>
  <c r="O1045" i="2"/>
  <c r="P1045" i="2"/>
  <c r="Q1045" i="2"/>
  <c r="R1045" i="2"/>
  <c r="S1045" i="2"/>
  <c r="F1046" i="2"/>
  <c r="L1046" i="2"/>
  <c r="O1046" i="2"/>
  <c r="P1046" i="2"/>
  <c r="Q1046" i="2"/>
  <c r="R1046" i="2"/>
  <c r="S1046" i="2"/>
  <c r="F1047" i="2"/>
  <c r="L1047" i="2"/>
  <c r="O1047" i="2"/>
  <c r="P1047" i="2"/>
  <c r="Q1047" i="2"/>
  <c r="R1047" i="2"/>
  <c r="S1047" i="2"/>
  <c r="F1048" i="2"/>
  <c r="O1048" i="2"/>
  <c r="P1048" i="2"/>
  <c r="Q1048" i="2"/>
  <c r="R1048" i="2"/>
  <c r="S1048" i="2"/>
  <c r="F1049" i="2"/>
  <c r="I1049" i="2"/>
  <c r="L1049" i="2"/>
  <c r="O1049" i="2"/>
  <c r="P1049" i="2"/>
  <c r="Q1049" i="2"/>
  <c r="R1049" i="2"/>
  <c r="S1049" i="2"/>
  <c r="F1050" i="2"/>
  <c r="O1050" i="2"/>
  <c r="P1050" i="2"/>
  <c r="Q1050" i="2"/>
  <c r="R1050" i="2"/>
  <c r="S1050" i="2"/>
  <c r="F1051" i="2"/>
  <c r="O1051" i="2"/>
  <c r="P1051" i="2"/>
  <c r="Q1051" i="2"/>
  <c r="R1051" i="2"/>
  <c r="S1051" i="2"/>
  <c r="F1052" i="2"/>
  <c r="O1052" i="2"/>
  <c r="P1052" i="2"/>
  <c r="Q1052" i="2"/>
  <c r="R1052" i="2"/>
  <c r="S1052" i="2"/>
  <c r="F1053" i="2"/>
  <c r="L1053" i="2"/>
  <c r="O1053" i="2"/>
  <c r="P1053" i="2"/>
  <c r="Q1053" i="2"/>
  <c r="R1053" i="2"/>
  <c r="S1053" i="2"/>
  <c r="F1054" i="2"/>
  <c r="O1054" i="2"/>
  <c r="P1054" i="2"/>
  <c r="Q1054" i="2"/>
  <c r="R1054" i="2"/>
  <c r="S1054" i="2"/>
  <c r="F1055" i="2"/>
  <c r="O1055" i="2"/>
  <c r="P1055" i="2"/>
  <c r="Q1055" i="2"/>
  <c r="R1055" i="2"/>
  <c r="S1055" i="2"/>
  <c r="F1056" i="2"/>
  <c r="O1056" i="2"/>
  <c r="P1056" i="2"/>
  <c r="Q1056" i="2"/>
  <c r="R1056" i="2"/>
  <c r="S1056" i="2"/>
  <c r="F1057" i="2"/>
  <c r="L1057" i="2"/>
  <c r="O1057" i="2"/>
  <c r="P1057" i="2"/>
  <c r="Q1057" i="2"/>
  <c r="R1057" i="2"/>
  <c r="S1057" i="2"/>
  <c r="F1058" i="2"/>
  <c r="O1058" i="2"/>
  <c r="P1058" i="2"/>
  <c r="Q1058" i="2"/>
  <c r="S1058" i="2"/>
  <c r="F1059" i="2"/>
  <c r="O1059" i="2"/>
  <c r="P1059" i="2"/>
  <c r="Q1059" i="2"/>
  <c r="S1059" i="2"/>
  <c r="F1060" i="2"/>
  <c r="O1060" i="2"/>
  <c r="P1060" i="2"/>
  <c r="Q1060" i="2"/>
  <c r="S1060" i="2"/>
  <c r="F1061" i="2"/>
  <c r="O1061" i="2"/>
  <c r="P1061" i="2"/>
  <c r="Q1061" i="2"/>
  <c r="R1061" i="2"/>
  <c r="S1061" i="2"/>
  <c r="F1062" i="2"/>
  <c r="O1062" i="2"/>
  <c r="P1062" i="2"/>
  <c r="Q1062" i="2"/>
  <c r="S1062" i="2"/>
  <c r="F1063" i="2"/>
  <c r="O1063" i="2"/>
  <c r="P1063" i="2"/>
  <c r="Q1063" i="2"/>
  <c r="S1063" i="2"/>
  <c r="F1064" i="2"/>
  <c r="O1064" i="2"/>
  <c r="P1064" i="2"/>
  <c r="Q1064" i="2"/>
  <c r="S1064" i="2"/>
  <c r="F1065" i="2"/>
  <c r="O1065" i="2"/>
  <c r="P1065" i="2"/>
  <c r="Q1065" i="2"/>
  <c r="S1065" i="2"/>
  <c r="F1066" i="2"/>
  <c r="O1066" i="2"/>
  <c r="P1066" i="2"/>
  <c r="Q1066" i="2"/>
  <c r="R1066" i="2"/>
  <c r="S1066" i="2"/>
  <c r="F1067" i="2"/>
  <c r="O1067" i="2"/>
  <c r="P1067" i="2"/>
  <c r="Q1067" i="2"/>
  <c r="R1067" i="2"/>
  <c r="S1067" i="2"/>
  <c r="F1068" i="2"/>
  <c r="O1068" i="2"/>
  <c r="P1068" i="2"/>
  <c r="Q1068" i="2"/>
  <c r="R1068" i="2"/>
  <c r="S1068" i="2"/>
  <c r="F1069" i="2"/>
  <c r="O1069" i="2"/>
  <c r="P1069" i="2"/>
  <c r="Q1069" i="2"/>
  <c r="R1069" i="2"/>
  <c r="S1069" i="2"/>
  <c r="F1070" i="2"/>
  <c r="I1070" i="2"/>
  <c r="L1070" i="2"/>
  <c r="O1070" i="2"/>
  <c r="P1070" i="2"/>
  <c r="Q1070" i="2"/>
  <c r="R1070" i="2"/>
  <c r="S1070" i="2"/>
  <c r="F1071" i="2"/>
  <c r="O1071" i="2"/>
  <c r="P1071" i="2"/>
  <c r="Q1071" i="2"/>
  <c r="S1071" i="2"/>
  <c r="F1072" i="2"/>
  <c r="O1072" i="2"/>
  <c r="P1072" i="2"/>
  <c r="Q1072" i="2"/>
  <c r="R1072" i="2"/>
  <c r="S1072" i="2"/>
  <c r="F1073" i="2"/>
  <c r="O1073" i="2"/>
  <c r="P1073" i="2"/>
  <c r="Q1073" i="2"/>
  <c r="S1073" i="2"/>
  <c r="F1074" i="2"/>
  <c r="O1074" i="2"/>
  <c r="P1074" i="2"/>
  <c r="Q1074" i="2"/>
  <c r="S1074" i="2"/>
  <c r="F1075" i="2"/>
  <c r="O1075" i="2"/>
  <c r="P1075" i="2"/>
  <c r="Q1075" i="2"/>
  <c r="R1075" i="2"/>
  <c r="S1075" i="2"/>
  <c r="F1076" i="2"/>
  <c r="O1076" i="2"/>
  <c r="P1076" i="2"/>
  <c r="Q1076" i="2"/>
  <c r="S1076" i="2"/>
  <c r="F1077" i="2"/>
  <c r="O1077" i="2"/>
  <c r="P1077" i="2"/>
  <c r="Q1077" i="2"/>
  <c r="R1077" i="2"/>
  <c r="S1077" i="2"/>
  <c r="F1078" i="2"/>
  <c r="O1078" i="2"/>
  <c r="P1078" i="2"/>
  <c r="Q1078" i="2"/>
  <c r="R1078" i="2"/>
  <c r="S1078" i="2"/>
  <c r="F1079" i="2"/>
  <c r="O1079" i="2"/>
  <c r="P1079" i="2"/>
  <c r="Q1079" i="2"/>
  <c r="R1079" i="2"/>
  <c r="S1079" i="2"/>
  <c r="F1080" i="2"/>
  <c r="O1080" i="2"/>
  <c r="P1080" i="2"/>
  <c r="Q1080" i="2"/>
  <c r="S1080" i="2"/>
  <c r="F1081" i="2"/>
  <c r="O1081" i="2"/>
  <c r="P1081" i="2"/>
  <c r="Q1081" i="2"/>
  <c r="R1081" i="2"/>
  <c r="S1081" i="2"/>
  <c r="F1082" i="2"/>
  <c r="O1082" i="2"/>
  <c r="P1082" i="2"/>
  <c r="Q1082" i="2"/>
  <c r="S1082" i="2"/>
  <c r="F1083" i="2"/>
  <c r="L1083" i="2"/>
  <c r="O1083" i="2"/>
  <c r="P1083" i="2"/>
  <c r="Q1083" i="2"/>
  <c r="R1083" i="2"/>
  <c r="S1083" i="2"/>
  <c r="F1084" i="2"/>
  <c r="O1084" i="2"/>
  <c r="P1084" i="2"/>
  <c r="Q1084" i="2"/>
  <c r="R1084" i="2"/>
  <c r="S1084" i="2"/>
  <c r="F1085" i="2"/>
  <c r="O1085" i="2"/>
  <c r="P1085" i="2"/>
  <c r="Q1085" i="2"/>
  <c r="S1085" i="2"/>
  <c r="F1086" i="2"/>
  <c r="O1086" i="2"/>
  <c r="P1086" i="2"/>
  <c r="Q1086" i="2"/>
  <c r="R1086" i="2"/>
  <c r="S1086" i="2"/>
  <c r="F1087" i="2"/>
  <c r="O1087" i="2"/>
  <c r="P1087" i="2"/>
  <c r="Q1087" i="2"/>
  <c r="R1087" i="2"/>
  <c r="S1087" i="2"/>
  <c r="F1088" i="2"/>
  <c r="O1088" i="2"/>
  <c r="P1088" i="2"/>
  <c r="Q1088" i="2"/>
  <c r="S1088" i="2"/>
  <c r="F1089" i="2"/>
  <c r="O1089" i="2"/>
  <c r="P1089" i="2"/>
  <c r="Q1089" i="2"/>
  <c r="R1089" i="2"/>
  <c r="S1089" i="2"/>
  <c r="F1090" i="2"/>
  <c r="O1090" i="2"/>
  <c r="P1090" i="2"/>
  <c r="Q1090" i="2"/>
  <c r="R1090" i="2"/>
  <c r="S1090" i="2"/>
  <c r="F1091" i="2"/>
  <c r="O1091" i="2"/>
  <c r="P1091" i="2"/>
  <c r="Q1091" i="2"/>
  <c r="S1091" i="2"/>
  <c r="F1092" i="2"/>
  <c r="O1092" i="2"/>
  <c r="P1092" i="2"/>
  <c r="Q1092" i="2"/>
  <c r="S1092" i="2"/>
  <c r="F1093" i="2"/>
  <c r="O1093" i="2"/>
  <c r="P1093" i="2"/>
  <c r="Q1093" i="2"/>
  <c r="S1093" i="2"/>
  <c r="F1094" i="2"/>
  <c r="O1094" i="2"/>
  <c r="P1094" i="2"/>
  <c r="Q1094" i="2"/>
  <c r="S1094" i="2"/>
  <c r="F1095" i="2"/>
  <c r="O1095" i="2"/>
  <c r="P1095" i="2"/>
  <c r="Q1095" i="2"/>
  <c r="R1095" i="2"/>
  <c r="S1095" i="2"/>
  <c r="F1096" i="2"/>
  <c r="O1096" i="2"/>
  <c r="P1096" i="2"/>
  <c r="Q1096" i="2"/>
  <c r="S1096" i="2"/>
  <c r="F1097" i="2"/>
  <c r="O1097" i="2"/>
  <c r="P1097" i="2"/>
  <c r="Q1097" i="2"/>
  <c r="R1097" i="2"/>
  <c r="S1097" i="2"/>
  <c r="F1098" i="2"/>
  <c r="O1098" i="2"/>
  <c r="P1098" i="2"/>
  <c r="Q1098" i="2"/>
  <c r="R1098" i="2"/>
  <c r="S1098" i="2"/>
  <c r="F1099" i="2"/>
  <c r="O1099" i="2"/>
  <c r="P1099" i="2"/>
  <c r="Q1099" i="2"/>
  <c r="R1099" i="2"/>
  <c r="S1099" i="2"/>
  <c r="F1100" i="2"/>
  <c r="O1100" i="2"/>
  <c r="P1100" i="2"/>
  <c r="Q1100" i="2"/>
  <c r="R1100" i="2"/>
  <c r="S1100" i="2"/>
  <c r="F1101" i="2"/>
  <c r="O1101" i="2"/>
  <c r="P1101" i="2"/>
  <c r="Q1101" i="2"/>
  <c r="S1101" i="2"/>
  <c r="F1102" i="2"/>
  <c r="O1102" i="2"/>
  <c r="P1102" i="2"/>
  <c r="Q1102" i="2"/>
  <c r="S1102" i="2"/>
  <c r="F1103" i="2"/>
  <c r="O1103" i="2"/>
  <c r="P1103" i="2"/>
  <c r="Q1103" i="2"/>
  <c r="R1103" i="2"/>
  <c r="S1103" i="2"/>
  <c r="F1104" i="2"/>
  <c r="O1104" i="2"/>
  <c r="P1104" i="2"/>
  <c r="Q1104" i="2"/>
  <c r="R1104" i="2"/>
  <c r="S1104" i="2"/>
  <c r="F1105" i="2"/>
  <c r="O1105" i="2"/>
  <c r="P1105" i="2"/>
  <c r="Q1105" i="2"/>
  <c r="R1105" i="2"/>
  <c r="S1105" i="2"/>
  <c r="F1106" i="2"/>
  <c r="O1106" i="2"/>
  <c r="P1106" i="2"/>
  <c r="Q1106" i="2"/>
  <c r="S1106" i="2"/>
  <c r="F1107" i="2"/>
  <c r="O1107" i="2"/>
  <c r="P1107" i="2"/>
  <c r="Q1107" i="2"/>
  <c r="S1107" i="2"/>
  <c r="F1108" i="2"/>
  <c r="O1108" i="2"/>
  <c r="P1108" i="2"/>
  <c r="Q1108" i="2"/>
  <c r="R1108" i="2"/>
  <c r="S1108" i="2"/>
  <c r="F1109" i="2"/>
  <c r="O1109" i="2"/>
  <c r="P1109" i="2"/>
  <c r="Q1109" i="2"/>
  <c r="R1109" i="2"/>
  <c r="S1109" i="2"/>
  <c r="F1110" i="2"/>
  <c r="O1110" i="2"/>
  <c r="P1110" i="2"/>
  <c r="Q1110" i="2"/>
  <c r="R1110" i="2"/>
  <c r="S1110" i="2"/>
  <c r="F1111" i="2"/>
  <c r="O1111" i="2"/>
  <c r="P1111" i="2"/>
  <c r="Q1111" i="2"/>
  <c r="R1111" i="2"/>
  <c r="S1111" i="2"/>
  <c r="F1112" i="2"/>
  <c r="O1112" i="2"/>
  <c r="P1112" i="2"/>
  <c r="Q1112" i="2"/>
  <c r="R1112" i="2"/>
  <c r="S1112" i="2"/>
  <c r="F1113" i="2"/>
  <c r="O1113" i="2"/>
  <c r="P1113" i="2"/>
  <c r="Q1113" i="2"/>
  <c r="R1113" i="2"/>
  <c r="S1113" i="2"/>
  <c r="F1114" i="2"/>
  <c r="O1114" i="2"/>
  <c r="P1114" i="2"/>
  <c r="Q1114" i="2"/>
  <c r="R1114" i="2"/>
  <c r="S1114" i="2"/>
  <c r="F1115" i="2"/>
  <c r="O1115" i="2"/>
  <c r="P1115" i="2"/>
  <c r="Q1115" i="2"/>
  <c r="R1115" i="2"/>
  <c r="S1115" i="2"/>
  <c r="F1116" i="2"/>
  <c r="O1116" i="2"/>
  <c r="P1116" i="2"/>
  <c r="Q1116" i="2"/>
  <c r="R1116" i="2"/>
  <c r="S1116" i="2"/>
  <c r="F1117" i="2"/>
  <c r="L1117" i="2"/>
  <c r="O1117" i="2"/>
  <c r="P1117" i="2"/>
  <c r="Q1117" i="2"/>
  <c r="R1117" i="2"/>
  <c r="S1117" i="2"/>
  <c r="F1118" i="2"/>
  <c r="O1118" i="2"/>
  <c r="P1118" i="2"/>
  <c r="Q1118" i="2"/>
  <c r="S1118" i="2"/>
  <c r="F1119" i="2"/>
  <c r="O1119" i="2"/>
  <c r="P1119" i="2"/>
  <c r="Q1119" i="2"/>
  <c r="S1119" i="2"/>
  <c r="F1120" i="2"/>
  <c r="O1120" i="2"/>
  <c r="P1120" i="2"/>
  <c r="Q1120" i="2"/>
  <c r="R1120" i="2"/>
  <c r="S1120" i="2"/>
  <c r="F1121" i="2"/>
  <c r="O1121" i="2"/>
  <c r="P1121" i="2"/>
  <c r="Q1121" i="2"/>
  <c r="R1121" i="2"/>
  <c r="S1121" i="2"/>
  <c r="F1122" i="2"/>
  <c r="I1122" i="2"/>
  <c r="L1122" i="2"/>
  <c r="O1122" i="2"/>
  <c r="P1122" i="2"/>
  <c r="Q1122" i="2"/>
  <c r="R1122" i="2"/>
  <c r="S1122" i="2"/>
  <c r="F1123" i="2"/>
  <c r="O1123" i="2"/>
  <c r="P1123" i="2"/>
  <c r="Q1123" i="2"/>
  <c r="S1123" i="2"/>
  <c r="F1124" i="2"/>
  <c r="O1124" i="2"/>
  <c r="P1124" i="2"/>
  <c r="Q1124" i="2"/>
  <c r="R1124" i="2"/>
  <c r="S1124" i="2"/>
  <c r="F1125" i="2"/>
  <c r="O1125" i="2"/>
  <c r="P1125" i="2"/>
  <c r="Q1125" i="2"/>
  <c r="R1125" i="2"/>
  <c r="S1125" i="2"/>
  <c r="F1126" i="2"/>
  <c r="O1126" i="2"/>
  <c r="P1126" i="2"/>
  <c r="Q1126" i="2"/>
  <c r="R1126" i="2"/>
  <c r="S1126" i="2"/>
  <c r="F1127" i="2"/>
  <c r="O1127" i="2"/>
  <c r="P1127" i="2"/>
  <c r="Q1127" i="2"/>
  <c r="R1127" i="2"/>
  <c r="S1127" i="2"/>
  <c r="F1128" i="2"/>
  <c r="O1128" i="2"/>
  <c r="P1128" i="2"/>
  <c r="Q1128" i="2"/>
  <c r="R1128" i="2"/>
  <c r="S1128" i="2"/>
  <c r="F1129" i="2"/>
  <c r="O1129" i="2"/>
  <c r="P1129" i="2"/>
  <c r="Q1129" i="2"/>
  <c r="S1129" i="2"/>
  <c r="F1130" i="2"/>
  <c r="O1130" i="2"/>
  <c r="P1130" i="2"/>
  <c r="Q1130" i="2"/>
  <c r="S1130" i="2"/>
  <c r="F1131" i="2"/>
  <c r="O1131" i="2"/>
  <c r="P1131" i="2"/>
  <c r="Q1131" i="2"/>
  <c r="S1131" i="2"/>
  <c r="F1132" i="2"/>
  <c r="O1132" i="2"/>
  <c r="P1132" i="2"/>
  <c r="Q1132" i="2"/>
  <c r="S1132" i="2"/>
  <c r="F1133" i="2"/>
  <c r="O1133" i="2"/>
  <c r="P1133" i="2"/>
  <c r="Q1133" i="2"/>
  <c r="R1133" i="2"/>
  <c r="S1133" i="2"/>
  <c r="F1134" i="2"/>
  <c r="O1134" i="2"/>
  <c r="P1134" i="2"/>
  <c r="Q1134" i="2"/>
  <c r="S1134" i="2"/>
  <c r="F1135" i="2"/>
  <c r="O1135" i="2"/>
  <c r="P1135" i="2"/>
  <c r="Q1135" i="2"/>
  <c r="S1135" i="2"/>
  <c r="F1136" i="2"/>
  <c r="O1136" i="2"/>
  <c r="P1136" i="2"/>
  <c r="Q1136" i="2"/>
  <c r="S1136" i="2"/>
  <c r="F1137" i="2"/>
  <c r="O1137" i="2"/>
  <c r="P1137" i="2"/>
  <c r="Q1137" i="2"/>
  <c r="S1137" i="2"/>
  <c r="F1138" i="2"/>
  <c r="O1138" i="2"/>
  <c r="P1138" i="2"/>
  <c r="Q1138" i="2"/>
  <c r="S1138" i="2"/>
  <c r="F1139" i="2"/>
  <c r="O1139" i="2"/>
  <c r="P1139" i="2"/>
  <c r="Q1139" i="2"/>
  <c r="S1139" i="2"/>
  <c r="F1140" i="2"/>
  <c r="O1140" i="2"/>
  <c r="P1140" i="2"/>
  <c r="Q1140" i="2"/>
  <c r="R1140" i="2"/>
  <c r="S1140" i="2"/>
  <c r="F1141" i="2"/>
  <c r="L1141" i="2"/>
  <c r="O1141" i="2"/>
  <c r="P1141" i="2"/>
  <c r="Q1141" i="2"/>
  <c r="R1141" i="2"/>
  <c r="S1141" i="2"/>
  <c r="F1142" i="2"/>
  <c r="O1142" i="2"/>
  <c r="P1142" i="2"/>
  <c r="Q1142" i="2"/>
  <c r="R1142" i="2"/>
  <c r="S1142" i="2"/>
  <c r="F1143" i="2"/>
  <c r="I1143" i="2"/>
  <c r="L1143" i="2"/>
  <c r="O1143" i="2"/>
  <c r="P1143" i="2"/>
  <c r="Q1143" i="2"/>
  <c r="R1143" i="2"/>
  <c r="S1143" i="2"/>
  <c r="F1144" i="2"/>
  <c r="O1144" i="2"/>
  <c r="P1144" i="2"/>
  <c r="Q1144" i="2"/>
  <c r="R1144" i="2"/>
  <c r="S1144" i="2"/>
  <c r="F1145" i="2"/>
  <c r="I1145" i="2"/>
  <c r="L1145" i="2"/>
  <c r="O1145" i="2"/>
  <c r="P1145" i="2"/>
  <c r="Q1145" i="2"/>
  <c r="R1145" i="2"/>
  <c r="S1145" i="2"/>
  <c r="F1146" i="2"/>
  <c r="I1146" i="2"/>
  <c r="L1146" i="2"/>
  <c r="O1146" i="2"/>
  <c r="P1146" i="2"/>
  <c r="Q1146" i="2"/>
  <c r="R1146" i="2"/>
  <c r="S1146" i="2"/>
  <c r="F1147" i="2"/>
  <c r="O1147" i="2"/>
  <c r="P1147" i="2"/>
  <c r="Q1147" i="2"/>
  <c r="S1147" i="2"/>
  <c r="F1148" i="2"/>
  <c r="I1148" i="2"/>
  <c r="L1148" i="2"/>
  <c r="O1148" i="2"/>
  <c r="P1148" i="2"/>
  <c r="Q1148" i="2"/>
  <c r="R1148" i="2"/>
  <c r="S1148" i="2"/>
  <c r="F1149" i="2"/>
  <c r="O1149" i="2"/>
  <c r="P1149" i="2"/>
  <c r="Q1149" i="2"/>
  <c r="R1149" i="2"/>
  <c r="S1149" i="2"/>
  <c r="F1150" i="2"/>
  <c r="O1150" i="2"/>
  <c r="P1150" i="2"/>
  <c r="Q1150" i="2"/>
  <c r="S1150" i="2"/>
  <c r="F1151" i="2"/>
  <c r="O1151" i="2"/>
  <c r="P1151" i="2"/>
  <c r="Q1151" i="2"/>
  <c r="R1151" i="2"/>
  <c r="S1151" i="2"/>
  <c r="F1152" i="2"/>
  <c r="O1152" i="2"/>
  <c r="P1152" i="2"/>
  <c r="Q1152" i="2"/>
  <c r="R1152" i="2"/>
  <c r="S1152" i="2"/>
  <c r="F1153" i="2"/>
  <c r="O1153" i="2"/>
  <c r="P1153" i="2"/>
  <c r="Q1153" i="2"/>
  <c r="R1153" i="2"/>
  <c r="S1153" i="2"/>
  <c r="F1154" i="2"/>
  <c r="O1154" i="2"/>
  <c r="P1154" i="2"/>
  <c r="Q1154" i="2"/>
  <c r="R1154" i="2"/>
  <c r="S1154" i="2"/>
  <c r="F1155" i="2"/>
  <c r="O1155" i="2"/>
  <c r="P1155" i="2"/>
  <c r="Q1155" i="2"/>
  <c r="R1155" i="2"/>
  <c r="S1155" i="2"/>
  <c r="F1156" i="2"/>
  <c r="O1156" i="2"/>
  <c r="P1156" i="2"/>
  <c r="Q1156" i="2"/>
  <c r="R1156" i="2"/>
  <c r="S1156" i="2"/>
  <c r="F1157" i="2"/>
  <c r="O1157" i="2"/>
  <c r="P1157" i="2"/>
  <c r="Q1157" i="2"/>
  <c r="R1157" i="2"/>
  <c r="S1157" i="2"/>
  <c r="F1158" i="2"/>
  <c r="O1158" i="2"/>
  <c r="P1158" i="2"/>
  <c r="Q1158" i="2"/>
  <c r="R1158" i="2"/>
  <c r="S1158" i="2"/>
  <c r="F1159" i="2"/>
  <c r="L1159" i="2"/>
  <c r="O1159" i="2"/>
  <c r="P1159" i="2"/>
  <c r="Q1159" i="2"/>
  <c r="R1159" i="2"/>
  <c r="S1159" i="2"/>
  <c r="F1160" i="2"/>
  <c r="L1160" i="2"/>
  <c r="O1160" i="2"/>
  <c r="P1160" i="2"/>
  <c r="Q1160" i="2"/>
  <c r="R1160" i="2"/>
  <c r="S1160" i="2"/>
  <c r="F1161" i="2"/>
  <c r="O1161" i="2"/>
  <c r="P1161" i="2"/>
  <c r="Q1161" i="2"/>
  <c r="R1161" i="2"/>
  <c r="S1161" i="2"/>
  <c r="F1162" i="2"/>
  <c r="O1162" i="2"/>
  <c r="P1162" i="2"/>
  <c r="Q1162" i="2"/>
  <c r="S1162" i="2"/>
  <c r="F1163" i="2"/>
  <c r="O1163" i="2"/>
  <c r="P1163" i="2"/>
  <c r="Q1163" i="2"/>
  <c r="R1163" i="2"/>
  <c r="S1163" i="2"/>
  <c r="F1164" i="2"/>
  <c r="O1164" i="2"/>
  <c r="P1164" i="2"/>
  <c r="Q1164" i="2"/>
  <c r="R1164" i="2"/>
  <c r="S1164" i="2"/>
  <c r="F1165" i="2"/>
  <c r="I1165" i="2"/>
  <c r="L1165" i="2"/>
  <c r="O1165" i="2"/>
  <c r="P1165" i="2"/>
  <c r="Q1165" i="2"/>
  <c r="R1165" i="2"/>
  <c r="S1165" i="2"/>
  <c r="F1166" i="2"/>
  <c r="I1166" i="2"/>
  <c r="L1166" i="2"/>
  <c r="O1166" i="2"/>
  <c r="P1166" i="2"/>
  <c r="Q1166" i="2"/>
  <c r="R1166" i="2"/>
  <c r="S1166" i="2"/>
  <c r="F1167" i="2"/>
  <c r="L1167" i="2"/>
  <c r="O1167" i="2"/>
  <c r="P1167" i="2"/>
  <c r="Q1167" i="2"/>
  <c r="R1167" i="2"/>
  <c r="S1167" i="2"/>
  <c r="F1168" i="2"/>
  <c r="O1168" i="2"/>
  <c r="P1168" i="2"/>
  <c r="Q1168" i="2"/>
  <c r="R1168" i="2"/>
  <c r="S1168" i="2"/>
  <c r="F1169" i="2"/>
  <c r="O1169" i="2"/>
  <c r="P1169" i="2"/>
  <c r="Q1169" i="2"/>
  <c r="R1169" i="2"/>
  <c r="S1169" i="2"/>
  <c r="F1170" i="2"/>
  <c r="O1170" i="2"/>
  <c r="P1170" i="2"/>
  <c r="Q1170" i="2"/>
  <c r="S1170" i="2"/>
  <c r="F1171" i="2"/>
  <c r="O1171" i="2"/>
  <c r="P1171" i="2"/>
  <c r="Q1171" i="2"/>
  <c r="R1171" i="2"/>
  <c r="S1171" i="2"/>
  <c r="F1172" i="2"/>
  <c r="O1172" i="2"/>
  <c r="P1172" i="2"/>
  <c r="Q1172" i="2"/>
  <c r="R1172" i="2"/>
  <c r="S1172" i="2"/>
  <c r="F1173" i="2"/>
  <c r="O1173" i="2"/>
  <c r="P1173" i="2"/>
  <c r="Q1173" i="2"/>
  <c r="R1173" i="2"/>
  <c r="S1173" i="2"/>
  <c r="F1174" i="2"/>
  <c r="O1174" i="2"/>
  <c r="P1174" i="2"/>
  <c r="Q1174" i="2"/>
  <c r="R1174" i="2"/>
  <c r="S1174" i="2"/>
  <c r="F1175" i="2"/>
  <c r="O1175" i="2"/>
  <c r="P1175" i="2"/>
  <c r="Q1175" i="2"/>
  <c r="R1175" i="2"/>
  <c r="S1175" i="2"/>
  <c r="F1176" i="2"/>
  <c r="I1176" i="2"/>
  <c r="O1176" i="2"/>
  <c r="P1176" i="2"/>
  <c r="Q1176" i="2"/>
  <c r="R1176" i="2"/>
  <c r="S1176" i="2"/>
  <c r="F1177" i="2"/>
  <c r="O1177" i="2"/>
  <c r="P1177" i="2"/>
  <c r="Q1177" i="2"/>
  <c r="R1177" i="2"/>
  <c r="S1177" i="2"/>
  <c r="F1178" i="2"/>
  <c r="O1178" i="2"/>
  <c r="P1178" i="2"/>
  <c r="Q1178" i="2"/>
  <c r="S1178" i="2"/>
  <c r="F1179" i="2"/>
  <c r="L1179" i="2"/>
  <c r="O1179" i="2"/>
  <c r="P1179" i="2"/>
  <c r="Q1179" i="2"/>
  <c r="R1179" i="2"/>
  <c r="S1179" i="2"/>
  <c r="F1180" i="2"/>
  <c r="L1180" i="2"/>
  <c r="O1180" i="2"/>
  <c r="P1180" i="2"/>
  <c r="Q1180" i="2"/>
  <c r="R1180" i="2"/>
  <c r="S1180" i="2"/>
  <c r="F1181" i="2"/>
  <c r="L1181" i="2"/>
  <c r="O1181" i="2"/>
  <c r="P1181" i="2"/>
  <c r="Q1181" i="2"/>
  <c r="R1181" i="2"/>
  <c r="S1181" i="2"/>
  <c r="F1182" i="2"/>
  <c r="O1182" i="2"/>
  <c r="P1182" i="2"/>
  <c r="Q1182" i="2"/>
  <c r="S1182" i="2"/>
  <c r="F1183" i="2"/>
  <c r="O1183" i="2"/>
  <c r="P1183" i="2"/>
  <c r="Q1183" i="2"/>
  <c r="S1183" i="2"/>
  <c r="F1184" i="2"/>
  <c r="O1184" i="2"/>
  <c r="P1184" i="2"/>
  <c r="Q1184" i="2"/>
  <c r="R1184" i="2"/>
  <c r="S1184" i="2"/>
  <c r="F1185" i="2"/>
  <c r="I1185" i="2"/>
  <c r="L1185" i="2"/>
  <c r="O1185" i="2"/>
  <c r="P1185" i="2"/>
  <c r="Q1185" i="2"/>
  <c r="R1185" i="2"/>
  <c r="S1185" i="2"/>
  <c r="F1186" i="2"/>
  <c r="O1186" i="2"/>
  <c r="P1186" i="2"/>
  <c r="Q1186" i="2"/>
  <c r="R1186" i="2"/>
  <c r="S1186" i="2"/>
  <c r="F1187" i="2"/>
  <c r="O1187" i="2"/>
  <c r="P1187" i="2"/>
  <c r="Q1187" i="2"/>
  <c r="R1187" i="2"/>
  <c r="S1187" i="2"/>
  <c r="F1188" i="2"/>
  <c r="O1188" i="2"/>
  <c r="P1188" i="2"/>
  <c r="Q1188" i="2"/>
  <c r="R1188" i="2"/>
  <c r="S1188" i="2"/>
  <c r="F1189" i="2"/>
  <c r="O1189" i="2"/>
  <c r="P1189" i="2"/>
  <c r="Q1189" i="2"/>
  <c r="S1189" i="2"/>
  <c r="F1190" i="2"/>
  <c r="O1190" i="2"/>
  <c r="P1190" i="2"/>
  <c r="Q1190" i="2"/>
  <c r="S1190" i="2"/>
  <c r="F1191" i="2"/>
  <c r="O1191" i="2"/>
  <c r="P1191" i="2"/>
  <c r="Q1191" i="2"/>
  <c r="S1191" i="2"/>
  <c r="F1192" i="2"/>
  <c r="O1192" i="2"/>
  <c r="P1192" i="2"/>
  <c r="Q1192" i="2"/>
  <c r="S1192" i="2"/>
  <c r="F1193" i="2"/>
  <c r="O1193" i="2"/>
  <c r="P1193" i="2"/>
  <c r="Q1193" i="2"/>
  <c r="R1193" i="2"/>
  <c r="S1193" i="2"/>
  <c r="F1194" i="2"/>
  <c r="O1194" i="2"/>
  <c r="P1194" i="2"/>
  <c r="Q1194" i="2"/>
  <c r="R1194" i="2"/>
  <c r="S1194" i="2"/>
  <c r="F1195" i="2"/>
  <c r="O1195" i="2"/>
  <c r="P1195" i="2"/>
  <c r="Q1195" i="2"/>
  <c r="R1195" i="2"/>
  <c r="S1195" i="2"/>
  <c r="F1196" i="2"/>
  <c r="O1196" i="2"/>
  <c r="P1196" i="2"/>
  <c r="Q1196" i="2"/>
  <c r="R1196" i="2"/>
  <c r="S1196" i="2"/>
  <c r="F1197" i="2"/>
  <c r="I1197" i="2"/>
  <c r="L1197" i="2"/>
  <c r="O1197" i="2"/>
  <c r="P1197" i="2"/>
  <c r="Q1197" i="2"/>
  <c r="R1197" i="2"/>
  <c r="S1197" i="2"/>
  <c r="F1198" i="2"/>
  <c r="O1198" i="2"/>
  <c r="P1198" i="2"/>
  <c r="Q1198" i="2"/>
  <c r="R1198" i="2"/>
  <c r="S1198" i="2"/>
  <c r="F1199" i="2"/>
  <c r="L1199" i="2"/>
  <c r="O1199" i="2"/>
  <c r="P1199" i="2"/>
  <c r="Q1199" i="2"/>
  <c r="R1199" i="2"/>
  <c r="S1199" i="2"/>
  <c r="F1200" i="2"/>
  <c r="O1200" i="2"/>
  <c r="P1200" i="2"/>
  <c r="Q1200" i="2"/>
  <c r="S1200" i="2"/>
  <c r="F1201" i="2"/>
  <c r="O1201" i="2"/>
  <c r="P1201" i="2"/>
  <c r="Q1201" i="2"/>
  <c r="R1201" i="2"/>
  <c r="S1201" i="2"/>
  <c r="F1202" i="2"/>
  <c r="O1202" i="2"/>
  <c r="P1202" i="2"/>
  <c r="Q1202" i="2"/>
  <c r="S1202" i="2"/>
  <c r="F1203" i="2"/>
  <c r="O1203" i="2"/>
  <c r="P1203" i="2"/>
  <c r="Q1203" i="2"/>
  <c r="S1203" i="2"/>
  <c r="F1204" i="2"/>
  <c r="O1204" i="2"/>
  <c r="P1204" i="2"/>
  <c r="Q1204" i="2"/>
  <c r="S1204" i="2"/>
  <c r="F1205" i="2"/>
  <c r="O1205" i="2"/>
  <c r="P1205" i="2"/>
  <c r="Q1205" i="2"/>
  <c r="R1205" i="2"/>
  <c r="S1205" i="2"/>
  <c r="F1206" i="2"/>
  <c r="O1206" i="2"/>
  <c r="P1206" i="2"/>
  <c r="Q1206" i="2"/>
  <c r="S1206" i="2"/>
  <c r="F1207" i="2"/>
  <c r="O1207" i="2"/>
  <c r="P1207" i="2"/>
  <c r="Q1207" i="2"/>
  <c r="S1207" i="2"/>
  <c r="F1208" i="2"/>
  <c r="O1208" i="2"/>
  <c r="P1208" i="2"/>
  <c r="Q1208" i="2"/>
  <c r="S1208" i="2"/>
  <c r="F1209" i="2"/>
  <c r="O1209" i="2"/>
  <c r="P1209" i="2"/>
  <c r="Q1209" i="2"/>
  <c r="S1209" i="2"/>
  <c r="F1210" i="2"/>
  <c r="O1210" i="2"/>
  <c r="P1210" i="2"/>
  <c r="Q1210" i="2"/>
  <c r="S1210" i="2"/>
  <c r="F1211" i="2"/>
  <c r="L1211" i="2"/>
  <c r="O1211" i="2"/>
  <c r="P1211" i="2"/>
  <c r="Q1211" i="2"/>
  <c r="R1211" i="2"/>
  <c r="S1211" i="2"/>
  <c r="F1212" i="2"/>
  <c r="O1212" i="2"/>
  <c r="P1212" i="2"/>
  <c r="Q1212" i="2"/>
  <c r="R1212" i="2"/>
  <c r="S1212" i="2"/>
  <c r="F1213" i="2"/>
  <c r="O1213" i="2"/>
  <c r="P1213" i="2"/>
  <c r="Q1213" i="2"/>
  <c r="S1213" i="2"/>
  <c r="F1214" i="2"/>
  <c r="O1214" i="2"/>
  <c r="P1214" i="2"/>
  <c r="Q1214" i="2"/>
  <c r="R1214" i="2"/>
  <c r="S1214" i="2"/>
  <c r="F1215" i="2"/>
  <c r="O1215" i="2"/>
  <c r="P1215" i="2"/>
  <c r="Q1215" i="2"/>
  <c r="S1215" i="2"/>
  <c r="F1216" i="2"/>
  <c r="O1216" i="2"/>
  <c r="P1216" i="2"/>
  <c r="Q1216" i="2"/>
  <c r="S1216" i="2"/>
  <c r="F1217" i="2"/>
  <c r="O1217" i="2"/>
  <c r="P1217" i="2"/>
  <c r="Q1217" i="2"/>
  <c r="S1217" i="2"/>
  <c r="F1218" i="2"/>
  <c r="O1218" i="2"/>
  <c r="P1218" i="2"/>
  <c r="Q1218" i="2"/>
  <c r="R1218" i="2"/>
  <c r="S1218" i="2"/>
  <c r="F1219" i="2"/>
  <c r="O1219" i="2"/>
  <c r="P1219" i="2"/>
  <c r="Q1219" i="2"/>
  <c r="S1219" i="2"/>
  <c r="F1220" i="2"/>
  <c r="O1220" i="2"/>
  <c r="P1220" i="2"/>
  <c r="Q1220" i="2"/>
  <c r="S1220" i="2"/>
  <c r="F1221" i="2"/>
  <c r="O1221" i="2"/>
  <c r="P1221" i="2"/>
  <c r="Q1221" i="2"/>
  <c r="R1221" i="2"/>
  <c r="S1221" i="2"/>
  <c r="F1222" i="2"/>
  <c r="O1222" i="2"/>
  <c r="P1222" i="2"/>
  <c r="Q1222" i="2"/>
  <c r="S1222" i="2"/>
  <c r="F1223" i="2"/>
  <c r="O1223" i="2"/>
  <c r="P1223" i="2"/>
  <c r="Q1223" i="2"/>
  <c r="R1223" i="2"/>
  <c r="S1223" i="2"/>
  <c r="F1224" i="2"/>
  <c r="O1224" i="2"/>
  <c r="P1224" i="2"/>
  <c r="Q1224" i="2"/>
  <c r="S1224" i="2"/>
  <c r="F1225" i="2"/>
  <c r="O1225" i="2"/>
  <c r="P1225" i="2"/>
  <c r="Q1225" i="2"/>
  <c r="S1225" i="2"/>
  <c r="F1226" i="2"/>
  <c r="O1226" i="2"/>
  <c r="P1226" i="2"/>
  <c r="Q1226" i="2"/>
  <c r="R1226" i="2"/>
  <c r="S1226" i="2"/>
  <c r="F1227" i="2"/>
  <c r="O1227" i="2"/>
  <c r="P1227" i="2"/>
  <c r="Q1227" i="2"/>
  <c r="S1227" i="2"/>
  <c r="F1228" i="2"/>
  <c r="O1228" i="2"/>
  <c r="P1228" i="2"/>
  <c r="Q1228" i="2"/>
  <c r="S1228" i="2"/>
  <c r="F1229" i="2"/>
  <c r="O1229" i="2"/>
  <c r="P1229" i="2"/>
  <c r="Q1229" i="2"/>
  <c r="S1229" i="2"/>
  <c r="F1230" i="2"/>
  <c r="O1230" i="2"/>
  <c r="P1230" i="2"/>
  <c r="Q1230" i="2"/>
  <c r="S1230" i="2"/>
  <c r="F1231" i="2"/>
  <c r="O1231" i="2"/>
  <c r="P1231" i="2"/>
  <c r="Q1231" i="2"/>
  <c r="S1231" i="2"/>
  <c r="F1232" i="2"/>
  <c r="O1232" i="2"/>
  <c r="P1232" i="2"/>
  <c r="Q1232" i="2"/>
  <c r="R1232" i="2"/>
  <c r="S1232" i="2"/>
  <c r="F1233" i="2"/>
  <c r="O1233" i="2"/>
  <c r="P1233" i="2"/>
  <c r="Q1233" i="2"/>
  <c r="R1233" i="2"/>
  <c r="S1233" i="2"/>
  <c r="F1234" i="2"/>
  <c r="O1234" i="2"/>
  <c r="P1234" i="2"/>
  <c r="Q1234" i="2"/>
  <c r="S1234" i="2"/>
  <c r="F1235" i="2"/>
  <c r="O1235" i="2"/>
  <c r="P1235" i="2"/>
  <c r="Q1235" i="2"/>
  <c r="R1235" i="2"/>
  <c r="S1235" i="2"/>
  <c r="F1236" i="2"/>
  <c r="O1236" i="2"/>
  <c r="P1236" i="2"/>
  <c r="Q1236" i="2"/>
  <c r="R1236" i="2"/>
  <c r="S1236" i="2"/>
  <c r="F1237" i="2"/>
  <c r="O1237" i="2"/>
  <c r="P1237" i="2"/>
  <c r="Q1237" i="2"/>
  <c r="R1237" i="2"/>
  <c r="S1237" i="2"/>
  <c r="F1238" i="2"/>
  <c r="O1238" i="2"/>
  <c r="P1238" i="2"/>
  <c r="Q1238" i="2"/>
  <c r="R1238" i="2"/>
  <c r="S1238" i="2"/>
  <c r="F1239" i="2"/>
  <c r="O1239" i="2"/>
  <c r="P1239" i="2"/>
  <c r="Q1239" i="2"/>
  <c r="R1239" i="2"/>
  <c r="S1239" i="2"/>
  <c r="F1240" i="2"/>
  <c r="O1240" i="2"/>
  <c r="P1240" i="2"/>
  <c r="Q1240" i="2"/>
  <c r="R1240" i="2"/>
  <c r="S1240" i="2"/>
  <c r="F1241" i="2"/>
  <c r="O1241" i="2"/>
  <c r="P1241" i="2"/>
  <c r="Q1241" i="2"/>
  <c r="S1241" i="2"/>
  <c r="F1242" i="2"/>
  <c r="O1242" i="2"/>
  <c r="P1242" i="2"/>
  <c r="Q1242" i="2"/>
  <c r="S1242" i="2"/>
  <c r="F1243" i="2"/>
  <c r="O1243" i="2"/>
  <c r="P1243" i="2"/>
  <c r="Q1243" i="2"/>
  <c r="S1243" i="2"/>
  <c r="F1244" i="2"/>
  <c r="O1244" i="2"/>
  <c r="P1244" i="2"/>
  <c r="Q1244" i="2"/>
  <c r="R1244" i="2"/>
  <c r="S1244" i="2"/>
  <c r="F1245" i="2"/>
  <c r="O1245" i="2"/>
  <c r="P1245" i="2"/>
  <c r="Q1245" i="2"/>
  <c r="R1245" i="2"/>
  <c r="S1245" i="2"/>
  <c r="F1246" i="2"/>
  <c r="O1246" i="2"/>
  <c r="P1246" i="2"/>
  <c r="Q1246" i="2"/>
  <c r="R1246" i="2"/>
  <c r="S1246" i="2"/>
  <c r="F1247" i="2"/>
  <c r="O1247" i="2"/>
  <c r="P1247" i="2"/>
  <c r="Q1247" i="2"/>
  <c r="S1247" i="2"/>
  <c r="F1248" i="2"/>
  <c r="O1248" i="2"/>
  <c r="P1248" i="2"/>
  <c r="Q1248" i="2"/>
  <c r="R1248" i="2"/>
  <c r="S1248" i="2"/>
  <c r="F1249" i="2"/>
  <c r="O1249" i="2"/>
  <c r="P1249" i="2"/>
  <c r="Q1249" i="2"/>
  <c r="R1249" i="2"/>
  <c r="S1249" i="2"/>
  <c r="F1250" i="2"/>
  <c r="O1250" i="2"/>
  <c r="P1250" i="2"/>
  <c r="Q1250" i="2"/>
  <c r="R1250" i="2"/>
  <c r="S1250" i="2"/>
  <c r="F1251" i="2"/>
  <c r="O1251" i="2"/>
  <c r="P1251" i="2"/>
  <c r="Q1251" i="2"/>
  <c r="R1251" i="2"/>
  <c r="S1251" i="2"/>
  <c r="F1252" i="2"/>
  <c r="O1252" i="2"/>
  <c r="P1252" i="2"/>
  <c r="Q1252" i="2"/>
  <c r="R1252" i="2"/>
  <c r="S1252" i="2"/>
  <c r="F1253" i="2"/>
  <c r="L1253" i="2"/>
  <c r="O1253" i="2"/>
  <c r="P1253" i="2"/>
  <c r="Q1253" i="2"/>
  <c r="R1253" i="2"/>
  <c r="S1253" i="2"/>
  <c r="F1254" i="2"/>
  <c r="L1254" i="2"/>
  <c r="O1254" i="2"/>
  <c r="P1254" i="2"/>
  <c r="Q1254" i="2"/>
  <c r="R1254" i="2"/>
  <c r="S1254" i="2"/>
  <c r="F1255" i="2"/>
  <c r="O1255" i="2"/>
  <c r="P1255" i="2"/>
  <c r="Q1255" i="2"/>
  <c r="R1255" i="2"/>
  <c r="S1255" i="2"/>
  <c r="F1256" i="2"/>
  <c r="I1256" i="2"/>
  <c r="L1256" i="2"/>
  <c r="O1256" i="2"/>
  <c r="P1256" i="2"/>
  <c r="Q1256" i="2"/>
  <c r="R1256" i="2"/>
  <c r="S1256" i="2"/>
  <c r="F1257" i="2"/>
  <c r="O1257" i="2"/>
  <c r="P1257" i="2"/>
  <c r="Q1257" i="2"/>
  <c r="R1257" i="2"/>
  <c r="S1257" i="2"/>
  <c r="F1258" i="2"/>
  <c r="O1258" i="2"/>
  <c r="P1258" i="2"/>
  <c r="Q1258" i="2"/>
  <c r="R1258" i="2"/>
  <c r="S1258" i="2"/>
  <c r="F1259" i="2"/>
  <c r="I1259" i="2"/>
  <c r="L1259" i="2"/>
  <c r="O1259" i="2"/>
  <c r="P1259" i="2"/>
  <c r="Q1259" i="2"/>
  <c r="R1259" i="2"/>
  <c r="S1259" i="2"/>
  <c r="F1260" i="2"/>
  <c r="O1260" i="2"/>
  <c r="P1260" i="2"/>
  <c r="Q1260" i="2"/>
  <c r="R1260" i="2"/>
  <c r="S1260" i="2"/>
  <c r="F1261" i="2"/>
  <c r="O1261" i="2"/>
  <c r="P1261" i="2"/>
  <c r="Q1261" i="2"/>
  <c r="R1261" i="2"/>
  <c r="S1261" i="2"/>
  <c r="F1262" i="2"/>
  <c r="O1262" i="2"/>
  <c r="P1262" i="2"/>
  <c r="Q1262" i="2"/>
  <c r="R1262" i="2"/>
  <c r="S1262" i="2"/>
  <c r="F1263" i="2"/>
  <c r="O1263" i="2"/>
  <c r="P1263" i="2"/>
  <c r="Q1263" i="2"/>
  <c r="R1263" i="2"/>
  <c r="S1263" i="2"/>
  <c r="F1264" i="2"/>
  <c r="O1264" i="2"/>
  <c r="P1264" i="2"/>
  <c r="Q1264" i="2"/>
  <c r="R1264" i="2"/>
  <c r="S1264" i="2"/>
  <c r="F1265" i="2"/>
  <c r="O1265" i="2"/>
  <c r="P1265" i="2"/>
  <c r="Q1265" i="2"/>
  <c r="R1265" i="2"/>
  <c r="S1265" i="2"/>
  <c r="F1266" i="2"/>
  <c r="O1266" i="2"/>
  <c r="P1266" i="2"/>
  <c r="Q1266" i="2"/>
  <c r="R1266" i="2"/>
  <c r="S1266" i="2"/>
  <c r="F1267" i="2"/>
  <c r="O1267" i="2"/>
  <c r="P1267" i="2"/>
  <c r="Q1267" i="2"/>
  <c r="R1267" i="2"/>
  <c r="S1267" i="2"/>
  <c r="F1268" i="2"/>
  <c r="O1268" i="2"/>
  <c r="P1268" i="2"/>
  <c r="Q1268" i="2"/>
  <c r="R1268" i="2"/>
  <c r="S1268" i="2"/>
  <c r="F1269" i="2"/>
  <c r="O1269" i="2"/>
  <c r="P1269" i="2"/>
  <c r="Q1269" i="2"/>
  <c r="R1269" i="2"/>
  <c r="S1269" i="2"/>
  <c r="F1270" i="2"/>
  <c r="O1270" i="2"/>
  <c r="P1270" i="2"/>
  <c r="Q1270" i="2"/>
  <c r="R1270" i="2"/>
  <c r="S1270" i="2"/>
  <c r="F1271" i="2"/>
  <c r="O1271" i="2"/>
  <c r="P1271" i="2"/>
  <c r="Q1271" i="2"/>
  <c r="R1271" i="2"/>
  <c r="S1271" i="2"/>
  <c r="F1272" i="2"/>
  <c r="I1272" i="2"/>
  <c r="L1272" i="2"/>
  <c r="O1272" i="2"/>
  <c r="P1272" i="2"/>
  <c r="Q1272" i="2"/>
  <c r="R1272" i="2"/>
  <c r="S1272" i="2"/>
  <c r="F1273" i="2"/>
  <c r="O1273" i="2"/>
  <c r="P1273" i="2"/>
  <c r="Q1273" i="2"/>
  <c r="R1273" i="2"/>
  <c r="S1273" i="2"/>
  <c r="F1274" i="2"/>
  <c r="I1274" i="2"/>
  <c r="L1274" i="2"/>
  <c r="O1274" i="2"/>
  <c r="P1274" i="2"/>
  <c r="Q1274" i="2"/>
  <c r="R1274" i="2"/>
  <c r="S1274" i="2"/>
  <c r="F1275" i="2"/>
  <c r="I1275" i="2"/>
  <c r="L1275" i="2"/>
  <c r="O1275" i="2"/>
  <c r="P1275" i="2"/>
  <c r="Q1275" i="2"/>
  <c r="R1275" i="2"/>
  <c r="S1275" i="2"/>
  <c r="F1276" i="2"/>
  <c r="O1276" i="2"/>
  <c r="P1276" i="2"/>
  <c r="Q1276" i="2"/>
  <c r="R1276" i="2"/>
  <c r="S1276" i="2"/>
  <c r="F1277" i="2"/>
  <c r="O1277" i="2"/>
  <c r="P1277" i="2"/>
  <c r="Q1277" i="2"/>
  <c r="R1277" i="2"/>
  <c r="S1277" i="2"/>
  <c r="F1278" i="2"/>
  <c r="O1278" i="2"/>
  <c r="P1278" i="2"/>
  <c r="Q1278" i="2"/>
  <c r="R1278" i="2"/>
  <c r="S1278" i="2"/>
  <c r="F1279" i="2"/>
  <c r="I1279" i="2"/>
  <c r="L1279" i="2"/>
  <c r="O1279" i="2"/>
  <c r="P1279" i="2"/>
  <c r="Q1279" i="2"/>
  <c r="R1279" i="2"/>
  <c r="S1279" i="2"/>
  <c r="F1280" i="2"/>
  <c r="O1280" i="2"/>
  <c r="P1280" i="2"/>
  <c r="Q1280" i="2"/>
  <c r="R1280" i="2"/>
  <c r="S1280" i="2"/>
  <c r="F1281" i="2"/>
  <c r="O1281" i="2"/>
  <c r="P1281" i="2"/>
  <c r="Q1281" i="2"/>
  <c r="R1281" i="2"/>
  <c r="S1281" i="2"/>
  <c r="F1282" i="2"/>
  <c r="O1282" i="2"/>
  <c r="P1282" i="2"/>
  <c r="Q1282" i="2"/>
  <c r="R1282" i="2"/>
  <c r="S1282" i="2"/>
  <c r="F1283" i="2"/>
  <c r="O1283" i="2"/>
  <c r="P1283" i="2"/>
  <c r="Q1283" i="2"/>
  <c r="R1283" i="2"/>
  <c r="S1283" i="2"/>
  <c r="F1284" i="2"/>
  <c r="I1284" i="2"/>
  <c r="L1284" i="2"/>
  <c r="O1284" i="2"/>
  <c r="P1284" i="2"/>
  <c r="Q1284" i="2"/>
  <c r="R1284" i="2"/>
  <c r="S1284" i="2"/>
  <c r="F1285" i="2"/>
  <c r="I1285" i="2"/>
  <c r="L1285" i="2"/>
  <c r="O1285" i="2"/>
  <c r="P1285" i="2"/>
  <c r="Q1285" i="2"/>
  <c r="R1285" i="2"/>
  <c r="S1285" i="2"/>
  <c r="F1286" i="2"/>
  <c r="O1286" i="2"/>
  <c r="P1286" i="2"/>
  <c r="Q1286" i="2"/>
  <c r="R1286" i="2"/>
  <c r="S1286" i="2"/>
  <c r="F1287" i="2"/>
  <c r="O1287" i="2"/>
  <c r="P1287" i="2"/>
  <c r="Q1287" i="2"/>
  <c r="R1287" i="2"/>
  <c r="S1287" i="2"/>
  <c r="F1288" i="2"/>
  <c r="O1288" i="2"/>
  <c r="P1288" i="2"/>
  <c r="Q1288" i="2"/>
  <c r="R1288" i="2"/>
  <c r="S1288" i="2"/>
  <c r="F1289" i="2"/>
  <c r="O1289" i="2"/>
  <c r="P1289" i="2"/>
  <c r="Q1289" i="2"/>
  <c r="R1289" i="2"/>
  <c r="S1289" i="2"/>
  <c r="F1290" i="2"/>
  <c r="I1290" i="2"/>
  <c r="L1290" i="2"/>
  <c r="O1290" i="2"/>
  <c r="P1290" i="2"/>
  <c r="Q1290" i="2"/>
  <c r="R1290" i="2"/>
  <c r="S1290" i="2"/>
  <c r="F1291" i="2"/>
  <c r="O1291" i="2"/>
  <c r="P1291" i="2"/>
  <c r="Q1291" i="2"/>
  <c r="R1291" i="2"/>
  <c r="S1291" i="2"/>
  <c r="F1292" i="2"/>
  <c r="O1292" i="2"/>
  <c r="P1292" i="2"/>
  <c r="Q1292" i="2"/>
  <c r="R1292" i="2"/>
  <c r="S1292" i="2"/>
  <c r="F1293" i="2"/>
  <c r="I1293" i="2"/>
  <c r="L1293" i="2"/>
  <c r="O1293" i="2"/>
  <c r="P1293" i="2"/>
  <c r="Q1293" i="2"/>
  <c r="R1293" i="2"/>
  <c r="S1293" i="2"/>
  <c r="F1294" i="2"/>
  <c r="I1294" i="2"/>
  <c r="L1294" i="2"/>
  <c r="O1294" i="2"/>
  <c r="P1294" i="2"/>
  <c r="Q1294" i="2"/>
  <c r="R1294" i="2"/>
  <c r="S1294" i="2"/>
  <c r="F1295" i="2"/>
  <c r="I1295" i="2"/>
  <c r="L1295" i="2"/>
  <c r="O1295" i="2"/>
  <c r="P1295" i="2"/>
  <c r="Q1295" i="2"/>
  <c r="R1295" i="2"/>
  <c r="S1295" i="2"/>
  <c r="F1296" i="2"/>
  <c r="I1296" i="2"/>
  <c r="L1296" i="2"/>
  <c r="O1296" i="2"/>
  <c r="P1296" i="2"/>
  <c r="Q1296" i="2"/>
  <c r="R1296" i="2"/>
  <c r="S1296" i="2"/>
  <c r="F1297" i="2"/>
  <c r="I1297" i="2"/>
  <c r="L1297" i="2"/>
  <c r="O1297" i="2"/>
  <c r="P1297" i="2"/>
  <c r="Q1297" i="2"/>
  <c r="R1297" i="2"/>
  <c r="S1297" i="2"/>
  <c r="F1298" i="2"/>
  <c r="I1298" i="2"/>
  <c r="L1298" i="2"/>
  <c r="O1298" i="2"/>
  <c r="P1298" i="2"/>
  <c r="Q1298" i="2"/>
  <c r="R1298" i="2"/>
  <c r="S1298" i="2"/>
  <c r="F1299" i="2"/>
  <c r="I1299" i="2"/>
  <c r="L1299" i="2"/>
  <c r="O1299" i="2"/>
  <c r="P1299" i="2"/>
  <c r="Q1299" i="2"/>
  <c r="R1299" i="2"/>
  <c r="S1299" i="2"/>
  <c r="F1300" i="2"/>
  <c r="I1300" i="2"/>
  <c r="L1300" i="2"/>
  <c r="O1300" i="2"/>
  <c r="P1300" i="2"/>
  <c r="Q1300" i="2"/>
  <c r="R1300" i="2"/>
  <c r="S1300" i="2"/>
  <c r="F1301" i="2"/>
  <c r="I1301" i="2"/>
  <c r="L1301" i="2"/>
  <c r="O1301" i="2"/>
  <c r="P1301" i="2"/>
  <c r="Q1301" i="2"/>
  <c r="R1301" i="2"/>
  <c r="S1301" i="2"/>
  <c r="F1302" i="2"/>
  <c r="I1302" i="2"/>
  <c r="L1302" i="2"/>
  <c r="O1302" i="2"/>
  <c r="P1302" i="2"/>
  <c r="Q1302" i="2"/>
  <c r="R1302" i="2"/>
  <c r="S1302" i="2"/>
  <c r="F1303" i="2"/>
  <c r="I1303" i="2"/>
  <c r="L1303" i="2"/>
  <c r="O1303" i="2"/>
  <c r="P1303" i="2"/>
  <c r="Q1303" i="2"/>
  <c r="R1303" i="2"/>
  <c r="S1303" i="2"/>
  <c r="F1304" i="2"/>
  <c r="I1304" i="2"/>
  <c r="L1304" i="2"/>
  <c r="O1304" i="2"/>
  <c r="P1304" i="2"/>
  <c r="Q1304" i="2"/>
  <c r="R1304" i="2"/>
  <c r="S1304" i="2"/>
  <c r="F1305" i="2"/>
  <c r="I1305" i="2"/>
  <c r="L1305" i="2"/>
  <c r="O1305" i="2"/>
  <c r="P1305" i="2"/>
  <c r="Q1305" i="2"/>
  <c r="R1305" i="2"/>
  <c r="S1305" i="2"/>
  <c r="F1306" i="2"/>
  <c r="I1306" i="2"/>
  <c r="L1306" i="2"/>
  <c r="O1306" i="2"/>
  <c r="P1306" i="2"/>
  <c r="Q1306" i="2"/>
  <c r="R1306" i="2"/>
  <c r="S1306" i="2"/>
  <c r="F1307" i="2"/>
  <c r="I1307" i="2"/>
  <c r="L1307" i="2"/>
  <c r="O1307" i="2"/>
  <c r="P1307" i="2"/>
  <c r="Q1307" i="2"/>
  <c r="R1307" i="2"/>
  <c r="S1307" i="2"/>
  <c r="F1308" i="2"/>
  <c r="I1308" i="2"/>
  <c r="L1308" i="2"/>
  <c r="O1308" i="2"/>
  <c r="P1308" i="2"/>
  <c r="Q1308" i="2"/>
  <c r="R1308" i="2"/>
  <c r="S1308" i="2"/>
  <c r="F1309" i="2"/>
  <c r="I1309" i="2"/>
  <c r="L1309" i="2"/>
  <c r="O1309" i="2"/>
  <c r="P1309" i="2"/>
  <c r="Q1309" i="2"/>
  <c r="R1309" i="2"/>
  <c r="S1309" i="2"/>
  <c r="F1310" i="2"/>
  <c r="I1310" i="2"/>
  <c r="L1310" i="2"/>
  <c r="O1310" i="2"/>
  <c r="P1310" i="2"/>
  <c r="Q1310" i="2"/>
  <c r="R1310" i="2"/>
  <c r="S1310" i="2"/>
  <c r="F1311" i="2"/>
  <c r="I1311" i="2"/>
  <c r="L1311" i="2"/>
  <c r="O1311" i="2"/>
  <c r="P1311" i="2"/>
  <c r="Q1311" i="2"/>
  <c r="R1311" i="2"/>
  <c r="S1311" i="2"/>
  <c r="F1312" i="2"/>
  <c r="I1312" i="2"/>
  <c r="L1312" i="2"/>
  <c r="O1312" i="2"/>
  <c r="P1312" i="2"/>
  <c r="Q1312" i="2"/>
  <c r="R1312" i="2"/>
  <c r="S1312" i="2"/>
  <c r="F1313" i="2"/>
  <c r="I1313" i="2"/>
  <c r="L1313" i="2"/>
  <c r="O1313" i="2"/>
  <c r="P1313" i="2"/>
  <c r="Q1313" i="2"/>
  <c r="R1313" i="2"/>
  <c r="S1313" i="2"/>
  <c r="F1314" i="2"/>
  <c r="I1314" i="2"/>
  <c r="L1314" i="2"/>
  <c r="O1314" i="2"/>
  <c r="P1314" i="2"/>
  <c r="Q1314" i="2"/>
  <c r="R1314" i="2"/>
  <c r="S1314" i="2"/>
  <c r="F1315" i="2"/>
  <c r="I1315" i="2"/>
  <c r="L1315" i="2"/>
  <c r="O1315" i="2"/>
  <c r="P1315" i="2"/>
  <c r="Q1315" i="2"/>
  <c r="R1315" i="2"/>
  <c r="S1315" i="2"/>
  <c r="F1316" i="2"/>
  <c r="I1316" i="2"/>
  <c r="L1316" i="2"/>
  <c r="O1316" i="2"/>
  <c r="P1316" i="2"/>
  <c r="Q1316" i="2"/>
  <c r="R1316" i="2"/>
  <c r="S1316" i="2"/>
  <c r="F1317" i="2"/>
  <c r="I1317" i="2"/>
  <c r="L1317" i="2"/>
  <c r="O1317" i="2"/>
  <c r="P1317" i="2"/>
  <c r="Q1317" i="2"/>
  <c r="R1317" i="2"/>
  <c r="S1317" i="2"/>
  <c r="F1318" i="2"/>
  <c r="L1318" i="2"/>
  <c r="O1318" i="2"/>
  <c r="P1318" i="2"/>
  <c r="Q1318" i="2"/>
  <c r="R1318" i="2"/>
  <c r="S1318" i="2"/>
  <c r="F1319" i="2"/>
  <c r="I1319" i="2"/>
  <c r="L1319" i="2"/>
  <c r="O1319" i="2"/>
  <c r="P1319" i="2"/>
  <c r="Q1319" i="2"/>
  <c r="R1319" i="2"/>
  <c r="S1319" i="2"/>
  <c r="F1320" i="2"/>
  <c r="I1320" i="2"/>
  <c r="L1320" i="2"/>
  <c r="O1320" i="2"/>
  <c r="P1320" i="2"/>
  <c r="Q1320" i="2"/>
  <c r="R1320" i="2"/>
  <c r="S1320" i="2"/>
  <c r="F1321" i="2"/>
  <c r="I1321" i="2"/>
  <c r="L1321" i="2"/>
  <c r="O1321" i="2"/>
  <c r="P1321" i="2"/>
  <c r="Q1321" i="2"/>
  <c r="R1321" i="2"/>
  <c r="S1321" i="2"/>
  <c r="F1322" i="2"/>
  <c r="I1322" i="2"/>
  <c r="L1322" i="2"/>
  <c r="O1322" i="2"/>
  <c r="P1322" i="2"/>
  <c r="Q1322" i="2"/>
  <c r="R1322" i="2"/>
  <c r="S1322" i="2"/>
  <c r="F1323" i="2"/>
  <c r="I1323" i="2"/>
  <c r="L1323" i="2"/>
  <c r="O1323" i="2"/>
  <c r="P1323" i="2"/>
  <c r="Q1323" i="2"/>
  <c r="R1323" i="2"/>
  <c r="S1323" i="2"/>
  <c r="F1324" i="2"/>
  <c r="I1324" i="2"/>
  <c r="L1324" i="2"/>
  <c r="O1324" i="2"/>
  <c r="P1324" i="2"/>
  <c r="Q1324" i="2"/>
  <c r="S1324" i="2"/>
  <c r="F1325" i="2"/>
  <c r="I1325" i="2"/>
  <c r="L1325" i="2"/>
  <c r="O1325" i="2"/>
  <c r="P1325" i="2"/>
  <c r="Q1325" i="2"/>
  <c r="R1325" i="2"/>
  <c r="S1325" i="2"/>
  <c r="F1326" i="2"/>
  <c r="I1326" i="2"/>
  <c r="L1326" i="2"/>
  <c r="O1326" i="2"/>
  <c r="P1326" i="2"/>
  <c r="Q1326" i="2"/>
  <c r="R1326" i="2"/>
  <c r="S1326" i="2"/>
  <c r="F1327" i="2"/>
  <c r="I1327" i="2"/>
  <c r="L1327" i="2"/>
  <c r="O1327" i="2"/>
  <c r="P1327" i="2"/>
  <c r="Q1327" i="2"/>
  <c r="R1327" i="2"/>
  <c r="S1327" i="2"/>
  <c r="F1328" i="2"/>
  <c r="I1328" i="2"/>
  <c r="L1328" i="2"/>
  <c r="O1328" i="2"/>
  <c r="P1328" i="2"/>
  <c r="Q1328" i="2"/>
  <c r="R1328" i="2"/>
  <c r="S1328" i="2"/>
  <c r="F1329" i="2"/>
  <c r="I1329" i="2"/>
  <c r="L1329" i="2"/>
  <c r="O1329" i="2"/>
  <c r="P1329" i="2"/>
  <c r="Q1329" i="2"/>
  <c r="R1329" i="2"/>
  <c r="S1329" i="2"/>
  <c r="F1330" i="2"/>
  <c r="I1330" i="2"/>
  <c r="L1330" i="2"/>
  <c r="O1330" i="2"/>
  <c r="P1330" i="2"/>
  <c r="Q1330" i="2"/>
  <c r="R1330" i="2"/>
  <c r="S1330" i="2"/>
  <c r="F1331" i="2"/>
  <c r="I1331" i="2"/>
  <c r="L1331" i="2"/>
  <c r="O1331" i="2"/>
  <c r="P1331" i="2"/>
  <c r="Q1331" i="2"/>
  <c r="R1331" i="2"/>
  <c r="S1331" i="2"/>
  <c r="F1332" i="2"/>
  <c r="I1332" i="2"/>
  <c r="L1332" i="2"/>
  <c r="O1332" i="2"/>
  <c r="P1332" i="2"/>
  <c r="Q1332" i="2"/>
  <c r="R1332" i="2"/>
  <c r="S1332" i="2"/>
  <c r="F1333" i="2"/>
  <c r="I1333" i="2"/>
  <c r="L1333" i="2"/>
  <c r="O1333" i="2"/>
  <c r="P1333" i="2"/>
  <c r="Q1333" i="2"/>
  <c r="R1333" i="2"/>
  <c r="S1333" i="2"/>
  <c r="F1334" i="2"/>
  <c r="I1334" i="2"/>
  <c r="L1334" i="2"/>
  <c r="O1334" i="2"/>
  <c r="P1334" i="2"/>
  <c r="Q1334" i="2"/>
  <c r="R1334" i="2"/>
  <c r="S1334" i="2"/>
  <c r="F1335" i="2"/>
  <c r="I1335" i="2"/>
  <c r="L1335" i="2"/>
  <c r="O1335" i="2"/>
  <c r="P1335" i="2"/>
  <c r="Q1335" i="2"/>
  <c r="R1335" i="2"/>
  <c r="S1335" i="2"/>
  <c r="F1336" i="2"/>
  <c r="I1336" i="2"/>
  <c r="L1336" i="2"/>
  <c r="O1336" i="2"/>
  <c r="P1336" i="2"/>
  <c r="Q1336" i="2"/>
  <c r="R1336" i="2"/>
  <c r="S1336" i="2"/>
  <c r="F1337" i="2"/>
  <c r="I1337" i="2"/>
  <c r="L1337" i="2"/>
  <c r="O1337" i="2"/>
  <c r="P1337" i="2"/>
  <c r="Q1337" i="2"/>
  <c r="R1337" i="2"/>
  <c r="S1337" i="2"/>
  <c r="F1338" i="2"/>
  <c r="I1338" i="2"/>
  <c r="L1338" i="2"/>
  <c r="O1338" i="2"/>
  <c r="P1338" i="2"/>
  <c r="Q1338" i="2"/>
  <c r="R1338" i="2"/>
  <c r="S1338" i="2"/>
  <c r="F1339" i="2"/>
  <c r="I1339" i="2"/>
  <c r="L1339" i="2"/>
  <c r="O1339" i="2"/>
  <c r="P1339" i="2"/>
  <c r="Q1339" i="2"/>
  <c r="R1339" i="2"/>
  <c r="S1339" i="2"/>
  <c r="F1340" i="2"/>
  <c r="I1340" i="2"/>
  <c r="L1340" i="2"/>
  <c r="O1340" i="2"/>
  <c r="P1340" i="2"/>
  <c r="Q1340" i="2"/>
  <c r="R1340" i="2"/>
  <c r="S1340" i="2"/>
  <c r="F1341" i="2"/>
  <c r="I1341" i="2"/>
  <c r="L1341" i="2"/>
  <c r="O1341" i="2"/>
  <c r="P1341" i="2"/>
  <c r="Q1341" i="2"/>
  <c r="R1341" i="2"/>
  <c r="S1341" i="2"/>
  <c r="F1342" i="2"/>
  <c r="I1342" i="2"/>
  <c r="L1342" i="2"/>
  <c r="O1342" i="2"/>
  <c r="P1342" i="2"/>
  <c r="Q1342" i="2"/>
  <c r="R1342" i="2"/>
  <c r="S1342" i="2"/>
  <c r="F1343" i="2"/>
  <c r="I1343" i="2"/>
  <c r="L1343" i="2"/>
  <c r="O1343" i="2"/>
  <c r="P1343" i="2"/>
  <c r="Q1343" i="2"/>
  <c r="R1343" i="2"/>
  <c r="S1343" i="2"/>
  <c r="F1344" i="2"/>
  <c r="I1344" i="2"/>
  <c r="L1344" i="2"/>
  <c r="O1344" i="2"/>
  <c r="P1344" i="2"/>
  <c r="Q1344" i="2"/>
  <c r="R1344" i="2"/>
  <c r="S1344" i="2"/>
  <c r="F1345" i="2"/>
  <c r="I1345" i="2"/>
  <c r="L1345" i="2"/>
  <c r="O1345" i="2"/>
  <c r="P1345" i="2"/>
  <c r="Q1345" i="2"/>
  <c r="R1345" i="2"/>
  <c r="S1345" i="2"/>
  <c r="F1346" i="2"/>
  <c r="I1346" i="2"/>
  <c r="L1346" i="2"/>
  <c r="O1346" i="2"/>
  <c r="P1346" i="2"/>
  <c r="Q1346" i="2"/>
  <c r="R1346" i="2"/>
  <c r="S1346" i="2"/>
  <c r="F1347" i="2"/>
  <c r="I1347" i="2"/>
  <c r="L1347" i="2"/>
  <c r="O1347" i="2"/>
  <c r="P1347" i="2"/>
  <c r="Q1347" i="2"/>
  <c r="R1347" i="2"/>
  <c r="S1347" i="2"/>
  <c r="F1348" i="2"/>
  <c r="I1348" i="2"/>
  <c r="L1348" i="2"/>
  <c r="O1348" i="2"/>
  <c r="P1348" i="2"/>
  <c r="Q1348" i="2"/>
  <c r="R1348" i="2"/>
  <c r="S1348" i="2"/>
  <c r="F1349" i="2"/>
  <c r="I1349" i="2"/>
  <c r="L1349" i="2"/>
  <c r="O1349" i="2"/>
  <c r="P1349" i="2"/>
  <c r="Q1349" i="2"/>
  <c r="R1349" i="2"/>
  <c r="S1349" i="2"/>
  <c r="F1350" i="2"/>
  <c r="I1350" i="2"/>
  <c r="L1350" i="2"/>
  <c r="O1350" i="2"/>
  <c r="P1350" i="2"/>
  <c r="Q1350" i="2"/>
  <c r="R1350" i="2"/>
  <c r="S1350" i="2"/>
  <c r="F1351" i="2"/>
  <c r="I1351" i="2"/>
  <c r="L1351" i="2"/>
  <c r="O1351" i="2"/>
  <c r="P1351" i="2"/>
  <c r="Q1351" i="2"/>
  <c r="R1351" i="2"/>
  <c r="S1351" i="2"/>
  <c r="F1352" i="2"/>
  <c r="I1352" i="2"/>
  <c r="L1352" i="2"/>
  <c r="O1352" i="2"/>
  <c r="P1352" i="2"/>
  <c r="Q1352" i="2"/>
  <c r="R1352" i="2"/>
  <c r="S1352" i="2"/>
  <c r="F1353" i="2"/>
  <c r="I1353" i="2"/>
  <c r="L1353" i="2"/>
  <c r="O1353" i="2"/>
  <c r="P1353" i="2"/>
  <c r="Q1353" i="2"/>
  <c r="R1353" i="2"/>
  <c r="S1353" i="2"/>
  <c r="F1354" i="2"/>
  <c r="I1354" i="2"/>
  <c r="L1354" i="2"/>
  <c r="O1354" i="2"/>
  <c r="P1354" i="2"/>
  <c r="Q1354" i="2"/>
  <c r="R1354" i="2"/>
  <c r="S1354" i="2"/>
  <c r="F1355" i="2"/>
  <c r="I1355" i="2"/>
  <c r="L1355" i="2"/>
  <c r="O1355" i="2"/>
  <c r="P1355" i="2"/>
  <c r="Q1355" i="2"/>
  <c r="R1355" i="2"/>
  <c r="S1355" i="2"/>
  <c r="F1356" i="2"/>
  <c r="I1356" i="2"/>
  <c r="L1356" i="2"/>
  <c r="O1356" i="2"/>
  <c r="P1356" i="2"/>
  <c r="Q1356" i="2"/>
  <c r="R1356" i="2"/>
  <c r="S1356" i="2"/>
  <c r="F1357" i="2"/>
  <c r="I1357" i="2"/>
  <c r="L1357" i="2"/>
  <c r="O1357" i="2"/>
  <c r="P1357" i="2"/>
  <c r="Q1357" i="2"/>
  <c r="R1357" i="2"/>
  <c r="S1357" i="2"/>
  <c r="F1358" i="2"/>
  <c r="I1358" i="2"/>
  <c r="L1358" i="2"/>
  <c r="O1358" i="2"/>
  <c r="P1358" i="2"/>
  <c r="Q1358" i="2"/>
  <c r="R1358" i="2"/>
  <c r="S1358" i="2"/>
  <c r="F1359" i="2"/>
  <c r="I1359" i="2"/>
  <c r="L1359" i="2"/>
  <c r="O1359" i="2"/>
  <c r="P1359" i="2"/>
  <c r="Q1359" i="2"/>
  <c r="R1359" i="2"/>
  <c r="S1359" i="2"/>
  <c r="F1360" i="2"/>
  <c r="I1360" i="2"/>
  <c r="L1360" i="2"/>
  <c r="O1360" i="2"/>
  <c r="P1360" i="2"/>
  <c r="Q1360" i="2"/>
  <c r="R1360" i="2"/>
  <c r="S1360" i="2"/>
  <c r="F1361" i="2"/>
  <c r="I1361" i="2"/>
  <c r="L1361" i="2"/>
  <c r="O1361" i="2"/>
  <c r="P1361" i="2"/>
  <c r="Q1361" i="2"/>
  <c r="R1361" i="2"/>
  <c r="S1361" i="2"/>
  <c r="F1362" i="2"/>
  <c r="I1362" i="2"/>
  <c r="L1362" i="2"/>
  <c r="O1362" i="2"/>
  <c r="P1362" i="2"/>
  <c r="Q1362" i="2"/>
  <c r="R1362" i="2"/>
  <c r="S1362" i="2"/>
  <c r="F1363" i="2"/>
  <c r="I1363" i="2"/>
  <c r="L1363" i="2"/>
  <c r="O1363" i="2"/>
  <c r="P1363" i="2"/>
  <c r="Q1363" i="2"/>
  <c r="R1363" i="2"/>
  <c r="S1363" i="2"/>
  <c r="F1364" i="2"/>
  <c r="I1364" i="2"/>
  <c r="L1364" i="2"/>
  <c r="O1364" i="2"/>
  <c r="P1364" i="2"/>
  <c r="Q1364" i="2"/>
  <c r="R1364" i="2"/>
  <c r="S1364" i="2"/>
  <c r="F1365" i="2"/>
  <c r="I1365" i="2"/>
  <c r="L1365" i="2"/>
  <c r="O1365" i="2"/>
  <c r="P1365" i="2"/>
  <c r="Q1365" i="2"/>
  <c r="R1365" i="2"/>
  <c r="S1365" i="2"/>
  <c r="F1366" i="2"/>
  <c r="I1366" i="2"/>
  <c r="L1366" i="2"/>
  <c r="O1366" i="2"/>
  <c r="P1366" i="2"/>
  <c r="Q1366" i="2"/>
  <c r="R1366" i="2"/>
  <c r="S1366" i="2"/>
  <c r="F1367" i="2"/>
  <c r="I1367" i="2"/>
  <c r="L1367" i="2"/>
  <c r="O1367" i="2"/>
  <c r="P1367" i="2"/>
  <c r="Q1367" i="2"/>
  <c r="R1367" i="2"/>
  <c r="S1367" i="2"/>
  <c r="F1368" i="2"/>
  <c r="I1368" i="2"/>
  <c r="L1368" i="2"/>
  <c r="O1368" i="2"/>
  <c r="P1368" i="2"/>
  <c r="Q1368" i="2"/>
  <c r="R1368" i="2"/>
  <c r="S1368" i="2"/>
  <c r="F1369" i="2"/>
  <c r="I1369" i="2"/>
  <c r="L1369" i="2"/>
  <c r="O1369" i="2"/>
  <c r="P1369" i="2"/>
  <c r="Q1369" i="2"/>
  <c r="R1369" i="2"/>
  <c r="S1369" i="2"/>
  <c r="F1370" i="2"/>
  <c r="I1370" i="2"/>
  <c r="L1370" i="2"/>
  <c r="O1370" i="2"/>
  <c r="P1370" i="2"/>
  <c r="Q1370" i="2"/>
  <c r="R1370" i="2"/>
  <c r="S1370" i="2"/>
  <c r="F1371" i="2"/>
  <c r="I1371" i="2"/>
  <c r="L1371" i="2"/>
  <c r="O1371" i="2"/>
  <c r="P1371" i="2"/>
  <c r="Q1371" i="2"/>
  <c r="R1371" i="2"/>
  <c r="S1371" i="2"/>
  <c r="F1372" i="2"/>
  <c r="I1372" i="2"/>
  <c r="L1372" i="2"/>
  <c r="O1372" i="2"/>
  <c r="P1372" i="2"/>
  <c r="Q1372" i="2"/>
  <c r="R1372" i="2"/>
  <c r="S1372" i="2"/>
  <c r="F1373" i="2"/>
  <c r="I1373" i="2"/>
  <c r="L1373" i="2"/>
  <c r="O1373" i="2"/>
  <c r="P1373" i="2"/>
  <c r="Q1373" i="2"/>
  <c r="R1373" i="2"/>
  <c r="S1373" i="2"/>
  <c r="F1374" i="2"/>
  <c r="I1374" i="2"/>
  <c r="L1374" i="2"/>
  <c r="O1374" i="2"/>
  <c r="P1374" i="2"/>
  <c r="Q1374" i="2"/>
  <c r="R1374" i="2"/>
  <c r="S1374" i="2"/>
  <c r="F1375" i="2"/>
  <c r="I1375" i="2"/>
  <c r="L1375" i="2"/>
  <c r="O1375" i="2"/>
  <c r="P1375" i="2"/>
  <c r="Q1375" i="2"/>
  <c r="R1375" i="2"/>
  <c r="S1375" i="2"/>
  <c r="F1376" i="2"/>
  <c r="I1376" i="2"/>
  <c r="L1376" i="2"/>
  <c r="O1376" i="2"/>
  <c r="P1376" i="2"/>
  <c r="Q1376" i="2"/>
  <c r="R1376" i="2"/>
  <c r="S1376" i="2"/>
  <c r="F1377" i="2"/>
  <c r="I1377" i="2"/>
  <c r="L1377" i="2"/>
  <c r="O1377" i="2"/>
  <c r="P1377" i="2"/>
  <c r="Q1377" i="2"/>
  <c r="R1377" i="2"/>
  <c r="S1377" i="2"/>
  <c r="F1378" i="2"/>
  <c r="I1378" i="2"/>
  <c r="L1378" i="2"/>
  <c r="O1378" i="2"/>
  <c r="P1378" i="2"/>
  <c r="Q1378" i="2"/>
  <c r="R1378" i="2"/>
  <c r="S1378" i="2"/>
  <c r="F1379" i="2"/>
  <c r="I1379" i="2"/>
  <c r="L1379" i="2"/>
  <c r="O1379" i="2"/>
  <c r="P1379" i="2"/>
  <c r="Q1379" i="2"/>
  <c r="R1379" i="2"/>
  <c r="S1379" i="2"/>
  <c r="F1380" i="2"/>
  <c r="I1380" i="2"/>
  <c r="L1380" i="2"/>
  <c r="O1380" i="2"/>
  <c r="P1380" i="2"/>
  <c r="Q1380" i="2"/>
  <c r="R1380" i="2"/>
  <c r="S1380" i="2"/>
  <c r="F1381" i="2"/>
  <c r="I1381" i="2"/>
  <c r="L1381" i="2"/>
  <c r="O1381" i="2"/>
  <c r="P1381" i="2"/>
  <c r="Q1381" i="2"/>
  <c r="R1381" i="2"/>
  <c r="S1381" i="2"/>
  <c r="F1382" i="2"/>
  <c r="O1382" i="2"/>
  <c r="P1382" i="2"/>
  <c r="Q1382" i="2"/>
  <c r="S1382" i="2"/>
  <c r="F1383" i="2"/>
  <c r="O1383" i="2"/>
  <c r="P1383" i="2"/>
  <c r="Q1383" i="2"/>
  <c r="R1383" i="2"/>
  <c r="S1383" i="2"/>
  <c r="F1384" i="2"/>
  <c r="O1384" i="2"/>
  <c r="P1384" i="2"/>
  <c r="Q1384" i="2"/>
  <c r="R1384" i="2"/>
  <c r="S1384" i="2"/>
  <c r="F1385" i="2"/>
  <c r="O1385" i="2"/>
  <c r="P1385" i="2"/>
  <c r="Q1385" i="2"/>
  <c r="R1385" i="2"/>
  <c r="S1385" i="2"/>
  <c r="F1386" i="2"/>
  <c r="O1386" i="2"/>
  <c r="P1386" i="2"/>
  <c r="Q1386" i="2"/>
  <c r="R1386" i="2"/>
  <c r="S1386" i="2"/>
  <c r="F1387" i="2"/>
  <c r="I1387" i="2"/>
  <c r="L1387" i="2"/>
  <c r="O1387" i="2"/>
  <c r="P1387" i="2"/>
  <c r="Q1387" i="2"/>
  <c r="R1387" i="2"/>
  <c r="S1387" i="2"/>
  <c r="F1388" i="2"/>
  <c r="O1388" i="2"/>
  <c r="P1388" i="2"/>
  <c r="Q1388" i="2"/>
  <c r="R1388" i="2"/>
  <c r="S1388" i="2"/>
  <c r="F1389" i="2"/>
  <c r="O1389" i="2"/>
  <c r="P1389" i="2"/>
  <c r="Q1389" i="2"/>
  <c r="R1389" i="2"/>
  <c r="S1389" i="2"/>
  <c r="F1390" i="2"/>
  <c r="O1390" i="2"/>
  <c r="P1390" i="2"/>
  <c r="Q1390" i="2"/>
  <c r="R1390" i="2"/>
  <c r="S1390" i="2"/>
  <c r="F1391" i="2"/>
  <c r="O1391" i="2"/>
  <c r="P1391" i="2"/>
  <c r="Q1391" i="2"/>
  <c r="R1391" i="2"/>
  <c r="S1391" i="2"/>
  <c r="F1392" i="2"/>
  <c r="O1392" i="2"/>
  <c r="P1392" i="2"/>
  <c r="Q1392" i="2"/>
  <c r="R1392" i="2"/>
  <c r="S1392" i="2"/>
  <c r="F1393" i="2"/>
  <c r="I1393" i="2"/>
  <c r="L1393" i="2"/>
  <c r="O1393" i="2"/>
  <c r="P1393" i="2"/>
  <c r="Q1393" i="2"/>
  <c r="R1393" i="2"/>
  <c r="S1393" i="2"/>
  <c r="F1394" i="2"/>
  <c r="I1394" i="2"/>
  <c r="L1394" i="2"/>
  <c r="O1394" i="2"/>
  <c r="P1394" i="2"/>
  <c r="Q1394" i="2"/>
  <c r="R1394" i="2"/>
  <c r="S1394" i="2"/>
  <c r="F1395" i="2"/>
  <c r="O1395" i="2"/>
  <c r="P1395" i="2"/>
  <c r="Q1395" i="2"/>
  <c r="R1395" i="2"/>
  <c r="S1395" i="2"/>
  <c r="F1396" i="2"/>
  <c r="O1396" i="2"/>
  <c r="P1396" i="2"/>
  <c r="Q1396" i="2"/>
  <c r="R1396" i="2"/>
  <c r="S1396" i="2"/>
  <c r="F1397" i="2"/>
  <c r="O1397" i="2"/>
  <c r="P1397" i="2"/>
  <c r="Q1397" i="2"/>
  <c r="R1397" i="2"/>
  <c r="S1397" i="2"/>
  <c r="F1398" i="2"/>
  <c r="O1398" i="2"/>
  <c r="P1398" i="2"/>
  <c r="Q1398" i="2"/>
  <c r="R1398" i="2"/>
  <c r="S1398" i="2"/>
  <c r="F1399" i="2"/>
  <c r="I1399" i="2"/>
  <c r="L1399" i="2"/>
  <c r="O1399" i="2"/>
  <c r="P1399" i="2"/>
  <c r="Q1399" i="2"/>
  <c r="R1399" i="2"/>
  <c r="S1399" i="2"/>
  <c r="F1400" i="2"/>
  <c r="I1400" i="2"/>
  <c r="L1400" i="2"/>
  <c r="O1400" i="2"/>
  <c r="P1400" i="2"/>
  <c r="Q1400" i="2"/>
  <c r="R1400" i="2"/>
  <c r="S1400" i="2"/>
  <c r="F1401" i="2"/>
  <c r="O1401" i="2"/>
  <c r="P1401" i="2"/>
  <c r="Q1401" i="2"/>
  <c r="R1401" i="2"/>
  <c r="S1401" i="2"/>
  <c r="F1402" i="2"/>
  <c r="I1402" i="2"/>
  <c r="L1402" i="2"/>
  <c r="O1402" i="2"/>
  <c r="P1402" i="2"/>
  <c r="Q1402" i="2"/>
  <c r="R1402" i="2"/>
  <c r="S1402" i="2"/>
  <c r="F1403" i="2"/>
  <c r="O1403" i="2"/>
  <c r="P1403" i="2"/>
  <c r="Q1403" i="2"/>
  <c r="R1403" i="2"/>
  <c r="S1403" i="2"/>
  <c r="F1404" i="2"/>
  <c r="O1404" i="2"/>
  <c r="P1404" i="2"/>
  <c r="Q1404" i="2"/>
  <c r="S1404" i="2"/>
  <c r="F1405" i="2"/>
  <c r="O1405" i="2"/>
  <c r="P1405" i="2"/>
  <c r="Q1405" i="2"/>
  <c r="R1405" i="2"/>
  <c r="S1405" i="2"/>
  <c r="F1406" i="2"/>
  <c r="O1406" i="2"/>
  <c r="P1406" i="2"/>
  <c r="Q1406" i="2"/>
  <c r="S1406" i="2"/>
  <c r="F1407" i="2"/>
  <c r="O1407" i="2"/>
  <c r="P1407" i="2"/>
  <c r="Q1407" i="2"/>
  <c r="S1407" i="2"/>
  <c r="F1408" i="2"/>
  <c r="O1408" i="2"/>
  <c r="P1408" i="2"/>
  <c r="Q1408" i="2"/>
  <c r="R1408" i="2"/>
  <c r="S1408" i="2"/>
  <c r="F1409" i="2"/>
  <c r="I1409" i="2"/>
  <c r="L1409" i="2"/>
  <c r="O1409" i="2"/>
  <c r="P1409" i="2"/>
  <c r="Q1409" i="2"/>
  <c r="R1409" i="2"/>
  <c r="S1409" i="2"/>
  <c r="F1410" i="2"/>
  <c r="O1410" i="2"/>
  <c r="P1410" i="2"/>
  <c r="Q1410" i="2"/>
  <c r="R1410" i="2"/>
  <c r="S1410" i="2"/>
  <c r="F1411" i="2"/>
  <c r="O1411" i="2"/>
  <c r="P1411" i="2"/>
  <c r="Q1411" i="2"/>
  <c r="R1411" i="2"/>
  <c r="S1411" i="2"/>
  <c r="F1412" i="2"/>
  <c r="I1412" i="2"/>
  <c r="L1412" i="2"/>
  <c r="O1412" i="2"/>
  <c r="P1412" i="2"/>
  <c r="Q1412" i="2"/>
  <c r="R1412" i="2"/>
  <c r="S1412" i="2"/>
  <c r="F1413" i="2"/>
  <c r="O1413" i="2"/>
  <c r="P1413" i="2"/>
  <c r="Q1413" i="2"/>
  <c r="R1413" i="2"/>
  <c r="S1413" i="2"/>
  <c r="F1414" i="2"/>
  <c r="I1414" i="2"/>
  <c r="L1414" i="2"/>
  <c r="O1414" i="2"/>
  <c r="P1414" i="2"/>
  <c r="Q1414" i="2"/>
  <c r="R1414" i="2"/>
  <c r="S1414" i="2"/>
  <c r="F1415" i="2"/>
  <c r="I1415" i="2"/>
  <c r="L1415" i="2"/>
  <c r="O1415" i="2"/>
  <c r="P1415" i="2"/>
  <c r="Q1415" i="2"/>
  <c r="R1415" i="2"/>
  <c r="S1415" i="2"/>
  <c r="F1416" i="2"/>
  <c r="L1416" i="2"/>
  <c r="O1416" i="2"/>
  <c r="P1416" i="2"/>
  <c r="Q1416" i="2"/>
  <c r="R1416" i="2"/>
  <c r="S1416" i="2"/>
  <c r="F1417" i="2"/>
  <c r="O1417" i="2"/>
  <c r="P1417" i="2"/>
  <c r="Q1417" i="2"/>
  <c r="R1417" i="2"/>
  <c r="S1417" i="2"/>
  <c r="F1418" i="2"/>
  <c r="O1418" i="2"/>
  <c r="P1418" i="2"/>
  <c r="Q1418" i="2"/>
  <c r="R1418" i="2"/>
  <c r="S1418" i="2"/>
  <c r="F1419" i="2"/>
  <c r="O1419" i="2"/>
  <c r="P1419" i="2"/>
  <c r="Q1419" i="2"/>
  <c r="R1419" i="2"/>
  <c r="S1419" i="2"/>
  <c r="F1420" i="2"/>
  <c r="O1420" i="2"/>
  <c r="P1420" i="2"/>
  <c r="Q1420" i="2"/>
  <c r="R1420" i="2"/>
  <c r="S1420" i="2"/>
  <c r="F1421" i="2"/>
  <c r="O1421" i="2"/>
  <c r="P1421" i="2"/>
  <c r="Q1421" i="2"/>
  <c r="R1421" i="2"/>
  <c r="S1421" i="2"/>
  <c r="F1422" i="2"/>
  <c r="O1422" i="2"/>
  <c r="P1422" i="2"/>
  <c r="Q1422" i="2"/>
  <c r="R1422" i="2"/>
  <c r="S1422" i="2"/>
  <c r="F1423" i="2"/>
  <c r="O1423" i="2"/>
  <c r="P1423" i="2"/>
  <c r="Q1423" i="2"/>
  <c r="R1423" i="2"/>
  <c r="S1423" i="2"/>
  <c r="F1424" i="2"/>
  <c r="O1424" i="2"/>
  <c r="P1424" i="2"/>
  <c r="Q1424" i="2"/>
  <c r="R1424" i="2"/>
  <c r="S1424" i="2"/>
  <c r="F1425" i="2"/>
  <c r="O1425" i="2"/>
  <c r="P1425" i="2"/>
  <c r="Q1425" i="2"/>
  <c r="R1425" i="2"/>
  <c r="S1425" i="2"/>
  <c r="F1426" i="2"/>
  <c r="O1426" i="2"/>
  <c r="P1426" i="2"/>
  <c r="Q1426" i="2"/>
  <c r="S1426" i="2"/>
  <c r="F1427" i="2"/>
  <c r="O1427" i="2"/>
  <c r="P1427" i="2"/>
  <c r="Q1427" i="2"/>
  <c r="S1427" i="2"/>
  <c r="F1428" i="2"/>
  <c r="O1428" i="2"/>
  <c r="P1428" i="2"/>
  <c r="Q1428" i="2"/>
  <c r="S1428" i="2"/>
  <c r="F1429" i="2"/>
  <c r="O1429" i="2"/>
  <c r="P1429" i="2"/>
  <c r="Q1429" i="2"/>
  <c r="R1429" i="2"/>
  <c r="S1429" i="2"/>
  <c r="F1430" i="2"/>
  <c r="O1430" i="2"/>
  <c r="P1430" i="2"/>
  <c r="Q1430" i="2"/>
  <c r="S1430" i="2"/>
  <c r="F1431" i="2"/>
  <c r="O1431" i="2"/>
  <c r="P1431" i="2"/>
  <c r="Q1431" i="2"/>
  <c r="R1431" i="2"/>
  <c r="S1431" i="2"/>
  <c r="F1432" i="2"/>
  <c r="O1432" i="2"/>
  <c r="P1432" i="2"/>
  <c r="Q1432" i="2"/>
  <c r="S1432" i="2"/>
  <c r="F1433" i="2"/>
  <c r="O1433" i="2"/>
  <c r="P1433" i="2"/>
  <c r="Q1433" i="2"/>
  <c r="R1433" i="2"/>
  <c r="S1433" i="2"/>
  <c r="F1434" i="2"/>
  <c r="O1434" i="2"/>
  <c r="P1434" i="2"/>
  <c r="Q1434" i="2"/>
  <c r="S1434" i="2"/>
  <c r="F1435" i="2"/>
  <c r="O1435" i="2"/>
  <c r="P1435" i="2"/>
  <c r="Q1435" i="2"/>
  <c r="R1435" i="2"/>
  <c r="S1435" i="2"/>
  <c r="F1436" i="2"/>
  <c r="O1436" i="2"/>
  <c r="P1436" i="2"/>
  <c r="Q1436" i="2"/>
  <c r="R1436" i="2"/>
  <c r="S1436" i="2"/>
  <c r="F1437" i="2"/>
  <c r="O1437" i="2"/>
  <c r="P1437" i="2"/>
  <c r="Q1437" i="2"/>
  <c r="R1437" i="2"/>
  <c r="S1437" i="2"/>
  <c r="F1438" i="2"/>
  <c r="O1438" i="2"/>
  <c r="P1438" i="2"/>
  <c r="Q1438" i="2"/>
  <c r="R1438" i="2"/>
  <c r="S1438" i="2"/>
  <c r="F1439" i="2"/>
  <c r="O1439" i="2"/>
  <c r="P1439" i="2"/>
  <c r="Q1439" i="2"/>
  <c r="R1439" i="2"/>
  <c r="S1439" i="2"/>
  <c r="F1440" i="2"/>
  <c r="O1440" i="2"/>
  <c r="P1440" i="2"/>
  <c r="Q1440" i="2"/>
  <c r="R1440" i="2"/>
  <c r="S1440" i="2"/>
  <c r="F1441" i="2"/>
  <c r="O1441" i="2"/>
  <c r="P1441" i="2"/>
  <c r="Q1441" i="2"/>
  <c r="R1441" i="2"/>
  <c r="S1441" i="2"/>
  <c r="F1442" i="2"/>
  <c r="O1442" i="2"/>
  <c r="P1442" i="2"/>
  <c r="Q1442" i="2"/>
  <c r="R1442" i="2"/>
  <c r="S1442" i="2"/>
  <c r="F1443" i="2"/>
  <c r="O1443" i="2"/>
  <c r="P1443" i="2"/>
  <c r="Q1443" i="2"/>
  <c r="R1443" i="2"/>
  <c r="S1443" i="2"/>
  <c r="F1444" i="2"/>
  <c r="O1444" i="2"/>
  <c r="P1444" i="2"/>
  <c r="Q1444" i="2"/>
  <c r="R1444" i="2"/>
  <c r="S1444" i="2"/>
  <c r="F1445" i="2"/>
  <c r="I1445" i="2"/>
  <c r="L1445" i="2"/>
  <c r="O1445" i="2"/>
  <c r="P1445" i="2"/>
  <c r="Q1445" i="2"/>
  <c r="R1445" i="2"/>
  <c r="S1445" i="2"/>
  <c r="F1446" i="2"/>
  <c r="L1446" i="2"/>
  <c r="O1446" i="2"/>
  <c r="P1446" i="2"/>
  <c r="Q1446" i="2"/>
  <c r="R1446" i="2"/>
  <c r="S1446" i="2"/>
  <c r="F1447" i="2"/>
  <c r="O1447" i="2"/>
  <c r="P1447" i="2"/>
  <c r="Q1447" i="2"/>
  <c r="R1447" i="2"/>
  <c r="S1447" i="2"/>
  <c r="F1448" i="2"/>
  <c r="O1448" i="2"/>
  <c r="P1448" i="2"/>
  <c r="Q1448" i="2"/>
  <c r="S1448" i="2"/>
  <c r="F1449" i="2"/>
  <c r="O1449" i="2"/>
  <c r="P1449" i="2"/>
  <c r="Q1449" i="2"/>
  <c r="R1449" i="2"/>
  <c r="S1449" i="2"/>
  <c r="F1450" i="2"/>
  <c r="O1450" i="2"/>
  <c r="P1450" i="2"/>
  <c r="Q1450" i="2"/>
  <c r="R1450" i="2"/>
  <c r="S1450" i="2"/>
  <c r="F1451" i="2"/>
  <c r="O1451" i="2"/>
  <c r="P1451" i="2"/>
  <c r="Q1451" i="2"/>
  <c r="S1451" i="2"/>
  <c r="F1452" i="2"/>
  <c r="O1452" i="2"/>
  <c r="P1452" i="2"/>
  <c r="Q1452" i="2"/>
  <c r="R1452" i="2"/>
  <c r="S1452" i="2"/>
  <c r="F1453" i="2"/>
  <c r="O1453" i="2"/>
  <c r="P1453" i="2"/>
  <c r="Q1453" i="2"/>
  <c r="R1453" i="2"/>
  <c r="S1453" i="2"/>
  <c r="F1454" i="2"/>
  <c r="O1454" i="2"/>
  <c r="P1454" i="2"/>
  <c r="Q1454" i="2"/>
  <c r="R1454" i="2"/>
  <c r="S1454" i="2"/>
  <c r="F1455" i="2"/>
  <c r="O1455" i="2"/>
  <c r="P1455" i="2"/>
  <c r="Q1455" i="2"/>
  <c r="R1455" i="2"/>
  <c r="S1455" i="2"/>
  <c r="F1456" i="2"/>
  <c r="O1456" i="2"/>
  <c r="P1456" i="2"/>
  <c r="Q1456" i="2"/>
  <c r="R1456" i="2"/>
  <c r="S1456" i="2"/>
  <c r="F1457" i="2"/>
  <c r="I1457" i="2"/>
  <c r="L1457" i="2"/>
  <c r="O1457" i="2"/>
  <c r="P1457" i="2"/>
  <c r="Q1457" i="2"/>
  <c r="R1457" i="2"/>
  <c r="S1457" i="2"/>
  <c r="F1458" i="2"/>
  <c r="O1458" i="2"/>
  <c r="P1458" i="2"/>
  <c r="Q1458" i="2"/>
  <c r="R1458" i="2"/>
  <c r="S1458" i="2"/>
  <c r="F1459" i="2"/>
  <c r="O1459" i="2"/>
  <c r="P1459" i="2"/>
  <c r="Q1459" i="2"/>
  <c r="R1459" i="2"/>
  <c r="S1459" i="2"/>
  <c r="F1460" i="2"/>
  <c r="O1460" i="2"/>
  <c r="P1460" i="2"/>
  <c r="Q1460" i="2"/>
  <c r="S1460" i="2"/>
  <c r="F1461" i="2"/>
  <c r="O1461" i="2"/>
  <c r="P1461" i="2"/>
  <c r="Q1461" i="2"/>
  <c r="R1461" i="2"/>
  <c r="S1461" i="2"/>
  <c r="F1462" i="2"/>
  <c r="O1462" i="2"/>
  <c r="P1462" i="2"/>
  <c r="Q1462" i="2"/>
  <c r="R1462" i="2"/>
  <c r="S1462" i="2"/>
  <c r="F1463" i="2"/>
  <c r="O1463" i="2"/>
  <c r="P1463" i="2"/>
  <c r="Q1463" i="2"/>
  <c r="R1463" i="2"/>
  <c r="S1463" i="2"/>
  <c r="F1464" i="2"/>
  <c r="I1464" i="2"/>
  <c r="L1464" i="2"/>
  <c r="O1464" i="2"/>
  <c r="P1464" i="2"/>
  <c r="Q1464" i="2"/>
  <c r="R1464" i="2"/>
  <c r="S1464" i="2"/>
  <c r="F1465" i="2"/>
  <c r="O1465" i="2"/>
  <c r="P1465" i="2"/>
  <c r="Q1465" i="2"/>
  <c r="R1465" i="2"/>
  <c r="S1465" i="2"/>
  <c r="F1466" i="2"/>
  <c r="O1466" i="2"/>
  <c r="P1466" i="2"/>
  <c r="Q1466" i="2"/>
  <c r="R1466" i="2"/>
  <c r="S1466" i="2"/>
  <c r="F1467" i="2"/>
  <c r="O1467" i="2"/>
  <c r="P1467" i="2"/>
  <c r="Q1467" i="2"/>
  <c r="R1467" i="2"/>
  <c r="S1467" i="2"/>
  <c r="F1468" i="2"/>
  <c r="I1468" i="2"/>
  <c r="L1468" i="2"/>
  <c r="O1468" i="2"/>
  <c r="P1468" i="2"/>
  <c r="Q1468" i="2"/>
  <c r="R1468" i="2"/>
  <c r="S1468" i="2"/>
  <c r="F1469" i="2"/>
  <c r="I1469" i="2"/>
  <c r="L1469" i="2"/>
  <c r="O1469" i="2"/>
  <c r="P1469" i="2"/>
  <c r="Q1469" i="2"/>
  <c r="R1469" i="2"/>
  <c r="S1469" i="2"/>
  <c r="F1470" i="2"/>
  <c r="O1470" i="2"/>
  <c r="P1470" i="2"/>
  <c r="Q1470" i="2"/>
  <c r="S1470" i="2"/>
  <c r="F1471" i="2"/>
  <c r="O1471" i="2"/>
  <c r="P1471" i="2"/>
  <c r="Q1471" i="2"/>
  <c r="R1471" i="2"/>
  <c r="S1471" i="2"/>
  <c r="F1472" i="2"/>
  <c r="O1472" i="2"/>
  <c r="P1472" i="2"/>
  <c r="Q1472" i="2"/>
  <c r="R1472" i="2"/>
  <c r="S1472" i="2"/>
  <c r="F1473" i="2"/>
  <c r="O1473" i="2"/>
  <c r="P1473" i="2"/>
  <c r="Q1473" i="2"/>
  <c r="R1473" i="2"/>
  <c r="S1473" i="2"/>
  <c r="F1474" i="2"/>
  <c r="O1474" i="2"/>
  <c r="P1474" i="2"/>
  <c r="Q1474" i="2"/>
  <c r="R1474" i="2"/>
  <c r="S1474" i="2"/>
  <c r="F1475" i="2"/>
  <c r="O1475" i="2"/>
  <c r="P1475" i="2"/>
  <c r="Q1475" i="2"/>
  <c r="R1475" i="2"/>
  <c r="S1475" i="2"/>
  <c r="F1476" i="2"/>
  <c r="O1476" i="2"/>
  <c r="P1476" i="2"/>
  <c r="Q1476" i="2"/>
  <c r="R1476" i="2"/>
  <c r="S1476" i="2"/>
  <c r="F1477" i="2"/>
  <c r="O1477" i="2"/>
  <c r="P1477" i="2"/>
  <c r="Q1477" i="2"/>
  <c r="S1477" i="2"/>
  <c r="F1478" i="2"/>
  <c r="O1478" i="2"/>
  <c r="P1478" i="2"/>
  <c r="Q1478" i="2"/>
  <c r="R1478" i="2"/>
  <c r="S1478" i="2"/>
  <c r="F1479" i="2"/>
  <c r="O1479" i="2"/>
  <c r="P1479" i="2"/>
  <c r="Q1479" i="2"/>
  <c r="R1479" i="2"/>
  <c r="S1479" i="2"/>
  <c r="F1480" i="2"/>
  <c r="O1480" i="2"/>
  <c r="P1480" i="2"/>
  <c r="Q1480" i="2"/>
  <c r="R1480" i="2"/>
  <c r="S1480" i="2"/>
  <c r="F1481" i="2"/>
  <c r="L1481" i="2"/>
  <c r="O1481" i="2"/>
  <c r="P1481" i="2"/>
  <c r="Q1481" i="2"/>
  <c r="R1481" i="2"/>
  <c r="S1481" i="2"/>
  <c r="F1482" i="2"/>
  <c r="O1482" i="2"/>
  <c r="P1482" i="2"/>
  <c r="Q1482" i="2"/>
  <c r="R1482" i="2"/>
  <c r="S1482" i="2"/>
  <c r="F1483" i="2"/>
  <c r="O1483" i="2"/>
  <c r="P1483" i="2"/>
  <c r="Q1483" i="2"/>
  <c r="R1483" i="2"/>
  <c r="S1483" i="2"/>
  <c r="F1484" i="2"/>
  <c r="L1484" i="2"/>
  <c r="O1484" i="2"/>
  <c r="P1484" i="2"/>
  <c r="Q1484" i="2"/>
  <c r="R1484" i="2"/>
  <c r="S1484" i="2"/>
  <c r="F1485" i="2"/>
  <c r="O1485" i="2"/>
  <c r="P1485" i="2"/>
  <c r="Q1485" i="2"/>
  <c r="R1485" i="2"/>
  <c r="S1485" i="2"/>
  <c r="F1486" i="2"/>
  <c r="O1486" i="2"/>
  <c r="P1486" i="2"/>
  <c r="Q1486" i="2"/>
  <c r="R1486" i="2"/>
  <c r="S1486" i="2"/>
  <c r="F1487" i="2"/>
  <c r="O1487" i="2"/>
  <c r="P1487" i="2"/>
  <c r="Q1487" i="2"/>
  <c r="R1487" i="2"/>
  <c r="S1487" i="2"/>
  <c r="F1488" i="2"/>
  <c r="O1488" i="2"/>
  <c r="P1488" i="2"/>
  <c r="Q1488" i="2"/>
  <c r="R1488" i="2"/>
  <c r="S1488" i="2"/>
  <c r="F1489" i="2"/>
  <c r="O1489" i="2"/>
  <c r="P1489" i="2"/>
  <c r="Q1489" i="2"/>
  <c r="R1489" i="2"/>
  <c r="S1489" i="2"/>
  <c r="F1490" i="2"/>
  <c r="O1490" i="2"/>
  <c r="P1490" i="2"/>
  <c r="Q1490" i="2"/>
  <c r="R1490" i="2"/>
  <c r="S1490" i="2"/>
  <c r="F1491" i="2"/>
  <c r="I1491" i="2"/>
  <c r="L1491" i="2"/>
  <c r="O1491" i="2"/>
  <c r="P1491" i="2"/>
  <c r="Q1491" i="2"/>
  <c r="R1491" i="2"/>
  <c r="S1491" i="2"/>
  <c r="F1492" i="2"/>
  <c r="I1492" i="2"/>
  <c r="L1492" i="2"/>
  <c r="O1492" i="2"/>
  <c r="P1492" i="2"/>
  <c r="Q1492" i="2"/>
  <c r="R1492" i="2"/>
  <c r="S1492" i="2"/>
  <c r="F1493" i="2"/>
  <c r="L1493" i="2"/>
  <c r="O1493" i="2"/>
  <c r="P1493" i="2"/>
  <c r="Q1493" i="2"/>
  <c r="R1493" i="2"/>
  <c r="S1493" i="2"/>
  <c r="F1494" i="2"/>
  <c r="O1494" i="2"/>
  <c r="P1494" i="2"/>
  <c r="Q1494" i="2"/>
  <c r="R1494" i="2"/>
  <c r="S1494" i="2"/>
  <c r="F1495" i="2"/>
  <c r="O1495" i="2"/>
  <c r="P1495" i="2"/>
  <c r="Q1495" i="2"/>
  <c r="R1495" i="2"/>
  <c r="S1495" i="2"/>
  <c r="F1496" i="2"/>
  <c r="O1496" i="2"/>
  <c r="P1496" i="2"/>
  <c r="Q1496" i="2"/>
  <c r="R1496" i="2"/>
  <c r="S1496" i="2"/>
  <c r="F1497" i="2"/>
  <c r="O1497" i="2"/>
  <c r="P1497" i="2"/>
  <c r="Q1497" i="2"/>
  <c r="R1497" i="2"/>
  <c r="S1497" i="2"/>
  <c r="F1498" i="2"/>
  <c r="O1498" i="2"/>
  <c r="P1498" i="2"/>
  <c r="Q1498" i="2"/>
  <c r="R1498" i="2"/>
  <c r="S1498" i="2"/>
  <c r="F1499" i="2"/>
  <c r="O1499" i="2"/>
  <c r="P1499" i="2"/>
  <c r="Q1499" i="2"/>
  <c r="R1499" i="2"/>
  <c r="S1499" i="2"/>
  <c r="F1500" i="2"/>
  <c r="O1500" i="2"/>
  <c r="P1500" i="2"/>
  <c r="Q1500" i="2"/>
  <c r="R1500" i="2"/>
  <c r="S1500" i="2"/>
  <c r="F1501" i="2"/>
  <c r="L1501" i="2"/>
  <c r="O1501" i="2"/>
  <c r="P1501" i="2"/>
  <c r="Q1501" i="2"/>
  <c r="R1501" i="2"/>
  <c r="S1501" i="2"/>
  <c r="F1502" i="2"/>
  <c r="L1502" i="2"/>
  <c r="O1502" i="2"/>
  <c r="P1502" i="2"/>
  <c r="Q1502" i="2"/>
  <c r="R1502" i="2"/>
  <c r="S1502" i="2"/>
  <c r="F1503" i="2"/>
  <c r="O1503" i="2"/>
  <c r="P1503" i="2"/>
  <c r="Q1503" i="2"/>
  <c r="R1503" i="2"/>
  <c r="S1503" i="2"/>
  <c r="F1504" i="2"/>
  <c r="L1504" i="2"/>
  <c r="O1504" i="2"/>
  <c r="P1504" i="2"/>
  <c r="Q1504" i="2"/>
  <c r="R1504" i="2"/>
  <c r="S1504" i="2"/>
  <c r="F1505" i="2"/>
  <c r="I1505" i="2"/>
  <c r="L1505" i="2"/>
  <c r="O1505" i="2"/>
  <c r="P1505" i="2"/>
  <c r="Q1505" i="2"/>
  <c r="R1505" i="2"/>
  <c r="S1505" i="2"/>
  <c r="F1506" i="2"/>
  <c r="O1506" i="2"/>
  <c r="P1506" i="2"/>
  <c r="Q1506" i="2"/>
  <c r="R1506" i="2"/>
  <c r="S1506" i="2"/>
  <c r="F1507" i="2"/>
  <c r="O1507" i="2"/>
  <c r="P1507" i="2"/>
  <c r="Q1507" i="2"/>
  <c r="R1507" i="2"/>
  <c r="S1507" i="2"/>
  <c r="F1508" i="2"/>
  <c r="O1508" i="2"/>
  <c r="P1508" i="2"/>
  <c r="Q1508" i="2"/>
  <c r="R1508" i="2"/>
  <c r="S1508" i="2"/>
  <c r="F1509" i="2"/>
  <c r="O1509" i="2"/>
  <c r="P1509" i="2"/>
  <c r="Q1509" i="2"/>
  <c r="R1509" i="2"/>
  <c r="S1509" i="2"/>
  <c r="F1510" i="2"/>
  <c r="L1510" i="2"/>
  <c r="O1510" i="2"/>
  <c r="P1510" i="2"/>
  <c r="Q1510" i="2"/>
  <c r="R1510" i="2"/>
  <c r="S1510" i="2"/>
  <c r="F1511" i="2"/>
  <c r="O1511" i="2"/>
  <c r="P1511" i="2"/>
  <c r="Q1511" i="2"/>
  <c r="S1511" i="2"/>
  <c r="F1512" i="2"/>
  <c r="O1512" i="2"/>
  <c r="P1512" i="2"/>
  <c r="Q1512" i="2"/>
  <c r="R1512" i="2"/>
  <c r="S1512" i="2"/>
  <c r="F1513" i="2"/>
  <c r="I1513" i="2"/>
  <c r="L1513" i="2"/>
  <c r="O1513" i="2"/>
  <c r="P1513" i="2"/>
  <c r="Q1513" i="2"/>
  <c r="R1513" i="2"/>
  <c r="S1513" i="2"/>
  <c r="F1514" i="2"/>
  <c r="I1514" i="2"/>
  <c r="L1514" i="2"/>
  <c r="O1514" i="2"/>
  <c r="P1514" i="2"/>
  <c r="Q1514" i="2"/>
  <c r="R1514" i="2"/>
  <c r="S1514" i="2"/>
  <c r="F1515" i="2"/>
  <c r="O1515" i="2"/>
  <c r="P1515" i="2"/>
  <c r="Q1515" i="2"/>
  <c r="R1515" i="2"/>
  <c r="S1515" i="2"/>
  <c r="F1516" i="2"/>
  <c r="O1516" i="2"/>
  <c r="P1516" i="2"/>
  <c r="Q1516" i="2"/>
  <c r="R1516" i="2"/>
  <c r="S1516" i="2"/>
  <c r="F1517" i="2"/>
  <c r="O1517" i="2"/>
  <c r="P1517" i="2"/>
  <c r="Q1517" i="2"/>
  <c r="S1517" i="2"/>
  <c r="F1518" i="2"/>
  <c r="O1518" i="2"/>
  <c r="P1518" i="2"/>
  <c r="Q1518" i="2"/>
  <c r="R1518" i="2"/>
  <c r="S1518" i="2"/>
  <c r="F1519" i="2"/>
  <c r="O1519" i="2"/>
  <c r="P1519" i="2"/>
  <c r="Q1519" i="2"/>
  <c r="R1519" i="2"/>
  <c r="S1519" i="2"/>
  <c r="F1520" i="2"/>
  <c r="O1520" i="2"/>
  <c r="P1520" i="2"/>
  <c r="Q1520" i="2"/>
  <c r="R1520" i="2"/>
  <c r="S1520" i="2"/>
  <c r="F1521" i="2"/>
  <c r="I1521" i="2"/>
  <c r="L1521" i="2"/>
  <c r="O1521" i="2"/>
  <c r="P1521" i="2"/>
  <c r="Q1521" i="2"/>
  <c r="R1521" i="2"/>
  <c r="S1521" i="2"/>
  <c r="F1522" i="2"/>
  <c r="O1522" i="2"/>
  <c r="P1522" i="2"/>
  <c r="Q1522" i="2"/>
  <c r="R1522" i="2"/>
  <c r="S1522" i="2"/>
  <c r="F1523" i="2"/>
  <c r="O1523" i="2"/>
  <c r="P1523" i="2"/>
  <c r="Q1523" i="2"/>
  <c r="R1523" i="2"/>
  <c r="S1523" i="2"/>
  <c r="F1524" i="2"/>
  <c r="O1524" i="2"/>
  <c r="P1524" i="2"/>
  <c r="Q1524" i="2"/>
  <c r="S1524" i="2"/>
  <c r="F1525" i="2"/>
  <c r="O1525" i="2"/>
  <c r="P1525" i="2"/>
  <c r="Q1525" i="2"/>
  <c r="R1525" i="2"/>
  <c r="S1525" i="2"/>
  <c r="F1526" i="2"/>
  <c r="O1526" i="2"/>
  <c r="P1526" i="2"/>
  <c r="Q1526" i="2"/>
  <c r="S1526" i="2"/>
  <c r="F1527" i="2"/>
  <c r="O1527" i="2"/>
  <c r="P1527" i="2"/>
  <c r="Q1527" i="2"/>
  <c r="S1527" i="2"/>
  <c r="F1528" i="2"/>
  <c r="O1528" i="2"/>
  <c r="P1528" i="2"/>
  <c r="Q1528" i="2"/>
  <c r="R1528" i="2"/>
  <c r="S1528" i="2"/>
  <c r="F1529" i="2"/>
  <c r="O1529" i="2"/>
  <c r="P1529" i="2"/>
  <c r="Q1529" i="2"/>
  <c r="R1529" i="2"/>
  <c r="S1529" i="2"/>
  <c r="F1530" i="2"/>
  <c r="L1530" i="2"/>
  <c r="O1530" i="2"/>
  <c r="P1530" i="2"/>
  <c r="Q1530" i="2"/>
  <c r="R1530" i="2"/>
  <c r="S1530" i="2"/>
  <c r="F1531" i="2"/>
  <c r="O1531" i="2"/>
  <c r="P1531" i="2"/>
  <c r="Q1531" i="2"/>
  <c r="S1531" i="2"/>
  <c r="F1532" i="2"/>
  <c r="O1532" i="2"/>
  <c r="P1532" i="2"/>
  <c r="Q1532" i="2"/>
  <c r="S1532" i="2"/>
  <c r="F1533" i="2"/>
  <c r="O1533" i="2"/>
  <c r="P1533" i="2"/>
  <c r="Q1533" i="2"/>
  <c r="R1533" i="2"/>
  <c r="S1533" i="2"/>
  <c r="F1534" i="2"/>
  <c r="O1534" i="2"/>
  <c r="P1534" i="2"/>
  <c r="Q1534" i="2"/>
  <c r="R1534" i="2"/>
  <c r="S1534" i="2"/>
  <c r="F1535" i="2"/>
  <c r="O1535" i="2"/>
  <c r="P1535" i="2"/>
  <c r="Q1535" i="2"/>
  <c r="R1535" i="2"/>
  <c r="S1535" i="2"/>
  <c r="F1536" i="2"/>
  <c r="O1536" i="2"/>
  <c r="P1536" i="2"/>
  <c r="Q1536" i="2"/>
  <c r="R1536" i="2"/>
  <c r="S1536" i="2"/>
  <c r="F1537" i="2"/>
  <c r="I1537" i="2"/>
  <c r="L1537" i="2"/>
  <c r="O1537" i="2"/>
  <c r="P1537" i="2"/>
  <c r="Q1537" i="2"/>
  <c r="R1537" i="2"/>
  <c r="S1537" i="2"/>
  <c r="F1538" i="2"/>
  <c r="O1538" i="2"/>
  <c r="P1538" i="2"/>
  <c r="Q1538" i="2"/>
  <c r="S1538" i="2"/>
  <c r="F1539" i="2"/>
  <c r="L1539" i="2"/>
  <c r="O1539" i="2"/>
  <c r="P1539" i="2"/>
  <c r="Q1539" i="2"/>
  <c r="R1539" i="2"/>
  <c r="S1539" i="2"/>
  <c r="F1540" i="2"/>
  <c r="O1540" i="2"/>
  <c r="P1540" i="2"/>
  <c r="Q1540" i="2"/>
  <c r="R1540" i="2"/>
  <c r="S1540" i="2"/>
  <c r="F1541" i="2"/>
  <c r="O1541" i="2"/>
  <c r="P1541" i="2"/>
  <c r="Q1541" i="2"/>
  <c r="R1541" i="2"/>
  <c r="S1541" i="2"/>
  <c r="F1542" i="2"/>
  <c r="I1542" i="2"/>
  <c r="L1542" i="2"/>
  <c r="O1542" i="2"/>
  <c r="P1542" i="2"/>
  <c r="Q1542" i="2"/>
  <c r="R1542" i="2"/>
  <c r="S1542" i="2"/>
  <c r="F1543" i="2"/>
  <c r="O1543" i="2"/>
  <c r="P1543" i="2"/>
  <c r="Q1543" i="2"/>
  <c r="R1543" i="2"/>
  <c r="S1543" i="2"/>
  <c r="F1544" i="2"/>
  <c r="O1544" i="2"/>
  <c r="P1544" i="2"/>
  <c r="Q1544" i="2"/>
  <c r="R1544" i="2"/>
  <c r="S1544" i="2"/>
  <c r="F1545" i="2"/>
  <c r="O1545" i="2"/>
  <c r="P1545" i="2"/>
  <c r="Q1545" i="2"/>
  <c r="R1545" i="2"/>
  <c r="S1545" i="2"/>
  <c r="F1546" i="2"/>
  <c r="O1546" i="2"/>
  <c r="P1546" i="2"/>
  <c r="Q1546" i="2"/>
  <c r="S1546" i="2"/>
  <c r="F1547" i="2"/>
  <c r="O1547" i="2"/>
  <c r="P1547" i="2"/>
  <c r="Q1547" i="2"/>
  <c r="R1547" i="2"/>
  <c r="S1547" i="2"/>
  <c r="F1548" i="2"/>
  <c r="O1548" i="2"/>
  <c r="P1548" i="2"/>
  <c r="Q1548" i="2"/>
  <c r="S1548" i="2"/>
  <c r="F1549" i="2"/>
  <c r="O1549" i="2"/>
  <c r="P1549" i="2"/>
  <c r="Q1549" i="2"/>
  <c r="S1549" i="2"/>
  <c r="F1550" i="2"/>
  <c r="O1550" i="2"/>
  <c r="P1550" i="2"/>
  <c r="Q1550" i="2"/>
  <c r="R1550" i="2"/>
  <c r="S1550" i="2"/>
  <c r="F1551" i="2"/>
  <c r="I1551" i="2"/>
  <c r="L1551" i="2"/>
  <c r="O1551" i="2"/>
  <c r="P1551" i="2"/>
  <c r="Q1551" i="2"/>
  <c r="R1551" i="2"/>
  <c r="S1551" i="2"/>
  <c r="F1552" i="2"/>
  <c r="O1552" i="2"/>
  <c r="P1552" i="2"/>
  <c r="Q1552" i="2"/>
  <c r="S1552" i="2"/>
  <c r="F1553" i="2"/>
  <c r="I1553" i="2"/>
  <c r="L1553" i="2"/>
  <c r="O1553" i="2"/>
  <c r="P1553" i="2"/>
  <c r="Q1553" i="2"/>
  <c r="R1553" i="2"/>
  <c r="S1553" i="2"/>
  <c r="F1554" i="2"/>
  <c r="O1554" i="2"/>
  <c r="P1554" i="2"/>
  <c r="Q1554" i="2"/>
  <c r="R1554" i="2"/>
  <c r="S1554" i="2"/>
  <c r="F1555" i="2"/>
  <c r="O1555" i="2"/>
  <c r="P1555" i="2"/>
  <c r="Q1555" i="2"/>
  <c r="R1555" i="2"/>
  <c r="S1555" i="2"/>
  <c r="F1556" i="2"/>
  <c r="L1556" i="2"/>
  <c r="O1556" i="2"/>
  <c r="P1556" i="2"/>
  <c r="Q1556" i="2"/>
  <c r="R1556" i="2"/>
  <c r="S1556" i="2"/>
  <c r="F1557" i="2"/>
  <c r="O1557" i="2"/>
  <c r="P1557" i="2"/>
  <c r="Q1557" i="2"/>
  <c r="R1557" i="2"/>
  <c r="S1557" i="2"/>
  <c r="F1558" i="2"/>
  <c r="O1558" i="2"/>
  <c r="P1558" i="2"/>
  <c r="Q1558" i="2"/>
  <c r="R1558" i="2"/>
  <c r="S1558" i="2"/>
  <c r="F1559" i="2"/>
  <c r="O1559" i="2"/>
  <c r="P1559" i="2"/>
  <c r="Q1559" i="2"/>
  <c r="R1559" i="2"/>
  <c r="S1559" i="2"/>
  <c r="F1560" i="2"/>
  <c r="O1560" i="2"/>
  <c r="P1560" i="2"/>
  <c r="Q1560" i="2"/>
  <c r="R1560" i="2"/>
  <c r="S1560" i="2"/>
  <c r="F1561" i="2"/>
  <c r="O1561" i="2"/>
  <c r="P1561" i="2"/>
  <c r="Q1561" i="2"/>
  <c r="R1561" i="2"/>
  <c r="S1561" i="2"/>
  <c r="F1562" i="2"/>
  <c r="O1562" i="2"/>
  <c r="P1562" i="2"/>
  <c r="Q1562" i="2"/>
  <c r="R1562" i="2"/>
  <c r="S1562" i="2"/>
  <c r="F1563" i="2"/>
  <c r="L1563" i="2"/>
  <c r="O1563" i="2"/>
  <c r="P1563" i="2"/>
  <c r="Q1563" i="2"/>
  <c r="R1563" i="2"/>
  <c r="S1563" i="2"/>
  <c r="F1564" i="2"/>
  <c r="O1564" i="2"/>
  <c r="P1564" i="2"/>
  <c r="Q1564" i="2"/>
  <c r="R1564" i="2"/>
  <c r="S1564" i="2"/>
  <c r="F1565" i="2"/>
  <c r="O1565" i="2"/>
  <c r="P1565" i="2"/>
  <c r="Q1565" i="2"/>
  <c r="S1565" i="2"/>
  <c r="F1566" i="2"/>
  <c r="O1566" i="2"/>
  <c r="P1566" i="2"/>
  <c r="Q1566" i="2"/>
  <c r="R1566" i="2"/>
  <c r="S1566" i="2"/>
  <c r="F1567" i="2"/>
  <c r="O1567" i="2"/>
  <c r="P1567" i="2"/>
  <c r="Q1567" i="2"/>
  <c r="R1567" i="2"/>
  <c r="S1567" i="2"/>
  <c r="F1568" i="2"/>
  <c r="L1568" i="2"/>
  <c r="O1568" i="2"/>
  <c r="P1568" i="2"/>
  <c r="Q1568" i="2"/>
  <c r="R1568" i="2"/>
  <c r="S1568" i="2"/>
  <c r="F1569" i="2"/>
  <c r="O1569" i="2"/>
  <c r="P1569" i="2"/>
  <c r="Q1569" i="2"/>
  <c r="R1569" i="2"/>
  <c r="S1569" i="2"/>
  <c r="F1570" i="2"/>
  <c r="O1570" i="2"/>
  <c r="P1570" i="2"/>
  <c r="Q1570" i="2"/>
  <c r="S1570" i="2"/>
  <c r="F1571" i="2"/>
  <c r="O1571" i="2"/>
  <c r="P1571" i="2"/>
  <c r="Q1571" i="2"/>
  <c r="R1571" i="2"/>
  <c r="S1571" i="2"/>
  <c r="F1572" i="2"/>
  <c r="O1572" i="2"/>
  <c r="P1572" i="2"/>
  <c r="Q1572" i="2"/>
  <c r="R1572" i="2"/>
  <c r="S1572" i="2"/>
  <c r="F1573" i="2"/>
  <c r="I1573" i="2"/>
  <c r="L1573" i="2"/>
  <c r="O1573" i="2"/>
  <c r="P1573" i="2"/>
  <c r="Q1573" i="2"/>
  <c r="R1573" i="2"/>
  <c r="S1573" i="2"/>
  <c r="F1574" i="2"/>
  <c r="O1574" i="2"/>
  <c r="P1574" i="2"/>
  <c r="Q1574" i="2"/>
  <c r="R1574" i="2"/>
  <c r="S1574" i="2"/>
  <c r="F1575" i="2"/>
  <c r="I1575" i="2"/>
  <c r="L1575" i="2"/>
  <c r="O1575" i="2"/>
  <c r="P1575" i="2"/>
  <c r="Q1575" i="2"/>
  <c r="R1575" i="2"/>
  <c r="S1575" i="2"/>
  <c r="F1576" i="2"/>
  <c r="O1576" i="2"/>
  <c r="P1576" i="2"/>
  <c r="Q1576" i="2"/>
  <c r="S1576" i="2"/>
  <c r="F1577" i="2"/>
  <c r="O1577" i="2"/>
  <c r="P1577" i="2"/>
  <c r="Q1577" i="2"/>
  <c r="R1577" i="2"/>
  <c r="S1577" i="2"/>
  <c r="F1578" i="2"/>
  <c r="O1578" i="2"/>
  <c r="P1578" i="2"/>
  <c r="Q1578" i="2"/>
  <c r="S1578" i="2"/>
  <c r="F1579" i="2"/>
  <c r="O1579" i="2"/>
  <c r="P1579" i="2"/>
  <c r="Q1579" i="2"/>
  <c r="R1579" i="2"/>
  <c r="S1579" i="2"/>
  <c r="F1580" i="2"/>
  <c r="O1580" i="2"/>
  <c r="P1580" i="2"/>
  <c r="Q1580" i="2"/>
  <c r="R1580" i="2"/>
  <c r="S1580" i="2"/>
  <c r="F1581" i="2"/>
  <c r="O1581" i="2"/>
  <c r="P1581" i="2"/>
  <c r="Q1581" i="2"/>
  <c r="S1581" i="2"/>
  <c r="F1582" i="2"/>
  <c r="O1582" i="2"/>
  <c r="P1582" i="2"/>
  <c r="Q1582" i="2"/>
  <c r="S1582" i="2"/>
  <c r="F1583" i="2"/>
  <c r="O1583" i="2"/>
  <c r="P1583" i="2"/>
  <c r="Q1583" i="2"/>
  <c r="R1583" i="2"/>
  <c r="S1583" i="2"/>
  <c r="F1584" i="2"/>
  <c r="O1584" i="2"/>
  <c r="P1584" i="2"/>
  <c r="Q1584" i="2"/>
  <c r="R1584" i="2"/>
  <c r="S1584" i="2"/>
  <c r="F1585" i="2"/>
  <c r="O1585" i="2"/>
  <c r="P1585" i="2"/>
  <c r="Q1585" i="2"/>
  <c r="S1585" i="2"/>
  <c r="F1586" i="2"/>
  <c r="O1586" i="2"/>
  <c r="P1586" i="2"/>
  <c r="Q1586" i="2"/>
  <c r="R1586" i="2"/>
  <c r="S1586" i="2"/>
  <c r="F1587" i="2"/>
  <c r="O1587" i="2"/>
  <c r="P1587" i="2"/>
  <c r="Q1587" i="2"/>
  <c r="R1587" i="2"/>
  <c r="S1587" i="2"/>
  <c r="F1588" i="2"/>
  <c r="O1588" i="2"/>
  <c r="P1588" i="2"/>
  <c r="Q1588" i="2"/>
  <c r="R1588" i="2"/>
  <c r="S1588" i="2"/>
  <c r="F1589" i="2"/>
  <c r="O1589" i="2"/>
  <c r="P1589" i="2"/>
  <c r="Q1589" i="2"/>
  <c r="R1589" i="2"/>
  <c r="S1589" i="2"/>
  <c r="F1590" i="2"/>
  <c r="O1590" i="2"/>
  <c r="P1590" i="2"/>
  <c r="Q1590" i="2"/>
  <c r="R1590" i="2"/>
  <c r="S1590" i="2"/>
  <c r="F1591" i="2"/>
  <c r="O1591" i="2"/>
  <c r="P1591" i="2"/>
  <c r="Q1591" i="2"/>
  <c r="R1591" i="2"/>
  <c r="S1591" i="2"/>
  <c r="F1592" i="2"/>
  <c r="O1592" i="2"/>
  <c r="P1592" i="2"/>
  <c r="Q1592" i="2"/>
  <c r="R1592" i="2"/>
  <c r="S1592" i="2"/>
  <c r="F1593" i="2"/>
  <c r="O1593" i="2"/>
  <c r="P1593" i="2"/>
  <c r="Q1593" i="2"/>
  <c r="R1593" i="2"/>
  <c r="S1593" i="2"/>
  <c r="F1594" i="2"/>
  <c r="O1594" i="2"/>
  <c r="P1594" i="2"/>
  <c r="Q1594" i="2"/>
  <c r="S1594" i="2"/>
  <c r="F1595" i="2"/>
  <c r="O1595" i="2"/>
  <c r="P1595" i="2"/>
  <c r="Q1595" i="2"/>
  <c r="R1595" i="2"/>
  <c r="S1595" i="2"/>
  <c r="F1596" i="2"/>
  <c r="O1596" i="2"/>
  <c r="P1596" i="2"/>
  <c r="Q1596" i="2"/>
  <c r="S1596" i="2"/>
  <c r="F1597" i="2"/>
  <c r="O1597" i="2"/>
  <c r="P1597" i="2"/>
  <c r="Q1597" i="2"/>
  <c r="S1597" i="2"/>
  <c r="F1598" i="2"/>
  <c r="O1598" i="2"/>
  <c r="P1598" i="2"/>
  <c r="Q1598" i="2"/>
  <c r="R1598" i="2"/>
  <c r="S1598" i="2"/>
  <c r="F1599" i="2"/>
  <c r="O1599" i="2"/>
  <c r="P1599" i="2"/>
  <c r="Q1599" i="2"/>
  <c r="R1599" i="2"/>
  <c r="S1599" i="2"/>
  <c r="F1600" i="2"/>
  <c r="O1600" i="2"/>
  <c r="P1600" i="2"/>
  <c r="Q1600" i="2"/>
  <c r="S1600" i="2"/>
  <c r="F1601" i="2"/>
  <c r="I1601" i="2"/>
  <c r="L1601" i="2"/>
  <c r="O1601" i="2"/>
  <c r="P1601" i="2"/>
  <c r="Q1601" i="2"/>
  <c r="R1601" i="2"/>
  <c r="S1601" i="2"/>
  <c r="F1602" i="2"/>
  <c r="O1602" i="2"/>
  <c r="P1602" i="2"/>
  <c r="Q1602" i="2"/>
  <c r="R1602" i="2"/>
  <c r="S1602" i="2"/>
  <c r="F1603" i="2"/>
  <c r="O1603" i="2"/>
  <c r="P1603" i="2"/>
  <c r="Q1603" i="2"/>
  <c r="R1603" i="2"/>
  <c r="S1603" i="2"/>
  <c r="F1604" i="2"/>
  <c r="O1604" i="2"/>
  <c r="P1604" i="2"/>
  <c r="Q1604" i="2"/>
  <c r="R1604" i="2"/>
  <c r="S1604" i="2"/>
  <c r="F1605" i="2"/>
  <c r="O1605" i="2"/>
  <c r="P1605" i="2"/>
  <c r="Q1605" i="2"/>
  <c r="S1605" i="2"/>
  <c r="F1606" i="2"/>
  <c r="O1606" i="2"/>
  <c r="P1606" i="2"/>
  <c r="Q1606" i="2"/>
  <c r="R1606" i="2"/>
  <c r="S1606" i="2"/>
  <c r="F1607" i="2"/>
  <c r="O1607" i="2"/>
  <c r="P1607" i="2"/>
  <c r="Q1607" i="2"/>
  <c r="R1607" i="2"/>
  <c r="S1607" i="2"/>
  <c r="F1608" i="2"/>
  <c r="O1608" i="2"/>
  <c r="P1608" i="2"/>
  <c r="Q1608" i="2"/>
  <c r="S1608" i="2"/>
  <c r="F1609" i="2"/>
  <c r="O1609" i="2"/>
  <c r="P1609" i="2"/>
  <c r="Q1609" i="2"/>
  <c r="R1609" i="2"/>
  <c r="S1609" i="2"/>
  <c r="F1610" i="2"/>
  <c r="O1610" i="2"/>
  <c r="P1610" i="2"/>
  <c r="Q1610" i="2"/>
  <c r="R1610" i="2"/>
  <c r="S1610" i="2"/>
  <c r="F1611" i="2"/>
  <c r="O1611" i="2"/>
  <c r="P1611" i="2"/>
  <c r="Q1611" i="2"/>
  <c r="R1611" i="2"/>
  <c r="S1611" i="2"/>
  <c r="F1612" i="2"/>
  <c r="O1612" i="2"/>
  <c r="P1612" i="2"/>
  <c r="Q1612" i="2"/>
  <c r="R1612" i="2"/>
  <c r="S1612" i="2"/>
  <c r="F1613" i="2"/>
  <c r="L1613" i="2"/>
  <c r="O1613" i="2"/>
  <c r="P1613" i="2"/>
  <c r="Q1613" i="2"/>
  <c r="R1613" i="2"/>
  <c r="S1613" i="2"/>
  <c r="F1614" i="2"/>
  <c r="O1614" i="2"/>
  <c r="P1614" i="2"/>
  <c r="Q1614" i="2"/>
  <c r="R1614" i="2"/>
  <c r="S1614" i="2"/>
  <c r="F1615" i="2"/>
  <c r="O1615" i="2"/>
  <c r="P1615" i="2"/>
  <c r="Q1615" i="2"/>
  <c r="R1615" i="2"/>
  <c r="S1615" i="2"/>
  <c r="F1616" i="2"/>
  <c r="O1616" i="2"/>
  <c r="P1616" i="2"/>
  <c r="Q1616" i="2"/>
  <c r="R1616" i="2"/>
  <c r="S1616" i="2"/>
  <c r="F1617" i="2"/>
  <c r="O1617" i="2"/>
  <c r="P1617" i="2"/>
  <c r="Q1617" i="2"/>
  <c r="R1617" i="2"/>
  <c r="S1617" i="2"/>
  <c r="F1618" i="2"/>
  <c r="O1618" i="2"/>
  <c r="P1618" i="2"/>
  <c r="Q1618" i="2"/>
  <c r="R1618" i="2"/>
  <c r="S1618" i="2"/>
  <c r="F1619" i="2"/>
  <c r="O1619" i="2"/>
  <c r="P1619" i="2"/>
  <c r="Q1619" i="2"/>
  <c r="S1619" i="2"/>
  <c r="F1620" i="2"/>
  <c r="O1620" i="2"/>
  <c r="P1620" i="2"/>
  <c r="Q1620" i="2"/>
  <c r="R1620" i="2"/>
  <c r="S1620" i="2"/>
  <c r="F1621" i="2"/>
  <c r="O1621" i="2"/>
  <c r="P1621" i="2"/>
  <c r="Q1621" i="2"/>
  <c r="R1621" i="2"/>
  <c r="S1621" i="2"/>
  <c r="F1622" i="2"/>
  <c r="I1622" i="2"/>
  <c r="L1622" i="2"/>
  <c r="O1622" i="2"/>
  <c r="P1622" i="2"/>
  <c r="Q1622" i="2"/>
  <c r="R1622" i="2"/>
  <c r="S1622" i="2"/>
  <c r="F1623" i="2"/>
  <c r="O1623" i="2"/>
  <c r="P1623" i="2"/>
  <c r="Q1623" i="2"/>
  <c r="R1623" i="2"/>
  <c r="S1623" i="2"/>
  <c r="F1624" i="2"/>
  <c r="O1624" i="2"/>
  <c r="P1624" i="2"/>
  <c r="Q1624" i="2"/>
  <c r="R1624" i="2"/>
  <c r="S1624" i="2"/>
  <c r="F1625" i="2"/>
  <c r="O1625" i="2"/>
  <c r="P1625" i="2"/>
  <c r="Q1625" i="2"/>
  <c r="R1625" i="2"/>
  <c r="S1625" i="2"/>
  <c r="F1626" i="2"/>
  <c r="O1626" i="2"/>
  <c r="P1626" i="2"/>
  <c r="Q1626" i="2"/>
  <c r="R1626" i="2"/>
  <c r="S1626" i="2"/>
  <c r="F1627" i="2"/>
  <c r="O1627" i="2"/>
  <c r="P1627" i="2"/>
  <c r="Q1627" i="2"/>
  <c r="R1627" i="2"/>
  <c r="S1627" i="2"/>
  <c r="F1628" i="2"/>
  <c r="O1628" i="2"/>
  <c r="P1628" i="2"/>
  <c r="Q1628" i="2"/>
  <c r="R1628" i="2"/>
  <c r="S1628" i="2"/>
  <c r="F1629" i="2"/>
  <c r="O1629" i="2"/>
  <c r="P1629" i="2"/>
  <c r="Q1629" i="2"/>
  <c r="R1629" i="2"/>
  <c r="S1629" i="2"/>
  <c r="F1630" i="2"/>
  <c r="O1630" i="2"/>
  <c r="P1630" i="2"/>
  <c r="Q1630" i="2"/>
  <c r="S1630" i="2"/>
  <c r="F1631" i="2"/>
  <c r="O1631" i="2"/>
  <c r="P1631" i="2"/>
  <c r="Q1631" i="2"/>
  <c r="R1631" i="2"/>
  <c r="S1631" i="2"/>
  <c r="F1632" i="2"/>
  <c r="O1632" i="2"/>
  <c r="P1632" i="2"/>
  <c r="Q1632" i="2"/>
  <c r="R1632" i="2"/>
  <c r="S1632" i="2"/>
  <c r="F1633" i="2"/>
  <c r="I1633" i="2"/>
  <c r="L1633" i="2"/>
  <c r="O1633" i="2"/>
  <c r="P1633" i="2"/>
  <c r="Q1633" i="2"/>
  <c r="R1633" i="2"/>
  <c r="S1633" i="2"/>
  <c r="F1634" i="2"/>
  <c r="O1634" i="2"/>
  <c r="P1634" i="2"/>
  <c r="Q1634" i="2"/>
  <c r="R1634" i="2"/>
  <c r="S1634" i="2"/>
  <c r="F1635" i="2"/>
  <c r="O1635" i="2"/>
  <c r="P1635" i="2"/>
  <c r="Q1635" i="2"/>
  <c r="R1635" i="2"/>
  <c r="S1635" i="2"/>
  <c r="F1636" i="2"/>
  <c r="O1636" i="2"/>
  <c r="P1636" i="2"/>
  <c r="Q1636" i="2"/>
  <c r="R1636" i="2"/>
  <c r="S1636" i="2"/>
  <c r="F1637" i="2"/>
  <c r="O1637" i="2"/>
  <c r="P1637" i="2"/>
  <c r="Q1637" i="2"/>
  <c r="S1637" i="2"/>
  <c r="F1638" i="2"/>
  <c r="O1638" i="2"/>
  <c r="P1638" i="2"/>
  <c r="Q1638" i="2"/>
  <c r="R1638" i="2"/>
  <c r="S1638" i="2"/>
  <c r="F1639" i="2"/>
  <c r="O1639" i="2"/>
  <c r="P1639" i="2"/>
  <c r="Q1639" i="2"/>
  <c r="R1639" i="2"/>
  <c r="S1639" i="2"/>
  <c r="F1640" i="2"/>
  <c r="L1640" i="2"/>
  <c r="O1640" i="2"/>
  <c r="P1640" i="2"/>
  <c r="Q1640" i="2"/>
  <c r="R1640" i="2"/>
  <c r="S1640" i="2"/>
  <c r="F1641" i="2"/>
  <c r="O1641" i="2"/>
  <c r="P1641" i="2"/>
  <c r="Q1641" i="2"/>
  <c r="R1641" i="2"/>
  <c r="S1641" i="2"/>
  <c r="F1642" i="2"/>
  <c r="O1642" i="2"/>
  <c r="P1642" i="2"/>
  <c r="Q1642" i="2"/>
  <c r="S1642" i="2"/>
  <c r="F1643" i="2"/>
  <c r="O1643" i="2"/>
  <c r="P1643" i="2"/>
  <c r="Q1643" i="2"/>
  <c r="R1643" i="2"/>
  <c r="S1643" i="2"/>
  <c r="F1644" i="2"/>
  <c r="O1644" i="2"/>
  <c r="P1644" i="2"/>
  <c r="Q1644" i="2"/>
  <c r="R1644" i="2"/>
  <c r="S1644" i="2"/>
  <c r="F1645" i="2"/>
  <c r="O1645" i="2"/>
  <c r="P1645" i="2"/>
  <c r="Q1645" i="2"/>
  <c r="R1645" i="2"/>
  <c r="S1645" i="2"/>
  <c r="F1646" i="2"/>
  <c r="O1646" i="2"/>
  <c r="P1646" i="2"/>
  <c r="Q1646" i="2"/>
  <c r="R1646" i="2"/>
  <c r="S1646" i="2"/>
  <c r="F1647" i="2"/>
  <c r="O1647" i="2"/>
  <c r="P1647" i="2"/>
  <c r="Q1647" i="2"/>
  <c r="R1647" i="2"/>
  <c r="S1647" i="2"/>
  <c r="F1648" i="2"/>
  <c r="O1648" i="2"/>
  <c r="P1648" i="2"/>
  <c r="Q1648" i="2"/>
  <c r="R1648" i="2"/>
  <c r="S1648" i="2"/>
  <c r="F1649" i="2"/>
  <c r="I1649" i="2"/>
  <c r="L1649" i="2"/>
  <c r="O1649" i="2"/>
  <c r="P1649" i="2"/>
  <c r="Q1649" i="2"/>
  <c r="R1649" i="2"/>
  <c r="S1649" i="2"/>
  <c r="F1650" i="2"/>
  <c r="O1650" i="2"/>
  <c r="P1650" i="2"/>
  <c r="Q1650" i="2"/>
  <c r="R1650" i="2"/>
  <c r="S1650" i="2"/>
  <c r="F1651" i="2"/>
  <c r="O1651" i="2"/>
  <c r="P1651" i="2"/>
  <c r="Q1651" i="2"/>
  <c r="R1651" i="2"/>
  <c r="S1651" i="2"/>
  <c r="F1652" i="2"/>
  <c r="I1652" i="2"/>
  <c r="L1652" i="2"/>
  <c r="O1652" i="2"/>
  <c r="P1652" i="2"/>
  <c r="Q1652" i="2"/>
  <c r="R1652" i="2"/>
  <c r="S1652" i="2"/>
  <c r="F1653" i="2"/>
  <c r="O1653" i="2"/>
  <c r="P1653" i="2"/>
  <c r="Q1653" i="2"/>
  <c r="R1653" i="2"/>
  <c r="S1653" i="2"/>
  <c r="F1654" i="2"/>
  <c r="O1654" i="2"/>
  <c r="P1654" i="2"/>
  <c r="Q1654" i="2"/>
  <c r="R1654" i="2"/>
  <c r="S1654" i="2"/>
  <c r="F1655" i="2"/>
  <c r="I1655" i="2"/>
  <c r="L1655" i="2"/>
  <c r="O1655" i="2"/>
  <c r="P1655" i="2"/>
  <c r="Q1655" i="2"/>
  <c r="R1655" i="2"/>
  <c r="S1655" i="2"/>
  <c r="F1656" i="2"/>
  <c r="O1656" i="2"/>
  <c r="P1656" i="2"/>
  <c r="Q1656" i="2"/>
  <c r="R1656" i="2"/>
  <c r="S1656" i="2"/>
  <c r="F1657" i="2"/>
  <c r="O1657" i="2"/>
  <c r="P1657" i="2"/>
  <c r="Q1657" i="2"/>
  <c r="R1657" i="2"/>
  <c r="S1657" i="2"/>
  <c r="F1658" i="2"/>
  <c r="O1658" i="2"/>
  <c r="P1658" i="2"/>
  <c r="Q1658" i="2"/>
  <c r="S1658" i="2"/>
  <c r="F1659" i="2"/>
  <c r="I1659" i="2"/>
  <c r="L1659" i="2"/>
  <c r="O1659" i="2"/>
  <c r="P1659" i="2"/>
  <c r="Q1659" i="2"/>
  <c r="R1659" i="2"/>
  <c r="S1659" i="2"/>
  <c r="F1660" i="2"/>
  <c r="O1660" i="2"/>
  <c r="P1660" i="2"/>
  <c r="Q1660" i="2"/>
  <c r="R1660" i="2"/>
  <c r="S1660" i="2"/>
  <c r="F1661" i="2"/>
  <c r="O1661" i="2"/>
  <c r="P1661" i="2"/>
  <c r="Q1661" i="2"/>
  <c r="R1661" i="2"/>
  <c r="S1661" i="2"/>
  <c r="F1662" i="2"/>
  <c r="O1662" i="2"/>
  <c r="P1662" i="2"/>
  <c r="Q1662" i="2"/>
  <c r="R1662" i="2"/>
  <c r="S1662" i="2"/>
  <c r="F1663" i="2"/>
  <c r="O1663" i="2"/>
  <c r="P1663" i="2"/>
  <c r="Q1663" i="2"/>
  <c r="R1663" i="2"/>
  <c r="S1663" i="2"/>
  <c r="F1664" i="2"/>
  <c r="O1664" i="2"/>
  <c r="P1664" i="2"/>
  <c r="Q1664" i="2"/>
  <c r="R1664" i="2"/>
  <c r="S1664" i="2"/>
  <c r="F1665" i="2"/>
  <c r="I1665" i="2"/>
  <c r="L1665" i="2"/>
  <c r="O1665" i="2"/>
  <c r="P1665" i="2"/>
  <c r="Q1665" i="2"/>
  <c r="R1665" i="2"/>
  <c r="S1665" i="2"/>
  <c r="F1666" i="2"/>
  <c r="O1666" i="2"/>
  <c r="P1666" i="2"/>
  <c r="Q1666" i="2"/>
  <c r="R1666" i="2"/>
  <c r="S1666" i="2"/>
  <c r="F1667" i="2"/>
  <c r="O1667" i="2"/>
  <c r="P1667" i="2"/>
  <c r="Q1667" i="2"/>
  <c r="R1667" i="2"/>
  <c r="S1667" i="2"/>
  <c r="F1668" i="2"/>
  <c r="O1668" i="2"/>
  <c r="P1668" i="2"/>
  <c r="Q1668" i="2"/>
  <c r="R1668" i="2"/>
  <c r="S1668" i="2"/>
  <c r="F1669" i="2"/>
  <c r="O1669" i="2"/>
  <c r="P1669" i="2"/>
  <c r="Q1669" i="2"/>
  <c r="R1669" i="2"/>
  <c r="S1669" i="2"/>
  <c r="F1670" i="2"/>
  <c r="O1670" i="2"/>
  <c r="P1670" i="2"/>
  <c r="Q1670" i="2"/>
  <c r="S1670" i="2"/>
  <c r="F1671" i="2"/>
  <c r="O1671" i="2"/>
  <c r="P1671" i="2"/>
  <c r="Q1671" i="2"/>
  <c r="R1671" i="2"/>
  <c r="S1671" i="2"/>
  <c r="F1672" i="2"/>
  <c r="O1672" i="2"/>
  <c r="P1672" i="2"/>
  <c r="Q1672" i="2"/>
  <c r="R1672" i="2"/>
  <c r="S1672" i="2"/>
  <c r="F1673" i="2"/>
  <c r="O1673" i="2"/>
  <c r="P1673" i="2"/>
  <c r="Q1673" i="2"/>
  <c r="R1673" i="2"/>
  <c r="S1673" i="2"/>
  <c r="F1674" i="2"/>
  <c r="O1674" i="2"/>
  <c r="P1674" i="2"/>
  <c r="Q1674" i="2"/>
  <c r="R1674" i="2"/>
  <c r="S1674" i="2"/>
  <c r="F1675" i="2"/>
  <c r="O1675" i="2"/>
  <c r="P1675" i="2"/>
  <c r="Q1675" i="2"/>
  <c r="R1675" i="2"/>
  <c r="S1675" i="2"/>
  <c r="F1676" i="2"/>
  <c r="O1676" i="2"/>
  <c r="P1676" i="2"/>
  <c r="Q1676" i="2"/>
  <c r="S1676" i="2"/>
  <c r="F1677" i="2"/>
  <c r="O1677" i="2"/>
  <c r="P1677" i="2"/>
  <c r="Q1677" i="2"/>
  <c r="R1677" i="2"/>
  <c r="S1677" i="2"/>
  <c r="F1678" i="2"/>
  <c r="O1678" i="2"/>
  <c r="P1678" i="2"/>
  <c r="Q1678" i="2"/>
  <c r="R1678" i="2"/>
  <c r="S1678" i="2"/>
  <c r="F1679" i="2"/>
  <c r="O1679" i="2"/>
  <c r="P1679" i="2"/>
  <c r="Q1679" i="2"/>
  <c r="S1679" i="2"/>
  <c r="F1680" i="2"/>
  <c r="O1680" i="2"/>
  <c r="P1680" i="2"/>
  <c r="Q1680" i="2"/>
  <c r="R1680" i="2"/>
  <c r="S1680" i="2"/>
  <c r="F1681" i="2"/>
  <c r="O1681" i="2"/>
  <c r="P1681" i="2"/>
  <c r="Q1681" i="2"/>
  <c r="R1681" i="2"/>
  <c r="S1681" i="2"/>
  <c r="F1682" i="2"/>
  <c r="O1682" i="2"/>
  <c r="P1682" i="2"/>
  <c r="Q1682" i="2"/>
  <c r="R1682" i="2"/>
  <c r="S1682" i="2"/>
  <c r="F1683" i="2"/>
  <c r="O1683" i="2"/>
  <c r="P1683" i="2"/>
  <c r="Q1683" i="2"/>
  <c r="R1683" i="2"/>
  <c r="S1683" i="2"/>
  <c r="F1684" i="2"/>
  <c r="O1684" i="2"/>
  <c r="P1684" i="2"/>
  <c r="Q1684" i="2"/>
  <c r="R1684" i="2"/>
  <c r="S1684" i="2"/>
  <c r="F1685" i="2"/>
  <c r="O1685" i="2"/>
  <c r="P1685" i="2"/>
  <c r="Q1685" i="2"/>
  <c r="S1685" i="2"/>
  <c r="F1686" i="2"/>
  <c r="O1686" i="2"/>
  <c r="P1686" i="2"/>
  <c r="Q1686" i="2"/>
  <c r="R1686" i="2"/>
  <c r="S1686" i="2"/>
  <c r="F1687" i="2"/>
  <c r="O1687" i="2"/>
  <c r="P1687" i="2"/>
  <c r="Q1687" i="2"/>
  <c r="R1687" i="2"/>
  <c r="S1687" i="2"/>
  <c r="F1688" i="2"/>
  <c r="I1688" i="2"/>
  <c r="L1688" i="2"/>
  <c r="O1688" i="2"/>
  <c r="P1688" i="2"/>
  <c r="Q1688" i="2"/>
  <c r="R1688" i="2"/>
  <c r="S1688" i="2"/>
  <c r="F1689" i="2"/>
  <c r="O1689" i="2"/>
  <c r="P1689" i="2"/>
  <c r="Q1689" i="2"/>
  <c r="R1689" i="2"/>
  <c r="S1689" i="2"/>
  <c r="F1690" i="2"/>
  <c r="O1690" i="2"/>
  <c r="P1690" i="2"/>
  <c r="Q1690" i="2"/>
  <c r="R1690" i="2"/>
  <c r="S1690" i="2"/>
  <c r="F1691" i="2"/>
  <c r="I1691" i="2"/>
  <c r="L1691" i="2"/>
  <c r="O1691" i="2"/>
  <c r="P1691" i="2"/>
  <c r="Q1691" i="2"/>
  <c r="R1691" i="2"/>
  <c r="S1691" i="2"/>
  <c r="F1692" i="2"/>
  <c r="O1692" i="2"/>
  <c r="P1692" i="2"/>
  <c r="Q1692" i="2"/>
  <c r="R1692" i="2"/>
  <c r="S1692" i="2"/>
  <c r="F1693" i="2"/>
  <c r="O1693" i="2"/>
  <c r="P1693" i="2"/>
  <c r="Q1693" i="2"/>
  <c r="R1693" i="2"/>
  <c r="S1693" i="2"/>
  <c r="F1694" i="2"/>
  <c r="O1694" i="2"/>
  <c r="P1694" i="2"/>
  <c r="Q1694" i="2"/>
  <c r="R1694" i="2"/>
  <c r="S1694" i="2"/>
  <c r="F1695" i="2"/>
  <c r="O1695" i="2"/>
  <c r="P1695" i="2"/>
  <c r="Q1695" i="2"/>
  <c r="R1695" i="2"/>
  <c r="S1695" i="2"/>
  <c r="F1696" i="2"/>
  <c r="O1696" i="2"/>
  <c r="P1696" i="2"/>
  <c r="Q1696" i="2"/>
  <c r="R1696" i="2"/>
  <c r="S1696" i="2"/>
  <c r="F1697" i="2"/>
  <c r="L1697" i="2"/>
  <c r="O1697" i="2"/>
  <c r="P1697" i="2"/>
  <c r="Q1697" i="2"/>
  <c r="R1697" i="2"/>
  <c r="S1697" i="2"/>
  <c r="F1698" i="2"/>
  <c r="O1698" i="2"/>
  <c r="P1698" i="2"/>
  <c r="Q1698" i="2"/>
  <c r="R1698" i="2"/>
  <c r="S1698" i="2"/>
  <c r="F1699" i="2"/>
  <c r="O1699" i="2"/>
  <c r="P1699" i="2"/>
  <c r="Q1699" i="2"/>
  <c r="R1699" i="2"/>
  <c r="S1699" i="2"/>
  <c r="F1700" i="2"/>
  <c r="O1700" i="2"/>
  <c r="P1700" i="2"/>
  <c r="Q1700" i="2"/>
  <c r="R1700" i="2"/>
  <c r="S1700" i="2"/>
  <c r="F1701" i="2"/>
  <c r="O1701" i="2"/>
  <c r="P1701" i="2"/>
  <c r="Q1701" i="2"/>
  <c r="R1701" i="2"/>
  <c r="S1701" i="2"/>
  <c r="F1702" i="2"/>
  <c r="O1702" i="2"/>
  <c r="P1702" i="2"/>
  <c r="Q1702" i="2"/>
  <c r="R1702" i="2"/>
  <c r="S1702" i="2"/>
  <c r="F1703" i="2"/>
  <c r="O1703" i="2"/>
  <c r="P1703" i="2"/>
  <c r="Q1703" i="2"/>
  <c r="R1703" i="2"/>
  <c r="S1703" i="2"/>
  <c r="F1704" i="2"/>
  <c r="O1704" i="2"/>
  <c r="P1704" i="2"/>
  <c r="Q1704" i="2"/>
  <c r="R1704" i="2"/>
  <c r="S1704" i="2"/>
  <c r="F1705" i="2"/>
  <c r="L1705" i="2"/>
  <c r="O1705" i="2"/>
  <c r="P1705" i="2"/>
  <c r="Q1705" i="2"/>
  <c r="R1705" i="2"/>
  <c r="S1705" i="2"/>
  <c r="F1706" i="2"/>
  <c r="O1706" i="2"/>
  <c r="P1706" i="2"/>
  <c r="Q1706" i="2"/>
  <c r="R1706" i="2"/>
  <c r="S1706" i="2"/>
  <c r="F1707" i="2"/>
  <c r="O1707" i="2"/>
  <c r="P1707" i="2"/>
  <c r="Q1707" i="2"/>
  <c r="S1707" i="2"/>
  <c r="F1708" i="2"/>
  <c r="O1708" i="2"/>
  <c r="P1708" i="2"/>
  <c r="Q1708" i="2"/>
  <c r="R1708" i="2"/>
  <c r="S1708" i="2"/>
  <c r="F1709" i="2"/>
  <c r="O1709" i="2"/>
  <c r="P1709" i="2"/>
  <c r="Q1709" i="2"/>
  <c r="R1709" i="2"/>
  <c r="S1709" i="2"/>
  <c r="F1710" i="2"/>
  <c r="O1710" i="2"/>
  <c r="P1710" i="2"/>
  <c r="Q1710" i="2"/>
  <c r="R1710" i="2"/>
  <c r="S1710" i="2"/>
  <c r="F1711" i="2"/>
  <c r="O1711" i="2"/>
  <c r="P1711" i="2"/>
  <c r="Q1711" i="2"/>
  <c r="R1711" i="2"/>
  <c r="S1711" i="2"/>
  <c r="F1712" i="2"/>
  <c r="O1712" i="2"/>
  <c r="P1712" i="2"/>
  <c r="Q1712" i="2"/>
  <c r="S1712" i="2"/>
  <c r="F1713" i="2"/>
  <c r="O1713" i="2"/>
  <c r="P1713" i="2"/>
  <c r="Q1713" i="2"/>
  <c r="R1713" i="2"/>
  <c r="S1713" i="2"/>
  <c r="F1714" i="2"/>
  <c r="O1714" i="2"/>
  <c r="P1714" i="2"/>
  <c r="Q1714" i="2"/>
  <c r="R1714" i="2"/>
  <c r="S1714" i="2"/>
  <c r="F1715" i="2"/>
  <c r="O1715" i="2"/>
  <c r="P1715" i="2"/>
  <c r="Q1715" i="2"/>
  <c r="R1715" i="2"/>
  <c r="S1715" i="2"/>
  <c r="F1716" i="2"/>
  <c r="O1716" i="2"/>
  <c r="P1716" i="2"/>
  <c r="Q1716" i="2"/>
  <c r="R1716" i="2"/>
  <c r="S1716" i="2"/>
  <c r="F1717" i="2"/>
  <c r="O1717" i="2"/>
  <c r="P1717" i="2"/>
  <c r="Q1717" i="2"/>
  <c r="R1717" i="2"/>
  <c r="S1717" i="2"/>
  <c r="F1718" i="2"/>
  <c r="O1718" i="2"/>
  <c r="P1718" i="2"/>
  <c r="Q1718" i="2"/>
  <c r="R1718" i="2"/>
  <c r="S1718" i="2"/>
  <c r="F1719" i="2"/>
  <c r="O1719" i="2"/>
  <c r="P1719" i="2"/>
  <c r="Q1719" i="2"/>
  <c r="R1719" i="2"/>
  <c r="S1719" i="2"/>
  <c r="F1720" i="2"/>
  <c r="O1720" i="2"/>
  <c r="P1720" i="2"/>
  <c r="Q1720" i="2"/>
  <c r="R1720" i="2"/>
  <c r="S1720" i="2"/>
  <c r="F1721" i="2"/>
  <c r="O1721" i="2"/>
  <c r="P1721" i="2"/>
  <c r="Q1721" i="2"/>
  <c r="S1721" i="2"/>
  <c r="F1722" i="2"/>
  <c r="I1722" i="2"/>
  <c r="L1722" i="2"/>
  <c r="O1722" i="2"/>
  <c r="P1722" i="2"/>
  <c r="Q1722" i="2"/>
  <c r="R1722" i="2"/>
  <c r="S1722" i="2"/>
  <c r="F1723" i="2"/>
  <c r="O1723" i="2"/>
  <c r="P1723" i="2"/>
  <c r="Q1723" i="2"/>
  <c r="R1723" i="2"/>
  <c r="S1723" i="2"/>
  <c r="F1724" i="2"/>
  <c r="O1724" i="2"/>
  <c r="P1724" i="2"/>
  <c r="Q1724" i="2"/>
  <c r="R1724" i="2"/>
  <c r="S1724" i="2"/>
  <c r="F1725" i="2"/>
  <c r="O1725" i="2"/>
  <c r="P1725" i="2"/>
  <c r="Q1725" i="2"/>
  <c r="R1725" i="2"/>
  <c r="S1725" i="2"/>
  <c r="F1726" i="2"/>
  <c r="O1726" i="2"/>
  <c r="P1726" i="2"/>
  <c r="Q1726" i="2"/>
  <c r="R1726" i="2"/>
  <c r="S1726" i="2"/>
  <c r="F1727" i="2"/>
  <c r="O1727" i="2"/>
  <c r="P1727" i="2"/>
  <c r="Q1727" i="2"/>
  <c r="R1727" i="2"/>
  <c r="S1727" i="2"/>
  <c r="F1728" i="2"/>
  <c r="O1728" i="2"/>
  <c r="P1728" i="2"/>
  <c r="Q1728" i="2"/>
  <c r="R1728" i="2"/>
  <c r="S1728" i="2"/>
  <c r="F1729" i="2"/>
  <c r="O1729" i="2"/>
  <c r="P1729" i="2"/>
  <c r="Q1729" i="2"/>
  <c r="S1729" i="2"/>
  <c r="F1730" i="2"/>
  <c r="O1730" i="2"/>
  <c r="P1730" i="2"/>
  <c r="Q1730" i="2"/>
  <c r="S1730" i="2"/>
  <c r="F1731" i="2"/>
  <c r="O1731" i="2"/>
  <c r="P1731" i="2"/>
  <c r="Q1731" i="2"/>
  <c r="S1731" i="2"/>
  <c r="F1732" i="2"/>
  <c r="O1732" i="2"/>
  <c r="P1732" i="2"/>
  <c r="Q1732" i="2"/>
  <c r="R1732" i="2"/>
  <c r="S1732" i="2"/>
  <c r="F1733" i="2"/>
  <c r="O1733" i="2"/>
  <c r="P1733" i="2"/>
  <c r="Q1733" i="2"/>
  <c r="S1733" i="2"/>
  <c r="F1734" i="2"/>
  <c r="O1734" i="2"/>
  <c r="P1734" i="2"/>
  <c r="Q1734" i="2"/>
  <c r="S1734" i="2"/>
  <c r="F1735" i="2"/>
  <c r="O1735" i="2"/>
  <c r="P1735" i="2"/>
  <c r="Q1735" i="2"/>
  <c r="R1735" i="2"/>
  <c r="S1735" i="2"/>
  <c r="F1736" i="2"/>
  <c r="O1736" i="2"/>
  <c r="P1736" i="2"/>
  <c r="Q1736" i="2"/>
  <c r="R1736" i="2"/>
  <c r="S1736" i="2"/>
  <c r="F1737" i="2"/>
  <c r="I1737" i="2"/>
  <c r="L1737" i="2"/>
  <c r="O1737" i="2"/>
  <c r="P1737" i="2"/>
  <c r="Q1737" i="2"/>
  <c r="R1737" i="2"/>
  <c r="S1737" i="2"/>
  <c r="F1738" i="2"/>
  <c r="O1738" i="2"/>
  <c r="P1738" i="2"/>
  <c r="Q1738" i="2"/>
  <c r="R1738" i="2"/>
  <c r="S1738" i="2"/>
  <c r="F1739" i="2"/>
  <c r="O1739" i="2"/>
  <c r="P1739" i="2"/>
  <c r="Q1739" i="2"/>
  <c r="R1739" i="2"/>
  <c r="S1739" i="2"/>
  <c r="F1740" i="2"/>
  <c r="O1740" i="2"/>
  <c r="P1740" i="2"/>
  <c r="Q1740" i="2"/>
  <c r="R1740" i="2"/>
  <c r="S1740" i="2"/>
  <c r="F1741" i="2"/>
  <c r="O1741" i="2"/>
  <c r="P1741" i="2"/>
  <c r="Q1741" i="2"/>
  <c r="R1741" i="2"/>
  <c r="S1741" i="2"/>
  <c r="F1742" i="2"/>
  <c r="O1742" i="2"/>
  <c r="P1742" i="2"/>
  <c r="Q1742" i="2"/>
  <c r="R1742" i="2"/>
  <c r="S1742" i="2"/>
  <c r="F1743" i="2"/>
  <c r="I1743" i="2"/>
  <c r="L1743" i="2"/>
  <c r="O1743" i="2"/>
  <c r="P1743" i="2"/>
  <c r="Q1743" i="2"/>
  <c r="R1743" i="2"/>
  <c r="S1743" i="2"/>
  <c r="F1744" i="2"/>
  <c r="L1744" i="2"/>
  <c r="O1744" i="2"/>
  <c r="P1744" i="2"/>
  <c r="Q1744" i="2"/>
  <c r="R1744" i="2"/>
  <c r="S1744" i="2"/>
  <c r="F1745" i="2"/>
  <c r="I1745" i="2"/>
  <c r="L1745" i="2"/>
  <c r="O1745" i="2"/>
  <c r="P1745" i="2"/>
  <c r="Q1745" i="2"/>
  <c r="R1745" i="2"/>
  <c r="S1745" i="2"/>
  <c r="F1746" i="2"/>
  <c r="O1746" i="2"/>
  <c r="P1746" i="2"/>
  <c r="Q1746" i="2"/>
  <c r="R1746" i="2"/>
  <c r="S1746" i="2"/>
  <c r="F1747" i="2"/>
  <c r="O1747" i="2"/>
  <c r="P1747" i="2"/>
  <c r="Q1747" i="2"/>
  <c r="S1747" i="2"/>
  <c r="F1748" i="2"/>
  <c r="O1748" i="2"/>
  <c r="P1748" i="2"/>
  <c r="Q1748" i="2"/>
  <c r="R1748" i="2"/>
  <c r="S1748" i="2"/>
  <c r="F1749" i="2"/>
  <c r="O1749" i="2"/>
  <c r="P1749" i="2"/>
  <c r="Q1749" i="2"/>
  <c r="S1749" i="2"/>
  <c r="F1750" i="2"/>
  <c r="O1750" i="2"/>
  <c r="P1750" i="2"/>
  <c r="Q1750" i="2"/>
  <c r="R1750" i="2"/>
  <c r="S1750" i="2"/>
  <c r="F1751" i="2"/>
  <c r="O1751" i="2"/>
  <c r="P1751" i="2"/>
  <c r="Q1751" i="2"/>
  <c r="S1751" i="2"/>
  <c r="F1752" i="2"/>
  <c r="O1752" i="2"/>
  <c r="P1752" i="2"/>
  <c r="Q1752" i="2"/>
  <c r="R1752" i="2"/>
  <c r="S1752" i="2"/>
  <c r="F1753" i="2"/>
  <c r="O1753" i="2"/>
  <c r="P1753" i="2"/>
  <c r="Q1753" i="2"/>
  <c r="R1753" i="2"/>
  <c r="S1753" i="2"/>
  <c r="F1754" i="2"/>
  <c r="L1754" i="2"/>
  <c r="O1754" i="2"/>
  <c r="P1754" i="2"/>
  <c r="Q1754" i="2"/>
  <c r="R1754" i="2"/>
  <c r="S1754" i="2"/>
  <c r="F1755" i="2"/>
  <c r="O1755" i="2"/>
  <c r="P1755" i="2"/>
  <c r="Q1755" i="2"/>
  <c r="S1755" i="2"/>
  <c r="F1756" i="2"/>
  <c r="O1756" i="2"/>
  <c r="P1756" i="2"/>
  <c r="Q1756" i="2"/>
  <c r="R1756" i="2"/>
  <c r="S1756" i="2"/>
  <c r="F1757" i="2"/>
  <c r="O1757" i="2"/>
  <c r="P1757" i="2"/>
  <c r="Q1757" i="2"/>
  <c r="S1757" i="2"/>
  <c r="F1758" i="2"/>
  <c r="O1758" i="2"/>
  <c r="P1758" i="2"/>
  <c r="Q1758" i="2"/>
  <c r="R1758" i="2"/>
  <c r="S1758" i="2"/>
  <c r="F1759" i="2"/>
  <c r="O1759" i="2"/>
  <c r="P1759" i="2"/>
  <c r="Q1759" i="2"/>
  <c r="R1759" i="2"/>
  <c r="S1759" i="2"/>
  <c r="F1760" i="2"/>
  <c r="O1760" i="2"/>
  <c r="P1760" i="2"/>
  <c r="Q1760" i="2"/>
  <c r="S1760" i="2"/>
  <c r="F1761" i="2"/>
  <c r="I1761" i="2"/>
  <c r="L1761" i="2"/>
  <c r="O1761" i="2"/>
  <c r="P1761" i="2"/>
  <c r="Q1761" i="2"/>
  <c r="R1761" i="2"/>
  <c r="S1761" i="2"/>
  <c r="F1762" i="2"/>
  <c r="O1762" i="2"/>
  <c r="P1762" i="2"/>
  <c r="Q1762" i="2"/>
  <c r="R1762" i="2"/>
  <c r="S1762" i="2"/>
  <c r="F1763" i="2"/>
  <c r="O1763" i="2"/>
  <c r="P1763" i="2"/>
  <c r="Q1763" i="2"/>
  <c r="R1763" i="2"/>
  <c r="S1763" i="2"/>
  <c r="F1764" i="2"/>
  <c r="O1764" i="2"/>
  <c r="P1764" i="2"/>
  <c r="Q1764" i="2"/>
  <c r="R1764" i="2"/>
  <c r="S1764" i="2"/>
  <c r="F1765" i="2"/>
  <c r="O1765" i="2"/>
  <c r="P1765" i="2"/>
  <c r="Q1765" i="2"/>
  <c r="R1765" i="2"/>
  <c r="S1765" i="2"/>
  <c r="F1766" i="2"/>
  <c r="O1766" i="2"/>
  <c r="P1766" i="2"/>
  <c r="Q1766" i="2"/>
  <c r="R1766" i="2"/>
  <c r="S1766" i="2"/>
  <c r="F1767" i="2"/>
  <c r="O1767" i="2"/>
  <c r="P1767" i="2"/>
  <c r="Q1767" i="2"/>
  <c r="R1767" i="2"/>
  <c r="S1767" i="2"/>
  <c r="F1768" i="2"/>
  <c r="O1768" i="2"/>
  <c r="P1768" i="2"/>
  <c r="Q1768" i="2"/>
  <c r="R1768" i="2"/>
  <c r="S1768" i="2"/>
  <c r="F1769" i="2"/>
  <c r="O1769" i="2"/>
  <c r="P1769" i="2"/>
  <c r="Q1769" i="2"/>
  <c r="R1769" i="2"/>
  <c r="S1769" i="2"/>
  <c r="F1770" i="2"/>
  <c r="O1770" i="2"/>
  <c r="P1770" i="2"/>
  <c r="Q1770" i="2"/>
  <c r="S1770" i="2"/>
  <c r="F1771" i="2"/>
  <c r="I1771" i="2"/>
  <c r="L1771" i="2"/>
  <c r="O1771" i="2"/>
  <c r="P1771" i="2"/>
  <c r="Q1771" i="2"/>
  <c r="R1771" i="2"/>
  <c r="S1771" i="2"/>
  <c r="F1772" i="2"/>
  <c r="I1772" i="2"/>
  <c r="L1772" i="2"/>
  <c r="O1772" i="2"/>
  <c r="P1772" i="2"/>
  <c r="Q1772" i="2"/>
  <c r="R1772" i="2"/>
  <c r="S1772" i="2"/>
  <c r="F1773" i="2"/>
  <c r="O1773" i="2"/>
  <c r="P1773" i="2"/>
  <c r="Q1773" i="2"/>
  <c r="R1773" i="2"/>
  <c r="S1773" i="2"/>
  <c r="F1774" i="2"/>
  <c r="O1774" i="2"/>
  <c r="P1774" i="2"/>
  <c r="Q1774" i="2"/>
  <c r="R1774" i="2"/>
  <c r="S1774" i="2"/>
  <c r="F1775" i="2"/>
  <c r="O1775" i="2"/>
  <c r="P1775" i="2"/>
  <c r="Q1775" i="2"/>
  <c r="S1775" i="2"/>
  <c r="F1776" i="2"/>
  <c r="O1776" i="2"/>
  <c r="P1776" i="2"/>
  <c r="Q1776" i="2"/>
  <c r="R1776" i="2"/>
  <c r="S1776" i="2"/>
  <c r="F1777" i="2"/>
  <c r="O1777" i="2"/>
  <c r="P1777" i="2"/>
  <c r="Q1777" i="2"/>
  <c r="R1777" i="2"/>
  <c r="S1777" i="2"/>
  <c r="F1778" i="2"/>
  <c r="I1778" i="2"/>
  <c r="L1778" i="2"/>
  <c r="O1778" i="2"/>
  <c r="P1778" i="2"/>
  <c r="Q1778" i="2"/>
  <c r="R1778" i="2"/>
  <c r="S1778" i="2"/>
  <c r="F1779" i="2"/>
  <c r="O1779" i="2"/>
  <c r="P1779" i="2"/>
  <c r="Q1779" i="2"/>
  <c r="R1779" i="2"/>
  <c r="S1779" i="2"/>
  <c r="F1780" i="2"/>
  <c r="L1780" i="2"/>
  <c r="O1780" i="2"/>
  <c r="P1780" i="2"/>
  <c r="Q1780" i="2"/>
  <c r="R1780" i="2"/>
  <c r="S1780" i="2"/>
  <c r="F1781" i="2"/>
  <c r="O1781" i="2"/>
  <c r="P1781" i="2"/>
  <c r="Q1781" i="2"/>
  <c r="R1781" i="2"/>
  <c r="S1781" i="2"/>
  <c r="F1782" i="2"/>
  <c r="O1782" i="2"/>
  <c r="P1782" i="2"/>
  <c r="Q1782" i="2"/>
  <c r="R1782" i="2"/>
  <c r="S1782" i="2"/>
  <c r="F1783" i="2"/>
  <c r="O1783" i="2"/>
  <c r="P1783" i="2"/>
  <c r="Q1783" i="2"/>
  <c r="R1783" i="2"/>
  <c r="S1783" i="2"/>
  <c r="F1784" i="2"/>
  <c r="O1784" i="2"/>
  <c r="P1784" i="2"/>
  <c r="Q1784" i="2"/>
  <c r="R1784" i="2"/>
  <c r="S1784" i="2"/>
  <c r="F1785" i="2"/>
  <c r="O1785" i="2"/>
  <c r="P1785" i="2"/>
  <c r="Q1785" i="2"/>
  <c r="R1785" i="2"/>
  <c r="S1785" i="2"/>
  <c r="F1786" i="2"/>
  <c r="O1786" i="2"/>
  <c r="P1786" i="2"/>
  <c r="Q1786" i="2"/>
  <c r="R1786" i="2"/>
  <c r="S1786" i="2"/>
  <c r="F1787" i="2"/>
  <c r="O1787" i="2"/>
  <c r="P1787" i="2"/>
  <c r="Q1787" i="2"/>
  <c r="S1787" i="2"/>
  <c r="F1788" i="2"/>
  <c r="O1788" i="2"/>
  <c r="P1788" i="2"/>
  <c r="Q1788" i="2"/>
  <c r="R1788" i="2"/>
  <c r="S1788" i="2"/>
  <c r="F1789" i="2"/>
  <c r="O1789" i="2"/>
  <c r="P1789" i="2"/>
  <c r="Q1789" i="2"/>
  <c r="R1789" i="2"/>
  <c r="S1789" i="2"/>
  <c r="F1790" i="2"/>
  <c r="O1790" i="2"/>
  <c r="P1790" i="2"/>
  <c r="Q1790" i="2"/>
  <c r="R1790" i="2"/>
  <c r="S1790" i="2"/>
  <c r="F1791" i="2"/>
  <c r="O1791" i="2"/>
  <c r="P1791" i="2"/>
  <c r="Q1791" i="2"/>
  <c r="R1791" i="2"/>
  <c r="S1791" i="2"/>
  <c r="F1792" i="2"/>
  <c r="O1792" i="2"/>
  <c r="P1792" i="2"/>
  <c r="Q1792" i="2"/>
  <c r="S1792" i="2"/>
  <c r="F1793" i="2"/>
  <c r="I1793" i="2"/>
  <c r="L1793" i="2"/>
  <c r="O1793" i="2"/>
  <c r="P1793" i="2"/>
  <c r="Q1793" i="2"/>
  <c r="R1793" i="2"/>
  <c r="S1793" i="2"/>
  <c r="F1794" i="2"/>
  <c r="O1794" i="2"/>
  <c r="P1794" i="2"/>
  <c r="Q1794" i="2"/>
  <c r="R1794" i="2"/>
  <c r="S1794" i="2"/>
  <c r="F1795" i="2"/>
  <c r="O1795" i="2"/>
  <c r="P1795" i="2"/>
  <c r="Q1795" i="2"/>
  <c r="R1795" i="2"/>
  <c r="S1795" i="2"/>
  <c r="F1796" i="2"/>
  <c r="O1796" i="2"/>
  <c r="P1796" i="2"/>
  <c r="Q1796" i="2"/>
  <c r="R1796" i="2"/>
  <c r="S1796" i="2"/>
  <c r="F1797" i="2"/>
  <c r="O1797" i="2"/>
  <c r="P1797" i="2"/>
  <c r="Q1797" i="2"/>
  <c r="S1797" i="2"/>
  <c r="F1798" i="2"/>
  <c r="O1798" i="2"/>
  <c r="P1798" i="2"/>
  <c r="Q1798" i="2"/>
  <c r="R1798" i="2"/>
  <c r="S1798" i="2"/>
  <c r="F1799" i="2"/>
  <c r="O1799" i="2"/>
  <c r="P1799" i="2"/>
  <c r="Q1799" i="2"/>
  <c r="R1799" i="2"/>
  <c r="S1799" i="2"/>
  <c r="F1800" i="2"/>
  <c r="O1800" i="2"/>
  <c r="P1800" i="2"/>
  <c r="Q1800" i="2"/>
  <c r="R1800" i="2"/>
  <c r="S1800" i="2"/>
  <c r="F1801" i="2"/>
  <c r="O1801" i="2"/>
  <c r="P1801" i="2"/>
  <c r="Q1801" i="2"/>
  <c r="R1801" i="2"/>
  <c r="S1801" i="2"/>
  <c r="F1802" i="2"/>
  <c r="O1802" i="2"/>
  <c r="P1802" i="2"/>
  <c r="Q1802" i="2"/>
  <c r="R1802" i="2"/>
  <c r="S1802" i="2"/>
  <c r="F1803" i="2"/>
  <c r="O1803" i="2"/>
  <c r="P1803" i="2"/>
  <c r="Q1803" i="2"/>
  <c r="R1803" i="2"/>
  <c r="S1803" i="2"/>
  <c r="F1804" i="2"/>
  <c r="O1804" i="2"/>
  <c r="P1804" i="2"/>
  <c r="Q1804" i="2"/>
  <c r="R1804" i="2"/>
  <c r="S1804" i="2"/>
  <c r="F1805" i="2"/>
  <c r="L1805" i="2"/>
  <c r="O1805" i="2"/>
  <c r="P1805" i="2"/>
  <c r="Q1805" i="2"/>
  <c r="R1805" i="2"/>
  <c r="S1805" i="2"/>
  <c r="F1806" i="2"/>
  <c r="O1806" i="2"/>
  <c r="P1806" i="2"/>
  <c r="Q1806" i="2"/>
  <c r="R1806" i="2"/>
  <c r="S1806" i="2"/>
  <c r="F1807" i="2"/>
  <c r="O1807" i="2"/>
  <c r="P1807" i="2"/>
  <c r="Q1807" i="2"/>
  <c r="S1807" i="2"/>
  <c r="F1808" i="2"/>
  <c r="O1808" i="2"/>
  <c r="P1808" i="2"/>
  <c r="Q1808" i="2"/>
  <c r="R1808" i="2"/>
  <c r="S1808" i="2"/>
  <c r="F1809" i="2"/>
  <c r="O1809" i="2"/>
  <c r="P1809" i="2"/>
  <c r="Q1809" i="2"/>
  <c r="S1809" i="2"/>
  <c r="F1810" i="2"/>
  <c r="O1810" i="2"/>
  <c r="P1810" i="2"/>
  <c r="Q1810" i="2"/>
  <c r="R1810" i="2"/>
  <c r="S1810" i="2"/>
  <c r="F1811" i="2"/>
  <c r="O1811" i="2"/>
  <c r="P1811" i="2"/>
  <c r="Q1811" i="2"/>
  <c r="S1811" i="2"/>
  <c r="F1812" i="2"/>
  <c r="O1812" i="2"/>
  <c r="P1812" i="2"/>
  <c r="Q1812" i="2"/>
  <c r="R1812" i="2"/>
  <c r="S1812" i="2"/>
  <c r="F1813" i="2"/>
  <c r="O1813" i="2"/>
  <c r="P1813" i="2"/>
  <c r="Q1813" i="2"/>
  <c r="R1813" i="2"/>
  <c r="S1813" i="2"/>
  <c r="F1814" i="2"/>
  <c r="L1814" i="2"/>
  <c r="O1814" i="2"/>
  <c r="P1814" i="2"/>
  <c r="Q1814" i="2"/>
  <c r="R1814" i="2"/>
  <c r="S1814" i="2"/>
  <c r="F1815" i="2"/>
  <c r="O1815" i="2"/>
  <c r="P1815" i="2"/>
  <c r="Q1815" i="2"/>
  <c r="R1815" i="2"/>
  <c r="S1815" i="2"/>
  <c r="F1816" i="2"/>
  <c r="O1816" i="2"/>
  <c r="P1816" i="2"/>
  <c r="Q1816" i="2"/>
  <c r="R1816" i="2"/>
  <c r="S1816" i="2"/>
  <c r="T15" i="3"/>
  <c r="U15" i="3"/>
  <c r="V15" i="3"/>
  <c r="T16" i="3"/>
  <c r="U16" i="3"/>
  <c r="V16" i="3"/>
  <c r="T17" i="3"/>
  <c r="U17" i="3"/>
  <c r="V17" i="3"/>
  <c r="T18" i="3"/>
  <c r="U18" i="3"/>
  <c r="V18" i="3"/>
  <c r="T19" i="3"/>
  <c r="U19" i="3"/>
  <c r="V19" i="3"/>
  <c r="T20" i="3"/>
  <c r="U20" i="3"/>
  <c r="V20" i="3"/>
  <c r="T21" i="3"/>
  <c r="U21" i="3"/>
  <c r="V21" i="3"/>
  <c r="T22" i="3"/>
  <c r="U22" i="3"/>
  <c r="V22" i="3"/>
  <c r="T23" i="3"/>
  <c r="U23" i="3"/>
  <c r="V23" i="3"/>
  <c r="T24" i="3"/>
  <c r="U24" i="3"/>
  <c r="V24" i="3"/>
  <c r="T25" i="3"/>
  <c r="U25" i="3"/>
  <c r="V25" i="3"/>
  <c r="T26" i="3"/>
  <c r="U26" i="3"/>
  <c r="V26" i="3"/>
  <c r="T27" i="3"/>
  <c r="U27" i="3"/>
  <c r="V27" i="3"/>
  <c r="T28" i="3"/>
  <c r="U28" i="3"/>
  <c r="V28" i="3"/>
  <c r="T29" i="3"/>
  <c r="U29" i="3"/>
  <c r="V29" i="3"/>
  <c r="T30" i="3"/>
  <c r="U30" i="3"/>
  <c r="V30" i="3"/>
  <c r="T31" i="3"/>
  <c r="U31" i="3"/>
  <c r="V31" i="3"/>
  <c r="T32" i="3"/>
  <c r="U32" i="3"/>
  <c r="V32" i="3"/>
  <c r="T33" i="3"/>
  <c r="U33" i="3"/>
  <c r="V33" i="3"/>
  <c r="T34" i="3"/>
  <c r="U34" i="3"/>
  <c r="V34" i="3"/>
  <c r="T35" i="3"/>
  <c r="U35" i="3"/>
  <c r="V35" i="3"/>
  <c r="T36" i="3"/>
  <c r="U36" i="3"/>
  <c r="V36" i="3"/>
  <c r="T37" i="3"/>
  <c r="U37" i="3"/>
  <c r="V37" i="3"/>
  <c r="T38" i="3"/>
  <c r="U38" i="3"/>
  <c r="V38" i="3"/>
  <c r="T39" i="3"/>
  <c r="U39" i="3"/>
  <c r="V39" i="3"/>
  <c r="T40" i="3"/>
  <c r="U40" i="3"/>
  <c r="V40" i="3"/>
  <c r="T41" i="3"/>
  <c r="U41" i="3"/>
  <c r="V41" i="3"/>
  <c r="T42" i="3"/>
  <c r="U42" i="3"/>
  <c r="V42" i="3"/>
  <c r="T43" i="3"/>
  <c r="U43" i="3"/>
  <c r="V43" i="3"/>
  <c r="T44" i="3"/>
  <c r="U44" i="3"/>
  <c r="V44" i="3"/>
  <c r="T45" i="3"/>
  <c r="U45" i="3"/>
  <c r="V45" i="3"/>
  <c r="T46" i="3"/>
  <c r="U46" i="3"/>
  <c r="V46" i="3"/>
  <c r="T47" i="3"/>
  <c r="U47" i="3"/>
  <c r="V47" i="3"/>
  <c r="T48" i="3"/>
  <c r="U48" i="3"/>
  <c r="V48" i="3"/>
  <c r="T49" i="3"/>
  <c r="U49" i="3"/>
  <c r="V49" i="3"/>
  <c r="T50" i="3"/>
  <c r="U50" i="3"/>
  <c r="V50" i="3"/>
  <c r="T51" i="3"/>
  <c r="U51" i="3"/>
  <c r="V51" i="3"/>
  <c r="T52" i="3"/>
  <c r="U52" i="3"/>
  <c r="V52" i="3"/>
  <c r="T53" i="3"/>
  <c r="U53" i="3"/>
  <c r="V53" i="3"/>
  <c r="T54" i="3"/>
  <c r="U54" i="3"/>
  <c r="V54" i="3"/>
  <c r="T55" i="3"/>
  <c r="U55" i="3"/>
  <c r="V55" i="3"/>
  <c r="T56" i="3"/>
  <c r="U56" i="3"/>
  <c r="V56" i="3"/>
  <c r="T57" i="3"/>
  <c r="U57" i="3"/>
  <c r="V57" i="3"/>
  <c r="T58" i="3"/>
  <c r="U58" i="3"/>
  <c r="V58" i="3"/>
  <c r="T59" i="3"/>
  <c r="U59" i="3"/>
  <c r="V59" i="3"/>
  <c r="T60" i="3"/>
  <c r="U60" i="3"/>
  <c r="V60" i="3"/>
  <c r="T61" i="3"/>
  <c r="U61" i="3"/>
  <c r="V61" i="3"/>
  <c r="T62" i="3"/>
  <c r="U62" i="3"/>
  <c r="V62" i="3"/>
  <c r="T63" i="3"/>
  <c r="U63" i="3"/>
  <c r="V63" i="3"/>
  <c r="T64" i="3"/>
  <c r="U64" i="3"/>
  <c r="V64" i="3"/>
  <c r="T65" i="3"/>
  <c r="U65" i="3"/>
  <c r="V65" i="3"/>
  <c r="T66" i="3"/>
  <c r="U66" i="3"/>
  <c r="V66" i="3"/>
  <c r="T67" i="3"/>
  <c r="U67" i="3"/>
  <c r="V67" i="3"/>
  <c r="T68" i="3"/>
  <c r="U68" i="3"/>
  <c r="V68" i="3"/>
  <c r="T69" i="3"/>
  <c r="U69" i="3"/>
  <c r="V69" i="3"/>
  <c r="T70" i="3"/>
  <c r="U70" i="3"/>
  <c r="V70" i="3"/>
  <c r="T71" i="3"/>
  <c r="U71" i="3"/>
  <c r="V71" i="3"/>
  <c r="T72" i="3"/>
  <c r="U72" i="3"/>
  <c r="V72" i="3"/>
  <c r="T73" i="3"/>
  <c r="U73" i="3"/>
  <c r="V73" i="3"/>
  <c r="T74" i="3"/>
  <c r="U74" i="3"/>
  <c r="V74" i="3"/>
  <c r="T75" i="3"/>
  <c r="U75" i="3"/>
  <c r="V75" i="3"/>
  <c r="T76" i="3"/>
  <c r="U76" i="3"/>
  <c r="V76" i="3"/>
  <c r="T77" i="3"/>
  <c r="U77" i="3"/>
  <c r="V77" i="3"/>
  <c r="T78" i="3"/>
  <c r="U78" i="3"/>
  <c r="V78" i="3"/>
  <c r="T79" i="3"/>
  <c r="U79" i="3"/>
  <c r="V79" i="3"/>
  <c r="T80" i="3"/>
  <c r="U80" i="3"/>
  <c r="V80" i="3"/>
  <c r="T81" i="3"/>
  <c r="U81" i="3"/>
  <c r="V81" i="3"/>
  <c r="T82" i="3"/>
  <c r="U82" i="3"/>
  <c r="V82" i="3"/>
  <c r="T83" i="3"/>
  <c r="U83" i="3"/>
  <c r="V83" i="3"/>
  <c r="T84" i="3"/>
  <c r="U84" i="3"/>
  <c r="V84" i="3"/>
  <c r="T85" i="3"/>
  <c r="U85" i="3"/>
  <c r="V85" i="3"/>
  <c r="T86" i="3"/>
  <c r="U86" i="3"/>
  <c r="V86" i="3"/>
  <c r="T87" i="3"/>
  <c r="U87" i="3"/>
  <c r="V87" i="3"/>
  <c r="T88" i="3"/>
  <c r="U88" i="3"/>
  <c r="V88" i="3"/>
  <c r="T89" i="3"/>
  <c r="U89" i="3"/>
  <c r="V89" i="3"/>
  <c r="T90" i="3"/>
  <c r="U90" i="3"/>
  <c r="V90" i="3"/>
  <c r="T91" i="3"/>
  <c r="U91" i="3"/>
  <c r="V91" i="3"/>
  <c r="T92" i="3"/>
  <c r="U92" i="3"/>
  <c r="V92" i="3"/>
  <c r="T93" i="3"/>
  <c r="U93" i="3"/>
  <c r="V93" i="3"/>
  <c r="T94" i="3"/>
  <c r="U94" i="3"/>
  <c r="V94" i="3"/>
  <c r="T95" i="3"/>
  <c r="U95" i="3"/>
  <c r="V95" i="3"/>
  <c r="T96" i="3"/>
  <c r="U96" i="3"/>
  <c r="V96" i="3"/>
  <c r="T97" i="3"/>
  <c r="U97" i="3"/>
  <c r="V97" i="3"/>
  <c r="T98" i="3"/>
  <c r="U98" i="3"/>
  <c r="V98" i="3"/>
  <c r="T99" i="3"/>
  <c r="U99" i="3"/>
  <c r="V99" i="3"/>
  <c r="T100" i="3"/>
  <c r="U100" i="3"/>
  <c r="V100" i="3"/>
  <c r="T101" i="3"/>
  <c r="U101" i="3"/>
  <c r="V101" i="3"/>
  <c r="T102" i="3"/>
  <c r="U102" i="3"/>
  <c r="V102" i="3"/>
  <c r="T103" i="3"/>
  <c r="U103" i="3"/>
  <c r="V103" i="3"/>
  <c r="T104" i="3"/>
  <c r="U104" i="3"/>
  <c r="V104" i="3"/>
  <c r="T105" i="3"/>
  <c r="U105" i="3"/>
  <c r="V105" i="3"/>
  <c r="T106" i="3"/>
  <c r="U106" i="3"/>
  <c r="V106" i="3"/>
  <c r="T107" i="3"/>
  <c r="U107" i="3"/>
  <c r="V107" i="3"/>
  <c r="T108" i="3"/>
  <c r="U108" i="3"/>
  <c r="V108" i="3"/>
  <c r="T109" i="3"/>
  <c r="U109" i="3"/>
  <c r="V109" i="3"/>
  <c r="T110" i="3"/>
  <c r="U110" i="3"/>
  <c r="V110" i="3"/>
  <c r="T111" i="3"/>
  <c r="U111" i="3"/>
  <c r="V111" i="3"/>
  <c r="T112" i="3"/>
  <c r="U112" i="3"/>
  <c r="V112" i="3"/>
  <c r="T113" i="3"/>
  <c r="U113" i="3"/>
  <c r="V113" i="3"/>
  <c r="T114" i="3"/>
  <c r="U114" i="3"/>
  <c r="V114" i="3"/>
  <c r="T115" i="3"/>
  <c r="U115" i="3"/>
  <c r="V115" i="3"/>
  <c r="T116" i="3"/>
  <c r="U116" i="3"/>
  <c r="V116" i="3"/>
  <c r="T117" i="3"/>
  <c r="U117" i="3"/>
  <c r="V117" i="3"/>
  <c r="T118" i="3"/>
  <c r="U118" i="3"/>
  <c r="V118" i="3"/>
  <c r="T119" i="3"/>
  <c r="U119" i="3"/>
  <c r="V119" i="3"/>
  <c r="T120" i="3"/>
  <c r="U120" i="3"/>
  <c r="V120" i="3"/>
  <c r="T121" i="3"/>
  <c r="U121" i="3"/>
  <c r="V121" i="3"/>
  <c r="T122" i="3"/>
  <c r="U122" i="3"/>
  <c r="V122" i="3"/>
  <c r="T123" i="3"/>
  <c r="U123" i="3"/>
  <c r="V123" i="3"/>
  <c r="T124" i="3"/>
  <c r="U124" i="3"/>
  <c r="V124" i="3"/>
  <c r="T125" i="3"/>
  <c r="U125" i="3"/>
  <c r="V125" i="3"/>
  <c r="T126" i="3"/>
  <c r="U126" i="3"/>
  <c r="V126" i="3"/>
  <c r="T127" i="3"/>
  <c r="U127" i="3"/>
  <c r="V127" i="3"/>
  <c r="T128" i="3"/>
  <c r="U128" i="3"/>
  <c r="V128" i="3"/>
  <c r="T129" i="3"/>
  <c r="U129" i="3"/>
  <c r="V129" i="3"/>
  <c r="T130" i="3"/>
  <c r="U130" i="3"/>
  <c r="V130" i="3"/>
  <c r="T131" i="3"/>
  <c r="U131" i="3"/>
  <c r="V131" i="3"/>
  <c r="T132" i="3"/>
  <c r="U132" i="3"/>
  <c r="V132" i="3"/>
  <c r="T133" i="3"/>
  <c r="U133" i="3"/>
  <c r="V133" i="3"/>
  <c r="T134" i="3"/>
  <c r="U134" i="3"/>
  <c r="V134" i="3"/>
  <c r="T135" i="3"/>
  <c r="U135" i="3"/>
  <c r="V135" i="3"/>
  <c r="T136" i="3"/>
  <c r="U136" i="3"/>
  <c r="V136" i="3"/>
  <c r="T137" i="3"/>
  <c r="U137" i="3"/>
  <c r="V137" i="3"/>
  <c r="T138" i="3"/>
  <c r="U138" i="3"/>
  <c r="V138" i="3"/>
  <c r="T139" i="3"/>
  <c r="U139" i="3"/>
  <c r="V139" i="3"/>
  <c r="T140" i="3"/>
  <c r="U140" i="3"/>
  <c r="V140" i="3"/>
  <c r="T141" i="3"/>
  <c r="U141" i="3"/>
  <c r="V141" i="3"/>
  <c r="T142" i="3"/>
  <c r="U142" i="3"/>
  <c r="V142" i="3"/>
  <c r="T143" i="3"/>
  <c r="U143" i="3"/>
  <c r="V143" i="3"/>
  <c r="T144" i="3"/>
  <c r="U144" i="3"/>
  <c r="V144" i="3"/>
  <c r="T145" i="3"/>
  <c r="U145" i="3"/>
  <c r="V145" i="3"/>
  <c r="T146" i="3"/>
  <c r="U146" i="3"/>
  <c r="V146" i="3"/>
  <c r="T147" i="3"/>
  <c r="U147" i="3"/>
  <c r="V147" i="3"/>
  <c r="T148" i="3"/>
  <c r="U148" i="3"/>
  <c r="V148" i="3"/>
  <c r="T149" i="3"/>
  <c r="U149" i="3"/>
  <c r="V149" i="3"/>
  <c r="T150" i="3"/>
  <c r="U150" i="3"/>
  <c r="V150" i="3"/>
  <c r="T151" i="3"/>
  <c r="U151" i="3"/>
  <c r="V151" i="3"/>
  <c r="T152" i="3"/>
  <c r="U152" i="3"/>
  <c r="V152" i="3"/>
  <c r="T153" i="3"/>
  <c r="U153" i="3"/>
  <c r="V153" i="3"/>
  <c r="T154" i="3"/>
  <c r="U154" i="3"/>
  <c r="V154" i="3"/>
  <c r="T155" i="3"/>
  <c r="U155" i="3"/>
  <c r="V155" i="3"/>
  <c r="T156" i="3"/>
  <c r="U156" i="3"/>
  <c r="V156" i="3"/>
  <c r="T157" i="3"/>
  <c r="U157" i="3"/>
  <c r="V157" i="3"/>
  <c r="T158" i="3"/>
  <c r="U158" i="3"/>
  <c r="V158" i="3"/>
  <c r="T159" i="3"/>
  <c r="U159" i="3"/>
  <c r="V159" i="3"/>
  <c r="T160" i="3"/>
  <c r="U160" i="3"/>
  <c r="V160" i="3"/>
  <c r="T161" i="3"/>
  <c r="U161" i="3"/>
  <c r="V161" i="3"/>
  <c r="T162" i="3"/>
  <c r="U162" i="3"/>
  <c r="V162" i="3"/>
  <c r="T163" i="3"/>
  <c r="U163" i="3"/>
  <c r="V163" i="3"/>
  <c r="T164" i="3"/>
  <c r="U164" i="3"/>
  <c r="V164" i="3"/>
  <c r="T165" i="3"/>
  <c r="U165" i="3"/>
  <c r="V165" i="3"/>
  <c r="T166" i="3"/>
  <c r="U166" i="3"/>
  <c r="V166" i="3"/>
  <c r="T167" i="3"/>
  <c r="U167" i="3"/>
  <c r="V167" i="3"/>
  <c r="T168" i="3"/>
  <c r="U168" i="3"/>
  <c r="V168" i="3"/>
  <c r="T169" i="3"/>
  <c r="U169" i="3"/>
  <c r="V169" i="3"/>
  <c r="T170" i="3"/>
  <c r="U170" i="3"/>
  <c r="V170" i="3"/>
  <c r="T171" i="3"/>
  <c r="U171" i="3"/>
  <c r="V171" i="3"/>
  <c r="T172" i="3"/>
  <c r="U172" i="3"/>
  <c r="V172" i="3"/>
  <c r="T173" i="3"/>
  <c r="U173" i="3"/>
  <c r="V173" i="3"/>
  <c r="T174" i="3"/>
  <c r="U174" i="3"/>
  <c r="V174" i="3"/>
  <c r="T175" i="3"/>
  <c r="U175" i="3"/>
  <c r="V175" i="3"/>
  <c r="T176" i="3"/>
  <c r="U176" i="3"/>
  <c r="V176" i="3"/>
  <c r="T177" i="3"/>
  <c r="U177" i="3"/>
  <c r="V177" i="3"/>
  <c r="T178" i="3"/>
  <c r="U178" i="3"/>
  <c r="V178" i="3"/>
  <c r="T179" i="3"/>
  <c r="U179" i="3"/>
  <c r="V179" i="3"/>
  <c r="T180" i="3"/>
  <c r="U180" i="3"/>
  <c r="V180" i="3"/>
  <c r="T181" i="3"/>
  <c r="U181" i="3"/>
  <c r="V181" i="3"/>
  <c r="T182" i="3"/>
  <c r="U182" i="3"/>
  <c r="V182" i="3"/>
  <c r="T183" i="3"/>
  <c r="U183" i="3"/>
  <c r="V183" i="3"/>
  <c r="T184" i="3"/>
  <c r="U184" i="3"/>
  <c r="V184" i="3"/>
  <c r="T185" i="3"/>
  <c r="U185" i="3"/>
  <c r="V185" i="3"/>
  <c r="T186" i="3"/>
  <c r="U186" i="3"/>
  <c r="V186" i="3"/>
  <c r="T187" i="3"/>
  <c r="U187" i="3"/>
  <c r="V187" i="3"/>
  <c r="T188" i="3"/>
  <c r="U188" i="3"/>
  <c r="V188" i="3"/>
  <c r="T189" i="3"/>
  <c r="U189" i="3"/>
  <c r="V189" i="3"/>
  <c r="T190" i="3"/>
  <c r="U190" i="3"/>
  <c r="V190" i="3"/>
  <c r="T191" i="3"/>
  <c r="U191" i="3"/>
  <c r="V191" i="3"/>
  <c r="T192" i="3"/>
  <c r="U192" i="3"/>
  <c r="V192" i="3"/>
  <c r="T193" i="3"/>
  <c r="U193" i="3"/>
  <c r="V193" i="3"/>
  <c r="T194" i="3"/>
  <c r="U194" i="3"/>
  <c r="V194" i="3"/>
  <c r="T195" i="3"/>
  <c r="U195" i="3"/>
  <c r="V195" i="3"/>
  <c r="T196" i="3"/>
  <c r="U196" i="3"/>
  <c r="V196" i="3"/>
  <c r="T197" i="3"/>
  <c r="U197" i="3"/>
  <c r="V197" i="3"/>
  <c r="T198" i="3"/>
  <c r="U198" i="3"/>
  <c r="V198" i="3"/>
  <c r="T199" i="3"/>
  <c r="U199" i="3"/>
  <c r="V199" i="3"/>
  <c r="T200" i="3"/>
  <c r="U200" i="3"/>
  <c r="V200" i="3"/>
  <c r="T201" i="3"/>
  <c r="U201" i="3"/>
  <c r="V201" i="3"/>
  <c r="T202" i="3"/>
  <c r="U202" i="3"/>
  <c r="V202" i="3"/>
  <c r="T203" i="3"/>
  <c r="U203" i="3"/>
  <c r="V203" i="3"/>
  <c r="T204" i="3"/>
  <c r="U204" i="3"/>
  <c r="V204" i="3"/>
  <c r="T205" i="3"/>
  <c r="U205" i="3"/>
  <c r="V205" i="3"/>
  <c r="T206" i="3"/>
  <c r="U206" i="3"/>
  <c r="V206" i="3"/>
  <c r="T207" i="3"/>
  <c r="U207" i="3"/>
  <c r="V207" i="3"/>
  <c r="T208" i="3"/>
  <c r="U208" i="3"/>
  <c r="V208" i="3"/>
  <c r="T209" i="3"/>
  <c r="U209" i="3"/>
  <c r="V209" i="3"/>
  <c r="T210" i="3"/>
  <c r="U210" i="3"/>
  <c r="V210" i="3"/>
  <c r="T211" i="3"/>
  <c r="U211" i="3"/>
  <c r="V211" i="3"/>
  <c r="T212" i="3"/>
  <c r="U212" i="3"/>
  <c r="V212" i="3"/>
  <c r="T213" i="3"/>
  <c r="U213" i="3"/>
  <c r="V213" i="3"/>
  <c r="T214" i="3"/>
  <c r="U214" i="3"/>
  <c r="V214" i="3"/>
  <c r="T215" i="3"/>
  <c r="U215" i="3"/>
  <c r="V215" i="3"/>
  <c r="T216" i="3"/>
  <c r="U216" i="3"/>
  <c r="V216" i="3"/>
  <c r="T217" i="3"/>
  <c r="U217" i="3"/>
  <c r="V217" i="3"/>
  <c r="T218" i="3"/>
  <c r="U218" i="3"/>
  <c r="V218" i="3"/>
  <c r="T219" i="3"/>
  <c r="U219" i="3"/>
  <c r="V219" i="3"/>
  <c r="T220" i="3"/>
  <c r="U220" i="3"/>
  <c r="V220" i="3"/>
  <c r="T221" i="3"/>
  <c r="U221" i="3"/>
  <c r="V221" i="3"/>
  <c r="T222" i="3"/>
  <c r="U222" i="3"/>
  <c r="V222" i="3"/>
  <c r="T223" i="3"/>
  <c r="U223" i="3"/>
  <c r="V223" i="3"/>
  <c r="T224" i="3"/>
  <c r="U224" i="3"/>
  <c r="V224" i="3"/>
  <c r="T225" i="3"/>
  <c r="U225" i="3"/>
  <c r="V225" i="3"/>
  <c r="T226" i="3"/>
  <c r="U226" i="3"/>
  <c r="V226" i="3"/>
  <c r="T227" i="3"/>
  <c r="U227" i="3"/>
  <c r="V227" i="3"/>
  <c r="T228" i="3"/>
  <c r="U228" i="3"/>
  <c r="V228" i="3"/>
  <c r="T229" i="3"/>
  <c r="U229" i="3"/>
  <c r="V229" i="3"/>
  <c r="T230" i="3"/>
  <c r="U230" i="3"/>
  <c r="V230" i="3"/>
  <c r="T231" i="3"/>
  <c r="U231" i="3"/>
  <c r="V231" i="3"/>
  <c r="T232" i="3"/>
  <c r="U232" i="3"/>
  <c r="V232" i="3"/>
  <c r="T233" i="3"/>
  <c r="U233" i="3"/>
  <c r="V233" i="3"/>
  <c r="T234" i="3"/>
  <c r="U234" i="3"/>
  <c r="V234" i="3"/>
  <c r="T235" i="3"/>
  <c r="U235" i="3"/>
  <c r="V235" i="3"/>
  <c r="T236" i="3"/>
  <c r="U236" i="3"/>
  <c r="V236" i="3"/>
  <c r="T237" i="3"/>
  <c r="U237" i="3"/>
  <c r="V237" i="3"/>
  <c r="T238" i="3"/>
  <c r="U238" i="3"/>
  <c r="V238" i="3"/>
  <c r="T239" i="3"/>
  <c r="U239" i="3"/>
  <c r="V239" i="3"/>
  <c r="T240" i="3"/>
  <c r="U240" i="3"/>
  <c r="V240" i="3"/>
  <c r="T241" i="3"/>
  <c r="U241" i="3"/>
  <c r="V241" i="3"/>
  <c r="T242" i="3"/>
  <c r="U242" i="3"/>
  <c r="V242" i="3"/>
  <c r="T243" i="3"/>
  <c r="U243" i="3"/>
  <c r="V243" i="3"/>
  <c r="T244" i="3"/>
  <c r="U244" i="3"/>
  <c r="V244" i="3"/>
  <c r="T245" i="3"/>
  <c r="U245" i="3"/>
  <c r="V245" i="3"/>
  <c r="T246" i="3"/>
  <c r="U246" i="3"/>
  <c r="V246" i="3"/>
  <c r="T247" i="3"/>
  <c r="U247" i="3"/>
  <c r="V247" i="3"/>
  <c r="T248" i="3"/>
  <c r="U248" i="3"/>
  <c r="V248" i="3"/>
  <c r="T249" i="3"/>
  <c r="U249" i="3"/>
  <c r="V249" i="3"/>
  <c r="T250" i="3"/>
  <c r="U250" i="3"/>
  <c r="V250" i="3"/>
  <c r="T251" i="3"/>
  <c r="U251" i="3"/>
  <c r="V251" i="3"/>
  <c r="T252" i="3"/>
  <c r="U252" i="3"/>
  <c r="V252" i="3"/>
  <c r="T253" i="3"/>
  <c r="U253" i="3"/>
  <c r="V253" i="3"/>
  <c r="T254" i="3"/>
  <c r="U254" i="3"/>
  <c r="V254" i="3"/>
  <c r="T255" i="3"/>
  <c r="U255" i="3"/>
  <c r="V255" i="3"/>
  <c r="T256" i="3"/>
  <c r="U256" i="3"/>
  <c r="V256" i="3"/>
  <c r="T257" i="3"/>
  <c r="U257" i="3"/>
  <c r="V257" i="3"/>
  <c r="T258" i="3"/>
  <c r="U258" i="3"/>
  <c r="V258" i="3"/>
  <c r="T259" i="3"/>
  <c r="U259" i="3"/>
  <c r="V259" i="3"/>
  <c r="T260" i="3"/>
  <c r="U260" i="3"/>
  <c r="V260" i="3"/>
  <c r="T261" i="3"/>
  <c r="U261" i="3"/>
  <c r="V261" i="3"/>
  <c r="T262" i="3"/>
  <c r="U262" i="3"/>
  <c r="V262" i="3"/>
  <c r="T263" i="3"/>
  <c r="U263" i="3"/>
  <c r="V263" i="3"/>
  <c r="T264" i="3"/>
  <c r="U264" i="3"/>
  <c r="V264" i="3"/>
  <c r="T265" i="3"/>
  <c r="U265" i="3"/>
  <c r="V265" i="3"/>
  <c r="T266" i="3"/>
  <c r="U266" i="3"/>
  <c r="V266" i="3"/>
  <c r="T267" i="3"/>
  <c r="U267" i="3"/>
  <c r="V267" i="3"/>
  <c r="T268" i="3"/>
  <c r="U268" i="3"/>
  <c r="V268" i="3"/>
  <c r="T269" i="3"/>
  <c r="U269" i="3"/>
  <c r="V269" i="3"/>
  <c r="T270" i="3"/>
  <c r="U270" i="3"/>
  <c r="V270" i="3"/>
  <c r="T271" i="3"/>
  <c r="U271" i="3"/>
  <c r="V271" i="3"/>
  <c r="T272" i="3"/>
  <c r="U272" i="3"/>
  <c r="V272" i="3"/>
  <c r="T273" i="3"/>
  <c r="U273" i="3"/>
  <c r="V273" i="3"/>
  <c r="T274" i="3"/>
  <c r="U274" i="3"/>
  <c r="V274" i="3"/>
  <c r="T275" i="3"/>
  <c r="U275" i="3"/>
  <c r="V275" i="3"/>
  <c r="T276" i="3"/>
  <c r="U276" i="3"/>
  <c r="V276" i="3"/>
  <c r="T277" i="3"/>
  <c r="U277" i="3"/>
  <c r="V277" i="3"/>
  <c r="T278" i="3"/>
  <c r="U278" i="3"/>
  <c r="V278" i="3"/>
  <c r="T279" i="3"/>
  <c r="U279" i="3"/>
  <c r="V279" i="3"/>
  <c r="T280" i="3"/>
  <c r="U280" i="3"/>
  <c r="V280" i="3"/>
  <c r="T281" i="3"/>
  <c r="U281" i="3"/>
  <c r="V281" i="3"/>
  <c r="T282" i="3"/>
  <c r="U282" i="3"/>
  <c r="V282" i="3"/>
  <c r="T283" i="3"/>
  <c r="U283" i="3"/>
  <c r="V283" i="3"/>
  <c r="T284" i="3"/>
  <c r="U284" i="3"/>
  <c r="V284" i="3"/>
  <c r="T285" i="3"/>
  <c r="U285" i="3"/>
  <c r="V285" i="3"/>
  <c r="T286" i="3"/>
  <c r="U286" i="3"/>
  <c r="V286" i="3"/>
  <c r="T287" i="3"/>
  <c r="U287" i="3"/>
  <c r="V287" i="3"/>
  <c r="T288" i="3"/>
  <c r="U288" i="3"/>
  <c r="V288" i="3"/>
  <c r="T289" i="3"/>
  <c r="U289" i="3"/>
  <c r="V289" i="3"/>
  <c r="T290" i="3"/>
  <c r="U290" i="3"/>
  <c r="V290" i="3"/>
  <c r="T291" i="3"/>
  <c r="U291" i="3"/>
  <c r="V291" i="3"/>
  <c r="T292" i="3"/>
  <c r="U292" i="3"/>
  <c r="V292" i="3"/>
  <c r="T293" i="3"/>
  <c r="U293" i="3"/>
  <c r="V293" i="3"/>
  <c r="T294" i="3"/>
  <c r="U294" i="3"/>
  <c r="V294" i="3"/>
  <c r="T295" i="3"/>
  <c r="U295" i="3"/>
  <c r="V295" i="3"/>
  <c r="T296" i="3"/>
  <c r="U296" i="3"/>
  <c r="V296" i="3"/>
  <c r="T297" i="3"/>
  <c r="U297" i="3"/>
  <c r="V297" i="3"/>
  <c r="T298" i="3"/>
  <c r="U298" i="3"/>
  <c r="V298" i="3"/>
  <c r="T299" i="3"/>
  <c r="U299" i="3"/>
  <c r="V299" i="3"/>
  <c r="T300" i="3"/>
  <c r="U300" i="3"/>
  <c r="V300" i="3"/>
  <c r="T301" i="3"/>
  <c r="U301" i="3"/>
  <c r="V301" i="3"/>
  <c r="T302" i="3"/>
  <c r="U302" i="3"/>
  <c r="V302" i="3"/>
  <c r="T303" i="3"/>
  <c r="U303" i="3"/>
  <c r="V303" i="3"/>
  <c r="T304" i="3"/>
  <c r="U304" i="3"/>
  <c r="V304" i="3"/>
  <c r="T305" i="3"/>
  <c r="U305" i="3"/>
  <c r="V305" i="3"/>
  <c r="T306" i="3"/>
  <c r="U306" i="3"/>
  <c r="V306" i="3"/>
  <c r="T307" i="3"/>
  <c r="U307" i="3"/>
  <c r="V307" i="3"/>
  <c r="T308" i="3"/>
  <c r="U308" i="3"/>
  <c r="V308" i="3"/>
  <c r="T309" i="3"/>
  <c r="U309" i="3"/>
  <c r="V309" i="3"/>
  <c r="T310" i="3"/>
  <c r="U310" i="3"/>
  <c r="V310" i="3"/>
  <c r="T311" i="3"/>
  <c r="U311" i="3"/>
  <c r="V311" i="3"/>
  <c r="T312" i="3"/>
  <c r="U312" i="3"/>
  <c r="V312" i="3"/>
  <c r="T313" i="3"/>
  <c r="U313" i="3"/>
  <c r="V313" i="3"/>
  <c r="T314" i="3"/>
  <c r="U314" i="3"/>
  <c r="V314" i="3"/>
  <c r="T315" i="3"/>
  <c r="U315" i="3"/>
  <c r="V315" i="3"/>
  <c r="T316" i="3"/>
  <c r="U316" i="3"/>
  <c r="V316" i="3"/>
  <c r="T317" i="3"/>
  <c r="U317" i="3"/>
  <c r="V317" i="3"/>
  <c r="T318" i="3"/>
  <c r="U318" i="3"/>
  <c r="V318" i="3"/>
  <c r="T319" i="3"/>
  <c r="U319" i="3"/>
  <c r="V319" i="3"/>
  <c r="T320" i="3"/>
  <c r="U320" i="3"/>
  <c r="V320" i="3"/>
  <c r="T321" i="3"/>
  <c r="U321" i="3"/>
  <c r="V321" i="3"/>
  <c r="T322" i="3"/>
  <c r="U322" i="3"/>
  <c r="V322" i="3"/>
  <c r="T323" i="3"/>
  <c r="U323" i="3"/>
  <c r="V323" i="3"/>
  <c r="T324" i="3"/>
  <c r="U324" i="3"/>
  <c r="V324" i="3"/>
  <c r="T325" i="3"/>
  <c r="U325" i="3"/>
  <c r="V325" i="3"/>
  <c r="T326" i="3"/>
  <c r="U326" i="3"/>
  <c r="V326" i="3"/>
  <c r="T327" i="3"/>
  <c r="U327" i="3"/>
  <c r="V327" i="3"/>
  <c r="T328" i="3"/>
  <c r="U328" i="3"/>
  <c r="V328" i="3"/>
  <c r="T329" i="3"/>
  <c r="U329" i="3"/>
  <c r="V329" i="3"/>
  <c r="T330" i="3"/>
  <c r="U330" i="3"/>
  <c r="V330" i="3"/>
  <c r="T331" i="3"/>
  <c r="U331" i="3"/>
  <c r="V331" i="3"/>
  <c r="T332" i="3"/>
  <c r="U332" i="3"/>
  <c r="V332" i="3"/>
  <c r="T333" i="3"/>
  <c r="U333" i="3"/>
  <c r="V333" i="3"/>
  <c r="T334" i="3"/>
  <c r="U334" i="3"/>
  <c r="V334" i="3"/>
  <c r="T335" i="3"/>
  <c r="U335" i="3"/>
  <c r="V335" i="3"/>
  <c r="T336" i="3"/>
  <c r="U336" i="3"/>
  <c r="V336" i="3"/>
  <c r="T337" i="3"/>
  <c r="U337" i="3"/>
  <c r="V337" i="3"/>
  <c r="T338" i="3"/>
  <c r="U338" i="3"/>
  <c r="V338" i="3"/>
  <c r="T339" i="3"/>
  <c r="U339" i="3"/>
  <c r="V339" i="3"/>
  <c r="T340" i="3"/>
  <c r="U340" i="3"/>
  <c r="V340" i="3"/>
  <c r="T341" i="3"/>
  <c r="U341" i="3"/>
  <c r="V341" i="3"/>
  <c r="T342" i="3"/>
  <c r="U342" i="3"/>
  <c r="V342" i="3"/>
  <c r="T343" i="3"/>
  <c r="U343" i="3"/>
  <c r="V343" i="3"/>
  <c r="T344" i="3"/>
  <c r="U344" i="3"/>
  <c r="V344" i="3"/>
  <c r="T345" i="3"/>
  <c r="U345" i="3"/>
  <c r="V345" i="3"/>
  <c r="T346" i="3"/>
  <c r="U346" i="3"/>
  <c r="V346" i="3"/>
  <c r="T347" i="3"/>
  <c r="U347" i="3"/>
  <c r="V347" i="3"/>
  <c r="T348" i="3"/>
  <c r="U348" i="3"/>
  <c r="V348" i="3"/>
  <c r="T349" i="3"/>
  <c r="U349" i="3"/>
  <c r="V349" i="3"/>
  <c r="T350" i="3"/>
  <c r="U350" i="3"/>
  <c r="V350" i="3"/>
  <c r="T351" i="3"/>
  <c r="U351" i="3"/>
  <c r="V351" i="3"/>
  <c r="T352" i="3"/>
  <c r="U352" i="3"/>
  <c r="V352" i="3"/>
  <c r="T353" i="3"/>
  <c r="U353" i="3"/>
  <c r="V353" i="3"/>
  <c r="T354" i="3"/>
  <c r="U354" i="3"/>
  <c r="V354" i="3"/>
  <c r="T355" i="3"/>
  <c r="U355" i="3"/>
  <c r="V355" i="3"/>
  <c r="T356" i="3"/>
  <c r="U356" i="3"/>
  <c r="V356" i="3"/>
  <c r="T357" i="3"/>
  <c r="U357" i="3"/>
  <c r="V357" i="3"/>
  <c r="T358" i="3"/>
  <c r="U358" i="3"/>
  <c r="V358" i="3"/>
  <c r="T359" i="3"/>
  <c r="U359" i="3"/>
  <c r="V359" i="3"/>
  <c r="T360" i="3"/>
  <c r="U360" i="3"/>
  <c r="V360" i="3"/>
  <c r="T361" i="3"/>
  <c r="U361" i="3"/>
  <c r="V361" i="3"/>
  <c r="T362" i="3"/>
  <c r="U362" i="3"/>
  <c r="V362" i="3"/>
  <c r="T363" i="3"/>
  <c r="U363" i="3"/>
  <c r="V363" i="3"/>
  <c r="T364" i="3"/>
  <c r="U364" i="3"/>
  <c r="V364" i="3"/>
  <c r="T365" i="3"/>
  <c r="U365" i="3"/>
  <c r="V365" i="3"/>
  <c r="T366" i="3"/>
  <c r="U366" i="3"/>
  <c r="V366" i="3"/>
  <c r="T367" i="3"/>
  <c r="U367" i="3"/>
  <c r="V367" i="3"/>
  <c r="T368" i="3"/>
  <c r="U368" i="3"/>
  <c r="V368" i="3"/>
  <c r="T369" i="3"/>
  <c r="U369" i="3"/>
  <c r="V369" i="3"/>
  <c r="T370" i="3"/>
  <c r="U370" i="3"/>
  <c r="V370" i="3"/>
  <c r="T371" i="3"/>
  <c r="U371" i="3"/>
  <c r="V371" i="3"/>
  <c r="T372" i="3"/>
  <c r="U372" i="3"/>
  <c r="V372" i="3"/>
  <c r="T373" i="3"/>
  <c r="U373" i="3"/>
  <c r="V373" i="3"/>
  <c r="T374" i="3"/>
  <c r="U374" i="3"/>
  <c r="V374" i="3"/>
  <c r="T375" i="3"/>
  <c r="U375" i="3"/>
  <c r="V375" i="3"/>
  <c r="T376" i="3"/>
  <c r="U376" i="3"/>
  <c r="V376" i="3"/>
  <c r="T377" i="3"/>
  <c r="U377" i="3"/>
  <c r="V377" i="3"/>
  <c r="T378" i="3"/>
  <c r="U378" i="3"/>
  <c r="V378" i="3"/>
  <c r="T379" i="3"/>
  <c r="U379" i="3"/>
  <c r="V379" i="3"/>
  <c r="T380" i="3"/>
  <c r="U380" i="3"/>
  <c r="V380" i="3"/>
  <c r="T381" i="3"/>
  <c r="U381" i="3"/>
  <c r="V381" i="3"/>
  <c r="T382" i="3"/>
  <c r="U382" i="3"/>
  <c r="V382" i="3"/>
  <c r="T383" i="3"/>
  <c r="U383" i="3"/>
  <c r="V383" i="3"/>
  <c r="T384" i="3"/>
  <c r="U384" i="3"/>
  <c r="V384" i="3"/>
  <c r="T385" i="3"/>
  <c r="U385" i="3"/>
  <c r="V385" i="3"/>
  <c r="T386" i="3"/>
  <c r="U386" i="3"/>
  <c r="V386" i="3"/>
  <c r="T387" i="3"/>
  <c r="U387" i="3"/>
  <c r="V387" i="3"/>
  <c r="T388" i="3"/>
  <c r="U388" i="3"/>
  <c r="V388" i="3"/>
  <c r="T389" i="3"/>
  <c r="U389" i="3"/>
  <c r="V389" i="3"/>
  <c r="T390" i="3"/>
  <c r="U390" i="3"/>
  <c r="V390" i="3"/>
  <c r="T391" i="3"/>
  <c r="U391" i="3"/>
  <c r="V391" i="3"/>
  <c r="T392" i="3"/>
  <c r="U392" i="3"/>
  <c r="V392" i="3"/>
  <c r="T393" i="3"/>
  <c r="U393" i="3"/>
  <c r="V393" i="3"/>
  <c r="T394" i="3"/>
  <c r="U394" i="3"/>
  <c r="V394" i="3"/>
  <c r="T395" i="3"/>
  <c r="U395" i="3"/>
  <c r="V395" i="3"/>
  <c r="T396" i="3"/>
  <c r="U396" i="3"/>
  <c r="V396" i="3"/>
  <c r="T397" i="3"/>
  <c r="U397" i="3"/>
  <c r="V397" i="3"/>
  <c r="T398" i="3"/>
  <c r="U398" i="3"/>
  <c r="V398" i="3"/>
  <c r="T399" i="3"/>
  <c r="U399" i="3"/>
  <c r="V399" i="3"/>
  <c r="T400" i="3"/>
  <c r="U400" i="3"/>
  <c r="V400" i="3"/>
  <c r="T401" i="3"/>
  <c r="U401" i="3"/>
  <c r="V401" i="3"/>
  <c r="T402" i="3"/>
  <c r="U402" i="3"/>
  <c r="V402" i="3"/>
  <c r="T403" i="3"/>
  <c r="U403" i="3"/>
  <c r="V403" i="3"/>
  <c r="T404" i="3"/>
  <c r="U404" i="3"/>
  <c r="V404" i="3"/>
  <c r="T405" i="3"/>
  <c r="U405" i="3"/>
  <c r="V405" i="3"/>
  <c r="T406" i="3"/>
  <c r="U406" i="3"/>
  <c r="V406" i="3"/>
  <c r="T407" i="3"/>
  <c r="U407" i="3"/>
  <c r="V407" i="3"/>
  <c r="T408" i="3"/>
  <c r="U408" i="3"/>
  <c r="V408" i="3"/>
  <c r="T409" i="3"/>
  <c r="U409" i="3"/>
  <c r="V409" i="3"/>
  <c r="T410" i="3"/>
  <c r="U410" i="3"/>
  <c r="V410" i="3"/>
  <c r="T411" i="3"/>
  <c r="U411" i="3"/>
  <c r="V411" i="3"/>
  <c r="T412" i="3"/>
  <c r="U412" i="3"/>
  <c r="V412" i="3"/>
  <c r="T413" i="3"/>
  <c r="U413" i="3"/>
  <c r="V413" i="3"/>
  <c r="T414" i="3"/>
  <c r="U414" i="3"/>
  <c r="V414" i="3"/>
  <c r="T415" i="3"/>
  <c r="U415" i="3"/>
  <c r="V415" i="3"/>
  <c r="T416" i="3"/>
  <c r="U416" i="3"/>
  <c r="V416" i="3"/>
  <c r="T417" i="3"/>
  <c r="U417" i="3"/>
  <c r="V417" i="3"/>
  <c r="T418" i="3"/>
  <c r="U418" i="3"/>
  <c r="V418" i="3"/>
  <c r="T419" i="3"/>
  <c r="U419" i="3"/>
  <c r="V419" i="3"/>
  <c r="T420" i="3"/>
  <c r="U420" i="3"/>
  <c r="V420" i="3"/>
  <c r="T421" i="3"/>
  <c r="U421" i="3"/>
  <c r="V421" i="3"/>
  <c r="T422" i="3"/>
  <c r="U422" i="3"/>
  <c r="V422" i="3"/>
  <c r="T423" i="3"/>
  <c r="U423" i="3"/>
  <c r="V423" i="3"/>
  <c r="T424" i="3"/>
  <c r="U424" i="3"/>
  <c r="V424" i="3"/>
  <c r="T425" i="3"/>
  <c r="U425" i="3"/>
  <c r="V425" i="3"/>
  <c r="T426" i="3"/>
  <c r="U426" i="3"/>
  <c r="V426" i="3"/>
  <c r="T427" i="3"/>
  <c r="U427" i="3"/>
  <c r="V427" i="3"/>
  <c r="T428" i="3"/>
  <c r="U428" i="3"/>
  <c r="V428" i="3"/>
  <c r="T429" i="3"/>
  <c r="U429" i="3"/>
  <c r="V429" i="3"/>
  <c r="T430" i="3"/>
  <c r="U430" i="3"/>
  <c r="V430" i="3"/>
  <c r="T431" i="3"/>
  <c r="U431" i="3"/>
  <c r="V431" i="3"/>
  <c r="T432" i="3"/>
  <c r="U432" i="3"/>
  <c r="V432" i="3"/>
  <c r="T433" i="3"/>
  <c r="U433" i="3"/>
  <c r="V433" i="3"/>
  <c r="T434" i="3"/>
  <c r="U434" i="3"/>
  <c r="V434" i="3"/>
  <c r="T435" i="3"/>
  <c r="U435" i="3"/>
  <c r="V435" i="3"/>
  <c r="T436" i="3"/>
  <c r="U436" i="3"/>
  <c r="V436" i="3"/>
  <c r="T437" i="3"/>
  <c r="U437" i="3"/>
  <c r="V437" i="3"/>
  <c r="T438" i="3"/>
  <c r="U438" i="3"/>
  <c r="V438" i="3"/>
  <c r="T439" i="3"/>
  <c r="U439" i="3"/>
  <c r="V439" i="3"/>
  <c r="T440" i="3"/>
  <c r="U440" i="3"/>
  <c r="V440" i="3"/>
  <c r="T441" i="3"/>
  <c r="U441" i="3"/>
  <c r="V441" i="3"/>
  <c r="T442" i="3"/>
  <c r="U442" i="3"/>
  <c r="V442" i="3"/>
  <c r="T443" i="3"/>
  <c r="U443" i="3"/>
  <c r="V443" i="3"/>
  <c r="T444" i="3"/>
  <c r="U444" i="3"/>
  <c r="V444" i="3"/>
  <c r="T445" i="3"/>
  <c r="U445" i="3"/>
  <c r="V445" i="3"/>
  <c r="T446" i="3"/>
  <c r="U446" i="3"/>
  <c r="V446" i="3"/>
  <c r="T447" i="3"/>
  <c r="U447" i="3"/>
  <c r="V447" i="3"/>
  <c r="T448" i="3"/>
  <c r="U448" i="3"/>
  <c r="V448" i="3"/>
  <c r="T449" i="3"/>
  <c r="U449" i="3"/>
  <c r="V449" i="3"/>
  <c r="T450" i="3"/>
  <c r="U450" i="3"/>
  <c r="V450" i="3"/>
  <c r="T451" i="3"/>
  <c r="U451" i="3"/>
  <c r="V451" i="3"/>
  <c r="T452" i="3"/>
  <c r="U452" i="3"/>
  <c r="V452" i="3"/>
  <c r="T453" i="3"/>
  <c r="U453" i="3"/>
  <c r="V453" i="3"/>
  <c r="T454" i="3"/>
  <c r="U454" i="3"/>
  <c r="V454" i="3"/>
  <c r="T455" i="3"/>
  <c r="U455" i="3"/>
  <c r="V455" i="3"/>
  <c r="T456" i="3"/>
  <c r="U456" i="3"/>
  <c r="V456" i="3"/>
  <c r="T457" i="3"/>
  <c r="U457" i="3"/>
  <c r="V457" i="3"/>
  <c r="T458" i="3"/>
  <c r="U458" i="3"/>
  <c r="V458" i="3"/>
  <c r="T459" i="3"/>
  <c r="U459" i="3"/>
  <c r="V459" i="3"/>
  <c r="T460" i="3"/>
  <c r="U460" i="3"/>
  <c r="V460" i="3"/>
  <c r="T461" i="3"/>
  <c r="U461" i="3"/>
  <c r="V461" i="3"/>
  <c r="T462" i="3"/>
  <c r="U462" i="3"/>
  <c r="V462" i="3"/>
  <c r="T463" i="3"/>
  <c r="U463" i="3"/>
  <c r="V463" i="3"/>
  <c r="T464" i="3"/>
  <c r="U464" i="3"/>
  <c r="V464" i="3"/>
  <c r="T465" i="3"/>
  <c r="U465" i="3"/>
  <c r="V465" i="3"/>
  <c r="T466" i="3"/>
  <c r="U466" i="3"/>
  <c r="V466" i="3"/>
  <c r="T467" i="3"/>
  <c r="U467" i="3"/>
  <c r="V467" i="3"/>
  <c r="T468" i="3"/>
  <c r="U468" i="3"/>
  <c r="V468" i="3"/>
  <c r="T469" i="3"/>
  <c r="U469" i="3"/>
  <c r="V469" i="3"/>
  <c r="T470" i="3"/>
  <c r="U470" i="3"/>
  <c r="V470" i="3"/>
  <c r="T471" i="3"/>
  <c r="U471" i="3"/>
  <c r="V471" i="3"/>
  <c r="T472" i="3"/>
  <c r="U472" i="3"/>
  <c r="V472" i="3"/>
  <c r="T473" i="3"/>
  <c r="U473" i="3"/>
  <c r="V473" i="3"/>
  <c r="T474" i="3"/>
  <c r="U474" i="3"/>
  <c r="V474" i="3"/>
  <c r="T475" i="3"/>
  <c r="U475" i="3"/>
  <c r="V475" i="3"/>
  <c r="T476" i="3"/>
  <c r="U476" i="3"/>
  <c r="V476" i="3"/>
  <c r="T477" i="3"/>
  <c r="U477" i="3"/>
  <c r="V477" i="3"/>
  <c r="T478" i="3"/>
  <c r="U478" i="3"/>
  <c r="V478" i="3"/>
  <c r="T479" i="3"/>
  <c r="U479" i="3"/>
  <c r="V479" i="3"/>
  <c r="T480" i="3"/>
  <c r="U480" i="3"/>
  <c r="V480" i="3"/>
  <c r="T481" i="3"/>
  <c r="U481" i="3"/>
  <c r="V481" i="3"/>
  <c r="T482" i="3"/>
  <c r="U482" i="3"/>
  <c r="V482" i="3"/>
  <c r="T483" i="3"/>
  <c r="U483" i="3"/>
  <c r="V483" i="3"/>
  <c r="T484" i="3"/>
  <c r="U484" i="3"/>
  <c r="V484" i="3"/>
  <c r="T485" i="3"/>
  <c r="U485" i="3"/>
  <c r="V485" i="3"/>
  <c r="T486" i="3"/>
  <c r="U486" i="3"/>
  <c r="V486" i="3"/>
  <c r="T487" i="3"/>
  <c r="U487" i="3"/>
  <c r="V487" i="3"/>
  <c r="T488" i="3"/>
  <c r="U488" i="3"/>
  <c r="V488" i="3"/>
  <c r="T489" i="3"/>
  <c r="U489" i="3"/>
  <c r="V489" i="3"/>
  <c r="T490" i="3"/>
  <c r="U490" i="3"/>
  <c r="V490" i="3"/>
  <c r="T491" i="3"/>
  <c r="U491" i="3"/>
  <c r="V491" i="3"/>
  <c r="T492" i="3"/>
  <c r="U492" i="3"/>
  <c r="V492" i="3"/>
  <c r="T493" i="3"/>
  <c r="U493" i="3"/>
  <c r="V493" i="3"/>
  <c r="T494" i="3"/>
  <c r="U494" i="3"/>
  <c r="V494" i="3"/>
  <c r="T495" i="3"/>
  <c r="U495" i="3"/>
  <c r="V495" i="3"/>
  <c r="T496" i="3"/>
  <c r="U496" i="3"/>
  <c r="V496" i="3"/>
  <c r="T497" i="3"/>
  <c r="U497" i="3"/>
  <c r="V497" i="3"/>
  <c r="T498" i="3"/>
  <c r="U498" i="3"/>
  <c r="V498" i="3"/>
  <c r="T499" i="3"/>
  <c r="U499" i="3"/>
  <c r="V499" i="3"/>
  <c r="T500" i="3"/>
  <c r="U500" i="3"/>
  <c r="V500" i="3"/>
  <c r="T501" i="3"/>
  <c r="U501" i="3"/>
  <c r="V501" i="3"/>
  <c r="T502" i="3"/>
  <c r="U502" i="3"/>
  <c r="V502" i="3"/>
  <c r="T503" i="3"/>
  <c r="U503" i="3"/>
  <c r="V503" i="3"/>
  <c r="T504" i="3"/>
  <c r="U504" i="3"/>
  <c r="V504" i="3"/>
  <c r="T505" i="3"/>
  <c r="U505" i="3"/>
  <c r="V505" i="3"/>
  <c r="T506" i="3"/>
  <c r="U506" i="3"/>
  <c r="V506" i="3"/>
  <c r="T507" i="3"/>
  <c r="U507" i="3"/>
  <c r="V507" i="3"/>
  <c r="T508" i="3"/>
  <c r="U508" i="3"/>
  <c r="V508" i="3"/>
  <c r="T509" i="3"/>
  <c r="U509" i="3"/>
  <c r="V509" i="3"/>
  <c r="T510" i="3"/>
  <c r="U510" i="3"/>
  <c r="V510" i="3"/>
  <c r="T511" i="3"/>
  <c r="U511" i="3"/>
  <c r="V511" i="3"/>
  <c r="T512" i="3"/>
  <c r="U512" i="3"/>
  <c r="V512" i="3"/>
  <c r="T513" i="3"/>
  <c r="U513" i="3"/>
  <c r="V513" i="3"/>
  <c r="T514" i="3"/>
  <c r="U514" i="3"/>
  <c r="V514" i="3"/>
  <c r="T515" i="3"/>
  <c r="U515" i="3"/>
  <c r="V515" i="3"/>
  <c r="T516" i="3"/>
  <c r="U516" i="3"/>
  <c r="V516" i="3"/>
  <c r="T517" i="3"/>
  <c r="U517" i="3"/>
  <c r="V517" i="3"/>
  <c r="T518" i="3"/>
  <c r="U518" i="3"/>
  <c r="V518" i="3"/>
  <c r="T519" i="3"/>
  <c r="U519" i="3"/>
  <c r="V519" i="3"/>
  <c r="T520" i="3"/>
  <c r="U520" i="3"/>
  <c r="V520" i="3"/>
  <c r="T521" i="3"/>
  <c r="U521" i="3"/>
  <c r="V521" i="3"/>
  <c r="T522" i="3"/>
  <c r="U522" i="3"/>
  <c r="V522" i="3"/>
  <c r="T523" i="3"/>
  <c r="U523" i="3"/>
  <c r="V523" i="3"/>
  <c r="T524" i="3"/>
  <c r="U524" i="3"/>
  <c r="V524" i="3"/>
  <c r="T525" i="3"/>
  <c r="U525" i="3"/>
  <c r="V525" i="3"/>
  <c r="T526" i="3"/>
  <c r="U526" i="3"/>
  <c r="V526" i="3"/>
  <c r="T527" i="3"/>
  <c r="U527" i="3"/>
  <c r="V527" i="3"/>
  <c r="T528" i="3"/>
  <c r="U528" i="3"/>
  <c r="V528" i="3"/>
  <c r="T529" i="3"/>
  <c r="U529" i="3"/>
  <c r="V529" i="3"/>
  <c r="T530" i="3"/>
  <c r="U530" i="3"/>
  <c r="V530" i="3"/>
  <c r="T531" i="3"/>
  <c r="U531" i="3"/>
  <c r="V531" i="3"/>
  <c r="T532" i="3"/>
  <c r="U532" i="3"/>
  <c r="V532" i="3"/>
  <c r="T533" i="3"/>
  <c r="U533" i="3"/>
  <c r="V533" i="3"/>
  <c r="T534" i="3"/>
  <c r="U534" i="3"/>
  <c r="V534" i="3"/>
  <c r="T535" i="3"/>
  <c r="U535" i="3"/>
  <c r="V535" i="3"/>
  <c r="T536" i="3"/>
  <c r="U536" i="3"/>
  <c r="V536" i="3"/>
  <c r="T537" i="3"/>
  <c r="U537" i="3"/>
  <c r="V537" i="3"/>
  <c r="T538" i="3"/>
  <c r="U538" i="3"/>
  <c r="V538" i="3"/>
  <c r="T539" i="3"/>
  <c r="U539" i="3"/>
  <c r="V539" i="3"/>
  <c r="T540" i="3"/>
  <c r="U540" i="3"/>
  <c r="V540" i="3"/>
  <c r="T541" i="3"/>
  <c r="U541" i="3"/>
  <c r="V541" i="3"/>
  <c r="T542" i="3"/>
  <c r="U542" i="3"/>
  <c r="V542" i="3"/>
  <c r="T543" i="3"/>
  <c r="U543" i="3"/>
  <c r="V543" i="3"/>
  <c r="T544" i="3"/>
  <c r="U544" i="3"/>
  <c r="V544" i="3"/>
  <c r="T545" i="3"/>
  <c r="U545" i="3"/>
  <c r="V545" i="3"/>
  <c r="T546" i="3"/>
  <c r="U546" i="3"/>
  <c r="V546" i="3"/>
  <c r="T547" i="3"/>
  <c r="U547" i="3"/>
  <c r="V547" i="3"/>
  <c r="T548" i="3"/>
  <c r="U548" i="3"/>
  <c r="V548" i="3"/>
  <c r="T549" i="3"/>
  <c r="U549" i="3"/>
  <c r="V549" i="3"/>
  <c r="T550" i="3"/>
  <c r="U550" i="3"/>
  <c r="V550" i="3"/>
  <c r="T551" i="3"/>
  <c r="U551" i="3"/>
  <c r="V551" i="3"/>
  <c r="T552" i="3"/>
  <c r="U552" i="3"/>
  <c r="V552" i="3"/>
  <c r="T553" i="3"/>
  <c r="U553" i="3"/>
  <c r="V553" i="3"/>
  <c r="T554" i="3"/>
  <c r="U554" i="3"/>
  <c r="V554" i="3"/>
  <c r="T555" i="3"/>
  <c r="U555" i="3"/>
  <c r="V555" i="3"/>
  <c r="T556" i="3"/>
  <c r="U556" i="3"/>
  <c r="V556" i="3"/>
  <c r="T557" i="3"/>
  <c r="U557" i="3"/>
  <c r="V557" i="3"/>
  <c r="T558" i="3"/>
  <c r="U558" i="3"/>
  <c r="V558" i="3"/>
  <c r="T559" i="3"/>
  <c r="U559" i="3"/>
  <c r="V559" i="3"/>
  <c r="T560" i="3"/>
  <c r="U560" i="3"/>
  <c r="V560" i="3"/>
  <c r="T561" i="3"/>
  <c r="U561" i="3"/>
  <c r="V561" i="3"/>
  <c r="T562" i="3"/>
  <c r="U562" i="3"/>
  <c r="V562" i="3"/>
  <c r="T563" i="3"/>
  <c r="U563" i="3"/>
  <c r="V563" i="3"/>
  <c r="T564" i="3"/>
  <c r="U564" i="3"/>
  <c r="V564" i="3"/>
  <c r="T565" i="3"/>
  <c r="U565" i="3"/>
  <c r="V565" i="3"/>
  <c r="T566" i="3"/>
  <c r="U566" i="3"/>
  <c r="V566" i="3"/>
  <c r="T567" i="3"/>
  <c r="U567" i="3"/>
  <c r="V567" i="3"/>
  <c r="T568" i="3"/>
  <c r="U568" i="3"/>
  <c r="V568" i="3"/>
  <c r="T569" i="3"/>
  <c r="U569" i="3"/>
  <c r="V569" i="3"/>
  <c r="T570" i="3"/>
  <c r="U570" i="3"/>
  <c r="V570" i="3"/>
  <c r="T571" i="3"/>
  <c r="U571" i="3"/>
  <c r="V571" i="3"/>
  <c r="T572" i="3"/>
  <c r="U572" i="3"/>
  <c r="V572" i="3"/>
  <c r="T573" i="3"/>
  <c r="U573" i="3"/>
  <c r="V573" i="3"/>
  <c r="T574" i="3"/>
  <c r="U574" i="3"/>
  <c r="V574" i="3"/>
  <c r="T575" i="3"/>
  <c r="U575" i="3"/>
  <c r="V575" i="3"/>
  <c r="T576" i="3"/>
  <c r="U576" i="3"/>
  <c r="V576" i="3"/>
  <c r="T577" i="3"/>
  <c r="U577" i="3"/>
  <c r="V577" i="3"/>
  <c r="T578" i="3"/>
  <c r="U578" i="3"/>
  <c r="V578" i="3"/>
  <c r="T579" i="3"/>
  <c r="U579" i="3"/>
  <c r="V579" i="3"/>
  <c r="T580" i="3"/>
  <c r="U580" i="3"/>
  <c r="V580" i="3"/>
  <c r="T581" i="3"/>
  <c r="U581" i="3"/>
  <c r="V581" i="3"/>
  <c r="T582" i="3"/>
  <c r="U582" i="3"/>
  <c r="V582" i="3"/>
  <c r="T583" i="3"/>
  <c r="U583" i="3"/>
  <c r="V583" i="3"/>
  <c r="T584" i="3"/>
  <c r="U584" i="3"/>
  <c r="V584" i="3"/>
  <c r="T585" i="3"/>
  <c r="U585" i="3"/>
  <c r="V585" i="3"/>
  <c r="T586" i="3"/>
  <c r="U586" i="3"/>
  <c r="V586" i="3"/>
  <c r="T587" i="3"/>
  <c r="U587" i="3"/>
  <c r="V587" i="3"/>
  <c r="T588" i="3"/>
  <c r="U588" i="3"/>
  <c r="V588" i="3"/>
  <c r="T589" i="3"/>
  <c r="U589" i="3"/>
  <c r="V589" i="3"/>
  <c r="T590" i="3"/>
  <c r="U590" i="3"/>
  <c r="V590" i="3"/>
  <c r="T591" i="3"/>
  <c r="U591" i="3"/>
  <c r="V591" i="3"/>
  <c r="T592" i="3"/>
  <c r="U592" i="3"/>
  <c r="V592" i="3"/>
  <c r="T593" i="3"/>
  <c r="U593" i="3"/>
  <c r="V593" i="3"/>
  <c r="T594" i="3"/>
  <c r="U594" i="3"/>
  <c r="V594" i="3"/>
  <c r="T595" i="3"/>
  <c r="U595" i="3"/>
  <c r="V595" i="3"/>
  <c r="T596" i="3"/>
  <c r="U596" i="3"/>
  <c r="V596" i="3"/>
  <c r="T597" i="3"/>
  <c r="U597" i="3"/>
  <c r="V597" i="3"/>
  <c r="T598" i="3"/>
  <c r="U598" i="3"/>
  <c r="V598" i="3"/>
  <c r="T599" i="3"/>
  <c r="U599" i="3"/>
  <c r="V599" i="3"/>
  <c r="T600" i="3"/>
  <c r="U600" i="3"/>
  <c r="V600" i="3"/>
  <c r="T601" i="3"/>
  <c r="U601" i="3"/>
  <c r="V601" i="3"/>
  <c r="T602" i="3"/>
  <c r="U602" i="3"/>
  <c r="V602" i="3"/>
  <c r="T603" i="3"/>
  <c r="U603" i="3"/>
  <c r="V603" i="3"/>
  <c r="T604" i="3"/>
  <c r="U604" i="3"/>
  <c r="V604" i="3"/>
  <c r="T605" i="3"/>
  <c r="U605" i="3"/>
  <c r="V605" i="3"/>
  <c r="T606" i="3"/>
  <c r="U606" i="3"/>
  <c r="V606" i="3"/>
  <c r="T607" i="3"/>
  <c r="U607" i="3"/>
  <c r="V607" i="3"/>
  <c r="T608" i="3"/>
  <c r="U608" i="3"/>
  <c r="V608" i="3"/>
  <c r="T609" i="3"/>
  <c r="U609" i="3"/>
  <c r="V609" i="3"/>
  <c r="T610" i="3"/>
  <c r="U610" i="3"/>
  <c r="V610" i="3"/>
  <c r="T611" i="3"/>
  <c r="U611" i="3"/>
  <c r="V611" i="3"/>
  <c r="T612" i="3"/>
  <c r="U612" i="3"/>
  <c r="V612" i="3"/>
  <c r="T613" i="3"/>
  <c r="U613" i="3"/>
  <c r="V613" i="3"/>
  <c r="T614" i="3"/>
  <c r="U614" i="3"/>
  <c r="V614" i="3"/>
  <c r="T615" i="3"/>
  <c r="U615" i="3"/>
  <c r="V615" i="3"/>
  <c r="T616" i="3"/>
  <c r="U616" i="3"/>
  <c r="V616" i="3"/>
  <c r="T617" i="3"/>
  <c r="U617" i="3"/>
  <c r="V617" i="3"/>
  <c r="T618" i="3"/>
  <c r="U618" i="3"/>
  <c r="V618" i="3"/>
  <c r="T619" i="3"/>
  <c r="U619" i="3"/>
  <c r="V619" i="3"/>
  <c r="T620" i="3"/>
  <c r="U620" i="3"/>
  <c r="V620" i="3"/>
  <c r="T621" i="3"/>
  <c r="U621" i="3"/>
  <c r="V621" i="3"/>
  <c r="T622" i="3"/>
  <c r="U622" i="3"/>
  <c r="V622" i="3"/>
  <c r="T623" i="3"/>
  <c r="U623" i="3"/>
  <c r="V623" i="3"/>
  <c r="T624" i="3"/>
  <c r="U624" i="3"/>
  <c r="V624" i="3"/>
  <c r="T625" i="3"/>
  <c r="U625" i="3"/>
  <c r="V625" i="3"/>
  <c r="T626" i="3"/>
  <c r="U626" i="3"/>
  <c r="V626" i="3"/>
  <c r="T627" i="3"/>
  <c r="U627" i="3"/>
  <c r="V627" i="3"/>
  <c r="T628" i="3"/>
  <c r="U628" i="3"/>
  <c r="V628" i="3"/>
  <c r="T629" i="3"/>
  <c r="U629" i="3"/>
  <c r="V629" i="3"/>
  <c r="T630" i="3"/>
  <c r="U630" i="3"/>
  <c r="V630" i="3"/>
  <c r="T631" i="3"/>
  <c r="U631" i="3"/>
  <c r="V631" i="3"/>
  <c r="T632" i="3"/>
  <c r="U632" i="3"/>
  <c r="V632" i="3"/>
  <c r="T633" i="3"/>
  <c r="U633" i="3"/>
  <c r="V633" i="3"/>
  <c r="T634" i="3"/>
  <c r="U634" i="3"/>
  <c r="V634" i="3"/>
  <c r="T635" i="3"/>
  <c r="U635" i="3"/>
  <c r="V635" i="3"/>
  <c r="T636" i="3"/>
  <c r="U636" i="3"/>
  <c r="V636" i="3"/>
  <c r="T637" i="3"/>
  <c r="U637" i="3"/>
  <c r="V637" i="3"/>
  <c r="T638" i="3"/>
  <c r="U638" i="3"/>
  <c r="V638" i="3"/>
  <c r="T639" i="3"/>
  <c r="U639" i="3"/>
  <c r="V639" i="3"/>
  <c r="T640" i="3"/>
  <c r="U640" i="3"/>
  <c r="V640" i="3"/>
  <c r="T641" i="3"/>
  <c r="U641" i="3"/>
  <c r="V641" i="3"/>
  <c r="T642" i="3"/>
  <c r="U642" i="3"/>
  <c r="V642" i="3"/>
  <c r="T643" i="3"/>
  <c r="U643" i="3"/>
  <c r="V643" i="3"/>
  <c r="T644" i="3"/>
  <c r="U644" i="3"/>
  <c r="V644" i="3"/>
  <c r="T645" i="3"/>
  <c r="U645" i="3"/>
  <c r="V645" i="3"/>
  <c r="T646" i="3"/>
  <c r="U646" i="3"/>
  <c r="V646" i="3"/>
  <c r="T647" i="3"/>
  <c r="U647" i="3"/>
  <c r="V647" i="3"/>
  <c r="T648" i="3"/>
  <c r="U648" i="3"/>
  <c r="V648" i="3"/>
  <c r="T649" i="3"/>
  <c r="U649" i="3"/>
  <c r="V649" i="3"/>
  <c r="T650" i="3"/>
  <c r="U650" i="3"/>
  <c r="V650" i="3"/>
  <c r="T651" i="3"/>
  <c r="U651" i="3"/>
  <c r="V651" i="3"/>
  <c r="T652" i="3"/>
  <c r="U652" i="3"/>
  <c r="V652" i="3"/>
  <c r="T653" i="3"/>
  <c r="U653" i="3"/>
  <c r="V653" i="3"/>
  <c r="T654" i="3"/>
  <c r="U654" i="3"/>
  <c r="V654" i="3"/>
  <c r="T655" i="3"/>
  <c r="U655" i="3"/>
  <c r="V655" i="3"/>
  <c r="T656" i="3"/>
  <c r="U656" i="3"/>
  <c r="V656" i="3"/>
  <c r="T657" i="3"/>
  <c r="U657" i="3"/>
  <c r="V657" i="3"/>
  <c r="T658" i="3"/>
  <c r="U658" i="3"/>
  <c r="V658" i="3"/>
  <c r="T659" i="3"/>
  <c r="U659" i="3"/>
  <c r="V659" i="3"/>
  <c r="T660" i="3"/>
  <c r="U660" i="3"/>
  <c r="V660" i="3"/>
  <c r="T661" i="3"/>
  <c r="U661" i="3"/>
  <c r="V661" i="3"/>
  <c r="T662" i="3"/>
  <c r="U662" i="3"/>
  <c r="V662" i="3"/>
  <c r="T663" i="3"/>
  <c r="U663" i="3"/>
  <c r="V663" i="3"/>
  <c r="T664" i="3"/>
  <c r="U664" i="3"/>
  <c r="V664" i="3"/>
  <c r="T665" i="3"/>
  <c r="U665" i="3"/>
  <c r="V665" i="3"/>
  <c r="T666" i="3"/>
  <c r="U666" i="3"/>
  <c r="V666" i="3"/>
  <c r="T667" i="3"/>
  <c r="U667" i="3"/>
  <c r="V667" i="3"/>
  <c r="T668" i="3"/>
  <c r="U668" i="3"/>
  <c r="V668" i="3"/>
  <c r="T669" i="3"/>
  <c r="U669" i="3"/>
  <c r="V669" i="3"/>
  <c r="T670" i="3"/>
  <c r="U670" i="3"/>
  <c r="V670" i="3"/>
  <c r="T671" i="3"/>
  <c r="U671" i="3"/>
  <c r="V671" i="3"/>
  <c r="T672" i="3"/>
  <c r="U672" i="3"/>
  <c r="V672" i="3"/>
  <c r="T673" i="3"/>
  <c r="U673" i="3"/>
  <c r="V673" i="3"/>
  <c r="T674" i="3"/>
  <c r="U674" i="3"/>
  <c r="V674" i="3"/>
  <c r="T675" i="3"/>
  <c r="U675" i="3"/>
  <c r="V675" i="3"/>
  <c r="T676" i="3"/>
  <c r="U676" i="3"/>
  <c r="V676" i="3"/>
  <c r="T677" i="3"/>
  <c r="U677" i="3"/>
  <c r="V677" i="3"/>
  <c r="T678" i="3"/>
  <c r="U678" i="3"/>
  <c r="V678" i="3"/>
  <c r="T679" i="3"/>
  <c r="U679" i="3"/>
  <c r="V679" i="3"/>
  <c r="T680" i="3"/>
  <c r="U680" i="3"/>
  <c r="V680" i="3"/>
  <c r="T681" i="3"/>
  <c r="U681" i="3"/>
  <c r="V681" i="3"/>
  <c r="T682" i="3"/>
  <c r="U682" i="3"/>
  <c r="V682" i="3"/>
  <c r="T683" i="3"/>
  <c r="U683" i="3"/>
  <c r="V683" i="3"/>
  <c r="T684" i="3"/>
  <c r="U684" i="3"/>
  <c r="V684" i="3"/>
  <c r="T685" i="3"/>
  <c r="U685" i="3"/>
  <c r="V685" i="3"/>
  <c r="T686" i="3"/>
  <c r="U686" i="3"/>
  <c r="V686" i="3"/>
  <c r="T687" i="3"/>
  <c r="U687" i="3"/>
  <c r="V687" i="3"/>
  <c r="T688" i="3"/>
  <c r="U688" i="3"/>
  <c r="V688" i="3"/>
  <c r="T689" i="3"/>
  <c r="U689" i="3"/>
  <c r="V689" i="3"/>
  <c r="T690" i="3"/>
  <c r="U690" i="3"/>
  <c r="V690" i="3"/>
  <c r="T691" i="3"/>
  <c r="U691" i="3"/>
  <c r="V691" i="3"/>
  <c r="T692" i="3"/>
  <c r="U692" i="3"/>
  <c r="V692" i="3"/>
  <c r="T693" i="3"/>
  <c r="U693" i="3"/>
  <c r="V693" i="3"/>
  <c r="T694" i="3"/>
  <c r="U694" i="3"/>
  <c r="V694" i="3"/>
  <c r="T695" i="3"/>
  <c r="U695" i="3"/>
  <c r="V695" i="3"/>
  <c r="T696" i="3"/>
  <c r="U696" i="3"/>
  <c r="V696" i="3"/>
  <c r="T697" i="3"/>
  <c r="U697" i="3"/>
  <c r="V697" i="3"/>
  <c r="T698" i="3"/>
  <c r="U698" i="3"/>
  <c r="V698" i="3"/>
  <c r="T699" i="3"/>
  <c r="U699" i="3"/>
  <c r="V699" i="3"/>
  <c r="T700" i="3"/>
  <c r="U700" i="3"/>
  <c r="V700" i="3"/>
  <c r="T701" i="3"/>
  <c r="U701" i="3"/>
  <c r="V701" i="3"/>
  <c r="T702" i="3"/>
  <c r="U702" i="3"/>
  <c r="V702" i="3"/>
  <c r="T703" i="3"/>
  <c r="U703" i="3"/>
  <c r="V703" i="3"/>
  <c r="T704" i="3"/>
  <c r="U704" i="3"/>
  <c r="V704" i="3"/>
  <c r="T705" i="3"/>
  <c r="U705" i="3"/>
  <c r="V705" i="3"/>
  <c r="T706" i="3"/>
  <c r="U706" i="3"/>
  <c r="V706" i="3"/>
  <c r="T707" i="3"/>
  <c r="U707" i="3"/>
  <c r="V707" i="3"/>
  <c r="T708" i="3"/>
  <c r="U708" i="3"/>
  <c r="V708" i="3"/>
  <c r="T709" i="3"/>
  <c r="U709" i="3"/>
  <c r="V709" i="3"/>
  <c r="T710" i="3"/>
  <c r="U710" i="3"/>
  <c r="V710" i="3"/>
  <c r="T711" i="3"/>
  <c r="U711" i="3"/>
  <c r="V711" i="3"/>
  <c r="T712" i="3"/>
  <c r="U712" i="3"/>
  <c r="V712" i="3"/>
  <c r="T713" i="3"/>
  <c r="U713" i="3"/>
  <c r="V713" i="3"/>
  <c r="T714" i="3"/>
  <c r="U714" i="3"/>
  <c r="V714" i="3"/>
  <c r="T715" i="3"/>
  <c r="U715" i="3"/>
  <c r="V715" i="3"/>
  <c r="T716" i="3"/>
  <c r="U716" i="3"/>
  <c r="V716" i="3"/>
  <c r="T717" i="3"/>
  <c r="U717" i="3"/>
  <c r="V717" i="3"/>
  <c r="T718" i="3"/>
  <c r="U718" i="3"/>
  <c r="V718" i="3"/>
  <c r="T719" i="3"/>
  <c r="U719" i="3"/>
  <c r="V719" i="3"/>
  <c r="T720" i="3"/>
  <c r="U720" i="3"/>
  <c r="V720" i="3"/>
  <c r="T721" i="3"/>
  <c r="U721" i="3"/>
  <c r="V721" i="3"/>
  <c r="T722" i="3"/>
  <c r="U722" i="3"/>
  <c r="V722" i="3"/>
  <c r="T723" i="3"/>
  <c r="U723" i="3"/>
  <c r="V723" i="3"/>
  <c r="T724" i="3"/>
  <c r="U724" i="3"/>
  <c r="V724" i="3"/>
  <c r="T725" i="3"/>
  <c r="U725" i="3"/>
  <c r="V725" i="3"/>
  <c r="T726" i="3"/>
  <c r="U726" i="3"/>
  <c r="V726" i="3"/>
  <c r="T727" i="3"/>
  <c r="U727" i="3"/>
  <c r="V727" i="3"/>
  <c r="T728" i="3"/>
  <c r="U728" i="3"/>
  <c r="V728" i="3"/>
  <c r="T729" i="3"/>
  <c r="U729" i="3"/>
  <c r="V729" i="3"/>
  <c r="T730" i="3"/>
  <c r="U730" i="3"/>
  <c r="V730" i="3"/>
  <c r="T731" i="3"/>
  <c r="U731" i="3"/>
  <c r="V731" i="3"/>
  <c r="T732" i="3"/>
  <c r="U732" i="3"/>
  <c r="V732" i="3"/>
  <c r="T733" i="3"/>
  <c r="U733" i="3"/>
  <c r="V733" i="3"/>
  <c r="T734" i="3"/>
  <c r="U734" i="3"/>
  <c r="V734" i="3"/>
  <c r="T735" i="3"/>
  <c r="U735" i="3"/>
  <c r="V735" i="3"/>
  <c r="T736" i="3"/>
  <c r="U736" i="3"/>
  <c r="V736" i="3"/>
  <c r="T737" i="3"/>
  <c r="U737" i="3"/>
  <c r="V737" i="3"/>
  <c r="T738" i="3"/>
  <c r="U738" i="3"/>
  <c r="V738" i="3"/>
  <c r="T739" i="3"/>
  <c r="U739" i="3"/>
  <c r="V739" i="3"/>
  <c r="T740" i="3"/>
  <c r="U740" i="3"/>
  <c r="V740" i="3"/>
  <c r="T741" i="3"/>
  <c r="U741" i="3"/>
  <c r="V741" i="3"/>
  <c r="T742" i="3"/>
  <c r="U742" i="3"/>
  <c r="V742" i="3"/>
  <c r="T743" i="3"/>
  <c r="U743" i="3"/>
  <c r="V743" i="3"/>
  <c r="T744" i="3"/>
  <c r="U744" i="3"/>
  <c r="V744" i="3"/>
  <c r="T745" i="3"/>
  <c r="U745" i="3"/>
  <c r="V745" i="3"/>
  <c r="T746" i="3"/>
  <c r="U746" i="3"/>
  <c r="V746" i="3"/>
  <c r="T747" i="3"/>
  <c r="U747" i="3"/>
  <c r="V747" i="3"/>
  <c r="T748" i="3"/>
  <c r="U748" i="3"/>
  <c r="V748" i="3"/>
  <c r="T749" i="3"/>
  <c r="U749" i="3"/>
  <c r="V749" i="3"/>
  <c r="T750" i="3"/>
  <c r="U750" i="3"/>
  <c r="V750" i="3"/>
  <c r="T751" i="3"/>
  <c r="U751" i="3"/>
  <c r="V751" i="3"/>
  <c r="T752" i="3"/>
  <c r="U752" i="3"/>
  <c r="V752" i="3"/>
  <c r="T753" i="3"/>
  <c r="U753" i="3"/>
  <c r="V753" i="3"/>
  <c r="T754" i="3"/>
  <c r="U754" i="3"/>
  <c r="V754" i="3"/>
  <c r="T755" i="3"/>
  <c r="U755" i="3"/>
  <c r="V755" i="3"/>
  <c r="T756" i="3"/>
  <c r="U756" i="3"/>
  <c r="V756" i="3"/>
  <c r="T757" i="3"/>
  <c r="U757" i="3"/>
  <c r="V757" i="3"/>
  <c r="T758" i="3"/>
  <c r="U758" i="3"/>
  <c r="V758" i="3"/>
  <c r="T759" i="3"/>
  <c r="U759" i="3"/>
  <c r="V759" i="3"/>
  <c r="T760" i="3"/>
  <c r="U760" i="3"/>
  <c r="V760" i="3"/>
  <c r="T761" i="3"/>
  <c r="U761" i="3"/>
  <c r="V761" i="3"/>
  <c r="T762" i="3"/>
  <c r="U762" i="3"/>
  <c r="V762" i="3"/>
  <c r="T763" i="3"/>
  <c r="U763" i="3"/>
  <c r="V763" i="3"/>
  <c r="T764" i="3"/>
  <c r="U764" i="3"/>
  <c r="V764" i="3"/>
  <c r="T765" i="3"/>
  <c r="U765" i="3"/>
  <c r="V765" i="3"/>
  <c r="T766" i="3"/>
  <c r="U766" i="3"/>
  <c r="V766" i="3"/>
  <c r="T767" i="3"/>
  <c r="U767" i="3"/>
  <c r="V767" i="3"/>
  <c r="T768" i="3"/>
  <c r="U768" i="3"/>
  <c r="V768" i="3"/>
  <c r="T769" i="3"/>
  <c r="U769" i="3"/>
  <c r="V769" i="3"/>
  <c r="T770" i="3"/>
  <c r="U770" i="3"/>
  <c r="V770" i="3"/>
  <c r="T771" i="3"/>
  <c r="U771" i="3"/>
  <c r="V771" i="3"/>
  <c r="T772" i="3"/>
  <c r="U772" i="3"/>
  <c r="V772" i="3"/>
  <c r="T773" i="3"/>
  <c r="U773" i="3"/>
  <c r="V773" i="3"/>
  <c r="T774" i="3"/>
  <c r="U774" i="3"/>
  <c r="V774" i="3"/>
  <c r="T775" i="3"/>
  <c r="U775" i="3"/>
  <c r="V775" i="3"/>
  <c r="T776" i="3"/>
  <c r="U776" i="3"/>
  <c r="V776" i="3"/>
  <c r="T777" i="3"/>
  <c r="U777" i="3"/>
  <c r="V777" i="3"/>
  <c r="T778" i="3"/>
  <c r="U778" i="3"/>
  <c r="V778" i="3"/>
  <c r="T779" i="3"/>
  <c r="U779" i="3"/>
  <c r="V779" i="3"/>
  <c r="T780" i="3"/>
  <c r="U780" i="3"/>
  <c r="V780" i="3"/>
  <c r="T781" i="3"/>
  <c r="U781" i="3"/>
  <c r="V781" i="3"/>
  <c r="T782" i="3"/>
  <c r="U782" i="3"/>
  <c r="V782" i="3"/>
  <c r="T783" i="3"/>
  <c r="U783" i="3"/>
  <c r="V783" i="3"/>
  <c r="T784" i="3"/>
  <c r="U784" i="3"/>
  <c r="V784" i="3"/>
  <c r="T785" i="3"/>
  <c r="U785" i="3"/>
  <c r="V785" i="3"/>
  <c r="T786" i="3"/>
  <c r="U786" i="3"/>
  <c r="V786" i="3"/>
  <c r="T787" i="3"/>
  <c r="U787" i="3"/>
  <c r="V787" i="3"/>
  <c r="T788" i="3"/>
  <c r="U788" i="3"/>
  <c r="V788" i="3"/>
  <c r="T789" i="3"/>
  <c r="U789" i="3"/>
  <c r="V789" i="3"/>
  <c r="T790" i="3"/>
  <c r="U790" i="3"/>
  <c r="V790" i="3"/>
  <c r="T791" i="3"/>
  <c r="U791" i="3"/>
  <c r="V791" i="3"/>
  <c r="T792" i="3"/>
  <c r="U792" i="3"/>
  <c r="V792" i="3"/>
  <c r="T793" i="3"/>
  <c r="U793" i="3"/>
  <c r="V793" i="3"/>
  <c r="T794" i="3"/>
  <c r="U794" i="3"/>
  <c r="V794" i="3"/>
  <c r="T795" i="3"/>
  <c r="U795" i="3"/>
  <c r="V795" i="3"/>
  <c r="T796" i="3"/>
  <c r="U796" i="3"/>
  <c r="V796" i="3"/>
  <c r="T797" i="3"/>
  <c r="U797" i="3"/>
  <c r="V797" i="3"/>
  <c r="T798" i="3"/>
  <c r="U798" i="3"/>
  <c r="V798" i="3"/>
  <c r="T799" i="3"/>
  <c r="U799" i="3"/>
  <c r="V799" i="3"/>
  <c r="T800" i="3"/>
  <c r="U800" i="3"/>
  <c r="V800" i="3"/>
  <c r="T801" i="3"/>
  <c r="U801" i="3"/>
  <c r="V801" i="3"/>
  <c r="T802" i="3"/>
  <c r="U802" i="3"/>
  <c r="V802" i="3"/>
  <c r="T803" i="3"/>
  <c r="U803" i="3"/>
  <c r="V803" i="3"/>
  <c r="T804" i="3"/>
  <c r="U804" i="3"/>
  <c r="V804" i="3"/>
  <c r="T805" i="3"/>
  <c r="U805" i="3"/>
  <c r="V805" i="3"/>
  <c r="T806" i="3"/>
  <c r="U806" i="3"/>
  <c r="V806" i="3"/>
  <c r="T807" i="3"/>
  <c r="U807" i="3"/>
  <c r="V807" i="3"/>
  <c r="T808" i="3"/>
  <c r="U808" i="3"/>
  <c r="V808" i="3"/>
  <c r="T809" i="3"/>
  <c r="U809" i="3"/>
  <c r="V809" i="3"/>
  <c r="T810" i="3"/>
  <c r="U810" i="3"/>
  <c r="V810" i="3"/>
  <c r="T811" i="3"/>
  <c r="U811" i="3"/>
  <c r="V811" i="3"/>
  <c r="T812" i="3"/>
  <c r="U812" i="3"/>
  <c r="V812" i="3"/>
  <c r="T813" i="3"/>
  <c r="U813" i="3"/>
  <c r="V813" i="3"/>
  <c r="T814" i="3"/>
  <c r="U814" i="3"/>
  <c r="V814" i="3"/>
  <c r="T815" i="3"/>
  <c r="U815" i="3"/>
  <c r="V815" i="3"/>
  <c r="T816" i="3"/>
  <c r="U816" i="3"/>
  <c r="V816" i="3"/>
  <c r="T817" i="3"/>
  <c r="U817" i="3"/>
  <c r="V817" i="3"/>
  <c r="T818" i="3"/>
  <c r="U818" i="3"/>
  <c r="V818" i="3"/>
  <c r="T819" i="3"/>
  <c r="U819" i="3"/>
  <c r="V819" i="3"/>
  <c r="T820" i="3"/>
  <c r="U820" i="3"/>
  <c r="V820" i="3"/>
  <c r="T821" i="3"/>
  <c r="U821" i="3"/>
  <c r="V821" i="3"/>
  <c r="T822" i="3"/>
  <c r="U822" i="3"/>
  <c r="V822" i="3"/>
  <c r="T823" i="3"/>
  <c r="U823" i="3"/>
  <c r="V823" i="3"/>
  <c r="T824" i="3"/>
  <c r="U824" i="3"/>
  <c r="V824" i="3"/>
  <c r="T825" i="3"/>
  <c r="U825" i="3"/>
  <c r="V825" i="3"/>
  <c r="T826" i="3"/>
  <c r="U826" i="3"/>
  <c r="V826" i="3"/>
  <c r="T827" i="3"/>
  <c r="U827" i="3"/>
  <c r="V827" i="3"/>
  <c r="T828" i="3"/>
  <c r="U828" i="3"/>
  <c r="V828" i="3"/>
  <c r="T829" i="3"/>
  <c r="U829" i="3"/>
  <c r="V829" i="3"/>
  <c r="T830" i="3"/>
  <c r="U830" i="3"/>
  <c r="V830" i="3"/>
  <c r="T831" i="3"/>
  <c r="U831" i="3"/>
  <c r="V831" i="3"/>
  <c r="T832" i="3"/>
  <c r="U832" i="3"/>
  <c r="V832" i="3"/>
  <c r="T833" i="3"/>
  <c r="U833" i="3"/>
  <c r="V833" i="3"/>
  <c r="T834" i="3"/>
  <c r="U834" i="3"/>
  <c r="V834" i="3"/>
  <c r="T835" i="3"/>
  <c r="U835" i="3"/>
  <c r="V835" i="3"/>
  <c r="T836" i="3"/>
  <c r="U836" i="3"/>
  <c r="V836" i="3"/>
  <c r="T837" i="3"/>
  <c r="U837" i="3"/>
  <c r="V837" i="3"/>
  <c r="T838" i="3"/>
  <c r="U838" i="3"/>
  <c r="V838" i="3"/>
  <c r="T839" i="3"/>
  <c r="U839" i="3"/>
  <c r="V839" i="3"/>
  <c r="T840" i="3"/>
  <c r="U840" i="3"/>
  <c r="V840" i="3"/>
  <c r="T841" i="3"/>
  <c r="U841" i="3"/>
  <c r="V841" i="3"/>
  <c r="T842" i="3"/>
  <c r="U842" i="3"/>
  <c r="V842" i="3"/>
  <c r="T843" i="3"/>
  <c r="U843" i="3"/>
  <c r="V843" i="3"/>
  <c r="T844" i="3"/>
  <c r="U844" i="3"/>
  <c r="V844" i="3"/>
  <c r="T845" i="3"/>
  <c r="U845" i="3"/>
  <c r="V845" i="3"/>
  <c r="T846" i="3"/>
  <c r="U846" i="3"/>
  <c r="V846" i="3"/>
  <c r="T847" i="3"/>
  <c r="U847" i="3"/>
  <c r="V847" i="3"/>
  <c r="T848" i="3"/>
  <c r="U848" i="3"/>
  <c r="V848" i="3"/>
  <c r="T849" i="3"/>
  <c r="U849" i="3"/>
  <c r="V849" i="3"/>
  <c r="T850" i="3"/>
  <c r="U850" i="3"/>
  <c r="V850" i="3"/>
  <c r="T851" i="3"/>
  <c r="U851" i="3"/>
  <c r="V851" i="3"/>
  <c r="T852" i="3"/>
  <c r="U852" i="3"/>
  <c r="V852" i="3"/>
  <c r="T853" i="3"/>
  <c r="U853" i="3"/>
  <c r="V853" i="3"/>
  <c r="T854" i="3"/>
  <c r="U854" i="3"/>
  <c r="V854" i="3"/>
  <c r="T855" i="3"/>
  <c r="U855" i="3"/>
  <c r="V855" i="3"/>
  <c r="T856" i="3"/>
  <c r="U856" i="3"/>
  <c r="V856" i="3"/>
  <c r="T857" i="3"/>
  <c r="U857" i="3"/>
  <c r="V857" i="3"/>
  <c r="T858" i="3"/>
  <c r="U858" i="3"/>
  <c r="V858" i="3"/>
  <c r="T859" i="3"/>
  <c r="U859" i="3"/>
  <c r="V859" i="3"/>
  <c r="T860" i="3"/>
  <c r="U860" i="3"/>
  <c r="V860" i="3"/>
  <c r="T861" i="3"/>
  <c r="U861" i="3"/>
  <c r="V861" i="3"/>
  <c r="T862" i="3"/>
  <c r="U862" i="3"/>
  <c r="V862" i="3"/>
  <c r="T863" i="3"/>
  <c r="U863" i="3"/>
  <c r="V863" i="3"/>
  <c r="T864" i="3"/>
  <c r="U864" i="3"/>
  <c r="V864" i="3"/>
  <c r="T865" i="3"/>
  <c r="U865" i="3"/>
  <c r="V865" i="3"/>
  <c r="T866" i="3"/>
  <c r="U866" i="3"/>
  <c r="V866" i="3"/>
  <c r="T867" i="3"/>
  <c r="U867" i="3"/>
  <c r="V867" i="3"/>
  <c r="T868" i="3"/>
  <c r="U868" i="3"/>
  <c r="V868" i="3"/>
  <c r="T869" i="3"/>
  <c r="U869" i="3"/>
  <c r="V869" i="3"/>
  <c r="T870" i="3"/>
  <c r="U870" i="3"/>
  <c r="V870" i="3"/>
  <c r="T871" i="3"/>
  <c r="U871" i="3"/>
  <c r="V871" i="3"/>
  <c r="T872" i="3"/>
  <c r="U872" i="3"/>
  <c r="V872" i="3"/>
  <c r="T873" i="3"/>
  <c r="U873" i="3"/>
  <c r="V873" i="3"/>
  <c r="T874" i="3"/>
  <c r="U874" i="3"/>
  <c r="V874" i="3"/>
  <c r="T875" i="3"/>
  <c r="U875" i="3"/>
  <c r="V875" i="3"/>
  <c r="T876" i="3"/>
  <c r="U876" i="3"/>
  <c r="V876" i="3"/>
  <c r="T877" i="3"/>
  <c r="U877" i="3"/>
  <c r="V877" i="3"/>
  <c r="T878" i="3"/>
  <c r="U878" i="3"/>
  <c r="V878" i="3"/>
  <c r="T879" i="3"/>
  <c r="U879" i="3"/>
  <c r="V879" i="3"/>
  <c r="T880" i="3"/>
  <c r="U880" i="3"/>
  <c r="V880" i="3"/>
  <c r="T881" i="3"/>
  <c r="U881" i="3"/>
  <c r="V881" i="3"/>
  <c r="T882" i="3"/>
  <c r="U882" i="3"/>
  <c r="V882" i="3"/>
  <c r="T883" i="3"/>
  <c r="U883" i="3"/>
  <c r="V883" i="3"/>
  <c r="T884" i="3"/>
  <c r="U884" i="3"/>
  <c r="V884" i="3"/>
  <c r="T885" i="3"/>
  <c r="U885" i="3"/>
  <c r="V885" i="3"/>
  <c r="T886" i="3"/>
  <c r="U886" i="3"/>
  <c r="V886" i="3"/>
  <c r="T887" i="3"/>
  <c r="U887" i="3"/>
  <c r="V887" i="3"/>
  <c r="T888" i="3"/>
  <c r="U888" i="3"/>
  <c r="V888" i="3"/>
  <c r="T889" i="3"/>
  <c r="U889" i="3"/>
  <c r="V889" i="3"/>
  <c r="T890" i="3"/>
  <c r="U890" i="3"/>
  <c r="V890" i="3"/>
  <c r="T891" i="3"/>
  <c r="U891" i="3"/>
  <c r="V891" i="3"/>
  <c r="T892" i="3"/>
  <c r="U892" i="3"/>
  <c r="V892" i="3"/>
  <c r="T893" i="3"/>
  <c r="U893" i="3"/>
  <c r="V893" i="3"/>
  <c r="T894" i="3"/>
  <c r="U894" i="3"/>
  <c r="V894" i="3"/>
  <c r="T895" i="3"/>
  <c r="U895" i="3"/>
  <c r="V895" i="3"/>
  <c r="T896" i="3"/>
  <c r="U896" i="3"/>
  <c r="V896" i="3"/>
  <c r="T897" i="3"/>
  <c r="U897" i="3"/>
  <c r="V897" i="3"/>
  <c r="T898" i="3"/>
  <c r="U898" i="3"/>
  <c r="V898" i="3"/>
  <c r="T899" i="3"/>
  <c r="U899" i="3"/>
  <c r="V899" i="3"/>
  <c r="T900" i="3"/>
  <c r="U900" i="3"/>
  <c r="V900" i="3"/>
  <c r="T901" i="3"/>
  <c r="U901" i="3"/>
  <c r="V901" i="3"/>
  <c r="T902" i="3"/>
  <c r="U902" i="3"/>
  <c r="V902" i="3"/>
  <c r="T903" i="3"/>
  <c r="U903" i="3"/>
  <c r="V903" i="3"/>
  <c r="T904" i="3"/>
  <c r="U904" i="3"/>
  <c r="V904" i="3"/>
  <c r="T905" i="3"/>
  <c r="U905" i="3"/>
  <c r="V905" i="3"/>
  <c r="T906" i="3"/>
  <c r="U906" i="3"/>
  <c r="V906" i="3"/>
  <c r="T907" i="3"/>
  <c r="U907" i="3"/>
  <c r="V907" i="3"/>
  <c r="T908" i="3"/>
  <c r="U908" i="3"/>
  <c r="V908" i="3"/>
  <c r="T909" i="3"/>
  <c r="U909" i="3"/>
  <c r="V909" i="3"/>
  <c r="T910" i="3"/>
  <c r="U910" i="3"/>
  <c r="V910" i="3"/>
  <c r="T911" i="3"/>
  <c r="U911" i="3"/>
  <c r="V911" i="3"/>
  <c r="T912" i="3"/>
  <c r="U912" i="3"/>
  <c r="V912" i="3"/>
  <c r="T913" i="3"/>
  <c r="U913" i="3"/>
  <c r="V913" i="3"/>
  <c r="T914" i="3"/>
  <c r="U914" i="3"/>
  <c r="V914" i="3"/>
  <c r="T915" i="3"/>
  <c r="U915" i="3"/>
  <c r="V915" i="3"/>
  <c r="T916" i="3"/>
  <c r="U916" i="3"/>
  <c r="V916" i="3"/>
  <c r="T917" i="3"/>
  <c r="U917" i="3"/>
  <c r="V917" i="3"/>
  <c r="T918" i="3"/>
  <c r="U918" i="3"/>
  <c r="V918" i="3"/>
  <c r="T919" i="3"/>
  <c r="U919" i="3"/>
  <c r="V919" i="3"/>
  <c r="T920" i="3"/>
  <c r="U920" i="3"/>
  <c r="V920" i="3"/>
  <c r="T921" i="3"/>
  <c r="U921" i="3"/>
  <c r="V921" i="3"/>
  <c r="T922" i="3"/>
  <c r="U922" i="3"/>
  <c r="V922" i="3"/>
  <c r="T923" i="3"/>
  <c r="U923" i="3"/>
  <c r="V923" i="3"/>
  <c r="T924" i="3"/>
  <c r="U924" i="3"/>
  <c r="V924" i="3"/>
  <c r="T925" i="3"/>
  <c r="U925" i="3"/>
  <c r="V925" i="3"/>
  <c r="T926" i="3"/>
  <c r="U926" i="3"/>
  <c r="V926" i="3"/>
  <c r="T927" i="3"/>
  <c r="U927" i="3"/>
  <c r="V927" i="3"/>
  <c r="T928" i="3"/>
  <c r="U928" i="3"/>
  <c r="V928" i="3"/>
  <c r="T929" i="3"/>
  <c r="U929" i="3"/>
  <c r="V929" i="3"/>
  <c r="T930" i="3"/>
  <c r="U930" i="3"/>
  <c r="V930" i="3"/>
  <c r="T931" i="3"/>
  <c r="U931" i="3"/>
  <c r="V931" i="3"/>
  <c r="T932" i="3"/>
  <c r="U932" i="3"/>
  <c r="V932" i="3"/>
  <c r="T933" i="3"/>
  <c r="U933" i="3"/>
  <c r="V933" i="3"/>
  <c r="T934" i="3"/>
  <c r="U934" i="3"/>
  <c r="V934" i="3"/>
  <c r="T935" i="3"/>
  <c r="U935" i="3"/>
  <c r="V935" i="3"/>
  <c r="T936" i="3"/>
  <c r="U936" i="3"/>
  <c r="V936" i="3"/>
  <c r="T937" i="3"/>
  <c r="U937" i="3"/>
  <c r="V937" i="3"/>
  <c r="T938" i="3"/>
  <c r="U938" i="3"/>
  <c r="V938" i="3"/>
  <c r="T939" i="3"/>
  <c r="U939" i="3"/>
  <c r="V939" i="3"/>
  <c r="T940" i="3"/>
  <c r="U940" i="3"/>
  <c r="V940" i="3"/>
  <c r="T941" i="3"/>
  <c r="U941" i="3"/>
  <c r="V941" i="3"/>
  <c r="T942" i="3"/>
  <c r="U942" i="3"/>
  <c r="V942" i="3"/>
  <c r="T943" i="3"/>
  <c r="U943" i="3"/>
  <c r="V943" i="3"/>
  <c r="T944" i="3"/>
  <c r="U944" i="3"/>
  <c r="V944" i="3"/>
  <c r="T945" i="3"/>
  <c r="U945" i="3"/>
  <c r="V945" i="3"/>
  <c r="T946" i="3"/>
  <c r="U946" i="3"/>
  <c r="V946" i="3"/>
  <c r="T947" i="3"/>
  <c r="U947" i="3"/>
  <c r="V947" i="3"/>
  <c r="T948" i="3"/>
  <c r="U948" i="3"/>
  <c r="V948" i="3"/>
  <c r="T949" i="3"/>
  <c r="U949" i="3"/>
  <c r="V949" i="3"/>
  <c r="T950" i="3"/>
  <c r="U950" i="3"/>
  <c r="V950" i="3"/>
  <c r="T951" i="3"/>
  <c r="U951" i="3"/>
  <c r="V951" i="3"/>
  <c r="T952" i="3"/>
  <c r="U952" i="3"/>
  <c r="V952" i="3"/>
  <c r="T953" i="3"/>
  <c r="U953" i="3"/>
  <c r="V953" i="3"/>
  <c r="T954" i="3"/>
  <c r="U954" i="3"/>
  <c r="V954" i="3"/>
  <c r="T955" i="3"/>
  <c r="U955" i="3"/>
  <c r="V955" i="3"/>
  <c r="T956" i="3"/>
  <c r="U956" i="3"/>
  <c r="V956" i="3"/>
  <c r="T957" i="3"/>
  <c r="U957" i="3"/>
  <c r="V957" i="3"/>
  <c r="T958" i="3"/>
  <c r="U958" i="3"/>
  <c r="V958" i="3"/>
  <c r="T959" i="3"/>
  <c r="U959" i="3"/>
  <c r="V959" i="3"/>
  <c r="T960" i="3"/>
  <c r="U960" i="3"/>
  <c r="V960" i="3"/>
  <c r="T961" i="3"/>
  <c r="U961" i="3"/>
  <c r="V961" i="3"/>
  <c r="T962" i="3"/>
  <c r="U962" i="3"/>
  <c r="V962" i="3"/>
  <c r="T963" i="3"/>
  <c r="U963" i="3"/>
  <c r="V963" i="3"/>
  <c r="T964" i="3"/>
  <c r="U964" i="3"/>
  <c r="V964" i="3"/>
  <c r="T965" i="3"/>
  <c r="U965" i="3"/>
  <c r="V965" i="3"/>
  <c r="T966" i="3"/>
  <c r="U966" i="3"/>
  <c r="V966" i="3"/>
  <c r="T967" i="3"/>
  <c r="U967" i="3"/>
  <c r="V967" i="3"/>
  <c r="T968" i="3"/>
  <c r="U968" i="3"/>
  <c r="V968" i="3"/>
  <c r="T969" i="3"/>
  <c r="U969" i="3"/>
  <c r="V969" i="3"/>
  <c r="T970" i="3"/>
  <c r="U970" i="3"/>
  <c r="V970" i="3"/>
  <c r="T971" i="3"/>
  <c r="U971" i="3"/>
  <c r="V971" i="3"/>
  <c r="T972" i="3"/>
  <c r="U972" i="3"/>
  <c r="V972" i="3"/>
  <c r="T973" i="3"/>
  <c r="U973" i="3"/>
  <c r="V973" i="3"/>
  <c r="T974" i="3"/>
  <c r="U974" i="3"/>
  <c r="V974" i="3"/>
  <c r="T975" i="3"/>
  <c r="U975" i="3"/>
  <c r="V975" i="3"/>
  <c r="T976" i="3"/>
  <c r="U976" i="3"/>
  <c r="V976" i="3"/>
  <c r="T977" i="3"/>
  <c r="U977" i="3"/>
  <c r="V977" i="3"/>
  <c r="T978" i="3"/>
  <c r="U978" i="3"/>
  <c r="V978" i="3"/>
  <c r="T979" i="3"/>
  <c r="U979" i="3"/>
  <c r="V979" i="3"/>
  <c r="T980" i="3"/>
  <c r="U980" i="3"/>
  <c r="V980" i="3"/>
  <c r="T981" i="3"/>
  <c r="U981" i="3"/>
  <c r="V981" i="3"/>
  <c r="T982" i="3"/>
  <c r="U982" i="3"/>
  <c r="V982" i="3"/>
  <c r="T983" i="3"/>
  <c r="U983" i="3"/>
  <c r="V983" i="3"/>
  <c r="T984" i="3"/>
  <c r="U984" i="3"/>
  <c r="V984" i="3"/>
  <c r="T985" i="3"/>
  <c r="U985" i="3"/>
  <c r="V985" i="3"/>
  <c r="T986" i="3"/>
  <c r="U986" i="3"/>
  <c r="V986" i="3"/>
  <c r="T987" i="3"/>
  <c r="U987" i="3"/>
  <c r="V987" i="3"/>
  <c r="T988" i="3"/>
  <c r="U988" i="3"/>
  <c r="V988" i="3"/>
  <c r="T989" i="3"/>
  <c r="U989" i="3"/>
  <c r="V989" i="3"/>
  <c r="T990" i="3"/>
  <c r="U990" i="3"/>
  <c r="V990" i="3"/>
  <c r="T991" i="3"/>
  <c r="U991" i="3"/>
  <c r="V991" i="3"/>
  <c r="T992" i="3"/>
  <c r="U992" i="3"/>
  <c r="V992" i="3"/>
  <c r="T993" i="3"/>
  <c r="U993" i="3"/>
  <c r="V993" i="3"/>
  <c r="T994" i="3"/>
  <c r="U994" i="3"/>
  <c r="V994" i="3"/>
  <c r="T995" i="3"/>
  <c r="U995" i="3"/>
  <c r="V995" i="3"/>
  <c r="T996" i="3"/>
  <c r="U996" i="3"/>
  <c r="V996" i="3"/>
  <c r="T997" i="3"/>
  <c r="U997" i="3"/>
  <c r="V997" i="3"/>
  <c r="T998" i="3"/>
  <c r="U998" i="3"/>
  <c r="V998" i="3"/>
  <c r="T999" i="3"/>
  <c r="U999" i="3"/>
  <c r="V999" i="3"/>
  <c r="T1000" i="3"/>
  <c r="U1000" i="3"/>
  <c r="V1000" i="3"/>
  <c r="T1001" i="3"/>
  <c r="U1001" i="3"/>
  <c r="V1001" i="3"/>
  <c r="T1002" i="3"/>
  <c r="U1002" i="3"/>
  <c r="V1002" i="3"/>
  <c r="T1003" i="3"/>
  <c r="U1003" i="3"/>
  <c r="V1003" i="3"/>
  <c r="T1004" i="3"/>
  <c r="U1004" i="3"/>
  <c r="V1004" i="3"/>
  <c r="T1005" i="3"/>
  <c r="U1005" i="3"/>
  <c r="V1005" i="3"/>
  <c r="T1006" i="3"/>
  <c r="U1006" i="3"/>
  <c r="V1006" i="3"/>
  <c r="T1007" i="3"/>
  <c r="U1007" i="3"/>
  <c r="V1007" i="3"/>
  <c r="T1008" i="3"/>
  <c r="U1008" i="3"/>
  <c r="V1008" i="3"/>
  <c r="T1009" i="3"/>
  <c r="U1009" i="3"/>
  <c r="V1009" i="3"/>
  <c r="T1010" i="3"/>
  <c r="U1010" i="3"/>
  <c r="V1010" i="3"/>
  <c r="T1011" i="3"/>
  <c r="U1011" i="3"/>
  <c r="V1011" i="3"/>
  <c r="T1012" i="3"/>
  <c r="U1012" i="3"/>
  <c r="V1012" i="3"/>
  <c r="T1013" i="3"/>
  <c r="U1013" i="3"/>
  <c r="V1013" i="3"/>
  <c r="T1014" i="3"/>
  <c r="U1014" i="3"/>
  <c r="V1014" i="3"/>
  <c r="T1015" i="3"/>
  <c r="U1015" i="3"/>
  <c r="V1015" i="3"/>
  <c r="T1016" i="3"/>
  <c r="U1016" i="3"/>
  <c r="V1016" i="3"/>
  <c r="T1017" i="3"/>
  <c r="U1017" i="3"/>
  <c r="V1017" i="3"/>
  <c r="T1018" i="3"/>
  <c r="U1018" i="3"/>
  <c r="V1018" i="3"/>
  <c r="T1019" i="3"/>
  <c r="U1019" i="3"/>
  <c r="V1019" i="3"/>
  <c r="T1020" i="3"/>
  <c r="U1020" i="3"/>
  <c r="V1020" i="3"/>
  <c r="T1021" i="3"/>
  <c r="U1021" i="3"/>
  <c r="V1021" i="3"/>
  <c r="T1022" i="3"/>
  <c r="U1022" i="3"/>
  <c r="V1022" i="3"/>
  <c r="T1023" i="3"/>
  <c r="U1023" i="3"/>
  <c r="V1023" i="3"/>
  <c r="T1024" i="3"/>
  <c r="U1024" i="3"/>
  <c r="V1024" i="3"/>
  <c r="T1025" i="3"/>
  <c r="U1025" i="3"/>
  <c r="V1025" i="3"/>
  <c r="T1026" i="3"/>
  <c r="U1026" i="3"/>
  <c r="V1026" i="3"/>
  <c r="T1027" i="3"/>
  <c r="U1027" i="3"/>
  <c r="V1027" i="3"/>
  <c r="T1028" i="3"/>
  <c r="U1028" i="3"/>
  <c r="V1028" i="3"/>
  <c r="T1029" i="3"/>
  <c r="U1029" i="3"/>
  <c r="V1029" i="3"/>
  <c r="T1030" i="3"/>
  <c r="U1030" i="3"/>
  <c r="V1030" i="3"/>
  <c r="T1031" i="3"/>
  <c r="U1031" i="3"/>
  <c r="V1031" i="3"/>
  <c r="T1032" i="3"/>
  <c r="U1032" i="3"/>
  <c r="V1032" i="3"/>
  <c r="T1033" i="3"/>
  <c r="U1033" i="3"/>
  <c r="V1033" i="3"/>
  <c r="T1034" i="3"/>
  <c r="U1034" i="3"/>
  <c r="V1034" i="3"/>
  <c r="T1035" i="3"/>
  <c r="U1035" i="3"/>
  <c r="V1035" i="3"/>
  <c r="T1036" i="3"/>
  <c r="U1036" i="3"/>
  <c r="V1036" i="3"/>
  <c r="T1037" i="3"/>
  <c r="U1037" i="3"/>
  <c r="V1037" i="3"/>
  <c r="T1038" i="3"/>
  <c r="U1038" i="3"/>
  <c r="V1038" i="3"/>
  <c r="T1039" i="3"/>
  <c r="U1039" i="3"/>
  <c r="V1039" i="3"/>
  <c r="T1040" i="3"/>
  <c r="U1040" i="3"/>
  <c r="V1040" i="3"/>
  <c r="T1041" i="3"/>
  <c r="U1041" i="3"/>
  <c r="V1041" i="3"/>
  <c r="T1042" i="3"/>
  <c r="U1042" i="3"/>
  <c r="V1042" i="3"/>
  <c r="T1043" i="3"/>
  <c r="U1043" i="3"/>
  <c r="V1043" i="3"/>
  <c r="T1044" i="3"/>
  <c r="U1044" i="3"/>
  <c r="V1044" i="3"/>
  <c r="T1045" i="3"/>
  <c r="U1045" i="3"/>
  <c r="V1045" i="3"/>
  <c r="T1046" i="3"/>
  <c r="U1046" i="3"/>
  <c r="V1046" i="3"/>
  <c r="T1047" i="3"/>
  <c r="U1047" i="3"/>
  <c r="V1047" i="3"/>
  <c r="T1048" i="3"/>
  <c r="U1048" i="3"/>
  <c r="V1048" i="3"/>
  <c r="T1049" i="3"/>
  <c r="U1049" i="3"/>
  <c r="V1049" i="3"/>
  <c r="T1050" i="3"/>
  <c r="U1050" i="3"/>
  <c r="V1050" i="3"/>
  <c r="T1051" i="3"/>
  <c r="U1051" i="3"/>
  <c r="V1051" i="3"/>
  <c r="T1052" i="3"/>
  <c r="U1052" i="3"/>
  <c r="V1052" i="3"/>
  <c r="T1053" i="3"/>
  <c r="U1053" i="3"/>
  <c r="V1053" i="3"/>
  <c r="T1054" i="3"/>
  <c r="U1054" i="3"/>
  <c r="V1054" i="3"/>
  <c r="T1055" i="3"/>
  <c r="U1055" i="3"/>
  <c r="V1055" i="3"/>
  <c r="T1056" i="3"/>
  <c r="U1056" i="3"/>
  <c r="V1056" i="3"/>
  <c r="T1057" i="3"/>
  <c r="U1057" i="3"/>
  <c r="V1057" i="3"/>
  <c r="T1058" i="3"/>
  <c r="U1058" i="3"/>
  <c r="V1058" i="3"/>
  <c r="T1059" i="3"/>
  <c r="U1059" i="3"/>
  <c r="V1059" i="3"/>
  <c r="T1060" i="3"/>
  <c r="U1060" i="3"/>
  <c r="V1060" i="3"/>
  <c r="T1061" i="3"/>
  <c r="U1061" i="3"/>
  <c r="V1061" i="3"/>
  <c r="T1062" i="3"/>
  <c r="U1062" i="3"/>
  <c r="V1062" i="3"/>
  <c r="T1063" i="3"/>
  <c r="U1063" i="3"/>
  <c r="V1063" i="3"/>
  <c r="T1064" i="3"/>
  <c r="U1064" i="3"/>
  <c r="V1064" i="3"/>
  <c r="T1065" i="3"/>
  <c r="U1065" i="3"/>
  <c r="V1065" i="3"/>
  <c r="T1066" i="3"/>
  <c r="U1066" i="3"/>
  <c r="V1066" i="3"/>
  <c r="T1067" i="3"/>
  <c r="U1067" i="3"/>
  <c r="V1067" i="3"/>
  <c r="T1068" i="3"/>
  <c r="U1068" i="3"/>
  <c r="V1068" i="3"/>
  <c r="T1069" i="3"/>
  <c r="U1069" i="3"/>
  <c r="V1069" i="3"/>
  <c r="T1070" i="3"/>
  <c r="U1070" i="3"/>
  <c r="V1070" i="3"/>
  <c r="T1071" i="3"/>
  <c r="U1071" i="3"/>
  <c r="V1071" i="3"/>
  <c r="T1072" i="3"/>
  <c r="U1072" i="3"/>
  <c r="V1072" i="3"/>
  <c r="T1073" i="3"/>
  <c r="U1073" i="3"/>
  <c r="V1073" i="3"/>
  <c r="T1074" i="3"/>
  <c r="U1074" i="3"/>
  <c r="V1074" i="3"/>
  <c r="T1075" i="3"/>
  <c r="U1075" i="3"/>
  <c r="V1075" i="3"/>
  <c r="T1076" i="3"/>
  <c r="U1076" i="3"/>
  <c r="V1076" i="3"/>
  <c r="T1077" i="3"/>
  <c r="U1077" i="3"/>
  <c r="V1077" i="3"/>
  <c r="T1078" i="3"/>
  <c r="U1078" i="3"/>
  <c r="V1078" i="3"/>
  <c r="T1079" i="3"/>
  <c r="U1079" i="3"/>
  <c r="V1079" i="3"/>
  <c r="T1080" i="3"/>
  <c r="U1080" i="3"/>
  <c r="V1080" i="3"/>
  <c r="T1081" i="3"/>
  <c r="U1081" i="3"/>
  <c r="V1081" i="3"/>
  <c r="T1082" i="3"/>
  <c r="U1082" i="3"/>
  <c r="V1082" i="3"/>
  <c r="T1083" i="3"/>
  <c r="U1083" i="3"/>
  <c r="V1083" i="3"/>
  <c r="T1084" i="3"/>
  <c r="U1084" i="3"/>
  <c r="V1084" i="3"/>
  <c r="T1085" i="3"/>
  <c r="U1085" i="3"/>
  <c r="V1085" i="3"/>
  <c r="T1086" i="3"/>
  <c r="U1086" i="3"/>
  <c r="V1086" i="3"/>
  <c r="T1087" i="3"/>
  <c r="U1087" i="3"/>
  <c r="V1087" i="3"/>
  <c r="T1088" i="3"/>
  <c r="U1088" i="3"/>
  <c r="V1088" i="3"/>
  <c r="T1089" i="3"/>
  <c r="U1089" i="3"/>
  <c r="V1089" i="3"/>
  <c r="T1090" i="3"/>
  <c r="U1090" i="3"/>
  <c r="V1090" i="3"/>
  <c r="T1091" i="3"/>
  <c r="U1091" i="3"/>
  <c r="V1091" i="3"/>
  <c r="T1092" i="3"/>
  <c r="U1092" i="3"/>
  <c r="V1092" i="3"/>
  <c r="T1093" i="3"/>
  <c r="U1093" i="3"/>
  <c r="V1093" i="3"/>
  <c r="T1094" i="3"/>
  <c r="U1094" i="3"/>
  <c r="V1094" i="3"/>
  <c r="T1095" i="3"/>
  <c r="U1095" i="3"/>
  <c r="V1095" i="3"/>
  <c r="T1096" i="3"/>
  <c r="U1096" i="3"/>
  <c r="V1096" i="3"/>
  <c r="T1097" i="3"/>
  <c r="U1097" i="3"/>
  <c r="V1097" i="3"/>
  <c r="T1098" i="3"/>
  <c r="U1098" i="3"/>
  <c r="V1098" i="3"/>
  <c r="T1099" i="3"/>
  <c r="U1099" i="3"/>
  <c r="V1099" i="3"/>
  <c r="T1100" i="3"/>
  <c r="U1100" i="3"/>
  <c r="V1100" i="3"/>
  <c r="T1101" i="3"/>
  <c r="U1101" i="3"/>
  <c r="V1101" i="3"/>
  <c r="T1102" i="3"/>
  <c r="U1102" i="3"/>
  <c r="V1102" i="3"/>
  <c r="T1103" i="3"/>
  <c r="U1103" i="3"/>
  <c r="V1103" i="3"/>
  <c r="T1104" i="3"/>
  <c r="U1104" i="3"/>
  <c r="V1104" i="3"/>
  <c r="T1105" i="3"/>
  <c r="U1105" i="3"/>
  <c r="V1105" i="3"/>
  <c r="T1106" i="3"/>
  <c r="U1106" i="3"/>
  <c r="V1106" i="3"/>
  <c r="T1107" i="3"/>
  <c r="U1107" i="3"/>
  <c r="V1107" i="3"/>
  <c r="T1108" i="3"/>
  <c r="U1108" i="3"/>
  <c r="V1108" i="3"/>
  <c r="T1109" i="3"/>
  <c r="U1109" i="3"/>
  <c r="V1109" i="3"/>
  <c r="T1110" i="3"/>
  <c r="U1110" i="3"/>
  <c r="V1110" i="3"/>
  <c r="T1111" i="3"/>
  <c r="U1111" i="3"/>
  <c r="V1111" i="3"/>
  <c r="T1112" i="3"/>
  <c r="U1112" i="3"/>
  <c r="V1112" i="3"/>
  <c r="T1113" i="3"/>
  <c r="U1113" i="3"/>
  <c r="V1113" i="3"/>
  <c r="T1114" i="3"/>
  <c r="U1114" i="3"/>
  <c r="V1114" i="3"/>
  <c r="T1115" i="3"/>
  <c r="U1115" i="3"/>
  <c r="V1115" i="3"/>
  <c r="T1116" i="3"/>
  <c r="U1116" i="3"/>
  <c r="V1116" i="3"/>
  <c r="T1117" i="3"/>
  <c r="U1117" i="3"/>
  <c r="V1117" i="3"/>
  <c r="T1118" i="3"/>
  <c r="U1118" i="3"/>
  <c r="V1118" i="3"/>
  <c r="T1119" i="3"/>
  <c r="U1119" i="3"/>
  <c r="V1119" i="3"/>
  <c r="T1120" i="3"/>
  <c r="U1120" i="3"/>
  <c r="V1120" i="3"/>
  <c r="T1121" i="3"/>
  <c r="U1121" i="3"/>
  <c r="V1121" i="3"/>
  <c r="T1122" i="3"/>
  <c r="U1122" i="3"/>
  <c r="V1122" i="3"/>
  <c r="T1123" i="3"/>
  <c r="U1123" i="3"/>
  <c r="V1123" i="3"/>
  <c r="T1124" i="3"/>
  <c r="U1124" i="3"/>
  <c r="V1124" i="3"/>
  <c r="T1125" i="3"/>
  <c r="U1125" i="3"/>
  <c r="V1125" i="3"/>
  <c r="T1126" i="3"/>
  <c r="U1126" i="3"/>
  <c r="V1126" i="3"/>
  <c r="T1127" i="3"/>
  <c r="U1127" i="3"/>
  <c r="V1127" i="3"/>
  <c r="T1128" i="3"/>
  <c r="U1128" i="3"/>
  <c r="V1128" i="3"/>
  <c r="T1129" i="3"/>
  <c r="U1129" i="3"/>
  <c r="V1129" i="3"/>
  <c r="T1130" i="3"/>
  <c r="U1130" i="3"/>
  <c r="V1130" i="3"/>
  <c r="T1131" i="3"/>
  <c r="U1131" i="3"/>
  <c r="V1131" i="3"/>
  <c r="T1132" i="3"/>
  <c r="U1132" i="3"/>
  <c r="V1132" i="3"/>
  <c r="T1133" i="3"/>
  <c r="U1133" i="3"/>
  <c r="V1133" i="3"/>
  <c r="T1134" i="3"/>
  <c r="U1134" i="3"/>
  <c r="V1134" i="3"/>
  <c r="T1135" i="3"/>
  <c r="U1135" i="3"/>
  <c r="V1135" i="3"/>
  <c r="T1136" i="3"/>
  <c r="U1136" i="3"/>
  <c r="V1136" i="3"/>
  <c r="T1137" i="3"/>
  <c r="U1137" i="3"/>
  <c r="V1137" i="3"/>
  <c r="T1138" i="3"/>
  <c r="U1138" i="3"/>
  <c r="V1138" i="3"/>
  <c r="T1139" i="3"/>
  <c r="U1139" i="3"/>
  <c r="V1139" i="3"/>
  <c r="T1140" i="3"/>
  <c r="U1140" i="3"/>
  <c r="V1140" i="3"/>
  <c r="T1141" i="3"/>
  <c r="U1141" i="3"/>
  <c r="V1141" i="3"/>
  <c r="T1142" i="3"/>
  <c r="U1142" i="3"/>
  <c r="V1142" i="3"/>
  <c r="T1143" i="3"/>
  <c r="U1143" i="3"/>
  <c r="V1143" i="3"/>
  <c r="T1144" i="3"/>
  <c r="U1144" i="3"/>
  <c r="V1144" i="3"/>
  <c r="T1145" i="3"/>
  <c r="U1145" i="3"/>
  <c r="V1145" i="3"/>
  <c r="T1146" i="3"/>
  <c r="U1146" i="3"/>
  <c r="V1146" i="3"/>
  <c r="T1147" i="3"/>
  <c r="U1147" i="3"/>
  <c r="V1147" i="3"/>
  <c r="T1148" i="3"/>
  <c r="U1148" i="3"/>
  <c r="V1148" i="3"/>
  <c r="T1149" i="3"/>
  <c r="U1149" i="3"/>
  <c r="V1149" i="3"/>
  <c r="T1150" i="3"/>
  <c r="U1150" i="3"/>
  <c r="V1150" i="3"/>
  <c r="T1151" i="3"/>
  <c r="U1151" i="3"/>
  <c r="V1151" i="3"/>
  <c r="T1152" i="3"/>
  <c r="U1152" i="3"/>
  <c r="V1152" i="3"/>
  <c r="T1153" i="3"/>
  <c r="U1153" i="3"/>
  <c r="V1153" i="3"/>
  <c r="T1154" i="3"/>
  <c r="U1154" i="3"/>
  <c r="V1154" i="3"/>
  <c r="T1155" i="3"/>
  <c r="U1155" i="3"/>
  <c r="V1155" i="3"/>
  <c r="T1156" i="3"/>
  <c r="U1156" i="3"/>
  <c r="V1156" i="3"/>
  <c r="T1157" i="3"/>
  <c r="U1157" i="3"/>
  <c r="V1157" i="3"/>
  <c r="T1158" i="3"/>
  <c r="U1158" i="3"/>
  <c r="V1158" i="3"/>
  <c r="T1159" i="3"/>
  <c r="U1159" i="3"/>
  <c r="V1159" i="3"/>
  <c r="T1160" i="3"/>
  <c r="U1160" i="3"/>
  <c r="V1160" i="3"/>
  <c r="T1161" i="3"/>
  <c r="U1161" i="3"/>
  <c r="V1161" i="3"/>
  <c r="T1162" i="3"/>
  <c r="U1162" i="3"/>
  <c r="V1162" i="3"/>
  <c r="T1163" i="3"/>
  <c r="U1163" i="3"/>
  <c r="V1163" i="3"/>
  <c r="T1164" i="3"/>
  <c r="U1164" i="3"/>
  <c r="V1164" i="3"/>
  <c r="T1165" i="3"/>
  <c r="U1165" i="3"/>
  <c r="V1165" i="3"/>
  <c r="T1166" i="3"/>
  <c r="U1166" i="3"/>
  <c r="V1166" i="3"/>
  <c r="T1167" i="3"/>
  <c r="U1167" i="3"/>
  <c r="V1167" i="3"/>
  <c r="T1168" i="3"/>
  <c r="U1168" i="3"/>
  <c r="V1168" i="3"/>
  <c r="T1169" i="3"/>
  <c r="U1169" i="3"/>
  <c r="V1169" i="3"/>
  <c r="T1170" i="3"/>
  <c r="U1170" i="3"/>
  <c r="V1170" i="3"/>
  <c r="T1171" i="3"/>
  <c r="U1171" i="3"/>
  <c r="V1171" i="3"/>
  <c r="T1172" i="3"/>
  <c r="U1172" i="3"/>
  <c r="V1172" i="3"/>
  <c r="T1173" i="3"/>
  <c r="U1173" i="3"/>
  <c r="V1173" i="3"/>
  <c r="T1174" i="3"/>
  <c r="U1174" i="3"/>
  <c r="V1174" i="3"/>
  <c r="T1175" i="3"/>
  <c r="U1175" i="3"/>
  <c r="V1175" i="3"/>
  <c r="T1176" i="3"/>
  <c r="U1176" i="3"/>
  <c r="V1176" i="3"/>
  <c r="T1177" i="3"/>
  <c r="U1177" i="3"/>
  <c r="V1177" i="3"/>
  <c r="T1178" i="3"/>
  <c r="U1178" i="3"/>
  <c r="V1178" i="3"/>
  <c r="T1179" i="3"/>
  <c r="U1179" i="3"/>
  <c r="V1179" i="3"/>
  <c r="T1180" i="3"/>
  <c r="U1180" i="3"/>
  <c r="V1180" i="3"/>
  <c r="T1181" i="3"/>
  <c r="U1181" i="3"/>
  <c r="V1181" i="3"/>
  <c r="T1182" i="3"/>
  <c r="U1182" i="3"/>
  <c r="V1182" i="3"/>
  <c r="T1183" i="3"/>
  <c r="U1183" i="3"/>
  <c r="V1183" i="3"/>
  <c r="T1184" i="3"/>
  <c r="U1184" i="3"/>
  <c r="V1184" i="3"/>
  <c r="T1185" i="3"/>
  <c r="U1185" i="3"/>
  <c r="V1185" i="3"/>
  <c r="T1186" i="3"/>
  <c r="U1186" i="3"/>
  <c r="V1186" i="3"/>
  <c r="T1187" i="3"/>
  <c r="U1187" i="3"/>
  <c r="V1187" i="3"/>
  <c r="T1188" i="3"/>
  <c r="U1188" i="3"/>
  <c r="V1188" i="3"/>
  <c r="T1189" i="3"/>
  <c r="U1189" i="3"/>
  <c r="V1189" i="3"/>
  <c r="T1190" i="3"/>
  <c r="U1190" i="3"/>
  <c r="V1190" i="3"/>
  <c r="T1191" i="3"/>
  <c r="U1191" i="3"/>
  <c r="V1191" i="3"/>
  <c r="T1192" i="3"/>
  <c r="U1192" i="3"/>
  <c r="V1192" i="3"/>
  <c r="T1193" i="3"/>
  <c r="U1193" i="3"/>
  <c r="V1193" i="3"/>
  <c r="T1194" i="3"/>
  <c r="U1194" i="3"/>
  <c r="V1194" i="3"/>
  <c r="T1195" i="3"/>
  <c r="U1195" i="3"/>
  <c r="V1195" i="3"/>
  <c r="T1196" i="3"/>
  <c r="U1196" i="3"/>
  <c r="V1196" i="3"/>
  <c r="T1197" i="3"/>
  <c r="U1197" i="3"/>
  <c r="V1197" i="3"/>
  <c r="T1198" i="3"/>
  <c r="U1198" i="3"/>
  <c r="V1198" i="3"/>
  <c r="T1199" i="3"/>
  <c r="U1199" i="3"/>
  <c r="V1199" i="3"/>
  <c r="T1200" i="3"/>
  <c r="U1200" i="3"/>
  <c r="V1200" i="3"/>
  <c r="T1201" i="3"/>
  <c r="U1201" i="3"/>
  <c r="V1201" i="3"/>
  <c r="T1202" i="3"/>
  <c r="U1202" i="3"/>
  <c r="V1202" i="3"/>
  <c r="T1203" i="3"/>
  <c r="U1203" i="3"/>
  <c r="V1203" i="3"/>
  <c r="T1204" i="3"/>
  <c r="U1204" i="3"/>
  <c r="V1204" i="3"/>
  <c r="T1205" i="3"/>
  <c r="U1205" i="3"/>
  <c r="V1205" i="3"/>
  <c r="T1206" i="3"/>
  <c r="U1206" i="3"/>
  <c r="V1206" i="3"/>
  <c r="T1207" i="3"/>
  <c r="U1207" i="3"/>
  <c r="V1207" i="3"/>
  <c r="T1208" i="3"/>
  <c r="U1208" i="3"/>
  <c r="V1208" i="3"/>
  <c r="T1209" i="3"/>
  <c r="U1209" i="3"/>
  <c r="V1209" i="3"/>
  <c r="T1210" i="3"/>
  <c r="U1210" i="3"/>
  <c r="V1210" i="3"/>
  <c r="T1211" i="3"/>
  <c r="U1211" i="3"/>
  <c r="V1211" i="3"/>
  <c r="T1212" i="3"/>
  <c r="U1212" i="3"/>
  <c r="V1212" i="3"/>
  <c r="T1213" i="3"/>
  <c r="U1213" i="3"/>
  <c r="V1213" i="3"/>
  <c r="T1214" i="3"/>
  <c r="U1214" i="3"/>
  <c r="V1214" i="3"/>
  <c r="T1215" i="3"/>
  <c r="V1215" i="3"/>
  <c r="T1216" i="3"/>
  <c r="U1216" i="3"/>
  <c r="V1216" i="3"/>
  <c r="T1217" i="3"/>
  <c r="U1217" i="3"/>
  <c r="V1217" i="3"/>
  <c r="T1218" i="3"/>
  <c r="U1218" i="3"/>
  <c r="V1218" i="3"/>
  <c r="T1219" i="3"/>
  <c r="U1219" i="3"/>
  <c r="V1219" i="3"/>
  <c r="T1220" i="3"/>
  <c r="U1220" i="3"/>
  <c r="V1220" i="3"/>
  <c r="T1221" i="3"/>
  <c r="U1221" i="3"/>
  <c r="V1221" i="3"/>
  <c r="T1222" i="3"/>
  <c r="U1222" i="3"/>
  <c r="V1222" i="3"/>
  <c r="T1223" i="3"/>
  <c r="U1223" i="3"/>
  <c r="V1223" i="3"/>
  <c r="T1224" i="3"/>
  <c r="U1224" i="3"/>
  <c r="V1224" i="3"/>
  <c r="T1225" i="3"/>
  <c r="U1225" i="3"/>
  <c r="V1225" i="3"/>
  <c r="T1226" i="3"/>
  <c r="U1226" i="3"/>
  <c r="V1226" i="3"/>
  <c r="T1227" i="3"/>
  <c r="U1227" i="3"/>
  <c r="V1227" i="3"/>
  <c r="T1228" i="3"/>
  <c r="U1228" i="3"/>
  <c r="V1228" i="3"/>
  <c r="T1229" i="3"/>
  <c r="U1229" i="3"/>
  <c r="V1229" i="3"/>
  <c r="T1230" i="3"/>
  <c r="U1230" i="3"/>
  <c r="V1230" i="3"/>
  <c r="T1231" i="3"/>
  <c r="U1231" i="3"/>
  <c r="V1231" i="3"/>
  <c r="T1232" i="3"/>
  <c r="U1232" i="3"/>
  <c r="V1232" i="3"/>
  <c r="T1233" i="3"/>
  <c r="U1233" i="3"/>
  <c r="V1233" i="3"/>
  <c r="T1234" i="3"/>
  <c r="U1234" i="3"/>
  <c r="V1234" i="3"/>
  <c r="T1235" i="3"/>
  <c r="U1235" i="3"/>
  <c r="V1235" i="3"/>
  <c r="T1236" i="3"/>
  <c r="U1236" i="3"/>
  <c r="V1236" i="3"/>
  <c r="T1237" i="3"/>
  <c r="U1237" i="3"/>
  <c r="V1237" i="3"/>
  <c r="T1238" i="3"/>
  <c r="U1238" i="3"/>
  <c r="V1238" i="3"/>
  <c r="T1239" i="3"/>
  <c r="U1239" i="3"/>
  <c r="V1239" i="3"/>
  <c r="T1240" i="3"/>
  <c r="U1240" i="3"/>
  <c r="V1240" i="3"/>
  <c r="T1241" i="3"/>
  <c r="U1241" i="3"/>
  <c r="V1241" i="3"/>
  <c r="T1242" i="3"/>
  <c r="U1242" i="3"/>
  <c r="V1242" i="3"/>
  <c r="T1243" i="3"/>
  <c r="U1243" i="3"/>
  <c r="V1243" i="3"/>
  <c r="T1244" i="3"/>
  <c r="U1244" i="3"/>
  <c r="V1244" i="3"/>
  <c r="T1245" i="3"/>
  <c r="U1245" i="3"/>
  <c r="V1245" i="3"/>
  <c r="T1246" i="3"/>
  <c r="U1246" i="3"/>
  <c r="V1246" i="3"/>
  <c r="T1247" i="3"/>
  <c r="U1247" i="3"/>
  <c r="V1247" i="3"/>
  <c r="T1248" i="3"/>
  <c r="U1248" i="3"/>
  <c r="V1248" i="3"/>
  <c r="T1249" i="3"/>
  <c r="U1249" i="3"/>
  <c r="V1249" i="3"/>
  <c r="T1250" i="3"/>
  <c r="U1250" i="3"/>
  <c r="V1250" i="3"/>
  <c r="T1251" i="3"/>
  <c r="U1251" i="3"/>
  <c r="V1251" i="3"/>
  <c r="T1252" i="3"/>
  <c r="U1252" i="3"/>
  <c r="V1252" i="3"/>
  <c r="T1253" i="3"/>
  <c r="U1253" i="3"/>
  <c r="V1253" i="3"/>
  <c r="T1254" i="3"/>
  <c r="U1254" i="3"/>
  <c r="V1254" i="3"/>
  <c r="T1255" i="3"/>
  <c r="U1255" i="3"/>
  <c r="V1255" i="3"/>
  <c r="T1256" i="3"/>
  <c r="U1256" i="3"/>
  <c r="V1256" i="3"/>
  <c r="T1257" i="3"/>
  <c r="U1257" i="3"/>
  <c r="V1257" i="3"/>
  <c r="T1258" i="3"/>
  <c r="U1258" i="3"/>
  <c r="V1258" i="3"/>
  <c r="T1259" i="3"/>
  <c r="U1259" i="3"/>
  <c r="V1259" i="3"/>
  <c r="T1260" i="3"/>
  <c r="U1260" i="3"/>
  <c r="V1260" i="3"/>
  <c r="T1261" i="3"/>
  <c r="U1261" i="3"/>
  <c r="V1261" i="3"/>
  <c r="T1262" i="3"/>
  <c r="U1262" i="3"/>
  <c r="V1262" i="3"/>
  <c r="T1263" i="3"/>
  <c r="U1263" i="3"/>
  <c r="V1263" i="3"/>
  <c r="T1264" i="3"/>
  <c r="U1264" i="3"/>
  <c r="V1264" i="3"/>
  <c r="T1265" i="3"/>
  <c r="U1265" i="3"/>
  <c r="V1265" i="3"/>
  <c r="T1266" i="3"/>
  <c r="U1266" i="3"/>
  <c r="V1266" i="3"/>
  <c r="T1267" i="3"/>
  <c r="U1267" i="3"/>
  <c r="V1267" i="3"/>
  <c r="T1268" i="3"/>
  <c r="U1268" i="3"/>
  <c r="V1268" i="3"/>
  <c r="T1269" i="3"/>
  <c r="U1269" i="3"/>
  <c r="V1269" i="3"/>
  <c r="T1270" i="3"/>
  <c r="U1270" i="3"/>
  <c r="V1270" i="3"/>
  <c r="T1271" i="3"/>
  <c r="U1271" i="3"/>
  <c r="V1271" i="3"/>
  <c r="T1272" i="3"/>
  <c r="U1272" i="3"/>
  <c r="V1272" i="3"/>
  <c r="T1273" i="3"/>
  <c r="U1273" i="3"/>
  <c r="V1273" i="3"/>
  <c r="T1274" i="3"/>
  <c r="U1274" i="3"/>
  <c r="V1274" i="3"/>
  <c r="T1275" i="3"/>
  <c r="U1275" i="3"/>
  <c r="V1275" i="3"/>
  <c r="T1276" i="3"/>
  <c r="U1276" i="3"/>
  <c r="V1276" i="3"/>
  <c r="T1277" i="3"/>
  <c r="U1277" i="3"/>
  <c r="V1277" i="3"/>
  <c r="T1278" i="3"/>
  <c r="U1278" i="3"/>
  <c r="V1278" i="3"/>
  <c r="T1279" i="3"/>
  <c r="U1279" i="3"/>
  <c r="V1279" i="3"/>
  <c r="T1280" i="3"/>
  <c r="U1280" i="3"/>
  <c r="V1280" i="3"/>
  <c r="T1281" i="3"/>
  <c r="U1281" i="3"/>
  <c r="V1281" i="3"/>
  <c r="T1282" i="3"/>
  <c r="U1282" i="3"/>
  <c r="V1282" i="3"/>
  <c r="T1283" i="3"/>
  <c r="U1283" i="3"/>
  <c r="V1283" i="3"/>
  <c r="T1284" i="3"/>
  <c r="U1284" i="3"/>
  <c r="V1284" i="3"/>
  <c r="T1285" i="3"/>
  <c r="U1285" i="3"/>
  <c r="V1285" i="3"/>
  <c r="T1286" i="3"/>
  <c r="U1286" i="3"/>
  <c r="V1286" i="3"/>
  <c r="T1287" i="3"/>
  <c r="U1287" i="3"/>
  <c r="V1287" i="3"/>
  <c r="T1288" i="3"/>
  <c r="U1288" i="3"/>
  <c r="V1288" i="3"/>
  <c r="T1289" i="3"/>
  <c r="U1289" i="3"/>
  <c r="V1289" i="3"/>
  <c r="T1290" i="3"/>
  <c r="U1290" i="3"/>
  <c r="V1290" i="3"/>
  <c r="T1291" i="3"/>
  <c r="U1291" i="3"/>
  <c r="V1291" i="3"/>
  <c r="T1292" i="3"/>
  <c r="U1292" i="3"/>
  <c r="V1292" i="3"/>
  <c r="T1293" i="3"/>
  <c r="U1293" i="3"/>
  <c r="V1293" i="3"/>
  <c r="T1294" i="3"/>
  <c r="U1294" i="3"/>
  <c r="V1294" i="3"/>
  <c r="T1295" i="3"/>
  <c r="U1295" i="3"/>
  <c r="V1295" i="3"/>
  <c r="T1296" i="3"/>
  <c r="U1296" i="3"/>
  <c r="V1296" i="3"/>
  <c r="T1297" i="3"/>
  <c r="U1297" i="3"/>
  <c r="V1297" i="3"/>
  <c r="T1298" i="3"/>
  <c r="U1298" i="3"/>
  <c r="V1298" i="3"/>
  <c r="T1299" i="3"/>
  <c r="U1299" i="3"/>
  <c r="V1299" i="3"/>
  <c r="T1300" i="3"/>
  <c r="U1300" i="3"/>
  <c r="V1300" i="3"/>
  <c r="T1301" i="3"/>
  <c r="U1301" i="3"/>
  <c r="V1301" i="3"/>
  <c r="T1302" i="3"/>
  <c r="U1302" i="3"/>
  <c r="V1302" i="3"/>
  <c r="T1303" i="3"/>
  <c r="U1303" i="3"/>
  <c r="V1303" i="3"/>
  <c r="T1304" i="3"/>
  <c r="U1304" i="3"/>
  <c r="V1304" i="3"/>
  <c r="T1305" i="3"/>
  <c r="U1305" i="3"/>
  <c r="V1305" i="3"/>
  <c r="T1306" i="3"/>
  <c r="U1306" i="3"/>
  <c r="V1306" i="3"/>
  <c r="T1307" i="3"/>
  <c r="U1307" i="3"/>
  <c r="V1307" i="3"/>
  <c r="T1308" i="3"/>
  <c r="U1308" i="3"/>
  <c r="V1308" i="3"/>
  <c r="T1309" i="3"/>
  <c r="U1309" i="3"/>
  <c r="V1309" i="3"/>
  <c r="T1310" i="3"/>
  <c r="U1310" i="3"/>
  <c r="V1310" i="3"/>
  <c r="T1311" i="3"/>
  <c r="U1311" i="3"/>
  <c r="V1311" i="3"/>
  <c r="T1312" i="3"/>
  <c r="U1312" i="3"/>
  <c r="V1312" i="3"/>
  <c r="T1313" i="3"/>
  <c r="U1313" i="3"/>
  <c r="V1313" i="3"/>
  <c r="T1314" i="3"/>
  <c r="U1314" i="3"/>
  <c r="V1314" i="3"/>
  <c r="T1315" i="3"/>
  <c r="U1315" i="3"/>
  <c r="V1315" i="3"/>
  <c r="T1316" i="3"/>
  <c r="U1316" i="3"/>
  <c r="V1316" i="3"/>
  <c r="T1317" i="3"/>
  <c r="U1317" i="3"/>
  <c r="V1317" i="3"/>
  <c r="T1318" i="3"/>
  <c r="U1318" i="3"/>
  <c r="V1318" i="3"/>
  <c r="T1319" i="3"/>
  <c r="U1319" i="3"/>
  <c r="V1319" i="3"/>
  <c r="T1320" i="3"/>
  <c r="U1320" i="3"/>
  <c r="V1320" i="3"/>
  <c r="T1321" i="3"/>
  <c r="U1321" i="3"/>
  <c r="V1321" i="3"/>
  <c r="T1322" i="3"/>
  <c r="U1322" i="3"/>
  <c r="V1322" i="3"/>
  <c r="T1323" i="3"/>
  <c r="U1323" i="3"/>
  <c r="V1323" i="3"/>
  <c r="T1324" i="3"/>
  <c r="U1324" i="3"/>
  <c r="V1324" i="3"/>
  <c r="T1325" i="3"/>
  <c r="U1325" i="3"/>
  <c r="V1325" i="3"/>
  <c r="T1326" i="3"/>
  <c r="U1326" i="3"/>
  <c r="V1326" i="3"/>
  <c r="T1327" i="3"/>
  <c r="U1327" i="3"/>
  <c r="V1327" i="3"/>
  <c r="T1328" i="3"/>
  <c r="U1328" i="3"/>
  <c r="V1328" i="3"/>
  <c r="T1329" i="3"/>
  <c r="U1329" i="3"/>
  <c r="V1329" i="3"/>
  <c r="T1330" i="3"/>
  <c r="U1330" i="3"/>
  <c r="V1330" i="3"/>
  <c r="T1331" i="3"/>
  <c r="U1331" i="3"/>
  <c r="V1331" i="3"/>
  <c r="T1332" i="3"/>
  <c r="U1332" i="3"/>
  <c r="V1332" i="3"/>
  <c r="T1333" i="3"/>
  <c r="U1333" i="3"/>
  <c r="V1333" i="3"/>
  <c r="T1334" i="3"/>
  <c r="U1334" i="3"/>
  <c r="V1334" i="3"/>
  <c r="T1335" i="3"/>
  <c r="U1335" i="3"/>
  <c r="V1335" i="3"/>
  <c r="T1336" i="3"/>
  <c r="U1336" i="3"/>
  <c r="V1336" i="3"/>
  <c r="T1337" i="3"/>
  <c r="U1337" i="3"/>
  <c r="V1337" i="3"/>
  <c r="T1338" i="3"/>
  <c r="U1338" i="3"/>
  <c r="V1338" i="3"/>
  <c r="T1339" i="3"/>
  <c r="U1339" i="3"/>
  <c r="V1339" i="3"/>
  <c r="T1340" i="3"/>
  <c r="U1340" i="3"/>
  <c r="V1340" i="3"/>
  <c r="T1341" i="3"/>
  <c r="U1341" i="3"/>
  <c r="V1341" i="3"/>
  <c r="T1342" i="3"/>
  <c r="U1342" i="3"/>
  <c r="V1342" i="3"/>
  <c r="T1343" i="3"/>
  <c r="U1343" i="3"/>
  <c r="V1343" i="3"/>
  <c r="T1344" i="3"/>
  <c r="U1344" i="3"/>
  <c r="V1344" i="3"/>
  <c r="T1345" i="3"/>
  <c r="U1345" i="3"/>
  <c r="V1345" i="3"/>
  <c r="T1346" i="3"/>
  <c r="U1346" i="3"/>
  <c r="V1346" i="3"/>
  <c r="T1347" i="3"/>
  <c r="U1347" i="3"/>
  <c r="V1347" i="3"/>
  <c r="T1348" i="3"/>
  <c r="U1348" i="3"/>
  <c r="V1348" i="3"/>
  <c r="T1349" i="3"/>
  <c r="U1349" i="3"/>
  <c r="V1349" i="3"/>
  <c r="T1350" i="3"/>
  <c r="U1350" i="3"/>
  <c r="V1350" i="3"/>
  <c r="T1351" i="3"/>
  <c r="U1351" i="3"/>
  <c r="V1351" i="3"/>
  <c r="T1352" i="3"/>
  <c r="U1352" i="3"/>
  <c r="V1352" i="3"/>
  <c r="T1353" i="3"/>
  <c r="U1353" i="3"/>
  <c r="V1353" i="3"/>
  <c r="T1354" i="3"/>
  <c r="U1354" i="3"/>
  <c r="V1354" i="3"/>
  <c r="T1355" i="3"/>
  <c r="U1355" i="3"/>
  <c r="V1355" i="3"/>
  <c r="T1356" i="3"/>
  <c r="U1356" i="3"/>
  <c r="V1356" i="3"/>
  <c r="T1357" i="3"/>
  <c r="U1357" i="3"/>
  <c r="V1357" i="3"/>
  <c r="T1358" i="3"/>
  <c r="U1358" i="3"/>
  <c r="V1358" i="3"/>
  <c r="T1359" i="3"/>
  <c r="U1359" i="3"/>
  <c r="V1359" i="3"/>
  <c r="T1360" i="3"/>
  <c r="U1360" i="3"/>
  <c r="V1360" i="3"/>
  <c r="T1361" i="3"/>
  <c r="U1361" i="3"/>
  <c r="V1361" i="3"/>
  <c r="T1362" i="3"/>
  <c r="U1362" i="3"/>
  <c r="V1362" i="3"/>
  <c r="T1363" i="3"/>
  <c r="U1363" i="3"/>
  <c r="V1363" i="3"/>
  <c r="T1364" i="3"/>
  <c r="U1364" i="3"/>
  <c r="V1364" i="3"/>
  <c r="T1365" i="3"/>
  <c r="U1365" i="3"/>
  <c r="V1365" i="3"/>
  <c r="T1366" i="3"/>
  <c r="U1366" i="3"/>
  <c r="V1366" i="3"/>
  <c r="T1367" i="3"/>
  <c r="U1367" i="3"/>
  <c r="V1367" i="3"/>
  <c r="T1368" i="3"/>
  <c r="U1368" i="3"/>
  <c r="V1368" i="3"/>
  <c r="T1369" i="3"/>
  <c r="U1369" i="3"/>
  <c r="V1369" i="3"/>
  <c r="T1370" i="3"/>
  <c r="U1370" i="3"/>
  <c r="V1370" i="3"/>
  <c r="T1371" i="3"/>
  <c r="U1371" i="3"/>
  <c r="V1371" i="3"/>
  <c r="T1372" i="3"/>
  <c r="U1372" i="3"/>
  <c r="V1372" i="3"/>
  <c r="T1373" i="3"/>
  <c r="U1373" i="3"/>
  <c r="V1373" i="3"/>
  <c r="T1374" i="3"/>
  <c r="U1374" i="3"/>
  <c r="V1374" i="3"/>
  <c r="T1375" i="3"/>
  <c r="U1375" i="3"/>
  <c r="V1375" i="3"/>
  <c r="T1376" i="3"/>
  <c r="U1376" i="3"/>
  <c r="V1376" i="3"/>
  <c r="T1377" i="3"/>
  <c r="U1377" i="3"/>
  <c r="V1377" i="3"/>
  <c r="T1378" i="3"/>
  <c r="U1378" i="3"/>
  <c r="V1378" i="3"/>
  <c r="T1379" i="3"/>
  <c r="U1379" i="3"/>
  <c r="V1379" i="3"/>
  <c r="T1380" i="3"/>
  <c r="U1380" i="3"/>
  <c r="V1380" i="3"/>
  <c r="T1381" i="3"/>
  <c r="U1381" i="3"/>
  <c r="V1381" i="3"/>
  <c r="T1382" i="3"/>
  <c r="U1382" i="3"/>
  <c r="V1382" i="3"/>
  <c r="T1383" i="3"/>
  <c r="U1383" i="3"/>
  <c r="V1383" i="3"/>
  <c r="T1384" i="3"/>
  <c r="U1384" i="3"/>
  <c r="V1384" i="3"/>
  <c r="T1385" i="3"/>
  <c r="U1385" i="3"/>
  <c r="V1385" i="3"/>
  <c r="T1386" i="3"/>
  <c r="U1386" i="3"/>
  <c r="V1386" i="3"/>
  <c r="T1387" i="3"/>
  <c r="U1387" i="3"/>
  <c r="V1387" i="3"/>
  <c r="T1388" i="3"/>
  <c r="U1388" i="3"/>
  <c r="V1388" i="3"/>
  <c r="T1389" i="3"/>
  <c r="U1389" i="3"/>
  <c r="V1389" i="3"/>
  <c r="T1390" i="3"/>
  <c r="U1390" i="3"/>
  <c r="V1390" i="3"/>
  <c r="T1391" i="3"/>
  <c r="U1391" i="3"/>
  <c r="V1391" i="3"/>
  <c r="T1392" i="3"/>
  <c r="U1392" i="3"/>
  <c r="V1392" i="3"/>
  <c r="T1393" i="3"/>
  <c r="U1393" i="3"/>
  <c r="V1393" i="3"/>
  <c r="T1394" i="3"/>
  <c r="U1394" i="3"/>
  <c r="V1394" i="3"/>
  <c r="T1395" i="3"/>
  <c r="U1395" i="3"/>
  <c r="V1395" i="3"/>
  <c r="T1396" i="3"/>
  <c r="U1396" i="3"/>
  <c r="V1396" i="3"/>
  <c r="T1397" i="3"/>
  <c r="U1397" i="3"/>
  <c r="V1397" i="3"/>
  <c r="T1398" i="3"/>
  <c r="U1398" i="3"/>
  <c r="V1398" i="3"/>
  <c r="T1399" i="3"/>
  <c r="U1399" i="3"/>
  <c r="V1399" i="3"/>
  <c r="T1400" i="3"/>
  <c r="U1400" i="3"/>
  <c r="V1400" i="3"/>
  <c r="T1401" i="3"/>
  <c r="U1401" i="3"/>
  <c r="V1401" i="3"/>
  <c r="T1402" i="3"/>
  <c r="U1402" i="3"/>
  <c r="V1402" i="3"/>
  <c r="T1403" i="3"/>
  <c r="U1403" i="3"/>
  <c r="V1403" i="3"/>
  <c r="T1404" i="3"/>
  <c r="U1404" i="3"/>
  <c r="V1404" i="3"/>
  <c r="T1405" i="3"/>
  <c r="U1405" i="3"/>
  <c r="V1405" i="3"/>
  <c r="T1406" i="3"/>
  <c r="U1406" i="3"/>
  <c r="V1406" i="3"/>
  <c r="T1407" i="3"/>
  <c r="U1407" i="3"/>
  <c r="V1407" i="3"/>
  <c r="T1408" i="3"/>
  <c r="U1408" i="3"/>
  <c r="V1408" i="3"/>
  <c r="T1409" i="3"/>
  <c r="U1409" i="3"/>
  <c r="V1409" i="3"/>
  <c r="T1410" i="3"/>
  <c r="U1410" i="3"/>
  <c r="V1410" i="3"/>
  <c r="T1411" i="3"/>
  <c r="U1411" i="3"/>
  <c r="V1411" i="3"/>
  <c r="T1412" i="3"/>
  <c r="U1412" i="3"/>
  <c r="V1412" i="3"/>
  <c r="T1413" i="3"/>
  <c r="U1413" i="3"/>
  <c r="V1413" i="3"/>
  <c r="T1414" i="3"/>
  <c r="U1414" i="3"/>
  <c r="V1414" i="3"/>
  <c r="T1415" i="3"/>
  <c r="U1415" i="3"/>
  <c r="V1415" i="3"/>
  <c r="T1416" i="3"/>
  <c r="U1416" i="3"/>
  <c r="V1416" i="3"/>
  <c r="T1417" i="3"/>
  <c r="U1417" i="3"/>
  <c r="V1417" i="3"/>
  <c r="T1418" i="3"/>
  <c r="U1418" i="3"/>
  <c r="V1418" i="3"/>
  <c r="T1419" i="3"/>
  <c r="U1419" i="3"/>
  <c r="V1419" i="3"/>
  <c r="T1420" i="3"/>
  <c r="U1420" i="3"/>
  <c r="V1420" i="3"/>
  <c r="T1421" i="3"/>
  <c r="U1421" i="3"/>
  <c r="V1421" i="3"/>
  <c r="T1422" i="3"/>
  <c r="U1422" i="3"/>
  <c r="V1422" i="3"/>
  <c r="T1423" i="3"/>
  <c r="U1423" i="3"/>
  <c r="V1423" i="3"/>
  <c r="T1424" i="3"/>
  <c r="U1424" i="3"/>
  <c r="V1424" i="3"/>
  <c r="T1425" i="3"/>
  <c r="U1425" i="3"/>
  <c r="V1425" i="3"/>
  <c r="T1426" i="3"/>
  <c r="U1426" i="3"/>
  <c r="V1426" i="3"/>
  <c r="T1427" i="3"/>
  <c r="U1427" i="3"/>
  <c r="V1427" i="3"/>
  <c r="T1428" i="3"/>
  <c r="U1428" i="3"/>
  <c r="V1428" i="3"/>
  <c r="T1429" i="3"/>
  <c r="U1429" i="3"/>
  <c r="V1429" i="3"/>
  <c r="T1430" i="3"/>
  <c r="U1430" i="3"/>
  <c r="V1430" i="3"/>
  <c r="T1431" i="3"/>
  <c r="U1431" i="3"/>
  <c r="V1431" i="3"/>
  <c r="T1432" i="3"/>
  <c r="U1432" i="3"/>
  <c r="V1432" i="3"/>
  <c r="T1433" i="3"/>
  <c r="U1433" i="3"/>
  <c r="V1433" i="3"/>
  <c r="T1434" i="3"/>
  <c r="U1434" i="3"/>
  <c r="V1434" i="3"/>
  <c r="T1435" i="3"/>
  <c r="U1435" i="3"/>
  <c r="V1435" i="3"/>
  <c r="T1436" i="3"/>
  <c r="U1436" i="3"/>
  <c r="V1436" i="3"/>
  <c r="T1437" i="3"/>
  <c r="U1437" i="3"/>
  <c r="V1437" i="3"/>
  <c r="T1438" i="3"/>
  <c r="U1438" i="3"/>
  <c r="V1438" i="3"/>
  <c r="T1439" i="3"/>
  <c r="U1439" i="3"/>
  <c r="V1439" i="3"/>
  <c r="T1440" i="3"/>
  <c r="U1440" i="3"/>
  <c r="V1440" i="3"/>
  <c r="T1441" i="3"/>
  <c r="U1441" i="3"/>
  <c r="V1441" i="3"/>
  <c r="T1442" i="3"/>
  <c r="U1442" i="3"/>
  <c r="V1442" i="3"/>
  <c r="T1443" i="3"/>
  <c r="U1443" i="3"/>
  <c r="V1443" i="3"/>
  <c r="T1444" i="3"/>
  <c r="U1444" i="3"/>
  <c r="V1444" i="3"/>
  <c r="T1445" i="3"/>
  <c r="U1445" i="3"/>
  <c r="V1445" i="3"/>
  <c r="T1446" i="3"/>
  <c r="U1446" i="3"/>
  <c r="V1446" i="3"/>
  <c r="T1447" i="3"/>
  <c r="U1447" i="3"/>
  <c r="V1447" i="3"/>
  <c r="T1448" i="3"/>
  <c r="U1448" i="3"/>
  <c r="V1448" i="3"/>
  <c r="T1449" i="3"/>
  <c r="U1449" i="3"/>
  <c r="V1449" i="3"/>
  <c r="T1450" i="3"/>
  <c r="U1450" i="3"/>
  <c r="V1450" i="3"/>
  <c r="T1451" i="3"/>
  <c r="U1451" i="3"/>
  <c r="V1451" i="3"/>
  <c r="T1452" i="3"/>
  <c r="U1452" i="3"/>
  <c r="V1452" i="3"/>
  <c r="T1453" i="3"/>
  <c r="U1453" i="3"/>
  <c r="V1453" i="3"/>
  <c r="T1454" i="3"/>
  <c r="U1454" i="3"/>
  <c r="V1454" i="3"/>
  <c r="T1455" i="3"/>
  <c r="U1455" i="3"/>
  <c r="V1455" i="3"/>
  <c r="T1456" i="3"/>
  <c r="U1456" i="3"/>
  <c r="V1456" i="3"/>
  <c r="T1457" i="3"/>
  <c r="U1457" i="3"/>
  <c r="V1457" i="3"/>
  <c r="T1458" i="3"/>
  <c r="U1458" i="3"/>
  <c r="V1458" i="3"/>
  <c r="T1459" i="3"/>
  <c r="U1459" i="3"/>
  <c r="V1459" i="3"/>
  <c r="T1460" i="3"/>
  <c r="U1460" i="3"/>
  <c r="V1460" i="3"/>
  <c r="T1461" i="3"/>
  <c r="U1461" i="3"/>
  <c r="V1461" i="3"/>
  <c r="T1462" i="3"/>
  <c r="U1462" i="3"/>
  <c r="V1462" i="3"/>
  <c r="T1463" i="3"/>
  <c r="U1463" i="3"/>
  <c r="V1463" i="3"/>
  <c r="T1464" i="3"/>
  <c r="U1464" i="3"/>
  <c r="V1464" i="3"/>
  <c r="T1465" i="3"/>
  <c r="U1465" i="3"/>
  <c r="V1465" i="3"/>
  <c r="T1466" i="3"/>
  <c r="U1466" i="3"/>
  <c r="V1466" i="3"/>
  <c r="T1467" i="3"/>
  <c r="U1467" i="3"/>
  <c r="V1467" i="3"/>
  <c r="T1468" i="3"/>
  <c r="U1468" i="3"/>
  <c r="V1468" i="3"/>
  <c r="T1469" i="3"/>
  <c r="U1469" i="3"/>
  <c r="V1469" i="3"/>
  <c r="T1470" i="3"/>
  <c r="U1470" i="3"/>
  <c r="V1470" i="3"/>
  <c r="T1471" i="3"/>
  <c r="U1471" i="3"/>
  <c r="V1471" i="3"/>
  <c r="T1472" i="3"/>
  <c r="U1472" i="3"/>
  <c r="V1472" i="3"/>
  <c r="T1473" i="3"/>
  <c r="U1473" i="3"/>
  <c r="V1473" i="3"/>
  <c r="T1474" i="3"/>
  <c r="U1474" i="3"/>
  <c r="V1474" i="3"/>
  <c r="T1475" i="3"/>
  <c r="U1475" i="3"/>
  <c r="V1475" i="3"/>
  <c r="T1476" i="3"/>
  <c r="U1476" i="3"/>
  <c r="V1476" i="3"/>
  <c r="T1477" i="3"/>
  <c r="U1477" i="3"/>
  <c r="V1477" i="3"/>
  <c r="T1478" i="3"/>
  <c r="U1478" i="3"/>
  <c r="V1478" i="3"/>
  <c r="T1479" i="3"/>
  <c r="U1479" i="3"/>
  <c r="V1479" i="3"/>
  <c r="T1480" i="3"/>
  <c r="U1480" i="3"/>
  <c r="V1480" i="3"/>
  <c r="T1481" i="3"/>
  <c r="U1481" i="3"/>
  <c r="V1481" i="3"/>
  <c r="T1482" i="3"/>
  <c r="U1482" i="3"/>
  <c r="V1482" i="3"/>
  <c r="T1483" i="3"/>
  <c r="U1483" i="3"/>
  <c r="V1483" i="3"/>
  <c r="T1484" i="3"/>
  <c r="U1484" i="3"/>
  <c r="V1484" i="3"/>
  <c r="T1485" i="3"/>
  <c r="U1485" i="3"/>
  <c r="V1485" i="3"/>
  <c r="T1486" i="3"/>
  <c r="U1486" i="3"/>
  <c r="V1486" i="3"/>
  <c r="T1487" i="3"/>
  <c r="U1487" i="3"/>
  <c r="V1487" i="3"/>
  <c r="T1488" i="3"/>
  <c r="U1488" i="3"/>
  <c r="V1488" i="3"/>
  <c r="T1489" i="3"/>
  <c r="U1489" i="3"/>
  <c r="V1489" i="3"/>
  <c r="T1490" i="3"/>
  <c r="U1490" i="3"/>
  <c r="V1490" i="3"/>
  <c r="T1491" i="3"/>
  <c r="U1491" i="3"/>
  <c r="V1491" i="3"/>
  <c r="T1492" i="3"/>
  <c r="U1492" i="3"/>
  <c r="V1492" i="3"/>
  <c r="T1493" i="3"/>
  <c r="U1493" i="3"/>
  <c r="V1493" i="3"/>
  <c r="T1494" i="3"/>
  <c r="U1494" i="3"/>
  <c r="V1494" i="3"/>
  <c r="T1495" i="3"/>
  <c r="U1495" i="3"/>
  <c r="V1495" i="3"/>
  <c r="T1496" i="3"/>
  <c r="U1496" i="3"/>
  <c r="V1496" i="3"/>
  <c r="T1497" i="3"/>
  <c r="U1497" i="3"/>
  <c r="V1497" i="3"/>
  <c r="T1498" i="3"/>
  <c r="U1498" i="3"/>
  <c r="V1498" i="3"/>
  <c r="T1499" i="3"/>
  <c r="U1499" i="3"/>
  <c r="V1499" i="3"/>
  <c r="T1500" i="3"/>
  <c r="U1500" i="3"/>
  <c r="V1500" i="3"/>
  <c r="T1501" i="3"/>
  <c r="U1501" i="3"/>
  <c r="V1501" i="3"/>
  <c r="T1502" i="3"/>
  <c r="U1502" i="3"/>
  <c r="V1502" i="3"/>
  <c r="T1503" i="3"/>
  <c r="U1503" i="3"/>
  <c r="V1503" i="3"/>
  <c r="T1504" i="3"/>
  <c r="U1504" i="3"/>
  <c r="V1504" i="3"/>
  <c r="T1505" i="3"/>
  <c r="U1505" i="3"/>
  <c r="V1505" i="3"/>
  <c r="T1506" i="3"/>
  <c r="U1506" i="3"/>
  <c r="V1506" i="3"/>
  <c r="T1507" i="3"/>
  <c r="V1507" i="3"/>
  <c r="T1508" i="3"/>
  <c r="U1508" i="3"/>
  <c r="V1508" i="3"/>
  <c r="T1509" i="3"/>
  <c r="V1509" i="3"/>
  <c r="T1510" i="3"/>
  <c r="U1510" i="3"/>
  <c r="V1510" i="3"/>
  <c r="T1511" i="3"/>
  <c r="U1511" i="3"/>
  <c r="V1511" i="3"/>
  <c r="T1512" i="3"/>
  <c r="U1512" i="3"/>
  <c r="V1512" i="3"/>
  <c r="T1513" i="3"/>
  <c r="U1513" i="3"/>
  <c r="V1513" i="3"/>
  <c r="T1514" i="3"/>
  <c r="U1514" i="3"/>
  <c r="V1514" i="3"/>
  <c r="T1515" i="3"/>
  <c r="U1515" i="3"/>
  <c r="V1515" i="3"/>
  <c r="T1516" i="3"/>
  <c r="U1516" i="3"/>
  <c r="V1516" i="3"/>
  <c r="T1517" i="3"/>
  <c r="U1517" i="3"/>
  <c r="V1517" i="3"/>
  <c r="T1518" i="3"/>
  <c r="U1518" i="3"/>
  <c r="V1518" i="3"/>
  <c r="T1519" i="3"/>
  <c r="U1519" i="3"/>
  <c r="V1519" i="3"/>
  <c r="T1520" i="3"/>
  <c r="U1520" i="3"/>
  <c r="V1520" i="3"/>
  <c r="T1521" i="3"/>
  <c r="U1521" i="3"/>
  <c r="V1521" i="3"/>
  <c r="T1522" i="3"/>
  <c r="U1522" i="3"/>
  <c r="V1522" i="3"/>
  <c r="T1523" i="3"/>
  <c r="U1523" i="3"/>
  <c r="V1523" i="3"/>
  <c r="T1524" i="3"/>
  <c r="U1524" i="3"/>
  <c r="V1524" i="3"/>
  <c r="T1525" i="3"/>
  <c r="U1525" i="3"/>
  <c r="V1525" i="3"/>
  <c r="T1526" i="3"/>
  <c r="U1526" i="3"/>
  <c r="V1526" i="3"/>
  <c r="T1527" i="3"/>
  <c r="U1527" i="3"/>
  <c r="V1527" i="3"/>
  <c r="T1528" i="3"/>
  <c r="U1528" i="3"/>
  <c r="V1528" i="3"/>
  <c r="T1529" i="3"/>
  <c r="U1529" i="3"/>
  <c r="V1529" i="3"/>
  <c r="T1530" i="3"/>
  <c r="U1530" i="3"/>
  <c r="V1530" i="3"/>
  <c r="T1531" i="3"/>
  <c r="U1531" i="3"/>
  <c r="V1531" i="3"/>
  <c r="T1532" i="3"/>
  <c r="U1532" i="3"/>
  <c r="V1532" i="3"/>
  <c r="T1533" i="3"/>
  <c r="U1533" i="3"/>
  <c r="V1533" i="3"/>
  <c r="T1534" i="3"/>
  <c r="U1534" i="3"/>
  <c r="V1534" i="3"/>
  <c r="T1535" i="3"/>
  <c r="U1535" i="3"/>
  <c r="V1535" i="3"/>
  <c r="T1536" i="3"/>
  <c r="U1536" i="3"/>
  <c r="V1536" i="3"/>
  <c r="T1537" i="3"/>
  <c r="U1537" i="3"/>
  <c r="V1537" i="3"/>
  <c r="T1538" i="3"/>
  <c r="U1538" i="3"/>
  <c r="V1538" i="3"/>
  <c r="T1539" i="3"/>
  <c r="U1539" i="3"/>
  <c r="V1539" i="3"/>
  <c r="T1540" i="3"/>
  <c r="U1540" i="3"/>
  <c r="V1540" i="3"/>
  <c r="T1541" i="3"/>
  <c r="U1541" i="3"/>
  <c r="V1541" i="3"/>
  <c r="T1542" i="3"/>
  <c r="U1542" i="3"/>
  <c r="V1542" i="3"/>
  <c r="T1543" i="3"/>
  <c r="U1543" i="3"/>
  <c r="V1543" i="3"/>
  <c r="T1544" i="3"/>
  <c r="U1544" i="3"/>
  <c r="V1544" i="3"/>
  <c r="T1545" i="3"/>
  <c r="U1545" i="3"/>
  <c r="V1545" i="3"/>
  <c r="T1546" i="3"/>
  <c r="U1546" i="3"/>
  <c r="V1546" i="3"/>
  <c r="T1547" i="3"/>
  <c r="U1547" i="3"/>
  <c r="V1547" i="3"/>
  <c r="T1548" i="3"/>
  <c r="U1548" i="3"/>
  <c r="V1548" i="3"/>
  <c r="T1549" i="3"/>
  <c r="U1549" i="3"/>
  <c r="V1549" i="3"/>
  <c r="T1550" i="3"/>
  <c r="U1550" i="3"/>
  <c r="V1550" i="3"/>
  <c r="T1551" i="3"/>
  <c r="U1551" i="3"/>
  <c r="V1551" i="3"/>
  <c r="T1552" i="3"/>
  <c r="U1552" i="3"/>
  <c r="V1552" i="3"/>
  <c r="T1553" i="3"/>
  <c r="U1553" i="3"/>
  <c r="V1553" i="3"/>
  <c r="T1554" i="3"/>
  <c r="U1554" i="3"/>
  <c r="V1554" i="3"/>
  <c r="T1555" i="3"/>
  <c r="U1555" i="3"/>
  <c r="V1555" i="3"/>
  <c r="T1556" i="3"/>
  <c r="U1556" i="3"/>
  <c r="V1556" i="3"/>
  <c r="T1557" i="3"/>
  <c r="U1557" i="3"/>
  <c r="V1557" i="3"/>
  <c r="T1558" i="3"/>
  <c r="U1558" i="3"/>
  <c r="V1558" i="3"/>
  <c r="T1559" i="3"/>
  <c r="U1559" i="3"/>
  <c r="V1559" i="3"/>
  <c r="T1560" i="3"/>
  <c r="U1560" i="3"/>
  <c r="V1560" i="3"/>
  <c r="T1561" i="3"/>
  <c r="U1561" i="3"/>
  <c r="V1561" i="3"/>
  <c r="T1562" i="3"/>
  <c r="U1562" i="3"/>
  <c r="V1562" i="3"/>
  <c r="T1563" i="3"/>
  <c r="U1563" i="3"/>
  <c r="V1563" i="3"/>
  <c r="T1564" i="3"/>
  <c r="U1564" i="3"/>
  <c r="V1564" i="3"/>
  <c r="T1565" i="3"/>
  <c r="U1565" i="3"/>
  <c r="V1565" i="3"/>
  <c r="T1566" i="3"/>
  <c r="U1566" i="3"/>
  <c r="V1566" i="3"/>
  <c r="T1567" i="3"/>
  <c r="U1567" i="3"/>
  <c r="V1567" i="3"/>
  <c r="T1568" i="3"/>
  <c r="U1568" i="3"/>
  <c r="V1568" i="3"/>
  <c r="T1569" i="3"/>
  <c r="U1569" i="3"/>
  <c r="V1569" i="3"/>
  <c r="T1570" i="3"/>
  <c r="U1570" i="3"/>
  <c r="V1570" i="3"/>
  <c r="T1571" i="3"/>
  <c r="U1571" i="3"/>
  <c r="V1571" i="3"/>
  <c r="T1572" i="3"/>
  <c r="U1572" i="3"/>
  <c r="V1572" i="3"/>
  <c r="T1573" i="3"/>
  <c r="U1573" i="3"/>
  <c r="V1573" i="3"/>
  <c r="T1574" i="3"/>
  <c r="U1574" i="3"/>
  <c r="V1574" i="3"/>
  <c r="T1575" i="3"/>
  <c r="U1575" i="3"/>
  <c r="V1575" i="3"/>
  <c r="T1576" i="3"/>
  <c r="U1576" i="3"/>
  <c r="V1576" i="3"/>
  <c r="T1577" i="3"/>
  <c r="U1577" i="3"/>
  <c r="V1577" i="3"/>
  <c r="T1578" i="3"/>
  <c r="U1578" i="3"/>
  <c r="V1578" i="3"/>
  <c r="T1579" i="3"/>
  <c r="U1579" i="3"/>
  <c r="V1579" i="3"/>
  <c r="T1580" i="3"/>
  <c r="U1580" i="3"/>
  <c r="V1580" i="3"/>
  <c r="T1581" i="3"/>
  <c r="U1581" i="3"/>
  <c r="V1581" i="3"/>
  <c r="T1582" i="3"/>
  <c r="U1582" i="3"/>
  <c r="V1582" i="3"/>
  <c r="T1583" i="3"/>
  <c r="U1583" i="3"/>
  <c r="V1583" i="3"/>
  <c r="T1584" i="3"/>
  <c r="U1584" i="3"/>
  <c r="V1584" i="3"/>
  <c r="T1585" i="3"/>
  <c r="U1585" i="3"/>
  <c r="V1585" i="3"/>
  <c r="T1586" i="3"/>
  <c r="U1586" i="3"/>
  <c r="V1586" i="3"/>
  <c r="T1587" i="3"/>
  <c r="U1587" i="3"/>
  <c r="V1587" i="3"/>
  <c r="T1588" i="3"/>
  <c r="U1588" i="3"/>
  <c r="V1588" i="3"/>
  <c r="T1589" i="3"/>
  <c r="U1589" i="3"/>
  <c r="V1589" i="3"/>
  <c r="T1590" i="3"/>
  <c r="U1590" i="3"/>
  <c r="V1590" i="3"/>
  <c r="T1591" i="3"/>
  <c r="U1591" i="3"/>
  <c r="V1591" i="3"/>
  <c r="T1592" i="3"/>
  <c r="U1592" i="3"/>
  <c r="V1592" i="3"/>
  <c r="T1593" i="3"/>
  <c r="U1593" i="3"/>
  <c r="V1593" i="3"/>
  <c r="T1594" i="3"/>
  <c r="U1594" i="3"/>
  <c r="V1594" i="3"/>
  <c r="T1595" i="3"/>
  <c r="U1595" i="3"/>
  <c r="V1595" i="3"/>
  <c r="T1596" i="3"/>
  <c r="U1596" i="3"/>
  <c r="V1596" i="3"/>
  <c r="T1597" i="3"/>
  <c r="U1597" i="3"/>
  <c r="V1597" i="3"/>
  <c r="T1598" i="3"/>
  <c r="U1598" i="3"/>
  <c r="V1598" i="3"/>
  <c r="T1599" i="3"/>
  <c r="U1599" i="3"/>
  <c r="V1599" i="3"/>
  <c r="T1600" i="3"/>
  <c r="U1600" i="3"/>
  <c r="V1600" i="3"/>
  <c r="T1601" i="3"/>
  <c r="U1601" i="3"/>
  <c r="V1601" i="3"/>
  <c r="T1602" i="3"/>
  <c r="U1602" i="3"/>
  <c r="V1602" i="3"/>
  <c r="T1603" i="3"/>
  <c r="U1603" i="3"/>
  <c r="V1603" i="3"/>
  <c r="T1604" i="3"/>
  <c r="U1604" i="3"/>
  <c r="V1604" i="3"/>
  <c r="T1605" i="3"/>
  <c r="U1605" i="3"/>
  <c r="V1605" i="3"/>
  <c r="T1606" i="3"/>
  <c r="U1606" i="3"/>
  <c r="V1606" i="3"/>
  <c r="T1607" i="3"/>
  <c r="U1607" i="3"/>
  <c r="V1607" i="3"/>
  <c r="T1608" i="3"/>
  <c r="U1608" i="3"/>
  <c r="V1608" i="3"/>
  <c r="T1609" i="3"/>
  <c r="U1609" i="3"/>
  <c r="V1609" i="3"/>
  <c r="T1610" i="3"/>
  <c r="U1610" i="3"/>
  <c r="V1610" i="3"/>
  <c r="T1611" i="3"/>
  <c r="U1611" i="3"/>
  <c r="V1611" i="3"/>
  <c r="T1612" i="3"/>
  <c r="U1612" i="3"/>
  <c r="V1612" i="3"/>
  <c r="T1613" i="3"/>
  <c r="U1613" i="3"/>
  <c r="V1613" i="3"/>
  <c r="T1614" i="3"/>
  <c r="U1614" i="3"/>
  <c r="V1614" i="3"/>
  <c r="T1615" i="3"/>
  <c r="U1615" i="3"/>
  <c r="V1615" i="3"/>
  <c r="T1616" i="3"/>
  <c r="U1616" i="3"/>
  <c r="V1616" i="3"/>
  <c r="T1617" i="3"/>
  <c r="U1617" i="3"/>
  <c r="V1617" i="3"/>
  <c r="T1618" i="3"/>
  <c r="U1618" i="3"/>
  <c r="V1618" i="3"/>
  <c r="T1619" i="3"/>
  <c r="U1619" i="3"/>
  <c r="V1619" i="3"/>
  <c r="T1620" i="3"/>
  <c r="U1620" i="3"/>
  <c r="V1620" i="3"/>
  <c r="T1621" i="3"/>
  <c r="U1621" i="3"/>
  <c r="V1621" i="3"/>
  <c r="T1622" i="3"/>
  <c r="U1622" i="3"/>
  <c r="V1622" i="3"/>
  <c r="T1623" i="3"/>
  <c r="U1623" i="3"/>
  <c r="V1623" i="3"/>
  <c r="T1624" i="3"/>
  <c r="U1624" i="3"/>
  <c r="V1624" i="3"/>
  <c r="T1625" i="3"/>
  <c r="U1625" i="3"/>
  <c r="V1625" i="3"/>
  <c r="T1626" i="3"/>
  <c r="U1626" i="3"/>
  <c r="V1626" i="3"/>
  <c r="T1627" i="3"/>
  <c r="U1627" i="3"/>
  <c r="V1627" i="3"/>
  <c r="T1628" i="3"/>
  <c r="U1628" i="3"/>
  <c r="V1628" i="3"/>
  <c r="T1629" i="3"/>
  <c r="U1629" i="3"/>
  <c r="V1629" i="3"/>
  <c r="T1630" i="3"/>
  <c r="U1630" i="3"/>
  <c r="V1630" i="3"/>
  <c r="T1631" i="3"/>
  <c r="U1631" i="3"/>
  <c r="V1631" i="3"/>
  <c r="T1632" i="3"/>
  <c r="U1632" i="3"/>
  <c r="V1632" i="3"/>
  <c r="T1633" i="3"/>
  <c r="U1633" i="3"/>
  <c r="V1633" i="3"/>
  <c r="T1634" i="3"/>
  <c r="U1634" i="3"/>
  <c r="V1634" i="3"/>
  <c r="T1635" i="3"/>
  <c r="U1635" i="3"/>
  <c r="V1635" i="3"/>
  <c r="T1636" i="3"/>
  <c r="U1636" i="3"/>
  <c r="V1636" i="3"/>
  <c r="T1637" i="3"/>
  <c r="U1637" i="3"/>
  <c r="V1637" i="3"/>
  <c r="T1638" i="3"/>
  <c r="U1638" i="3"/>
  <c r="V1638" i="3"/>
  <c r="T1639" i="3"/>
  <c r="U1639" i="3"/>
  <c r="V1639" i="3"/>
  <c r="T1640" i="3"/>
  <c r="U1640" i="3"/>
  <c r="V1640" i="3"/>
  <c r="T1641" i="3"/>
  <c r="U1641" i="3"/>
  <c r="V1641" i="3"/>
  <c r="T1642" i="3"/>
  <c r="U1642" i="3"/>
  <c r="V1642" i="3"/>
  <c r="T1643" i="3"/>
  <c r="U1643" i="3"/>
  <c r="V1643" i="3"/>
  <c r="T1644" i="3"/>
  <c r="U1644" i="3"/>
  <c r="V1644" i="3"/>
  <c r="T1645" i="3"/>
  <c r="U1645" i="3"/>
  <c r="V1645" i="3"/>
  <c r="T1646" i="3"/>
  <c r="U1646" i="3"/>
  <c r="V1646" i="3"/>
  <c r="T1647" i="3"/>
  <c r="U1647" i="3"/>
  <c r="V1647" i="3"/>
  <c r="T1648" i="3"/>
  <c r="U1648" i="3"/>
  <c r="V1648" i="3"/>
  <c r="T1649" i="3"/>
  <c r="U1649" i="3"/>
  <c r="V1649" i="3"/>
  <c r="T1650" i="3"/>
  <c r="U1650" i="3"/>
  <c r="V1650" i="3"/>
  <c r="T1651" i="3"/>
  <c r="U1651" i="3"/>
  <c r="V1651" i="3"/>
  <c r="T1652" i="3"/>
  <c r="U1652" i="3"/>
  <c r="V1652" i="3"/>
  <c r="T1653" i="3"/>
  <c r="U1653" i="3"/>
  <c r="V1653" i="3"/>
  <c r="T1654" i="3"/>
  <c r="U1654" i="3"/>
  <c r="V1654" i="3"/>
  <c r="T1655" i="3"/>
  <c r="U1655" i="3"/>
  <c r="V1655" i="3"/>
  <c r="T1656" i="3"/>
  <c r="U1656" i="3"/>
  <c r="V1656" i="3"/>
  <c r="T1657" i="3"/>
  <c r="U1657" i="3"/>
  <c r="V1657" i="3"/>
  <c r="T1658" i="3"/>
  <c r="U1658" i="3"/>
  <c r="V1658" i="3"/>
  <c r="T1659" i="3"/>
  <c r="U1659" i="3"/>
  <c r="V1659" i="3"/>
  <c r="T1660" i="3"/>
  <c r="U1660" i="3"/>
  <c r="V1660" i="3"/>
  <c r="T1661" i="3"/>
  <c r="U1661" i="3"/>
  <c r="V1661" i="3"/>
  <c r="T1662" i="3"/>
  <c r="U1662" i="3"/>
  <c r="V1662" i="3"/>
  <c r="T1663" i="3"/>
  <c r="U1663" i="3"/>
  <c r="V1663" i="3"/>
  <c r="T1664" i="3"/>
  <c r="U1664" i="3"/>
  <c r="V1664" i="3"/>
  <c r="T1665" i="3"/>
  <c r="U1665" i="3"/>
  <c r="V1665" i="3"/>
  <c r="T1666" i="3"/>
  <c r="U1666" i="3"/>
  <c r="V1666" i="3"/>
  <c r="T1667" i="3"/>
  <c r="U1667" i="3"/>
  <c r="V1667" i="3"/>
  <c r="T1668" i="3"/>
  <c r="U1668" i="3"/>
  <c r="V1668" i="3"/>
  <c r="T1669" i="3"/>
  <c r="U1669" i="3"/>
  <c r="V1669" i="3"/>
  <c r="T1670" i="3"/>
  <c r="U1670" i="3"/>
  <c r="V1670" i="3"/>
  <c r="T1671" i="3"/>
  <c r="U1671" i="3"/>
  <c r="V1671" i="3"/>
  <c r="T1672" i="3"/>
  <c r="U1672" i="3"/>
  <c r="V1672" i="3"/>
  <c r="T1673" i="3"/>
  <c r="U1673" i="3"/>
  <c r="V1673" i="3"/>
  <c r="T1674" i="3"/>
  <c r="U1674" i="3"/>
  <c r="V1674" i="3"/>
  <c r="T1675" i="3"/>
  <c r="U1675" i="3"/>
  <c r="V1675" i="3"/>
  <c r="T1676" i="3"/>
  <c r="U1676" i="3"/>
  <c r="V1676" i="3"/>
  <c r="T1677" i="3"/>
  <c r="U1677" i="3"/>
  <c r="V1677" i="3"/>
  <c r="T1678" i="3"/>
  <c r="U1678" i="3"/>
  <c r="V1678" i="3"/>
  <c r="T1679" i="3"/>
  <c r="U1679" i="3"/>
  <c r="V1679" i="3"/>
  <c r="T1680" i="3"/>
  <c r="U1680" i="3"/>
  <c r="V1680" i="3"/>
  <c r="T1681" i="3"/>
  <c r="U1681" i="3"/>
  <c r="V1681" i="3"/>
  <c r="T1682" i="3"/>
  <c r="U1682" i="3"/>
  <c r="V1682" i="3"/>
  <c r="T1683" i="3"/>
  <c r="U1683" i="3"/>
  <c r="V1683" i="3"/>
  <c r="T1684" i="3"/>
  <c r="U1684" i="3"/>
  <c r="V1684" i="3"/>
  <c r="T1685" i="3"/>
  <c r="U1685" i="3"/>
  <c r="V1685" i="3"/>
  <c r="T1686" i="3"/>
  <c r="U1686" i="3"/>
  <c r="V1686" i="3"/>
  <c r="T1687" i="3"/>
  <c r="U1687" i="3"/>
  <c r="V1687" i="3"/>
  <c r="T1688" i="3"/>
  <c r="U1688" i="3"/>
  <c r="V1688" i="3"/>
  <c r="T1689" i="3"/>
  <c r="U1689" i="3"/>
  <c r="V1689" i="3"/>
  <c r="T1690" i="3"/>
  <c r="U1690" i="3"/>
  <c r="V1690" i="3"/>
  <c r="T1691" i="3"/>
  <c r="U1691" i="3"/>
  <c r="V1691" i="3"/>
  <c r="T1692" i="3"/>
  <c r="U1692" i="3"/>
  <c r="V1692" i="3"/>
  <c r="T1693" i="3"/>
  <c r="U1693" i="3"/>
  <c r="V1693" i="3"/>
  <c r="T1694" i="3"/>
  <c r="U1694" i="3"/>
  <c r="V1694" i="3"/>
  <c r="T1695" i="3"/>
  <c r="U1695" i="3"/>
  <c r="V1695" i="3"/>
  <c r="T1696" i="3"/>
  <c r="U1696" i="3"/>
  <c r="V1696" i="3"/>
  <c r="T1697" i="3"/>
  <c r="U1697" i="3"/>
  <c r="V1697" i="3"/>
  <c r="T1698" i="3"/>
  <c r="U1698" i="3"/>
  <c r="V1698" i="3"/>
  <c r="T1699" i="3"/>
  <c r="U1699" i="3"/>
  <c r="V1699" i="3"/>
  <c r="T1700" i="3"/>
  <c r="U1700" i="3"/>
  <c r="V1700" i="3"/>
  <c r="T1701" i="3"/>
  <c r="U1701" i="3"/>
  <c r="V1701" i="3"/>
  <c r="T1702" i="3"/>
  <c r="U1702" i="3"/>
  <c r="V1702" i="3"/>
  <c r="T1703" i="3"/>
  <c r="U1703" i="3"/>
  <c r="V1703" i="3"/>
  <c r="T1704" i="3"/>
  <c r="U1704" i="3"/>
  <c r="V1704" i="3"/>
  <c r="T1705" i="3"/>
  <c r="U1705" i="3"/>
  <c r="V1705" i="3"/>
  <c r="T1706" i="3"/>
  <c r="U1706" i="3"/>
  <c r="V1706" i="3"/>
  <c r="T1707" i="3"/>
  <c r="U1707" i="3"/>
  <c r="V1707" i="3"/>
  <c r="T1708" i="3"/>
  <c r="U1708" i="3"/>
  <c r="V1708" i="3"/>
  <c r="T1709" i="3"/>
  <c r="U1709" i="3"/>
  <c r="V1709" i="3"/>
  <c r="T1710" i="3"/>
  <c r="U1710" i="3"/>
  <c r="V1710" i="3"/>
  <c r="T1711" i="3"/>
  <c r="U1711" i="3"/>
  <c r="V1711" i="3"/>
  <c r="T1712" i="3"/>
  <c r="U1712" i="3"/>
  <c r="V1712" i="3"/>
  <c r="T1713" i="3"/>
  <c r="U1713" i="3"/>
  <c r="V1713" i="3"/>
  <c r="T1714" i="3"/>
  <c r="U1714" i="3"/>
  <c r="V1714" i="3"/>
  <c r="T1715" i="3"/>
  <c r="U1715" i="3"/>
  <c r="V1715" i="3"/>
  <c r="T1716" i="3"/>
  <c r="U1716" i="3"/>
  <c r="V1716" i="3"/>
  <c r="T1717" i="3"/>
  <c r="U1717" i="3"/>
  <c r="V1717" i="3"/>
  <c r="T1718" i="3"/>
  <c r="U1718" i="3"/>
  <c r="V1718" i="3"/>
  <c r="T1719" i="3"/>
  <c r="U1719" i="3"/>
  <c r="V1719" i="3"/>
  <c r="T1720" i="3"/>
  <c r="U1720" i="3"/>
  <c r="V1720" i="3"/>
  <c r="T1721" i="3"/>
  <c r="U1721" i="3"/>
  <c r="V1721" i="3"/>
  <c r="T1722" i="3"/>
  <c r="U1722" i="3"/>
  <c r="V1722" i="3"/>
  <c r="T1723" i="3"/>
  <c r="U1723" i="3"/>
  <c r="V1723" i="3"/>
  <c r="T1724" i="3"/>
  <c r="U1724" i="3"/>
  <c r="V1724" i="3"/>
  <c r="T1725" i="3"/>
  <c r="U1725" i="3"/>
  <c r="V1725" i="3"/>
  <c r="T1726" i="3"/>
  <c r="U1726" i="3"/>
  <c r="V1726" i="3"/>
  <c r="T1727" i="3"/>
  <c r="U1727" i="3"/>
  <c r="V1727" i="3"/>
  <c r="T1728" i="3"/>
  <c r="U1728" i="3"/>
  <c r="V1728" i="3"/>
  <c r="T1729" i="3"/>
  <c r="U1729" i="3"/>
  <c r="V1729" i="3"/>
  <c r="T1730" i="3"/>
  <c r="U1730" i="3"/>
  <c r="V1730" i="3"/>
  <c r="T1731" i="3"/>
  <c r="U1731" i="3"/>
  <c r="V1731" i="3"/>
  <c r="T1732" i="3"/>
  <c r="U1732" i="3"/>
  <c r="V1732" i="3"/>
  <c r="T1733" i="3"/>
  <c r="U1733" i="3"/>
  <c r="V1733" i="3"/>
  <c r="T1734" i="3"/>
  <c r="U1734" i="3"/>
  <c r="V1734" i="3"/>
  <c r="T1735" i="3"/>
  <c r="U1735" i="3"/>
  <c r="V1735" i="3"/>
  <c r="T1736" i="3"/>
  <c r="U1736" i="3"/>
  <c r="V1736" i="3"/>
  <c r="T1737" i="3"/>
  <c r="U1737" i="3"/>
  <c r="V1737" i="3"/>
  <c r="T1738" i="3"/>
  <c r="U1738" i="3"/>
  <c r="V1738" i="3"/>
  <c r="T1739" i="3"/>
  <c r="U1739" i="3"/>
  <c r="V1739" i="3"/>
  <c r="T1740" i="3"/>
  <c r="U1740" i="3"/>
  <c r="V1740" i="3"/>
  <c r="T1741" i="3"/>
  <c r="U1741" i="3"/>
  <c r="V1741" i="3"/>
  <c r="T1742" i="3"/>
  <c r="U1742" i="3"/>
  <c r="V1742" i="3"/>
  <c r="T1743" i="3"/>
  <c r="U1743" i="3"/>
  <c r="V1743" i="3"/>
  <c r="T1744" i="3"/>
  <c r="U1744" i="3"/>
  <c r="V1744" i="3"/>
  <c r="T1745" i="3"/>
  <c r="U1745" i="3"/>
  <c r="V1745" i="3"/>
  <c r="T1746" i="3"/>
  <c r="U1746" i="3"/>
  <c r="V1746" i="3"/>
  <c r="T1747" i="3"/>
  <c r="U1747" i="3"/>
  <c r="V1747" i="3"/>
  <c r="T1748" i="3"/>
  <c r="V1748" i="3"/>
  <c r="T1749" i="3"/>
  <c r="V1749" i="3"/>
  <c r="T1750" i="3"/>
  <c r="V1750" i="3"/>
  <c r="T1751" i="3"/>
  <c r="V1751" i="3"/>
  <c r="T1752" i="3"/>
  <c r="V1752" i="3"/>
  <c r="T1753" i="3"/>
  <c r="V1753" i="3"/>
  <c r="T1754" i="3"/>
  <c r="V1754" i="3"/>
  <c r="T1755" i="3"/>
  <c r="U1755" i="3"/>
  <c r="V1755" i="3"/>
  <c r="T1756" i="3"/>
  <c r="U1756" i="3"/>
  <c r="V1756" i="3"/>
  <c r="T1757" i="3"/>
  <c r="U1757" i="3"/>
  <c r="V1757" i="3"/>
  <c r="T1758" i="3"/>
  <c r="U1758" i="3"/>
  <c r="V1758" i="3"/>
  <c r="T1759" i="3"/>
  <c r="U1759" i="3"/>
  <c r="V1759" i="3"/>
  <c r="T1760" i="3"/>
  <c r="U1760" i="3"/>
  <c r="V1760" i="3"/>
  <c r="T1761" i="3"/>
  <c r="U1761" i="3"/>
  <c r="V1761" i="3"/>
  <c r="T1762" i="3"/>
  <c r="U1762" i="3"/>
  <c r="V1762" i="3"/>
  <c r="T1763" i="3"/>
  <c r="U1763" i="3"/>
  <c r="V1763" i="3"/>
  <c r="T1764" i="3"/>
  <c r="U1764" i="3"/>
  <c r="V1764" i="3"/>
  <c r="T1765" i="3"/>
  <c r="U1765" i="3"/>
  <c r="V1765" i="3"/>
  <c r="T1766" i="3"/>
  <c r="U1766" i="3"/>
  <c r="V1766" i="3"/>
  <c r="T1767" i="3"/>
  <c r="U1767" i="3"/>
  <c r="V1767" i="3"/>
  <c r="T1768" i="3"/>
  <c r="U1768" i="3"/>
  <c r="V1768" i="3"/>
  <c r="T1769" i="3"/>
  <c r="U1769" i="3"/>
  <c r="V1769" i="3"/>
  <c r="T1770" i="3"/>
  <c r="U1770" i="3"/>
  <c r="V1770" i="3"/>
  <c r="T1771" i="3"/>
  <c r="U1771" i="3"/>
  <c r="V1771" i="3"/>
  <c r="T1772" i="3"/>
  <c r="U1772" i="3"/>
  <c r="V1772" i="3"/>
  <c r="T1773" i="3"/>
  <c r="U1773" i="3"/>
  <c r="V1773" i="3"/>
  <c r="T1774" i="3"/>
  <c r="U1774" i="3"/>
  <c r="V1774" i="3"/>
  <c r="T1775" i="3"/>
  <c r="U1775" i="3"/>
  <c r="V1775" i="3"/>
  <c r="T1776" i="3"/>
  <c r="U1776" i="3"/>
  <c r="V1776" i="3"/>
  <c r="T1777" i="3"/>
  <c r="U1777" i="3"/>
  <c r="V1777" i="3"/>
  <c r="T1778" i="3"/>
  <c r="U1778" i="3"/>
  <c r="V1778" i="3"/>
  <c r="T1779" i="3"/>
  <c r="U1779" i="3"/>
  <c r="V1779" i="3"/>
  <c r="T1780" i="3"/>
  <c r="U1780" i="3"/>
  <c r="V1780" i="3"/>
  <c r="T1781" i="3"/>
  <c r="U1781" i="3"/>
  <c r="V1781" i="3"/>
  <c r="T1782" i="3"/>
  <c r="U1782" i="3"/>
  <c r="V1782" i="3"/>
  <c r="T1783" i="3"/>
  <c r="U1783" i="3"/>
  <c r="V1783" i="3"/>
  <c r="T1784" i="3"/>
  <c r="U1784" i="3"/>
  <c r="V1784" i="3"/>
  <c r="T1785" i="3"/>
  <c r="U1785" i="3"/>
  <c r="V1785" i="3"/>
  <c r="T1786" i="3"/>
  <c r="U1786" i="3"/>
  <c r="V1786" i="3"/>
  <c r="T1787" i="3"/>
  <c r="U1787" i="3"/>
  <c r="V1787" i="3"/>
  <c r="T1788" i="3"/>
  <c r="U1788" i="3"/>
  <c r="V1788" i="3"/>
  <c r="T1789" i="3"/>
  <c r="U1789" i="3"/>
  <c r="V1789" i="3"/>
  <c r="T1790" i="3"/>
  <c r="U1790" i="3"/>
  <c r="V1790" i="3"/>
  <c r="T1791" i="3"/>
  <c r="U1791" i="3"/>
  <c r="V1791" i="3"/>
  <c r="T1792" i="3"/>
  <c r="U1792" i="3"/>
  <c r="V1792" i="3"/>
  <c r="T1793" i="3"/>
  <c r="U1793" i="3"/>
  <c r="V1793" i="3"/>
  <c r="T1794" i="3"/>
  <c r="U1794" i="3"/>
  <c r="V1794" i="3"/>
  <c r="T1795" i="3"/>
  <c r="U1795" i="3"/>
  <c r="V1795" i="3"/>
  <c r="T1796" i="3"/>
  <c r="U1796" i="3"/>
  <c r="V1796" i="3"/>
  <c r="T1797" i="3"/>
  <c r="U1797" i="3"/>
  <c r="V1797" i="3"/>
  <c r="T1798" i="3"/>
  <c r="U1798" i="3"/>
  <c r="V1798" i="3"/>
  <c r="T1799" i="3"/>
  <c r="U1799" i="3"/>
  <c r="V1799" i="3"/>
  <c r="T1800" i="3"/>
  <c r="U1800" i="3"/>
  <c r="V1800" i="3"/>
  <c r="T1801" i="3"/>
  <c r="V1801" i="3"/>
  <c r="T1802" i="3"/>
  <c r="U1802" i="3"/>
  <c r="V1802" i="3"/>
  <c r="T1803" i="3"/>
  <c r="U1803" i="3"/>
  <c r="V1803" i="3"/>
  <c r="T1804" i="3"/>
  <c r="U1804" i="3"/>
  <c r="V1804" i="3"/>
  <c r="T1805" i="3"/>
  <c r="U1805" i="3"/>
  <c r="V1805" i="3"/>
  <c r="T1806" i="3"/>
  <c r="U1806" i="3"/>
  <c r="V1806" i="3"/>
  <c r="T1807" i="3"/>
  <c r="U1807" i="3"/>
  <c r="V1807" i="3"/>
  <c r="T1808" i="3"/>
  <c r="U1808" i="3"/>
  <c r="V1808" i="3"/>
  <c r="T1809" i="3"/>
  <c r="U1809" i="3"/>
  <c r="V1809" i="3"/>
  <c r="T1810" i="3"/>
  <c r="U1810" i="3"/>
  <c r="V1810" i="3"/>
  <c r="T1811" i="3"/>
  <c r="U1811" i="3"/>
  <c r="V1811" i="3"/>
  <c r="T1812" i="3"/>
  <c r="U1812" i="3"/>
  <c r="V1812" i="3"/>
  <c r="T1813" i="3"/>
  <c r="U1813" i="3"/>
  <c r="V1813" i="3"/>
  <c r="T1814" i="3"/>
  <c r="U1814" i="3"/>
  <c r="V1814" i="3"/>
  <c r="T1815" i="3"/>
  <c r="U1815" i="3"/>
  <c r="V1815" i="3"/>
  <c r="T1816" i="3"/>
  <c r="U1816" i="3"/>
  <c r="V1816" i="3"/>
  <c r="T1817" i="3"/>
  <c r="U1817" i="3"/>
  <c r="V1817" i="3"/>
  <c r="T1818" i="3"/>
  <c r="U1818" i="3"/>
  <c r="V1818" i="3"/>
  <c r="T1819" i="3"/>
  <c r="U1819" i="3"/>
  <c r="V1819" i="3"/>
  <c r="T1820" i="3"/>
  <c r="U1820" i="3"/>
  <c r="V1820" i="3"/>
  <c r="T1821" i="3"/>
  <c r="U1821" i="3"/>
  <c r="V1821" i="3"/>
  <c r="T1822" i="3"/>
  <c r="U1822" i="3"/>
  <c r="V1822" i="3"/>
  <c r="T1823" i="3"/>
  <c r="U1823" i="3"/>
  <c r="V1823" i="3"/>
  <c r="T1824" i="3"/>
  <c r="U1824" i="3"/>
  <c r="V1824" i="3"/>
  <c r="T1825" i="3"/>
  <c r="U1825" i="3"/>
  <c r="V1825" i="3"/>
  <c r="T1826" i="3"/>
  <c r="U1826" i="3"/>
  <c r="V1826" i="3"/>
  <c r="T1827" i="3"/>
  <c r="U1827" i="3"/>
  <c r="V1827" i="3"/>
  <c r="T1828" i="3"/>
  <c r="U1828" i="3"/>
  <c r="V1828" i="3"/>
  <c r="T1829" i="3"/>
  <c r="U1829" i="3"/>
  <c r="V1829" i="3"/>
  <c r="T1830" i="3"/>
  <c r="U1830" i="3"/>
  <c r="V1830" i="3"/>
  <c r="T1831" i="3"/>
  <c r="U1831" i="3"/>
  <c r="V1831" i="3"/>
  <c r="T1832" i="3"/>
  <c r="U1832" i="3"/>
  <c r="V1832" i="3"/>
  <c r="T1833" i="3"/>
  <c r="U1833" i="3"/>
  <c r="V1833" i="3"/>
  <c r="T1834" i="3"/>
  <c r="U1834" i="3"/>
  <c r="V1834" i="3"/>
  <c r="T1835" i="3"/>
  <c r="U1835" i="3"/>
  <c r="V1835" i="3"/>
  <c r="T1836" i="3"/>
  <c r="U1836" i="3"/>
  <c r="V1836" i="3"/>
  <c r="T1837" i="3"/>
  <c r="U1837" i="3"/>
  <c r="V1837" i="3"/>
  <c r="T1838" i="3"/>
  <c r="U1838" i="3"/>
  <c r="V1838" i="3"/>
  <c r="T1839" i="3"/>
  <c r="U1839" i="3"/>
  <c r="V1839" i="3"/>
  <c r="T1840" i="3"/>
  <c r="U1840" i="3"/>
  <c r="V1840" i="3"/>
  <c r="T1841" i="3"/>
  <c r="U1841" i="3"/>
  <c r="V1841" i="3"/>
  <c r="T1842" i="3"/>
  <c r="U1842" i="3"/>
  <c r="V1842" i="3"/>
  <c r="T1843" i="3"/>
  <c r="U1843" i="3"/>
  <c r="V1843" i="3"/>
  <c r="T1844" i="3"/>
  <c r="U1844" i="3"/>
  <c r="V1844" i="3"/>
  <c r="T1845" i="3"/>
  <c r="U1845" i="3"/>
  <c r="V1845" i="3"/>
  <c r="T1846" i="3"/>
  <c r="U1846" i="3"/>
  <c r="V1846" i="3"/>
  <c r="T1847" i="3"/>
  <c r="U1847" i="3"/>
  <c r="V1847" i="3"/>
  <c r="T1848" i="3"/>
  <c r="U1848" i="3"/>
  <c r="V1848" i="3"/>
  <c r="T1849" i="3"/>
  <c r="U1849" i="3"/>
  <c r="V1849" i="3"/>
  <c r="T1850" i="3"/>
  <c r="U1850" i="3"/>
  <c r="V1850" i="3"/>
  <c r="T1851" i="3"/>
  <c r="U1851" i="3"/>
  <c r="V1851" i="3"/>
  <c r="T1852" i="3"/>
  <c r="U1852" i="3"/>
  <c r="V1852" i="3"/>
  <c r="T1853" i="3"/>
  <c r="U1853" i="3"/>
  <c r="V1853" i="3"/>
  <c r="T1854" i="3"/>
  <c r="U1854" i="3"/>
  <c r="V1854" i="3"/>
  <c r="T1855" i="3"/>
  <c r="U1855" i="3"/>
  <c r="V1855" i="3"/>
  <c r="T1856" i="3"/>
  <c r="U1856" i="3"/>
  <c r="V1856" i="3"/>
  <c r="T1857" i="3"/>
  <c r="U1857" i="3"/>
  <c r="V1857" i="3"/>
  <c r="T1858" i="3"/>
  <c r="U1858" i="3"/>
  <c r="V1858" i="3"/>
  <c r="T1859" i="3"/>
  <c r="U1859" i="3"/>
  <c r="V1859" i="3"/>
  <c r="T1860" i="3"/>
  <c r="V1860" i="3"/>
  <c r="T1861" i="3"/>
  <c r="V1861" i="3"/>
  <c r="T1862" i="3"/>
  <c r="V1862" i="3"/>
  <c r="T1863" i="3"/>
  <c r="U1863" i="3"/>
  <c r="V1863" i="3"/>
  <c r="T1864" i="3"/>
  <c r="U1864" i="3"/>
  <c r="V1864" i="3"/>
  <c r="T1865" i="3"/>
  <c r="U1865" i="3"/>
  <c r="V1865" i="3"/>
  <c r="T1866" i="3"/>
  <c r="U1866" i="3"/>
  <c r="V1866" i="3"/>
  <c r="T1867" i="3"/>
  <c r="U1867" i="3"/>
  <c r="V1867" i="3"/>
  <c r="T1868" i="3"/>
  <c r="U1868" i="3"/>
  <c r="V1868" i="3"/>
  <c r="T1869" i="3"/>
  <c r="U1869" i="3"/>
  <c r="V1869" i="3"/>
  <c r="T1870" i="3"/>
  <c r="U1870" i="3"/>
  <c r="V1870" i="3"/>
  <c r="T1871" i="3"/>
  <c r="U1871" i="3"/>
  <c r="V1871" i="3"/>
  <c r="T1872" i="3"/>
  <c r="U1872" i="3"/>
  <c r="V1872" i="3"/>
  <c r="T1873" i="3"/>
  <c r="U1873" i="3"/>
  <c r="V1873" i="3"/>
  <c r="T1874" i="3"/>
  <c r="U1874" i="3"/>
  <c r="V1874" i="3"/>
  <c r="T1875" i="3"/>
  <c r="U1875" i="3"/>
  <c r="V1875" i="3"/>
  <c r="T1876" i="3"/>
  <c r="U1876" i="3"/>
  <c r="V1876" i="3"/>
  <c r="T1877" i="3"/>
  <c r="U1877" i="3"/>
  <c r="V1877" i="3"/>
  <c r="T1878" i="3"/>
  <c r="U1878" i="3"/>
  <c r="V1878" i="3"/>
  <c r="T1879" i="3"/>
  <c r="U1879" i="3"/>
  <c r="V1879" i="3"/>
  <c r="T1880" i="3"/>
  <c r="U1880" i="3"/>
  <c r="V1880" i="3"/>
  <c r="T1881" i="3"/>
  <c r="U1881" i="3"/>
  <c r="V1881" i="3"/>
  <c r="T1882" i="3"/>
  <c r="U1882" i="3"/>
  <c r="V1882" i="3"/>
  <c r="T1883" i="3"/>
  <c r="U1883" i="3"/>
  <c r="V1883" i="3"/>
  <c r="T1884" i="3"/>
  <c r="U1884" i="3"/>
  <c r="V1884" i="3"/>
  <c r="T1885" i="3"/>
  <c r="U1885" i="3"/>
  <c r="V1885" i="3"/>
  <c r="T1886" i="3"/>
  <c r="U1886" i="3"/>
  <c r="V1886" i="3"/>
  <c r="T1887" i="3"/>
  <c r="U1887" i="3"/>
  <c r="V1887" i="3"/>
  <c r="T1888" i="3"/>
  <c r="U1888" i="3"/>
  <c r="V1888" i="3"/>
  <c r="T1889" i="3"/>
  <c r="U1889" i="3"/>
  <c r="V1889" i="3"/>
  <c r="T1890" i="3"/>
  <c r="U1890" i="3"/>
  <c r="V1890" i="3"/>
  <c r="T1891" i="3"/>
  <c r="U1891" i="3"/>
  <c r="V1891" i="3"/>
  <c r="T1892" i="3"/>
  <c r="U1892" i="3"/>
  <c r="V1892" i="3"/>
  <c r="T1893" i="3"/>
  <c r="U1893" i="3"/>
  <c r="V1893" i="3"/>
  <c r="T1894" i="3"/>
  <c r="U1894" i="3"/>
  <c r="V1894" i="3"/>
  <c r="T1895" i="3"/>
  <c r="U1895" i="3"/>
  <c r="V1895" i="3"/>
  <c r="T1896" i="3"/>
  <c r="U1896" i="3"/>
  <c r="V1896" i="3"/>
  <c r="T1897" i="3"/>
  <c r="U1897" i="3"/>
  <c r="V1897" i="3"/>
  <c r="T1898" i="3"/>
  <c r="U1898" i="3"/>
  <c r="V1898" i="3"/>
  <c r="T1899" i="3"/>
  <c r="U1899" i="3"/>
  <c r="V1899" i="3"/>
  <c r="T1900" i="3"/>
  <c r="U1900" i="3"/>
  <c r="V1900" i="3"/>
  <c r="T1901" i="3"/>
  <c r="U1901" i="3"/>
  <c r="V1901" i="3"/>
  <c r="T1902" i="3"/>
  <c r="U1902" i="3"/>
  <c r="V1902" i="3"/>
  <c r="T1903" i="3"/>
  <c r="U1903" i="3"/>
  <c r="V1903" i="3"/>
  <c r="T1904" i="3"/>
  <c r="U1904" i="3"/>
  <c r="V1904" i="3"/>
  <c r="T1905" i="3"/>
  <c r="U1905" i="3"/>
  <c r="V1905" i="3"/>
  <c r="T1906" i="3"/>
  <c r="U1906" i="3"/>
  <c r="V1906" i="3"/>
  <c r="T1907" i="3"/>
  <c r="U1907" i="3"/>
  <c r="V1907" i="3"/>
  <c r="T1908" i="3"/>
  <c r="U1908" i="3"/>
  <c r="V1908" i="3"/>
  <c r="T1909" i="3"/>
  <c r="U1909" i="3"/>
  <c r="V1909" i="3"/>
  <c r="T1910" i="3"/>
  <c r="U1910" i="3"/>
  <c r="V1910" i="3"/>
  <c r="T1911" i="3"/>
  <c r="U1911" i="3"/>
  <c r="V1911" i="3"/>
  <c r="T1912" i="3"/>
  <c r="U1912" i="3"/>
  <c r="V1912" i="3"/>
  <c r="T1913" i="3"/>
  <c r="U1913" i="3"/>
  <c r="V1913" i="3"/>
  <c r="T1914" i="3"/>
  <c r="U1914" i="3"/>
  <c r="V1914" i="3"/>
  <c r="T1915" i="3"/>
  <c r="U1915" i="3"/>
  <c r="V1915" i="3"/>
  <c r="T1916" i="3"/>
  <c r="U1916" i="3"/>
  <c r="V1916" i="3"/>
  <c r="T1917" i="3"/>
  <c r="U1917" i="3"/>
  <c r="V1917" i="3"/>
  <c r="T1918" i="3"/>
  <c r="U1918" i="3"/>
  <c r="V1918" i="3"/>
  <c r="T1919" i="3"/>
  <c r="U1919" i="3"/>
  <c r="V1919" i="3"/>
  <c r="T1920" i="3"/>
  <c r="U1920" i="3"/>
  <c r="V1920" i="3"/>
  <c r="T1921" i="3"/>
  <c r="U1921" i="3"/>
  <c r="V1921" i="3"/>
  <c r="T1922" i="3"/>
  <c r="U1922" i="3"/>
  <c r="V1922" i="3"/>
  <c r="T1923" i="3"/>
  <c r="U1923" i="3"/>
  <c r="V1923" i="3"/>
  <c r="T1924" i="3"/>
  <c r="U1924" i="3"/>
  <c r="V1924" i="3"/>
  <c r="T1925" i="3"/>
  <c r="U1925" i="3"/>
  <c r="V1925" i="3"/>
  <c r="T1926" i="3"/>
  <c r="U1926" i="3"/>
  <c r="V1926" i="3"/>
  <c r="T1927" i="3"/>
  <c r="U1927" i="3"/>
  <c r="V1927" i="3"/>
  <c r="T1928" i="3"/>
  <c r="U1928" i="3"/>
  <c r="V1928" i="3"/>
  <c r="T1929" i="3"/>
  <c r="U1929" i="3"/>
  <c r="V1929" i="3"/>
  <c r="T1930" i="3"/>
  <c r="U1930" i="3"/>
  <c r="V1930" i="3"/>
  <c r="T1931" i="3"/>
  <c r="U1931" i="3"/>
  <c r="V1931" i="3"/>
  <c r="T1932" i="3"/>
  <c r="U1932" i="3"/>
  <c r="V1932" i="3"/>
  <c r="T1933" i="3"/>
  <c r="U1933" i="3"/>
  <c r="V1933" i="3"/>
  <c r="T1934" i="3"/>
  <c r="U1934" i="3"/>
  <c r="V1934" i="3"/>
  <c r="T1935" i="3"/>
  <c r="U1935" i="3"/>
  <c r="V1935" i="3"/>
  <c r="T1936" i="3"/>
  <c r="U1936" i="3"/>
  <c r="V1936" i="3"/>
  <c r="T1937" i="3"/>
  <c r="U1937" i="3"/>
  <c r="V1937" i="3"/>
  <c r="T1938" i="3"/>
  <c r="U1938" i="3"/>
  <c r="V1938" i="3"/>
  <c r="T1939" i="3"/>
  <c r="U1939" i="3"/>
  <c r="V1939" i="3"/>
  <c r="T1940" i="3"/>
  <c r="U1940" i="3"/>
  <c r="V1940" i="3"/>
  <c r="T1941" i="3"/>
  <c r="U1941" i="3"/>
  <c r="V1941" i="3"/>
  <c r="T1942" i="3"/>
  <c r="U1942" i="3"/>
  <c r="V1942" i="3"/>
  <c r="T1943" i="3"/>
  <c r="U1943" i="3"/>
  <c r="V1943" i="3"/>
  <c r="T1944" i="3"/>
  <c r="U1944" i="3"/>
  <c r="V1944" i="3"/>
  <c r="T1945" i="3"/>
  <c r="U1945" i="3"/>
  <c r="V1945" i="3"/>
  <c r="T1946" i="3"/>
  <c r="U1946" i="3"/>
  <c r="V1946" i="3"/>
  <c r="T1947" i="3"/>
  <c r="U1947" i="3"/>
  <c r="V1947" i="3"/>
  <c r="T1948" i="3"/>
  <c r="U1948" i="3"/>
  <c r="V1948" i="3"/>
  <c r="T1949" i="3"/>
  <c r="U1949" i="3"/>
  <c r="V1949" i="3"/>
  <c r="T1950" i="3"/>
  <c r="U1950" i="3"/>
  <c r="V1950" i="3"/>
  <c r="T1951" i="3"/>
  <c r="U1951" i="3"/>
  <c r="V1951" i="3"/>
  <c r="T1952" i="3"/>
  <c r="U1952" i="3"/>
  <c r="V1952" i="3"/>
  <c r="T1953" i="3"/>
  <c r="U1953" i="3"/>
  <c r="V1953" i="3"/>
  <c r="T1954" i="3"/>
  <c r="U1954" i="3"/>
  <c r="V1954" i="3"/>
  <c r="T1955" i="3"/>
  <c r="U1955" i="3"/>
  <c r="V1955" i="3"/>
  <c r="T1956" i="3"/>
  <c r="U1956" i="3"/>
  <c r="V1956" i="3"/>
  <c r="T1957" i="3"/>
  <c r="U1957" i="3"/>
  <c r="V1957" i="3"/>
  <c r="T1958" i="3"/>
  <c r="U1958" i="3"/>
  <c r="V1958" i="3"/>
  <c r="T1959" i="3"/>
  <c r="U1959" i="3"/>
  <c r="V1959" i="3"/>
  <c r="T1960" i="3"/>
  <c r="U1960" i="3"/>
  <c r="V1960" i="3"/>
  <c r="T1961" i="3"/>
  <c r="U1961" i="3"/>
  <c r="V1961" i="3"/>
  <c r="T1962" i="3"/>
  <c r="U1962" i="3"/>
  <c r="V1962" i="3"/>
  <c r="T1963" i="3"/>
  <c r="U1963" i="3"/>
  <c r="V1963" i="3"/>
  <c r="T1964" i="3"/>
  <c r="U1964" i="3"/>
  <c r="V1964" i="3"/>
  <c r="T1965" i="3"/>
  <c r="U1965" i="3"/>
  <c r="V1965" i="3"/>
  <c r="T1966" i="3"/>
  <c r="U1966" i="3"/>
  <c r="V1966" i="3"/>
  <c r="T1967" i="3"/>
  <c r="U1967" i="3"/>
  <c r="V1967" i="3"/>
  <c r="T1968" i="3"/>
  <c r="U1968" i="3"/>
  <c r="V1968" i="3"/>
  <c r="T1969" i="3"/>
  <c r="U1969" i="3"/>
  <c r="V1969" i="3"/>
  <c r="T1970" i="3"/>
  <c r="U1970" i="3"/>
  <c r="V1970" i="3"/>
  <c r="T1971" i="3"/>
  <c r="U1971" i="3"/>
  <c r="V1971" i="3"/>
  <c r="T1972" i="3"/>
  <c r="U1972" i="3"/>
  <c r="V1972" i="3"/>
  <c r="T1973" i="3"/>
  <c r="U1973" i="3"/>
  <c r="V1973" i="3"/>
  <c r="T1974" i="3"/>
  <c r="U1974" i="3"/>
  <c r="V1974" i="3"/>
  <c r="T1975" i="3"/>
  <c r="U1975" i="3"/>
  <c r="V1975" i="3"/>
  <c r="T1976" i="3"/>
  <c r="U1976" i="3"/>
  <c r="V1976" i="3"/>
  <c r="T1977" i="3"/>
  <c r="U1977" i="3"/>
  <c r="V1977" i="3"/>
  <c r="T1978" i="3"/>
  <c r="U1978" i="3"/>
  <c r="V1978" i="3"/>
  <c r="T1979" i="3"/>
  <c r="U1979" i="3"/>
  <c r="V1979" i="3"/>
  <c r="T1980" i="3"/>
  <c r="U1980" i="3"/>
  <c r="V1980" i="3"/>
  <c r="T1981" i="3"/>
  <c r="U1981" i="3"/>
  <c r="V1981" i="3"/>
  <c r="T1982" i="3"/>
  <c r="U1982" i="3"/>
  <c r="V1982" i="3"/>
  <c r="T1983" i="3"/>
  <c r="U1983" i="3"/>
  <c r="V1983" i="3"/>
  <c r="T1984" i="3"/>
  <c r="U1984" i="3"/>
  <c r="V1984" i="3"/>
  <c r="T1985" i="3"/>
  <c r="U1985" i="3"/>
  <c r="V1985" i="3"/>
  <c r="T1986" i="3"/>
  <c r="U1986" i="3"/>
  <c r="V1986" i="3"/>
  <c r="T1987" i="3"/>
  <c r="U1987" i="3"/>
  <c r="V1987" i="3"/>
  <c r="T1988" i="3"/>
  <c r="U1988" i="3"/>
  <c r="V1988" i="3"/>
  <c r="T1989" i="3"/>
  <c r="U1989" i="3"/>
  <c r="V1989" i="3"/>
  <c r="T1990" i="3"/>
  <c r="U1990" i="3"/>
  <c r="V1990" i="3"/>
  <c r="T1991" i="3"/>
  <c r="U1991" i="3"/>
  <c r="V1991" i="3"/>
  <c r="T1992" i="3"/>
  <c r="U1992" i="3"/>
  <c r="V1992" i="3"/>
  <c r="T1993" i="3"/>
  <c r="U1993" i="3"/>
  <c r="V1993" i="3"/>
  <c r="T1994" i="3"/>
  <c r="U1994" i="3"/>
  <c r="V1994" i="3"/>
  <c r="T1995" i="3"/>
  <c r="U1995" i="3"/>
  <c r="V1995" i="3"/>
  <c r="T1996" i="3"/>
  <c r="U1996" i="3"/>
  <c r="V1996" i="3"/>
  <c r="T1997" i="3"/>
  <c r="U1997" i="3"/>
  <c r="V1997" i="3"/>
  <c r="T1998" i="3"/>
  <c r="U1998" i="3"/>
  <c r="V1998" i="3"/>
  <c r="T1999" i="3"/>
  <c r="U1999" i="3"/>
  <c r="V1999" i="3"/>
  <c r="T2000" i="3"/>
  <c r="U2000" i="3"/>
  <c r="V2000" i="3"/>
  <c r="T2001" i="3"/>
  <c r="U2001" i="3"/>
  <c r="V2001" i="3"/>
  <c r="T2002" i="3"/>
  <c r="U2002" i="3"/>
  <c r="V2002" i="3"/>
  <c r="T2003" i="3"/>
  <c r="U2003" i="3"/>
  <c r="V2003" i="3"/>
  <c r="T2004" i="3"/>
  <c r="U2004" i="3"/>
  <c r="V2004" i="3"/>
  <c r="T2005" i="3"/>
  <c r="U2005" i="3"/>
  <c r="V2005" i="3"/>
  <c r="T2006" i="3"/>
  <c r="U2006" i="3"/>
  <c r="V2006" i="3"/>
  <c r="T2007" i="3"/>
  <c r="U2007" i="3"/>
  <c r="V2007" i="3"/>
  <c r="T2008" i="3"/>
  <c r="U2008" i="3"/>
  <c r="V2008" i="3"/>
  <c r="T2009" i="3"/>
  <c r="U2009" i="3"/>
  <c r="V2009" i="3"/>
  <c r="T2010" i="3"/>
  <c r="U2010" i="3"/>
  <c r="V2010" i="3"/>
  <c r="T2011" i="3"/>
  <c r="U2011" i="3"/>
  <c r="V2011" i="3"/>
  <c r="T2012" i="3"/>
  <c r="U2012" i="3"/>
  <c r="V2012" i="3"/>
  <c r="T2013" i="3"/>
  <c r="U2013" i="3"/>
  <c r="V2013" i="3"/>
  <c r="T2014" i="3"/>
  <c r="U2014" i="3"/>
  <c r="V2014" i="3"/>
  <c r="T2015" i="3"/>
  <c r="U2015" i="3"/>
  <c r="V2015" i="3"/>
  <c r="T2016" i="3"/>
  <c r="U2016" i="3"/>
  <c r="V2016" i="3"/>
  <c r="T2017" i="3"/>
  <c r="U2017" i="3"/>
  <c r="V2017" i="3"/>
  <c r="T2018" i="3"/>
  <c r="U2018" i="3"/>
  <c r="V2018" i="3"/>
  <c r="T2019" i="3"/>
  <c r="U2019" i="3"/>
  <c r="V2019" i="3"/>
  <c r="T2020" i="3"/>
  <c r="U2020" i="3"/>
  <c r="V2020" i="3"/>
  <c r="T2021" i="3"/>
  <c r="U2021" i="3"/>
  <c r="V2021" i="3"/>
  <c r="T2022" i="3"/>
  <c r="V2022" i="3"/>
  <c r="T2023" i="3"/>
  <c r="U2023" i="3"/>
  <c r="V2023" i="3"/>
  <c r="T2024" i="3"/>
  <c r="U2024" i="3"/>
  <c r="V2024" i="3"/>
  <c r="T2025" i="3"/>
  <c r="V2025" i="3"/>
  <c r="T2026" i="3"/>
  <c r="V2026" i="3"/>
  <c r="T2027" i="3"/>
  <c r="V2027" i="3"/>
  <c r="T2028" i="3"/>
  <c r="V2028" i="3"/>
  <c r="T2029" i="3"/>
  <c r="V2029" i="3"/>
  <c r="T2030" i="3"/>
  <c r="V2030" i="3"/>
  <c r="T2031" i="3"/>
  <c r="V2031" i="3"/>
  <c r="T2032" i="3"/>
  <c r="V2032" i="3"/>
  <c r="T2033" i="3"/>
  <c r="V2033" i="3"/>
  <c r="T2034" i="3"/>
  <c r="V2034" i="3"/>
  <c r="T2035" i="3"/>
  <c r="V2035" i="3"/>
  <c r="T2036" i="3"/>
  <c r="V2036" i="3"/>
  <c r="T2037" i="3"/>
  <c r="U2037" i="3"/>
  <c r="V2037" i="3"/>
  <c r="T2038" i="3"/>
  <c r="U2038" i="3"/>
  <c r="V2038" i="3"/>
  <c r="T2039" i="3"/>
  <c r="U2039" i="3"/>
  <c r="V2039" i="3"/>
  <c r="T2040" i="3"/>
  <c r="U2040" i="3"/>
  <c r="V2040" i="3"/>
  <c r="T2041" i="3"/>
  <c r="U2041" i="3"/>
  <c r="V2041" i="3"/>
  <c r="T2042" i="3"/>
  <c r="U2042" i="3"/>
  <c r="V2042" i="3"/>
  <c r="T2043" i="3"/>
  <c r="U2043" i="3"/>
  <c r="V2043" i="3"/>
  <c r="T2044" i="3"/>
  <c r="U2044" i="3"/>
  <c r="V2044" i="3"/>
  <c r="T2045" i="3"/>
  <c r="U2045" i="3"/>
  <c r="V2045" i="3"/>
  <c r="T2046" i="3"/>
  <c r="U2046" i="3"/>
  <c r="V2046" i="3"/>
  <c r="T2047" i="3"/>
  <c r="U2047" i="3"/>
  <c r="V2047" i="3"/>
  <c r="T2048" i="3"/>
  <c r="U2048" i="3"/>
  <c r="V2048" i="3"/>
  <c r="T2049" i="3"/>
  <c r="U2049" i="3"/>
  <c r="V2049" i="3"/>
  <c r="T2050" i="3"/>
  <c r="U2050" i="3"/>
  <c r="V2050" i="3"/>
  <c r="T2051" i="3"/>
  <c r="U2051" i="3"/>
  <c r="V2051" i="3"/>
  <c r="T2052" i="3"/>
  <c r="U2052" i="3"/>
  <c r="V2052" i="3"/>
  <c r="T2053" i="3"/>
  <c r="U2053" i="3"/>
  <c r="V2053" i="3"/>
  <c r="T2054" i="3"/>
  <c r="U2054" i="3"/>
  <c r="V2054" i="3"/>
  <c r="T2055" i="3"/>
  <c r="U2055" i="3"/>
  <c r="V2055" i="3"/>
  <c r="T2056" i="3"/>
  <c r="U2056" i="3"/>
  <c r="V2056" i="3"/>
  <c r="T2057" i="3"/>
  <c r="U2057" i="3"/>
  <c r="V2057" i="3"/>
  <c r="T2058" i="3"/>
  <c r="U2058" i="3"/>
  <c r="V2058" i="3"/>
  <c r="T2059" i="3"/>
  <c r="U2059" i="3"/>
  <c r="V2059" i="3"/>
  <c r="T2060" i="3"/>
  <c r="U2060" i="3"/>
  <c r="V2060" i="3"/>
  <c r="T2061" i="3"/>
  <c r="U2061" i="3"/>
  <c r="V2061" i="3"/>
  <c r="T2062" i="3"/>
  <c r="U2062" i="3"/>
  <c r="V2062" i="3"/>
  <c r="T2063" i="3"/>
  <c r="U2063" i="3"/>
  <c r="V2063" i="3"/>
  <c r="T2064" i="3"/>
  <c r="U2064" i="3"/>
  <c r="V2064" i="3"/>
  <c r="T2065" i="3"/>
  <c r="U2065" i="3"/>
  <c r="V2065" i="3"/>
  <c r="T2066" i="3"/>
  <c r="U2066" i="3"/>
  <c r="V2066" i="3"/>
  <c r="T2067" i="3"/>
  <c r="U2067" i="3"/>
  <c r="V2067" i="3"/>
  <c r="T2068" i="3"/>
  <c r="U2068" i="3"/>
  <c r="V2068" i="3"/>
  <c r="T2069" i="3"/>
  <c r="U2069" i="3"/>
  <c r="V2069" i="3"/>
  <c r="T2070" i="3"/>
  <c r="U2070" i="3"/>
  <c r="V2070" i="3"/>
  <c r="T2071" i="3"/>
  <c r="U2071" i="3"/>
  <c r="V2071" i="3"/>
  <c r="T2072" i="3"/>
  <c r="U2072" i="3"/>
  <c r="V2072" i="3"/>
  <c r="T2073" i="3"/>
  <c r="U2073" i="3"/>
  <c r="V2073" i="3"/>
  <c r="T2074" i="3"/>
  <c r="U2074" i="3"/>
  <c r="V2074" i="3"/>
  <c r="T2075" i="3"/>
  <c r="U2075" i="3"/>
  <c r="V2075" i="3"/>
  <c r="T2076" i="3"/>
  <c r="U2076" i="3"/>
  <c r="V2076" i="3"/>
  <c r="T2077" i="3"/>
  <c r="U2077" i="3"/>
  <c r="V2077" i="3"/>
  <c r="T2078" i="3"/>
  <c r="U2078" i="3"/>
  <c r="V2078" i="3"/>
  <c r="T2079" i="3"/>
  <c r="U2079" i="3"/>
  <c r="V2079" i="3"/>
  <c r="T2080" i="3"/>
  <c r="U2080" i="3"/>
  <c r="V2080" i="3"/>
  <c r="T2081" i="3"/>
  <c r="U2081" i="3"/>
  <c r="V2081" i="3"/>
  <c r="T2082" i="3"/>
  <c r="U2082" i="3"/>
  <c r="V2082" i="3"/>
  <c r="T2083" i="3"/>
  <c r="U2083" i="3"/>
  <c r="V2083" i="3"/>
  <c r="T2084" i="3"/>
  <c r="U2084" i="3"/>
  <c r="V2084" i="3"/>
  <c r="T2085" i="3"/>
  <c r="U2085" i="3"/>
  <c r="V2085" i="3"/>
  <c r="T2086" i="3"/>
  <c r="U2086" i="3"/>
  <c r="V2086" i="3"/>
  <c r="T2087" i="3"/>
  <c r="U2087" i="3"/>
  <c r="V2087" i="3"/>
  <c r="T2088" i="3"/>
  <c r="U2088" i="3"/>
  <c r="V2088" i="3"/>
  <c r="T2089" i="3"/>
  <c r="U2089" i="3"/>
  <c r="V2089" i="3"/>
  <c r="T2090" i="3"/>
  <c r="U2090" i="3"/>
  <c r="V2090" i="3"/>
  <c r="T2091" i="3"/>
  <c r="U2091" i="3"/>
  <c r="V2091" i="3"/>
  <c r="T2092" i="3"/>
  <c r="U2092" i="3"/>
  <c r="V2092" i="3"/>
  <c r="T2093" i="3"/>
  <c r="U2093" i="3"/>
  <c r="V2093" i="3"/>
  <c r="T2094" i="3"/>
  <c r="U2094" i="3"/>
  <c r="V2094" i="3"/>
  <c r="T2095" i="3"/>
  <c r="U2095" i="3"/>
  <c r="V2095" i="3"/>
  <c r="T2096" i="3"/>
  <c r="U2096" i="3"/>
  <c r="V2096" i="3"/>
  <c r="T2097" i="3"/>
  <c r="V2097" i="3"/>
  <c r="T2098" i="3"/>
  <c r="V2098" i="3"/>
  <c r="T2099" i="3"/>
  <c r="V2099" i="3"/>
  <c r="T2100" i="3"/>
  <c r="V2100" i="3"/>
  <c r="T2101" i="3"/>
  <c r="V2101" i="3"/>
  <c r="T2102" i="3"/>
  <c r="V2102" i="3"/>
  <c r="T2103" i="3"/>
  <c r="V2103" i="3"/>
  <c r="T2104" i="3"/>
  <c r="V2104" i="3"/>
  <c r="T2105" i="3"/>
  <c r="V2105" i="3"/>
  <c r="T2106" i="3"/>
  <c r="V2106" i="3"/>
  <c r="T2107" i="3"/>
  <c r="V2107" i="3"/>
  <c r="T2108" i="3"/>
  <c r="V2108" i="3"/>
  <c r="T2109" i="3"/>
  <c r="V2109" i="3"/>
  <c r="T2110" i="3"/>
  <c r="V2110" i="3"/>
  <c r="T2111" i="3"/>
  <c r="V2111" i="3"/>
  <c r="T2112" i="3"/>
  <c r="V2112" i="3"/>
  <c r="T2113" i="3"/>
  <c r="V2113" i="3"/>
  <c r="T2114" i="3"/>
  <c r="V2114" i="3"/>
  <c r="T2115" i="3"/>
  <c r="V2115" i="3"/>
  <c r="T2116" i="3"/>
  <c r="V2116" i="3"/>
  <c r="T2117" i="3"/>
  <c r="V2117" i="3"/>
  <c r="T2118" i="3"/>
  <c r="U2118" i="3"/>
  <c r="V2118" i="3"/>
  <c r="T2119" i="3"/>
  <c r="U2119" i="3"/>
  <c r="V2119" i="3"/>
  <c r="T2120" i="3"/>
  <c r="U2120" i="3"/>
  <c r="V2120" i="3"/>
  <c r="T2121" i="3"/>
  <c r="U2121" i="3"/>
  <c r="V2121" i="3"/>
  <c r="T2122" i="3"/>
  <c r="U2122" i="3"/>
  <c r="V2122" i="3"/>
  <c r="T2123" i="3"/>
  <c r="U2123" i="3"/>
  <c r="V2123" i="3"/>
  <c r="T2124" i="3"/>
  <c r="U2124" i="3"/>
  <c r="V2124" i="3"/>
  <c r="T2125" i="3"/>
  <c r="U2125" i="3"/>
  <c r="V2125" i="3"/>
  <c r="T2126" i="3"/>
  <c r="U2126" i="3"/>
  <c r="V2126" i="3"/>
  <c r="T2127" i="3"/>
  <c r="U2127" i="3"/>
  <c r="V2127" i="3"/>
  <c r="T2128" i="3"/>
  <c r="U2128" i="3"/>
  <c r="V2128" i="3"/>
  <c r="T2129" i="3"/>
  <c r="U2129" i="3"/>
  <c r="V2129" i="3"/>
  <c r="T2130" i="3"/>
  <c r="U2130" i="3"/>
  <c r="V2130" i="3"/>
  <c r="T2131" i="3"/>
  <c r="U2131" i="3"/>
  <c r="V2131" i="3"/>
  <c r="T2132" i="3"/>
  <c r="U2132" i="3"/>
  <c r="V2132" i="3"/>
  <c r="T2133" i="3"/>
  <c r="U2133" i="3"/>
  <c r="V2133" i="3"/>
  <c r="T2134" i="3"/>
  <c r="U2134" i="3"/>
  <c r="V2134" i="3"/>
  <c r="T2135" i="3"/>
  <c r="U2135" i="3"/>
  <c r="V2135" i="3"/>
  <c r="T2136" i="3"/>
  <c r="U2136" i="3"/>
  <c r="V2136" i="3"/>
  <c r="T2137" i="3"/>
  <c r="U2137" i="3"/>
  <c r="V2137" i="3"/>
  <c r="T2138" i="3"/>
  <c r="U2138" i="3"/>
  <c r="V2138" i="3"/>
  <c r="T2139" i="3"/>
  <c r="U2139" i="3"/>
  <c r="V2139" i="3"/>
  <c r="T2140" i="3"/>
  <c r="U2140" i="3"/>
  <c r="V2140" i="3"/>
  <c r="T2141" i="3"/>
  <c r="U2141" i="3"/>
  <c r="V2141" i="3"/>
  <c r="T2142" i="3"/>
  <c r="U2142" i="3"/>
  <c r="V2142" i="3"/>
  <c r="T2143" i="3"/>
  <c r="U2143" i="3"/>
  <c r="V2143" i="3"/>
  <c r="T2144" i="3"/>
  <c r="U2144" i="3"/>
  <c r="V2144" i="3"/>
  <c r="T2145" i="3"/>
  <c r="U2145" i="3"/>
  <c r="V2145" i="3"/>
  <c r="T2146" i="3"/>
  <c r="U2146" i="3"/>
  <c r="V2146" i="3"/>
  <c r="T2147" i="3"/>
  <c r="U2147" i="3"/>
  <c r="V2147" i="3"/>
  <c r="T2148" i="3"/>
  <c r="U2148" i="3"/>
  <c r="V2148" i="3"/>
  <c r="T2149" i="3"/>
  <c r="U2149" i="3"/>
  <c r="V2149" i="3"/>
  <c r="T2150" i="3"/>
  <c r="U2150" i="3"/>
  <c r="V2150" i="3"/>
  <c r="T2151" i="3"/>
  <c r="U2151" i="3"/>
  <c r="V2151" i="3"/>
  <c r="T2152" i="3"/>
  <c r="U2152" i="3"/>
  <c r="V2152" i="3"/>
  <c r="T2153" i="3"/>
  <c r="U2153" i="3"/>
  <c r="V2153" i="3"/>
  <c r="T2154" i="3"/>
  <c r="U2154" i="3"/>
  <c r="V2154" i="3"/>
  <c r="T2155" i="3"/>
  <c r="U2155" i="3"/>
  <c r="V2155" i="3"/>
  <c r="T2156" i="3"/>
  <c r="U2156" i="3"/>
  <c r="V2156" i="3"/>
  <c r="T2157" i="3"/>
  <c r="U2157" i="3"/>
  <c r="V2157" i="3"/>
  <c r="T2158" i="3"/>
  <c r="U2158" i="3"/>
  <c r="V2158" i="3"/>
  <c r="T2159" i="3"/>
  <c r="U2159" i="3"/>
  <c r="V2159" i="3"/>
  <c r="T2160" i="3"/>
  <c r="U2160" i="3"/>
  <c r="V2160" i="3"/>
  <c r="T2161" i="3"/>
  <c r="U2161" i="3"/>
  <c r="V2161" i="3"/>
  <c r="T2162" i="3"/>
  <c r="U2162" i="3"/>
  <c r="V2162" i="3"/>
  <c r="T2163" i="3"/>
  <c r="U2163" i="3"/>
  <c r="V2163" i="3"/>
  <c r="T2164" i="3"/>
  <c r="U2164" i="3"/>
  <c r="V2164" i="3"/>
  <c r="T2165" i="3"/>
  <c r="U2165" i="3"/>
  <c r="V2165" i="3"/>
  <c r="T2166" i="3"/>
  <c r="U2166" i="3"/>
  <c r="V2166" i="3"/>
  <c r="T2167" i="3"/>
  <c r="U2167" i="3"/>
  <c r="V2167" i="3"/>
  <c r="T2168" i="3"/>
  <c r="U2168" i="3"/>
  <c r="V2168" i="3"/>
  <c r="T2169" i="3"/>
  <c r="U2169" i="3"/>
  <c r="V2169" i="3"/>
  <c r="T2170" i="3"/>
  <c r="U2170" i="3"/>
  <c r="V2170" i="3"/>
  <c r="T2171" i="3"/>
  <c r="U2171" i="3"/>
  <c r="V2171" i="3"/>
  <c r="T2172" i="3"/>
  <c r="U2172" i="3"/>
  <c r="V2172" i="3"/>
  <c r="T2173" i="3"/>
  <c r="U2173" i="3"/>
  <c r="V2173" i="3"/>
  <c r="T2174" i="3"/>
  <c r="U2174" i="3"/>
  <c r="V2174" i="3"/>
  <c r="T2175" i="3"/>
  <c r="U2175" i="3"/>
  <c r="V2175" i="3"/>
  <c r="T2176" i="3"/>
  <c r="U2176" i="3"/>
  <c r="V2176" i="3"/>
  <c r="T2177" i="3"/>
  <c r="U2177" i="3"/>
  <c r="V2177" i="3"/>
  <c r="T2178" i="3"/>
  <c r="U2178" i="3"/>
  <c r="V2178" i="3"/>
  <c r="T2179" i="3"/>
  <c r="U2179" i="3"/>
  <c r="V2179" i="3"/>
  <c r="T2180" i="3"/>
  <c r="U2180" i="3"/>
  <c r="V2180" i="3"/>
  <c r="T2181" i="3"/>
  <c r="U2181" i="3"/>
  <c r="V2181" i="3"/>
  <c r="T2182" i="3"/>
  <c r="U2182" i="3"/>
  <c r="V2182" i="3"/>
  <c r="T2183" i="3"/>
  <c r="U2183" i="3"/>
  <c r="V2183" i="3"/>
  <c r="T2184" i="3"/>
  <c r="U2184" i="3"/>
  <c r="V2184" i="3"/>
  <c r="T2185" i="3"/>
  <c r="U2185" i="3"/>
  <c r="V2185" i="3"/>
  <c r="T2186" i="3"/>
  <c r="U2186" i="3"/>
  <c r="V2186" i="3"/>
  <c r="T2187" i="3"/>
  <c r="U2187" i="3"/>
  <c r="V2187" i="3"/>
  <c r="T2188" i="3"/>
  <c r="U2188" i="3"/>
  <c r="V2188" i="3"/>
  <c r="T2189" i="3"/>
  <c r="U2189" i="3"/>
  <c r="V2189" i="3"/>
  <c r="T2190" i="3"/>
  <c r="U2190" i="3"/>
  <c r="V2190" i="3"/>
  <c r="T2191" i="3"/>
  <c r="U2191" i="3"/>
  <c r="V2191" i="3"/>
  <c r="T2192" i="3"/>
  <c r="U2192" i="3"/>
  <c r="V2192" i="3"/>
  <c r="T2193" i="3"/>
  <c r="U2193" i="3"/>
  <c r="V2193" i="3"/>
  <c r="T2194" i="3"/>
  <c r="U2194" i="3"/>
  <c r="V2194" i="3"/>
  <c r="T2195" i="3"/>
  <c r="U2195" i="3"/>
  <c r="V2195" i="3"/>
  <c r="T2196" i="3"/>
  <c r="U2196" i="3"/>
  <c r="V2196" i="3"/>
  <c r="T2197" i="3"/>
  <c r="U2197" i="3"/>
  <c r="V2197" i="3"/>
  <c r="T2198" i="3"/>
  <c r="U2198" i="3"/>
  <c r="V2198" i="3"/>
  <c r="T2199" i="3"/>
  <c r="U2199" i="3"/>
  <c r="V2199" i="3"/>
  <c r="T2200" i="3"/>
  <c r="U2200" i="3"/>
  <c r="V2200" i="3"/>
  <c r="T2201" i="3"/>
  <c r="U2201" i="3"/>
  <c r="V2201" i="3"/>
  <c r="T2202" i="3"/>
  <c r="U2202" i="3"/>
  <c r="V2202" i="3"/>
  <c r="T2203" i="3"/>
  <c r="U2203" i="3"/>
  <c r="V2203" i="3"/>
  <c r="T2204" i="3"/>
  <c r="U2204" i="3"/>
  <c r="V2204" i="3"/>
  <c r="T2205" i="3"/>
  <c r="U2205" i="3"/>
  <c r="V2205" i="3"/>
  <c r="T2206" i="3"/>
  <c r="U2206" i="3"/>
  <c r="V2206" i="3"/>
  <c r="T2207" i="3"/>
  <c r="U2207" i="3"/>
  <c r="V2207" i="3"/>
  <c r="T2208" i="3"/>
  <c r="U2208" i="3"/>
  <c r="V2208" i="3"/>
  <c r="T2209" i="3"/>
  <c r="U2209" i="3"/>
  <c r="V2209" i="3"/>
  <c r="S2210" i="3"/>
  <c r="T2210" i="3"/>
  <c r="U2210" i="3"/>
  <c r="V2210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11" i="12"/>
  <c r="AG5" i="1"/>
  <c r="AG4" i="1"/>
  <c r="AG3" i="1"/>
  <c r="AG2" i="1"/>
  <c r="AE2343" i="1"/>
  <c r="AE2344" i="1"/>
  <c r="AE2345" i="1"/>
  <c r="AE2346" i="1"/>
  <c r="AE2347" i="1"/>
  <c r="AE2348" i="1"/>
  <c r="AE2349" i="1"/>
  <c r="AE2350" i="1"/>
  <c r="AE2351" i="1"/>
  <c r="Z2001" i="1"/>
  <c r="AA2001" i="1"/>
  <c r="AD2001" i="1"/>
  <c r="Z2002" i="1"/>
  <c r="AA2002" i="1"/>
  <c r="AD2002" i="1"/>
  <c r="Z2003" i="1"/>
  <c r="AA2003" i="1"/>
  <c r="AD2003" i="1"/>
  <c r="Z2004" i="1"/>
  <c r="AA2004" i="1"/>
  <c r="AD2004" i="1"/>
  <c r="Z2005" i="1"/>
  <c r="AA2005" i="1"/>
  <c r="AD2005" i="1"/>
  <c r="Z2006" i="1"/>
  <c r="AA2006" i="1"/>
  <c r="AD2006" i="1"/>
  <c r="Z2007" i="1"/>
  <c r="AA2007" i="1"/>
  <c r="AD2007" i="1"/>
  <c r="Z2008" i="1"/>
  <c r="AA2008" i="1"/>
  <c r="AD2008" i="1"/>
  <c r="Z2009" i="1"/>
  <c r="AA2009" i="1"/>
  <c r="AD2009" i="1"/>
  <c r="Z2010" i="1"/>
  <c r="AA2010" i="1"/>
  <c r="AD2010" i="1"/>
  <c r="Z2011" i="1"/>
  <c r="AA2011" i="1"/>
  <c r="AD2011" i="1"/>
  <c r="Z2012" i="1"/>
  <c r="AA2012" i="1"/>
  <c r="AD2012" i="1"/>
  <c r="Z2013" i="1"/>
  <c r="AA2013" i="1"/>
  <c r="AD2013" i="1"/>
  <c r="Z2014" i="1"/>
  <c r="AA2014" i="1"/>
  <c r="AD2014" i="1"/>
  <c r="Z2015" i="1"/>
  <c r="AA2015" i="1"/>
  <c r="AD2015" i="1"/>
  <c r="Z2016" i="1"/>
  <c r="AA2016" i="1"/>
  <c r="AD2016" i="1"/>
  <c r="Z2017" i="1"/>
  <c r="AA2017" i="1"/>
  <c r="AD2017" i="1"/>
  <c r="Z2018" i="1"/>
  <c r="AA2018" i="1"/>
  <c r="AD2018" i="1"/>
  <c r="Z2019" i="1"/>
  <c r="AA2019" i="1"/>
  <c r="AD2019" i="1"/>
  <c r="Z2020" i="1"/>
  <c r="AA2020" i="1"/>
  <c r="AD2020" i="1"/>
  <c r="Z2021" i="1"/>
  <c r="AA2021" i="1"/>
  <c r="AD2021" i="1"/>
  <c r="Z2022" i="1"/>
  <c r="AA2022" i="1"/>
  <c r="AD2022" i="1"/>
  <c r="Z2023" i="1"/>
  <c r="AA2023" i="1"/>
  <c r="AD2023" i="1"/>
  <c r="Z2024" i="1"/>
  <c r="AA2024" i="1"/>
  <c r="AD2024" i="1"/>
  <c r="Z2025" i="1"/>
  <c r="AA2025" i="1"/>
  <c r="AD2025" i="1"/>
  <c r="Z2026" i="1"/>
  <c r="AA2026" i="1"/>
  <c r="AD2026" i="1"/>
  <c r="Z2027" i="1"/>
  <c r="AA2027" i="1"/>
  <c r="AD2027" i="1"/>
  <c r="Z2028" i="1"/>
  <c r="AA2028" i="1"/>
  <c r="AD2028" i="1"/>
  <c r="Z2029" i="1"/>
  <c r="AA2029" i="1"/>
  <c r="AD2029" i="1"/>
  <c r="Z2030" i="1"/>
  <c r="AA2030" i="1"/>
  <c r="AD2030" i="1"/>
  <c r="Z2031" i="1"/>
  <c r="AA2031" i="1"/>
  <c r="AD2031" i="1"/>
  <c r="Z2032" i="1"/>
  <c r="AA2032" i="1"/>
  <c r="AD2032" i="1"/>
  <c r="Z2033" i="1"/>
  <c r="AA2033" i="1"/>
  <c r="AD2033" i="1"/>
  <c r="Z2034" i="1"/>
  <c r="AA2034" i="1"/>
  <c r="AD2034" i="1"/>
  <c r="Z2035" i="1"/>
  <c r="AA2035" i="1"/>
  <c r="AD2035" i="1"/>
  <c r="Z2036" i="1"/>
  <c r="AA2036" i="1"/>
  <c r="AD2036" i="1"/>
  <c r="Z2037" i="1"/>
  <c r="AA2037" i="1"/>
  <c r="AD2037" i="1"/>
  <c r="Z2038" i="1"/>
  <c r="AA2038" i="1"/>
  <c r="AD2038" i="1"/>
  <c r="Z2039" i="1"/>
  <c r="AA2039" i="1"/>
  <c r="AD2039" i="1"/>
  <c r="Z2040" i="1"/>
  <c r="AA2040" i="1"/>
  <c r="AD2040" i="1"/>
  <c r="Z2041" i="1"/>
  <c r="AA2041" i="1"/>
  <c r="AD2041" i="1"/>
  <c r="Z2042" i="1"/>
  <c r="AA2042" i="1"/>
  <c r="AD2042" i="1"/>
  <c r="Z2043" i="1"/>
  <c r="AA2043" i="1"/>
  <c r="AD2043" i="1"/>
  <c r="Z2044" i="1"/>
  <c r="AA2044" i="1"/>
  <c r="AD2044" i="1"/>
  <c r="Z2045" i="1"/>
  <c r="AA2045" i="1"/>
  <c r="AD2045" i="1"/>
  <c r="Z2046" i="1"/>
  <c r="AA2046" i="1"/>
  <c r="AD2046" i="1"/>
  <c r="Z2047" i="1"/>
  <c r="AA2047" i="1"/>
  <c r="AD2047" i="1"/>
  <c r="Z2048" i="1"/>
  <c r="AA2048" i="1"/>
  <c r="AD2048" i="1"/>
  <c r="Z2049" i="1"/>
  <c r="AA2049" i="1"/>
  <c r="AD2049" i="1"/>
  <c r="Z2050" i="1"/>
  <c r="AA2050" i="1"/>
  <c r="AD2050" i="1"/>
  <c r="Z2051" i="1"/>
  <c r="AA2051" i="1"/>
  <c r="AD2051" i="1"/>
  <c r="Z2052" i="1"/>
  <c r="AA2052" i="1"/>
  <c r="AD2052" i="1"/>
  <c r="Z2053" i="1"/>
  <c r="AA2053" i="1"/>
  <c r="AD2053" i="1"/>
  <c r="Z2054" i="1"/>
  <c r="AA2054" i="1"/>
  <c r="AD2054" i="1"/>
  <c r="Z2055" i="1"/>
  <c r="AA2055" i="1"/>
  <c r="AD2055" i="1"/>
  <c r="Z2056" i="1"/>
  <c r="AA2056" i="1"/>
  <c r="AD2056" i="1"/>
  <c r="Z2057" i="1"/>
  <c r="AA2057" i="1"/>
  <c r="AD2057" i="1"/>
  <c r="Z2058" i="1"/>
  <c r="AA2058" i="1"/>
  <c r="AD2058" i="1"/>
  <c r="Z2059" i="1"/>
  <c r="AA2059" i="1"/>
  <c r="AD2059" i="1"/>
  <c r="Z2060" i="1"/>
  <c r="AA2060" i="1"/>
  <c r="AD2060" i="1"/>
  <c r="Z2061" i="1"/>
  <c r="AA2061" i="1"/>
  <c r="AD2061" i="1"/>
  <c r="Z2062" i="1"/>
  <c r="AA2062" i="1"/>
  <c r="AD2062" i="1"/>
  <c r="Z2063" i="1"/>
  <c r="AA2063" i="1"/>
  <c r="AD2063" i="1"/>
  <c r="Z2064" i="1"/>
  <c r="AA2064" i="1"/>
  <c r="AD2064" i="1"/>
  <c r="Z2065" i="1"/>
  <c r="AA2065" i="1"/>
  <c r="AD2065" i="1"/>
  <c r="Z2066" i="1"/>
  <c r="AA2066" i="1"/>
  <c r="AD2066" i="1"/>
  <c r="Z2067" i="1"/>
  <c r="AA2067" i="1"/>
  <c r="AD2067" i="1"/>
  <c r="Z2068" i="1"/>
  <c r="AA2068" i="1"/>
  <c r="AD2068" i="1"/>
  <c r="Z2069" i="1"/>
  <c r="AA2069" i="1"/>
  <c r="AD2069" i="1"/>
  <c r="Z2070" i="1"/>
  <c r="AA2070" i="1"/>
  <c r="AD2070" i="1"/>
  <c r="Z2071" i="1"/>
  <c r="AA2071" i="1"/>
  <c r="AD2071" i="1"/>
  <c r="Z2072" i="1"/>
  <c r="AA2072" i="1"/>
  <c r="AD2072" i="1"/>
  <c r="Z2073" i="1"/>
  <c r="AA2073" i="1"/>
  <c r="AD2073" i="1"/>
  <c r="Z2074" i="1"/>
  <c r="AA2074" i="1"/>
  <c r="AD2074" i="1"/>
  <c r="Z2075" i="1"/>
  <c r="AA2075" i="1"/>
  <c r="AD2075" i="1"/>
  <c r="Z2076" i="1"/>
  <c r="AA2076" i="1"/>
  <c r="AD2076" i="1"/>
  <c r="Z2077" i="1"/>
  <c r="AA2077" i="1"/>
  <c r="AD2077" i="1"/>
  <c r="Z2078" i="1"/>
  <c r="AA2078" i="1"/>
  <c r="AD2078" i="1"/>
  <c r="Z2079" i="1"/>
  <c r="AA2079" i="1"/>
  <c r="AD2079" i="1"/>
  <c r="Z2080" i="1"/>
  <c r="AA2080" i="1"/>
  <c r="AD2080" i="1"/>
  <c r="Z2081" i="1"/>
  <c r="AA2081" i="1"/>
  <c r="AD2081" i="1"/>
  <c r="Z2082" i="1"/>
  <c r="AA2082" i="1"/>
  <c r="AD2082" i="1"/>
  <c r="Z2083" i="1"/>
  <c r="AA2083" i="1"/>
  <c r="AD2083" i="1"/>
  <c r="Z2084" i="1"/>
  <c r="AA2084" i="1"/>
  <c r="AD2084" i="1"/>
  <c r="Z2085" i="1"/>
  <c r="AA2085" i="1"/>
  <c r="AD2085" i="1"/>
  <c r="Z2086" i="1"/>
  <c r="AA2086" i="1"/>
  <c r="AD2086" i="1"/>
  <c r="Z2087" i="1"/>
  <c r="AA2087" i="1"/>
  <c r="AD2087" i="1"/>
  <c r="Z2088" i="1"/>
  <c r="AA2088" i="1"/>
  <c r="AD2088" i="1"/>
  <c r="Z2089" i="1"/>
  <c r="AA2089" i="1"/>
  <c r="AD2089" i="1"/>
  <c r="Z2090" i="1"/>
  <c r="AA2090" i="1"/>
  <c r="AD2090" i="1"/>
  <c r="Z2091" i="1"/>
  <c r="AA2091" i="1"/>
  <c r="AD2091" i="1"/>
  <c r="Z2092" i="1"/>
  <c r="AA2092" i="1"/>
  <c r="AD2092" i="1"/>
  <c r="Z2093" i="1"/>
  <c r="AA2093" i="1"/>
  <c r="AD2093" i="1"/>
  <c r="Z2094" i="1"/>
  <c r="AA2094" i="1"/>
  <c r="AD2094" i="1"/>
  <c r="Z2095" i="1"/>
  <c r="AA2095" i="1"/>
  <c r="AD2095" i="1"/>
  <c r="Z2096" i="1"/>
  <c r="AA2096" i="1"/>
  <c r="AD2096" i="1"/>
  <c r="Z2097" i="1"/>
  <c r="AA2097" i="1"/>
  <c r="AD2097" i="1"/>
  <c r="Z2098" i="1"/>
  <c r="AA2098" i="1"/>
  <c r="AD2098" i="1"/>
  <c r="Z2099" i="1"/>
  <c r="AA2099" i="1"/>
  <c r="AD2099" i="1"/>
  <c r="Z2100" i="1"/>
  <c r="AA2100" i="1"/>
  <c r="AD2100" i="1"/>
  <c r="Z2101" i="1"/>
  <c r="AA2101" i="1"/>
  <c r="AD2101" i="1"/>
  <c r="Z2102" i="1"/>
  <c r="AA2102" i="1"/>
  <c r="AD2102" i="1"/>
  <c r="Z2103" i="1"/>
  <c r="AA2103" i="1"/>
  <c r="AD2103" i="1"/>
  <c r="Z2104" i="1"/>
  <c r="AA2104" i="1"/>
  <c r="AD2104" i="1"/>
  <c r="Z2105" i="1"/>
  <c r="AA2105" i="1"/>
  <c r="AD2105" i="1"/>
  <c r="Z2106" i="1"/>
  <c r="AA2106" i="1"/>
  <c r="AD2106" i="1"/>
  <c r="Z2107" i="1"/>
  <c r="AA2107" i="1"/>
  <c r="AD2107" i="1"/>
  <c r="Z2108" i="1"/>
  <c r="AA2108" i="1"/>
  <c r="AD2108" i="1"/>
  <c r="Z2109" i="1"/>
  <c r="AA2109" i="1"/>
  <c r="AD2109" i="1"/>
  <c r="Z2110" i="1"/>
  <c r="AA2110" i="1"/>
  <c r="AD2110" i="1"/>
  <c r="Z2111" i="1"/>
  <c r="AA2111" i="1"/>
  <c r="AD2111" i="1"/>
  <c r="Z2112" i="1"/>
  <c r="AA2112" i="1"/>
  <c r="AD2112" i="1"/>
  <c r="Z2113" i="1"/>
  <c r="AA2113" i="1"/>
  <c r="AD2113" i="1"/>
  <c r="Z2114" i="1"/>
  <c r="AA2114" i="1"/>
  <c r="AD2114" i="1"/>
  <c r="Z2115" i="1"/>
  <c r="AA2115" i="1"/>
  <c r="AD2115" i="1"/>
  <c r="Z2116" i="1"/>
  <c r="AA2116" i="1"/>
  <c r="AD2116" i="1"/>
  <c r="Z2117" i="1"/>
  <c r="AA2117" i="1"/>
  <c r="AD2117" i="1"/>
  <c r="Z2118" i="1"/>
  <c r="AA2118" i="1"/>
  <c r="AD2118" i="1"/>
  <c r="Z2119" i="1"/>
  <c r="AA2119" i="1"/>
  <c r="AD2119" i="1"/>
  <c r="Z2120" i="1"/>
  <c r="AA2120" i="1"/>
  <c r="AD2120" i="1"/>
  <c r="Z2121" i="1"/>
  <c r="AA2121" i="1"/>
  <c r="AD2121" i="1"/>
  <c r="Z2122" i="1"/>
  <c r="AA2122" i="1"/>
  <c r="AD2122" i="1"/>
  <c r="Z2123" i="1"/>
  <c r="AA2123" i="1"/>
  <c r="AD2123" i="1"/>
  <c r="Z2124" i="1"/>
  <c r="AA2124" i="1"/>
  <c r="AD2124" i="1"/>
  <c r="Z2125" i="1"/>
  <c r="AA2125" i="1"/>
  <c r="AD2125" i="1"/>
  <c r="Z2126" i="1"/>
  <c r="AA2126" i="1"/>
  <c r="AD2126" i="1"/>
  <c r="Z2127" i="1"/>
  <c r="AA2127" i="1"/>
  <c r="AD2127" i="1"/>
  <c r="Z2128" i="1"/>
  <c r="AA2128" i="1"/>
  <c r="AD2128" i="1"/>
  <c r="Z2129" i="1"/>
  <c r="AA2129" i="1"/>
  <c r="AD2129" i="1"/>
  <c r="Z2130" i="1"/>
  <c r="AA2130" i="1"/>
  <c r="AD2130" i="1"/>
  <c r="Z2131" i="1"/>
  <c r="AA2131" i="1"/>
  <c r="AD2131" i="1"/>
  <c r="Z2132" i="1"/>
  <c r="AA2132" i="1"/>
  <c r="AD2132" i="1"/>
  <c r="Z2133" i="1"/>
  <c r="AA2133" i="1"/>
  <c r="AD2133" i="1"/>
  <c r="Z2134" i="1"/>
  <c r="AA2134" i="1"/>
  <c r="AD2134" i="1"/>
  <c r="Z2135" i="1"/>
  <c r="AA2135" i="1"/>
  <c r="AD2135" i="1"/>
  <c r="Z2136" i="1"/>
  <c r="AA2136" i="1"/>
  <c r="AD2136" i="1"/>
  <c r="Z2137" i="1"/>
  <c r="AA2137" i="1"/>
  <c r="AD2137" i="1"/>
  <c r="Z2138" i="1"/>
  <c r="AA2138" i="1"/>
  <c r="AD2138" i="1"/>
  <c r="Z2139" i="1"/>
  <c r="AA2139" i="1"/>
  <c r="AD2139" i="1"/>
  <c r="Z2140" i="1"/>
  <c r="AA2140" i="1"/>
  <c r="AD2140" i="1"/>
  <c r="Z2141" i="1"/>
  <c r="AA2141" i="1"/>
  <c r="AD2141" i="1"/>
  <c r="Z2142" i="1"/>
  <c r="AA2142" i="1"/>
  <c r="AD2142" i="1"/>
  <c r="Z2143" i="1"/>
  <c r="AA2143" i="1"/>
  <c r="AD2143" i="1"/>
  <c r="Z2144" i="1"/>
  <c r="AA2144" i="1"/>
  <c r="AD2144" i="1"/>
  <c r="Z2145" i="1"/>
  <c r="AA2145" i="1"/>
  <c r="AD2145" i="1"/>
  <c r="Z2146" i="1"/>
  <c r="AA2146" i="1"/>
  <c r="AD2146" i="1"/>
  <c r="Z2147" i="1"/>
  <c r="AA2147" i="1"/>
  <c r="AD2147" i="1"/>
  <c r="Z2148" i="1"/>
  <c r="AA2148" i="1"/>
  <c r="AD2148" i="1"/>
  <c r="Z2149" i="1"/>
  <c r="AA2149" i="1"/>
  <c r="AD2149" i="1"/>
  <c r="Z2150" i="1"/>
  <c r="AA2150" i="1"/>
  <c r="AD2150" i="1"/>
  <c r="Z2151" i="1"/>
  <c r="AA2151" i="1"/>
  <c r="AD2151" i="1"/>
  <c r="Z2152" i="1"/>
  <c r="AA2152" i="1"/>
  <c r="AD2152" i="1"/>
  <c r="Z2153" i="1"/>
  <c r="AA2153" i="1"/>
  <c r="AD2153" i="1"/>
  <c r="Z2154" i="1"/>
  <c r="AA2154" i="1"/>
  <c r="AD2154" i="1"/>
  <c r="Z2155" i="1"/>
  <c r="AA2155" i="1"/>
  <c r="AD2155" i="1"/>
  <c r="Z2156" i="1"/>
  <c r="AA2156" i="1"/>
  <c r="AD2156" i="1"/>
  <c r="Z2157" i="1"/>
  <c r="AA2157" i="1"/>
  <c r="AD2157" i="1"/>
  <c r="Z2158" i="1"/>
  <c r="AA2158" i="1"/>
  <c r="AD2158" i="1"/>
  <c r="Z2159" i="1"/>
  <c r="AA2159" i="1"/>
  <c r="AD2159" i="1"/>
  <c r="Z2160" i="1"/>
  <c r="AA2160" i="1"/>
  <c r="AD2160" i="1"/>
  <c r="Z2161" i="1"/>
  <c r="AA2161" i="1"/>
  <c r="AD2161" i="1"/>
  <c r="Z2162" i="1"/>
  <c r="AA2162" i="1"/>
  <c r="AD2162" i="1"/>
  <c r="Z2163" i="1"/>
  <c r="AA2163" i="1"/>
  <c r="AD2163" i="1"/>
  <c r="Z2164" i="1"/>
  <c r="AA2164" i="1"/>
  <c r="AD2164" i="1"/>
  <c r="Z2165" i="1"/>
  <c r="AA2165" i="1"/>
  <c r="AD2165" i="1"/>
  <c r="Z2166" i="1"/>
  <c r="AA2166" i="1"/>
  <c r="AD2166" i="1"/>
  <c r="Z2167" i="1"/>
  <c r="AA2167" i="1"/>
  <c r="AD2167" i="1"/>
  <c r="Z2168" i="1"/>
  <c r="AA2168" i="1"/>
  <c r="AD2168" i="1"/>
  <c r="Z2169" i="1"/>
  <c r="AA2169" i="1"/>
  <c r="AD2169" i="1"/>
  <c r="Z2170" i="1"/>
  <c r="AA2170" i="1"/>
  <c r="AD2170" i="1"/>
  <c r="Z2171" i="1"/>
  <c r="AA2171" i="1"/>
  <c r="AD2171" i="1"/>
  <c r="Z2172" i="1"/>
  <c r="AA2172" i="1"/>
  <c r="AD2172" i="1"/>
  <c r="Z2173" i="1"/>
  <c r="AA2173" i="1"/>
  <c r="AD2173" i="1"/>
  <c r="Z2174" i="1"/>
  <c r="AA2174" i="1"/>
  <c r="AD2174" i="1"/>
  <c r="Z2175" i="1"/>
  <c r="AA2175" i="1"/>
  <c r="AD2175" i="1"/>
  <c r="Z2176" i="1"/>
  <c r="AA2176" i="1"/>
  <c r="AD2176" i="1"/>
  <c r="Z2177" i="1"/>
  <c r="AA2177" i="1"/>
  <c r="AD2177" i="1"/>
  <c r="Z2178" i="1"/>
  <c r="AA2178" i="1"/>
  <c r="AD2178" i="1"/>
  <c r="Z2179" i="1"/>
  <c r="AA2179" i="1"/>
  <c r="AD2179" i="1"/>
  <c r="Z2180" i="1"/>
  <c r="AA2180" i="1"/>
  <c r="AD2180" i="1"/>
  <c r="Z2181" i="1"/>
  <c r="AA2181" i="1"/>
  <c r="AD2181" i="1"/>
  <c r="Z2182" i="1"/>
  <c r="AA2182" i="1"/>
  <c r="AD2182" i="1"/>
  <c r="Z2183" i="1"/>
  <c r="AA2183" i="1"/>
  <c r="AD2183" i="1"/>
  <c r="Z2184" i="1"/>
  <c r="AA2184" i="1"/>
  <c r="AD2184" i="1"/>
  <c r="Z2185" i="1"/>
  <c r="AA2185" i="1"/>
  <c r="AD2185" i="1"/>
  <c r="Z2186" i="1"/>
  <c r="AA2186" i="1"/>
  <c r="AD2186" i="1"/>
  <c r="Z2187" i="1"/>
  <c r="AA2187" i="1"/>
  <c r="AD2187" i="1"/>
  <c r="Z2188" i="1"/>
  <c r="AA2188" i="1"/>
  <c r="AD2188" i="1"/>
  <c r="Z2189" i="1"/>
  <c r="AA2189" i="1"/>
  <c r="AD2189" i="1"/>
  <c r="Z2190" i="1"/>
  <c r="AA2190" i="1"/>
  <c r="AD2190" i="1"/>
  <c r="Z2191" i="1"/>
  <c r="AA2191" i="1"/>
  <c r="AD2191" i="1"/>
  <c r="Z2192" i="1"/>
  <c r="AA2192" i="1"/>
  <c r="AD2192" i="1"/>
  <c r="Z2193" i="1"/>
  <c r="AA2193" i="1"/>
  <c r="AD2193" i="1"/>
  <c r="Z2194" i="1"/>
  <c r="AA2194" i="1"/>
  <c r="AD2194" i="1"/>
  <c r="Z2195" i="1"/>
  <c r="AA2195" i="1"/>
  <c r="AD2195" i="1"/>
  <c r="Z2196" i="1"/>
  <c r="AA2196" i="1"/>
  <c r="AD2196" i="1"/>
  <c r="Z2197" i="1"/>
  <c r="AA2197" i="1"/>
  <c r="AD2197" i="1"/>
  <c r="Z2198" i="1"/>
  <c r="AA2198" i="1"/>
  <c r="AD2198" i="1"/>
  <c r="Z2199" i="1"/>
  <c r="AA2199" i="1"/>
  <c r="AD2199" i="1"/>
  <c r="Z2200" i="1"/>
  <c r="AA2200" i="1"/>
  <c r="AD2200" i="1"/>
  <c r="Z2201" i="1"/>
  <c r="AA2201" i="1"/>
  <c r="AD2201" i="1"/>
  <c r="Z2202" i="1"/>
  <c r="AA2202" i="1"/>
  <c r="AD2202" i="1"/>
  <c r="Z2203" i="1"/>
  <c r="AA2203" i="1"/>
  <c r="AD2203" i="1"/>
  <c r="Z2204" i="1"/>
  <c r="AA2204" i="1"/>
  <c r="AD2204" i="1"/>
  <c r="Z2205" i="1"/>
  <c r="AA2205" i="1"/>
  <c r="AD2205" i="1"/>
  <c r="Z2206" i="1"/>
  <c r="AA2206" i="1"/>
  <c r="AD2206" i="1"/>
  <c r="Z2207" i="1"/>
  <c r="AA2207" i="1"/>
  <c r="AD2207" i="1"/>
  <c r="Z2208" i="1"/>
  <c r="AA2208" i="1"/>
  <c r="AD2208" i="1"/>
  <c r="Z2209" i="1"/>
  <c r="AA2209" i="1"/>
  <c r="AD2209" i="1"/>
  <c r="Z2210" i="1"/>
  <c r="AA2210" i="1"/>
  <c r="AD2210" i="1"/>
  <c r="Z2211" i="1"/>
  <c r="AA2211" i="1"/>
  <c r="AD2211" i="1"/>
  <c r="Z2212" i="1"/>
  <c r="AA2212" i="1"/>
  <c r="AD2212" i="1"/>
  <c r="Z2213" i="1"/>
  <c r="AA2213" i="1"/>
  <c r="AD2213" i="1"/>
  <c r="Z2214" i="1"/>
  <c r="AA2214" i="1"/>
  <c r="AD2214" i="1"/>
  <c r="Z2215" i="1"/>
  <c r="AA2215" i="1"/>
  <c r="AD2215" i="1"/>
  <c r="Z2216" i="1"/>
  <c r="AA2216" i="1"/>
  <c r="AD2216" i="1"/>
  <c r="Z2217" i="1"/>
  <c r="AA2217" i="1"/>
  <c r="AD2217" i="1"/>
  <c r="Z2218" i="1"/>
  <c r="AA2218" i="1"/>
  <c r="AD2218" i="1"/>
  <c r="Z2219" i="1"/>
  <c r="AA2219" i="1"/>
  <c r="AD2219" i="1"/>
  <c r="Z2220" i="1"/>
  <c r="AA2220" i="1"/>
  <c r="AD2220" i="1"/>
  <c r="Z2221" i="1"/>
  <c r="AA2221" i="1"/>
  <c r="AD2221" i="1"/>
  <c r="Z2222" i="1"/>
  <c r="AA2222" i="1"/>
  <c r="AD2222" i="1"/>
  <c r="Z2223" i="1"/>
  <c r="AA2223" i="1"/>
  <c r="AD2223" i="1"/>
  <c r="Z2224" i="1"/>
  <c r="AA2224" i="1"/>
  <c r="AD2224" i="1"/>
  <c r="Z2225" i="1"/>
  <c r="AA2225" i="1"/>
  <c r="AD2225" i="1"/>
  <c r="Z2226" i="1"/>
  <c r="AA2226" i="1"/>
  <c r="AD2226" i="1"/>
  <c r="Z2227" i="1"/>
  <c r="AA2227" i="1"/>
  <c r="AD2227" i="1"/>
  <c r="Z2228" i="1"/>
  <c r="AA2228" i="1"/>
  <c r="AD2228" i="1"/>
  <c r="Z2229" i="1"/>
  <c r="AA2229" i="1"/>
  <c r="AD2229" i="1"/>
  <c r="Z2230" i="1"/>
  <c r="AA2230" i="1"/>
  <c r="AD2230" i="1"/>
  <c r="Z2231" i="1"/>
  <c r="AA2231" i="1"/>
  <c r="AD2231" i="1"/>
  <c r="Z2232" i="1"/>
  <c r="AA2232" i="1"/>
  <c r="AD2232" i="1"/>
  <c r="Z2233" i="1"/>
  <c r="AA2233" i="1"/>
  <c r="AD2233" i="1"/>
  <c r="Z2234" i="1"/>
  <c r="AA2234" i="1"/>
  <c r="AD2234" i="1"/>
  <c r="Z2235" i="1"/>
  <c r="AA2235" i="1"/>
  <c r="AD2235" i="1"/>
  <c r="Z2236" i="1"/>
  <c r="AA2236" i="1"/>
  <c r="AD2236" i="1"/>
  <c r="Z2237" i="1"/>
  <c r="AA2237" i="1"/>
  <c r="AD2237" i="1"/>
  <c r="Z2238" i="1"/>
  <c r="AA2238" i="1"/>
  <c r="AD2238" i="1"/>
  <c r="Z2239" i="1"/>
  <c r="AA2239" i="1"/>
  <c r="AD2239" i="1"/>
  <c r="Z2240" i="1"/>
  <c r="AA2240" i="1"/>
  <c r="AD2240" i="1"/>
  <c r="Z2241" i="1"/>
  <c r="AA2241" i="1"/>
  <c r="AD2241" i="1"/>
  <c r="Z2242" i="1"/>
  <c r="AA2242" i="1"/>
  <c r="AD2242" i="1"/>
  <c r="Z2243" i="1"/>
  <c r="AA2243" i="1"/>
  <c r="AD2243" i="1"/>
  <c r="Z2244" i="1"/>
  <c r="AA2244" i="1"/>
  <c r="AD2244" i="1"/>
  <c r="Z2245" i="1"/>
  <c r="AA2245" i="1"/>
  <c r="AD2245" i="1"/>
  <c r="Z2246" i="1"/>
  <c r="AA2246" i="1"/>
  <c r="AD2246" i="1"/>
  <c r="Z2247" i="1"/>
  <c r="AA2247" i="1"/>
  <c r="AD2247" i="1"/>
  <c r="Z2248" i="1"/>
  <c r="AA2248" i="1"/>
  <c r="AD2248" i="1"/>
  <c r="Z2249" i="1"/>
  <c r="AA2249" i="1"/>
  <c r="AD2249" i="1"/>
  <c r="Z2250" i="1"/>
  <c r="AA2250" i="1"/>
  <c r="AD2250" i="1"/>
  <c r="Z2251" i="1"/>
  <c r="AA2251" i="1"/>
  <c r="AD2251" i="1"/>
  <c r="Z2252" i="1"/>
  <c r="AA2252" i="1"/>
  <c r="AD2252" i="1"/>
  <c r="Z2253" i="1"/>
  <c r="AA2253" i="1"/>
  <c r="AD2253" i="1"/>
  <c r="Z2254" i="1"/>
  <c r="AA2254" i="1"/>
  <c r="AD2254" i="1"/>
  <c r="Z2255" i="1"/>
  <c r="AA2255" i="1"/>
  <c r="AD2255" i="1"/>
  <c r="Z2256" i="1"/>
  <c r="AA2256" i="1"/>
  <c r="AD2256" i="1"/>
  <c r="Z2257" i="1"/>
  <c r="AA2257" i="1"/>
  <c r="AD2257" i="1"/>
  <c r="Z2258" i="1"/>
  <c r="AA2258" i="1"/>
  <c r="AD2258" i="1"/>
  <c r="Z2259" i="1"/>
  <c r="AA2259" i="1"/>
  <c r="AD2259" i="1"/>
  <c r="Z2260" i="1"/>
  <c r="AA2260" i="1"/>
  <c r="AD2260" i="1"/>
  <c r="Z2261" i="1"/>
  <c r="AA2261" i="1"/>
  <c r="AD2261" i="1"/>
  <c r="Z2262" i="1"/>
  <c r="AA2262" i="1"/>
  <c r="AD2262" i="1"/>
  <c r="Z2263" i="1"/>
  <c r="AA2263" i="1"/>
  <c r="AD2263" i="1"/>
  <c r="Z2264" i="1"/>
  <c r="AA2264" i="1"/>
  <c r="AD2264" i="1"/>
  <c r="Z2265" i="1"/>
  <c r="AA2265" i="1"/>
  <c r="AD2265" i="1"/>
  <c r="Z2266" i="1"/>
  <c r="AA2266" i="1"/>
  <c r="AD2266" i="1"/>
  <c r="Z2267" i="1"/>
  <c r="AA2267" i="1"/>
  <c r="AD2267" i="1"/>
  <c r="Z2268" i="1"/>
  <c r="AA2268" i="1"/>
  <c r="AD2268" i="1"/>
  <c r="Z2269" i="1"/>
  <c r="AA2269" i="1"/>
  <c r="AD2269" i="1"/>
  <c r="Z2270" i="1"/>
  <c r="AA2270" i="1"/>
  <c r="AD2270" i="1"/>
  <c r="Z2271" i="1"/>
  <c r="AA2271" i="1"/>
  <c r="AD2271" i="1"/>
  <c r="Z2272" i="1"/>
  <c r="AA2272" i="1"/>
  <c r="AD2272" i="1"/>
  <c r="Z2273" i="1"/>
  <c r="AA2273" i="1"/>
  <c r="AD2273" i="1"/>
  <c r="Z2274" i="1"/>
  <c r="AA2274" i="1"/>
  <c r="AD2274" i="1"/>
  <c r="Z2275" i="1"/>
  <c r="AA2275" i="1"/>
  <c r="AD2275" i="1"/>
  <c r="Z2276" i="1"/>
  <c r="AA2276" i="1"/>
  <c r="AD2276" i="1"/>
  <c r="Z2277" i="1"/>
  <c r="AA2277" i="1"/>
  <c r="AD2277" i="1"/>
  <c r="Z2278" i="1"/>
  <c r="AA2278" i="1"/>
  <c r="AD2278" i="1"/>
  <c r="Z2279" i="1"/>
  <c r="AA2279" i="1"/>
  <c r="AD2279" i="1"/>
  <c r="Z2280" i="1"/>
  <c r="AA2280" i="1"/>
  <c r="AD2280" i="1"/>
  <c r="Z2281" i="1"/>
  <c r="AA2281" i="1"/>
  <c r="AD2281" i="1"/>
  <c r="Z2282" i="1"/>
  <c r="AA2282" i="1"/>
  <c r="AD2282" i="1"/>
  <c r="Z2283" i="1"/>
  <c r="AA2283" i="1"/>
  <c r="AD2283" i="1"/>
  <c r="Z2284" i="1"/>
  <c r="AA2284" i="1"/>
  <c r="AD2284" i="1"/>
  <c r="Z2285" i="1"/>
  <c r="AA2285" i="1"/>
  <c r="AD2285" i="1"/>
  <c r="Z2286" i="1"/>
  <c r="AA2286" i="1"/>
  <c r="AD2286" i="1"/>
  <c r="Z2287" i="1"/>
  <c r="AA2287" i="1"/>
  <c r="AD2287" i="1"/>
  <c r="Z2288" i="1"/>
  <c r="AA2288" i="1"/>
  <c r="AD2288" i="1"/>
  <c r="Z2289" i="1"/>
  <c r="AA2289" i="1"/>
  <c r="AD2289" i="1"/>
  <c r="Z2290" i="1"/>
  <c r="AA2290" i="1"/>
  <c r="AD2290" i="1"/>
  <c r="Z2291" i="1"/>
  <c r="AA2291" i="1"/>
  <c r="AD2291" i="1"/>
  <c r="Z2292" i="1"/>
  <c r="AA2292" i="1"/>
  <c r="AD2292" i="1"/>
  <c r="Z2293" i="1"/>
  <c r="AA2293" i="1"/>
  <c r="AD2293" i="1"/>
  <c r="Z2294" i="1"/>
  <c r="AA2294" i="1"/>
  <c r="AD2294" i="1"/>
  <c r="Z2295" i="1"/>
  <c r="AA2295" i="1"/>
  <c r="AD2295" i="1"/>
  <c r="Z2296" i="1"/>
  <c r="AA2296" i="1"/>
  <c r="AD2296" i="1"/>
  <c r="Z2297" i="1"/>
  <c r="AA2297" i="1"/>
  <c r="AD2297" i="1"/>
  <c r="Z2298" i="1"/>
  <c r="AA2298" i="1"/>
  <c r="AD2298" i="1"/>
  <c r="Z2299" i="1"/>
  <c r="AA2299" i="1"/>
  <c r="AD2299" i="1"/>
  <c r="Z2300" i="1"/>
  <c r="AA2300" i="1"/>
  <c r="AD2300" i="1"/>
  <c r="Z2301" i="1"/>
  <c r="AA2301" i="1"/>
  <c r="AD2301" i="1"/>
  <c r="Z2302" i="1"/>
  <c r="AA2302" i="1"/>
  <c r="AD2302" i="1"/>
  <c r="Z2303" i="1"/>
  <c r="AA2303" i="1"/>
  <c r="AD2303" i="1"/>
  <c r="Z2304" i="1"/>
  <c r="AA2304" i="1"/>
  <c r="AD2304" i="1"/>
  <c r="Z2305" i="1"/>
  <c r="AA2305" i="1"/>
  <c r="AD2305" i="1"/>
  <c r="Z2306" i="1"/>
  <c r="AA2306" i="1"/>
  <c r="AD2306" i="1"/>
  <c r="Z2307" i="1"/>
  <c r="AA2307" i="1"/>
  <c r="AD2307" i="1"/>
  <c r="Z2308" i="1"/>
  <c r="AA2308" i="1"/>
  <c r="AD2308" i="1"/>
  <c r="Z2309" i="1"/>
  <c r="AA2309" i="1"/>
  <c r="AD2309" i="1"/>
  <c r="Z2310" i="1"/>
  <c r="AA2310" i="1"/>
  <c r="AD2310" i="1"/>
  <c r="Z2311" i="1"/>
  <c r="AA2311" i="1"/>
  <c r="AD2311" i="1"/>
  <c r="Z2312" i="1"/>
  <c r="AA2312" i="1"/>
  <c r="AD2312" i="1"/>
  <c r="Z2313" i="1"/>
  <c r="AA2313" i="1"/>
  <c r="AD2313" i="1"/>
  <c r="Z2314" i="1"/>
  <c r="AA2314" i="1"/>
  <c r="AD2314" i="1"/>
  <c r="Z2315" i="1"/>
  <c r="AA2315" i="1"/>
  <c r="AD2315" i="1"/>
  <c r="Z2316" i="1"/>
  <c r="AA2316" i="1"/>
  <c r="AD2316" i="1"/>
  <c r="Z2317" i="1"/>
  <c r="AA2317" i="1"/>
  <c r="AD2317" i="1"/>
  <c r="Z2318" i="1"/>
  <c r="AA2318" i="1"/>
  <c r="AD2318" i="1"/>
  <c r="Z2319" i="1"/>
  <c r="AA2319" i="1"/>
  <c r="AD2319" i="1"/>
  <c r="Z2320" i="1"/>
  <c r="AA2320" i="1"/>
  <c r="AD2320" i="1"/>
  <c r="Z2321" i="1"/>
  <c r="AA2321" i="1"/>
  <c r="AD2321" i="1"/>
  <c r="Z2322" i="1"/>
  <c r="AA2322" i="1"/>
  <c r="AD2322" i="1"/>
  <c r="Z2323" i="1"/>
  <c r="AA2323" i="1"/>
  <c r="AD2323" i="1"/>
  <c r="Z2324" i="1"/>
  <c r="AA2324" i="1"/>
  <c r="AD2324" i="1"/>
  <c r="Z2325" i="1"/>
  <c r="AA2325" i="1"/>
  <c r="AD2325" i="1"/>
  <c r="Z2326" i="1"/>
  <c r="AA2326" i="1"/>
  <c r="AD2326" i="1"/>
  <c r="Z2327" i="1"/>
  <c r="AA2327" i="1"/>
  <c r="AD2327" i="1"/>
  <c r="Z2328" i="1"/>
  <c r="AA2328" i="1"/>
  <c r="AD2328" i="1"/>
  <c r="Z2329" i="1"/>
  <c r="AA2329" i="1"/>
  <c r="AD2329" i="1"/>
  <c r="Z2330" i="1"/>
  <c r="AA2330" i="1"/>
  <c r="AD2330" i="1"/>
  <c r="Z2331" i="1"/>
  <c r="AA2331" i="1"/>
  <c r="AD2331" i="1"/>
  <c r="Z2332" i="1"/>
  <c r="AA2332" i="1"/>
  <c r="AD2332" i="1"/>
  <c r="Z2333" i="1"/>
  <c r="AA2333" i="1"/>
  <c r="AD2333" i="1"/>
  <c r="Z2334" i="1"/>
  <c r="AA2334" i="1"/>
  <c r="AD2334" i="1"/>
  <c r="Z2335" i="1"/>
  <c r="AA2335" i="1"/>
  <c r="AD2335" i="1"/>
  <c r="Z2336" i="1"/>
  <c r="AA2336" i="1"/>
  <c r="AD2336" i="1"/>
  <c r="Z2337" i="1"/>
  <c r="AA2337" i="1"/>
  <c r="AD2337" i="1"/>
  <c r="Z2338" i="1"/>
  <c r="AA2338" i="1"/>
  <c r="AD2338" i="1"/>
  <c r="Z2339" i="1"/>
  <c r="AA2339" i="1"/>
  <c r="AD2339" i="1"/>
  <c r="Z2340" i="1"/>
  <c r="AA2340" i="1"/>
  <c r="AD2340" i="1"/>
  <c r="Z2341" i="1"/>
  <c r="AA2341" i="1"/>
  <c r="AD2341" i="1"/>
  <c r="Z2342" i="1"/>
  <c r="AA2342" i="1"/>
  <c r="AD2342" i="1"/>
  <c r="Z586" i="1"/>
  <c r="AA586" i="1"/>
  <c r="AD586" i="1"/>
  <c r="Z587" i="1"/>
  <c r="AA587" i="1"/>
  <c r="AD587" i="1"/>
  <c r="Z588" i="1"/>
  <c r="AA588" i="1"/>
  <c r="AD588" i="1"/>
  <c r="Z589" i="1"/>
  <c r="AA589" i="1"/>
  <c r="AD589" i="1"/>
  <c r="Z590" i="1"/>
  <c r="AA590" i="1"/>
  <c r="AD590" i="1"/>
  <c r="Z591" i="1"/>
  <c r="AA591" i="1"/>
  <c r="AD591" i="1"/>
  <c r="Z592" i="1"/>
  <c r="AA592" i="1"/>
  <c r="AD592" i="1"/>
  <c r="Z593" i="1"/>
  <c r="AA593" i="1"/>
  <c r="AD593" i="1"/>
  <c r="Z594" i="1"/>
  <c r="AA594" i="1"/>
  <c r="AD594" i="1"/>
  <c r="Z595" i="1"/>
  <c r="AA595" i="1"/>
  <c r="AD595" i="1"/>
  <c r="Z596" i="1"/>
  <c r="AA596" i="1"/>
  <c r="AD596" i="1"/>
  <c r="Z597" i="1"/>
  <c r="AA597" i="1"/>
  <c r="AD597" i="1"/>
  <c r="Z598" i="1"/>
  <c r="AA598" i="1"/>
  <c r="AD598" i="1"/>
  <c r="Z599" i="1"/>
  <c r="AA599" i="1"/>
  <c r="AD599" i="1"/>
  <c r="Z600" i="1"/>
  <c r="AA600" i="1"/>
  <c r="AD600" i="1"/>
  <c r="Z601" i="1"/>
  <c r="AA601" i="1"/>
  <c r="AD601" i="1"/>
  <c r="Z602" i="1"/>
  <c r="AA602" i="1"/>
  <c r="AD602" i="1"/>
  <c r="Z603" i="1"/>
  <c r="AA603" i="1"/>
  <c r="AD603" i="1"/>
  <c r="Z604" i="1"/>
  <c r="AA604" i="1"/>
  <c r="AD604" i="1"/>
  <c r="Z605" i="1"/>
  <c r="AA605" i="1"/>
  <c r="AD605" i="1"/>
  <c r="Z606" i="1"/>
  <c r="AA606" i="1"/>
  <c r="AD606" i="1"/>
  <c r="Z607" i="1"/>
  <c r="AA607" i="1"/>
  <c r="AD607" i="1"/>
  <c r="Z608" i="1"/>
  <c r="AA608" i="1"/>
  <c r="AD608" i="1"/>
  <c r="Z609" i="1"/>
  <c r="AA609" i="1"/>
  <c r="AD609" i="1"/>
  <c r="Z610" i="1"/>
  <c r="AA610" i="1"/>
  <c r="AD610" i="1"/>
  <c r="Z611" i="1"/>
  <c r="AA611" i="1"/>
  <c r="AD611" i="1"/>
  <c r="Z612" i="1"/>
  <c r="AA612" i="1"/>
  <c r="AD612" i="1"/>
  <c r="Z613" i="1"/>
  <c r="AA613" i="1"/>
  <c r="AD613" i="1"/>
  <c r="Z614" i="1"/>
  <c r="AA614" i="1"/>
  <c r="AD614" i="1"/>
  <c r="Z615" i="1"/>
  <c r="AA615" i="1"/>
  <c r="AD615" i="1"/>
  <c r="Z616" i="1"/>
  <c r="AA616" i="1"/>
  <c r="AD616" i="1"/>
  <c r="Z617" i="1"/>
  <c r="AA617" i="1"/>
  <c r="AD617" i="1"/>
  <c r="Z618" i="1"/>
  <c r="AA618" i="1"/>
  <c r="AD618" i="1"/>
  <c r="Z619" i="1"/>
  <c r="AA619" i="1"/>
  <c r="AD619" i="1"/>
  <c r="Z620" i="1"/>
  <c r="AA620" i="1"/>
  <c r="AD620" i="1"/>
  <c r="Z621" i="1"/>
  <c r="AA621" i="1"/>
  <c r="AD621" i="1"/>
  <c r="Z622" i="1"/>
  <c r="AA622" i="1"/>
  <c r="AD622" i="1"/>
  <c r="Z623" i="1"/>
  <c r="AA623" i="1"/>
  <c r="AD623" i="1"/>
  <c r="Z624" i="1"/>
  <c r="AA624" i="1"/>
  <c r="AD624" i="1"/>
  <c r="Z625" i="1"/>
  <c r="AA625" i="1"/>
  <c r="AD625" i="1"/>
  <c r="Z626" i="1"/>
  <c r="AA626" i="1"/>
  <c r="AD626" i="1"/>
  <c r="Z627" i="1"/>
  <c r="AA627" i="1"/>
  <c r="AD627" i="1"/>
  <c r="Z628" i="1"/>
  <c r="AA628" i="1"/>
  <c r="AD628" i="1"/>
  <c r="Z629" i="1"/>
  <c r="AA629" i="1"/>
  <c r="AD629" i="1"/>
  <c r="Z630" i="1"/>
  <c r="AA630" i="1"/>
  <c r="AD630" i="1"/>
  <c r="Z631" i="1"/>
  <c r="AA631" i="1"/>
  <c r="AD631" i="1"/>
  <c r="Z632" i="1"/>
  <c r="AA632" i="1"/>
  <c r="AD632" i="1"/>
  <c r="Z633" i="1"/>
  <c r="AA633" i="1"/>
  <c r="AD633" i="1"/>
  <c r="Z634" i="1"/>
  <c r="AA634" i="1"/>
  <c r="AD634" i="1"/>
  <c r="Z635" i="1"/>
  <c r="AA635" i="1"/>
  <c r="AD635" i="1"/>
  <c r="Z636" i="1"/>
  <c r="AA636" i="1"/>
  <c r="AD636" i="1"/>
  <c r="Z637" i="1"/>
  <c r="AA637" i="1"/>
  <c r="AD637" i="1"/>
  <c r="Z638" i="1"/>
  <c r="AA638" i="1"/>
  <c r="AD638" i="1"/>
  <c r="Z639" i="1"/>
  <c r="AA639" i="1"/>
  <c r="AD639" i="1"/>
  <c r="Z640" i="1"/>
  <c r="AA640" i="1"/>
  <c r="AD640" i="1"/>
  <c r="Z641" i="1"/>
  <c r="AA641" i="1"/>
  <c r="AD641" i="1"/>
  <c r="Z642" i="1"/>
  <c r="AA642" i="1"/>
  <c r="AD642" i="1"/>
  <c r="Z643" i="1"/>
  <c r="AA643" i="1"/>
  <c r="AD643" i="1"/>
  <c r="Z644" i="1"/>
  <c r="AA644" i="1"/>
  <c r="AD644" i="1"/>
  <c r="Z645" i="1"/>
  <c r="AA645" i="1"/>
  <c r="AD645" i="1"/>
  <c r="Z646" i="1"/>
  <c r="AA646" i="1"/>
  <c r="AD646" i="1"/>
  <c r="Z647" i="1"/>
  <c r="AA647" i="1"/>
  <c r="AD647" i="1"/>
  <c r="Z648" i="1"/>
  <c r="AA648" i="1"/>
  <c r="AD648" i="1"/>
  <c r="Z649" i="1"/>
  <c r="AA649" i="1"/>
  <c r="AD649" i="1"/>
  <c r="Z650" i="1"/>
  <c r="AA650" i="1"/>
  <c r="AD650" i="1"/>
  <c r="Z651" i="1"/>
  <c r="AA651" i="1"/>
  <c r="AD651" i="1"/>
  <c r="Z652" i="1"/>
  <c r="AA652" i="1"/>
  <c r="AD652" i="1"/>
  <c r="Z653" i="1"/>
  <c r="AA653" i="1"/>
  <c r="AD653" i="1"/>
  <c r="Z654" i="1"/>
  <c r="AA654" i="1"/>
  <c r="AD654" i="1"/>
  <c r="Z655" i="1"/>
  <c r="AA655" i="1"/>
  <c r="AD655" i="1"/>
  <c r="Z656" i="1"/>
  <c r="AA656" i="1"/>
  <c r="AD656" i="1"/>
  <c r="Z657" i="1"/>
  <c r="AA657" i="1"/>
  <c r="AD657" i="1"/>
  <c r="Z658" i="1"/>
  <c r="AA658" i="1"/>
  <c r="AD658" i="1"/>
  <c r="Z659" i="1"/>
  <c r="AA659" i="1"/>
  <c r="AD659" i="1"/>
  <c r="Z660" i="1"/>
  <c r="AA660" i="1"/>
  <c r="AD660" i="1"/>
  <c r="Z661" i="1"/>
  <c r="AA661" i="1"/>
  <c r="AD661" i="1"/>
  <c r="Z662" i="1"/>
  <c r="AA662" i="1"/>
  <c r="AD662" i="1"/>
  <c r="Z663" i="1"/>
  <c r="AA663" i="1"/>
  <c r="AD663" i="1"/>
  <c r="Z664" i="1"/>
  <c r="AA664" i="1"/>
  <c r="AD664" i="1"/>
  <c r="Z665" i="1"/>
  <c r="AA665" i="1"/>
  <c r="AD665" i="1"/>
  <c r="Z666" i="1"/>
  <c r="AA666" i="1"/>
  <c r="AD666" i="1"/>
  <c r="Z667" i="1"/>
  <c r="AA667" i="1"/>
  <c r="AD667" i="1"/>
  <c r="Z668" i="1"/>
  <c r="AA668" i="1"/>
  <c r="AD668" i="1"/>
  <c r="Z669" i="1"/>
  <c r="AA669" i="1"/>
  <c r="AD669" i="1"/>
  <c r="Z670" i="1"/>
  <c r="AA670" i="1"/>
  <c r="AD670" i="1"/>
  <c r="Z671" i="1"/>
  <c r="AA671" i="1"/>
  <c r="AD671" i="1"/>
  <c r="Z672" i="1"/>
  <c r="AA672" i="1"/>
  <c r="AD672" i="1"/>
  <c r="Z673" i="1"/>
  <c r="AA673" i="1"/>
  <c r="AD673" i="1"/>
  <c r="Z674" i="1"/>
  <c r="AA674" i="1"/>
  <c r="AD674" i="1"/>
  <c r="Z675" i="1"/>
  <c r="AA675" i="1"/>
  <c r="AD675" i="1"/>
  <c r="Z676" i="1"/>
  <c r="AA676" i="1"/>
  <c r="AD676" i="1"/>
  <c r="Z677" i="1"/>
  <c r="AA677" i="1"/>
  <c r="AD677" i="1"/>
  <c r="Z678" i="1"/>
  <c r="AA678" i="1"/>
  <c r="AD678" i="1"/>
  <c r="Z679" i="1"/>
  <c r="AA679" i="1"/>
  <c r="AD679" i="1"/>
  <c r="Z680" i="1"/>
  <c r="AA680" i="1"/>
  <c r="AD680" i="1"/>
  <c r="Z681" i="1"/>
  <c r="AA681" i="1"/>
  <c r="AD681" i="1"/>
  <c r="Z682" i="1"/>
  <c r="AA682" i="1"/>
  <c r="AD682" i="1"/>
  <c r="Z683" i="1"/>
  <c r="AA683" i="1"/>
  <c r="AD683" i="1"/>
  <c r="Z684" i="1"/>
  <c r="AA684" i="1"/>
  <c r="AD684" i="1"/>
  <c r="Z685" i="1"/>
  <c r="AA685" i="1"/>
  <c r="AD685" i="1"/>
  <c r="Z686" i="1"/>
  <c r="AA686" i="1"/>
  <c r="AD686" i="1"/>
  <c r="Z687" i="1"/>
  <c r="AA687" i="1"/>
  <c r="AD687" i="1"/>
  <c r="Z688" i="1"/>
  <c r="AA688" i="1"/>
  <c r="AD688" i="1"/>
  <c r="Z689" i="1"/>
  <c r="AA689" i="1"/>
  <c r="AD689" i="1"/>
  <c r="Z690" i="1"/>
  <c r="AA690" i="1"/>
  <c r="AD690" i="1"/>
  <c r="Z691" i="1"/>
  <c r="AA691" i="1"/>
  <c r="AD691" i="1"/>
  <c r="Z692" i="1"/>
  <c r="AA692" i="1"/>
  <c r="AD692" i="1"/>
  <c r="Z693" i="1"/>
  <c r="AA693" i="1"/>
  <c r="AD693" i="1"/>
  <c r="Z694" i="1"/>
  <c r="AA694" i="1"/>
  <c r="AD694" i="1"/>
  <c r="Z695" i="1"/>
  <c r="AA695" i="1"/>
  <c r="AD695" i="1"/>
  <c r="Z696" i="1"/>
  <c r="AA696" i="1"/>
  <c r="AC696" i="1"/>
  <c r="AD696" i="1"/>
  <c r="Z697" i="1"/>
  <c r="AA697" i="1"/>
  <c r="AD697" i="1"/>
  <c r="Z698" i="1"/>
  <c r="AA698" i="1"/>
  <c r="AD698" i="1"/>
  <c r="Z699" i="1"/>
  <c r="AA699" i="1"/>
  <c r="AD699" i="1"/>
  <c r="Z700" i="1"/>
  <c r="AA700" i="1"/>
  <c r="AD700" i="1"/>
  <c r="Z701" i="1"/>
  <c r="AA701" i="1"/>
  <c r="AD701" i="1"/>
  <c r="Z702" i="1"/>
  <c r="AA702" i="1"/>
  <c r="AD702" i="1"/>
  <c r="Z703" i="1"/>
  <c r="AA703" i="1"/>
  <c r="AD703" i="1"/>
  <c r="Z704" i="1"/>
  <c r="AA704" i="1"/>
  <c r="AD704" i="1"/>
  <c r="Z705" i="1"/>
  <c r="AA705" i="1"/>
  <c r="AD705" i="1"/>
  <c r="Z706" i="1"/>
  <c r="AA706" i="1"/>
  <c r="AD706" i="1"/>
  <c r="Z707" i="1"/>
  <c r="AA707" i="1"/>
  <c r="AD707" i="1"/>
  <c r="Z708" i="1"/>
  <c r="AA708" i="1"/>
  <c r="AD708" i="1"/>
  <c r="Z709" i="1"/>
  <c r="AA709" i="1"/>
  <c r="AD709" i="1"/>
  <c r="Z710" i="1"/>
  <c r="AA710" i="1"/>
  <c r="AD710" i="1"/>
  <c r="Z711" i="1"/>
  <c r="AA711" i="1"/>
  <c r="AD711" i="1"/>
  <c r="Z712" i="1"/>
  <c r="AA712" i="1"/>
  <c r="AD712" i="1"/>
  <c r="Z713" i="1"/>
  <c r="AA713" i="1"/>
  <c r="AD713" i="1"/>
  <c r="Z714" i="1"/>
  <c r="AA714" i="1"/>
  <c r="AD714" i="1"/>
  <c r="Z715" i="1"/>
  <c r="AA715" i="1"/>
  <c r="AD715" i="1"/>
  <c r="Z716" i="1"/>
  <c r="AA716" i="1"/>
  <c r="AC716" i="1"/>
  <c r="AD716" i="1"/>
  <c r="Z717" i="1"/>
  <c r="AA717" i="1"/>
  <c r="AD717" i="1"/>
  <c r="Z718" i="1"/>
  <c r="AA718" i="1"/>
  <c r="AD718" i="1"/>
  <c r="Z719" i="1"/>
  <c r="AA719" i="1"/>
  <c r="AD719" i="1"/>
  <c r="Z720" i="1"/>
  <c r="AA720" i="1"/>
  <c r="AD720" i="1"/>
  <c r="Z721" i="1"/>
  <c r="AA721" i="1"/>
  <c r="AD721" i="1"/>
  <c r="Z722" i="1"/>
  <c r="AA722" i="1"/>
  <c r="AD722" i="1"/>
  <c r="Z723" i="1"/>
  <c r="AA723" i="1"/>
  <c r="AD723" i="1"/>
  <c r="Z724" i="1"/>
  <c r="AA724" i="1"/>
  <c r="AD724" i="1"/>
  <c r="Z725" i="1"/>
  <c r="AA725" i="1"/>
  <c r="AD725" i="1"/>
  <c r="Z726" i="1"/>
  <c r="AA726" i="1"/>
  <c r="AD726" i="1"/>
  <c r="Z727" i="1"/>
  <c r="AA727" i="1"/>
  <c r="AD727" i="1"/>
  <c r="Z728" i="1"/>
  <c r="AA728" i="1"/>
  <c r="AD728" i="1"/>
  <c r="Z729" i="1"/>
  <c r="AA729" i="1"/>
  <c r="AD729" i="1"/>
  <c r="Z730" i="1"/>
  <c r="AA730" i="1"/>
  <c r="AD730" i="1"/>
  <c r="Z731" i="1"/>
  <c r="AA731" i="1"/>
  <c r="AD731" i="1"/>
  <c r="Z732" i="1"/>
  <c r="AA732" i="1"/>
  <c r="AD732" i="1"/>
  <c r="Z733" i="1"/>
  <c r="AA733" i="1"/>
  <c r="AD733" i="1"/>
  <c r="Z734" i="1"/>
  <c r="AA734" i="1"/>
  <c r="AD734" i="1"/>
  <c r="Z735" i="1"/>
  <c r="AA735" i="1"/>
  <c r="AD735" i="1"/>
  <c r="Z736" i="1"/>
  <c r="AA736" i="1"/>
  <c r="AD736" i="1"/>
  <c r="Z737" i="1"/>
  <c r="AA737" i="1"/>
  <c r="AD737" i="1"/>
  <c r="Z738" i="1"/>
  <c r="AA738" i="1"/>
  <c r="AD738" i="1"/>
  <c r="Z739" i="1"/>
  <c r="AA739" i="1"/>
  <c r="AD739" i="1"/>
  <c r="Z740" i="1"/>
  <c r="AA740" i="1"/>
  <c r="AD740" i="1"/>
  <c r="Z741" i="1"/>
  <c r="AA741" i="1"/>
  <c r="AD741" i="1"/>
  <c r="Z742" i="1"/>
  <c r="AA742" i="1"/>
  <c r="AD742" i="1"/>
  <c r="Z743" i="1"/>
  <c r="AA743" i="1"/>
  <c r="AD743" i="1"/>
  <c r="Z744" i="1"/>
  <c r="AA744" i="1"/>
  <c r="AD744" i="1"/>
  <c r="Z745" i="1"/>
  <c r="AA745" i="1"/>
  <c r="AD745" i="1"/>
  <c r="Z746" i="1"/>
  <c r="AA746" i="1"/>
  <c r="AD746" i="1"/>
  <c r="Z747" i="1"/>
  <c r="AA747" i="1"/>
  <c r="AD747" i="1"/>
  <c r="Z748" i="1"/>
  <c r="AA748" i="1"/>
  <c r="AD748" i="1"/>
  <c r="Z749" i="1"/>
  <c r="AA749" i="1"/>
  <c r="AD749" i="1"/>
  <c r="Z750" i="1"/>
  <c r="AA750" i="1"/>
  <c r="AD750" i="1"/>
  <c r="Z751" i="1"/>
  <c r="AA751" i="1"/>
  <c r="AD751" i="1"/>
  <c r="Z752" i="1"/>
  <c r="AA752" i="1"/>
  <c r="AD752" i="1"/>
  <c r="Z753" i="1"/>
  <c r="AA753" i="1"/>
  <c r="AD753" i="1"/>
  <c r="Z754" i="1"/>
  <c r="AA754" i="1"/>
  <c r="AD754" i="1"/>
  <c r="Z755" i="1"/>
  <c r="AA755" i="1"/>
  <c r="AD755" i="1"/>
  <c r="Z756" i="1"/>
  <c r="AA756" i="1"/>
  <c r="AD756" i="1"/>
  <c r="Z757" i="1"/>
  <c r="AA757" i="1"/>
  <c r="AD757" i="1"/>
  <c r="Z758" i="1"/>
  <c r="AA758" i="1"/>
  <c r="AD758" i="1"/>
  <c r="Z759" i="1"/>
  <c r="AA759" i="1"/>
  <c r="AD759" i="1"/>
  <c r="Z760" i="1"/>
  <c r="AA760" i="1"/>
  <c r="AD760" i="1"/>
  <c r="Z761" i="1"/>
  <c r="AA761" i="1"/>
  <c r="AD761" i="1"/>
  <c r="Z762" i="1"/>
  <c r="AA762" i="1"/>
  <c r="AD762" i="1"/>
  <c r="Z763" i="1"/>
  <c r="AA763" i="1"/>
  <c r="AD763" i="1"/>
  <c r="Z764" i="1"/>
  <c r="AA764" i="1"/>
  <c r="AD764" i="1"/>
  <c r="Z765" i="1"/>
  <c r="AA765" i="1"/>
  <c r="AD765" i="1"/>
  <c r="Z766" i="1"/>
  <c r="AA766" i="1"/>
  <c r="AD766" i="1"/>
  <c r="Z767" i="1"/>
  <c r="AA767" i="1"/>
  <c r="AD767" i="1"/>
  <c r="Z768" i="1"/>
  <c r="AA768" i="1"/>
  <c r="AD768" i="1"/>
  <c r="Z769" i="1"/>
  <c r="AA769" i="1"/>
  <c r="AD769" i="1"/>
  <c r="Z770" i="1"/>
  <c r="AA770" i="1"/>
  <c r="AD770" i="1"/>
  <c r="Z771" i="1"/>
  <c r="AA771" i="1"/>
  <c r="AD771" i="1"/>
  <c r="Z772" i="1"/>
  <c r="AA772" i="1"/>
  <c r="AD772" i="1"/>
  <c r="Z773" i="1"/>
  <c r="AA773" i="1"/>
  <c r="AD773" i="1"/>
  <c r="Z774" i="1"/>
  <c r="AA774" i="1"/>
  <c r="AD774" i="1"/>
  <c r="Z775" i="1"/>
  <c r="AA775" i="1"/>
  <c r="AD775" i="1"/>
  <c r="Z776" i="1"/>
  <c r="AA776" i="1"/>
  <c r="AD776" i="1"/>
  <c r="Z777" i="1"/>
  <c r="AA777" i="1"/>
  <c r="AD777" i="1"/>
  <c r="Z778" i="1"/>
  <c r="AA778" i="1"/>
  <c r="AD778" i="1"/>
  <c r="Z779" i="1"/>
  <c r="AA779" i="1"/>
  <c r="AD779" i="1"/>
  <c r="Z780" i="1"/>
  <c r="AA780" i="1"/>
  <c r="AD780" i="1"/>
  <c r="Z781" i="1"/>
  <c r="AA781" i="1"/>
  <c r="AD781" i="1"/>
  <c r="Z782" i="1"/>
  <c r="AA782" i="1"/>
  <c r="AD782" i="1"/>
  <c r="Z783" i="1"/>
  <c r="AA783" i="1"/>
  <c r="AD783" i="1"/>
  <c r="Z784" i="1"/>
  <c r="AA784" i="1"/>
  <c r="AD784" i="1"/>
  <c r="Z785" i="1"/>
  <c r="AA785" i="1"/>
  <c r="AD785" i="1"/>
  <c r="Z786" i="1"/>
  <c r="AA786" i="1"/>
  <c r="AD786" i="1"/>
  <c r="Z787" i="1"/>
  <c r="AA787" i="1"/>
  <c r="AD787" i="1"/>
  <c r="Z788" i="1"/>
  <c r="AA788" i="1"/>
  <c r="AD788" i="1"/>
  <c r="Z789" i="1"/>
  <c r="AA789" i="1"/>
  <c r="AD789" i="1"/>
  <c r="Z790" i="1"/>
  <c r="AA790" i="1"/>
  <c r="AD790" i="1"/>
  <c r="Z791" i="1"/>
  <c r="AA791" i="1"/>
  <c r="AD791" i="1"/>
  <c r="Z792" i="1"/>
  <c r="AA792" i="1"/>
  <c r="AD792" i="1"/>
  <c r="Z793" i="1"/>
  <c r="AA793" i="1"/>
  <c r="AD793" i="1"/>
  <c r="Z794" i="1"/>
  <c r="AA794" i="1"/>
  <c r="AD794" i="1"/>
  <c r="Z795" i="1"/>
  <c r="AA795" i="1"/>
  <c r="AD795" i="1"/>
  <c r="Z796" i="1"/>
  <c r="AA796" i="1"/>
  <c r="AD796" i="1"/>
  <c r="Z797" i="1"/>
  <c r="AA797" i="1"/>
  <c r="AD797" i="1"/>
  <c r="Z798" i="1"/>
  <c r="AA798" i="1"/>
  <c r="AD798" i="1"/>
  <c r="Z799" i="1"/>
  <c r="AA799" i="1"/>
  <c r="AD799" i="1"/>
  <c r="Z800" i="1"/>
  <c r="AA800" i="1"/>
  <c r="AD800" i="1"/>
  <c r="Z801" i="1"/>
  <c r="AA801" i="1"/>
  <c r="AD801" i="1"/>
  <c r="Z802" i="1"/>
  <c r="AA802" i="1"/>
  <c r="AD802" i="1"/>
  <c r="Z803" i="1"/>
  <c r="AA803" i="1"/>
  <c r="AD803" i="1"/>
  <c r="Z804" i="1"/>
  <c r="AA804" i="1"/>
  <c r="AD804" i="1"/>
  <c r="Z805" i="1"/>
  <c r="AA805" i="1"/>
  <c r="AD805" i="1"/>
  <c r="Z806" i="1"/>
  <c r="AA806" i="1"/>
  <c r="AD806" i="1"/>
  <c r="Z807" i="1"/>
  <c r="AA807" i="1"/>
  <c r="AD807" i="1"/>
  <c r="Z808" i="1"/>
  <c r="AA808" i="1"/>
  <c r="AD808" i="1"/>
  <c r="Z809" i="1"/>
  <c r="AA809" i="1"/>
  <c r="AD809" i="1"/>
  <c r="Z810" i="1"/>
  <c r="AA810" i="1"/>
  <c r="AD810" i="1"/>
  <c r="Z811" i="1"/>
  <c r="AA811" i="1"/>
  <c r="AD811" i="1"/>
  <c r="Z812" i="1"/>
  <c r="AA812" i="1"/>
  <c r="AD812" i="1"/>
  <c r="Z813" i="1"/>
  <c r="AA813" i="1"/>
  <c r="AD813" i="1"/>
  <c r="Z814" i="1"/>
  <c r="AA814" i="1"/>
  <c r="AD814" i="1"/>
  <c r="Z815" i="1"/>
  <c r="AA815" i="1"/>
  <c r="AD815" i="1"/>
  <c r="Z816" i="1"/>
  <c r="AA816" i="1"/>
  <c r="AD816" i="1"/>
  <c r="Z817" i="1"/>
  <c r="AA817" i="1"/>
  <c r="AD817" i="1"/>
  <c r="Z818" i="1"/>
  <c r="AA818" i="1"/>
  <c r="AD818" i="1"/>
  <c r="Z819" i="1"/>
  <c r="AA819" i="1"/>
  <c r="AD819" i="1"/>
  <c r="Z820" i="1"/>
  <c r="AA820" i="1"/>
  <c r="AD820" i="1"/>
  <c r="Z821" i="1"/>
  <c r="AA821" i="1"/>
  <c r="AD821" i="1"/>
  <c r="Z822" i="1"/>
  <c r="AA822" i="1"/>
  <c r="AD822" i="1"/>
  <c r="Z823" i="1"/>
  <c r="AA823" i="1"/>
  <c r="AD823" i="1"/>
  <c r="Z824" i="1"/>
  <c r="AA824" i="1"/>
  <c r="AD824" i="1"/>
  <c r="Z825" i="1"/>
  <c r="AA825" i="1"/>
  <c r="AD825" i="1"/>
  <c r="Z826" i="1"/>
  <c r="AA826" i="1"/>
  <c r="AD826" i="1"/>
  <c r="Z827" i="1"/>
  <c r="AA827" i="1"/>
  <c r="AD827" i="1"/>
  <c r="Z828" i="1"/>
  <c r="AA828" i="1"/>
  <c r="AD828" i="1"/>
  <c r="Z829" i="1"/>
  <c r="AA829" i="1"/>
  <c r="AD829" i="1"/>
  <c r="Z830" i="1"/>
  <c r="AA830" i="1"/>
  <c r="AD830" i="1"/>
  <c r="Z831" i="1"/>
  <c r="AA831" i="1"/>
  <c r="AD831" i="1"/>
  <c r="Z832" i="1"/>
  <c r="AA832" i="1"/>
  <c r="AD832" i="1"/>
  <c r="Z833" i="1"/>
  <c r="AA833" i="1"/>
  <c r="AD833" i="1"/>
  <c r="Z834" i="1"/>
  <c r="AA834" i="1"/>
  <c r="AD834" i="1"/>
  <c r="Z835" i="1"/>
  <c r="AA835" i="1"/>
  <c r="AD835" i="1"/>
  <c r="Z836" i="1"/>
  <c r="AA836" i="1"/>
  <c r="AD836" i="1"/>
  <c r="Z837" i="1"/>
  <c r="AA837" i="1"/>
  <c r="AD837" i="1"/>
  <c r="Z838" i="1"/>
  <c r="AA838" i="1"/>
  <c r="AD838" i="1"/>
  <c r="Z839" i="1"/>
  <c r="AA839" i="1"/>
  <c r="AD839" i="1"/>
  <c r="Z840" i="1"/>
  <c r="AA840" i="1"/>
  <c r="AD840" i="1"/>
  <c r="Z841" i="1"/>
  <c r="AA841" i="1"/>
  <c r="AD841" i="1"/>
  <c r="Z842" i="1"/>
  <c r="AA842" i="1"/>
  <c r="AD842" i="1"/>
  <c r="Z843" i="1"/>
  <c r="AA843" i="1"/>
  <c r="AD843" i="1"/>
  <c r="Z844" i="1"/>
  <c r="AA844" i="1"/>
  <c r="AD844" i="1"/>
  <c r="Z845" i="1"/>
  <c r="AA845" i="1"/>
  <c r="AD845" i="1"/>
  <c r="Z846" i="1"/>
  <c r="AA846" i="1"/>
  <c r="AD846" i="1"/>
  <c r="Z847" i="1"/>
  <c r="AA847" i="1"/>
  <c r="AD847" i="1"/>
  <c r="Z848" i="1"/>
  <c r="AA848" i="1"/>
  <c r="AD848" i="1"/>
  <c r="Z849" i="1"/>
  <c r="AA849" i="1"/>
  <c r="AD849" i="1"/>
  <c r="Z850" i="1"/>
  <c r="AA850" i="1"/>
  <c r="AD850" i="1"/>
  <c r="Z851" i="1"/>
  <c r="AA851" i="1"/>
  <c r="AD851" i="1"/>
  <c r="Z852" i="1"/>
  <c r="AA852" i="1"/>
  <c r="AD852" i="1"/>
  <c r="Z853" i="1"/>
  <c r="AA853" i="1"/>
  <c r="AD853" i="1"/>
  <c r="Z854" i="1"/>
  <c r="AA854" i="1"/>
  <c r="AD854" i="1"/>
  <c r="Z855" i="1"/>
  <c r="AA855" i="1"/>
  <c r="AD855" i="1"/>
  <c r="Z856" i="1"/>
  <c r="AA856" i="1"/>
  <c r="AD856" i="1"/>
  <c r="Z857" i="1"/>
  <c r="AA857" i="1"/>
  <c r="AD857" i="1"/>
  <c r="Z858" i="1"/>
  <c r="AA858" i="1"/>
  <c r="AD858" i="1"/>
  <c r="Z859" i="1"/>
  <c r="AA859" i="1"/>
  <c r="AD859" i="1"/>
  <c r="Z860" i="1"/>
  <c r="AA860" i="1"/>
  <c r="AD860" i="1"/>
  <c r="Z861" i="1"/>
  <c r="AA861" i="1"/>
  <c r="AD861" i="1"/>
  <c r="Z862" i="1"/>
  <c r="AA862" i="1"/>
  <c r="AD862" i="1"/>
  <c r="Z863" i="1"/>
  <c r="AA863" i="1"/>
  <c r="AD863" i="1"/>
  <c r="Z864" i="1"/>
  <c r="AA864" i="1"/>
  <c r="AD864" i="1"/>
  <c r="Z865" i="1"/>
  <c r="AA865" i="1"/>
  <c r="AD865" i="1"/>
  <c r="Z866" i="1"/>
  <c r="AA866" i="1"/>
  <c r="AD866" i="1"/>
  <c r="Z867" i="1"/>
  <c r="AA867" i="1"/>
  <c r="AD867" i="1"/>
  <c r="Z868" i="1"/>
  <c r="AA868" i="1"/>
  <c r="AD868" i="1"/>
  <c r="Z869" i="1"/>
  <c r="AA869" i="1"/>
  <c r="AD869" i="1"/>
  <c r="Z870" i="1"/>
  <c r="AA870" i="1"/>
  <c r="AD870" i="1"/>
  <c r="Z871" i="1"/>
  <c r="AA871" i="1"/>
  <c r="AD871" i="1"/>
  <c r="Z872" i="1"/>
  <c r="AA872" i="1"/>
  <c r="AD872" i="1"/>
  <c r="Z873" i="1"/>
  <c r="AA873" i="1"/>
  <c r="AD873" i="1"/>
  <c r="Z874" i="1"/>
  <c r="AA874" i="1"/>
  <c r="AD874" i="1"/>
  <c r="Z875" i="1"/>
  <c r="AA875" i="1"/>
  <c r="AD875" i="1"/>
  <c r="Z876" i="1"/>
  <c r="AA876" i="1"/>
  <c r="AD876" i="1"/>
  <c r="Z877" i="1"/>
  <c r="AA877" i="1"/>
  <c r="AD877" i="1"/>
  <c r="Z878" i="1"/>
  <c r="AA878" i="1"/>
  <c r="AD878" i="1"/>
  <c r="Z879" i="1"/>
  <c r="AA879" i="1"/>
  <c r="AD879" i="1"/>
  <c r="Z880" i="1"/>
  <c r="AA880" i="1"/>
  <c r="AD880" i="1"/>
  <c r="Z881" i="1"/>
  <c r="AA881" i="1"/>
  <c r="AD881" i="1"/>
  <c r="Z882" i="1"/>
  <c r="AA882" i="1"/>
  <c r="AD882" i="1"/>
  <c r="Z883" i="1"/>
  <c r="AA883" i="1"/>
  <c r="AD883" i="1"/>
  <c r="Z884" i="1"/>
  <c r="AA884" i="1"/>
  <c r="AD884" i="1"/>
  <c r="Z885" i="1"/>
  <c r="AA885" i="1"/>
  <c r="AD885" i="1"/>
  <c r="Z886" i="1"/>
  <c r="AA886" i="1"/>
  <c r="AD886" i="1"/>
  <c r="Z887" i="1"/>
  <c r="AA887" i="1"/>
  <c r="AD887" i="1"/>
  <c r="Z888" i="1"/>
  <c r="AA888" i="1"/>
  <c r="AD888" i="1"/>
  <c r="Z889" i="1"/>
  <c r="AA889" i="1"/>
  <c r="AD889" i="1"/>
  <c r="Z890" i="1"/>
  <c r="AA890" i="1"/>
  <c r="AD890" i="1"/>
  <c r="Z891" i="1"/>
  <c r="AA891" i="1"/>
  <c r="AD891" i="1"/>
  <c r="Z892" i="1"/>
  <c r="AA892" i="1"/>
  <c r="AD892" i="1"/>
  <c r="Z893" i="1"/>
  <c r="AA893" i="1"/>
  <c r="AD893" i="1"/>
  <c r="Z894" i="1"/>
  <c r="AA894" i="1"/>
  <c r="AD894" i="1"/>
  <c r="Z895" i="1"/>
  <c r="AA895" i="1"/>
  <c r="AD895" i="1"/>
  <c r="Z896" i="1"/>
  <c r="AA896" i="1"/>
  <c r="AD896" i="1"/>
  <c r="Z897" i="1"/>
  <c r="AA897" i="1"/>
  <c r="AD897" i="1"/>
  <c r="Z898" i="1"/>
  <c r="AA898" i="1"/>
  <c r="AD898" i="1"/>
  <c r="Z899" i="1"/>
  <c r="AA899" i="1"/>
  <c r="AD899" i="1"/>
  <c r="Z900" i="1"/>
  <c r="AA900" i="1"/>
  <c r="AD900" i="1"/>
  <c r="Z901" i="1"/>
  <c r="AA901" i="1"/>
  <c r="AD901" i="1"/>
  <c r="Z902" i="1"/>
  <c r="AA902" i="1"/>
  <c r="AD902" i="1"/>
  <c r="Z903" i="1"/>
  <c r="AA903" i="1"/>
  <c r="AD903" i="1"/>
  <c r="Z904" i="1"/>
  <c r="AA904" i="1"/>
  <c r="AD904" i="1"/>
  <c r="Z905" i="1"/>
  <c r="AA905" i="1"/>
  <c r="AD905" i="1"/>
  <c r="Z906" i="1"/>
  <c r="AA906" i="1"/>
  <c r="AD906" i="1"/>
  <c r="Z907" i="1"/>
  <c r="AA907" i="1"/>
  <c r="AD907" i="1"/>
  <c r="Z908" i="1"/>
  <c r="AA908" i="1"/>
  <c r="AD908" i="1"/>
  <c r="Z909" i="1"/>
  <c r="AA909" i="1"/>
  <c r="AD909" i="1"/>
  <c r="Z910" i="1"/>
  <c r="AA910" i="1"/>
  <c r="AD910" i="1"/>
  <c r="Z911" i="1"/>
  <c r="AA911" i="1"/>
  <c r="AD911" i="1"/>
  <c r="Z912" i="1"/>
  <c r="AA912" i="1"/>
  <c r="AD912" i="1"/>
  <c r="Z913" i="1"/>
  <c r="AA913" i="1"/>
  <c r="AD913" i="1"/>
  <c r="Z914" i="1"/>
  <c r="AA914" i="1"/>
  <c r="AD914" i="1"/>
  <c r="Z915" i="1"/>
  <c r="AA915" i="1"/>
  <c r="AD915" i="1"/>
  <c r="Z916" i="1"/>
  <c r="AA916" i="1"/>
  <c r="AD916" i="1"/>
  <c r="Z917" i="1"/>
  <c r="AA917" i="1"/>
  <c r="AD917" i="1"/>
  <c r="Z918" i="1"/>
  <c r="AA918" i="1"/>
  <c r="AD918" i="1"/>
  <c r="Z919" i="1"/>
  <c r="AA919" i="1"/>
  <c r="AD919" i="1"/>
  <c r="Z920" i="1"/>
  <c r="AA920" i="1"/>
  <c r="AD920" i="1"/>
  <c r="Z921" i="1"/>
  <c r="AA921" i="1"/>
  <c r="AD921" i="1"/>
  <c r="Z922" i="1"/>
  <c r="AA922" i="1"/>
  <c r="AD922" i="1"/>
  <c r="Z923" i="1"/>
  <c r="AA923" i="1"/>
  <c r="AD923" i="1"/>
  <c r="Z924" i="1"/>
  <c r="AA924" i="1"/>
  <c r="AD924" i="1"/>
  <c r="Z925" i="1"/>
  <c r="AA925" i="1"/>
  <c r="AD925" i="1"/>
  <c r="Z926" i="1"/>
  <c r="AA926" i="1"/>
  <c r="AD926" i="1"/>
  <c r="Z927" i="1"/>
  <c r="AA927" i="1"/>
  <c r="AD927" i="1"/>
  <c r="Z928" i="1"/>
  <c r="AA928" i="1"/>
  <c r="AD928" i="1"/>
  <c r="Z929" i="1"/>
  <c r="AA929" i="1"/>
  <c r="AD929" i="1"/>
  <c r="Z930" i="1"/>
  <c r="AA930" i="1"/>
  <c r="AD930" i="1"/>
  <c r="Z931" i="1"/>
  <c r="AA931" i="1"/>
  <c r="AD931" i="1"/>
  <c r="Z932" i="1"/>
  <c r="AA932" i="1"/>
  <c r="AD932" i="1"/>
  <c r="Z933" i="1"/>
  <c r="AA933" i="1"/>
  <c r="AD933" i="1"/>
  <c r="Z934" i="1"/>
  <c r="AA934" i="1"/>
  <c r="AD934" i="1"/>
  <c r="Z935" i="1"/>
  <c r="AA935" i="1"/>
  <c r="AD935" i="1"/>
  <c r="Z936" i="1"/>
  <c r="AA936" i="1"/>
  <c r="AD936" i="1"/>
  <c r="Z937" i="1"/>
  <c r="AA937" i="1"/>
  <c r="AD937" i="1"/>
  <c r="Z938" i="1"/>
  <c r="AA938" i="1"/>
  <c r="AD938" i="1"/>
  <c r="Z939" i="1"/>
  <c r="AA939" i="1"/>
  <c r="AD939" i="1"/>
  <c r="Z940" i="1"/>
  <c r="AA940" i="1"/>
  <c r="AD940" i="1"/>
  <c r="Z941" i="1"/>
  <c r="AA941" i="1"/>
  <c r="AD941" i="1"/>
  <c r="Z942" i="1"/>
  <c r="AA942" i="1"/>
  <c r="AD942" i="1"/>
  <c r="Z943" i="1"/>
  <c r="AA943" i="1"/>
  <c r="AD943" i="1"/>
  <c r="Z944" i="1"/>
  <c r="AA944" i="1"/>
  <c r="AD944" i="1"/>
  <c r="Z945" i="1"/>
  <c r="AA945" i="1"/>
  <c r="AD945" i="1"/>
  <c r="Z946" i="1"/>
  <c r="AA946" i="1"/>
  <c r="AD946" i="1"/>
  <c r="Z947" i="1"/>
  <c r="AA947" i="1"/>
  <c r="AD947" i="1"/>
  <c r="Z948" i="1"/>
  <c r="AA948" i="1"/>
  <c r="AD948" i="1"/>
  <c r="Z949" i="1"/>
  <c r="AA949" i="1"/>
  <c r="AD949" i="1"/>
  <c r="Z950" i="1"/>
  <c r="AA950" i="1"/>
  <c r="AD950" i="1"/>
  <c r="Z951" i="1"/>
  <c r="AA951" i="1"/>
  <c r="AD951" i="1"/>
  <c r="Z952" i="1"/>
  <c r="AA952" i="1"/>
  <c r="AD952" i="1"/>
  <c r="Z953" i="1"/>
  <c r="AA953" i="1"/>
  <c r="AD953" i="1"/>
  <c r="Z954" i="1"/>
  <c r="AA954" i="1"/>
  <c r="AD954" i="1"/>
  <c r="Z955" i="1"/>
  <c r="AA955" i="1"/>
  <c r="AD955" i="1"/>
  <c r="Z956" i="1"/>
  <c r="AA956" i="1"/>
  <c r="AD956" i="1"/>
  <c r="Z957" i="1"/>
  <c r="AA957" i="1"/>
  <c r="AD957" i="1"/>
  <c r="Z958" i="1"/>
  <c r="AA958" i="1"/>
  <c r="AD958" i="1"/>
  <c r="Z959" i="1"/>
  <c r="AA959" i="1"/>
  <c r="AD959" i="1"/>
  <c r="Z960" i="1"/>
  <c r="AA960" i="1"/>
  <c r="AD960" i="1"/>
  <c r="Z961" i="1"/>
  <c r="AA961" i="1"/>
  <c r="AD961" i="1"/>
  <c r="Z962" i="1"/>
  <c r="AA962" i="1"/>
  <c r="AD962" i="1"/>
  <c r="Z963" i="1"/>
  <c r="AA963" i="1"/>
  <c r="AD963" i="1"/>
  <c r="Z964" i="1"/>
  <c r="AA964" i="1"/>
  <c r="AD964" i="1"/>
  <c r="Z965" i="1"/>
  <c r="AA965" i="1"/>
  <c r="AD965" i="1"/>
  <c r="Z966" i="1"/>
  <c r="AA966" i="1"/>
  <c r="AD966" i="1"/>
  <c r="Z967" i="1"/>
  <c r="AA967" i="1"/>
  <c r="AD967" i="1"/>
  <c r="Z968" i="1"/>
  <c r="AA968" i="1"/>
  <c r="AD968" i="1"/>
  <c r="Z969" i="1"/>
  <c r="AA969" i="1"/>
  <c r="AD969" i="1"/>
  <c r="Z970" i="1"/>
  <c r="AA970" i="1"/>
  <c r="AD970" i="1"/>
  <c r="Z971" i="1"/>
  <c r="AA971" i="1"/>
  <c r="AD971" i="1"/>
  <c r="Z972" i="1"/>
  <c r="AA972" i="1"/>
  <c r="AD972" i="1"/>
  <c r="Z973" i="1"/>
  <c r="AA973" i="1"/>
  <c r="AD973" i="1"/>
  <c r="Z974" i="1"/>
  <c r="AA974" i="1"/>
  <c r="AD974" i="1"/>
  <c r="Z975" i="1"/>
  <c r="AA975" i="1"/>
  <c r="AD975" i="1"/>
  <c r="Z976" i="1"/>
  <c r="AA976" i="1"/>
  <c r="AD976" i="1"/>
  <c r="Z977" i="1"/>
  <c r="AA977" i="1"/>
  <c r="AD977" i="1"/>
  <c r="Z978" i="1"/>
  <c r="AA978" i="1"/>
  <c r="AD978" i="1"/>
  <c r="Z979" i="1"/>
  <c r="AA979" i="1"/>
  <c r="AD979" i="1"/>
  <c r="Z980" i="1"/>
  <c r="AA980" i="1"/>
  <c r="AD980" i="1"/>
  <c r="Z981" i="1"/>
  <c r="AA981" i="1"/>
  <c r="AD981" i="1"/>
  <c r="Z982" i="1"/>
  <c r="AA982" i="1"/>
  <c r="AD982" i="1"/>
  <c r="Z983" i="1"/>
  <c r="AA983" i="1"/>
  <c r="AD983" i="1"/>
  <c r="Z984" i="1"/>
  <c r="AA984" i="1"/>
  <c r="AD984" i="1"/>
  <c r="Z985" i="1"/>
  <c r="AA985" i="1"/>
  <c r="AD985" i="1"/>
  <c r="Z986" i="1"/>
  <c r="AA986" i="1"/>
  <c r="AD986" i="1"/>
  <c r="Z987" i="1"/>
  <c r="AA987" i="1"/>
  <c r="AD987" i="1"/>
  <c r="Z988" i="1"/>
  <c r="AA988" i="1"/>
  <c r="AD988" i="1"/>
  <c r="Z989" i="1"/>
  <c r="AA989" i="1"/>
  <c r="AD989" i="1"/>
  <c r="Z990" i="1"/>
  <c r="AA990" i="1"/>
  <c r="AD990" i="1"/>
  <c r="Z991" i="1"/>
  <c r="AA991" i="1"/>
  <c r="AD991" i="1"/>
  <c r="Z992" i="1"/>
  <c r="AA992" i="1"/>
  <c r="AD992" i="1"/>
  <c r="Z993" i="1"/>
  <c r="AA993" i="1"/>
  <c r="AD993" i="1"/>
  <c r="Z994" i="1"/>
  <c r="AA994" i="1"/>
  <c r="AD994" i="1"/>
  <c r="Z995" i="1"/>
  <c r="AA995" i="1"/>
  <c r="AD995" i="1"/>
  <c r="Z996" i="1"/>
  <c r="AA996" i="1"/>
  <c r="AD996" i="1"/>
  <c r="Z997" i="1"/>
  <c r="AA997" i="1"/>
  <c r="AD997" i="1"/>
  <c r="Z998" i="1"/>
  <c r="AA998" i="1"/>
  <c r="AD998" i="1"/>
  <c r="Z999" i="1"/>
  <c r="AA999" i="1"/>
  <c r="AD999" i="1"/>
  <c r="Z1000" i="1"/>
  <c r="AA1000" i="1"/>
  <c r="AD1000" i="1"/>
  <c r="Z1001" i="1"/>
  <c r="AA1001" i="1"/>
  <c r="AD1001" i="1"/>
  <c r="Z1002" i="1"/>
  <c r="AA1002" i="1"/>
  <c r="AD1002" i="1"/>
  <c r="Z1003" i="1"/>
  <c r="AA1003" i="1"/>
  <c r="AD1003" i="1"/>
  <c r="Z1004" i="1"/>
  <c r="AA1004" i="1"/>
  <c r="AD1004" i="1"/>
  <c r="Z1005" i="1"/>
  <c r="AA1005" i="1"/>
  <c r="AD1005" i="1"/>
  <c r="Z1006" i="1"/>
  <c r="AA1006" i="1"/>
  <c r="AD1006" i="1"/>
  <c r="Z1007" i="1"/>
  <c r="AA1007" i="1"/>
  <c r="AD1007" i="1"/>
  <c r="Z1008" i="1"/>
  <c r="AA1008" i="1"/>
  <c r="AD1008" i="1"/>
  <c r="Z1009" i="1"/>
  <c r="AA1009" i="1"/>
  <c r="AD1009" i="1"/>
  <c r="Z1010" i="1"/>
  <c r="AA1010" i="1"/>
  <c r="AD1010" i="1"/>
  <c r="Z1011" i="1"/>
  <c r="AA1011" i="1"/>
  <c r="AD1011" i="1"/>
  <c r="Z1012" i="1"/>
  <c r="AA1012" i="1"/>
  <c r="AD1012" i="1"/>
  <c r="Z1013" i="1"/>
  <c r="AA1013" i="1"/>
  <c r="AD1013" i="1"/>
  <c r="Z1014" i="1"/>
  <c r="AA1014" i="1"/>
  <c r="AD1014" i="1"/>
  <c r="Z1015" i="1"/>
  <c r="AA1015" i="1"/>
  <c r="AD1015" i="1"/>
  <c r="Z1016" i="1"/>
  <c r="AA1016" i="1"/>
  <c r="AD1016" i="1"/>
  <c r="Z1017" i="1"/>
  <c r="AA1017" i="1"/>
  <c r="AD1017" i="1"/>
  <c r="Z1018" i="1"/>
  <c r="AA1018" i="1"/>
  <c r="AD1018" i="1"/>
  <c r="Z1019" i="1"/>
  <c r="AA1019" i="1"/>
  <c r="AD1019" i="1"/>
  <c r="Z1020" i="1"/>
  <c r="AA1020" i="1"/>
  <c r="AD1020" i="1"/>
  <c r="Z1021" i="1"/>
  <c r="AA1021" i="1"/>
  <c r="AD1021" i="1"/>
  <c r="Z1022" i="1"/>
  <c r="AA1022" i="1"/>
  <c r="AD1022" i="1"/>
  <c r="Z1023" i="1"/>
  <c r="AA1023" i="1"/>
  <c r="AD1023" i="1"/>
  <c r="Z1024" i="1"/>
  <c r="AA1024" i="1"/>
  <c r="AD1024" i="1"/>
  <c r="Z1025" i="1"/>
  <c r="AA1025" i="1"/>
  <c r="AD1025" i="1"/>
  <c r="Z1026" i="1"/>
  <c r="AA1026" i="1"/>
  <c r="AD1026" i="1"/>
  <c r="Z1027" i="1"/>
  <c r="AA1027" i="1"/>
  <c r="AD1027" i="1"/>
  <c r="Z1028" i="1"/>
  <c r="AA1028" i="1"/>
  <c r="AD1028" i="1"/>
  <c r="Z1029" i="1"/>
  <c r="AA1029" i="1"/>
  <c r="AD1029" i="1"/>
  <c r="Z1030" i="1"/>
  <c r="AA1030" i="1"/>
  <c r="AD1030" i="1"/>
  <c r="Z1031" i="1"/>
  <c r="AA1031" i="1"/>
  <c r="AD1031" i="1"/>
  <c r="Z1032" i="1"/>
  <c r="AA1032" i="1"/>
  <c r="AD1032" i="1"/>
  <c r="Z1033" i="1"/>
  <c r="AA1033" i="1"/>
  <c r="AD1033" i="1"/>
  <c r="Z1034" i="1"/>
  <c r="AA1034" i="1"/>
  <c r="AD1034" i="1"/>
  <c r="Z1035" i="1"/>
  <c r="AA1035" i="1"/>
  <c r="AD1035" i="1"/>
  <c r="Z1036" i="1"/>
  <c r="AA1036" i="1"/>
  <c r="AD1036" i="1"/>
  <c r="Z1037" i="1"/>
  <c r="AA1037" i="1"/>
  <c r="AD1037" i="1"/>
  <c r="Z1038" i="1"/>
  <c r="AA1038" i="1"/>
  <c r="AD1038" i="1"/>
  <c r="Z1039" i="1"/>
  <c r="AA1039" i="1"/>
  <c r="AD1039" i="1"/>
  <c r="Z1040" i="1"/>
  <c r="AA1040" i="1"/>
  <c r="AD1040" i="1"/>
  <c r="Z1041" i="1"/>
  <c r="AA1041" i="1"/>
  <c r="AD1041" i="1"/>
  <c r="Z1042" i="1"/>
  <c r="AA1042" i="1"/>
  <c r="AD1042" i="1"/>
  <c r="Z1043" i="1"/>
  <c r="AA1043" i="1"/>
  <c r="AD1043" i="1"/>
  <c r="Z1044" i="1"/>
  <c r="AA1044" i="1"/>
  <c r="AD1044" i="1"/>
  <c r="Z1045" i="1"/>
  <c r="AA1045" i="1"/>
  <c r="AD1045" i="1"/>
  <c r="Z1046" i="1"/>
  <c r="AA1046" i="1"/>
  <c r="AD1046" i="1"/>
  <c r="Z1047" i="1"/>
  <c r="AA1047" i="1"/>
  <c r="AD1047" i="1"/>
  <c r="Z1048" i="1"/>
  <c r="AA1048" i="1"/>
  <c r="AD1048" i="1"/>
  <c r="Z1049" i="1"/>
  <c r="AA1049" i="1"/>
  <c r="AD1049" i="1"/>
  <c r="Z1050" i="1"/>
  <c r="AA1050" i="1"/>
  <c r="AD1050" i="1"/>
  <c r="Z1051" i="1"/>
  <c r="AA1051" i="1"/>
  <c r="AD1051" i="1"/>
  <c r="Z1052" i="1"/>
  <c r="AA1052" i="1"/>
  <c r="AD1052" i="1"/>
  <c r="Z1053" i="1"/>
  <c r="AA1053" i="1"/>
  <c r="AD1053" i="1"/>
  <c r="Z1054" i="1"/>
  <c r="AA1054" i="1"/>
  <c r="AD1054" i="1"/>
  <c r="Z1055" i="1"/>
  <c r="AA1055" i="1"/>
  <c r="AD1055" i="1"/>
  <c r="Z1056" i="1"/>
  <c r="AA1056" i="1"/>
  <c r="AD1056" i="1"/>
  <c r="Z1057" i="1"/>
  <c r="AA1057" i="1"/>
  <c r="AD1057" i="1"/>
  <c r="Z1058" i="1"/>
  <c r="AA1058" i="1"/>
  <c r="AD1058" i="1"/>
  <c r="Z1059" i="1"/>
  <c r="AA1059" i="1"/>
  <c r="AD1059" i="1"/>
  <c r="Z1060" i="1"/>
  <c r="AA1060" i="1"/>
  <c r="AD1060" i="1"/>
  <c r="Z1061" i="1"/>
  <c r="AA1061" i="1"/>
  <c r="AD1061" i="1"/>
  <c r="Z1062" i="1"/>
  <c r="AA1062" i="1"/>
  <c r="AD1062" i="1"/>
  <c r="Z1063" i="1"/>
  <c r="AA1063" i="1"/>
  <c r="AD1063" i="1"/>
  <c r="Z1064" i="1"/>
  <c r="AA1064" i="1"/>
  <c r="AD1064" i="1"/>
  <c r="Z1065" i="1"/>
  <c r="AA1065" i="1"/>
  <c r="AD1065" i="1"/>
  <c r="Z1066" i="1"/>
  <c r="AA1066" i="1"/>
  <c r="AD1066" i="1"/>
  <c r="Z1067" i="1"/>
  <c r="AA1067" i="1"/>
  <c r="AD1067" i="1"/>
  <c r="Z1068" i="1"/>
  <c r="AA1068" i="1"/>
  <c r="AD1068" i="1"/>
  <c r="Z1069" i="1"/>
  <c r="AA1069" i="1"/>
  <c r="AD1069" i="1"/>
  <c r="Z1070" i="1"/>
  <c r="AA1070" i="1"/>
  <c r="AD1070" i="1"/>
  <c r="Z1071" i="1"/>
  <c r="AA1071" i="1"/>
  <c r="AD1071" i="1"/>
  <c r="Z1072" i="1"/>
  <c r="AA1072" i="1"/>
  <c r="AD1072" i="1"/>
  <c r="Z1073" i="1"/>
  <c r="AA1073" i="1"/>
  <c r="AD1073" i="1"/>
  <c r="Z1074" i="1"/>
  <c r="AA1074" i="1"/>
  <c r="AD1074" i="1"/>
  <c r="Z1075" i="1"/>
  <c r="AA1075" i="1"/>
  <c r="AD1075" i="1"/>
  <c r="Z1076" i="1"/>
  <c r="AA1076" i="1"/>
  <c r="AD1076" i="1"/>
  <c r="Z1077" i="1"/>
  <c r="AA1077" i="1"/>
  <c r="AD1077" i="1"/>
  <c r="Z1078" i="1"/>
  <c r="AA1078" i="1"/>
  <c r="AD1078" i="1"/>
  <c r="Z1079" i="1"/>
  <c r="AA1079" i="1"/>
  <c r="AD1079" i="1"/>
  <c r="Z1080" i="1"/>
  <c r="AA1080" i="1"/>
  <c r="AD1080" i="1"/>
  <c r="Z1081" i="1"/>
  <c r="AA1081" i="1"/>
  <c r="AD1081" i="1"/>
  <c r="Z1082" i="1"/>
  <c r="AA1082" i="1"/>
  <c r="AD1082" i="1"/>
  <c r="Z1083" i="1"/>
  <c r="AA1083" i="1"/>
  <c r="AD1083" i="1"/>
  <c r="Z1084" i="1"/>
  <c r="AA1084" i="1"/>
  <c r="AD1084" i="1"/>
  <c r="Z1085" i="1"/>
  <c r="AA1085" i="1"/>
  <c r="AD1085" i="1"/>
  <c r="Z1086" i="1"/>
  <c r="AA1086" i="1"/>
  <c r="AD1086" i="1"/>
  <c r="Z1087" i="1"/>
  <c r="AA1087" i="1"/>
  <c r="AD1087" i="1"/>
  <c r="Z1088" i="1"/>
  <c r="AA1088" i="1"/>
  <c r="AD1088" i="1"/>
  <c r="Z1089" i="1"/>
  <c r="AA1089" i="1"/>
  <c r="AD1089" i="1"/>
  <c r="Z1090" i="1"/>
  <c r="AA1090" i="1"/>
  <c r="AD1090" i="1"/>
  <c r="Z1091" i="1"/>
  <c r="AA1091" i="1"/>
  <c r="AD1091" i="1"/>
  <c r="Z1092" i="1"/>
  <c r="AA1092" i="1"/>
  <c r="AD1092" i="1"/>
  <c r="Z1093" i="1"/>
  <c r="AA1093" i="1"/>
  <c r="AD1093" i="1"/>
  <c r="Z1094" i="1"/>
  <c r="AA1094" i="1"/>
  <c r="AD1094" i="1"/>
  <c r="Z1095" i="1"/>
  <c r="AA1095" i="1"/>
  <c r="AD1095" i="1"/>
  <c r="Z1096" i="1"/>
  <c r="AA1096" i="1"/>
  <c r="AD1096" i="1"/>
  <c r="Z1097" i="1"/>
  <c r="AA1097" i="1"/>
  <c r="AD1097" i="1"/>
  <c r="Z1098" i="1"/>
  <c r="AA1098" i="1"/>
  <c r="AD1098" i="1"/>
  <c r="Z1099" i="1"/>
  <c r="AA1099" i="1"/>
  <c r="AD1099" i="1"/>
  <c r="Z1100" i="1"/>
  <c r="AA1100" i="1"/>
  <c r="AD1100" i="1"/>
  <c r="Z1101" i="1"/>
  <c r="AA1101" i="1"/>
  <c r="AD1101" i="1"/>
  <c r="Z1102" i="1"/>
  <c r="AA1102" i="1"/>
  <c r="AD1102" i="1"/>
  <c r="Z1103" i="1"/>
  <c r="AA1103" i="1"/>
  <c r="AD1103" i="1"/>
  <c r="Z1104" i="1"/>
  <c r="AA1104" i="1"/>
  <c r="AD1104" i="1"/>
  <c r="Z1105" i="1"/>
  <c r="AA1105" i="1"/>
  <c r="AD1105" i="1"/>
  <c r="Z1106" i="1"/>
  <c r="AA1106" i="1"/>
  <c r="AD1106" i="1"/>
  <c r="Z1107" i="1"/>
  <c r="AA1107" i="1"/>
  <c r="AD1107" i="1"/>
  <c r="Z1108" i="1"/>
  <c r="AA1108" i="1"/>
  <c r="AD1108" i="1"/>
  <c r="Z1109" i="1"/>
  <c r="AA1109" i="1"/>
  <c r="AD1109" i="1"/>
  <c r="Z1110" i="1"/>
  <c r="AA1110" i="1"/>
  <c r="AD1110" i="1"/>
  <c r="Z1111" i="1"/>
  <c r="AA1111" i="1"/>
  <c r="AD1111" i="1"/>
  <c r="Z1112" i="1"/>
  <c r="AA1112" i="1"/>
  <c r="AD1112" i="1"/>
  <c r="Z1113" i="1"/>
  <c r="AA1113" i="1"/>
  <c r="AD1113" i="1"/>
  <c r="Z1114" i="1"/>
  <c r="AA1114" i="1"/>
  <c r="AD1114" i="1"/>
  <c r="Z1115" i="1"/>
  <c r="AA1115" i="1"/>
  <c r="AD1115" i="1"/>
  <c r="Z1116" i="1"/>
  <c r="AA1116" i="1"/>
  <c r="AD1116" i="1"/>
  <c r="Z1117" i="1"/>
  <c r="AA1117" i="1"/>
  <c r="AD1117" i="1"/>
  <c r="Z1118" i="1"/>
  <c r="AA1118" i="1"/>
  <c r="AD1118" i="1"/>
  <c r="Z1119" i="1"/>
  <c r="AA1119" i="1"/>
  <c r="AD1119" i="1"/>
  <c r="Z1120" i="1"/>
  <c r="AA1120" i="1"/>
  <c r="AD1120" i="1"/>
  <c r="Z1121" i="1"/>
  <c r="AA1121" i="1"/>
  <c r="AD1121" i="1"/>
  <c r="Z1122" i="1"/>
  <c r="AA1122" i="1"/>
  <c r="AD1122" i="1"/>
  <c r="Z1123" i="1"/>
  <c r="AA1123" i="1"/>
  <c r="AD1123" i="1"/>
  <c r="Z1124" i="1"/>
  <c r="AA1124" i="1"/>
  <c r="AD1124" i="1"/>
  <c r="Z1125" i="1"/>
  <c r="AA1125" i="1"/>
  <c r="AD1125" i="1"/>
  <c r="Z1126" i="1"/>
  <c r="AA1126" i="1"/>
  <c r="AD1126" i="1"/>
  <c r="Z1127" i="1"/>
  <c r="AA1127" i="1"/>
  <c r="AD1127" i="1"/>
  <c r="Z1128" i="1"/>
  <c r="AA1128" i="1"/>
  <c r="AD1128" i="1"/>
  <c r="Z1129" i="1"/>
  <c r="AA1129" i="1"/>
  <c r="AD1129" i="1"/>
  <c r="Z1130" i="1"/>
  <c r="AA1130" i="1"/>
  <c r="AD1130" i="1"/>
  <c r="Z1131" i="1"/>
  <c r="AA1131" i="1"/>
  <c r="AD1131" i="1"/>
  <c r="Z1132" i="1"/>
  <c r="AA1132" i="1"/>
  <c r="AD1132" i="1"/>
  <c r="Z1133" i="1"/>
  <c r="AA1133" i="1"/>
  <c r="AD1133" i="1"/>
  <c r="Z1134" i="1"/>
  <c r="AA1134" i="1"/>
  <c r="AD1134" i="1"/>
  <c r="Z1135" i="1"/>
  <c r="AA1135" i="1"/>
  <c r="AD1135" i="1"/>
  <c r="Z1136" i="1"/>
  <c r="AA1136" i="1"/>
  <c r="AD1136" i="1"/>
  <c r="Z1137" i="1"/>
  <c r="AA1137" i="1"/>
  <c r="AD1137" i="1"/>
  <c r="Z1138" i="1"/>
  <c r="AA1138" i="1"/>
  <c r="AD1138" i="1"/>
  <c r="Z1139" i="1"/>
  <c r="AA1139" i="1"/>
  <c r="AD1139" i="1"/>
  <c r="Z1140" i="1"/>
  <c r="AA1140" i="1"/>
  <c r="AD1140" i="1"/>
  <c r="Z1141" i="1"/>
  <c r="AA1141" i="1"/>
  <c r="AD1141" i="1"/>
  <c r="Z1142" i="1"/>
  <c r="AA1142" i="1"/>
  <c r="AD1142" i="1"/>
  <c r="Z1143" i="1"/>
  <c r="AA1143" i="1"/>
  <c r="AD1143" i="1"/>
  <c r="Z1144" i="1"/>
  <c r="AA1144" i="1"/>
  <c r="AD1144" i="1"/>
  <c r="Z1145" i="1"/>
  <c r="AA1145" i="1"/>
  <c r="AD1145" i="1"/>
  <c r="Z1146" i="1"/>
  <c r="AA1146" i="1"/>
  <c r="AD1146" i="1"/>
  <c r="Z1147" i="1"/>
  <c r="AA1147" i="1"/>
  <c r="AD1147" i="1"/>
  <c r="Z1148" i="1"/>
  <c r="AA1148" i="1"/>
  <c r="AD1148" i="1"/>
  <c r="Z1149" i="1"/>
  <c r="AA1149" i="1"/>
  <c r="AD1149" i="1"/>
  <c r="Z1150" i="1"/>
  <c r="AA1150" i="1"/>
  <c r="AD1150" i="1"/>
  <c r="Z1151" i="1"/>
  <c r="AA1151" i="1"/>
  <c r="AD1151" i="1"/>
  <c r="Z1152" i="1"/>
  <c r="AA1152" i="1"/>
  <c r="AD1152" i="1"/>
  <c r="Z1153" i="1"/>
  <c r="AA1153" i="1"/>
  <c r="AD1153" i="1"/>
  <c r="Z1154" i="1"/>
  <c r="AA1154" i="1"/>
  <c r="AD1154" i="1"/>
  <c r="Z1155" i="1"/>
  <c r="AA1155" i="1"/>
  <c r="AD1155" i="1"/>
  <c r="Z1156" i="1"/>
  <c r="AA1156" i="1"/>
  <c r="AD1156" i="1"/>
  <c r="Z1157" i="1"/>
  <c r="AA1157" i="1"/>
  <c r="AD1157" i="1"/>
  <c r="Z1158" i="1"/>
  <c r="AA1158" i="1"/>
  <c r="AD1158" i="1"/>
  <c r="Z1159" i="1"/>
  <c r="AA1159" i="1"/>
  <c r="AD1159" i="1"/>
  <c r="Z1160" i="1"/>
  <c r="AA1160" i="1"/>
  <c r="AD1160" i="1"/>
  <c r="Z1161" i="1"/>
  <c r="AA1161" i="1"/>
  <c r="AD1161" i="1"/>
  <c r="Z1162" i="1"/>
  <c r="AA1162" i="1"/>
  <c r="AD1162" i="1"/>
  <c r="Z1163" i="1"/>
  <c r="AA1163" i="1"/>
  <c r="AD1163" i="1"/>
  <c r="Z1164" i="1"/>
  <c r="AA1164" i="1"/>
  <c r="AD1164" i="1"/>
  <c r="Z1165" i="1"/>
  <c r="AA1165" i="1"/>
  <c r="AD1165" i="1"/>
  <c r="Z1166" i="1"/>
  <c r="AA1166" i="1"/>
  <c r="AD1166" i="1"/>
  <c r="Z1167" i="1"/>
  <c r="AA1167" i="1"/>
  <c r="AD1167" i="1"/>
  <c r="Z1168" i="1"/>
  <c r="AA1168" i="1"/>
  <c r="AD1168" i="1"/>
  <c r="Z1169" i="1"/>
  <c r="AA1169" i="1"/>
  <c r="AD1169" i="1"/>
  <c r="Z1170" i="1"/>
  <c r="AA1170" i="1"/>
  <c r="AD1170" i="1"/>
  <c r="Z1171" i="1"/>
  <c r="AA1171" i="1"/>
  <c r="AD1171" i="1"/>
  <c r="Z1172" i="1"/>
  <c r="AA1172" i="1"/>
  <c r="AD1172" i="1"/>
  <c r="Z1173" i="1"/>
  <c r="AA1173" i="1"/>
  <c r="AD1173" i="1"/>
  <c r="Z1174" i="1"/>
  <c r="AA1174" i="1"/>
  <c r="AD1174" i="1"/>
  <c r="Z1175" i="1"/>
  <c r="AA1175" i="1"/>
  <c r="AD1175" i="1"/>
  <c r="Z1176" i="1"/>
  <c r="AA1176" i="1"/>
  <c r="AD1176" i="1"/>
  <c r="Z1177" i="1"/>
  <c r="AA1177" i="1"/>
  <c r="AD1177" i="1"/>
  <c r="Z1178" i="1"/>
  <c r="AA1178" i="1"/>
  <c r="AD1178" i="1"/>
  <c r="Z1179" i="1"/>
  <c r="AA1179" i="1"/>
  <c r="AD1179" i="1"/>
  <c r="Z1180" i="1"/>
  <c r="AA1180" i="1"/>
  <c r="AD1180" i="1"/>
  <c r="Z1181" i="1"/>
  <c r="AA1181" i="1"/>
  <c r="AD1181" i="1"/>
  <c r="Z1182" i="1"/>
  <c r="AA1182" i="1"/>
  <c r="AD1182" i="1"/>
  <c r="Z1183" i="1"/>
  <c r="AA1183" i="1"/>
  <c r="AD1183" i="1"/>
  <c r="Z1184" i="1"/>
  <c r="AA1184" i="1"/>
  <c r="AD1184" i="1"/>
  <c r="Z1185" i="1"/>
  <c r="AA1185" i="1"/>
  <c r="AD1185" i="1"/>
  <c r="Z1186" i="1"/>
  <c r="AA1186" i="1"/>
  <c r="AD1186" i="1"/>
  <c r="Z1187" i="1"/>
  <c r="AA1187" i="1"/>
  <c r="AD1187" i="1"/>
  <c r="Z1188" i="1"/>
  <c r="AA1188" i="1"/>
  <c r="AD1188" i="1"/>
  <c r="Z1189" i="1"/>
  <c r="AA1189" i="1"/>
  <c r="AD1189" i="1"/>
  <c r="Z1190" i="1"/>
  <c r="AA1190" i="1"/>
  <c r="AD1190" i="1"/>
  <c r="Z1191" i="1"/>
  <c r="AA1191" i="1"/>
  <c r="AD1191" i="1"/>
  <c r="Z1192" i="1"/>
  <c r="AA1192" i="1"/>
  <c r="AD1192" i="1"/>
  <c r="Z1193" i="1"/>
  <c r="AA1193" i="1"/>
  <c r="AD1193" i="1"/>
  <c r="Z1194" i="1"/>
  <c r="AA1194" i="1"/>
  <c r="AD1194" i="1"/>
  <c r="Z1195" i="1"/>
  <c r="AA1195" i="1"/>
  <c r="AD1195" i="1"/>
  <c r="Z1196" i="1"/>
  <c r="AA1196" i="1"/>
  <c r="AD1196" i="1"/>
  <c r="Z1197" i="1"/>
  <c r="AA1197" i="1"/>
  <c r="AD1197" i="1"/>
  <c r="Z1198" i="1"/>
  <c r="AA1198" i="1"/>
  <c r="AD1198" i="1"/>
  <c r="Z1199" i="1"/>
  <c r="AA1199" i="1"/>
  <c r="AD1199" i="1"/>
  <c r="Z1200" i="1"/>
  <c r="AA1200" i="1"/>
  <c r="AD1200" i="1"/>
  <c r="Z1201" i="1"/>
  <c r="AA1201" i="1"/>
  <c r="AD1201" i="1"/>
  <c r="Z1202" i="1"/>
  <c r="AA1202" i="1"/>
  <c r="AD1202" i="1"/>
  <c r="Z1203" i="1"/>
  <c r="AA1203" i="1"/>
  <c r="AD1203" i="1"/>
  <c r="Z1204" i="1"/>
  <c r="AA1204" i="1"/>
  <c r="AD1204" i="1"/>
  <c r="Z1205" i="1"/>
  <c r="AA1205" i="1"/>
  <c r="AD1205" i="1"/>
  <c r="Z1206" i="1"/>
  <c r="AA1206" i="1"/>
  <c r="AD1206" i="1"/>
  <c r="Z1207" i="1"/>
  <c r="AA1207" i="1"/>
  <c r="AD1207" i="1"/>
  <c r="Z1208" i="1"/>
  <c r="AA1208" i="1"/>
  <c r="AD1208" i="1"/>
  <c r="Z1209" i="1"/>
  <c r="AA1209" i="1"/>
  <c r="AD1209" i="1"/>
  <c r="Z1210" i="1"/>
  <c r="AA1210" i="1"/>
  <c r="AD1210" i="1"/>
  <c r="Z1211" i="1"/>
  <c r="AA1211" i="1"/>
  <c r="AD1211" i="1"/>
  <c r="Z1212" i="1"/>
  <c r="AA1212" i="1"/>
  <c r="AD1212" i="1"/>
  <c r="Z1213" i="1"/>
  <c r="AA1213" i="1"/>
  <c r="AD1213" i="1"/>
  <c r="Z1214" i="1"/>
  <c r="AA1214" i="1"/>
  <c r="AD1214" i="1"/>
  <c r="Z1215" i="1"/>
  <c r="AA1215" i="1"/>
  <c r="AD1215" i="1"/>
  <c r="Z1216" i="1"/>
  <c r="AA1216" i="1"/>
  <c r="AD1216" i="1"/>
  <c r="Z1217" i="1"/>
  <c r="AA1217" i="1"/>
  <c r="AD1217" i="1"/>
  <c r="Z1218" i="1"/>
  <c r="AA1218" i="1"/>
  <c r="AD1218" i="1"/>
  <c r="Z1219" i="1"/>
  <c r="AA1219" i="1"/>
  <c r="AD1219" i="1"/>
  <c r="Z1220" i="1"/>
  <c r="AA1220" i="1"/>
  <c r="AD1220" i="1"/>
  <c r="Z1221" i="1"/>
  <c r="AA1221" i="1"/>
  <c r="AD1221" i="1"/>
  <c r="Z1222" i="1"/>
  <c r="AA1222" i="1"/>
  <c r="AD1222" i="1"/>
  <c r="Z1223" i="1"/>
  <c r="AA1223" i="1"/>
  <c r="AD1223" i="1"/>
  <c r="Z1224" i="1"/>
  <c r="AA1224" i="1"/>
  <c r="AD1224" i="1"/>
  <c r="Z1225" i="1"/>
  <c r="AA1225" i="1"/>
  <c r="AD1225" i="1"/>
  <c r="Z1226" i="1"/>
  <c r="AA1226" i="1"/>
  <c r="AD1226" i="1"/>
  <c r="Z1227" i="1"/>
  <c r="AA1227" i="1"/>
  <c r="AD1227" i="1"/>
  <c r="Z1228" i="1"/>
  <c r="AA1228" i="1"/>
  <c r="AD1228" i="1"/>
  <c r="Z1229" i="1"/>
  <c r="AA1229" i="1"/>
  <c r="AD1229" i="1"/>
  <c r="Z1230" i="1"/>
  <c r="AA1230" i="1"/>
  <c r="AD1230" i="1"/>
  <c r="Z1231" i="1"/>
  <c r="AA1231" i="1"/>
  <c r="AD1231" i="1"/>
  <c r="Z1232" i="1"/>
  <c r="AA1232" i="1"/>
  <c r="AD1232" i="1"/>
  <c r="Z1233" i="1"/>
  <c r="AA1233" i="1"/>
  <c r="AD1233" i="1"/>
  <c r="Z1234" i="1"/>
  <c r="AA1234" i="1"/>
  <c r="AD1234" i="1"/>
  <c r="Z1235" i="1"/>
  <c r="AA1235" i="1"/>
  <c r="AD1235" i="1"/>
  <c r="Z1236" i="1"/>
  <c r="AA1236" i="1"/>
  <c r="AD1236" i="1"/>
  <c r="Z1237" i="1"/>
  <c r="AA1237" i="1"/>
  <c r="AD1237" i="1"/>
  <c r="Z1238" i="1"/>
  <c r="AA1238" i="1"/>
  <c r="AD1238" i="1"/>
  <c r="Z1239" i="1"/>
  <c r="AA1239" i="1"/>
  <c r="AD1239" i="1"/>
  <c r="Z1240" i="1"/>
  <c r="AA1240" i="1"/>
  <c r="AD1240" i="1"/>
  <c r="Z1241" i="1"/>
  <c r="AA1241" i="1"/>
  <c r="AD1241" i="1"/>
  <c r="Z1242" i="1"/>
  <c r="AA1242" i="1"/>
  <c r="AD1242" i="1"/>
  <c r="Z1243" i="1"/>
  <c r="AA1243" i="1"/>
  <c r="AD1243" i="1"/>
  <c r="Z1244" i="1"/>
  <c r="AA1244" i="1"/>
  <c r="AD1244" i="1"/>
  <c r="Z1245" i="1"/>
  <c r="AA1245" i="1"/>
  <c r="AD1245" i="1"/>
  <c r="Z1246" i="1"/>
  <c r="AA1246" i="1"/>
  <c r="AD1246" i="1"/>
  <c r="Z1247" i="1"/>
  <c r="AA1247" i="1"/>
  <c r="AD1247" i="1"/>
  <c r="Z1248" i="1"/>
  <c r="AA1248" i="1"/>
  <c r="AD1248" i="1"/>
  <c r="Z1249" i="1"/>
  <c r="AA1249" i="1"/>
  <c r="AD1249" i="1"/>
  <c r="Z1250" i="1"/>
  <c r="AA1250" i="1"/>
  <c r="AD1250" i="1"/>
  <c r="Z1251" i="1"/>
  <c r="AA1251" i="1"/>
  <c r="AD1251" i="1"/>
  <c r="Z1252" i="1"/>
  <c r="AA1252" i="1"/>
  <c r="AD1252" i="1"/>
  <c r="Z1253" i="1"/>
  <c r="AA1253" i="1"/>
  <c r="AD1253" i="1"/>
  <c r="Z1254" i="1"/>
  <c r="AA1254" i="1"/>
  <c r="AD1254" i="1"/>
  <c r="Z1255" i="1"/>
  <c r="AA1255" i="1"/>
  <c r="AD1255" i="1"/>
  <c r="Z1256" i="1"/>
  <c r="AA1256" i="1"/>
  <c r="AD1256" i="1"/>
  <c r="Z1257" i="1"/>
  <c r="AA1257" i="1"/>
  <c r="AD1257" i="1"/>
  <c r="Z1258" i="1"/>
  <c r="AA1258" i="1"/>
  <c r="AD1258" i="1"/>
  <c r="Z1259" i="1"/>
  <c r="AA1259" i="1"/>
  <c r="AD1259" i="1"/>
  <c r="Z1260" i="1"/>
  <c r="AA1260" i="1"/>
  <c r="AD1260" i="1"/>
  <c r="Z1261" i="1"/>
  <c r="AA1261" i="1"/>
  <c r="AD1261" i="1"/>
  <c r="Z1262" i="1"/>
  <c r="AA1262" i="1"/>
  <c r="AD1262" i="1"/>
  <c r="Z1263" i="1"/>
  <c r="AA1263" i="1"/>
  <c r="AD1263" i="1"/>
  <c r="Z1264" i="1"/>
  <c r="AA1264" i="1"/>
  <c r="AD1264" i="1"/>
  <c r="Z1265" i="1"/>
  <c r="AA1265" i="1"/>
  <c r="AD1265" i="1"/>
  <c r="Z1266" i="1"/>
  <c r="AA1266" i="1"/>
  <c r="AD1266" i="1"/>
  <c r="Z1267" i="1"/>
  <c r="AA1267" i="1"/>
  <c r="AD1267" i="1"/>
  <c r="Z1268" i="1"/>
  <c r="AA1268" i="1"/>
  <c r="AD1268" i="1"/>
  <c r="Z1269" i="1"/>
  <c r="AA1269" i="1"/>
  <c r="AD1269" i="1"/>
  <c r="Z1270" i="1"/>
  <c r="AA1270" i="1"/>
  <c r="AD1270" i="1"/>
  <c r="Z1271" i="1"/>
  <c r="AA1271" i="1"/>
  <c r="AD1271" i="1"/>
  <c r="Z1272" i="1"/>
  <c r="AA1272" i="1"/>
  <c r="AD1272" i="1"/>
  <c r="Z1273" i="1"/>
  <c r="AA1273" i="1"/>
  <c r="AD1273" i="1"/>
  <c r="Z1274" i="1"/>
  <c r="AA1274" i="1"/>
  <c r="AD1274" i="1"/>
  <c r="Z1275" i="1"/>
  <c r="AA1275" i="1"/>
  <c r="AD1275" i="1"/>
  <c r="Z1276" i="1"/>
  <c r="AA1276" i="1"/>
  <c r="AD1276" i="1"/>
  <c r="Z1277" i="1"/>
  <c r="AA1277" i="1"/>
  <c r="AD1277" i="1"/>
  <c r="Z1278" i="1"/>
  <c r="AA1278" i="1"/>
  <c r="AD1278" i="1"/>
  <c r="Z1279" i="1"/>
  <c r="AA1279" i="1"/>
  <c r="AD1279" i="1"/>
  <c r="Z1280" i="1"/>
  <c r="AA1280" i="1"/>
  <c r="AD1280" i="1"/>
  <c r="Z1281" i="1"/>
  <c r="AA1281" i="1"/>
  <c r="AD1281" i="1"/>
  <c r="Z1282" i="1"/>
  <c r="AA1282" i="1"/>
  <c r="AD1282" i="1"/>
  <c r="Z1283" i="1"/>
  <c r="AA1283" i="1"/>
  <c r="AD1283" i="1"/>
  <c r="Z1284" i="1"/>
  <c r="AA1284" i="1"/>
  <c r="AD1284" i="1"/>
  <c r="Z1285" i="1"/>
  <c r="AA1285" i="1"/>
  <c r="AD1285" i="1"/>
  <c r="Z1286" i="1"/>
  <c r="AA1286" i="1"/>
  <c r="AD1286" i="1"/>
  <c r="Z1287" i="1"/>
  <c r="AA1287" i="1"/>
  <c r="AD1287" i="1"/>
  <c r="Z1288" i="1"/>
  <c r="AA1288" i="1"/>
  <c r="AD1288" i="1"/>
  <c r="Z1289" i="1"/>
  <c r="AA1289" i="1"/>
  <c r="AD1289" i="1"/>
  <c r="Z1290" i="1"/>
  <c r="AA1290" i="1"/>
  <c r="AD1290" i="1"/>
  <c r="Z1291" i="1"/>
  <c r="AA1291" i="1"/>
  <c r="AD1291" i="1"/>
  <c r="Z1292" i="1"/>
  <c r="AA1292" i="1"/>
  <c r="AD1292" i="1"/>
  <c r="Z1293" i="1"/>
  <c r="AA1293" i="1"/>
  <c r="AD1293" i="1"/>
  <c r="Z1294" i="1"/>
  <c r="AA1294" i="1"/>
  <c r="AD1294" i="1"/>
  <c r="Z1295" i="1"/>
  <c r="AA1295" i="1"/>
  <c r="AD1295" i="1"/>
  <c r="Z1296" i="1"/>
  <c r="AA1296" i="1"/>
  <c r="AD1296" i="1"/>
  <c r="Z1297" i="1"/>
  <c r="AA1297" i="1"/>
  <c r="AD1297" i="1"/>
  <c r="Z1298" i="1"/>
  <c r="AA1298" i="1"/>
  <c r="AD1298" i="1"/>
  <c r="Z1299" i="1"/>
  <c r="AA1299" i="1"/>
  <c r="AD1299" i="1"/>
  <c r="Z1300" i="1"/>
  <c r="AA1300" i="1"/>
  <c r="AD1300" i="1"/>
  <c r="Z1301" i="1"/>
  <c r="AA1301" i="1"/>
  <c r="AD1301" i="1"/>
  <c r="Z1302" i="1"/>
  <c r="AA1302" i="1"/>
  <c r="AD1302" i="1"/>
  <c r="Z1303" i="1"/>
  <c r="AA1303" i="1"/>
  <c r="AD1303" i="1"/>
  <c r="Z1304" i="1"/>
  <c r="AA1304" i="1"/>
  <c r="AD1304" i="1"/>
  <c r="Z1305" i="1"/>
  <c r="AA1305" i="1"/>
  <c r="AD1305" i="1"/>
  <c r="Z1306" i="1"/>
  <c r="AA1306" i="1"/>
  <c r="AD1306" i="1"/>
  <c r="Z1307" i="1"/>
  <c r="AA1307" i="1"/>
  <c r="AD1307" i="1"/>
  <c r="Z1308" i="1"/>
  <c r="AA1308" i="1"/>
  <c r="AD1308" i="1"/>
  <c r="Z1309" i="1"/>
  <c r="AA1309" i="1"/>
  <c r="AD1309" i="1"/>
  <c r="Z1310" i="1"/>
  <c r="AA1310" i="1"/>
  <c r="AD1310" i="1"/>
  <c r="Z1311" i="1"/>
  <c r="AA1311" i="1"/>
  <c r="AD1311" i="1"/>
  <c r="Z1312" i="1"/>
  <c r="AA1312" i="1"/>
  <c r="AD1312" i="1"/>
  <c r="Z1313" i="1"/>
  <c r="AA1313" i="1"/>
  <c r="AD1313" i="1"/>
  <c r="Z1314" i="1"/>
  <c r="AA1314" i="1"/>
  <c r="AD1314" i="1"/>
  <c r="Z1315" i="1"/>
  <c r="AA1315" i="1"/>
  <c r="AD1315" i="1"/>
  <c r="Z1316" i="1"/>
  <c r="AA1316" i="1"/>
  <c r="AD1316" i="1"/>
  <c r="Z1317" i="1"/>
  <c r="AA1317" i="1"/>
  <c r="AD1317" i="1"/>
  <c r="Z1318" i="1"/>
  <c r="AA1318" i="1"/>
  <c r="AD1318" i="1"/>
  <c r="Z1319" i="1"/>
  <c r="AA1319" i="1"/>
  <c r="AD1319" i="1"/>
  <c r="Z1320" i="1"/>
  <c r="AA1320" i="1"/>
  <c r="AD1320" i="1"/>
  <c r="Z1321" i="1"/>
  <c r="AA1321" i="1"/>
  <c r="AD1321" i="1"/>
  <c r="Z1322" i="1"/>
  <c r="AA1322" i="1"/>
  <c r="AD1322" i="1"/>
  <c r="Z1323" i="1"/>
  <c r="AA1323" i="1"/>
  <c r="AD1323" i="1"/>
  <c r="Z1324" i="1"/>
  <c r="AA1324" i="1"/>
  <c r="AD1324" i="1"/>
  <c r="Z1325" i="1"/>
  <c r="AA1325" i="1"/>
  <c r="AD1325" i="1"/>
  <c r="Z1326" i="1"/>
  <c r="AA1326" i="1"/>
  <c r="AD1326" i="1"/>
  <c r="Z1327" i="1"/>
  <c r="AA1327" i="1"/>
  <c r="AD1327" i="1"/>
  <c r="Z1328" i="1"/>
  <c r="AA1328" i="1"/>
  <c r="AD1328" i="1"/>
  <c r="Z1329" i="1"/>
  <c r="AA1329" i="1"/>
  <c r="AD1329" i="1"/>
  <c r="Z1330" i="1"/>
  <c r="AA1330" i="1"/>
  <c r="AD1330" i="1"/>
  <c r="Z1331" i="1"/>
  <c r="AA1331" i="1"/>
  <c r="AD1331" i="1"/>
  <c r="Z1332" i="1"/>
  <c r="AA1332" i="1"/>
  <c r="AD1332" i="1"/>
  <c r="Z1333" i="1"/>
  <c r="AA1333" i="1"/>
  <c r="AD1333" i="1"/>
  <c r="Z1334" i="1"/>
  <c r="AA1334" i="1"/>
  <c r="AD1334" i="1"/>
  <c r="Z1335" i="1"/>
  <c r="AA1335" i="1"/>
  <c r="AD1335" i="1"/>
  <c r="Z1336" i="1"/>
  <c r="AA1336" i="1"/>
  <c r="AD1336" i="1"/>
  <c r="Z1337" i="1"/>
  <c r="AA1337" i="1"/>
  <c r="AD1337" i="1"/>
  <c r="Z1338" i="1"/>
  <c r="AA1338" i="1"/>
  <c r="AD1338" i="1"/>
  <c r="Z1339" i="1"/>
  <c r="AA1339" i="1"/>
  <c r="AD1339" i="1"/>
  <c r="Z1340" i="1"/>
  <c r="AA1340" i="1"/>
  <c r="AD1340" i="1"/>
  <c r="Z1341" i="1"/>
  <c r="AA1341" i="1"/>
  <c r="AD1341" i="1"/>
  <c r="Z1342" i="1"/>
  <c r="AA1342" i="1"/>
  <c r="AD1342" i="1"/>
  <c r="Z1343" i="1"/>
  <c r="AA1343" i="1"/>
  <c r="AD1343" i="1"/>
  <c r="Z1344" i="1"/>
  <c r="AA1344" i="1"/>
  <c r="AD1344" i="1"/>
  <c r="Z1345" i="1"/>
  <c r="AA1345" i="1"/>
  <c r="AD1345" i="1"/>
  <c r="Z1346" i="1"/>
  <c r="AA1346" i="1"/>
  <c r="AD1346" i="1"/>
  <c r="Z1347" i="1"/>
  <c r="AA1347" i="1"/>
  <c r="AD1347" i="1"/>
  <c r="Z1348" i="1"/>
  <c r="AA1348" i="1"/>
  <c r="AD1348" i="1"/>
  <c r="Z1349" i="1"/>
  <c r="AA1349" i="1"/>
  <c r="AD1349" i="1"/>
  <c r="Z1350" i="1"/>
  <c r="AA1350" i="1"/>
  <c r="AD1350" i="1"/>
  <c r="Z1351" i="1"/>
  <c r="AA1351" i="1"/>
  <c r="AD1351" i="1"/>
  <c r="Z1352" i="1"/>
  <c r="AA1352" i="1"/>
  <c r="AD1352" i="1"/>
  <c r="Z1353" i="1"/>
  <c r="AA1353" i="1"/>
  <c r="AD1353" i="1"/>
  <c r="Z1354" i="1"/>
  <c r="AA1354" i="1"/>
  <c r="AD1354" i="1"/>
  <c r="Z1355" i="1"/>
  <c r="AA1355" i="1"/>
  <c r="AD1355" i="1"/>
  <c r="Z1356" i="1"/>
  <c r="AA1356" i="1"/>
  <c r="AD1356" i="1"/>
  <c r="Z1357" i="1"/>
  <c r="AA1357" i="1"/>
  <c r="AD1357" i="1"/>
  <c r="Z1358" i="1"/>
  <c r="AA1358" i="1"/>
  <c r="AD1358" i="1"/>
  <c r="Z1359" i="1"/>
  <c r="AA1359" i="1"/>
  <c r="AD1359" i="1"/>
  <c r="Z1360" i="1"/>
  <c r="AA1360" i="1"/>
  <c r="AD1360" i="1"/>
  <c r="Z1361" i="1"/>
  <c r="AA1361" i="1"/>
  <c r="AD1361" i="1"/>
  <c r="Z1362" i="1"/>
  <c r="AA1362" i="1"/>
  <c r="AD1362" i="1"/>
  <c r="Z1363" i="1"/>
  <c r="AA1363" i="1"/>
  <c r="AD1363" i="1"/>
  <c r="Z1364" i="1"/>
  <c r="AA1364" i="1"/>
  <c r="AD1364" i="1"/>
  <c r="Z1365" i="1"/>
  <c r="AA1365" i="1"/>
  <c r="AD1365" i="1"/>
  <c r="Z1366" i="1"/>
  <c r="AA1366" i="1"/>
  <c r="AD1366" i="1"/>
  <c r="Z1367" i="1"/>
  <c r="AA1367" i="1"/>
  <c r="AD1367" i="1"/>
  <c r="Z1368" i="1"/>
  <c r="AA1368" i="1"/>
  <c r="AD1368" i="1"/>
  <c r="Z1369" i="1"/>
  <c r="AA1369" i="1"/>
  <c r="AD1369" i="1"/>
  <c r="Z1370" i="1"/>
  <c r="AA1370" i="1"/>
  <c r="AD1370" i="1"/>
  <c r="Z1371" i="1"/>
  <c r="AA1371" i="1"/>
  <c r="AD1371" i="1"/>
  <c r="Z1372" i="1"/>
  <c r="AA1372" i="1"/>
  <c r="AD1372" i="1"/>
  <c r="Z1373" i="1"/>
  <c r="AA1373" i="1"/>
  <c r="AD1373" i="1"/>
  <c r="Z1374" i="1"/>
  <c r="AA1374" i="1"/>
  <c r="AD1374" i="1"/>
  <c r="Z1375" i="1"/>
  <c r="AA1375" i="1"/>
  <c r="AD1375" i="1"/>
  <c r="Z1376" i="1"/>
  <c r="AA1376" i="1"/>
  <c r="AD1376" i="1"/>
  <c r="Z1377" i="1"/>
  <c r="AA1377" i="1"/>
  <c r="AD1377" i="1"/>
  <c r="Z1378" i="1"/>
  <c r="AA1378" i="1"/>
  <c r="AD1378" i="1"/>
  <c r="Z1379" i="1"/>
  <c r="AA1379" i="1"/>
  <c r="AD1379" i="1"/>
  <c r="Z1380" i="1"/>
  <c r="AA1380" i="1"/>
  <c r="AD1380" i="1"/>
  <c r="Z1381" i="1"/>
  <c r="AA1381" i="1"/>
  <c r="AD1381" i="1"/>
  <c r="Z1382" i="1"/>
  <c r="AA1382" i="1"/>
  <c r="AD1382" i="1"/>
  <c r="Z1383" i="1"/>
  <c r="AA1383" i="1"/>
  <c r="AD1383" i="1"/>
  <c r="Z1384" i="1"/>
  <c r="AA1384" i="1"/>
  <c r="AD1384" i="1"/>
  <c r="Z1385" i="1"/>
  <c r="AA1385" i="1"/>
  <c r="AD1385" i="1"/>
  <c r="Z1386" i="1"/>
  <c r="AA1386" i="1"/>
  <c r="AD1386" i="1"/>
  <c r="Z1387" i="1"/>
  <c r="AA1387" i="1"/>
  <c r="AD1387" i="1"/>
  <c r="Z1388" i="1"/>
  <c r="AA1388" i="1"/>
  <c r="AD1388" i="1"/>
  <c r="Z1389" i="1"/>
  <c r="AA1389" i="1"/>
  <c r="AD1389" i="1"/>
  <c r="Z1390" i="1"/>
  <c r="AA1390" i="1"/>
  <c r="AD1390" i="1"/>
  <c r="Z1391" i="1"/>
  <c r="AA1391" i="1"/>
  <c r="AD1391" i="1"/>
  <c r="Z1392" i="1"/>
  <c r="AA1392" i="1"/>
  <c r="AD1392" i="1"/>
  <c r="Z1393" i="1"/>
  <c r="AA1393" i="1"/>
  <c r="AD1393" i="1"/>
  <c r="Z1394" i="1"/>
  <c r="AA1394" i="1"/>
  <c r="AD1394" i="1"/>
  <c r="Z1395" i="1"/>
  <c r="AA1395" i="1"/>
  <c r="AD1395" i="1"/>
  <c r="Z1396" i="1"/>
  <c r="AA1396" i="1"/>
  <c r="AD1396" i="1"/>
  <c r="Z1397" i="1"/>
  <c r="AA1397" i="1"/>
  <c r="AD1397" i="1"/>
  <c r="Z1398" i="1"/>
  <c r="AA1398" i="1"/>
  <c r="AD1398" i="1"/>
  <c r="Z1399" i="1"/>
  <c r="AA1399" i="1"/>
  <c r="AD1399" i="1"/>
  <c r="Z1400" i="1"/>
  <c r="AA1400" i="1"/>
  <c r="AD1400" i="1"/>
  <c r="Z1401" i="1"/>
  <c r="AA1401" i="1"/>
  <c r="AD1401" i="1"/>
  <c r="Z1402" i="1"/>
  <c r="AA1402" i="1"/>
  <c r="AD1402" i="1"/>
  <c r="Z1403" i="1"/>
  <c r="AA1403" i="1"/>
  <c r="AD1403" i="1"/>
  <c r="Z1404" i="1"/>
  <c r="AA1404" i="1"/>
  <c r="AD1404" i="1"/>
  <c r="Z1405" i="1"/>
  <c r="AA1405" i="1"/>
  <c r="AD1405" i="1"/>
  <c r="Z1406" i="1"/>
  <c r="AA1406" i="1"/>
  <c r="AD1406" i="1"/>
  <c r="Z1407" i="1"/>
  <c r="AA1407" i="1"/>
  <c r="AD1407" i="1"/>
  <c r="Z1408" i="1"/>
  <c r="AA1408" i="1"/>
  <c r="AD1408" i="1"/>
  <c r="Z1409" i="1"/>
  <c r="AA1409" i="1"/>
  <c r="AD1409" i="1"/>
  <c r="Z1410" i="1"/>
  <c r="AA1410" i="1"/>
  <c r="AD1410" i="1"/>
  <c r="Z1411" i="1"/>
  <c r="AA1411" i="1"/>
  <c r="AD1411" i="1"/>
  <c r="Z1412" i="1"/>
  <c r="AA1412" i="1"/>
  <c r="AD1412" i="1"/>
  <c r="Z1413" i="1"/>
  <c r="AA1413" i="1"/>
  <c r="AD1413" i="1"/>
  <c r="Z1414" i="1"/>
  <c r="AA1414" i="1"/>
  <c r="AD1414" i="1"/>
  <c r="Z1415" i="1"/>
  <c r="AA1415" i="1"/>
  <c r="AD1415" i="1"/>
  <c r="Z1416" i="1"/>
  <c r="AA1416" i="1"/>
  <c r="AD1416" i="1"/>
  <c r="Z1417" i="1"/>
  <c r="AA1417" i="1"/>
  <c r="AD1417" i="1"/>
  <c r="Z1418" i="1"/>
  <c r="AA1418" i="1"/>
  <c r="AD1418" i="1"/>
  <c r="Z1419" i="1"/>
  <c r="AA1419" i="1"/>
  <c r="AD1419" i="1"/>
  <c r="Z1420" i="1"/>
  <c r="AA1420" i="1"/>
  <c r="AD1420" i="1"/>
  <c r="Z1421" i="1"/>
  <c r="AA1421" i="1"/>
  <c r="AD1421" i="1"/>
  <c r="Z1422" i="1"/>
  <c r="AA1422" i="1"/>
  <c r="AD1422" i="1"/>
  <c r="Z1423" i="1"/>
  <c r="AA1423" i="1"/>
  <c r="AD1423" i="1"/>
  <c r="Z1424" i="1"/>
  <c r="AA1424" i="1"/>
  <c r="AD1424" i="1"/>
  <c r="Z1425" i="1"/>
  <c r="AA1425" i="1"/>
  <c r="AD1425" i="1"/>
  <c r="Z1426" i="1"/>
  <c r="AA1426" i="1"/>
  <c r="AD1426" i="1"/>
  <c r="Z1427" i="1"/>
  <c r="AA1427" i="1"/>
  <c r="AD1427" i="1"/>
  <c r="Z1428" i="1"/>
  <c r="AA1428" i="1"/>
  <c r="AD1428" i="1"/>
  <c r="Z1429" i="1"/>
  <c r="AA1429" i="1"/>
  <c r="AD1429" i="1"/>
  <c r="Z1430" i="1"/>
  <c r="AA1430" i="1"/>
  <c r="AD1430" i="1"/>
  <c r="Z1431" i="1"/>
  <c r="AA1431" i="1"/>
  <c r="AD1431" i="1"/>
  <c r="Z1432" i="1"/>
  <c r="AA1432" i="1"/>
  <c r="AD1432" i="1"/>
  <c r="Z1433" i="1"/>
  <c r="AA1433" i="1"/>
  <c r="AD1433" i="1"/>
  <c r="Z1434" i="1"/>
  <c r="AA1434" i="1"/>
  <c r="AD1434" i="1"/>
  <c r="Z1435" i="1"/>
  <c r="AA1435" i="1"/>
  <c r="AD1435" i="1"/>
  <c r="Z1436" i="1"/>
  <c r="AA1436" i="1"/>
  <c r="AD1436" i="1"/>
  <c r="Z1437" i="1"/>
  <c r="AA1437" i="1"/>
  <c r="AD1437" i="1"/>
  <c r="Z1438" i="1"/>
  <c r="AA1438" i="1"/>
  <c r="AD1438" i="1"/>
  <c r="Z1439" i="1"/>
  <c r="AA1439" i="1"/>
  <c r="AD1439" i="1"/>
  <c r="Z1440" i="1"/>
  <c r="AA1440" i="1"/>
  <c r="AD1440" i="1"/>
  <c r="Z1441" i="1"/>
  <c r="AA1441" i="1"/>
  <c r="AD1441" i="1"/>
  <c r="Z1442" i="1"/>
  <c r="AA1442" i="1"/>
  <c r="AD1442" i="1"/>
  <c r="Z1443" i="1"/>
  <c r="AA1443" i="1"/>
  <c r="AD1443" i="1"/>
  <c r="Z1444" i="1"/>
  <c r="AA1444" i="1"/>
  <c r="AD1444" i="1"/>
  <c r="Z1445" i="1"/>
  <c r="AA1445" i="1"/>
  <c r="AD1445" i="1"/>
  <c r="Z1446" i="1"/>
  <c r="AA1446" i="1"/>
  <c r="AD1446" i="1"/>
  <c r="Z1447" i="1"/>
  <c r="AA1447" i="1"/>
  <c r="AD1447" i="1"/>
  <c r="Z1448" i="1"/>
  <c r="AA1448" i="1"/>
  <c r="AD1448" i="1"/>
  <c r="Z1449" i="1"/>
  <c r="AA1449" i="1"/>
  <c r="AD1449" i="1"/>
  <c r="Z1450" i="1"/>
  <c r="AA1450" i="1"/>
  <c r="AD1450" i="1"/>
  <c r="Z1451" i="1"/>
  <c r="AA1451" i="1"/>
  <c r="AD1451" i="1"/>
  <c r="Z1452" i="1"/>
  <c r="AA1452" i="1"/>
  <c r="AD1452" i="1"/>
  <c r="Z1453" i="1"/>
  <c r="AA1453" i="1"/>
  <c r="AD1453" i="1"/>
  <c r="Z1454" i="1"/>
  <c r="AA1454" i="1"/>
  <c r="AD1454" i="1"/>
  <c r="Z1455" i="1"/>
  <c r="AA1455" i="1"/>
  <c r="AD1455" i="1"/>
  <c r="Z1456" i="1"/>
  <c r="AA1456" i="1"/>
  <c r="AD1456" i="1"/>
  <c r="Z1457" i="1"/>
  <c r="AA1457" i="1"/>
  <c r="AD1457" i="1"/>
  <c r="Z1458" i="1"/>
  <c r="AA1458" i="1"/>
  <c r="AD1458" i="1"/>
  <c r="Z1459" i="1"/>
  <c r="AA1459" i="1"/>
  <c r="AD1459" i="1"/>
  <c r="Z1460" i="1"/>
  <c r="AA1460" i="1"/>
  <c r="AD1460" i="1"/>
  <c r="Z1461" i="1"/>
  <c r="AA1461" i="1"/>
  <c r="AD1461" i="1"/>
  <c r="Z1462" i="1"/>
  <c r="AA1462" i="1"/>
  <c r="AD1462" i="1"/>
  <c r="Z1463" i="1"/>
  <c r="AA1463" i="1"/>
  <c r="AD1463" i="1"/>
  <c r="Z1464" i="1"/>
  <c r="AA1464" i="1"/>
  <c r="AD1464" i="1"/>
  <c r="Z1465" i="1"/>
  <c r="AA1465" i="1"/>
  <c r="AD1465" i="1"/>
  <c r="Z1466" i="1"/>
  <c r="AA1466" i="1"/>
  <c r="AD1466" i="1"/>
  <c r="Z1467" i="1"/>
  <c r="AA1467" i="1"/>
  <c r="AD1467" i="1"/>
  <c r="Z1468" i="1"/>
  <c r="AA1468" i="1"/>
  <c r="AD1468" i="1"/>
  <c r="Z1469" i="1"/>
  <c r="AA1469" i="1"/>
  <c r="AD1469" i="1"/>
  <c r="Z1470" i="1"/>
  <c r="AA1470" i="1"/>
  <c r="AD1470" i="1"/>
  <c r="Z1471" i="1"/>
  <c r="AA1471" i="1"/>
  <c r="AD1471" i="1"/>
  <c r="Z1472" i="1"/>
  <c r="AA1472" i="1"/>
  <c r="AD1472" i="1"/>
  <c r="Z1473" i="1"/>
  <c r="AA1473" i="1"/>
  <c r="AD1473" i="1"/>
  <c r="Z1474" i="1"/>
  <c r="AA1474" i="1"/>
  <c r="AD1474" i="1"/>
  <c r="Z1475" i="1"/>
  <c r="AA1475" i="1"/>
  <c r="AD1475" i="1"/>
  <c r="Z1476" i="1"/>
  <c r="AA1476" i="1"/>
  <c r="AD1476" i="1"/>
  <c r="Z1477" i="1"/>
  <c r="AA1477" i="1"/>
  <c r="AD1477" i="1"/>
  <c r="Z1478" i="1"/>
  <c r="AA1478" i="1"/>
  <c r="AD1478" i="1"/>
  <c r="Z1479" i="1"/>
  <c r="AA1479" i="1"/>
  <c r="AD1479" i="1"/>
  <c r="Z1480" i="1"/>
  <c r="AA1480" i="1"/>
  <c r="AD1480" i="1"/>
  <c r="Z1481" i="1"/>
  <c r="AA1481" i="1"/>
  <c r="AD1481" i="1"/>
  <c r="Z1482" i="1"/>
  <c r="AA1482" i="1"/>
  <c r="AD1482" i="1"/>
  <c r="Z1483" i="1"/>
  <c r="AA1483" i="1"/>
  <c r="AD1483" i="1"/>
  <c r="Z1484" i="1"/>
  <c r="AA1484" i="1"/>
  <c r="AD1484" i="1"/>
  <c r="Z1485" i="1"/>
  <c r="AA1485" i="1"/>
  <c r="AD1485" i="1"/>
  <c r="Z1486" i="1"/>
  <c r="AA1486" i="1"/>
  <c r="AD1486" i="1"/>
  <c r="Z1487" i="1"/>
  <c r="AA1487" i="1"/>
  <c r="AD1487" i="1"/>
  <c r="Z1488" i="1"/>
  <c r="AA1488" i="1"/>
  <c r="AD1488" i="1"/>
  <c r="Z1489" i="1"/>
  <c r="AA1489" i="1"/>
  <c r="AD1489" i="1"/>
  <c r="Z1490" i="1"/>
  <c r="AA1490" i="1"/>
  <c r="AD1490" i="1"/>
  <c r="Z1491" i="1"/>
  <c r="AA1491" i="1"/>
  <c r="AD1491" i="1"/>
  <c r="Z1492" i="1"/>
  <c r="AA1492" i="1"/>
  <c r="AD1492" i="1"/>
  <c r="Z1493" i="1"/>
  <c r="AA1493" i="1"/>
  <c r="AD1493" i="1"/>
  <c r="Z1494" i="1"/>
  <c r="AA1494" i="1"/>
  <c r="AD1494" i="1"/>
  <c r="Z1495" i="1"/>
  <c r="AA1495" i="1"/>
  <c r="AD1495" i="1"/>
  <c r="Z1496" i="1"/>
  <c r="AA1496" i="1"/>
  <c r="AD1496" i="1"/>
  <c r="Z1497" i="1"/>
  <c r="AA1497" i="1"/>
  <c r="AD1497" i="1"/>
  <c r="Z1498" i="1"/>
  <c r="AA1498" i="1"/>
  <c r="AD1498" i="1"/>
  <c r="Z1499" i="1"/>
  <c r="AA1499" i="1"/>
  <c r="AD1499" i="1"/>
  <c r="Z1500" i="1"/>
  <c r="AA1500" i="1"/>
  <c r="AD1500" i="1"/>
  <c r="Z1501" i="1"/>
  <c r="AA1501" i="1"/>
  <c r="AD1501" i="1"/>
  <c r="Z1502" i="1"/>
  <c r="AA1502" i="1"/>
  <c r="AD1502" i="1"/>
  <c r="Z1503" i="1"/>
  <c r="AA1503" i="1"/>
  <c r="AD1503" i="1"/>
  <c r="Z1504" i="1"/>
  <c r="AA1504" i="1"/>
  <c r="AD1504" i="1"/>
  <c r="Z1505" i="1"/>
  <c r="AA1505" i="1"/>
  <c r="AD1505" i="1"/>
  <c r="Z1506" i="1"/>
  <c r="AA1506" i="1"/>
  <c r="AD1506" i="1"/>
  <c r="Z1507" i="1"/>
  <c r="AA1507" i="1"/>
  <c r="AD1507" i="1"/>
  <c r="Z1508" i="1"/>
  <c r="AA1508" i="1"/>
  <c r="AD1508" i="1"/>
  <c r="Z1509" i="1"/>
  <c r="AA1509" i="1"/>
  <c r="AD1509" i="1"/>
  <c r="Z1510" i="1"/>
  <c r="AA1510" i="1"/>
  <c r="AD1510" i="1"/>
  <c r="Z1511" i="1"/>
  <c r="AA1511" i="1"/>
  <c r="AD1511" i="1"/>
  <c r="Z1512" i="1"/>
  <c r="AA1512" i="1"/>
  <c r="AD1512" i="1"/>
  <c r="Z1513" i="1"/>
  <c r="AA1513" i="1"/>
  <c r="AD1513" i="1"/>
  <c r="Z1514" i="1"/>
  <c r="AA1514" i="1"/>
  <c r="AD1514" i="1"/>
  <c r="Z1515" i="1"/>
  <c r="AA1515" i="1"/>
  <c r="AD1515" i="1"/>
  <c r="Z1516" i="1"/>
  <c r="AA1516" i="1"/>
  <c r="AD1516" i="1"/>
  <c r="Z1517" i="1"/>
  <c r="AA1517" i="1"/>
  <c r="AD1517" i="1"/>
  <c r="Z1518" i="1"/>
  <c r="AA1518" i="1"/>
  <c r="AD1518" i="1"/>
  <c r="Z1519" i="1"/>
  <c r="AA1519" i="1"/>
  <c r="AD1519" i="1"/>
  <c r="Z1520" i="1"/>
  <c r="AA1520" i="1"/>
  <c r="AD1520" i="1"/>
  <c r="Z1521" i="1"/>
  <c r="AA1521" i="1"/>
  <c r="AD1521" i="1"/>
  <c r="Z1522" i="1"/>
  <c r="AA1522" i="1"/>
  <c r="AD1522" i="1"/>
  <c r="Z1523" i="1"/>
  <c r="AA1523" i="1"/>
  <c r="AD1523" i="1"/>
  <c r="Z1524" i="1"/>
  <c r="AA1524" i="1"/>
  <c r="AD1524" i="1"/>
  <c r="Z1525" i="1"/>
  <c r="AA1525" i="1"/>
  <c r="AD1525" i="1"/>
  <c r="Z1526" i="1"/>
  <c r="AA1526" i="1"/>
  <c r="AD1526" i="1"/>
  <c r="Z1527" i="1"/>
  <c r="AA1527" i="1"/>
  <c r="AD1527" i="1"/>
  <c r="Z1528" i="1"/>
  <c r="AA1528" i="1"/>
  <c r="AD1528" i="1"/>
  <c r="Z1529" i="1"/>
  <c r="AA1529" i="1"/>
  <c r="AD1529" i="1"/>
  <c r="Z1530" i="1"/>
  <c r="AA1530" i="1"/>
  <c r="AD1530" i="1"/>
  <c r="Z1531" i="1"/>
  <c r="AA1531" i="1"/>
  <c r="AD1531" i="1"/>
  <c r="Z1532" i="1"/>
  <c r="AA1532" i="1"/>
  <c r="AD1532" i="1"/>
  <c r="Z1533" i="1"/>
  <c r="AA1533" i="1"/>
  <c r="AD1533" i="1"/>
  <c r="Z1534" i="1"/>
  <c r="AA1534" i="1"/>
  <c r="AD1534" i="1"/>
  <c r="Z1535" i="1"/>
  <c r="AA1535" i="1"/>
  <c r="AD1535" i="1"/>
  <c r="Z1536" i="1"/>
  <c r="AA1536" i="1"/>
  <c r="AD1536" i="1"/>
  <c r="Z1537" i="1"/>
  <c r="AA1537" i="1"/>
  <c r="AD1537" i="1"/>
  <c r="Z1538" i="1"/>
  <c r="AA1538" i="1"/>
  <c r="AD1538" i="1"/>
  <c r="Z1539" i="1"/>
  <c r="AA1539" i="1"/>
  <c r="AD1539" i="1"/>
  <c r="Z1540" i="1"/>
  <c r="AA1540" i="1"/>
  <c r="AD1540" i="1"/>
  <c r="Z1541" i="1"/>
  <c r="AA1541" i="1"/>
  <c r="AD1541" i="1"/>
  <c r="Z1542" i="1"/>
  <c r="AA1542" i="1"/>
  <c r="AD1542" i="1"/>
  <c r="Z1543" i="1"/>
  <c r="AA1543" i="1"/>
  <c r="AD1543" i="1"/>
  <c r="Z1544" i="1"/>
  <c r="AA1544" i="1"/>
  <c r="AD1544" i="1"/>
  <c r="Z1545" i="1"/>
  <c r="AA1545" i="1"/>
  <c r="AD1545" i="1"/>
  <c r="Z1546" i="1"/>
  <c r="AA1546" i="1"/>
  <c r="AD1546" i="1"/>
  <c r="Z1547" i="1"/>
  <c r="AA1547" i="1"/>
  <c r="AD1547" i="1"/>
  <c r="Z1548" i="1"/>
  <c r="AA1548" i="1"/>
  <c r="AD1548" i="1"/>
  <c r="Z1549" i="1"/>
  <c r="AA1549" i="1"/>
  <c r="AD1549" i="1"/>
  <c r="Z1550" i="1"/>
  <c r="AA1550" i="1"/>
  <c r="AD1550" i="1"/>
  <c r="Z1551" i="1"/>
  <c r="AA1551" i="1"/>
  <c r="AD1551" i="1"/>
  <c r="Z1552" i="1"/>
  <c r="AA1552" i="1"/>
  <c r="AD1552" i="1"/>
  <c r="Z1553" i="1"/>
  <c r="AA1553" i="1"/>
  <c r="AD1553" i="1"/>
  <c r="Z1554" i="1"/>
  <c r="AA1554" i="1"/>
  <c r="AD1554" i="1"/>
  <c r="Z1555" i="1"/>
  <c r="AA1555" i="1"/>
  <c r="AD1555" i="1"/>
  <c r="Z1556" i="1"/>
  <c r="AA1556" i="1"/>
  <c r="AD1556" i="1"/>
  <c r="Z1557" i="1"/>
  <c r="AA1557" i="1"/>
  <c r="AD1557" i="1"/>
  <c r="Z1558" i="1"/>
  <c r="AA1558" i="1"/>
  <c r="AD1558" i="1"/>
  <c r="Z1559" i="1"/>
  <c r="AA1559" i="1"/>
  <c r="AD1559" i="1"/>
  <c r="Z1560" i="1"/>
  <c r="AA1560" i="1"/>
  <c r="AD1560" i="1"/>
  <c r="Z1561" i="1"/>
  <c r="AA1561" i="1"/>
  <c r="AD1561" i="1"/>
  <c r="Z1562" i="1"/>
  <c r="AA1562" i="1"/>
  <c r="AD1562" i="1"/>
  <c r="Z1563" i="1"/>
  <c r="AA1563" i="1"/>
  <c r="AD1563" i="1"/>
  <c r="Z1564" i="1"/>
  <c r="AA1564" i="1"/>
  <c r="AD1564" i="1"/>
  <c r="Z1565" i="1"/>
  <c r="AA1565" i="1"/>
  <c r="AD1565" i="1"/>
  <c r="Z1566" i="1"/>
  <c r="AA1566" i="1"/>
  <c r="AD1566" i="1"/>
  <c r="Z1567" i="1"/>
  <c r="AA1567" i="1"/>
  <c r="AD1567" i="1"/>
  <c r="Z1568" i="1"/>
  <c r="AA1568" i="1"/>
  <c r="AD1568" i="1"/>
  <c r="Z1569" i="1"/>
  <c r="AA1569" i="1"/>
  <c r="AD1569" i="1"/>
  <c r="Z1570" i="1"/>
  <c r="AA1570" i="1"/>
  <c r="AD1570" i="1"/>
  <c r="Z1571" i="1"/>
  <c r="AA1571" i="1"/>
  <c r="AD1571" i="1"/>
  <c r="Z1572" i="1"/>
  <c r="AA1572" i="1"/>
  <c r="AD1572" i="1"/>
  <c r="Z1573" i="1"/>
  <c r="AA1573" i="1"/>
  <c r="AD1573" i="1"/>
  <c r="Z1574" i="1"/>
  <c r="AA1574" i="1"/>
  <c r="AD1574" i="1"/>
  <c r="Z1575" i="1"/>
  <c r="AA1575" i="1"/>
  <c r="AD1575" i="1"/>
  <c r="Z1576" i="1"/>
  <c r="AA1576" i="1"/>
  <c r="AD1576" i="1"/>
  <c r="Z1577" i="1"/>
  <c r="AA1577" i="1"/>
  <c r="AD1577" i="1"/>
  <c r="Z1578" i="1"/>
  <c r="AA1578" i="1"/>
  <c r="AD1578" i="1"/>
  <c r="Z1579" i="1"/>
  <c r="AA1579" i="1"/>
  <c r="AD1579" i="1"/>
  <c r="Z1580" i="1"/>
  <c r="AA1580" i="1"/>
  <c r="AD1580" i="1"/>
  <c r="Z1581" i="1"/>
  <c r="AA1581" i="1"/>
  <c r="AD1581" i="1"/>
  <c r="Z1582" i="1"/>
  <c r="AA1582" i="1"/>
  <c r="AD1582" i="1"/>
  <c r="Z1583" i="1"/>
  <c r="AA1583" i="1"/>
  <c r="AD1583" i="1"/>
  <c r="Z1584" i="1"/>
  <c r="AA1584" i="1"/>
  <c r="AD1584" i="1"/>
  <c r="Z1585" i="1"/>
  <c r="AA1585" i="1"/>
  <c r="AD1585" i="1"/>
  <c r="Z1586" i="1"/>
  <c r="AA1586" i="1"/>
  <c r="AD1586" i="1"/>
  <c r="Z1587" i="1"/>
  <c r="AA1587" i="1"/>
  <c r="AD1587" i="1"/>
  <c r="Z1588" i="1"/>
  <c r="AA1588" i="1"/>
  <c r="AD1588" i="1"/>
  <c r="Z1589" i="1"/>
  <c r="AA1589" i="1"/>
  <c r="AD1589" i="1"/>
  <c r="Z1590" i="1"/>
  <c r="AA1590" i="1"/>
  <c r="AD1590" i="1"/>
  <c r="Z1591" i="1"/>
  <c r="AA1591" i="1"/>
  <c r="AD1591" i="1"/>
  <c r="Z1592" i="1"/>
  <c r="AA1592" i="1"/>
  <c r="AD1592" i="1"/>
  <c r="Z1593" i="1"/>
  <c r="AA1593" i="1"/>
  <c r="AD1593" i="1"/>
  <c r="Z1594" i="1"/>
  <c r="AA1594" i="1"/>
  <c r="AD1594" i="1"/>
  <c r="Z1595" i="1"/>
  <c r="AA1595" i="1"/>
  <c r="AD1595" i="1"/>
  <c r="Z1596" i="1"/>
  <c r="AA1596" i="1"/>
  <c r="AD1596" i="1"/>
  <c r="Z1597" i="1"/>
  <c r="AA1597" i="1"/>
  <c r="AD1597" i="1"/>
  <c r="Z1598" i="1"/>
  <c r="AA1598" i="1"/>
  <c r="AD1598" i="1"/>
  <c r="Z1599" i="1"/>
  <c r="AA1599" i="1"/>
  <c r="AD1599" i="1"/>
  <c r="Z1600" i="1"/>
  <c r="AA1600" i="1"/>
  <c r="AD1600" i="1"/>
  <c r="Z1601" i="1"/>
  <c r="AA1601" i="1"/>
  <c r="AD1601" i="1"/>
  <c r="Z1602" i="1"/>
  <c r="AA1602" i="1"/>
  <c r="AD1602" i="1"/>
  <c r="Z1603" i="1"/>
  <c r="AA1603" i="1"/>
  <c r="AD1603" i="1"/>
  <c r="Z1604" i="1"/>
  <c r="AA1604" i="1"/>
  <c r="AD1604" i="1"/>
  <c r="Z1605" i="1"/>
  <c r="AA1605" i="1"/>
  <c r="AD1605" i="1"/>
  <c r="Z1606" i="1"/>
  <c r="AA1606" i="1"/>
  <c r="AD1606" i="1"/>
  <c r="Z1607" i="1"/>
  <c r="AA1607" i="1"/>
  <c r="AD1607" i="1"/>
  <c r="Z1608" i="1"/>
  <c r="AA1608" i="1"/>
  <c r="AD1608" i="1"/>
  <c r="Z1609" i="1"/>
  <c r="AA1609" i="1"/>
  <c r="AD1609" i="1"/>
  <c r="Z1610" i="1"/>
  <c r="AA1610" i="1"/>
  <c r="AD1610" i="1"/>
  <c r="Z1611" i="1"/>
  <c r="AA1611" i="1"/>
  <c r="AD1611" i="1"/>
  <c r="Z1612" i="1"/>
  <c r="AA1612" i="1"/>
  <c r="AD1612" i="1"/>
  <c r="Z1613" i="1"/>
  <c r="AA1613" i="1"/>
  <c r="AD1613" i="1"/>
  <c r="Z1614" i="1"/>
  <c r="AA1614" i="1"/>
  <c r="AD1614" i="1"/>
  <c r="Z1615" i="1"/>
  <c r="AA1615" i="1"/>
  <c r="AD1615" i="1"/>
  <c r="Z1616" i="1"/>
  <c r="AA1616" i="1"/>
  <c r="AD1616" i="1"/>
  <c r="Z1617" i="1"/>
  <c r="AA1617" i="1"/>
  <c r="AD1617" i="1"/>
  <c r="Z1618" i="1"/>
  <c r="AA1618" i="1"/>
  <c r="AD1618" i="1"/>
  <c r="Z1619" i="1"/>
  <c r="AA1619" i="1"/>
  <c r="AD1619" i="1"/>
  <c r="Z1620" i="1"/>
  <c r="AA1620" i="1"/>
  <c r="AD1620" i="1"/>
  <c r="Z1621" i="1"/>
  <c r="AA1621" i="1"/>
  <c r="AD1621" i="1"/>
  <c r="Z1622" i="1"/>
  <c r="AA1622" i="1"/>
  <c r="AD1622" i="1"/>
  <c r="Z1623" i="1"/>
  <c r="AA1623" i="1"/>
  <c r="AD1623" i="1"/>
  <c r="Z1624" i="1"/>
  <c r="AA1624" i="1"/>
  <c r="AD1624" i="1"/>
  <c r="Z1625" i="1"/>
  <c r="AA1625" i="1"/>
  <c r="AD1625" i="1"/>
  <c r="Z1626" i="1"/>
  <c r="AA1626" i="1"/>
  <c r="AD1626" i="1"/>
  <c r="Z1627" i="1"/>
  <c r="AA1627" i="1"/>
  <c r="AD1627" i="1"/>
  <c r="Z1628" i="1"/>
  <c r="AA1628" i="1"/>
  <c r="AD1628" i="1"/>
  <c r="Z1629" i="1"/>
  <c r="AA1629" i="1"/>
  <c r="AD1629" i="1"/>
  <c r="Z1630" i="1"/>
  <c r="AA1630" i="1"/>
  <c r="AD1630" i="1"/>
  <c r="Z1631" i="1"/>
  <c r="AA1631" i="1"/>
  <c r="AD1631" i="1"/>
  <c r="Z1632" i="1"/>
  <c r="AA1632" i="1"/>
  <c r="AD1632" i="1"/>
  <c r="Z1633" i="1"/>
  <c r="AA1633" i="1"/>
  <c r="AD1633" i="1"/>
  <c r="Z1634" i="1"/>
  <c r="AA1634" i="1"/>
  <c r="AD1634" i="1"/>
  <c r="Z1635" i="1"/>
  <c r="AA1635" i="1"/>
  <c r="AD1635" i="1"/>
  <c r="Z1636" i="1"/>
  <c r="AA1636" i="1"/>
  <c r="AD1636" i="1"/>
  <c r="Z1637" i="1"/>
  <c r="AA1637" i="1"/>
  <c r="AD1637" i="1"/>
  <c r="Z1638" i="1"/>
  <c r="AA1638" i="1"/>
  <c r="AD1638" i="1"/>
  <c r="Z1639" i="1"/>
  <c r="AA1639" i="1"/>
  <c r="AD1639" i="1"/>
  <c r="Z1640" i="1"/>
  <c r="AA1640" i="1"/>
  <c r="AD1640" i="1"/>
  <c r="Z1641" i="1"/>
  <c r="AA1641" i="1"/>
  <c r="AD1641" i="1"/>
  <c r="Z1642" i="1"/>
  <c r="AA1642" i="1"/>
  <c r="AD1642" i="1"/>
  <c r="Z1643" i="1"/>
  <c r="AA1643" i="1"/>
  <c r="AD1643" i="1"/>
  <c r="Z1644" i="1"/>
  <c r="AA1644" i="1"/>
  <c r="AD1644" i="1"/>
  <c r="Z1645" i="1"/>
  <c r="AA1645" i="1"/>
  <c r="AD1645" i="1"/>
  <c r="Z1646" i="1"/>
  <c r="AA1646" i="1"/>
  <c r="AD1646" i="1"/>
  <c r="Z1647" i="1"/>
  <c r="AA1647" i="1"/>
  <c r="AD1647" i="1"/>
  <c r="Z1648" i="1"/>
  <c r="AA1648" i="1"/>
  <c r="AD1648" i="1"/>
  <c r="Z1649" i="1"/>
  <c r="AA1649" i="1"/>
  <c r="AD1649" i="1"/>
  <c r="Z1650" i="1"/>
  <c r="AA1650" i="1"/>
  <c r="AD1650" i="1"/>
  <c r="Z1651" i="1"/>
  <c r="AA1651" i="1"/>
  <c r="AD1651" i="1"/>
  <c r="Z1652" i="1"/>
  <c r="AA1652" i="1"/>
  <c r="AD1652" i="1"/>
  <c r="Z1653" i="1"/>
  <c r="AA1653" i="1"/>
  <c r="AD1653" i="1"/>
  <c r="Z1654" i="1"/>
  <c r="AA1654" i="1"/>
  <c r="AD1654" i="1"/>
  <c r="Z1655" i="1"/>
  <c r="AA1655" i="1"/>
  <c r="AD1655" i="1"/>
  <c r="Z1656" i="1"/>
  <c r="AA1656" i="1"/>
  <c r="AD1656" i="1"/>
  <c r="Z1657" i="1"/>
  <c r="AA1657" i="1"/>
  <c r="AD1657" i="1"/>
  <c r="Z1658" i="1"/>
  <c r="AA1658" i="1"/>
  <c r="AD1658" i="1"/>
  <c r="Z1659" i="1"/>
  <c r="AA1659" i="1"/>
  <c r="AD1659" i="1"/>
  <c r="Z1660" i="1"/>
  <c r="AA1660" i="1"/>
  <c r="AD1660" i="1"/>
  <c r="Z1661" i="1"/>
  <c r="AA1661" i="1"/>
  <c r="AD1661" i="1"/>
  <c r="Z1662" i="1"/>
  <c r="AA1662" i="1"/>
  <c r="AD1662" i="1"/>
  <c r="Z1663" i="1"/>
  <c r="AA1663" i="1"/>
  <c r="AD1663" i="1"/>
  <c r="Z1664" i="1"/>
  <c r="AA1664" i="1"/>
  <c r="AD1664" i="1"/>
  <c r="Z1665" i="1"/>
  <c r="AA1665" i="1"/>
  <c r="AD1665" i="1"/>
  <c r="Z1666" i="1"/>
  <c r="AA1666" i="1"/>
  <c r="AD1666" i="1"/>
  <c r="Z1667" i="1"/>
  <c r="AA1667" i="1"/>
  <c r="AD1667" i="1"/>
  <c r="Z1668" i="1"/>
  <c r="AA1668" i="1"/>
  <c r="AD1668" i="1"/>
  <c r="Z1669" i="1"/>
  <c r="AA1669" i="1"/>
  <c r="AD1669" i="1"/>
  <c r="Z1670" i="1"/>
  <c r="AA1670" i="1"/>
  <c r="AD1670" i="1"/>
  <c r="Z1671" i="1"/>
  <c r="AA1671" i="1"/>
  <c r="AD1671" i="1"/>
  <c r="Z1672" i="1"/>
  <c r="AA1672" i="1"/>
  <c r="AD1672" i="1"/>
  <c r="Z1673" i="1"/>
  <c r="AA1673" i="1"/>
  <c r="AD1673" i="1"/>
  <c r="Z1674" i="1"/>
  <c r="AA1674" i="1"/>
  <c r="AD1674" i="1"/>
  <c r="Z1675" i="1"/>
  <c r="AA1675" i="1"/>
  <c r="AD1675" i="1"/>
  <c r="Z1676" i="1"/>
  <c r="AA1676" i="1"/>
  <c r="AD1676" i="1"/>
  <c r="Z1677" i="1"/>
  <c r="AA1677" i="1"/>
  <c r="AD1677" i="1"/>
  <c r="Z1678" i="1"/>
  <c r="AA1678" i="1"/>
  <c r="AD1678" i="1"/>
  <c r="Z1679" i="1"/>
  <c r="AA1679" i="1"/>
  <c r="AD1679" i="1"/>
  <c r="Z1680" i="1"/>
  <c r="AA1680" i="1"/>
  <c r="AD1680" i="1"/>
  <c r="Z1681" i="1"/>
  <c r="AA1681" i="1"/>
  <c r="AD1681" i="1"/>
  <c r="Z1682" i="1"/>
  <c r="AA1682" i="1"/>
  <c r="AD1682" i="1"/>
  <c r="Z1683" i="1"/>
  <c r="AA1683" i="1"/>
  <c r="AD1683" i="1"/>
  <c r="Z1684" i="1"/>
  <c r="AA1684" i="1"/>
  <c r="AD1684" i="1"/>
  <c r="Z1685" i="1"/>
  <c r="AA1685" i="1"/>
  <c r="AD1685" i="1"/>
  <c r="Z1686" i="1"/>
  <c r="AA1686" i="1"/>
  <c r="AD1686" i="1"/>
  <c r="Z1687" i="1"/>
  <c r="AA1687" i="1"/>
  <c r="AD1687" i="1"/>
  <c r="Z1688" i="1"/>
  <c r="AA1688" i="1"/>
  <c r="AD1688" i="1"/>
  <c r="Z1689" i="1"/>
  <c r="AA1689" i="1"/>
  <c r="AD1689" i="1"/>
  <c r="Z1690" i="1"/>
  <c r="AA1690" i="1"/>
  <c r="AD1690" i="1"/>
  <c r="Z1691" i="1"/>
  <c r="AA1691" i="1"/>
  <c r="AD1691" i="1"/>
  <c r="Z1692" i="1"/>
  <c r="AA1692" i="1"/>
  <c r="AD1692" i="1"/>
  <c r="Z1693" i="1"/>
  <c r="AA1693" i="1"/>
  <c r="AD1693" i="1"/>
  <c r="Z1694" i="1"/>
  <c r="AA1694" i="1"/>
  <c r="AD1694" i="1"/>
  <c r="Z1695" i="1"/>
  <c r="AA1695" i="1"/>
  <c r="AD1695" i="1"/>
  <c r="Z1696" i="1"/>
  <c r="AA1696" i="1"/>
  <c r="AD1696" i="1"/>
  <c r="Z1697" i="1"/>
  <c r="AA1697" i="1"/>
  <c r="AD1697" i="1"/>
  <c r="Z1698" i="1"/>
  <c r="AA1698" i="1"/>
  <c r="AD1698" i="1"/>
  <c r="Z1699" i="1"/>
  <c r="AA1699" i="1"/>
  <c r="AD1699" i="1"/>
  <c r="Z1700" i="1"/>
  <c r="AA1700" i="1"/>
  <c r="AD1700" i="1"/>
  <c r="Z1701" i="1"/>
  <c r="AA1701" i="1"/>
  <c r="AD1701" i="1"/>
  <c r="Z1702" i="1"/>
  <c r="AA1702" i="1"/>
  <c r="AD1702" i="1"/>
  <c r="Z1703" i="1"/>
  <c r="AA1703" i="1"/>
  <c r="AD1703" i="1"/>
  <c r="Z1704" i="1"/>
  <c r="AA1704" i="1"/>
  <c r="AD1704" i="1"/>
  <c r="Z1705" i="1"/>
  <c r="AA1705" i="1"/>
  <c r="AD1705" i="1"/>
  <c r="Z1706" i="1"/>
  <c r="AA1706" i="1"/>
  <c r="AD1706" i="1"/>
  <c r="Z1707" i="1"/>
  <c r="AA1707" i="1"/>
  <c r="AD1707" i="1"/>
  <c r="Z1708" i="1"/>
  <c r="AA1708" i="1"/>
  <c r="AD1708" i="1"/>
  <c r="Z1709" i="1"/>
  <c r="AA1709" i="1"/>
  <c r="AD1709" i="1"/>
  <c r="Z1710" i="1"/>
  <c r="AA1710" i="1"/>
  <c r="AD1710" i="1"/>
  <c r="Z1711" i="1"/>
  <c r="AA1711" i="1"/>
  <c r="AD1711" i="1"/>
  <c r="Z1712" i="1"/>
  <c r="AA1712" i="1"/>
  <c r="AD1712" i="1"/>
  <c r="Z1713" i="1"/>
  <c r="AA1713" i="1"/>
  <c r="AD1713" i="1"/>
  <c r="Z1714" i="1"/>
  <c r="AA1714" i="1"/>
  <c r="AD1714" i="1"/>
  <c r="Z1715" i="1"/>
  <c r="AA1715" i="1"/>
  <c r="AD1715" i="1"/>
  <c r="Z1716" i="1"/>
  <c r="AA1716" i="1"/>
  <c r="AD1716" i="1"/>
  <c r="Z1717" i="1"/>
  <c r="AA1717" i="1"/>
  <c r="AD1717" i="1"/>
  <c r="Z1718" i="1"/>
  <c r="AA1718" i="1"/>
  <c r="AD1718" i="1"/>
  <c r="Z1719" i="1"/>
  <c r="AA1719" i="1"/>
  <c r="AD1719" i="1"/>
  <c r="Z1720" i="1"/>
  <c r="AA1720" i="1"/>
  <c r="AD1720" i="1"/>
  <c r="Z1721" i="1"/>
  <c r="AA1721" i="1"/>
  <c r="AD1721" i="1"/>
  <c r="Z1722" i="1"/>
  <c r="AA1722" i="1"/>
  <c r="AD1722" i="1"/>
  <c r="Z1723" i="1"/>
  <c r="AA1723" i="1"/>
  <c r="AD1723" i="1"/>
  <c r="Z1724" i="1"/>
  <c r="AA1724" i="1"/>
  <c r="AD1724" i="1"/>
  <c r="Z1725" i="1"/>
  <c r="AA1725" i="1"/>
  <c r="AD1725" i="1"/>
  <c r="Z1726" i="1"/>
  <c r="AA1726" i="1"/>
  <c r="AD1726" i="1"/>
  <c r="Z1727" i="1"/>
  <c r="AA1727" i="1"/>
  <c r="AD1727" i="1"/>
  <c r="Z1728" i="1"/>
  <c r="AA1728" i="1"/>
  <c r="AD1728" i="1"/>
  <c r="Z1729" i="1"/>
  <c r="AA1729" i="1"/>
  <c r="AD1729" i="1"/>
  <c r="Z1730" i="1"/>
  <c r="AA1730" i="1"/>
  <c r="AD1730" i="1"/>
  <c r="Z1731" i="1"/>
  <c r="AA1731" i="1"/>
  <c r="AD1731" i="1"/>
  <c r="Z1732" i="1"/>
  <c r="AA1732" i="1"/>
  <c r="AD1732" i="1"/>
  <c r="Z1733" i="1"/>
  <c r="AA1733" i="1"/>
  <c r="AD1733" i="1"/>
  <c r="Z1734" i="1"/>
  <c r="AA1734" i="1"/>
  <c r="AD1734" i="1"/>
  <c r="Z1735" i="1"/>
  <c r="AA1735" i="1"/>
  <c r="AD1735" i="1"/>
  <c r="Z1736" i="1"/>
  <c r="AA1736" i="1"/>
  <c r="AD1736" i="1"/>
  <c r="Z1737" i="1"/>
  <c r="AA1737" i="1"/>
  <c r="AD1737" i="1"/>
  <c r="Z1738" i="1"/>
  <c r="AA1738" i="1"/>
  <c r="AD1738" i="1"/>
  <c r="Z1739" i="1"/>
  <c r="AA1739" i="1"/>
  <c r="AD1739" i="1"/>
  <c r="Z1740" i="1"/>
  <c r="AA1740" i="1"/>
  <c r="AD1740" i="1"/>
  <c r="Z1741" i="1"/>
  <c r="AA1741" i="1"/>
  <c r="AD1741" i="1"/>
  <c r="Z1742" i="1"/>
  <c r="AA1742" i="1"/>
  <c r="AD1742" i="1"/>
  <c r="Z1743" i="1"/>
  <c r="AA1743" i="1"/>
  <c r="AD1743" i="1"/>
  <c r="Z1744" i="1"/>
  <c r="AA1744" i="1"/>
  <c r="AD1744" i="1"/>
  <c r="Z1745" i="1"/>
  <c r="AA1745" i="1"/>
  <c r="AD1745" i="1"/>
  <c r="Z1746" i="1"/>
  <c r="AA1746" i="1"/>
  <c r="AD1746" i="1"/>
  <c r="Z1747" i="1"/>
  <c r="AA1747" i="1"/>
  <c r="AD1747" i="1"/>
  <c r="Z1748" i="1"/>
  <c r="AA1748" i="1"/>
  <c r="AD1748" i="1"/>
  <c r="Z1749" i="1"/>
  <c r="AA1749" i="1"/>
  <c r="AD1749" i="1"/>
  <c r="Z1750" i="1"/>
  <c r="AA1750" i="1"/>
  <c r="AD1750" i="1"/>
  <c r="Z1751" i="1"/>
  <c r="AA1751" i="1"/>
  <c r="AD1751" i="1"/>
  <c r="Z1752" i="1"/>
  <c r="AA1752" i="1"/>
  <c r="AD1752" i="1"/>
  <c r="Z1753" i="1"/>
  <c r="AA1753" i="1"/>
  <c r="AD1753" i="1"/>
  <c r="Z1754" i="1"/>
  <c r="AA1754" i="1"/>
  <c r="AD1754" i="1"/>
  <c r="Z1755" i="1"/>
  <c r="AA1755" i="1"/>
  <c r="AD1755" i="1"/>
  <c r="Z1756" i="1"/>
  <c r="AA1756" i="1"/>
  <c r="AD1756" i="1"/>
  <c r="Z1757" i="1"/>
  <c r="AA1757" i="1"/>
  <c r="AD1757" i="1"/>
  <c r="Z1758" i="1"/>
  <c r="AA1758" i="1"/>
  <c r="AD1758" i="1"/>
  <c r="Z1759" i="1"/>
  <c r="AA1759" i="1"/>
  <c r="AD1759" i="1"/>
  <c r="Z1760" i="1"/>
  <c r="AA1760" i="1"/>
  <c r="AD1760" i="1"/>
  <c r="Z1761" i="1"/>
  <c r="AA1761" i="1"/>
  <c r="AD1761" i="1"/>
  <c r="Z1762" i="1"/>
  <c r="AA1762" i="1"/>
  <c r="AD1762" i="1"/>
  <c r="Z1763" i="1"/>
  <c r="AA1763" i="1"/>
  <c r="AD1763" i="1"/>
  <c r="Z1764" i="1"/>
  <c r="AA1764" i="1"/>
  <c r="AD1764" i="1"/>
  <c r="Z1765" i="1"/>
  <c r="AA1765" i="1"/>
  <c r="AD1765" i="1"/>
  <c r="Z1766" i="1"/>
  <c r="AA1766" i="1"/>
  <c r="AD1766" i="1"/>
  <c r="Z1767" i="1"/>
  <c r="AA1767" i="1"/>
  <c r="AD1767" i="1"/>
  <c r="Z1768" i="1"/>
  <c r="AA1768" i="1"/>
  <c r="AD1768" i="1"/>
  <c r="Z1769" i="1"/>
  <c r="AA1769" i="1"/>
  <c r="AD1769" i="1"/>
  <c r="Z1770" i="1"/>
  <c r="AA1770" i="1"/>
  <c r="AD1770" i="1"/>
  <c r="Z1771" i="1"/>
  <c r="AA1771" i="1"/>
  <c r="AD1771" i="1"/>
  <c r="Z1772" i="1"/>
  <c r="AA1772" i="1"/>
  <c r="AD1772" i="1"/>
  <c r="Z1773" i="1"/>
  <c r="AA1773" i="1"/>
  <c r="AD1773" i="1"/>
  <c r="Z1774" i="1"/>
  <c r="AA1774" i="1"/>
  <c r="AD1774" i="1"/>
  <c r="Z1775" i="1"/>
  <c r="AA1775" i="1"/>
  <c r="AD1775" i="1"/>
  <c r="Z1776" i="1"/>
  <c r="AA1776" i="1"/>
  <c r="AD1776" i="1"/>
  <c r="Z1777" i="1"/>
  <c r="AA1777" i="1"/>
  <c r="AD1777" i="1"/>
  <c r="Z1778" i="1"/>
  <c r="AA1778" i="1"/>
  <c r="AD1778" i="1"/>
  <c r="Z1779" i="1"/>
  <c r="AA1779" i="1"/>
  <c r="AD1779" i="1"/>
  <c r="Z1780" i="1"/>
  <c r="AA1780" i="1"/>
  <c r="AD1780" i="1"/>
  <c r="Z1781" i="1"/>
  <c r="AA1781" i="1"/>
  <c r="AD1781" i="1"/>
  <c r="Z1782" i="1"/>
  <c r="AA1782" i="1"/>
  <c r="AD1782" i="1"/>
  <c r="Z1783" i="1"/>
  <c r="AA1783" i="1"/>
  <c r="AD1783" i="1"/>
  <c r="Z1784" i="1"/>
  <c r="AA1784" i="1"/>
  <c r="AD1784" i="1"/>
  <c r="Z1785" i="1"/>
  <c r="AA1785" i="1"/>
  <c r="AD1785" i="1"/>
  <c r="Z1786" i="1"/>
  <c r="AA1786" i="1"/>
  <c r="AD1786" i="1"/>
  <c r="Z1787" i="1"/>
  <c r="AA1787" i="1"/>
  <c r="AD1787" i="1"/>
  <c r="Z1788" i="1"/>
  <c r="AA1788" i="1"/>
  <c r="AD1788" i="1"/>
  <c r="Z1789" i="1"/>
  <c r="AA1789" i="1"/>
  <c r="AD1789" i="1"/>
  <c r="Z1790" i="1"/>
  <c r="AA1790" i="1"/>
  <c r="AD1790" i="1"/>
  <c r="Z1791" i="1"/>
  <c r="AA1791" i="1"/>
  <c r="AD1791" i="1"/>
  <c r="Z1792" i="1"/>
  <c r="AA1792" i="1"/>
  <c r="AD1792" i="1"/>
  <c r="Z1793" i="1"/>
  <c r="AA1793" i="1"/>
  <c r="AD1793" i="1"/>
  <c r="Z1794" i="1"/>
  <c r="AA1794" i="1"/>
  <c r="AD1794" i="1"/>
  <c r="Z1795" i="1"/>
  <c r="AA1795" i="1"/>
  <c r="AD1795" i="1"/>
  <c r="Z1796" i="1"/>
  <c r="AA1796" i="1"/>
  <c r="AD1796" i="1"/>
  <c r="Z1797" i="1"/>
  <c r="AA1797" i="1"/>
  <c r="AD1797" i="1"/>
  <c r="Z1798" i="1"/>
  <c r="AA1798" i="1"/>
  <c r="AD1798" i="1"/>
  <c r="Z1799" i="1"/>
  <c r="AA1799" i="1"/>
  <c r="AD1799" i="1"/>
  <c r="Z1800" i="1"/>
  <c r="AA1800" i="1"/>
  <c r="AD1800" i="1"/>
  <c r="Z1801" i="1"/>
  <c r="AA1801" i="1"/>
  <c r="AD1801" i="1"/>
  <c r="Z1802" i="1"/>
  <c r="AA1802" i="1"/>
  <c r="AD1802" i="1"/>
  <c r="Z1803" i="1"/>
  <c r="AA1803" i="1"/>
  <c r="AD1803" i="1"/>
  <c r="Z1804" i="1"/>
  <c r="AA1804" i="1"/>
  <c r="AD1804" i="1"/>
  <c r="Z1805" i="1"/>
  <c r="AA1805" i="1"/>
  <c r="AD1805" i="1"/>
  <c r="Z1806" i="1"/>
  <c r="AA1806" i="1"/>
  <c r="AD1806" i="1"/>
  <c r="Z1807" i="1"/>
  <c r="AA1807" i="1"/>
  <c r="AD1807" i="1"/>
  <c r="Z1808" i="1"/>
  <c r="AA1808" i="1"/>
  <c r="AD1808" i="1"/>
  <c r="Z1809" i="1"/>
  <c r="AA1809" i="1"/>
  <c r="AD1809" i="1"/>
  <c r="Z1810" i="1"/>
  <c r="AA1810" i="1"/>
  <c r="AD1810" i="1"/>
  <c r="Z1811" i="1"/>
  <c r="AA1811" i="1"/>
  <c r="AD1811" i="1"/>
  <c r="Z1812" i="1"/>
  <c r="AA1812" i="1"/>
  <c r="AD1812" i="1"/>
  <c r="Z1813" i="1"/>
  <c r="AA1813" i="1"/>
  <c r="AD1813" i="1"/>
  <c r="Z1814" i="1"/>
  <c r="AA1814" i="1"/>
  <c r="AD1814" i="1"/>
  <c r="Z1815" i="1"/>
  <c r="AA1815" i="1"/>
  <c r="AD1815" i="1"/>
  <c r="Z1816" i="1"/>
  <c r="AA1816" i="1"/>
  <c r="AD1816" i="1"/>
  <c r="Z1817" i="1"/>
  <c r="AA1817" i="1"/>
  <c r="AD1817" i="1"/>
  <c r="Z1818" i="1"/>
  <c r="AA1818" i="1"/>
  <c r="AD1818" i="1"/>
  <c r="Z1819" i="1"/>
  <c r="AA1819" i="1"/>
  <c r="AD1819" i="1"/>
  <c r="Z1820" i="1"/>
  <c r="AA1820" i="1"/>
  <c r="AD1820" i="1"/>
  <c r="Z1821" i="1"/>
  <c r="AA1821" i="1"/>
  <c r="AD1821" i="1"/>
  <c r="Z1822" i="1"/>
  <c r="AA1822" i="1"/>
  <c r="AD1822" i="1"/>
  <c r="Z1823" i="1"/>
  <c r="AA1823" i="1"/>
  <c r="AD1823" i="1"/>
  <c r="Z1824" i="1"/>
  <c r="AA1824" i="1"/>
  <c r="AD1824" i="1"/>
  <c r="Z1825" i="1"/>
  <c r="AA1825" i="1"/>
  <c r="AD1825" i="1"/>
  <c r="Z1826" i="1"/>
  <c r="AA1826" i="1"/>
  <c r="AD1826" i="1"/>
  <c r="Z1827" i="1"/>
  <c r="AA1827" i="1"/>
  <c r="AD1827" i="1"/>
  <c r="Z1828" i="1"/>
  <c r="AA1828" i="1"/>
  <c r="AD1828" i="1"/>
  <c r="Z1829" i="1"/>
  <c r="AA1829" i="1"/>
  <c r="AD1829" i="1"/>
  <c r="Z1830" i="1"/>
  <c r="AA1830" i="1"/>
  <c r="AD1830" i="1"/>
  <c r="Z1831" i="1"/>
  <c r="AA1831" i="1"/>
  <c r="AD1831" i="1"/>
  <c r="Z1832" i="1"/>
  <c r="AA1832" i="1"/>
  <c r="AD1832" i="1"/>
  <c r="Z1833" i="1"/>
  <c r="AA1833" i="1"/>
  <c r="AD1833" i="1"/>
  <c r="Z1834" i="1"/>
  <c r="AA1834" i="1"/>
  <c r="AD1834" i="1"/>
  <c r="Z1835" i="1"/>
  <c r="AA1835" i="1"/>
  <c r="AD1835" i="1"/>
  <c r="Z1836" i="1"/>
  <c r="AA1836" i="1"/>
  <c r="AD1836" i="1"/>
  <c r="Z1837" i="1"/>
  <c r="AA1837" i="1"/>
  <c r="AD1837" i="1"/>
  <c r="Z1838" i="1"/>
  <c r="AA1838" i="1"/>
  <c r="AD1838" i="1"/>
  <c r="Z1839" i="1"/>
  <c r="AA1839" i="1"/>
  <c r="AD1839" i="1"/>
  <c r="Z1840" i="1"/>
  <c r="AA1840" i="1"/>
  <c r="AD1840" i="1"/>
  <c r="Z1841" i="1"/>
  <c r="AA1841" i="1"/>
  <c r="AD1841" i="1"/>
  <c r="Z1842" i="1"/>
  <c r="AA1842" i="1"/>
  <c r="AD1842" i="1"/>
  <c r="Z1843" i="1"/>
  <c r="AA1843" i="1"/>
  <c r="AD1843" i="1"/>
  <c r="Z1844" i="1"/>
  <c r="AA1844" i="1"/>
  <c r="AD1844" i="1"/>
  <c r="Z1845" i="1"/>
  <c r="AA1845" i="1"/>
  <c r="AD1845" i="1"/>
  <c r="Z1846" i="1"/>
  <c r="AA1846" i="1"/>
  <c r="AD1846" i="1"/>
  <c r="Z1847" i="1"/>
  <c r="AA1847" i="1"/>
  <c r="AD1847" i="1"/>
  <c r="Z1848" i="1"/>
  <c r="AA1848" i="1"/>
  <c r="AD1848" i="1"/>
  <c r="Z1849" i="1"/>
  <c r="AA1849" i="1"/>
  <c r="AD1849" i="1"/>
  <c r="Z1850" i="1"/>
  <c r="AA1850" i="1"/>
  <c r="AD1850" i="1"/>
  <c r="Z1851" i="1"/>
  <c r="AA1851" i="1"/>
  <c r="AD1851" i="1"/>
  <c r="Z1852" i="1"/>
  <c r="AA1852" i="1"/>
  <c r="AD1852" i="1"/>
  <c r="Z1853" i="1"/>
  <c r="AA1853" i="1"/>
  <c r="AD1853" i="1"/>
  <c r="Z1854" i="1"/>
  <c r="AA1854" i="1"/>
  <c r="AD1854" i="1"/>
  <c r="Z1855" i="1"/>
  <c r="AA1855" i="1"/>
  <c r="AD1855" i="1"/>
  <c r="Z1856" i="1"/>
  <c r="AA1856" i="1"/>
  <c r="AD1856" i="1"/>
  <c r="Z1857" i="1"/>
  <c r="AA1857" i="1"/>
  <c r="AD1857" i="1"/>
  <c r="Z1858" i="1"/>
  <c r="AA1858" i="1"/>
  <c r="AD1858" i="1"/>
  <c r="Z1859" i="1"/>
  <c r="AA1859" i="1"/>
  <c r="AD1859" i="1"/>
  <c r="Z1860" i="1"/>
  <c r="AA1860" i="1"/>
  <c r="AD1860" i="1"/>
  <c r="Z1861" i="1"/>
  <c r="AA1861" i="1"/>
  <c r="AD1861" i="1"/>
  <c r="Z1862" i="1"/>
  <c r="AA1862" i="1"/>
  <c r="AD1862" i="1"/>
  <c r="Z1863" i="1"/>
  <c r="AA1863" i="1"/>
  <c r="AD1863" i="1"/>
  <c r="Z1864" i="1"/>
  <c r="AA1864" i="1"/>
  <c r="AD1864" i="1"/>
  <c r="Z1865" i="1"/>
  <c r="AA1865" i="1"/>
  <c r="AD1865" i="1"/>
  <c r="Z1866" i="1"/>
  <c r="AA1866" i="1"/>
  <c r="AD1866" i="1"/>
  <c r="Z1867" i="1"/>
  <c r="AA1867" i="1"/>
  <c r="AD1867" i="1"/>
  <c r="Z1868" i="1"/>
  <c r="AA1868" i="1"/>
  <c r="AD1868" i="1"/>
  <c r="Z1869" i="1"/>
  <c r="AA1869" i="1"/>
  <c r="AD1869" i="1"/>
  <c r="Z1870" i="1"/>
  <c r="AA1870" i="1"/>
  <c r="AD1870" i="1"/>
  <c r="Z1871" i="1"/>
  <c r="AA1871" i="1"/>
  <c r="AD1871" i="1"/>
  <c r="Z1872" i="1"/>
  <c r="AA1872" i="1"/>
  <c r="AD1872" i="1"/>
  <c r="Z1873" i="1"/>
  <c r="AA1873" i="1"/>
  <c r="AD1873" i="1"/>
  <c r="Z1874" i="1"/>
  <c r="AA1874" i="1"/>
  <c r="AD1874" i="1"/>
  <c r="Z1875" i="1"/>
  <c r="AA1875" i="1"/>
  <c r="AD1875" i="1"/>
  <c r="Z1876" i="1"/>
  <c r="AA1876" i="1"/>
  <c r="AD1876" i="1"/>
  <c r="Z1877" i="1"/>
  <c r="AA1877" i="1"/>
  <c r="AD1877" i="1"/>
  <c r="Z1878" i="1"/>
  <c r="AA1878" i="1"/>
  <c r="AD1878" i="1"/>
  <c r="Z1879" i="1"/>
  <c r="AA1879" i="1"/>
  <c r="AD1879" i="1"/>
  <c r="Z1880" i="1"/>
  <c r="AA1880" i="1"/>
  <c r="AD1880" i="1"/>
  <c r="Z1881" i="1"/>
  <c r="AA1881" i="1"/>
  <c r="AD1881" i="1"/>
  <c r="Z1882" i="1"/>
  <c r="AA1882" i="1"/>
  <c r="AD1882" i="1"/>
  <c r="Z1883" i="1"/>
  <c r="AA1883" i="1"/>
  <c r="AD1883" i="1"/>
  <c r="Z1884" i="1"/>
  <c r="AA1884" i="1"/>
  <c r="AD1884" i="1"/>
  <c r="Z1885" i="1"/>
  <c r="AA1885" i="1"/>
  <c r="AD1885" i="1"/>
  <c r="Z1886" i="1"/>
  <c r="AA1886" i="1"/>
  <c r="AD1886" i="1"/>
  <c r="Z1887" i="1"/>
  <c r="AA1887" i="1"/>
  <c r="AD1887" i="1"/>
  <c r="Z1888" i="1"/>
  <c r="AA1888" i="1"/>
  <c r="AD1888" i="1"/>
  <c r="Z1889" i="1"/>
  <c r="AA1889" i="1"/>
  <c r="AD1889" i="1"/>
  <c r="Z1890" i="1"/>
  <c r="AA1890" i="1"/>
  <c r="AD1890" i="1"/>
  <c r="Z1891" i="1"/>
  <c r="AA1891" i="1"/>
  <c r="AD1891" i="1"/>
  <c r="Z1892" i="1"/>
  <c r="AA1892" i="1"/>
  <c r="AD1892" i="1"/>
  <c r="Z1893" i="1"/>
  <c r="AA1893" i="1"/>
  <c r="AD1893" i="1"/>
  <c r="Z1894" i="1"/>
  <c r="AA1894" i="1"/>
  <c r="AD1894" i="1"/>
  <c r="Z1895" i="1"/>
  <c r="AA1895" i="1"/>
  <c r="AD1895" i="1"/>
  <c r="Z1896" i="1"/>
  <c r="AA1896" i="1"/>
  <c r="AD1896" i="1"/>
  <c r="Z1897" i="1"/>
  <c r="AA1897" i="1"/>
  <c r="AD1897" i="1"/>
  <c r="Z1898" i="1"/>
  <c r="AA1898" i="1"/>
  <c r="AD1898" i="1"/>
  <c r="Z1899" i="1"/>
  <c r="AA1899" i="1"/>
  <c r="AD1899" i="1"/>
  <c r="Z1900" i="1"/>
  <c r="AA1900" i="1"/>
  <c r="AD1900" i="1"/>
  <c r="Z1901" i="1"/>
  <c r="AA1901" i="1"/>
  <c r="AD1901" i="1"/>
  <c r="Z1902" i="1"/>
  <c r="AA1902" i="1"/>
  <c r="AD1902" i="1"/>
  <c r="Z1903" i="1"/>
  <c r="AA1903" i="1"/>
  <c r="AD1903" i="1"/>
  <c r="Z1904" i="1"/>
  <c r="AA1904" i="1"/>
  <c r="AD1904" i="1"/>
  <c r="Z1905" i="1"/>
  <c r="AA1905" i="1"/>
  <c r="AD1905" i="1"/>
  <c r="Z1906" i="1"/>
  <c r="AA1906" i="1"/>
  <c r="AD1906" i="1"/>
  <c r="Z1907" i="1"/>
  <c r="AA1907" i="1"/>
  <c r="AD1907" i="1"/>
  <c r="Z1908" i="1"/>
  <c r="AA1908" i="1"/>
  <c r="AD1908" i="1"/>
  <c r="Z1909" i="1"/>
  <c r="AA1909" i="1"/>
  <c r="AD1909" i="1"/>
  <c r="Z1910" i="1"/>
  <c r="AA1910" i="1"/>
  <c r="AD1910" i="1"/>
  <c r="Z1911" i="1"/>
  <c r="AA1911" i="1"/>
  <c r="AD1911" i="1"/>
  <c r="Z1912" i="1"/>
  <c r="AA1912" i="1"/>
  <c r="AD1912" i="1"/>
  <c r="Z1913" i="1"/>
  <c r="AA1913" i="1"/>
  <c r="AD1913" i="1"/>
  <c r="Z1914" i="1"/>
  <c r="AA1914" i="1"/>
  <c r="AD1914" i="1"/>
  <c r="Z1915" i="1"/>
  <c r="AA1915" i="1"/>
  <c r="AD1915" i="1"/>
  <c r="Z1916" i="1"/>
  <c r="AA1916" i="1"/>
  <c r="AD1916" i="1"/>
  <c r="Z1917" i="1"/>
  <c r="AA1917" i="1"/>
  <c r="AD1917" i="1"/>
  <c r="Z1918" i="1"/>
  <c r="AA1918" i="1"/>
  <c r="AD1918" i="1"/>
  <c r="Z1919" i="1"/>
  <c r="AA1919" i="1"/>
  <c r="AD1919" i="1"/>
  <c r="Z1920" i="1"/>
  <c r="AA1920" i="1"/>
  <c r="AD1920" i="1"/>
  <c r="Z1921" i="1"/>
  <c r="AA1921" i="1"/>
  <c r="AD1921" i="1"/>
  <c r="Z1922" i="1"/>
  <c r="AA1922" i="1"/>
  <c r="AD1922" i="1"/>
  <c r="Z1923" i="1"/>
  <c r="AA1923" i="1"/>
  <c r="AD1923" i="1"/>
  <c r="Z1924" i="1"/>
  <c r="AA1924" i="1"/>
  <c r="AD1924" i="1"/>
  <c r="Z1925" i="1"/>
  <c r="AA1925" i="1"/>
  <c r="AD1925" i="1"/>
  <c r="Z1926" i="1"/>
  <c r="AA1926" i="1"/>
  <c r="AD1926" i="1"/>
  <c r="Z1927" i="1"/>
  <c r="AA1927" i="1"/>
  <c r="AD1927" i="1"/>
  <c r="Z1928" i="1"/>
  <c r="AA1928" i="1"/>
  <c r="AD1928" i="1"/>
  <c r="Z1929" i="1"/>
  <c r="AA1929" i="1"/>
  <c r="AD1929" i="1"/>
  <c r="Z1930" i="1"/>
  <c r="AA1930" i="1"/>
  <c r="AD1930" i="1"/>
  <c r="Z1931" i="1"/>
  <c r="AA1931" i="1"/>
  <c r="AD1931" i="1"/>
  <c r="Z1932" i="1"/>
  <c r="AA1932" i="1"/>
  <c r="AD1932" i="1"/>
  <c r="Z1933" i="1"/>
  <c r="AA1933" i="1"/>
  <c r="AD1933" i="1"/>
  <c r="Z1934" i="1"/>
  <c r="AA1934" i="1"/>
  <c r="AD1934" i="1"/>
  <c r="Z1935" i="1"/>
  <c r="AA1935" i="1"/>
  <c r="AD1935" i="1"/>
  <c r="Z1936" i="1"/>
  <c r="AA1936" i="1"/>
  <c r="AD1936" i="1"/>
  <c r="Z1937" i="1"/>
  <c r="AA1937" i="1"/>
  <c r="AD1937" i="1"/>
  <c r="Z1938" i="1"/>
  <c r="AA1938" i="1"/>
  <c r="AD1938" i="1"/>
  <c r="Z1939" i="1"/>
  <c r="AA1939" i="1"/>
  <c r="AD1939" i="1"/>
  <c r="Z1940" i="1"/>
  <c r="AA1940" i="1"/>
  <c r="AD1940" i="1"/>
  <c r="Z1941" i="1"/>
  <c r="AA1941" i="1"/>
  <c r="AD1941" i="1"/>
  <c r="Z1942" i="1"/>
  <c r="AA1942" i="1"/>
  <c r="AD1942" i="1"/>
  <c r="Z1943" i="1"/>
  <c r="AA1943" i="1"/>
  <c r="AD1943" i="1"/>
  <c r="Z1944" i="1"/>
  <c r="AA1944" i="1"/>
  <c r="AD1944" i="1"/>
  <c r="Z1945" i="1"/>
  <c r="AA1945" i="1"/>
  <c r="AD1945" i="1"/>
  <c r="Z1946" i="1"/>
  <c r="AA1946" i="1"/>
  <c r="AD1946" i="1"/>
  <c r="Z1947" i="1"/>
  <c r="AA1947" i="1"/>
  <c r="AD1947" i="1"/>
  <c r="Z1948" i="1"/>
  <c r="AA1948" i="1"/>
  <c r="AD1948" i="1"/>
  <c r="Z1949" i="1"/>
  <c r="AA1949" i="1"/>
  <c r="AD1949" i="1"/>
  <c r="Z1950" i="1"/>
  <c r="AA1950" i="1"/>
  <c r="AD1950" i="1"/>
  <c r="Z1951" i="1"/>
  <c r="AA1951" i="1"/>
  <c r="AD1951" i="1"/>
  <c r="Z1952" i="1"/>
  <c r="AA1952" i="1"/>
  <c r="AD1952" i="1"/>
  <c r="Z1953" i="1"/>
  <c r="AA1953" i="1"/>
  <c r="AD1953" i="1"/>
  <c r="Z1954" i="1"/>
  <c r="AA1954" i="1"/>
  <c r="AD1954" i="1"/>
  <c r="Z1955" i="1"/>
  <c r="AA1955" i="1"/>
  <c r="AD1955" i="1"/>
  <c r="Z1956" i="1"/>
  <c r="AA1956" i="1"/>
  <c r="AD1956" i="1"/>
  <c r="Z1957" i="1"/>
  <c r="AA1957" i="1"/>
  <c r="AD1957" i="1"/>
  <c r="Z1958" i="1"/>
  <c r="AA1958" i="1"/>
  <c r="AD1958" i="1"/>
  <c r="Z1959" i="1"/>
  <c r="AA1959" i="1"/>
  <c r="AD1959" i="1"/>
  <c r="Z1960" i="1"/>
  <c r="AA1960" i="1"/>
  <c r="AD1960" i="1"/>
  <c r="Z1961" i="1"/>
  <c r="AA1961" i="1"/>
  <c r="AD1961" i="1"/>
  <c r="Z1962" i="1"/>
  <c r="AA1962" i="1"/>
  <c r="AD1962" i="1"/>
  <c r="Z1963" i="1"/>
  <c r="AA1963" i="1"/>
  <c r="AD1963" i="1"/>
  <c r="Z1964" i="1"/>
  <c r="AA1964" i="1"/>
  <c r="AD1964" i="1"/>
  <c r="Z1965" i="1"/>
  <c r="AA1965" i="1"/>
  <c r="AD1965" i="1"/>
  <c r="Z1966" i="1"/>
  <c r="AA1966" i="1"/>
  <c r="AD1966" i="1"/>
  <c r="Z1967" i="1"/>
  <c r="AA1967" i="1"/>
  <c r="AD1967" i="1"/>
  <c r="Z1968" i="1"/>
  <c r="AA1968" i="1"/>
  <c r="AD1968" i="1"/>
  <c r="Z1969" i="1"/>
  <c r="AA1969" i="1"/>
  <c r="AD1969" i="1"/>
  <c r="Z1970" i="1"/>
  <c r="AA1970" i="1"/>
  <c r="AD1970" i="1"/>
  <c r="Z1971" i="1"/>
  <c r="AA1971" i="1"/>
  <c r="AD1971" i="1"/>
  <c r="Z1972" i="1"/>
  <c r="AA1972" i="1"/>
  <c r="AD1972" i="1"/>
  <c r="Z1973" i="1"/>
  <c r="AA1973" i="1"/>
  <c r="AD1973" i="1"/>
  <c r="Z1974" i="1"/>
  <c r="AA1974" i="1"/>
  <c r="AD1974" i="1"/>
  <c r="Z1975" i="1"/>
  <c r="AA1975" i="1"/>
  <c r="AD1975" i="1"/>
  <c r="Z1976" i="1"/>
  <c r="AA1976" i="1"/>
  <c r="AD1976" i="1"/>
  <c r="Z1977" i="1"/>
  <c r="AA1977" i="1"/>
  <c r="AD1977" i="1"/>
  <c r="Z1978" i="1"/>
  <c r="AA1978" i="1"/>
  <c r="AD1978" i="1"/>
  <c r="Z1979" i="1"/>
  <c r="AA1979" i="1"/>
  <c r="AD1979" i="1"/>
  <c r="Z1980" i="1"/>
  <c r="AA1980" i="1"/>
  <c r="AD1980" i="1"/>
  <c r="Z1981" i="1"/>
  <c r="AA1981" i="1"/>
  <c r="AD1981" i="1"/>
  <c r="Z1982" i="1"/>
  <c r="AA1982" i="1"/>
  <c r="AD1982" i="1"/>
  <c r="Z1983" i="1"/>
  <c r="AA1983" i="1"/>
  <c r="AD1983" i="1"/>
  <c r="Z1984" i="1"/>
  <c r="AA1984" i="1"/>
  <c r="AD1984" i="1"/>
  <c r="Z1985" i="1"/>
  <c r="AA1985" i="1"/>
  <c r="AD1985" i="1"/>
  <c r="Z1986" i="1"/>
  <c r="AA1986" i="1"/>
  <c r="AD1986" i="1"/>
  <c r="Z1987" i="1"/>
  <c r="AA1987" i="1"/>
  <c r="AD1987" i="1"/>
  <c r="Z1988" i="1"/>
  <c r="AA1988" i="1"/>
  <c r="AD1988" i="1"/>
  <c r="Z1989" i="1"/>
  <c r="AA1989" i="1"/>
  <c r="AD1989" i="1"/>
  <c r="Z1990" i="1"/>
  <c r="AA1990" i="1"/>
  <c r="AD1990" i="1"/>
  <c r="Z1991" i="1"/>
  <c r="AA1991" i="1"/>
  <c r="AD1991" i="1"/>
  <c r="Z1992" i="1"/>
  <c r="AA1992" i="1"/>
  <c r="AD1992" i="1"/>
  <c r="Z1993" i="1"/>
  <c r="AA1993" i="1"/>
  <c r="AD1993" i="1"/>
  <c r="Z1994" i="1"/>
  <c r="AA1994" i="1"/>
  <c r="AD1994" i="1"/>
  <c r="Z1995" i="1"/>
  <c r="AA1995" i="1"/>
  <c r="AD1995" i="1"/>
  <c r="Z1996" i="1"/>
  <c r="AA1996" i="1"/>
  <c r="AD1996" i="1"/>
  <c r="Z1997" i="1"/>
  <c r="AA1997" i="1"/>
  <c r="AD1997" i="1"/>
  <c r="Z1998" i="1"/>
  <c r="AA1998" i="1"/>
  <c r="AD1998" i="1"/>
  <c r="Z1999" i="1"/>
  <c r="AA1999" i="1"/>
  <c r="AD1999" i="1"/>
  <c r="Z2000" i="1"/>
  <c r="AA2000" i="1"/>
  <c r="AD2000" i="1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S14" i="3" s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2" i="1"/>
  <c r="K3" i="2"/>
  <c r="Z3" i="1"/>
  <c r="AD3" i="1"/>
  <c r="Z4" i="1"/>
  <c r="AD4" i="1"/>
  <c r="Z5" i="1"/>
  <c r="AD5" i="1"/>
  <c r="Z6" i="1"/>
  <c r="AD6" i="1"/>
  <c r="Z7" i="1"/>
  <c r="AD7" i="1"/>
  <c r="Z8" i="1"/>
  <c r="AD8" i="1"/>
  <c r="Z9" i="1"/>
  <c r="AD9" i="1"/>
  <c r="Z10" i="1"/>
  <c r="AD10" i="1"/>
  <c r="Z11" i="1"/>
  <c r="AD11" i="1"/>
  <c r="Z12" i="1"/>
  <c r="AD12" i="1"/>
  <c r="Z13" i="1"/>
  <c r="AD13" i="1"/>
  <c r="Z14" i="1"/>
  <c r="AD14" i="1"/>
  <c r="Z15" i="1"/>
  <c r="AD15" i="1"/>
  <c r="Z16" i="1"/>
  <c r="AD16" i="1"/>
  <c r="Z17" i="1"/>
  <c r="AD17" i="1"/>
  <c r="Z18" i="1"/>
  <c r="AD18" i="1"/>
  <c r="Z19" i="1"/>
  <c r="AD19" i="1"/>
  <c r="Z20" i="1"/>
  <c r="AD20" i="1"/>
  <c r="Z21" i="1"/>
  <c r="AD21" i="1"/>
  <c r="Z22" i="1"/>
  <c r="AD22" i="1"/>
  <c r="Z23" i="1"/>
  <c r="AD23" i="1"/>
  <c r="Z24" i="1"/>
  <c r="AD24" i="1"/>
  <c r="Z25" i="1"/>
  <c r="AD25" i="1"/>
  <c r="Z26" i="1"/>
  <c r="AD26" i="1"/>
  <c r="Z27" i="1"/>
  <c r="AD27" i="1"/>
  <c r="Z28" i="1"/>
  <c r="AD28" i="1"/>
  <c r="Z29" i="1"/>
  <c r="AD29" i="1"/>
  <c r="Z30" i="1"/>
  <c r="AD30" i="1"/>
  <c r="Z31" i="1"/>
  <c r="AD31" i="1"/>
  <c r="Z32" i="1"/>
  <c r="AD32" i="1"/>
  <c r="Z33" i="1"/>
  <c r="AD33" i="1"/>
  <c r="Z34" i="1"/>
  <c r="AD34" i="1"/>
  <c r="Z35" i="1"/>
  <c r="AD35" i="1"/>
  <c r="Z36" i="1"/>
  <c r="AD36" i="1"/>
  <c r="Z37" i="1"/>
  <c r="AD37" i="1"/>
  <c r="Z38" i="1"/>
  <c r="AD38" i="1"/>
  <c r="Z39" i="1"/>
  <c r="AD39" i="1"/>
  <c r="Z40" i="1"/>
  <c r="AD40" i="1"/>
  <c r="Z41" i="1"/>
  <c r="AD41" i="1"/>
  <c r="Z42" i="1"/>
  <c r="AD42" i="1"/>
  <c r="Z43" i="1"/>
  <c r="AD43" i="1"/>
  <c r="Z44" i="1"/>
  <c r="AD44" i="1"/>
  <c r="Z45" i="1"/>
  <c r="AD45" i="1"/>
  <c r="Z46" i="1"/>
  <c r="AD46" i="1"/>
  <c r="Z47" i="1"/>
  <c r="AD47" i="1"/>
  <c r="Z48" i="1"/>
  <c r="AD48" i="1"/>
  <c r="Z49" i="1"/>
  <c r="AD49" i="1"/>
  <c r="Z50" i="1"/>
  <c r="AD50" i="1"/>
  <c r="Z51" i="1"/>
  <c r="AD51" i="1"/>
  <c r="Z52" i="1"/>
  <c r="AD52" i="1"/>
  <c r="Z53" i="1"/>
  <c r="AD53" i="1"/>
  <c r="Z54" i="1"/>
  <c r="AD54" i="1"/>
  <c r="Z55" i="1"/>
  <c r="AD55" i="1"/>
  <c r="Z56" i="1"/>
  <c r="AD56" i="1"/>
  <c r="Z57" i="1"/>
  <c r="AD57" i="1"/>
  <c r="Z58" i="1"/>
  <c r="AD58" i="1"/>
  <c r="Z59" i="1"/>
  <c r="AD59" i="1"/>
  <c r="Z60" i="1"/>
  <c r="AD60" i="1"/>
  <c r="Z61" i="1"/>
  <c r="AD61" i="1"/>
  <c r="Z62" i="1"/>
  <c r="AD62" i="1"/>
  <c r="Z63" i="1"/>
  <c r="AD63" i="1"/>
  <c r="Z64" i="1"/>
  <c r="AD64" i="1"/>
  <c r="Z65" i="1"/>
  <c r="AD65" i="1"/>
  <c r="Z66" i="1"/>
  <c r="AD66" i="1"/>
  <c r="Z67" i="1"/>
  <c r="AD67" i="1"/>
  <c r="Z68" i="1"/>
  <c r="AD68" i="1"/>
  <c r="Z69" i="1"/>
  <c r="AD69" i="1"/>
  <c r="Z70" i="1"/>
  <c r="AD70" i="1"/>
  <c r="Z71" i="1"/>
  <c r="AD71" i="1"/>
  <c r="Z72" i="1"/>
  <c r="AD72" i="1"/>
  <c r="Z73" i="1"/>
  <c r="AD73" i="1"/>
  <c r="Z74" i="1"/>
  <c r="AD74" i="1"/>
  <c r="Z75" i="1"/>
  <c r="AD75" i="1"/>
  <c r="Z76" i="1"/>
  <c r="AD76" i="1"/>
  <c r="Z77" i="1"/>
  <c r="AD77" i="1"/>
  <c r="Z78" i="1"/>
  <c r="AD78" i="1"/>
  <c r="Z79" i="1"/>
  <c r="AD79" i="1"/>
  <c r="Z80" i="1"/>
  <c r="AD80" i="1"/>
  <c r="Z81" i="1"/>
  <c r="AD81" i="1"/>
  <c r="Z82" i="1"/>
  <c r="AD82" i="1"/>
  <c r="Z83" i="1"/>
  <c r="AD83" i="1"/>
  <c r="Z84" i="1"/>
  <c r="AD84" i="1"/>
  <c r="Z85" i="1"/>
  <c r="AD85" i="1"/>
  <c r="Z86" i="1"/>
  <c r="AD86" i="1"/>
  <c r="Z87" i="1"/>
  <c r="AD87" i="1"/>
  <c r="Z88" i="1"/>
  <c r="AD88" i="1"/>
  <c r="Z89" i="1"/>
  <c r="AD89" i="1"/>
  <c r="Z90" i="1"/>
  <c r="AD90" i="1"/>
  <c r="Z91" i="1"/>
  <c r="AD91" i="1"/>
  <c r="Z92" i="1"/>
  <c r="AD92" i="1"/>
  <c r="Z93" i="1"/>
  <c r="AD93" i="1"/>
  <c r="Z94" i="1"/>
  <c r="AD94" i="1"/>
  <c r="Z95" i="1"/>
  <c r="AD95" i="1"/>
  <c r="Z96" i="1"/>
  <c r="AD96" i="1"/>
  <c r="Z97" i="1"/>
  <c r="AD97" i="1"/>
  <c r="Z98" i="1"/>
  <c r="AD98" i="1"/>
  <c r="Z99" i="1"/>
  <c r="AD99" i="1"/>
  <c r="Z100" i="1"/>
  <c r="AD100" i="1"/>
  <c r="Z101" i="1"/>
  <c r="AD101" i="1"/>
  <c r="Z102" i="1"/>
  <c r="AD102" i="1"/>
  <c r="Z103" i="1"/>
  <c r="AD103" i="1"/>
  <c r="Z104" i="1"/>
  <c r="AD104" i="1"/>
  <c r="Z105" i="1"/>
  <c r="AD105" i="1"/>
  <c r="Z106" i="1"/>
  <c r="AD106" i="1"/>
  <c r="Z107" i="1"/>
  <c r="AD107" i="1"/>
  <c r="Z108" i="1"/>
  <c r="AD108" i="1"/>
  <c r="Z109" i="1"/>
  <c r="AD109" i="1"/>
  <c r="Z110" i="1"/>
  <c r="AD110" i="1"/>
  <c r="Z111" i="1"/>
  <c r="AD111" i="1"/>
  <c r="Z112" i="1"/>
  <c r="AD112" i="1"/>
  <c r="Z113" i="1"/>
  <c r="AD113" i="1"/>
  <c r="Z114" i="1"/>
  <c r="AD114" i="1"/>
  <c r="Z115" i="1"/>
  <c r="AD115" i="1"/>
  <c r="Z116" i="1"/>
  <c r="AD116" i="1"/>
  <c r="Z117" i="1"/>
  <c r="AD117" i="1"/>
  <c r="Z118" i="1"/>
  <c r="AD118" i="1"/>
  <c r="Z119" i="1"/>
  <c r="AD119" i="1"/>
  <c r="Z120" i="1"/>
  <c r="AD120" i="1"/>
  <c r="Z121" i="1"/>
  <c r="AD121" i="1"/>
  <c r="Z122" i="1"/>
  <c r="AD122" i="1"/>
  <c r="Z123" i="1"/>
  <c r="AD123" i="1"/>
  <c r="Z124" i="1"/>
  <c r="AD124" i="1"/>
  <c r="Z125" i="1"/>
  <c r="AD125" i="1"/>
  <c r="Z126" i="1"/>
  <c r="AD126" i="1"/>
  <c r="Z127" i="1"/>
  <c r="AD127" i="1"/>
  <c r="Z128" i="1"/>
  <c r="AD128" i="1"/>
  <c r="Z129" i="1"/>
  <c r="AD129" i="1"/>
  <c r="Z130" i="1"/>
  <c r="AD130" i="1"/>
  <c r="Z131" i="1"/>
  <c r="AD131" i="1"/>
  <c r="Z132" i="1"/>
  <c r="AD132" i="1"/>
  <c r="Z133" i="1"/>
  <c r="AD133" i="1"/>
  <c r="Z134" i="1"/>
  <c r="AD134" i="1"/>
  <c r="Z135" i="1"/>
  <c r="AD135" i="1"/>
  <c r="Z136" i="1"/>
  <c r="AD136" i="1"/>
  <c r="Z137" i="1"/>
  <c r="AD137" i="1"/>
  <c r="Z138" i="1"/>
  <c r="AD138" i="1"/>
  <c r="Z139" i="1"/>
  <c r="AD139" i="1"/>
  <c r="Z140" i="1"/>
  <c r="AD140" i="1"/>
  <c r="Z141" i="1"/>
  <c r="AD141" i="1"/>
  <c r="Z142" i="1"/>
  <c r="AD142" i="1"/>
  <c r="Z143" i="1"/>
  <c r="AD143" i="1"/>
  <c r="Z144" i="1"/>
  <c r="AD144" i="1"/>
  <c r="Z145" i="1"/>
  <c r="AD145" i="1"/>
  <c r="Z146" i="1"/>
  <c r="AD146" i="1"/>
  <c r="Z147" i="1"/>
  <c r="AD147" i="1"/>
  <c r="Z148" i="1"/>
  <c r="AD148" i="1"/>
  <c r="Z149" i="1"/>
  <c r="AD149" i="1"/>
  <c r="Z150" i="1"/>
  <c r="AD150" i="1"/>
  <c r="Z151" i="1"/>
  <c r="AD151" i="1"/>
  <c r="Z152" i="1"/>
  <c r="AD152" i="1"/>
  <c r="Z153" i="1"/>
  <c r="AD153" i="1"/>
  <c r="Z154" i="1"/>
  <c r="AD154" i="1"/>
  <c r="Z155" i="1"/>
  <c r="AD155" i="1"/>
  <c r="Z156" i="1"/>
  <c r="AD156" i="1"/>
  <c r="Z157" i="1"/>
  <c r="AD157" i="1"/>
  <c r="Z158" i="1"/>
  <c r="AD158" i="1"/>
  <c r="Z159" i="1"/>
  <c r="AD159" i="1"/>
  <c r="Z160" i="1"/>
  <c r="AD160" i="1"/>
  <c r="Z161" i="1"/>
  <c r="AD161" i="1"/>
  <c r="Z162" i="1"/>
  <c r="AD162" i="1"/>
  <c r="Z163" i="1"/>
  <c r="AD163" i="1"/>
  <c r="Z164" i="1"/>
  <c r="AD164" i="1"/>
  <c r="Z165" i="1"/>
  <c r="AD165" i="1"/>
  <c r="Z166" i="1"/>
  <c r="AD166" i="1"/>
  <c r="Z167" i="1"/>
  <c r="AD167" i="1"/>
  <c r="Z168" i="1"/>
  <c r="AD168" i="1"/>
  <c r="Z169" i="1"/>
  <c r="AD169" i="1"/>
  <c r="Z170" i="1"/>
  <c r="AD170" i="1"/>
  <c r="Z171" i="1"/>
  <c r="AD171" i="1"/>
  <c r="Z172" i="1"/>
  <c r="AD172" i="1"/>
  <c r="Z173" i="1"/>
  <c r="AD173" i="1"/>
  <c r="Z174" i="1"/>
  <c r="AD174" i="1"/>
  <c r="Z175" i="1"/>
  <c r="AD175" i="1"/>
  <c r="Z176" i="1"/>
  <c r="AD176" i="1"/>
  <c r="Z177" i="1"/>
  <c r="AD177" i="1"/>
  <c r="Z178" i="1"/>
  <c r="AD178" i="1"/>
  <c r="Z179" i="1"/>
  <c r="AD179" i="1"/>
  <c r="Z180" i="1"/>
  <c r="AD180" i="1"/>
  <c r="Z181" i="1"/>
  <c r="AD181" i="1"/>
  <c r="Z182" i="1"/>
  <c r="AD182" i="1"/>
  <c r="Z183" i="1"/>
  <c r="AD183" i="1"/>
  <c r="Z184" i="1"/>
  <c r="AD184" i="1"/>
  <c r="Z185" i="1"/>
  <c r="AD185" i="1"/>
  <c r="Z186" i="1"/>
  <c r="AD186" i="1"/>
  <c r="Z187" i="1"/>
  <c r="AD187" i="1"/>
  <c r="Z188" i="1"/>
  <c r="AD188" i="1"/>
  <c r="Z189" i="1"/>
  <c r="AD189" i="1"/>
  <c r="Z190" i="1"/>
  <c r="AD190" i="1"/>
  <c r="Z191" i="1"/>
  <c r="AD191" i="1"/>
  <c r="Z192" i="1"/>
  <c r="AD192" i="1"/>
  <c r="Z193" i="1"/>
  <c r="AD193" i="1"/>
  <c r="Z194" i="1"/>
  <c r="AD194" i="1"/>
  <c r="Z195" i="1"/>
  <c r="AD195" i="1"/>
  <c r="Z196" i="1"/>
  <c r="AD196" i="1"/>
  <c r="Z197" i="1"/>
  <c r="AD197" i="1"/>
  <c r="Z198" i="1"/>
  <c r="AD198" i="1"/>
  <c r="Z199" i="1"/>
  <c r="AD199" i="1"/>
  <c r="Z200" i="1"/>
  <c r="AD200" i="1"/>
  <c r="Z201" i="1"/>
  <c r="AD201" i="1"/>
  <c r="Z202" i="1"/>
  <c r="AD202" i="1"/>
  <c r="Z203" i="1"/>
  <c r="AD203" i="1"/>
  <c r="Z204" i="1"/>
  <c r="AD204" i="1"/>
  <c r="Z205" i="1"/>
  <c r="AD205" i="1"/>
  <c r="Z206" i="1"/>
  <c r="AD206" i="1"/>
  <c r="Z207" i="1"/>
  <c r="AD207" i="1"/>
  <c r="Z208" i="1"/>
  <c r="AD208" i="1"/>
  <c r="Z209" i="1"/>
  <c r="AD209" i="1"/>
  <c r="Z210" i="1"/>
  <c r="AD210" i="1"/>
  <c r="Z211" i="1"/>
  <c r="AD211" i="1"/>
  <c r="Z212" i="1"/>
  <c r="AD212" i="1"/>
  <c r="Z213" i="1"/>
  <c r="AD213" i="1"/>
  <c r="Z214" i="1"/>
  <c r="AD214" i="1"/>
  <c r="Z215" i="1"/>
  <c r="AD215" i="1"/>
  <c r="Z216" i="1"/>
  <c r="AD216" i="1"/>
  <c r="Z217" i="1"/>
  <c r="AD217" i="1"/>
  <c r="Z218" i="1"/>
  <c r="AD218" i="1"/>
  <c r="Z219" i="1"/>
  <c r="AD219" i="1"/>
  <c r="Z220" i="1"/>
  <c r="AD220" i="1"/>
  <c r="Z221" i="1"/>
  <c r="AD221" i="1"/>
  <c r="Z222" i="1"/>
  <c r="AD222" i="1"/>
  <c r="Z223" i="1"/>
  <c r="AD223" i="1"/>
  <c r="Z224" i="1"/>
  <c r="AD224" i="1"/>
  <c r="Z225" i="1"/>
  <c r="AD225" i="1"/>
  <c r="Z226" i="1"/>
  <c r="AD226" i="1"/>
  <c r="Z227" i="1"/>
  <c r="AD227" i="1"/>
  <c r="Z228" i="1"/>
  <c r="AD228" i="1"/>
  <c r="Z229" i="1"/>
  <c r="AD229" i="1"/>
  <c r="Z230" i="1"/>
  <c r="AD230" i="1"/>
  <c r="Z231" i="1"/>
  <c r="AD231" i="1"/>
  <c r="Z232" i="1"/>
  <c r="AD232" i="1"/>
  <c r="Z233" i="1"/>
  <c r="AD233" i="1"/>
  <c r="Z234" i="1"/>
  <c r="AD234" i="1"/>
  <c r="Z235" i="1"/>
  <c r="AD235" i="1"/>
  <c r="Z236" i="1"/>
  <c r="AD236" i="1"/>
  <c r="Z237" i="1"/>
  <c r="AD237" i="1"/>
  <c r="Z238" i="1"/>
  <c r="AD238" i="1"/>
  <c r="Z239" i="1"/>
  <c r="AD239" i="1"/>
  <c r="Z240" i="1"/>
  <c r="AD240" i="1"/>
  <c r="Z241" i="1"/>
  <c r="AD241" i="1"/>
  <c r="Z242" i="1"/>
  <c r="AD242" i="1"/>
  <c r="Z243" i="1"/>
  <c r="AD243" i="1"/>
  <c r="Z244" i="1"/>
  <c r="AD244" i="1"/>
  <c r="Z245" i="1"/>
  <c r="AD245" i="1"/>
  <c r="Z246" i="1"/>
  <c r="AD246" i="1"/>
  <c r="Z247" i="1"/>
  <c r="AD247" i="1"/>
  <c r="Z248" i="1"/>
  <c r="AD248" i="1"/>
  <c r="Z249" i="1"/>
  <c r="AD249" i="1"/>
  <c r="Z250" i="1"/>
  <c r="AD250" i="1"/>
  <c r="Z251" i="1"/>
  <c r="AD251" i="1"/>
  <c r="Z252" i="1"/>
  <c r="AD252" i="1"/>
  <c r="Z253" i="1"/>
  <c r="AD253" i="1"/>
  <c r="Z254" i="1"/>
  <c r="AD254" i="1"/>
  <c r="Z255" i="1"/>
  <c r="AD255" i="1"/>
  <c r="Z256" i="1"/>
  <c r="AD256" i="1"/>
  <c r="Z257" i="1"/>
  <c r="AD257" i="1"/>
  <c r="Z258" i="1"/>
  <c r="AD258" i="1"/>
  <c r="Z259" i="1"/>
  <c r="AD259" i="1"/>
  <c r="Z260" i="1"/>
  <c r="AD260" i="1"/>
  <c r="Z261" i="1"/>
  <c r="AD261" i="1"/>
  <c r="Z262" i="1"/>
  <c r="AD262" i="1"/>
  <c r="Z263" i="1"/>
  <c r="AD263" i="1"/>
  <c r="Z264" i="1"/>
  <c r="AD264" i="1"/>
  <c r="Z265" i="1"/>
  <c r="AD265" i="1"/>
  <c r="Z266" i="1"/>
  <c r="AD266" i="1"/>
  <c r="Z267" i="1"/>
  <c r="AD267" i="1"/>
  <c r="Z268" i="1"/>
  <c r="AD268" i="1"/>
  <c r="Z269" i="1"/>
  <c r="AD269" i="1"/>
  <c r="Z270" i="1"/>
  <c r="AD270" i="1"/>
  <c r="Z271" i="1"/>
  <c r="AD271" i="1"/>
  <c r="Z272" i="1"/>
  <c r="AD272" i="1"/>
  <c r="Z273" i="1"/>
  <c r="AD273" i="1"/>
  <c r="Z274" i="1"/>
  <c r="AD274" i="1"/>
  <c r="Z275" i="1"/>
  <c r="AD275" i="1"/>
  <c r="Z276" i="1"/>
  <c r="AD276" i="1"/>
  <c r="Z277" i="1"/>
  <c r="AD277" i="1"/>
  <c r="Z278" i="1"/>
  <c r="AD278" i="1"/>
  <c r="Z279" i="1"/>
  <c r="AD279" i="1"/>
  <c r="Z280" i="1"/>
  <c r="AD280" i="1"/>
  <c r="Z281" i="1"/>
  <c r="AD281" i="1"/>
  <c r="Z282" i="1"/>
  <c r="AD282" i="1"/>
  <c r="Z283" i="1"/>
  <c r="AD283" i="1"/>
  <c r="Z284" i="1"/>
  <c r="AD284" i="1"/>
  <c r="Z285" i="1"/>
  <c r="AD285" i="1"/>
  <c r="Z286" i="1"/>
  <c r="AD286" i="1"/>
  <c r="Z287" i="1"/>
  <c r="AD287" i="1"/>
  <c r="Z288" i="1"/>
  <c r="AD288" i="1"/>
  <c r="Z289" i="1"/>
  <c r="AD289" i="1"/>
  <c r="Z290" i="1"/>
  <c r="AD290" i="1"/>
  <c r="Z291" i="1"/>
  <c r="AD291" i="1"/>
  <c r="Z292" i="1"/>
  <c r="AD292" i="1"/>
  <c r="Z293" i="1"/>
  <c r="AD293" i="1"/>
  <c r="Z294" i="1"/>
  <c r="AD294" i="1"/>
  <c r="Z295" i="1"/>
  <c r="AD295" i="1"/>
  <c r="Z296" i="1"/>
  <c r="AD296" i="1"/>
  <c r="Z297" i="1"/>
  <c r="AD297" i="1"/>
  <c r="Z298" i="1"/>
  <c r="AD298" i="1"/>
  <c r="Z299" i="1"/>
  <c r="AD299" i="1"/>
  <c r="Z300" i="1"/>
  <c r="AD300" i="1"/>
  <c r="Z301" i="1"/>
  <c r="AD301" i="1"/>
  <c r="Z302" i="1"/>
  <c r="AD302" i="1"/>
  <c r="Z303" i="1"/>
  <c r="AD303" i="1"/>
  <c r="Z304" i="1"/>
  <c r="AD304" i="1"/>
  <c r="Z305" i="1"/>
  <c r="AD305" i="1"/>
  <c r="Z306" i="1"/>
  <c r="AD306" i="1"/>
  <c r="Z307" i="1"/>
  <c r="AD307" i="1"/>
  <c r="Z308" i="1"/>
  <c r="AD308" i="1"/>
  <c r="Z309" i="1"/>
  <c r="AD309" i="1"/>
  <c r="Z310" i="1"/>
  <c r="AD310" i="1"/>
  <c r="Z311" i="1"/>
  <c r="AD311" i="1"/>
  <c r="Z312" i="1"/>
  <c r="AD312" i="1"/>
  <c r="Z313" i="1"/>
  <c r="AD313" i="1"/>
  <c r="Z314" i="1"/>
  <c r="AD314" i="1"/>
  <c r="Z315" i="1"/>
  <c r="AD315" i="1"/>
  <c r="Z316" i="1"/>
  <c r="AD316" i="1"/>
  <c r="Z317" i="1"/>
  <c r="AD317" i="1"/>
  <c r="Z318" i="1"/>
  <c r="AD318" i="1"/>
  <c r="Z319" i="1"/>
  <c r="AD319" i="1"/>
  <c r="Z320" i="1"/>
  <c r="AD320" i="1"/>
  <c r="Z321" i="1"/>
  <c r="AD321" i="1"/>
  <c r="Z322" i="1"/>
  <c r="AD322" i="1"/>
  <c r="Z323" i="1"/>
  <c r="AD323" i="1"/>
  <c r="Z324" i="1"/>
  <c r="AD324" i="1"/>
  <c r="Z325" i="1"/>
  <c r="AD325" i="1"/>
  <c r="Z326" i="1"/>
  <c r="AD326" i="1"/>
  <c r="Z327" i="1"/>
  <c r="AD327" i="1"/>
  <c r="Z328" i="1"/>
  <c r="AD328" i="1"/>
  <c r="Z329" i="1"/>
  <c r="AD329" i="1"/>
  <c r="Z330" i="1"/>
  <c r="AD330" i="1"/>
  <c r="Z331" i="1"/>
  <c r="AD331" i="1"/>
  <c r="Z332" i="1"/>
  <c r="AD332" i="1"/>
  <c r="Z333" i="1"/>
  <c r="AD333" i="1"/>
  <c r="Z334" i="1"/>
  <c r="AD334" i="1"/>
  <c r="Z335" i="1"/>
  <c r="AD335" i="1"/>
  <c r="Z336" i="1"/>
  <c r="AD336" i="1"/>
  <c r="Z337" i="1"/>
  <c r="AD337" i="1"/>
  <c r="Z338" i="1"/>
  <c r="AD338" i="1"/>
  <c r="Z339" i="1"/>
  <c r="AD339" i="1"/>
  <c r="Z340" i="1"/>
  <c r="AD340" i="1"/>
  <c r="Z341" i="1"/>
  <c r="AD341" i="1"/>
  <c r="Z342" i="1"/>
  <c r="AD342" i="1"/>
  <c r="Z343" i="1"/>
  <c r="AD343" i="1"/>
  <c r="Z344" i="1"/>
  <c r="AD344" i="1"/>
  <c r="Z345" i="1"/>
  <c r="AD345" i="1"/>
  <c r="Z346" i="1"/>
  <c r="AD346" i="1"/>
  <c r="Z347" i="1"/>
  <c r="AD347" i="1"/>
  <c r="Z348" i="1"/>
  <c r="AD348" i="1"/>
  <c r="Z349" i="1"/>
  <c r="AD349" i="1"/>
  <c r="Z350" i="1"/>
  <c r="AD350" i="1"/>
  <c r="Z351" i="1"/>
  <c r="AD351" i="1"/>
  <c r="Z352" i="1"/>
  <c r="AD352" i="1"/>
  <c r="Z353" i="1"/>
  <c r="AD353" i="1"/>
  <c r="Z354" i="1"/>
  <c r="AD354" i="1"/>
  <c r="Z355" i="1"/>
  <c r="AD355" i="1"/>
  <c r="Z356" i="1"/>
  <c r="AD356" i="1"/>
  <c r="Z357" i="1"/>
  <c r="AD357" i="1"/>
  <c r="Z358" i="1"/>
  <c r="AD358" i="1"/>
  <c r="Z359" i="1"/>
  <c r="AD359" i="1"/>
  <c r="Z360" i="1"/>
  <c r="AD360" i="1"/>
  <c r="Z361" i="1"/>
  <c r="AD361" i="1"/>
  <c r="Z362" i="1"/>
  <c r="AD362" i="1"/>
  <c r="Z363" i="1"/>
  <c r="AD363" i="1"/>
  <c r="Z364" i="1"/>
  <c r="AD364" i="1"/>
  <c r="Z365" i="1"/>
  <c r="AD365" i="1"/>
  <c r="Z366" i="1"/>
  <c r="AD366" i="1"/>
  <c r="Z367" i="1"/>
  <c r="AD367" i="1"/>
  <c r="Z368" i="1"/>
  <c r="AD368" i="1"/>
  <c r="Z369" i="1"/>
  <c r="AD369" i="1"/>
  <c r="Z370" i="1"/>
  <c r="AD370" i="1"/>
  <c r="Z371" i="1"/>
  <c r="AD371" i="1"/>
  <c r="Z372" i="1"/>
  <c r="AD372" i="1"/>
  <c r="Z373" i="1"/>
  <c r="AD373" i="1"/>
  <c r="Z374" i="1"/>
  <c r="AD374" i="1"/>
  <c r="Z375" i="1"/>
  <c r="AD375" i="1"/>
  <c r="Z376" i="1"/>
  <c r="AD376" i="1"/>
  <c r="Z377" i="1"/>
  <c r="AD377" i="1"/>
  <c r="Z378" i="1"/>
  <c r="AD378" i="1"/>
  <c r="Z379" i="1"/>
  <c r="AD379" i="1"/>
  <c r="Z380" i="1"/>
  <c r="AD380" i="1"/>
  <c r="Z381" i="1"/>
  <c r="AD381" i="1"/>
  <c r="Z382" i="1"/>
  <c r="AD382" i="1"/>
  <c r="Z383" i="1"/>
  <c r="AD383" i="1"/>
  <c r="Z384" i="1"/>
  <c r="AD384" i="1"/>
  <c r="Z385" i="1"/>
  <c r="AD385" i="1"/>
  <c r="Z386" i="1"/>
  <c r="AD386" i="1"/>
  <c r="Z387" i="1"/>
  <c r="AD387" i="1"/>
  <c r="Z388" i="1"/>
  <c r="AD388" i="1"/>
  <c r="Z389" i="1"/>
  <c r="AD389" i="1"/>
  <c r="Z390" i="1"/>
  <c r="AD390" i="1"/>
  <c r="Z391" i="1"/>
  <c r="AD391" i="1"/>
  <c r="Z392" i="1"/>
  <c r="AD392" i="1"/>
  <c r="Z393" i="1"/>
  <c r="AD393" i="1"/>
  <c r="Z394" i="1"/>
  <c r="AD394" i="1"/>
  <c r="Z395" i="1"/>
  <c r="AD395" i="1"/>
  <c r="Z396" i="1"/>
  <c r="AD396" i="1"/>
  <c r="Z397" i="1"/>
  <c r="AD397" i="1"/>
  <c r="Z398" i="1"/>
  <c r="AD398" i="1"/>
  <c r="Z399" i="1"/>
  <c r="AD399" i="1"/>
  <c r="Z400" i="1"/>
  <c r="AD400" i="1"/>
  <c r="Z401" i="1"/>
  <c r="AD401" i="1"/>
  <c r="Z402" i="1"/>
  <c r="AD402" i="1"/>
  <c r="Z403" i="1"/>
  <c r="AD403" i="1"/>
  <c r="Z404" i="1"/>
  <c r="AD404" i="1"/>
  <c r="Z405" i="1"/>
  <c r="AD405" i="1"/>
  <c r="Z406" i="1"/>
  <c r="AD406" i="1"/>
  <c r="Z407" i="1"/>
  <c r="AD407" i="1"/>
  <c r="Z408" i="1"/>
  <c r="AD408" i="1"/>
  <c r="Z409" i="1"/>
  <c r="AD409" i="1"/>
  <c r="Z410" i="1"/>
  <c r="AD410" i="1"/>
  <c r="Z411" i="1"/>
  <c r="AD411" i="1"/>
  <c r="Z412" i="1"/>
  <c r="AD412" i="1"/>
  <c r="Z413" i="1"/>
  <c r="AD413" i="1"/>
  <c r="Z414" i="1"/>
  <c r="AD414" i="1"/>
  <c r="Z415" i="1"/>
  <c r="AD415" i="1"/>
  <c r="Z416" i="1"/>
  <c r="AD416" i="1"/>
  <c r="Z417" i="1"/>
  <c r="AD417" i="1"/>
  <c r="Z418" i="1"/>
  <c r="AD418" i="1"/>
  <c r="Z419" i="1"/>
  <c r="AD419" i="1"/>
  <c r="Z420" i="1"/>
  <c r="AD420" i="1"/>
  <c r="Z421" i="1"/>
  <c r="AD421" i="1"/>
  <c r="Z422" i="1"/>
  <c r="AD422" i="1"/>
  <c r="Z423" i="1"/>
  <c r="AD423" i="1"/>
  <c r="Z424" i="1"/>
  <c r="AD424" i="1"/>
  <c r="Z425" i="1"/>
  <c r="AD425" i="1"/>
  <c r="Z426" i="1"/>
  <c r="AD426" i="1"/>
  <c r="Z427" i="1"/>
  <c r="AD427" i="1"/>
  <c r="Z428" i="1"/>
  <c r="AD428" i="1"/>
  <c r="Z429" i="1"/>
  <c r="AD429" i="1"/>
  <c r="Z430" i="1"/>
  <c r="AD430" i="1"/>
  <c r="Z431" i="1"/>
  <c r="AD431" i="1"/>
  <c r="Z432" i="1"/>
  <c r="AD432" i="1"/>
  <c r="Z433" i="1"/>
  <c r="AD433" i="1"/>
  <c r="Z434" i="1"/>
  <c r="AD434" i="1"/>
  <c r="Z435" i="1"/>
  <c r="AD435" i="1"/>
  <c r="Z436" i="1"/>
  <c r="AD436" i="1"/>
  <c r="Z437" i="1"/>
  <c r="AD437" i="1"/>
  <c r="Z438" i="1"/>
  <c r="AD438" i="1"/>
  <c r="Z439" i="1"/>
  <c r="AD439" i="1"/>
  <c r="Z440" i="1"/>
  <c r="AD440" i="1"/>
  <c r="Z441" i="1"/>
  <c r="AD441" i="1"/>
  <c r="Z442" i="1"/>
  <c r="AD442" i="1"/>
  <c r="Z443" i="1"/>
  <c r="AD443" i="1"/>
  <c r="Z444" i="1"/>
  <c r="AD444" i="1"/>
  <c r="Z445" i="1"/>
  <c r="AD445" i="1"/>
  <c r="Z446" i="1"/>
  <c r="AD446" i="1"/>
  <c r="Z447" i="1"/>
  <c r="AD447" i="1"/>
  <c r="Z448" i="1"/>
  <c r="AD448" i="1"/>
  <c r="Z449" i="1"/>
  <c r="AD449" i="1"/>
  <c r="Z450" i="1"/>
  <c r="AD450" i="1"/>
  <c r="Z451" i="1"/>
  <c r="AD451" i="1"/>
  <c r="Z452" i="1"/>
  <c r="AD452" i="1"/>
  <c r="Z453" i="1"/>
  <c r="AD453" i="1"/>
  <c r="Z454" i="1"/>
  <c r="AD454" i="1"/>
  <c r="Z455" i="1"/>
  <c r="AD455" i="1"/>
  <c r="Z456" i="1"/>
  <c r="AD456" i="1"/>
  <c r="Z457" i="1"/>
  <c r="AD457" i="1"/>
  <c r="Z458" i="1"/>
  <c r="AD458" i="1"/>
  <c r="Z459" i="1"/>
  <c r="AD459" i="1"/>
  <c r="Z460" i="1"/>
  <c r="AD460" i="1"/>
  <c r="Z461" i="1"/>
  <c r="AD461" i="1"/>
  <c r="Z462" i="1"/>
  <c r="AD462" i="1"/>
  <c r="Z463" i="1"/>
  <c r="AD463" i="1"/>
  <c r="Z464" i="1"/>
  <c r="AD464" i="1"/>
  <c r="Z465" i="1"/>
  <c r="AD465" i="1"/>
  <c r="Z466" i="1"/>
  <c r="AD466" i="1"/>
  <c r="Z467" i="1"/>
  <c r="AD467" i="1"/>
  <c r="Z468" i="1"/>
  <c r="AD468" i="1"/>
  <c r="Z469" i="1"/>
  <c r="AD469" i="1"/>
  <c r="Z470" i="1"/>
  <c r="AD470" i="1"/>
  <c r="Z471" i="1"/>
  <c r="AD471" i="1"/>
  <c r="Z472" i="1"/>
  <c r="AD472" i="1"/>
  <c r="Z473" i="1"/>
  <c r="AD473" i="1"/>
  <c r="Z474" i="1"/>
  <c r="AD474" i="1"/>
  <c r="Z475" i="1"/>
  <c r="AD475" i="1"/>
  <c r="Z476" i="1"/>
  <c r="AD476" i="1"/>
  <c r="Z477" i="1"/>
  <c r="AD477" i="1"/>
  <c r="Z478" i="1"/>
  <c r="AD478" i="1"/>
  <c r="Z479" i="1"/>
  <c r="AD479" i="1"/>
  <c r="Z480" i="1"/>
  <c r="AD480" i="1"/>
  <c r="Z481" i="1"/>
  <c r="AD481" i="1"/>
  <c r="Z482" i="1"/>
  <c r="AD482" i="1"/>
  <c r="Z483" i="1"/>
  <c r="AD483" i="1"/>
  <c r="Z484" i="1"/>
  <c r="AD484" i="1"/>
  <c r="Z485" i="1"/>
  <c r="AD485" i="1"/>
  <c r="Z486" i="1"/>
  <c r="AD486" i="1"/>
  <c r="Z487" i="1"/>
  <c r="AD487" i="1"/>
  <c r="Z488" i="1"/>
  <c r="AD488" i="1"/>
  <c r="Z489" i="1"/>
  <c r="AD489" i="1"/>
  <c r="Z490" i="1"/>
  <c r="AD490" i="1"/>
  <c r="Z491" i="1"/>
  <c r="AD491" i="1"/>
  <c r="Z492" i="1"/>
  <c r="AD492" i="1"/>
  <c r="Z493" i="1"/>
  <c r="AD493" i="1"/>
  <c r="Z494" i="1"/>
  <c r="AD494" i="1"/>
  <c r="Z495" i="1"/>
  <c r="AD495" i="1"/>
  <c r="Z496" i="1"/>
  <c r="AD496" i="1"/>
  <c r="Z497" i="1"/>
  <c r="AD497" i="1"/>
  <c r="Z498" i="1"/>
  <c r="AD498" i="1"/>
  <c r="Z499" i="1"/>
  <c r="AD499" i="1"/>
  <c r="Z500" i="1"/>
  <c r="AD500" i="1"/>
  <c r="Z501" i="1"/>
  <c r="AD501" i="1"/>
  <c r="Z502" i="1"/>
  <c r="AD502" i="1"/>
  <c r="Z503" i="1"/>
  <c r="AD503" i="1"/>
  <c r="Z504" i="1"/>
  <c r="AD504" i="1"/>
  <c r="Z505" i="1"/>
  <c r="AD505" i="1"/>
  <c r="Z506" i="1"/>
  <c r="AD506" i="1"/>
  <c r="Z507" i="1"/>
  <c r="AD507" i="1"/>
  <c r="Z508" i="1"/>
  <c r="AD508" i="1"/>
  <c r="Z509" i="1"/>
  <c r="AD509" i="1"/>
  <c r="Z510" i="1"/>
  <c r="AD510" i="1"/>
  <c r="Z511" i="1"/>
  <c r="AD511" i="1"/>
  <c r="Z512" i="1"/>
  <c r="AD512" i="1"/>
  <c r="Z513" i="1"/>
  <c r="AD513" i="1"/>
  <c r="Z514" i="1"/>
  <c r="AD514" i="1"/>
  <c r="Z515" i="1"/>
  <c r="AD515" i="1"/>
  <c r="Z516" i="1"/>
  <c r="AD516" i="1"/>
  <c r="Z517" i="1"/>
  <c r="AD517" i="1"/>
  <c r="Z518" i="1"/>
  <c r="AD518" i="1"/>
  <c r="Z519" i="1"/>
  <c r="AD519" i="1"/>
  <c r="Z520" i="1"/>
  <c r="AD520" i="1"/>
  <c r="Z521" i="1"/>
  <c r="AD521" i="1"/>
  <c r="Z522" i="1"/>
  <c r="AD522" i="1"/>
  <c r="Z523" i="1"/>
  <c r="AD523" i="1"/>
  <c r="Z524" i="1"/>
  <c r="AD524" i="1"/>
  <c r="Z525" i="1"/>
  <c r="AD525" i="1"/>
  <c r="Z526" i="1"/>
  <c r="AD526" i="1"/>
  <c r="Z527" i="1"/>
  <c r="AD527" i="1"/>
  <c r="Z528" i="1"/>
  <c r="AD528" i="1"/>
  <c r="Z529" i="1"/>
  <c r="AD529" i="1"/>
  <c r="Z530" i="1"/>
  <c r="AD530" i="1"/>
  <c r="Z531" i="1"/>
  <c r="AD531" i="1"/>
  <c r="Z532" i="1"/>
  <c r="AD532" i="1"/>
  <c r="Z533" i="1"/>
  <c r="AD533" i="1"/>
  <c r="Z534" i="1"/>
  <c r="AD534" i="1"/>
  <c r="Z535" i="1"/>
  <c r="AD535" i="1"/>
  <c r="Z536" i="1"/>
  <c r="AD536" i="1"/>
  <c r="Z537" i="1"/>
  <c r="AD537" i="1"/>
  <c r="Z538" i="1"/>
  <c r="AD538" i="1"/>
  <c r="Z539" i="1"/>
  <c r="AD539" i="1"/>
  <c r="Z540" i="1"/>
  <c r="AD540" i="1"/>
  <c r="Z541" i="1"/>
  <c r="AD541" i="1"/>
  <c r="Z542" i="1"/>
  <c r="AD542" i="1"/>
  <c r="Z543" i="1"/>
  <c r="AD543" i="1"/>
  <c r="Z544" i="1"/>
  <c r="AD544" i="1"/>
  <c r="Z545" i="1"/>
  <c r="AD545" i="1"/>
  <c r="Z546" i="1"/>
  <c r="AD546" i="1"/>
  <c r="Z547" i="1"/>
  <c r="AD547" i="1"/>
  <c r="Z548" i="1"/>
  <c r="AD548" i="1"/>
  <c r="Z549" i="1"/>
  <c r="AD549" i="1"/>
  <c r="Z550" i="1"/>
  <c r="AD550" i="1"/>
  <c r="Z551" i="1"/>
  <c r="AD551" i="1"/>
  <c r="Z552" i="1"/>
  <c r="AD552" i="1"/>
  <c r="Z553" i="1"/>
  <c r="AD553" i="1"/>
  <c r="Z554" i="1"/>
  <c r="AD554" i="1"/>
  <c r="Z555" i="1"/>
  <c r="AD555" i="1"/>
  <c r="Z556" i="1"/>
  <c r="AD556" i="1"/>
  <c r="Z557" i="1"/>
  <c r="AD557" i="1"/>
  <c r="Z558" i="1"/>
  <c r="AD558" i="1"/>
  <c r="Z559" i="1"/>
  <c r="AD559" i="1"/>
  <c r="Z560" i="1"/>
  <c r="AD560" i="1"/>
  <c r="Z561" i="1"/>
  <c r="AD561" i="1"/>
  <c r="Z562" i="1"/>
  <c r="AD562" i="1"/>
  <c r="Z563" i="1"/>
  <c r="AD563" i="1"/>
  <c r="Z564" i="1"/>
  <c r="AD564" i="1"/>
  <c r="Z565" i="1"/>
  <c r="AD565" i="1"/>
  <c r="Z566" i="1"/>
  <c r="AD566" i="1"/>
  <c r="Z567" i="1"/>
  <c r="AD567" i="1"/>
  <c r="Z568" i="1"/>
  <c r="AD568" i="1"/>
  <c r="Z569" i="1"/>
  <c r="AD569" i="1"/>
  <c r="Z570" i="1"/>
  <c r="AD570" i="1"/>
  <c r="Z571" i="1"/>
  <c r="AD571" i="1"/>
  <c r="Z572" i="1"/>
  <c r="AD572" i="1"/>
  <c r="Z573" i="1"/>
  <c r="AD573" i="1"/>
  <c r="Z574" i="1"/>
  <c r="AD574" i="1"/>
  <c r="Z575" i="1"/>
  <c r="AD575" i="1"/>
  <c r="Z576" i="1"/>
  <c r="AD576" i="1"/>
  <c r="Z577" i="1"/>
  <c r="AD577" i="1"/>
  <c r="Z578" i="1"/>
  <c r="AD578" i="1"/>
  <c r="Z579" i="1"/>
  <c r="AD579" i="1"/>
  <c r="Z580" i="1"/>
  <c r="AD580" i="1"/>
  <c r="Z581" i="1"/>
  <c r="AD581" i="1"/>
  <c r="Z582" i="1"/>
  <c r="AD582" i="1"/>
  <c r="Z583" i="1"/>
  <c r="AD583" i="1"/>
  <c r="Z584" i="1"/>
  <c r="AD584" i="1"/>
  <c r="Z585" i="1"/>
  <c r="AD585" i="1"/>
  <c r="B3" i="2"/>
  <c r="F3" i="2"/>
  <c r="O3" i="2"/>
  <c r="P3" i="2"/>
  <c r="Q3" i="2"/>
  <c r="S3" i="2"/>
  <c r="T3" i="2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AB2082" i="1" l="1"/>
  <c r="AB2083" i="1"/>
  <c r="AB2085" i="1"/>
  <c r="AB2090" i="1"/>
  <c r="AB2091" i="1"/>
  <c r="AB2076" i="1"/>
  <c r="AB2078" i="1"/>
  <c r="AB2084" i="1"/>
  <c r="AB2086" i="1"/>
  <c r="AB2074" i="1"/>
  <c r="AB2075" i="1"/>
  <c r="AB2081" i="1"/>
  <c r="AB2088" i="1"/>
  <c r="AB2077" i="1"/>
  <c r="U1748" i="3"/>
  <c r="U1749" i="3"/>
  <c r="U1750" i="3"/>
  <c r="J1749" i="2" s="1"/>
  <c r="U1751" i="3"/>
  <c r="U1752" i="3"/>
  <c r="J1751" i="2" s="1"/>
  <c r="U1753" i="3"/>
  <c r="J1752" i="2" s="1"/>
  <c r="U1754" i="3"/>
  <c r="J1753" i="2" s="1"/>
  <c r="U1801" i="3"/>
  <c r="AB2089" i="1"/>
  <c r="U2097" i="3"/>
  <c r="J2096" i="2" s="1"/>
  <c r="U2098" i="3"/>
  <c r="J2097" i="2" s="1"/>
  <c r="U2111" i="3"/>
  <c r="J2110" i="2" s="1"/>
  <c r="U2112" i="3"/>
  <c r="J2111" i="2" s="1"/>
  <c r="U2113" i="3"/>
  <c r="J2112" i="2" s="1"/>
  <c r="U2114" i="3"/>
  <c r="J2113" i="2" s="1"/>
  <c r="U2115" i="3"/>
  <c r="J2114" i="2" s="1"/>
  <c r="U2116" i="3"/>
  <c r="J2115" i="2" s="1"/>
  <c r="U2117" i="3"/>
  <c r="J2116" i="2" s="1"/>
  <c r="U1215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025" i="3"/>
  <c r="U2028" i="3"/>
  <c r="U2029" i="3"/>
  <c r="U2030" i="3"/>
  <c r="U2031" i="3"/>
  <c r="U2032" i="3"/>
  <c r="U2033" i="3"/>
  <c r="U2034" i="3"/>
  <c r="U2035" i="3"/>
  <c r="U2036" i="3"/>
  <c r="U2026" i="3"/>
  <c r="U2027" i="3"/>
  <c r="B5" i="2"/>
  <c r="B6" i="2" s="1"/>
  <c r="K5" i="2"/>
  <c r="K6" i="2" s="1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U2022" i="3"/>
  <c r="L2163" i="2"/>
  <c r="L2166" i="2"/>
  <c r="A2202" i="2"/>
  <c r="A2207" i="2"/>
  <c r="I1994" i="2"/>
  <c r="R1997" i="2"/>
  <c r="R1999" i="2"/>
  <c r="L2022" i="2"/>
  <c r="L2090" i="2"/>
  <c r="I2147" i="2"/>
  <c r="R6" i="2"/>
  <c r="I18" i="2"/>
  <c r="L45" i="2"/>
  <c r="I50" i="2"/>
  <c r="L55" i="2"/>
  <c r="L56" i="2"/>
  <c r="I87" i="2"/>
  <c r="L93" i="2"/>
  <c r="L94" i="2"/>
  <c r="I101" i="2"/>
  <c r="L125" i="2"/>
  <c r="L133" i="2"/>
  <c r="L151" i="2"/>
  <c r="L158" i="2"/>
  <c r="L164" i="2"/>
  <c r="L165" i="2"/>
  <c r="R166" i="2"/>
  <c r="L170" i="2"/>
  <c r="I171" i="2"/>
  <c r="L188" i="2"/>
  <c r="I203" i="2"/>
  <c r="I211" i="2"/>
  <c r="L218" i="2"/>
  <c r="L222" i="2"/>
  <c r="L228" i="2"/>
  <c r="I229" i="2"/>
  <c r="L236" i="2"/>
  <c r="I238" i="2"/>
  <c r="L251" i="2"/>
  <c r="L254" i="2"/>
  <c r="L259" i="2"/>
  <c r="L262" i="2"/>
  <c r="I263" i="2"/>
  <c r="L265" i="2"/>
  <c r="I270" i="2"/>
  <c r="I271" i="2"/>
  <c r="R274" i="2"/>
  <c r="I307" i="2"/>
  <c r="I314" i="2"/>
  <c r="L388" i="2"/>
  <c r="L419" i="2"/>
  <c r="L442" i="2"/>
  <c r="L444" i="2"/>
  <c r="L453" i="2"/>
  <c r="I466" i="2"/>
  <c r="I482" i="2"/>
  <c r="R486" i="2"/>
  <c r="L487" i="2"/>
  <c r="I497" i="2"/>
  <c r="I515" i="2"/>
  <c r="I549" i="2"/>
  <c r="R588" i="2"/>
  <c r="R589" i="2"/>
  <c r="R590" i="2"/>
  <c r="R597" i="2"/>
  <c r="R606" i="2"/>
  <c r="I620" i="2"/>
  <c r="I640" i="2"/>
  <c r="L648" i="2"/>
  <c r="I655" i="2"/>
  <c r="L685" i="2"/>
  <c r="R725" i="2"/>
  <c r="R745" i="2"/>
  <c r="L790" i="2"/>
  <c r="L942" i="2"/>
  <c r="L959" i="2"/>
  <c r="I974" i="2"/>
  <c r="L1015" i="2"/>
  <c r="L1059" i="2"/>
  <c r="L1071" i="2"/>
  <c r="R1071" i="2"/>
  <c r="L1073" i="2"/>
  <c r="R1074" i="2"/>
  <c r="L1112" i="2"/>
  <c r="R1517" i="2"/>
  <c r="L1535" i="2"/>
  <c r="R1538" i="2"/>
  <c r="R1552" i="2"/>
  <c r="R1585" i="2"/>
  <c r="L1641" i="2"/>
  <c r="R1712" i="2"/>
  <c r="L1718" i="2"/>
  <c r="I1725" i="2"/>
  <c r="R1751" i="2"/>
  <c r="L1762" i="2"/>
  <c r="R1770" i="2"/>
  <c r="L1803" i="2"/>
  <c r="L2158" i="2"/>
  <c r="I2162" i="2"/>
  <c r="I2165" i="2"/>
  <c r="I2176" i="2"/>
  <c r="A2199" i="2"/>
  <c r="I5" i="2"/>
  <c r="L6" i="2"/>
  <c r="L13" i="2"/>
  <c r="L15" i="2"/>
  <c r="I19" i="2"/>
  <c r="L20" i="2"/>
  <c r="L25" i="2"/>
  <c r="I27" i="2"/>
  <c r="I45" i="2"/>
  <c r="I55" i="2"/>
  <c r="I68" i="2"/>
  <c r="R73" i="2"/>
  <c r="L74" i="2"/>
  <c r="L80" i="2"/>
  <c r="L91" i="2"/>
  <c r="I113" i="2"/>
  <c r="I119" i="2"/>
  <c r="L141" i="2"/>
  <c r="L171" i="2"/>
  <c r="L172" i="2"/>
  <c r="I181" i="2"/>
  <c r="L186" i="2"/>
  <c r="I201" i="2"/>
  <c r="L203" i="2"/>
  <c r="I208" i="2"/>
  <c r="I213" i="2"/>
  <c r="I219" i="2"/>
  <c r="L224" i="2"/>
  <c r="L225" i="2"/>
  <c r="I247" i="2"/>
  <c r="L248" i="2"/>
  <c r="I264" i="2"/>
  <c r="R267" i="2"/>
  <c r="R352" i="2"/>
  <c r="L386" i="2"/>
  <c r="L389" i="2"/>
  <c r="R405" i="2"/>
  <c r="R431" i="2"/>
  <c r="L436" i="2"/>
  <c r="L472" i="2"/>
  <c r="L481" i="2"/>
  <c r="I492" i="2"/>
  <c r="R541" i="2"/>
  <c r="L550" i="2"/>
  <c r="R554" i="2"/>
  <c r="R571" i="2"/>
  <c r="R627" i="2"/>
  <c r="I632" i="2"/>
  <c r="R647" i="2"/>
  <c r="R707" i="2"/>
  <c r="R724" i="2"/>
  <c r="R766" i="2"/>
  <c r="R775" i="2"/>
  <c r="L789" i="2"/>
  <c r="I811" i="2"/>
  <c r="R829" i="2"/>
  <c r="L852" i="2"/>
  <c r="R890" i="2"/>
  <c r="L899" i="2"/>
  <c r="L923" i="2"/>
  <c r="L1052" i="2"/>
  <c r="I1071" i="2"/>
  <c r="L1084" i="2"/>
  <c r="I1095" i="2"/>
  <c r="L1569" i="2"/>
  <c r="I1571" i="2"/>
  <c r="L1648" i="2"/>
  <c r="L1662" i="2"/>
  <c r="L1666" i="2"/>
  <c r="I1718" i="2"/>
  <c r="I1759" i="2"/>
  <c r="I1777" i="2"/>
  <c r="I1789" i="2"/>
  <c r="L1816" i="2"/>
  <c r="L2161" i="2"/>
  <c r="I2168" i="2"/>
  <c r="A2198" i="2"/>
  <c r="A2203" i="2"/>
  <c r="L1986" i="2"/>
  <c r="L2035" i="2"/>
  <c r="I2046" i="2"/>
  <c r="R2051" i="2"/>
  <c r="L2052" i="2"/>
  <c r="L2067" i="2"/>
  <c r="R2144" i="2"/>
  <c r="L8" i="2"/>
  <c r="L28" i="2"/>
  <c r="L39" i="2"/>
  <c r="R56" i="2"/>
  <c r="L62" i="2"/>
  <c r="L64" i="2"/>
  <c r="L70" i="2"/>
  <c r="L71" i="2"/>
  <c r="I76" i="2"/>
  <c r="L84" i="2"/>
  <c r="L88" i="2"/>
  <c r="L90" i="2"/>
  <c r="I140" i="2"/>
  <c r="I141" i="2"/>
  <c r="L148" i="2"/>
  <c r="L149" i="2"/>
  <c r="L161" i="2"/>
  <c r="L173" i="2"/>
  <c r="L181" i="2"/>
  <c r="L183" i="2"/>
  <c r="I188" i="2"/>
  <c r="L195" i="2"/>
  <c r="L196" i="2"/>
  <c r="L200" i="2"/>
  <c r="L206" i="2"/>
  <c r="I220" i="2"/>
  <c r="I221" i="2"/>
  <c r="L226" i="2"/>
  <c r="I228" i="2"/>
  <c r="I232" i="2"/>
  <c r="L241" i="2"/>
  <c r="L253" i="2"/>
  <c r="I265" i="2"/>
  <c r="L270" i="2"/>
  <c r="R273" i="2"/>
  <c r="L313" i="2"/>
  <c r="I327" i="2"/>
  <c r="L378" i="2"/>
  <c r="R387" i="2"/>
  <c r="I424" i="2"/>
  <c r="R446" i="2"/>
  <c r="R472" i="2"/>
  <c r="I481" i="2"/>
  <c r="L538" i="2"/>
  <c r="R540" i="2"/>
  <c r="R547" i="2"/>
  <c r="L549" i="2"/>
  <c r="L571" i="2"/>
  <c r="L572" i="2"/>
  <c r="I585" i="2"/>
  <c r="L591" i="2"/>
  <c r="R610" i="2"/>
  <c r="I634" i="2"/>
  <c r="R643" i="2"/>
  <c r="R646" i="2"/>
  <c r="L702" i="2"/>
  <c r="L775" i="2"/>
  <c r="L831" i="2"/>
  <c r="L862" i="2"/>
  <c r="L969" i="2"/>
  <c r="L970" i="2"/>
  <c r="R1004" i="2"/>
  <c r="L1005" i="2"/>
  <c r="L1031" i="2"/>
  <c r="L1058" i="2"/>
  <c r="I1072" i="2"/>
  <c r="L1086" i="2"/>
  <c r="R1092" i="2"/>
  <c r="L1095" i="2"/>
  <c r="R1102" i="2"/>
  <c r="I1112" i="2"/>
  <c r="L1114" i="2"/>
  <c r="L1121" i="2"/>
  <c r="L1515" i="2"/>
  <c r="L1523" i="2"/>
  <c r="L1528" i="2"/>
  <c r="L1534" i="2"/>
  <c r="R1565" i="2"/>
  <c r="L1584" i="2"/>
  <c r="I1592" i="2"/>
  <c r="R1600" i="2"/>
  <c r="L1611" i="2"/>
  <c r="L1664" i="2"/>
  <c r="I1701" i="2"/>
  <c r="I1726" i="2"/>
  <c r="I1738" i="2"/>
  <c r="L1755" i="2"/>
  <c r="I2166" i="2"/>
  <c r="I2167" i="2"/>
  <c r="L2168" i="2"/>
  <c r="L2092" i="2"/>
  <c r="I2103" i="2"/>
  <c r="L2124" i="2"/>
  <c r="I2140" i="2"/>
  <c r="L18" i="2"/>
  <c r="L32" i="2"/>
  <c r="I33" i="2"/>
  <c r="L52" i="2"/>
  <c r="L66" i="2"/>
  <c r="I71" i="2"/>
  <c r="L103" i="2"/>
  <c r="L114" i="2"/>
  <c r="I115" i="2"/>
  <c r="L118" i="2"/>
  <c r="R121" i="2"/>
  <c r="L122" i="2"/>
  <c r="I126" i="2"/>
  <c r="I151" i="2"/>
  <c r="I161" i="2"/>
  <c r="L163" i="2"/>
  <c r="R169" i="2"/>
  <c r="L180" i="2"/>
  <c r="I185" i="2"/>
  <c r="L185" i="2"/>
  <c r="L197" i="2"/>
  <c r="I202" i="2"/>
  <c r="I216" i="2"/>
  <c r="R216" i="2"/>
  <c r="R217" i="2"/>
  <c r="I222" i="2"/>
  <c r="L234" i="2"/>
  <c r="L240" i="2"/>
  <c r="L247" i="2"/>
  <c r="L255" i="2"/>
  <c r="I259" i="2"/>
  <c r="L263" i="2"/>
  <c r="I267" i="2"/>
  <c r="L272" i="2"/>
  <c r="R312" i="2"/>
  <c r="R420" i="2"/>
  <c r="I439" i="2"/>
  <c r="L441" i="2"/>
  <c r="L450" i="2"/>
  <c r="L451" i="2"/>
  <c r="I510" i="2"/>
  <c r="L540" i="2"/>
  <c r="L568" i="2"/>
  <c r="L585" i="2"/>
  <c r="R591" i="2"/>
  <c r="L643" i="2"/>
  <c r="L787" i="2"/>
  <c r="L799" i="2"/>
  <c r="L1076" i="2"/>
  <c r="R1076" i="2"/>
  <c r="R1082" i="2"/>
  <c r="R1091" i="2"/>
  <c r="L1092" i="2"/>
  <c r="L1093" i="2"/>
  <c r="R1093" i="2"/>
  <c r="R1101" i="2"/>
  <c r="I1534" i="2"/>
  <c r="I1556" i="2"/>
  <c r="L1558" i="2"/>
  <c r="I1626" i="2"/>
  <c r="L1656" i="2"/>
  <c r="L1679" i="2"/>
  <c r="L1711" i="2"/>
  <c r="L1727" i="2"/>
  <c r="I1744" i="2"/>
  <c r="L1768" i="2"/>
  <c r="L1790" i="2"/>
  <c r="I1794" i="2"/>
  <c r="R1797" i="2"/>
  <c r="I1799" i="2"/>
  <c r="L2176" i="2"/>
  <c r="I1943" i="2"/>
  <c r="I2090" i="2"/>
  <c r="L2120" i="2"/>
  <c r="L2140" i="2"/>
  <c r="R9" i="2"/>
  <c r="L14" i="2"/>
  <c r="L21" i="2"/>
  <c r="I26" i="2"/>
  <c r="L29" i="2"/>
  <c r="I38" i="2"/>
  <c r="L46" i="2"/>
  <c r="L60" i="2"/>
  <c r="I64" i="2"/>
  <c r="L77" i="2"/>
  <c r="L101" i="2"/>
  <c r="I102" i="2"/>
  <c r="I122" i="2"/>
  <c r="L135" i="2"/>
  <c r="L139" i="2"/>
  <c r="L150" i="2"/>
  <c r="I153" i="2"/>
  <c r="L168" i="2"/>
  <c r="L175" i="2"/>
  <c r="I191" i="2"/>
  <c r="L201" i="2"/>
  <c r="I204" i="2"/>
  <c r="L205" i="2"/>
  <c r="L210" i="2"/>
  <c r="L216" i="2"/>
  <c r="L221" i="2"/>
  <c r="L229" i="2"/>
  <c r="I230" i="2"/>
  <c r="I237" i="2"/>
  <c r="L249" i="2"/>
  <c r="I252" i="2"/>
  <c r="L266" i="2"/>
  <c r="L271" i="2"/>
  <c r="I273" i="2"/>
  <c r="L324" i="2"/>
  <c r="I345" i="2"/>
  <c r="R406" i="2"/>
  <c r="L428" i="2"/>
  <c r="I429" i="2"/>
  <c r="L445" i="2"/>
  <c r="I477" i="2"/>
  <c r="L482" i="2"/>
  <c r="R499" i="2"/>
  <c r="L508" i="2"/>
  <c r="R619" i="2"/>
  <c r="R671" i="2"/>
  <c r="R743" i="2"/>
  <c r="L773" i="2"/>
  <c r="L810" i="2"/>
  <c r="R892" i="2"/>
  <c r="I899" i="2"/>
  <c r="L974" i="2"/>
  <c r="I1031" i="2"/>
  <c r="L1032" i="2"/>
  <c r="L1054" i="2"/>
  <c r="I1084" i="2"/>
  <c r="R1094" i="2"/>
  <c r="I1109" i="2"/>
  <c r="L1626" i="2"/>
  <c r="L1674" i="2"/>
  <c r="R1679" i="2"/>
  <c r="I1689" i="2"/>
  <c r="I1704" i="2"/>
  <c r="R1792" i="2"/>
  <c r="L2157" i="2"/>
  <c r="I2158" i="2"/>
  <c r="R2162" i="2"/>
  <c r="I2163" i="2"/>
  <c r="L2173" i="2"/>
  <c r="A2201" i="2"/>
  <c r="A2206" i="2"/>
  <c r="I2080" i="2"/>
  <c r="I2146" i="2"/>
  <c r="L5" i="2"/>
  <c r="R5" i="2"/>
  <c r="L11" i="2"/>
  <c r="L19" i="2"/>
  <c r="L33" i="2"/>
  <c r="I34" i="2"/>
  <c r="I39" i="2"/>
  <c r="L63" i="2"/>
  <c r="R64" i="2"/>
  <c r="L73" i="2"/>
  <c r="L78" i="2"/>
  <c r="L86" i="2"/>
  <c r="I90" i="2"/>
  <c r="L92" i="2"/>
  <c r="I100" i="2"/>
  <c r="L102" i="2"/>
  <c r="I103" i="2"/>
  <c r="R117" i="2"/>
  <c r="L119" i="2"/>
  <c r="I123" i="2"/>
  <c r="L159" i="2"/>
  <c r="I162" i="2"/>
  <c r="L169" i="2"/>
  <c r="L187" i="2"/>
  <c r="L190" i="2"/>
  <c r="I197" i="2"/>
  <c r="R197" i="2"/>
  <c r="I199" i="2"/>
  <c r="L204" i="2"/>
  <c r="I206" i="2"/>
  <c r="I210" i="2"/>
  <c r="I217" i="2"/>
  <c r="I224" i="2"/>
  <c r="I227" i="2"/>
  <c r="R227" i="2"/>
  <c r="L230" i="2"/>
  <c r="I249" i="2"/>
  <c r="L256" i="2"/>
  <c r="I261" i="2"/>
  <c r="I269" i="2"/>
  <c r="R288" i="2"/>
  <c r="L314" i="2"/>
  <c r="I351" i="2"/>
  <c r="L418" i="2"/>
  <c r="I419" i="2"/>
  <c r="L427" i="2"/>
  <c r="L433" i="2"/>
  <c r="I450" i="2"/>
  <c r="L459" i="2"/>
  <c r="R461" i="2"/>
  <c r="R467" i="2"/>
  <c r="L477" i="2"/>
  <c r="L491" i="2"/>
  <c r="I494" i="2"/>
  <c r="R500" i="2"/>
  <c r="R507" i="2"/>
  <c r="R527" i="2"/>
  <c r="R570" i="2"/>
  <c r="I623" i="2"/>
  <c r="L632" i="2"/>
  <c r="R653" i="2"/>
  <c r="R715" i="2"/>
  <c r="I799" i="2"/>
  <c r="L800" i="2"/>
  <c r="I807" i="2"/>
  <c r="R808" i="2"/>
  <c r="L811" i="2"/>
  <c r="L812" i="2"/>
  <c r="I817" i="2"/>
  <c r="I819" i="2"/>
  <c r="I852" i="2"/>
  <c r="L955" i="2"/>
  <c r="I959" i="2"/>
  <c r="I960" i="2"/>
  <c r="I969" i="2"/>
  <c r="I970" i="2"/>
  <c r="L1012" i="2"/>
  <c r="I1044" i="2"/>
  <c r="L1050" i="2"/>
  <c r="L1072" i="2"/>
  <c r="I1092" i="2"/>
  <c r="L1111" i="2"/>
  <c r="L1567" i="2"/>
  <c r="I1568" i="2"/>
  <c r="L1583" i="2"/>
  <c r="I1584" i="2"/>
  <c r="L1654" i="2"/>
  <c r="L1678" i="2"/>
  <c r="I1758" i="2"/>
  <c r="L1759" i="2"/>
  <c r="L1784" i="2"/>
  <c r="L1789" i="2"/>
  <c r="I1790" i="2"/>
  <c r="L1806" i="2"/>
  <c r="R1809" i="2"/>
  <c r="L2162" i="2"/>
  <c r="L2165" i="2"/>
  <c r="L2167" i="2"/>
  <c r="L2170" i="2"/>
  <c r="L2171" i="2"/>
  <c r="R2171" i="2"/>
  <c r="A2200" i="2"/>
  <c r="I1830" i="2"/>
  <c r="I1967" i="2"/>
  <c r="I1974" i="2"/>
  <c r="I1996" i="2"/>
  <c r="L2080" i="2"/>
  <c r="L2147" i="2"/>
  <c r="L2150" i="2"/>
  <c r="L7" i="2"/>
  <c r="L9" i="2"/>
  <c r="L16" i="2"/>
  <c r="L24" i="2"/>
  <c r="R28" i="2"/>
  <c r="L47" i="2"/>
  <c r="L58" i="2"/>
  <c r="I59" i="2"/>
  <c r="I79" i="2"/>
  <c r="I94" i="2"/>
  <c r="L99" i="2"/>
  <c r="L105" i="2"/>
  <c r="L120" i="2"/>
  <c r="R134" i="2"/>
  <c r="L142" i="2"/>
  <c r="R164" i="2"/>
  <c r="R167" i="2"/>
  <c r="L192" i="2"/>
  <c r="I195" i="2"/>
  <c r="L220" i="2"/>
  <c r="I225" i="2"/>
  <c r="I226" i="2"/>
  <c r="I234" i="2"/>
  <c r="L235" i="2"/>
  <c r="I251" i="2"/>
  <c r="L252" i="2"/>
  <c r="I255" i="2"/>
  <c r="I256" i="2"/>
  <c r="I324" i="2"/>
  <c r="L345" i="2"/>
  <c r="L351" i="2"/>
  <c r="L371" i="2"/>
  <c r="L391" i="2"/>
  <c r="R393" i="2"/>
  <c r="I451" i="2"/>
  <c r="L469" i="2"/>
  <c r="R497" i="2"/>
  <c r="L498" i="2"/>
  <c r="I568" i="2"/>
  <c r="L574" i="2"/>
  <c r="R587" i="2"/>
  <c r="L617" i="2"/>
  <c r="R618" i="2"/>
  <c r="I689" i="2"/>
  <c r="L690" i="2"/>
  <c r="R732" i="2"/>
  <c r="R734" i="2"/>
  <c r="R763" i="2"/>
  <c r="R768" i="2"/>
  <c r="R776" i="2"/>
  <c r="R827" i="2"/>
  <c r="L828" i="2"/>
  <c r="R947" i="2"/>
  <c r="R954" i="2"/>
  <c r="I955" i="2"/>
  <c r="L972" i="2"/>
  <c r="R992" i="2"/>
  <c r="R999" i="2"/>
  <c r="I1005" i="2"/>
  <c r="I1051" i="2"/>
  <c r="I1054" i="2"/>
  <c r="L1056" i="2"/>
  <c r="R1059" i="2"/>
  <c r="L1116" i="2"/>
  <c r="R1527" i="2"/>
  <c r="L1565" i="2"/>
  <c r="I1567" i="2"/>
  <c r="I1583" i="2"/>
  <c r="I1667" i="2"/>
  <c r="L1683" i="2"/>
  <c r="L1689" i="2"/>
  <c r="L1753" i="2"/>
  <c r="R1757" i="2"/>
  <c r="R1760" i="2"/>
  <c r="L1783" i="2"/>
  <c r="L1794" i="2"/>
  <c r="R2163" i="2"/>
  <c r="R2164" i="2"/>
  <c r="I2170" i="2"/>
  <c r="A2204" i="2"/>
  <c r="A2205" i="2"/>
  <c r="L2002" i="2"/>
  <c r="L2006" i="2"/>
  <c r="I2022" i="2"/>
  <c r="L2088" i="2"/>
  <c r="I2120" i="2"/>
  <c r="R2141" i="2"/>
  <c r="I2150" i="2"/>
  <c r="R7" i="2"/>
  <c r="I21" i="2"/>
  <c r="I37" i="2"/>
  <c r="I40" i="2"/>
  <c r="L43" i="2"/>
  <c r="L51" i="2"/>
  <c r="L54" i="2"/>
  <c r="L59" i="2"/>
  <c r="L72" i="2"/>
  <c r="L87" i="2"/>
  <c r="L89" i="2"/>
  <c r="I91" i="2"/>
  <c r="L107" i="2"/>
  <c r="L116" i="2"/>
  <c r="L117" i="2"/>
  <c r="I120" i="2"/>
  <c r="L134" i="2"/>
  <c r="I139" i="2"/>
  <c r="I159" i="2"/>
  <c r="L160" i="2"/>
  <c r="L162" i="2"/>
  <c r="L167" i="2"/>
  <c r="R171" i="2"/>
  <c r="L176" i="2"/>
  <c r="I180" i="2"/>
  <c r="L191" i="2"/>
  <c r="I200" i="2"/>
  <c r="L202" i="2"/>
  <c r="I207" i="2"/>
  <c r="L211" i="2"/>
  <c r="L215" i="2"/>
  <c r="L217" i="2"/>
  <c r="I218" i="2"/>
  <c r="L219" i="2"/>
  <c r="L227" i="2"/>
  <c r="L232" i="2"/>
  <c r="I236" i="2"/>
  <c r="L238" i="2"/>
  <c r="I239" i="2"/>
  <c r="I241" i="2"/>
  <c r="I253" i="2"/>
  <c r="I258" i="2"/>
  <c r="I260" i="2"/>
  <c r="L264" i="2"/>
  <c r="I272" i="2"/>
  <c r="L327" i="2"/>
  <c r="L339" i="2"/>
  <c r="I377" i="2"/>
  <c r="I389" i="2"/>
  <c r="I447" i="2"/>
  <c r="R453" i="2"/>
  <c r="R494" i="2"/>
  <c r="R514" i="2"/>
  <c r="L515" i="2"/>
  <c r="I571" i="2"/>
  <c r="I574" i="2"/>
  <c r="R574" i="2"/>
  <c r="R716" i="2"/>
  <c r="I787" i="2"/>
  <c r="I789" i="2"/>
  <c r="L807" i="2"/>
  <c r="I810" i="2"/>
  <c r="R813" i="2"/>
  <c r="L861" i="2"/>
  <c r="I862" i="2"/>
  <c r="L902" i="2"/>
  <c r="L951" i="2"/>
  <c r="R970" i="2"/>
  <c r="L996" i="2"/>
  <c r="I1008" i="2"/>
  <c r="L1019" i="2"/>
  <c r="I1050" i="2"/>
  <c r="I1121" i="2"/>
  <c r="R1129" i="2"/>
  <c r="L1529" i="2"/>
  <c r="I1535" i="2"/>
  <c r="L1541" i="2"/>
  <c r="L1571" i="2"/>
  <c r="I1591" i="2"/>
  <c r="I1611" i="2"/>
  <c r="R1676" i="2"/>
  <c r="I1683" i="2"/>
  <c r="L1704" i="2"/>
  <c r="L1708" i="2"/>
  <c r="I1711" i="2"/>
  <c r="L1715" i="2"/>
  <c r="I1719" i="2"/>
  <c r="L1725" i="2"/>
  <c r="L2156" i="2"/>
  <c r="L2159" i="2"/>
  <c r="I2169" i="2"/>
  <c r="R2169" i="2"/>
  <c r="I2172" i="2"/>
  <c r="A2208" i="2"/>
  <c r="L1994" i="2"/>
  <c r="L1997" i="2"/>
  <c r="L2007" i="2"/>
  <c r="I2052" i="2"/>
  <c r="L2085" i="2"/>
  <c r="L2103" i="2"/>
  <c r="L2146" i="2"/>
  <c r="R4" i="2"/>
  <c r="I6" i="2"/>
  <c r="I8" i="2"/>
  <c r="L26" i="2"/>
  <c r="L27" i="2"/>
  <c r="L31" i="2"/>
  <c r="L50" i="2"/>
  <c r="I60" i="2"/>
  <c r="L61" i="2"/>
  <c r="I77" i="2"/>
  <c r="I80" i="2"/>
  <c r="I82" i="2"/>
  <c r="R85" i="2"/>
  <c r="L100" i="2"/>
  <c r="I114" i="2"/>
  <c r="R147" i="2"/>
  <c r="L155" i="2"/>
  <c r="L156" i="2"/>
  <c r="I173" i="2"/>
  <c r="I176" i="2"/>
  <c r="L184" i="2"/>
  <c r="I186" i="2"/>
  <c r="R195" i="2"/>
  <c r="L208" i="2"/>
  <c r="L213" i="2"/>
  <c r="L237" i="2"/>
  <c r="I240" i="2"/>
  <c r="I248" i="2"/>
  <c r="I254" i="2"/>
  <c r="R254" i="2"/>
  <c r="L260" i="2"/>
  <c r="L273" i="2"/>
  <c r="R280" i="2"/>
  <c r="R301" i="2"/>
  <c r="I391" i="2"/>
  <c r="R415" i="2"/>
  <c r="I418" i="2"/>
  <c r="I427" i="2"/>
  <c r="L429" i="2"/>
  <c r="I433" i="2"/>
  <c r="L434" i="2"/>
  <c r="I436" i="2"/>
  <c r="R455" i="2"/>
  <c r="L458" i="2"/>
  <c r="I461" i="2"/>
  <c r="I498" i="2"/>
  <c r="R506" i="2"/>
  <c r="R508" i="2"/>
  <c r="R509" i="2"/>
  <c r="R534" i="2"/>
  <c r="L545" i="2"/>
  <c r="R549" i="2"/>
  <c r="R550" i="2"/>
  <c r="R552" i="2"/>
  <c r="I572" i="2"/>
  <c r="L616" i="2"/>
  <c r="I617" i="2"/>
  <c r="R635" i="2"/>
  <c r="R636" i="2"/>
  <c r="L655" i="2"/>
  <c r="I685" i="2"/>
  <c r="I702" i="2"/>
  <c r="L719" i="2"/>
  <c r="R828" i="2"/>
  <c r="R898" i="2"/>
  <c r="R925" i="2"/>
  <c r="R935" i="2"/>
  <c r="R968" i="2"/>
  <c r="I1015" i="2"/>
  <c r="R1058" i="2"/>
  <c r="I1086" i="2"/>
  <c r="L1109" i="2"/>
  <c r="I1116" i="2"/>
  <c r="R1119" i="2"/>
  <c r="R1526" i="2"/>
  <c r="L1591" i="2"/>
  <c r="R1594" i="2"/>
  <c r="I1678" i="2"/>
  <c r="I1679" i="2"/>
  <c r="L1690" i="2"/>
  <c r="L1695" i="2"/>
  <c r="L1719" i="2"/>
  <c r="L1720" i="2"/>
  <c r="L1757" i="2"/>
  <c r="L1758" i="2"/>
  <c r="L1777" i="2"/>
  <c r="R2161" i="2"/>
  <c r="L2169" i="2"/>
  <c r="I2171" i="2"/>
  <c r="L2172" i="2"/>
  <c r="R2172" i="2"/>
  <c r="L22" i="2"/>
  <c r="I24" i="2"/>
  <c r="I32" i="2"/>
  <c r="L38" i="2"/>
  <c r="L40" i="2"/>
  <c r="I43" i="2"/>
  <c r="I46" i="2"/>
  <c r="R47" i="2"/>
  <c r="I63" i="2"/>
  <c r="R63" i="2"/>
  <c r="L76" i="2"/>
  <c r="I78" i="2"/>
  <c r="L79" i="2"/>
  <c r="L82" i="2"/>
  <c r="I89" i="2"/>
  <c r="L95" i="2"/>
  <c r="I99" i="2"/>
  <c r="L112" i="2"/>
  <c r="L115" i="2"/>
  <c r="I118" i="2"/>
  <c r="L121" i="2"/>
  <c r="L123" i="2"/>
  <c r="L137" i="2"/>
  <c r="L138" i="2"/>
  <c r="L140" i="2"/>
  <c r="R143" i="2"/>
  <c r="L147" i="2"/>
  <c r="R148" i="2"/>
  <c r="L153" i="2"/>
  <c r="I158" i="2"/>
  <c r="L166" i="2"/>
  <c r="R170" i="2"/>
  <c r="I187" i="2"/>
  <c r="I192" i="2"/>
  <c r="I205" i="2"/>
  <c r="L207" i="2"/>
  <c r="R208" i="2"/>
  <c r="I215" i="2"/>
  <c r="R215" i="2"/>
  <c r="I235" i="2"/>
  <c r="L258" i="2"/>
  <c r="L261" i="2"/>
  <c r="I262" i="2"/>
  <c r="I266" i="2"/>
  <c r="L267" i="2"/>
  <c r="L269" i="2"/>
  <c r="R311" i="2"/>
  <c r="R329" i="2"/>
  <c r="I428" i="2"/>
  <c r="L439" i="2"/>
  <c r="I441" i="2"/>
  <c r="L447" i="2"/>
  <c r="L461" i="2"/>
  <c r="L466" i="2"/>
  <c r="I469" i="2"/>
  <c r="I487" i="2"/>
  <c r="L493" i="2"/>
  <c r="L494" i="2"/>
  <c r="L497" i="2"/>
  <c r="I508" i="2"/>
  <c r="R538" i="2"/>
  <c r="I545" i="2"/>
  <c r="R548" i="2"/>
  <c r="I591" i="2"/>
  <c r="R598" i="2"/>
  <c r="L623" i="2"/>
  <c r="L634" i="2"/>
  <c r="R637" i="2"/>
  <c r="L640" i="2"/>
  <c r="I675" i="2"/>
  <c r="L689" i="2"/>
  <c r="L692" i="2"/>
  <c r="L819" i="2"/>
  <c r="I861" i="2"/>
  <c r="R893" i="2"/>
  <c r="R942" i="2"/>
  <c r="I951" i="2"/>
  <c r="L983" i="2"/>
  <c r="I1019" i="2"/>
  <c r="L1044" i="2"/>
  <c r="R1073" i="2"/>
  <c r="I1114" i="2"/>
  <c r="L1127" i="2"/>
  <c r="L1592" i="2"/>
  <c r="L1628" i="2"/>
  <c r="L1667" i="2"/>
  <c r="L1701" i="2"/>
  <c r="R1721" i="2"/>
  <c r="L1726" i="2"/>
  <c r="I1755" i="2"/>
  <c r="R1755" i="2"/>
  <c r="I1762" i="2"/>
  <c r="L1799" i="2"/>
  <c r="I1523" i="2"/>
  <c r="L1738" i="2"/>
  <c r="A2172" i="2"/>
  <c r="A2181" i="2"/>
  <c r="A2189" i="2"/>
  <c r="A1828" i="2"/>
  <c r="A1842" i="2"/>
  <c r="A1851" i="2"/>
  <c r="A1860" i="2"/>
  <c r="A1864" i="2"/>
  <c r="A1868" i="2"/>
  <c r="A1872" i="2"/>
  <c r="A1883" i="2"/>
  <c r="A1887" i="2"/>
  <c r="A1888" i="2"/>
  <c r="A1907" i="2"/>
  <c r="A1913" i="2"/>
  <c r="A1915" i="2"/>
  <c r="A307" i="2"/>
  <c r="I316" i="2"/>
  <c r="L318" i="2"/>
  <c r="I325" i="2"/>
  <c r="I326" i="2"/>
  <c r="A329" i="2"/>
  <c r="L329" i="2"/>
  <c r="L333" i="2"/>
  <c r="L338" i="2"/>
  <c r="L341" i="2"/>
  <c r="A345" i="2"/>
  <c r="I352" i="2"/>
  <c r="I359" i="2"/>
  <c r="L363" i="2"/>
  <c r="A368" i="2"/>
  <c r="I370" i="2"/>
  <c r="L372" i="2"/>
  <c r="L375" i="2"/>
  <c r="A388" i="2"/>
  <c r="A395" i="2"/>
  <c r="L396" i="2"/>
  <c r="A406" i="2"/>
  <c r="A409" i="2"/>
  <c r="I410" i="2"/>
  <c r="I413" i="2"/>
  <c r="L414" i="2"/>
  <c r="R414" i="2"/>
  <c r="A415" i="2"/>
  <c r="L415" i="2"/>
  <c r="L417" i="2"/>
  <c r="A420" i="2"/>
  <c r="L420" i="2"/>
  <c r="L438" i="2"/>
  <c r="A448" i="2"/>
  <c r="A454" i="2"/>
  <c r="L457" i="2"/>
  <c r="A459" i="2"/>
  <c r="A467" i="2"/>
  <c r="A469" i="2"/>
  <c r="I471" i="2"/>
  <c r="I472" i="2"/>
  <c r="L473" i="2"/>
  <c r="I476" i="2"/>
  <c r="A481" i="2"/>
  <c r="I484" i="2"/>
  <c r="R484" i="2"/>
  <c r="A485" i="2"/>
  <c r="I501" i="2"/>
  <c r="L502" i="2"/>
  <c r="L504" i="2"/>
  <c r="A505" i="2"/>
  <c r="L509" i="2"/>
  <c r="A511" i="2"/>
  <c r="I518" i="2"/>
  <c r="L521" i="2"/>
  <c r="I523" i="2"/>
  <c r="L525" i="2"/>
  <c r="R525" i="2"/>
  <c r="A527" i="2"/>
  <c r="A528" i="2"/>
  <c r="A529" i="2"/>
  <c r="I532" i="2"/>
  <c r="I534" i="2"/>
  <c r="A535" i="2"/>
  <c r="I538" i="2"/>
  <c r="A542" i="2"/>
  <c r="A545" i="2"/>
  <c r="L547" i="2"/>
  <c r="I551" i="2"/>
  <c r="A552" i="2"/>
  <c r="L554" i="2"/>
  <c r="I558" i="2"/>
  <c r="R558" i="2"/>
  <c r="L560" i="2"/>
  <c r="R561" i="2"/>
  <c r="I565" i="2"/>
  <c r="I566" i="2"/>
  <c r="R576" i="2"/>
  <c r="I578" i="2"/>
  <c r="I579" i="2"/>
  <c r="A584" i="2"/>
  <c r="A585" i="2"/>
  <c r="L586" i="2"/>
  <c r="I588" i="2"/>
  <c r="L590" i="2"/>
  <c r="I592" i="2"/>
  <c r="R592" i="2"/>
  <c r="L593" i="2"/>
  <c r="I597" i="2"/>
  <c r="A600" i="2"/>
  <c r="I605" i="2"/>
  <c r="I608" i="2"/>
  <c r="R608" i="2"/>
  <c r="I625" i="2"/>
  <c r="A631" i="2"/>
  <c r="A634" i="2"/>
  <c r="L635" i="2"/>
  <c r="I637" i="2"/>
  <c r="I638" i="2"/>
  <c r="A639" i="2"/>
  <c r="A644" i="2"/>
  <c r="L645" i="2"/>
  <c r="R649" i="2"/>
  <c r="I650" i="2"/>
  <c r="L653" i="2"/>
  <c r="L656" i="2"/>
  <c r="L657" i="2"/>
  <c r="I659" i="2"/>
  <c r="I665" i="2"/>
  <c r="A668" i="2"/>
  <c r="I672" i="2"/>
  <c r="A674" i="2"/>
  <c r="A676" i="2"/>
  <c r="I677" i="2"/>
  <c r="I682" i="2"/>
  <c r="R682" i="2"/>
  <c r="I684" i="2"/>
  <c r="I686" i="2"/>
  <c r="R686" i="2"/>
  <c r="A692" i="2"/>
  <c r="L693" i="2"/>
  <c r="R693" i="2"/>
  <c r="A694" i="2"/>
  <c r="I701" i="2"/>
  <c r="A703" i="2"/>
  <c r="A707" i="2"/>
  <c r="L708" i="2"/>
  <c r="L709" i="2"/>
  <c r="A716" i="2"/>
  <c r="I719" i="2"/>
  <c r="L720" i="2"/>
  <c r="L721" i="2"/>
  <c r="L722" i="2"/>
  <c r="A727" i="2"/>
  <c r="A729" i="2"/>
  <c r="I731" i="2"/>
  <c r="I736" i="2"/>
  <c r="I738" i="2"/>
  <c r="A739" i="2"/>
  <c r="I740" i="2"/>
  <c r="A742" i="2"/>
  <c r="A743" i="2"/>
  <c r="L745" i="2"/>
  <c r="A748" i="2"/>
  <c r="R749" i="2"/>
  <c r="A750" i="2"/>
  <c r="A752" i="2"/>
  <c r="A753" i="2"/>
  <c r="A756" i="2"/>
  <c r="A758" i="2"/>
  <c r="R758" i="2"/>
  <c r="I763" i="2"/>
  <c r="A764" i="2"/>
  <c r="L767" i="2"/>
  <c r="L770" i="2"/>
  <c r="L777" i="2"/>
  <c r="A778" i="2"/>
  <c r="I794" i="2"/>
  <c r="A798" i="2"/>
  <c r="L798" i="2"/>
  <c r="L808" i="2"/>
  <c r="I815" i="2"/>
  <c r="I821" i="2"/>
  <c r="I825" i="2"/>
  <c r="L826" i="2"/>
  <c r="I830" i="2"/>
  <c r="L832" i="2"/>
  <c r="I834" i="2"/>
  <c r="I835" i="2"/>
  <c r="A836" i="2"/>
  <c r="I837" i="2"/>
  <c r="R838" i="2"/>
  <c r="I839" i="2"/>
  <c r="R839" i="2"/>
  <c r="I840" i="2"/>
  <c r="L841" i="2"/>
  <c r="A843" i="2"/>
  <c r="I845" i="2"/>
  <c r="A847" i="2"/>
  <c r="I850" i="2"/>
  <c r="L855" i="2"/>
  <c r="I858" i="2"/>
  <c r="R866" i="2"/>
  <c r="I867" i="2"/>
  <c r="A872" i="2"/>
  <c r="A876" i="2"/>
  <c r="A877" i="2"/>
  <c r="I878" i="2"/>
  <c r="R880" i="2"/>
  <c r="L881" i="2"/>
  <c r="A888" i="2"/>
  <c r="I891" i="2"/>
  <c r="L892" i="2"/>
  <c r="A893" i="2"/>
  <c r="L894" i="2"/>
  <c r="A895" i="2"/>
  <c r="L895" i="2"/>
  <c r="A896" i="2"/>
  <c r="I897" i="2"/>
  <c r="A900" i="2"/>
  <c r="A901" i="2"/>
  <c r="I908" i="2"/>
  <c r="R908" i="2"/>
  <c r="L910" i="2"/>
  <c r="L915" i="2"/>
  <c r="R915" i="2"/>
  <c r="I917" i="2"/>
  <c r="A922" i="2"/>
  <c r="L926" i="2"/>
  <c r="A927" i="2"/>
  <c r="I934" i="2"/>
  <c r="I938" i="2"/>
  <c r="I943" i="2"/>
  <c r="I947" i="2"/>
  <c r="L952" i="2"/>
  <c r="I953" i="2"/>
  <c r="I956" i="2"/>
  <c r="L957" i="2"/>
  <c r="L958" i="2"/>
  <c r="A961" i="2"/>
  <c r="A962" i="2"/>
  <c r="I962" i="2"/>
  <c r="L963" i="2"/>
  <c r="I964" i="2"/>
  <c r="I965" i="2"/>
  <c r="L967" i="2"/>
  <c r="I968" i="2"/>
  <c r="L968" i="2"/>
  <c r="A975" i="2"/>
  <c r="L977" i="2"/>
  <c r="R977" i="2"/>
  <c r="I978" i="2"/>
  <c r="I1000" i="2"/>
  <c r="R1002" i="2"/>
  <c r="A1004" i="2"/>
  <c r="I1006" i="2"/>
  <c r="R1014" i="2"/>
  <c r="L1016" i="2"/>
  <c r="A1021" i="2"/>
  <c r="L1024" i="2"/>
  <c r="A1026" i="2"/>
  <c r="A1029" i="2"/>
  <c r="A1034" i="2"/>
  <c r="I1036" i="2"/>
  <c r="R1036" i="2"/>
  <c r="I1041" i="2"/>
  <c r="A1042" i="2"/>
  <c r="L1043" i="2"/>
  <c r="A1045" i="2"/>
  <c r="A1050" i="2"/>
  <c r="A1052" i="2"/>
  <c r="A1053" i="2"/>
  <c r="I1056" i="2"/>
  <c r="A1058" i="2"/>
  <c r="I1063" i="2"/>
  <c r="R1063" i="2"/>
  <c r="I1065" i="2"/>
  <c r="A1067" i="2"/>
  <c r="I1069" i="2"/>
  <c r="A1071" i="2"/>
  <c r="A1075" i="2"/>
  <c r="L1079" i="2"/>
  <c r="A1080" i="2"/>
  <c r="L1081" i="2"/>
  <c r="A1084" i="2"/>
  <c r="I1087" i="2"/>
  <c r="L1088" i="2"/>
  <c r="A1095" i="2"/>
  <c r="L1102" i="2"/>
  <c r="L1108" i="2"/>
  <c r="A1120" i="2"/>
  <c r="A1122" i="2"/>
  <c r="A1123" i="2"/>
  <c r="I1123" i="2"/>
  <c r="L1124" i="2"/>
  <c r="I1130" i="2"/>
  <c r="A1137" i="2"/>
  <c r="A1142" i="2"/>
  <c r="L1142" i="2"/>
  <c r="L1151" i="2"/>
  <c r="L1155" i="2"/>
  <c r="A1156" i="2"/>
  <c r="L1157" i="2"/>
  <c r="A1160" i="2"/>
  <c r="A1161" i="2"/>
  <c r="I1161" i="2"/>
  <c r="R1162" i="2"/>
  <c r="A1164" i="2"/>
  <c r="I1169" i="2"/>
  <c r="L1170" i="2"/>
  <c r="R1170" i="2"/>
  <c r="A1181" i="2"/>
  <c r="L1186" i="2"/>
  <c r="L1188" i="2"/>
  <c r="A1189" i="2"/>
  <c r="L1192" i="2"/>
  <c r="R1192" i="2"/>
  <c r="I1193" i="2"/>
  <c r="R1203" i="2"/>
  <c r="L1204" i="2"/>
  <c r="R1207" i="2"/>
  <c r="A1208" i="2"/>
  <c r="I1210" i="2"/>
  <c r="L1213" i="2"/>
  <c r="R1213" i="2"/>
  <c r="I1214" i="2"/>
  <c r="I1223" i="2"/>
  <c r="R1230" i="2"/>
  <c r="I1232" i="2"/>
  <c r="A1234" i="2"/>
  <c r="L1236" i="2"/>
  <c r="I1246" i="2"/>
  <c r="I1249" i="2"/>
  <c r="A1258" i="2"/>
  <c r="A1263" i="2"/>
  <c r="A1273" i="2"/>
  <c r="A1276" i="2"/>
  <c r="A1280" i="2"/>
  <c r="L1280" i="2"/>
  <c r="L1281" i="2"/>
  <c r="A1286" i="2"/>
  <c r="A1290" i="2"/>
  <c r="I1292" i="2"/>
  <c r="A1382" i="2"/>
  <c r="L1383" i="2"/>
  <c r="A1388" i="2"/>
  <c r="I1391" i="2"/>
  <c r="A1392" i="2"/>
  <c r="A1395" i="2"/>
  <c r="L1397" i="2"/>
  <c r="A1401" i="2"/>
  <c r="I1403" i="2"/>
  <c r="A1404" i="2"/>
  <c r="R1404" i="2"/>
  <c r="L1405" i="2"/>
  <c r="A1406" i="2"/>
  <c r="R1406" i="2"/>
  <c r="A1411" i="2"/>
  <c r="L1413" i="2"/>
  <c r="I1416" i="2"/>
  <c r="I1417" i="2"/>
  <c r="A1425" i="2"/>
  <c r="L1429" i="2"/>
  <c r="L1434" i="2"/>
  <c r="L1438" i="2"/>
  <c r="A1439" i="2"/>
  <c r="L1440" i="2"/>
  <c r="A1441" i="2"/>
  <c r="I1443" i="2"/>
  <c r="L1444" i="2"/>
  <c r="L1448" i="2"/>
  <c r="A1449" i="2"/>
  <c r="L1455" i="2"/>
  <c r="A1459" i="2"/>
  <c r="A1461" i="2"/>
  <c r="A1464" i="2"/>
  <c r="A1470" i="2"/>
  <c r="A1481" i="2"/>
  <c r="I1484" i="2"/>
  <c r="L1485" i="2"/>
  <c r="L1488" i="2"/>
  <c r="A1491" i="2"/>
  <c r="A1499" i="2"/>
  <c r="L1506" i="2"/>
  <c r="I1509" i="2"/>
  <c r="A1512" i="2"/>
  <c r="L1517" i="2"/>
  <c r="A1518" i="2"/>
  <c r="L1519" i="2"/>
  <c r="A1520" i="2"/>
  <c r="L1520" i="2"/>
  <c r="I1522" i="2"/>
  <c r="L1525" i="2"/>
  <c r="L1527" i="2"/>
  <c r="A1532" i="2"/>
  <c r="L1533" i="2"/>
  <c r="A1539" i="2"/>
  <c r="I1540" i="2"/>
  <c r="L1543" i="2"/>
  <c r="A1545" i="2"/>
  <c r="L1548" i="2"/>
  <c r="A1549" i="2"/>
  <c r="R1549" i="2"/>
  <c r="I1552" i="2"/>
  <c r="A1553" i="2"/>
  <c r="A1554" i="2"/>
  <c r="L1554" i="2"/>
  <c r="A1557" i="2"/>
  <c r="L1557" i="2"/>
  <c r="A1558" i="2"/>
  <c r="A1560" i="2"/>
  <c r="L1560" i="2"/>
  <c r="I1565" i="2"/>
  <c r="I1581" i="2"/>
  <c r="A1583" i="2"/>
  <c r="I1585" i="2"/>
  <c r="L1586" i="2"/>
  <c r="A1588" i="2"/>
  <c r="L1589" i="2"/>
  <c r="A1594" i="2"/>
  <c r="I1595" i="2"/>
  <c r="A1596" i="2"/>
  <c r="L1598" i="2"/>
  <c r="L1602" i="2"/>
  <c r="I1604" i="2"/>
  <c r="I1606" i="2"/>
  <c r="L1609" i="2"/>
  <c r="A1613" i="2"/>
  <c r="I1614" i="2"/>
  <c r="I1615" i="2"/>
  <c r="A1616" i="2"/>
  <c r="L1623" i="2"/>
  <c r="I1624" i="2"/>
  <c r="L1625" i="2"/>
  <c r="I1628" i="2"/>
  <c r="I1630" i="2"/>
  <c r="A1634" i="2"/>
  <c r="L1634" i="2"/>
  <c r="I1638" i="2"/>
  <c r="I1641" i="2"/>
  <c r="A1642" i="2"/>
  <c r="L1642" i="2"/>
  <c r="R1642" i="2"/>
  <c r="A1644" i="2"/>
  <c r="A1649" i="2"/>
  <c r="A1650" i="2"/>
  <c r="A1651" i="2"/>
  <c r="I1656" i="2"/>
  <c r="L1657" i="2"/>
  <c r="A1659" i="2"/>
  <c r="A1660" i="2"/>
  <c r="L1660" i="2"/>
  <c r="A1662" i="2"/>
  <c r="I1663" i="2"/>
  <c r="I1668" i="2"/>
  <c r="A1672" i="2"/>
  <c r="A1674" i="2"/>
  <c r="I1675" i="2"/>
  <c r="I1676" i="2"/>
  <c r="A1681" i="2"/>
  <c r="A1696" i="2"/>
  <c r="A1702" i="2"/>
  <c r="I1705" i="2"/>
  <c r="I1714" i="2"/>
  <c r="A1715" i="2"/>
  <c r="A1718" i="2"/>
  <c r="A1725" i="2"/>
  <c r="A1728" i="2"/>
  <c r="A1734" i="2"/>
  <c r="A1735" i="2"/>
  <c r="L1736" i="2"/>
  <c r="A1738" i="2"/>
  <c r="A1739" i="2"/>
  <c r="A1740" i="2"/>
  <c r="A1743" i="2"/>
  <c r="A1744" i="2"/>
  <c r="L1746" i="2"/>
  <c r="A1747" i="2"/>
  <c r="L1748" i="2"/>
  <c r="A1751" i="2"/>
  <c r="A1752" i="2"/>
  <c r="A1759" i="2"/>
  <c r="I1760" i="2"/>
  <c r="A1764" i="2"/>
  <c r="I1765" i="2"/>
  <c r="I1770" i="2"/>
  <c r="A1773" i="2"/>
  <c r="A1797" i="2"/>
  <c r="A1798" i="2"/>
  <c r="A1800" i="2"/>
  <c r="L1801" i="2"/>
  <c r="I1806" i="2"/>
  <c r="A2161" i="2"/>
  <c r="A2173" i="2"/>
  <c r="A2190" i="2"/>
  <c r="A1822" i="2"/>
  <c r="A1831" i="2"/>
  <c r="L1835" i="2"/>
  <c r="A1840" i="2"/>
  <c r="A1849" i="2"/>
  <c r="A1862" i="2"/>
  <c r="A1866" i="2"/>
  <c r="A1870" i="2"/>
  <c r="A1874" i="2"/>
  <c r="A1881" i="2"/>
  <c r="A1889" i="2"/>
  <c r="A1902" i="2"/>
  <c r="A1918" i="2"/>
  <c r="A1920" i="2"/>
  <c r="A1921" i="2"/>
  <c r="A1923" i="2"/>
  <c r="A1926" i="2"/>
  <c r="A1927" i="2"/>
  <c r="A1930" i="2"/>
  <c r="A1933" i="2"/>
  <c r="A1934" i="2"/>
  <c r="I1938" i="2"/>
  <c r="I1939" i="2"/>
  <c r="R1939" i="2"/>
  <c r="A1942" i="2"/>
  <c r="I1947" i="2"/>
  <c r="L1947" i="2"/>
  <c r="I1951" i="2"/>
  <c r="A1952" i="2"/>
  <c r="A1969" i="2"/>
  <c r="A1972" i="2"/>
  <c r="A1973" i="2"/>
  <c r="A1976" i="2"/>
  <c r="A1980" i="2"/>
  <c r="L1990" i="2"/>
  <c r="A1995" i="2"/>
  <c r="I1997" i="2"/>
  <c r="A2000" i="2"/>
  <c r="I2001" i="2"/>
  <c r="A2008" i="2"/>
  <c r="I2014" i="2"/>
  <c r="A2015" i="2"/>
  <c r="I2017" i="2"/>
  <c r="A2018" i="2"/>
  <c r="L2018" i="2"/>
  <c r="I2026" i="2"/>
  <c r="L2029" i="2"/>
  <c r="L2032" i="2"/>
  <c r="A2037" i="2"/>
  <c r="A2040" i="2"/>
  <c r="A2042" i="2"/>
  <c r="A2047" i="2"/>
  <c r="L2047" i="2"/>
  <c r="A2049" i="2"/>
  <c r="A2053" i="2"/>
  <c r="L2053" i="2"/>
  <c r="A2054" i="2"/>
  <c r="L2056" i="2"/>
  <c r="R2056" i="2"/>
  <c r="A2057" i="2"/>
  <c r="L2062" i="2"/>
  <c r="L2063" i="2"/>
  <c r="A2066" i="2"/>
  <c r="I2066" i="2"/>
  <c r="I2075" i="2"/>
  <c r="A2076" i="2"/>
  <c r="I2078" i="2"/>
  <c r="L2079" i="2"/>
  <c r="A2081" i="2"/>
  <c r="A2085" i="2"/>
  <c r="A2092" i="2"/>
  <c r="L2094" i="2"/>
  <c r="I2096" i="2"/>
  <c r="A2098" i="2"/>
  <c r="I2099" i="2"/>
  <c r="A2104" i="2"/>
  <c r="I2105" i="2"/>
  <c r="A2106" i="2"/>
  <c r="A2107" i="2"/>
  <c r="I2110" i="2"/>
  <c r="I2116" i="2"/>
  <c r="A2118" i="2"/>
  <c r="A2121" i="2"/>
  <c r="I2126" i="2"/>
  <c r="L2128" i="2"/>
  <c r="I2129" i="2"/>
  <c r="L2130" i="2"/>
  <c r="I2131" i="2"/>
  <c r="I2132" i="2"/>
  <c r="L2133" i="2"/>
  <c r="L2138" i="2"/>
  <c r="R2138" i="2"/>
  <c r="A2140" i="2"/>
  <c r="A2143" i="2"/>
  <c r="A2147" i="2"/>
  <c r="L274" i="2"/>
  <c r="I276" i="2"/>
  <c r="I280" i="2"/>
  <c r="L287" i="2"/>
  <c r="A289" i="2"/>
  <c r="A290" i="2"/>
  <c r="I290" i="2"/>
  <c r="A293" i="2"/>
  <c r="I293" i="2"/>
  <c r="I294" i="2"/>
  <c r="I295" i="2"/>
  <c r="A301" i="2"/>
  <c r="A309" i="2"/>
  <c r="A310" i="2"/>
  <c r="L310" i="2"/>
  <c r="A319" i="2"/>
  <c r="L319" i="2"/>
  <c r="A323" i="2"/>
  <c r="L323" i="2"/>
  <c r="A324" i="2"/>
  <c r="A333" i="2"/>
  <c r="A334" i="2"/>
  <c r="L343" i="2"/>
  <c r="A344" i="2"/>
  <c r="L344" i="2"/>
  <c r="A346" i="2"/>
  <c r="I347" i="2"/>
  <c r="A358" i="2"/>
  <c r="L359" i="2"/>
  <c r="R359" i="2"/>
  <c r="L360" i="2"/>
  <c r="A361" i="2"/>
  <c r="L366" i="2"/>
  <c r="L367" i="2"/>
  <c r="I369" i="2"/>
  <c r="A385" i="2"/>
  <c r="A387" i="2"/>
  <c r="L390" i="2"/>
  <c r="A394" i="2"/>
  <c r="L394" i="2"/>
  <c r="A398" i="2"/>
  <c r="A402" i="2"/>
  <c r="I402" i="2"/>
  <c r="A403" i="2"/>
  <c r="I404" i="2"/>
  <c r="L407" i="2"/>
  <c r="I408" i="2"/>
  <c r="I417" i="2"/>
  <c r="L431" i="2"/>
  <c r="A440" i="2"/>
  <c r="A442" i="2"/>
  <c r="A446" i="2"/>
  <c r="A462" i="2"/>
  <c r="I464" i="2"/>
  <c r="A470" i="2"/>
  <c r="L471" i="2"/>
  <c r="L476" i="2"/>
  <c r="I479" i="2"/>
  <c r="A483" i="2"/>
  <c r="L483" i="2"/>
  <c r="I486" i="2"/>
  <c r="I489" i="2"/>
  <c r="L490" i="2"/>
  <c r="I495" i="2"/>
  <c r="A499" i="2"/>
  <c r="A500" i="2"/>
  <c r="L501" i="2"/>
  <c r="A503" i="2"/>
  <c r="I504" i="2"/>
  <c r="L506" i="2"/>
  <c r="L511" i="2"/>
  <c r="A513" i="2"/>
  <c r="L516" i="2"/>
  <c r="A519" i="2"/>
  <c r="I520" i="2"/>
  <c r="L527" i="2"/>
  <c r="A530" i="2"/>
  <c r="L531" i="2"/>
  <c r="A533" i="2"/>
  <c r="I540" i="2"/>
  <c r="A548" i="2"/>
  <c r="A551" i="2"/>
  <c r="L552" i="2"/>
  <c r="A556" i="2"/>
  <c r="L557" i="2"/>
  <c r="L558" i="2"/>
  <c r="A559" i="2"/>
  <c r="I563" i="2"/>
  <c r="A564" i="2"/>
  <c r="L565" i="2"/>
  <c r="L573" i="2"/>
  <c r="I576" i="2"/>
  <c r="A577" i="2"/>
  <c r="L583" i="2"/>
  <c r="I586" i="2"/>
  <c r="I589" i="2"/>
  <c r="A592" i="2"/>
  <c r="L594" i="2"/>
  <c r="L598" i="2"/>
  <c r="I606" i="2"/>
  <c r="I607" i="2"/>
  <c r="R607" i="2"/>
  <c r="A611" i="2"/>
  <c r="I615" i="2"/>
  <c r="A618" i="2"/>
  <c r="L618" i="2"/>
  <c r="I621" i="2"/>
  <c r="L622" i="2"/>
  <c r="L624" i="2"/>
  <c r="L628" i="2"/>
  <c r="R628" i="2"/>
  <c r="I629" i="2"/>
  <c r="A630" i="2"/>
  <c r="L638" i="2"/>
  <c r="L641" i="2"/>
  <c r="A647" i="2"/>
  <c r="I649" i="2"/>
  <c r="A655" i="2"/>
  <c r="I656" i="2"/>
  <c r="R656" i="2"/>
  <c r="L659" i="2"/>
  <c r="I661" i="2"/>
  <c r="A662" i="2"/>
  <c r="I664" i="2"/>
  <c r="A665" i="2"/>
  <c r="A666" i="2"/>
  <c r="A672" i="2"/>
  <c r="I673" i="2"/>
  <c r="L676" i="2"/>
  <c r="L681" i="2"/>
  <c r="L691" i="2"/>
  <c r="I693" i="2"/>
  <c r="A696" i="2"/>
  <c r="I696" i="2"/>
  <c r="I697" i="2"/>
  <c r="I699" i="2"/>
  <c r="I704" i="2"/>
  <c r="R704" i="2"/>
  <c r="A705" i="2"/>
  <c r="I706" i="2"/>
  <c r="I707" i="2"/>
  <c r="A709" i="2"/>
  <c r="I709" i="2"/>
  <c r="I710" i="2"/>
  <c r="L714" i="2"/>
  <c r="I715" i="2"/>
  <c r="L717" i="2"/>
  <c r="L718" i="2"/>
  <c r="A723" i="2"/>
  <c r="A728" i="2"/>
  <c r="I728" i="2"/>
  <c r="L730" i="2"/>
  <c r="A736" i="2"/>
  <c r="A737" i="2"/>
  <c r="I743" i="2"/>
  <c r="I744" i="2"/>
  <c r="A747" i="2"/>
  <c r="L752" i="2"/>
  <c r="L755" i="2"/>
  <c r="R757" i="2"/>
  <c r="L758" i="2"/>
  <c r="L762" i="2"/>
  <c r="A763" i="2"/>
  <c r="I766" i="2"/>
  <c r="I768" i="2"/>
  <c r="A769" i="2"/>
  <c r="L771" i="2"/>
  <c r="R771" i="2"/>
  <c r="I775" i="2"/>
  <c r="L779" i="2"/>
  <c r="A780" i="2"/>
  <c r="A782" i="2"/>
  <c r="A783" i="2"/>
  <c r="L786" i="2"/>
  <c r="L792" i="2"/>
  <c r="A795" i="2"/>
  <c r="I797" i="2"/>
  <c r="L801" i="2"/>
  <c r="R803" i="2"/>
  <c r="A804" i="2"/>
  <c r="I805" i="2"/>
  <c r="A808" i="2"/>
  <c r="A809" i="2"/>
  <c r="L857" i="2"/>
  <c r="A858" i="2"/>
  <c r="A862" i="2"/>
  <c r="L863" i="2"/>
  <c r="L864" i="2"/>
  <c r="R864" i="2"/>
  <c r="L865" i="2"/>
  <c r="A866" i="2"/>
  <c r="I869" i="2"/>
  <c r="A870" i="2"/>
  <c r="L872" i="2"/>
  <c r="L875" i="2"/>
  <c r="L877" i="2"/>
  <c r="L880" i="2"/>
  <c r="A881" i="2"/>
  <c r="L900" i="2"/>
  <c r="I903" i="2"/>
  <c r="A906" i="2"/>
  <c r="A909" i="2"/>
  <c r="A911" i="2"/>
  <c r="I912" i="2"/>
  <c r="R913" i="2"/>
  <c r="I914" i="2"/>
  <c r="I919" i="2"/>
  <c r="I926" i="2"/>
  <c r="L928" i="2"/>
  <c r="R928" i="2"/>
  <c r="L929" i="2"/>
  <c r="I930" i="2"/>
  <c r="I933" i="2"/>
  <c r="I937" i="2"/>
  <c r="A938" i="2"/>
  <c r="L938" i="2"/>
  <c r="A939" i="2"/>
  <c r="L939" i="2"/>
  <c r="L941" i="2"/>
  <c r="I945" i="2"/>
  <c r="A949" i="2"/>
  <c r="A953" i="2"/>
  <c r="L954" i="2"/>
  <c r="A963" i="2"/>
  <c r="L964" i="2"/>
  <c r="A965" i="2"/>
  <c r="A966" i="2"/>
  <c r="A967" i="2"/>
  <c r="I967" i="2"/>
  <c r="A971" i="2"/>
  <c r="A973" i="2"/>
  <c r="A977" i="2"/>
  <c r="L979" i="2"/>
  <c r="A981" i="2"/>
  <c r="I985" i="2"/>
  <c r="I987" i="2"/>
  <c r="I988" i="2"/>
  <c r="L989" i="2"/>
  <c r="I1004" i="2"/>
  <c r="I1014" i="2"/>
  <c r="L1017" i="2"/>
  <c r="L1022" i="2"/>
  <c r="R1023" i="2"/>
  <c r="L1029" i="2"/>
  <c r="R1029" i="2"/>
  <c r="A1030" i="2"/>
  <c r="I1033" i="2"/>
  <c r="A1036" i="2"/>
  <c r="I1037" i="2"/>
  <c r="L1042" i="2"/>
  <c r="A1046" i="2"/>
  <c r="L1051" i="2"/>
  <c r="I1052" i="2"/>
  <c r="A1056" i="2"/>
  <c r="A1059" i="2"/>
  <c r="A1060" i="2"/>
  <c r="A1061" i="2"/>
  <c r="I1062" i="2"/>
  <c r="L1065" i="2"/>
  <c r="R1065" i="2"/>
  <c r="I1066" i="2"/>
  <c r="I1068" i="2"/>
  <c r="A1069" i="2"/>
  <c r="A1070" i="2"/>
  <c r="A1072" i="2"/>
  <c r="A1073" i="2"/>
  <c r="A1076" i="2"/>
  <c r="L1078" i="2"/>
  <c r="I1079" i="2"/>
  <c r="A1083" i="2"/>
  <c r="A1088" i="2"/>
  <c r="A1090" i="2"/>
  <c r="L1091" i="2"/>
  <c r="I1098" i="2"/>
  <c r="I1100" i="2"/>
  <c r="L1101" i="2"/>
  <c r="L1103" i="2"/>
  <c r="L1105" i="2"/>
  <c r="A1106" i="2"/>
  <c r="L1107" i="2"/>
  <c r="R1107" i="2"/>
  <c r="A1114" i="2"/>
  <c r="I1117" i="2"/>
  <c r="I1118" i="2"/>
  <c r="I1124" i="2"/>
  <c r="I1128" i="2"/>
  <c r="I1129" i="2"/>
  <c r="L1132" i="2"/>
  <c r="A1141" i="2"/>
  <c r="I1142" i="2"/>
  <c r="A1143" i="2"/>
  <c r="A1145" i="2"/>
  <c r="L1147" i="2"/>
  <c r="A1151" i="2"/>
  <c r="A1152" i="2"/>
  <c r="A1154" i="2"/>
  <c r="L1154" i="2"/>
  <c r="A1158" i="2"/>
  <c r="I1160" i="2"/>
  <c r="A1173" i="2"/>
  <c r="L1174" i="2"/>
  <c r="L1178" i="2"/>
  <c r="A1179" i="2"/>
  <c r="I1183" i="2"/>
  <c r="R1183" i="2"/>
  <c r="A1195" i="2"/>
  <c r="L1196" i="2"/>
  <c r="L1203" i="2"/>
  <c r="L1207" i="2"/>
  <c r="A1215" i="2"/>
  <c r="R1216" i="2"/>
  <c r="L1218" i="2"/>
  <c r="A1219" i="2"/>
  <c r="L1220" i="2"/>
  <c r="R1220" i="2"/>
  <c r="I1222" i="2"/>
  <c r="A1225" i="2"/>
  <c r="A1226" i="2"/>
  <c r="A1230" i="2"/>
  <c r="A1236" i="2"/>
  <c r="I1238" i="2"/>
  <c r="L1241" i="2"/>
  <c r="A1245" i="2"/>
  <c r="I1247" i="2"/>
  <c r="L1249" i="2"/>
  <c r="L1251" i="2"/>
  <c r="A1253" i="2"/>
  <c r="A1254" i="2"/>
  <c r="A1255" i="2"/>
  <c r="L1255" i="2"/>
  <c r="I1257" i="2"/>
  <c r="L1258" i="2"/>
  <c r="L1263" i="2"/>
  <c r="A1265" i="2"/>
  <c r="L1266" i="2"/>
  <c r="L1267" i="2"/>
  <c r="L1270" i="2"/>
  <c r="A1271" i="2"/>
  <c r="I1280" i="2"/>
  <c r="L1286" i="2"/>
  <c r="L1288" i="2"/>
  <c r="L1292" i="2"/>
  <c r="R1382" i="2"/>
  <c r="I1383" i="2"/>
  <c r="I1386" i="2"/>
  <c r="A1389" i="2"/>
  <c r="L1391" i="2"/>
  <c r="I1392" i="2"/>
  <c r="L1395" i="2"/>
  <c r="I1396" i="2"/>
  <c r="A1397" i="2"/>
  <c r="A1398" i="2"/>
  <c r="I1401" i="2"/>
  <c r="I1406" i="2"/>
  <c r="I1407" i="2"/>
  <c r="R1407" i="2"/>
  <c r="I1408" i="2"/>
  <c r="A1410" i="2"/>
  <c r="L1411" i="2"/>
  <c r="I1420" i="2"/>
  <c r="I1421" i="2"/>
  <c r="L1422" i="2"/>
  <c r="L1426" i="2"/>
  <c r="A1427" i="2"/>
  <c r="A1429" i="2"/>
  <c r="A1431" i="2"/>
  <c r="I1434" i="2"/>
  <c r="A1436" i="2"/>
  <c r="L1437" i="2"/>
  <c r="A1438" i="2"/>
  <c r="A1443" i="2"/>
  <c r="L1447" i="2"/>
  <c r="A1450" i="2"/>
  <c r="L1453" i="2"/>
  <c r="A1454" i="2"/>
  <c r="I1455" i="2"/>
  <c r="I1458" i="2"/>
  <c r="A1465" i="2"/>
  <c r="I1465" i="2"/>
  <c r="I1466" i="2"/>
  <c r="A1468" i="2"/>
  <c r="A1469" i="2"/>
  <c r="A1473" i="2"/>
  <c r="A1474" i="2"/>
  <c r="L1478" i="2"/>
  <c r="A1485" i="2"/>
  <c r="I1487" i="2"/>
  <c r="L1490" i="2"/>
  <c r="A1492" i="2"/>
  <c r="I1495" i="2"/>
  <c r="L1498" i="2"/>
  <c r="L1500" i="2"/>
  <c r="L1503" i="2"/>
  <c r="A1504" i="2"/>
  <c r="I1506" i="2"/>
  <c r="I1510" i="2"/>
  <c r="A1515" i="2"/>
  <c r="L1524" i="2"/>
  <c r="L1617" i="2"/>
  <c r="A1619" i="2"/>
  <c r="A1622" i="2"/>
  <c r="A1630" i="2"/>
  <c r="A1633" i="2"/>
  <c r="A1635" i="2"/>
  <c r="A1640" i="2"/>
  <c r="L1645" i="2"/>
  <c r="A1646" i="2"/>
  <c r="L1651" i="2"/>
  <c r="A1656" i="2"/>
  <c r="A2158" i="2"/>
  <c r="A2170" i="2"/>
  <c r="A2178" i="2"/>
  <c r="A2183" i="2"/>
  <c r="A2187" i="2"/>
  <c r="A2196" i="2"/>
  <c r="A1826" i="2"/>
  <c r="A1844" i="2"/>
  <c r="A1857" i="2"/>
  <c r="A1877" i="2"/>
  <c r="A1884" i="2"/>
  <c r="A1893" i="2"/>
  <c r="A1906" i="2"/>
  <c r="A1916" i="2"/>
  <c r="A1917" i="2"/>
  <c r="A1919" i="2"/>
  <c r="A1922" i="2"/>
  <c r="A1924" i="2"/>
  <c r="A1925" i="2"/>
  <c r="I1926" i="2"/>
  <c r="L1926" i="2"/>
  <c r="A1931" i="2"/>
  <c r="I1931" i="2"/>
  <c r="A1935" i="2"/>
  <c r="I1937" i="2"/>
  <c r="L1939" i="2"/>
  <c r="A1940" i="2"/>
  <c r="A1944" i="2"/>
  <c r="A1950" i="2"/>
  <c r="A1951" i="2"/>
  <c r="L1951" i="2"/>
  <c r="I1955" i="2"/>
  <c r="A1957" i="2"/>
  <c r="A1963" i="2"/>
  <c r="A1965" i="2"/>
  <c r="L1969" i="2"/>
  <c r="R1970" i="2"/>
  <c r="I1972" i="2"/>
  <c r="L1977" i="2"/>
  <c r="I1978" i="2"/>
  <c r="L1980" i="2"/>
  <c r="I1981" i="2"/>
  <c r="I1984" i="2"/>
  <c r="R1988" i="2"/>
  <c r="I1989" i="2"/>
  <c r="A1991" i="2"/>
  <c r="A1992" i="2"/>
  <c r="A1996" i="2"/>
  <c r="A1997" i="2"/>
  <c r="L1999" i="2"/>
  <c r="A2011" i="2"/>
  <c r="L2011" i="2"/>
  <c r="I2012" i="2"/>
  <c r="R2012" i="2"/>
  <c r="A2013" i="2"/>
  <c r="A2016" i="2"/>
  <c r="L2020" i="2"/>
  <c r="A2025" i="2"/>
  <c r="L2025" i="2"/>
  <c r="L2026" i="2"/>
  <c r="R2026" i="2"/>
  <c r="A2028" i="2"/>
  <c r="A2038" i="2"/>
  <c r="L2038" i="2"/>
  <c r="A2041" i="2"/>
  <c r="I2044" i="2"/>
  <c r="L2048" i="2"/>
  <c r="A2058" i="2"/>
  <c r="I2065" i="2"/>
  <c r="A2069" i="2"/>
  <c r="A2071" i="2"/>
  <c r="A2073" i="2"/>
  <c r="I2073" i="2"/>
  <c r="L2078" i="2"/>
  <c r="I2079" i="2"/>
  <c r="I2095" i="2"/>
  <c r="A2101" i="2"/>
  <c r="I2107" i="2"/>
  <c r="A2112" i="2"/>
  <c r="A2116" i="2"/>
  <c r="L2119" i="2"/>
  <c r="L2123" i="2"/>
  <c r="A2124" i="2"/>
  <c r="A2127" i="2"/>
  <c r="A2130" i="2"/>
  <c r="I2134" i="2"/>
  <c r="L2137" i="2"/>
  <c r="R2137" i="2"/>
  <c r="L2139" i="2"/>
  <c r="L2142" i="2"/>
  <c r="I2145" i="2"/>
  <c r="A278" i="2"/>
  <c r="L278" i="2"/>
  <c r="R278" i="2"/>
  <c r="A279" i="2"/>
  <c r="A280" i="2"/>
  <c r="I282" i="2"/>
  <c r="I285" i="2"/>
  <c r="A291" i="2"/>
  <c r="L291" i="2"/>
  <c r="A295" i="2"/>
  <c r="I296" i="2"/>
  <c r="A300" i="2"/>
  <c r="I301" i="2"/>
  <c r="I310" i="2"/>
  <c r="A312" i="2"/>
  <c r="A330" i="2"/>
  <c r="I335" i="2"/>
  <c r="L336" i="2"/>
  <c r="A343" i="2"/>
  <c r="I348" i="2"/>
  <c r="L354" i="2"/>
  <c r="I356" i="2"/>
  <c r="I358" i="2"/>
  <c r="L361" i="2"/>
  <c r="I372" i="2"/>
  <c r="I373" i="2"/>
  <c r="I375" i="2"/>
  <c r="I376" i="2"/>
  <c r="I381" i="2"/>
  <c r="I383" i="2"/>
  <c r="L387" i="2"/>
  <c r="I388" i="2"/>
  <c r="A390" i="2"/>
  <c r="I390" i="2"/>
  <c r="A392" i="2"/>
  <c r="L392" i="2"/>
  <c r="I393" i="2"/>
  <c r="I397" i="2"/>
  <c r="L398" i="2"/>
  <c r="A401" i="2"/>
  <c r="I405" i="2"/>
  <c r="L409" i="2"/>
  <c r="R409" i="2"/>
  <c r="L410" i="2"/>
  <c r="A412" i="2"/>
  <c r="A413" i="2"/>
  <c r="A418" i="2"/>
  <c r="A421" i="2"/>
  <c r="A428" i="2"/>
  <c r="A441" i="2"/>
  <c r="A464" i="2"/>
  <c r="L465" i="2"/>
  <c r="I467" i="2"/>
  <c r="I470" i="2"/>
  <c r="A473" i="2"/>
  <c r="A474" i="2"/>
  <c r="A475" i="2"/>
  <c r="A476" i="2"/>
  <c r="L484" i="2"/>
  <c r="A488" i="2"/>
  <c r="I488" i="2"/>
  <c r="L489" i="2"/>
  <c r="A496" i="2"/>
  <c r="L499" i="2"/>
  <c r="A502" i="2"/>
  <c r="I503" i="2"/>
  <c r="A504" i="2"/>
  <c r="L505" i="2"/>
  <c r="A508" i="2"/>
  <c r="I509" i="2"/>
  <c r="A510" i="2"/>
  <c r="I516" i="2"/>
  <c r="A521" i="2"/>
  <c r="L522" i="2"/>
  <c r="R523" i="2"/>
  <c r="A525" i="2"/>
  <c r="A532" i="2"/>
  <c r="L537" i="2"/>
  <c r="R537" i="2"/>
  <c r="A543" i="2"/>
  <c r="A544" i="2"/>
  <c r="A546" i="2"/>
  <c r="I552" i="2"/>
  <c r="A555" i="2"/>
  <c r="I559" i="2"/>
  <c r="R559" i="2"/>
  <c r="L562" i="2"/>
  <c r="R562" i="2"/>
  <c r="I569" i="2"/>
  <c r="A575" i="2"/>
  <c r="L576" i="2"/>
  <c r="A579" i="2"/>
  <c r="I580" i="2"/>
  <c r="I583" i="2"/>
  <c r="L592" i="2"/>
  <c r="A597" i="2"/>
  <c r="L597" i="2"/>
  <c r="A602" i="2"/>
  <c r="L603" i="2"/>
  <c r="A604" i="2"/>
  <c r="A608" i="2"/>
  <c r="L609" i="2"/>
  <c r="A612" i="2"/>
  <c r="L612" i="2"/>
  <c r="L619" i="2"/>
  <c r="I624" i="2"/>
  <c r="L626" i="2"/>
  <c r="I627" i="2"/>
  <c r="A628" i="2"/>
  <c r="I636" i="2"/>
  <c r="L637" i="2"/>
  <c r="L642" i="2"/>
  <c r="A643" i="2"/>
  <c r="I644" i="2"/>
  <c r="I645" i="2"/>
  <c r="A646" i="2"/>
  <c r="L647" i="2"/>
  <c r="L651" i="2"/>
  <c r="R652" i="2"/>
  <c r="A654" i="2"/>
  <c r="L654" i="2"/>
  <c r="A659" i="2"/>
  <c r="R660" i="2"/>
  <c r="L661" i="2"/>
  <c r="A663" i="2"/>
  <c r="L667" i="2"/>
  <c r="R668" i="2"/>
  <c r="A675" i="2"/>
  <c r="L678" i="2"/>
  <c r="I681" i="2"/>
  <c r="A687" i="2"/>
  <c r="L688" i="2"/>
  <c r="A690" i="2"/>
  <c r="I691" i="2"/>
  <c r="I695" i="2"/>
  <c r="A698" i="2"/>
  <c r="A700" i="2"/>
  <c r="R700" i="2"/>
  <c r="L703" i="2"/>
  <c r="L707" i="2"/>
  <c r="A708" i="2"/>
  <c r="I714" i="2"/>
  <c r="I716" i="2"/>
  <c r="L716" i="2"/>
  <c r="I718" i="2"/>
  <c r="I720" i="2"/>
  <c r="A722" i="2"/>
  <c r="L723" i="2"/>
  <c r="A724" i="2"/>
  <c r="I724" i="2"/>
  <c r="A725" i="2"/>
  <c r="L725" i="2"/>
  <c r="L728" i="2"/>
  <c r="I732" i="2"/>
  <c r="I734" i="2"/>
  <c r="R735" i="2"/>
  <c r="A746" i="2"/>
  <c r="R746" i="2"/>
  <c r="I747" i="2"/>
  <c r="R747" i="2"/>
  <c r="I748" i="2"/>
  <c r="I749" i="2"/>
  <c r="L750" i="2"/>
  <c r="R756" i="2"/>
  <c r="L759" i="2"/>
  <c r="A760" i="2"/>
  <c r="A761" i="2"/>
  <c r="L761" i="2"/>
  <c r="L764" i="2"/>
  <c r="A765" i="2"/>
  <c r="L766" i="2"/>
  <c r="A767" i="2"/>
  <c r="A768" i="2"/>
  <c r="I773" i="2"/>
  <c r="A774" i="2"/>
  <c r="A775" i="2"/>
  <c r="L776" i="2"/>
  <c r="R777" i="2"/>
  <c r="I779" i="2"/>
  <c r="L783" i="2"/>
  <c r="I785" i="2"/>
  <c r="A790" i="2"/>
  <c r="A797" i="2"/>
  <c r="I800" i="2"/>
  <c r="L805" i="2"/>
  <c r="A806" i="2"/>
  <c r="A813" i="2"/>
  <c r="A820" i="2"/>
  <c r="A822" i="2"/>
  <c r="I824" i="2"/>
  <c r="L827" i="2"/>
  <c r="I831" i="2"/>
  <c r="I833" i="2"/>
  <c r="A834" i="2"/>
  <c r="L837" i="2"/>
  <c r="L838" i="2"/>
  <c r="A839" i="2"/>
  <c r="L842" i="2"/>
  <c r="L850" i="2"/>
  <c r="A851" i="2"/>
  <c r="A854" i="2"/>
  <c r="I855" i="2"/>
  <c r="A859" i="2"/>
  <c r="L870" i="2"/>
  <c r="A871" i="2"/>
  <c r="L874" i="2"/>
  <c r="L878" i="2"/>
  <c r="A879" i="2"/>
  <c r="L884" i="2"/>
  <c r="I887" i="2"/>
  <c r="R889" i="2"/>
  <c r="A891" i="2"/>
  <c r="A898" i="2"/>
  <c r="A903" i="2"/>
  <c r="I904" i="2"/>
  <c r="I905" i="2"/>
  <c r="A908" i="2"/>
  <c r="L908" i="2"/>
  <c r="L911" i="2"/>
  <c r="I915" i="2"/>
  <c r="L917" i="2"/>
  <c r="A923" i="2"/>
  <c r="R926" i="2"/>
  <c r="I927" i="2"/>
  <c r="L930" i="2"/>
  <c r="L934" i="2"/>
  <c r="A935" i="2"/>
  <c r="I939" i="2"/>
  <c r="I941" i="2"/>
  <c r="I946" i="2"/>
  <c r="L947" i="2"/>
  <c r="I950" i="2"/>
  <c r="L953" i="2"/>
  <c r="A955" i="2"/>
  <c r="A995" i="2"/>
  <c r="A996" i="2"/>
  <c r="L997" i="2"/>
  <c r="L999" i="2"/>
  <c r="L1000" i="2"/>
  <c r="L1001" i="2"/>
  <c r="A1002" i="2"/>
  <c r="L1002" i="2"/>
  <c r="A1003" i="2"/>
  <c r="A1008" i="2"/>
  <c r="L1009" i="2"/>
  <c r="L1013" i="2"/>
  <c r="L1014" i="2"/>
  <c r="I1017" i="2"/>
  <c r="L1020" i="2"/>
  <c r="L1023" i="2"/>
  <c r="L1060" i="2"/>
  <c r="R1064" i="2"/>
  <c r="L1067" i="2"/>
  <c r="I1077" i="2"/>
  <c r="L1080" i="2"/>
  <c r="I1090" i="2"/>
  <c r="L1094" i="2"/>
  <c r="L1097" i="2"/>
  <c r="A1098" i="2"/>
  <c r="I1099" i="2"/>
  <c r="A1100" i="2"/>
  <c r="I1101" i="2"/>
  <c r="I1104" i="2"/>
  <c r="L1110" i="2"/>
  <c r="A1111" i="2"/>
  <c r="A1115" i="2"/>
  <c r="A1119" i="2"/>
  <c r="A1125" i="2"/>
  <c r="A1126" i="2"/>
  <c r="A1128" i="2"/>
  <c r="I1131" i="2"/>
  <c r="A1132" i="2"/>
  <c r="R1132" i="2"/>
  <c r="I1133" i="2"/>
  <c r="L1134" i="2"/>
  <c r="L1136" i="2"/>
  <c r="A1138" i="2"/>
  <c r="I1141" i="2"/>
  <c r="A1149" i="2"/>
  <c r="I1153" i="2"/>
  <c r="L1161" i="2"/>
  <c r="I1164" i="2"/>
  <c r="L1169" i="2"/>
  <c r="L1172" i="2"/>
  <c r="A1180" i="2"/>
  <c r="A1183" i="2"/>
  <c r="A1185" i="2"/>
  <c r="I1188" i="2"/>
  <c r="L1190" i="2"/>
  <c r="L1194" i="2"/>
  <c r="A1204" i="2"/>
  <c r="L1206" i="2"/>
  <c r="I1209" i="2"/>
  <c r="A1212" i="2"/>
  <c r="I1216" i="2"/>
  <c r="A1217" i="2"/>
  <c r="A1222" i="2"/>
  <c r="R1222" i="2"/>
  <c r="L1224" i="2"/>
  <c r="R1224" i="2"/>
  <c r="I1225" i="2"/>
  <c r="L1228" i="2"/>
  <c r="L1230" i="2"/>
  <c r="I1231" i="2"/>
  <c r="I1233" i="2"/>
  <c r="R1234" i="2"/>
  <c r="L1237" i="2"/>
  <c r="A1242" i="2"/>
  <c r="L1243" i="2"/>
  <c r="L1245" i="2"/>
  <c r="A1247" i="2"/>
  <c r="A1250" i="2"/>
  <c r="L1252" i="2"/>
  <c r="A1256" i="2"/>
  <c r="I1262" i="2"/>
  <c r="A1270" i="2"/>
  <c r="I1271" i="2"/>
  <c r="A1289" i="2"/>
  <c r="A1291" i="2"/>
  <c r="I1385" i="2"/>
  <c r="I1390" i="2"/>
  <c r="A1394" i="2"/>
  <c r="L1410" i="2"/>
  <c r="A1413" i="2"/>
  <c r="A1420" i="2"/>
  <c r="A1430" i="2"/>
  <c r="I1432" i="2"/>
  <c r="I1433" i="2"/>
  <c r="A1435" i="2"/>
  <c r="I1436" i="2"/>
  <c r="L1439" i="2"/>
  <c r="I1442" i="2"/>
  <c r="I1448" i="2"/>
  <c r="I1452" i="2"/>
  <c r="I1460" i="2"/>
  <c r="R1460" i="2"/>
  <c r="A1462" i="2"/>
  <c r="I1463" i="2"/>
  <c r="A1466" i="2"/>
  <c r="L1466" i="2"/>
  <c r="R1470" i="2"/>
  <c r="A1471" i="2"/>
  <c r="A1478" i="2"/>
  <c r="A1483" i="2"/>
  <c r="A1487" i="2"/>
  <c r="L1489" i="2"/>
  <c r="I1490" i="2"/>
  <c r="L1494" i="2"/>
  <c r="L1499" i="2"/>
  <c r="A1502" i="2"/>
  <c r="A1505" i="2"/>
  <c r="L1508" i="2"/>
  <c r="A1511" i="2"/>
  <c r="I1512" i="2"/>
  <c r="A1519" i="2"/>
  <c r="L1522" i="2"/>
  <c r="A1544" i="2"/>
  <c r="L1545" i="2"/>
  <c r="A1547" i="2"/>
  <c r="R1548" i="2"/>
  <c r="I1550" i="2"/>
  <c r="A1568" i="2"/>
  <c r="L1572" i="2"/>
  <c r="A1573" i="2"/>
  <c r="I1574" i="2"/>
  <c r="L1577" i="2"/>
  <c r="I1580" i="2"/>
  <c r="L1582" i="2"/>
  <c r="A1589" i="2"/>
  <c r="A1590" i="2"/>
  <c r="I1597" i="2"/>
  <c r="A1600" i="2"/>
  <c r="I1610" i="2"/>
  <c r="I1612" i="2"/>
  <c r="I1613" i="2"/>
  <c r="L1615" i="2"/>
  <c r="A1617" i="2"/>
  <c r="I1620" i="2"/>
  <c r="R1630" i="2"/>
  <c r="L1632" i="2"/>
  <c r="I1635" i="2"/>
  <c r="I1637" i="2"/>
  <c r="L1638" i="2"/>
  <c r="A1643" i="2"/>
  <c r="I1644" i="2"/>
  <c r="I1653" i="2"/>
  <c r="I1657" i="2"/>
  <c r="A1658" i="2"/>
  <c r="I1670" i="2"/>
  <c r="L1675" i="2"/>
  <c r="L1680" i="2"/>
  <c r="L1687" i="2"/>
  <c r="A1688" i="2"/>
  <c r="A1692" i="2"/>
  <c r="I1696" i="2"/>
  <c r="L1699" i="2"/>
  <c r="I1703" i="2"/>
  <c r="L1706" i="2"/>
  <c r="I1709" i="2"/>
  <c r="L1710" i="2"/>
  <c r="L1714" i="2"/>
  <c r="A1720" i="2"/>
  <c r="I1723" i="2"/>
  <c r="R1729" i="2"/>
  <c r="L1730" i="2"/>
  <c r="I1739" i="2"/>
  <c r="L1742" i="2"/>
  <c r="L1749" i="2"/>
  <c r="R1749" i="2"/>
  <c r="L1752" i="2"/>
  <c r="I1754" i="2"/>
  <c r="A1760" i="2"/>
  <c r="I1763" i="2"/>
  <c r="A1765" i="2"/>
  <c r="A1766" i="2"/>
  <c r="L1769" i="2"/>
  <c r="A1772" i="2"/>
  <c r="I1774" i="2"/>
  <c r="A1775" i="2"/>
  <c r="A1776" i="2"/>
  <c r="A1780" i="2"/>
  <c r="L1782" i="2"/>
  <c r="I1784" i="2"/>
  <c r="A1785" i="2"/>
  <c r="L1786" i="2"/>
  <c r="I1791" i="2"/>
  <c r="A1793" i="2"/>
  <c r="I1800" i="2"/>
  <c r="I1804" i="2"/>
  <c r="L1809" i="2"/>
  <c r="A1811" i="2"/>
  <c r="L1812" i="2"/>
  <c r="A1813" i="2"/>
  <c r="A2155" i="2"/>
  <c r="A2169" i="2"/>
  <c r="A2174" i="2"/>
  <c r="A2175" i="2"/>
  <c r="A2179" i="2"/>
  <c r="A2192" i="2"/>
  <c r="A1818" i="2"/>
  <c r="A1823" i="2"/>
  <c r="A1832" i="2"/>
  <c r="A1837" i="2"/>
  <c r="A1846" i="2"/>
  <c r="A1855" i="2"/>
  <c r="A1867" i="2"/>
  <c r="A1871" i="2"/>
  <c r="A1875" i="2"/>
  <c r="A1882" i="2"/>
  <c r="A1891" i="2"/>
  <c r="A1903" i="2"/>
  <c r="A1908" i="2"/>
  <c r="A1928" i="2"/>
  <c r="L1931" i="2"/>
  <c r="I1932" i="2"/>
  <c r="A1938" i="2"/>
  <c r="L1938" i="2"/>
  <c r="R1938" i="2"/>
  <c r="A1939" i="2"/>
  <c r="A1947" i="2"/>
  <c r="A1948" i="2"/>
  <c r="I1948" i="2"/>
  <c r="L1949" i="2"/>
  <c r="A1953" i="2"/>
  <c r="A1955" i="2"/>
  <c r="L1956" i="2"/>
  <c r="A1959" i="2"/>
  <c r="A1960" i="2"/>
  <c r="I1969" i="2"/>
  <c r="I1970" i="2"/>
  <c r="L1970" i="2"/>
  <c r="A1971" i="2"/>
  <c r="L1971" i="2"/>
  <c r="A1975" i="2"/>
  <c r="I1980" i="2"/>
  <c r="A1981" i="2"/>
  <c r="A1985" i="2"/>
  <c r="L1988" i="2"/>
  <c r="L1991" i="2"/>
  <c r="I1993" i="2"/>
  <c r="L1998" i="2"/>
  <c r="I1999" i="2"/>
  <c r="L2005" i="2"/>
  <c r="I2009" i="2"/>
  <c r="A2014" i="2"/>
  <c r="L2014" i="2"/>
  <c r="L2015" i="2"/>
  <c r="A2024" i="2"/>
  <c r="I2028" i="2"/>
  <c r="A2031" i="2"/>
  <c r="I2037" i="2"/>
  <c r="A2044" i="2"/>
  <c r="L2044" i="2"/>
  <c r="I2047" i="2"/>
  <c r="A2050" i="2"/>
  <c r="A2051" i="2"/>
  <c r="A2052" i="2"/>
  <c r="L2058" i="2"/>
  <c r="A2060" i="2"/>
  <c r="L2060" i="2"/>
  <c r="A2067" i="2"/>
  <c r="I2069" i="2"/>
  <c r="A2074" i="2"/>
  <c r="A2075" i="2"/>
  <c r="I2077" i="2"/>
  <c r="A2082" i="2"/>
  <c r="I2082" i="2"/>
  <c r="I2083" i="2"/>
  <c r="A2086" i="2"/>
  <c r="L2087" i="2"/>
  <c r="L2089" i="2"/>
  <c r="L2095" i="2"/>
  <c r="R2095" i="2"/>
  <c r="A2097" i="2"/>
  <c r="L2102" i="2"/>
  <c r="A2105" i="2"/>
  <c r="A2122" i="2"/>
  <c r="L2126" i="2"/>
  <c r="I2127" i="2"/>
  <c r="A2129" i="2"/>
  <c r="I2136" i="2"/>
  <c r="A2138" i="2"/>
  <c r="A2141" i="2"/>
  <c r="L2141" i="2"/>
  <c r="A2142" i="2"/>
  <c r="A2146" i="2"/>
  <c r="A2152" i="2"/>
  <c r="I278" i="2"/>
  <c r="I279" i="2"/>
  <c r="A281" i="2"/>
  <c r="I284" i="2"/>
  <c r="A288" i="2"/>
  <c r="L295" i="2"/>
  <c r="A299" i="2"/>
  <c r="I299" i="2"/>
  <c r="I300" i="2"/>
  <c r="I302" i="2"/>
  <c r="A306" i="2"/>
  <c r="L308" i="2"/>
  <c r="I311" i="2"/>
  <c r="I312" i="2"/>
  <c r="L312" i="2"/>
  <c r="A313" i="2"/>
  <c r="I313" i="2"/>
  <c r="A314" i="2"/>
  <c r="A316" i="2"/>
  <c r="I318" i="2"/>
  <c r="L320" i="2"/>
  <c r="R320" i="2"/>
  <c r="A321" i="2"/>
  <c r="L322" i="2"/>
  <c r="A327" i="2"/>
  <c r="A328" i="2"/>
  <c r="L328" i="2"/>
  <c r="L331" i="2"/>
  <c r="A332" i="2"/>
  <c r="L337" i="2"/>
  <c r="A338" i="2"/>
  <c r="I339" i="2"/>
  <c r="I340" i="2"/>
  <c r="A349" i="2"/>
  <c r="L349" i="2"/>
  <c r="L353" i="2"/>
  <c r="L355" i="2"/>
  <c r="I357" i="2"/>
  <c r="A364" i="2"/>
  <c r="L364" i="2"/>
  <c r="A365" i="2"/>
  <c r="L365" i="2"/>
  <c r="R366" i="2"/>
  <c r="A367" i="2"/>
  <c r="A371" i="2"/>
  <c r="R373" i="2"/>
  <c r="A374" i="2"/>
  <c r="A380" i="2"/>
  <c r="I396" i="2"/>
  <c r="I403" i="2"/>
  <c r="A405" i="2"/>
  <c r="A419" i="2"/>
  <c r="I420" i="2"/>
  <c r="I422" i="2"/>
  <c r="I423" i="2"/>
  <c r="A424" i="2"/>
  <c r="A425" i="2"/>
  <c r="L426" i="2"/>
  <c r="A433" i="2"/>
  <c r="A439" i="2"/>
  <c r="A450" i="2"/>
  <c r="A451" i="2"/>
  <c r="A452" i="2"/>
  <c r="A453" i="2"/>
  <c r="L455" i="2"/>
  <c r="I458" i="2"/>
  <c r="A460" i="2"/>
  <c r="A461" i="2"/>
  <c r="I463" i="2"/>
  <c r="L464" i="2"/>
  <c r="R464" i="2"/>
  <c r="I465" i="2"/>
  <c r="A466" i="2"/>
  <c r="A468" i="2"/>
  <c r="I474" i="2"/>
  <c r="L480" i="2"/>
  <c r="A482" i="2"/>
  <c r="A487" i="2"/>
  <c r="I491" i="2"/>
  <c r="A493" i="2"/>
  <c r="A494" i="2"/>
  <c r="A495" i="2"/>
  <c r="I499" i="2"/>
  <c r="I502" i="2"/>
  <c r="L503" i="2"/>
  <c r="L512" i="2"/>
  <c r="A517" i="2"/>
  <c r="A518" i="2"/>
  <c r="I519" i="2"/>
  <c r="I522" i="2"/>
  <c r="I525" i="2"/>
  <c r="I530" i="2"/>
  <c r="I533" i="2"/>
  <c r="I535" i="2"/>
  <c r="L536" i="2"/>
  <c r="R536" i="2"/>
  <c r="I537" i="2"/>
  <c r="A539" i="2"/>
  <c r="A540" i="2"/>
  <c r="I541" i="2"/>
  <c r="A547" i="2"/>
  <c r="I547" i="2"/>
  <c r="A553" i="2"/>
  <c r="I554" i="2"/>
  <c r="I557" i="2"/>
  <c r="A558" i="2"/>
  <c r="I560" i="2"/>
  <c r="A561" i="2"/>
  <c r="L564" i="2"/>
  <c r="I570" i="2"/>
  <c r="A574" i="2"/>
  <c r="A582" i="2"/>
  <c r="A583" i="2"/>
  <c r="L587" i="2"/>
  <c r="A588" i="2"/>
  <c r="A590" i="2"/>
  <c r="I595" i="2"/>
  <c r="I596" i="2"/>
  <c r="L599" i="2"/>
  <c r="I601" i="2"/>
  <c r="A603" i="2"/>
  <c r="L604" i="2"/>
  <c r="A606" i="2"/>
  <c r="I610" i="2"/>
  <c r="I611" i="2"/>
  <c r="R614" i="2"/>
  <c r="L621" i="2"/>
  <c r="I622" i="2"/>
  <c r="L627" i="2"/>
  <c r="R629" i="2"/>
  <c r="I630" i="2"/>
  <c r="I633" i="2"/>
  <c r="A635" i="2"/>
  <c r="A637" i="2"/>
  <c r="A638" i="2"/>
  <c r="A641" i="2"/>
  <c r="I642" i="2"/>
  <c r="I648" i="2"/>
  <c r="L650" i="2"/>
  <c r="I653" i="2"/>
  <c r="A656" i="2"/>
  <c r="L660" i="2"/>
  <c r="L665" i="2"/>
  <c r="R665" i="2"/>
  <c r="L666" i="2"/>
  <c r="A667" i="2"/>
  <c r="I723" i="2"/>
  <c r="L724" i="2"/>
  <c r="I730" i="2"/>
  <c r="R733" i="2"/>
  <c r="L735" i="2"/>
  <c r="L739" i="2"/>
  <c r="L741" i="2"/>
  <c r="R741" i="2"/>
  <c r="L747" i="2"/>
  <c r="A751" i="2"/>
  <c r="I752" i="2"/>
  <c r="L757" i="2"/>
  <c r="I759" i="2"/>
  <c r="R759" i="2"/>
  <c r="I762" i="2"/>
  <c r="R762" i="2"/>
  <c r="L763" i="2"/>
  <c r="I764" i="2"/>
  <c r="A771" i="2"/>
  <c r="A772" i="2"/>
  <c r="I778" i="2"/>
  <c r="A791" i="2"/>
  <c r="A799" i="2"/>
  <c r="A800" i="2"/>
  <c r="A802" i="2"/>
  <c r="A803" i="2"/>
  <c r="A805" i="2"/>
  <c r="A814" i="2"/>
  <c r="I822" i="2"/>
  <c r="I829" i="2"/>
  <c r="A831" i="2"/>
  <c r="I832" i="2"/>
  <c r="R834" i="2"/>
  <c r="A838" i="2"/>
  <c r="I838" i="2"/>
  <c r="L839" i="2"/>
  <c r="A840" i="2"/>
  <c r="A842" i="2"/>
  <c r="L848" i="2"/>
  <c r="I851" i="2"/>
  <c r="A855" i="2"/>
  <c r="I856" i="2"/>
  <c r="I863" i="2"/>
  <c r="R863" i="2"/>
  <c r="I865" i="2"/>
  <c r="I871" i="2"/>
  <c r="I873" i="2"/>
  <c r="L876" i="2"/>
  <c r="I879" i="2"/>
  <c r="A880" i="2"/>
  <c r="L885" i="2"/>
  <c r="A887" i="2"/>
  <c r="R887" i="2"/>
  <c r="I888" i="2"/>
  <c r="I892" i="2"/>
  <c r="I894" i="2"/>
  <c r="R894" i="2"/>
  <c r="L896" i="2"/>
  <c r="L903" i="2"/>
  <c r="A904" i="2"/>
  <c r="I913" i="2"/>
  <c r="A916" i="2"/>
  <c r="L918" i="2"/>
  <c r="R918" i="2"/>
  <c r="L921" i="2"/>
  <c r="L922" i="2"/>
  <c r="I924" i="2"/>
  <c r="A925" i="2"/>
  <c r="I925" i="2"/>
  <c r="A931" i="2"/>
  <c r="A934" i="2"/>
  <c r="L935" i="2"/>
  <c r="L940" i="2"/>
  <c r="R940" i="2"/>
  <c r="A941" i="2"/>
  <c r="A942" i="2"/>
  <c r="A945" i="2"/>
  <c r="L946" i="2"/>
  <c r="I948" i="2"/>
  <c r="L949" i="2"/>
  <c r="A954" i="2"/>
  <c r="A958" i="2"/>
  <c r="A959" i="2"/>
  <c r="A960" i="2"/>
  <c r="L965" i="2"/>
  <c r="L966" i="2"/>
  <c r="A968" i="2"/>
  <c r="A969" i="2"/>
  <c r="A970" i="2"/>
  <c r="A972" i="2"/>
  <c r="I972" i="2"/>
  <c r="I975" i="2"/>
  <c r="L976" i="2"/>
  <c r="I979" i="2"/>
  <c r="L980" i="2"/>
  <c r="A983" i="2"/>
  <c r="A984" i="2"/>
  <c r="L984" i="2"/>
  <c r="L985" i="2"/>
  <c r="A986" i="2"/>
  <c r="I986" i="2"/>
  <c r="L991" i="2"/>
  <c r="R991" i="2"/>
  <c r="L992" i="2"/>
  <c r="I993" i="2"/>
  <c r="A999" i="2"/>
  <c r="I999" i="2"/>
  <c r="A1010" i="2"/>
  <c r="L1011" i="2"/>
  <c r="A1016" i="2"/>
  <c r="A1017" i="2"/>
  <c r="A1022" i="2"/>
  <c r="R1024" i="2"/>
  <c r="L1027" i="2"/>
  <c r="A1033" i="2"/>
  <c r="I1034" i="2"/>
  <c r="L1036" i="2"/>
  <c r="A1043" i="2"/>
  <c r="I1045" i="2"/>
  <c r="A1047" i="2"/>
  <c r="I1048" i="2"/>
  <c r="A1049" i="2"/>
  <c r="A1055" i="2"/>
  <c r="L1055" i="2"/>
  <c r="I1060" i="2"/>
  <c r="L1063" i="2"/>
  <c r="A1064" i="2"/>
  <c r="L1066" i="2"/>
  <c r="L1074" i="2"/>
  <c r="I1078" i="2"/>
  <c r="I1083" i="2"/>
  <c r="A1085" i="2"/>
  <c r="L1089" i="2"/>
  <c r="L1090" i="2"/>
  <c r="A1091" i="2"/>
  <c r="I1093" i="2"/>
  <c r="A1096" i="2"/>
  <c r="I1097" i="2"/>
  <c r="L1100" i="2"/>
  <c r="A1104" i="2"/>
  <c r="I1111" i="2"/>
  <c r="I1119" i="2"/>
  <c r="L1120" i="2"/>
  <c r="A1127" i="2"/>
  <c r="L1128" i="2"/>
  <c r="I1132" i="2"/>
  <c r="I1134" i="2"/>
  <c r="I1136" i="2"/>
  <c r="R1136" i="2"/>
  <c r="A1146" i="2"/>
  <c r="I1149" i="2"/>
  <c r="A1150" i="2"/>
  <c r="I1152" i="2"/>
  <c r="I1157" i="2"/>
  <c r="L1158" i="2"/>
  <c r="I1162" i="2"/>
  <c r="A1167" i="2"/>
  <c r="I1168" i="2"/>
  <c r="A1169" i="2"/>
  <c r="I1170" i="2"/>
  <c r="A1171" i="2"/>
  <c r="I1173" i="2"/>
  <c r="I1174" i="2"/>
  <c r="L1176" i="2"/>
  <c r="I1178" i="2"/>
  <c r="L1187" i="2"/>
  <c r="I1190" i="2"/>
  <c r="L1193" i="2"/>
  <c r="A1196" i="2"/>
  <c r="L1198" i="2"/>
  <c r="R1204" i="2"/>
  <c r="L1209" i="2"/>
  <c r="R1209" i="2"/>
  <c r="L1212" i="2"/>
  <c r="I1217" i="2"/>
  <c r="R1217" i="2"/>
  <c r="L1221" i="2"/>
  <c r="L1225" i="2"/>
  <c r="A1227" i="2"/>
  <c r="A1228" i="2"/>
  <c r="A1229" i="2"/>
  <c r="R1229" i="2"/>
  <c r="A1232" i="2"/>
  <c r="I1234" i="2"/>
  <c r="A1237" i="2"/>
  <c r="L1242" i="2"/>
  <c r="R1242" i="2"/>
  <c r="I1244" i="2"/>
  <c r="A1252" i="2"/>
  <c r="I1253" i="2"/>
  <c r="A1257" i="2"/>
  <c r="L1257" i="2"/>
  <c r="A1260" i="2"/>
  <c r="I1261" i="2"/>
  <c r="I1263" i="2"/>
  <c r="L1268" i="2"/>
  <c r="L1271" i="2"/>
  <c r="A1272" i="2"/>
  <c r="A1279" i="2"/>
  <c r="I1281" i="2"/>
  <c r="A1282" i="2"/>
  <c r="L1283" i="2"/>
  <c r="A1288" i="2"/>
  <c r="I1289" i="2"/>
  <c r="I1382" i="2"/>
  <c r="A1383" i="2"/>
  <c r="L1384" i="2"/>
  <c r="L1386" i="2"/>
  <c r="I1388" i="2"/>
  <c r="I1389" i="2"/>
  <c r="I1395" i="2"/>
  <c r="L1398" i="2"/>
  <c r="I1405" i="2"/>
  <c r="A1407" i="2"/>
  <c r="A1417" i="2"/>
  <c r="A1421" i="2"/>
  <c r="A1422" i="2"/>
  <c r="L1425" i="2"/>
  <c r="A1428" i="2"/>
  <c r="I1431" i="2"/>
  <c r="R1432" i="2"/>
  <c r="L1433" i="2"/>
  <c r="I1435" i="2"/>
  <c r="I1441" i="2"/>
  <c r="I1444" i="2"/>
  <c r="I1453" i="2"/>
  <c r="I1454" i="2"/>
  <c r="A1455" i="2"/>
  <c r="I1459" i="2"/>
  <c r="I1461" i="2"/>
  <c r="I1462" i="2"/>
  <c r="A1534" i="2"/>
  <c r="A1535" i="2"/>
  <c r="A1536" i="2"/>
  <c r="I1536" i="2"/>
  <c r="A1537" i="2"/>
  <c r="L1538" i="2"/>
  <c r="I1539" i="2"/>
  <c r="I1543" i="2"/>
  <c r="I1546" i="2"/>
  <c r="L1547" i="2"/>
  <c r="A1552" i="2"/>
  <c r="L1555" i="2"/>
  <c r="A1556" i="2"/>
  <c r="A1559" i="2"/>
  <c r="L1559" i="2"/>
  <c r="A1562" i="2"/>
  <c r="A1567" i="2"/>
  <c r="I1570" i="2"/>
  <c r="A1572" i="2"/>
  <c r="A1581" i="2"/>
  <c r="A1585" i="2"/>
  <c r="L1590" i="2"/>
  <c r="A1591" i="2"/>
  <c r="A1592" i="2"/>
  <c r="I1594" i="2"/>
  <c r="L1596" i="2"/>
  <c r="R1596" i="2"/>
  <c r="A1597" i="2"/>
  <c r="L1606" i="2"/>
  <c r="L1608" i="2"/>
  <c r="R1608" i="2"/>
  <c r="A1610" i="2"/>
  <c r="A1612" i="2"/>
  <c r="L1612" i="2"/>
  <c r="A1614" i="2"/>
  <c r="L1614" i="2"/>
  <c r="I1616" i="2"/>
  <c r="I1617" i="2"/>
  <c r="L1618" i="2"/>
  <c r="I1623" i="2"/>
  <c r="L1629" i="2"/>
  <c r="I1632" i="2"/>
  <c r="I1639" i="2"/>
  <c r="A1641" i="2"/>
  <c r="I1642" i="2"/>
  <c r="L1643" i="2"/>
  <c r="A1645" i="2"/>
  <c r="L1646" i="2"/>
  <c r="A1647" i="2"/>
  <c r="I1648" i="2"/>
  <c r="I1650" i="2"/>
  <c r="I1651" i="2"/>
  <c r="A1652" i="2"/>
  <c r="L1658" i="2"/>
  <c r="I1660" i="2"/>
  <c r="A1669" i="2"/>
  <c r="L1672" i="2"/>
  <c r="A1678" i="2"/>
  <c r="L1681" i="2"/>
  <c r="A1693" i="2"/>
  <c r="A1700" i="2"/>
  <c r="I1706" i="2"/>
  <c r="I1713" i="2"/>
  <c r="A1714" i="2"/>
  <c r="A1727" i="2"/>
  <c r="A1730" i="2"/>
  <c r="L1732" i="2"/>
  <c r="A1733" i="2"/>
  <c r="L1735" i="2"/>
  <c r="A1736" i="2"/>
  <c r="L1740" i="2"/>
  <c r="A1741" i="2"/>
  <c r="L1747" i="2"/>
  <c r="A1748" i="2"/>
  <c r="I1750" i="2"/>
  <c r="I1756" i="2"/>
  <c r="A1757" i="2"/>
  <c r="A1763" i="2"/>
  <c r="A1767" i="2"/>
  <c r="A1783" i="2"/>
  <c r="I1785" i="2"/>
  <c r="A1787" i="2"/>
  <c r="L1788" i="2"/>
  <c r="A1792" i="2"/>
  <c r="A1796" i="2"/>
  <c r="A1804" i="2"/>
  <c r="A1807" i="2"/>
  <c r="R1811" i="2"/>
  <c r="A1812" i="2"/>
  <c r="L2154" i="2"/>
  <c r="A2157" i="2"/>
  <c r="A2159" i="2"/>
  <c r="A2171" i="2"/>
  <c r="A2184" i="2"/>
  <c r="A2188" i="2"/>
  <c r="A2197" i="2"/>
  <c r="A1820" i="2"/>
  <c r="A1829" i="2"/>
  <c r="A1843" i="2"/>
  <c r="A1852" i="2"/>
  <c r="A1861" i="2"/>
  <c r="A1865" i="2"/>
  <c r="A1869" i="2"/>
  <c r="A1873" i="2"/>
  <c r="A1912" i="2"/>
  <c r="L1975" i="2"/>
  <c r="L1981" i="2"/>
  <c r="I1983" i="2"/>
  <c r="A1989" i="2"/>
  <c r="I1991" i="2"/>
  <c r="L2000" i="2"/>
  <c r="R2000" i="2"/>
  <c r="A2001" i="2"/>
  <c r="A2002" i="2"/>
  <c r="A2003" i="2"/>
  <c r="A2006" i="2"/>
  <c r="A2007" i="2"/>
  <c r="I2008" i="2"/>
  <c r="I2024" i="2"/>
  <c r="L2024" i="2"/>
  <c r="A2026" i="2"/>
  <c r="A2027" i="2"/>
  <c r="L2027" i="2"/>
  <c r="A2032" i="2"/>
  <c r="I2032" i="2"/>
  <c r="A2033" i="2"/>
  <c r="I2040" i="2"/>
  <c r="A2046" i="2"/>
  <c r="A2048" i="2"/>
  <c r="A2056" i="2"/>
  <c r="A2062" i="2"/>
  <c r="I2064" i="2"/>
  <c r="L2065" i="2"/>
  <c r="I2068" i="2"/>
  <c r="L2069" i="2"/>
  <c r="L2074" i="2"/>
  <c r="L2083" i="2"/>
  <c r="I2085" i="2"/>
  <c r="I2086" i="2"/>
  <c r="A2087" i="2"/>
  <c r="A2091" i="2"/>
  <c r="I2097" i="2"/>
  <c r="A2102" i="2"/>
  <c r="I2102" i="2"/>
  <c r="L2106" i="2"/>
  <c r="I2108" i="2"/>
  <c r="A2115" i="2"/>
  <c r="I2115" i="2"/>
  <c r="L2117" i="2"/>
  <c r="I2130" i="2"/>
  <c r="A2131" i="2"/>
  <c r="A2132" i="2"/>
  <c r="L2132" i="2"/>
  <c r="L2134" i="2"/>
  <c r="L2136" i="2"/>
  <c r="L2143" i="2"/>
  <c r="L275" i="2"/>
  <c r="L276" i="2"/>
  <c r="A277" i="2"/>
  <c r="L279" i="2"/>
  <c r="L282" i="2"/>
  <c r="A283" i="2"/>
  <c r="A287" i="2"/>
  <c r="L292" i="2"/>
  <c r="I298" i="2"/>
  <c r="L300" i="2"/>
  <c r="L301" i="2"/>
  <c r="A382" i="2"/>
  <c r="I382" i="2"/>
  <c r="A384" i="2"/>
  <c r="A389" i="2"/>
  <c r="I394" i="2"/>
  <c r="L395" i="2"/>
  <c r="I399" i="2"/>
  <c r="L402" i="2"/>
  <c r="L403" i="2"/>
  <c r="L406" i="2"/>
  <c r="A410" i="2"/>
  <c r="L412" i="2"/>
  <c r="R412" i="2"/>
  <c r="L413" i="2"/>
  <c r="I414" i="2"/>
  <c r="A416" i="2"/>
  <c r="A423" i="2"/>
  <c r="A427" i="2"/>
  <c r="A430" i="2"/>
  <c r="A431" i="2"/>
  <c r="A436" i="2"/>
  <c r="I438" i="2"/>
  <c r="A455" i="2"/>
  <c r="A458" i="2"/>
  <c r="L460" i="2"/>
  <c r="L467" i="2"/>
  <c r="L470" i="2"/>
  <c r="A472" i="2"/>
  <c r="A477" i="2"/>
  <c r="I478" i="2"/>
  <c r="L479" i="2"/>
  <c r="A480" i="2"/>
  <c r="L485" i="2"/>
  <c r="A486" i="2"/>
  <c r="L486" i="2"/>
  <c r="L488" i="2"/>
  <c r="A489" i="2"/>
  <c r="R489" i="2"/>
  <c r="A490" i="2"/>
  <c r="A497" i="2"/>
  <c r="A498" i="2"/>
  <c r="I500" i="2"/>
  <c r="A501" i="2"/>
  <c r="A507" i="2"/>
  <c r="I511" i="2"/>
  <c r="I512" i="2"/>
  <c r="A514" i="2"/>
  <c r="L514" i="2"/>
  <c r="A520" i="2"/>
  <c r="L520" i="2"/>
  <c r="A523" i="2"/>
  <c r="I526" i="2"/>
  <c r="L530" i="2"/>
  <c r="I536" i="2"/>
  <c r="A538" i="2"/>
  <c r="L541" i="2"/>
  <c r="I544" i="2"/>
  <c r="A550" i="2"/>
  <c r="I555" i="2"/>
  <c r="L556" i="2"/>
  <c r="A560" i="2"/>
  <c r="L563" i="2"/>
  <c r="A565" i="2"/>
  <c r="A568" i="2"/>
  <c r="L570" i="2"/>
  <c r="A571" i="2"/>
  <c r="A572" i="2"/>
  <c r="A587" i="2"/>
  <c r="A589" i="2"/>
  <c r="I593" i="2"/>
  <c r="I594" i="2"/>
  <c r="L595" i="2"/>
  <c r="A599" i="2"/>
  <c r="I600" i="2"/>
  <c r="A610" i="2"/>
  <c r="I613" i="2"/>
  <c r="I614" i="2"/>
  <c r="A616" i="2"/>
  <c r="I618" i="2"/>
  <c r="L625" i="2"/>
  <c r="A627" i="2"/>
  <c r="I628" i="2"/>
  <c r="L630" i="2"/>
  <c r="A632" i="2"/>
  <c r="A633" i="2"/>
  <c r="L633" i="2"/>
  <c r="I635" i="2"/>
  <c r="L636" i="2"/>
  <c r="A640" i="2"/>
  <c r="L649" i="2"/>
  <c r="R650" i="2"/>
  <c r="I651" i="2"/>
  <c r="A652" i="2"/>
  <c r="L662" i="2"/>
  <c r="R666" i="2"/>
  <c r="L962" i="2"/>
  <c r="A964" i="2"/>
  <c r="L973" i="2"/>
  <c r="A976" i="2"/>
  <c r="I977" i="2"/>
  <c r="L981" i="2"/>
  <c r="I984" i="2"/>
  <c r="R984" i="2"/>
  <c r="L987" i="2"/>
  <c r="R989" i="2"/>
  <c r="A990" i="2"/>
  <c r="I991" i="2"/>
  <c r="A992" i="2"/>
  <c r="L994" i="2"/>
  <c r="I997" i="2"/>
  <c r="A998" i="2"/>
  <c r="A1006" i="2"/>
  <c r="L1006" i="2"/>
  <c r="A1011" i="2"/>
  <c r="A1012" i="2"/>
  <c r="A1014" i="2"/>
  <c r="A1015" i="2"/>
  <c r="I1016" i="2"/>
  <c r="A1018" i="2"/>
  <c r="A1020" i="2"/>
  <c r="I1025" i="2"/>
  <c r="L1026" i="2"/>
  <c r="I1027" i="2"/>
  <c r="R1027" i="2"/>
  <c r="A1028" i="2"/>
  <c r="L1028" i="2"/>
  <c r="I1030" i="2"/>
  <c r="L1033" i="2"/>
  <c r="R1033" i="2"/>
  <c r="A1038" i="2"/>
  <c r="A1040" i="2"/>
  <c r="A1041" i="2"/>
  <c r="L1041" i="2"/>
  <c r="R1042" i="2"/>
  <c r="I1043" i="2"/>
  <c r="I1046" i="2"/>
  <c r="L1048" i="2"/>
  <c r="I1053" i="2"/>
  <c r="I1055" i="2"/>
  <c r="A1062" i="2"/>
  <c r="L1064" i="2"/>
  <c r="I1073" i="2"/>
  <c r="I1076" i="2"/>
  <c r="A1077" i="2"/>
  <c r="L1077" i="2"/>
  <c r="A1078" i="2"/>
  <c r="I1081" i="2"/>
  <c r="A1082" i="2"/>
  <c r="L1082" i="2"/>
  <c r="I1085" i="2"/>
  <c r="I1091" i="2"/>
  <c r="A1093" i="2"/>
  <c r="A1094" i="2"/>
  <c r="A1099" i="2"/>
  <c r="L1099" i="2"/>
  <c r="I1102" i="2"/>
  <c r="A1103" i="2"/>
  <c r="L1104" i="2"/>
  <c r="I1107" i="2"/>
  <c r="A1110" i="2"/>
  <c r="I1139" i="2"/>
  <c r="L1139" i="2"/>
  <c r="R1139" i="2"/>
  <c r="A1140" i="2"/>
  <c r="R1150" i="2"/>
  <c r="A1153" i="2"/>
  <c r="L1156" i="2"/>
  <c r="A1159" i="2"/>
  <c r="L1162" i="2"/>
  <c r="A1163" i="2"/>
  <c r="L1163" i="2"/>
  <c r="A1165" i="2"/>
  <c r="L1168" i="2"/>
  <c r="A1170" i="2"/>
  <c r="A1175" i="2"/>
  <c r="I1182" i="2"/>
  <c r="R1182" i="2"/>
  <c r="A1187" i="2"/>
  <c r="I1191" i="2"/>
  <c r="I1204" i="2"/>
  <c r="A1205" i="2"/>
  <c r="A1210" i="2"/>
  <c r="L1215" i="2"/>
  <c r="R1225" i="2"/>
  <c r="R1228" i="2"/>
  <c r="L1229" i="2"/>
  <c r="L1238" i="2"/>
  <c r="A1239" i="2"/>
  <c r="L1244" i="2"/>
  <c r="L1264" i="2"/>
  <c r="A1267" i="2"/>
  <c r="I1269" i="2"/>
  <c r="L1273" i="2"/>
  <c r="A1274" i="2"/>
  <c r="A1275" i="2"/>
  <c r="A1277" i="2"/>
  <c r="L1278" i="2"/>
  <c r="A1283" i="2"/>
  <c r="I1283" i="2"/>
  <c r="A1287" i="2"/>
  <c r="L1289" i="2"/>
  <c r="I1291" i="2"/>
  <c r="A1384" i="2"/>
  <c r="L1388" i="2"/>
  <c r="A1390" i="2"/>
  <c r="L1392" i="2"/>
  <c r="A1393" i="2"/>
  <c r="L1406" i="2"/>
  <c r="L1408" i="2"/>
  <c r="I1410" i="2"/>
  <c r="I1411" i="2"/>
  <c r="A1412" i="2"/>
  <c r="A1415" i="2"/>
  <c r="L1418" i="2"/>
  <c r="I1419" i="2"/>
  <c r="L1421" i="2"/>
  <c r="L1423" i="2"/>
  <c r="R1428" i="2"/>
  <c r="I1429" i="2"/>
  <c r="L1432" i="2"/>
  <c r="A1433" i="2"/>
  <c r="I1437" i="2"/>
  <c r="I1438" i="2"/>
  <c r="A1442" i="2"/>
  <c r="L1443" i="2"/>
  <c r="I1446" i="2"/>
  <c r="A1448" i="2"/>
  <c r="R1448" i="2"/>
  <c r="L1465" i="2"/>
  <c r="I1471" i="2"/>
  <c r="L1475" i="2"/>
  <c r="L1476" i="2"/>
  <c r="I1483" i="2"/>
  <c r="I1497" i="2"/>
  <c r="A1506" i="2"/>
  <c r="A1507" i="2"/>
  <c r="I1508" i="2"/>
  <c r="A1510" i="2"/>
  <c r="I1520" i="2"/>
  <c r="L1526" i="2"/>
  <c r="A1625" i="2"/>
  <c r="I1631" i="2"/>
  <c r="I1634" i="2"/>
  <c r="I1636" i="2"/>
  <c r="R1637" i="2"/>
  <c r="I1640" i="2"/>
  <c r="A1648" i="2"/>
  <c r="L1650" i="2"/>
  <c r="L1653" i="2"/>
  <c r="I1654" i="2"/>
  <c r="A1670" i="2"/>
  <c r="R1670" i="2"/>
  <c r="A1673" i="2"/>
  <c r="A1682" i="2"/>
  <c r="L1684" i="2"/>
  <c r="L1685" i="2"/>
  <c r="A1686" i="2"/>
  <c r="A1687" i="2"/>
  <c r="I1694" i="2"/>
  <c r="L1703" i="2"/>
  <c r="A1704" i="2"/>
  <c r="A1706" i="2"/>
  <c r="A1709" i="2"/>
  <c r="I1721" i="2"/>
  <c r="L1723" i="2"/>
  <c r="I1727" i="2"/>
  <c r="R1730" i="2"/>
  <c r="I1735" i="2"/>
  <c r="L1741" i="2"/>
  <c r="A1742" i="2"/>
  <c r="I1746" i="2"/>
  <c r="L1750" i="2"/>
  <c r="A1755" i="2"/>
  <c r="A1756" i="2"/>
  <c r="I1757" i="2"/>
  <c r="L1765" i="2"/>
  <c r="L1767" i="2"/>
  <c r="A1777" i="2"/>
  <c r="A1779" i="2"/>
  <c r="L1785" i="2"/>
  <c r="A1786" i="2"/>
  <c r="A1790" i="2"/>
  <c r="L1791" i="2"/>
  <c r="A1794" i="2"/>
  <c r="A1795" i="2"/>
  <c r="L1802" i="2"/>
  <c r="A1809" i="2"/>
  <c r="I1813" i="2"/>
  <c r="A1814" i="2"/>
  <c r="I2159" i="2"/>
  <c r="A2163" i="2"/>
  <c r="A2164" i="2"/>
  <c r="I2164" i="2"/>
  <c r="N2164" i="2" s="1"/>
  <c r="L2164" i="2"/>
  <c r="A2165" i="2"/>
  <c r="A2168" i="2"/>
  <c r="A2185" i="2"/>
  <c r="A2194" i="2"/>
  <c r="A1825" i="2"/>
  <c r="A1834" i="2"/>
  <c r="A1839" i="2"/>
  <c r="A1848" i="2"/>
  <c r="A1853" i="2"/>
  <c r="A1858" i="2"/>
  <c r="A1878" i="2"/>
  <c r="A1885" i="2"/>
  <c r="A1905" i="2"/>
  <c r="A1911" i="2"/>
  <c r="A1914" i="2"/>
  <c r="L2127" i="2"/>
  <c r="A2128" i="2"/>
  <c r="A2133" i="2"/>
  <c r="A2134" i="2"/>
  <c r="A2135" i="2"/>
  <c r="L2135" i="2"/>
  <c r="A2139" i="2"/>
  <c r="A2148" i="2"/>
  <c r="A2149" i="2"/>
  <c r="L2149" i="2"/>
  <c r="A274" i="2"/>
  <c r="I274" i="2"/>
  <c r="A275" i="2"/>
  <c r="I275" i="2"/>
  <c r="L277" i="2"/>
  <c r="L283" i="2"/>
  <c r="A284" i="2"/>
  <c r="A285" i="2"/>
  <c r="I288" i="2"/>
  <c r="I291" i="2"/>
  <c r="I292" i="2"/>
  <c r="L296" i="2"/>
  <c r="I303" i="2"/>
  <c r="I306" i="2"/>
  <c r="A308" i="2"/>
  <c r="I308" i="2"/>
  <c r="L309" i="2"/>
  <c r="A336" i="2"/>
  <c r="I338" i="2"/>
  <c r="A339" i="2"/>
  <c r="L346" i="2"/>
  <c r="L352" i="2"/>
  <c r="A355" i="2"/>
  <c r="A372" i="2"/>
  <c r="A373" i="2"/>
  <c r="L373" i="2"/>
  <c r="A375" i="2"/>
  <c r="R375" i="2"/>
  <c r="A376" i="2"/>
  <c r="L376" i="2"/>
  <c r="A378" i="2"/>
  <c r="I378" i="2"/>
  <c r="L379" i="2"/>
  <c r="I380" i="2"/>
  <c r="A381" i="2"/>
  <c r="L381" i="2"/>
  <c r="I384" i="2"/>
  <c r="A386" i="2"/>
  <c r="I386" i="2"/>
  <c r="A391" i="2"/>
  <c r="A393" i="2"/>
  <c r="I395" i="2"/>
  <c r="A396" i="2"/>
  <c r="A400" i="2"/>
  <c r="L400" i="2"/>
  <c r="L416" i="2"/>
  <c r="L422" i="2"/>
  <c r="L423" i="2"/>
  <c r="I426" i="2"/>
  <c r="A429" i="2"/>
  <c r="A432" i="2"/>
  <c r="A437" i="2"/>
  <c r="L448" i="2"/>
  <c r="L462" i="2"/>
  <c r="I468" i="2"/>
  <c r="A471" i="2"/>
  <c r="I473" i="2"/>
  <c r="I475" i="2"/>
  <c r="L478" i="2"/>
  <c r="A491" i="2"/>
  <c r="L495" i="2"/>
  <c r="A506" i="2"/>
  <c r="I507" i="2"/>
  <c r="I514" i="2"/>
  <c r="L518" i="2"/>
  <c r="I531" i="2"/>
  <c r="L534" i="2"/>
  <c r="A541" i="2"/>
  <c r="L546" i="2"/>
  <c r="L548" i="2"/>
  <c r="L551" i="2"/>
  <c r="A554" i="2"/>
  <c r="L555" i="2"/>
  <c r="I561" i="2"/>
  <c r="A562" i="2"/>
  <c r="A563" i="2"/>
  <c r="A566" i="2"/>
  <c r="A570" i="2"/>
  <c r="A573" i="2"/>
  <c r="I575" i="2"/>
  <c r="I577" i="2"/>
  <c r="A578" i="2"/>
  <c r="A581" i="2"/>
  <c r="L584" i="2"/>
  <c r="I587" i="2"/>
  <c r="L588" i="2"/>
  <c r="A591" i="2"/>
  <c r="A593" i="2"/>
  <c r="A595" i="2"/>
  <c r="L596" i="2"/>
  <c r="A601" i="2"/>
  <c r="L602" i="2"/>
  <c r="L605" i="2"/>
  <c r="L607" i="2"/>
  <c r="L610" i="2"/>
  <c r="A613" i="2"/>
  <c r="L614" i="2"/>
  <c r="A615" i="2"/>
  <c r="I616" i="2"/>
  <c r="I619" i="2"/>
  <c r="A621" i="2"/>
  <c r="A624" i="2"/>
  <c r="A626" i="2"/>
  <c r="A629" i="2"/>
  <c r="A642" i="2"/>
  <c r="I646" i="2"/>
  <c r="I647" i="2"/>
  <c r="A650" i="2"/>
  <c r="A651" i="2"/>
  <c r="A653" i="2"/>
  <c r="I657" i="2"/>
  <c r="A658" i="2"/>
  <c r="A660" i="2"/>
  <c r="R661" i="2"/>
  <c r="I662" i="2"/>
  <c r="L664" i="2"/>
  <c r="I668" i="2"/>
  <c r="A669" i="2"/>
  <c r="R672" i="2"/>
  <c r="A673" i="2"/>
  <c r="L673" i="2"/>
  <c r="L677" i="2"/>
  <c r="A679" i="2"/>
  <c r="L679" i="2"/>
  <c r="I683" i="2"/>
  <c r="L687" i="2"/>
  <c r="A688" i="2"/>
  <c r="A691" i="2"/>
  <c r="L696" i="2"/>
  <c r="L697" i="2"/>
  <c r="I700" i="2"/>
  <c r="L701" i="2"/>
  <c r="I703" i="2"/>
  <c r="A704" i="2"/>
  <c r="L705" i="2"/>
  <c r="A706" i="2"/>
  <c r="L711" i="2"/>
  <c r="I712" i="2"/>
  <c r="I713" i="2"/>
  <c r="A719" i="2"/>
  <c r="A721" i="2"/>
  <c r="I725" i="2"/>
  <c r="L732" i="2"/>
  <c r="I733" i="2"/>
  <c r="A734" i="2"/>
  <c r="A735" i="2"/>
  <c r="L736" i="2"/>
  <c r="A738" i="2"/>
  <c r="I739" i="2"/>
  <c r="L743" i="2"/>
  <c r="A744" i="2"/>
  <c r="L744" i="2"/>
  <c r="L749" i="2"/>
  <c r="R750" i="2"/>
  <c r="L753" i="2"/>
  <c r="L756" i="2"/>
  <c r="L765" i="2"/>
  <c r="A776" i="2"/>
  <c r="L778" i="2"/>
  <c r="A779" i="2"/>
  <c r="I780" i="2"/>
  <c r="I783" i="2"/>
  <c r="A784" i="2"/>
  <c r="I786" i="2"/>
  <c r="L791" i="2"/>
  <c r="A792" i="2"/>
  <c r="L794" i="2"/>
  <c r="I795" i="2"/>
  <c r="A801" i="2"/>
  <c r="L803" i="2"/>
  <c r="L804" i="2"/>
  <c r="L809" i="2"/>
  <c r="A811" i="2"/>
  <c r="I812" i="2"/>
  <c r="L813" i="2"/>
  <c r="L815" i="2"/>
  <c r="A816" i="2"/>
  <c r="I818" i="2"/>
  <c r="A821" i="2"/>
  <c r="L822" i="2"/>
  <c r="R822" i="2"/>
  <c r="L823" i="2"/>
  <c r="A828" i="2"/>
  <c r="A833" i="2"/>
  <c r="L834" i="2"/>
  <c r="L840" i="2"/>
  <c r="A841" i="2"/>
  <c r="A849" i="2"/>
  <c r="L851" i="2"/>
  <c r="I857" i="2"/>
  <c r="L860" i="2"/>
  <c r="A861" i="2"/>
  <c r="A864" i="2"/>
  <c r="A865" i="2"/>
  <c r="R865" i="2"/>
  <c r="I866" i="2"/>
  <c r="R868" i="2"/>
  <c r="I870" i="2"/>
  <c r="R870" i="2"/>
  <c r="A873" i="2"/>
  <c r="R873" i="2"/>
  <c r="A874" i="2"/>
  <c r="I880" i="2"/>
  <c r="I884" i="2"/>
  <c r="I885" i="2"/>
  <c r="I886" i="2"/>
  <c r="L888" i="2"/>
  <c r="R888" i="2"/>
  <c r="A889" i="2"/>
  <c r="L890" i="2"/>
  <c r="A894" i="2"/>
  <c r="L898" i="2"/>
  <c r="A899" i="2"/>
  <c r="I900" i="2"/>
  <c r="L901" i="2"/>
  <c r="L905" i="2"/>
  <c r="I907" i="2"/>
  <c r="L909" i="2"/>
  <c r="I911" i="2"/>
  <c r="R911" i="2"/>
  <c r="A912" i="2"/>
  <c r="A913" i="2"/>
  <c r="A915" i="2"/>
  <c r="L919" i="2"/>
  <c r="A920" i="2"/>
  <c r="I921" i="2"/>
  <c r="I923" i="2"/>
  <c r="L925" i="2"/>
  <c r="A928" i="2"/>
  <c r="L933" i="2"/>
  <c r="I940" i="2"/>
  <c r="L944" i="2"/>
  <c r="L950" i="2"/>
  <c r="A951" i="2"/>
  <c r="A952" i="2"/>
  <c r="I954" i="2"/>
  <c r="A956" i="2"/>
  <c r="L956" i="2"/>
  <c r="A957" i="2"/>
  <c r="I994" i="2"/>
  <c r="L995" i="2"/>
  <c r="I996" i="2"/>
  <c r="A997" i="2"/>
  <c r="I1002" i="2"/>
  <c r="I1020" i="2"/>
  <c r="I1026" i="2"/>
  <c r="A1032" i="2"/>
  <c r="I1032" i="2"/>
  <c r="L1034" i="2"/>
  <c r="R1034" i="2"/>
  <c r="A1035" i="2"/>
  <c r="L1037" i="2"/>
  <c r="R1037" i="2"/>
  <c r="L1038" i="2"/>
  <c r="L1040" i="2"/>
  <c r="R1040" i="2"/>
  <c r="A1044" i="2"/>
  <c r="A1051" i="2"/>
  <c r="I1067" i="2"/>
  <c r="I1074" i="2"/>
  <c r="L1075" i="2"/>
  <c r="L1085" i="2"/>
  <c r="R1085" i="2"/>
  <c r="A1086" i="2"/>
  <c r="R1088" i="2"/>
  <c r="A1089" i="2"/>
  <c r="L1096" i="2"/>
  <c r="I1103" i="2"/>
  <c r="A1108" i="2"/>
  <c r="I1110" i="2"/>
  <c r="A1113" i="2"/>
  <c r="A1118" i="2"/>
  <c r="I1120" i="2"/>
  <c r="A1124" i="2"/>
  <c r="L1126" i="2"/>
  <c r="L1130" i="2"/>
  <c r="R1134" i="2"/>
  <c r="L1135" i="2"/>
  <c r="R1135" i="2"/>
  <c r="A1136" i="2"/>
  <c r="I1140" i="2"/>
  <c r="L1140" i="2"/>
  <c r="L1471" i="2"/>
  <c r="L1472" i="2"/>
  <c r="A1475" i="2"/>
  <c r="I1476" i="2"/>
  <c r="R1477" i="2"/>
  <c r="A1479" i="2"/>
  <c r="A1482" i="2"/>
  <c r="L1487" i="2"/>
  <c r="A1488" i="2"/>
  <c r="A1489" i="2"/>
  <c r="A1490" i="2"/>
  <c r="A1493" i="2"/>
  <c r="A1494" i="2"/>
  <c r="A1495" i="2"/>
  <c r="L1496" i="2"/>
  <c r="L1497" i="2"/>
  <c r="A1498" i="2"/>
  <c r="I1499" i="2"/>
  <c r="I1503" i="2"/>
  <c r="A1522" i="2"/>
  <c r="I1524" i="2"/>
  <c r="A1525" i="2"/>
  <c r="A1527" i="2"/>
  <c r="A1530" i="2"/>
  <c r="I1532" i="2"/>
  <c r="A1543" i="2"/>
  <c r="L1544" i="2"/>
  <c r="A1555" i="2"/>
  <c r="I1559" i="2"/>
  <c r="I1560" i="2"/>
  <c r="L1562" i="2"/>
  <c r="A1565" i="2"/>
  <c r="I1566" i="2"/>
  <c r="A1570" i="2"/>
  <c r="A1574" i="2"/>
  <c r="L1574" i="2"/>
  <c r="L1578" i="2"/>
  <c r="R1578" i="2"/>
  <c r="I1579" i="2"/>
  <c r="L1580" i="2"/>
  <c r="R1582" i="2"/>
  <c r="I1587" i="2"/>
  <c r="L1588" i="2"/>
  <c r="L1593" i="2"/>
  <c r="L1595" i="2"/>
  <c r="I1598" i="2"/>
  <c r="A1599" i="2"/>
  <c r="L1600" i="2"/>
  <c r="I1602" i="2"/>
  <c r="A1603" i="2"/>
  <c r="L1604" i="2"/>
  <c r="A1605" i="2"/>
  <c r="R1605" i="2"/>
  <c r="A1606" i="2"/>
  <c r="L1619" i="2"/>
  <c r="I1621" i="2"/>
  <c r="I1625" i="2"/>
  <c r="A1626" i="2"/>
  <c r="I1627" i="2"/>
  <c r="A1629" i="2"/>
  <c r="L1631" i="2"/>
  <c r="A1636" i="2"/>
  <c r="L1637" i="2"/>
  <c r="L1639" i="2"/>
  <c r="I1645" i="2"/>
  <c r="I1647" i="2"/>
  <c r="A1653" i="2"/>
  <c r="A1654" i="2"/>
  <c r="A1655" i="2"/>
  <c r="A1657" i="2"/>
  <c r="I1658" i="2"/>
  <c r="R1658" i="2"/>
  <c r="I1661" i="2"/>
  <c r="I1673" i="2"/>
  <c r="L1677" i="2"/>
  <c r="I1680" i="2"/>
  <c r="L1682" i="2"/>
  <c r="A1684" i="2"/>
  <c r="I1685" i="2"/>
  <c r="R1685" i="2"/>
  <c r="I1686" i="2"/>
  <c r="I1692" i="2"/>
  <c r="L1694" i="2"/>
  <c r="L1700" i="2"/>
  <c r="A1701" i="2"/>
  <c r="I1702" i="2"/>
  <c r="A1703" i="2"/>
  <c r="L1707" i="2"/>
  <c r="R1707" i="2"/>
  <c r="I1708" i="2"/>
  <c r="I1710" i="2"/>
  <c r="L1713" i="2"/>
  <c r="L1716" i="2"/>
  <c r="A1719" i="2"/>
  <c r="L1724" i="2"/>
  <c r="L1728" i="2"/>
  <c r="A1729" i="2"/>
  <c r="L1731" i="2"/>
  <c r="L1734" i="2"/>
  <c r="A1737" i="2"/>
  <c r="I1748" i="2"/>
  <c r="A1762" i="2"/>
  <c r="L1764" i="2"/>
  <c r="L1766" i="2"/>
  <c r="A1770" i="2"/>
  <c r="I1773" i="2"/>
  <c r="L1775" i="2"/>
  <c r="I1779" i="2"/>
  <c r="I1787" i="2"/>
  <c r="A1791" i="2"/>
  <c r="A1799" i="2"/>
  <c r="I1801" i="2"/>
  <c r="A1806" i="2"/>
  <c r="I1808" i="2"/>
  <c r="I1812" i="2"/>
  <c r="A1815" i="2"/>
  <c r="I1816" i="2"/>
  <c r="A2154" i="2"/>
  <c r="A2156" i="2"/>
  <c r="A2160" i="2"/>
  <c r="I2173" i="2"/>
  <c r="A2177" i="2"/>
  <c r="A2182" i="2"/>
  <c r="A2186" i="2"/>
  <c r="A2195" i="2"/>
  <c r="A1817" i="2"/>
  <c r="A1821" i="2"/>
  <c r="A1830" i="2"/>
  <c r="A1835" i="2"/>
  <c r="A1836" i="2"/>
  <c r="A1841" i="2"/>
  <c r="A1850" i="2"/>
  <c r="A1859" i="2"/>
  <c r="A1863" i="2"/>
  <c r="A1879" i="2"/>
  <c r="A1886" i="2"/>
  <c r="A1909" i="2"/>
  <c r="A1910" i="2"/>
  <c r="A1941" i="2"/>
  <c r="A1943" i="2"/>
  <c r="A1945" i="2"/>
  <c r="L1948" i="2"/>
  <c r="L1955" i="2"/>
  <c r="A1958" i="2"/>
  <c r="A1961" i="2"/>
  <c r="A1962" i="2"/>
  <c r="A1966" i="2"/>
  <c r="A1968" i="2"/>
  <c r="L1968" i="2"/>
  <c r="I1971" i="2"/>
  <c r="I1976" i="2"/>
  <c r="L1979" i="2"/>
  <c r="A1983" i="2"/>
  <c r="L1983" i="2"/>
  <c r="R1983" i="2"/>
  <c r="A1986" i="2"/>
  <c r="A1987" i="2"/>
  <c r="I1987" i="2"/>
  <c r="L1992" i="2"/>
  <c r="L1995" i="2"/>
  <c r="I1998" i="2"/>
  <c r="A2004" i="2"/>
  <c r="I2004" i="2"/>
  <c r="I2006" i="2"/>
  <c r="L2009" i="2"/>
  <c r="A2012" i="2"/>
  <c r="L2012" i="2"/>
  <c r="I2016" i="2"/>
  <c r="A2017" i="2"/>
  <c r="A2019" i="2"/>
  <c r="A2020" i="2"/>
  <c r="A2021" i="2"/>
  <c r="L2023" i="2"/>
  <c r="I2025" i="2"/>
  <c r="A2029" i="2"/>
  <c r="A2030" i="2"/>
  <c r="L315" i="2"/>
  <c r="I317" i="2"/>
  <c r="I320" i="2"/>
  <c r="I322" i="2"/>
  <c r="A331" i="2"/>
  <c r="I334" i="2"/>
  <c r="A337" i="2"/>
  <c r="I341" i="2"/>
  <c r="L350" i="2"/>
  <c r="A351" i="2"/>
  <c r="A352" i="2"/>
  <c r="A353" i="2"/>
  <c r="I353" i="2"/>
  <c r="A354" i="2"/>
  <c r="I355" i="2"/>
  <c r="A357" i="2"/>
  <c r="L357" i="2"/>
  <c r="L358" i="2"/>
  <c r="A360" i="2"/>
  <c r="A363" i="2"/>
  <c r="I364" i="2"/>
  <c r="L374" i="2"/>
  <c r="A377" i="2"/>
  <c r="A379" i="2"/>
  <c r="I379" i="2"/>
  <c r="L380" i="2"/>
  <c r="A383" i="2"/>
  <c r="L383" i="2"/>
  <c r="I392" i="2"/>
  <c r="L393" i="2"/>
  <c r="A397" i="2"/>
  <c r="L397" i="2"/>
  <c r="A399" i="2"/>
  <c r="L399" i="2"/>
  <c r="A404" i="2"/>
  <c r="L404" i="2"/>
  <c r="R404" i="2"/>
  <c r="L405" i="2"/>
  <c r="I406" i="2"/>
  <c r="A407" i="2"/>
  <c r="I407" i="2"/>
  <c r="A408" i="2"/>
  <c r="L408" i="2"/>
  <c r="R408" i="2"/>
  <c r="A411" i="2"/>
  <c r="L411" i="2"/>
  <c r="R413" i="2"/>
  <c r="A414" i="2"/>
  <c r="I670" i="2"/>
  <c r="L670" i="2"/>
  <c r="R670" i="2"/>
  <c r="A671" i="2"/>
  <c r="I671" i="2"/>
  <c r="I674" i="2"/>
  <c r="A680" i="2"/>
  <c r="L680" i="2"/>
  <c r="L683" i="2"/>
  <c r="A685" i="2"/>
  <c r="A686" i="2"/>
  <c r="I688" i="2"/>
  <c r="A689" i="2"/>
  <c r="I692" i="2"/>
  <c r="A699" i="2"/>
  <c r="A701" i="2"/>
  <c r="A702" i="2"/>
  <c r="L704" i="2"/>
  <c r="A710" i="2"/>
  <c r="A711" i="2"/>
  <c r="A712" i="2"/>
  <c r="L712" i="2"/>
  <c r="L713" i="2"/>
  <c r="R713" i="2"/>
  <c r="L715" i="2"/>
  <c r="A717" i="2"/>
  <c r="A720" i="2"/>
  <c r="I721" i="2"/>
  <c r="L726" i="2"/>
  <c r="R726" i="2"/>
  <c r="A733" i="2"/>
  <c r="L734" i="2"/>
  <c r="L740" i="2"/>
  <c r="R740" i="2"/>
  <c r="A741" i="2"/>
  <c r="I745" i="2"/>
  <c r="L746" i="2"/>
  <c r="I751" i="2"/>
  <c r="R751" i="2"/>
  <c r="L754" i="2"/>
  <c r="R754" i="2"/>
  <c r="I755" i="2"/>
  <c r="R755" i="2"/>
  <c r="I756" i="2"/>
  <c r="A757" i="2"/>
  <c r="A759" i="2"/>
  <c r="I761" i="2"/>
  <c r="A762" i="2"/>
  <c r="I767" i="2"/>
  <c r="L768" i="2"/>
  <c r="A770" i="2"/>
  <c r="I771" i="2"/>
  <c r="A773" i="2"/>
  <c r="I774" i="2"/>
  <c r="I776" i="2"/>
  <c r="L782" i="2"/>
  <c r="L784" i="2"/>
  <c r="R784" i="2"/>
  <c r="A786" i="2"/>
  <c r="I792" i="2"/>
  <c r="I796" i="2"/>
  <c r="I798" i="2"/>
  <c r="I803" i="2"/>
  <c r="L806" i="2"/>
  <c r="I814" i="2"/>
  <c r="A824" i="2"/>
  <c r="R824" i="2"/>
  <c r="A825" i="2"/>
  <c r="I826" i="2"/>
  <c r="I828" i="2"/>
  <c r="A832" i="2"/>
  <c r="A837" i="2"/>
  <c r="I843" i="2"/>
  <c r="A846" i="2"/>
  <c r="I848" i="2"/>
  <c r="L849" i="2"/>
  <c r="I854" i="2"/>
  <c r="R854" i="2"/>
  <c r="A857" i="2"/>
  <c r="L859" i="2"/>
  <c r="A860" i="2"/>
  <c r="L867" i="2"/>
  <c r="L868" i="2"/>
  <c r="L871" i="2"/>
  <c r="I874" i="2"/>
  <c r="A875" i="2"/>
  <c r="L879" i="2"/>
  <c r="L882" i="2"/>
  <c r="I890" i="2"/>
  <c r="I895" i="2"/>
  <c r="R895" i="2"/>
  <c r="I896" i="2"/>
  <c r="I898" i="2"/>
  <c r="A905" i="2"/>
  <c r="R909" i="2"/>
  <c r="I910" i="2"/>
  <c r="A917" i="2"/>
  <c r="A918" i="2"/>
  <c r="A919" i="2"/>
  <c r="R919" i="2"/>
  <c r="L924" i="2"/>
  <c r="I931" i="2"/>
  <c r="I935" i="2"/>
  <c r="A944" i="2"/>
  <c r="R946" i="2"/>
  <c r="A947" i="2"/>
  <c r="A948" i="2"/>
  <c r="A950" i="2"/>
  <c r="I973" i="2"/>
  <c r="L978" i="2"/>
  <c r="R978" i="2"/>
  <c r="A979" i="2"/>
  <c r="I980" i="2"/>
  <c r="R980" i="2"/>
  <c r="A982" i="2"/>
  <c r="A985" i="2"/>
  <c r="L986" i="2"/>
  <c r="R986" i="2"/>
  <c r="A987" i="2"/>
  <c r="L1113" i="2"/>
  <c r="L1119" i="2"/>
  <c r="L1123" i="2"/>
  <c r="R1123" i="2"/>
  <c r="I1126" i="2"/>
  <c r="A1129" i="2"/>
  <c r="L1131" i="2"/>
  <c r="I1135" i="2"/>
  <c r="L1138" i="2"/>
  <c r="R1138" i="2"/>
  <c r="A1147" i="2"/>
  <c r="A1148" i="2"/>
  <c r="I1150" i="2"/>
  <c r="L1153" i="2"/>
  <c r="I1154" i="2"/>
  <c r="I1155" i="2"/>
  <c r="A1162" i="2"/>
  <c r="I1167" i="2"/>
  <c r="L1171" i="2"/>
  <c r="I1172" i="2"/>
  <c r="L1173" i="2"/>
  <c r="I1175" i="2"/>
  <c r="A1176" i="2"/>
  <c r="I1177" i="2"/>
  <c r="L1182" i="2"/>
  <c r="A1192" i="2"/>
  <c r="I1199" i="2"/>
  <c r="A1200" i="2"/>
  <c r="A1201" i="2"/>
  <c r="R1202" i="2"/>
  <c r="I1207" i="2"/>
  <c r="A1211" i="2"/>
  <c r="A1214" i="2"/>
  <c r="L1217" i="2"/>
  <c r="L1219" i="2"/>
  <c r="R1219" i="2"/>
  <c r="I1220" i="2"/>
  <c r="L1222" i="2"/>
  <c r="A1223" i="2"/>
  <c r="L1227" i="2"/>
  <c r="L1232" i="2"/>
  <c r="A1233" i="2"/>
  <c r="L1234" i="2"/>
  <c r="A1238" i="2"/>
  <c r="L1239" i="2"/>
  <c r="A1240" i="2"/>
  <c r="I1245" i="2"/>
  <c r="L1246" i="2"/>
  <c r="I1250" i="2"/>
  <c r="A1251" i="2"/>
  <c r="I1252" i="2"/>
  <c r="I1258" i="2"/>
  <c r="L1260" i="2"/>
  <c r="A1262" i="2"/>
  <c r="I1265" i="2"/>
  <c r="A1268" i="2"/>
  <c r="A1269" i="2"/>
  <c r="I1273" i="2"/>
  <c r="L1276" i="2"/>
  <c r="I1278" i="2"/>
  <c r="I1282" i="2"/>
  <c r="A1285" i="2"/>
  <c r="I1286" i="2"/>
  <c r="L1287" i="2"/>
  <c r="A1292" i="2"/>
  <c r="L1382" i="2"/>
  <c r="I1384" i="2"/>
  <c r="A1387" i="2"/>
  <c r="L1389" i="2"/>
  <c r="L1396" i="2"/>
  <c r="L1403" i="2"/>
  <c r="L1407" i="2"/>
  <c r="A1416" i="2"/>
  <c r="A1419" i="2"/>
  <c r="L1420" i="2"/>
  <c r="I1422" i="2"/>
  <c r="A1424" i="2"/>
  <c r="L1427" i="2"/>
  <c r="R1430" i="2"/>
  <c r="L1431" i="2"/>
  <c r="A1437" i="2"/>
  <c r="A1440" i="2"/>
  <c r="L1441" i="2"/>
  <c r="A1444" i="2"/>
  <c r="A1446" i="2"/>
  <c r="L1449" i="2"/>
  <c r="I1450" i="2"/>
  <c r="I1451" i="2"/>
  <c r="A1453" i="2"/>
  <c r="A1456" i="2"/>
  <c r="A1457" i="2"/>
  <c r="L1459" i="2"/>
  <c r="L1462" i="2"/>
  <c r="L1540" i="2"/>
  <c r="I1545" i="2"/>
  <c r="L1546" i="2"/>
  <c r="R1546" i="2"/>
  <c r="L1549" i="2"/>
  <c r="A1550" i="2"/>
  <c r="I1554" i="2"/>
  <c r="I1558" i="2"/>
  <c r="A1561" i="2"/>
  <c r="L1561" i="2"/>
  <c r="A1564" i="2"/>
  <c r="I1564" i="2"/>
  <c r="A1566" i="2"/>
  <c r="I1572" i="2"/>
  <c r="A1576" i="2"/>
  <c r="I1576" i="2"/>
  <c r="A1577" i="2"/>
  <c r="A1579" i="2"/>
  <c r="I1582" i="2"/>
  <c r="A1584" i="2"/>
  <c r="L1585" i="2"/>
  <c r="I1588" i="2"/>
  <c r="I1593" i="2"/>
  <c r="I1596" i="2"/>
  <c r="L1597" i="2"/>
  <c r="A1601" i="2"/>
  <c r="L1603" i="2"/>
  <c r="A1604" i="2"/>
  <c r="L1605" i="2"/>
  <c r="L1607" i="2"/>
  <c r="I1608" i="2"/>
  <c r="I1619" i="2"/>
  <c r="R1619" i="2"/>
  <c r="A1620" i="2"/>
  <c r="A1621" i="2"/>
  <c r="A1627" i="2"/>
  <c r="L1627" i="2"/>
  <c r="L1636" i="2"/>
  <c r="A1637" i="2"/>
  <c r="I1643" i="2"/>
  <c r="I1646" i="2"/>
  <c r="A1661" i="2"/>
  <c r="A1663" i="2"/>
  <c r="L1663" i="2"/>
  <c r="A1664" i="2"/>
  <c r="I1669" i="2"/>
  <c r="L1670" i="2"/>
  <c r="A1671" i="2"/>
  <c r="L1673" i="2"/>
  <c r="A1675" i="2"/>
  <c r="I1677" i="2"/>
  <c r="A1679" i="2"/>
  <c r="A1680" i="2"/>
  <c r="I1681" i="2"/>
  <c r="A1683" i="2"/>
  <c r="I1684" i="2"/>
  <c r="A1695" i="2"/>
  <c r="A1697" i="2"/>
  <c r="A1698" i="2"/>
  <c r="L1698" i="2"/>
  <c r="I1707" i="2"/>
  <c r="A1711" i="2"/>
  <c r="A1713" i="2"/>
  <c r="A1716" i="2"/>
  <c r="L1717" i="2"/>
  <c r="A1722" i="2"/>
  <c r="A1723" i="2"/>
  <c r="A1724" i="2"/>
  <c r="A1726" i="2"/>
  <c r="I1728" i="2"/>
  <c r="I1729" i="2"/>
  <c r="I1730" i="2"/>
  <c r="A1731" i="2"/>
  <c r="A1732" i="2"/>
  <c r="I1741" i="2"/>
  <c r="A1746" i="2"/>
  <c r="I1747" i="2"/>
  <c r="I1751" i="2"/>
  <c r="I1752" i="2"/>
  <c r="A1753" i="2"/>
  <c r="A1768" i="2"/>
  <c r="L1773" i="2"/>
  <c r="L1779" i="2"/>
  <c r="A1782" i="2"/>
  <c r="L1798" i="2"/>
  <c r="L1800" i="2"/>
  <c r="R1807" i="2"/>
  <c r="A1810" i="2"/>
  <c r="L1811" i="2"/>
  <c r="I1815" i="2"/>
  <c r="I2160" i="2"/>
  <c r="A2166" i="2"/>
  <c r="I2178" i="2"/>
  <c r="A2191" i="2"/>
  <c r="A1827" i="2"/>
  <c r="A1845" i="2"/>
  <c r="A1854" i="2"/>
  <c r="A1890" i="2"/>
  <c r="A1894" i="2"/>
  <c r="A1896" i="2"/>
  <c r="A1897" i="2"/>
  <c r="A1898" i="2"/>
  <c r="A1899" i="2"/>
  <c r="A1900" i="2"/>
  <c r="A1901" i="2"/>
  <c r="A1904" i="2"/>
  <c r="A1929" i="2"/>
  <c r="A1932" i="2"/>
  <c r="A1936" i="2"/>
  <c r="L1936" i="2"/>
  <c r="A1937" i="2"/>
  <c r="L1937" i="2"/>
  <c r="A1946" i="2"/>
  <c r="A1949" i="2"/>
  <c r="I1949" i="2"/>
  <c r="L1950" i="2"/>
  <c r="A1954" i="2"/>
  <c r="A1956" i="2"/>
  <c r="I1956" i="2"/>
  <c r="L1962" i="2"/>
  <c r="A1964" i="2"/>
  <c r="I1964" i="2"/>
  <c r="I1968" i="2"/>
  <c r="L1972" i="2"/>
  <c r="A1974" i="2"/>
  <c r="L1976" i="2"/>
  <c r="A1979" i="2"/>
  <c r="A1982" i="2"/>
  <c r="L1987" i="2"/>
  <c r="I1988" i="2"/>
  <c r="L1989" i="2"/>
  <c r="A1993" i="2"/>
  <c r="A1998" i="2"/>
  <c r="A1999" i="2"/>
  <c r="L2004" i="2"/>
  <c r="A2005" i="2"/>
  <c r="A2023" i="2"/>
  <c r="A2035" i="2"/>
  <c r="A2036" i="2"/>
  <c r="A2039" i="2"/>
  <c r="A2043" i="2"/>
  <c r="A2045" i="2"/>
  <c r="L2051" i="2"/>
  <c r="I2053" i="2"/>
  <c r="A2055" i="2"/>
  <c r="I2055" i="2"/>
  <c r="I2056" i="2"/>
  <c r="I2060" i="2"/>
  <c r="A2061" i="2"/>
  <c r="L2066" i="2"/>
  <c r="A2070" i="2"/>
  <c r="A2072" i="2"/>
  <c r="L2073" i="2"/>
  <c r="A2078" i="2"/>
  <c r="A2079" i="2"/>
  <c r="A2080" i="2"/>
  <c r="L2082" i="2"/>
  <c r="A2084" i="2"/>
  <c r="L2086" i="2"/>
  <c r="I2087" i="2"/>
  <c r="A2088" i="2"/>
  <c r="L2093" i="2"/>
  <c r="I2094" i="2"/>
  <c r="A2096" i="2"/>
  <c r="L2096" i="2"/>
  <c r="L2097" i="2"/>
  <c r="A2100" i="2"/>
  <c r="I2106" i="2"/>
  <c r="A2109" i="2"/>
  <c r="A2111" i="2"/>
  <c r="A2114" i="2"/>
  <c r="L2116" i="2"/>
  <c r="I2117" i="2"/>
  <c r="R2117" i="2"/>
  <c r="I2121" i="2"/>
  <c r="A2125" i="2"/>
  <c r="L2125" i="2"/>
  <c r="I2128" i="2"/>
  <c r="L2131" i="2"/>
  <c r="I2135" i="2"/>
  <c r="I2137" i="2"/>
  <c r="I2141" i="2"/>
  <c r="L2144" i="2"/>
  <c r="L2148" i="2"/>
  <c r="I2149" i="2"/>
  <c r="A2150" i="2"/>
  <c r="L281" i="2"/>
  <c r="L284" i="2"/>
  <c r="R284" i="2"/>
  <c r="I287" i="2"/>
  <c r="L288" i="2"/>
  <c r="A294" i="2"/>
  <c r="L294" i="2"/>
  <c r="A297" i="2"/>
  <c r="I297" i="2"/>
  <c r="A298" i="2"/>
  <c r="L298" i="2"/>
  <c r="L299" i="2"/>
  <c r="A302" i="2"/>
  <c r="I304" i="2"/>
  <c r="R304" i="2"/>
  <c r="A305" i="2"/>
  <c r="A315" i="2"/>
  <c r="I315" i="2"/>
  <c r="A317" i="2"/>
  <c r="L317" i="2"/>
  <c r="A320" i="2"/>
  <c r="L321" i="2"/>
  <c r="I328" i="2"/>
  <c r="I329" i="2"/>
  <c r="I332" i="2"/>
  <c r="R332" i="2"/>
  <c r="I333" i="2"/>
  <c r="R334" i="2"/>
  <c r="I336" i="2"/>
  <c r="I337" i="2"/>
  <c r="A340" i="2"/>
  <c r="A341" i="2"/>
  <c r="I342" i="2"/>
  <c r="I343" i="2"/>
  <c r="L347" i="2"/>
  <c r="A348" i="2"/>
  <c r="L348" i="2"/>
  <c r="I354" i="2"/>
  <c r="R354" i="2"/>
  <c r="A356" i="2"/>
  <c r="A359" i="2"/>
  <c r="I360" i="2"/>
  <c r="A362" i="2"/>
  <c r="I366" i="2"/>
  <c r="L369" i="2"/>
  <c r="L421" i="2"/>
  <c r="A422" i="2"/>
  <c r="A426" i="2"/>
  <c r="L430" i="2"/>
  <c r="A434" i="2"/>
  <c r="A435" i="2"/>
  <c r="A438" i="2"/>
  <c r="A443" i="2"/>
  <c r="A444" i="2"/>
  <c r="L446" i="2"/>
  <c r="A515" i="2"/>
  <c r="A516" i="2"/>
  <c r="I517" i="2"/>
  <c r="I521" i="2"/>
  <c r="L523" i="2"/>
  <c r="A524" i="2"/>
  <c r="L526" i="2"/>
  <c r="A531" i="2"/>
  <c r="L533" i="2"/>
  <c r="A534" i="2"/>
  <c r="L535" i="2"/>
  <c r="A537" i="2"/>
  <c r="I539" i="2"/>
  <c r="I546" i="2"/>
  <c r="A549" i="2"/>
  <c r="I550" i="2"/>
  <c r="L553" i="2"/>
  <c r="I556" i="2"/>
  <c r="R556" i="2"/>
  <c r="A557" i="2"/>
  <c r="I564" i="2"/>
  <c r="A569" i="2"/>
  <c r="A576" i="2"/>
  <c r="L578" i="2"/>
  <c r="A580" i="2"/>
  <c r="R580" i="2"/>
  <c r="I581" i="2"/>
  <c r="L589" i="2"/>
  <c r="A596" i="2"/>
  <c r="I598" i="2"/>
  <c r="L600" i="2"/>
  <c r="I602" i="2"/>
  <c r="I603" i="2"/>
  <c r="I604" i="2"/>
  <c r="A605" i="2"/>
  <c r="L606" i="2"/>
  <c r="A607" i="2"/>
  <c r="L608" i="2"/>
  <c r="I609" i="2"/>
  <c r="I612" i="2"/>
  <c r="L613" i="2"/>
  <c r="A620" i="2"/>
  <c r="A622" i="2"/>
  <c r="A625" i="2"/>
  <c r="L631" i="2"/>
  <c r="I639" i="2"/>
  <c r="I641" i="2"/>
  <c r="I643" i="2"/>
  <c r="A645" i="2"/>
  <c r="A648" i="2"/>
  <c r="R651" i="2"/>
  <c r="I652" i="2"/>
  <c r="I654" i="2"/>
  <c r="A657" i="2"/>
  <c r="R657" i="2"/>
  <c r="I658" i="2"/>
  <c r="R659" i="2"/>
  <c r="A664" i="2"/>
  <c r="I667" i="2"/>
  <c r="R667" i="2"/>
  <c r="L672" i="2"/>
  <c r="L674" i="2"/>
  <c r="I680" i="2"/>
  <c r="A684" i="2"/>
  <c r="I687" i="2"/>
  <c r="I690" i="2"/>
  <c r="A693" i="2"/>
  <c r="L694" i="2"/>
  <c r="A697" i="2"/>
  <c r="L698" i="2"/>
  <c r="L738" i="2"/>
  <c r="I741" i="2"/>
  <c r="L742" i="2"/>
  <c r="A745" i="2"/>
  <c r="L748" i="2"/>
  <c r="A749" i="2"/>
  <c r="L751" i="2"/>
  <c r="R752" i="2"/>
  <c r="I753" i="2"/>
  <c r="R753" i="2"/>
  <c r="A754" i="2"/>
  <c r="R765" i="2"/>
  <c r="A766" i="2"/>
  <c r="I770" i="2"/>
  <c r="L774" i="2"/>
  <c r="L780" i="2"/>
  <c r="A781" i="2"/>
  <c r="I782" i="2"/>
  <c r="I784" i="2"/>
  <c r="A785" i="2"/>
  <c r="A789" i="2"/>
  <c r="A794" i="2"/>
  <c r="L795" i="2"/>
  <c r="A807" i="2"/>
  <c r="I808" i="2"/>
  <c r="I809" i="2"/>
  <c r="A810" i="2"/>
  <c r="I813" i="2"/>
  <c r="I816" i="2"/>
  <c r="R816" i="2"/>
  <c r="A817" i="2"/>
  <c r="L821" i="2"/>
  <c r="A823" i="2"/>
  <c r="L825" i="2"/>
  <c r="I827" i="2"/>
  <c r="L830" i="2"/>
  <c r="L833" i="2"/>
  <c r="L836" i="2"/>
  <c r="I842" i="2"/>
  <c r="L843" i="2"/>
  <c r="A844" i="2"/>
  <c r="I844" i="2"/>
  <c r="A850" i="2"/>
  <c r="I853" i="2"/>
  <c r="L856" i="2"/>
  <c r="L858" i="2"/>
  <c r="I860" i="2"/>
  <c r="A863" i="2"/>
  <c r="I864" i="2"/>
  <c r="L866" i="2"/>
  <c r="A867" i="2"/>
  <c r="A868" i="2"/>
  <c r="L873" i="2"/>
  <c r="R874" i="2"/>
  <c r="I875" i="2"/>
  <c r="I877" i="2"/>
  <c r="R878" i="2"/>
  <c r="R881" i="2"/>
  <c r="A882" i="2"/>
  <c r="A883" i="2"/>
  <c r="A884" i="2"/>
  <c r="A885" i="2"/>
  <c r="A886" i="2"/>
  <c r="L887" i="2"/>
  <c r="L889" i="2"/>
  <c r="L893" i="2"/>
  <c r="L897" i="2"/>
  <c r="I901" i="2"/>
  <c r="I902" i="2"/>
  <c r="A907" i="2"/>
  <c r="I909" i="2"/>
  <c r="L913" i="2"/>
  <c r="A914" i="2"/>
  <c r="L916" i="2"/>
  <c r="R916" i="2"/>
  <c r="A921" i="2"/>
  <c r="A926" i="2"/>
  <c r="L927" i="2"/>
  <c r="R927" i="2"/>
  <c r="I928" i="2"/>
  <c r="I929" i="2"/>
  <c r="A933" i="2"/>
  <c r="A936" i="2"/>
  <c r="A937" i="2"/>
  <c r="A940" i="2"/>
  <c r="A943" i="2"/>
  <c r="I944" i="2"/>
  <c r="L945" i="2"/>
  <c r="L948" i="2"/>
  <c r="I949" i="2"/>
  <c r="I952" i="2"/>
  <c r="I958" i="2"/>
  <c r="L990" i="2"/>
  <c r="I992" i="2"/>
  <c r="A993" i="2"/>
  <c r="L993" i="2"/>
  <c r="A994" i="2"/>
  <c r="I1001" i="2"/>
  <c r="A1007" i="2"/>
  <c r="I1011" i="2"/>
  <c r="A1013" i="2"/>
  <c r="I1024" i="2"/>
  <c r="A1025" i="2"/>
  <c r="A1027" i="2"/>
  <c r="L1030" i="2"/>
  <c r="A1031" i="2"/>
  <c r="A1037" i="2"/>
  <c r="A1039" i="2"/>
  <c r="I1042" i="2"/>
  <c r="A1054" i="2"/>
  <c r="A1057" i="2"/>
  <c r="I1058" i="2"/>
  <c r="I1061" i="2"/>
  <c r="I1064" i="2"/>
  <c r="A1065" i="2"/>
  <c r="A1066" i="2"/>
  <c r="A1068" i="2"/>
  <c r="L1068" i="2"/>
  <c r="L1069" i="2"/>
  <c r="A1074" i="2"/>
  <c r="L1087" i="2"/>
  <c r="I1089" i="2"/>
  <c r="A1097" i="2"/>
  <c r="I1105" i="2"/>
  <c r="I1106" i="2"/>
  <c r="R1106" i="2"/>
  <c r="A1107" i="2"/>
  <c r="A1112" i="2"/>
  <c r="I1113" i="2"/>
  <c r="L1115" i="2"/>
  <c r="A1116" i="2"/>
  <c r="L1118" i="2"/>
  <c r="R1118" i="2"/>
  <c r="L1125" i="2"/>
  <c r="I1127" i="2"/>
  <c r="R1130" i="2"/>
  <c r="A1131" i="2"/>
  <c r="R1131" i="2"/>
  <c r="L1133" i="2"/>
  <c r="A1134" i="2"/>
  <c r="A1135" i="2"/>
  <c r="I1137" i="2"/>
  <c r="I1138" i="2"/>
  <c r="A1139" i="2"/>
  <c r="A1144" i="2"/>
  <c r="L1144" i="2"/>
  <c r="L1149" i="2"/>
  <c r="L1150" i="2"/>
  <c r="L1152" i="2"/>
  <c r="A1155" i="2"/>
  <c r="I1156" i="2"/>
  <c r="I1163" i="2"/>
  <c r="A1166" i="2"/>
  <c r="A1168" i="2"/>
  <c r="A1172" i="2"/>
  <c r="A1174" i="2"/>
  <c r="L1175" i="2"/>
  <c r="A1177" i="2"/>
  <c r="A1178" i="2"/>
  <c r="I1179" i="2"/>
  <c r="I1181" i="2"/>
  <c r="L1183" i="2"/>
  <c r="L1184" i="2"/>
  <c r="L1189" i="2"/>
  <c r="R1189" i="2"/>
  <c r="L1191" i="2"/>
  <c r="A1194" i="2"/>
  <c r="L1195" i="2"/>
  <c r="A1197" i="2"/>
  <c r="A1198" i="2"/>
  <c r="I1198" i="2"/>
  <c r="A1202" i="2"/>
  <c r="A1203" i="2"/>
  <c r="I1205" i="2"/>
  <c r="A1206" i="2"/>
  <c r="A1207" i="2"/>
  <c r="L1210" i="2"/>
  <c r="R1210" i="2"/>
  <c r="L1214" i="2"/>
  <c r="R1215" i="2"/>
  <c r="L1216" i="2"/>
  <c r="I1218" i="2"/>
  <c r="A1220" i="2"/>
  <c r="A1221" i="2"/>
  <c r="L1223" i="2"/>
  <c r="R1227" i="2"/>
  <c r="A1231" i="2"/>
  <c r="R1231" i="2"/>
  <c r="L1233" i="2"/>
  <c r="L1235" i="2"/>
  <c r="I1239" i="2"/>
  <c r="R1241" i="2"/>
  <c r="R1243" i="2"/>
  <c r="A1244" i="2"/>
  <c r="A1246" i="2"/>
  <c r="L1248" i="2"/>
  <c r="A1249" i="2"/>
  <c r="L1250" i="2"/>
  <c r="A1259" i="2"/>
  <c r="A1261" i="2"/>
  <c r="A1264" i="2"/>
  <c r="L1265" i="2"/>
  <c r="A1266" i="2"/>
  <c r="L1269" i="2"/>
  <c r="L1277" i="2"/>
  <c r="A1281" i="2"/>
  <c r="L1282" i="2"/>
  <c r="L1385" i="2"/>
  <c r="A1399" i="2"/>
  <c r="A1400" i="2"/>
  <c r="A1402" i="2"/>
  <c r="I1404" i="2"/>
  <c r="A1405" i="2"/>
  <c r="A1408" i="2"/>
  <c r="A1409" i="2"/>
  <c r="A1414" i="2"/>
  <c r="I1418" i="2"/>
  <c r="A1423" i="2"/>
  <c r="L1428" i="2"/>
  <c r="L1430" i="2"/>
  <c r="A1432" i="2"/>
  <c r="R1434" i="2"/>
  <c r="L1435" i="2"/>
  <c r="L1436" i="2"/>
  <c r="I1439" i="2"/>
  <c r="L1442" i="2"/>
  <c r="A1445" i="2"/>
  <c r="L1450" i="2"/>
  <c r="A1451" i="2"/>
  <c r="L1452" i="2"/>
  <c r="L1470" i="2"/>
  <c r="A1472" i="2"/>
  <c r="L1473" i="2"/>
  <c r="L1474" i="2"/>
  <c r="A1476" i="2"/>
  <c r="A1477" i="2"/>
  <c r="L1477" i="2"/>
  <c r="L1480" i="2"/>
  <c r="L1483" i="2"/>
  <c r="A1484" i="2"/>
  <c r="I1485" i="2"/>
  <c r="L1486" i="2"/>
  <c r="I1489" i="2"/>
  <c r="A1496" i="2"/>
  <c r="A1497" i="2"/>
  <c r="I1498" i="2"/>
  <c r="A1500" i="2"/>
  <c r="A1503" i="2"/>
  <c r="I1504" i="2"/>
  <c r="L1507" i="2"/>
  <c r="A1509" i="2"/>
  <c r="L1512" i="2"/>
  <c r="A1513" i="2"/>
  <c r="A1514" i="2"/>
  <c r="A1516" i="2"/>
  <c r="I1519" i="2"/>
  <c r="A1521" i="2"/>
  <c r="A1524" i="2"/>
  <c r="L1531" i="2"/>
  <c r="I1544" i="2"/>
  <c r="A1546" i="2"/>
  <c r="I1549" i="2"/>
  <c r="A1551" i="2"/>
  <c r="L1552" i="2"/>
  <c r="I1561" i="2"/>
  <c r="I1562" i="2"/>
  <c r="I1563" i="2"/>
  <c r="L1564" i="2"/>
  <c r="I1569" i="2"/>
  <c r="A1575" i="2"/>
  <c r="L1576" i="2"/>
  <c r="R1576" i="2"/>
  <c r="A1578" i="2"/>
  <c r="L1579" i="2"/>
  <c r="A1580" i="2"/>
  <c r="L1581" i="2"/>
  <c r="R1581" i="2"/>
  <c r="A1582" i="2"/>
  <c r="A1586" i="2"/>
  <c r="I1589" i="2"/>
  <c r="A1593" i="2"/>
  <c r="L1594" i="2"/>
  <c r="A1595" i="2"/>
  <c r="R1597" i="2"/>
  <c r="I1599" i="2"/>
  <c r="I1600" i="2"/>
  <c r="A1602" i="2"/>
  <c r="I1603" i="2"/>
  <c r="I1607" i="2"/>
  <c r="A1609" i="2"/>
  <c r="A1611" i="2"/>
  <c r="L1661" i="2"/>
  <c r="I1664" i="2"/>
  <c r="A1666" i="2"/>
  <c r="I1666" i="2"/>
  <c r="A1667" i="2"/>
  <c r="L1669" i="2"/>
  <c r="L1671" i="2"/>
  <c r="A1676" i="2"/>
  <c r="L1686" i="2"/>
  <c r="I1687" i="2"/>
  <c r="I1690" i="2"/>
  <c r="A1691" i="2"/>
  <c r="L1693" i="2"/>
  <c r="A1694" i="2"/>
  <c r="I1698" i="2"/>
  <c r="A1712" i="2"/>
  <c r="I1716" i="2"/>
  <c r="I1717" i="2"/>
  <c r="A1721" i="2"/>
  <c r="L1729" i="2"/>
  <c r="R1734" i="2"/>
  <c r="I1736" i="2"/>
  <c r="I1740" i="2"/>
  <c r="R1747" i="2"/>
  <c r="I1749" i="2"/>
  <c r="A1750" i="2"/>
  <c r="A1761" i="2"/>
  <c r="I1766" i="2"/>
  <c r="A1769" i="2"/>
  <c r="A1771" i="2"/>
  <c r="A1774" i="2"/>
  <c r="L1781" i="2"/>
  <c r="A1784" i="2"/>
  <c r="I1786" i="2"/>
  <c r="L1787" i="2"/>
  <c r="R1787" i="2"/>
  <c r="L1792" i="2"/>
  <c r="L1796" i="2"/>
  <c r="L1797" i="2"/>
  <c r="A1801" i="2"/>
  <c r="A1808" i="2"/>
  <c r="L1810" i="2"/>
  <c r="L1813" i="2"/>
  <c r="A2153" i="2"/>
  <c r="A2162" i="2"/>
  <c r="A2167" i="2"/>
  <c r="A2176" i="2"/>
  <c r="A2180" i="2"/>
  <c r="A2193" i="2"/>
  <c r="A1819" i="2"/>
  <c r="A1824" i="2"/>
  <c r="A1833" i="2"/>
  <c r="A1838" i="2"/>
  <c r="A1847" i="2"/>
  <c r="A1856" i="2"/>
  <c r="A1876" i="2"/>
  <c r="A1880" i="2"/>
  <c r="A1892" i="2"/>
  <c r="A1895" i="2"/>
  <c r="A1967" i="2"/>
  <c r="A1970" i="2"/>
  <c r="A1977" i="2"/>
  <c r="A1978" i="2"/>
  <c r="L1978" i="2"/>
  <c r="A1984" i="2"/>
  <c r="I1986" i="2"/>
  <c r="A1988" i="2"/>
  <c r="A1990" i="2"/>
  <c r="A1994" i="2"/>
  <c r="L2001" i="2"/>
  <c r="L2003" i="2"/>
  <c r="A2009" i="2"/>
  <c r="A2010" i="2"/>
  <c r="I2018" i="2"/>
  <c r="A2022" i="2"/>
  <c r="I2027" i="2"/>
  <c r="L2028" i="2"/>
  <c r="A2034" i="2"/>
  <c r="I2034" i="2"/>
  <c r="L2037" i="2"/>
  <c r="I2048" i="2"/>
  <c r="L2050" i="2"/>
  <c r="I2051" i="2"/>
  <c r="L2055" i="2"/>
  <c r="I2057" i="2"/>
  <c r="I2058" i="2"/>
  <c r="A2059" i="2"/>
  <c r="I2061" i="2"/>
  <c r="L2061" i="2"/>
  <c r="I2062" i="2"/>
  <c r="A2063" i="2"/>
  <c r="A2064" i="2"/>
  <c r="A2065" i="2"/>
  <c r="A2068" i="2"/>
  <c r="L2068" i="2"/>
  <c r="I2074" i="2"/>
  <c r="A2077" i="2"/>
  <c r="L2077" i="2"/>
  <c r="A2083" i="2"/>
  <c r="I2088" i="2"/>
  <c r="A2089" i="2"/>
  <c r="I2089" i="2"/>
  <c r="A2090" i="2"/>
  <c r="I2092" i="2"/>
  <c r="A2093" i="2"/>
  <c r="I2093" i="2"/>
  <c r="A2094" i="2"/>
  <c r="A2095" i="2"/>
  <c r="A2099" i="2"/>
  <c r="L2099" i="2"/>
  <c r="A2103" i="2"/>
  <c r="L2104" i="2"/>
  <c r="L2105" i="2"/>
  <c r="A2108" i="2"/>
  <c r="A2110" i="2"/>
  <c r="L2110" i="2"/>
  <c r="I2112" i="2"/>
  <c r="A2113" i="2"/>
  <c r="A2117" i="2"/>
  <c r="L2118" i="2"/>
  <c r="A2119" i="2"/>
  <c r="I2119" i="2"/>
  <c r="A2120" i="2"/>
  <c r="L2122" i="2"/>
  <c r="A2123" i="2"/>
  <c r="I2124" i="2"/>
  <c r="I2125" i="2"/>
  <c r="A2126" i="2"/>
  <c r="A2136" i="2"/>
  <c r="A2137" i="2"/>
  <c r="I2138" i="2"/>
  <c r="I2139" i="2"/>
  <c r="I2142" i="2"/>
  <c r="A2144" i="2"/>
  <c r="A2145" i="2"/>
  <c r="L2145" i="2"/>
  <c r="A2151" i="2"/>
  <c r="A276" i="2"/>
  <c r="I277" i="2"/>
  <c r="L280" i="2"/>
  <c r="L285" i="2"/>
  <c r="A286" i="2"/>
  <c r="L286" i="2"/>
  <c r="A292" i="2"/>
  <c r="L293" i="2"/>
  <c r="A296" i="2"/>
  <c r="L302" i="2"/>
  <c r="A303" i="2"/>
  <c r="L303" i="2"/>
  <c r="R303" i="2"/>
  <c r="A304" i="2"/>
  <c r="L304" i="2"/>
  <c r="I309" i="2"/>
  <c r="A311" i="2"/>
  <c r="L311" i="2"/>
  <c r="L316" i="2"/>
  <c r="I323" i="2"/>
  <c r="I331" i="2"/>
  <c r="L332" i="2"/>
  <c r="L334" i="2"/>
  <c r="A335" i="2"/>
  <c r="A342" i="2"/>
  <c r="L342" i="2"/>
  <c r="I344" i="2"/>
  <c r="I346" i="2"/>
  <c r="A347" i="2"/>
  <c r="I349" i="2"/>
  <c r="R349" i="2"/>
  <c r="A350" i="2"/>
  <c r="R365" i="2"/>
  <c r="I367" i="2"/>
  <c r="I368" i="2"/>
  <c r="A369" i="2"/>
  <c r="I374" i="2"/>
  <c r="A417" i="2"/>
  <c r="A445" i="2"/>
  <c r="A447" i="2"/>
  <c r="I448" i="2"/>
  <c r="A449" i="2"/>
  <c r="A456" i="2"/>
  <c r="A457" i="2"/>
  <c r="I457" i="2"/>
  <c r="A463" i="2"/>
  <c r="L463" i="2"/>
  <c r="A465" i="2"/>
  <c r="L475" i="2"/>
  <c r="A478" i="2"/>
  <c r="A479" i="2"/>
  <c r="A484" i="2"/>
  <c r="I485" i="2"/>
  <c r="A492" i="2"/>
  <c r="I493" i="2"/>
  <c r="L500" i="2"/>
  <c r="I506" i="2"/>
  <c r="L507" i="2"/>
  <c r="A509" i="2"/>
  <c r="A512" i="2"/>
  <c r="L517" i="2"/>
  <c r="L519" i="2"/>
  <c r="A522" i="2"/>
  <c r="R522" i="2"/>
  <c r="L524" i="2"/>
  <c r="A526" i="2"/>
  <c r="A536" i="2"/>
  <c r="L539" i="2"/>
  <c r="I548" i="2"/>
  <c r="I553" i="2"/>
  <c r="R557" i="2"/>
  <c r="L559" i="2"/>
  <c r="R560" i="2"/>
  <c r="L561" i="2"/>
  <c r="I562" i="2"/>
  <c r="L566" i="2"/>
  <c r="A567" i="2"/>
  <c r="L569" i="2"/>
  <c r="I573" i="2"/>
  <c r="L575" i="2"/>
  <c r="R575" i="2"/>
  <c r="L577" i="2"/>
  <c r="L580" i="2"/>
  <c r="I584" i="2"/>
  <c r="A586" i="2"/>
  <c r="I590" i="2"/>
  <c r="A594" i="2"/>
  <c r="A598" i="2"/>
  <c r="I599" i="2"/>
  <c r="A609" i="2"/>
  <c r="A614" i="2"/>
  <c r="L615" i="2"/>
  <c r="A617" i="2"/>
  <c r="A619" i="2"/>
  <c r="A623" i="2"/>
  <c r="I626" i="2"/>
  <c r="L629" i="2"/>
  <c r="I631" i="2"/>
  <c r="A636" i="2"/>
  <c r="L639" i="2"/>
  <c r="L644" i="2"/>
  <c r="L646" i="2"/>
  <c r="A649" i="2"/>
  <c r="L652" i="2"/>
  <c r="L658" i="2"/>
  <c r="R658" i="2"/>
  <c r="I660" i="2"/>
  <c r="A661" i="2"/>
  <c r="I666" i="2"/>
  <c r="L668" i="2"/>
  <c r="I669" i="2"/>
  <c r="L669" i="2"/>
  <c r="R669" i="2"/>
  <c r="A670" i="2"/>
  <c r="I676" i="2"/>
  <c r="A677" i="2"/>
  <c r="I678" i="2"/>
  <c r="A681" i="2"/>
  <c r="L686" i="2"/>
  <c r="I694" i="2"/>
  <c r="A695" i="2"/>
  <c r="L695" i="2"/>
  <c r="I698" i="2"/>
  <c r="L699" i="2"/>
  <c r="R699" i="2"/>
  <c r="L700" i="2"/>
  <c r="I705" i="2"/>
  <c r="L706" i="2"/>
  <c r="I708" i="2"/>
  <c r="L710" i="2"/>
  <c r="I711" i="2"/>
  <c r="R712" i="2"/>
  <c r="A713" i="2"/>
  <c r="A714" i="2"/>
  <c r="A715" i="2"/>
  <c r="A718" i="2"/>
  <c r="A726" i="2"/>
  <c r="I726" i="2"/>
  <c r="A730" i="2"/>
  <c r="A731" i="2"/>
  <c r="L731" i="2"/>
  <c r="A732" i="2"/>
  <c r="L733" i="2"/>
  <c r="A740" i="2"/>
  <c r="I742" i="2"/>
  <c r="I750" i="2"/>
  <c r="A755" i="2"/>
  <c r="L772" i="2"/>
  <c r="A777" i="2"/>
  <c r="L785" i="2"/>
  <c r="A787" i="2"/>
  <c r="A788" i="2"/>
  <c r="I791" i="2"/>
  <c r="A793" i="2"/>
  <c r="A796" i="2"/>
  <c r="L797" i="2"/>
  <c r="I801" i="2"/>
  <c r="I804" i="2"/>
  <c r="I806" i="2"/>
  <c r="A812" i="2"/>
  <c r="L814" i="2"/>
  <c r="A815" i="2"/>
  <c r="L816" i="2"/>
  <c r="A818" i="2"/>
  <c r="L818" i="2"/>
  <c r="A819" i="2"/>
  <c r="I823" i="2"/>
  <c r="L824" i="2"/>
  <c r="A826" i="2"/>
  <c r="A827" i="2"/>
  <c r="A829" i="2"/>
  <c r="L829" i="2"/>
  <c r="A830" i="2"/>
  <c r="A835" i="2"/>
  <c r="L835" i="2"/>
  <c r="R835" i="2"/>
  <c r="I836" i="2"/>
  <c r="I841" i="2"/>
  <c r="L844" i="2"/>
  <c r="A845" i="2"/>
  <c r="I846" i="2"/>
  <c r="A848" i="2"/>
  <c r="I849" i="2"/>
  <c r="R849" i="2"/>
  <c r="A852" i="2"/>
  <c r="A853" i="2"/>
  <c r="L853" i="2"/>
  <c r="L854" i="2"/>
  <c r="A856" i="2"/>
  <c r="I859" i="2"/>
  <c r="I868" i="2"/>
  <c r="A869" i="2"/>
  <c r="L869" i="2"/>
  <c r="I872" i="2"/>
  <c r="I876" i="2"/>
  <c r="R876" i="2"/>
  <c r="A878" i="2"/>
  <c r="I881" i="2"/>
  <c r="I882" i="2"/>
  <c r="L886" i="2"/>
  <c r="I889" i="2"/>
  <c r="A890" i="2"/>
  <c r="L891" i="2"/>
  <c r="A892" i="2"/>
  <c r="I893" i="2"/>
  <c r="A897" i="2"/>
  <c r="A902" i="2"/>
  <c r="L907" i="2"/>
  <c r="A910" i="2"/>
  <c r="L912" i="2"/>
  <c r="R912" i="2"/>
  <c r="I916" i="2"/>
  <c r="R917" i="2"/>
  <c r="I918" i="2"/>
  <c r="I922" i="2"/>
  <c r="R922" i="2"/>
  <c r="A924" i="2"/>
  <c r="A929" i="2"/>
  <c r="A930" i="2"/>
  <c r="L931" i="2"/>
  <c r="A932" i="2"/>
  <c r="L937" i="2"/>
  <c r="I942" i="2"/>
  <c r="L943" i="2"/>
  <c r="A946" i="2"/>
  <c r="I957" i="2"/>
  <c r="I963" i="2"/>
  <c r="I966" i="2"/>
  <c r="A974" i="2"/>
  <c r="L975" i="2"/>
  <c r="I976" i="2"/>
  <c r="A978" i="2"/>
  <c r="R979" i="2"/>
  <c r="A980" i="2"/>
  <c r="I981" i="2"/>
  <c r="R981" i="2"/>
  <c r="I983" i="2"/>
  <c r="A988" i="2"/>
  <c r="L988" i="2"/>
  <c r="A989" i="2"/>
  <c r="A991" i="2"/>
  <c r="A1000" i="2"/>
  <c r="A1001" i="2"/>
  <c r="R1001" i="2"/>
  <c r="L1004" i="2"/>
  <c r="A1005" i="2"/>
  <c r="A1009" i="2"/>
  <c r="A1019" i="2"/>
  <c r="L1021" i="2"/>
  <c r="R1022" i="2"/>
  <c r="A1023" i="2"/>
  <c r="A1024" i="2"/>
  <c r="I1028" i="2"/>
  <c r="R1028" i="2"/>
  <c r="I1029" i="2"/>
  <c r="L1035" i="2"/>
  <c r="R1035" i="2"/>
  <c r="L1045" i="2"/>
  <c r="A1048" i="2"/>
  <c r="I1075" i="2"/>
  <c r="A1079" i="2"/>
  <c r="I1080" i="2"/>
  <c r="R1080" i="2"/>
  <c r="A1081" i="2"/>
  <c r="I1082" i="2"/>
  <c r="A1087" i="2"/>
  <c r="I1088" i="2"/>
  <c r="A1092" i="2"/>
  <c r="I1096" i="2"/>
  <c r="R1096" i="2"/>
  <c r="L1098" i="2"/>
  <c r="A1101" i="2"/>
  <c r="A1102" i="2"/>
  <c r="A1105" i="2"/>
  <c r="L1106" i="2"/>
  <c r="I1108" i="2"/>
  <c r="A1109" i="2"/>
  <c r="I1115" i="2"/>
  <c r="A1117" i="2"/>
  <c r="A1121" i="2"/>
  <c r="I1125" i="2"/>
  <c r="L1129" i="2"/>
  <c r="A1130" i="2"/>
  <c r="A1133" i="2"/>
  <c r="L1137" i="2"/>
  <c r="R1137" i="2"/>
  <c r="R1147" i="2"/>
  <c r="I1151" i="2"/>
  <c r="A1157" i="2"/>
  <c r="I1158" i="2"/>
  <c r="I1159" i="2"/>
  <c r="L1164" i="2"/>
  <c r="I1171" i="2"/>
  <c r="L1177" i="2"/>
  <c r="A1182" i="2"/>
  <c r="A1184" i="2"/>
  <c r="A1186" i="2"/>
  <c r="I1186" i="2"/>
  <c r="I1187" i="2"/>
  <c r="A1188" i="2"/>
  <c r="I1189" i="2"/>
  <c r="A1190" i="2"/>
  <c r="R1190" i="2"/>
  <c r="A1191" i="2"/>
  <c r="R1191" i="2"/>
  <c r="I1192" i="2"/>
  <c r="A1193" i="2"/>
  <c r="A1199" i="2"/>
  <c r="L1200" i="2"/>
  <c r="R1200" i="2"/>
  <c r="L1205" i="2"/>
  <c r="R1206" i="2"/>
  <c r="L1208" i="2"/>
  <c r="R1208" i="2"/>
  <c r="A1209" i="2"/>
  <c r="A1213" i="2"/>
  <c r="A1216" i="2"/>
  <c r="A1218" i="2"/>
  <c r="I1221" i="2"/>
  <c r="A1224" i="2"/>
  <c r="I1228" i="2"/>
  <c r="L1231" i="2"/>
  <c r="A1235" i="2"/>
  <c r="I1236" i="2"/>
  <c r="A1241" i="2"/>
  <c r="A1243" i="2"/>
  <c r="L1247" i="2"/>
  <c r="R1247" i="2"/>
  <c r="A1248" i="2"/>
  <c r="I1254" i="2"/>
  <c r="I1255" i="2"/>
  <c r="L1261" i="2"/>
  <c r="L1262" i="2"/>
  <c r="I1270" i="2"/>
  <c r="I1276" i="2"/>
  <c r="I1277" i="2"/>
  <c r="A1278" i="2"/>
  <c r="A1284" i="2"/>
  <c r="L1291" i="2"/>
  <c r="A1385" i="2"/>
  <c r="A1386" i="2"/>
  <c r="A1396" i="2"/>
  <c r="I1397" i="2"/>
  <c r="I1398" i="2"/>
  <c r="A1403" i="2"/>
  <c r="L1404" i="2"/>
  <c r="I1413" i="2"/>
  <c r="L1417" i="2"/>
  <c r="A1418" i="2"/>
  <c r="L1419" i="2"/>
  <c r="A1426" i="2"/>
  <c r="R1426" i="2"/>
  <c r="A1434" i="2"/>
  <c r="I1440" i="2"/>
  <c r="I1449" i="2"/>
  <c r="L1451" i="2"/>
  <c r="A1452" i="2"/>
  <c r="L1454" i="2"/>
  <c r="A1458" i="2"/>
  <c r="A1460" i="2"/>
  <c r="L1461" i="2"/>
  <c r="L1463" i="2"/>
  <c r="A1467" i="2"/>
  <c r="L1467" i="2"/>
  <c r="I1478" i="2"/>
  <c r="A1480" i="2"/>
  <c r="A1486" i="2"/>
  <c r="I1494" i="2"/>
  <c r="L1495" i="2"/>
  <c r="A1501" i="2"/>
  <c r="I1507" i="2"/>
  <c r="A1508" i="2"/>
  <c r="L1509" i="2"/>
  <c r="L1511" i="2"/>
  <c r="R1511" i="2"/>
  <c r="L1518" i="2"/>
  <c r="A1523" i="2"/>
  <c r="A1526" i="2"/>
  <c r="A1528" i="2"/>
  <c r="A1529" i="2"/>
  <c r="I1529" i="2"/>
  <c r="I1531" i="2"/>
  <c r="I1533" i="2"/>
  <c r="L1536" i="2"/>
  <c r="A1538" i="2"/>
  <c r="I1538" i="2"/>
  <c r="I1541" i="2"/>
  <c r="A1542" i="2"/>
  <c r="L1550" i="2"/>
  <c r="I1557" i="2"/>
  <c r="L1566" i="2"/>
  <c r="A1569" i="2"/>
  <c r="L1570" i="2"/>
  <c r="R1570" i="2"/>
  <c r="A1571" i="2"/>
  <c r="I1577" i="2"/>
  <c r="I1578" i="2"/>
  <c r="I1586" i="2"/>
  <c r="A1587" i="2"/>
  <c r="L1587" i="2"/>
  <c r="I1590" i="2"/>
  <c r="A1598" i="2"/>
  <c r="L1599" i="2"/>
  <c r="I1605" i="2"/>
  <c r="A1607" i="2"/>
  <c r="A1608" i="2"/>
  <c r="I1609" i="2"/>
  <c r="L1610" i="2"/>
  <c r="A1615" i="2"/>
  <c r="L1616" i="2"/>
  <c r="A1618" i="2"/>
  <c r="I1618" i="2"/>
  <c r="L1620" i="2"/>
  <c r="L1621" i="2"/>
  <c r="A1623" i="2"/>
  <c r="A1624" i="2"/>
  <c r="L1624" i="2"/>
  <c r="A1628" i="2"/>
  <c r="I1629" i="2"/>
  <c r="L1630" i="2"/>
  <c r="A1631" i="2"/>
  <c r="A1632" i="2"/>
  <c r="L1635" i="2"/>
  <c r="A1638" i="2"/>
  <c r="A1639" i="2"/>
  <c r="L1644" i="2"/>
  <c r="L1647" i="2"/>
  <c r="I1662" i="2"/>
  <c r="A1665" i="2"/>
  <c r="A1668" i="2"/>
  <c r="L1668" i="2"/>
  <c r="I1671" i="2"/>
  <c r="L1676" i="2"/>
  <c r="A1677" i="2"/>
  <c r="A1685" i="2"/>
  <c r="A1689" i="2"/>
  <c r="A1690" i="2"/>
  <c r="L1692" i="2"/>
  <c r="I1695" i="2"/>
  <c r="L1696" i="2"/>
  <c r="A1699" i="2"/>
  <c r="A1705" i="2"/>
  <c r="A1707" i="2"/>
  <c r="A1708" i="2"/>
  <c r="L1709" i="2"/>
  <c r="A1710" i="2"/>
  <c r="L1712" i="2"/>
  <c r="I1715" i="2"/>
  <c r="A1717" i="2"/>
  <c r="L1721" i="2"/>
  <c r="R1731" i="2"/>
  <c r="L1733" i="2"/>
  <c r="R1733" i="2"/>
  <c r="L1739" i="2"/>
  <c r="I1742" i="2"/>
  <c r="A1745" i="2"/>
  <c r="A1749" i="2"/>
  <c r="L1751" i="2"/>
  <c r="A1754" i="2"/>
  <c r="L1756" i="2"/>
  <c r="A1758" i="2"/>
  <c r="L1760" i="2"/>
  <c r="L1763" i="2"/>
  <c r="L1770" i="2"/>
  <c r="L1774" i="2"/>
  <c r="R1775" i="2"/>
  <c r="A1778" i="2"/>
  <c r="A1781" i="2"/>
  <c r="I1782" i="2"/>
  <c r="A1788" i="2"/>
  <c r="A1789" i="2"/>
  <c r="L1795" i="2"/>
  <c r="A1802" i="2"/>
  <c r="A1803" i="2"/>
  <c r="L1804" i="2"/>
  <c r="A1805" i="2"/>
  <c r="L1808" i="2"/>
  <c r="I1809" i="2"/>
  <c r="I1814" i="2"/>
  <c r="L1815" i="2"/>
  <c r="A1816" i="2"/>
  <c r="R2152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I281" i="2"/>
  <c r="R281" i="2"/>
  <c r="A282" i="2"/>
  <c r="R282" i="2"/>
  <c r="I283" i="2"/>
  <c r="I286" i="2"/>
  <c r="L290" i="2"/>
  <c r="A318" i="2"/>
  <c r="I319" i="2"/>
  <c r="I321" i="2"/>
  <c r="A322" i="2"/>
  <c r="A325" i="2"/>
  <c r="L325" i="2"/>
  <c r="A326" i="2"/>
  <c r="I361" i="2"/>
  <c r="I363" i="2"/>
  <c r="I365" i="2"/>
  <c r="A366" i="2"/>
  <c r="L368" i="2"/>
  <c r="A370" i="2"/>
  <c r="I409" i="2"/>
  <c r="I411" i="2"/>
  <c r="I421" i="2"/>
  <c r="L671" i="2"/>
  <c r="A678" i="2"/>
  <c r="I679" i="2"/>
  <c r="A682" i="2"/>
  <c r="L682" i="2"/>
  <c r="A683" i="2"/>
  <c r="L684" i="2"/>
  <c r="L1061" i="2"/>
  <c r="L1062" i="2"/>
  <c r="R1062" i="2"/>
  <c r="A1063" i="2"/>
  <c r="I1237" i="2"/>
  <c r="L1240" i="2"/>
  <c r="A1517" i="2"/>
  <c r="A1540" i="2"/>
  <c r="A1541" i="2"/>
  <c r="I1547" i="2"/>
  <c r="A1548" i="2"/>
  <c r="A1563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L1390" i="2"/>
  <c r="A1391" i="2"/>
  <c r="L1401" i="2"/>
  <c r="R1427" i="2"/>
  <c r="A1447" i="2"/>
  <c r="R1451" i="2"/>
  <c r="L1458" i="2"/>
  <c r="L1460" i="2"/>
  <c r="A1463" i="2"/>
  <c r="I1530" i="2"/>
  <c r="A1531" i="2"/>
  <c r="R1531" i="2"/>
  <c r="L1532" i="2"/>
  <c r="R1532" i="2"/>
  <c r="A1533" i="2"/>
  <c r="L1702" i="2"/>
  <c r="B28" i="2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M732" i="2"/>
  <c r="M740" i="2"/>
  <c r="M741" i="2"/>
  <c r="M749" i="2"/>
  <c r="M736" i="2"/>
  <c r="M739" i="2"/>
  <c r="M748" i="2"/>
  <c r="M750" i="2"/>
  <c r="M733" i="2"/>
  <c r="M751" i="2"/>
  <c r="M752" i="2"/>
  <c r="M753" i="2"/>
  <c r="N820" i="2"/>
  <c r="M737" i="2"/>
  <c r="M754" i="2"/>
  <c r="M738" i="2"/>
  <c r="M742" i="2"/>
  <c r="M743" i="2"/>
  <c r="M745" i="2"/>
  <c r="M731" i="2"/>
  <c r="M735" i="2"/>
  <c r="M744" i="2"/>
  <c r="M746" i="2"/>
  <c r="M747" i="2"/>
  <c r="M730" i="2"/>
  <c r="M734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74" i="2"/>
  <c r="M2175" i="2"/>
  <c r="M2176" i="2"/>
  <c r="M2177" i="2"/>
  <c r="M2179" i="2"/>
  <c r="M2180" i="2"/>
  <c r="M2198" i="2"/>
  <c r="M1829" i="2"/>
  <c r="M1830" i="2"/>
  <c r="M1831" i="2"/>
  <c r="M1846" i="2"/>
  <c r="M1847" i="2"/>
  <c r="M1854" i="2"/>
  <c r="M1860" i="2"/>
  <c r="M1861" i="2"/>
  <c r="M1868" i="2"/>
  <c r="M1869" i="2"/>
  <c r="M1880" i="2"/>
  <c r="M1882" i="2"/>
  <c r="M1894" i="2"/>
  <c r="M1896" i="2"/>
  <c r="M1897" i="2"/>
  <c r="M1911" i="2"/>
  <c r="M1918" i="2"/>
  <c r="M1945" i="2"/>
  <c r="M1953" i="2"/>
  <c r="M1973" i="2"/>
  <c r="M1989" i="2"/>
  <c r="M1991" i="2"/>
  <c r="M1994" i="2"/>
  <c r="M2001" i="2"/>
  <c r="M2002" i="2"/>
  <c r="M2005" i="2"/>
  <c r="M2016" i="2"/>
  <c r="M2019" i="2"/>
  <c r="M2021" i="2"/>
  <c r="M2023" i="2"/>
  <c r="M2030" i="2"/>
  <c r="M2041" i="2"/>
  <c r="M2043" i="2"/>
  <c r="M2053" i="2"/>
  <c r="M2055" i="2"/>
  <c r="M2056" i="2"/>
  <c r="M2057" i="2"/>
  <c r="M2064" i="2"/>
  <c r="M2066" i="2"/>
  <c r="M2067" i="2"/>
  <c r="M2068" i="2"/>
  <c r="M2106" i="2"/>
  <c r="M2107" i="2"/>
  <c r="M2109" i="2"/>
  <c r="M2118" i="2"/>
  <c r="M2120" i="2"/>
  <c r="M2122" i="2"/>
  <c r="M2124" i="2"/>
  <c r="M2151" i="2"/>
  <c r="M14" i="2"/>
  <c r="M18" i="2"/>
  <c r="M33" i="2"/>
  <c r="M36" i="2"/>
  <c r="M38" i="2"/>
  <c r="M39" i="2"/>
  <c r="M40" i="2"/>
  <c r="M48" i="2"/>
  <c r="M65" i="2"/>
  <c r="M68" i="2"/>
  <c r="M69" i="2"/>
  <c r="M79" i="2"/>
  <c r="M103" i="2"/>
  <c r="M105" i="2"/>
  <c r="M107" i="2"/>
  <c r="M108" i="2"/>
  <c r="M109" i="2"/>
  <c r="M113" i="2"/>
  <c r="M116" i="2"/>
  <c r="M129" i="2"/>
  <c r="M147" i="2"/>
  <c r="M165" i="2"/>
  <c r="M185" i="2"/>
  <c r="M197" i="2"/>
  <c r="M198" i="2"/>
  <c r="M215" i="2"/>
  <c r="M252" i="2"/>
  <c r="M254" i="2"/>
  <c r="M256" i="2"/>
  <c r="M257" i="2"/>
  <c r="M258" i="2"/>
  <c r="M310" i="2"/>
  <c r="M340" i="2"/>
  <c r="M342" i="2"/>
  <c r="M343" i="2"/>
  <c r="M344" i="2"/>
  <c r="M345" i="2"/>
  <c r="M346" i="2"/>
  <c r="M347" i="2"/>
  <c r="M364" i="2"/>
  <c r="M365" i="2"/>
  <c r="M366" i="2"/>
  <c r="M382" i="2"/>
  <c r="M391" i="2"/>
  <c r="M392" i="2"/>
  <c r="M410" i="2"/>
  <c r="M422" i="2"/>
  <c r="M423" i="2"/>
  <c r="M425" i="2"/>
  <c r="M427" i="2"/>
  <c r="M438" i="2"/>
  <c r="M462" i="2"/>
  <c r="M465" i="2"/>
  <c r="M490" i="2"/>
  <c r="M492" i="2"/>
  <c r="M493" i="2"/>
  <c r="M494" i="2"/>
  <c r="M503" i="2"/>
  <c r="M528" i="2"/>
  <c r="M1254" i="2"/>
  <c r="M1259" i="2"/>
  <c r="M1262" i="2"/>
  <c r="M1263" i="2"/>
  <c r="M1278" i="2"/>
  <c r="M1290" i="2"/>
  <c r="M1308" i="2"/>
  <c r="M1310" i="2"/>
  <c r="M1329" i="2"/>
  <c r="M1331" i="2"/>
  <c r="M1366" i="2"/>
  <c r="M1401" i="2"/>
  <c r="M1415" i="2"/>
  <c r="M1416" i="2"/>
  <c r="M1427" i="2"/>
  <c r="M1431" i="2"/>
  <c r="M1433" i="2"/>
  <c r="M1434" i="2"/>
  <c r="M1478" i="2"/>
  <c r="M1482" i="2"/>
  <c r="M1484" i="2"/>
  <c r="M1486" i="2"/>
  <c r="M1487" i="2"/>
  <c r="M1488" i="2"/>
  <c r="M1489" i="2"/>
  <c r="M1491" i="2"/>
  <c r="M1492" i="2"/>
  <c r="M1525" i="2"/>
  <c r="M1527" i="2"/>
  <c r="M1537" i="2"/>
  <c r="M1539" i="2"/>
  <c r="M1540" i="2"/>
  <c r="M1548" i="2"/>
  <c r="M1566" i="2"/>
  <c r="M1575" i="2"/>
  <c r="M1584" i="2"/>
  <c r="M1585" i="2"/>
  <c r="M1589" i="2"/>
  <c r="M1598" i="2"/>
  <c r="M1607" i="2"/>
  <c r="M1623" i="2"/>
  <c r="M1624" i="2"/>
  <c r="M1652" i="2"/>
  <c r="M1654" i="2"/>
  <c r="M1656" i="2"/>
  <c r="M1657" i="2"/>
  <c r="M1658" i="2"/>
  <c r="M1682" i="2"/>
  <c r="M1691" i="2"/>
  <c r="M1693" i="2"/>
  <c r="M1704" i="2"/>
  <c r="M1705" i="2"/>
  <c r="M1714" i="2"/>
  <c r="M1716" i="2"/>
  <c r="M1717" i="2"/>
  <c r="M1750" i="2"/>
  <c r="M1779" i="2"/>
  <c r="M1782" i="2"/>
  <c r="M1805" i="2"/>
  <c r="M1807" i="2"/>
  <c r="M1808" i="2"/>
  <c r="M1810" i="2"/>
  <c r="AC785" i="1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9" i="2"/>
  <c r="M953" i="2"/>
  <c r="M955" i="2"/>
  <c r="M978" i="2"/>
  <c r="M986" i="2"/>
  <c r="M988" i="2"/>
  <c r="M990" i="2"/>
  <c r="M991" i="2"/>
  <c r="M992" i="2"/>
  <c r="M994" i="2"/>
  <c r="M1026" i="2"/>
  <c r="M1036" i="2"/>
  <c r="M1037" i="2"/>
  <c r="M1049" i="2"/>
  <c r="M1059" i="2"/>
  <c r="M1062" i="2"/>
  <c r="M1063" i="2"/>
  <c r="M1064" i="2"/>
  <c r="M1071" i="2"/>
  <c r="M1072" i="2"/>
  <c r="M1073" i="2"/>
  <c r="M1075" i="2"/>
  <c r="M1128" i="2"/>
  <c r="M1137" i="2"/>
  <c r="M1138" i="2"/>
  <c r="M1139" i="2"/>
  <c r="M1141" i="2"/>
  <c r="M1174" i="2"/>
  <c r="M1191" i="2"/>
  <c r="M1192" i="2"/>
  <c r="M1193" i="2"/>
  <c r="M1196" i="2"/>
  <c r="M1198" i="2"/>
  <c r="M1201" i="2"/>
  <c r="M1210" i="2"/>
  <c r="M1214" i="2"/>
  <c r="M1249" i="2"/>
  <c r="M1269" i="2"/>
  <c r="M1277" i="2"/>
  <c r="M1287" i="2"/>
  <c r="M1299" i="2"/>
  <c r="M1300" i="2"/>
  <c r="M1302" i="2"/>
  <c r="M1304" i="2"/>
  <c r="M1321" i="2"/>
  <c r="M1323" i="2"/>
  <c r="M1425" i="2"/>
  <c r="M1446" i="2"/>
  <c r="M1456" i="2"/>
  <c r="M1490" i="2"/>
  <c r="M1502" i="2"/>
  <c r="M1511" i="2"/>
  <c r="M1533" i="2"/>
  <c r="M1534" i="2"/>
  <c r="M1535" i="2"/>
  <c r="M1542" i="2"/>
  <c r="M1560" i="2"/>
  <c r="M1561" i="2"/>
  <c r="M1569" i="2"/>
  <c r="M1577" i="2"/>
  <c r="M1578" i="2"/>
  <c r="M1594" i="2"/>
  <c r="M1602" i="2"/>
  <c r="M1603" i="2"/>
  <c r="M1636" i="2"/>
  <c r="M1645" i="2"/>
  <c r="M1646" i="2"/>
  <c r="M1648" i="2"/>
  <c r="M1678" i="2"/>
  <c r="M1679" i="2"/>
  <c r="M1680" i="2"/>
  <c r="M1696" i="2"/>
  <c r="M1699" i="2"/>
  <c r="M1701" i="2"/>
  <c r="M1718" i="2"/>
  <c r="M1720" i="2"/>
  <c r="M1721" i="2"/>
  <c r="M1730" i="2"/>
  <c r="M1734" i="2"/>
  <c r="M1737" i="2"/>
  <c r="M1738" i="2"/>
  <c r="M1747" i="2"/>
  <c r="M1748" i="2"/>
  <c r="M1763" i="2"/>
  <c r="M1786" i="2"/>
  <c r="M1787" i="2"/>
  <c r="M1811" i="2"/>
  <c r="M1823" i="2"/>
  <c r="M1859" i="2"/>
  <c r="M1867" i="2"/>
  <c r="M1890" i="2"/>
  <c r="M1892" i="2"/>
  <c r="M1910" i="2"/>
  <c r="M1913" i="2"/>
  <c r="M1914" i="2"/>
  <c r="M1915" i="2"/>
  <c r="M1924" i="2"/>
  <c r="M1933" i="2"/>
  <c r="M1952" i="2"/>
  <c r="M1955" i="2"/>
  <c r="M1957" i="2"/>
  <c r="M1958" i="2"/>
  <c r="M1959" i="2"/>
  <c r="M1961" i="2"/>
  <c r="M1963" i="2"/>
  <c r="M1993" i="2"/>
  <c r="M2004" i="2"/>
  <c r="M2025" i="2"/>
  <c r="M2036" i="2"/>
  <c r="M2047" i="2"/>
  <c r="M2061" i="2"/>
  <c r="M2078" i="2"/>
  <c r="M2094" i="2"/>
  <c r="M2117" i="2"/>
  <c r="M2134" i="2"/>
  <c r="M2136" i="2"/>
  <c r="M2137" i="2"/>
  <c r="M24" i="2"/>
  <c r="M41" i="2"/>
  <c r="M52" i="2"/>
  <c r="M67" i="2"/>
  <c r="M83" i="2"/>
  <c r="M87" i="2"/>
  <c r="M90" i="2"/>
  <c r="M111" i="2"/>
  <c r="M114" i="2"/>
  <c r="M123" i="2"/>
  <c r="M126" i="2"/>
  <c r="M127" i="2"/>
  <c r="M140" i="2"/>
  <c r="M143" i="2"/>
  <c r="M169" i="2"/>
  <c r="M175" i="2"/>
  <c r="M177" i="2"/>
  <c r="M188" i="2"/>
  <c r="M205" i="2"/>
  <c r="M213" i="2"/>
  <c r="M214" i="2"/>
  <c r="M233" i="2"/>
  <c r="M234" i="2"/>
  <c r="M235" i="2"/>
  <c r="M244" i="2"/>
  <c r="M246" i="2"/>
  <c r="M247" i="2"/>
  <c r="M259" i="2"/>
  <c r="M267" i="2"/>
  <c r="M274" i="2"/>
  <c r="M275" i="2"/>
  <c r="M282" i="2"/>
  <c r="M283" i="2"/>
  <c r="M290" i="2"/>
  <c r="M298" i="2"/>
  <c r="M306" i="2"/>
  <c r="M313" i="2"/>
  <c r="M333" i="2"/>
  <c r="M354" i="2"/>
  <c r="M361" i="2"/>
  <c r="M368" i="2"/>
  <c r="M377" i="2"/>
  <c r="M385" i="2"/>
  <c r="M393" i="2"/>
  <c r="M415" i="2"/>
  <c r="M417" i="2"/>
  <c r="M418" i="2"/>
  <c r="M419" i="2"/>
  <c r="M435" i="2"/>
  <c r="M436" i="2"/>
  <c r="M448" i="2"/>
  <c r="M450" i="2"/>
  <c r="M452" i="2"/>
  <c r="M453" i="2"/>
  <c r="M455" i="2"/>
  <c r="M456" i="2"/>
  <c r="M470" i="2"/>
  <c r="M496" i="2"/>
  <c r="M497" i="2"/>
  <c r="M498" i="2"/>
  <c r="M505" i="2"/>
  <c r="M506" i="2"/>
  <c r="M507" i="2"/>
  <c r="M542" i="2"/>
  <c r="M544" i="2"/>
  <c r="M545" i="2"/>
  <c r="M546" i="2"/>
  <c r="M569" i="2"/>
  <c r="M570" i="2"/>
  <c r="M575" i="2"/>
  <c r="M576" i="2"/>
  <c r="M605" i="2"/>
  <c r="M607" i="2"/>
  <c r="M608" i="2"/>
  <c r="M624" i="2"/>
  <c r="M625" i="2"/>
  <c r="M646" i="2"/>
  <c r="M647" i="2"/>
  <c r="M653" i="2"/>
  <c r="M657" i="2"/>
  <c r="M661" i="2"/>
  <c r="M663" i="2"/>
  <c r="M664" i="2"/>
  <c r="M676" i="2"/>
  <c r="M681" i="2"/>
  <c r="M682" i="2"/>
  <c r="M683" i="2"/>
  <c r="M688" i="2"/>
  <c r="M689" i="2"/>
  <c r="M690" i="2"/>
  <c r="M705" i="2"/>
  <c r="M713" i="2"/>
  <c r="M714" i="2"/>
  <c r="M715" i="2"/>
  <c r="M756" i="2"/>
  <c r="M758" i="2"/>
  <c r="M760" i="2"/>
  <c r="M761" i="2"/>
  <c r="M767" i="2"/>
  <c r="M769" i="2"/>
  <c r="M770" i="2"/>
  <c r="M772" i="2"/>
  <c r="M779" i="2"/>
  <c r="M785" i="2"/>
  <c r="M787" i="2"/>
  <c r="M794" i="2"/>
  <c r="M800" i="2"/>
  <c r="M938" i="2"/>
  <c r="M945" i="2"/>
  <c r="M946" i="2"/>
  <c r="M948" i="2"/>
  <c r="M954" i="2"/>
  <c r="M956" i="2"/>
  <c r="M958" i="2"/>
  <c r="M959" i="2"/>
  <c r="M963" i="2"/>
  <c r="M970" i="2"/>
  <c r="M972" i="2"/>
  <c r="M973" i="2"/>
  <c r="M993" i="2"/>
  <c r="M996" i="2"/>
  <c r="M1006" i="2"/>
  <c r="M1008" i="2"/>
  <c r="M1019" i="2"/>
  <c r="M1022" i="2"/>
  <c r="M1031" i="2"/>
  <c r="M1032" i="2"/>
  <c r="M1033" i="2"/>
  <c r="M1035" i="2"/>
  <c r="M1045" i="2"/>
  <c r="M1047" i="2"/>
  <c r="M1091" i="2"/>
  <c r="M1099" i="2"/>
  <c r="M1101" i="2"/>
  <c r="M1102" i="2"/>
  <c r="M1108" i="2"/>
  <c r="M1140" i="2"/>
  <c r="M1148" i="2"/>
  <c r="M1150" i="2"/>
  <c r="M1157" i="2"/>
  <c r="M1159" i="2"/>
  <c r="M1177" i="2"/>
  <c r="M1178" i="2"/>
  <c r="M1187" i="2"/>
  <c r="M1188" i="2"/>
  <c r="M1189" i="2"/>
  <c r="M1190" i="2"/>
  <c r="M1203" i="2"/>
  <c r="M1205" i="2"/>
  <c r="M1218" i="2"/>
  <c r="M1220" i="2"/>
  <c r="M1221" i="2"/>
  <c r="M1230" i="2"/>
  <c r="M1239" i="2"/>
  <c r="M1242" i="2"/>
  <c r="M1244" i="2"/>
  <c r="M1245" i="2"/>
  <c r="M1246" i="2"/>
  <c r="M1247" i="2"/>
  <c r="M1264" i="2"/>
  <c r="M1265" i="2"/>
  <c r="M1267" i="2"/>
  <c r="M1294" i="2"/>
  <c r="M1318" i="2"/>
  <c r="M1337" i="2"/>
  <c r="M1345" i="2"/>
  <c r="M1352" i="2"/>
  <c r="M1354" i="2"/>
  <c r="M1361" i="2"/>
  <c r="M1362" i="2"/>
  <c r="M1376" i="2"/>
  <c r="M1377" i="2"/>
  <c r="M1411" i="2"/>
  <c r="M1413" i="2"/>
  <c r="M1414" i="2"/>
  <c r="M1450" i="2"/>
  <c r="M1457" i="2"/>
  <c r="M1459" i="2"/>
  <c r="M1460" i="2"/>
  <c r="M1475" i="2"/>
  <c r="M1497" i="2"/>
  <c r="M1499" i="2"/>
  <c r="M1501" i="2"/>
  <c r="M1503" i="2"/>
  <c r="M1504" i="2"/>
  <c r="M1510" i="2"/>
  <c r="M1512" i="2"/>
  <c r="M1514" i="2"/>
  <c r="M1517" i="2"/>
  <c r="M1536" i="2"/>
  <c r="M1552" i="2"/>
  <c r="M1553" i="2"/>
  <c r="M1554" i="2"/>
  <c r="M1555" i="2"/>
  <c r="M1556" i="2"/>
  <c r="M1557" i="2"/>
  <c r="M1558" i="2"/>
  <c r="M1559" i="2"/>
  <c r="M1572" i="2"/>
  <c r="M1573" i="2"/>
  <c r="M1591" i="2"/>
  <c r="M1593" i="2"/>
  <c r="M1599" i="2"/>
  <c r="M1601" i="2"/>
  <c r="M1625" i="2"/>
  <c r="M1633" i="2"/>
  <c r="M1634" i="2"/>
  <c r="M1659" i="2"/>
  <c r="M1660" i="2"/>
  <c r="M1662" i="2"/>
  <c r="M1669" i="2"/>
  <c r="M1683" i="2"/>
  <c r="M1684" i="2"/>
  <c r="M1700" i="2"/>
  <c r="M1702" i="2"/>
  <c r="M1703" i="2"/>
  <c r="M1710" i="2"/>
  <c r="M1711" i="2"/>
  <c r="M1732" i="2"/>
  <c r="M1735" i="2"/>
  <c r="M1736" i="2"/>
  <c r="M1757" i="2"/>
  <c r="M1758" i="2"/>
  <c r="M1759" i="2"/>
  <c r="M1760" i="2"/>
  <c r="M1761" i="2"/>
  <c r="M1762" i="2"/>
  <c r="M1764" i="2"/>
  <c r="M1765" i="2"/>
  <c r="M1767" i="2"/>
  <c r="M1768" i="2"/>
  <c r="M1770" i="2"/>
  <c r="M1788" i="2"/>
  <c r="M1789" i="2"/>
  <c r="M1815" i="2"/>
  <c r="M2170" i="2"/>
  <c r="M2183" i="2"/>
  <c r="M2191" i="2"/>
  <c r="M2199" i="2"/>
  <c r="M2204" i="2"/>
  <c r="M2206" i="2"/>
  <c r="M1827" i="2"/>
  <c r="M1841" i="2"/>
  <c r="M1874" i="2"/>
  <c r="M1883" i="2"/>
  <c r="M1885" i="2"/>
  <c r="M1887" i="2"/>
  <c r="M1917" i="2"/>
  <c r="M1936" i="2"/>
  <c r="M1960" i="2"/>
  <c r="M1962" i="2"/>
  <c r="M1964" i="2"/>
  <c r="M1965" i="2"/>
  <c r="M1966" i="2"/>
  <c r="M2007" i="2"/>
  <c r="M2017" i="2"/>
  <c r="M2020" i="2"/>
  <c r="M2028" i="2"/>
  <c r="M2031" i="2"/>
  <c r="M2033" i="2"/>
  <c r="M2034" i="2"/>
  <c r="M2042" i="2"/>
  <c r="M2045" i="2"/>
  <c r="M2073" i="2"/>
  <c r="M2080" i="2"/>
  <c r="M2082" i="2"/>
  <c r="M2095" i="2"/>
  <c r="M2096" i="2"/>
  <c r="M2097" i="2"/>
  <c r="M2113" i="2"/>
  <c r="M2132" i="2"/>
  <c r="M2139" i="2"/>
  <c r="M2141" i="2"/>
  <c r="M2143" i="2"/>
  <c r="M2145" i="2"/>
  <c r="M2146" i="2"/>
  <c r="M2148" i="2"/>
  <c r="M16" i="2"/>
  <c r="M19" i="2"/>
  <c r="M21" i="2"/>
  <c r="M23" i="2"/>
  <c r="M34" i="2"/>
  <c r="M37" i="2"/>
  <c r="M50" i="2"/>
  <c r="M64" i="2"/>
  <c r="M66" i="2"/>
  <c r="M75" i="2"/>
  <c r="M82" i="2"/>
  <c r="M86" i="2"/>
  <c r="M89" i="2"/>
  <c r="M91" i="2"/>
  <c r="M93" i="2"/>
  <c r="M95" i="2"/>
  <c r="M102" i="2"/>
  <c r="M104" i="2"/>
  <c r="M106" i="2"/>
  <c r="M117" i="2"/>
  <c r="M119" i="2"/>
  <c r="M120" i="2"/>
  <c r="M121" i="2"/>
  <c r="M128" i="2"/>
  <c r="M130" i="2"/>
  <c r="M132" i="2"/>
  <c r="M134" i="2"/>
  <c r="M135" i="2"/>
  <c r="M150" i="2"/>
  <c r="M152" i="2"/>
  <c r="M156" i="2"/>
  <c r="M158" i="2"/>
  <c r="M160" i="2"/>
  <c r="M174" i="2"/>
  <c r="M184" i="2"/>
  <c r="M186" i="2"/>
  <c r="M187" i="2"/>
  <c r="M190" i="2"/>
  <c r="M191" i="2"/>
  <c r="M193" i="2"/>
  <c r="M194" i="2"/>
  <c r="M195" i="2"/>
  <c r="M200" i="2"/>
  <c r="M201" i="2"/>
  <c r="M202" i="2"/>
  <c r="M203" i="2"/>
  <c r="M204" i="2"/>
  <c r="M211" i="2"/>
  <c r="M216" i="2"/>
  <c r="M217" i="2"/>
  <c r="M240" i="2"/>
  <c r="M241" i="2"/>
  <c r="M242" i="2"/>
  <c r="M243" i="2"/>
  <c r="M248" i="2"/>
  <c r="M261" i="2"/>
  <c r="M263" i="2"/>
  <c r="M264" i="2"/>
  <c r="M265" i="2"/>
  <c r="M276" i="2"/>
  <c r="M278" i="2"/>
  <c r="M279" i="2"/>
  <c r="M284" i="2"/>
  <c r="M285" i="2"/>
  <c r="M291" i="2"/>
  <c r="M297" i="2"/>
  <c r="M303" i="2"/>
  <c r="M322" i="2"/>
  <c r="M324" i="2"/>
  <c r="M325" i="2"/>
  <c r="M326" i="2"/>
  <c r="M331" i="2"/>
  <c r="M334" i="2"/>
  <c r="M353" i="2"/>
  <c r="M355" i="2"/>
  <c r="M356" i="2"/>
  <c r="M357" i="2"/>
  <c r="M363" i="2"/>
  <c r="M371" i="2"/>
  <c r="M372" i="2"/>
  <c r="M373" i="2"/>
  <c r="M374" i="2"/>
  <c r="M375" i="2"/>
  <c r="M376" i="2"/>
  <c r="M401" i="2"/>
  <c r="M403" i="2"/>
  <c r="M430" i="2"/>
  <c r="M439" i="2"/>
  <c r="M440" i="2"/>
  <c r="M441" i="2"/>
  <c r="M442" i="2"/>
  <c r="M443" i="2"/>
  <c r="M445" i="2"/>
  <c r="M457" i="2"/>
  <c r="M458" i="2"/>
  <c r="M459" i="2"/>
  <c r="M461" i="2"/>
  <c r="M476" i="2"/>
  <c r="M477" i="2"/>
  <c r="M478" i="2"/>
  <c r="M479" i="2"/>
  <c r="M480" i="2"/>
  <c r="M482" i="2"/>
  <c r="M483" i="2"/>
  <c r="M489" i="2"/>
  <c r="M491" i="2"/>
  <c r="M499" i="2"/>
  <c r="M500" i="2"/>
  <c r="M501" i="2"/>
  <c r="M508" i="2"/>
  <c r="M510" i="2"/>
  <c r="M522" i="2"/>
  <c r="M524" i="2"/>
  <c r="M541" i="2"/>
  <c r="M558" i="2"/>
  <c r="M559" i="2"/>
  <c r="M560" i="2"/>
  <c r="M566" i="2"/>
  <c r="M567" i="2"/>
  <c r="M568" i="2"/>
  <c r="M577" i="2"/>
  <c r="M578" i="2"/>
  <c r="M584" i="2"/>
  <c r="M585" i="2"/>
  <c r="M586" i="2"/>
  <c r="M587" i="2"/>
  <c r="M595" i="2"/>
  <c r="M596" i="2"/>
  <c r="M609" i="2"/>
  <c r="M616" i="2"/>
  <c r="M627" i="2"/>
  <c r="M632" i="2"/>
  <c r="M725" i="2"/>
  <c r="M726" i="2"/>
  <c r="M727" i="2"/>
  <c r="M728" i="2"/>
  <c r="M729" i="2"/>
  <c r="M759" i="2"/>
  <c r="M762" i="2"/>
  <c r="M763" i="2"/>
  <c r="M774" i="2"/>
  <c r="M797" i="2"/>
  <c r="M940" i="2"/>
  <c r="M942" i="2"/>
  <c r="M947" i="2"/>
  <c r="M949" i="2"/>
  <c r="M950" i="2"/>
  <c r="M951" i="2"/>
  <c r="M957" i="2"/>
  <c r="M968" i="2"/>
  <c r="M969" i="2"/>
  <c r="M971" i="2"/>
  <c r="M977" i="2"/>
  <c r="M979" i="2"/>
  <c r="M980" i="2"/>
  <c r="M981" i="2"/>
  <c r="M1011" i="2"/>
  <c r="M1021" i="2"/>
  <c r="M1039" i="2"/>
  <c r="M1042" i="2"/>
  <c r="M1050" i="2"/>
  <c r="M1051" i="2"/>
  <c r="M1052" i="2"/>
  <c r="M1053" i="2"/>
  <c r="M1058" i="2"/>
  <c r="M1061" i="2"/>
  <c r="M1067" i="2"/>
  <c r="M1079" i="2"/>
  <c r="M1081" i="2"/>
  <c r="M1082" i="2"/>
  <c r="M1104" i="2"/>
  <c r="M1107" i="2"/>
  <c r="M1109" i="2"/>
  <c r="M1110" i="2"/>
  <c r="M1119" i="2"/>
  <c r="M1120" i="2"/>
  <c r="M1127" i="2"/>
  <c r="M1145" i="2"/>
  <c r="M1146" i="2"/>
  <c r="M1169" i="2"/>
  <c r="M1175" i="2"/>
  <c r="M1182" i="2"/>
  <c r="M1183" i="2"/>
  <c r="M1185" i="2"/>
  <c r="M1186" i="2"/>
  <c r="M1202" i="2"/>
  <c r="M1211" i="2"/>
  <c r="M1223" i="2"/>
  <c r="M1226" i="2"/>
  <c r="M1229" i="2"/>
  <c r="M1231" i="2"/>
  <c r="M1233" i="2"/>
  <c r="M1241" i="2"/>
  <c r="M1250" i="2"/>
  <c r="M1252" i="2"/>
  <c r="M1253" i="2"/>
  <c r="M1268" i="2"/>
  <c r="M1270" i="2"/>
  <c r="M1276" i="2"/>
  <c r="M1284" i="2"/>
  <c r="M1288" i="2"/>
  <c r="M1301" i="2"/>
  <c r="M1303" i="2"/>
  <c r="M1305" i="2"/>
  <c r="M1306" i="2"/>
  <c r="M1319" i="2"/>
  <c r="M1333" i="2"/>
  <c r="M1334" i="2"/>
  <c r="M1335" i="2"/>
  <c r="M1340" i="2"/>
  <c r="M1341" i="2"/>
  <c r="M1353" i="2"/>
  <c r="M1383" i="2"/>
  <c r="M1385" i="2"/>
  <c r="M1386" i="2"/>
  <c r="M1398" i="2"/>
  <c r="M1399" i="2"/>
  <c r="M1406" i="2"/>
  <c r="M1407" i="2"/>
  <c r="M1408" i="2"/>
  <c r="M1423" i="2"/>
  <c r="M1426" i="2"/>
  <c r="M1429" i="2"/>
  <c r="M1432" i="2"/>
  <c r="M1437" i="2"/>
  <c r="M1438" i="2"/>
  <c r="M1445" i="2"/>
  <c r="M1447" i="2"/>
  <c r="M1448" i="2"/>
  <c r="M1461" i="2"/>
  <c r="M1472" i="2"/>
  <c r="M1474" i="2"/>
  <c r="M1476" i="2"/>
  <c r="M1480" i="2"/>
  <c r="M1505" i="2"/>
  <c r="M1507" i="2"/>
  <c r="M1515" i="2"/>
  <c r="M1518" i="2"/>
  <c r="M1520" i="2"/>
  <c r="M1521" i="2"/>
  <c r="M1529" i="2"/>
  <c r="M1549" i="2"/>
  <c r="M1550" i="2"/>
  <c r="M1551" i="2"/>
  <c r="M1574" i="2"/>
  <c r="M1580" i="2"/>
  <c r="M1582" i="2"/>
  <c r="M1583" i="2"/>
  <c r="M1604" i="2"/>
  <c r="M1605" i="2"/>
  <c r="M1622" i="2"/>
  <c r="M1628" i="2"/>
  <c r="M1630" i="2"/>
  <c r="M1631" i="2"/>
  <c r="M1643" i="2"/>
  <c r="M1649" i="2"/>
  <c r="M1650" i="2"/>
  <c r="M1661" i="2"/>
  <c r="M1681" i="2"/>
  <c r="M1689" i="2"/>
  <c r="M1690" i="2"/>
  <c r="M1698" i="2"/>
  <c r="M1707" i="2"/>
  <c r="M1722" i="2"/>
  <c r="M1724" i="2"/>
  <c r="M1731" i="2"/>
  <c r="M1752" i="2"/>
  <c r="M1754" i="2"/>
  <c r="M1755" i="2"/>
  <c r="M1756" i="2"/>
  <c r="M1781" i="2"/>
  <c r="M1783" i="2"/>
  <c r="M1784" i="2"/>
  <c r="M1792" i="2"/>
  <c r="M1794" i="2"/>
  <c r="M1796" i="2"/>
  <c r="M1799" i="2"/>
  <c r="M1801" i="2"/>
  <c r="M1813" i="2"/>
  <c r="M2169" i="2"/>
  <c r="M2173" i="2"/>
  <c r="M2178" i="2"/>
  <c r="M2186" i="2"/>
  <c r="M2188" i="2"/>
  <c r="M2189" i="2"/>
  <c r="M2190" i="2"/>
  <c r="M2202" i="2"/>
  <c r="M2203" i="2"/>
  <c r="M1819" i="2"/>
  <c r="M1833" i="2"/>
  <c r="M1842" i="2"/>
  <c r="M1844" i="2"/>
  <c r="M1845" i="2"/>
  <c r="M1865" i="2"/>
  <c r="M1881" i="2"/>
  <c r="M1891" i="2"/>
  <c r="M1893" i="2"/>
  <c r="M1895" i="2"/>
  <c r="M1903" i="2"/>
  <c r="M1905" i="2"/>
  <c r="M1916" i="2"/>
  <c r="M1919" i="2"/>
  <c r="M1921" i="2"/>
  <c r="M1929" i="2"/>
  <c r="M1938" i="2"/>
  <c r="M1969" i="2"/>
  <c r="M1976" i="2"/>
  <c r="M1979" i="2"/>
  <c r="M1980" i="2"/>
  <c r="M1981" i="2"/>
  <c r="M1982" i="2"/>
  <c r="M1984" i="2"/>
  <c r="M1985" i="2"/>
  <c r="M1992" i="2"/>
  <c r="M1995" i="2"/>
  <c r="M1997" i="2"/>
  <c r="M1998" i="2"/>
  <c r="M1999" i="2"/>
  <c r="M2000" i="2"/>
  <c r="M2012" i="2"/>
  <c r="M2029" i="2"/>
  <c r="M2032" i="2"/>
  <c r="M2050" i="2"/>
  <c r="M2051" i="2"/>
  <c r="M2052" i="2"/>
  <c r="M2060" i="2"/>
  <c r="M2063" i="2"/>
  <c r="M2065" i="2"/>
  <c r="M2071" i="2"/>
  <c r="M2074" i="2"/>
  <c r="M2076" i="2"/>
  <c r="M2077" i="2"/>
  <c r="M2084" i="2"/>
  <c r="M2086" i="2"/>
  <c r="M2087" i="2"/>
  <c r="M2088" i="2"/>
  <c r="M2089" i="2"/>
  <c r="M2091" i="2"/>
  <c r="M2098" i="2"/>
  <c r="M2100" i="2"/>
  <c r="M2110" i="2"/>
  <c r="M2112" i="2"/>
  <c r="M2114" i="2"/>
  <c r="M2140" i="2"/>
  <c r="M2142" i="2"/>
  <c r="M15" i="2"/>
  <c r="M35" i="2"/>
  <c r="M45" i="2"/>
  <c r="M46" i="2"/>
  <c r="M49" i="2"/>
  <c r="M51" i="2"/>
  <c r="M53" i="2"/>
  <c r="M56" i="2"/>
  <c r="M59" i="2"/>
  <c r="M62" i="2"/>
  <c r="M73" i="2"/>
  <c r="M84" i="2"/>
  <c r="M88" i="2"/>
  <c r="M92" i="2"/>
  <c r="M94" i="2"/>
  <c r="M96" i="2"/>
  <c r="M110" i="2"/>
  <c r="M137" i="2"/>
  <c r="M141" i="2"/>
  <c r="M154" i="2"/>
  <c r="M173" i="2"/>
  <c r="M178" i="2"/>
  <c r="M180" i="2"/>
  <c r="M181" i="2"/>
  <c r="M182" i="2"/>
  <c r="M196" i="2"/>
  <c r="M218" i="2"/>
  <c r="M220" i="2"/>
  <c r="M236" i="2"/>
  <c r="M238" i="2"/>
  <c r="M245" i="2"/>
  <c r="M253" i="2"/>
  <c r="M269" i="2"/>
  <c r="M292" i="2"/>
  <c r="M294" i="2"/>
  <c r="M295" i="2"/>
  <c r="M296" i="2"/>
  <c r="M304" i="2"/>
  <c r="M305" i="2"/>
  <c r="M320" i="2"/>
  <c r="M352" i="2"/>
  <c r="M362" i="2"/>
  <c r="M370" i="2"/>
  <c r="M387" i="2"/>
  <c r="M406" i="2"/>
  <c r="M416" i="2"/>
  <c r="M426" i="2"/>
  <c r="M428" i="2"/>
  <c r="M429" i="2"/>
  <c r="M431" i="2"/>
  <c r="M468" i="2"/>
  <c r="M485" i="2"/>
  <c r="M486" i="2"/>
  <c r="M515" i="2"/>
  <c r="M517" i="2"/>
  <c r="M527" i="2"/>
  <c r="M530" i="2"/>
  <c r="M532" i="2"/>
  <c r="M550" i="2"/>
  <c r="M557" i="2"/>
  <c r="M572" i="2"/>
  <c r="M579" i="2"/>
  <c r="M610" i="2"/>
  <c r="M611" i="2"/>
  <c r="M612" i="2"/>
  <c r="M614" i="2"/>
  <c r="M615" i="2"/>
  <c r="M621" i="2"/>
  <c r="M623" i="2"/>
  <c r="M631" i="2"/>
  <c r="M633" i="2"/>
  <c r="M634" i="2"/>
  <c r="M651" i="2"/>
  <c r="M666" i="2"/>
  <c r="M667" i="2"/>
  <c r="M685" i="2"/>
  <c r="M691" i="2"/>
  <c r="M696" i="2"/>
  <c r="M704" i="2"/>
  <c r="M706" i="2"/>
  <c r="M716" i="2"/>
  <c r="M771" i="2"/>
  <c r="M782" i="2"/>
  <c r="M783" i="2"/>
  <c r="M784" i="2"/>
  <c r="M984" i="2"/>
  <c r="M997" i="2"/>
  <c r="M999" i="2"/>
  <c r="M1000" i="2"/>
  <c r="M1013" i="2"/>
  <c r="M1025" i="2"/>
  <c r="M1044" i="2"/>
  <c r="M1054" i="2"/>
  <c r="M1065" i="2"/>
  <c r="M1074" i="2"/>
  <c r="M1076" i="2"/>
  <c r="M1092" i="2"/>
  <c r="M1093" i="2"/>
  <c r="M1094" i="2"/>
  <c r="M1103" i="2"/>
  <c r="M1106" i="2"/>
  <c r="M1115" i="2"/>
  <c r="M1117" i="2"/>
  <c r="M1118" i="2"/>
  <c r="M1123" i="2"/>
  <c r="M1149" i="2"/>
  <c r="M1151" i="2"/>
  <c r="M1200" i="2"/>
  <c r="M1204" i="2"/>
  <c r="M1206" i="2"/>
  <c r="M1207" i="2"/>
  <c r="M1209" i="2"/>
  <c r="M1212" i="2"/>
  <c r="M1215" i="2"/>
  <c r="M1227" i="2"/>
  <c r="M1274" i="2"/>
  <c r="M1275" i="2"/>
  <c r="M1285" i="2"/>
  <c r="M1289" i="2"/>
  <c r="M1291" i="2"/>
  <c r="M1292" i="2"/>
  <c r="M1317" i="2"/>
  <c r="M1320" i="2"/>
  <c r="M1322" i="2"/>
  <c r="M1360" i="2"/>
  <c r="M1369" i="2"/>
  <c r="M1371" i="2"/>
  <c r="M1372" i="2"/>
  <c r="M1373" i="2"/>
  <c r="M1374" i="2"/>
  <c r="M1375" i="2"/>
  <c r="M1384" i="2"/>
  <c r="M1393" i="2"/>
  <c r="M1395" i="2"/>
  <c r="M1396" i="2"/>
  <c r="M1409" i="2"/>
  <c r="M1410" i="2"/>
  <c r="M1430" i="2"/>
  <c r="M1440" i="2"/>
  <c r="M1441" i="2"/>
  <c r="M1465" i="2"/>
  <c r="M1479" i="2"/>
  <c r="M1493" i="2"/>
  <c r="M1494" i="2"/>
  <c r="M1495" i="2"/>
  <c r="M1513" i="2"/>
  <c r="M1516" i="2"/>
  <c r="M1519" i="2"/>
  <c r="M1562" i="2"/>
  <c r="M1576" i="2"/>
  <c r="M1592" i="2"/>
  <c r="M1597" i="2"/>
  <c r="M1600" i="2"/>
  <c r="M1616" i="2"/>
  <c r="M1632" i="2"/>
  <c r="M1647" i="2"/>
  <c r="M1663" i="2"/>
  <c r="M1664" i="2"/>
  <c r="M1665" i="2"/>
  <c r="M1666" i="2"/>
  <c r="M1667" i="2"/>
  <c r="M1677" i="2"/>
  <c r="M1712" i="2"/>
  <c r="M1713" i="2"/>
  <c r="M1733" i="2"/>
  <c r="M1744" i="2"/>
  <c r="M1745" i="2"/>
  <c r="M1803" i="2"/>
  <c r="M1816" i="2"/>
  <c r="M2172" i="2"/>
  <c r="M2187" i="2"/>
  <c r="M2195" i="2"/>
  <c r="M2197" i="2"/>
  <c r="M1824" i="2"/>
  <c r="M1825" i="2"/>
  <c r="M1826" i="2"/>
  <c r="M1862" i="2"/>
  <c r="M1873" i="2"/>
  <c r="M1898" i="2"/>
  <c r="M1900" i="2"/>
  <c r="M1901" i="2"/>
  <c r="M1928" i="2"/>
  <c r="M1930" i="2"/>
  <c r="M1932" i="2"/>
  <c r="M1934" i="2"/>
  <c r="M1935" i="2"/>
  <c r="M1937" i="2"/>
  <c r="M1970" i="2"/>
  <c r="M2003" i="2"/>
  <c r="M2006" i="2"/>
  <c r="M2009" i="2"/>
  <c r="M2011" i="2"/>
  <c r="M2013" i="2"/>
  <c r="M2014" i="2"/>
  <c r="M2015" i="2"/>
  <c r="M2027" i="2"/>
  <c r="M2069" i="2"/>
  <c r="M2070" i="2"/>
  <c r="M2079" i="2"/>
  <c r="M2099" i="2"/>
  <c r="M2108" i="2"/>
  <c r="M2111" i="2"/>
  <c r="M2138" i="2"/>
  <c r="M44" i="2"/>
  <c r="M47" i="2"/>
  <c r="M71" i="2"/>
  <c r="M76" i="2"/>
  <c r="M78" i="2"/>
  <c r="M80" i="2"/>
  <c r="M81" i="2"/>
  <c r="M98" i="2"/>
  <c r="M139" i="2"/>
  <c r="M142" i="2"/>
  <c r="M144" i="2"/>
  <c r="M146" i="2"/>
  <c r="M148" i="2"/>
  <c r="M166" i="2"/>
  <c r="M172" i="2"/>
  <c r="M176" i="2"/>
  <c r="M179" i="2"/>
  <c r="M199" i="2"/>
  <c r="M208" i="2"/>
  <c r="M225" i="2"/>
  <c r="M227" i="2"/>
  <c r="M228" i="2"/>
  <c r="M229" i="2"/>
  <c r="M230" i="2"/>
  <c r="M260" i="2"/>
  <c r="M277" i="2"/>
  <c r="M286" i="2"/>
  <c r="M287" i="2"/>
  <c r="M288" i="2"/>
  <c r="M289" i="2"/>
  <c r="M299" i="2"/>
  <c r="M307" i="2"/>
  <c r="M315" i="2"/>
  <c r="M317" i="2"/>
  <c r="M318" i="2"/>
  <c r="M319" i="2"/>
  <c r="M328" i="2"/>
  <c r="M329" i="2"/>
  <c r="M330" i="2"/>
  <c r="M348" i="2"/>
  <c r="M350" i="2"/>
  <c r="M351" i="2"/>
  <c r="M359" i="2"/>
  <c r="M360" i="2"/>
  <c r="M369" i="2"/>
  <c r="M394" i="2"/>
  <c r="M396" i="2"/>
  <c r="M407" i="2"/>
  <c r="M408" i="2"/>
  <c r="M451" i="2"/>
  <c r="M454" i="2"/>
  <c r="M469" i="2"/>
  <c r="M488" i="2"/>
  <c r="M504" i="2"/>
  <c r="M531" i="2"/>
  <c r="M533" i="2"/>
  <c r="M534" i="2"/>
  <c r="M549" i="2"/>
  <c r="M551" i="2"/>
  <c r="M552" i="2"/>
  <c r="M553" i="2"/>
  <c r="M554" i="2"/>
  <c r="M561" i="2"/>
  <c r="M588" i="2"/>
  <c r="M589" i="2"/>
  <c r="M590" i="2"/>
  <c r="M597" i="2"/>
  <c r="M598" i="2"/>
  <c r="M599" i="2"/>
  <c r="M601" i="2"/>
  <c r="M602" i="2"/>
  <c r="M617" i="2"/>
  <c r="M618" i="2"/>
  <c r="M626" i="2"/>
  <c r="M628" i="2"/>
  <c r="M629" i="2"/>
  <c r="M649" i="2"/>
  <c r="M650" i="2"/>
  <c r="M659" i="2"/>
  <c r="M660" i="2"/>
  <c r="M665" i="2"/>
  <c r="M670" i="2"/>
  <c r="M671" i="2"/>
  <c r="M684" i="2"/>
  <c r="M694" i="2"/>
  <c r="M695" i="2"/>
  <c r="M700" i="2"/>
  <c r="M701" i="2"/>
  <c r="M702" i="2"/>
  <c r="M707" i="2"/>
  <c r="M718" i="2"/>
  <c r="M719" i="2"/>
  <c r="M757" i="2"/>
  <c r="M768" i="2"/>
  <c r="M791" i="2"/>
  <c r="M960" i="2"/>
  <c r="M961" i="2"/>
  <c r="M995" i="2"/>
  <c r="M1028" i="2"/>
  <c r="M1029" i="2"/>
  <c r="M1030" i="2"/>
  <c r="M1038" i="2"/>
  <c r="M1041" i="2"/>
  <c r="M1043" i="2"/>
  <c r="M1083" i="2"/>
  <c r="M1084" i="2"/>
  <c r="M1085" i="2"/>
  <c r="M1113" i="2"/>
  <c r="M1114" i="2"/>
  <c r="M1129" i="2"/>
  <c r="M1130" i="2"/>
  <c r="M1158" i="2"/>
  <c r="M1160" i="2"/>
  <c r="M1168" i="2"/>
  <c r="M1176" i="2"/>
  <c r="M1194" i="2"/>
  <c r="M1208" i="2"/>
  <c r="M1222" i="2"/>
  <c r="M1234" i="2"/>
  <c r="M1236" i="2"/>
  <c r="M1237" i="2"/>
  <c r="M1238" i="2"/>
  <c r="M1240" i="2"/>
  <c r="M1243" i="2"/>
  <c r="M1266" i="2"/>
  <c r="M1312" i="2"/>
  <c r="M1314" i="2"/>
  <c r="M1324" i="2"/>
  <c r="M1325" i="2"/>
  <c r="M1326" i="2"/>
  <c r="M1342" i="2"/>
  <c r="M1343" i="2"/>
  <c r="M1344" i="2"/>
  <c r="M1346" i="2"/>
  <c r="M1347" i="2"/>
  <c r="M1358" i="2"/>
  <c r="M1389" i="2"/>
  <c r="M1390" i="2"/>
  <c r="M1391" i="2"/>
  <c r="M1400" i="2"/>
  <c r="M1402" i="2"/>
  <c r="M1403" i="2"/>
  <c r="M1417" i="2"/>
  <c r="M1418" i="2"/>
  <c r="M1420" i="2"/>
  <c r="M1442" i="2"/>
  <c r="M1443" i="2"/>
  <c r="M1453" i="2"/>
  <c r="M1454" i="2"/>
  <c r="M1455" i="2"/>
  <c r="M1458" i="2"/>
  <c r="M1467" i="2"/>
  <c r="M1483" i="2"/>
  <c r="M1485" i="2"/>
  <c r="M1496" i="2"/>
  <c r="M1508" i="2"/>
  <c r="M1509" i="2"/>
  <c r="M1522" i="2"/>
  <c r="M1523" i="2"/>
  <c r="M1524" i="2"/>
  <c r="M1526" i="2"/>
  <c r="M1528" i="2"/>
  <c r="M1531" i="2"/>
  <c r="M1538" i="2"/>
  <c r="M1564" i="2"/>
  <c r="M1565" i="2"/>
  <c r="M1588" i="2"/>
  <c r="M1590" i="2"/>
  <c r="M1606" i="2"/>
  <c r="M1608" i="2"/>
  <c r="M1609" i="2"/>
  <c r="M1610" i="2"/>
  <c r="M1611" i="2"/>
  <c r="M1612" i="2"/>
  <c r="M1613" i="2"/>
  <c r="M1614" i="2"/>
  <c r="M1621" i="2"/>
  <c r="M1629" i="2"/>
  <c r="M1637" i="2"/>
  <c r="M1668" i="2"/>
  <c r="M1670" i="2"/>
  <c r="M1671" i="2"/>
  <c r="M1672" i="2"/>
  <c r="M1674" i="2"/>
  <c r="M1675" i="2"/>
  <c r="M1685" i="2"/>
  <c r="M1686" i="2"/>
  <c r="M1695" i="2"/>
  <c r="M1697" i="2"/>
  <c r="M1715" i="2"/>
  <c r="M1725" i="2"/>
  <c r="M1727" i="2"/>
  <c r="M1728" i="2"/>
  <c r="M1729" i="2"/>
  <c r="M1749" i="2"/>
  <c r="M1766" i="2"/>
  <c r="M1769" i="2"/>
  <c r="M1771" i="2"/>
  <c r="M1772" i="2"/>
  <c r="M1773" i="2"/>
  <c r="M1785" i="2"/>
  <c r="M1797" i="2"/>
  <c r="M1800" i="2"/>
  <c r="M1802" i="2"/>
  <c r="M1804" i="2"/>
  <c r="M1806" i="2"/>
  <c r="M2182" i="2"/>
  <c r="M2194" i="2"/>
  <c r="M1832" i="2"/>
  <c r="M1835" i="2"/>
  <c r="M1836" i="2"/>
  <c r="M1848" i="2"/>
  <c r="M1849" i="2"/>
  <c r="M1850" i="2"/>
  <c r="M1851" i="2"/>
  <c r="M1852" i="2"/>
  <c r="M1863" i="2"/>
  <c r="M1864" i="2"/>
  <c r="M1866" i="2"/>
  <c r="M1875" i="2"/>
  <c r="M1878" i="2"/>
  <c r="M1879" i="2"/>
  <c r="M1904" i="2"/>
  <c r="M1907" i="2"/>
  <c r="M1908" i="2"/>
  <c r="M1909" i="2"/>
  <c r="M1942" i="2"/>
  <c r="M1944" i="2"/>
  <c r="M1946" i="2"/>
  <c r="M1947" i="2"/>
  <c r="M1948" i="2"/>
  <c r="M1949" i="2"/>
  <c r="M1951" i="2"/>
  <c r="M1975" i="2"/>
  <c r="M1978" i="2"/>
  <c r="M1988" i="2"/>
  <c r="M1990" i="2"/>
  <c r="M2044" i="2"/>
  <c r="M2046" i="2"/>
  <c r="M2048" i="2"/>
  <c r="M2058" i="2"/>
  <c r="M2081" i="2"/>
  <c r="M2083" i="2"/>
  <c r="M2093" i="2"/>
  <c r="M2103" i="2"/>
  <c r="M2105" i="2"/>
  <c r="M2115" i="2"/>
  <c r="M2116" i="2"/>
  <c r="M2119" i="2"/>
  <c r="M2121" i="2"/>
  <c r="M2123" i="2"/>
  <c r="M28" i="2"/>
  <c r="M30" i="2"/>
  <c r="M32" i="2"/>
  <c r="M72" i="2"/>
  <c r="M85" i="2"/>
  <c r="M125" i="2"/>
  <c r="M145" i="2"/>
  <c r="M149" i="2"/>
  <c r="M168" i="2"/>
  <c r="M183" i="2"/>
  <c r="M206" i="2"/>
  <c r="M207" i="2"/>
  <c r="M281" i="2"/>
  <c r="M314" i="2"/>
  <c r="M349" i="2"/>
  <c r="M358" i="2"/>
  <c r="M367" i="2"/>
  <c r="M378" i="2"/>
  <c r="M380" i="2"/>
  <c r="M381" i="2"/>
  <c r="M383" i="2"/>
  <c r="M384" i="2"/>
  <c r="M395" i="2"/>
  <c r="M397" i="2"/>
  <c r="M399" i="2"/>
  <c r="M411" i="2"/>
  <c r="M433" i="2"/>
  <c r="M449" i="2"/>
  <c r="M463" i="2"/>
  <c r="M472" i="2"/>
  <c r="M474" i="2"/>
  <c r="M475" i="2"/>
  <c r="M484" i="2"/>
  <c r="M526" i="2"/>
  <c r="M537" i="2"/>
  <c r="M547" i="2"/>
  <c r="M562" i="2"/>
  <c r="M563" i="2"/>
  <c r="M564" i="2"/>
  <c r="M565" i="2"/>
  <c r="M593" i="2"/>
  <c r="M594" i="2"/>
  <c r="M603" i="2"/>
  <c r="M604" i="2"/>
  <c r="M613" i="2"/>
  <c r="M635" i="2"/>
  <c r="M636" i="2"/>
  <c r="M638" i="2"/>
  <c r="M639" i="2"/>
  <c r="M640" i="2"/>
  <c r="M641" i="2"/>
  <c r="M648" i="2"/>
  <c r="M654" i="2"/>
  <c r="M655" i="2"/>
  <c r="M662" i="2"/>
  <c r="M668" i="2"/>
  <c r="M669" i="2"/>
  <c r="M677" i="2"/>
  <c r="M678" i="2"/>
  <c r="M679" i="2"/>
  <c r="M680" i="2"/>
  <c r="M686" i="2"/>
  <c r="M697" i="2"/>
  <c r="M698" i="2"/>
  <c r="M703" i="2"/>
  <c r="M708" i="2"/>
  <c r="M755" i="2"/>
  <c r="M765" i="2"/>
  <c r="M766" i="2"/>
  <c r="M773" i="2"/>
  <c r="M775" i="2"/>
  <c r="M777" i="2"/>
  <c r="M786" i="2"/>
  <c r="M788" i="2"/>
  <c r="M789" i="2"/>
  <c r="M790" i="2"/>
  <c r="M798" i="2"/>
  <c r="M965" i="2"/>
  <c r="M967" i="2"/>
  <c r="M982" i="2"/>
  <c r="M983" i="2"/>
  <c r="M985" i="2"/>
  <c r="M987" i="2"/>
  <c r="M989" i="2"/>
  <c r="M1001" i="2"/>
  <c r="M1002" i="2"/>
  <c r="M1017" i="2"/>
  <c r="M1040" i="2"/>
  <c r="M1068" i="2"/>
  <c r="M1070" i="2"/>
  <c r="M1096" i="2"/>
  <c r="M1105" i="2"/>
  <c r="M1116" i="2"/>
  <c r="M1132" i="2"/>
  <c r="M1134" i="2"/>
  <c r="M1153" i="2"/>
  <c r="M1170" i="2"/>
  <c r="M1179" i="2"/>
  <c r="M1181" i="2"/>
  <c r="M1184" i="2"/>
  <c r="M1195" i="2"/>
  <c r="M1197" i="2"/>
  <c r="M1199" i="2"/>
  <c r="M1217" i="2"/>
  <c r="M1258" i="2"/>
  <c r="M1273" i="2"/>
  <c r="M1282" i="2"/>
  <c r="M1283" i="2"/>
  <c r="M1311" i="2"/>
  <c r="M1313" i="2"/>
  <c r="M1315" i="2"/>
  <c r="M1316" i="2"/>
  <c r="M1327" i="2"/>
  <c r="M1328" i="2"/>
  <c r="M1330" i="2"/>
  <c r="M1332" i="2"/>
  <c r="M1349" i="2"/>
  <c r="M1351" i="2"/>
  <c r="M1357" i="2"/>
  <c r="M1359" i="2"/>
  <c r="M1378" i="2"/>
  <c r="M1379" i="2"/>
  <c r="M1380" i="2"/>
  <c r="M1382" i="2"/>
  <c r="M1392" i="2"/>
  <c r="M1405" i="2"/>
  <c r="M1412" i="2"/>
  <c r="M1435" i="2"/>
  <c r="M1436" i="2"/>
  <c r="M1444" i="2"/>
  <c r="M1462" i="2"/>
  <c r="M1463" i="2"/>
  <c r="M1464" i="2"/>
  <c r="M1466" i="2"/>
  <c r="M1468" i="2"/>
  <c r="M1469" i="2"/>
  <c r="M1498" i="2"/>
  <c r="M1500" i="2"/>
  <c r="M1567" i="2"/>
  <c r="M1568" i="2"/>
  <c r="M1570" i="2"/>
  <c r="M1571" i="2"/>
  <c r="M1579" i="2"/>
  <c r="M1581" i="2"/>
  <c r="M1615" i="2"/>
  <c r="M1617" i="2"/>
  <c r="M1626" i="2"/>
  <c r="M1627" i="2"/>
  <c r="M1644" i="2"/>
  <c r="M1653" i="2"/>
  <c r="M1655" i="2"/>
  <c r="M1673" i="2"/>
  <c r="M1692" i="2"/>
  <c r="M1694" i="2"/>
  <c r="M1723" i="2"/>
  <c r="M1726" i="2"/>
  <c r="M1746" i="2"/>
  <c r="M1776" i="2"/>
  <c r="M1778" i="2"/>
  <c r="M1780" i="2"/>
  <c r="M1793" i="2"/>
  <c r="M1795" i="2"/>
  <c r="M1798" i="2"/>
  <c r="M2181" i="2"/>
  <c r="M2184" i="2"/>
  <c r="M2185" i="2"/>
  <c r="M2196" i="2"/>
  <c r="M2205" i="2"/>
  <c r="M2207" i="2"/>
  <c r="M1817" i="2"/>
  <c r="M1821" i="2"/>
  <c r="M1822" i="2"/>
  <c r="M1840" i="2"/>
  <c r="M1843" i="2"/>
  <c r="M1853" i="2"/>
  <c r="M1855" i="2"/>
  <c r="M1856" i="2"/>
  <c r="M1872" i="2"/>
  <c r="M1876" i="2"/>
  <c r="M1888" i="2"/>
  <c r="M1889" i="2"/>
  <c r="M1902" i="2"/>
  <c r="M1925" i="2"/>
  <c r="M1926" i="2"/>
  <c r="M1927" i="2"/>
  <c r="M1940" i="2"/>
  <c r="M1954" i="2"/>
  <c r="M1956" i="2"/>
  <c r="M1968" i="2"/>
  <c r="M1971" i="2"/>
  <c r="M1972" i="2"/>
  <c r="M1983" i="2"/>
  <c r="M2018" i="2"/>
  <c r="M2022" i="2"/>
  <c r="M2024" i="2"/>
  <c r="M2037" i="2"/>
  <c r="M2049" i="2"/>
  <c r="M2059" i="2"/>
  <c r="M2062" i="2"/>
  <c r="M2072" i="2"/>
  <c r="M2075" i="2"/>
  <c r="M2090" i="2"/>
  <c r="M2127" i="2"/>
  <c r="M2129" i="2"/>
  <c r="M2130" i="2"/>
  <c r="M2131" i="2"/>
  <c r="M2133" i="2"/>
  <c r="M2144" i="2"/>
  <c r="M17" i="2"/>
  <c r="M20" i="2"/>
  <c r="M22" i="2"/>
  <c r="M25" i="2"/>
  <c r="M26" i="2"/>
  <c r="M27" i="2"/>
  <c r="M29" i="2"/>
  <c r="M31" i="2"/>
  <c r="M42" i="2"/>
  <c r="M57" i="2"/>
  <c r="M61" i="2"/>
  <c r="M63" i="2"/>
  <c r="M74" i="2"/>
  <c r="M77" i="2"/>
  <c r="M115" i="2"/>
  <c r="M118" i="2"/>
  <c r="M131" i="2"/>
  <c r="M133" i="2"/>
  <c r="M136" i="2"/>
  <c r="M155" i="2"/>
  <c r="M159" i="2"/>
  <c r="M161" i="2"/>
  <c r="M162" i="2"/>
  <c r="M163" i="2"/>
  <c r="M164" i="2"/>
  <c r="M167" i="2"/>
  <c r="M171" i="2"/>
  <c r="M189" i="2"/>
  <c r="M192" i="2"/>
  <c r="M219" i="2"/>
  <c r="M221" i="2"/>
  <c r="M222" i="2"/>
  <c r="M223" i="2"/>
  <c r="M224" i="2"/>
  <c r="M226" i="2"/>
  <c r="M250" i="2"/>
  <c r="M251" i="2"/>
  <c r="M268" i="2"/>
  <c r="M270" i="2"/>
  <c r="M271" i="2"/>
  <c r="M293" i="2"/>
  <c r="M302" i="2"/>
  <c r="M311" i="2"/>
  <c r="M312" i="2"/>
  <c r="M321" i="2"/>
  <c r="M323" i="2"/>
  <c r="M332" i="2"/>
  <c r="M335" i="2"/>
  <c r="M336" i="2"/>
  <c r="M337" i="2"/>
  <c r="M398" i="2"/>
  <c r="M400" i="2"/>
  <c r="M420" i="2"/>
  <c r="M421" i="2"/>
  <c r="M432" i="2"/>
  <c r="M447" i="2"/>
  <c r="M460" i="2"/>
  <c r="M471" i="2"/>
  <c r="M481" i="2"/>
  <c r="M516" i="2"/>
  <c r="M518" i="2"/>
  <c r="M519" i="2"/>
  <c r="M520" i="2"/>
  <c r="M521" i="2"/>
  <c r="M523" i="2"/>
  <c r="M525" i="2"/>
  <c r="M535" i="2"/>
  <c r="M538" i="2"/>
  <c r="M539" i="2"/>
  <c r="M540" i="2"/>
  <c r="M548" i="2"/>
  <c r="M571" i="2"/>
  <c r="M573" i="2"/>
  <c r="M574" i="2"/>
  <c r="M582" i="2"/>
  <c r="M583" i="2"/>
  <c r="M591" i="2"/>
  <c r="M619" i="2"/>
  <c r="M620" i="2"/>
  <c r="M622" i="2"/>
  <c r="M645" i="2"/>
  <c r="M656" i="2"/>
  <c r="M672" i="2"/>
  <c r="M673" i="2"/>
  <c r="M674" i="2"/>
  <c r="M675" i="2"/>
  <c r="M687" i="2"/>
  <c r="M692" i="2"/>
  <c r="M693" i="2"/>
  <c r="M699" i="2"/>
  <c r="M709" i="2"/>
  <c r="M710" i="2"/>
  <c r="M711" i="2"/>
  <c r="M712" i="2"/>
  <c r="M720" i="2"/>
  <c r="M721" i="2"/>
  <c r="M722" i="2"/>
  <c r="M723" i="2"/>
  <c r="M724" i="2"/>
  <c r="M776" i="2"/>
  <c r="M778" i="2"/>
  <c r="M941" i="2"/>
  <c r="M943" i="2"/>
  <c r="M952" i="2"/>
  <c r="M962" i="2"/>
  <c r="M964" i="2"/>
  <c r="M966" i="2"/>
  <c r="M974" i="2"/>
  <c r="M1003" i="2"/>
  <c r="M1005" i="2"/>
  <c r="M1018" i="2"/>
  <c r="M1020" i="2"/>
  <c r="M1023" i="2"/>
  <c r="M1024" i="2"/>
  <c r="M1034" i="2"/>
  <c r="M1046" i="2"/>
  <c r="M1048" i="2"/>
  <c r="M1057" i="2"/>
  <c r="M1060" i="2"/>
  <c r="M1069" i="2"/>
  <c r="M1077" i="2"/>
  <c r="M1078" i="2"/>
  <c r="M1087" i="2"/>
  <c r="M1089" i="2"/>
  <c r="M1090" i="2"/>
  <c r="M1112" i="2"/>
  <c r="M1121" i="2"/>
  <c r="M1131" i="2"/>
  <c r="M1133" i="2"/>
  <c r="M1135" i="2"/>
  <c r="M1136" i="2"/>
  <c r="M1147" i="2"/>
  <c r="M1171" i="2"/>
  <c r="M1172" i="2"/>
  <c r="M1213" i="2"/>
  <c r="M1216" i="2"/>
  <c r="M1219" i="2"/>
  <c r="M1232" i="2"/>
  <c r="M1235" i="2"/>
  <c r="M1255" i="2"/>
  <c r="M1256" i="2"/>
  <c r="M1271" i="2"/>
  <c r="M1281" i="2"/>
  <c r="M1293" i="2"/>
  <c r="M1296" i="2"/>
  <c r="M1297" i="2"/>
  <c r="M1298" i="2"/>
  <c r="M1309" i="2"/>
  <c r="M1338" i="2"/>
  <c r="M1339" i="2"/>
  <c r="M1348" i="2"/>
  <c r="M1350" i="2"/>
  <c r="M1365" i="2"/>
  <c r="M1367" i="2"/>
  <c r="M1368" i="2"/>
  <c r="M1370" i="2"/>
  <c r="M1387" i="2"/>
  <c r="M1397" i="2"/>
  <c r="M1404" i="2"/>
  <c r="M1419" i="2"/>
  <c r="M1421" i="2"/>
  <c r="M1422" i="2"/>
  <c r="M1424" i="2"/>
  <c r="M1428" i="2"/>
  <c r="M1439" i="2"/>
  <c r="M1449" i="2"/>
  <c r="M1451" i="2"/>
  <c r="M1452" i="2"/>
  <c r="M1470" i="2"/>
  <c r="M1471" i="2"/>
  <c r="M1473" i="2"/>
  <c r="M1477" i="2"/>
  <c r="M1481" i="2"/>
  <c r="M1506" i="2"/>
  <c r="M1530" i="2"/>
  <c r="M1532" i="2"/>
  <c r="M1541" i="2"/>
  <c r="M1543" i="2"/>
  <c r="M1544" i="2"/>
  <c r="M1545" i="2"/>
  <c r="M1546" i="2"/>
  <c r="M1547" i="2"/>
  <c r="M1563" i="2"/>
  <c r="M1586" i="2"/>
  <c r="M1587" i="2"/>
  <c r="M1595" i="2"/>
  <c r="M1596" i="2"/>
  <c r="M1618" i="2"/>
  <c r="M1619" i="2"/>
  <c r="M1620" i="2"/>
  <c r="M1635" i="2"/>
  <c r="M1638" i="2"/>
  <c r="M1639" i="2"/>
  <c r="M1640" i="2"/>
  <c r="M1641" i="2"/>
  <c r="M1642" i="2"/>
  <c r="M1651" i="2"/>
  <c r="M1676" i="2"/>
  <c r="M1687" i="2"/>
  <c r="M1688" i="2"/>
  <c r="M1706" i="2"/>
  <c r="M1708" i="2"/>
  <c r="M1709" i="2"/>
  <c r="M1719" i="2"/>
  <c r="M1739" i="2"/>
  <c r="M1740" i="2"/>
  <c r="M1741" i="2"/>
  <c r="M1742" i="2"/>
  <c r="M1743" i="2"/>
  <c r="M1751" i="2"/>
  <c r="M1753" i="2"/>
  <c r="M1774" i="2"/>
  <c r="M1775" i="2"/>
  <c r="M1777" i="2"/>
  <c r="M1790" i="2"/>
  <c r="M1791" i="2"/>
  <c r="M1809" i="2"/>
  <c r="M1812" i="2"/>
  <c r="M1814" i="2"/>
  <c r="M2171" i="2"/>
  <c r="M2192" i="2"/>
  <c r="M2193" i="2"/>
  <c r="M2200" i="2"/>
  <c r="M2201" i="2"/>
  <c r="M2208" i="2"/>
  <c r="M1818" i="2"/>
  <c r="M1820" i="2"/>
  <c r="M1828" i="2"/>
  <c r="M1834" i="2"/>
  <c r="M1837" i="2"/>
  <c r="M1838" i="2"/>
  <c r="M1839" i="2"/>
  <c r="M1857" i="2"/>
  <c r="M1858" i="2"/>
  <c r="M1870" i="2"/>
  <c r="M1871" i="2"/>
  <c r="M1877" i="2"/>
  <c r="M1884" i="2"/>
  <c r="M1886" i="2"/>
  <c r="M1899" i="2"/>
  <c r="M1906" i="2"/>
  <c r="M1912" i="2"/>
  <c r="M1920" i="2"/>
  <c r="M1922" i="2"/>
  <c r="M1923" i="2"/>
  <c r="M1931" i="2"/>
  <c r="M1939" i="2"/>
  <c r="M1941" i="2"/>
  <c r="M1943" i="2"/>
  <c r="M1950" i="2"/>
  <c r="M1967" i="2"/>
  <c r="M1974" i="2"/>
  <c r="M1977" i="2"/>
  <c r="M1986" i="2"/>
  <c r="M1987" i="2"/>
  <c r="M1996" i="2"/>
  <c r="M2008" i="2"/>
  <c r="M2010" i="2"/>
  <c r="M2026" i="2"/>
  <c r="M2035" i="2"/>
  <c r="M2038" i="2"/>
  <c r="M2039" i="2"/>
  <c r="M2040" i="2"/>
  <c r="M2054" i="2"/>
  <c r="M2085" i="2"/>
  <c r="M2092" i="2"/>
  <c r="M2101" i="2"/>
  <c r="M2102" i="2"/>
  <c r="M2104" i="2"/>
  <c r="M2125" i="2"/>
  <c r="M2126" i="2"/>
  <c r="M2128" i="2"/>
  <c r="M2135" i="2"/>
  <c r="M2147" i="2"/>
  <c r="M2149" i="2"/>
  <c r="M2150" i="2"/>
  <c r="M2152" i="2"/>
  <c r="M43" i="2"/>
  <c r="M54" i="2"/>
  <c r="M55" i="2"/>
  <c r="M58" i="2"/>
  <c r="M60" i="2"/>
  <c r="M70" i="2"/>
  <c r="M97" i="2"/>
  <c r="M99" i="2"/>
  <c r="M100" i="2"/>
  <c r="M101" i="2"/>
  <c r="M112" i="2"/>
  <c r="M122" i="2"/>
  <c r="M124" i="2"/>
  <c r="M138" i="2"/>
  <c r="M151" i="2"/>
  <c r="M153" i="2"/>
  <c r="M157" i="2"/>
  <c r="M170" i="2"/>
  <c r="M209" i="2"/>
  <c r="M210" i="2"/>
  <c r="M212" i="2"/>
  <c r="M231" i="2"/>
  <c r="M232" i="2"/>
  <c r="M237" i="2"/>
  <c r="M239" i="2"/>
  <c r="M249" i="2"/>
  <c r="M255" i="2"/>
  <c r="M262" i="2"/>
  <c r="M266" i="2"/>
  <c r="M272" i="2"/>
  <c r="M273" i="2"/>
  <c r="M280" i="2"/>
  <c r="M300" i="2"/>
  <c r="M301" i="2"/>
  <c r="M308" i="2"/>
  <c r="M309" i="2"/>
  <c r="M316" i="2"/>
  <c r="M327" i="2"/>
  <c r="M338" i="2"/>
  <c r="M339" i="2"/>
  <c r="M341" i="2"/>
  <c r="M379" i="2"/>
  <c r="M386" i="2"/>
  <c r="M388" i="2"/>
  <c r="M389" i="2"/>
  <c r="M390" i="2"/>
  <c r="M402" i="2"/>
  <c r="M404" i="2"/>
  <c r="M405" i="2"/>
  <c r="M409" i="2"/>
  <c r="M412" i="2"/>
  <c r="M413" i="2"/>
  <c r="M414" i="2"/>
  <c r="M424" i="2"/>
  <c r="M434" i="2"/>
  <c r="M437" i="2"/>
  <c r="M444" i="2"/>
  <c r="M446" i="2"/>
  <c r="M464" i="2"/>
  <c r="M466" i="2"/>
  <c r="M467" i="2"/>
  <c r="M473" i="2"/>
  <c r="M487" i="2"/>
  <c r="M495" i="2"/>
  <c r="M502" i="2"/>
  <c r="M509" i="2"/>
  <c r="M511" i="2"/>
  <c r="M512" i="2"/>
  <c r="M513" i="2"/>
  <c r="M514" i="2"/>
  <c r="M529" i="2"/>
  <c r="M536" i="2"/>
  <c r="M543" i="2"/>
  <c r="M555" i="2"/>
  <c r="M556" i="2"/>
  <c r="M580" i="2"/>
  <c r="M581" i="2"/>
  <c r="M592" i="2"/>
  <c r="M600" i="2"/>
  <c r="M606" i="2"/>
  <c r="M630" i="2"/>
  <c r="M637" i="2"/>
  <c r="M642" i="2"/>
  <c r="M643" i="2"/>
  <c r="M644" i="2"/>
  <c r="M652" i="2"/>
  <c r="M658" i="2"/>
  <c r="M717" i="2"/>
  <c r="M764" i="2"/>
  <c r="M780" i="2"/>
  <c r="M781" i="2"/>
  <c r="M792" i="2"/>
  <c r="M793" i="2"/>
  <c r="M795" i="2"/>
  <c r="M796" i="2"/>
  <c r="M799" i="2"/>
  <c r="M944" i="2"/>
  <c r="M975" i="2"/>
  <c r="M976" i="2"/>
  <c r="M998" i="2"/>
  <c r="M1004" i="2"/>
  <c r="M1007" i="2"/>
  <c r="M1009" i="2"/>
  <c r="M1010" i="2"/>
  <c r="M1012" i="2"/>
  <c r="M1014" i="2"/>
  <c r="M1015" i="2"/>
  <c r="M1016" i="2"/>
  <c r="M1027" i="2"/>
  <c r="M1055" i="2"/>
  <c r="M1056" i="2"/>
  <c r="M1066" i="2"/>
  <c r="M1080" i="2"/>
  <c r="M1086" i="2"/>
  <c r="M1088" i="2"/>
  <c r="M1095" i="2"/>
  <c r="M1097" i="2"/>
  <c r="M1098" i="2"/>
  <c r="M1100" i="2"/>
  <c r="M1111" i="2"/>
  <c r="M1122" i="2"/>
  <c r="M1124" i="2"/>
  <c r="M1125" i="2"/>
  <c r="M1126" i="2"/>
  <c r="M1142" i="2"/>
  <c r="M1143" i="2"/>
  <c r="M1144" i="2"/>
  <c r="M1152" i="2"/>
  <c r="M1154" i="2"/>
  <c r="M1155" i="2"/>
  <c r="M1156" i="2"/>
  <c r="M1161" i="2"/>
  <c r="M1162" i="2"/>
  <c r="M1163" i="2"/>
  <c r="M1164" i="2"/>
  <c r="M1165" i="2"/>
  <c r="M1166" i="2"/>
  <c r="M1167" i="2"/>
  <c r="M1173" i="2"/>
  <c r="M1180" i="2"/>
  <c r="M1224" i="2"/>
  <c r="M1225" i="2"/>
  <c r="M1228" i="2"/>
  <c r="M1248" i="2"/>
  <c r="M1251" i="2"/>
  <c r="M1257" i="2"/>
  <c r="M1260" i="2"/>
  <c r="M1261" i="2"/>
  <c r="M1272" i="2"/>
  <c r="M1279" i="2"/>
  <c r="M1280" i="2"/>
  <c r="M1286" i="2"/>
  <c r="M1295" i="2"/>
  <c r="M1307" i="2"/>
  <c r="M1336" i="2"/>
  <c r="M1355" i="2"/>
  <c r="M1356" i="2"/>
  <c r="M1363" i="2"/>
  <c r="M1364" i="2"/>
  <c r="M1381" i="2"/>
  <c r="M1388" i="2"/>
  <c r="M1394" i="2"/>
  <c r="AC2323" i="1"/>
  <c r="AC812" i="1"/>
  <c r="AC809" i="1"/>
  <c r="AC2264" i="1"/>
  <c r="AC2294" i="1"/>
  <c r="AC2307" i="1"/>
  <c r="AC592" i="1"/>
  <c r="AC814" i="1"/>
  <c r="AC603" i="1"/>
  <c r="AC648" i="1"/>
  <c r="AC1682" i="1"/>
  <c r="AC1945" i="1"/>
  <c r="AC2253" i="1"/>
  <c r="AC837" i="1"/>
  <c r="AC1856" i="1"/>
  <c r="AB2087" i="1"/>
  <c r="AB2079" i="1"/>
  <c r="AC2265" i="1"/>
  <c r="N2187" i="2"/>
  <c r="AC2340" i="1"/>
  <c r="AC730" i="1"/>
  <c r="AC711" i="1"/>
  <c r="AC2272" i="1"/>
  <c r="AC2313" i="1"/>
  <c r="AC2315" i="1"/>
  <c r="AC749" i="1"/>
  <c r="S1737" i="3"/>
  <c r="S1742" i="3"/>
  <c r="S1762" i="3"/>
  <c r="S1773" i="3"/>
  <c r="S1784" i="3"/>
  <c r="S1795" i="3"/>
  <c r="S1811" i="3"/>
  <c r="S1822" i="3"/>
  <c r="S1833" i="3"/>
  <c r="S1838" i="3"/>
  <c r="S1844" i="3"/>
  <c r="S1853" i="3"/>
  <c r="S1889" i="3"/>
  <c r="S1898" i="3"/>
  <c r="S1903" i="3"/>
  <c r="S1913" i="3"/>
  <c r="AC720" i="1"/>
  <c r="AC1814" i="1"/>
  <c r="AC1818" i="1"/>
  <c r="AC1841" i="1"/>
  <c r="AC1852" i="1"/>
  <c r="AC1864" i="1"/>
  <c r="AC1881" i="1"/>
  <c r="AC1901" i="1"/>
  <c r="AC1935" i="1"/>
  <c r="S1750" i="3"/>
  <c r="S1755" i="3"/>
  <c r="S1760" i="3"/>
  <c r="S1765" i="3"/>
  <c r="S1786" i="3"/>
  <c r="S1791" i="3"/>
  <c r="S1813" i="3"/>
  <c r="S1824" i="3"/>
  <c r="S1829" i="3"/>
  <c r="S1840" i="3"/>
  <c r="S1850" i="3"/>
  <c r="S1854" i="3"/>
  <c r="S1856" i="3"/>
  <c r="S1894" i="3"/>
  <c r="S1899" i="3"/>
  <c r="S1908" i="3"/>
  <c r="S1919" i="3"/>
  <c r="AC2270" i="1"/>
  <c r="AC2271" i="1"/>
  <c r="AC830" i="1"/>
  <c r="AC971" i="1"/>
  <c r="AC1812" i="1"/>
  <c r="AC1813" i="1"/>
  <c r="AC1826" i="1"/>
  <c r="AC1877" i="1"/>
  <c r="AC1900" i="1"/>
  <c r="AC1921" i="1"/>
  <c r="AC1953" i="1"/>
  <c r="AC1956" i="1"/>
  <c r="AC1983" i="1"/>
  <c r="AC1994" i="1"/>
  <c r="AC1995" i="1"/>
  <c r="AC1997" i="1"/>
  <c r="S1735" i="3"/>
  <c r="S1746" i="3"/>
  <c r="S1758" i="3"/>
  <c r="S1769" i="3"/>
  <c r="S1774" i="3"/>
  <c r="S1780" i="3"/>
  <c r="S1797" i="3"/>
  <c r="S1809" i="3"/>
  <c r="S1820" i="3"/>
  <c r="S1831" i="3"/>
  <c r="S1842" i="3"/>
  <c r="S1848" i="3"/>
  <c r="S1862" i="3"/>
  <c r="S1866" i="3"/>
  <c r="S1875" i="3"/>
  <c r="S1878" i="3"/>
  <c r="S1887" i="3"/>
  <c r="S1914" i="3"/>
  <c r="AC811" i="1"/>
  <c r="AC1849" i="1"/>
  <c r="AC1861" i="1"/>
  <c r="AC1863" i="1"/>
  <c r="AC1902" i="1"/>
  <c r="AC1926" i="1"/>
  <c r="AC1979" i="1"/>
  <c r="AC1980" i="1"/>
  <c r="AC1991" i="1"/>
  <c r="AC1993" i="1"/>
  <c r="S1807" i="3"/>
  <c r="S1857" i="3"/>
  <c r="AC2306" i="1"/>
  <c r="AC2327" i="1"/>
  <c r="AC698" i="1"/>
  <c r="AC1162" i="1"/>
  <c r="AC1837" i="1"/>
  <c r="AC1850" i="1"/>
  <c r="AC1860" i="1"/>
  <c r="AC1882" i="1"/>
  <c r="AC1946" i="1"/>
  <c r="AC1948" i="1"/>
  <c r="AC1971" i="1"/>
  <c r="AC1973" i="1"/>
  <c r="S1749" i="3"/>
  <c r="S1761" i="3"/>
  <c r="S1777" i="3"/>
  <c r="S1788" i="3"/>
  <c r="S1793" i="3"/>
  <c r="S1804" i="3"/>
  <c r="S1815" i="3"/>
  <c r="S1826" i="3"/>
  <c r="S1837" i="3"/>
  <c r="S1873" i="3"/>
  <c r="S1876" i="3"/>
  <c r="S1883" i="3"/>
  <c r="S1892" i="3"/>
  <c r="S1897" i="3"/>
  <c r="S1902" i="3"/>
  <c r="AC2254" i="1"/>
  <c r="AC1688" i="1"/>
  <c r="AC1823" i="1"/>
  <c r="AC1834" i="1"/>
  <c r="AC1846" i="1"/>
  <c r="AC1891" i="1"/>
  <c r="AC1893" i="1"/>
  <c r="AC1896" i="1"/>
  <c r="AC1906" i="1"/>
  <c r="AC1917" i="1"/>
  <c r="AC1985" i="1"/>
  <c r="S1747" i="3"/>
  <c r="S1753" i="3"/>
  <c r="S1764" i="3"/>
  <c r="S1785" i="3"/>
  <c r="S1796" i="3"/>
  <c r="S1802" i="3"/>
  <c r="S1808" i="3"/>
  <c r="S1819" i="3"/>
  <c r="S1830" i="3"/>
  <c r="S1846" i="3"/>
  <c r="S1851" i="3"/>
  <c r="S1864" i="3"/>
  <c r="S1869" i="3"/>
  <c r="S1872" i="3"/>
  <c r="S1882" i="3"/>
  <c r="S1907" i="3"/>
  <c r="S1912" i="3"/>
  <c r="S1917" i="3"/>
  <c r="AC706" i="1"/>
  <c r="AC1851" i="1"/>
  <c r="AC1898" i="1"/>
  <c r="AC1937" i="1"/>
  <c r="AC1957" i="1"/>
  <c r="N1823" i="2"/>
  <c r="S1741" i="3"/>
  <c r="S1752" i="3"/>
  <c r="S1757" i="3"/>
  <c r="S1768" i="3"/>
  <c r="S1779" i="3"/>
  <c r="S1790" i="3"/>
  <c r="S1801" i="3"/>
  <c r="S1818" i="3"/>
  <c r="S1823" i="3"/>
  <c r="S1834" i="3"/>
  <c r="S1845" i="3"/>
  <c r="S1874" i="3"/>
  <c r="S1881" i="3"/>
  <c r="S1900" i="3"/>
  <c r="S1915" i="3"/>
  <c r="AC2245" i="1"/>
  <c r="AC1819" i="1"/>
  <c r="AC1820" i="1"/>
  <c r="AC1831" i="1"/>
  <c r="AC1873" i="1"/>
  <c r="AC1875" i="1"/>
  <c r="AC1907" i="1"/>
  <c r="AC1929" i="1"/>
  <c r="AC1949" i="1"/>
  <c r="AC1968" i="1"/>
  <c r="AC1969" i="1"/>
  <c r="AC1970" i="1"/>
  <c r="AC1982" i="1"/>
  <c r="AC1986" i="1"/>
  <c r="AC1988" i="1"/>
  <c r="AC1999" i="1"/>
  <c r="N802" i="2"/>
  <c r="S1738" i="3"/>
  <c r="S1745" i="3"/>
  <c r="S1751" i="3"/>
  <c r="S1763" i="3"/>
  <c r="S1775" i="3"/>
  <c r="S1781" i="3"/>
  <c r="S1805" i="3"/>
  <c r="S1835" i="3"/>
  <c r="S1841" i="3"/>
  <c r="S1858" i="3"/>
  <c r="S1859" i="3"/>
  <c r="S1860" i="3"/>
  <c r="S1861" i="3"/>
  <c r="S1865" i="3"/>
  <c r="S1871" i="3"/>
  <c r="S1879" i="3"/>
  <c r="S1906" i="3"/>
  <c r="S1918" i="3"/>
  <c r="S2193" i="3"/>
  <c r="AC2280" i="1"/>
  <c r="AC1845" i="1"/>
  <c r="AC1885" i="1"/>
  <c r="AC1887" i="1"/>
  <c r="AC1924" i="1"/>
  <c r="AC1925" i="1"/>
  <c r="AC1936" i="1"/>
  <c r="AC1964" i="1"/>
  <c r="AC1975" i="1"/>
  <c r="AC1977" i="1"/>
  <c r="AC1996" i="1"/>
  <c r="AC1998" i="1"/>
  <c r="AC2000" i="1"/>
  <c r="S1743" i="3"/>
  <c r="S1754" i="3"/>
  <c r="S1766" i="3"/>
  <c r="S1772" i="3"/>
  <c r="S1789" i="3"/>
  <c r="S1800" i="3"/>
  <c r="S1806" i="3"/>
  <c r="S1812" i="3"/>
  <c r="S1817" i="3"/>
  <c r="S1828" i="3"/>
  <c r="S1839" i="3"/>
  <c r="S1868" i="3"/>
  <c r="S1877" i="3"/>
  <c r="S1885" i="3"/>
  <c r="S1890" i="3"/>
  <c r="S1895" i="3"/>
  <c r="S1905" i="3"/>
  <c r="S1916" i="3"/>
  <c r="AC2318" i="1"/>
  <c r="AC1266" i="1"/>
  <c r="AC1830" i="1"/>
  <c r="AC1832" i="1"/>
  <c r="AC1843" i="1"/>
  <c r="AC1879" i="1"/>
  <c r="AC1894" i="1"/>
  <c r="AC1905" i="1"/>
  <c r="AC1916" i="1"/>
  <c r="AC1981" i="1"/>
  <c r="AC1990" i="1"/>
  <c r="AC1992" i="1"/>
  <c r="S1733" i="3"/>
  <c r="S1739" i="3"/>
  <c r="S1744" i="3"/>
  <c r="S1771" i="3"/>
  <c r="S1782" i="3"/>
  <c r="S1792" i="3"/>
  <c r="S1803" i="3"/>
  <c r="S1814" i="3"/>
  <c r="S1825" i="3"/>
  <c r="S1836" i="3"/>
  <c r="S1911" i="3"/>
  <c r="AC2319" i="1"/>
  <c r="AC1416" i="1"/>
  <c r="AC1836" i="1"/>
  <c r="AC1838" i="1"/>
  <c r="AC1840" i="1"/>
  <c r="AC1842" i="1"/>
  <c r="AC1865" i="1"/>
  <c r="AC1895" i="1"/>
  <c r="AC1897" i="1"/>
  <c r="AC1930" i="1"/>
  <c r="AC1934" i="1"/>
  <c r="AC1954" i="1"/>
  <c r="AC1984" i="1"/>
  <c r="S1736" i="3"/>
  <c r="S1748" i="3"/>
  <c r="S1759" i="3"/>
  <c r="S1770" i="3"/>
  <c r="S1776" i="3"/>
  <c r="S1787" i="3"/>
  <c r="S1798" i="3"/>
  <c r="S1810" i="3"/>
  <c r="S1821" i="3"/>
  <c r="S1849" i="3"/>
  <c r="S1863" i="3"/>
  <c r="S1867" i="3"/>
  <c r="S1870" i="3"/>
  <c r="S1880" i="3"/>
  <c r="S1884" i="3"/>
  <c r="S1888" i="3"/>
  <c r="S1893" i="3"/>
  <c r="S1904" i="3"/>
  <c r="S1909" i="3"/>
  <c r="S1734" i="3"/>
  <c r="S1740" i="3"/>
  <c r="S1756" i="3"/>
  <c r="S1767" i="3"/>
  <c r="S1778" i="3"/>
  <c r="S1783" i="3"/>
  <c r="S1794" i="3"/>
  <c r="S1799" i="3"/>
  <c r="S1816" i="3"/>
  <c r="S1827" i="3"/>
  <c r="S1832" i="3"/>
  <c r="S1843" i="3"/>
  <c r="S1847" i="3"/>
  <c r="S1852" i="3"/>
  <c r="S1855" i="3"/>
  <c r="S1886" i="3"/>
  <c r="S1891" i="3"/>
  <c r="S1896" i="3"/>
  <c r="S1901" i="3"/>
  <c r="S1910" i="3"/>
  <c r="AC734" i="1"/>
  <c r="AC789" i="1"/>
  <c r="AC1822" i="1"/>
  <c r="AC1824" i="1"/>
  <c r="AC1835" i="1"/>
  <c r="AC1868" i="1"/>
  <c r="AC1899" i="1"/>
  <c r="AC1922" i="1"/>
  <c r="AC1931" i="1"/>
  <c r="AC1942" i="1"/>
  <c r="AC1972" i="1"/>
  <c r="AC1974" i="1"/>
  <c r="AC1976" i="1"/>
  <c r="AC1978" i="1"/>
  <c r="AC1987" i="1"/>
  <c r="AC1989" i="1"/>
  <c r="N2175" i="2"/>
  <c r="N2183" i="2"/>
  <c r="N2186" i="2"/>
  <c r="N2193" i="2"/>
  <c r="N2203" i="2"/>
  <c r="N1828" i="2"/>
  <c r="N1836" i="2"/>
  <c r="N1845" i="2"/>
  <c r="N1872" i="2"/>
  <c r="N1165" i="2"/>
  <c r="N1166" i="2"/>
  <c r="N1294" i="2"/>
  <c r="N1296" i="2"/>
  <c r="N1304" i="2"/>
  <c r="N1306" i="2"/>
  <c r="N1307" i="2"/>
  <c r="N1334" i="2"/>
  <c r="N1344" i="2"/>
  <c r="N1345" i="2"/>
  <c r="N1370" i="2"/>
  <c r="N1372" i="2"/>
  <c r="N1373" i="2"/>
  <c r="N1393" i="2"/>
  <c r="N1402" i="2"/>
  <c r="N1633" i="2"/>
  <c r="N1659" i="2"/>
  <c r="S552" i="3"/>
  <c r="S558" i="3"/>
  <c r="S566" i="3"/>
  <c r="B566" i="3" s="1"/>
  <c r="Y566" i="3" s="1"/>
  <c r="T565" i="2" s="1"/>
  <c r="S576" i="3"/>
  <c r="S586" i="3"/>
  <c r="S600" i="3"/>
  <c r="S609" i="3"/>
  <c r="B609" i="3" s="1"/>
  <c r="Y609" i="3" s="1"/>
  <c r="T608" i="2" s="1"/>
  <c r="S618" i="3"/>
  <c r="B618" i="3" s="1"/>
  <c r="Y618" i="3" s="1"/>
  <c r="T617" i="2" s="1"/>
  <c r="S627" i="3"/>
  <c r="S637" i="3"/>
  <c r="S646" i="3"/>
  <c r="B646" i="3" s="1"/>
  <c r="Y646" i="3" s="1"/>
  <c r="T645" i="2" s="1"/>
  <c r="S681" i="3"/>
  <c r="S694" i="3"/>
  <c r="S709" i="3"/>
  <c r="S1185" i="3"/>
  <c r="S1194" i="3"/>
  <c r="S1253" i="3"/>
  <c r="S1257" i="3"/>
  <c r="S1262" i="3"/>
  <c r="S1264" i="3"/>
  <c r="S1269" i="3"/>
  <c r="B1269" i="3" s="1"/>
  <c r="S1274" i="3"/>
  <c r="B1274" i="3" s="1"/>
  <c r="W1274" i="3" s="1"/>
  <c r="S1276" i="3"/>
  <c r="B1276" i="3" s="1"/>
  <c r="W1276" i="3" s="1"/>
  <c r="S1284" i="3"/>
  <c r="B1284" i="3" s="1"/>
  <c r="S1289" i="3"/>
  <c r="B1289" i="3" s="1"/>
  <c r="S1294" i="3"/>
  <c r="B1294" i="3" s="1"/>
  <c r="S1299" i="3"/>
  <c r="B1299" i="3" s="1"/>
  <c r="S1308" i="3"/>
  <c r="B1308" i="3" s="1"/>
  <c r="S1324" i="3"/>
  <c r="B1324" i="3" s="1"/>
  <c r="S1333" i="3"/>
  <c r="B1333" i="3" s="1"/>
  <c r="S1337" i="3"/>
  <c r="B1337" i="3" s="1"/>
  <c r="S1344" i="3"/>
  <c r="B1344" i="3" s="1"/>
  <c r="W1344" i="3" s="1"/>
  <c r="S1363" i="3"/>
  <c r="S1374" i="3"/>
  <c r="B1374" i="3" s="1"/>
  <c r="W1374" i="3" s="1"/>
  <c r="S1385" i="3"/>
  <c r="B1385" i="3" s="1"/>
  <c r="W1385" i="3" s="1"/>
  <c r="S1412" i="3"/>
  <c r="B1412" i="3" s="1"/>
  <c r="W1412" i="3" s="1"/>
  <c r="S1423" i="3"/>
  <c r="B1423" i="3" s="1"/>
  <c r="W1423" i="3" s="1"/>
  <c r="S1434" i="3"/>
  <c r="B1434" i="3" s="1"/>
  <c r="W1434" i="3" s="1"/>
  <c r="S1443" i="3"/>
  <c r="B1443" i="3" s="1"/>
  <c r="W1443" i="3" s="1"/>
  <c r="S1462" i="3"/>
  <c r="B1462" i="3" s="1"/>
  <c r="S1466" i="3"/>
  <c r="B1466" i="3" s="1"/>
  <c r="W1466" i="3" s="1"/>
  <c r="S1475" i="3"/>
  <c r="B1475" i="3" s="1"/>
  <c r="S1479" i="3"/>
  <c r="B1479" i="3" s="1"/>
  <c r="S1484" i="3"/>
  <c r="B1484" i="3" s="1"/>
  <c r="S1489" i="3"/>
  <c r="B1489" i="3" s="1"/>
  <c r="S1500" i="3"/>
  <c r="B1500" i="3" s="1"/>
  <c r="S1517" i="3"/>
  <c r="B1517" i="3" s="1"/>
  <c r="S1524" i="3"/>
  <c r="B1524" i="3" s="1"/>
  <c r="S1534" i="3"/>
  <c r="B1534" i="3" s="1"/>
  <c r="S1545" i="3"/>
  <c r="B1545" i="3" s="1"/>
  <c r="S1556" i="3"/>
  <c r="S1567" i="3"/>
  <c r="B1567" i="3" s="1"/>
  <c r="S1578" i="3"/>
  <c r="S1604" i="3"/>
  <c r="S1607" i="3"/>
  <c r="S1611" i="3"/>
  <c r="S1615" i="3"/>
  <c r="S1618" i="3"/>
  <c r="S1623" i="3"/>
  <c r="S1634" i="3"/>
  <c r="S1655" i="3"/>
  <c r="S1661" i="3"/>
  <c r="S1672" i="3"/>
  <c r="S1677" i="3"/>
  <c r="S1688" i="3"/>
  <c r="S1708" i="3"/>
  <c r="S1724" i="3"/>
  <c r="S2019" i="3"/>
  <c r="S2024" i="3"/>
  <c r="S2029" i="3"/>
  <c r="S2034" i="3"/>
  <c r="S2039" i="3"/>
  <c r="B2039" i="3" s="1"/>
  <c r="S2059" i="3"/>
  <c r="S2095" i="3"/>
  <c r="S2100" i="3"/>
  <c r="S2105" i="3"/>
  <c r="S2133" i="3"/>
  <c r="S2176" i="3"/>
  <c r="S2184" i="3"/>
  <c r="S2195" i="3"/>
  <c r="S2205" i="3"/>
  <c r="AC2012" i="1"/>
  <c r="AC2018" i="1"/>
  <c r="AC2058" i="1"/>
  <c r="AC2085" i="1"/>
  <c r="AC2093" i="1"/>
  <c r="AC2102" i="1"/>
  <c r="AC2110" i="1"/>
  <c r="AC2120" i="1"/>
  <c r="AC2123" i="1"/>
  <c r="AC2126" i="1"/>
  <c r="AC2149" i="1"/>
  <c r="AC2158" i="1"/>
  <c r="AC2160" i="1"/>
  <c r="AC2169" i="1"/>
  <c r="AC2185" i="1"/>
  <c r="AC2194" i="1"/>
  <c r="AC2196" i="1"/>
  <c r="AC2198" i="1"/>
  <c r="AC2207" i="1"/>
  <c r="AC2216" i="1"/>
  <c r="AC2225" i="1"/>
  <c r="AC2235" i="1"/>
  <c r="AC2237" i="1"/>
  <c r="AC2239" i="1"/>
  <c r="AC2261" i="1"/>
  <c r="AC2278" i="1"/>
  <c r="AC2295" i="1"/>
  <c r="AC2311" i="1"/>
  <c r="AC2341" i="1"/>
  <c r="AC593" i="1"/>
  <c r="AC639" i="1"/>
  <c r="AC650" i="1"/>
  <c r="AC673" i="1"/>
  <c r="AC777" i="1"/>
  <c r="AC787" i="1"/>
  <c r="AC838" i="1"/>
  <c r="AC869" i="1"/>
  <c r="AC890" i="1"/>
  <c r="AC948" i="1"/>
  <c r="AC985" i="1"/>
  <c r="AC998" i="1"/>
  <c r="AC1007" i="1"/>
  <c r="AC1055" i="1"/>
  <c r="AC1084" i="1"/>
  <c r="AC1087" i="1"/>
  <c r="AC1089" i="1"/>
  <c r="AC1122" i="1"/>
  <c r="AC1131" i="1"/>
  <c r="AC1143" i="1"/>
  <c r="AC1232" i="1"/>
  <c r="AC1274" i="1"/>
  <c r="AC1291" i="1"/>
  <c r="AC1307" i="1"/>
  <c r="AC1318" i="1"/>
  <c r="AC1319" i="1"/>
  <c r="AC1329" i="1"/>
  <c r="AC1439" i="1"/>
  <c r="AC1462" i="1"/>
  <c r="AC1463" i="1"/>
  <c r="AC1472" i="1"/>
  <c r="AC1489" i="1"/>
  <c r="AC1492" i="1"/>
  <c r="AC1517" i="1"/>
  <c r="AC1519" i="1"/>
  <c r="AC1542" i="1"/>
  <c r="AC1552" i="1"/>
  <c r="AC1570" i="1"/>
  <c r="AC1617" i="1"/>
  <c r="AC1634" i="1"/>
  <c r="AC1665" i="1"/>
  <c r="AC1666" i="1"/>
  <c r="AC1676" i="1"/>
  <c r="AC1689" i="1"/>
  <c r="AC1690" i="1"/>
  <c r="AC1694" i="1"/>
  <c r="AC1730" i="1"/>
  <c r="AC1766" i="1"/>
  <c r="AC1767" i="1"/>
  <c r="AC1769" i="1"/>
  <c r="AC1794" i="1"/>
  <c r="AC1808" i="1"/>
  <c r="N1185" i="2"/>
  <c r="N1328" i="2"/>
  <c r="N1331" i="2"/>
  <c r="N1333" i="2"/>
  <c r="N1343" i="2"/>
  <c r="N1400" i="2"/>
  <c r="S545" i="3"/>
  <c r="S554" i="3"/>
  <c r="S564" i="3"/>
  <c r="S572" i="3"/>
  <c r="B572" i="3" s="1"/>
  <c r="Y572" i="3" s="1"/>
  <c r="T571" i="2" s="1"/>
  <c r="S581" i="3"/>
  <c r="B581" i="3" s="1"/>
  <c r="Y581" i="3" s="1"/>
  <c r="T580" i="2" s="1"/>
  <c r="S596" i="3"/>
  <c r="S606" i="3"/>
  <c r="B606" i="3" s="1"/>
  <c r="Y606" i="3" s="1"/>
  <c r="T605" i="2" s="1"/>
  <c r="S616" i="3"/>
  <c r="S626" i="3"/>
  <c r="B626" i="3" s="1"/>
  <c r="Y626" i="3" s="1"/>
  <c r="T625" i="2" s="1"/>
  <c r="S635" i="3"/>
  <c r="S644" i="3"/>
  <c r="B644" i="3" s="1"/>
  <c r="Y644" i="3" s="1"/>
  <c r="T643" i="2" s="1"/>
  <c r="S679" i="3"/>
  <c r="S693" i="3"/>
  <c r="S711" i="3"/>
  <c r="S1184" i="3"/>
  <c r="S1191" i="3"/>
  <c r="S1252" i="3"/>
  <c r="S1254" i="3"/>
  <c r="S1256" i="3"/>
  <c r="S1258" i="3"/>
  <c r="S1263" i="3"/>
  <c r="S1268" i="3"/>
  <c r="B1268" i="3" s="1"/>
  <c r="S1273" i="3"/>
  <c r="B1273" i="3" s="1"/>
  <c r="W1273" i="3" s="1"/>
  <c r="S1282" i="3"/>
  <c r="B1282" i="3" s="1"/>
  <c r="S1287" i="3"/>
  <c r="B1287" i="3" s="1"/>
  <c r="S1292" i="3"/>
  <c r="B1292" i="3" s="1"/>
  <c r="S1297" i="3"/>
  <c r="B1297" i="3" s="1"/>
  <c r="S1302" i="3"/>
  <c r="B1302" i="3" s="1"/>
  <c r="S1311" i="3"/>
  <c r="B1311" i="3" s="1"/>
  <c r="S1323" i="3"/>
  <c r="S1326" i="3"/>
  <c r="B1326" i="3" s="1"/>
  <c r="S1329" i="3"/>
  <c r="B1329" i="3" s="1"/>
  <c r="S1341" i="3"/>
  <c r="B1341" i="3" s="1"/>
  <c r="W1341" i="3" s="1"/>
  <c r="S1345" i="3"/>
  <c r="B1345" i="3" s="1"/>
  <c r="W1345" i="3" s="1"/>
  <c r="S1369" i="3"/>
  <c r="B1369" i="3" s="1"/>
  <c r="W1369" i="3" s="1"/>
  <c r="S1380" i="3"/>
  <c r="B1380" i="3" s="1"/>
  <c r="W1380" i="3" s="1"/>
  <c r="S1386" i="3"/>
  <c r="B1386" i="3" s="1"/>
  <c r="W1386" i="3" s="1"/>
  <c r="S1403" i="3"/>
  <c r="B1403" i="3" s="1"/>
  <c r="W1403" i="3" s="1"/>
  <c r="S1408" i="3"/>
  <c r="B1408" i="3" s="1"/>
  <c r="W1408" i="3" s="1"/>
  <c r="S1436" i="3"/>
  <c r="B1436" i="3" s="1"/>
  <c r="W1436" i="3" s="1"/>
  <c r="S1441" i="3"/>
  <c r="B1441" i="3" s="1"/>
  <c r="W1441" i="3" s="1"/>
  <c r="S1464" i="3"/>
  <c r="B1464" i="3" s="1"/>
  <c r="W1464" i="3" s="1"/>
  <c r="S1477" i="3"/>
  <c r="B1477" i="3" s="1"/>
  <c r="S1482" i="3"/>
  <c r="B1482" i="3" s="1"/>
  <c r="S1494" i="3"/>
  <c r="B1494" i="3" s="1"/>
  <c r="S1505" i="3"/>
  <c r="B1505" i="3" s="1"/>
  <c r="Y1505" i="3" s="1"/>
  <c r="T1504" i="2" s="1"/>
  <c r="S1516" i="3"/>
  <c r="S1523" i="3"/>
  <c r="S1529" i="3"/>
  <c r="B1529" i="3" s="1"/>
  <c r="Y1529" i="3" s="1"/>
  <c r="T1528" i="2" s="1"/>
  <c r="S1540" i="3"/>
  <c r="S1551" i="3"/>
  <c r="B1551" i="3" s="1"/>
  <c r="S1562" i="3"/>
  <c r="S1568" i="3"/>
  <c r="S1579" i="3"/>
  <c r="S1584" i="3"/>
  <c r="B1584" i="3" s="1"/>
  <c r="Y1584" i="3" s="1"/>
  <c r="S1598" i="3"/>
  <c r="S1601" i="3"/>
  <c r="S1608" i="3"/>
  <c r="S1637" i="3"/>
  <c r="S1649" i="3"/>
  <c r="S1660" i="3"/>
  <c r="S1666" i="3"/>
  <c r="S1671" i="3"/>
  <c r="S1683" i="3"/>
  <c r="S1703" i="3"/>
  <c r="S1714" i="3"/>
  <c r="S1720" i="3"/>
  <c r="S2014" i="3"/>
  <c r="S2035" i="3"/>
  <c r="S2041" i="3"/>
  <c r="S2046" i="3"/>
  <c r="S2051" i="3"/>
  <c r="S2056" i="3"/>
  <c r="S2077" i="3"/>
  <c r="S2082" i="3"/>
  <c r="B2082" i="3" s="1"/>
  <c r="S2087" i="3"/>
  <c r="S2092" i="3"/>
  <c r="B2092" i="3" s="1"/>
  <c r="S2107" i="3"/>
  <c r="S2122" i="3"/>
  <c r="B2122" i="3" s="1"/>
  <c r="S2125" i="3"/>
  <c r="S2128" i="3"/>
  <c r="S2136" i="3"/>
  <c r="S2139" i="3"/>
  <c r="S2143" i="3"/>
  <c r="S2148" i="3"/>
  <c r="B2148" i="3" s="1"/>
  <c r="S2158" i="3"/>
  <c r="S2171" i="3"/>
  <c r="S2182" i="3"/>
  <c r="S2196" i="3"/>
  <c r="S2207" i="3"/>
  <c r="AC2022" i="1"/>
  <c r="AC2031" i="1"/>
  <c r="AC2033" i="1"/>
  <c r="AC2107" i="1"/>
  <c r="AC2108" i="1"/>
  <c r="AC2141" i="1"/>
  <c r="AC2143" i="1"/>
  <c r="AC2148" i="1"/>
  <c r="AC2162" i="1"/>
  <c r="AC2164" i="1"/>
  <c r="AC2171" i="1"/>
  <c r="AC2173" i="1"/>
  <c r="AC2189" i="1"/>
  <c r="AC2193" i="1"/>
  <c r="AC2203" i="1"/>
  <c r="AC2205" i="1"/>
  <c r="AC2214" i="1"/>
  <c r="AC2224" i="1"/>
  <c r="AC2233" i="1"/>
  <c r="AC2244" i="1"/>
  <c r="AC2281" i="1"/>
  <c r="AC2289" i="1"/>
  <c r="AC2296" i="1"/>
  <c r="AC586" i="1"/>
  <c r="AC609" i="1"/>
  <c r="AC618" i="1"/>
  <c r="AC622" i="1"/>
  <c r="AC672" i="1"/>
  <c r="AC691" i="1"/>
  <c r="AC700" i="1"/>
  <c r="AC701" i="1"/>
  <c r="AC702" i="1"/>
  <c r="AC756" i="1"/>
  <c r="AC767" i="1"/>
  <c r="AC768" i="1"/>
  <c r="AC778" i="1"/>
  <c r="AC780" i="1"/>
  <c r="AC803" i="1"/>
  <c r="AC817" i="1"/>
  <c r="AC829" i="1"/>
  <c r="AC833" i="1"/>
  <c r="AC957" i="1"/>
  <c r="AC1026" i="1"/>
  <c r="AC1061" i="1"/>
  <c r="AC1073" i="1"/>
  <c r="AC1082" i="1"/>
  <c r="AC1085" i="1"/>
  <c r="AC1088" i="1"/>
  <c r="AC1125" i="1"/>
  <c r="AC1144" i="1"/>
  <c r="AC1149" i="1"/>
  <c r="AC1152" i="1"/>
  <c r="AC1204" i="1"/>
  <c r="AC1233" i="1"/>
  <c r="AC1289" i="1"/>
  <c r="AC1425" i="1"/>
  <c r="AC1485" i="1"/>
  <c r="AC1505" i="1"/>
  <c r="AC1545" i="1"/>
  <c r="AC1555" i="1"/>
  <c r="AC1565" i="1"/>
  <c r="AC1566" i="1"/>
  <c r="AC1586" i="1"/>
  <c r="AC1596" i="1"/>
  <c r="AC1616" i="1"/>
  <c r="AC1650" i="1"/>
  <c r="AC1706" i="1"/>
  <c r="AC1710" i="1"/>
  <c r="AC1721" i="1"/>
  <c r="AC1722" i="1"/>
  <c r="AC1751" i="1"/>
  <c r="S648" i="3"/>
  <c r="S649" i="3"/>
  <c r="S650" i="3"/>
  <c r="B650" i="3" s="1"/>
  <c r="Y650" i="3" s="1"/>
  <c r="T649" i="2" s="1"/>
  <c r="S651" i="3"/>
  <c r="S652" i="3"/>
  <c r="B652" i="3" s="1"/>
  <c r="Y652" i="3" s="1"/>
  <c r="T651" i="2" s="1"/>
  <c r="S653" i="3"/>
  <c r="B653" i="3" s="1"/>
  <c r="Y653" i="3" s="1"/>
  <c r="T652" i="2" s="1"/>
  <c r="S654" i="3"/>
  <c r="B654" i="3" s="1"/>
  <c r="Y654" i="3" s="1"/>
  <c r="T653" i="2" s="1"/>
  <c r="S655" i="3"/>
  <c r="S656" i="3"/>
  <c r="B656" i="3" s="1"/>
  <c r="Y656" i="3" s="1"/>
  <c r="T655" i="2" s="1"/>
  <c r="S657" i="3"/>
  <c r="S658" i="3"/>
  <c r="S659" i="3"/>
  <c r="S660" i="3"/>
  <c r="S661" i="3"/>
  <c r="S662" i="3"/>
  <c r="B662" i="3" s="1"/>
  <c r="Y662" i="3" s="1"/>
  <c r="T661" i="2" s="1"/>
  <c r="S663" i="3"/>
  <c r="S664" i="3"/>
  <c r="B664" i="3" s="1"/>
  <c r="Y664" i="3" s="1"/>
  <c r="T663" i="2" s="1"/>
  <c r="S665" i="3"/>
  <c r="B665" i="3" s="1"/>
  <c r="Y665" i="3" s="1"/>
  <c r="T664" i="2" s="1"/>
  <c r="S666" i="3"/>
  <c r="B666" i="3" s="1"/>
  <c r="Y666" i="3" s="1"/>
  <c r="T665" i="2" s="1"/>
  <c r="S667" i="3"/>
  <c r="S668" i="3"/>
  <c r="S669" i="3"/>
  <c r="S670" i="3"/>
  <c r="S671" i="3"/>
  <c r="S672" i="3"/>
  <c r="S682" i="3"/>
  <c r="S684" i="3"/>
  <c r="S688" i="3"/>
  <c r="B688" i="3" s="1"/>
  <c r="S692" i="3"/>
  <c r="S697" i="3"/>
  <c r="S698" i="3"/>
  <c r="B698" i="3" s="1"/>
  <c r="S700" i="3"/>
  <c r="B700" i="3" s="1"/>
  <c r="S701" i="3"/>
  <c r="S703" i="3"/>
  <c r="S707" i="3"/>
  <c r="S118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5" i="3"/>
  <c r="S1261" i="3"/>
  <c r="S1266" i="3"/>
  <c r="S1271" i="3"/>
  <c r="B1271" i="3" s="1"/>
  <c r="W1271" i="3" s="1"/>
  <c r="S1285" i="3"/>
  <c r="B1285" i="3" s="1"/>
  <c r="S1296" i="3"/>
  <c r="B1296" i="3" s="1"/>
  <c r="S1319" i="3"/>
  <c r="B1319" i="3" s="1"/>
  <c r="S1320" i="3"/>
  <c r="B1320" i="3" s="1"/>
  <c r="S1321" i="3"/>
  <c r="B1321" i="3" s="1"/>
  <c r="S1322" i="3"/>
  <c r="S1327" i="3"/>
  <c r="B1327" i="3" s="1"/>
  <c r="S1330" i="3"/>
  <c r="B1330" i="3" s="1"/>
  <c r="S1340" i="3"/>
  <c r="B1340" i="3" s="1"/>
  <c r="W1340" i="3" s="1"/>
  <c r="S1351" i="3"/>
  <c r="S1390" i="3"/>
  <c r="S1433" i="3"/>
  <c r="B1433" i="3" s="1"/>
  <c r="W1433" i="3" s="1"/>
  <c r="S1449" i="3"/>
  <c r="B1449" i="3" s="1"/>
  <c r="W1449" i="3" s="1"/>
  <c r="S1450" i="3"/>
  <c r="S1451" i="3"/>
  <c r="B1451" i="3" s="1"/>
  <c r="W1451" i="3" s="1"/>
  <c r="S1452" i="3"/>
  <c r="S1453" i="3"/>
  <c r="B1453" i="3" s="1"/>
  <c r="W1453" i="3" s="1"/>
  <c r="S1455" i="3"/>
  <c r="B1455" i="3" s="1"/>
  <c r="W1455" i="3" s="1"/>
  <c r="S1457" i="3"/>
  <c r="B1457" i="3" s="1"/>
  <c r="W1457" i="3" s="1"/>
  <c r="S1461" i="3"/>
  <c r="B1461" i="3" s="1"/>
  <c r="S1465" i="3"/>
  <c r="B1465" i="3" s="1"/>
  <c r="W1465" i="3" s="1"/>
  <c r="S1470" i="3"/>
  <c r="B1470" i="3" s="1"/>
  <c r="S1493" i="3"/>
  <c r="B1493" i="3" s="1"/>
  <c r="S1510" i="3"/>
  <c r="B1510" i="3" s="1"/>
  <c r="S1542" i="3"/>
  <c r="B1542" i="3" s="1"/>
  <c r="S1553" i="3"/>
  <c r="B1553" i="3" s="1"/>
  <c r="Y1553" i="3" s="1"/>
  <c r="T1552" i="2" s="1"/>
  <c r="S1564" i="3"/>
  <c r="S1594" i="3"/>
  <c r="S1595" i="3"/>
  <c r="S1596" i="3"/>
  <c r="S1597" i="3"/>
  <c r="S1600" i="3"/>
  <c r="S1602" i="3"/>
  <c r="S1605" i="3"/>
  <c r="S1610" i="3"/>
  <c r="S1625" i="3"/>
  <c r="S1631" i="3"/>
  <c r="B1631" i="3" s="1"/>
  <c r="Y1631" i="3" s="1"/>
  <c r="S1668" i="3"/>
  <c r="S1674" i="3"/>
  <c r="S1686" i="3"/>
  <c r="B1686" i="3" s="1"/>
  <c r="Y1686" i="3" s="1"/>
  <c r="S1692" i="3"/>
  <c r="S1713" i="3"/>
  <c r="S1719" i="3"/>
  <c r="S1725" i="3"/>
  <c r="S1731" i="3"/>
  <c r="AC2332" i="1"/>
  <c r="AC2335" i="1"/>
  <c r="AC2337" i="1"/>
  <c r="AC684" i="1"/>
  <c r="AC685" i="1"/>
  <c r="AC732" i="1"/>
  <c r="AC733" i="1"/>
  <c r="AC737" i="1"/>
  <c r="AC748" i="1"/>
  <c r="AC770" i="1"/>
  <c r="AC771" i="1"/>
  <c r="AC783" i="1"/>
  <c r="AC788" i="1"/>
  <c r="AC806" i="1"/>
  <c r="AC807" i="1"/>
  <c r="AC813" i="1"/>
  <c r="AC827" i="1"/>
  <c r="AC885" i="1"/>
  <c r="AC886" i="1"/>
  <c r="AC889" i="1"/>
  <c r="AC894" i="1"/>
  <c r="AC895" i="1"/>
  <c r="AC926" i="1"/>
  <c r="AC940" i="1"/>
  <c r="AC967" i="1"/>
  <c r="AC999" i="1"/>
  <c r="AC1012" i="1"/>
  <c r="AC1053" i="1"/>
  <c r="AC1054" i="1"/>
  <c r="AC1057" i="1"/>
  <c r="AC1096" i="1"/>
  <c r="AC1101" i="1"/>
  <c r="AC1114" i="1"/>
  <c r="AC1116" i="1"/>
  <c r="AC1146" i="1"/>
  <c r="AC1147" i="1"/>
  <c r="AC1167" i="1"/>
  <c r="AC1186" i="1"/>
  <c r="AC1218" i="1"/>
  <c r="AC1312" i="1"/>
  <c r="AC1313" i="1"/>
  <c r="AC1336" i="1"/>
  <c r="AC1337" i="1"/>
  <c r="AC1370" i="1"/>
  <c r="AC1372" i="1"/>
  <c r="AC1410" i="1"/>
  <c r="AC1420" i="1"/>
  <c r="AC1431" i="1"/>
  <c r="AC1461" i="1"/>
  <c r="AC1503" i="1"/>
  <c r="AC1529" i="1"/>
  <c r="AC1559" i="1"/>
  <c r="AC1569" i="1"/>
  <c r="AC1577" i="1"/>
  <c r="AC1590" i="1"/>
  <c r="AC1591" i="1"/>
  <c r="AC1605" i="1"/>
  <c r="AC1639" i="1"/>
  <c r="AC1658" i="1"/>
  <c r="AC1669" i="1"/>
  <c r="AC1685" i="1"/>
  <c r="AC1707" i="1"/>
  <c r="AC1726" i="1"/>
  <c r="AC1738" i="1"/>
  <c r="AC1743" i="1"/>
  <c r="AC1746" i="1"/>
  <c r="AC1783" i="1"/>
  <c r="S2113" i="3"/>
  <c r="S2200" i="3"/>
  <c r="AC2284" i="1"/>
  <c r="AC2290" i="1"/>
  <c r="AC2309" i="1"/>
  <c r="AC2310" i="1"/>
  <c r="AC2320" i="1"/>
  <c r="AC2328" i="1"/>
  <c r="AC2330" i="1"/>
  <c r="AC2333" i="1"/>
  <c r="AC607" i="1"/>
  <c r="AC627" i="1"/>
  <c r="AC628" i="1"/>
  <c r="AC686" i="1"/>
  <c r="AC708" i="1"/>
  <c r="AC718" i="1"/>
  <c r="AC721" i="1"/>
  <c r="AC743" i="1"/>
  <c r="AC764" i="1"/>
  <c r="AC819" i="1"/>
  <c r="AC839" i="1"/>
  <c r="AC857" i="1"/>
  <c r="AC858" i="1"/>
  <c r="AC867" i="1"/>
  <c r="AC879" i="1"/>
  <c r="AC888" i="1"/>
  <c r="AC912" i="1"/>
  <c r="AC932" i="1"/>
  <c r="AC952" i="1"/>
  <c r="AC956" i="1"/>
  <c r="AC996" i="1"/>
  <c r="AC1001" i="1"/>
  <c r="AC1010" i="1"/>
  <c r="AC1013" i="1"/>
  <c r="AC1016" i="1"/>
  <c r="AC1071" i="1"/>
  <c r="AC1072" i="1"/>
  <c r="AC1074" i="1"/>
  <c r="AC1075" i="1"/>
  <c r="AC1097" i="1"/>
  <c r="AC1099" i="1"/>
  <c r="AC1100" i="1"/>
  <c r="AC1110" i="1"/>
  <c r="AC1121" i="1"/>
  <c r="AC1132" i="1"/>
  <c r="AC1135" i="1"/>
  <c r="AC1136" i="1"/>
  <c r="AC1137" i="1"/>
  <c r="AC1156" i="1"/>
  <c r="AC1157" i="1"/>
  <c r="AC1221" i="1"/>
  <c r="AC1241" i="1"/>
  <c r="AC1250" i="1"/>
  <c r="AC1251" i="1"/>
  <c r="AC1255" i="1"/>
  <c r="AC1257" i="1"/>
  <c r="AC1297" i="1"/>
  <c r="AC1298" i="1"/>
  <c r="AC1322" i="1"/>
  <c r="AC1324" i="1"/>
  <c r="AC1356" i="1"/>
  <c r="AC1378" i="1"/>
  <c r="AC1427" i="1"/>
  <c r="AC1498" i="1"/>
  <c r="AC1511" i="1"/>
  <c r="AC1547" i="1"/>
  <c r="AC1587" i="1"/>
  <c r="AC1602" i="1"/>
  <c r="AC1627" i="1"/>
  <c r="AC1628" i="1"/>
  <c r="AC1629" i="1"/>
  <c r="AC1651" i="1"/>
  <c r="AC1660" i="1"/>
  <c r="AC1661" i="1"/>
  <c r="AC1672" i="1"/>
  <c r="AC1719" i="1"/>
  <c r="AC1720" i="1"/>
  <c r="AC1733" i="1"/>
  <c r="AC1742" i="1"/>
  <c r="AC1788" i="1"/>
  <c r="AC1803" i="1"/>
  <c r="N305" i="2"/>
  <c r="N1122" i="2"/>
  <c r="N1148" i="2"/>
  <c r="N1285" i="2"/>
  <c r="N1302" i="2"/>
  <c r="N1305" i="2"/>
  <c r="N1326" i="2"/>
  <c r="N1327" i="2"/>
  <c r="N1338" i="2"/>
  <c r="N1341" i="2"/>
  <c r="N1342" i="2"/>
  <c r="N1346" i="2"/>
  <c r="N1365" i="2"/>
  <c r="N1367" i="2"/>
  <c r="N1375" i="2"/>
  <c r="S546" i="3"/>
  <c r="B546" i="3" s="1"/>
  <c r="Y546" i="3" s="1"/>
  <c r="T545" i="2" s="1"/>
  <c r="S556" i="3"/>
  <c r="S573" i="3"/>
  <c r="S582" i="3"/>
  <c r="B582" i="3" s="1"/>
  <c r="Y582" i="3" s="1"/>
  <c r="T581" i="2" s="1"/>
  <c r="S591" i="3"/>
  <c r="B591" i="3" s="1"/>
  <c r="Y591" i="3" s="1"/>
  <c r="T590" i="2" s="1"/>
  <c r="S605" i="3"/>
  <c r="B605" i="3" s="1"/>
  <c r="Y605" i="3" s="1"/>
  <c r="T604" i="2" s="1"/>
  <c r="S613" i="3"/>
  <c r="S622" i="3"/>
  <c r="S631" i="3"/>
  <c r="S647" i="3"/>
  <c r="S683" i="3"/>
  <c r="S696" i="3"/>
  <c r="S1177" i="3"/>
  <c r="S1186" i="3"/>
  <c r="S1198" i="3"/>
  <c r="S1202" i="3"/>
  <c r="S1317" i="3"/>
  <c r="B1317" i="3" s="1"/>
  <c r="S1365" i="3"/>
  <c r="B1365" i="3" s="1"/>
  <c r="W1365" i="3" s="1"/>
  <c r="S1370" i="3"/>
  <c r="S1381" i="3"/>
  <c r="B1381" i="3" s="1"/>
  <c r="W1381" i="3" s="1"/>
  <c r="S1391" i="3"/>
  <c r="S1396" i="3"/>
  <c r="B1396" i="3" s="1"/>
  <c r="W1396" i="3" s="1"/>
  <c r="S1406" i="3"/>
  <c r="B1406" i="3" s="1"/>
  <c r="W1406" i="3" s="1"/>
  <c r="S1411" i="3"/>
  <c r="S1422" i="3"/>
  <c r="B1422" i="3" s="1"/>
  <c r="W1422" i="3" s="1"/>
  <c r="S1487" i="3"/>
  <c r="S1492" i="3"/>
  <c r="S1507" i="3"/>
  <c r="S1518" i="3"/>
  <c r="B1518" i="3" s="1"/>
  <c r="Y1518" i="3" s="1"/>
  <c r="T1517" i="2" s="1"/>
  <c r="S1533" i="3"/>
  <c r="B1533" i="3" s="1"/>
  <c r="S1544" i="3"/>
  <c r="S1555" i="3"/>
  <c r="S1560" i="3"/>
  <c r="S1565" i="3"/>
  <c r="B1565" i="3" s="1"/>
  <c r="S1570" i="3"/>
  <c r="S1581" i="3"/>
  <c r="S1586" i="3"/>
  <c r="S1590" i="3"/>
  <c r="S1592" i="3"/>
  <c r="S1628" i="3"/>
  <c r="S1642" i="3"/>
  <c r="S1664" i="3"/>
  <c r="S1675" i="3"/>
  <c r="S1680" i="3"/>
  <c r="S1685" i="3"/>
  <c r="S1710" i="3"/>
  <c r="S1721" i="3"/>
  <c r="S1726" i="3"/>
  <c r="S2015" i="3"/>
  <c r="S2020" i="3"/>
  <c r="S2025" i="3"/>
  <c r="S2030" i="3"/>
  <c r="S2040" i="3"/>
  <c r="S2045" i="3"/>
  <c r="S2050" i="3"/>
  <c r="S2060" i="3"/>
  <c r="S2110" i="3"/>
  <c r="S2114" i="3"/>
  <c r="B2114" i="3" s="1"/>
  <c r="S2152" i="3"/>
  <c r="S2161" i="3"/>
  <c r="S2166" i="3"/>
  <c r="S2175" i="3"/>
  <c r="S2183" i="3"/>
  <c r="S2192" i="3"/>
  <c r="S2204" i="3"/>
  <c r="AC2010" i="1"/>
  <c r="AC2011" i="1"/>
  <c r="AC2020" i="1"/>
  <c r="AC2037" i="1"/>
  <c r="AC2039" i="1"/>
  <c r="AC2048" i="1"/>
  <c r="AC2050" i="1"/>
  <c r="AC2073" i="1"/>
  <c r="AB2080" i="1"/>
  <c r="AC2101" i="1"/>
  <c r="AC2111" i="1"/>
  <c r="AC2113" i="1"/>
  <c r="AC2115" i="1"/>
  <c r="AC2117" i="1"/>
  <c r="AC2125" i="1"/>
  <c r="AC2127" i="1"/>
  <c r="AC2157" i="1"/>
  <c r="AC2165" i="1"/>
  <c r="AC2167" i="1"/>
  <c r="AC2183" i="1"/>
  <c r="AC2191" i="1"/>
  <c r="AC2200" i="1"/>
  <c r="AC2208" i="1"/>
  <c r="AC2217" i="1"/>
  <c r="AC2234" i="1"/>
  <c r="AC2247" i="1"/>
  <c r="AC2248" i="1"/>
  <c r="AC2257" i="1"/>
  <c r="AC2273" i="1"/>
  <c r="AC2275" i="1"/>
  <c r="AC2283" i="1"/>
  <c r="AC2291" i="1"/>
  <c r="AC2299" i="1"/>
  <c r="AC2342" i="1"/>
  <c r="AC589" i="1"/>
  <c r="AC600" i="1"/>
  <c r="AC601" i="1"/>
  <c r="AC611" i="1"/>
  <c r="AC612" i="1"/>
  <c r="AC623" i="1"/>
  <c r="AC634" i="1"/>
  <c r="AC666" i="1"/>
  <c r="AC707" i="1"/>
  <c r="AC724" i="1"/>
  <c r="AC746" i="1"/>
  <c r="AC797" i="1"/>
  <c r="AC798" i="1"/>
  <c r="AC851" i="1"/>
  <c r="AC861" i="1"/>
  <c r="AC907" i="1"/>
  <c r="AC910" i="1"/>
  <c r="AC930" i="1"/>
  <c r="AC939" i="1"/>
  <c r="AC950" i="1"/>
  <c r="AC951" i="1"/>
  <c r="AC980" i="1"/>
  <c r="AC1009" i="1"/>
  <c r="AC1021" i="1"/>
  <c r="AC1024" i="1"/>
  <c r="AC1034" i="1"/>
  <c r="AC1035" i="1"/>
  <c r="AC1047" i="1"/>
  <c r="AC1058" i="1"/>
  <c r="AC1067" i="1"/>
  <c r="AC1068" i="1"/>
  <c r="AC1070" i="1"/>
  <c r="AC1091" i="1"/>
  <c r="AC1092" i="1"/>
  <c r="AC1094" i="1"/>
  <c r="AC1095" i="1"/>
  <c r="AC1104" i="1"/>
  <c r="AC1105" i="1"/>
  <c r="AC1134" i="1"/>
  <c r="AC1145" i="1"/>
  <c r="AC1148" i="1"/>
  <c r="AC1150" i="1"/>
  <c r="AC1151" i="1"/>
  <c r="AC1175" i="1"/>
  <c r="AC1263" i="1"/>
  <c r="AC1280" i="1"/>
  <c r="AC1281" i="1"/>
  <c r="AC1302" i="1"/>
  <c r="AC1303" i="1"/>
  <c r="AC1314" i="1"/>
  <c r="AC1374" i="1"/>
  <c r="AC1419" i="1"/>
  <c r="AC1422" i="1"/>
  <c r="AC1474" i="1"/>
  <c r="AC1475" i="1"/>
  <c r="AC1497" i="1"/>
  <c r="AC1499" i="1"/>
  <c r="AC1543" i="1"/>
  <c r="AC1544" i="1"/>
  <c r="AC1584" i="1"/>
  <c r="AC1597" i="1"/>
  <c r="AC1600" i="1"/>
  <c r="AC1611" i="1"/>
  <c r="AC1621" i="1"/>
  <c r="AC1624" i="1"/>
  <c r="AC1643" i="1"/>
  <c r="AC1683" i="1"/>
  <c r="AC1692" i="1"/>
  <c r="AC1704" i="1"/>
  <c r="AC1705" i="1"/>
  <c r="AC1739" i="1"/>
  <c r="AC1759" i="1"/>
  <c r="AC1778" i="1"/>
  <c r="N847" i="2"/>
  <c r="N1310" i="2"/>
  <c r="N1337" i="2"/>
  <c r="N1340" i="2"/>
  <c r="N1357" i="2"/>
  <c r="S547" i="3"/>
  <c r="B547" i="3" s="1"/>
  <c r="Y547" i="3" s="1"/>
  <c r="T546" i="2" s="1"/>
  <c r="S563" i="3"/>
  <c r="S571" i="3"/>
  <c r="B571" i="3" s="1"/>
  <c r="Y571" i="3" s="1"/>
  <c r="T570" i="2" s="1"/>
  <c r="S584" i="3"/>
  <c r="S592" i="3"/>
  <c r="S601" i="3"/>
  <c r="S610" i="3"/>
  <c r="S619" i="3"/>
  <c r="S629" i="3"/>
  <c r="B629" i="3" s="1"/>
  <c r="Y629" i="3" s="1"/>
  <c r="T628" i="2" s="1"/>
  <c r="S640" i="3"/>
  <c r="B640" i="3" s="1"/>
  <c r="Y640" i="3" s="1"/>
  <c r="T639" i="2" s="1"/>
  <c r="S675" i="3"/>
  <c r="S686" i="3"/>
  <c r="B686" i="3" s="1"/>
  <c r="S708" i="3"/>
  <c r="S1181" i="3"/>
  <c r="S1188" i="3"/>
  <c r="S1200" i="3"/>
  <c r="S1281" i="3"/>
  <c r="B1281" i="3" s="1"/>
  <c r="S1290" i="3"/>
  <c r="B1290" i="3" s="1"/>
  <c r="S1295" i="3"/>
  <c r="S1300" i="3"/>
  <c r="B1300" i="3" s="1"/>
  <c r="S1309" i="3"/>
  <c r="B1309" i="3" s="1"/>
  <c r="S1313" i="3"/>
  <c r="B1313" i="3" s="1"/>
  <c r="S1346" i="3"/>
  <c r="B1346" i="3" s="1"/>
  <c r="W1346" i="3" s="1"/>
  <c r="S1349" i="3"/>
  <c r="B1349" i="3" s="1"/>
  <c r="W1349" i="3" s="1"/>
  <c r="S1353" i="3"/>
  <c r="B1353" i="3" s="1"/>
  <c r="W1353" i="3" s="1"/>
  <c r="S1367" i="3"/>
  <c r="B1367" i="3" s="1"/>
  <c r="W1367" i="3" s="1"/>
  <c r="S1382" i="3"/>
  <c r="S1387" i="3"/>
  <c r="B1387" i="3" s="1"/>
  <c r="W1387" i="3" s="1"/>
  <c r="S1398" i="3"/>
  <c r="B1398" i="3" s="1"/>
  <c r="W1398" i="3" s="1"/>
  <c r="S1409" i="3"/>
  <c r="B1409" i="3" s="1"/>
  <c r="W1409" i="3" s="1"/>
  <c r="S1414" i="3"/>
  <c r="B1414" i="3" s="1"/>
  <c r="W1414" i="3" s="1"/>
  <c r="S1424" i="3"/>
  <c r="S1435" i="3"/>
  <c r="B1435" i="3" s="1"/>
  <c r="W1435" i="3" s="1"/>
  <c r="S1440" i="3"/>
  <c r="S1447" i="3"/>
  <c r="S1474" i="3"/>
  <c r="B1474" i="3" s="1"/>
  <c r="S1498" i="3"/>
  <c r="S1503" i="3"/>
  <c r="S1508" i="3"/>
  <c r="S1513" i="3"/>
  <c r="B1513" i="3" s="1"/>
  <c r="Y1513" i="3" s="1"/>
  <c r="T1512" i="2" s="1"/>
  <c r="S1522" i="3"/>
  <c r="B1522" i="3" s="1"/>
  <c r="Y1522" i="3" s="1"/>
  <c r="T1521" i="2" s="1"/>
  <c r="S1527" i="3"/>
  <c r="B1527" i="3" s="1"/>
  <c r="Y1527" i="3" s="1"/>
  <c r="T1526" i="2" s="1"/>
  <c r="S1538" i="3"/>
  <c r="B1538" i="3" s="1"/>
  <c r="S1549" i="3"/>
  <c r="B1549" i="3" s="1"/>
  <c r="S1571" i="3"/>
  <c r="S1576" i="3"/>
  <c r="S1621" i="3"/>
  <c r="S1626" i="3"/>
  <c r="S1635" i="3"/>
  <c r="S1646" i="3"/>
  <c r="S1657" i="3"/>
  <c r="S1662" i="3"/>
  <c r="S1682" i="3"/>
  <c r="S1702" i="3"/>
  <c r="S1707" i="3"/>
  <c r="S1718" i="3"/>
  <c r="S2049" i="3"/>
  <c r="S2054" i="3"/>
  <c r="S2064" i="3"/>
  <c r="B2064" i="3" s="1"/>
  <c r="S2069" i="3"/>
  <c r="S2074" i="3"/>
  <c r="S2098" i="3"/>
  <c r="S2111" i="3"/>
  <c r="S2115" i="3"/>
  <c r="S2117" i="3"/>
  <c r="S2163" i="3"/>
  <c r="S2167" i="3"/>
  <c r="S2178" i="3"/>
  <c r="B2178" i="3" s="1"/>
  <c r="Y2178" i="3" s="1"/>
  <c r="S2186" i="3"/>
  <c r="S2198" i="3"/>
  <c r="S2208" i="3"/>
  <c r="AC2004" i="1"/>
  <c r="AC2013" i="1"/>
  <c r="AC2021" i="1"/>
  <c r="AC2028" i="1"/>
  <c r="AC2030" i="1"/>
  <c r="AC2046" i="1"/>
  <c r="AC2094" i="1"/>
  <c r="AC2096" i="1"/>
  <c r="AC2112" i="1"/>
  <c r="AC2121" i="1"/>
  <c r="AC2138" i="1"/>
  <c r="AC2146" i="1"/>
  <c r="AC2156" i="1"/>
  <c r="AC2172" i="1"/>
  <c r="AC2181" i="1"/>
  <c r="AC2190" i="1"/>
  <c r="AC2213" i="1"/>
  <c r="AC2222" i="1"/>
  <c r="AC2230" i="1"/>
  <c r="AC2267" i="1"/>
  <c r="AC2287" i="1"/>
  <c r="AC2297" i="1"/>
  <c r="AC2317" i="1"/>
  <c r="AC2326" i="1"/>
  <c r="AC595" i="1"/>
  <c r="AC637" i="1"/>
  <c r="AC668" i="1"/>
  <c r="AC692" i="1"/>
  <c r="AC728" i="1"/>
  <c r="AC729" i="1"/>
  <c r="AC739" i="1"/>
  <c r="AC740" i="1"/>
  <c r="AC769" i="1"/>
  <c r="AC772" i="1"/>
  <c r="AC790" i="1"/>
  <c r="AC815" i="1"/>
  <c r="AC824" i="1"/>
  <c r="AC846" i="1"/>
  <c r="AC876" i="1"/>
  <c r="AC899" i="1"/>
  <c r="AC911" i="1"/>
  <c r="AC913" i="1"/>
  <c r="AC915" i="1"/>
  <c r="AC918" i="1"/>
  <c r="AC929" i="1"/>
  <c r="AC959" i="1"/>
  <c r="AC960" i="1"/>
  <c r="AC1041" i="1"/>
  <c r="AC1043" i="1"/>
  <c r="AC1064" i="1"/>
  <c r="AC1077" i="1"/>
  <c r="AC1078" i="1"/>
  <c r="AC1086" i="1"/>
  <c r="AC1106" i="1"/>
  <c r="AC1107" i="1"/>
  <c r="AC1108" i="1"/>
  <c r="AC1117" i="1"/>
  <c r="AC1118" i="1"/>
  <c r="AC1142" i="1"/>
  <c r="AC1161" i="1"/>
  <c r="AC1171" i="1"/>
  <c r="AC1201" i="1"/>
  <c r="AC1217" i="1"/>
  <c r="AC1332" i="1"/>
  <c r="AC1334" i="1"/>
  <c r="AC1394" i="1"/>
  <c r="AC1423" i="1"/>
  <c r="AC1434" i="1"/>
  <c r="AC1448" i="1"/>
  <c r="AC1450" i="1"/>
  <c r="AC1451" i="1"/>
  <c r="AC1466" i="1"/>
  <c r="AC1471" i="1"/>
  <c r="AC1493" i="1"/>
  <c r="AC1525" i="1"/>
  <c r="AC1528" i="1"/>
  <c r="AC1558" i="1"/>
  <c r="AC1572" i="1"/>
  <c r="AC1581" i="1"/>
  <c r="AC1635" i="1"/>
  <c r="AC1696" i="1"/>
  <c r="AC1762" i="1"/>
  <c r="AC1765" i="1"/>
  <c r="AC1787" i="1"/>
  <c r="AC1789" i="1"/>
  <c r="AC1798" i="1"/>
  <c r="N793" i="2"/>
  <c r="N1298" i="2"/>
  <c r="N1308" i="2"/>
  <c r="N1339" i="2"/>
  <c r="N1348" i="2"/>
  <c r="N1359" i="2"/>
  <c r="N1369" i="2"/>
  <c r="N1378" i="2"/>
  <c r="N1381" i="2"/>
  <c r="N1537" i="2"/>
  <c r="N1601" i="2"/>
  <c r="N1649" i="2"/>
  <c r="N1652" i="2"/>
  <c r="S550" i="3"/>
  <c r="S561" i="3"/>
  <c r="S570" i="3"/>
  <c r="B570" i="3" s="1"/>
  <c r="Y570" i="3" s="1"/>
  <c r="T569" i="2" s="1"/>
  <c r="S580" i="3"/>
  <c r="S589" i="3"/>
  <c r="S598" i="3"/>
  <c r="S614" i="3"/>
  <c r="S625" i="3"/>
  <c r="S634" i="3"/>
  <c r="S643" i="3"/>
  <c r="S678" i="3"/>
  <c r="B678" i="3" s="1"/>
  <c r="S691" i="3"/>
  <c r="S705" i="3"/>
  <c r="S1175" i="3"/>
  <c r="S1187" i="3"/>
  <c r="S1196" i="3"/>
  <c r="S1280" i="3"/>
  <c r="B1280" i="3" s="1"/>
  <c r="S1305" i="3"/>
  <c r="B1305" i="3" s="1"/>
  <c r="S1314" i="3"/>
  <c r="S1332" i="3"/>
  <c r="B1332" i="3" s="1"/>
  <c r="S1335" i="3"/>
  <c r="B1335" i="3" s="1"/>
  <c r="S1347" i="3"/>
  <c r="B1347" i="3" s="1"/>
  <c r="W1347" i="3" s="1"/>
  <c r="S1352" i="3"/>
  <c r="B1352" i="3" s="1"/>
  <c r="W1352" i="3" s="1"/>
  <c r="S1366" i="3"/>
  <c r="B1366" i="3" s="1"/>
  <c r="W1366" i="3" s="1"/>
  <c r="S1371" i="3"/>
  <c r="S1376" i="3"/>
  <c r="B1376" i="3" s="1"/>
  <c r="W1376" i="3" s="1"/>
  <c r="S1393" i="3"/>
  <c r="B1393" i="3" s="1"/>
  <c r="W1393" i="3" s="1"/>
  <c r="S1404" i="3"/>
  <c r="B1404" i="3" s="1"/>
  <c r="W1404" i="3" s="1"/>
  <c r="S1410" i="3"/>
  <c r="S1421" i="3"/>
  <c r="B1421" i="3" s="1"/>
  <c r="W1421" i="3" s="1"/>
  <c r="S1426" i="3"/>
  <c r="B1426" i="3" s="1"/>
  <c r="W1426" i="3" s="1"/>
  <c r="S1437" i="3"/>
  <c r="B1437" i="3" s="1"/>
  <c r="W1437" i="3" s="1"/>
  <c r="S1442" i="3"/>
  <c r="B1442" i="3" s="1"/>
  <c r="W1442" i="3" s="1"/>
  <c r="S1459" i="3"/>
  <c r="S1476" i="3"/>
  <c r="S1485" i="3"/>
  <c r="B1485" i="3" s="1"/>
  <c r="S1514" i="3"/>
  <c r="S1530" i="3"/>
  <c r="B1530" i="3" s="1"/>
  <c r="S1536" i="3"/>
  <c r="S1547" i="3"/>
  <c r="B1547" i="3" s="1"/>
  <c r="Y1547" i="3" s="1"/>
  <c r="T1546" i="2" s="1"/>
  <c r="S1558" i="3"/>
  <c r="B1558" i="3" s="1"/>
  <c r="S1569" i="3"/>
  <c r="B1569" i="3" s="1"/>
  <c r="Y1569" i="3" s="1"/>
  <c r="T1568" i="2" s="1"/>
  <c r="S1580" i="3"/>
  <c r="S1585" i="3"/>
  <c r="S1630" i="3"/>
  <c r="S1641" i="3"/>
  <c r="S1652" i="3"/>
  <c r="S1663" i="3"/>
  <c r="S1679" i="3"/>
  <c r="S1691" i="3"/>
  <c r="S1700" i="3"/>
  <c r="S1705" i="3"/>
  <c r="S1716" i="3"/>
  <c r="S1727" i="3"/>
  <c r="B1727" i="3" s="1"/>
  <c r="S2022" i="3"/>
  <c r="S2027" i="3"/>
  <c r="S2032" i="3"/>
  <c r="S2037" i="3"/>
  <c r="B2037" i="3" s="1"/>
  <c r="S2042" i="3"/>
  <c r="S2047" i="3"/>
  <c r="S2052" i="3"/>
  <c r="S2057" i="3"/>
  <c r="B2057" i="3" s="1"/>
  <c r="S2067" i="3"/>
  <c r="S2072" i="3"/>
  <c r="S2086" i="3"/>
  <c r="S2091" i="3"/>
  <c r="B2091" i="3" s="1"/>
  <c r="S2096" i="3"/>
  <c r="B2096" i="3" s="1"/>
  <c r="S2101" i="3"/>
  <c r="B2101" i="3" s="1"/>
  <c r="S2106" i="3"/>
  <c r="S2137" i="3"/>
  <c r="S2149" i="3"/>
  <c r="S2154" i="3"/>
  <c r="S2159" i="3"/>
  <c r="B2159" i="3" s="1"/>
  <c r="Y2159" i="3" s="1"/>
  <c r="S2164" i="3"/>
  <c r="S2169" i="3"/>
  <c r="S2179" i="3"/>
  <c r="S2189" i="3"/>
  <c r="S2203" i="3"/>
  <c r="AC2034" i="1"/>
  <c r="AC2042" i="1"/>
  <c r="AC2055" i="1"/>
  <c r="AC2057" i="1"/>
  <c r="AC2074" i="1"/>
  <c r="AC2092" i="1"/>
  <c r="AC2100" i="1"/>
  <c r="AC2114" i="1"/>
  <c r="AC2139" i="1"/>
  <c r="AC2147" i="1"/>
  <c r="AC2155" i="1"/>
  <c r="AC2179" i="1"/>
  <c r="AC2195" i="1"/>
  <c r="AC2204" i="1"/>
  <c r="AC2206" i="1"/>
  <c r="AC2209" i="1"/>
  <c r="AC2218" i="1"/>
  <c r="AC2227" i="1"/>
  <c r="AC2236" i="1"/>
  <c r="AC2243" i="1"/>
  <c r="AC2251" i="1"/>
  <c r="AC2258" i="1"/>
  <c r="AC2260" i="1"/>
  <c r="AC2274" i="1"/>
  <c r="AC2316" i="1"/>
  <c r="AC597" i="1"/>
  <c r="AC669" i="1"/>
  <c r="AC726" i="1"/>
  <c r="AC751" i="1"/>
  <c r="AC763" i="1"/>
  <c r="AC781" i="1"/>
  <c r="AC782" i="1"/>
  <c r="AC794" i="1"/>
  <c r="AC796" i="1"/>
  <c r="AC805" i="1"/>
  <c r="AC847" i="1"/>
  <c r="AC925" i="1"/>
  <c r="AC963" i="1"/>
  <c r="AC966" i="1"/>
  <c r="AC974" i="1"/>
  <c r="AC979" i="1"/>
  <c r="AC1028" i="1"/>
  <c r="AC1048" i="1"/>
  <c r="AC1049" i="1"/>
  <c r="AC1079" i="1"/>
  <c r="AC1109" i="1"/>
  <c r="AC1166" i="1"/>
  <c r="AC1177" i="1"/>
  <c r="AC1190" i="1"/>
  <c r="AC1208" i="1"/>
  <c r="AC1210" i="1"/>
  <c r="AC1237" i="1"/>
  <c r="AC1254" i="1"/>
  <c r="AC1256" i="1"/>
  <c r="AC1269" i="1"/>
  <c r="AC1285" i="1"/>
  <c r="AC1317" i="1"/>
  <c r="AC1364" i="1"/>
  <c r="AC1365" i="1"/>
  <c r="AC1376" i="1"/>
  <c r="AC1379" i="1"/>
  <c r="AC1380" i="1"/>
  <c r="AC1400" i="1"/>
  <c r="AC1411" i="1"/>
  <c r="AC1490" i="1"/>
  <c r="AC1501" i="1"/>
  <c r="AC1533" i="1"/>
  <c r="AC1567" i="1"/>
  <c r="AC1589" i="1"/>
  <c r="AC1612" i="1"/>
  <c r="AC1656" i="1"/>
  <c r="AC1700" i="1"/>
  <c r="AC1702" i="1"/>
  <c r="AC1714" i="1"/>
  <c r="AC1728" i="1"/>
  <c r="AC1760" i="1"/>
  <c r="AC1784" i="1"/>
  <c r="AC1795" i="1"/>
  <c r="AC1804" i="1"/>
  <c r="AC1807" i="1"/>
  <c r="N2180" i="2"/>
  <c r="N2184" i="2"/>
  <c r="N2192" i="2"/>
  <c r="N2197" i="2"/>
  <c r="N2198" i="2"/>
  <c r="N2204" i="2"/>
  <c r="N1817" i="2"/>
  <c r="N1832" i="2"/>
  <c r="N1839" i="2"/>
  <c r="N1840" i="2"/>
  <c r="N330" i="2"/>
  <c r="N788" i="2"/>
  <c r="N1299" i="2"/>
  <c r="N1364" i="2"/>
  <c r="N1366" i="2"/>
  <c r="N1445" i="2"/>
  <c r="N1542" i="2"/>
  <c r="S549" i="3"/>
  <c r="B549" i="3" s="1"/>
  <c r="Y549" i="3" s="1"/>
  <c r="T548" i="2" s="1"/>
  <c r="S555" i="3"/>
  <c r="S569" i="3"/>
  <c r="S579" i="3"/>
  <c r="B579" i="3" s="1"/>
  <c r="Y579" i="3" s="1"/>
  <c r="T578" i="2" s="1"/>
  <c r="S588" i="3"/>
  <c r="S597" i="3"/>
  <c r="S607" i="3"/>
  <c r="B607" i="3" s="1"/>
  <c r="Y607" i="3" s="1"/>
  <c r="T606" i="2" s="1"/>
  <c r="S617" i="3"/>
  <c r="B617" i="3" s="1"/>
  <c r="Y617" i="3" s="1"/>
  <c r="T616" i="2" s="1"/>
  <c r="S628" i="3"/>
  <c r="B628" i="3" s="1"/>
  <c r="Y628" i="3" s="1"/>
  <c r="T627" i="2" s="1"/>
  <c r="S638" i="3"/>
  <c r="B638" i="3" s="1"/>
  <c r="Y638" i="3" s="1"/>
  <c r="T637" i="2" s="1"/>
  <c r="S673" i="3"/>
  <c r="S687" i="3"/>
  <c r="S699" i="3"/>
  <c r="S1179" i="3"/>
  <c r="S1192" i="3"/>
  <c r="S1199" i="3"/>
  <c r="S1277" i="3"/>
  <c r="B1277" i="3" s="1"/>
  <c r="S1286" i="3"/>
  <c r="S1291" i="3"/>
  <c r="B1291" i="3" s="1"/>
  <c r="S1310" i="3"/>
  <c r="B1310" i="3" s="1"/>
  <c r="S1316" i="3"/>
  <c r="B1316" i="3" s="1"/>
  <c r="S1368" i="3"/>
  <c r="B1368" i="3" s="1"/>
  <c r="W1368" i="3" s="1"/>
  <c r="S1379" i="3"/>
  <c r="S1384" i="3"/>
  <c r="B1384" i="3" s="1"/>
  <c r="W1384" i="3" s="1"/>
  <c r="S1388" i="3"/>
  <c r="B1388" i="3" s="1"/>
  <c r="W1388" i="3" s="1"/>
  <c r="S1405" i="3"/>
  <c r="B1405" i="3" s="1"/>
  <c r="W1405" i="3" s="1"/>
  <c r="S1416" i="3"/>
  <c r="S1427" i="3"/>
  <c r="S1432" i="3"/>
  <c r="S1438" i="3"/>
  <c r="S1446" i="3"/>
  <c r="S1468" i="3"/>
  <c r="S1472" i="3"/>
  <c r="S1481" i="3"/>
  <c r="B1481" i="3" s="1"/>
  <c r="S1491" i="3"/>
  <c r="B1491" i="3" s="1"/>
  <c r="S1501" i="3"/>
  <c r="B1501" i="3" s="1"/>
  <c r="S1512" i="3"/>
  <c r="S1528" i="3"/>
  <c r="S1539" i="3"/>
  <c r="B1539" i="3" s="1"/>
  <c r="S1550" i="3"/>
  <c r="B1550" i="3" s="1"/>
  <c r="S1561" i="3"/>
  <c r="B1561" i="3" s="1"/>
  <c r="S1577" i="3"/>
  <c r="S1582" i="3"/>
  <c r="S1587" i="3"/>
  <c r="S1591" i="3"/>
  <c r="S1612" i="3"/>
  <c r="S1616" i="3"/>
  <c r="S1620" i="3"/>
  <c r="S1629" i="3"/>
  <c r="B1629" i="3" s="1"/>
  <c r="Y1629" i="3" s="1"/>
  <c r="S1640" i="3"/>
  <c r="S1651" i="3"/>
  <c r="S1656" i="3"/>
  <c r="S1676" i="3"/>
  <c r="S1687" i="3"/>
  <c r="S1701" i="3"/>
  <c r="S1712" i="3"/>
  <c r="S1717" i="3"/>
  <c r="S1722" i="3"/>
  <c r="S2038" i="3"/>
  <c r="S2043" i="3"/>
  <c r="S2048" i="3"/>
  <c r="S2053" i="3"/>
  <c r="S2063" i="3"/>
  <c r="S2068" i="3"/>
  <c r="S2073" i="3"/>
  <c r="S2078" i="3"/>
  <c r="S2083" i="3"/>
  <c r="S2088" i="3"/>
  <c r="S2093" i="3"/>
  <c r="S2108" i="3"/>
  <c r="B2108" i="3" s="1"/>
  <c r="S2147" i="3"/>
  <c r="S2151" i="3"/>
  <c r="S2173" i="3"/>
  <c r="S2181" i="3"/>
  <c r="B2181" i="3" s="1"/>
  <c r="Y2181" i="3" s="1"/>
  <c r="S2191" i="3"/>
  <c r="S2202" i="3"/>
  <c r="N2177" i="2"/>
  <c r="N2182" i="2"/>
  <c r="N2185" i="2"/>
  <c r="N2189" i="2"/>
  <c r="N2190" i="2"/>
  <c r="N2191" i="2"/>
  <c r="N2196" i="2"/>
  <c r="N2202" i="2"/>
  <c r="N2207" i="2"/>
  <c r="N2208" i="2"/>
  <c r="N1824" i="2"/>
  <c r="N1827" i="2"/>
  <c r="N1838" i="2"/>
  <c r="N1846" i="2"/>
  <c r="N1143" i="2"/>
  <c r="N1309" i="2"/>
  <c r="N1311" i="2"/>
  <c r="N1335" i="2"/>
  <c r="N1336" i="2"/>
  <c r="N1368" i="2"/>
  <c r="N1380" i="2"/>
  <c r="N1409" i="2"/>
  <c r="N1414" i="2"/>
  <c r="N1655" i="2"/>
  <c r="S544" i="3"/>
  <c r="S562" i="3"/>
  <c r="S575" i="3"/>
  <c r="S585" i="3"/>
  <c r="S593" i="3"/>
  <c r="B593" i="3" s="1"/>
  <c r="Y593" i="3" s="1"/>
  <c r="T592" i="2" s="1"/>
  <c r="S602" i="3"/>
  <c r="S611" i="3"/>
  <c r="S620" i="3"/>
  <c r="S636" i="3"/>
  <c r="S645" i="3"/>
  <c r="S680" i="3"/>
  <c r="S695" i="3"/>
  <c r="S710" i="3"/>
  <c r="B710" i="3" s="1"/>
  <c r="S1178" i="3"/>
  <c r="S1195" i="3"/>
  <c r="S1201" i="3"/>
  <c r="S1301" i="3"/>
  <c r="B1301" i="3" s="1"/>
  <c r="S1306" i="3"/>
  <c r="S1318" i="3"/>
  <c r="B1318" i="3" s="1"/>
  <c r="S1350" i="3"/>
  <c r="S1354" i="3"/>
  <c r="S1373" i="3"/>
  <c r="B1373" i="3" s="1"/>
  <c r="W1373" i="3" s="1"/>
  <c r="S1378" i="3"/>
  <c r="B1378" i="3" s="1"/>
  <c r="W1378" i="3" s="1"/>
  <c r="S1399" i="3"/>
  <c r="S1415" i="3"/>
  <c r="B1415" i="3" s="1"/>
  <c r="W1415" i="3" s="1"/>
  <c r="S1420" i="3"/>
  <c r="S1425" i="3"/>
  <c r="B1425" i="3" s="1"/>
  <c r="W1425" i="3" s="1"/>
  <c r="S1430" i="3"/>
  <c r="S1445" i="3"/>
  <c r="B1445" i="3" s="1"/>
  <c r="W1445" i="3" s="1"/>
  <c r="S1448" i="3"/>
  <c r="S1486" i="3"/>
  <c r="S1490" i="3"/>
  <c r="B1490" i="3" s="1"/>
  <c r="S1495" i="3"/>
  <c r="S1506" i="3"/>
  <c r="S1511" i="3"/>
  <c r="B1511" i="3" s="1"/>
  <c r="S1521" i="3"/>
  <c r="B1521" i="3" s="1"/>
  <c r="Y1521" i="3" s="1"/>
  <c r="T1520" i="2" s="1"/>
  <c r="S1532" i="3"/>
  <c r="S1543" i="3"/>
  <c r="S1554" i="3"/>
  <c r="S1559" i="3"/>
  <c r="B1559" i="3" s="1"/>
  <c r="S1575" i="3"/>
  <c r="S1589" i="3"/>
  <c r="S1593" i="3"/>
  <c r="S1644" i="3"/>
  <c r="S1648" i="3"/>
  <c r="S1653" i="3"/>
  <c r="S1658" i="3"/>
  <c r="S1669" i="3"/>
  <c r="S1690" i="3"/>
  <c r="S1704" i="3"/>
  <c r="B1704" i="3" s="1"/>
  <c r="Y1704" i="3" s="1"/>
  <c r="S1730" i="3"/>
  <c r="S2011" i="3"/>
  <c r="S2016" i="3"/>
  <c r="S2021" i="3"/>
  <c r="B2021" i="3" s="1"/>
  <c r="S2026" i="3"/>
  <c r="S2031" i="3"/>
  <c r="B2031" i="3" s="1"/>
  <c r="S2036" i="3"/>
  <c r="B2036" i="3" s="1"/>
  <c r="S2055" i="3"/>
  <c r="B2055" i="3" s="1"/>
  <c r="S2065" i="3"/>
  <c r="S2070" i="3"/>
  <c r="S2075" i="3"/>
  <c r="S2080" i="3"/>
  <c r="S2085" i="3"/>
  <c r="S2090" i="3"/>
  <c r="S2109" i="3"/>
  <c r="S2116" i="3"/>
  <c r="S2144" i="3"/>
  <c r="S2153" i="3"/>
  <c r="S2170" i="3"/>
  <c r="S2180" i="3"/>
  <c r="S2190" i="3"/>
  <c r="S2201" i="3"/>
  <c r="B2201" i="3" s="1"/>
  <c r="Y2201" i="3" s="1"/>
  <c r="AC2016" i="1"/>
  <c r="AC2049" i="1"/>
  <c r="AC2098" i="1"/>
  <c r="AC2099" i="1"/>
  <c r="AC2130" i="1"/>
  <c r="AC2131" i="1"/>
  <c r="AC2133" i="1"/>
  <c r="AC2135" i="1"/>
  <c r="AC2142" i="1"/>
  <c r="AC2144" i="1"/>
  <c r="AC2174" i="1"/>
  <c r="AC2176" i="1"/>
  <c r="AC2178" i="1"/>
  <c r="AC2187" i="1"/>
  <c r="AC2202" i="1"/>
  <c r="AC2210" i="1"/>
  <c r="AC2226" i="1"/>
  <c r="AC2228" i="1"/>
  <c r="AC2231" i="1"/>
  <c r="AC2246" i="1"/>
  <c r="AC2282" i="1"/>
  <c r="AC2292" i="1"/>
  <c r="AC2293" i="1"/>
  <c r="AC2301" i="1"/>
  <c r="AC2302" i="1"/>
  <c r="AC2325" i="1"/>
  <c r="AC2336" i="1"/>
  <c r="AC2339" i="1"/>
  <c r="AC615" i="1"/>
  <c r="AC625" i="1"/>
  <c r="AC644" i="1"/>
  <c r="AC645" i="1"/>
  <c r="AC655" i="1"/>
  <c r="AC677" i="1"/>
  <c r="AC687" i="1"/>
  <c r="AC689" i="1"/>
  <c r="AC697" i="1"/>
  <c r="AC758" i="1"/>
  <c r="AC761" i="1"/>
  <c r="AC801" i="1"/>
  <c r="AC864" i="1"/>
  <c r="AC881" i="1"/>
  <c r="AC936" i="1"/>
  <c r="AC938" i="1"/>
  <c r="AC941" i="1"/>
  <c r="AC943" i="1"/>
  <c r="AC972" i="1"/>
  <c r="AC1006" i="1"/>
  <c r="AC1019" i="1"/>
  <c r="AC1051" i="1"/>
  <c r="AC1052" i="1"/>
  <c r="AC1063" i="1"/>
  <c r="AC1066" i="1"/>
  <c r="AC1119" i="1"/>
  <c r="AC1120" i="1"/>
  <c r="AC1123" i="1"/>
  <c r="AC1124" i="1"/>
  <c r="AC1158" i="1"/>
  <c r="AC1159" i="1"/>
  <c r="AC1180" i="1"/>
  <c r="AC1199" i="1"/>
  <c r="AC1212" i="1"/>
  <c r="AC1222" i="1"/>
  <c r="AC1223" i="1"/>
  <c r="AC1247" i="1"/>
  <c r="AC1258" i="1"/>
  <c r="AC1279" i="1"/>
  <c r="AC1444" i="1"/>
  <c r="AC1467" i="1"/>
  <c r="AC1468" i="1"/>
  <c r="AC1486" i="1"/>
  <c r="AC1549" i="1"/>
  <c r="AC1560" i="1"/>
  <c r="AC1571" i="1"/>
  <c r="AC1604" i="1"/>
  <c r="AC1615" i="1"/>
  <c r="AC1659" i="1"/>
  <c r="AC1667" i="1"/>
  <c r="AC1718" i="1"/>
  <c r="AC1752" i="1"/>
  <c r="AC1753" i="1"/>
  <c r="AC1764" i="1"/>
  <c r="AC1773" i="1"/>
  <c r="AC1774" i="1"/>
  <c r="AC1782" i="1"/>
  <c r="AC1802" i="1"/>
  <c r="N2174" i="2"/>
  <c r="N2188" i="2"/>
  <c r="N1822" i="2"/>
  <c r="N1831" i="2"/>
  <c r="N1833" i="2"/>
  <c r="N1834" i="2"/>
  <c r="N1070" i="2"/>
  <c r="N1301" i="2"/>
  <c r="N1325" i="2"/>
  <c r="N1349" i="2"/>
  <c r="N1351" i="2"/>
  <c r="N1354" i="2"/>
  <c r="N1355" i="2"/>
  <c r="N1356" i="2"/>
  <c r="N1358" i="2"/>
  <c r="N1360" i="2"/>
  <c r="N1361" i="2"/>
  <c r="N1363" i="2"/>
  <c r="N1374" i="2"/>
  <c r="N1376" i="2"/>
  <c r="N1377" i="2"/>
  <c r="N1399" i="2"/>
  <c r="S551" i="3"/>
  <c r="S560" i="3"/>
  <c r="B560" i="3" s="1"/>
  <c r="Y560" i="3" s="1"/>
  <c r="T559" i="2" s="1"/>
  <c r="S567" i="3"/>
  <c r="S577" i="3"/>
  <c r="S587" i="3"/>
  <c r="S595" i="3"/>
  <c r="B595" i="3" s="1"/>
  <c r="Y595" i="3" s="1"/>
  <c r="T594" i="2" s="1"/>
  <c r="S604" i="3"/>
  <c r="S615" i="3"/>
  <c r="B615" i="3" s="1"/>
  <c r="Y615" i="3" s="1"/>
  <c r="T614" i="2" s="1"/>
  <c r="S624" i="3"/>
  <c r="S633" i="3"/>
  <c r="S642" i="3"/>
  <c r="B642" i="3" s="1"/>
  <c r="Y642" i="3" s="1"/>
  <c r="T641" i="2" s="1"/>
  <c r="S677" i="3"/>
  <c r="B677" i="3" s="1"/>
  <c r="S690" i="3"/>
  <c r="B690" i="3" s="1"/>
  <c r="S704" i="3"/>
  <c r="S1180" i="3"/>
  <c r="S1190" i="3"/>
  <c r="S1259" i="3"/>
  <c r="S1267" i="3"/>
  <c r="S1275" i="3"/>
  <c r="S1278" i="3"/>
  <c r="B1278" i="3" s="1"/>
  <c r="S1288" i="3"/>
  <c r="B1288" i="3" s="1"/>
  <c r="S1293" i="3"/>
  <c r="B1293" i="3" s="1"/>
  <c r="S1304" i="3"/>
  <c r="B1304" i="3" s="1"/>
  <c r="S1331" i="3"/>
  <c r="S1336" i="3"/>
  <c r="B1336" i="3" s="1"/>
  <c r="S1348" i="3"/>
  <c r="B1348" i="3" s="1"/>
  <c r="W1348" i="3" s="1"/>
  <c r="S1355" i="3"/>
  <c r="B1355" i="3" s="1"/>
  <c r="W1355" i="3" s="1"/>
  <c r="S1364" i="3"/>
  <c r="B1364" i="3" s="1"/>
  <c r="W1364" i="3" s="1"/>
  <c r="S1377" i="3"/>
  <c r="B1377" i="3" s="1"/>
  <c r="W1377" i="3" s="1"/>
  <c r="S1383" i="3"/>
  <c r="B1383" i="3" s="1"/>
  <c r="W1383" i="3" s="1"/>
  <c r="S1395" i="3"/>
  <c r="B1395" i="3" s="1"/>
  <c r="W1395" i="3" s="1"/>
  <c r="S1401" i="3"/>
  <c r="B1401" i="3" s="1"/>
  <c r="W1401" i="3" s="1"/>
  <c r="S1407" i="3"/>
  <c r="B1407" i="3" s="1"/>
  <c r="W1407" i="3" s="1"/>
  <c r="S1413" i="3"/>
  <c r="B1413" i="3" s="1"/>
  <c r="W1413" i="3" s="1"/>
  <c r="S1419" i="3"/>
  <c r="S1431" i="3"/>
  <c r="B1431" i="3" s="1"/>
  <c r="W1431" i="3" s="1"/>
  <c r="S1454" i="3"/>
  <c r="B1454" i="3" s="1"/>
  <c r="W1454" i="3" s="1"/>
  <c r="S1456" i="3"/>
  <c r="B1456" i="3" s="1"/>
  <c r="W1456" i="3" s="1"/>
  <c r="S1473" i="3"/>
  <c r="B1473" i="3" s="1"/>
  <c r="S1497" i="3"/>
  <c r="B1497" i="3" s="1"/>
  <c r="S1509" i="3"/>
  <c r="B1509" i="3" s="1"/>
  <c r="S1526" i="3"/>
  <c r="S1537" i="3"/>
  <c r="B1537" i="3" s="1"/>
  <c r="S1548" i="3"/>
  <c r="B1548" i="3" s="1"/>
  <c r="S1566" i="3"/>
  <c r="B1566" i="3" s="1"/>
  <c r="S1572" i="3"/>
  <c r="S1583" i="3"/>
  <c r="B1583" i="3" s="1"/>
  <c r="Y1583" i="3" s="1"/>
  <c r="S1599" i="3"/>
  <c r="S1603" i="3"/>
  <c r="S1614" i="3"/>
  <c r="S1619" i="3"/>
  <c r="S1624" i="3"/>
  <c r="B1624" i="3" s="1"/>
  <c r="Y1624" i="3" s="1"/>
  <c r="S1636" i="3"/>
  <c r="S1647" i="3"/>
  <c r="S1665" i="3"/>
  <c r="S1684" i="3"/>
  <c r="S1711" i="3"/>
  <c r="S1723" i="3"/>
  <c r="S1729" i="3"/>
  <c r="S2012" i="3"/>
  <c r="S2017" i="3"/>
  <c r="S2033" i="3"/>
  <c r="S2044" i="3"/>
  <c r="S2061" i="3"/>
  <c r="S2066" i="3"/>
  <c r="S2071" i="3"/>
  <c r="S2076" i="3"/>
  <c r="B2076" i="3" s="1"/>
  <c r="S2081" i="3"/>
  <c r="S2097" i="3"/>
  <c r="S2103" i="3"/>
  <c r="S2118" i="3"/>
  <c r="S2119" i="3"/>
  <c r="S2121" i="3"/>
  <c r="S2126" i="3"/>
  <c r="S2131" i="3"/>
  <c r="S2140" i="3"/>
  <c r="S2145" i="3"/>
  <c r="S2150" i="3"/>
  <c r="B2150" i="3" s="1"/>
  <c r="Y2150" i="3" s="1"/>
  <c r="S2156" i="3"/>
  <c r="B2156" i="3" s="1"/>
  <c r="Y2156" i="3" s="1"/>
  <c r="S2168" i="3"/>
  <c r="S2177" i="3"/>
  <c r="S2187" i="3"/>
  <c r="S2197" i="3"/>
  <c r="AC2008" i="1"/>
  <c r="AC2015" i="1"/>
  <c r="AC2045" i="1"/>
  <c r="AC2054" i="1"/>
  <c r="AC2095" i="1"/>
  <c r="AC2097" i="1"/>
  <c r="AC2104" i="1"/>
  <c r="AC2106" i="1"/>
  <c r="AC2109" i="1"/>
  <c r="AC2116" i="1"/>
  <c r="AC2118" i="1"/>
  <c r="AC2132" i="1"/>
  <c r="AC2134" i="1"/>
  <c r="AC2136" i="1"/>
  <c r="AC2150" i="1"/>
  <c r="AC2152" i="1"/>
  <c r="AC2154" i="1"/>
  <c r="AC2175" i="1"/>
  <c r="AC2177" i="1"/>
  <c r="AC2180" i="1"/>
  <c r="AC2182" i="1"/>
  <c r="AC2212" i="1"/>
  <c r="AC2219" i="1"/>
  <c r="AC2221" i="1"/>
  <c r="AC2242" i="1"/>
  <c r="AC2250" i="1"/>
  <c r="AC2268" i="1"/>
  <c r="AC2286" i="1"/>
  <c r="AC2305" i="1"/>
  <c r="AC2314" i="1"/>
  <c r="AC616" i="1"/>
  <c r="AC617" i="1"/>
  <c r="AC619" i="1"/>
  <c r="AC631" i="1"/>
  <c r="AC633" i="1"/>
  <c r="AC643" i="1"/>
  <c r="AC653" i="1"/>
  <c r="AC663" i="1"/>
  <c r="AC745" i="1"/>
  <c r="AC752" i="1"/>
  <c r="AC802" i="1"/>
  <c r="AC842" i="1"/>
  <c r="AC843" i="1"/>
  <c r="AC863" i="1"/>
  <c r="AC871" i="1"/>
  <c r="AC874" i="1"/>
  <c r="AC884" i="1"/>
  <c r="AC902" i="1"/>
  <c r="AC933" i="1"/>
  <c r="AC934" i="1"/>
  <c r="AC935" i="1"/>
  <c r="AC946" i="1"/>
  <c r="AC973" i="1"/>
  <c r="AC976" i="1"/>
  <c r="AC977" i="1"/>
  <c r="AC987" i="1"/>
  <c r="AC990" i="1"/>
  <c r="AC1002" i="1"/>
  <c r="AC1004" i="1"/>
  <c r="AC1023" i="1"/>
  <c r="AC1029" i="1"/>
  <c r="AC1040" i="1"/>
  <c r="AC1044" i="1"/>
  <c r="AC1056" i="1"/>
  <c r="AC1065" i="1"/>
  <c r="AC1076" i="1"/>
  <c r="AC1080" i="1"/>
  <c r="AC1081" i="1"/>
  <c r="AC1083" i="1"/>
  <c r="AC1111" i="1"/>
  <c r="AC1112" i="1"/>
  <c r="AC1113" i="1"/>
  <c r="AC1153" i="1"/>
  <c r="AC1154" i="1"/>
  <c r="AC1155" i="1"/>
  <c r="AC1215" i="1"/>
  <c r="AC1219" i="1"/>
  <c r="AC1228" i="1"/>
  <c r="AC1235" i="1"/>
  <c r="AC1277" i="1"/>
  <c r="AC1338" i="1"/>
  <c r="AC1359" i="1"/>
  <c r="AC1385" i="1"/>
  <c r="AC1391" i="1"/>
  <c r="AC1401" i="1"/>
  <c r="AC1481" i="1"/>
  <c r="AC1496" i="1"/>
  <c r="AC1524" i="1"/>
  <c r="AC1538" i="1"/>
  <c r="AC1562" i="1"/>
  <c r="AC1563" i="1"/>
  <c r="AC1575" i="1"/>
  <c r="AC1585" i="1"/>
  <c r="AC1588" i="1"/>
  <c r="AC1606" i="1"/>
  <c r="AC1620" i="1"/>
  <c r="AC1630" i="1"/>
  <c r="AC1652" i="1"/>
  <c r="AC1654" i="1"/>
  <c r="AC1673" i="1"/>
  <c r="AC1674" i="1"/>
  <c r="AC1701" i="1"/>
  <c r="AC1712" i="1"/>
  <c r="AC1734" i="1"/>
  <c r="AC1735" i="1"/>
  <c r="AC1747" i="1"/>
  <c r="AC1748" i="1"/>
  <c r="AC1770" i="1"/>
  <c r="AC1779" i="1"/>
  <c r="AC1809" i="1"/>
  <c r="N663" i="2"/>
  <c r="N1146" i="2"/>
  <c r="N1300" i="2"/>
  <c r="N1303" i="2"/>
  <c r="N1330" i="2"/>
  <c r="N1332" i="2"/>
  <c r="N1347" i="2"/>
  <c r="N1387" i="2"/>
  <c r="N1412" i="2"/>
  <c r="N1622" i="2"/>
  <c r="N1665" i="2"/>
  <c r="S553" i="3"/>
  <c r="S559" i="3"/>
  <c r="B559" i="3" s="1"/>
  <c r="Y559" i="3" s="1"/>
  <c r="T558" i="2" s="1"/>
  <c r="S568" i="3"/>
  <c r="B568" i="3" s="1"/>
  <c r="Y568" i="3" s="1"/>
  <c r="T567" i="2" s="1"/>
  <c r="S578" i="3"/>
  <c r="S590" i="3"/>
  <c r="S599" i="3"/>
  <c r="S608" i="3"/>
  <c r="S623" i="3"/>
  <c r="S632" i="3"/>
  <c r="B632" i="3" s="1"/>
  <c r="Y632" i="3" s="1"/>
  <c r="T631" i="2" s="1"/>
  <c r="S641" i="3"/>
  <c r="B641" i="3" s="1"/>
  <c r="S676" i="3"/>
  <c r="B676" i="3" s="1"/>
  <c r="S689" i="3"/>
  <c r="B689" i="3" s="1"/>
  <c r="S706" i="3"/>
  <c r="S1176" i="3"/>
  <c r="S1189" i="3"/>
  <c r="S1197" i="3"/>
  <c r="S1279" i="3"/>
  <c r="B1279" i="3" s="1"/>
  <c r="S1298" i="3"/>
  <c r="B1298" i="3" s="1"/>
  <c r="S1307" i="3"/>
  <c r="B1307" i="3" s="1"/>
  <c r="S1315" i="3"/>
  <c r="S1334" i="3"/>
  <c r="S1338" i="3"/>
  <c r="B1338" i="3" s="1"/>
  <c r="W1338" i="3" s="1"/>
  <c r="S1342" i="3"/>
  <c r="S1356" i="3"/>
  <c r="B1356" i="3" s="1"/>
  <c r="W1356" i="3" s="1"/>
  <c r="S1375" i="3"/>
  <c r="B1375" i="3" s="1"/>
  <c r="W1375" i="3" s="1"/>
  <c r="S1392" i="3"/>
  <c r="B1392" i="3" s="1"/>
  <c r="W1392" i="3" s="1"/>
  <c r="S1397" i="3"/>
  <c r="B1397" i="3" s="1"/>
  <c r="W1397" i="3" s="1"/>
  <c r="S1402" i="3"/>
  <c r="S1418" i="3"/>
  <c r="S1429" i="3"/>
  <c r="B1429" i="3" s="1"/>
  <c r="W1429" i="3" s="1"/>
  <c r="S1458" i="3"/>
  <c r="S1469" i="3"/>
  <c r="B1469" i="3" s="1"/>
  <c r="W1469" i="3" s="1"/>
  <c r="S1478" i="3"/>
  <c r="S1483" i="3"/>
  <c r="B1483" i="3" s="1"/>
  <c r="S1488" i="3"/>
  <c r="B1488" i="3" s="1"/>
  <c r="S1499" i="3"/>
  <c r="B1499" i="3" s="1"/>
  <c r="S1504" i="3"/>
  <c r="B1504" i="3" s="1"/>
  <c r="S1515" i="3"/>
  <c r="S1520" i="3"/>
  <c r="B1520" i="3" s="1"/>
  <c r="S1531" i="3"/>
  <c r="B1531" i="3" s="1"/>
  <c r="S1535" i="3"/>
  <c r="S1546" i="3"/>
  <c r="S1557" i="3"/>
  <c r="B1557" i="3" s="1"/>
  <c r="S1573" i="3"/>
  <c r="S1588" i="3"/>
  <c r="S1606" i="3"/>
  <c r="S1609" i="3"/>
  <c r="B1609" i="3" s="1"/>
  <c r="S1613" i="3"/>
  <c r="S1617" i="3"/>
  <c r="S1622" i="3"/>
  <c r="S1627" i="3"/>
  <c r="B1627" i="3" s="1"/>
  <c r="Y1627" i="3" s="1"/>
  <c r="S1632" i="3"/>
  <c r="S1638" i="3"/>
  <c r="S1643" i="3"/>
  <c r="B1643" i="3" s="1"/>
  <c r="Y1643" i="3" s="1"/>
  <c r="S1654" i="3"/>
  <c r="S1659" i="3"/>
  <c r="S1670" i="3"/>
  <c r="S1681" i="3"/>
  <c r="S1706" i="3"/>
  <c r="S1728" i="3"/>
  <c r="S2010" i="3"/>
  <c r="S2062" i="3"/>
  <c r="S2102" i="3"/>
  <c r="S2120" i="3"/>
  <c r="S2123" i="3"/>
  <c r="S2124" i="3"/>
  <c r="S2127" i="3"/>
  <c r="S2129" i="3"/>
  <c r="S2134" i="3"/>
  <c r="S2142" i="3"/>
  <c r="B2142" i="3" s="1"/>
  <c r="S2157" i="3"/>
  <c r="S2162" i="3"/>
  <c r="S2172" i="3"/>
  <c r="S2188" i="3"/>
  <c r="S2199" i="3"/>
  <c r="S2209" i="3"/>
  <c r="AC2007" i="1"/>
  <c r="AC2017" i="1"/>
  <c r="AC2026" i="1"/>
  <c r="AC2027" i="1"/>
  <c r="AC2044" i="1"/>
  <c r="AC2103" i="1"/>
  <c r="AC2105" i="1"/>
  <c r="AC2122" i="1"/>
  <c r="AC2124" i="1"/>
  <c r="AC2140" i="1"/>
  <c r="AC2151" i="1"/>
  <c r="AC2153" i="1"/>
  <c r="AC2161" i="1"/>
  <c r="AC2163" i="1"/>
  <c r="AC2166" i="1"/>
  <c r="AC2168" i="1"/>
  <c r="AC2170" i="1"/>
  <c r="AC2186" i="1"/>
  <c r="AC2188" i="1"/>
  <c r="AC2197" i="1"/>
  <c r="AC2199" i="1"/>
  <c r="AC2215" i="1"/>
  <c r="AC2223" i="1"/>
  <c r="AC2232" i="1"/>
  <c r="AC2241" i="1"/>
  <c r="AC2259" i="1"/>
  <c r="AC2304" i="1"/>
  <c r="AC588" i="1"/>
  <c r="AC590" i="1"/>
  <c r="AC602" i="1"/>
  <c r="AC640" i="1"/>
  <c r="AC681" i="1"/>
  <c r="AC690" i="1"/>
  <c r="AC694" i="1"/>
  <c r="AC713" i="1"/>
  <c r="AC757" i="1"/>
  <c r="AC779" i="1"/>
  <c r="AC822" i="1"/>
  <c r="AC841" i="1"/>
  <c r="AC870" i="1"/>
  <c r="AC893" i="1"/>
  <c r="AC904" i="1"/>
  <c r="AC914" i="1"/>
  <c r="AC928" i="1"/>
  <c r="AC982" i="1"/>
  <c r="AC992" i="1"/>
  <c r="AC1005" i="1"/>
  <c r="AC1059" i="1"/>
  <c r="AC1069" i="1"/>
  <c r="AC1090" i="1"/>
  <c r="AC1098" i="1"/>
  <c r="AC1102" i="1"/>
  <c r="AC1128" i="1"/>
  <c r="AC1129" i="1"/>
  <c r="AC1130" i="1"/>
  <c r="AC1133" i="1"/>
  <c r="AC1193" i="1"/>
  <c r="AC1262" i="1"/>
  <c r="AC1284" i="1"/>
  <c r="AC1360" i="1"/>
  <c r="AC1393" i="1"/>
  <c r="AC1402" i="1"/>
  <c r="AC1446" i="1"/>
  <c r="AC1455" i="1"/>
  <c r="AC1476" i="1"/>
  <c r="AC1479" i="1"/>
  <c r="AC1480" i="1"/>
  <c r="AC1541" i="1"/>
  <c r="AC1561" i="1"/>
  <c r="AC1625" i="1"/>
  <c r="AC1637" i="1"/>
  <c r="AC1638" i="1"/>
  <c r="AC1642" i="1"/>
  <c r="AC1653" i="1"/>
  <c r="AC1655" i="1"/>
  <c r="AC1711" i="1"/>
  <c r="AC1755" i="1"/>
  <c r="AC1757" i="1"/>
  <c r="AC1768" i="1"/>
  <c r="N2179" i="2"/>
  <c r="N2181" i="2"/>
  <c r="N2194" i="2"/>
  <c r="N2195" i="2"/>
  <c r="N2199" i="2"/>
  <c r="N2200" i="2"/>
  <c r="N2201" i="2"/>
  <c r="N2205" i="2"/>
  <c r="N2206" i="2"/>
  <c r="N1829" i="2"/>
  <c r="N1837" i="2"/>
  <c r="N289" i="2"/>
  <c r="N362" i="2"/>
  <c r="N1145" i="2"/>
  <c r="N1176" i="2"/>
  <c r="N1329" i="2"/>
  <c r="N1350" i="2"/>
  <c r="N1352" i="2"/>
  <c r="N1353" i="2"/>
  <c r="N1362" i="2"/>
  <c r="N1371" i="2"/>
  <c r="N1379" i="2"/>
  <c r="N1394" i="2"/>
  <c r="N1415" i="2"/>
  <c r="S548" i="3"/>
  <c r="B548" i="3" s="1"/>
  <c r="Y548" i="3" s="1"/>
  <c r="T547" i="2" s="1"/>
  <c r="S557" i="3"/>
  <c r="B557" i="3" s="1"/>
  <c r="Y557" i="3" s="1"/>
  <c r="T556" i="2" s="1"/>
  <c r="S565" i="3"/>
  <c r="S574" i="3"/>
  <c r="S583" i="3"/>
  <c r="B583" i="3" s="1"/>
  <c r="Y583" i="3" s="1"/>
  <c r="T582" i="2" s="1"/>
  <c r="S594" i="3"/>
  <c r="B594" i="3" s="1"/>
  <c r="Y594" i="3" s="1"/>
  <c r="T593" i="2" s="1"/>
  <c r="S603" i="3"/>
  <c r="B603" i="3" s="1"/>
  <c r="Y603" i="3" s="1"/>
  <c r="T602" i="2" s="1"/>
  <c r="S612" i="3"/>
  <c r="S621" i="3"/>
  <c r="S630" i="3"/>
  <c r="B630" i="3" s="1"/>
  <c r="Y630" i="3" s="1"/>
  <c r="T629" i="2" s="1"/>
  <c r="S639" i="3"/>
  <c r="S674" i="3"/>
  <c r="B674" i="3" s="1"/>
  <c r="Y674" i="3" s="1"/>
  <c r="T673" i="2" s="1"/>
  <c r="S685" i="3"/>
  <c r="S702" i="3"/>
  <c r="B702" i="3" s="1"/>
  <c r="S1183" i="3"/>
  <c r="S1193" i="3"/>
  <c r="S1260" i="3"/>
  <c r="S1265" i="3"/>
  <c r="S1270" i="3"/>
  <c r="B1270" i="3" s="1"/>
  <c r="W1270" i="3" s="1"/>
  <c r="S1272" i="3"/>
  <c r="B1272" i="3" s="1"/>
  <c r="W1272" i="3" s="1"/>
  <c r="S1283" i="3"/>
  <c r="S1303" i="3"/>
  <c r="S1312" i="3"/>
  <c r="B1312" i="3" s="1"/>
  <c r="S1325" i="3"/>
  <c r="B1325" i="3" s="1"/>
  <c r="S1328" i="3"/>
  <c r="B1328" i="3" s="1"/>
  <c r="S1339" i="3"/>
  <c r="B1339" i="3" s="1"/>
  <c r="W1339" i="3" s="1"/>
  <c r="S1343" i="3"/>
  <c r="S1372" i="3"/>
  <c r="B1372" i="3" s="1"/>
  <c r="W1372" i="3" s="1"/>
  <c r="S1389" i="3"/>
  <c r="B1389" i="3" s="1"/>
  <c r="W1389" i="3" s="1"/>
  <c r="S1394" i="3"/>
  <c r="B1394" i="3" s="1"/>
  <c r="W1394" i="3" s="1"/>
  <c r="S1400" i="3"/>
  <c r="B1400" i="3" s="1"/>
  <c r="W1400" i="3" s="1"/>
  <c r="S1417" i="3"/>
  <c r="B1417" i="3" s="1"/>
  <c r="W1417" i="3" s="1"/>
  <c r="S1428" i="3"/>
  <c r="B1428" i="3" s="1"/>
  <c r="W1428" i="3" s="1"/>
  <c r="S1439" i="3"/>
  <c r="S1444" i="3"/>
  <c r="B1444" i="3" s="1"/>
  <c r="W1444" i="3" s="1"/>
  <c r="S1460" i="3"/>
  <c r="B1460" i="3" s="1"/>
  <c r="W1460" i="3" s="1"/>
  <c r="S1463" i="3"/>
  <c r="B1463" i="3" s="1"/>
  <c r="S1467" i="3"/>
  <c r="S1471" i="3"/>
  <c r="B1471" i="3" s="1"/>
  <c r="S1480" i="3"/>
  <c r="B1480" i="3" s="1"/>
  <c r="S1496" i="3"/>
  <c r="B1496" i="3" s="1"/>
  <c r="S1502" i="3"/>
  <c r="B1502" i="3" s="1"/>
  <c r="S1519" i="3"/>
  <c r="B1519" i="3" s="1"/>
  <c r="Y1519" i="3" s="1"/>
  <c r="T1518" i="2" s="1"/>
  <c r="S1525" i="3"/>
  <c r="S1541" i="3"/>
  <c r="B1541" i="3" s="1"/>
  <c r="S1552" i="3"/>
  <c r="S1563" i="3"/>
  <c r="S1574" i="3"/>
  <c r="S1633" i="3"/>
  <c r="S1639" i="3"/>
  <c r="S1645" i="3"/>
  <c r="S1650" i="3"/>
  <c r="S1667" i="3"/>
  <c r="S1673" i="3"/>
  <c r="B1673" i="3" s="1"/>
  <c r="Y1673" i="3" s="1"/>
  <c r="S1678" i="3"/>
  <c r="S1689" i="3"/>
  <c r="S1709" i="3"/>
  <c r="S1715" i="3"/>
  <c r="B1715" i="3" s="1"/>
  <c r="Y1715" i="3" s="1"/>
  <c r="S1732" i="3"/>
  <c r="S2013" i="3"/>
  <c r="S2018" i="3"/>
  <c r="S2023" i="3"/>
  <c r="S2028" i="3"/>
  <c r="B2028" i="3" s="1"/>
  <c r="S2058" i="3"/>
  <c r="S2079" i="3"/>
  <c r="S2084" i="3"/>
  <c r="S2089" i="3"/>
  <c r="B2089" i="3" s="1"/>
  <c r="S2094" i="3"/>
  <c r="B2094" i="3" s="1"/>
  <c r="S2099" i="3"/>
  <c r="B2099" i="3" s="1"/>
  <c r="S2104" i="3"/>
  <c r="S2112" i="3"/>
  <c r="S2130" i="3"/>
  <c r="S2132" i="3"/>
  <c r="S2135" i="3"/>
  <c r="S2138" i="3"/>
  <c r="S2141" i="3"/>
  <c r="B2141" i="3" s="1"/>
  <c r="Y2141" i="3" s="1"/>
  <c r="S2146" i="3"/>
  <c r="S2155" i="3"/>
  <c r="S2160" i="3"/>
  <c r="S2165" i="3"/>
  <c r="S2174" i="3"/>
  <c r="S2185" i="3"/>
  <c r="S2194" i="3"/>
  <c r="S2206" i="3"/>
  <c r="AC2040" i="1"/>
  <c r="AC2067" i="1"/>
  <c r="AC2119" i="1"/>
  <c r="AC2128" i="1"/>
  <c r="AC2137" i="1"/>
  <c r="AC2145" i="1"/>
  <c r="AC2159" i="1"/>
  <c r="AC2184" i="1"/>
  <c r="AC2192" i="1"/>
  <c r="AC2201" i="1"/>
  <c r="AC2211" i="1"/>
  <c r="AC2220" i="1"/>
  <c r="AC2229" i="1"/>
  <c r="AC2238" i="1"/>
  <c r="AC2240" i="1"/>
  <c r="AC2266" i="1"/>
  <c r="AC2276" i="1"/>
  <c r="AC2277" i="1"/>
  <c r="AC2285" i="1"/>
  <c r="AC2298" i="1"/>
  <c r="AC2308" i="1"/>
  <c r="AC2329" i="1"/>
  <c r="AC2338" i="1"/>
  <c r="AC620" i="1"/>
  <c r="AC658" i="1"/>
  <c r="AC676" i="1"/>
  <c r="AC679" i="1"/>
  <c r="AC776" i="1"/>
  <c r="AC791" i="1"/>
  <c r="AC804" i="1"/>
  <c r="AC834" i="1"/>
  <c r="AC852" i="1"/>
  <c r="AC855" i="1"/>
  <c r="AC887" i="1"/>
  <c r="AC896" i="1"/>
  <c r="AC908" i="1"/>
  <c r="AC920" i="1"/>
  <c r="AC921" i="1"/>
  <c r="AC922" i="1"/>
  <c r="AC953" i="1"/>
  <c r="AC981" i="1"/>
  <c r="AC993" i="1"/>
  <c r="AC1031" i="1"/>
  <c r="AC1038" i="1"/>
  <c r="AC1050" i="1"/>
  <c r="AC1062" i="1"/>
  <c r="AC1093" i="1"/>
  <c r="AC1103" i="1"/>
  <c r="AC1115" i="1"/>
  <c r="AC1126" i="1"/>
  <c r="AC1127" i="1"/>
  <c r="AC1138" i="1"/>
  <c r="AC1139" i="1"/>
  <c r="AC1140" i="1"/>
  <c r="AC1141" i="1"/>
  <c r="AC1226" i="1"/>
  <c r="AC1227" i="1"/>
  <c r="AC1272" i="1"/>
  <c r="AC1273" i="1"/>
  <c r="AC1295" i="1"/>
  <c r="AC1299" i="1"/>
  <c r="AC1375" i="1"/>
  <c r="AC1389" i="1"/>
  <c r="AC1397" i="1"/>
  <c r="AC1440" i="1"/>
  <c r="AC1457" i="1"/>
  <c r="AC1510" i="1"/>
  <c r="AC1551" i="1"/>
  <c r="AC1573" i="1"/>
  <c r="AC1574" i="1"/>
  <c r="AC1592" i="1"/>
  <c r="AC1633" i="1"/>
  <c r="AC1645" i="1"/>
  <c r="AC1646" i="1"/>
  <c r="AC1647" i="1"/>
  <c r="AC1657" i="1"/>
  <c r="AC1662" i="1"/>
  <c r="AC1664" i="1"/>
  <c r="AC1686" i="1"/>
  <c r="AC1715" i="1"/>
  <c r="S95" i="3"/>
  <c r="S105" i="3"/>
  <c r="S111" i="3"/>
  <c r="S121" i="3"/>
  <c r="S127" i="3"/>
  <c r="S135" i="3"/>
  <c r="S143" i="3"/>
  <c r="S151" i="3"/>
  <c r="S159" i="3"/>
  <c r="S167" i="3"/>
  <c r="S174" i="3"/>
  <c r="S181" i="3"/>
  <c r="S188" i="3"/>
  <c r="S195" i="3"/>
  <c r="B195" i="3" s="1"/>
  <c r="Y195" i="3" s="1"/>
  <c r="T194" i="2" s="1"/>
  <c r="S202" i="3"/>
  <c r="S208" i="3"/>
  <c r="S215" i="3"/>
  <c r="B215" i="3" s="1"/>
  <c r="Y215" i="3" s="1"/>
  <c r="T214" i="2" s="1"/>
  <c r="S222" i="3"/>
  <c r="B222" i="3" s="1"/>
  <c r="Y222" i="3" s="1"/>
  <c r="T221" i="2" s="1"/>
  <c r="S228" i="3"/>
  <c r="B228" i="3" s="1"/>
  <c r="Y228" i="3" s="1"/>
  <c r="T227" i="2" s="1"/>
  <c r="S235" i="3"/>
  <c r="B235" i="3" s="1"/>
  <c r="Y235" i="3" s="1"/>
  <c r="T234" i="2" s="1"/>
  <c r="S242" i="3"/>
  <c r="S247" i="3"/>
  <c r="B247" i="3" s="1"/>
  <c r="S252" i="3"/>
  <c r="B252" i="3" s="1"/>
  <c r="Y252" i="3" s="1"/>
  <c r="T251" i="2" s="1"/>
  <c r="S260" i="3"/>
  <c r="B260" i="3" s="1"/>
  <c r="Y260" i="3" s="1"/>
  <c r="T259" i="2" s="1"/>
  <c r="S268" i="3"/>
  <c r="S275" i="3"/>
  <c r="S282" i="3"/>
  <c r="B282" i="3" s="1"/>
  <c r="S289" i="3"/>
  <c r="B289" i="3" s="1"/>
  <c r="S296" i="3"/>
  <c r="S303" i="3"/>
  <c r="S311" i="3"/>
  <c r="B311" i="3" s="1"/>
  <c r="S317" i="3"/>
  <c r="B317" i="3" s="1"/>
  <c r="S325" i="3"/>
  <c r="S334" i="3"/>
  <c r="S343" i="3"/>
  <c r="S350" i="3"/>
  <c r="B350" i="3" s="1"/>
  <c r="S357" i="3"/>
  <c r="B357" i="3" s="1"/>
  <c r="S364" i="3"/>
  <c r="S371" i="3"/>
  <c r="B371" i="3" s="1"/>
  <c r="S381" i="3"/>
  <c r="B381" i="3" s="1"/>
  <c r="S388" i="3"/>
  <c r="S396" i="3"/>
  <c r="S405" i="3"/>
  <c r="B405" i="3" s="1"/>
  <c r="S411" i="3"/>
  <c r="S417" i="3"/>
  <c r="S423" i="3"/>
  <c r="B423" i="3" s="1"/>
  <c r="S430" i="3"/>
  <c r="S436" i="3"/>
  <c r="B436" i="3" s="1"/>
  <c r="S442" i="3"/>
  <c r="S448" i="3"/>
  <c r="B448" i="3" s="1"/>
  <c r="Y448" i="3" s="1"/>
  <c r="T447" i="2" s="1"/>
  <c r="S454" i="3"/>
  <c r="S460" i="3"/>
  <c r="S466" i="3"/>
  <c r="S472" i="3"/>
  <c r="S478" i="3"/>
  <c r="S486" i="3"/>
  <c r="S493" i="3"/>
  <c r="B493" i="3" s="1"/>
  <c r="Y493" i="3" s="1"/>
  <c r="T492" i="2" s="1"/>
  <c r="S498" i="3"/>
  <c r="S500" i="3"/>
  <c r="S507" i="3"/>
  <c r="S510" i="3"/>
  <c r="S516" i="3"/>
  <c r="S531" i="3"/>
  <c r="S1004" i="3"/>
  <c r="S1031" i="3"/>
  <c r="S1035" i="3"/>
  <c r="S1046" i="3"/>
  <c r="S1051" i="3"/>
  <c r="S1056" i="3"/>
  <c r="S1064" i="3"/>
  <c r="S1072" i="3"/>
  <c r="S1084" i="3"/>
  <c r="S1092" i="3"/>
  <c r="S1102" i="3"/>
  <c r="S1106" i="3"/>
  <c r="S1117" i="3"/>
  <c r="S1126" i="3"/>
  <c r="S1130" i="3"/>
  <c r="S1135" i="3"/>
  <c r="S1154" i="3"/>
  <c r="S1158" i="3"/>
  <c r="S1165" i="3"/>
  <c r="S1170" i="3"/>
  <c r="S1922" i="3"/>
  <c r="B1922" i="3" s="1"/>
  <c r="S1931" i="3"/>
  <c r="B1931" i="3" s="1"/>
  <c r="S1935" i="3"/>
  <c r="S1954" i="3"/>
  <c r="S1962" i="3"/>
  <c r="S1967" i="3"/>
  <c r="S1970" i="3"/>
  <c r="B1970" i="3" s="1"/>
  <c r="Y1970" i="3" s="1"/>
  <c r="S1979" i="3"/>
  <c r="S1983" i="3"/>
  <c r="B1983" i="3" s="1"/>
  <c r="Y1983" i="3" s="1"/>
  <c r="S1987" i="3"/>
  <c r="S2003" i="3"/>
  <c r="B2003" i="3" s="1"/>
  <c r="S2004" i="3"/>
  <c r="AC2059" i="1"/>
  <c r="AC2071" i="1"/>
  <c r="N932" i="2"/>
  <c r="S86" i="3"/>
  <c r="S98" i="3"/>
  <c r="S106" i="3"/>
  <c r="B106" i="3" s="1"/>
  <c r="Y106" i="3" s="1"/>
  <c r="T105" i="2" s="1"/>
  <c r="S112" i="3"/>
  <c r="S120" i="3"/>
  <c r="B120" i="3" s="1"/>
  <c r="Y120" i="3" s="1"/>
  <c r="T119" i="2" s="1"/>
  <c r="S129" i="3"/>
  <c r="S137" i="3"/>
  <c r="S145" i="3"/>
  <c r="S152" i="3"/>
  <c r="B152" i="3" s="1"/>
  <c r="Y152" i="3" s="1"/>
  <c r="T151" i="2" s="1"/>
  <c r="S160" i="3"/>
  <c r="B160" i="3" s="1"/>
  <c r="Y160" i="3" s="1"/>
  <c r="T159" i="2" s="1"/>
  <c r="S168" i="3"/>
  <c r="S176" i="3"/>
  <c r="S182" i="3"/>
  <c r="S189" i="3"/>
  <c r="S196" i="3"/>
  <c r="S203" i="3"/>
  <c r="S210" i="3"/>
  <c r="S217" i="3"/>
  <c r="B217" i="3" s="1"/>
  <c r="Y217" i="3" s="1"/>
  <c r="T216" i="2" s="1"/>
  <c r="S224" i="3"/>
  <c r="B224" i="3" s="1"/>
  <c r="Y224" i="3" s="1"/>
  <c r="T223" i="2" s="1"/>
  <c r="S231" i="3"/>
  <c r="S238" i="3"/>
  <c r="S246" i="3"/>
  <c r="S253" i="3"/>
  <c r="S258" i="3"/>
  <c r="S263" i="3"/>
  <c r="B263" i="3" s="1"/>
  <c r="Y263" i="3" s="1"/>
  <c r="T262" i="2" s="1"/>
  <c r="S270" i="3"/>
  <c r="B270" i="3" s="1"/>
  <c r="Y270" i="3" s="1"/>
  <c r="T269" i="2" s="1"/>
  <c r="S277" i="3"/>
  <c r="B277" i="3" s="1"/>
  <c r="Y277" i="3" s="1"/>
  <c r="T276" i="2" s="1"/>
  <c r="S284" i="3"/>
  <c r="B284" i="3" s="1"/>
  <c r="Y284" i="3" s="1"/>
  <c r="T283" i="2" s="1"/>
  <c r="S291" i="3"/>
  <c r="S299" i="3"/>
  <c r="S306" i="3"/>
  <c r="B306" i="3" s="1"/>
  <c r="Y306" i="3" s="1"/>
  <c r="T305" i="2" s="1"/>
  <c r="S313" i="3"/>
  <c r="S319" i="3"/>
  <c r="S326" i="3"/>
  <c r="B326" i="3" s="1"/>
  <c r="S332" i="3"/>
  <c r="S345" i="3"/>
  <c r="S356" i="3"/>
  <c r="B356" i="3" s="1"/>
  <c r="S363" i="3"/>
  <c r="S370" i="3"/>
  <c r="S377" i="3"/>
  <c r="S383" i="3"/>
  <c r="B383" i="3" s="1"/>
  <c r="S389" i="3"/>
  <c r="S395" i="3"/>
  <c r="B395" i="3" s="1"/>
  <c r="S402" i="3"/>
  <c r="S408" i="3"/>
  <c r="S414" i="3"/>
  <c r="B414" i="3" s="1"/>
  <c r="Y414" i="3" s="1"/>
  <c r="T413" i="2" s="1"/>
  <c r="S420" i="3"/>
  <c r="S426" i="3"/>
  <c r="B426" i="3" s="1"/>
  <c r="S432" i="3"/>
  <c r="S438" i="3"/>
  <c r="S450" i="3"/>
  <c r="S471" i="3"/>
  <c r="B471" i="3" s="1"/>
  <c r="S477" i="3"/>
  <c r="S483" i="3"/>
  <c r="S509" i="3"/>
  <c r="S512" i="3"/>
  <c r="S515" i="3"/>
  <c r="B515" i="3" s="1"/>
  <c r="Y515" i="3" s="1"/>
  <c r="T514" i="2" s="1"/>
  <c r="S520" i="3"/>
  <c r="S524" i="3"/>
  <c r="B524" i="3" s="1"/>
  <c r="Y524" i="3" s="1"/>
  <c r="T523" i="2" s="1"/>
  <c r="S527" i="3"/>
  <c r="B527" i="3" s="1"/>
  <c r="Y527" i="3" s="1"/>
  <c r="T526" i="2" s="1"/>
  <c r="S535" i="3"/>
  <c r="S541" i="3"/>
  <c r="S543" i="3"/>
  <c r="S1003" i="3"/>
  <c r="S1019" i="3"/>
  <c r="S1022" i="3"/>
  <c r="S1032" i="3"/>
  <c r="S1040" i="3"/>
  <c r="S1059" i="3"/>
  <c r="S1067" i="3"/>
  <c r="S1075" i="3"/>
  <c r="S1083" i="3"/>
  <c r="S1097" i="3"/>
  <c r="S1108" i="3"/>
  <c r="S1127" i="3"/>
  <c r="S1134" i="3"/>
  <c r="S1145" i="3"/>
  <c r="S1150" i="3"/>
  <c r="S1921" i="3"/>
  <c r="S1926" i="3"/>
  <c r="B1926" i="3" s="1"/>
  <c r="S1930" i="3"/>
  <c r="S1947" i="3"/>
  <c r="S1951" i="3"/>
  <c r="S1968" i="3"/>
  <c r="B1968" i="3" s="1"/>
  <c r="Y1968" i="3" s="1"/>
  <c r="S1972" i="3"/>
  <c r="S1989" i="3"/>
  <c r="S1993" i="3"/>
  <c r="S2008" i="3"/>
  <c r="AC2024" i="1"/>
  <c r="AC2035" i="1"/>
  <c r="AC2043" i="1"/>
  <c r="AC2047" i="1"/>
  <c r="AC2052" i="1"/>
  <c r="AC2056" i="1"/>
  <c r="AC2062" i="1"/>
  <c r="AC2081" i="1"/>
  <c r="AC2088" i="1"/>
  <c r="J334" i="2"/>
  <c r="J335" i="2"/>
  <c r="J336" i="2"/>
  <c r="J337" i="2"/>
  <c r="N936" i="2"/>
  <c r="N971" i="2"/>
  <c r="S87" i="3"/>
  <c r="S94" i="3"/>
  <c r="B94" i="3" s="1"/>
  <c r="Y94" i="3" s="1"/>
  <c r="T93" i="2" s="1"/>
  <c r="S101" i="3"/>
  <c r="S109" i="3"/>
  <c r="S117" i="3"/>
  <c r="S126" i="3"/>
  <c r="S134" i="3"/>
  <c r="S142" i="3"/>
  <c r="S149" i="3"/>
  <c r="S157" i="3"/>
  <c r="S165" i="3"/>
  <c r="S173" i="3"/>
  <c r="B173" i="3" s="1"/>
  <c r="Y173" i="3" s="1"/>
  <c r="T172" i="2" s="1"/>
  <c r="S179" i="3"/>
  <c r="S186" i="3"/>
  <c r="S193" i="3"/>
  <c r="S200" i="3"/>
  <c r="S207" i="3"/>
  <c r="S214" i="3"/>
  <c r="S221" i="3"/>
  <c r="B221" i="3" s="1"/>
  <c r="Y221" i="3" s="1"/>
  <c r="T220" i="2" s="1"/>
  <c r="S229" i="3"/>
  <c r="B229" i="3" s="1"/>
  <c r="Y229" i="3" s="1"/>
  <c r="T228" i="2" s="1"/>
  <c r="S236" i="3"/>
  <c r="B236" i="3" s="1"/>
  <c r="Y236" i="3" s="1"/>
  <c r="T235" i="2" s="1"/>
  <c r="S243" i="3"/>
  <c r="S248" i="3"/>
  <c r="B248" i="3" s="1"/>
  <c r="S257" i="3"/>
  <c r="S264" i="3"/>
  <c r="B264" i="3" s="1"/>
  <c r="Y264" i="3" s="1"/>
  <c r="T263" i="2" s="1"/>
  <c r="S271" i="3"/>
  <c r="B271" i="3" s="1"/>
  <c r="Y271" i="3" s="1"/>
  <c r="T270" i="2" s="1"/>
  <c r="S276" i="3"/>
  <c r="S283" i="3"/>
  <c r="B283" i="3" s="1"/>
  <c r="Y283" i="3" s="1"/>
  <c r="T282" i="2" s="1"/>
  <c r="S290" i="3"/>
  <c r="B290" i="3" s="1"/>
  <c r="Y290" i="3" s="1"/>
  <c r="T289" i="2" s="1"/>
  <c r="S297" i="3"/>
  <c r="S305" i="3"/>
  <c r="B305" i="3" s="1"/>
  <c r="S312" i="3"/>
  <c r="S318" i="3"/>
  <c r="B318" i="3" s="1"/>
  <c r="Y318" i="3" s="1"/>
  <c r="T317" i="2" s="1"/>
  <c r="S324" i="3"/>
  <c r="S331" i="3"/>
  <c r="S344" i="3"/>
  <c r="S349" i="3"/>
  <c r="B349" i="3" s="1"/>
  <c r="S355" i="3"/>
  <c r="S362" i="3"/>
  <c r="S369" i="3"/>
  <c r="S376" i="3"/>
  <c r="S387" i="3"/>
  <c r="S394" i="3"/>
  <c r="B394" i="3" s="1"/>
  <c r="S401" i="3"/>
  <c r="S407" i="3"/>
  <c r="S413" i="3"/>
  <c r="B413" i="3" s="1"/>
  <c r="Y413" i="3" s="1"/>
  <c r="T412" i="2" s="1"/>
  <c r="S419" i="3"/>
  <c r="S425" i="3"/>
  <c r="B425" i="3" s="1"/>
  <c r="S431" i="3"/>
  <c r="S443" i="3"/>
  <c r="S449" i="3"/>
  <c r="S456" i="3"/>
  <c r="S462" i="3"/>
  <c r="S468" i="3"/>
  <c r="B468" i="3" s="1"/>
  <c r="S474" i="3"/>
  <c r="S480" i="3"/>
  <c r="B480" i="3" s="1"/>
  <c r="S488" i="3"/>
  <c r="S489" i="3"/>
  <c r="S490" i="3"/>
  <c r="S494" i="3"/>
  <c r="S495" i="3"/>
  <c r="S497" i="3"/>
  <c r="S502" i="3"/>
  <c r="S505" i="3"/>
  <c r="B505" i="3" s="1"/>
  <c r="Y505" i="3" s="1"/>
  <c r="T504" i="2" s="1"/>
  <c r="S508" i="3"/>
  <c r="S518" i="3"/>
  <c r="S525" i="3"/>
  <c r="B525" i="3" s="1"/>
  <c r="Y525" i="3" s="1"/>
  <c r="T524" i="2" s="1"/>
  <c r="S537" i="3"/>
  <c r="B537" i="3" s="1"/>
  <c r="Y537" i="3" s="1"/>
  <c r="T536" i="2" s="1"/>
  <c r="S998" i="3"/>
  <c r="S1017" i="3"/>
  <c r="S1020" i="3"/>
  <c r="S1027" i="3"/>
  <c r="S1034" i="3"/>
  <c r="S1039" i="3"/>
  <c r="S1044" i="3"/>
  <c r="S1055" i="3"/>
  <c r="S1066" i="3"/>
  <c r="S1074" i="3"/>
  <c r="S1080" i="3"/>
  <c r="S1088" i="3"/>
  <c r="S1094" i="3"/>
  <c r="S1100" i="3"/>
  <c r="S1109" i="3"/>
  <c r="S1115" i="3"/>
  <c r="S1124" i="3"/>
  <c r="S1132" i="3"/>
  <c r="S1140" i="3"/>
  <c r="S1148" i="3"/>
  <c r="S1156" i="3"/>
  <c r="S1163" i="3"/>
  <c r="S1168" i="3"/>
  <c r="S1173" i="3"/>
  <c r="S1941" i="3"/>
  <c r="S1945" i="3"/>
  <c r="S1949" i="3"/>
  <c r="B1949" i="3" s="1"/>
  <c r="S1958" i="3"/>
  <c r="S1966" i="3"/>
  <c r="S1969" i="3"/>
  <c r="S1973" i="3"/>
  <c r="S1977" i="3"/>
  <c r="B1977" i="3" s="1"/>
  <c r="Y1977" i="3" s="1"/>
  <c r="S1981" i="3"/>
  <c r="S2007" i="3"/>
  <c r="AC2003" i="1"/>
  <c r="AC2014" i="1"/>
  <c r="AC2032" i="1"/>
  <c r="AC2061" i="1"/>
  <c r="AC2063" i="1"/>
  <c r="AC2069" i="1"/>
  <c r="AC2076" i="1"/>
  <c r="AC2090" i="1"/>
  <c r="N961" i="2"/>
  <c r="N982" i="2"/>
  <c r="S89" i="3"/>
  <c r="S97" i="3"/>
  <c r="S104" i="3"/>
  <c r="S114" i="3"/>
  <c r="S122" i="3"/>
  <c r="S131" i="3"/>
  <c r="B131" i="3" s="1"/>
  <c r="Y131" i="3" s="1"/>
  <c r="T130" i="2" s="1"/>
  <c r="S140" i="3"/>
  <c r="B140" i="3" s="1"/>
  <c r="Y140" i="3" s="1"/>
  <c r="T139" i="2" s="1"/>
  <c r="S148" i="3"/>
  <c r="S155" i="3"/>
  <c r="S164" i="3"/>
  <c r="S171" i="3"/>
  <c r="B171" i="3" s="1"/>
  <c r="Y171" i="3" s="1"/>
  <c r="T170" i="2" s="1"/>
  <c r="S178" i="3"/>
  <c r="S185" i="3"/>
  <c r="S192" i="3"/>
  <c r="B192" i="3" s="1"/>
  <c r="Y192" i="3" s="1"/>
  <c r="T191" i="2" s="1"/>
  <c r="S199" i="3"/>
  <c r="S206" i="3"/>
  <c r="B206" i="3" s="1"/>
  <c r="Y206" i="3" s="1"/>
  <c r="T205" i="2" s="1"/>
  <c r="S213" i="3"/>
  <c r="S220" i="3"/>
  <c r="S227" i="3"/>
  <c r="S234" i="3"/>
  <c r="S241" i="3"/>
  <c r="S249" i="3"/>
  <c r="B249" i="3" s="1"/>
  <c r="S256" i="3"/>
  <c r="B256" i="3" s="1"/>
  <c r="S266" i="3"/>
  <c r="S273" i="3"/>
  <c r="B273" i="3" s="1"/>
  <c r="S280" i="3"/>
  <c r="S287" i="3"/>
  <c r="S294" i="3"/>
  <c r="B294" i="3" s="1"/>
  <c r="Y294" i="3" s="1"/>
  <c r="T293" i="2" s="1"/>
  <c r="S301" i="3"/>
  <c r="S308" i="3"/>
  <c r="S322" i="3"/>
  <c r="S327" i="3"/>
  <c r="S333" i="3"/>
  <c r="S342" i="3"/>
  <c r="S351" i="3"/>
  <c r="S361" i="3"/>
  <c r="S367" i="3"/>
  <c r="S374" i="3"/>
  <c r="S380" i="3"/>
  <c r="S386" i="3"/>
  <c r="S392" i="3"/>
  <c r="B392" i="3" s="1"/>
  <c r="S398" i="3"/>
  <c r="S404" i="3"/>
  <c r="S410" i="3"/>
  <c r="S416" i="3"/>
  <c r="S422" i="3"/>
  <c r="S428" i="3"/>
  <c r="S434" i="3"/>
  <c r="S440" i="3"/>
  <c r="S446" i="3"/>
  <c r="B446" i="3" s="1"/>
  <c r="Y446" i="3" s="1"/>
  <c r="T445" i="2" s="1"/>
  <c r="S452" i="3"/>
  <c r="S458" i="3"/>
  <c r="B458" i="3" s="1"/>
  <c r="S464" i="3"/>
  <c r="S470" i="3"/>
  <c r="B470" i="3" s="1"/>
  <c r="S476" i="3"/>
  <c r="S482" i="3"/>
  <c r="S499" i="3"/>
  <c r="S514" i="3"/>
  <c r="B514" i="3" s="1"/>
  <c r="Y514" i="3" s="1"/>
  <c r="T513" i="2" s="1"/>
  <c r="S517" i="3"/>
  <c r="S523" i="3"/>
  <c r="S529" i="3"/>
  <c r="S536" i="3"/>
  <c r="S999" i="3"/>
  <c r="S1023" i="3"/>
  <c r="S1030" i="3"/>
  <c r="S1038" i="3"/>
  <c r="S1043" i="3"/>
  <c r="S1048" i="3"/>
  <c r="S1053" i="3"/>
  <c r="S1065" i="3"/>
  <c r="S1071" i="3"/>
  <c r="S1079" i="3"/>
  <c r="S1087" i="3"/>
  <c r="S1093" i="3"/>
  <c r="S1101" i="3"/>
  <c r="S1110" i="3"/>
  <c r="S1112" i="3"/>
  <c r="S1114" i="3"/>
  <c r="S1120" i="3"/>
  <c r="S1137" i="3"/>
  <c r="S1142" i="3"/>
  <c r="S1147" i="3"/>
  <c r="S1155" i="3"/>
  <c r="S1160" i="3"/>
  <c r="S1172" i="3"/>
  <c r="S1920" i="3"/>
  <c r="B1920" i="3" s="1"/>
  <c r="S1929" i="3"/>
  <c r="B1929" i="3" s="1"/>
  <c r="S1933" i="3"/>
  <c r="S1942" i="3"/>
  <c r="S1946" i="3"/>
  <c r="S1959" i="3"/>
  <c r="B1959" i="3" s="1"/>
  <c r="Y1959" i="3" s="1"/>
  <c r="S1963" i="3"/>
  <c r="S1988" i="3"/>
  <c r="B1988" i="3" s="1"/>
  <c r="Y1988" i="3" s="1"/>
  <c r="S1992" i="3"/>
  <c r="AC2053" i="1"/>
  <c r="AC2070" i="1"/>
  <c r="AC2077" i="1"/>
  <c r="N1691" i="2"/>
  <c r="S77" i="3"/>
  <c r="S80" i="3"/>
  <c r="S83" i="3"/>
  <c r="B83" i="3" s="1"/>
  <c r="Y83" i="3" s="1"/>
  <c r="T82" i="2" s="1"/>
  <c r="S90" i="3"/>
  <c r="S93" i="3"/>
  <c r="S99" i="3"/>
  <c r="S103" i="3"/>
  <c r="S110" i="3"/>
  <c r="S115" i="3"/>
  <c r="S119" i="3"/>
  <c r="B119" i="3" s="1"/>
  <c r="Y119" i="3" s="1"/>
  <c r="T118" i="2" s="1"/>
  <c r="S125" i="3"/>
  <c r="S130" i="3"/>
  <c r="B130" i="3" s="1"/>
  <c r="Y130" i="3" s="1"/>
  <c r="T129" i="2" s="1"/>
  <c r="S136" i="3"/>
  <c r="S141" i="3"/>
  <c r="B141" i="3" s="1"/>
  <c r="Y141" i="3" s="1"/>
  <c r="T140" i="2" s="1"/>
  <c r="S147" i="3"/>
  <c r="S153" i="3"/>
  <c r="B153" i="3" s="1"/>
  <c r="Y153" i="3" s="1"/>
  <c r="T152" i="2" s="1"/>
  <c r="S158" i="3"/>
  <c r="S163" i="3"/>
  <c r="S169" i="3"/>
  <c r="S175" i="3"/>
  <c r="S183" i="3"/>
  <c r="B183" i="3" s="1"/>
  <c r="Y183" i="3" s="1"/>
  <c r="T182" i="2" s="1"/>
  <c r="S190" i="3"/>
  <c r="S198" i="3"/>
  <c r="S205" i="3"/>
  <c r="B205" i="3" s="1"/>
  <c r="Y205" i="3" s="1"/>
  <c r="T204" i="2" s="1"/>
  <c r="S212" i="3"/>
  <c r="B212" i="3" s="1"/>
  <c r="Y212" i="3" s="1"/>
  <c r="T211" i="2" s="1"/>
  <c r="S219" i="3"/>
  <c r="S226" i="3"/>
  <c r="B226" i="3" s="1"/>
  <c r="Y226" i="3" s="1"/>
  <c r="T225" i="2" s="1"/>
  <c r="S233" i="3"/>
  <c r="S240" i="3"/>
  <c r="B240" i="3" s="1"/>
  <c r="S254" i="3"/>
  <c r="S259" i="3"/>
  <c r="B259" i="3" s="1"/>
  <c r="S265" i="3"/>
  <c r="S272" i="3"/>
  <c r="B272" i="3" s="1"/>
  <c r="S279" i="3"/>
  <c r="S286" i="3"/>
  <c r="S293" i="3"/>
  <c r="B293" i="3" s="1"/>
  <c r="Y293" i="3" s="1"/>
  <c r="T292" i="2" s="1"/>
  <c r="S300" i="3"/>
  <c r="B300" i="3" s="1"/>
  <c r="S307" i="3"/>
  <c r="S314" i="3"/>
  <c r="S323" i="3"/>
  <c r="S330" i="3"/>
  <c r="S341" i="3"/>
  <c r="S347" i="3"/>
  <c r="S353" i="3"/>
  <c r="S359" i="3"/>
  <c r="B359" i="3" s="1"/>
  <c r="S365" i="3"/>
  <c r="S373" i="3"/>
  <c r="S379" i="3"/>
  <c r="S385" i="3"/>
  <c r="S391" i="3"/>
  <c r="B391" i="3" s="1"/>
  <c r="S397" i="3"/>
  <c r="S403" i="3"/>
  <c r="B403" i="3" s="1"/>
  <c r="S409" i="3"/>
  <c r="S415" i="3"/>
  <c r="S421" i="3"/>
  <c r="S427" i="3"/>
  <c r="S433" i="3"/>
  <c r="S439" i="3"/>
  <c r="S445" i="3"/>
  <c r="S451" i="3"/>
  <c r="S457" i="3"/>
  <c r="B457" i="3" s="1"/>
  <c r="S463" i="3"/>
  <c r="S469" i="3"/>
  <c r="B469" i="3" s="1"/>
  <c r="S475" i="3"/>
  <c r="S481" i="3"/>
  <c r="B481" i="3" s="1"/>
  <c r="S491" i="3"/>
  <c r="S496" i="3"/>
  <c r="S501" i="3"/>
  <c r="S519" i="3"/>
  <c r="S522" i="3"/>
  <c r="S526" i="3"/>
  <c r="S532" i="3"/>
  <c r="S533" i="3"/>
  <c r="S534" i="3"/>
  <c r="S1002" i="3"/>
  <c r="S1026" i="3"/>
  <c r="S1033" i="3"/>
  <c r="S1041" i="3"/>
  <c r="S1057" i="3"/>
  <c r="S1062" i="3"/>
  <c r="S1073" i="3"/>
  <c r="S1081" i="3"/>
  <c r="S1089" i="3"/>
  <c r="S1095" i="3"/>
  <c r="S1103" i="3"/>
  <c r="S1111" i="3"/>
  <c r="S1113" i="3"/>
  <c r="S1118" i="3"/>
  <c r="S1128" i="3"/>
  <c r="S1136" i="3"/>
  <c r="S1152" i="3"/>
  <c r="S1164" i="3"/>
  <c r="S1171" i="3"/>
  <c r="N1688" i="2"/>
  <c r="S79" i="3"/>
  <c r="S81" i="3"/>
  <c r="S84" i="3"/>
  <c r="B84" i="3" s="1"/>
  <c r="Y84" i="3" s="1"/>
  <c r="T83" i="2" s="1"/>
  <c r="S88" i="3"/>
  <c r="S91" i="3"/>
  <c r="S96" i="3"/>
  <c r="B96" i="3" s="1"/>
  <c r="Y96" i="3" s="1"/>
  <c r="T95" i="2" s="1"/>
  <c r="S102" i="3"/>
  <c r="S107" i="3"/>
  <c r="B107" i="3" s="1"/>
  <c r="Y107" i="3" s="1"/>
  <c r="T106" i="2" s="1"/>
  <c r="S113" i="3"/>
  <c r="S118" i="3"/>
  <c r="B118" i="3" s="1"/>
  <c r="Y118" i="3" s="1"/>
  <c r="T117" i="2" s="1"/>
  <c r="S123" i="3"/>
  <c r="S128" i="3"/>
  <c r="S133" i="3"/>
  <c r="S138" i="3"/>
  <c r="S144" i="3"/>
  <c r="S150" i="3"/>
  <c r="S156" i="3"/>
  <c r="S161" i="3"/>
  <c r="B161" i="3" s="1"/>
  <c r="Y161" i="3" s="1"/>
  <c r="T160" i="2" s="1"/>
  <c r="S166" i="3"/>
  <c r="S172" i="3"/>
  <c r="B172" i="3" s="1"/>
  <c r="S180" i="3"/>
  <c r="S187" i="3"/>
  <c r="S194" i="3"/>
  <c r="B194" i="3" s="1"/>
  <c r="Y194" i="3" s="1"/>
  <c r="T193" i="2" s="1"/>
  <c r="S201" i="3"/>
  <c r="S209" i="3"/>
  <c r="S216" i="3"/>
  <c r="S223" i="3"/>
  <c r="S230" i="3"/>
  <c r="S237" i="3"/>
  <c r="B237" i="3" s="1"/>
  <c r="Y237" i="3" s="1"/>
  <c r="T236" i="2" s="1"/>
  <c r="S244" i="3"/>
  <c r="B244" i="3" s="1"/>
  <c r="S251" i="3"/>
  <c r="S261" i="3"/>
  <c r="B261" i="3" s="1"/>
  <c r="Y261" i="3" s="1"/>
  <c r="T260" i="2" s="1"/>
  <c r="S269" i="3"/>
  <c r="S278" i="3"/>
  <c r="B278" i="3" s="1"/>
  <c r="S285" i="3"/>
  <c r="S292" i="3"/>
  <c r="S298" i="3"/>
  <c r="S304" i="3"/>
  <c r="B304" i="3" s="1"/>
  <c r="S310" i="3"/>
  <c r="S315" i="3"/>
  <c r="B315" i="3" s="1"/>
  <c r="S320" i="3"/>
  <c r="S329" i="3"/>
  <c r="S340" i="3"/>
  <c r="S348" i="3"/>
  <c r="S354" i="3"/>
  <c r="S360" i="3"/>
  <c r="B360" i="3" s="1"/>
  <c r="S366" i="3"/>
  <c r="S372" i="3"/>
  <c r="S378" i="3"/>
  <c r="S384" i="3"/>
  <c r="S393" i="3"/>
  <c r="B393" i="3" s="1"/>
  <c r="S400" i="3"/>
  <c r="S406" i="3"/>
  <c r="S412" i="3"/>
  <c r="B412" i="3" s="1"/>
  <c r="S418" i="3"/>
  <c r="S424" i="3"/>
  <c r="B424" i="3" s="1"/>
  <c r="S437" i="3"/>
  <c r="S444" i="3"/>
  <c r="S455" i="3"/>
  <c r="S461" i="3"/>
  <c r="S465" i="3"/>
  <c r="S484" i="3"/>
  <c r="S503" i="3"/>
  <c r="B503" i="3" s="1"/>
  <c r="Y503" i="3" s="1"/>
  <c r="T502" i="2" s="1"/>
  <c r="S506" i="3"/>
  <c r="S530" i="3"/>
  <c r="S538" i="3"/>
  <c r="B538" i="3" s="1"/>
  <c r="Y538" i="3" s="1"/>
  <c r="T537" i="2" s="1"/>
  <c r="S540" i="3"/>
  <c r="S542" i="3"/>
  <c r="S1005" i="3"/>
  <c r="S1036" i="3"/>
  <c r="S1049" i="3"/>
  <c r="S1054" i="3"/>
  <c r="S1058" i="3"/>
  <c r="S1063" i="3"/>
  <c r="S1070" i="3"/>
  <c r="S1078" i="3"/>
  <c r="S1086" i="3"/>
  <c r="S1096" i="3"/>
  <c r="S1104" i="3"/>
  <c r="S1107" i="3"/>
  <c r="S1121" i="3"/>
  <c r="S1138" i="3"/>
  <c r="S1143" i="3"/>
  <c r="S1151" i="3"/>
  <c r="S1161" i="3"/>
  <c r="S1166" i="3"/>
  <c r="S1924" i="3"/>
  <c r="B1924" i="3" s="1"/>
  <c r="Y1924" i="3" s="1"/>
  <c r="S1928" i="3"/>
  <c r="S1932" i="3"/>
  <c r="B1932" i="3" s="1"/>
  <c r="Y1932" i="3" s="1"/>
  <c r="S1936" i="3"/>
  <c r="S1944" i="3"/>
  <c r="B1944" i="3" s="1"/>
  <c r="S1948" i="3"/>
  <c r="B1948" i="3" s="1"/>
  <c r="S1952" i="3"/>
  <c r="B1952" i="3" s="1"/>
  <c r="S1991" i="3"/>
  <c r="S1999" i="3"/>
  <c r="S2000" i="3"/>
  <c r="B2000" i="3" s="1"/>
  <c r="S2001" i="3"/>
  <c r="S2006" i="3"/>
  <c r="AC2060" i="1"/>
  <c r="AC2065" i="1"/>
  <c r="AC2079" i="1"/>
  <c r="AC2086" i="1"/>
  <c r="S15" i="3"/>
  <c r="S16" i="3"/>
  <c r="S17" i="3"/>
  <c r="S18" i="3"/>
  <c r="S19" i="3"/>
  <c r="S20" i="3"/>
  <c r="S21" i="3"/>
  <c r="S22" i="3"/>
  <c r="S23" i="3"/>
  <c r="S24" i="3"/>
  <c r="S25" i="3"/>
  <c r="S26" i="3"/>
  <c r="B26" i="3" s="1"/>
  <c r="Y26" i="3" s="1"/>
  <c r="T25" i="2" s="1"/>
  <c r="S27" i="3"/>
  <c r="S28" i="3"/>
  <c r="S29" i="3"/>
  <c r="S30" i="3"/>
  <c r="S31" i="3"/>
  <c r="S32" i="3"/>
  <c r="S33" i="3"/>
  <c r="S34" i="3"/>
  <c r="S35" i="3"/>
  <c r="S36" i="3"/>
  <c r="S37" i="3"/>
  <c r="B37" i="3" s="1"/>
  <c r="Y37" i="3" s="1"/>
  <c r="T36" i="2" s="1"/>
  <c r="S38" i="3"/>
  <c r="S39" i="3"/>
  <c r="S40" i="3"/>
  <c r="S41" i="3"/>
  <c r="S42" i="3"/>
  <c r="S43" i="3"/>
  <c r="S44" i="3"/>
  <c r="S45" i="3"/>
  <c r="S46" i="3"/>
  <c r="S47" i="3"/>
  <c r="S48" i="3"/>
  <c r="S49" i="3"/>
  <c r="B49" i="3" s="1"/>
  <c r="Y49" i="3" s="1"/>
  <c r="T48" i="2" s="1"/>
  <c r="S50" i="3"/>
  <c r="S51" i="3"/>
  <c r="B51" i="3" s="1"/>
  <c r="Y51" i="3" s="1"/>
  <c r="T50" i="2" s="1"/>
  <c r="S52" i="3"/>
  <c r="S53" i="3"/>
  <c r="S54" i="3"/>
  <c r="S55" i="3"/>
  <c r="S56" i="3"/>
  <c r="S57" i="3"/>
  <c r="S58" i="3"/>
  <c r="S59" i="3"/>
  <c r="S60" i="3"/>
  <c r="S61" i="3"/>
  <c r="B61" i="3" s="1"/>
  <c r="Y61" i="3" s="1"/>
  <c r="T60" i="2" s="1"/>
  <c r="S62" i="3"/>
  <c r="S63" i="3"/>
  <c r="B63" i="3" s="1"/>
  <c r="Y63" i="3" s="1"/>
  <c r="T62" i="2" s="1"/>
  <c r="S64" i="3"/>
  <c r="S65" i="3"/>
  <c r="S66" i="3"/>
  <c r="S67" i="3"/>
  <c r="S68" i="3"/>
  <c r="S69" i="3"/>
  <c r="S70" i="3"/>
  <c r="S71" i="3"/>
  <c r="B71" i="3" s="1"/>
  <c r="Y71" i="3" s="1"/>
  <c r="T70" i="2" s="1"/>
  <c r="S72" i="3"/>
  <c r="B72" i="3" s="1"/>
  <c r="Y72" i="3" s="1"/>
  <c r="T71" i="2" s="1"/>
  <c r="S73" i="3"/>
  <c r="B73" i="3" s="1"/>
  <c r="Y73" i="3" s="1"/>
  <c r="T72" i="2" s="1"/>
  <c r="S74" i="3"/>
  <c r="S75" i="3"/>
  <c r="S76" i="3"/>
  <c r="S78" i="3"/>
  <c r="S82" i="3"/>
  <c r="S85" i="3"/>
  <c r="B85" i="3" s="1"/>
  <c r="Y85" i="3" s="1"/>
  <c r="T84" i="2" s="1"/>
  <c r="S92" i="3"/>
  <c r="S100" i="3"/>
  <c r="S108" i="3"/>
  <c r="B108" i="3" s="1"/>
  <c r="Y108" i="3" s="1"/>
  <c r="T107" i="2" s="1"/>
  <c r="S116" i="3"/>
  <c r="S124" i="3"/>
  <c r="S132" i="3"/>
  <c r="B132" i="3" s="1"/>
  <c r="Y132" i="3" s="1"/>
  <c r="T131" i="2" s="1"/>
  <c r="S139" i="3"/>
  <c r="S146" i="3"/>
  <c r="S154" i="3"/>
  <c r="S162" i="3"/>
  <c r="S170" i="3"/>
  <c r="S177" i="3"/>
  <c r="S184" i="3"/>
  <c r="S191" i="3"/>
  <c r="S197" i="3"/>
  <c r="S204" i="3"/>
  <c r="S211" i="3"/>
  <c r="B211" i="3" s="1"/>
  <c r="Y211" i="3" s="1"/>
  <c r="T210" i="2" s="1"/>
  <c r="S218" i="3"/>
  <c r="S225" i="3"/>
  <c r="B225" i="3" s="1"/>
  <c r="Y225" i="3" s="1"/>
  <c r="T224" i="2" s="1"/>
  <c r="S232" i="3"/>
  <c r="B232" i="3" s="1"/>
  <c r="Y232" i="3" s="1"/>
  <c r="T231" i="2" s="1"/>
  <c r="S239" i="3"/>
  <c r="S245" i="3"/>
  <c r="S250" i="3"/>
  <c r="S255" i="3"/>
  <c r="S262" i="3"/>
  <c r="S267" i="3"/>
  <c r="S274" i="3"/>
  <c r="S281" i="3"/>
  <c r="S288" i="3"/>
  <c r="S295" i="3"/>
  <c r="B295" i="3" s="1"/>
  <c r="S302" i="3"/>
  <c r="S309" i="3"/>
  <c r="S316" i="3"/>
  <c r="B316" i="3" s="1"/>
  <c r="S321" i="3"/>
  <c r="S328" i="3"/>
  <c r="S335" i="3"/>
  <c r="S346" i="3"/>
  <c r="S352" i="3"/>
  <c r="S358" i="3"/>
  <c r="B358" i="3" s="1"/>
  <c r="S368" i="3"/>
  <c r="S375" i="3"/>
  <c r="S382" i="3"/>
  <c r="S390" i="3"/>
  <c r="S399" i="3"/>
  <c r="S429" i="3"/>
  <c r="S435" i="3"/>
  <c r="B435" i="3" s="1"/>
  <c r="S441" i="3"/>
  <c r="S447" i="3"/>
  <c r="B447" i="3" s="1"/>
  <c r="Y447" i="3" s="1"/>
  <c r="T446" i="2" s="1"/>
  <c r="S453" i="3"/>
  <c r="S459" i="3"/>
  <c r="B459" i="3" s="1"/>
  <c r="S467" i="3"/>
  <c r="S473" i="3"/>
  <c r="S479" i="3"/>
  <c r="B479" i="3" s="1"/>
  <c r="S485" i="3"/>
  <c r="S487" i="3"/>
  <c r="S492" i="3"/>
  <c r="S504" i="3"/>
  <c r="S511" i="3"/>
  <c r="S513" i="3"/>
  <c r="B513" i="3" s="1"/>
  <c r="Y513" i="3" s="1"/>
  <c r="T512" i="2" s="1"/>
  <c r="S521" i="3"/>
  <c r="S528" i="3"/>
  <c r="S539" i="3"/>
  <c r="S1000" i="3"/>
  <c r="S1018" i="3"/>
  <c r="S1025" i="3"/>
  <c r="S1029" i="3"/>
  <c r="S1037" i="3"/>
  <c r="S1045" i="3"/>
  <c r="S1050" i="3"/>
  <c r="S1061" i="3"/>
  <c r="S1069" i="3"/>
  <c r="S1077" i="3"/>
  <c r="S1085" i="3"/>
  <c r="S1091" i="3"/>
  <c r="S1099" i="3"/>
  <c r="S1116" i="3"/>
  <c r="S1119" i="3"/>
  <c r="S1123" i="3"/>
  <c r="S1131" i="3"/>
  <c r="S1139" i="3"/>
  <c r="S1144" i="3"/>
  <c r="S1149" i="3"/>
  <c r="S1157" i="3"/>
  <c r="S1162" i="3"/>
  <c r="S1169" i="3"/>
  <c r="S1174" i="3"/>
  <c r="S1923" i="3"/>
  <c r="B1923" i="3" s="1"/>
  <c r="S1927" i="3"/>
  <c r="S1940" i="3"/>
  <c r="S1953" i="3"/>
  <c r="B1953" i="3" s="1"/>
  <c r="S1957" i="3"/>
  <c r="S1961" i="3"/>
  <c r="S1971" i="3"/>
  <c r="B1971" i="3" s="1"/>
  <c r="Y1971" i="3" s="1"/>
  <c r="S1974" i="3"/>
  <c r="B1974" i="3" s="1"/>
  <c r="Y1974" i="3" s="1"/>
  <c r="S1978" i="3"/>
  <c r="S1982" i="3"/>
  <c r="S1986" i="3"/>
  <c r="S1990" i="3"/>
  <c r="S1994" i="3"/>
  <c r="S712" i="3"/>
  <c r="B712" i="3" s="1"/>
  <c r="S713" i="3"/>
  <c r="S714" i="3"/>
  <c r="B714" i="3" s="1"/>
  <c r="S715" i="3"/>
  <c r="S716" i="3"/>
  <c r="S717" i="3"/>
  <c r="S718" i="3"/>
  <c r="S719" i="3"/>
  <c r="S720" i="3"/>
  <c r="S721" i="3"/>
  <c r="S722" i="3"/>
  <c r="B722" i="3" s="1"/>
  <c r="S723" i="3"/>
  <c r="S724" i="3"/>
  <c r="B724" i="3" s="1"/>
  <c r="S725" i="3"/>
  <c r="S726" i="3"/>
  <c r="B726" i="3" s="1"/>
  <c r="S727" i="3"/>
  <c r="S728" i="3"/>
  <c r="S729" i="3"/>
  <c r="S730" i="3"/>
  <c r="S731" i="3"/>
  <c r="S732" i="3"/>
  <c r="S733" i="3"/>
  <c r="S734" i="3"/>
  <c r="B734" i="3" s="1"/>
  <c r="S735" i="3"/>
  <c r="S736" i="3"/>
  <c r="B736" i="3" s="1"/>
  <c r="S737" i="3"/>
  <c r="S738" i="3"/>
  <c r="B738" i="3" s="1"/>
  <c r="S739" i="3"/>
  <c r="S740" i="3"/>
  <c r="S741" i="3"/>
  <c r="S742" i="3"/>
  <c r="S743" i="3"/>
  <c r="S744" i="3"/>
  <c r="S745" i="3"/>
  <c r="S746" i="3"/>
  <c r="B746" i="3" s="1"/>
  <c r="S747" i="3"/>
  <c r="S748" i="3"/>
  <c r="B748" i="3" s="1"/>
  <c r="S749" i="3"/>
  <c r="B749" i="3" s="1"/>
  <c r="S750" i="3"/>
  <c r="S751" i="3"/>
  <c r="S752" i="3"/>
  <c r="S753" i="3"/>
  <c r="S754" i="3"/>
  <c r="S755" i="3"/>
  <c r="S756" i="3"/>
  <c r="S757" i="3"/>
  <c r="B757" i="3" s="1"/>
  <c r="S758" i="3"/>
  <c r="S759" i="3"/>
  <c r="B759" i="3" s="1"/>
  <c r="S760" i="3"/>
  <c r="S761" i="3"/>
  <c r="B761" i="3" s="1"/>
  <c r="S762" i="3"/>
  <c r="S763" i="3"/>
  <c r="S764" i="3"/>
  <c r="S765" i="3"/>
  <c r="S766" i="3"/>
  <c r="S767" i="3"/>
  <c r="S768" i="3"/>
  <c r="S769" i="3"/>
  <c r="B769" i="3" s="1"/>
  <c r="S770" i="3"/>
  <c r="S771" i="3"/>
  <c r="B771" i="3" s="1"/>
  <c r="S772" i="3"/>
  <c r="S773" i="3"/>
  <c r="B773" i="3" s="1"/>
  <c r="S774" i="3"/>
  <c r="S775" i="3"/>
  <c r="S776" i="3"/>
  <c r="S777" i="3"/>
  <c r="S778" i="3"/>
  <c r="S779" i="3"/>
  <c r="S780" i="3"/>
  <c r="S781" i="3"/>
  <c r="B781" i="3" s="1"/>
  <c r="S782" i="3"/>
  <c r="S783" i="3"/>
  <c r="S784" i="3"/>
  <c r="S785" i="3"/>
  <c r="B785" i="3" s="1"/>
  <c r="S786" i="3"/>
  <c r="S787" i="3"/>
  <c r="S788" i="3"/>
  <c r="S789" i="3"/>
  <c r="S790" i="3"/>
  <c r="S791" i="3"/>
  <c r="S792" i="3"/>
  <c r="B792" i="3" s="1"/>
  <c r="Y792" i="3" s="1"/>
  <c r="T791" i="2" s="1"/>
  <c r="S793" i="3"/>
  <c r="S794" i="3"/>
  <c r="S795" i="3"/>
  <c r="S796" i="3"/>
  <c r="B796" i="3" s="1"/>
  <c r="Y796" i="3" s="1"/>
  <c r="T795" i="2" s="1"/>
  <c r="S797" i="3"/>
  <c r="S798" i="3"/>
  <c r="S799" i="3"/>
  <c r="S800" i="3"/>
  <c r="S801" i="3"/>
  <c r="S802" i="3"/>
  <c r="S803" i="3"/>
  <c r="S804" i="3"/>
  <c r="B804" i="3" s="1"/>
  <c r="Y804" i="3" s="1"/>
  <c r="T803" i="2" s="1"/>
  <c r="S805" i="3"/>
  <c r="S806" i="3"/>
  <c r="S807" i="3"/>
  <c r="S808" i="3"/>
  <c r="B808" i="3" s="1"/>
  <c r="Y808" i="3" s="1"/>
  <c r="T807" i="2" s="1"/>
  <c r="S809" i="3"/>
  <c r="S810" i="3"/>
  <c r="S811" i="3"/>
  <c r="S812" i="3"/>
  <c r="S813" i="3"/>
  <c r="S814" i="3"/>
  <c r="S815" i="3"/>
  <c r="B815" i="3" s="1"/>
  <c r="Y815" i="3" s="1"/>
  <c r="T814" i="2" s="1"/>
  <c r="S816" i="3"/>
  <c r="S817" i="3"/>
  <c r="S818" i="3"/>
  <c r="S819" i="3"/>
  <c r="B819" i="3" s="1"/>
  <c r="Y819" i="3" s="1"/>
  <c r="T818" i="2" s="1"/>
  <c r="S820" i="3"/>
  <c r="S821" i="3"/>
  <c r="S822" i="3"/>
  <c r="S823" i="3"/>
  <c r="S824" i="3"/>
  <c r="S825" i="3"/>
  <c r="S826" i="3"/>
  <c r="B826" i="3" s="1"/>
  <c r="Y826" i="3" s="1"/>
  <c r="T825" i="2" s="1"/>
  <c r="S827" i="3"/>
  <c r="S828" i="3"/>
  <c r="S847" i="3"/>
  <c r="S1001" i="3"/>
  <c r="S1006" i="3"/>
  <c r="S1007" i="3"/>
  <c r="S1008" i="3"/>
  <c r="S1009" i="3"/>
  <c r="S1010" i="3"/>
  <c r="S1011" i="3"/>
  <c r="S1012" i="3"/>
  <c r="S1013" i="3"/>
  <c r="S1014" i="3"/>
  <c r="S1015" i="3"/>
  <c r="S1016" i="3"/>
  <c r="S1021" i="3"/>
  <c r="S1024" i="3"/>
  <c r="S1028" i="3"/>
  <c r="S1042" i="3"/>
  <c r="S1047" i="3"/>
  <c r="S1052" i="3"/>
  <c r="S1060" i="3"/>
  <c r="S1068" i="3"/>
  <c r="S1076" i="3"/>
  <c r="S1082" i="3"/>
  <c r="S1090" i="3"/>
  <c r="S1098" i="3"/>
  <c r="S1105" i="3"/>
  <c r="S1122" i="3"/>
  <c r="S1125" i="3"/>
  <c r="S1129" i="3"/>
  <c r="S1133" i="3"/>
  <c r="S1141" i="3"/>
  <c r="S1146" i="3"/>
  <c r="S1153" i="3"/>
  <c r="S1159" i="3"/>
  <c r="S1167" i="3"/>
  <c r="S1934" i="3"/>
  <c r="B1934" i="3" s="1"/>
  <c r="S1938" i="3"/>
  <c r="S1943" i="3"/>
  <c r="S1956" i="3"/>
  <c r="S1960" i="3"/>
  <c r="S1965" i="3"/>
  <c r="AC2025" i="1"/>
  <c r="AC2036" i="1"/>
  <c r="AC2051" i="1"/>
  <c r="AC2064" i="1"/>
  <c r="AC2066" i="1"/>
  <c r="AC2072" i="1"/>
  <c r="AC2078" i="1"/>
  <c r="AC2080" i="1"/>
  <c r="AC2087" i="1"/>
  <c r="S1693" i="3"/>
  <c r="S1694" i="3"/>
  <c r="S1695" i="3"/>
  <c r="B1695" i="3" s="1"/>
  <c r="Y1695" i="3" s="1"/>
  <c r="S1696" i="3"/>
  <c r="S1697" i="3"/>
  <c r="S1698" i="3"/>
  <c r="S1699" i="3"/>
  <c r="B1699" i="3" s="1"/>
  <c r="Y1699" i="3" s="1"/>
  <c r="S1925" i="3"/>
  <c r="S1937" i="3"/>
  <c r="B1937" i="3" s="1"/>
  <c r="S1939" i="3"/>
  <c r="S1950" i="3"/>
  <c r="B1950" i="3" s="1"/>
  <c r="S1955" i="3"/>
  <c r="S1964" i="3"/>
  <c r="S1975" i="3"/>
  <c r="B1975" i="3" s="1"/>
  <c r="Y1975" i="3" s="1"/>
  <c r="S1976" i="3"/>
  <c r="S1980" i="3"/>
  <c r="B1980" i="3" s="1"/>
  <c r="Y1980" i="3" s="1"/>
  <c r="S1984" i="3"/>
  <c r="B1984" i="3" s="1"/>
  <c r="Y1984" i="3" s="1"/>
  <c r="S1985" i="3"/>
  <c r="S1995" i="3"/>
  <c r="S1996" i="3"/>
  <c r="B1996" i="3" s="1"/>
  <c r="Y1996" i="3" s="1"/>
  <c r="S1997" i="3"/>
  <c r="S1998" i="3"/>
  <c r="B1998" i="3" s="1"/>
  <c r="Y1998" i="3" s="1"/>
  <c r="S2002" i="3"/>
  <c r="B2002" i="3" s="1"/>
  <c r="AC2068" i="1"/>
  <c r="AC2075" i="1"/>
  <c r="AC2082" i="1"/>
  <c r="AC2089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3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1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39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6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3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0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6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1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S2005" i="3"/>
  <c r="S2009" i="3"/>
  <c r="AC2001" i="1"/>
  <c r="AC2002" i="1"/>
  <c r="AC2019" i="1"/>
  <c r="AC2023" i="1"/>
  <c r="AC2029" i="1"/>
  <c r="AC2038" i="1"/>
  <c r="AC2041" i="1"/>
  <c r="AC2083" i="1"/>
  <c r="AC2084" i="1"/>
  <c r="AC2091" i="1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2" i="2"/>
  <c r="J2023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S830" i="3"/>
  <c r="S838" i="3"/>
  <c r="S844" i="3"/>
  <c r="S852" i="3"/>
  <c r="S862" i="3"/>
  <c r="S865" i="3"/>
  <c r="S867" i="3"/>
  <c r="S881" i="3"/>
  <c r="S890" i="3"/>
  <c r="S896" i="3"/>
  <c r="S901" i="3"/>
  <c r="S906" i="3"/>
  <c r="S914" i="3"/>
  <c r="S924" i="3"/>
  <c r="S930" i="3"/>
  <c r="S935" i="3"/>
  <c r="S940" i="3"/>
  <c r="S955" i="3"/>
  <c r="S964" i="3"/>
  <c r="S968" i="3"/>
  <c r="S972" i="3"/>
  <c r="S979" i="3"/>
  <c r="S984" i="3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522" i="2"/>
  <c r="J525" i="2"/>
  <c r="J529" i="2"/>
  <c r="J531" i="2"/>
  <c r="J533" i="2"/>
  <c r="J535" i="2"/>
  <c r="J537" i="2"/>
  <c r="J539" i="2"/>
  <c r="J541" i="2"/>
  <c r="J543" i="2"/>
  <c r="J544" i="2"/>
  <c r="J546" i="2"/>
  <c r="J548" i="2"/>
  <c r="J550" i="2"/>
  <c r="J552" i="2"/>
  <c r="J554" i="2"/>
  <c r="J556" i="2"/>
  <c r="J558" i="2"/>
  <c r="J560" i="2"/>
  <c r="J562" i="2"/>
  <c r="J565" i="2"/>
  <c r="J568" i="2"/>
  <c r="J570" i="2"/>
  <c r="J571" i="2"/>
  <c r="J574" i="2"/>
  <c r="J575" i="2"/>
  <c r="J577" i="2"/>
  <c r="J579" i="2"/>
  <c r="J581" i="2"/>
  <c r="J583" i="2"/>
  <c r="J584" i="2"/>
  <c r="J587" i="2"/>
  <c r="J589" i="2"/>
  <c r="J590" i="2"/>
  <c r="J594" i="2"/>
  <c r="J597" i="2"/>
  <c r="J598" i="2"/>
  <c r="J601" i="2"/>
  <c r="J603" i="2"/>
  <c r="J604" i="2"/>
  <c r="J861" i="2"/>
  <c r="J864" i="2"/>
  <c r="J867" i="2"/>
  <c r="J870" i="2"/>
  <c r="J873" i="2"/>
  <c r="J876" i="2"/>
  <c r="J879" i="2"/>
  <c r="J884" i="2"/>
  <c r="J885" i="2"/>
  <c r="J888" i="2"/>
  <c r="J889" i="2"/>
  <c r="J894" i="2"/>
  <c r="J895" i="2"/>
  <c r="J896" i="2"/>
  <c r="J899" i="2"/>
  <c r="J900" i="2"/>
  <c r="J905" i="2"/>
  <c r="J906" i="2"/>
  <c r="N906" i="2"/>
  <c r="J909" i="2"/>
  <c r="J910" i="2"/>
  <c r="J915" i="2"/>
  <c r="J920" i="2"/>
  <c r="N920" i="2"/>
  <c r="J921" i="2"/>
  <c r="J924" i="2"/>
  <c r="J925" i="2"/>
  <c r="S831" i="3"/>
  <c r="B831" i="3" s="1"/>
  <c r="Y831" i="3" s="1"/>
  <c r="T830" i="2" s="1"/>
  <c r="S839" i="3"/>
  <c r="S850" i="3"/>
  <c r="S863" i="3"/>
  <c r="S866" i="3"/>
  <c r="S873" i="3"/>
  <c r="S877" i="3"/>
  <c r="S886" i="3"/>
  <c r="S895" i="3"/>
  <c r="S900" i="3"/>
  <c r="S905" i="3"/>
  <c r="S915" i="3"/>
  <c r="S921" i="3"/>
  <c r="S927" i="3"/>
  <c r="S933" i="3"/>
  <c r="S947" i="3"/>
  <c r="S950" i="3"/>
  <c r="S953" i="3"/>
  <c r="S956" i="3"/>
  <c r="S963" i="3"/>
  <c r="S967" i="3"/>
  <c r="S976" i="3"/>
  <c r="S981" i="3"/>
  <c r="S986" i="3"/>
  <c r="S991" i="3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3" i="2"/>
  <c r="J524" i="2"/>
  <c r="J526" i="2"/>
  <c r="J527" i="2"/>
  <c r="J528" i="2"/>
  <c r="J530" i="2"/>
  <c r="J532" i="2"/>
  <c r="J534" i="2"/>
  <c r="J536" i="2"/>
  <c r="J538" i="2"/>
  <c r="J540" i="2"/>
  <c r="J542" i="2"/>
  <c r="J545" i="2"/>
  <c r="J547" i="2"/>
  <c r="J549" i="2"/>
  <c r="J551" i="2"/>
  <c r="J553" i="2"/>
  <c r="J555" i="2"/>
  <c r="J557" i="2"/>
  <c r="J559" i="2"/>
  <c r="J561" i="2"/>
  <c r="J563" i="2"/>
  <c r="J564" i="2"/>
  <c r="J566" i="2"/>
  <c r="J567" i="2"/>
  <c r="J569" i="2"/>
  <c r="J572" i="2"/>
  <c r="J573" i="2"/>
  <c r="J576" i="2"/>
  <c r="J578" i="2"/>
  <c r="J580" i="2"/>
  <c r="J582" i="2"/>
  <c r="J585" i="2"/>
  <c r="J586" i="2"/>
  <c r="J588" i="2"/>
  <c r="J591" i="2"/>
  <c r="J592" i="2"/>
  <c r="J593" i="2"/>
  <c r="J595" i="2"/>
  <c r="J596" i="2"/>
  <c r="J599" i="2"/>
  <c r="J600" i="2"/>
  <c r="J602" i="2"/>
  <c r="J605" i="2"/>
  <c r="J859" i="2"/>
  <c r="J860" i="2"/>
  <c r="J863" i="2"/>
  <c r="J868" i="2"/>
  <c r="J871" i="2"/>
  <c r="J874" i="2"/>
  <c r="J875" i="2"/>
  <c r="J880" i="2"/>
  <c r="J881" i="2"/>
  <c r="J882" i="2"/>
  <c r="J886" i="2"/>
  <c r="J893" i="2"/>
  <c r="J912" i="2"/>
  <c r="J913" i="2"/>
  <c r="J916" i="2"/>
  <c r="S834" i="3"/>
  <c r="S842" i="3"/>
  <c r="S854" i="3"/>
  <c r="B854" i="3" s="1"/>
  <c r="Y854" i="3" s="1"/>
  <c r="T853" i="2" s="1"/>
  <c r="S864" i="3"/>
  <c r="S870" i="3"/>
  <c r="S884" i="3"/>
  <c r="S893" i="3"/>
  <c r="S898" i="3"/>
  <c r="S903" i="3"/>
  <c r="S908" i="3"/>
  <c r="S913" i="3"/>
  <c r="S923" i="3"/>
  <c r="S931" i="3"/>
  <c r="S936" i="3"/>
  <c r="S941" i="3"/>
  <c r="S959" i="3"/>
  <c r="S978" i="3"/>
  <c r="S985" i="3"/>
  <c r="S996" i="3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62" i="2"/>
  <c r="J865" i="2"/>
  <c r="J866" i="2"/>
  <c r="J869" i="2"/>
  <c r="J872" i="2"/>
  <c r="J877" i="2"/>
  <c r="J878" i="2"/>
  <c r="J883" i="2"/>
  <c r="N883" i="2"/>
  <c r="J887" i="2"/>
  <c r="J890" i="2"/>
  <c r="J891" i="2"/>
  <c r="J892" i="2"/>
  <c r="J897" i="2"/>
  <c r="J898" i="2"/>
  <c r="J901" i="2"/>
  <c r="J902" i="2"/>
  <c r="J903" i="2"/>
  <c r="J904" i="2"/>
  <c r="J907" i="2"/>
  <c r="J908" i="2"/>
  <c r="J911" i="2"/>
  <c r="J914" i="2"/>
  <c r="J917" i="2"/>
  <c r="J918" i="2"/>
  <c r="J919" i="2"/>
  <c r="J922" i="2"/>
  <c r="J923" i="2"/>
  <c r="J926" i="2"/>
  <c r="S832" i="3"/>
  <c r="S841" i="3"/>
  <c r="S857" i="3"/>
  <c r="S861" i="3"/>
  <c r="S869" i="3"/>
  <c r="S879" i="3"/>
  <c r="S904" i="3"/>
  <c r="S910" i="3"/>
  <c r="S920" i="3"/>
  <c r="S928" i="3"/>
  <c r="S946" i="3"/>
  <c r="S949" i="3"/>
  <c r="S957" i="3"/>
  <c r="S965" i="3"/>
  <c r="S969" i="3"/>
  <c r="S974" i="3"/>
  <c r="S980" i="3"/>
  <c r="S997" i="3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544" i="2"/>
  <c r="J1545" i="2"/>
  <c r="J1547" i="2"/>
  <c r="J1548" i="2"/>
  <c r="J1550" i="2"/>
  <c r="J1552" i="2"/>
  <c r="J1554" i="2"/>
  <c r="J1555" i="2"/>
  <c r="J1557" i="2"/>
  <c r="J1560" i="2"/>
  <c r="J1562" i="2"/>
  <c r="J1564" i="2"/>
  <c r="J1566" i="2"/>
  <c r="J1568" i="2"/>
  <c r="J1570" i="2"/>
  <c r="J1572" i="2"/>
  <c r="J1574" i="2"/>
  <c r="J1576" i="2"/>
  <c r="J1578" i="2"/>
  <c r="J1580" i="2"/>
  <c r="J1582" i="2"/>
  <c r="J1584" i="2"/>
  <c r="J1586" i="2"/>
  <c r="J1588" i="2"/>
  <c r="S836" i="3"/>
  <c r="S845" i="3"/>
  <c r="S853" i="3"/>
  <c r="S871" i="3"/>
  <c r="S875" i="3"/>
  <c r="S883" i="3"/>
  <c r="S888" i="3"/>
  <c r="S911" i="3"/>
  <c r="S916" i="3"/>
  <c r="S929" i="3"/>
  <c r="S939" i="3"/>
  <c r="S952" i="3"/>
  <c r="S954" i="3"/>
  <c r="S960" i="3"/>
  <c r="S970" i="3"/>
  <c r="S975" i="3"/>
  <c r="S983" i="3"/>
  <c r="S988" i="3"/>
  <c r="S993" i="3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6" i="2"/>
  <c r="J1549" i="2"/>
  <c r="J1551" i="2"/>
  <c r="J1553" i="2"/>
  <c r="N1553" i="2"/>
  <c r="J1556" i="2"/>
  <c r="J1558" i="2"/>
  <c r="J1559" i="2"/>
  <c r="J1561" i="2"/>
  <c r="J1563" i="2"/>
  <c r="J1565" i="2"/>
  <c r="J1567" i="2"/>
  <c r="J1569" i="2"/>
  <c r="J1571" i="2"/>
  <c r="J1573" i="2"/>
  <c r="N1573" i="2"/>
  <c r="J1575" i="2"/>
  <c r="J1577" i="2"/>
  <c r="J1579" i="2"/>
  <c r="J1581" i="2"/>
  <c r="J1583" i="2"/>
  <c r="J1585" i="2"/>
  <c r="J1587" i="2"/>
  <c r="S835" i="3"/>
  <c r="S840" i="3"/>
  <c r="S846" i="3"/>
  <c r="S851" i="3"/>
  <c r="S855" i="3"/>
  <c r="S868" i="3"/>
  <c r="S874" i="3"/>
  <c r="S889" i="3"/>
  <c r="B889" i="3" s="1"/>
  <c r="Y889" i="3" s="1"/>
  <c r="T888" i="2" s="1"/>
  <c r="S909" i="3"/>
  <c r="S919" i="3"/>
  <c r="S925" i="3"/>
  <c r="B925" i="3" s="1"/>
  <c r="Y925" i="3" s="1"/>
  <c r="T924" i="2" s="1"/>
  <c r="S934" i="3"/>
  <c r="S938" i="3"/>
  <c r="S944" i="3"/>
  <c r="S973" i="3"/>
  <c r="S989" i="3"/>
  <c r="S994" i="3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50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S833" i="3"/>
  <c r="S848" i="3"/>
  <c r="S856" i="3"/>
  <c r="S878" i="3"/>
  <c r="S882" i="3"/>
  <c r="S887" i="3"/>
  <c r="S892" i="3"/>
  <c r="S897" i="3"/>
  <c r="S902" i="3"/>
  <c r="S907" i="3"/>
  <c r="S912" i="3"/>
  <c r="S917" i="3"/>
  <c r="S922" i="3"/>
  <c r="S937" i="3"/>
  <c r="B937" i="3" s="1"/>
  <c r="Y937" i="3" s="1"/>
  <c r="T936" i="2" s="1"/>
  <c r="S942" i="3"/>
  <c r="S958" i="3"/>
  <c r="S961" i="3"/>
  <c r="B961" i="3" s="1"/>
  <c r="Y961" i="3" s="1"/>
  <c r="T960" i="2" s="1"/>
  <c r="S971" i="3"/>
  <c r="S987" i="3"/>
  <c r="S992" i="3"/>
  <c r="S336" i="3"/>
  <c r="S337" i="3"/>
  <c r="S338" i="3"/>
  <c r="B338" i="3" s="1"/>
  <c r="S339" i="3"/>
  <c r="B339" i="3" s="1"/>
  <c r="S829" i="3"/>
  <c r="S837" i="3"/>
  <c r="S843" i="3"/>
  <c r="B843" i="3" s="1"/>
  <c r="Y843" i="3" s="1"/>
  <c r="T842" i="2" s="1"/>
  <c r="S849" i="3"/>
  <c r="S858" i="3"/>
  <c r="S859" i="3"/>
  <c r="S860" i="3"/>
  <c r="S872" i="3"/>
  <c r="S876" i="3"/>
  <c r="S880" i="3"/>
  <c r="S885" i="3"/>
  <c r="S894" i="3"/>
  <c r="S899" i="3"/>
  <c r="S918" i="3"/>
  <c r="S926" i="3"/>
  <c r="S932" i="3"/>
  <c r="S945" i="3"/>
  <c r="S948" i="3"/>
  <c r="S951" i="3"/>
  <c r="S962" i="3"/>
  <c r="S966" i="3"/>
  <c r="S977" i="3"/>
  <c r="S982" i="3"/>
  <c r="S990" i="3"/>
  <c r="S1357" i="3"/>
  <c r="B1357" i="3" s="1"/>
  <c r="W1357" i="3" s="1"/>
  <c r="S1358" i="3"/>
  <c r="B1358" i="3" s="1"/>
  <c r="W1358" i="3" s="1"/>
  <c r="S1359" i="3"/>
  <c r="B1359" i="3" s="1"/>
  <c r="W1359" i="3" s="1"/>
  <c r="S1360" i="3"/>
  <c r="B1360" i="3" s="1"/>
  <c r="W1360" i="3" s="1"/>
  <c r="S1361" i="3"/>
  <c r="B1361" i="3" s="1"/>
  <c r="W1361" i="3" s="1"/>
  <c r="S1362" i="3"/>
  <c r="AC1060" i="1"/>
  <c r="S891" i="3"/>
  <c r="S943" i="3"/>
  <c r="S995" i="3"/>
  <c r="N2100" i="2"/>
  <c r="N2101" i="2"/>
  <c r="N268" i="2"/>
  <c r="N209" i="2"/>
  <c r="N214" i="2"/>
  <c r="N223" i="2"/>
  <c r="N244" i="2"/>
  <c r="N567" i="2"/>
  <c r="N513" i="2"/>
  <c r="N231" i="2"/>
  <c r="N1906" i="2"/>
  <c r="N2076" i="2"/>
  <c r="N2081" i="2"/>
  <c r="N2091" i="2"/>
  <c r="N198" i="2"/>
  <c r="N243" i="2"/>
  <c r="N246" i="2"/>
  <c r="N543" i="2"/>
  <c r="N582" i="2"/>
  <c r="N2084" i="2"/>
  <c r="N245" i="2"/>
  <c r="N257" i="2"/>
  <c r="N1902" i="2"/>
  <c r="N2054" i="2"/>
  <c r="N2072" i="2"/>
  <c r="N212" i="2"/>
  <c r="N233" i="2"/>
  <c r="N242" i="2"/>
  <c r="N250" i="2"/>
  <c r="N542" i="2"/>
  <c r="N1876" i="2"/>
  <c r="N1878" i="2"/>
  <c r="N1880" i="2"/>
  <c r="N1889" i="2"/>
  <c r="N1892" i="2"/>
  <c r="N1895" i="2"/>
  <c r="N1900" i="2"/>
  <c r="I1934" i="2"/>
  <c r="N1934" i="2" s="1"/>
  <c r="I1936" i="2"/>
  <c r="N1936" i="2" s="1"/>
  <c r="N1944" i="2"/>
  <c r="N1946" i="2"/>
  <c r="N1958" i="2"/>
  <c r="I1962" i="2"/>
  <c r="N1962" i="2" s="1"/>
  <c r="N2010" i="2"/>
  <c r="I2015" i="2"/>
  <c r="N2015" i="2" s="1"/>
  <c r="I2029" i="2"/>
  <c r="N2029" i="2" s="1"/>
  <c r="N2033" i="2"/>
  <c r="I2036" i="2"/>
  <c r="N2041" i="2"/>
  <c r="I2123" i="2"/>
  <c r="N2123" i="2" s="1"/>
  <c r="I31" i="2"/>
  <c r="I35" i="2"/>
  <c r="N41" i="2"/>
  <c r="N42" i="2"/>
  <c r="N44" i="2"/>
  <c r="N49" i="2"/>
  <c r="I85" i="2"/>
  <c r="L85" i="2"/>
  <c r="I93" i="2"/>
  <c r="N93" i="2" s="1"/>
  <c r="I95" i="2"/>
  <c r="N95" i="2" s="1"/>
  <c r="I116" i="2"/>
  <c r="N116" i="2" s="1"/>
  <c r="I124" i="2"/>
  <c r="N132" i="2"/>
  <c r="I133" i="2"/>
  <c r="N133" i="2" s="1"/>
  <c r="I137" i="2"/>
  <c r="N137" i="2" s="1"/>
  <c r="I142" i="2"/>
  <c r="N142" i="2" s="1"/>
  <c r="I149" i="2"/>
  <c r="N149" i="2" s="1"/>
  <c r="N152" i="2"/>
  <c r="I165" i="2"/>
  <c r="N165" i="2" s="1"/>
  <c r="I166" i="2"/>
  <c r="N166" i="2" s="1"/>
  <c r="I189" i="2"/>
  <c r="N189" i="2" s="1"/>
  <c r="N194" i="2"/>
  <c r="I415" i="2"/>
  <c r="N415" i="2" s="1"/>
  <c r="I416" i="2"/>
  <c r="N416" i="2" s="1"/>
  <c r="I431" i="2"/>
  <c r="N431" i="2" s="1"/>
  <c r="I434" i="2"/>
  <c r="N434" i="2" s="1"/>
  <c r="I480" i="2"/>
  <c r="N480" i="2" s="1"/>
  <c r="I1734" i="2"/>
  <c r="I1797" i="2"/>
  <c r="I1798" i="2"/>
  <c r="N1798" i="2" s="1"/>
  <c r="I2045" i="2"/>
  <c r="L2045" i="2"/>
  <c r="R2045" i="2"/>
  <c r="N2113" i="2"/>
  <c r="I2143" i="2"/>
  <c r="I9" i="2"/>
  <c r="N9" i="2" s="1"/>
  <c r="I29" i="2"/>
  <c r="N29" i="2" s="1"/>
  <c r="I67" i="2"/>
  <c r="I74" i="2"/>
  <c r="I84" i="2"/>
  <c r="N84" i="2" s="1"/>
  <c r="I92" i="2"/>
  <c r="N97" i="2"/>
  <c r="I98" i="2"/>
  <c r="N98" i="2" s="1"/>
  <c r="I109" i="2"/>
  <c r="I110" i="2"/>
  <c r="I112" i="2"/>
  <c r="I131" i="2"/>
  <c r="I134" i="2"/>
  <c r="I143" i="2"/>
  <c r="N143" i="2" s="1"/>
  <c r="I144" i="2"/>
  <c r="N144" i="2" s="1"/>
  <c r="I156" i="2"/>
  <c r="N156" i="2" s="1"/>
  <c r="I387" i="2"/>
  <c r="N387" i="2" s="1"/>
  <c r="I412" i="2"/>
  <c r="N412" i="2" s="1"/>
  <c r="I425" i="2"/>
  <c r="N425" i="2" s="1"/>
  <c r="N437" i="2"/>
  <c r="N440" i="2"/>
  <c r="N449" i="2"/>
  <c r="N1722" i="2"/>
  <c r="I1753" i="2"/>
  <c r="I1775" i="2"/>
  <c r="I460" i="2"/>
  <c r="N460" i="2" s="1"/>
  <c r="R512" i="2"/>
  <c r="I1147" i="2"/>
  <c r="N1147" i="2" s="1"/>
  <c r="L845" i="2"/>
  <c r="R845" i="2"/>
  <c r="I1094" i="2"/>
  <c r="N1094" i="2" s="1"/>
  <c r="I1144" i="2"/>
  <c r="N1144" i="2" s="1"/>
  <c r="R1178" i="2"/>
  <c r="I1488" i="2"/>
  <c r="R1524" i="2"/>
  <c r="I1733" i="2"/>
  <c r="I1768" i="2"/>
  <c r="L1776" i="2"/>
  <c r="N1848" i="2"/>
  <c r="N1849" i="2"/>
  <c r="N1850" i="2"/>
  <c r="N1851" i="2"/>
  <c r="N1856" i="2"/>
  <c r="N1858" i="2"/>
  <c r="N1866" i="2"/>
  <c r="N1867" i="2"/>
  <c r="N1868" i="2"/>
  <c r="N1871" i="2"/>
  <c r="I1881" i="2"/>
  <c r="N1881" i="2" s="1"/>
  <c r="N1882" i="2"/>
  <c r="I1887" i="2"/>
  <c r="N1887" i="2" s="1"/>
  <c r="L1887" i="2"/>
  <c r="R1887" i="2"/>
  <c r="I1893" i="2"/>
  <c r="N1893" i="2" s="1"/>
  <c r="I1894" i="2"/>
  <c r="N1894" i="2" s="1"/>
  <c r="N1897" i="2"/>
  <c r="N1901" i="2"/>
  <c r="N1905" i="2"/>
  <c r="N1908" i="2"/>
  <c r="N1909" i="2"/>
  <c r="N1917" i="2"/>
  <c r="N1921" i="2"/>
  <c r="N1923" i="2"/>
  <c r="N1927" i="2"/>
  <c r="N1928" i="2"/>
  <c r="N1929" i="2"/>
  <c r="I1930" i="2"/>
  <c r="N1930" i="2" s="1"/>
  <c r="I1950" i="2"/>
  <c r="N1950" i="2" s="1"/>
  <c r="N1953" i="2"/>
  <c r="I1959" i="2"/>
  <c r="N1959" i="2" s="1"/>
  <c r="N1960" i="2"/>
  <c r="N1973" i="2"/>
  <c r="N1985" i="2"/>
  <c r="I1990" i="2"/>
  <c r="N1990" i="2" s="1"/>
  <c r="I1992" i="2"/>
  <c r="N1992" i="2" s="1"/>
  <c r="I1995" i="2"/>
  <c r="N1995" i="2" s="1"/>
  <c r="I2000" i="2"/>
  <c r="N2000" i="2" s="1"/>
  <c r="I2011" i="2"/>
  <c r="N2011" i="2" s="1"/>
  <c r="I2019" i="2"/>
  <c r="N2019" i="2" s="1"/>
  <c r="I2020" i="2"/>
  <c r="N2020" i="2" s="1"/>
  <c r="I2031" i="2"/>
  <c r="N2031" i="2" s="1"/>
  <c r="I2118" i="2"/>
  <c r="I2122" i="2"/>
  <c r="N2122" i="2" s="1"/>
  <c r="I2133" i="2"/>
  <c r="N2133" i="2" s="1"/>
  <c r="I4" i="2"/>
  <c r="L4" i="2"/>
  <c r="I7" i="2"/>
  <c r="I11" i="2"/>
  <c r="N11" i="2" s="1"/>
  <c r="I12" i="2"/>
  <c r="L12" i="2"/>
  <c r="I13" i="2"/>
  <c r="I48" i="2"/>
  <c r="I54" i="2"/>
  <c r="I61" i="2"/>
  <c r="I70" i="2"/>
  <c r="N75" i="2"/>
  <c r="I88" i="2"/>
  <c r="I107" i="2"/>
  <c r="N107" i="2" s="1"/>
  <c r="I121" i="2"/>
  <c r="N121" i="2" s="1"/>
  <c r="I135" i="2"/>
  <c r="N135" i="2" s="1"/>
  <c r="L143" i="2"/>
  <c r="I147" i="2"/>
  <c r="I148" i="2"/>
  <c r="N148" i="2" s="1"/>
  <c r="I164" i="2"/>
  <c r="N164" i="2" s="1"/>
  <c r="I168" i="2"/>
  <c r="N168" i="2" s="1"/>
  <c r="I172" i="2"/>
  <c r="N172" i="2" s="1"/>
  <c r="N177" i="2"/>
  <c r="I179" i="2"/>
  <c r="N179" i="2" s="1"/>
  <c r="N385" i="2"/>
  <c r="I398" i="2"/>
  <c r="N398" i="2" s="1"/>
  <c r="N401" i="2"/>
  <c r="I454" i="2"/>
  <c r="N454" i="2" s="1"/>
  <c r="I490" i="2"/>
  <c r="N490" i="2" s="1"/>
  <c r="I1805" i="2"/>
  <c r="I1811" i="2"/>
  <c r="N1811" i="2" s="1"/>
  <c r="N1841" i="2"/>
  <c r="I1842" i="2"/>
  <c r="N1842" i="2" s="1"/>
  <c r="N1844" i="2"/>
  <c r="N1853" i="2"/>
  <c r="N1854" i="2"/>
  <c r="N1855" i="2"/>
  <c r="N1859" i="2"/>
  <c r="N1864" i="2"/>
  <c r="N1865" i="2"/>
  <c r="N1870" i="2"/>
  <c r="N1874" i="2"/>
  <c r="N1879" i="2"/>
  <c r="N1884" i="2"/>
  <c r="I1890" i="2"/>
  <c r="N1890" i="2" s="1"/>
  <c r="I1891" i="2"/>
  <c r="N1891" i="2" s="1"/>
  <c r="I1898" i="2"/>
  <c r="N1898" i="2" s="1"/>
  <c r="N1904" i="2"/>
  <c r="N1910" i="2"/>
  <c r="N1911" i="2"/>
  <c r="N1912" i="2"/>
  <c r="N1914" i="2"/>
  <c r="N1915" i="2"/>
  <c r="N1920" i="2"/>
  <c r="N1922" i="2"/>
  <c r="N1924" i="2"/>
  <c r="N1935" i="2"/>
  <c r="N1940" i="2"/>
  <c r="N1952" i="2"/>
  <c r="I1954" i="2"/>
  <c r="N1954" i="2" s="1"/>
  <c r="N1961" i="2"/>
  <c r="N1982" i="2"/>
  <c r="I2003" i="2"/>
  <c r="N2003" i="2" s="1"/>
  <c r="I2005" i="2"/>
  <c r="N2005" i="2" s="1"/>
  <c r="I2007" i="2"/>
  <c r="N2007" i="2" s="1"/>
  <c r="N2021" i="2"/>
  <c r="I2023" i="2"/>
  <c r="N2023" i="2" s="1"/>
  <c r="I2038" i="2"/>
  <c r="N2038" i="2" s="1"/>
  <c r="I2109" i="2"/>
  <c r="I2144" i="2"/>
  <c r="N2144" i="2" s="1"/>
  <c r="I10" i="2"/>
  <c r="I14" i="2"/>
  <c r="I62" i="2"/>
  <c r="I66" i="2"/>
  <c r="N66" i="2" s="1"/>
  <c r="I73" i="2"/>
  <c r="N73" i="2" s="1"/>
  <c r="I86" i="2"/>
  <c r="N86" i="2" s="1"/>
  <c r="I96" i="2"/>
  <c r="N96" i="2" s="1"/>
  <c r="I105" i="2"/>
  <c r="N105" i="2" s="1"/>
  <c r="N129" i="2"/>
  <c r="I136" i="2"/>
  <c r="N145" i="2"/>
  <c r="I150" i="2"/>
  <c r="N150" i="2" s="1"/>
  <c r="I155" i="2"/>
  <c r="N155" i="2" s="1"/>
  <c r="I160" i="2"/>
  <c r="N160" i="2" s="1"/>
  <c r="I170" i="2"/>
  <c r="N170" i="2" s="1"/>
  <c r="I175" i="2"/>
  <c r="I182" i="2"/>
  <c r="N182" i="2" s="1"/>
  <c r="I184" i="2"/>
  <c r="N184" i="2" s="1"/>
  <c r="I371" i="2"/>
  <c r="N371" i="2" s="1"/>
  <c r="I400" i="2"/>
  <c r="N400" i="2" s="1"/>
  <c r="I435" i="2"/>
  <c r="N435" i="2" s="1"/>
  <c r="I442" i="2"/>
  <c r="N442" i="2" s="1"/>
  <c r="I444" i="2"/>
  <c r="N444" i="2" s="1"/>
  <c r="N452" i="2"/>
  <c r="I453" i="2"/>
  <c r="N453" i="2" s="1"/>
  <c r="I455" i="2"/>
  <c r="N455" i="2" s="1"/>
  <c r="I456" i="2"/>
  <c r="N456" i="2" s="1"/>
  <c r="L456" i="2"/>
  <c r="I459" i="2"/>
  <c r="N459" i="2" s="1"/>
  <c r="I505" i="2"/>
  <c r="N505" i="2" s="1"/>
  <c r="I1731" i="2"/>
  <c r="I1776" i="2"/>
  <c r="N1776" i="2" s="1"/>
  <c r="I1781" i="2"/>
  <c r="I1788" i="2"/>
  <c r="I1843" i="2"/>
  <c r="N1843" i="2" s="1"/>
  <c r="N1847" i="2"/>
  <c r="N1852" i="2"/>
  <c r="N1857" i="2"/>
  <c r="N1860" i="2"/>
  <c r="N1861" i="2"/>
  <c r="N1863" i="2"/>
  <c r="N1869" i="2"/>
  <c r="N1873" i="2"/>
  <c r="N1875" i="2"/>
  <c r="N1877" i="2"/>
  <c r="N1883" i="2"/>
  <c r="N1886" i="2"/>
  <c r="N1888" i="2"/>
  <c r="N1896" i="2"/>
  <c r="N1899" i="2"/>
  <c r="N1903" i="2"/>
  <c r="N1907" i="2"/>
  <c r="N1913" i="2"/>
  <c r="N1916" i="2"/>
  <c r="I1918" i="2"/>
  <c r="N1918" i="2" s="1"/>
  <c r="I1925" i="2"/>
  <c r="N1925" i="2" s="1"/>
  <c r="N1933" i="2"/>
  <c r="I1941" i="2"/>
  <c r="N1941" i="2" s="1"/>
  <c r="I1942" i="2"/>
  <c r="N1942" i="2" s="1"/>
  <c r="N1945" i="2"/>
  <c r="I1957" i="2"/>
  <c r="N1963" i="2"/>
  <c r="N1965" i="2"/>
  <c r="N1966" i="2"/>
  <c r="I1975" i="2"/>
  <c r="N1975" i="2" s="1"/>
  <c r="I1977" i="2"/>
  <c r="N1977" i="2" s="1"/>
  <c r="I1979" i="2"/>
  <c r="N1979" i="2" s="1"/>
  <c r="I2002" i="2"/>
  <c r="N2002" i="2" s="1"/>
  <c r="I2013" i="2"/>
  <c r="N2013" i="2" s="1"/>
  <c r="I2035" i="2"/>
  <c r="N2035" i="2" s="1"/>
  <c r="N2042" i="2"/>
  <c r="I2043" i="2"/>
  <c r="I2104" i="2"/>
  <c r="N2104" i="2" s="1"/>
  <c r="N2111" i="2"/>
  <c r="I2152" i="2"/>
  <c r="I15" i="2"/>
  <c r="N15" i="2" s="1"/>
  <c r="N81" i="2"/>
  <c r="I83" i="2"/>
  <c r="N83" i="2" s="1"/>
  <c r="I106" i="2"/>
  <c r="N106" i="2" s="1"/>
  <c r="I117" i="2"/>
  <c r="I128" i="2"/>
  <c r="I138" i="2"/>
  <c r="N138" i="2" s="1"/>
  <c r="I146" i="2"/>
  <c r="N146" i="2" s="1"/>
  <c r="L146" i="2"/>
  <c r="I154" i="2"/>
  <c r="N154" i="2" s="1"/>
  <c r="I157" i="2"/>
  <c r="N157" i="2" s="1"/>
  <c r="L157" i="2"/>
  <c r="I163" i="2"/>
  <c r="N163" i="2" s="1"/>
  <c r="I167" i="2"/>
  <c r="N167" i="2" s="1"/>
  <c r="I169" i="2"/>
  <c r="N169" i="2" s="1"/>
  <c r="I178" i="2"/>
  <c r="N178" i="2" s="1"/>
  <c r="I183" i="2"/>
  <c r="N183" i="2" s="1"/>
  <c r="I190" i="2"/>
  <c r="N190" i="2" s="1"/>
  <c r="I196" i="2"/>
  <c r="N196" i="2" s="1"/>
  <c r="N432" i="2"/>
  <c r="I443" i="2"/>
  <c r="N443" i="2" s="1"/>
  <c r="I445" i="2"/>
  <c r="N445" i="2" s="1"/>
  <c r="I446" i="2"/>
  <c r="N446" i="2" s="1"/>
  <c r="I462" i="2"/>
  <c r="N462" i="2" s="1"/>
  <c r="I483" i="2"/>
  <c r="N483" i="2" s="1"/>
  <c r="N496" i="2"/>
  <c r="I1697" i="2"/>
  <c r="I1803" i="2"/>
  <c r="I2154" i="2"/>
  <c r="N1862" i="2"/>
  <c r="I1919" i="2"/>
  <c r="N1919" i="2" s="1"/>
  <c r="I125" i="2"/>
  <c r="N125" i="2" s="1"/>
  <c r="N2153" i="2"/>
  <c r="I2155" i="2"/>
  <c r="N2155" i="2" s="1"/>
  <c r="I2156" i="2"/>
  <c r="N2156" i="2" s="1"/>
  <c r="I2161" i="2"/>
  <c r="N2161" i="2" s="1"/>
  <c r="N2154" i="2"/>
  <c r="L2155" i="2"/>
  <c r="I2157" i="2"/>
  <c r="N2157" i="2" s="1"/>
  <c r="I1835" i="2"/>
  <c r="N1835" i="2" s="1"/>
  <c r="N2114" i="2"/>
  <c r="R2079" i="2"/>
  <c r="N1821" i="2"/>
  <c r="I1825" i="2"/>
  <c r="N1825" i="2" s="1"/>
  <c r="N2071" i="2"/>
  <c r="I2151" i="2"/>
  <c r="N2151" i="2" s="1"/>
  <c r="I2098" i="2"/>
  <c r="N2098" i="2" s="1"/>
  <c r="L2098" i="2"/>
  <c r="N1826" i="2"/>
  <c r="N2039" i="2"/>
  <c r="N2059" i="2"/>
  <c r="L1819" i="2"/>
  <c r="I1819" i="2"/>
  <c r="N1819" i="2" s="1"/>
  <c r="N1820" i="2"/>
  <c r="I1885" i="2"/>
  <c r="N1885" i="2" s="1"/>
  <c r="N2030" i="2"/>
  <c r="I2070" i="2"/>
  <c r="N2070" i="2" s="1"/>
  <c r="I2148" i="2"/>
  <c r="N2148" i="2" s="1"/>
  <c r="N2049" i="2"/>
  <c r="I2050" i="2"/>
  <c r="N2050" i="2" s="1"/>
  <c r="I2063" i="2"/>
  <c r="N2063" i="2" s="1"/>
  <c r="N2067" i="2"/>
  <c r="I1818" i="2"/>
  <c r="N1818" i="2" s="1"/>
  <c r="I52" i="2"/>
  <c r="N52" i="2" s="1"/>
  <c r="N54" i="2"/>
  <c r="N62" i="2"/>
  <c r="I193" i="2"/>
  <c r="N193" i="2" s="1"/>
  <c r="L193" i="2"/>
  <c r="R193" i="2"/>
  <c r="I430" i="2"/>
  <c r="N430" i="2" s="1"/>
  <c r="I735" i="2"/>
  <c r="N735" i="2" s="1"/>
  <c r="N737" i="2"/>
  <c r="I765" i="2"/>
  <c r="N765" i="2" s="1"/>
  <c r="I772" i="2"/>
  <c r="N772" i="2" s="1"/>
  <c r="I1018" i="2"/>
  <c r="N1018" i="2" s="1"/>
  <c r="L1018" i="2"/>
  <c r="I1224" i="2"/>
  <c r="N1224" i="2" s="1"/>
  <c r="I1242" i="2"/>
  <c r="N1242" i="2" s="1"/>
  <c r="I1243" i="2"/>
  <c r="N1243" i="2" s="1"/>
  <c r="I1267" i="2"/>
  <c r="N1267" i="2" s="1"/>
  <c r="N1275" i="2"/>
  <c r="N1279" i="2"/>
  <c r="N1316" i="2"/>
  <c r="N1321" i="2"/>
  <c r="I1473" i="2"/>
  <c r="N1473" i="2" s="1"/>
  <c r="I1474" i="2"/>
  <c r="N1474" i="2" s="1"/>
  <c r="I1482" i="2"/>
  <c r="N1482" i="2" s="1"/>
  <c r="I1493" i="2"/>
  <c r="N1493" i="2" s="1"/>
  <c r="I1526" i="2"/>
  <c r="N1526" i="2" s="1"/>
  <c r="I1527" i="2"/>
  <c r="N1527" i="2" s="1"/>
  <c r="I1528" i="2"/>
  <c r="N1528" i="2" s="1"/>
  <c r="I1792" i="2"/>
  <c r="N1792" i="2" s="1"/>
  <c r="I527" i="2"/>
  <c r="N527" i="2" s="1"/>
  <c r="I746" i="2"/>
  <c r="N746" i="2" s="1"/>
  <c r="I754" i="2"/>
  <c r="N754" i="2" s="1"/>
  <c r="N760" i="2"/>
  <c r="I790" i="2"/>
  <c r="N790" i="2" s="1"/>
  <c r="I1007" i="2"/>
  <c r="N1007" i="2" s="1"/>
  <c r="I1009" i="2"/>
  <c r="N1009" i="2" s="1"/>
  <c r="I1035" i="2"/>
  <c r="N1035" i="2" s="1"/>
  <c r="N1049" i="2"/>
  <c r="I1201" i="2"/>
  <c r="N1201" i="2" s="1"/>
  <c r="I1260" i="2"/>
  <c r="N1260" i="2" s="1"/>
  <c r="I1288" i="2"/>
  <c r="N1288" i="2" s="1"/>
  <c r="N1312" i="2"/>
  <c r="N1314" i="2"/>
  <c r="N1319" i="2"/>
  <c r="N1320" i="2"/>
  <c r="N1457" i="2"/>
  <c r="N1468" i="2"/>
  <c r="N1505" i="2"/>
  <c r="I1767" i="2"/>
  <c r="N1767" i="2" s="1"/>
  <c r="L532" i="2"/>
  <c r="R532" i="2"/>
  <c r="I995" i="2"/>
  <c r="N995" i="2" s="1"/>
  <c r="I1010" i="2"/>
  <c r="N1010" i="2" s="1"/>
  <c r="I1023" i="2"/>
  <c r="N1023" i="2" s="1"/>
  <c r="R1039" i="2"/>
  <c r="I1059" i="2"/>
  <c r="N1059" i="2" s="1"/>
  <c r="I1215" i="2"/>
  <c r="N1215" i="2" s="1"/>
  <c r="N1284" i="2"/>
  <c r="I1287" i="2"/>
  <c r="N1287" i="2" s="1"/>
  <c r="N1324" i="2"/>
  <c r="I1428" i="2"/>
  <c r="N1428" i="2" s="1"/>
  <c r="I1430" i="2"/>
  <c r="N1430" i="2" s="1"/>
  <c r="I1475" i="2"/>
  <c r="N1475" i="2" s="1"/>
  <c r="L1482" i="2"/>
  <c r="N1491" i="2"/>
  <c r="I1515" i="2"/>
  <c r="N1515" i="2" s="1"/>
  <c r="I1516" i="2"/>
  <c r="N1516" i="2" s="1"/>
  <c r="I1517" i="2"/>
  <c r="N1517" i="2" s="1"/>
  <c r="N1521" i="2"/>
  <c r="N1745" i="2"/>
  <c r="L796" i="2"/>
  <c r="R796" i="2"/>
  <c r="N1197" i="2"/>
  <c r="I1213" i="2"/>
  <c r="N1213" i="2" s="1"/>
  <c r="I1226" i="2"/>
  <c r="N1226" i="2" s="1"/>
  <c r="L1226" i="2"/>
  <c r="I1227" i="2"/>
  <c r="N1227" i="2" s="1"/>
  <c r="I1230" i="2"/>
  <c r="N1230" i="2" s="1"/>
  <c r="I1241" i="2"/>
  <c r="N1241" i="2" s="1"/>
  <c r="N1256" i="2"/>
  <c r="I1264" i="2"/>
  <c r="N1264" i="2" s="1"/>
  <c r="N1274" i="2"/>
  <c r="I1318" i="2"/>
  <c r="N1318" i="2" s="1"/>
  <c r="N1322" i="2"/>
  <c r="I1423" i="2"/>
  <c r="N1423" i="2" s="1"/>
  <c r="I1425" i="2"/>
  <c r="N1425" i="2" s="1"/>
  <c r="I1477" i="2"/>
  <c r="N1477" i="2" s="1"/>
  <c r="I1481" i="2"/>
  <c r="N1481" i="2" s="1"/>
  <c r="N1492" i="2"/>
  <c r="R1060" i="2"/>
  <c r="I1184" i="2"/>
  <c r="N1184" i="2" s="1"/>
  <c r="L1202" i="2"/>
  <c r="I1203" i="2"/>
  <c r="N1203" i="2" s="1"/>
  <c r="I1208" i="2"/>
  <c r="N1208" i="2" s="1"/>
  <c r="N1259" i="2"/>
  <c r="I1268" i="2"/>
  <c r="N1268" i="2" s="1"/>
  <c r="N1313" i="2"/>
  <c r="N1315" i="2"/>
  <c r="N1513" i="2"/>
  <c r="I1548" i="2"/>
  <c r="N1548" i="2" s="1"/>
  <c r="I1720" i="2"/>
  <c r="N1720" i="2" s="1"/>
  <c r="N1743" i="2"/>
  <c r="N1772" i="2"/>
  <c r="N1778" i="2"/>
  <c r="N1793" i="2"/>
  <c r="I1795" i="2"/>
  <c r="N1795" i="2" s="1"/>
  <c r="I1810" i="2"/>
  <c r="N1810" i="2" s="1"/>
  <c r="R1324" i="2"/>
  <c r="N1464" i="2"/>
  <c r="N1551" i="2"/>
  <c r="I1555" i="2"/>
  <c r="N1555" i="2" s="1"/>
  <c r="N1575" i="2"/>
  <c r="I1693" i="2"/>
  <c r="N1693" i="2" s="1"/>
  <c r="I1699" i="2"/>
  <c r="N1699" i="2" s="1"/>
  <c r="I1700" i="2"/>
  <c r="N1700" i="2" s="1"/>
  <c r="I1769" i="2"/>
  <c r="N1769" i="2" s="1"/>
  <c r="I1672" i="2"/>
  <c r="N1672" i="2" s="1"/>
  <c r="I1682" i="2"/>
  <c r="N1682" i="2" s="1"/>
  <c r="I30" i="2"/>
  <c r="N30" i="2" s="1"/>
  <c r="N36" i="2"/>
  <c r="N53" i="2"/>
  <c r="N65" i="2"/>
  <c r="N104" i="2"/>
  <c r="N108" i="2"/>
  <c r="I524" i="2"/>
  <c r="N524" i="2" s="1"/>
  <c r="I528" i="2"/>
  <c r="N528" i="2" s="1"/>
  <c r="N529" i="2"/>
  <c r="N769" i="2"/>
  <c r="I777" i="2"/>
  <c r="N777" i="2" s="1"/>
  <c r="N781" i="2"/>
  <c r="I1021" i="2"/>
  <c r="N1021" i="2" s="1"/>
  <c r="I1200" i="2"/>
  <c r="N1200" i="2" s="1"/>
  <c r="I1202" i="2"/>
  <c r="N1202" i="2" s="1"/>
  <c r="I1211" i="2"/>
  <c r="N1211" i="2" s="1"/>
  <c r="I1219" i="2"/>
  <c r="N1219" i="2" s="1"/>
  <c r="I1235" i="2"/>
  <c r="N1235" i="2" s="1"/>
  <c r="I1251" i="2"/>
  <c r="N1251" i="2" s="1"/>
  <c r="N1272" i="2"/>
  <c r="N1290" i="2"/>
  <c r="N1295" i="2"/>
  <c r="N1323" i="2"/>
  <c r="I1447" i="2"/>
  <c r="N1447" i="2" s="1"/>
  <c r="I1496" i="2"/>
  <c r="N1496" i="2" s="1"/>
  <c r="I1500" i="2"/>
  <c r="N1500" i="2" s="1"/>
  <c r="N1514" i="2"/>
  <c r="I1712" i="2"/>
  <c r="N1712" i="2" s="1"/>
  <c r="N1737" i="2"/>
  <c r="I1780" i="2"/>
  <c r="N1780" i="2" s="1"/>
  <c r="I1802" i="2"/>
  <c r="N1802" i="2" s="1"/>
  <c r="I16" i="2"/>
  <c r="N16" i="2" s="1"/>
  <c r="I17" i="2"/>
  <c r="N17" i="2" s="1"/>
  <c r="I22" i="2"/>
  <c r="N22" i="2" s="1"/>
  <c r="I23" i="2"/>
  <c r="N23" i="2" s="1"/>
  <c r="I25" i="2"/>
  <c r="N25" i="2" s="1"/>
  <c r="I28" i="2"/>
  <c r="N28" i="2" s="1"/>
  <c r="I57" i="2"/>
  <c r="N57" i="2" s="1"/>
  <c r="N69" i="2"/>
  <c r="I72" i="2"/>
  <c r="N72" i="2" s="1"/>
  <c r="N111" i="2"/>
  <c r="N127" i="2"/>
  <c r="N130" i="2"/>
  <c r="N174" i="2"/>
  <c r="I727" i="2"/>
  <c r="N727" i="2" s="1"/>
  <c r="N729" i="2"/>
  <c r="I989" i="2"/>
  <c r="N989" i="2" s="1"/>
  <c r="I998" i="2"/>
  <c r="N998" i="2" s="1"/>
  <c r="I1013" i="2"/>
  <c r="N1013" i="2" s="1"/>
  <c r="I1038" i="2"/>
  <c r="N1038" i="2" s="1"/>
  <c r="I1240" i="2"/>
  <c r="N1240" i="2" s="1"/>
  <c r="I1426" i="2"/>
  <c r="N1426" i="2" s="1"/>
  <c r="I1467" i="2"/>
  <c r="N1467" i="2" s="1"/>
  <c r="I1470" i="2"/>
  <c r="N1470" i="2" s="1"/>
  <c r="I1479" i="2"/>
  <c r="N1479" i="2" s="1"/>
  <c r="L1479" i="2"/>
  <c r="I1480" i="2"/>
  <c r="N1480" i="2" s="1"/>
  <c r="I1486" i="2"/>
  <c r="N1486" i="2" s="1"/>
  <c r="I20" i="2"/>
  <c r="N20" i="2" s="1"/>
  <c r="I47" i="2"/>
  <c r="N47" i="2" s="1"/>
  <c r="I757" i="2"/>
  <c r="N757" i="2" s="1"/>
  <c r="I758" i="2"/>
  <c r="N758" i="2" s="1"/>
  <c r="I1003" i="2"/>
  <c r="N1003" i="2" s="1"/>
  <c r="L1003" i="2"/>
  <c r="I1012" i="2"/>
  <c r="N1012" i="2" s="1"/>
  <c r="I1022" i="2"/>
  <c r="N1022" i="2" s="1"/>
  <c r="I1057" i="2"/>
  <c r="N1057" i="2" s="1"/>
  <c r="I1180" i="2"/>
  <c r="N1180" i="2" s="1"/>
  <c r="I1195" i="2"/>
  <c r="N1195" i="2" s="1"/>
  <c r="I1196" i="2"/>
  <c r="N1196" i="2" s="1"/>
  <c r="L1201" i="2"/>
  <c r="I1206" i="2"/>
  <c r="N1206" i="2" s="1"/>
  <c r="I1229" i="2"/>
  <c r="N1229" i="2" s="1"/>
  <c r="I1248" i="2"/>
  <c r="N1248" i="2" s="1"/>
  <c r="N1297" i="2"/>
  <c r="N1317" i="2"/>
  <c r="I1424" i="2"/>
  <c r="N1424" i="2" s="1"/>
  <c r="L1424" i="2"/>
  <c r="I1427" i="2"/>
  <c r="N1427" i="2" s="1"/>
  <c r="I1472" i="2"/>
  <c r="N1472" i="2" s="1"/>
  <c r="I1511" i="2"/>
  <c r="N1511" i="2" s="1"/>
  <c r="L1516" i="2"/>
  <c r="I1525" i="2"/>
  <c r="N1525" i="2" s="1"/>
  <c r="I1674" i="2"/>
  <c r="N1674" i="2" s="1"/>
  <c r="I1724" i="2"/>
  <c r="N1724" i="2" s="1"/>
  <c r="I1764" i="2"/>
  <c r="N1764" i="2" s="1"/>
  <c r="N1771" i="2"/>
  <c r="I51" i="2"/>
  <c r="N51" i="2" s="1"/>
  <c r="I56" i="2"/>
  <c r="N56" i="2" s="1"/>
  <c r="I58" i="2"/>
  <c r="N58" i="2" s="1"/>
  <c r="I350" i="2"/>
  <c r="N350" i="2" s="1"/>
  <c r="I717" i="2"/>
  <c r="N717" i="2" s="1"/>
  <c r="I722" i="2"/>
  <c r="N722" i="2" s="1"/>
  <c r="I990" i="2"/>
  <c r="N990" i="2" s="1"/>
  <c r="I1039" i="2"/>
  <c r="N1039" i="2" s="1"/>
  <c r="L1039" i="2"/>
  <c r="I1040" i="2"/>
  <c r="N1040" i="2" s="1"/>
  <c r="I1047" i="2"/>
  <c r="N1047" i="2" s="1"/>
  <c r="I1194" i="2"/>
  <c r="N1194" i="2" s="1"/>
  <c r="I1212" i="2"/>
  <c r="N1212" i="2" s="1"/>
  <c r="I1266" i="2"/>
  <c r="N1266" i="2" s="1"/>
  <c r="N1293" i="2"/>
  <c r="I1456" i="2"/>
  <c r="N1456" i="2" s="1"/>
  <c r="L1456" i="2"/>
  <c r="N1469" i="2"/>
  <c r="I1501" i="2"/>
  <c r="N1501" i="2" s="1"/>
  <c r="I1502" i="2"/>
  <c r="N1502" i="2" s="1"/>
  <c r="I1518" i="2"/>
  <c r="N1518" i="2" s="1"/>
  <c r="I1732" i="2"/>
  <c r="N1732" i="2" s="1"/>
  <c r="N1761" i="2"/>
  <c r="I1783" i="2"/>
  <c r="N1783" i="2" s="1"/>
  <c r="I1796" i="2"/>
  <c r="N1796" i="2" s="1"/>
  <c r="N1797" i="2"/>
  <c r="I1807" i="2"/>
  <c r="N1807" i="2" s="1"/>
  <c r="L1807" i="2"/>
  <c r="W235" i="3"/>
  <c r="W521" i="3"/>
  <c r="W2210" i="3"/>
  <c r="B1773" i="3"/>
  <c r="B1795" i="3"/>
  <c r="Y1795" i="3" s="1"/>
  <c r="B1844" i="3"/>
  <c r="Y1844" i="3" s="1"/>
  <c r="B1784" i="3"/>
  <c r="Y1784" i="3" s="1"/>
  <c r="B1797" i="3"/>
  <c r="Y1797" i="3" s="1"/>
  <c r="B1850" i="3"/>
  <c r="Y1850" i="3" s="1"/>
  <c r="B1856" i="3"/>
  <c r="Y1856" i="3" s="1"/>
  <c r="B1862" i="3"/>
  <c r="Y1862" i="3" s="1"/>
  <c r="B1903" i="3"/>
  <c r="Y1903" i="3" s="1"/>
  <c r="B1743" i="3"/>
  <c r="B1751" i="3"/>
  <c r="Y1751" i="3" s="1"/>
  <c r="B1772" i="3"/>
  <c r="B1775" i="3"/>
  <c r="B1789" i="3"/>
  <c r="Y1789" i="3" s="1"/>
  <c r="B1793" i="3"/>
  <c r="Y1793" i="3" s="1"/>
  <c r="B1820" i="3"/>
  <c r="Y1820" i="3" s="1"/>
  <c r="B1822" i="3"/>
  <c r="Y1822" i="3" s="1"/>
  <c r="B1830" i="3"/>
  <c r="B1831" i="3"/>
  <c r="Y1831" i="3" s="1"/>
  <c r="B1837" i="3"/>
  <c r="Y1837" i="3" s="1"/>
  <c r="B1840" i="3"/>
  <c r="Y1840" i="3" s="1"/>
  <c r="B1842" i="3"/>
  <c r="Y1842" i="3" s="1"/>
  <c r="B1914" i="3"/>
  <c r="Y1914" i="3" s="1"/>
  <c r="B1917" i="3"/>
  <c r="B1919" i="3"/>
  <c r="Y2210" i="3"/>
  <c r="B1741" i="3"/>
  <c r="Y1741" i="3" s="1"/>
  <c r="B1746" i="3"/>
  <c r="Y1746" i="3" s="1"/>
  <c r="B1763" i="3"/>
  <c r="Y1763" i="3" s="1"/>
  <c r="B1779" i="3"/>
  <c r="Y1779" i="3" s="1"/>
  <c r="B1796" i="3"/>
  <c r="Y1796" i="3" s="1"/>
  <c r="B1802" i="3"/>
  <c r="Y1802" i="3" s="1"/>
  <c r="B1815" i="3"/>
  <c r="Y1815" i="3" s="1"/>
  <c r="B1817" i="3"/>
  <c r="Y1817" i="3" s="1"/>
  <c r="B1819" i="3"/>
  <c r="Y1819" i="3" s="1"/>
  <c r="B1824" i="3"/>
  <c r="Y1824" i="3" s="1"/>
  <c r="B1829" i="3"/>
  <c r="Y1829" i="3" s="1"/>
  <c r="B1848" i="3"/>
  <c r="Y1848" i="3" s="1"/>
  <c r="B1860" i="3"/>
  <c r="Y1860" i="3" s="1"/>
  <c r="B1861" i="3"/>
  <c r="Y1861" i="3" s="1"/>
  <c r="B1872" i="3"/>
  <c r="Y1872" i="3" s="1"/>
  <c r="B1884" i="3"/>
  <c r="Y1884" i="3" s="1"/>
  <c r="B1900" i="3"/>
  <c r="B1904" i="3"/>
  <c r="B2014" i="3"/>
  <c r="B2034" i="3"/>
  <c r="B2056" i="3"/>
  <c r="B2200" i="3"/>
  <c r="Y2200" i="3" s="1"/>
  <c r="B1642" i="3"/>
  <c r="Y1642" i="3" s="1"/>
  <c r="B1652" i="3"/>
  <c r="Y1652" i="3" s="1"/>
  <c r="B1666" i="3"/>
  <c r="Y1666" i="3" s="1"/>
  <c r="B1671" i="3"/>
  <c r="Y1671" i="3" s="1"/>
  <c r="B1683" i="3"/>
  <c r="Y1683" i="3" s="1"/>
  <c r="B1703" i="3"/>
  <c r="Y1703" i="3" s="1"/>
  <c r="B1709" i="3"/>
  <c r="Y1709" i="3" s="1"/>
  <c r="B1714" i="3"/>
  <c r="Y1714" i="3" s="1"/>
  <c r="B1717" i="3"/>
  <c r="Y1717" i="3" s="1"/>
  <c r="B1730" i="3"/>
  <c r="Y1730" i="3" s="1"/>
  <c r="B1733" i="3"/>
  <c r="Y1733" i="3" s="1"/>
  <c r="B1737" i="3"/>
  <c r="Y1737" i="3" s="1"/>
  <c r="B1756" i="3"/>
  <c r="B1764" i="3"/>
  <c r="B1767" i="3"/>
  <c r="B1769" i="3"/>
  <c r="B1787" i="3"/>
  <c r="Y1787" i="3" s="1"/>
  <c r="B1799" i="3"/>
  <c r="Y1799" i="3" s="1"/>
  <c r="B1821" i="3"/>
  <c r="Y1821" i="3" s="1"/>
  <c r="B1827" i="3"/>
  <c r="Y1827" i="3" s="1"/>
  <c r="B1833" i="3"/>
  <c r="Y1833" i="3" s="1"/>
  <c r="B2029" i="3"/>
  <c r="B2110" i="3"/>
  <c r="B2204" i="3"/>
  <c r="Y2204" i="3" s="1"/>
  <c r="B1607" i="3"/>
  <c r="B1608" i="3"/>
  <c r="Y1608" i="3" s="1"/>
  <c r="B1625" i="3"/>
  <c r="Y1625" i="3" s="1"/>
  <c r="B1626" i="3"/>
  <c r="Y1626" i="3" s="1"/>
  <c r="B1628" i="3"/>
  <c r="Y1628" i="3" s="1"/>
  <c r="B1651" i="3"/>
  <c r="Y1651" i="3" s="1"/>
  <c r="B1663" i="3"/>
  <c r="Y1663" i="3" s="1"/>
  <c r="B1676" i="3"/>
  <c r="Y1676" i="3" s="1"/>
  <c r="B1688" i="3"/>
  <c r="Y1688" i="3" s="1"/>
  <c r="B1706" i="3"/>
  <c r="Y1706" i="3" s="1"/>
  <c r="B1708" i="3"/>
  <c r="Y1708" i="3" s="1"/>
  <c r="B1728" i="3"/>
  <c r="B1742" i="3"/>
  <c r="Y1742" i="3" s="1"/>
  <c r="B1755" i="3"/>
  <c r="Y1755" i="3" s="1"/>
  <c r="B1771" i="3"/>
  <c r="B1798" i="3"/>
  <c r="Y1798" i="3" s="1"/>
  <c r="B1808" i="3"/>
  <c r="Y1808" i="3" s="1"/>
  <c r="B1826" i="3"/>
  <c r="Y1826" i="3" s="1"/>
  <c r="B1834" i="3"/>
  <c r="Y1834" i="3" s="1"/>
  <c r="B1853" i="3"/>
  <c r="Y1853" i="3" s="1"/>
  <c r="B1866" i="3"/>
  <c r="B1871" i="3"/>
  <c r="Y1871" i="3" s="1"/>
  <c r="B1881" i="3"/>
  <c r="Y1881" i="3" s="1"/>
  <c r="B1883" i="3"/>
  <c r="B1898" i="3"/>
  <c r="B1908" i="3"/>
  <c r="B1913" i="3"/>
  <c r="B1963" i="3"/>
  <c r="Y1963" i="3" s="1"/>
  <c r="B1969" i="3"/>
  <c r="Y1969" i="3" s="1"/>
  <c r="B1989" i="3"/>
  <c r="Y1989" i="3" s="1"/>
  <c r="B2016" i="3"/>
  <c r="B2035" i="3"/>
  <c r="B2061" i="3"/>
  <c r="B2183" i="3"/>
  <c r="Y2183" i="3" s="1"/>
  <c r="B2187" i="3"/>
  <c r="Y2187" i="3" s="1"/>
  <c r="B2202" i="3"/>
  <c r="Y2202" i="3" s="1"/>
  <c r="B1845" i="3"/>
  <c r="Y1845" i="3" s="1"/>
  <c r="B1859" i="3"/>
  <c r="Y1859" i="3" s="1"/>
  <c r="B1867" i="3"/>
  <c r="B1873" i="3"/>
  <c r="Y1873" i="3" s="1"/>
  <c r="B1879" i="3"/>
  <c r="Y1879" i="3" s="1"/>
  <c r="B1889" i="3"/>
  <c r="Y1889" i="3" s="1"/>
  <c r="B1892" i="3"/>
  <c r="Y1892" i="3" s="1"/>
  <c r="B2105" i="3"/>
  <c r="B1604" i="3"/>
  <c r="Y1604" i="3" s="1"/>
  <c r="B1611" i="3"/>
  <c r="B1752" i="3"/>
  <c r="B1759" i="3"/>
  <c r="Y1759" i="3" s="1"/>
  <c r="B1765" i="3"/>
  <c r="Y1765" i="3" s="1"/>
  <c r="B1766" i="3"/>
  <c r="Y1766" i="3" s="1"/>
  <c r="B1777" i="3"/>
  <c r="B1788" i="3"/>
  <c r="Y1788" i="3" s="1"/>
  <c r="B1803" i="3"/>
  <c r="Y1803" i="3" s="1"/>
  <c r="B1804" i="3"/>
  <c r="Y1804" i="3" s="1"/>
  <c r="B1818" i="3"/>
  <c r="Y1818" i="3" s="1"/>
  <c r="B1835" i="3"/>
  <c r="Y1835" i="3" s="1"/>
  <c r="B1838" i="3"/>
  <c r="Y1838" i="3" s="1"/>
  <c r="B1841" i="3"/>
  <c r="Y1841" i="3" s="1"/>
  <c r="B1852" i="3"/>
  <c r="B1854" i="3"/>
  <c r="Y1854" i="3" s="1"/>
  <c r="B1865" i="3"/>
  <c r="Y1865" i="3" s="1"/>
  <c r="B1869" i="3"/>
  <c r="Y1869" i="3" s="1"/>
  <c r="B1877" i="3"/>
  <c r="B1894" i="3"/>
  <c r="B1896" i="3"/>
  <c r="Y1896" i="3" s="1"/>
  <c r="B1899" i="3"/>
  <c r="Y1899" i="3" s="1"/>
  <c r="B1905" i="3"/>
  <c r="Y1905" i="3" s="1"/>
  <c r="B1906" i="3"/>
  <c r="B1912" i="3"/>
  <c r="B2015" i="3"/>
  <c r="B2022" i="3"/>
  <c r="B2049" i="3"/>
  <c r="B2051" i="3"/>
  <c r="B2065" i="3"/>
  <c r="B2067" i="3"/>
  <c r="B2068" i="3"/>
  <c r="B2073" i="3"/>
  <c r="B2115" i="3"/>
  <c r="B2116" i="3"/>
  <c r="B2128" i="3"/>
  <c r="B2129" i="3"/>
  <c r="Y2129" i="3" s="1"/>
  <c r="B2136" i="3"/>
  <c r="B2137" i="3"/>
  <c r="Y2137" i="3" s="1"/>
  <c r="B2144" i="3"/>
  <c r="B2158" i="3"/>
  <c r="Y2158" i="3" s="1"/>
  <c r="B2160" i="3"/>
  <c r="Y2160" i="3" s="1"/>
  <c r="B2162" i="3"/>
  <c r="Y2162" i="3" s="1"/>
  <c r="B2170" i="3"/>
  <c r="Y2170" i="3" s="1"/>
  <c r="B2185" i="3"/>
  <c r="Y2185" i="3" s="1"/>
  <c r="B2186" i="3"/>
  <c r="Y2186" i="3" s="1"/>
  <c r="B2188" i="3"/>
  <c r="Y2188" i="3" s="1"/>
  <c r="B2194" i="3"/>
  <c r="Y2194" i="3" s="1"/>
  <c r="B1570" i="3"/>
  <c r="Y1570" i="3" s="1"/>
  <c r="B1571" i="3"/>
  <c r="Y1571" i="3" s="1"/>
  <c r="B1572" i="3"/>
  <c r="Y1572" i="3" s="1"/>
  <c r="B1573" i="3"/>
  <c r="Y1573" i="3" s="1"/>
  <c r="B1574" i="3"/>
  <c r="Y1574" i="3" s="1"/>
  <c r="B1575" i="3"/>
  <c r="Y1575" i="3" s="1"/>
  <c r="B1576" i="3"/>
  <c r="Y1576" i="3" s="1"/>
  <c r="B1577" i="3"/>
  <c r="Y1577" i="3" s="1"/>
  <c r="B1578" i="3"/>
  <c r="Y1578" i="3" s="1"/>
  <c r="B1579" i="3"/>
  <c r="Y1579" i="3" s="1"/>
  <c r="B1580" i="3"/>
  <c r="Y1580" i="3" s="1"/>
  <c r="B1581" i="3"/>
  <c r="Y1581" i="3" s="1"/>
  <c r="B1582" i="3"/>
  <c r="Y1582" i="3" s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2001" i="1"/>
  <c r="AE2001" i="1" s="1"/>
  <c r="AB2011" i="1"/>
  <c r="AE2011" i="1" s="1"/>
  <c r="AB2015" i="1"/>
  <c r="AE2015" i="1" s="1"/>
  <c r="AB2027" i="1"/>
  <c r="AE2027" i="1" s="1"/>
  <c r="AB2032" i="1"/>
  <c r="AE2032" i="1" s="1"/>
  <c r="AB2049" i="1"/>
  <c r="AE2049" i="1" s="1"/>
  <c r="AB2070" i="1"/>
  <c r="AE2070" i="1" s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2005" i="1"/>
  <c r="AE2005" i="1" s="1"/>
  <c r="AB2012" i="1"/>
  <c r="AE2012" i="1" s="1"/>
  <c r="AB2016" i="1"/>
  <c r="AE2016" i="1" s="1"/>
  <c r="AB2020" i="1"/>
  <c r="AE2020" i="1" s="1"/>
  <c r="AB2038" i="1"/>
  <c r="AE2038" i="1" s="1"/>
  <c r="AB2051" i="1"/>
  <c r="AE2051" i="1" s="1"/>
  <c r="AB2056" i="1"/>
  <c r="AE2056" i="1" s="1"/>
  <c r="AB2061" i="1"/>
  <c r="AE2061" i="1" s="1"/>
  <c r="AB2006" i="1"/>
  <c r="AE2006" i="1" s="1"/>
  <c r="AB2037" i="1"/>
  <c r="AE2037" i="1" s="1"/>
  <c r="AB2043" i="1"/>
  <c r="AE2043" i="1" s="1"/>
  <c r="AB2047" i="1"/>
  <c r="AE2047" i="1" s="1"/>
  <c r="AB2060" i="1"/>
  <c r="AE2060" i="1" s="1"/>
  <c r="AB2068" i="1"/>
  <c r="AE2068" i="1" s="1"/>
  <c r="AB2009" i="1"/>
  <c r="AE2009" i="1" s="1"/>
  <c r="AB2017" i="1"/>
  <c r="AE2017" i="1" s="1"/>
  <c r="AB2021" i="1"/>
  <c r="AE2021" i="1" s="1"/>
  <c r="AB2028" i="1"/>
  <c r="AE2028" i="1" s="1"/>
  <c r="AB2034" i="1"/>
  <c r="AE2034" i="1" s="1"/>
  <c r="AB2040" i="1"/>
  <c r="AE2040" i="1" s="1"/>
  <c r="AB2042" i="1"/>
  <c r="AE2042" i="1" s="1"/>
  <c r="AB2052" i="1"/>
  <c r="AE2052" i="1" s="1"/>
  <c r="AB2063" i="1"/>
  <c r="AE2063" i="1" s="1"/>
  <c r="AB2065" i="1"/>
  <c r="AE2065" i="1" s="1"/>
  <c r="AB2072" i="1"/>
  <c r="AE2072" i="1" s="1"/>
  <c r="AB2010" i="1"/>
  <c r="AE2010" i="1" s="1"/>
  <c r="AB2023" i="1"/>
  <c r="AE2023" i="1" s="1"/>
  <c r="AB2035" i="1"/>
  <c r="AE2035" i="1" s="1"/>
  <c r="AE2087" i="1"/>
  <c r="AB2007" i="1"/>
  <c r="AE2007" i="1" s="1"/>
  <c r="AB2019" i="1"/>
  <c r="AE2019" i="1" s="1"/>
  <c r="AB2024" i="1"/>
  <c r="AE2024" i="1" s="1"/>
  <c r="AB2026" i="1"/>
  <c r="AE2026" i="1" s="1"/>
  <c r="AB2031" i="1"/>
  <c r="AE2031" i="1" s="1"/>
  <c r="AB2033" i="1"/>
  <c r="AE2033" i="1" s="1"/>
  <c r="AB2045" i="1"/>
  <c r="AE2045" i="1" s="1"/>
  <c r="AB2048" i="1"/>
  <c r="AE2048" i="1" s="1"/>
  <c r="AB2055" i="1"/>
  <c r="AE2055" i="1" s="1"/>
  <c r="AB2071" i="1"/>
  <c r="AE2071" i="1" s="1"/>
  <c r="AE2079" i="1"/>
  <c r="AB2004" i="1"/>
  <c r="AE2004" i="1" s="1"/>
  <c r="AB2014" i="1"/>
  <c r="AE2014" i="1" s="1"/>
  <c r="AB2044" i="1"/>
  <c r="AE2044" i="1" s="1"/>
  <c r="AB2058" i="1"/>
  <c r="AE2058" i="1" s="1"/>
  <c r="AB2067" i="1"/>
  <c r="AE2067" i="1" s="1"/>
  <c r="AB2002" i="1"/>
  <c r="AE2002" i="1" s="1"/>
  <c r="AB2013" i="1"/>
  <c r="AE2013" i="1" s="1"/>
  <c r="AB2036" i="1"/>
  <c r="AE2036" i="1" s="1"/>
  <c r="AB2057" i="1"/>
  <c r="AE2057" i="1" s="1"/>
  <c r="AB2003" i="1"/>
  <c r="AE2003" i="1" s="1"/>
  <c r="AB2030" i="1"/>
  <c r="AE2030" i="1" s="1"/>
  <c r="AB2046" i="1"/>
  <c r="AE2046" i="1" s="1"/>
  <c r="AB2054" i="1"/>
  <c r="AE2054" i="1" s="1"/>
  <c r="AB2059" i="1"/>
  <c r="AE2059" i="1" s="1"/>
  <c r="AB2064" i="1"/>
  <c r="AE2064" i="1" s="1"/>
  <c r="AB2008" i="1"/>
  <c r="AE2008" i="1" s="1"/>
  <c r="AB2018" i="1"/>
  <c r="AE2018" i="1" s="1"/>
  <c r="AB2022" i="1"/>
  <c r="AE2022" i="1" s="1"/>
  <c r="AB2025" i="1"/>
  <c r="AE2025" i="1" s="1"/>
  <c r="AB2029" i="1"/>
  <c r="AE2029" i="1" s="1"/>
  <c r="AB2039" i="1"/>
  <c r="AE2039" i="1" s="1"/>
  <c r="AB2041" i="1"/>
  <c r="AE2041" i="1" s="1"/>
  <c r="AB2050" i="1"/>
  <c r="AE2050" i="1" s="1"/>
  <c r="AB2053" i="1"/>
  <c r="AE2053" i="1" s="1"/>
  <c r="AB2062" i="1"/>
  <c r="AE2062" i="1" s="1"/>
  <c r="AB2066" i="1"/>
  <c r="AE2066" i="1" s="1"/>
  <c r="AB2069" i="1"/>
  <c r="AE2069" i="1" s="1"/>
  <c r="AB2073" i="1"/>
  <c r="AE2073" i="1" s="1"/>
  <c r="Y2004" i="1"/>
  <c r="AC2006" i="1"/>
  <c r="Y2008" i="1"/>
  <c r="AC2009" i="1"/>
  <c r="Y2012" i="1"/>
  <c r="Y2017" i="1"/>
  <c r="Y2018" i="1"/>
  <c r="Y2021" i="1"/>
  <c r="Y2024" i="1"/>
  <c r="Y2030" i="1"/>
  <c r="Y2033" i="1"/>
  <c r="Y2036" i="1"/>
  <c r="Y2039" i="1"/>
  <c r="Y2042" i="1"/>
  <c r="Y2045" i="1"/>
  <c r="Y2048" i="1"/>
  <c r="Y2051" i="1"/>
  <c r="Y2058" i="1"/>
  <c r="Y2061" i="1"/>
  <c r="Y2064" i="1"/>
  <c r="Y2067" i="1"/>
  <c r="Y2073" i="1"/>
  <c r="Y2079" i="1"/>
  <c r="AC2256" i="1"/>
  <c r="AC2263" i="1"/>
  <c r="AC2288" i="1"/>
  <c r="AC2300" i="1"/>
  <c r="AC2312" i="1"/>
  <c r="AC2322" i="1"/>
  <c r="AC2334" i="1"/>
  <c r="Y2002" i="1"/>
  <c r="Y2005" i="1"/>
  <c r="Y2006" i="1"/>
  <c r="Y2007" i="1"/>
  <c r="Y2013" i="1"/>
  <c r="Y2016" i="1"/>
  <c r="Y2019" i="1"/>
  <c r="Y2022" i="1"/>
  <c r="Y2025" i="1"/>
  <c r="Y2028" i="1"/>
  <c r="Y2031" i="1"/>
  <c r="Y2034" i="1"/>
  <c r="Y2037" i="1"/>
  <c r="Y2040" i="1"/>
  <c r="Y2043" i="1"/>
  <c r="Y2044" i="1"/>
  <c r="Y2050" i="1"/>
  <c r="Y2053" i="1"/>
  <c r="Y2054" i="1"/>
  <c r="Y2057" i="1"/>
  <c r="Y2060" i="1"/>
  <c r="Y2065" i="1"/>
  <c r="Y2068" i="1"/>
  <c r="Y2071" i="1"/>
  <c r="AC2252" i="1"/>
  <c r="AC2269" i="1"/>
  <c r="AC2279" i="1"/>
  <c r="AC2303" i="1"/>
  <c r="AC2321" i="1"/>
  <c r="AC2331" i="1"/>
  <c r="Y2003" i="1"/>
  <c r="AC2005" i="1"/>
  <c r="Y2009" i="1"/>
  <c r="Y2010" i="1"/>
  <c r="Y2014" i="1"/>
  <c r="Y2020" i="1"/>
  <c r="Y2023" i="1"/>
  <c r="Y2026" i="1"/>
  <c r="Y2029" i="1"/>
  <c r="Y2035" i="1"/>
  <c r="Y2038" i="1"/>
  <c r="Y2041" i="1"/>
  <c r="Y2046" i="1"/>
  <c r="Y2047" i="1"/>
  <c r="Y2052" i="1"/>
  <c r="Y2055" i="1"/>
  <c r="Y2056" i="1"/>
  <c r="Y2059" i="1"/>
  <c r="Y2062" i="1"/>
  <c r="Y2063" i="1"/>
  <c r="Y2066" i="1"/>
  <c r="Y2069" i="1"/>
  <c r="Y2072" i="1"/>
  <c r="Y2087" i="1"/>
  <c r="AC2129" i="1"/>
  <c r="AC2249" i="1"/>
  <c r="AB2255" i="1"/>
  <c r="AC2255" i="1"/>
  <c r="AC2262" i="1"/>
  <c r="AC2324" i="1"/>
  <c r="AC1886" i="1"/>
  <c r="AC1878" i="1"/>
  <c r="AC1839" i="1"/>
  <c r="AC1880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868" i="1"/>
  <c r="AE868" i="1" s="1"/>
  <c r="AB869" i="1"/>
  <c r="AE869" i="1" s="1"/>
  <c r="AB870" i="1"/>
  <c r="AE870" i="1" s="1"/>
  <c r="AB871" i="1"/>
  <c r="AE871" i="1" s="1"/>
  <c r="AB872" i="1"/>
  <c r="AE872" i="1" s="1"/>
  <c r="AB873" i="1"/>
  <c r="AE873" i="1" s="1"/>
  <c r="AB874" i="1"/>
  <c r="AE874" i="1" s="1"/>
  <c r="AB875" i="1"/>
  <c r="AE875" i="1" s="1"/>
  <c r="AB876" i="1"/>
  <c r="AE876" i="1" s="1"/>
  <c r="AB877" i="1"/>
  <c r="AE877" i="1" s="1"/>
  <c r="AB878" i="1"/>
  <c r="AE878" i="1" s="1"/>
  <c r="AB879" i="1"/>
  <c r="AE879" i="1" s="1"/>
  <c r="AB880" i="1"/>
  <c r="AE880" i="1" s="1"/>
  <c r="AB881" i="1"/>
  <c r="AE881" i="1" s="1"/>
  <c r="AB882" i="1"/>
  <c r="AE882" i="1" s="1"/>
  <c r="AB883" i="1"/>
  <c r="AE883" i="1" s="1"/>
  <c r="AB884" i="1"/>
  <c r="AE884" i="1" s="1"/>
  <c r="AB885" i="1"/>
  <c r="AE885" i="1" s="1"/>
  <c r="AB886" i="1"/>
  <c r="AE886" i="1" s="1"/>
  <c r="AB887" i="1"/>
  <c r="AE887" i="1" s="1"/>
  <c r="AB888" i="1"/>
  <c r="AE888" i="1" s="1"/>
  <c r="AB889" i="1"/>
  <c r="AE889" i="1" s="1"/>
  <c r="AB890" i="1"/>
  <c r="AE890" i="1" s="1"/>
  <c r="AB891" i="1"/>
  <c r="AE891" i="1" s="1"/>
  <c r="AB892" i="1"/>
  <c r="AE892" i="1" s="1"/>
  <c r="AB893" i="1"/>
  <c r="AE893" i="1" s="1"/>
  <c r="AB894" i="1"/>
  <c r="AE894" i="1" s="1"/>
  <c r="AB895" i="1"/>
  <c r="AE895" i="1" s="1"/>
  <c r="AB896" i="1"/>
  <c r="AE896" i="1" s="1"/>
  <c r="AB897" i="1"/>
  <c r="AE897" i="1" s="1"/>
  <c r="AB898" i="1"/>
  <c r="AE898" i="1" s="1"/>
  <c r="AB899" i="1"/>
  <c r="AE899" i="1" s="1"/>
  <c r="AB900" i="1"/>
  <c r="AE900" i="1" s="1"/>
  <c r="AB901" i="1"/>
  <c r="AE901" i="1" s="1"/>
  <c r="AB902" i="1"/>
  <c r="AE902" i="1" s="1"/>
  <c r="AB903" i="1"/>
  <c r="AE903" i="1" s="1"/>
  <c r="AB904" i="1"/>
  <c r="AE904" i="1" s="1"/>
  <c r="AB905" i="1"/>
  <c r="AE905" i="1" s="1"/>
  <c r="AB906" i="1"/>
  <c r="AE906" i="1" s="1"/>
  <c r="AB907" i="1"/>
  <c r="AE907" i="1" s="1"/>
  <c r="AB908" i="1"/>
  <c r="AE908" i="1" s="1"/>
  <c r="AB909" i="1"/>
  <c r="AE909" i="1" s="1"/>
  <c r="AB910" i="1"/>
  <c r="AE910" i="1" s="1"/>
  <c r="AB911" i="1"/>
  <c r="AE911" i="1" s="1"/>
  <c r="AB912" i="1"/>
  <c r="AE912" i="1" s="1"/>
  <c r="AB913" i="1"/>
  <c r="AE913" i="1" s="1"/>
  <c r="AB914" i="1"/>
  <c r="AE914" i="1" s="1"/>
  <c r="AB915" i="1"/>
  <c r="AE915" i="1" s="1"/>
  <c r="AB916" i="1"/>
  <c r="AE916" i="1" s="1"/>
  <c r="AB917" i="1"/>
  <c r="AE917" i="1" s="1"/>
  <c r="AB918" i="1"/>
  <c r="AE918" i="1" s="1"/>
  <c r="AB919" i="1"/>
  <c r="AE919" i="1" s="1"/>
  <c r="AB920" i="1"/>
  <c r="AE920" i="1" s="1"/>
  <c r="AB921" i="1"/>
  <c r="AE921" i="1" s="1"/>
  <c r="AB922" i="1"/>
  <c r="AE922" i="1" s="1"/>
  <c r="AB923" i="1"/>
  <c r="AE923" i="1" s="1"/>
  <c r="AB924" i="1"/>
  <c r="AE924" i="1" s="1"/>
  <c r="AB925" i="1"/>
  <c r="AE925" i="1" s="1"/>
  <c r="AB926" i="1"/>
  <c r="AE926" i="1" s="1"/>
  <c r="AB927" i="1"/>
  <c r="AE927" i="1" s="1"/>
  <c r="AB928" i="1"/>
  <c r="AE928" i="1" s="1"/>
  <c r="AB929" i="1"/>
  <c r="AE929" i="1" s="1"/>
  <c r="AB930" i="1"/>
  <c r="AE930" i="1" s="1"/>
  <c r="AB931" i="1"/>
  <c r="AE931" i="1" s="1"/>
  <c r="AB932" i="1"/>
  <c r="AE932" i="1" s="1"/>
  <c r="AB933" i="1"/>
  <c r="AE933" i="1" s="1"/>
  <c r="AB934" i="1"/>
  <c r="AE934" i="1" s="1"/>
  <c r="AB935" i="1"/>
  <c r="AE935" i="1" s="1"/>
  <c r="AB936" i="1"/>
  <c r="AE936" i="1" s="1"/>
  <c r="AB937" i="1"/>
  <c r="AE937" i="1" s="1"/>
  <c r="AB938" i="1"/>
  <c r="AE938" i="1" s="1"/>
  <c r="AB939" i="1"/>
  <c r="AE939" i="1" s="1"/>
  <c r="AB940" i="1"/>
  <c r="AE940" i="1" s="1"/>
  <c r="AB941" i="1"/>
  <c r="AE941" i="1" s="1"/>
  <c r="AB942" i="1"/>
  <c r="AE942" i="1" s="1"/>
  <c r="AB943" i="1"/>
  <c r="AE943" i="1" s="1"/>
  <c r="AB944" i="1"/>
  <c r="AE944" i="1" s="1"/>
  <c r="AB945" i="1"/>
  <c r="AE945" i="1" s="1"/>
  <c r="AB946" i="1"/>
  <c r="AE946" i="1" s="1"/>
  <c r="AB947" i="1"/>
  <c r="AE947" i="1" s="1"/>
  <c r="AB948" i="1"/>
  <c r="AE948" i="1" s="1"/>
  <c r="AB949" i="1"/>
  <c r="AE949" i="1" s="1"/>
  <c r="AB950" i="1"/>
  <c r="AE950" i="1" s="1"/>
  <c r="AB951" i="1"/>
  <c r="AE951" i="1" s="1"/>
  <c r="AB952" i="1"/>
  <c r="AE952" i="1" s="1"/>
  <c r="AB953" i="1"/>
  <c r="AE953" i="1" s="1"/>
  <c r="AB954" i="1"/>
  <c r="AE954" i="1" s="1"/>
  <c r="AB955" i="1"/>
  <c r="AE955" i="1" s="1"/>
  <c r="AB956" i="1"/>
  <c r="AE956" i="1" s="1"/>
  <c r="AB957" i="1"/>
  <c r="AE957" i="1" s="1"/>
  <c r="AB958" i="1"/>
  <c r="AE958" i="1" s="1"/>
  <c r="AB959" i="1"/>
  <c r="AE959" i="1" s="1"/>
  <c r="AB960" i="1"/>
  <c r="AE960" i="1" s="1"/>
  <c r="AB961" i="1"/>
  <c r="AE961" i="1" s="1"/>
  <c r="AB962" i="1"/>
  <c r="AE962" i="1" s="1"/>
  <c r="AB963" i="1"/>
  <c r="AE963" i="1" s="1"/>
  <c r="AB964" i="1"/>
  <c r="AE964" i="1" s="1"/>
  <c r="AB965" i="1"/>
  <c r="AE965" i="1" s="1"/>
  <c r="AB966" i="1"/>
  <c r="AE966" i="1" s="1"/>
  <c r="AB967" i="1"/>
  <c r="AE967" i="1" s="1"/>
  <c r="AB968" i="1"/>
  <c r="AE968" i="1" s="1"/>
  <c r="AB969" i="1"/>
  <c r="AE969" i="1" s="1"/>
  <c r="AB970" i="1"/>
  <c r="AE970" i="1" s="1"/>
  <c r="AB971" i="1"/>
  <c r="AE971" i="1" s="1"/>
  <c r="AB972" i="1"/>
  <c r="AE972" i="1" s="1"/>
  <c r="AB973" i="1"/>
  <c r="AE973" i="1" s="1"/>
  <c r="AB974" i="1"/>
  <c r="AE974" i="1" s="1"/>
  <c r="AB975" i="1"/>
  <c r="AE975" i="1" s="1"/>
  <c r="AB976" i="1"/>
  <c r="AE976" i="1" s="1"/>
  <c r="AB977" i="1"/>
  <c r="AE977" i="1" s="1"/>
  <c r="AB978" i="1"/>
  <c r="AE978" i="1" s="1"/>
  <c r="AB979" i="1"/>
  <c r="AE979" i="1" s="1"/>
  <c r="AB980" i="1"/>
  <c r="AE980" i="1" s="1"/>
  <c r="AB981" i="1"/>
  <c r="AE981" i="1" s="1"/>
  <c r="AB982" i="1"/>
  <c r="AE982" i="1" s="1"/>
  <c r="AB983" i="1"/>
  <c r="AE983" i="1" s="1"/>
  <c r="AB984" i="1"/>
  <c r="AE984" i="1" s="1"/>
  <c r="AB985" i="1"/>
  <c r="AE985" i="1" s="1"/>
  <c r="AB986" i="1"/>
  <c r="AE986" i="1" s="1"/>
  <c r="AB987" i="1"/>
  <c r="AE987" i="1" s="1"/>
  <c r="AB988" i="1"/>
  <c r="AE988" i="1" s="1"/>
  <c r="AB989" i="1"/>
  <c r="AE989" i="1" s="1"/>
  <c r="AB990" i="1"/>
  <c r="AE990" i="1" s="1"/>
  <c r="AB991" i="1"/>
  <c r="AE991" i="1" s="1"/>
  <c r="AB992" i="1"/>
  <c r="AE992" i="1" s="1"/>
  <c r="AB993" i="1"/>
  <c r="AE993" i="1" s="1"/>
  <c r="AB994" i="1"/>
  <c r="AE994" i="1" s="1"/>
  <c r="AB995" i="1"/>
  <c r="AE995" i="1" s="1"/>
  <c r="AB996" i="1"/>
  <c r="AE996" i="1" s="1"/>
  <c r="AB997" i="1"/>
  <c r="AE997" i="1" s="1"/>
  <c r="AB998" i="1"/>
  <c r="AE998" i="1" s="1"/>
  <c r="AB999" i="1"/>
  <c r="AE999" i="1" s="1"/>
  <c r="AB1000" i="1"/>
  <c r="AE1000" i="1" s="1"/>
  <c r="AB1001" i="1"/>
  <c r="AE1001" i="1" s="1"/>
  <c r="AB1002" i="1"/>
  <c r="AE1002" i="1" s="1"/>
  <c r="AB1003" i="1"/>
  <c r="AE1003" i="1" s="1"/>
  <c r="AB1004" i="1"/>
  <c r="AE1004" i="1" s="1"/>
  <c r="AB1005" i="1"/>
  <c r="AE1005" i="1" s="1"/>
  <c r="AB1006" i="1"/>
  <c r="AE1006" i="1" s="1"/>
  <c r="AB1007" i="1"/>
  <c r="AE1007" i="1" s="1"/>
  <c r="AB1008" i="1"/>
  <c r="AE1008" i="1" s="1"/>
  <c r="AB1009" i="1"/>
  <c r="AE1009" i="1" s="1"/>
  <c r="AB1010" i="1"/>
  <c r="AE1010" i="1" s="1"/>
  <c r="AB1011" i="1"/>
  <c r="AE1011" i="1" s="1"/>
  <c r="AB1012" i="1"/>
  <c r="AE1012" i="1" s="1"/>
  <c r="AB1013" i="1"/>
  <c r="AE1013" i="1" s="1"/>
  <c r="AB1014" i="1"/>
  <c r="AE1014" i="1" s="1"/>
  <c r="AB1015" i="1"/>
  <c r="AE1015" i="1" s="1"/>
  <c r="AB1016" i="1"/>
  <c r="AE1016" i="1" s="1"/>
  <c r="AB1017" i="1"/>
  <c r="AE1017" i="1" s="1"/>
  <c r="AB1018" i="1"/>
  <c r="AE1018" i="1" s="1"/>
  <c r="AB1019" i="1"/>
  <c r="AE1019" i="1" s="1"/>
  <c r="AB1020" i="1"/>
  <c r="AE1020" i="1" s="1"/>
  <c r="AB1021" i="1"/>
  <c r="AE1021" i="1" s="1"/>
  <c r="AB1022" i="1"/>
  <c r="AE1022" i="1" s="1"/>
  <c r="AB1023" i="1"/>
  <c r="AE1023" i="1" s="1"/>
  <c r="AB1024" i="1"/>
  <c r="AE1024" i="1" s="1"/>
  <c r="AB1025" i="1"/>
  <c r="AE1025" i="1" s="1"/>
  <c r="AB1026" i="1"/>
  <c r="AE1026" i="1" s="1"/>
  <c r="AB1027" i="1"/>
  <c r="AE1027" i="1" s="1"/>
  <c r="AB1028" i="1"/>
  <c r="AE1028" i="1" s="1"/>
  <c r="AB1029" i="1"/>
  <c r="AE1029" i="1" s="1"/>
  <c r="AB1030" i="1"/>
  <c r="AE1030" i="1" s="1"/>
  <c r="AB1031" i="1"/>
  <c r="AE1031" i="1" s="1"/>
  <c r="AB1032" i="1"/>
  <c r="AE1032" i="1" s="1"/>
  <c r="AB1033" i="1"/>
  <c r="AE1033" i="1" s="1"/>
  <c r="AB1034" i="1"/>
  <c r="AE1034" i="1" s="1"/>
  <c r="AB1035" i="1"/>
  <c r="AE1035" i="1" s="1"/>
  <c r="AB1036" i="1"/>
  <c r="AE1036" i="1" s="1"/>
  <c r="AB1037" i="1"/>
  <c r="AE1037" i="1" s="1"/>
  <c r="AB1038" i="1"/>
  <c r="AE1038" i="1" s="1"/>
  <c r="AB1039" i="1"/>
  <c r="AE1039" i="1" s="1"/>
  <c r="AB1040" i="1"/>
  <c r="AE1040" i="1" s="1"/>
  <c r="AB1041" i="1"/>
  <c r="AE1041" i="1" s="1"/>
  <c r="AB1042" i="1"/>
  <c r="AE1042" i="1" s="1"/>
  <c r="AB1043" i="1"/>
  <c r="AE1043" i="1" s="1"/>
  <c r="AB1044" i="1"/>
  <c r="AE1044" i="1" s="1"/>
  <c r="AB1045" i="1"/>
  <c r="AE1045" i="1" s="1"/>
  <c r="AB1047" i="1"/>
  <c r="AE1047" i="1" s="1"/>
  <c r="AB1048" i="1"/>
  <c r="AE1048" i="1" s="1"/>
  <c r="AB1049" i="1"/>
  <c r="AE1049" i="1" s="1"/>
  <c r="AB1050" i="1"/>
  <c r="AE1050" i="1" s="1"/>
  <c r="AB1051" i="1"/>
  <c r="AE1051" i="1" s="1"/>
  <c r="AB1052" i="1"/>
  <c r="AE1052" i="1" s="1"/>
  <c r="AB1053" i="1"/>
  <c r="AE1053" i="1" s="1"/>
  <c r="AB1054" i="1"/>
  <c r="AE1054" i="1" s="1"/>
  <c r="AB1055" i="1"/>
  <c r="AE1055" i="1" s="1"/>
  <c r="AB1056" i="1"/>
  <c r="AE1056" i="1" s="1"/>
  <c r="AB1057" i="1"/>
  <c r="AE1057" i="1" s="1"/>
  <c r="AB1058" i="1"/>
  <c r="AE1058" i="1" s="1"/>
  <c r="AB1059" i="1"/>
  <c r="AE1059" i="1" s="1"/>
  <c r="AB1060" i="1"/>
  <c r="AE1060" i="1" s="1"/>
  <c r="AB1061" i="1"/>
  <c r="AE1061" i="1" s="1"/>
  <c r="AB1062" i="1"/>
  <c r="AE1062" i="1" s="1"/>
  <c r="AB1063" i="1"/>
  <c r="AE1063" i="1" s="1"/>
  <c r="AB1064" i="1"/>
  <c r="AE1064" i="1" s="1"/>
  <c r="AB1065" i="1"/>
  <c r="AE1065" i="1" s="1"/>
  <c r="AB1066" i="1"/>
  <c r="AE1066" i="1" s="1"/>
  <c r="AB1067" i="1"/>
  <c r="AE1067" i="1" s="1"/>
  <c r="AB1068" i="1"/>
  <c r="AE1068" i="1" s="1"/>
  <c r="AB1069" i="1"/>
  <c r="AE1069" i="1" s="1"/>
  <c r="AB1070" i="1"/>
  <c r="AE1070" i="1" s="1"/>
  <c r="AB1071" i="1"/>
  <c r="AE1071" i="1" s="1"/>
  <c r="AB1072" i="1"/>
  <c r="AE1072" i="1" s="1"/>
  <c r="AB1073" i="1"/>
  <c r="AE1073" i="1" s="1"/>
  <c r="AB1074" i="1"/>
  <c r="AE1074" i="1" s="1"/>
  <c r="AB1075" i="1"/>
  <c r="AE1075" i="1" s="1"/>
  <c r="AB1076" i="1"/>
  <c r="AE1076" i="1" s="1"/>
  <c r="AB1077" i="1"/>
  <c r="AE1077" i="1" s="1"/>
  <c r="AB1078" i="1"/>
  <c r="AE1078" i="1" s="1"/>
  <c r="AB1079" i="1"/>
  <c r="AE1079" i="1" s="1"/>
  <c r="AB1080" i="1"/>
  <c r="AE1080" i="1" s="1"/>
  <c r="AB1081" i="1"/>
  <c r="AE1081" i="1" s="1"/>
  <c r="AB1082" i="1"/>
  <c r="AE1082" i="1" s="1"/>
  <c r="AB1083" i="1"/>
  <c r="AE1083" i="1" s="1"/>
  <c r="AB1084" i="1"/>
  <c r="AE1084" i="1" s="1"/>
  <c r="AB1085" i="1"/>
  <c r="AE1085" i="1" s="1"/>
  <c r="AB1086" i="1"/>
  <c r="AE1086" i="1" s="1"/>
  <c r="AB1087" i="1"/>
  <c r="AE1087" i="1" s="1"/>
  <c r="AB1088" i="1"/>
  <c r="AE1088" i="1" s="1"/>
  <c r="AB1089" i="1"/>
  <c r="AE1089" i="1" s="1"/>
  <c r="AB1090" i="1"/>
  <c r="AE1090" i="1" s="1"/>
  <c r="AB1091" i="1"/>
  <c r="AE1091" i="1" s="1"/>
  <c r="AB1092" i="1"/>
  <c r="AE1092" i="1" s="1"/>
  <c r="AB1093" i="1"/>
  <c r="AE1093" i="1" s="1"/>
  <c r="AB1094" i="1"/>
  <c r="AE1094" i="1" s="1"/>
  <c r="AB1095" i="1"/>
  <c r="AE1095" i="1" s="1"/>
  <c r="AB1096" i="1"/>
  <c r="AE1096" i="1" s="1"/>
  <c r="AB1097" i="1"/>
  <c r="AE1097" i="1" s="1"/>
  <c r="AB1098" i="1"/>
  <c r="AE1098" i="1" s="1"/>
  <c r="AB1099" i="1"/>
  <c r="AE1099" i="1" s="1"/>
  <c r="AB1100" i="1"/>
  <c r="AE1100" i="1" s="1"/>
  <c r="AB1101" i="1"/>
  <c r="AE1101" i="1" s="1"/>
  <c r="AB1102" i="1"/>
  <c r="AE1102" i="1" s="1"/>
  <c r="AB1103" i="1"/>
  <c r="AE1103" i="1" s="1"/>
  <c r="AB1104" i="1"/>
  <c r="AE1104" i="1" s="1"/>
  <c r="AB1105" i="1"/>
  <c r="AE1105" i="1" s="1"/>
  <c r="AB1106" i="1"/>
  <c r="AE1106" i="1" s="1"/>
  <c r="AB1107" i="1"/>
  <c r="AE1107" i="1" s="1"/>
  <c r="AB1108" i="1"/>
  <c r="AE1108" i="1" s="1"/>
  <c r="AB1109" i="1"/>
  <c r="AE1109" i="1" s="1"/>
  <c r="AB1110" i="1"/>
  <c r="AE1110" i="1" s="1"/>
  <c r="AB1111" i="1"/>
  <c r="AE1111" i="1" s="1"/>
  <c r="AB1112" i="1"/>
  <c r="AE1112" i="1" s="1"/>
  <c r="AB1113" i="1"/>
  <c r="AE1113" i="1" s="1"/>
  <c r="AB1114" i="1"/>
  <c r="AE1114" i="1" s="1"/>
  <c r="AB1115" i="1"/>
  <c r="AE1115" i="1" s="1"/>
  <c r="AB1116" i="1"/>
  <c r="AE1116" i="1" s="1"/>
  <c r="AB1117" i="1"/>
  <c r="AE1117" i="1" s="1"/>
  <c r="AB1118" i="1"/>
  <c r="AE1118" i="1" s="1"/>
  <c r="AB1119" i="1"/>
  <c r="AE1119" i="1" s="1"/>
  <c r="AB1120" i="1"/>
  <c r="AE1120" i="1" s="1"/>
  <c r="AB1121" i="1"/>
  <c r="AE1121" i="1" s="1"/>
  <c r="AB1122" i="1"/>
  <c r="AE1122" i="1" s="1"/>
  <c r="AB1123" i="1"/>
  <c r="AE1123" i="1" s="1"/>
  <c r="AB1124" i="1"/>
  <c r="AE1124" i="1" s="1"/>
  <c r="AB1125" i="1"/>
  <c r="AE1125" i="1" s="1"/>
  <c r="AB1126" i="1"/>
  <c r="AE1126" i="1" s="1"/>
  <c r="AB1127" i="1"/>
  <c r="AE1127" i="1" s="1"/>
  <c r="AB1128" i="1"/>
  <c r="AE1128" i="1" s="1"/>
  <c r="AB1129" i="1"/>
  <c r="AE1129" i="1" s="1"/>
  <c r="AB1130" i="1"/>
  <c r="AE1130" i="1" s="1"/>
  <c r="AB1131" i="1"/>
  <c r="AE1131" i="1" s="1"/>
  <c r="AB1132" i="1"/>
  <c r="AE1132" i="1" s="1"/>
  <c r="AB1133" i="1"/>
  <c r="AE1133" i="1" s="1"/>
  <c r="AB1134" i="1"/>
  <c r="AE1134" i="1" s="1"/>
  <c r="AB1135" i="1"/>
  <c r="AE1135" i="1" s="1"/>
  <c r="AB1136" i="1"/>
  <c r="AE1136" i="1" s="1"/>
  <c r="AB1137" i="1"/>
  <c r="AE1137" i="1" s="1"/>
  <c r="AB1138" i="1"/>
  <c r="AE1138" i="1" s="1"/>
  <c r="AB1139" i="1"/>
  <c r="AE1139" i="1" s="1"/>
  <c r="AB1140" i="1"/>
  <c r="AE1140" i="1" s="1"/>
  <c r="AB1141" i="1"/>
  <c r="AE1141" i="1" s="1"/>
  <c r="AB1142" i="1"/>
  <c r="AE1142" i="1" s="1"/>
  <c r="AB1143" i="1"/>
  <c r="AE1143" i="1" s="1"/>
  <c r="AB1144" i="1"/>
  <c r="AE1144" i="1" s="1"/>
  <c r="AB1145" i="1"/>
  <c r="AE1145" i="1" s="1"/>
  <c r="AB1146" i="1"/>
  <c r="AE1146" i="1" s="1"/>
  <c r="AB1147" i="1"/>
  <c r="AE1147" i="1" s="1"/>
  <c r="AB1148" i="1"/>
  <c r="AE1148" i="1" s="1"/>
  <c r="AB1149" i="1"/>
  <c r="AE1149" i="1" s="1"/>
  <c r="AB1150" i="1"/>
  <c r="AE1150" i="1" s="1"/>
  <c r="AB1151" i="1"/>
  <c r="AE1151" i="1" s="1"/>
  <c r="AB1152" i="1"/>
  <c r="AE1152" i="1" s="1"/>
  <c r="AB1153" i="1"/>
  <c r="AE1153" i="1" s="1"/>
  <c r="AB1154" i="1"/>
  <c r="AE1154" i="1" s="1"/>
  <c r="AB1155" i="1"/>
  <c r="AE1155" i="1" s="1"/>
  <c r="AB1156" i="1"/>
  <c r="AE1156" i="1" s="1"/>
  <c r="AB1157" i="1"/>
  <c r="AE1157" i="1" s="1"/>
  <c r="AB1158" i="1"/>
  <c r="AE1158" i="1" s="1"/>
  <c r="AB1159" i="1"/>
  <c r="AE1159" i="1" s="1"/>
  <c r="AB1160" i="1"/>
  <c r="AE1160" i="1" s="1"/>
  <c r="AB1161" i="1"/>
  <c r="AE1161" i="1" s="1"/>
  <c r="AB1162" i="1"/>
  <c r="AE1162" i="1" s="1"/>
  <c r="AB1163" i="1"/>
  <c r="AE1163" i="1" s="1"/>
  <c r="AB1164" i="1"/>
  <c r="AE1164" i="1" s="1"/>
  <c r="AB1165" i="1"/>
  <c r="AE1165" i="1" s="1"/>
  <c r="AB1166" i="1"/>
  <c r="AE1166" i="1" s="1"/>
  <c r="AB1167" i="1"/>
  <c r="AE1167" i="1" s="1"/>
  <c r="AB1168" i="1"/>
  <c r="AE1168" i="1" s="1"/>
  <c r="AB1169" i="1"/>
  <c r="AE1169" i="1" s="1"/>
  <c r="AB1170" i="1"/>
  <c r="AE1170" i="1" s="1"/>
  <c r="AB1171" i="1"/>
  <c r="AE1171" i="1" s="1"/>
  <c r="AB1172" i="1"/>
  <c r="AE1172" i="1" s="1"/>
  <c r="AB1173" i="1"/>
  <c r="AE1173" i="1" s="1"/>
  <c r="AB1174" i="1"/>
  <c r="AE1174" i="1" s="1"/>
  <c r="AB1175" i="1"/>
  <c r="AE1175" i="1" s="1"/>
  <c r="AB1176" i="1"/>
  <c r="AE1176" i="1" s="1"/>
  <c r="AB1177" i="1"/>
  <c r="AE1177" i="1" s="1"/>
  <c r="AB1178" i="1"/>
  <c r="AE1178" i="1" s="1"/>
  <c r="AB1179" i="1"/>
  <c r="AE1179" i="1" s="1"/>
  <c r="AB1180" i="1"/>
  <c r="AE1180" i="1" s="1"/>
  <c r="AB1181" i="1"/>
  <c r="AE1181" i="1" s="1"/>
  <c r="AB1182" i="1"/>
  <c r="AE1182" i="1" s="1"/>
  <c r="AB1183" i="1"/>
  <c r="AE1183" i="1" s="1"/>
  <c r="AB1184" i="1"/>
  <c r="AE1184" i="1" s="1"/>
  <c r="AB1185" i="1"/>
  <c r="AE1185" i="1" s="1"/>
  <c r="AB1186" i="1"/>
  <c r="AE1186" i="1" s="1"/>
  <c r="AB1187" i="1"/>
  <c r="AE1187" i="1" s="1"/>
  <c r="AB1188" i="1"/>
  <c r="AE1188" i="1" s="1"/>
  <c r="AB1189" i="1"/>
  <c r="AE1189" i="1" s="1"/>
  <c r="AB1190" i="1"/>
  <c r="AE1190" i="1" s="1"/>
  <c r="AB1191" i="1"/>
  <c r="AE1191" i="1" s="1"/>
  <c r="AB1192" i="1"/>
  <c r="AE1192" i="1" s="1"/>
  <c r="AB1193" i="1"/>
  <c r="AE1193" i="1" s="1"/>
  <c r="AB1194" i="1"/>
  <c r="AE1194" i="1" s="1"/>
  <c r="AB1195" i="1"/>
  <c r="AE1195" i="1" s="1"/>
  <c r="AB1196" i="1"/>
  <c r="AE1196" i="1" s="1"/>
  <c r="AB1197" i="1"/>
  <c r="AE1197" i="1" s="1"/>
  <c r="AB1198" i="1"/>
  <c r="AE1198" i="1" s="1"/>
  <c r="AB1199" i="1"/>
  <c r="AE1199" i="1" s="1"/>
  <c r="AB1200" i="1"/>
  <c r="AE1200" i="1" s="1"/>
  <c r="AB1201" i="1"/>
  <c r="AE1201" i="1" s="1"/>
  <c r="AB1202" i="1"/>
  <c r="AE1202" i="1" s="1"/>
  <c r="AB1203" i="1"/>
  <c r="AE1203" i="1" s="1"/>
  <c r="AB1204" i="1"/>
  <c r="AE1204" i="1" s="1"/>
  <c r="AB1205" i="1"/>
  <c r="AE1205" i="1" s="1"/>
  <c r="AB1206" i="1"/>
  <c r="AE1206" i="1" s="1"/>
  <c r="AB1207" i="1"/>
  <c r="AE1207" i="1" s="1"/>
  <c r="AB1208" i="1"/>
  <c r="AE1208" i="1" s="1"/>
  <c r="AB1209" i="1"/>
  <c r="AE1209" i="1" s="1"/>
  <c r="AB1210" i="1"/>
  <c r="AE1210" i="1" s="1"/>
  <c r="AB1211" i="1"/>
  <c r="AE1211" i="1" s="1"/>
  <c r="AB1212" i="1"/>
  <c r="AE1212" i="1" s="1"/>
  <c r="AB1213" i="1"/>
  <c r="AE1213" i="1" s="1"/>
  <c r="AB1214" i="1"/>
  <c r="AE1214" i="1" s="1"/>
  <c r="AB1215" i="1"/>
  <c r="AE1215" i="1" s="1"/>
  <c r="AB1216" i="1"/>
  <c r="AE1216" i="1" s="1"/>
  <c r="AB1217" i="1"/>
  <c r="AE1217" i="1" s="1"/>
  <c r="AB1218" i="1"/>
  <c r="AE1218" i="1" s="1"/>
  <c r="AB1219" i="1"/>
  <c r="AE1219" i="1" s="1"/>
  <c r="AB1220" i="1"/>
  <c r="AE1220" i="1" s="1"/>
  <c r="AB1221" i="1"/>
  <c r="AE1221" i="1" s="1"/>
  <c r="AB1222" i="1"/>
  <c r="AE1222" i="1" s="1"/>
  <c r="AB1223" i="1"/>
  <c r="AE1223" i="1" s="1"/>
  <c r="AB1224" i="1"/>
  <c r="AE1224" i="1" s="1"/>
  <c r="AB1225" i="1"/>
  <c r="AE1225" i="1" s="1"/>
  <c r="AB1226" i="1"/>
  <c r="AE1226" i="1" s="1"/>
  <c r="AB1227" i="1"/>
  <c r="AE1227" i="1" s="1"/>
  <c r="AB1228" i="1"/>
  <c r="AE1228" i="1" s="1"/>
  <c r="AB1229" i="1"/>
  <c r="AE1229" i="1" s="1"/>
  <c r="AB1230" i="1"/>
  <c r="AE1230" i="1" s="1"/>
  <c r="AB1231" i="1"/>
  <c r="AE1231" i="1" s="1"/>
  <c r="AB1232" i="1"/>
  <c r="AE1232" i="1" s="1"/>
  <c r="AB1233" i="1"/>
  <c r="AE1233" i="1" s="1"/>
  <c r="AB1234" i="1"/>
  <c r="AE1234" i="1" s="1"/>
  <c r="AB1235" i="1"/>
  <c r="AE1235" i="1" s="1"/>
  <c r="AB1236" i="1"/>
  <c r="AE1236" i="1" s="1"/>
  <c r="AB1237" i="1"/>
  <c r="AE1237" i="1" s="1"/>
  <c r="AB1238" i="1"/>
  <c r="AE1238" i="1" s="1"/>
  <c r="AB1239" i="1"/>
  <c r="AE1239" i="1" s="1"/>
  <c r="AB1240" i="1"/>
  <c r="AE1240" i="1" s="1"/>
  <c r="AB1241" i="1"/>
  <c r="AE1241" i="1" s="1"/>
  <c r="AB1242" i="1"/>
  <c r="AE1242" i="1" s="1"/>
  <c r="AB1243" i="1"/>
  <c r="AE1243" i="1" s="1"/>
  <c r="AB1244" i="1"/>
  <c r="AE1244" i="1" s="1"/>
  <c r="AB1245" i="1"/>
  <c r="AE1245" i="1" s="1"/>
  <c r="AB1246" i="1"/>
  <c r="AE1246" i="1" s="1"/>
  <c r="AB1247" i="1"/>
  <c r="AE1247" i="1" s="1"/>
  <c r="AB1248" i="1"/>
  <c r="AE1248" i="1" s="1"/>
  <c r="AB1249" i="1"/>
  <c r="AE1249" i="1" s="1"/>
  <c r="AB1250" i="1"/>
  <c r="AE1250" i="1" s="1"/>
  <c r="AB1251" i="1"/>
  <c r="AE1251" i="1" s="1"/>
  <c r="AB1252" i="1"/>
  <c r="AE1252" i="1" s="1"/>
  <c r="AB1253" i="1"/>
  <c r="AE1253" i="1" s="1"/>
  <c r="AB1254" i="1"/>
  <c r="AE1254" i="1" s="1"/>
  <c r="AB1255" i="1"/>
  <c r="AE1255" i="1" s="1"/>
  <c r="AB1256" i="1"/>
  <c r="AE1256" i="1" s="1"/>
  <c r="AB1257" i="1"/>
  <c r="AE1257" i="1" s="1"/>
  <c r="AB1258" i="1"/>
  <c r="AE1258" i="1" s="1"/>
  <c r="AB1259" i="1"/>
  <c r="AE1259" i="1" s="1"/>
  <c r="AB1260" i="1"/>
  <c r="AE1260" i="1" s="1"/>
  <c r="AB1261" i="1"/>
  <c r="AE1261" i="1" s="1"/>
  <c r="AB1262" i="1"/>
  <c r="AE1262" i="1" s="1"/>
  <c r="AB1263" i="1"/>
  <c r="AE1263" i="1" s="1"/>
  <c r="AB1264" i="1"/>
  <c r="AE1264" i="1" s="1"/>
  <c r="AB1265" i="1"/>
  <c r="AE1265" i="1" s="1"/>
  <c r="AB1266" i="1"/>
  <c r="AE1266" i="1" s="1"/>
  <c r="AB1267" i="1"/>
  <c r="AE1267" i="1" s="1"/>
  <c r="AB1268" i="1"/>
  <c r="AE1268" i="1" s="1"/>
  <c r="AB1269" i="1"/>
  <c r="AE1269" i="1" s="1"/>
  <c r="AB1270" i="1"/>
  <c r="AE1270" i="1" s="1"/>
  <c r="AB1271" i="1"/>
  <c r="AE1271" i="1" s="1"/>
  <c r="AB1272" i="1"/>
  <c r="AE1272" i="1" s="1"/>
  <c r="AB1273" i="1"/>
  <c r="AE1273" i="1" s="1"/>
  <c r="AB1274" i="1"/>
  <c r="AE1274" i="1" s="1"/>
  <c r="AB1275" i="1"/>
  <c r="AE1275" i="1" s="1"/>
  <c r="AB1276" i="1"/>
  <c r="AE1276" i="1" s="1"/>
  <c r="AB1277" i="1"/>
  <c r="AE1277" i="1" s="1"/>
  <c r="AB1278" i="1"/>
  <c r="AE1278" i="1" s="1"/>
  <c r="AB1279" i="1"/>
  <c r="AE1279" i="1" s="1"/>
  <c r="AB1280" i="1"/>
  <c r="AE1280" i="1" s="1"/>
  <c r="AB1281" i="1"/>
  <c r="AE1281" i="1" s="1"/>
  <c r="AB1282" i="1"/>
  <c r="AE1282" i="1" s="1"/>
  <c r="AB1283" i="1"/>
  <c r="AE1283" i="1" s="1"/>
  <c r="AB1284" i="1"/>
  <c r="AE1284" i="1" s="1"/>
  <c r="AB1285" i="1"/>
  <c r="AE1285" i="1" s="1"/>
  <c r="AB1286" i="1"/>
  <c r="AE1286" i="1" s="1"/>
  <c r="AB1287" i="1"/>
  <c r="AE1287" i="1" s="1"/>
  <c r="AB1288" i="1"/>
  <c r="AE1288" i="1" s="1"/>
  <c r="AB1289" i="1"/>
  <c r="AE1289" i="1" s="1"/>
  <c r="AB1290" i="1"/>
  <c r="AE1290" i="1" s="1"/>
  <c r="AB1291" i="1"/>
  <c r="AE1291" i="1" s="1"/>
  <c r="AB1292" i="1"/>
  <c r="AE1292" i="1" s="1"/>
  <c r="AB1293" i="1"/>
  <c r="AE1293" i="1" s="1"/>
  <c r="AB1294" i="1"/>
  <c r="AE1294" i="1" s="1"/>
  <c r="AB1295" i="1"/>
  <c r="AE1295" i="1" s="1"/>
  <c r="AB1296" i="1"/>
  <c r="AE1296" i="1" s="1"/>
  <c r="AB1297" i="1"/>
  <c r="AE1297" i="1" s="1"/>
  <c r="AB1298" i="1"/>
  <c r="AE1298" i="1" s="1"/>
  <c r="AB1299" i="1"/>
  <c r="AE1299" i="1" s="1"/>
  <c r="AB1300" i="1"/>
  <c r="AE1300" i="1" s="1"/>
  <c r="AB1301" i="1"/>
  <c r="AE1301" i="1" s="1"/>
  <c r="AB1302" i="1"/>
  <c r="AE1302" i="1" s="1"/>
  <c r="AB1303" i="1"/>
  <c r="AE1303" i="1" s="1"/>
  <c r="AB1304" i="1"/>
  <c r="AE1304" i="1" s="1"/>
  <c r="AB1305" i="1"/>
  <c r="AE1305" i="1" s="1"/>
  <c r="AB1306" i="1"/>
  <c r="AE1306" i="1" s="1"/>
  <c r="AB1307" i="1"/>
  <c r="AE1307" i="1" s="1"/>
  <c r="AB1308" i="1"/>
  <c r="AE1308" i="1" s="1"/>
  <c r="AB1309" i="1"/>
  <c r="AE1309" i="1" s="1"/>
  <c r="AB1310" i="1"/>
  <c r="AE1310" i="1" s="1"/>
  <c r="AB1311" i="1"/>
  <c r="AE1311" i="1" s="1"/>
  <c r="AB1312" i="1"/>
  <c r="AE1312" i="1" s="1"/>
  <c r="AB1313" i="1"/>
  <c r="AE1313" i="1" s="1"/>
  <c r="AB1314" i="1"/>
  <c r="AE1314" i="1" s="1"/>
  <c r="AB1316" i="1"/>
  <c r="AE1316" i="1" s="1"/>
  <c r="AB1317" i="1"/>
  <c r="AE1317" i="1" s="1"/>
  <c r="AB1318" i="1"/>
  <c r="AE1318" i="1" s="1"/>
  <c r="AB1319" i="1"/>
  <c r="AE1319" i="1" s="1"/>
  <c r="AB1320" i="1"/>
  <c r="AE1320" i="1" s="1"/>
  <c r="AB1321" i="1"/>
  <c r="AE1321" i="1" s="1"/>
  <c r="AB1322" i="1"/>
  <c r="AE1322" i="1" s="1"/>
  <c r="AB1323" i="1"/>
  <c r="AE1323" i="1" s="1"/>
  <c r="AB1324" i="1"/>
  <c r="AE1324" i="1" s="1"/>
  <c r="AB1325" i="1"/>
  <c r="AE1325" i="1" s="1"/>
  <c r="AB1326" i="1"/>
  <c r="AE1326" i="1" s="1"/>
  <c r="AB1327" i="1"/>
  <c r="AE1327" i="1" s="1"/>
  <c r="AB1328" i="1"/>
  <c r="AE1328" i="1" s="1"/>
  <c r="AB1329" i="1"/>
  <c r="AE1329" i="1" s="1"/>
  <c r="AB1330" i="1"/>
  <c r="AE1330" i="1" s="1"/>
  <c r="AB1331" i="1"/>
  <c r="AE1331" i="1" s="1"/>
  <c r="AB1332" i="1"/>
  <c r="AE1332" i="1" s="1"/>
  <c r="AB1333" i="1"/>
  <c r="AE1333" i="1" s="1"/>
  <c r="AB1334" i="1"/>
  <c r="AE1334" i="1" s="1"/>
  <c r="AB1335" i="1"/>
  <c r="AE1335" i="1" s="1"/>
  <c r="AB1336" i="1"/>
  <c r="AE1336" i="1" s="1"/>
  <c r="AB1337" i="1"/>
  <c r="AE1337" i="1" s="1"/>
  <c r="AB1338" i="1"/>
  <c r="AE1338" i="1" s="1"/>
  <c r="AB1339" i="1"/>
  <c r="AE1339" i="1" s="1"/>
  <c r="AB1340" i="1"/>
  <c r="AE1340" i="1" s="1"/>
  <c r="AB1341" i="1"/>
  <c r="AE1341" i="1" s="1"/>
  <c r="AB1342" i="1"/>
  <c r="AE1342" i="1" s="1"/>
  <c r="AB1343" i="1"/>
  <c r="AE1343" i="1" s="1"/>
  <c r="AB1344" i="1"/>
  <c r="AE1344" i="1" s="1"/>
  <c r="AB1345" i="1"/>
  <c r="AE1345" i="1" s="1"/>
  <c r="AB1346" i="1"/>
  <c r="AE1346" i="1" s="1"/>
  <c r="AB1347" i="1"/>
  <c r="AE1347" i="1" s="1"/>
  <c r="AB1348" i="1"/>
  <c r="AE1348" i="1" s="1"/>
  <c r="AB1349" i="1"/>
  <c r="AE1349" i="1" s="1"/>
  <c r="AB1350" i="1"/>
  <c r="AE1350" i="1" s="1"/>
  <c r="AB1351" i="1"/>
  <c r="AE1351" i="1" s="1"/>
  <c r="AB1352" i="1"/>
  <c r="AE1352" i="1" s="1"/>
  <c r="AB1353" i="1"/>
  <c r="AE1353" i="1" s="1"/>
  <c r="AB1462" i="1"/>
  <c r="AE1462" i="1" s="1"/>
  <c r="AB1463" i="1"/>
  <c r="AE1463" i="1" s="1"/>
  <c r="AB1464" i="1"/>
  <c r="AE1464" i="1" s="1"/>
  <c r="AB1465" i="1"/>
  <c r="AE1465" i="1" s="1"/>
  <c r="AB1466" i="1"/>
  <c r="AE1466" i="1" s="1"/>
  <c r="AB1467" i="1"/>
  <c r="AE1467" i="1" s="1"/>
  <c r="AB1468" i="1"/>
  <c r="AE1468" i="1" s="1"/>
  <c r="AB1469" i="1"/>
  <c r="AE1469" i="1" s="1"/>
  <c r="AB1470" i="1"/>
  <c r="AE1470" i="1" s="1"/>
  <c r="AB1471" i="1"/>
  <c r="AE1471" i="1" s="1"/>
  <c r="AB1472" i="1"/>
  <c r="AE1472" i="1" s="1"/>
  <c r="AB1473" i="1"/>
  <c r="AE1473" i="1" s="1"/>
  <c r="AB1474" i="1"/>
  <c r="AE1474" i="1" s="1"/>
  <c r="AB1475" i="1"/>
  <c r="AE1475" i="1" s="1"/>
  <c r="AB1476" i="1"/>
  <c r="AE1476" i="1" s="1"/>
  <c r="AB1477" i="1"/>
  <c r="AE1477" i="1" s="1"/>
  <c r="AB1478" i="1"/>
  <c r="AE1478" i="1" s="1"/>
  <c r="AB1479" i="1"/>
  <c r="AE1479" i="1" s="1"/>
  <c r="AB1480" i="1"/>
  <c r="AE1480" i="1" s="1"/>
  <c r="AB1481" i="1"/>
  <c r="AE1481" i="1" s="1"/>
  <c r="AB1482" i="1"/>
  <c r="AE1482" i="1" s="1"/>
  <c r="AB1483" i="1"/>
  <c r="AE1483" i="1" s="1"/>
  <c r="AB1484" i="1"/>
  <c r="AE1484" i="1" s="1"/>
  <c r="AB1485" i="1"/>
  <c r="AE1485" i="1" s="1"/>
  <c r="AB1486" i="1"/>
  <c r="AE1486" i="1" s="1"/>
  <c r="AB1487" i="1"/>
  <c r="AE1487" i="1" s="1"/>
  <c r="AB1488" i="1"/>
  <c r="AE1488" i="1" s="1"/>
  <c r="AB1489" i="1"/>
  <c r="AE1489" i="1" s="1"/>
  <c r="AB1490" i="1"/>
  <c r="AE1490" i="1" s="1"/>
  <c r="AB1491" i="1"/>
  <c r="AE1491" i="1" s="1"/>
  <c r="AB1492" i="1"/>
  <c r="AE1492" i="1" s="1"/>
  <c r="AB1493" i="1"/>
  <c r="AE1493" i="1" s="1"/>
  <c r="AB1494" i="1"/>
  <c r="AE1494" i="1" s="1"/>
  <c r="AB1495" i="1"/>
  <c r="AE1495" i="1" s="1"/>
  <c r="AB1496" i="1"/>
  <c r="AE1496" i="1" s="1"/>
  <c r="AB1497" i="1"/>
  <c r="AE1497" i="1" s="1"/>
  <c r="AB1498" i="1"/>
  <c r="AE1498" i="1" s="1"/>
  <c r="AB1499" i="1"/>
  <c r="AE1499" i="1" s="1"/>
  <c r="AB1500" i="1"/>
  <c r="AE1500" i="1" s="1"/>
  <c r="AB1501" i="1"/>
  <c r="AE1501" i="1" s="1"/>
  <c r="AB1502" i="1"/>
  <c r="AE1502" i="1" s="1"/>
  <c r="AB1503" i="1"/>
  <c r="AE1503" i="1" s="1"/>
  <c r="AB1504" i="1"/>
  <c r="AE1504" i="1" s="1"/>
  <c r="AB1505" i="1"/>
  <c r="AE1505" i="1" s="1"/>
  <c r="AB1506" i="1"/>
  <c r="AE1506" i="1" s="1"/>
  <c r="AB1507" i="1"/>
  <c r="AE1507" i="1" s="1"/>
  <c r="AB1508" i="1"/>
  <c r="AE1508" i="1" s="1"/>
  <c r="AB1509" i="1"/>
  <c r="AE1509" i="1" s="1"/>
  <c r="AB1510" i="1"/>
  <c r="AE1510" i="1" s="1"/>
  <c r="AB1511" i="1"/>
  <c r="AE1511" i="1" s="1"/>
  <c r="AB1512" i="1"/>
  <c r="AE1512" i="1" s="1"/>
  <c r="AB1513" i="1"/>
  <c r="AE1513" i="1" s="1"/>
  <c r="AB1514" i="1"/>
  <c r="AE1514" i="1" s="1"/>
  <c r="AB1515" i="1"/>
  <c r="AE1515" i="1" s="1"/>
  <c r="AB1516" i="1"/>
  <c r="AE1516" i="1" s="1"/>
  <c r="AB1517" i="1"/>
  <c r="AE1517" i="1" s="1"/>
  <c r="AB1518" i="1"/>
  <c r="AE1518" i="1" s="1"/>
  <c r="AB1519" i="1"/>
  <c r="AE1519" i="1" s="1"/>
  <c r="AB1520" i="1"/>
  <c r="AE1520" i="1" s="1"/>
  <c r="AB1521" i="1"/>
  <c r="AE1521" i="1" s="1"/>
  <c r="AB1522" i="1"/>
  <c r="AE1522" i="1" s="1"/>
  <c r="AB1523" i="1"/>
  <c r="AE1523" i="1" s="1"/>
  <c r="AB1524" i="1"/>
  <c r="AE1524" i="1" s="1"/>
  <c r="AB1525" i="1"/>
  <c r="AE1525" i="1" s="1"/>
  <c r="AB1526" i="1"/>
  <c r="AE1526" i="1" s="1"/>
  <c r="AB1527" i="1"/>
  <c r="AE1527" i="1" s="1"/>
  <c r="AB1528" i="1"/>
  <c r="AE1528" i="1" s="1"/>
  <c r="AB1529" i="1"/>
  <c r="AE1529" i="1" s="1"/>
  <c r="AB1530" i="1"/>
  <c r="AE1530" i="1" s="1"/>
  <c r="AB1531" i="1"/>
  <c r="AE1531" i="1" s="1"/>
  <c r="AB1532" i="1"/>
  <c r="AE1532" i="1" s="1"/>
  <c r="AB1533" i="1"/>
  <c r="AE1533" i="1" s="1"/>
  <c r="AB1534" i="1"/>
  <c r="AE1534" i="1" s="1"/>
  <c r="AB1535" i="1"/>
  <c r="AE1535" i="1" s="1"/>
  <c r="AB1536" i="1"/>
  <c r="AE1536" i="1" s="1"/>
  <c r="AB1537" i="1"/>
  <c r="AE1537" i="1" s="1"/>
  <c r="AB1538" i="1"/>
  <c r="AE1538" i="1" s="1"/>
  <c r="AB1539" i="1"/>
  <c r="AE1539" i="1" s="1"/>
  <c r="AB1540" i="1"/>
  <c r="AE1540" i="1" s="1"/>
  <c r="AB1541" i="1"/>
  <c r="AE1541" i="1" s="1"/>
  <c r="AB1542" i="1"/>
  <c r="AE1542" i="1" s="1"/>
  <c r="AB1543" i="1"/>
  <c r="AE1543" i="1" s="1"/>
  <c r="AB1544" i="1"/>
  <c r="AE1544" i="1" s="1"/>
  <c r="AB1545" i="1"/>
  <c r="AE1545" i="1" s="1"/>
  <c r="AB1546" i="1"/>
  <c r="AE1546" i="1" s="1"/>
  <c r="AB1547" i="1"/>
  <c r="AE1547" i="1" s="1"/>
  <c r="AB1548" i="1"/>
  <c r="AE1548" i="1" s="1"/>
  <c r="AB1549" i="1"/>
  <c r="AE1549" i="1" s="1"/>
  <c r="AB1550" i="1"/>
  <c r="AE1550" i="1" s="1"/>
  <c r="AB1551" i="1"/>
  <c r="AE1551" i="1" s="1"/>
  <c r="AB1552" i="1"/>
  <c r="AE1552" i="1" s="1"/>
  <c r="AB1553" i="1"/>
  <c r="AE1553" i="1" s="1"/>
  <c r="AB1554" i="1"/>
  <c r="AE1554" i="1" s="1"/>
  <c r="AB1555" i="1"/>
  <c r="AE1555" i="1" s="1"/>
  <c r="AB1556" i="1"/>
  <c r="AE1556" i="1" s="1"/>
  <c r="AB1557" i="1"/>
  <c r="AE1557" i="1" s="1"/>
  <c r="AB1558" i="1"/>
  <c r="AE1558" i="1" s="1"/>
  <c r="AB1559" i="1"/>
  <c r="AE1559" i="1" s="1"/>
  <c r="AB1560" i="1"/>
  <c r="AE1560" i="1" s="1"/>
  <c r="AB1561" i="1"/>
  <c r="AE1561" i="1" s="1"/>
  <c r="AB1562" i="1"/>
  <c r="AE1562" i="1" s="1"/>
  <c r="AB1563" i="1"/>
  <c r="AE1563" i="1" s="1"/>
  <c r="AB1564" i="1"/>
  <c r="AE1564" i="1" s="1"/>
  <c r="AB1565" i="1"/>
  <c r="AE1565" i="1" s="1"/>
  <c r="AB1566" i="1"/>
  <c r="AE1566" i="1" s="1"/>
  <c r="AB1567" i="1"/>
  <c r="AE1567" i="1" s="1"/>
  <c r="AB1568" i="1"/>
  <c r="AE1568" i="1" s="1"/>
  <c r="AB1569" i="1"/>
  <c r="AE1569" i="1" s="1"/>
  <c r="AB1570" i="1"/>
  <c r="AE1570" i="1" s="1"/>
  <c r="AB1571" i="1"/>
  <c r="AE1571" i="1" s="1"/>
  <c r="AB1572" i="1"/>
  <c r="AE1572" i="1" s="1"/>
  <c r="AB1573" i="1"/>
  <c r="AE1573" i="1" s="1"/>
  <c r="AB1574" i="1"/>
  <c r="AE1574" i="1" s="1"/>
  <c r="AB1575" i="1"/>
  <c r="AE1575" i="1" s="1"/>
  <c r="AB1576" i="1"/>
  <c r="AE1576" i="1" s="1"/>
  <c r="AB1577" i="1"/>
  <c r="AE1577" i="1" s="1"/>
  <c r="AB1578" i="1"/>
  <c r="AE1578" i="1" s="1"/>
  <c r="AB1579" i="1"/>
  <c r="AE1579" i="1" s="1"/>
  <c r="AB1580" i="1"/>
  <c r="AE1580" i="1" s="1"/>
  <c r="AB1581" i="1"/>
  <c r="AE1581" i="1" s="1"/>
  <c r="AB1582" i="1"/>
  <c r="AE1582" i="1" s="1"/>
  <c r="AB1583" i="1"/>
  <c r="AE1583" i="1" s="1"/>
  <c r="AB1584" i="1"/>
  <c r="AE1584" i="1" s="1"/>
  <c r="AB1585" i="1"/>
  <c r="AE1585" i="1" s="1"/>
  <c r="AB1586" i="1"/>
  <c r="AE1586" i="1" s="1"/>
  <c r="AB1587" i="1"/>
  <c r="AE1587" i="1" s="1"/>
  <c r="AB1588" i="1"/>
  <c r="AE1588" i="1" s="1"/>
  <c r="AB1589" i="1"/>
  <c r="AE1589" i="1" s="1"/>
  <c r="AB1590" i="1"/>
  <c r="AE1590" i="1" s="1"/>
  <c r="AB1591" i="1"/>
  <c r="AE1591" i="1" s="1"/>
  <c r="AB1592" i="1"/>
  <c r="AE1592" i="1" s="1"/>
  <c r="AB1594" i="1"/>
  <c r="AE1594" i="1" s="1"/>
  <c r="AB1595" i="1"/>
  <c r="AE1595" i="1" s="1"/>
  <c r="AB1596" i="1"/>
  <c r="AE1596" i="1" s="1"/>
  <c r="AB1597" i="1"/>
  <c r="AE1597" i="1" s="1"/>
  <c r="AB1598" i="1"/>
  <c r="AE1598" i="1" s="1"/>
  <c r="AB1599" i="1"/>
  <c r="AE1599" i="1" s="1"/>
  <c r="AB1600" i="1"/>
  <c r="AE1600" i="1" s="1"/>
  <c r="AB1601" i="1"/>
  <c r="AE1601" i="1" s="1"/>
  <c r="AB1602" i="1"/>
  <c r="AE1602" i="1" s="1"/>
  <c r="AB1603" i="1"/>
  <c r="AE1603" i="1" s="1"/>
  <c r="AB1604" i="1"/>
  <c r="AE1604" i="1" s="1"/>
  <c r="AB1605" i="1"/>
  <c r="AE1605" i="1" s="1"/>
  <c r="AB1606" i="1"/>
  <c r="AE1606" i="1" s="1"/>
  <c r="AB1607" i="1"/>
  <c r="AE1607" i="1" s="1"/>
  <c r="AB1608" i="1"/>
  <c r="AE1608" i="1" s="1"/>
  <c r="AB1609" i="1"/>
  <c r="AE1609" i="1" s="1"/>
  <c r="AB1610" i="1"/>
  <c r="AE1610" i="1" s="1"/>
  <c r="AB1611" i="1"/>
  <c r="AE1611" i="1" s="1"/>
  <c r="AB1612" i="1"/>
  <c r="AE1612" i="1" s="1"/>
  <c r="AB1613" i="1"/>
  <c r="AE1613" i="1" s="1"/>
  <c r="AB1614" i="1"/>
  <c r="AE1614" i="1" s="1"/>
  <c r="AB1615" i="1"/>
  <c r="AE1615" i="1" s="1"/>
  <c r="AB1616" i="1"/>
  <c r="AE1616" i="1" s="1"/>
  <c r="AB1617" i="1"/>
  <c r="AE1617" i="1" s="1"/>
  <c r="AB1618" i="1"/>
  <c r="AE1618" i="1" s="1"/>
  <c r="AB1619" i="1"/>
  <c r="AE1619" i="1" s="1"/>
  <c r="AB1620" i="1"/>
  <c r="AE1620" i="1" s="1"/>
  <c r="AB1621" i="1"/>
  <c r="AE1621" i="1" s="1"/>
  <c r="AB1622" i="1"/>
  <c r="AE1622" i="1" s="1"/>
  <c r="AB1623" i="1"/>
  <c r="AE1623" i="1" s="1"/>
  <c r="AB1624" i="1"/>
  <c r="AE1624" i="1" s="1"/>
  <c r="AB1625" i="1"/>
  <c r="AE1625" i="1" s="1"/>
  <c r="AB1627" i="1"/>
  <c r="AE1627" i="1" s="1"/>
  <c r="AB1628" i="1"/>
  <c r="AE1628" i="1" s="1"/>
  <c r="AB1629" i="1"/>
  <c r="AE1629" i="1" s="1"/>
  <c r="AB1630" i="1"/>
  <c r="AE1630" i="1" s="1"/>
  <c r="AB1631" i="1"/>
  <c r="AE1631" i="1" s="1"/>
  <c r="AB1632" i="1"/>
  <c r="AE1632" i="1" s="1"/>
  <c r="AB1633" i="1"/>
  <c r="AE1633" i="1" s="1"/>
  <c r="AB1634" i="1"/>
  <c r="AE1634" i="1" s="1"/>
  <c r="AB1635" i="1"/>
  <c r="AE1635" i="1" s="1"/>
  <c r="AB1636" i="1"/>
  <c r="AE1636" i="1" s="1"/>
  <c r="AB1637" i="1"/>
  <c r="AE1637" i="1" s="1"/>
  <c r="AB1638" i="1"/>
  <c r="AE1638" i="1" s="1"/>
  <c r="AB1639" i="1"/>
  <c r="AE1639" i="1" s="1"/>
  <c r="AB1640" i="1"/>
  <c r="AE1640" i="1" s="1"/>
  <c r="AB1641" i="1"/>
  <c r="AE1641" i="1" s="1"/>
  <c r="AB1642" i="1"/>
  <c r="AE1642" i="1" s="1"/>
  <c r="AB1643" i="1"/>
  <c r="AE1643" i="1" s="1"/>
  <c r="AB1644" i="1"/>
  <c r="AE1644" i="1" s="1"/>
  <c r="AB1645" i="1"/>
  <c r="AE1645" i="1" s="1"/>
  <c r="AB1646" i="1"/>
  <c r="AE1646" i="1" s="1"/>
  <c r="AB1647" i="1"/>
  <c r="AE1647" i="1" s="1"/>
  <c r="AB1648" i="1"/>
  <c r="AE1648" i="1" s="1"/>
  <c r="AB1649" i="1"/>
  <c r="AE1649" i="1" s="1"/>
  <c r="AB1650" i="1"/>
  <c r="AE1650" i="1" s="1"/>
  <c r="AB1651" i="1"/>
  <c r="AE1651" i="1" s="1"/>
  <c r="AB1652" i="1"/>
  <c r="AE1652" i="1" s="1"/>
  <c r="AB1653" i="1"/>
  <c r="AE1653" i="1" s="1"/>
  <c r="AB1654" i="1"/>
  <c r="AE1654" i="1" s="1"/>
  <c r="AB1655" i="1"/>
  <c r="AE1655" i="1" s="1"/>
  <c r="AB1656" i="1"/>
  <c r="AE1656" i="1" s="1"/>
  <c r="AB1657" i="1"/>
  <c r="AE1657" i="1" s="1"/>
  <c r="AB1658" i="1"/>
  <c r="AE1658" i="1" s="1"/>
  <c r="AB1659" i="1"/>
  <c r="AE1659" i="1" s="1"/>
  <c r="AB1660" i="1"/>
  <c r="AE1660" i="1" s="1"/>
  <c r="AB1661" i="1"/>
  <c r="AE1661" i="1" s="1"/>
  <c r="AB1662" i="1"/>
  <c r="AE1662" i="1" s="1"/>
  <c r="AB1663" i="1"/>
  <c r="AE1663" i="1" s="1"/>
  <c r="AB1664" i="1"/>
  <c r="AE1664" i="1" s="1"/>
  <c r="AB1665" i="1"/>
  <c r="AE1665" i="1" s="1"/>
  <c r="AB1666" i="1"/>
  <c r="AE1666" i="1" s="1"/>
  <c r="AB1667" i="1"/>
  <c r="AE1667" i="1" s="1"/>
  <c r="AB1668" i="1"/>
  <c r="AE1668" i="1" s="1"/>
  <c r="AB1669" i="1"/>
  <c r="AE1669" i="1" s="1"/>
  <c r="AB1670" i="1"/>
  <c r="AE1670" i="1" s="1"/>
  <c r="AB1671" i="1"/>
  <c r="AE1671" i="1" s="1"/>
  <c r="AB1672" i="1"/>
  <c r="AE1672" i="1" s="1"/>
  <c r="AB1673" i="1"/>
  <c r="AE1673" i="1" s="1"/>
  <c r="AB1674" i="1"/>
  <c r="AE1674" i="1" s="1"/>
  <c r="AB1675" i="1"/>
  <c r="AE1675" i="1" s="1"/>
  <c r="AB1676" i="1"/>
  <c r="AE1676" i="1" s="1"/>
  <c r="AB1677" i="1"/>
  <c r="AE1677" i="1" s="1"/>
  <c r="AB1678" i="1"/>
  <c r="AE1678" i="1" s="1"/>
  <c r="AB1679" i="1"/>
  <c r="AE1679" i="1" s="1"/>
  <c r="AB1680" i="1"/>
  <c r="AE1680" i="1" s="1"/>
  <c r="AB1681" i="1"/>
  <c r="AE1681" i="1" s="1"/>
  <c r="AB1682" i="1"/>
  <c r="AE1682" i="1" s="1"/>
  <c r="AB1683" i="1"/>
  <c r="AE1683" i="1" s="1"/>
  <c r="AB1684" i="1"/>
  <c r="AE1684" i="1" s="1"/>
  <c r="AB1685" i="1"/>
  <c r="AE1685" i="1" s="1"/>
  <c r="AB1686" i="1"/>
  <c r="AE1686" i="1" s="1"/>
  <c r="AB1687" i="1"/>
  <c r="AE1687" i="1" s="1"/>
  <c r="AB1688" i="1"/>
  <c r="AE1688" i="1" s="1"/>
  <c r="AB1689" i="1"/>
  <c r="AE1689" i="1" s="1"/>
  <c r="AB1690" i="1"/>
  <c r="AE1690" i="1" s="1"/>
  <c r="AB1691" i="1"/>
  <c r="AE1691" i="1" s="1"/>
  <c r="AB1692" i="1"/>
  <c r="AE1692" i="1" s="1"/>
  <c r="AB1693" i="1"/>
  <c r="AE1693" i="1" s="1"/>
  <c r="AB1694" i="1"/>
  <c r="AE1694" i="1" s="1"/>
  <c r="AB1695" i="1"/>
  <c r="AE1695" i="1" s="1"/>
  <c r="AB1696" i="1"/>
  <c r="AE1696" i="1" s="1"/>
  <c r="AB1697" i="1"/>
  <c r="AE1697" i="1" s="1"/>
  <c r="AB1698" i="1"/>
  <c r="AE1698" i="1" s="1"/>
  <c r="AB1699" i="1"/>
  <c r="AE1699" i="1" s="1"/>
  <c r="AB1700" i="1"/>
  <c r="AE1700" i="1" s="1"/>
  <c r="AB1701" i="1"/>
  <c r="AE1701" i="1" s="1"/>
  <c r="AB1702" i="1"/>
  <c r="AE1702" i="1" s="1"/>
  <c r="AB1703" i="1"/>
  <c r="AE1703" i="1" s="1"/>
  <c r="AB1704" i="1"/>
  <c r="AE1704" i="1" s="1"/>
  <c r="AB1705" i="1"/>
  <c r="AE1705" i="1" s="1"/>
  <c r="AB1706" i="1"/>
  <c r="AE1706" i="1" s="1"/>
  <c r="AB1707" i="1"/>
  <c r="AE1707" i="1" s="1"/>
  <c r="AB1708" i="1"/>
  <c r="AE1708" i="1" s="1"/>
  <c r="AB1709" i="1"/>
  <c r="AE1709" i="1" s="1"/>
  <c r="AB1710" i="1"/>
  <c r="AE1710" i="1" s="1"/>
  <c r="AB1711" i="1"/>
  <c r="AE1711" i="1" s="1"/>
  <c r="AB1712" i="1"/>
  <c r="AE1712" i="1" s="1"/>
  <c r="AB1713" i="1"/>
  <c r="AE1713" i="1" s="1"/>
  <c r="AB1714" i="1"/>
  <c r="AE1714" i="1" s="1"/>
  <c r="AB1715" i="1"/>
  <c r="AE1715" i="1" s="1"/>
  <c r="AB1716" i="1"/>
  <c r="AE1716" i="1" s="1"/>
  <c r="AB1717" i="1"/>
  <c r="AE1717" i="1" s="1"/>
  <c r="AB1718" i="1"/>
  <c r="AE1718" i="1" s="1"/>
  <c r="AB1719" i="1"/>
  <c r="AE1719" i="1" s="1"/>
  <c r="AB1720" i="1"/>
  <c r="AE1720" i="1" s="1"/>
  <c r="AB1721" i="1"/>
  <c r="AE1721" i="1" s="1"/>
  <c r="AB1722" i="1"/>
  <c r="AE1722" i="1" s="1"/>
  <c r="AB1723" i="1"/>
  <c r="AE1723" i="1" s="1"/>
  <c r="AB1724" i="1"/>
  <c r="AE1724" i="1" s="1"/>
  <c r="AB1725" i="1"/>
  <c r="AE1725" i="1" s="1"/>
  <c r="AB1726" i="1"/>
  <c r="AE1726" i="1" s="1"/>
  <c r="AB1727" i="1"/>
  <c r="AE1727" i="1" s="1"/>
  <c r="AB1728" i="1"/>
  <c r="AE1728" i="1" s="1"/>
  <c r="AB1729" i="1"/>
  <c r="AE1729" i="1" s="1"/>
  <c r="AB1730" i="1"/>
  <c r="AE1730" i="1" s="1"/>
  <c r="AB1731" i="1"/>
  <c r="AE1731" i="1" s="1"/>
  <c r="AB1732" i="1"/>
  <c r="AE1732" i="1" s="1"/>
  <c r="AB1733" i="1"/>
  <c r="AE1733" i="1" s="1"/>
  <c r="AB1734" i="1"/>
  <c r="AE1734" i="1" s="1"/>
  <c r="AB1735" i="1"/>
  <c r="AE1735" i="1" s="1"/>
  <c r="AB1736" i="1"/>
  <c r="AE1736" i="1" s="1"/>
  <c r="AB1737" i="1"/>
  <c r="AE1737" i="1" s="1"/>
  <c r="AB1738" i="1"/>
  <c r="AE1738" i="1" s="1"/>
  <c r="AB1739" i="1"/>
  <c r="AE1739" i="1" s="1"/>
  <c r="AB1740" i="1"/>
  <c r="AE1740" i="1" s="1"/>
  <c r="AB1741" i="1"/>
  <c r="AE1741" i="1" s="1"/>
  <c r="AB1742" i="1"/>
  <c r="AE1742" i="1" s="1"/>
  <c r="AB1743" i="1"/>
  <c r="AE1743" i="1" s="1"/>
  <c r="AB1744" i="1"/>
  <c r="AE1744" i="1" s="1"/>
  <c r="AB1745" i="1"/>
  <c r="AE1745" i="1" s="1"/>
  <c r="AB1746" i="1"/>
  <c r="AE1746" i="1" s="1"/>
  <c r="AB1747" i="1"/>
  <c r="AE1747" i="1" s="1"/>
  <c r="AB1748" i="1"/>
  <c r="AE1748" i="1" s="1"/>
  <c r="AB1749" i="1"/>
  <c r="AE1749" i="1" s="1"/>
  <c r="AB1750" i="1"/>
  <c r="AE1750" i="1" s="1"/>
  <c r="AB1751" i="1"/>
  <c r="AE1751" i="1" s="1"/>
  <c r="AB1752" i="1"/>
  <c r="AE1752" i="1" s="1"/>
  <c r="AB1753" i="1"/>
  <c r="AE1753" i="1" s="1"/>
  <c r="AB1754" i="1"/>
  <c r="AE1754" i="1" s="1"/>
  <c r="AB1755" i="1"/>
  <c r="AE1755" i="1" s="1"/>
  <c r="AB1756" i="1"/>
  <c r="AE1756" i="1" s="1"/>
  <c r="AB1757" i="1"/>
  <c r="AE1757" i="1" s="1"/>
  <c r="AB1758" i="1"/>
  <c r="AE1758" i="1" s="1"/>
  <c r="AB1759" i="1"/>
  <c r="AE1759" i="1" s="1"/>
  <c r="AB1760" i="1"/>
  <c r="AE1760" i="1" s="1"/>
  <c r="AB1762" i="1"/>
  <c r="AE1762" i="1" s="1"/>
  <c r="AB1763" i="1"/>
  <c r="AE1763" i="1" s="1"/>
  <c r="AB1764" i="1"/>
  <c r="AE1764" i="1" s="1"/>
  <c r="AB1765" i="1"/>
  <c r="AE1765" i="1" s="1"/>
  <c r="AB1766" i="1"/>
  <c r="AE1766" i="1" s="1"/>
  <c r="AB1767" i="1"/>
  <c r="AE1767" i="1" s="1"/>
  <c r="AB1768" i="1"/>
  <c r="AE1768" i="1" s="1"/>
  <c r="AB1769" i="1"/>
  <c r="AE1769" i="1" s="1"/>
  <c r="AB1770" i="1"/>
  <c r="AE1770" i="1" s="1"/>
  <c r="AB1771" i="1"/>
  <c r="AE1771" i="1" s="1"/>
  <c r="AB1772" i="1"/>
  <c r="AE1772" i="1" s="1"/>
  <c r="AB1773" i="1"/>
  <c r="AE1773" i="1" s="1"/>
  <c r="AB1774" i="1"/>
  <c r="AE1774" i="1" s="1"/>
  <c r="AB1775" i="1"/>
  <c r="AE1775" i="1" s="1"/>
  <c r="AB1776" i="1"/>
  <c r="AE1776" i="1" s="1"/>
  <c r="AB1777" i="1"/>
  <c r="AE1777" i="1" s="1"/>
  <c r="AB1778" i="1"/>
  <c r="AE1778" i="1" s="1"/>
  <c r="AB1779" i="1"/>
  <c r="AE1779" i="1" s="1"/>
  <c r="AB1780" i="1"/>
  <c r="AE1780" i="1" s="1"/>
  <c r="AB1781" i="1"/>
  <c r="AE1781" i="1" s="1"/>
  <c r="AB1782" i="1"/>
  <c r="AE1782" i="1" s="1"/>
  <c r="AB1783" i="1"/>
  <c r="AE1783" i="1" s="1"/>
  <c r="AB1784" i="1"/>
  <c r="AE1784" i="1" s="1"/>
  <c r="AB1785" i="1"/>
  <c r="AE1785" i="1" s="1"/>
  <c r="AB1787" i="1"/>
  <c r="AE1787" i="1" s="1"/>
  <c r="AB1788" i="1"/>
  <c r="AE1788" i="1" s="1"/>
  <c r="AB1789" i="1"/>
  <c r="AE1789" i="1" s="1"/>
  <c r="AB1790" i="1"/>
  <c r="AE1790" i="1" s="1"/>
  <c r="AB1791" i="1"/>
  <c r="AE1791" i="1" s="1"/>
  <c r="AB1792" i="1"/>
  <c r="AE1792" i="1" s="1"/>
  <c r="AB1793" i="1"/>
  <c r="AE1793" i="1" s="1"/>
  <c r="AB1794" i="1"/>
  <c r="AE1794" i="1" s="1"/>
  <c r="AB1795" i="1"/>
  <c r="AE1795" i="1" s="1"/>
  <c r="AB1796" i="1"/>
  <c r="AE1796" i="1" s="1"/>
  <c r="AB1797" i="1"/>
  <c r="AE1797" i="1" s="1"/>
  <c r="AB1798" i="1"/>
  <c r="AE1798" i="1" s="1"/>
  <c r="AB1800" i="1"/>
  <c r="AE1800" i="1" s="1"/>
  <c r="AB1801" i="1"/>
  <c r="AE1801" i="1" s="1"/>
  <c r="AB1802" i="1"/>
  <c r="AE1802" i="1" s="1"/>
  <c r="AB1803" i="1"/>
  <c r="AE1803" i="1" s="1"/>
  <c r="AB1804" i="1"/>
  <c r="AE1804" i="1" s="1"/>
  <c r="AB1805" i="1"/>
  <c r="AE1805" i="1" s="1"/>
  <c r="AB1806" i="1"/>
  <c r="AE1806" i="1" s="1"/>
  <c r="AB1807" i="1"/>
  <c r="AE1807" i="1" s="1"/>
  <c r="AB1808" i="1"/>
  <c r="AE1808" i="1" s="1"/>
  <c r="AB1809" i="1"/>
  <c r="AE1809" i="1" s="1"/>
  <c r="AB1810" i="1"/>
  <c r="AE1810" i="1" s="1"/>
  <c r="AB1811" i="1"/>
  <c r="AE1811" i="1" s="1"/>
  <c r="AB1812" i="1"/>
  <c r="AE1812" i="1" s="1"/>
  <c r="AB1813" i="1"/>
  <c r="AE1813" i="1" s="1"/>
  <c r="AB1814" i="1"/>
  <c r="AE1814" i="1" s="1"/>
  <c r="AB1815" i="1"/>
  <c r="AE1815" i="1" s="1"/>
  <c r="AB1816" i="1"/>
  <c r="AE1816" i="1" s="1"/>
  <c r="AB1817" i="1"/>
  <c r="AE1817" i="1" s="1"/>
  <c r="AB1818" i="1"/>
  <c r="AE1818" i="1" s="1"/>
  <c r="AB1819" i="1"/>
  <c r="AE1819" i="1" s="1"/>
  <c r="AB1820" i="1"/>
  <c r="AE1820" i="1" s="1"/>
  <c r="AB1821" i="1"/>
  <c r="AE1821" i="1" s="1"/>
  <c r="AB1822" i="1"/>
  <c r="AE1822" i="1" s="1"/>
  <c r="AB1823" i="1"/>
  <c r="AE1823" i="1" s="1"/>
  <c r="AB1824" i="1"/>
  <c r="AE1824" i="1" s="1"/>
  <c r="AB1825" i="1"/>
  <c r="AE1825" i="1" s="1"/>
  <c r="AB1826" i="1"/>
  <c r="AE1826" i="1" s="1"/>
  <c r="AB1827" i="1"/>
  <c r="AE1827" i="1" s="1"/>
  <c r="AB1828" i="1"/>
  <c r="AE1828" i="1" s="1"/>
  <c r="AB1829" i="1"/>
  <c r="AE1829" i="1" s="1"/>
  <c r="AB1830" i="1"/>
  <c r="AE1830" i="1" s="1"/>
  <c r="AB1831" i="1"/>
  <c r="AE1831" i="1" s="1"/>
  <c r="AB1832" i="1"/>
  <c r="AE1832" i="1" s="1"/>
  <c r="AB1833" i="1"/>
  <c r="AE1833" i="1" s="1"/>
  <c r="AB1834" i="1"/>
  <c r="AE1834" i="1" s="1"/>
  <c r="AB1835" i="1"/>
  <c r="AE1835" i="1" s="1"/>
  <c r="AB1836" i="1"/>
  <c r="AE1836" i="1" s="1"/>
  <c r="AB1837" i="1"/>
  <c r="AE1837" i="1" s="1"/>
  <c r="AB1838" i="1"/>
  <c r="AE1838" i="1" s="1"/>
  <c r="AB1839" i="1"/>
  <c r="AE1839" i="1" s="1"/>
  <c r="AB1840" i="1"/>
  <c r="AE1840" i="1" s="1"/>
  <c r="AB1841" i="1"/>
  <c r="AE1841" i="1" s="1"/>
  <c r="AB1842" i="1"/>
  <c r="AE1842" i="1" s="1"/>
  <c r="AB1843" i="1"/>
  <c r="AE1843" i="1" s="1"/>
  <c r="AB1844" i="1"/>
  <c r="AE1844" i="1" s="1"/>
  <c r="AB1845" i="1"/>
  <c r="AE1845" i="1" s="1"/>
  <c r="AB1846" i="1"/>
  <c r="AE1846" i="1" s="1"/>
  <c r="AB1847" i="1"/>
  <c r="AE1847" i="1" s="1"/>
  <c r="AB1849" i="1"/>
  <c r="AE1849" i="1" s="1"/>
  <c r="AB1850" i="1"/>
  <c r="AE1850" i="1" s="1"/>
  <c r="AB1851" i="1"/>
  <c r="AE1851" i="1" s="1"/>
  <c r="AB1852" i="1"/>
  <c r="AE1852" i="1" s="1"/>
  <c r="AB1853" i="1"/>
  <c r="AE1853" i="1" s="1"/>
  <c r="AB1854" i="1"/>
  <c r="AE1854" i="1" s="1"/>
  <c r="AB1855" i="1"/>
  <c r="AE1855" i="1" s="1"/>
  <c r="AB1856" i="1"/>
  <c r="AE1856" i="1" s="1"/>
  <c r="AB1857" i="1"/>
  <c r="AE1857" i="1" s="1"/>
  <c r="AB1858" i="1"/>
  <c r="AE1858" i="1" s="1"/>
  <c r="AB1859" i="1"/>
  <c r="AE1859" i="1" s="1"/>
  <c r="AB1860" i="1"/>
  <c r="AE1860" i="1" s="1"/>
  <c r="AB1861" i="1"/>
  <c r="AE1861" i="1" s="1"/>
  <c r="AB1862" i="1"/>
  <c r="AE1862" i="1" s="1"/>
  <c r="AB1863" i="1"/>
  <c r="AE1863" i="1" s="1"/>
  <c r="AB1864" i="1"/>
  <c r="AE1864" i="1" s="1"/>
  <c r="AB1865" i="1"/>
  <c r="AE1865" i="1" s="1"/>
  <c r="AB1866" i="1"/>
  <c r="AE1866" i="1" s="1"/>
  <c r="AB1867" i="1"/>
  <c r="AE1867" i="1" s="1"/>
  <c r="AB1868" i="1"/>
  <c r="AE1868" i="1" s="1"/>
  <c r="AB1870" i="1"/>
  <c r="AE1870" i="1" s="1"/>
  <c r="AB1871" i="1"/>
  <c r="AE1871" i="1" s="1"/>
  <c r="AB1872" i="1"/>
  <c r="AE1872" i="1" s="1"/>
  <c r="AB1873" i="1"/>
  <c r="AE1873" i="1" s="1"/>
  <c r="AB1874" i="1"/>
  <c r="AE1874" i="1" s="1"/>
  <c r="AB1875" i="1"/>
  <c r="AE1875" i="1" s="1"/>
  <c r="AB1876" i="1"/>
  <c r="AE1876" i="1" s="1"/>
  <c r="AB1877" i="1"/>
  <c r="AE1877" i="1" s="1"/>
  <c r="AB1878" i="1"/>
  <c r="AE1878" i="1" s="1"/>
  <c r="AB1879" i="1"/>
  <c r="AE1879" i="1" s="1"/>
  <c r="AB1880" i="1"/>
  <c r="AE1880" i="1" s="1"/>
  <c r="AB1881" i="1"/>
  <c r="AE1881" i="1" s="1"/>
  <c r="AB1882" i="1"/>
  <c r="AE1882" i="1" s="1"/>
  <c r="AB1883" i="1"/>
  <c r="AE1883" i="1" s="1"/>
  <c r="AB1884" i="1"/>
  <c r="AE1884" i="1" s="1"/>
  <c r="AB1885" i="1"/>
  <c r="AE1885" i="1" s="1"/>
  <c r="AB1886" i="1"/>
  <c r="AE1886" i="1" s="1"/>
  <c r="AB1887" i="1"/>
  <c r="AE1887" i="1" s="1"/>
  <c r="AB1888" i="1"/>
  <c r="AE1888" i="1" s="1"/>
  <c r="AB1889" i="1"/>
  <c r="AE1889" i="1" s="1"/>
  <c r="AB1890" i="1"/>
  <c r="AE1890" i="1" s="1"/>
  <c r="AB1891" i="1"/>
  <c r="AE1891" i="1" s="1"/>
  <c r="AB1892" i="1"/>
  <c r="AE1892" i="1" s="1"/>
  <c r="AB1893" i="1"/>
  <c r="AE1893" i="1" s="1"/>
  <c r="AB1894" i="1"/>
  <c r="AE1894" i="1" s="1"/>
  <c r="AB1895" i="1"/>
  <c r="AE1895" i="1" s="1"/>
  <c r="AB1896" i="1"/>
  <c r="AE1896" i="1" s="1"/>
  <c r="AB1897" i="1"/>
  <c r="AE1897" i="1" s="1"/>
  <c r="AB1898" i="1"/>
  <c r="AE1898" i="1" s="1"/>
  <c r="AB1899" i="1"/>
  <c r="AE1899" i="1" s="1"/>
  <c r="AB1900" i="1"/>
  <c r="AE1900" i="1" s="1"/>
  <c r="AB1901" i="1"/>
  <c r="AE1901" i="1" s="1"/>
  <c r="AB1902" i="1"/>
  <c r="AE1902" i="1" s="1"/>
  <c r="AB1903" i="1"/>
  <c r="AE1903" i="1" s="1"/>
  <c r="AB1904" i="1"/>
  <c r="AE1904" i="1" s="1"/>
  <c r="AB1905" i="1"/>
  <c r="AE1905" i="1" s="1"/>
  <c r="AB1906" i="1"/>
  <c r="AE1906" i="1" s="1"/>
  <c r="AB1907" i="1"/>
  <c r="AE1907" i="1" s="1"/>
  <c r="AB1908" i="1"/>
  <c r="AE1908" i="1" s="1"/>
  <c r="AB1909" i="1"/>
  <c r="AE1909" i="1" s="1"/>
  <c r="AB1910" i="1"/>
  <c r="AE1910" i="1" s="1"/>
  <c r="AB1911" i="1"/>
  <c r="AE1911" i="1" s="1"/>
  <c r="AB1912" i="1"/>
  <c r="AE1912" i="1" s="1"/>
  <c r="AB1913" i="1"/>
  <c r="AE1913" i="1" s="1"/>
  <c r="AB1914" i="1"/>
  <c r="AE1914" i="1" s="1"/>
  <c r="AB1915" i="1"/>
  <c r="AE1915" i="1" s="1"/>
  <c r="AB1916" i="1"/>
  <c r="AE1916" i="1" s="1"/>
  <c r="AB1917" i="1"/>
  <c r="AE1917" i="1" s="1"/>
  <c r="AB1918" i="1"/>
  <c r="AE1918" i="1" s="1"/>
  <c r="AB1919" i="1"/>
  <c r="AE1919" i="1" s="1"/>
  <c r="AB1920" i="1"/>
  <c r="AE1920" i="1" s="1"/>
  <c r="AB1921" i="1"/>
  <c r="AE1921" i="1" s="1"/>
  <c r="AB1922" i="1"/>
  <c r="AE1922" i="1" s="1"/>
  <c r="AB1923" i="1"/>
  <c r="AE1923" i="1" s="1"/>
  <c r="AB1924" i="1"/>
  <c r="AE1924" i="1" s="1"/>
  <c r="AB1925" i="1"/>
  <c r="AE1925" i="1" s="1"/>
  <c r="AB1926" i="1"/>
  <c r="AE1926" i="1" s="1"/>
  <c r="AB1927" i="1"/>
  <c r="AE1927" i="1" s="1"/>
  <c r="AB1928" i="1"/>
  <c r="AE1928" i="1" s="1"/>
  <c r="AB1929" i="1"/>
  <c r="AE1929" i="1" s="1"/>
  <c r="AB1930" i="1"/>
  <c r="AE1930" i="1" s="1"/>
  <c r="AB1931" i="1"/>
  <c r="AE1931" i="1" s="1"/>
  <c r="AB1932" i="1"/>
  <c r="AE1932" i="1" s="1"/>
  <c r="AB1933" i="1"/>
  <c r="AE1933" i="1" s="1"/>
  <c r="AB1934" i="1"/>
  <c r="AE1934" i="1" s="1"/>
  <c r="AB1935" i="1"/>
  <c r="AE1935" i="1" s="1"/>
  <c r="AB1936" i="1"/>
  <c r="AE1936" i="1" s="1"/>
  <c r="AB1937" i="1"/>
  <c r="AE1937" i="1" s="1"/>
  <c r="AB1938" i="1"/>
  <c r="AE1938" i="1" s="1"/>
  <c r="AB1939" i="1"/>
  <c r="AE1939" i="1" s="1"/>
  <c r="AB1940" i="1"/>
  <c r="AE1940" i="1" s="1"/>
  <c r="AB1941" i="1"/>
  <c r="AE1941" i="1" s="1"/>
  <c r="AB1942" i="1"/>
  <c r="AE1942" i="1" s="1"/>
  <c r="AB1943" i="1"/>
  <c r="AE1943" i="1" s="1"/>
  <c r="AB1944" i="1"/>
  <c r="AE1944" i="1" s="1"/>
  <c r="AB1945" i="1"/>
  <c r="AE1945" i="1" s="1"/>
  <c r="AB1946" i="1"/>
  <c r="AE1946" i="1" s="1"/>
  <c r="AB1947" i="1"/>
  <c r="AE1947" i="1" s="1"/>
  <c r="AB1948" i="1"/>
  <c r="AE1948" i="1" s="1"/>
  <c r="AB1949" i="1"/>
  <c r="AE1949" i="1" s="1"/>
  <c r="AB1950" i="1"/>
  <c r="AE1950" i="1" s="1"/>
  <c r="AB1951" i="1"/>
  <c r="AE1951" i="1" s="1"/>
  <c r="AB1952" i="1"/>
  <c r="AE1952" i="1" s="1"/>
  <c r="AB1953" i="1"/>
  <c r="AE1953" i="1" s="1"/>
  <c r="AB1954" i="1"/>
  <c r="AE1954" i="1" s="1"/>
  <c r="AB1955" i="1"/>
  <c r="AE1955" i="1" s="1"/>
  <c r="AB1956" i="1"/>
  <c r="AE1956" i="1" s="1"/>
  <c r="AB1957" i="1"/>
  <c r="AE1957" i="1" s="1"/>
  <c r="AB1958" i="1"/>
  <c r="AE1958" i="1" s="1"/>
  <c r="AB1959" i="1"/>
  <c r="AE1959" i="1" s="1"/>
  <c r="AB1960" i="1"/>
  <c r="AE1960" i="1" s="1"/>
  <c r="AB1961" i="1"/>
  <c r="AE1961" i="1" s="1"/>
  <c r="AB1962" i="1"/>
  <c r="AE1962" i="1" s="1"/>
  <c r="AB1963" i="1"/>
  <c r="AE1963" i="1" s="1"/>
  <c r="AB1964" i="1"/>
  <c r="AE1964" i="1" s="1"/>
  <c r="AB1965" i="1"/>
  <c r="AE1965" i="1" s="1"/>
  <c r="AB1966" i="1"/>
  <c r="AE1966" i="1" s="1"/>
  <c r="AB1968" i="1"/>
  <c r="AE1968" i="1" s="1"/>
  <c r="AB1969" i="1"/>
  <c r="AE1969" i="1" s="1"/>
  <c r="AB1970" i="1"/>
  <c r="AE1970" i="1" s="1"/>
  <c r="AB1971" i="1"/>
  <c r="AE1971" i="1" s="1"/>
  <c r="AB1972" i="1"/>
  <c r="AE1972" i="1" s="1"/>
  <c r="AB1973" i="1"/>
  <c r="AE1973" i="1" s="1"/>
  <c r="AB1974" i="1"/>
  <c r="AE1974" i="1" s="1"/>
  <c r="AB1975" i="1"/>
  <c r="AE1975" i="1" s="1"/>
  <c r="AB1976" i="1"/>
  <c r="AE1976" i="1" s="1"/>
  <c r="AB1977" i="1"/>
  <c r="AE1977" i="1" s="1"/>
  <c r="AB1978" i="1"/>
  <c r="AE1978" i="1" s="1"/>
  <c r="AB1979" i="1"/>
  <c r="AE1979" i="1" s="1"/>
  <c r="AB1980" i="1"/>
  <c r="AE1980" i="1" s="1"/>
  <c r="AB1981" i="1"/>
  <c r="AE1981" i="1" s="1"/>
  <c r="AB1982" i="1"/>
  <c r="AE1982" i="1" s="1"/>
  <c r="AB1983" i="1"/>
  <c r="AE1983" i="1" s="1"/>
  <c r="AB1984" i="1"/>
  <c r="AE1984" i="1" s="1"/>
  <c r="AB1985" i="1"/>
  <c r="AE1985" i="1" s="1"/>
  <c r="AB1986" i="1"/>
  <c r="AE1986" i="1" s="1"/>
  <c r="AB1987" i="1"/>
  <c r="AE1987" i="1" s="1"/>
  <c r="AB1988" i="1"/>
  <c r="AE1988" i="1" s="1"/>
  <c r="AB1989" i="1"/>
  <c r="AE1989" i="1" s="1"/>
  <c r="AB1990" i="1"/>
  <c r="AE1990" i="1" s="1"/>
  <c r="AB1991" i="1"/>
  <c r="AE1991" i="1" s="1"/>
  <c r="AB1992" i="1"/>
  <c r="AE1992" i="1" s="1"/>
  <c r="AB1993" i="1"/>
  <c r="AE1993" i="1" s="1"/>
  <c r="AB1994" i="1"/>
  <c r="AE1994" i="1" s="1"/>
  <c r="AB1995" i="1"/>
  <c r="AE1995" i="1" s="1"/>
  <c r="AB1996" i="1"/>
  <c r="AE1996" i="1" s="1"/>
  <c r="AB1997" i="1"/>
  <c r="AE1997" i="1" s="1"/>
  <c r="AB1998" i="1"/>
  <c r="AE1998" i="1" s="1"/>
  <c r="AB1999" i="1"/>
  <c r="AE1999" i="1" s="1"/>
  <c r="AB2000" i="1"/>
  <c r="AE2000" i="1" s="1"/>
  <c r="AC599" i="1"/>
  <c r="AC604" i="1"/>
  <c r="AC613" i="1"/>
  <c r="AC614" i="1"/>
  <c r="AC636" i="1"/>
  <c r="AC642" i="1"/>
  <c r="AC647" i="1"/>
  <c r="AC652" i="1"/>
  <c r="AC656" i="1"/>
  <c r="AC661" i="1"/>
  <c r="AC665" i="1"/>
  <c r="AC674" i="1"/>
  <c r="AC675" i="1"/>
  <c r="AC699" i="1"/>
  <c r="AC705" i="1"/>
  <c r="AC710" i="1"/>
  <c r="AC719" i="1"/>
  <c r="AC731" i="1"/>
  <c r="AC755" i="1"/>
  <c r="AC765" i="1"/>
  <c r="AC775" i="1"/>
  <c r="AC816" i="1"/>
  <c r="AC821" i="1"/>
  <c r="AC831" i="1"/>
  <c r="AC836" i="1"/>
  <c r="AC840" i="1"/>
  <c r="AC845" i="1"/>
  <c r="AC849" i="1"/>
  <c r="AC860" i="1"/>
  <c r="AC873" i="1"/>
  <c r="AC892" i="1"/>
  <c r="AC897" i="1"/>
  <c r="AC901" i="1"/>
  <c r="AC906" i="1"/>
  <c r="AC916" i="1"/>
  <c r="AC923" i="1"/>
  <c r="AC968" i="1"/>
  <c r="AC984" i="1"/>
  <c r="AC991" i="1"/>
  <c r="AC995" i="1"/>
  <c r="AC1008" i="1"/>
  <c r="AC1039" i="1"/>
  <c r="AC1164" i="1"/>
  <c r="AC1165" i="1"/>
  <c r="AC1176" i="1"/>
  <c r="AC1182" i="1"/>
  <c r="AC1187" i="1"/>
  <c r="AC1191" i="1"/>
  <c r="AC1202" i="1"/>
  <c r="AC1206" i="1"/>
  <c r="AC1214" i="1"/>
  <c r="AC1230" i="1"/>
  <c r="AC1231" i="1"/>
  <c r="AC1243" i="1"/>
  <c r="AC1265" i="1"/>
  <c r="AC1270" i="1"/>
  <c r="AC1287" i="1"/>
  <c r="AC1292" i="1"/>
  <c r="AC1300" i="1"/>
  <c r="AC1301" i="1"/>
  <c r="AC1306" i="1"/>
  <c r="AC1328" i="1"/>
  <c r="AC1357" i="1"/>
  <c r="AC1361" i="1"/>
  <c r="AC1366" i="1"/>
  <c r="AC1371" i="1"/>
  <c r="AC1381" i="1"/>
  <c r="AC1408" i="1"/>
  <c r="AC1415" i="1"/>
  <c r="AC1430" i="1"/>
  <c r="AC1436" i="1"/>
  <c r="AC1464" i="1"/>
  <c r="AC1473" i="1"/>
  <c r="AC1477" i="1"/>
  <c r="AC1482" i="1"/>
  <c r="AC1495" i="1"/>
  <c r="AC1507" i="1"/>
  <c r="AC1521" i="1"/>
  <c r="AC1530" i="1"/>
  <c r="AC1534" i="1"/>
  <c r="AC1539" i="1"/>
  <c r="AC1579" i="1"/>
  <c r="AC1583" i="1"/>
  <c r="AC1607" i="1"/>
  <c r="AC1613" i="1"/>
  <c r="AC1631" i="1"/>
  <c r="AC1732" i="1"/>
  <c r="AC1749" i="1"/>
  <c r="AC1772" i="1"/>
  <c r="AC1775" i="1"/>
  <c r="AC1793" i="1"/>
  <c r="AC1801" i="1"/>
  <c r="AC1806" i="1"/>
  <c r="AC1817" i="1"/>
  <c r="AC1821" i="1"/>
  <c r="AC1844" i="1"/>
  <c r="AB1848" i="1"/>
  <c r="AC1848" i="1"/>
  <c r="AC1857" i="1"/>
  <c r="AC1867" i="1"/>
  <c r="AC1871" i="1"/>
  <c r="AC1883" i="1"/>
  <c r="AC1903" i="1"/>
  <c r="AC1913" i="1"/>
  <c r="AC1918" i="1"/>
  <c r="AC1959" i="1"/>
  <c r="AC1966" i="1"/>
  <c r="AB1046" i="1"/>
  <c r="AC1046" i="1"/>
  <c r="AC1174" i="1"/>
  <c r="AC1185" i="1"/>
  <c r="AC1189" i="1"/>
  <c r="AC1195" i="1"/>
  <c r="AC1209" i="1"/>
  <c r="AC1213" i="1"/>
  <c r="AC1246" i="1"/>
  <c r="AC1252" i="1"/>
  <c r="AC1260" i="1"/>
  <c r="AC1268" i="1"/>
  <c r="AC1278" i="1"/>
  <c r="AC1282" i="1"/>
  <c r="AC1283" i="1"/>
  <c r="AC1288" i="1"/>
  <c r="AC1308" i="1"/>
  <c r="AC1310" i="1"/>
  <c r="AC1323" i="1"/>
  <c r="AC1333" i="1"/>
  <c r="AC1341" i="1"/>
  <c r="AC1345" i="1"/>
  <c r="AC1349" i="1"/>
  <c r="AC1353" i="1"/>
  <c r="AC1363" i="1"/>
  <c r="AC1384" i="1"/>
  <c r="AC1388" i="1"/>
  <c r="AC1392" i="1"/>
  <c r="AC1396" i="1"/>
  <c r="AC1404" i="1"/>
  <c r="AC1414" i="1"/>
  <c r="AC1418" i="1"/>
  <c r="AC1426" i="1"/>
  <c r="AC1432" i="1"/>
  <c r="AC1454" i="1"/>
  <c r="AC1458" i="1"/>
  <c r="AC1508" i="1"/>
  <c r="AC1512" i="1"/>
  <c r="AC1516" i="1"/>
  <c r="AC1520" i="1"/>
  <c r="AC1531" i="1"/>
  <c r="AC1556" i="1"/>
  <c r="AC1564" i="1"/>
  <c r="AC1578" i="1"/>
  <c r="AC1582" i="1"/>
  <c r="AC1595" i="1"/>
  <c r="AC1599" i="1"/>
  <c r="AC1603" i="1"/>
  <c r="AC1619" i="1"/>
  <c r="AC1640" i="1"/>
  <c r="AC1644" i="1"/>
  <c r="AC1648" i="1"/>
  <c r="AC1670" i="1"/>
  <c r="AC1680" i="1"/>
  <c r="AC1684" i="1"/>
  <c r="AC1725" i="1"/>
  <c r="AC1729" i="1"/>
  <c r="AC1736" i="1"/>
  <c r="AC1740" i="1"/>
  <c r="AC1744" i="1"/>
  <c r="AB1761" i="1"/>
  <c r="AB1786" i="1"/>
  <c r="AC1786" i="1"/>
  <c r="AC1805" i="1"/>
  <c r="AC1828" i="1"/>
  <c r="AC1854" i="1"/>
  <c r="AC1866" i="1"/>
  <c r="AC1910" i="1"/>
  <c r="AC1920" i="1"/>
  <c r="AC1928" i="1"/>
  <c r="AC1932" i="1"/>
  <c r="AC1940" i="1"/>
  <c r="AC1944" i="1"/>
  <c r="AC1952" i="1"/>
  <c r="AC1961" i="1"/>
  <c r="AB1967" i="1"/>
  <c r="AC1967" i="1"/>
  <c r="AC587" i="1"/>
  <c r="AC605" i="1"/>
  <c r="AC608" i="1"/>
  <c r="AC621" i="1"/>
  <c r="AC624" i="1"/>
  <c r="AC632" i="1"/>
  <c r="AC635" i="1"/>
  <c r="AC671" i="1"/>
  <c r="AC688" i="1"/>
  <c r="AC695" i="1"/>
  <c r="AC703" i="1"/>
  <c r="AC715" i="1"/>
  <c r="AC723" i="1"/>
  <c r="AC727" i="1"/>
  <c r="AC736" i="1"/>
  <c r="AC760" i="1"/>
  <c r="AC773" i="1"/>
  <c r="AC793" i="1"/>
  <c r="AC800" i="1"/>
  <c r="AC808" i="1"/>
  <c r="AC826" i="1"/>
  <c r="AC850" i="1"/>
  <c r="AC854" i="1"/>
  <c r="AC862" i="1"/>
  <c r="AC865" i="1"/>
  <c r="AC875" i="1"/>
  <c r="AC883" i="1"/>
  <c r="AC903" i="1"/>
  <c r="AC919" i="1"/>
  <c r="AC924" i="1"/>
  <c r="AC927" i="1"/>
  <c r="AC931" i="1"/>
  <c r="AC954" i="1"/>
  <c r="AC958" i="1"/>
  <c r="AC961" i="1"/>
  <c r="AC965" i="1"/>
  <c r="AC970" i="1"/>
  <c r="AC1003" i="1"/>
  <c r="AC1011" i="1"/>
  <c r="AC1018" i="1"/>
  <c r="AC1032" i="1"/>
  <c r="AC1160" i="1"/>
  <c r="AC1173" i="1"/>
  <c r="AC1179" i="1"/>
  <c r="AC1183" i="1"/>
  <c r="AC1197" i="1"/>
  <c r="AC1198" i="1"/>
  <c r="AC1225" i="1"/>
  <c r="AC1234" i="1"/>
  <c r="AC1238" i="1"/>
  <c r="AC1240" i="1"/>
  <c r="AC1244" i="1"/>
  <c r="AC1253" i="1"/>
  <c r="AC1259" i="1"/>
  <c r="AC1276" i="1"/>
  <c r="AC1294" i="1"/>
  <c r="AC1305" i="1"/>
  <c r="AC1320" i="1"/>
  <c r="AC1326" i="1"/>
  <c r="AC1342" i="1"/>
  <c r="AC1346" i="1"/>
  <c r="AC1350" i="1"/>
  <c r="AC1354" i="1"/>
  <c r="AC1358" i="1"/>
  <c r="AC1362" i="1"/>
  <c r="AC1367" i="1"/>
  <c r="AC1395" i="1"/>
  <c r="AC1399" i="1"/>
  <c r="AC1405" i="1"/>
  <c r="AC1409" i="1"/>
  <c r="AC1412" i="1"/>
  <c r="AC1428" i="1"/>
  <c r="AC1435" i="1"/>
  <c r="AC1443" i="1"/>
  <c r="AC1447" i="1"/>
  <c r="AC1459" i="1"/>
  <c r="AC1470" i="1"/>
  <c r="AC1502" i="1"/>
  <c r="AC1506" i="1"/>
  <c r="AC1514" i="1"/>
  <c r="AC1518" i="1"/>
  <c r="AC1522" i="1"/>
  <c r="AC1526" i="1"/>
  <c r="AC1537" i="1"/>
  <c r="AC1553" i="1"/>
  <c r="AC1568" i="1"/>
  <c r="AC1576" i="1"/>
  <c r="AC1580" i="1"/>
  <c r="AB1593" i="1"/>
  <c r="AC1593" i="1"/>
  <c r="AC1609" i="1"/>
  <c r="AC1632" i="1"/>
  <c r="AC1641" i="1"/>
  <c r="AC1649" i="1"/>
  <c r="AC1668" i="1"/>
  <c r="AC1678" i="1"/>
  <c r="AC1687" i="1"/>
  <c r="AC1691" i="1"/>
  <c r="AC1695" i="1"/>
  <c r="AC1699" i="1"/>
  <c r="AC1703" i="1"/>
  <c r="AC1708" i="1"/>
  <c r="AC1723" i="1"/>
  <c r="AC1727" i="1"/>
  <c r="AC1731" i="1"/>
  <c r="AC1750" i="1"/>
  <c r="AC1754" i="1"/>
  <c r="AC1758" i="1"/>
  <c r="AC1761" i="1"/>
  <c r="AC1771" i="1"/>
  <c r="AC1776" i="1"/>
  <c r="AC1780" i="1"/>
  <c r="AC1792" i="1"/>
  <c r="AC1797" i="1"/>
  <c r="AC1800" i="1"/>
  <c r="AC1811" i="1"/>
  <c r="AC1816" i="1"/>
  <c r="AC1847" i="1"/>
  <c r="AB1869" i="1"/>
  <c r="AC1869" i="1"/>
  <c r="AC1884" i="1"/>
  <c r="AC1889" i="1"/>
  <c r="AC1904" i="1"/>
  <c r="AC1908" i="1"/>
  <c r="AC1912" i="1"/>
  <c r="AC1938" i="1"/>
  <c r="AC1958" i="1"/>
  <c r="AC1962" i="1"/>
  <c r="AC1965" i="1"/>
  <c r="AC594" i="1"/>
  <c r="AC596" i="1"/>
  <c r="AC629" i="1"/>
  <c r="AB635" i="1"/>
  <c r="AC649" i="1"/>
  <c r="AC651" i="1"/>
  <c r="AC657" i="1"/>
  <c r="AC660" i="1"/>
  <c r="AC667" i="1"/>
  <c r="AC678" i="1"/>
  <c r="AC683" i="1"/>
  <c r="AC693" i="1"/>
  <c r="AC717" i="1"/>
  <c r="AC725" i="1"/>
  <c r="AC738" i="1"/>
  <c r="AC741" i="1"/>
  <c r="AC747" i="1"/>
  <c r="AC753" i="1"/>
  <c r="AC762" i="1"/>
  <c r="AC766" i="1"/>
  <c r="AC784" i="1"/>
  <c r="AB795" i="1"/>
  <c r="AC795" i="1"/>
  <c r="AC828" i="1"/>
  <c r="AC832" i="1"/>
  <c r="AC835" i="1"/>
  <c r="AC844" i="1"/>
  <c r="AC848" i="1"/>
  <c r="AC856" i="1"/>
  <c r="AC868" i="1"/>
  <c r="AC878" i="1"/>
  <c r="AC909" i="1"/>
  <c r="AC937" i="1"/>
  <c r="AC945" i="1"/>
  <c r="AC975" i="1"/>
  <c r="AC978" i="1"/>
  <c r="AC983" i="1"/>
  <c r="AC989" i="1"/>
  <c r="AC1014" i="1"/>
  <c r="AC1030" i="1"/>
  <c r="AC1037" i="1"/>
  <c r="AC1045" i="1"/>
  <c r="AC1169" i="1"/>
  <c r="AC1194" i="1"/>
  <c r="AC1196" i="1"/>
  <c r="AC1200" i="1"/>
  <c r="AC1207" i="1"/>
  <c r="AC1211" i="1"/>
  <c r="AC1216" i="1"/>
  <c r="AC1224" i="1"/>
  <c r="AC1229" i="1"/>
  <c r="AC1236" i="1"/>
  <c r="AC1271" i="1"/>
  <c r="AC1275" i="1"/>
  <c r="AC1296" i="1"/>
  <c r="AC1309" i="1"/>
  <c r="AC1311" i="1"/>
  <c r="AB1315" i="1"/>
  <c r="AC1315" i="1"/>
  <c r="AC1316" i="1"/>
  <c r="AC1321" i="1"/>
  <c r="AC1325" i="1"/>
  <c r="AC1340" i="1"/>
  <c r="AC1344" i="1"/>
  <c r="AC1348" i="1"/>
  <c r="AC1352" i="1"/>
  <c r="AB1368" i="1"/>
  <c r="AC1368" i="1"/>
  <c r="AC1383" i="1"/>
  <c r="AC1387" i="1"/>
  <c r="AC1398" i="1"/>
  <c r="AC1407" i="1"/>
  <c r="AC1413" i="1"/>
  <c r="AC1417" i="1"/>
  <c r="AC1421" i="1"/>
  <c r="AC1438" i="1"/>
  <c r="AC1442" i="1"/>
  <c r="AC1452" i="1"/>
  <c r="AC1456" i="1"/>
  <c r="AC1460" i="1"/>
  <c r="AC1483" i="1"/>
  <c r="AC1487" i="1"/>
  <c r="AC1491" i="1"/>
  <c r="AC1494" i="1"/>
  <c r="AC1509" i="1"/>
  <c r="AC1513" i="1"/>
  <c r="AC1523" i="1"/>
  <c r="AC1527" i="1"/>
  <c r="AC1532" i="1"/>
  <c r="AC1536" i="1"/>
  <c r="AC1540" i="1"/>
  <c r="AC1548" i="1"/>
  <c r="AC1557" i="1"/>
  <c r="AC1601" i="1"/>
  <c r="AC1610" i="1"/>
  <c r="AC1614" i="1"/>
  <c r="AC1618" i="1"/>
  <c r="AC1622" i="1"/>
  <c r="AB1626" i="1"/>
  <c r="AC1626" i="1"/>
  <c r="AC1636" i="1"/>
  <c r="AC1663" i="1"/>
  <c r="AC1671" i="1"/>
  <c r="AC1675" i="1"/>
  <c r="AC1679" i="1"/>
  <c r="AC1693" i="1"/>
  <c r="AC1698" i="1"/>
  <c r="AC1709" i="1"/>
  <c r="AC1713" i="1"/>
  <c r="AC1717" i="1"/>
  <c r="AC1763" i="1"/>
  <c r="AC1777" i="1"/>
  <c r="AC1781" i="1"/>
  <c r="AC1785" i="1"/>
  <c r="AC1791" i="1"/>
  <c r="AC1796" i="1"/>
  <c r="AB1799" i="1"/>
  <c r="AC1825" i="1"/>
  <c r="AC1829" i="1"/>
  <c r="AC1833" i="1"/>
  <c r="AC1855" i="1"/>
  <c r="AC1859" i="1"/>
  <c r="AC1872" i="1"/>
  <c r="AC1876" i="1"/>
  <c r="AC1890" i="1"/>
  <c r="AC1909" i="1"/>
  <c r="AC1914" i="1"/>
  <c r="AC1933" i="1"/>
  <c r="AC1939" i="1"/>
  <c r="AC1943" i="1"/>
  <c r="AC1947" i="1"/>
  <c r="AC1951" i="1"/>
  <c r="AC1955" i="1"/>
  <c r="AC1960" i="1"/>
  <c r="AC1963" i="1"/>
  <c r="AC591" i="1"/>
  <c r="AC598" i="1"/>
  <c r="AC606" i="1"/>
  <c r="AC610" i="1"/>
  <c r="AC626" i="1"/>
  <c r="AC630" i="1"/>
  <c r="AC638" i="1"/>
  <c r="AC641" i="1"/>
  <c r="AC646" i="1"/>
  <c r="AC654" i="1"/>
  <c r="AC659" i="1"/>
  <c r="AC662" i="1"/>
  <c r="AC664" i="1"/>
  <c r="AC670" i="1"/>
  <c r="AC680" i="1"/>
  <c r="AC682" i="1"/>
  <c r="AC704" i="1"/>
  <c r="AC709" i="1"/>
  <c r="AC712" i="1"/>
  <c r="AC714" i="1"/>
  <c r="AC722" i="1"/>
  <c r="AC735" i="1"/>
  <c r="AC742" i="1"/>
  <c r="AC744" i="1"/>
  <c r="AC750" i="1"/>
  <c r="AC754" i="1"/>
  <c r="AC759" i="1"/>
  <c r="AC774" i="1"/>
  <c r="AC786" i="1"/>
  <c r="AC792" i="1"/>
  <c r="AC799" i="1"/>
  <c r="AC810" i="1"/>
  <c r="AC818" i="1"/>
  <c r="AC820" i="1"/>
  <c r="AC823" i="1"/>
  <c r="AC825" i="1"/>
  <c r="AC853" i="1"/>
  <c r="AC859" i="1"/>
  <c r="AC866" i="1"/>
  <c r="AC872" i="1"/>
  <c r="AC877" i="1"/>
  <c r="AC880" i="1"/>
  <c r="AC882" i="1"/>
  <c r="AC891" i="1"/>
  <c r="AC898" i="1"/>
  <c r="AC900" i="1"/>
  <c r="AC905" i="1"/>
  <c r="AC917" i="1"/>
  <c r="AC942" i="1"/>
  <c r="AC944" i="1"/>
  <c r="AC947" i="1"/>
  <c r="AC949" i="1"/>
  <c r="AC955" i="1"/>
  <c r="AC962" i="1"/>
  <c r="AC964" i="1"/>
  <c r="AC969" i="1"/>
  <c r="AC986" i="1"/>
  <c r="AC988" i="1"/>
  <c r="AC994" i="1"/>
  <c r="AC997" i="1"/>
  <c r="AC1000" i="1"/>
  <c r="AC1015" i="1"/>
  <c r="AC1017" i="1"/>
  <c r="AC1020" i="1"/>
  <c r="AC1022" i="1"/>
  <c r="AC1025" i="1"/>
  <c r="AC1027" i="1"/>
  <c r="AC1033" i="1"/>
  <c r="AC1036" i="1"/>
  <c r="AC1042" i="1"/>
  <c r="AC1163" i="1"/>
  <c r="AC1168" i="1"/>
  <c r="AC1170" i="1"/>
  <c r="AC1172" i="1"/>
  <c r="AC1178" i="1"/>
  <c r="AC1181" i="1"/>
  <c r="AC1184" i="1"/>
  <c r="AC1188" i="1"/>
  <c r="AC1192" i="1"/>
  <c r="AC1203" i="1"/>
  <c r="AC1205" i="1"/>
  <c r="AC1220" i="1"/>
  <c r="AC1239" i="1"/>
  <c r="AC1242" i="1"/>
  <c r="AC1245" i="1"/>
  <c r="AC1248" i="1"/>
  <c r="AC1249" i="1"/>
  <c r="AC1261" i="1"/>
  <c r="AC1264" i="1"/>
  <c r="AC1267" i="1"/>
  <c r="AC1286" i="1"/>
  <c r="AC1290" i="1"/>
  <c r="AC1293" i="1"/>
  <c r="AC1304" i="1"/>
  <c r="AC1327" i="1"/>
  <c r="AC1330" i="1"/>
  <c r="AC1331" i="1"/>
  <c r="AC1335" i="1"/>
  <c r="AC1339" i="1"/>
  <c r="AC1343" i="1"/>
  <c r="AC1347" i="1"/>
  <c r="AC1351" i="1"/>
  <c r="AC1355" i="1"/>
  <c r="AC1369" i="1"/>
  <c r="AC1373" i="1"/>
  <c r="AC1377" i="1"/>
  <c r="AC1382" i="1"/>
  <c r="AC1386" i="1"/>
  <c r="AC1390" i="1"/>
  <c r="AC1403" i="1"/>
  <c r="AC1406" i="1"/>
  <c r="AC1424" i="1"/>
  <c r="AC1429" i="1"/>
  <c r="AC1433" i="1"/>
  <c r="AC1437" i="1"/>
  <c r="AC1441" i="1"/>
  <c r="AC1445" i="1"/>
  <c r="AC1449" i="1"/>
  <c r="AC1453" i="1"/>
  <c r="AC1465" i="1"/>
  <c r="AC1469" i="1"/>
  <c r="AC1478" i="1"/>
  <c r="AC1484" i="1"/>
  <c r="AC1488" i="1"/>
  <c r="AC1500" i="1"/>
  <c r="AC1504" i="1"/>
  <c r="AC1515" i="1"/>
  <c r="AC1535" i="1"/>
  <c r="AC1546" i="1"/>
  <c r="AC1550" i="1"/>
  <c r="AC1554" i="1"/>
  <c r="AC1594" i="1"/>
  <c r="AC1598" i="1"/>
  <c r="AC1608" i="1"/>
  <c r="AC1623" i="1"/>
  <c r="AC1677" i="1"/>
  <c r="AC1681" i="1"/>
  <c r="AC1697" i="1"/>
  <c r="AC1716" i="1"/>
  <c r="AC1724" i="1"/>
  <c r="AC1737" i="1"/>
  <c r="AC1741" i="1"/>
  <c r="AC1745" i="1"/>
  <c r="AC1756" i="1"/>
  <c r="AC1790" i="1"/>
  <c r="AC1799" i="1"/>
  <c r="AC1810" i="1"/>
  <c r="AC1815" i="1"/>
  <c r="AC1827" i="1"/>
  <c r="AC1853" i="1"/>
  <c r="AC1858" i="1"/>
  <c r="AC1862" i="1"/>
  <c r="AC1870" i="1"/>
  <c r="AC1874" i="1"/>
  <c r="AC1888" i="1"/>
  <c r="AC1892" i="1"/>
  <c r="AC1911" i="1"/>
  <c r="AC1915" i="1"/>
  <c r="AC1919" i="1"/>
  <c r="AC1923" i="1"/>
  <c r="AC1927" i="1"/>
  <c r="AC1941" i="1"/>
  <c r="AC1950" i="1"/>
  <c r="S4" i="3"/>
  <c r="S5" i="3"/>
  <c r="S6" i="3"/>
  <c r="S8" i="3"/>
  <c r="S9" i="3"/>
  <c r="S12" i="3"/>
  <c r="S3" i="3"/>
  <c r="I3" i="2"/>
  <c r="N3" i="2" s="1"/>
  <c r="R3" i="2"/>
  <c r="B14" i="3"/>
  <c r="Y14" i="3" s="1"/>
  <c r="T13" i="2" s="1"/>
  <c r="B95" i="3"/>
  <c r="Y95" i="3" s="1"/>
  <c r="T94" i="2" s="1"/>
  <c r="S7" i="3"/>
  <c r="S13" i="3"/>
  <c r="B13" i="3" s="1"/>
  <c r="Y13" i="3" s="1"/>
  <c r="T12" i="2" s="1"/>
  <c r="S11" i="3"/>
  <c r="B11" i="3" s="1"/>
  <c r="Y11" i="3" s="1"/>
  <c r="T10" i="2" s="1"/>
  <c r="S10" i="3"/>
  <c r="B10" i="3" s="1"/>
  <c r="Y10" i="3" s="1"/>
  <c r="T9" i="2" s="1"/>
  <c r="AC16" i="1"/>
  <c r="AC48" i="1"/>
  <c r="AC50" i="1"/>
  <c r="AC62" i="1"/>
  <c r="AC133" i="1"/>
  <c r="AC228" i="1"/>
  <c r="AC249" i="1"/>
  <c r="AC237" i="1"/>
  <c r="AC240" i="1"/>
  <c r="AC262" i="1"/>
  <c r="AC265" i="1"/>
  <c r="AC279" i="1"/>
  <c r="AC293" i="1"/>
  <c r="AC331" i="1"/>
  <c r="AC337" i="1"/>
  <c r="AC342" i="1"/>
  <c r="AC23" i="1"/>
  <c r="AC25" i="1"/>
  <c r="AC180" i="1"/>
  <c r="AC250" i="1"/>
  <c r="AC329" i="1"/>
  <c r="AC345" i="1"/>
  <c r="AC381" i="1"/>
  <c r="AC415" i="1"/>
  <c r="AC447" i="1"/>
  <c r="AC4" i="1"/>
  <c r="AC17" i="1"/>
  <c r="AC98" i="1"/>
  <c r="AC121" i="1"/>
  <c r="AC282" i="1"/>
  <c r="AC318" i="1"/>
  <c r="AC351" i="1"/>
  <c r="AC248" i="1"/>
  <c r="AC47" i="1"/>
  <c r="AC49" i="1"/>
  <c r="AC61" i="1"/>
  <c r="AC285" i="1"/>
  <c r="AC291" i="1"/>
  <c r="AC305" i="1"/>
  <c r="AC327" i="1"/>
  <c r="AC96" i="1"/>
  <c r="AC210" i="1"/>
  <c r="AC26" i="1"/>
  <c r="AC145" i="1"/>
  <c r="AC5" i="1"/>
  <c r="AC11" i="1"/>
  <c r="AC239" i="1"/>
  <c r="AC241" i="1"/>
  <c r="AC283" i="1"/>
  <c r="AC319" i="1"/>
  <c r="AC330" i="1"/>
  <c r="AC60" i="1"/>
  <c r="AC390" i="1"/>
  <c r="AC167" i="1"/>
  <c r="AC306" i="1"/>
  <c r="AC339" i="1"/>
  <c r="AC393" i="1"/>
  <c r="AC460" i="1"/>
  <c r="AC498" i="1"/>
  <c r="AC72" i="1"/>
  <c r="AC375" i="1"/>
  <c r="AC409" i="1"/>
  <c r="AC441" i="1"/>
  <c r="AC363" i="1"/>
  <c r="AC403" i="1"/>
  <c r="AC444" i="1"/>
  <c r="AC467" i="1"/>
  <c r="AC507" i="1"/>
  <c r="AC522" i="1"/>
  <c r="AC546" i="1"/>
  <c r="AC548" i="1"/>
  <c r="AC558" i="1"/>
  <c r="AC366" i="1"/>
  <c r="AC192" i="1"/>
  <c r="AC270" i="1"/>
  <c r="AC427" i="1"/>
  <c r="AC456" i="1"/>
  <c r="AC475" i="1"/>
  <c r="AC499" i="1"/>
  <c r="AC501" i="1"/>
  <c r="AC379" i="1"/>
  <c r="AC389" i="1"/>
  <c r="AC413" i="1"/>
  <c r="AC478" i="1"/>
  <c r="AC511" i="1"/>
  <c r="AC355" i="1"/>
  <c r="AC367" i="1"/>
  <c r="AC399" i="1"/>
  <c r="AC437" i="1"/>
  <c r="AC535" i="1"/>
  <c r="AC571" i="1"/>
  <c r="AC451" i="1"/>
  <c r="AC423" i="1"/>
  <c r="AC443" i="1"/>
  <c r="AC405" i="1"/>
  <c r="AC417" i="1"/>
  <c r="AC365" i="1"/>
  <c r="AB5" i="1"/>
  <c r="Y5" i="1" s="1"/>
  <c r="AB8" i="1"/>
  <c r="Y8" i="1" s="1"/>
  <c r="AB11" i="1"/>
  <c r="Y11" i="1" s="1"/>
  <c r="AB41" i="1"/>
  <c r="Y41" i="1" s="1"/>
  <c r="AB53" i="1"/>
  <c r="Y53" i="1" s="1"/>
  <c r="AB65" i="1"/>
  <c r="Y65" i="1" s="1"/>
  <c r="AB77" i="1"/>
  <c r="Y77" i="1" s="1"/>
  <c r="AB113" i="1"/>
  <c r="Y113" i="1" s="1"/>
  <c r="AB143" i="1"/>
  <c r="Y143" i="1" s="1"/>
  <c r="AB149" i="1"/>
  <c r="Y149" i="1" s="1"/>
  <c r="AB179" i="1"/>
  <c r="Y179" i="1" s="1"/>
  <c r="AB185" i="1"/>
  <c r="Y185" i="1" s="1"/>
  <c r="AB208" i="1"/>
  <c r="Y208" i="1" s="1"/>
  <c r="AB239" i="1"/>
  <c r="Y239" i="1" s="1"/>
  <c r="AB264" i="1"/>
  <c r="Y264" i="1" s="1"/>
  <c r="AB275" i="1"/>
  <c r="Y275" i="1" s="1"/>
  <c r="AB297" i="1"/>
  <c r="Y297" i="1" s="1"/>
  <c r="AB330" i="1"/>
  <c r="Y330" i="1" s="1"/>
  <c r="AB336" i="1"/>
  <c r="Y336" i="1" s="1"/>
  <c r="AB363" i="1"/>
  <c r="Y363" i="1" s="1"/>
  <c r="AB377" i="1"/>
  <c r="Y377" i="1" s="1"/>
  <c r="AB425" i="1"/>
  <c r="Y425" i="1" s="1"/>
  <c r="AB430" i="1"/>
  <c r="Y430" i="1" s="1"/>
  <c r="AB448" i="1"/>
  <c r="Y448" i="1" s="1"/>
  <c r="AB483" i="1"/>
  <c r="Y483" i="1" s="1"/>
  <c r="AB488" i="1"/>
  <c r="Y488" i="1" s="1"/>
  <c r="AB506" i="1"/>
  <c r="Y506" i="1" s="1"/>
  <c r="AB36" i="1"/>
  <c r="Y36" i="1" s="1"/>
  <c r="AB84" i="1"/>
  <c r="Y84" i="1" s="1"/>
  <c r="AB100" i="1"/>
  <c r="Y100" i="1" s="1"/>
  <c r="AB107" i="1"/>
  <c r="Y107" i="1" s="1"/>
  <c r="AB120" i="1"/>
  <c r="Y120" i="1" s="1"/>
  <c r="AB156" i="1"/>
  <c r="Y156" i="1" s="1"/>
  <c r="AB230" i="1"/>
  <c r="Y230" i="1" s="1"/>
  <c r="AB233" i="1"/>
  <c r="Y233" i="1" s="1"/>
  <c r="AB244" i="1"/>
  <c r="Y244" i="1" s="1"/>
  <c r="AB281" i="1"/>
  <c r="Y281" i="1" s="1"/>
  <c r="AB60" i="1"/>
  <c r="Y60" i="1" s="1"/>
  <c r="AB72" i="1"/>
  <c r="Y72" i="1" s="1"/>
  <c r="AB137" i="1"/>
  <c r="Y137" i="1" s="1"/>
  <c r="AB160" i="1"/>
  <c r="Y160" i="1" s="1"/>
  <c r="AB167" i="1"/>
  <c r="Y167" i="1" s="1"/>
  <c r="AB173" i="1"/>
  <c r="Y173" i="1" s="1"/>
  <c r="AB192" i="1"/>
  <c r="Y192" i="1" s="1"/>
  <c r="AB211" i="1"/>
  <c r="Y211" i="1" s="1"/>
  <c r="AB270" i="1"/>
  <c r="Y270" i="1" s="1"/>
  <c r="AB284" i="1"/>
  <c r="Y284" i="1" s="1"/>
  <c r="AB306" i="1"/>
  <c r="Y306" i="1" s="1"/>
  <c r="AB312" i="1"/>
  <c r="Y312" i="1" s="1"/>
  <c r="AB320" i="1"/>
  <c r="Y320" i="1" s="1"/>
  <c r="AB369" i="1"/>
  <c r="Y369" i="1" s="1"/>
  <c r="AB392" i="1"/>
  <c r="Y392" i="1" s="1"/>
  <c r="AB124" i="1"/>
  <c r="Y124" i="1" s="1"/>
  <c r="AB131" i="1"/>
  <c r="Y131" i="1" s="1"/>
  <c r="AB252" i="1"/>
  <c r="Y252" i="1" s="1"/>
  <c r="AB276" i="1"/>
  <c r="Y276" i="1" s="1"/>
  <c r="AB287" i="1"/>
  <c r="Y287" i="1" s="1"/>
  <c r="AB309" i="1"/>
  <c r="Y309" i="1" s="1"/>
  <c r="AB315" i="1"/>
  <c r="Y315" i="1" s="1"/>
  <c r="AB323" i="1"/>
  <c r="Y323" i="1" s="1"/>
  <c r="AB353" i="1"/>
  <c r="Y353" i="1" s="1"/>
  <c r="AB387" i="1"/>
  <c r="Y387" i="1" s="1"/>
  <c r="AB395" i="1"/>
  <c r="Y395" i="1" s="1"/>
  <c r="AB431" i="1"/>
  <c r="Y431" i="1" s="1"/>
  <c r="AB471" i="1"/>
  <c r="Y471" i="1" s="1"/>
  <c r="AB14" i="1"/>
  <c r="Y14" i="1" s="1"/>
  <c r="AB28" i="1"/>
  <c r="Y28" i="1" s="1"/>
  <c r="AB88" i="1"/>
  <c r="Y88" i="1" s="1"/>
  <c r="AB95" i="1"/>
  <c r="Y95" i="1" s="1"/>
  <c r="AB101" i="1"/>
  <c r="Y101" i="1" s="1"/>
  <c r="AB144" i="1"/>
  <c r="Y144" i="1" s="1"/>
  <c r="AB196" i="1"/>
  <c r="Y196" i="1" s="1"/>
  <c r="AB209" i="1"/>
  <c r="Y209" i="1" s="1"/>
  <c r="AB240" i="1"/>
  <c r="Y240" i="1" s="1"/>
  <c r="AB242" i="1"/>
  <c r="Y242" i="1" s="1"/>
  <c r="AB273" i="1"/>
  <c r="Y273" i="1" s="1"/>
  <c r="AB293" i="1"/>
  <c r="Y293" i="1" s="1"/>
  <c r="AB342" i="1"/>
  <c r="Y342" i="1" s="1"/>
  <c r="AB378" i="1"/>
  <c r="Y378" i="1" s="1"/>
  <c r="AB401" i="1"/>
  <c r="Y401" i="1" s="1"/>
  <c r="AB434" i="1"/>
  <c r="Y434" i="1" s="1"/>
  <c r="AB449" i="1"/>
  <c r="Y449" i="1" s="1"/>
  <c r="AB20" i="1"/>
  <c r="Y20" i="1" s="1"/>
  <c r="AB23" i="1"/>
  <c r="Y23" i="1" s="1"/>
  <c r="AB25" i="1"/>
  <c r="Y25" i="1" s="1"/>
  <c r="AB31" i="1"/>
  <c r="Y31" i="1" s="1"/>
  <c r="AB108" i="1"/>
  <c r="Y108" i="1" s="1"/>
  <c r="AB180" i="1"/>
  <c r="Y180" i="1" s="1"/>
  <c r="AB203" i="1"/>
  <c r="Y203" i="1" s="1"/>
  <c r="AB215" i="1"/>
  <c r="Y215" i="1" s="1"/>
  <c r="AB329" i="1"/>
  <c r="Y329" i="1" s="1"/>
  <c r="AB345" i="1"/>
  <c r="Y345" i="1" s="1"/>
  <c r="AB348" i="1"/>
  <c r="Y348" i="1" s="1"/>
  <c r="AB4" i="1"/>
  <c r="Y4" i="1" s="1"/>
  <c r="AB17" i="1"/>
  <c r="Y17" i="1" s="1"/>
  <c r="AB43" i="1"/>
  <c r="Y43" i="1" s="1"/>
  <c r="AB55" i="1"/>
  <c r="Y55" i="1" s="1"/>
  <c r="AB67" i="1"/>
  <c r="Y67" i="1" s="1"/>
  <c r="AB161" i="1"/>
  <c r="Y161" i="1" s="1"/>
  <c r="AB282" i="1"/>
  <c r="Y282" i="1" s="1"/>
  <c r="AB299" i="1"/>
  <c r="Y299" i="1" s="1"/>
  <c r="AB318" i="1"/>
  <c r="Y318" i="1" s="1"/>
  <c r="AB351" i="1"/>
  <c r="Y351" i="1" s="1"/>
  <c r="AB7" i="1"/>
  <c r="Y7" i="1" s="1"/>
  <c r="AB35" i="1"/>
  <c r="Y35" i="1" s="1"/>
  <c r="AB37" i="1"/>
  <c r="Y37" i="1" s="1"/>
  <c r="AB40" i="1"/>
  <c r="Y40" i="1" s="1"/>
  <c r="AB52" i="1"/>
  <c r="Y52" i="1" s="1"/>
  <c r="AB64" i="1"/>
  <c r="Y64" i="1" s="1"/>
  <c r="AB76" i="1"/>
  <c r="Y76" i="1" s="1"/>
  <c r="AB83" i="1"/>
  <c r="Y83" i="1" s="1"/>
  <c r="AB112" i="1"/>
  <c r="Y112" i="1" s="1"/>
  <c r="AB119" i="1"/>
  <c r="Y119" i="1" s="1"/>
  <c r="AB125" i="1"/>
  <c r="Y125" i="1" s="1"/>
  <c r="AB148" i="1"/>
  <c r="Y148" i="1" s="1"/>
  <c r="AB155" i="1"/>
  <c r="Y155" i="1" s="1"/>
  <c r="AB168" i="1"/>
  <c r="Y168" i="1" s="1"/>
  <c r="AB184" i="1"/>
  <c r="Y184" i="1" s="1"/>
  <c r="AB224" i="1"/>
  <c r="Y224" i="1" s="1"/>
  <c r="AB248" i="1"/>
  <c r="Y248" i="1" s="1"/>
  <c r="AB263" i="1"/>
  <c r="Y263" i="1" s="1"/>
  <c r="AB288" i="1"/>
  <c r="Y288" i="1" s="1"/>
  <c r="AB324" i="1"/>
  <c r="Y324" i="1" s="1"/>
  <c r="AB47" i="1"/>
  <c r="Y47" i="1" s="1"/>
  <c r="AB49" i="1"/>
  <c r="Y49" i="1" s="1"/>
  <c r="AB61" i="1"/>
  <c r="Y61" i="1" s="1"/>
  <c r="AB73" i="1"/>
  <c r="Y73" i="1" s="1"/>
  <c r="AB89" i="1"/>
  <c r="Y89" i="1" s="1"/>
  <c r="AB132" i="1"/>
  <c r="Y132" i="1" s="1"/>
  <c r="AB191" i="1"/>
  <c r="Y191" i="1" s="1"/>
  <c r="AB197" i="1"/>
  <c r="Y197" i="1" s="1"/>
  <c r="AB227" i="1"/>
  <c r="Y227" i="1" s="1"/>
  <c r="AB243" i="1"/>
  <c r="Y243" i="1" s="1"/>
  <c r="AB269" i="1"/>
  <c r="Y269" i="1" s="1"/>
  <c r="AB285" i="1"/>
  <c r="Y285" i="1" s="1"/>
  <c r="AB29" i="1"/>
  <c r="Y29" i="1" s="1"/>
  <c r="AB59" i="1"/>
  <c r="Y59" i="1" s="1"/>
  <c r="AB71" i="1"/>
  <c r="Y71" i="1" s="1"/>
  <c r="AB96" i="1"/>
  <c r="Y96" i="1" s="1"/>
  <c r="AB218" i="1"/>
  <c r="Y218" i="1" s="1"/>
  <c r="AB221" i="1"/>
  <c r="Y221" i="1" s="1"/>
  <c r="AB246" i="1"/>
  <c r="Y246" i="1" s="1"/>
  <c r="AB354" i="1"/>
  <c r="Y354" i="1" s="1"/>
  <c r="AB13" i="1"/>
  <c r="Y13" i="1" s="1"/>
  <c r="AB24" i="1"/>
  <c r="Y24" i="1" s="1"/>
  <c r="AB136" i="1"/>
  <c r="Y136" i="1" s="1"/>
  <c r="AB172" i="1"/>
  <c r="Y172" i="1" s="1"/>
  <c r="AB204" i="1"/>
  <c r="Y204" i="1" s="1"/>
  <c r="AB216" i="1"/>
  <c r="Y216" i="1" s="1"/>
  <c r="AB236" i="1"/>
  <c r="Y236" i="1" s="1"/>
  <c r="AB251" i="1"/>
  <c r="Y251" i="1" s="1"/>
  <c r="AB272" i="1"/>
  <c r="Y272" i="1" s="1"/>
  <c r="AB294" i="1"/>
  <c r="Y294" i="1" s="1"/>
  <c r="AB300" i="1"/>
  <c r="Y300" i="1" s="1"/>
  <c r="AB311" i="1"/>
  <c r="Y311" i="1" s="1"/>
  <c r="AB341" i="1"/>
  <c r="Y341" i="1" s="1"/>
  <c r="AB335" i="1"/>
  <c r="Y335" i="1" s="1"/>
  <c r="AB359" i="1"/>
  <c r="Y359" i="1" s="1"/>
  <c r="AB365" i="1"/>
  <c r="Y365" i="1" s="1"/>
  <c r="AB405" i="1"/>
  <c r="Y405" i="1" s="1"/>
  <c r="AB414" i="1"/>
  <c r="Y414" i="1" s="1"/>
  <c r="AB417" i="1"/>
  <c r="Y417" i="1" s="1"/>
  <c r="AB420" i="1"/>
  <c r="Y420" i="1" s="1"/>
  <c r="AB423" i="1"/>
  <c r="Y423" i="1" s="1"/>
  <c r="AB446" i="1"/>
  <c r="Y446" i="1" s="1"/>
  <c r="AB485" i="1"/>
  <c r="Y485" i="1" s="1"/>
  <c r="AB577" i="1"/>
  <c r="Y577" i="1" s="1"/>
  <c r="AB317" i="1"/>
  <c r="Y317" i="1" s="1"/>
  <c r="AB390" i="1"/>
  <c r="Y390" i="1" s="1"/>
  <c r="AB432" i="1"/>
  <c r="Y432" i="1" s="1"/>
  <c r="AB435" i="1"/>
  <c r="Y435" i="1" s="1"/>
  <c r="AB503" i="1"/>
  <c r="Y503" i="1" s="1"/>
  <c r="AB518" i="1"/>
  <c r="Y518" i="1" s="1"/>
  <c r="AB339" i="1"/>
  <c r="Y339" i="1" s="1"/>
  <c r="AB381" i="1"/>
  <c r="Y381" i="1" s="1"/>
  <c r="AB393" i="1"/>
  <c r="Y393" i="1" s="1"/>
  <c r="AB426" i="1"/>
  <c r="Y426" i="1" s="1"/>
  <c r="AB455" i="1"/>
  <c r="Y455" i="1" s="1"/>
  <c r="AB460" i="1"/>
  <c r="Y460" i="1" s="1"/>
  <c r="AB480" i="1"/>
  <c r="Y480" i="1" s="1"/>
  <c r="AB498" i="1"/>
  <c r="Y498" i="1" s="1"/>
  <c r="AB500" i="1"/>
  <c r="Y500" i="1" s="1"/>
  <c r="AB515" i="1"/>
  <c r="Y515" i="1" s="1"/>
  <c r="AB530" i="1"/>
  <c r="Y530" i="1" s="1"/>
  <c r="AB542" i="1"/>
  <c r="Y542" i="1" s="1"/>
  <c r="AB554" i="1"/>
  <c r="Y554" i="1" s="1"/>
  <c r="AB566" i="1"/>
  <c r="Y566" i="1" s="1"/>
  <c r="AB321" i="1"/>
  <c r="Y321" i="1" s="1"/>
  <c r="AB375" i="1"/>
  <c r="Y375" i="1" s="1"/>
  <c r="AB429" i="1"/>
  <c r="Y429" i="1" s="1"/>
  <c r="AB438" i="1"/>
  <c r="Y438" i="1" s="1"/>
  <c r="AB441" i="1"/>
  <c r="Y441" i="1" s="1"/>
  <c r="AB458" i="1"/>
  <c r="Y458" i="1" s="1"/>
  <c r="AB472" i="1"/>
  <c r="Y472" i="1" s="1"/>
  <c r="AB477" i="1"/>
  <c r="Y477" i="1" s="1"/>
  <c r="AB492" i="1"/>
  <c r="Y492" i="1" s="1"/>
  <c r="AB510" i="1"/>
  <c r="Y510" i="1" s="1"/>
  <c r="AB512" i="1"/>
  <c r="Y512" i="1" s="1"/>
  <c r="AB527" i="1"/>
  <c r="Y527" i="1" s="1"/>
  <c r="AB539" i="1"/>
  <c r="Y539" i="1" s="1"/>
  <c r="AB551" i="1"/>
  <c r="Y551" i="1" s="1"/>
  <c r="AB563" i="1"/>
  <c r="Y563" i="1" s="1"/>
  <c r="AB360" i="1"/>
  <c r="Y360" i="1" s="1"/>
  <c r="AB418" i="1"/>
  <c r="Y418" i="1" s="1"/>
  <c r="AB444" i="1"/>
  <c r="Y444" i="1" s="1"/>
  <c r="AB467" i="1"/>
  <c r="Y467" i="1" s="1"/>
  <c r="AB470" i="1"/>
  <c r="Y470" i="1" s="1"/>
  <c r="AB522" i="1"/>
  <c r="Y522" i="1" s="1"/>
  <c r="AB524" i="1"/>
  <c r="Y524" i="1" s="1"/>
  <c r="AB536" i="1"/>
  <c r="Y536" i="1" s="1"/>
  <c r="AB546" i="1"/>
  <c r="Y546" i="1" s="1"/>
  <c r="AB548" i="1"/>
  <c r="Y548" i="1" s="1"/>
  <c r="AB558" i="1"/>
  <c r="Y558" i="1" s="1"/>
  <c r="AB560" i="1"/>
  <c r="Y560" i="1" s="1"/>
  <c r="AB575" i="1"/>
  <c r="Y575" i="1" s="1"/>
  <c r="AB578" i="1"/>
  <c r="Y578" i="1" s="1"/>
  <c r="AB19" i="1"/>
  <c r="Y19" i="1" s="1"/>
  <c r="AB333" i="1"/>
  <c r="Y333" i="1" s="1"/>
  <c r="AB347" i="1"/>
  <c r="Y347" i="1" s="1"/>
  <c r="AB357" i="1"/>
  <c r="Y357" i="1" s="1"/>
  <c r="AB366" i="1"/>
  <c r="Y366" i="1" s="1"/>
  <c r="AB447" i="1"/>
  <c r="Y447" i="1" s="1"/>
  <c r="AB504" i="1"/>
  <c r="Y504" i="1" s="1"/>
  <c r="AB534" i="1"/>
  <c r="Y534" i="1" s="1"/>
  <c r="AB570" i="1"/>
  <c r="Y570" i="1" s="1"/>
  <c r="AB572" i="1"/>
  <c r="Y572" i="1" s="1"/>
  <c r="AB453" i="1"/>
  <c r="Y453" i="1" s="1"/>
  <c r="AB516" i="1"/>
  <c r="Y516" i="1" s="1"/>
  <c r="AB582" i="1"/>
  <c r="Y582" i="1" s="1"/>
  <c r="AB584" i="1"/>
  <c r="Y584" i="1" s="1"/>
  <c r="AB16" i="1"/>
  <c r="Y16" i="1" s="1"/>
  <c r="AB228" i="1"/>
  <c r="Y228" i="1" s="1"/>
  <c r="AB407" i="1"/>
  <c r="Y407" i="1" s="1"/>
  <c r="AB456" i="1"/>
  <c r="Y456" i="1" s="1"/>
  <c r="AB465" i="1"/>
  <c r="Y465" i="1" s="1"/>
  <c r="AB487" i="1"/>
  <c r="Y487" i="1" s="1"/>
  <c r="AB499" i="1"/>
  <c r="Y499" i="1" s="1"/>
  <c r="AB528" i="1"/>
  <c r="Y528" i="1" s="1"/>
  <c r="AB540" i="1"/>
  <c r="Y540" i="1" s="1"/>
  <c r="AB552" i="1"/>
  <c r="Y552" i="1" s="1"/>
  <c r="AB564" i="1"/>
  <c r="Y564" i="1" s="1"/>
  <c r="AB389" i="1"/>
  <c r="Y389" i="1" s="1"/>
  <c r="AB413" i="1"/>
  <c r="Y413" i="1" s="1"/>
  <c r="AB419" i="1"/>
  <c r="Y419" i="1" s="1"/>
  <c r="AB484" i="1"/>
  <c r="Y484" i="1" s="1"/>
  <c r="AB511" i="1"/>
  <c r="Y511" i="1" s="1"/>
  <c r="AB576" i="1"/>
  <c r="Y576" i="1" s="1"/>
  <c r="AB305" i="1"/>
  <c r="Y305" i="1" s="1"/>
  <c r="AB383" i="1"/>
  <c r="Y383" i="1" s="1"/>
  <c r="AB459" i="1"/>
  <c r="Y459" i="1" s="1"/>
  <c r="AB468" i="1"/>
  <c r="Y468" i="1" s="1"/>
  <c r="AB473" i="1"/>
  <c r="Y473" i="1" s="1"/>
  <c r="AB523" i="1"/>
  <c r="Y523" i="1" s="1"/>
  <c r="AB547" i="1"/>
  <c r="Y547" i="1" s="1"/>
  <c r="AB559" i="1"/>
  <c r="Y559" i="1" s="1"/>
  <c r="AB48" i="1"/>
  <c r="Y48" i="1" s="1"/>
  <c r="AB327" i="1"/>
  <c r="Y327" i="1" s="1"/>
  <c r="AB399" i="1"/>
  <c r="Y399" i="1" s="1"/>
  <c r="AB428" i="1"/>
  <c r="Y428" i="1" s="1"/>
  <c r="AB437" i="1"/>
  <c r="Y437" i="1" s="1"/>
  <c r="AB476" i="1"/>
  <c r="Y476" i="1" s="1"/>
  <c r="AB494" i="1"/>
  <c r="Y494" i="1" s="1"/>
  <c r="AB535" i="1"/>
  <c r="Y535" i="1" s="1"/>
  <c r="AB571" i="1"/>
  <c r="Y571" i="1" s="1"/>
  <c r="AB371" i="1"/>
  <c r="Y371" i="1" s="1"/>
  <c r="AB402" i="1"/>
  <c r="Y402" i="1" s="1"/>
  <c r="AB491" i="1"/>
  <c r="Y491" i="1" s="1"/>
  <c r="AB583" i="1"/>
  <c r="Y583" i="1" s="1"/>
  <c r="AB411" i="1"/>
  <c r="Y411" i="1" s="1"/>
  <c r="AC584" i="1"/>
  <c r="AC377" i="1"/>
  <c r="AC572" i="1"/>
  <c r="AC446" i="1"/>
  <c r="AC369" i="1"/>
  <c r="AC485" i="1"/>
  <c r="AC477" i="1"/>
  <c r="AC411" i="1"/>
  <c r="AC313" i="1"/>
  <c r="AC309" i="1"/>
  <c r="AC29" i="1"/>
  <c r="AC453" i="1"/>
  <c r="AC414" i="1"/>
  <c r="AC559" i="1"/>
  <c r="AC547" i="1"/>
  <c r="AC523" i="1"/>
  <c r="AC519" i="1"/>
  <c r="AC468" i="1"/>
  <c r="AC429" i="1"/>
  <c r="AC425" i="1"/>
  <c r="AC495" i="1"/>
  <c r="AC391" i="1"/>
  <c r="AC582" i="1"/>
  <c r="AC448" i="1"/>
  <c r="AC402" i="1"/>
  <c r="AC570" i="1"/>
  <c r="AC562" i="1"/>
  <c r="AC550" i="1"/>
  <c r="AC538" i="1"/>
  <c r="AC534" i="1"/>
  <c r="AC510" i="1"/>
  <c r="AC506" i="1"/>
  <c r="AC483" i="1"/>
  <c r="AC471" i="1"/>
  <c r="AC436" i="1"/>
  <c r="AC343" i="1"/>
  <c r="AC95" i="1"/>
  <c r="AC83" i="1"/>
  <c r="AC585" i="1"/>
  <c r="AC561" i="1"/>
  <c r="AC557" i="1"/>
  <c r="AC549" i="1"/>
  <c r="AC545" i="1"/>
  <c r="AC474" i="1"/>
  <c r="AC466" i="1"/>
  <c r="AC435" i="1"/>
  <c r="AC354" i="1"/>
  <c r="AC583" i="1"/>
  <c r="AB565" i="1"/>
  <c r="Y565" i="1" s="1"/>
  <c r="AB553" i="1"/>
  <c r="Y553" i="1" s="1"/>
  <c r="AC509" i="1"/>
  <c r="AC491" i="1"/>
  <c r="AC479" i="1"/>
  <c r="AB457" i="1"/>
  <c r="Y457" i="1" s="1"/>
  <c r="AB443" i="1"/>
  <c r="Y443" i="1" s="1"/>
  <c r="AB408" i="1"/>
  <c r="Y408" i="1" s="1"/>
  <c r="AC387" i="1"/>
  <c r="AC371" i="1"/>
  <c r="AC294" i="1"/>
  <c r="AC252" i="1"/>
  <c r="AC229" i="1"/>
  <c r="AC71" i="1"/>
  <c r="AB585" i="1"/>
  <c r="Y585" i="1" s="1"/>
  <c r="AC502" i="1"/>
  <c r="AC497" i="1"/>
  <c r="AC494" i="1"/>
  <c r="AC482" i="1"/>
  <c r="AC440" i="1"/>
  <c r="AC431" i="1"/>
  <c r="AC374" i="1"/>
  <c r="AC341" i="1"/>
  <c r="AC338" i="1"/>
  <c r="AC271" i="1"/>
  <c r="AC217" i="1"/>
  <c r="AB573" i="1"/>
  <c r="Y573" i="1" s="1"/>
  <c r="AC568" i="1"/>
  <c r="AC556" i="1"/>
  <c r="AC544" i="1"/>
  <c r="AC532" i="1"/>
  <c r="AC520" i="1"/>
  <c r="AC473" i="1"/>
  <c r="AC459" i="1"/>
  <c r="AB355" i="1"/>
  <c r="Y355" i="1" s="1"/>
  <c r="AB301" i="1"/>
  <c r="Y301" i="1" s="1"/>
  <c r="AC301" i="1"/>
  <c r="AC297" i="1"/>
  <c r="AC59" i="1"/>
  <c r="AC36" i="1"/>
  <c r="AC24" i="1"/>
  <c r="AC13" i="1"/>
  <c r="AC576" i="1"/>
  <c r="AB561" i="1"/>
  <c r="Y561" i="1" s="1"/>
  <c r="AB549" i="1"/>
  <c r="Y549" i="1" s="1"/>
  <c r="AB537" i="1"/>
  <c r="Y537" i="1" s="1"/>
  <c r="AB525" i="1"/>
  <c r="Y525" i="1" s="1"/>
  <c r="AC490" i="1"/>
  <c r="AB445" i="1"/>
  <c r="Y445" i="1" s="1"/>
  <c r="AC419" i="1"/>
  <c r="AB361" i="1"/>
  <c r="Y361" i="1" s="1"/>
  <c r="AC361" i="1"/>
  <c r="AC251" i="1"/>
  <c r="AC181" i="1"/>
  <c r="AC173" i="1"/>
  <c r="AC564" i="1"/>
  <c r="AC552" i="1"/>
  <c r="AC540" i="1"/>
  <c r="AC528" i="1"/>
  <c r="AB513" i="1"/>
  <c r="Y513" i="1" s="1"/>
  <c r="AC508" i="1"/>
  <c r="AC487" i="1"/>
  <c r="AB481" i="1"/>
  <c r="Y481" i="1" s="1"/>
  <c r="AB478" i="1"/>
  <c r="Y478" i="1" s="1"/>
  <c r="AC465" i="1"/>
  <c r="AB422" i="1"/>
  <c r="Y422" i="1" s="1"/>
  <c r="AC401" i="1"/>
  <c r="AC386" i="1"/>
  <c r="AB379" i="1"/>
  <c r="Y379" i="1" s="1"/>
  <c r="AC315" i="1"/>
  <c r="AC247" i="1"/>
  <c r="AC137" i="1"/>
  <c r="AC531" i="1"/>
  <c r="AC516" i="1"/>
  <c r="AB501" i="1"/>
  <c r="Y501" i="1" s="1"/>
  <c r="AC496" i="1"/>
  <c r="AB475" i="1"/>
  <c r="Y475" i="1" s="1"/>
  <c r="AC461" i="1"/>
  <c r="AB427" i="1"/>
  <c r="Y427" i="1" s="1"/>
  <c r="AC398" i="1"/>
  <c r="AC204" i="1"/>
  <c r="AC35" i="1"/>
  <c r="AC12" i="1"/>
  <c r="AB519" i="1"/>
  <c r="Y519" i="1" s="1"/>
  <c r="AC504" i="1"/>
  <c r="AB489" i="1"/>
  <c r="Y489" i="1" s="1"/>
  <c r="AC489" i="1"/>
  <c r="AC472" i="1"/>
  <c r="AB436" i="1"/>
  <c r="Y436" i="1" s="1"/>
  <c r="AB391" i="1"/>
  <c r="Y391" i="1" s="1"/>
  <c r="AC357" i="1"/>
  <c r="AC333" i="1"/>
  <c r="AC307" i="1"/>
  <c r="AC281" i="1"/>
  <c r="AC277" i="1"/>
  <c r="AC168" i="1"/>
  <c r="AC578" i="1"/>
  <c r="AC575" i="1"/>
  <c r="AC470" i="1"/>
  <c r="AB406" i="1"/>
  <c r="Y406" i="1" s="1"/>
  <c r="AB385" i="1"/>
  <c r="Y385" i="1" s="1"/>
  <c r="AC378" i="1"/>
  <c r="AC372" i="1"/>
  <c r="AC350" i="1"/>
  <c r="AB343" i="1"/>
  <c r="Y343" i="1" s="1"/>
  <c r="AC227" i="1"/>
  <c r="AC215" i="1"/>
  <c r="AC160" i="1"/>
  <c r="AC156" i="1"/>
  <c r="AC144" i="1"/>
  <c r="AC132" i="1"/>
  <c r="AC120" i="1"/>
  <c r="AC108" i="1"/>
  <c r="AC104" i="1"/>
  <c r="AC15" i="1"/>
  <c r="AC563" i="1"/>
  <c r="AC560" i="1"/>
  <c r="AC551" i="1"/>
  <c r="AC539" i="1"/>
  <c r="AC536" i="1"/>
  <c r="AC527" i="1"/>
  <c r="AC524" i="1"/>
  <c r="AB507" i="1"/>
  <c r="Y507" i="1" s="1"/>
  <c r="AC492" i="1"/>
  <c r="AC458" i="1"/>
  <c r="AC438" i="1"/>
  <c r="AC412" i="1"/>
  <c r="AB403" i="1"/>
  <c r="Y403" i="1" s="1"/>
  <c r="AC400" i="1"/>
  <c r="AC269" i="1"/>
  <c r="AC203" i="1"/>
  <c r="AC84" i="1"/>
  <c r="AC581" i="1"/>
  <c r="AC566" i="1"/>
  <c r="AC554" i="1"/>
  <c r="AC530" i="1"/>
  <c r="AC515" i="1"/>
  <c r="AC512" i="1"/>
  <c r="AB495" i="1"/>
  <c r="Y495" i="1" s="1"/>
  <c r="AB474" i="1"/>
  <c r="Y474" i="1" s="1"/>
  <c r="AC388" i="1"/>
  <c r="AC353" i="1"/>
  <c r="AB295" i="1"/>
  <c r="Y295" i="1" s="1"/>
  <c r="AC295" i="1"/>
  <c r="AC253" i="1"/>
  <c r="AC191" i="1"/>
  <c r="AC179" i="1"/>
  <c r="AC574" i="1"/>
  <c r="AC569" i="1"/>
  <c r="AC533" i="1"/>
  <c r="AC518" i="1"/>
  <c r="AC488" i="1"/>
  <c r="AB463" i="1"/>
  <c r="Y463" i="1" s="1"/>
  <c r="AB349" i="1"/>
  <c r="Y349" i="1" s="1"/>
  <c r="AC349" i="1"/>
  <c r="AC317" i="1"/>
  <c r="AC155" i="1"/>
  <c r="AC143" i="1"/>
  <c r="AC131" i="1"/>
  <c r="AC127" i="1"/>
  <c r="AC119" i="1"/>
  <c r="AC107" i="1"/>
  <c r="AC37" i="1"/>
  <c r="AC14" i="1"/>
  <c r="AB325" i="1"/>
  <c r="Y325" i="1" s="1"/>
  <c r="AB303" i="1"/>
  <c r="Y303" i="1" s="1"/>
  <c r="AC292" i="1"/>
  <c r="AB289" i="1"/>
  <c r="Y289" i="1" s="1"/>
  <c r="AC275" i="1"/>
  <c r="AB267" i="1"/>
  <c r="Y267" i="1" s="1"/>
  <c r="AC264" i="1"/>
  <c r="AB261" i="1"/>
  <c r="Y261" i="1" s="1"/>
  <c r="AB258" i="1"/>
  <c r="Y258" i="1" s="1"/>
  <c r="AC208" i="1"/>
  <c r="AC185" i="1"/>
  <c r="AC149" i="1"/>
  <c r="AC130" i="1"/>
  <c r="AC113" i="1"/>
  <c r="AC77" i="1"/>
  <c r="AC65" i="1"/>
  <c r="AC53" i="1"/>
  <c r="AC41" i="1"/>
  <c r="AB38" i="1"/>
  <c r="Y38" i="1" s="1"/>
  <c r="AC8" i="1"/>
  <c r="AC352" i="1"/>
  <c r="AB319" i="1"/>
  <c r="Y319" i="1" s="1"/>
  <c r="AC311" i="1"/>
  <c r="AB308" i="1"/>
  <c r="Y308" i="1" s="1"/>
  <c r="AC300" i="1"/>
  <c r="AB283" i="1"/>
  <c r="Y283" i="1" s="1"/>
  <c r="AB241" i="1"/>
  <c r="Y241" i="1" s="1"/>
  <c r="AC236" i="1"/>
  <c r="AC216" i="1"/>
  <c r="AC172" i="1"/>
  <c r="AC166" i="1"/>
  <c r="AC136" i="1"/>
  <c r="AC68" i="1"/>
  <c r="AC44" i="1"/>
  <c r="AC246" i="1"/>
  <c r="AC221" i="1"/>
  <c r="AC201" i="1"/>
  <c r="AB181" i="1"/>
  <c r="Y181" i="1" s="1"/>
  <c r="AC175" i="1"/>
  <c r="AC152" i="1"/>
  <c r="AB145" i="1"/>
  <c r="Y145" i="1" s="1"/>
  <c r="AC122" i="1"/>
  <c r="AC116" i="1"/>
  <c r="AB109" i="1"/>
  <c r="Y109" i="1" s="1"/>
  <c r="AC99" i="1"/>
  <c r="AC93" i="1"/>
  <c r="AB86" i="1"/>
  <c r="Y86" i="1" s="1"/>
  <c r="AC80" i="1"/>
  <c r="AC32" i="1"/>
  <c r="AB26" i="1"/>
  <c r="Y26" i="1" s="1"/>
  <c r="AC21" i="1"/>
  <c r="AB210" i="1"/>
  <c r="Y210" i="1" s="1"/>
  <c r="AC197" i="1"/>
  <c r="AC129" i="1"/>
  <c r="AC106" i="1"/>
  <c r="AC89" i="1"/>
  <c r="AB15" i="1"/>
  <c r="Y15" i="1" s="1"/>
  <c r="AC335" i="1"/>
  <c r="AB332" i="1"/>
  <c r="Y332" i="1" s="1"/>
  <c r="AC321" i="1"/>
  <c r="AC316" i="1"/>
  <c r="AC302" i="1"/>
  <c r="AB291" i="1"/>
  <c r="Y291" i="1" s="1"/>
  <c r="AC280" i="1"/>
  <c r="AB277" i="1"/>
  <c r="Y277" i="1" s="1"/>
  <c r="AC263" i="1"/>
  <c r="AB253" i="1"/>
  <c r="Y253" i="1" s="1"/>
  <c r="AC232" i="1"/>
  <c r="AC184" i="1"/>
  <c r="AC178" i="1"/>
  <c r="AC165" i="1"/>
  <c r="AC148" i="1"/>
  <c r="AC142" i="1"/>
  <c r="AC135" i="1"/>
  <c r="AC125" i="1"/>
  <c r="AC112" i="1"/>
  <c r="AC76" i="1"/>
  <c r="AC73" i="1"/>
  <c r="AC64" i="1"/>
  <c r="AC52" i="1"/>
  <c r="AC40" i="1"/>
  <c r="AC10" i="1"/>
  <c r="AC7" i="1"/>
  <c r="AB313" i="1"/>
  <c r="Y313" i="1" s="1"/>
  <c r="AB307" i="1"/>
  <c r="Y307" i="1" s="1"/>
  <c r="AC299" i="1"/>
  <c r="AB296" i="1"/>
  <c r="Y296" i="1" s="1"/>
  <c r="AB271" i="1"/>
  <c r="Y271" i="1" s="1"/>
  <c r="AB229" i="1"/>
  <c r="Y229" i="1" s="1"/>
  <c r="AB212" i="1"/>
  <c r="Y212" i="1" s="1"/>
  <c r="AB193" i="1"/>
  <c r="Y193" i="1" s="1"/>
  <c r="AB174" i="1"/>
  <c r="Y174" i="1" s="1"/>
  <c r="AC161" i="1"/>
  <c r="AC151" i="1"/>
  <c r="AC92" i="1"/>
  <c r="AC79" i="1"/>
  <c r="AC67" i="1"/>
  <c r="AC55" i="1"/>
  <c r="AC43" i="1"/>
  <c r="AB442" i="1"/>
  <c r="Y442" i="1" s="1"/>
  <c r="AC407" i="1"/>
  <c r="AC376" i="1"/>
  <c r="AB373" i="1"/>
  <c r="Y373" i="1" s="1"/>
  <c r="AB367" i="1"/>
  <c r="Y367" i="1" s="1"/>
  <c r="AC359" i="1"/>
  <c r="AB356" i="1"/>
  <c r="Y356" i="1" s="1"/>
  <c r="AC340" i="1"/>
  <c r="AC245" i="1"/>
  <c r="AC206" i="1"/>
  <c r="AC128" i="1"/>
  <c r="AB121" i="1"/>
  <c r="Y121" i="1" s="1"/>
  <c r="AC105" i="1"/>
  <c r="AB98" i="1"/>
  <c r="Y98" i="1" s="1"/>
  <c r="AB85" i="1"/>
  <c r="Y85" i="1" s="1"/>
  <c r="AC70" i="1"/>
  <c r="AC58" i="1"/>
  <c r="AC31" i="1"/>
  <c r="AC484" i="1"/>
  <c r="AC455" i="1"/>
  <c r="AC449" i="1"/>
  <c r="AB439" i="1"/>
  <c r="Y439" i="1" s="1"/>
  <c r="AC434" i="1"/>
  <c r="AB415" i="1"/>
  <c r="Y415" i="1" s="1"/>
  <c r="AC290" i="1"/>
  <c r="AB250" i="1"/>
  <c r="Y250" i="1" s="1"/>
  <c r="AC234" i="1"/>
  <c r="AC220" i="1"/>
  <c r="AB217" i="1"/>
  <c r="Y217" i="1" s="1"/>
  <c r="AC209" i="1"/>
  <c r="AC196" i="1"/>
  <c r="AC190" i="1"/>
  <c r="AC183" i="1"/>
  <c r="AB157" i="1"/>
  <c r="Y157" i="1" s="1"/>
  <c r="AC147" i="1"/>
  <c r="AC134" i="1"/>
  <c r="AC101" i="1"/>
  <c r="AC88" i="1"/>
  <c r="AC75" i="1"/>
  <c r="AC63" i="1"/>
  <c r="AC51" i="1"/>
  <c r="AC46" i="1"/>
  <c r="AC28" i="1"/>
  <c r="AC395" i="1"/>
  <c r="AC364" i="1"/>
  <c r="AB337" i="1"/>
  <c r="Y337" i="1" s="1"/>
  <c r="AB331" i="1"/>
  <c r="Y331" i="1" s="1"/>
  <c r="AC323" i="1"/>
  <c r="AC304" i="1"/>
  <c r="AC287" i="1"/>
  <c r="AB279" i="1"/>
  <c r="Y279" i="1" s="1"/>
  <c r="AC276" i="1"/>
  <c r="AC273" i="1"/>
  <c r="AC268" i="1"/>
  <c r="AB265" i="1"/>
  <c r="Y265" i="1" s="1"/>
  <c r="AB262" i="1"/>
  <c r="Y262" i="1" s="1"/>
  <c r="AB259" i="1"/>
  <c r="Y259" i="1" s="1"/>
  <c r="AB237" i="1"/>
  <c r="Y237" i="1" s="1"/>
  <c r="AB186" i="1"/>
  <c r="Y186" i="1" s="1"/>
  <c r="AC177" i="1"/>
  <c r="AC154" i="1"/>
  <c r="AC141" i="1"/>
  <c r="AC124" i="1"/>
  <c r="AC118" i="1"/>
  <c r="AC91" i="1"/>
  <c r="AC82" i="1"/>
  <c r="AB39" i="1"/>
  <c r="Y39" i="1" s="1"/>
  <c r="AC34" i="1"/>
  <c r="AB12" i="1"/>
  <c r="Y12" i="1" s="1"/>
  <c r="AC9" i="1"/>
  <c r="AC3" i="1"/>
  <c r="AB247" i="1"/>
  <c r="Y247" i="1" s="1"/>
  <c r="AC222" i="1"/>
  <c r="AC219" i="1"/>
  <c r="AC202" i="1"/>
  <c r="AC182" i="1"/>
  <c r="AC163" i="1"/>
  <c r="AC146" i="1"/>
  <c r="AC110" i="1"/>
  <c r="AB97" i="1"/>
  <c r="Y97" i="1" s="1"/>
  <c r="AC69" i="1"/>
  <c r="AC57" i="1"/>
  <c r="AC45" i="1"/>
  <c r="AC27" i="1"/>
  <c r="AC22" i="1"/>
  <c r="AC19" i="1"/>
  <c r="AC526" i="1"/>
  <c r="AC521" i="1"/>
  <c r="AC503" i="1"/>
  <c r="AC500" i="1"/>
  <c r="AB451" i="1"/>
  <c r="Y451" i="1" s="1"/>
  <c r="AB433" i="1"/>
  <c r="Y433" i="1" s="1"/>
  <c r="AB409" i="1"/>
  <c r="Y409" i="1" s="1"/>
  <c r="AC383" i="1"/>
  <c r="AB380" i="1"/>
  <c r="Y380" i="1" s="1"/>
  <c r="AC347" i="1"/>
  <c r="AB344" i="1"/>
  <c r="Y344" i="1" s="1"/>
  <c r="AC328" i="1"/>
  <c r="AC325" i="1"/>
  <c r="AC303" i="1"/>
  <c r="AC289" i="1"/>
  <c r="AC267" i="1"/>
  <c r="AC258" i="1"/>
  <c r="AB249" i="1"/>
  <c r="Y249" i="1" s="1"/>
  <c r="AC244" i="1"/>
  <c r="AC233" i="1"/>
  <c r="AB225" i="1"/>
  <c r="Y225" i="1" s="1"/>
  <c r="AB198" i="1"/>
  <c r="Y198" i="1" s="1"/>
  <c r="AC189" i="1"/>
  <c r="AB169" i="1"/>
  <c r="Y169" i="1" s="1"/>
  <c r="AC153" i="1"/>
  <c r="AB133" i="1"/>
  <c r="Y133" i="1" s="1"/>
  <c r="AC123" i="1"/>
  <c r="AC117" i="1"/>
  <c r="AC100" i="1"/>
  <c r="AC94" i="1"/>
  <c r="AC81" i="1"/>
  <c r="AB74" i="1"/>
  <c r="Y74" i="1" s="1"/>
  <c r="AB62" i="1"/>
  <c r="Y62" i="1" s="1"/>
  <c r="AB50" i="1"/>
  <c r="Y50" i="1" s="1"/>
  <c r="AC38" i="1"/>
  <c r="AC33" i="1"/>
  <c r="AC580" i="1"/>
  <c r="AB580" i="1"/>
  <c r="Y580" i="1" s="1"/>
  <c r="AB397" i="1"/>
  <c r="Y397" i="1" s="1"/>
  <c r="AC397" i="1"/>
  <c r="AC394" i="1"/>
  <c r="AB394" i="1"/>
  <c r="Y394" i="1" s="1"/>
  <c r="AC577" i="1"/>
  <c r="AC555" i="1"/>
  <c r="AB555" i="1"/>
  <c r="Y555" i="1" s="1"/>
  <c r="AC517" i="1"/>
  <c r="AB517" i="1"/>
  <c r="Y517" i="1" s="1"/>
  <c r="AC254" i="1"/>
  <c r="AB254" i="1"/>
  <c r="Y254" i="1" s="1"/>
  <c r="AC505" i="1"/>
  <c r="AB505" i="1"/>
  <c r="Y505" i="1" s="1"/>
  <c r="AC368" i="1"/>
  <c r="AB368" i="1"/>
  <c r="Y368" i="1" s="1"/>
  <c r="AC450" i="1"/>
  <c r="AB450" i="1"/>
  <c r="Y450" i="1" s="1"/>
  <c r="AC416" i="1"/>
  <c r="AB416" i="1"/>
  <c r="Y416" i="1" s="1"/>
  <c r="AC579" i="1"/>
  <c r="AB579" i="1"/>
  <c r="Y579" i="1" s="1"/>
  <c r="AC565" i="1"/>
  <c r="AC493" i="1"/>
  <c r="AB493" i="1"/>
  <c r="Y493" i="1" s="1"/>
  <c r="AB469" i="1"/>
  <c r="Y469" i="1" s="1"/>
  <c r="AC469" i="1"/>
  <c r="AB421" i="1"/>
  <c r="Y421" i="1" s="1"/>
  <c r="AC421" i="1"/>
  <c r="AC404" i="1"/>
  <c r="AB404" i="1"/>
  <c r="Y404" i="1" s="1"/>
  <c r="AC452" i="1"/>
  <c r="AB452" i="1"/>
  <c r="Y452" i="1" s="1"/>
  <c r="AC567" i="1"/>
  <c r="AB567" i="1"/>
  <c r="Y567" i="1" s="1"/>
  <c r="AC553" i="1"/>
  <c r="AC541" i="1"/>
  <c r="AB541" i="1"/>
  <c r="Y541" i="1" s="1"/>
  <c r="AC529" i="1"/>
  <c r="AB529" i="1"/>
  <c r="Y529" i="1" s="1"/>
  <c r="AC486" i="1"/>
  <c r="AB486" i="1"/>
  <c r="Y486" i="1" s="1"/>
  <c r="AC454" i="1"/>
  <c r="AB454" i="1"/>
  <c r="Y454" i="1" s="1"/>
  <c r="AC573" i="1"/>
  <c r="AB568" i="1"/>
  <c r="Y568" i="1" s="1"/>
  <c r="AB556" i="1"/>
  <c r="Y556" i="1" s="1"/>
  <c r="AB544" i="1"/>
  <c r="Y544" i="1" s="1"/>
  <c r="AC537" i="1"/>
  <c r="AB532" i="1"/>
  <c r="Y532" i="1" s="1"/>
  <c r="AC525" i="1"/>
  <c r="AB520" i="1"/>
  <c r="Y520" i="1" s="1"/>
  <c r="AC513" i="1"/>
  <c r="AB508" i="1"/>
  <c r="Y508" i="1" s="1"/>
  <c r="AB496" i="1"/>
  <c r="Y496" i="1" s="1"/>
  <c r="AB482" i="1"/>
  <c r="Y482" i="1" s="1"/>
  <c r="AC463" i="1"/>
  <c r="AB461" i="1"/>
  <c r="Y461" i="1" s="1"/>
  <c r="AC442" i="1"/>
  <c r="AC432" i="1"/>
  <c r="AC310" i="1"/>
  <c r="AB310" i="1"/>
  <c r="Y310" i="1" s="1"/>
  <c r="AC542" i="1"/>
  <c r="AC480" i="1"/>
  <c r="AC476" i="1"/>
  <c r="AC457" i="1"/>
  <c r="AB440" i="1"/>
  <c r="Y440" i="1" s="1"/>
  <c r="AC418" i="1"/>
  <c r="AC406" i="1"/>
  <c r="AC373" i="1"/>
  <c r="AC370" i="1"/>
  <c r="AB370" i="1"/>
  <c r="Y370" i="1" s="1"/>
  <c r="AC344" i="1"/>
  <c r="AC396" i="1"/>
  <c r="AB396" i="1"/>
  <c r="Y396" i="1" s="1"/>
  <c r="AC274" i="1"/>
  <c r="AB274" i="1"/>
  <c r="Y274" i="1" s="1"/>
  <c r="AC420" i="1"/>
  <c r="AC346" i="1"/>
  <c r="AB346" i="1"/>
  <c r="Y346" i="1" s="1"/>
  <c r="AC320" i="1"/>
  <c r="AC260" i="1"/>
  <c r="AB260" i="1"/>
  <c r="Y260" i="1" s="1"/>
  <c r="AC235" i="1"/>
  <c r="AB235" i="1"/>
  <c r="Y235" i="1" s="1"/>
  <c r="AC408" i="1"/>
  <c r="AC380" i="1"/>
  <c r="AC296" i="1"/>
  <c r="AB581" i="1"/>
  <c r="Y581" i="1" s="1"/>
  <c r="AB569" i="1"/>
  <c r="Y569" i="1" s="1"/>
  <c r="AB557" i="1"/>
  <c r="Y557" i="1" s="1"/>
  <c r="AB545" i="1"/>
  <c r="Y545" i="1" s="1"/>
  <c r="AB533" i="1"/>
  <c r="Y533" i="1" s="1"/>
  <c r="AB521" i="1"/>
  <c r="Y521" i="1" s="1"/>
  <c r="AC514" i="1"/>
  <c r="AB509" i="1"/>
  <c r="Y509" i="1" s="1"/>
  <c r="AB497" i="1"/>
  <c r="Y497" i="1" s="1"/>
  <c r="AB466" i="1"/>
  <c r="Y466" i="1" s="1"/>
  <c r="AC464" i="1"/>
  <c r="AB462" i="1"/>
  <c r="Y462" i="1" s="1"/>
  <c r="AC322" i="1"/>
  <c r="AB322" i="1"/>
  <c r="Y322" i="1" s="1"/>
  <c r="AC256" i="1"/>
  <c r="AB256" i="1"/>
  <c r="Y256" i="1" s="1"/>
  <c r="AB574" i="1"/>
  <c r="Y574" i="1" s="1"/>
  <c r="AB562" i="1"/>
  <c r="Y562" i="1" s="1"/>
  <c r="AB550" i="1"/>
  <c r="Y550" i="1" s="1"/>
  <c r="AC543" i="1"/>
  <c r="AB538" i="1"/>
  <c r="Y538" i="1" s="1"/>
  <c r="AB526" i="1"/>
  <c r="Y526" i="1" s="1"/>
  <c r="AB514" i="1"/>
  <c r="Y514" i="1" s="1"/>
  <c r="AB502" i="1"/>
  <c r="Y502" i="1" s="1"/>
  <c r="AB490" i="1"/>
  <c r="Y490" i="1" s="1"/>
  <c r="AC481" i="1"/>
  <c r="AB479" i="1"/>
  <c r="Y479" i="1" s="1"/>
  <c r="AB464" i="1"/>
  <c r="Y464" i="1" s="1"/>
  <c r="AC445" i="1"/>
  <c r="AC439" i="1"/>
  <c r="AC433" i="1"/>
  <c r="AC422" i="1"/>
  <c r="AC385" i="1"/>
  <c r="AC382" i="1"/>
  <c r="AB382" i="1"/>
  <c r="Y382" i="1" s="1"/>
  <c r="AC356" i="1"/>
  <c r="AC298" i="1"/>
  <c r="AB298" i="1"/>
  <c r="Y298" i="1" s="1"/>
  <c r="AB543" i="1"/>
  <c r="Y543" i="1" s="1"/>
  <c r="AB531" i="1"/>
  <c r="Y531" i="1" s="1"/>
  <c r="AC462" i="1"/>
  <c r="AC424" i="1"/>
  <c r="AB424" i="1"/>
  <c r="Y424" i="1" s="1"/>
  <c r="AC410" i="1"/>
  <c r="AB410" i="1"/>
  <c r="Y410" i="1" s="1"/>
  <c r="AC223" i="1"/>
  <c r="AB223" i="1"/>
  <c r="Y223" i="1" s="1"/>
  <c r="AC428" i="1"/>
  <c r="AC426" i="1"/>
  <c r="AC358" i="1"/>
  <c r="AB358" i="1"/>
  <c r="Y358" i="1" s="1"/>
  <c r="AC332" i="1"/>
  <c r="AC392" i="1"/>
  <c r="AB205" i="1"/>
  <c r="Y205" i="1" s="1"/>
  <c r="AC205" i="1"/>
  <c r="AC430" i="1"/>
  <c r="AC334" i="1"/>
  <c r="AB334" i="1"/>
  <c r="Y334" i="1" s="1"/>
  <c r="AC308" i="1"/>
  <c r="AC286" i="1"/>
  <c r="AB286" i="1"/>
  <c r="Y286" i="1" s="1"/>
  <c r="AC284" i="1"/>
  <c r="AC272" i="1"/>
  <c r="AC162" i="1"/>
  <c r="AB162" i="1"/>
  <c r="Y162" i="1" s="1"/>
  <c r="AC114" i="1"/>
  <c r="AB114" i="1"/>
  <c r="Y114" i="1" s="1"/>
  <c r="AC18" i="1"/>
  <c r="AB18" i="1"/>
  <c r="Y18" i="1" s="1"/>
  <c r="AC212" i="1"/>
  <c r="AB412" i="1"/>
  <c r="Y412" i="1" s="1"/>
  <c r="AB400" i="1"/>
  <c r="Y400" i="1" s="1"/>
  <c r="AB388" i="1"/>
  <c r="Y388" i="1" s="1"/>
  <c r="AB376" i="1"/>
  <c r="Y376" i="1" s="1"/>
  <c r="AB364" i="1"/>
  <c r="Y364" i="1" s="1"/>
  <c r="AB352" i="1"/>
  <c r="Y352" i="1" s="1"/>
  <c r="AB340" i="1"/>
  <c r="Y340" i="1" s="1"/>
  <c r="AB328" i="1"/>
  <c r="Y328" i="1" s="1"/>
  <c r="AB316" i="1"/>
  <c r="Y316" i="1" s="1"/>
  <c r="AB304" i="1"/>
  <c r="Y304" i="1" s="1"/>
  <c r="AB292" i="1"/>
  <c r="Y292" i="1" s="1"/>
  <c r="AB280" i="1"/>
  <c r="Y280" i="1" s="1"/>
  <c r="AB268" i="1"/>
  <c r="Y268" i="1" s="1"/>
  <c r="AC261" i="1"/>
  <c r="AC259" i="1"/>
  <c r="AC257" i="1"/>
  <c r="AB255" i="1"/>
  <c r="Y255" i="1" s="1"/>
  <c r="AC242" i="1"/>
  <c r="AB234" i="1"/>
  <c r="Y234" i="1" s="1"/>
  <c r="AB232" i="1"/>
  <c r="Y232" i="1" s="1"/>
  <c r="AC230" i="1"/>
  <c r="AB222" i="1"/>
  <c r="Y222" i="1" s="1"/>
  <c r="AB220" i="1"/>
  <c r="Y220" i="1" s="1"/>
  <c r="AC218" i="1"/>
  <c r="AC214" i="1"/>
  <c r="AB214" i="1"/>
  <c r="Y214" i="1" s="1"/>
  <c r="AC207" i="1"/>
  <c r="AB207" i="1"/>
  <c r="Y207" i="1" s="1"/>
  <c r="AC362" i="1"/>
  <c r="AC326" i="1"/>
  <c r="AC314" i="1"/>
  <c r="AC278" i="1"/>
  <c r="AC266" i="1"/>
  <c r="AB257" i="1"/>
  <c r="Y257" i="1" s="1"/>
  <c r="AC238" i="1"/>
  <c r="AB238" i="1"/>
  <c r="Y238" i="1" s="1"/>
  <c r="AC226" i="1"/>
  <c r="AB226" i="1"/>
  <c r="Y226" i="1" s="1"/>
  <c r="AC224" i="1"/>
  <c r="AC198" i="1"/>
  <c r="AC186" i="1"/>
  <c r="AC174" i="1"/>
  <c r="AC126" i="1"/>
  <c r="AB126" i="1"/>
  <c r="Y126" i="1" s="1"/>
  <c r="AB398" i="1"/>
  <c r="Y398" i="1" s="1"/>
  <c r="AB386" i="1"/>
  <c r="Y386" i="1" s="1"/>
  <c r="AB374" i="1"/>
  <c r="Y374" i="1" s="1"/>
  <c r="AB362" i="1"/>
  <c r="Y362" i="1" s="1"/>
  <c r="AB350" i="1"/>
  <c r="Y350" i="1" s="1"/>
  <c r="AB338" i="1"/>
  <c r="Y338" i="1" s="1"/>
  <c r="AB326" i="1"/>
  <c r="Y326" i="1" s="1"/>
  <c r="AB314" i="1"/>
  <c r="Y314" i="1" s="1"/>
  <c r="AB302" i="1"/>
  <c r="Y302" i="1" s="1"/>
  <c r="AB290" i="1"/>
  <c r="Y290" i="1" s="1"/>
  <c r="AB278" i="1"/>
  <c r="Y278" i="1" s="1"/>
  <c r="AB266" i="1"/>
  <c r="Y266" i="1" s="1"/>
  <c r="AC255" i="1"/>
  <c r="AC384" i="1"/>
  <c r="AC360" i="1"/>
  <c r="AC348" i="1"/>
  <c r="AC336" i="1"/>
  <c r="AC324" i="1"/>
  <c r="AC312" i="1"/>
  <c r="AC288" i="1"/>
  <c r="AC78" i="1"/>
  <c r="AB78" i="1"/>
  <c r="Y78" i="1" s="1"/>
  <c r="AC66" i="1"/>
  <c r="AB66" i="1"/>
  <c r="Y66" i="1" s="1"/>
  <c r="AC54" i="1"/>
  <c r="AB54" i="1"/>
  <c r="Y54" i="1" s="1"/>
  <c r="AB384" i="1"/>
  <c r="Y384" i="1" s="1"/>
  <c r="AB372" i="1"/>
  <c r="Y372" i="1" s="1"/>
  <c r="AC138" i="1"/>
  <c r="AB138" i="1"/>
  <c r="Y138" i="1" s="1"/>
  <c r="AC42" i="1"/>
  <c r="AB42" i="1"/>
  <c r="Y42" i="1" s="1"/>
  <c r="AC6" i="1"/>
  <c r="AB6" i="1"/>
  <c r="Y6" i="1" s="1"/>
  <c r="AB245" i="1"/>
  <c r="Y245" i="1" s="1"/>
  <c r="AC225" i="1"/>
  <c r="AC213" i="1"/>
  <c r="AB213" i="1"/>
  <c r="Y213" i="1" s="1"/>
  <c r="AC211" i="1"/>
  <c r="AC90" i="1"/>
  <c r="AB90" i="1"/>
  <c r="Y90" i="1" s="1"/>
  <c r="AC243" i="1"/>
  <c r="AB231" i="1"/>
  <c r="Y231" i="1" s="1"/>
  <c r="AC231" i="1"/>
  <c r="AB219" i="1"/>
  <c r="Y219" i="1" s="1"/>
  <c r="AC200" i="1"/>
  <c r="AB200" i="1"/>
  <c r="Y200" i="1" s="1"/>
  <c r="AC188" i="1"/>
  <c r="AB188" i="1"/>
  <c r="Y188" i="1" s="1"/>
  <c r="AC176" i="1"/>
  <c r="AB176" i="1"/>
  <c r="Y176" i="1" s="1"/>
  <c r="AC30" i="1"/>
  <c r="AB30" i="1"/>
  <c r="Y30" i="1" s="1"/>
  <c r="AC150" i="1"/>
  <c r="AB150" i="1"/>
  <c r="Y150" i="1" s="1"/>
  <c r="AC102" i="1"/>
  <c r="AB102" i="1"/>
  <c r="Y102" i="1" s="1"/>
  <c r="AB201" i="1"/>
  <c r="Y201" i="1" s="1"/>
  <c r="AC194" i="1"/>
  <c r="AB189" i="1"/>
  <c r="Y189" i="1" s="1"/>
  <c r="AB177" i="1"/>
  <c r="Y177" i="1" s="1"/>
  <c r="AC170" i="1"/>
  <c r="AB165" i="1"/>
  <c r="Y165" i="1" s="1"/>
  <c r="AC158" i="1"/>
  <c r="AB153" i="1"/>
  <c r="Y153" i="1" s="1"/>
  <c r="AB141" i="1"/>
  <c r="Y141" i="1" s="1"/>
  <c r="AB129" i="1"/>
  <c r="Y129" i="1" s="1"/>
  <c r="AB117" i="1"/>
  <c r="Y117" i="1" s="1"/>
  <c r="AB105" i="1"/>
  <c r="Y105" i="1" s="1"/>
  <c r="AB93" i="1"/>
  <c r="Y93" i="1" s="1"/>
  <c r="AC86" i="1"/>
  <c r="AB81" i="1"/>
  <c r="Y81" i="1" s="1"/>
  <c r="AC74" i="1"/>
  <c r="AB69" i="1"/>
  <c r="Y69" i="1" s="1"/>
  <c r="AB57" i="1"/>
  <c r="Y57" i="1" s="1"/>
  <c r="AB45" i="1"/>
  <c r="Y45" i="1" s="1"/>
  <c r="AB33" i="1"/>
  <c r="Y33" i="1" s="1"/>
  <c r="AB21" i="1"/>
  <c r="Y21" i="1" s="1"/>
  <c r="AB9" i="1"/>
  <c r="Y9" i="1" s="1"/>
  <c r="AB206" i="1"/>
  <c r="Y206" i="1" s="1"/>
  <c r="AC199" i="1"/>
  <c r="AB194" i="1"/>
  <c r="Y194" i="1" s="1"/>
  <c r="AC187" i="1"/>
  <c r="AB182" i="1"/>
  <c r="Y182" i="1" s="1"/>
  <c r="AB170" i="1"/>
  <c r="Y170" i="1" s="1"/>
  <c r="AB158" i="1"/>
  <c r="Y158" i="1" s="1"/>
  <c r="AB146" i="1"/>
  <c r="Y146" i="1" s="1"/>
  <c r="AC139" i="1"/>
  <c r="AB134" i="1"/>
  <c r="Y134" i="1" s="1"/>
  <c r="AB122" i="1"/>
  <c r="Y122" i="1" s="1"/>
  <c r="AC115" i="1"/>
  <c r="AB110" i="1"/>
  <c r="Y110" i="1" s="1"/>
  <c r="AC103" i="1"/>
  <c r="AB199" i="1"/>
  <c r="Y199" i="1" s="1"/>
  <c r="AB187" i="1"/>
  <c r="Y187" i="1" s="1"/>
  <c r="AB175" i="1"/>
  <c r="Y175" i="1" s="1"/>
  <c r="AB163" i="1"/>
  <c r="Y163" i="1" s="1"/>
  <c r="AB151" i="1"/>
  <c r="Y151" i="1" s="1"/>
  <c r="AB139" i="1"/>
  <c r="Y139" i="1" s="1"/>
  <c r="AB127" i="1"/>
  <c r="Y127" i="1" s="1"/>
  <c r="AB115" i="1"/>
  <c r="Y115" i="1" s="1"/>
  <c r="AB103" i="1"/>
  <c r="Y103" i="1" s="1"/>
  <c r="AB91" i="1"/>
  <c r="Y91" i="1" s="1"/>
  <c r="AB79" i="1"/>
  <c r="Y79" i="1" s="1"/>
  <c r="AB202" i="1"/>
  <c r="Y202" i="1" s="1"/>
  <c r="AC195" i="1"/>
  <c r="AB190" i="1"/>
  <c r="Y190" i="1" s="1"/>
  <c r="AB178" i="1"/>
  <c r="Y178" i="1" s="1"/>
  <c r="AC171" i="1"/>
  <c r="AB166" i="1"/>
  <c r="Y166" i="1" s="1"/>
  <c r="AC159" i="1"/>
  <c r="AB154" i="1"/>
  <c r="Y154" i="1" s="1"/>
  <c r="AB142" i="1"/>
  <c r="Y142" i="1" s="1"/>
  <c r="AB130" i="1"/>
  <c r="Y130" i="1" s="1"/>
  <c r="AB118" i="1"/>
  <c r="Y118" i="1" s="1"/>
  <c r="AC111" i="1"/>
  <c r="AB106" i="1"/>
  <c r="Y106" i="1" s="1"/>
  <c r="AB94" i="1"/>
  <c r="Y94" i="1" s="1"/>
  <c r="AC87" i="1"/>
  <c r="AB82" i="1"/>
  <c r="Y82" i="1" s="1"/>
  <c r="AB70" i="1"/>
  <c r="Y70" i="1" s="1"/>
  <c r="AB58" i="1"/>
  <c r="Y58" i="1" s="1"/>
  <c r="AB46" i="1"/>
  <c r="Y46" i="1" s="1"/>
  <c r="AC39" i="1"/>
  <c r="AB34" i="1"/>
  <c r="Y34" i="1" s="1"/>
  <c r="AB22" i="1"/>
  <c r="Y22" i="1" s="1"/>
  <c r="AB10" i="1"/>
  <c r="Y10" i="1" s="1"/>
  <c r="AB195" i="1"/>
  <c r="Y195" i="1" s="1"/>
  <c r="AB183" i="1"/>
  <c r="Y183" i="1" s="1"/>
  <c r="AB171" i="1"/>
  <c r="Y171" i="1" s="1"/>
  <c r="AC164" i="1"/>
  <c r="AB159" i="1"/>
  <c r="Y159" i="1" s="1"/>
  <c r="AB147" i="1"/>
  <c r="Y147" i="1" s="1"/>
  <c r="AC140" i="1"/>
  <c r="AB135" i="1"/>
  <c r="Y135" i="1" s="1"/>
  <c r="AB123" i="1"/>
  <c r="Y123" i="1" s="1"/>
  <c r="AB111" i="1"/>
  <c r="Y111" i="1" s="1"/>
  <c r="AB99" i="1"/>
  <c r="Y99" i="1" s="1"/>
  <c r="AB87" i="1"/>
  <c r="Y87" i="1" s="1"/>
  <c r="AB75" i="1"/>
  <c r="Y75" i="1" s="1"/>
  <c r="AB63" i="1"/>
  <c r="Y63" i="1" s="1"/>
  <c r="AC56" i="1"/>
  <c r="AB51" i="1"/>
  <c r="Y51" i="1" s="1"/>
  <c r="AB27" i="1"/>
  <c r="Y27" i="1" s="1"/>
  <c r="AC20" i="1"/>
  <c r="AB3" i="1"/>
  <c r="Y3" i="1" s="1"/>
  <c r="AC193" i="1"/>
  <c r="AC169" i="1"/>
  <c r="AB164" i="1"/>
  <c r="Y164" i="1" s="1"/>
  <c r="AC157" i="1"/>
  <c r="AB152" i="1"/>
  <c r="Y152" i="1" s="1"/>
  <c r="AB140" i="1"/>
  <c r="Y140" i="1" s="1"/>
  <c r="AB128" i="1"/>
  <c r="Y128" i="1" s="1"/>
  <c r="AB116" i="1"/>
  <c r="Y116" i="1" s="1"/>
  <c r="AC109" i="1"/>
  <c r="AB104" i="1"/>
  <c r="Y104" i="1" s="1"/>
  <c r="AC97" i="1"/>
  <c r="AB92" i="1"/>
  <c r="Y92" i="1" s="1"/>
  <c r="AC85" i="1"/>
  <c r="AB80" i="1"/>
  <c r="Y80" i="1" s="1"/>
  <c r="AB68" i="1"/>
  <c r="Y68" i="1" s="1"/>
  <c r="AB56" i="1"/>
  <c r="Y56" i="1" s="1"/>
  <c r="AB44" i="1"/>
  <c r="Y44" i="1" s="1"/>
  <c r="AB32" i="1"/>
  <c r="Y32" i="1" s="1"/>
  <c r="AE2082" i="1" l="1"/>
  <c r="Y2082" i="1"/>
  <c r="Y2083" i="1"/>
  <c r="AE2083" i="1"/>
  <c r="Y2085" i="1"/>
  <c r="AE2085" i="1"/>
  <c r="AE2090" i="1"/>
  <c r="Y2090" i="1"/>
  <c r="Y2091" i="1"/>
  <c r="AE2091" i="1"/>
  <c r="Y2076" i="1"/>
  <c r="AE2076" i="1"/>
  <c r="Y2078" i="1"/>
  <c r="AE2078" i="1"/>
  <c r="AE2084" i="1"/>
  <c r="Y2084" i="1"/>
  <c r="Y2086" i="1"/>
  <c r="AE2086" i="1"/>
  <c r="Y2074" i="1"/>
  <c r="AE2074" i="1"/>
  <c r="Y2075" i="1"/>
  <c r="AE2075" i="1"/>
  <c r="AE2081" i="1"/>
  <c r="Y2081" i="1"/>
  <c r="Y2088" i="1"/>
  <c r="AE2088" i="1"/>
  <c r="AE2077" i="1"/>
  <c r="Y2077" i="1"/>
  <c r="Y2089" i="1"/>
  <c r="AE2089" i="1"/>
  <c r="Z2210" i="3"/>
  <c r="B1562" i="3"/>
  <c r="Y1562" i="3" s="1"/>
  <c r="T1561" i="2" s="1"/>
  <c r="B1514" i="3"/>
  <c r="Y1514" i="3" s="1"/>
  <c r="T1513" i="2" s="1"/>
  <c r="B1427" i="3"/>
  <c r="W1427" i="3" s="1"/>
  <c r="B1370" i="3"/>
  <c r="B704" i="3"/>
  <c r="B680" i="3"/>
  <c r="B585" i="3"/>
  <c r="Y585" i="3" s="1"/>
  <c r="T584" i="2" s="1"/>
  <c r="B562" i="3"/>
  <c r="Y562" i="3" s="1"/>
  <c r="T561" i="2" s="1"/>
  <c r="B540" i="3"/>
  <c r="Y540" i="3" s="1"/>
  <c r="T539" i="2" s="1"/>
  <c r="B438" i="3"/>
  <c r="Y438" i="3" s="1"/>
  <c r="T437" i="2" s="1"/>
  <c r="B406" i="3"/>
  <c r="B384" i="3"/>
  <c r="B285" i="3"/>
  <c r="B1446" i="3"/>
  <c r="B1350" i="3"/>
  <c r="B415" i="3"/>
  <c r="B361" i="3"/>
  <c r="B327" i="3"/>
  <c r="B251" i="3"/>
  <c r="B552" i="3"/>
  <c r="B1257" i="3"/>
  <c r="B1185" i="3"/>
  <c r="Y1185" i="3" s="1"/>
  <c r="T1184" i="2" s="1"/>
  <c r="B960" i="3"/>
  <c r="Y960" i="3" s="1"/>
  <c r="T959" i="2" s="1"/>
  <c r="B936" i="3"/>
  <c r="Y936" i="3" s="1"/>
  <c r="T935" i="2" s="1"/>
  <c r="B888" i="3"/>
  <c r="Y888" i="3" s="1"/>
  <c r="T887" i="2" s="1"/>
  <c r="B622" i="3"/>
  <c r="Y622" i="3" s="1"/>
  <c r="T621" i="2" s="1"/>
  <c r="B564" i="3"/>
  <c r="Y564" i="3" s="1"/>
  <c r="T563" i="2" s="1"/>
  <c r="B1447" i="3"/>
  <c r="B1523" i="3"/>
  <c r="B1379" i="3"/>
  <c r="B1322" i="3"/>
  <c r="B949" i="3"/>
  <c r="B692" i="3"/>
  <c r="B668" i="3"/>
  <c r="B620" i="3"/>
  <c r="Y620" i="3" s="1"/>
  <c r="T619" i="2" s="1"/>
  <c r="B597" i="3"/>
  <c r="B573" i="3"/>
  <c r="Y573" i="3" s="1"/>
  <c r="T572" i="2" s="1"/>
  <c r="B551" i="3"/>
  <c r="Y551" i="3" s="1"/>
  <c r="T550" i="2" s="1"/>
  <c r="B518" i="3"/>
  <c r="Y518" i="3" s="1"/>
  <c r="T517" i="2" s="1"/>
  <c r="B427" i="3"/>
  <c r="B351" i="3"/>
  <c r="B1503" i="3"/>
  <c r="B372" i="3"/>
  <c r="B239" i="3"/>
  <c r="Y239" i="3" s="1"/>
  <c r="T238" i="2" s="1"/>
  <c r="B184" i="3"/>
  <c r="Y184" i="3" s="1"/>
  <c r="T183" i="2" s="1"/>
  <c r="B162" i="3"/>
  <c r="Y162" i="3" s="1"/>
  <c r="T161" i="2" s="1"/>
  <c r="B1568" i="3"/>
  <c r="B1564" i="3"/>
  <c r="B1560" i="3"/>
  <c r="B1556" i="3"/>
  <c r="B1552" i="3"/>
  <c r="Y1552" i="3" s="1"/>
  <c r="T1551" i="2" s="1"/>
  <c r="B1544" i="3"/>
  <c r="B1540" i="3"/>
  <c r="Y1540" i="3" s="1"/>
  <c r="T1539" i="2" s="1"/>
  <c r="B1536" i="3"/>
  <c r="B1532" i="3"/>
  <c r="Y1532" i="3" s="1"/>
  <c r="T1531" i="2" s="1"/>
  <c r="B1528" i="3"/>
  <c r="Y1528" i="3" s="1"/>
  <c r="T1527" i="2" s="1"/>
  <c r="B1516" i="3"/>
  <c r="B1512" i="3"/>
  <c r="B1508" i="3"/>
  <c r="B1492" i="3"/>
  <c r="B1476" i="3"/>
  <c r="Y1476" i="3" s="1"/>
  <c r="T1475" i="2" s="1"/>
  <c r="B1472" i="3"/>
  <c r="B1468" i="3"/>
  <c r="B1452" i="3"/>
  <c r="B1448" i="3"/>
  <c r="B1440" i="3"/>
  <c r="B1432" i="3"/>
  <c r="B1424" i="3"/>
  <c r="B1420" i="3"/>
  <c r="W1420" i="3" s="1"/>
  <c r="B1416" i="3"/>
  <c r="B681" i="3"/>
  <c r="B586" i="3"/>
  <c r="B1363" i="3"/>
  <c r="B658" i="3"/>
  <c r="B1438" i="3"/>
  <c r="B1399" i="3"/>
  <c r="B1390" i="3"/>
  <c r="B1351" i="3"/>
  <c r="B1418" i="3"/>
  <c r="B1331" i="3"/>
  <c r="Y1331" i="3" s="1"/>
  <c r="T1330" i="2" s="1"/>
  <c r="B1283" i="3"/>
  <c r="B62" i="3"/>
  <c r="B50" i="3"/>
  <c r="B38" i="3"/>
  <c r="Y38" i="3" s="1"/>
  <c r="T37" i="2" s="1"/>
  <c r="B27" i="3"/>
  <c r="Y27" i="3" s="1"/>
  <c r="T26" i="2" s="1"/>
  <c r="B15" i="3"/>
  <c r="B203" i="3"/>
  <c r="Y203" i="3" s="1"/>
  <c r="T202" i="2" s="1"/>
  <c r="B182" i="3"/>
  <c r="Y182" i="3" s="1"/>
  <c r="T181" i="2" s="1"/>
  <c r="B170" i="3"/>
  <c r="Y170" i="3" s="1"/>
  <c r="T169" i="2" s="1"/>
  <c r="B93" i="3"/>
  <c r="Y93" i="3" s="1"/>
  <c r="T92" i="2" s="1"/>
  <c r="B201" i="3"/>
  <c r="Y201" i="3" s="1"/>
  <c r="T200" i="2" s="1"/>
  <c r="N2163" i="2"/>
  <c r="J2029" i="2"/>
  <c r="J2033" i="2"/>
  <c r="J2102" i="2"/>
  <c r="J2103" i="2"/>
  <c r="J2106" i="2"/>
  <c r="J2109" i="2"/>
  <c r="J2024" i="2"/>
  <c r="J2035" i="2"/>
  <c r="J2027" i="2"/>
  <c r="J2034" i="2"/>
  <c r="J2098" i="2"/>
  <c r="N271" i="2"/>
  <c r="J2028" i="2"/>
  <c r="J2032" i="2"/>
  <c r="J2100" i="2"/>
  <c r="J2104" i="2"/>
  <c r="J2107" i="2"/>
  <c r="J2030" i="2"/>
  <c r="J2101" i="2"/>
  <c r="J2105" i="2"/>
  <c r="J2108" i="2"/>
  <c r="J2031" i="2"/>
  <c r="J2099" i="2"/>
  <c r="J1214" i="2"/>
  <c r="N2147" i="2"/>
  <c r="N101" i="2"/>
  <c r="N2162" i="2"/>
  <c r="N2165" i="2"/>
  <c r="N2046" i="2"/>
  <c r="N2036" i="2"/>
  <c r="N2143" i="2"/>
  <c r="N35" i="2"/>
  <c r="N45" i="2"/>
  <c r="N74" i="2"/>
  <c r="N119" i="2"/>
  <c r="N131" i="2"/>
  <c r="N1725" i="2"/>
  <c r="N1571" i="2"/>
  <c r="N1777" i="2"/>
  <c r="N1789" i="2"/>
  <c r="N1718" i="2"/>
  <c r="N1738" i="2"/>
  <c r="N1726" i="2"/>
  <c r="N1794" i="2"/>
  <c r="N19" i="2"/>
  <c r="N55" i="2"/>
  <c r="N122" i="2"/>
  <c r="N151" i="2"/>
  <c r="N18" i="2"/>
  <c r="N38" i="2"/>
  <c r="N974" i="2"/>
  <c r="N27" i="2"/>
  <c r="N87" i="2"/>
  <c r="N1534" i="2"/>
  <c r="N71" i="2"/>
  <c r="N171" i="2"/>
  <c r="N1701" i="2"/>
  <c r="B1258" i="3"/>
  <c r="Y1258" i="3" s="1"/>
  <c r="T1257" i="2" s="1"/>
  <c r="B983" i="3"/>
  <c r="Y983" i="3" s="1"/>
  <c r="T982" i="2" s="1"/>
  <c r="B1221" i="3"/>
  <c r="Y1221" i="3" s="1"/>
  <c r="T1220" i="2" s="1"/>
  <c r="B1209" i="3"/>
  <c r="Y1209" i="3" s="1"/>
  <c r="T1208" i="2" s="1"/>
  <c r="B994" i="3"/>
  <c r="Y994" i="3" s="1"/>
  <c r="T993" i="2" s="1"/>
  <c r="B971" i="3"/>
  <c r="Y971" i="3" s="1"/>
  <c r="T970" i="2" s="1"/>
  <c r="B948" i="3"/>
  <c r="Y948" i="3" s="1"/>
  <c r="T947" i="2" s="1"/>
  <c r="B924" i="3"/>
  <c r="Y924" i="3" s="1"/>
  <c r="T923" i="2" s="1"/>
  <c r="B912" i="3"/>
  <c r="Y912" i="3" s="1"/>
  <c r="T911" i="2" s="1"/>
  <c r="B900" i="3"/>
  <c r="Y900" i="3" s="1"/>
  <c r="T899" i="2" s="1"/>
  <c r="B876" i="3"/>
  <c r="Y876" i="3" s="1"/>
  <c r="T875" i="2" s="1"/>
  <c r="B1342" i="3"/>
  <c r="W1342" i="3" s="1"/>
  <c r="B1303" i="3"/>
  <c r="B901" i="3"/>
  <c r="Y901" i="3" s="1"/>
  <c r="T900" i="2" s="1"/>
  <c r="B877" i="3"/>
  <c r="Y877" i="3" s="1"/>
  <c r="T876" i="2" s="1"/>
  <c r="B866" i="3"/>
  <c r="B159" i="3"/>
  <c r="Y159" i="3" s="1"/>
  <c r="T158" i="2" s="1"/>
  <c r="B150" i="3"/>
  <c r="Y150" i="3" s="1"/>
  <c r="T149" i="2" s="1"/>
  <c r="B129" i="3"/>
  <c r="Y129" i="3" s="1"/>
  <c r="T128" i="2" s="1"/>
  <c r="B117" i="3"/>
  <c r="Y117" i="3" s="1"/>
  <c r="T116" i="2" s="1"/>
  <c r="B105" i="3"/>
  <c r="Y105" i="3" s="1"/>
  <c r="T104" i="2" s="1"/>
  <c r="B82" i="3"/>
  <c r="Y82" i="3" s="1"/>
  <c r="T81" i="2" s="1"/>
  <c r="B70" i="3"/>
  <c r="Y70" i="3" s="1"/>
  <c r="T69" i="2" s="1"/>
  <c r="B81" i="3"/>
  <c r="Y81" i="3" s="1"/>
  <c r="T80" i="2" s="1"/>
  <c r="B59" i="3"/>
  <c r="Y59" i="3" s="1"/>
  <c r="T58" i="2" s="1"/>
  <c r="B47" i="3"/>
  <c r="Y47" i="3" s="1"/>
  <c r="T46" i="2" s="1"/>
  <c r="B58" i="3"/>
  <c r="Y58" i="3" s="1"/>
  <c r="T57" i="2" s="1"/>
  <c r="B189" i="3"/>
  <c r="B167" i="3"/>
  <c r="Y167" i="3" s="1"/>
  <c r="T166" i="2" s="1"/>
  <c r="N2158" i="2"/>
  <c r="N2167" i="2"/>
  <c r="N482" i="2"/>
  <c r="N466" i="2"/>
  <c r="N497" i="2"/>
  <c r="N1994" i="2"/>
  <c r="N5" i="2"/>
  <c r="N50" i="2"/>
  <c r="N68" i="2"/>
  <c r="N140" i="2"/>
  <c r="B1246" i="3"/>
  <c r="Y1246" i="3" s="1"/>
  <c r="T1245" i="2" s="1"/>
  <c r="B1234" i="3"/>
  <c r="Y1234" i="3" s="1"/>
  <c r="T1233" i="2" s="1"/>
  <c r="B1222" i="3"/>
  <c r="Y1222" i="3" s="1"/>
  <c r="T1221" i="2" s="1"/>
  <c r="B1210" i="3"/>
  <c r="Y1210" i="3" s="1"/>
  <c r="T1209" i="2" s="1"/>
  <c r="B1198" i="3"/>
  <c r="Y1198" i="3" s="1"/>
  <c r="T1197" i="2" s="1"/>
  <c r="B1186" i="3"/>
  <c r="Y1186" i="3" s="1"/>
  <c r="T1185" i="2" s="1"/>
  <c r="B1245" i="3"/>
  <c r="B1233" i="3"/>
  <c r="Y1233" i="3" s="1"/>
  <c r="T1232" i="2" s="1"/>
  <c r="B1197" i="3"/>
  <c r="Y1197" i="3" s="1"/>
  <c r="T1196" i="2" s="1"/>
  <c r="B1173" i="3"/>
  <c r="Y1173" i="3" s="1"/>
  <c r="T1172" i="2" s="1"/>
  <c r="B1137" i="3"/>
  <c r="Y1137" i="3" s="1"/>
  <c r="T1136" i="2" s="1"/>
  <c r="B1113" i="3"/>
  <c r="Y1113" i="3" s="1"/>
  <c r="T1112" i="2" s="1"/>
  <c r="B1101" i="3"/>
  <c r="Y1101" i="3" s="1"/>
  <c r="T1100" i="2" s="1"/>
  <c r="B1089" i="3"/>
  <c r="Y1089" i="3" s="1"/>
  <c r="T1088" i="2" s="1"/>
  <c r="B1078" i="3"/>
  <c r="Y1078" i="3" s="1"/>
  <c r="T1077" i="2" s="1"/>
  <c r="B1066" i="3"/>
  <c r="Y1066" i="3" s="1"/>
  <c r="T1065" i="2" s="1"/>
  <c r="B1054" i="3"/>
  <c r="Y1054" i="3" s="1"/>
  <c r="T1053" i="2" s="1"/>
  <c r="B1042" i="3"/>
  <c r="Y1042" i="3" s="1"/>
  <c r="T1041" i="2" s="1"/>
  <c r="B1030" i="3"/>
  <c r="Y1030" i="3" s="1"/>
  <c r="T1029" i="2" s="1"/>
  <c r="B1018" i="3"/>
  <c r="Y1018" i="3" s="1"/>
  <c r="T1017" i="2" s="1"/>
  <c r="B1006" i="3"/>
  <c r="Y1006" i="3" s="1"/>
  <c r="T1005" i="2" s="1"/>
  <c r="B158" i="3"/>
  <c r="Y158" i="3" s="1"/>
  <c r="T157" i="2" s="1"/>
  <c r="B147" i="3"/>
  <c r="Y147" i="3" s="1"/>
  <c r="T146" i="2" s="1"/>
  <c r="B137" i="3"/>
  <c r="Y137" i="3" s="1"/>
  <c r="T136" i="2" s="1"/>
  <c r="B126" i="3"/>
  <c r="Y126" i="3" s="1"/>
  <c r="T125" i="2" s="1"/>
  <c r="B114" i="3"/>
  <c r="Y114" i="3" s="1"/>
  <c r="T113" i="2" s="1"/>
  <c r="B102" i="3"/>
  <c r="Y102" i="3" s="1"/>
  <c r="T101" i="2" s="1"/>
  <c r="B90" i="3"/>
  <c r="Y90" i="3" s="1"/>
  <c r="T89" i="2" s="1"/>
  <c r="B57" i="3"/>
  <c r="Y57" i="3" s="1"/>
  <c r="T56" i="2" s="1"/>
  <c r="B33" i="3"/>
  <c r="Y33" i="3" s="1"/>
  <c r="T32" i="2" s="1"/>
  <c r="B200" i="3"/>
  <c r="Y200" i="3" s="1"/>
  <c r="T199" i="2" s="1"/>
  <c r="B188" i="3"/>
  <c r="Y188" i="3" s="1"/>
  <c r="T187" i="2" s="1"/>
  <c r="B178" i="3"/>
  <c r="Y178" i="3" s="1"/>
  <c r="T177" i="2" s="1"/>
  <c r="B166" i="3"/>
  <c r="Y166" i="3" s="1"/>
  <c r="T165" i="2" s="1"/>
  <c r="B146" i="3"/>
  <c r="Y146" i="3" s="1"/>
  <c r="T145" i="2" s="1"/>
  <c r="B136" i="3"/>
  <c r="B125" i="3"/>
  <c r="Y125" i="3" s="1"/>
  <c r="T124" i="2" s="1"/>
  <c r="B113" i="3"/>
  <c r="Y113" i="3" s="1"/>
  <c r="T112" i="2" s="1"/>
  <c r="B101" i="3"/>
  <c r="Y101" i="3" s="1"/>
  <c r="T100" i="2" s="1"/>
  <c r="B89" i="3"/>
  <c r="Y89" i="3" s="1"/>
  <c r="T88" i="2" s="1"/>
  <c r="B78" i="3"/>
  <c r="Y78" i="3" s="1"/>
  <c r="T77" i="2" s="1"/>
  <c r="B68" i="3"/>
  <c r="Y68" i="3" s="1"/>
  <c r="T67" i="2" s="1"/>
  <c r="B56" i="3"/>
  <c r="Y56" i="3" s="1"/>
  <c r="T55" i="2" s="1"/>
  <c r="B157" i="3"/>
  <c r="Y157" i="3" s="1"/>
  <c r="T156" i="2" s="1"/>
  <c r="B135" i="3"/>
  <c r="Y135" i="3" s="1"/>
  <c r="T134" i="2" s="1"/>
  <c r="B124" i="3"/>
  <c r="Y124" i="3" s="1"/>
  <c r="T123" i="2" s="1"/>
  <c r="B112" i="3"/>
  <c r="Y112" i="3" s="1"/>
  <c r="T111" i="2" s="1"/>
  <c r="B100" i="3"/>
  <c r="Y100" i="3" s="1"/>
  <c r="T99" i="2" s="1"/>
  <c r="B88" i="3"/>
  <c r="Y88" i="3" s="1"/>
  <c r="T87" i="2" s="1"/>
  <c r="B77" i="3"/>
  <c r="Y77" i="3" s="1"/>
  <c r="T76" i="2" s="1"/>
  <c r="B123" i="3"/>
  <c r="Y123" i="3" s="1"/>
  <c r="T122" i="2" s="1"/>
  <c r="B111" i="3"/>
  <c r="Y111" i="3" s="1"/>
  <c r="T110" i="2" s="1"/>
  <c r="B99" i="3"/>
  <c r="Y99" i="3" s="1"/>
  <c r="T98" i="2" s="1"/>
  <c r="B87" i="3"/>
  <c r="Y87" i="3" s="1"/>
  <c r="T86" i="2" s="1"/>
  <c r="B76" i="3"/>
  <c r="Y76" i="3" s="1"/>
  <c r="T75" i="2" s="1"/>
  <c r="B66" i="3"/>
  <c r="Y66" i="3" s="1"/>
  <c r="T65" i="2" s="1"/>
  <c r="B54" i="3"/>
  <c r="Y54" i="3" s="1"/>
  <c r="T53" i="2" s="1"/>
  <c r="B42" i="3"/>
  <c r="Y42" i="3" s="1"/>
  <c r="T41" i="2" s="1"/>
  <c r="B31" i="3"/>
  <c r="Y31" i="3" s="1"/>
  <c r="T30" i="2" s="1"/>
  <c r="B65" i="3"/>
  <c r="Y65" i="3" s="1"/>
  <c r="T64" i="2" s="1"/>
  <c r="B64" i="3"/>
  <c r="Y64" i="3" s="1"/>
  <c r="T63" i="2" s="1"/>
  <c r="B52" i="3"/>
  <c r="Y52" i="3" s="1"/>
  <c r="T51" i="2" s="1"/>
  <c r="B60" i="3"/>
  <c r="Y60" i="3" s="1"/>
  <c r="T59" i="2" s="1"/>
  <c r="B48" i="3"/>
  <c r="Y48" i="3" s="1"/>
  <c r="T47" i="2" s="1"/>
  <c r="B36" i="3"/>
  <c r="Y36" i="3" s="1"/>
  <c r="T35" i="2" s="1"/>
  <c r="B25" i="3"/>
  <c r="Y25" i="3" s="1"/>
  <c r="T24" i="2" s="1"/>
  <c r="B22" i="3"/>
  <c r="B44" i="3"/>
  <c r="Y44" i="3" s="1"/>
  <c r="T43" i="2" s="1"/>
  <c r="B32" i="3"/>
  <c r="Y32" i="3" s="1"/>
  <c r="T31" i="2" s="1"/>
  <c r="B67" i="3"/>
  <c r="Y67" i="3" s="1"/>
  <c r="T66" i="2" s="1"/>
  <c r="B55" i="3"/>
  <c r="Y55" i="3" s="1"/>
  <c r="T54" i="2" s="1"/>
  <c r="B43" i="3"/>
  <c r="Y43" i="3" s="1"/>
  <c r="T42" i="2" s="1"/>
  <c r="B20" i="3"/>
  <c r="B19" i="3"/>
  <c r="B53" i="3"/>
  <c r="Y53" i="3" s="1"/>
  <c r="T52" i="2" s="1"/>
  <c r="B39" i="3"/>
  <c r="Y39" i="3" s="1"/>
  <c r="T38" i="2" s="1"/>
  <c r="B28" i="3"/>
  <c r="Y28" i="3" s="1"/>
  <c r="T27" i="2" s="1"/>
  <c r="B16" i="3"/>
  <c r="B21" i="3"/>
  <c r="B1267" i="3"/>
  <c r="T1583" i="2"/>
  <c r="T1582" i="2"/>
  <c r="W1773" i="3"/>
  <c r="Y1773" i="3"/>
  <c r="T1794" i="2"/>
  <c r="T1843" i="2"/>
  <c r="T1783" i="2"/>
  <c r="T1796" i="2"/>
  <c r="T1849" i="2"/>
  <c r="T1855" i="2"/>
  <c r="T1861" i="2"/>
  <c r="T1902" i="2"/>
  <c r="W1743" i="3"/>
  <c r="Y1743" i="3"/>
  <c r="T1750" i="2"/>
  <c r="W1772" i="3"/>
  <c r="Y1772" i="3"/>
  <c r="W1775" i="3"/>
  <c r="Y1775" i="3"/>
  <c r="T1788" i="2"/>
  <c r="T1792" i="2"/>
  <c r="T1819" i="2"/>
  <c r="T1821" i="2"/>
  <c r="W1830" i="3"/>
  <c r="Y1830" i="3"/>
  <c r="T1830" i="2"/>
  <c r="T1836" i="2"/>
  <c r="T1839" i="2"/>
  <c r="T1841" i="2"/>
  <c r="T1913" i="2"/>
  <c r="W1917" i="3"/>
  <c r="Y1917" i="3"/>
  <c r="W1919" i="3"/>
  <c r="Y1919" i="3"/>
  <c r="T1740" i="2"/>
  <c r="T1745" i="2"/>
  <c r="T1762" i="2"/>
  <c r="T1778" i="2"/>
  <c r="T1795" i="2"/>
  <c r="T1801" i="2"/>
  <c r="T1814" i="2"/>
  <c r="T1816" i="2"/>
  <c r="T1818" i="2"/>
  <c r="T1823" i="2"/>
  <c r="T1828" i="2"/>
  <c r="T1847" i="2"/>
  <c r="T1859" i="2"/>
  <c r="T1860" i="2"/>
  <c r="T1871" i="2"/>
  <c r="T1883" i="2"/>
  <c r="W1900" i="3"/>
  <c r="Y1900" i="3"/>
  <c r="W1904" i="3"/>
  <c r="Y1904" i="3"/>
  <c r="W1923" i="3"/>
  <c r="Y1923" i="3"/>
  <c r="T1923" i="2"/>
  <c r="T1958" i="2"/>
  <c r="T1973" i="2"/>
  <c r="W2000" i="3"/>
  <c r="Y2000" i="3"/>
  <c r="W2014" i="3"/>
  <c r="Y2014" i="3"/>
  <c r="W2034" i="3"/>
  <c r="Y2034" i="3"/>
  <c r="W2056" i="3"/>
  <c r="Y2056" i="3"/>
  <c r="T2199" i="2"/>
  <c r="T1641" i="2"/>
  <c r="T1651" i="2"/>
  <c r="T1665" i="2"/>
  <c r="T1670" i="2"/>
  <c r="T1682" i="2"/>
  <c r="T1694" i="2"/>
  <c r="T1698" i="2"/>
  <c r="T1702" i="2"/>
  <c r="T1708" i="2"/>
  <c r="T1713" i="2"/>
  <c r="T1716" i="2"/>
  <c r="T1729" i="2"/>
  <c r="T1732" i="2"/>
  <c r="T1736" i="2"/>
  <c r="W1756" i="3"/>
  <c r="Y1756" i="3"/>
  <c r="W1764" i="3"/>
  <c r="Y1764" i="3"/>
  <c r="W1767" i="3"/>
  <c r="Y1767" i="3"/>
  <c r="W1769" i="3"/>
  <c r="Y1769" i="3"/>
  <c r="T1786" i="2"/>
  <c r="T1798" i="2"/>
  <c r="T1820" i="2"/>
  <c r="T1826" i="2"/>
  <c r="T1832" i="2"/>
  <c r="W1931" i="3"/>
  <c r="Y1931" i="3"/>
  <c r="W1950" i="3"/>
  <c r="Y1950" i="3"/>
  <c r="T1967" i="2"/>
  <c r="T1974" i="2"/>
  <c r="T1976" i="2"/>
  <c r="T1982" i="2"/>
  <c r="T1983" i="2"/>
  <c r="T1995" i="2"/>
  <c r="W2002" i="3"/>
  <c r="Y2002" i="3"/>
  <c r="W2028" i="3"/>
  <c r="Y2028" i="3"/>
  <c r="W2029" i="3"/>
  <c r="Y2029" i="3"/>
  <c r="W2036" i="3"/>
  <c r="Y2036" i="3"/>
  <c r="W2055" i="3"/>
  <c r="Y2055" i="3"/>
  <c r="W2057" i="3"/>
  <c r="Y2057" i="3"/>
  <c r="W2091" i="3"/>
  <c r="Y2091" i="3"/>
  <c r="W2101" i="3"/>
  <c r="Y2101" i="3"/>
  <c r="W2108" i="3"/>
  <c r="Y2108" i="3"/>
  <c r="W2110" i="3"/>
  <c r="Y2110" i="3"/>
  <c r="T2200" i="2"/>
  <c r="T2203" i="2"/>
  <c r="W1607" i="3"/>
  <c r="Y1607" i="3"/>
  <c r="T1607" i="2"/>
  <c r="T1623" i="2"/>
  <c r="T1624" i="2"/>
  <c r="T1625" i="2"/>
  <c r="T1627" i="2"/>
  <c r="T1642" i="2"/>
  <c r="T1650" i="2"/>
  <c r="T1662" i="2"/>
  <c r="T1672" i="2"/>
  <c r="T1675" i="2"/>
  <c r="T1687" i="2"/>
  <c r="T1703" i="2"/>
  <c r="T1705" i="2"/>
  <c r="T1707" i="2"/>
  <c r="T1714" i="2"/>
  <c r="W1728" i="3"/>
  <c r="Y1728" i="3"/>
  <c r="T1741" i="2"/>
  <c r="T1754" i="2"/>
  <c r="W1771" i="3"/>
  <c r="Y1771" i="3"/>
  <c r="T1797" i="2"/>
  <c r="T1807" i="2"/>
  <c r="T1825" i="2"/>
  <c r="T1833" i="2"/>
  <c r="T1852" i="2"/>
  <c r="W1866" i="3"/>
  <c r="Y1866" i="3"/>
  <c r="T1870" i="2"/>
  <c r="T1880" i="2"/>
  <c r="W1883" i="3"/>
  <c r="Y1883" i="3"/>
  <c r="W1898" i="3"/>
  <c r="Y1898" i="3"/>
  <c r="W1908" i="3"/>
  <c r="Y1908" i="3"/>
  <c r="W1913" i="3"/>
  <c r="Y1913" i="3"/>
  <c r="W1920" i="3"/>
  <c r="Y1920" i="3"/>
  <c r="T1931" i="2"/>
  <c r="W1934" i="3"/>
  <c r="Y1934" i="3"/>
  <c r="W1937" i="3"/>
  <c r="Y1937" i="3"/>
  <c r="W1944" i="3"/>
  <c r="Y1944" i="3"/>
  <c r="W1953" i="3"/>
  <c r="Y1953" i="3"/>
  <c r="T1962" i="2"/>
  <c r="T1968" i="2"/>
  <c r="T1970" i="2"/>
  <c r="T1988" i="2"/>
  <c r="W2016" i="3"/>
  <c r="Y2016" i="3"/>
  <c r="W2035" i="3"/>
  <c r="Y2035" i="3"/>
  <c r="W2061" i="3"/>
  <c r="Y2061" i="3"/>
  <c r="T2182" i="2"/>
  <c r="T2186" i="2"/>
  <c r="T2201" i="2"/>
  <c r="T1844" i="2"/>
  <c r="T1858" i="2"/>
  <c r="W1867" i="3"/>
  <c r="Y1867" i="3"/>
  <c r="T1872" i="2"/>
  <c r="T1878" i="2"/>
  <c r="T1888" i="2"/>
  <c r="T1891" i="2"/>
  <c r="W1926" i="3"/>
  <c r="Y1926" i="3"/>
  <c r="W1948" i="3"/>
  <c r="Y1948" i="3"/>
  <c r="W1949" i="3"/>
  <c r="Y1949" i="3"/>
  <c r="W1952" i="3"/>
  <c r="Y1952" i="3"/>
  <c r="T1969" i="2"/>
  <c r="T1979" i="2"/>
  <c r="T1987" i="2"/>
  <c r="T1997" i="2"/>
  <c r="W2003" i="3"/>
  <c r="Y2003" i="3"/>
  <c r="W2037" i="3"/>
  <c r="Y2037" i="3"/>
  <c r="W2039" i="3"/>
  <c r="Y2039" i="3"/>
  <c r="W2064" i="3"/>
  <c r="Y2064" i="3"/>
  <c r="W2076" i="3"/>
  <c r="Y2076" i="3"/>
  <c r="W2082" i="3"/>
  <c r="Y2082" i="3"/>
  <c r="W2089" i="3"/>
  <c r="Y2089" i="3"/>
  <c r="W2092" i="3"/>
  <c r="Y2092" i="3"/>
  <c r="W2096" i="3"/>
  <c r="Y2096" i="3"/>
  <c r="W2105" i="3"/>
  <c r="Y2105" i="3"/>
  <c r="W2114" i="3"/>
  <c r="Y2114" i="3"/>
  <c r="W2122" i="3"/>
  <c r="Y2122" i="3"/>
  <c r="W2142" i="3"/>
  <c r="Y2142" i="3"/>
  <c r="W2148" i="3"/>
  <c r="Y2148" i="3"/>
  <c r="T2149" i="2"/>
  <c r="T2155" i="2"/>
  <c r="T2158" i="2"/>
  <c r="T2177" i="2"/>
  <c r="T2180" i="2"/>
  <c r="T1603" i="2"/>
  <c r="W1609" i="3"/>
  <c r="Y1609" i="3"/>
  <c r="W1611" i="3"/>
  <c r="Y1611" i="3"/>
  <c r="T1626" i="2"/>
  <c r="T1628" i="2"/>
  <c r="T1630" i="2"/>
  <c r="T1685" i="2"/>
  <c r="W1727" i="3"/>
  <c r="Y1727" i="3"/>
  <c r="W1752" i="3"/>
  <c r="Y1752" i="3"/>
  <c r="T1758" i="2"/>
  <c r="T1764" i="2"/>
  <c r="T1765" i="2"/>
  <c r="W1777" i="3"/>
  <c r="Y1777" i="3"/>
  <c r="T1787" i="2"/>
  <c r="T1802" i="2"/>
  <c r="T1803" i="2"/>
  <c r="T1817" i="2"/>
  <c r="T1834" i="2"/>
  <c r="T1837" i="2"/>
  <c r="T1840" i="2"/>
  <c r="W1852" i="3"/>
  <c r="Y1852" i="3"/>
  <c r="T1853" i="2"/>
  <c r="T1864" i="2"/>
  <c r="T1868" i="2"/>
  <c r="W1877" i="3"/>
  <c r="Y1877" i="3"/>
  <c r="W1894" i="3"/>
  <c r="Y1894" i="3"/>
  <c r="T1895" i="2"/>
  <c r="T1898" i="2"/>
  <c r="T1904" i="2"/>
  <c r="W1906" i="3"/>
  <c r="Y1906" i="3"/>
  <c r="W1912" i="3"/>
  <c r="Y1912" i="3"/>
  <c r="W1922" i="3"/>
  <c r="Y1922" i="3"/>
  <c r="W1929" i="3"/>
  <c r="Y1929" i="3"/>
  <c r="W2015" i="3"/>
  <c r="Y2015" i="3"/>
  <c r="W2021" i="3"/>
  <c r="Y2021" i="3"/>
  <c r="W2022" i="3"/>
  <c r="Y2022" i="3"/>
  <c r="W2031" i="3"/>
  <c r="Y2031" i="3"/>
  <c r="W2049" i="3"/>
  <c r="Y2049" i="3"/>
  <c r="W2051" i="3"/>
  <c r="Y2051" i="3"/>
  <c r="W2065" i="3"/>
  <c r="Y2065" i="3"/>
  <c r="W2067" i="3"/>
  <c r="Y2067" i="3"/>
  <c r="W2068" i="3"/>
  <c r="Y2068" i="3"/>
  <c r="W2073" i="3"/>
  <c r="Y2073" i="3"/>
  <c r="W2094" i="3"/>
  <c r="Y2094" i="3"/>
  <c r="W2099" i="3"/>
  <c r="Y2099" i="3"/>
  <c r="W2115" i="3"/>
  <c r="Y2115" i="3"/>
  <c r="W2116" i="3"/>
  <c r="Y2116" i="3"/>
  <c r="W2128" i="3"/>
  <c r="Y2128" i="3"/>
  <c r="T2128" i="2"/>
  <c r="W2136" i="3"/>
  <c r="Y2136" i="3"/>
  <c r="T2136" i="2"/>
  <c r="T2140" i="2"/>
  <c r="W2144" i="3"/>
  <c r="Y2144" i="3"/>
  <c r="T2157" i="2"/>
  <c r="T2159" i="2"/>
  <c r="T2161" i="2"/>
  <c r="T2169" i="2"/>
  <c r="T2184" i="2"/>
  <c r="T2185" i="2"/>
  <c r="T2187" i="2"/>
  <c r="T2193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J2025" i="2"/>
  <c r="J2021" i="2"/>
  <c r="J2026" i="2"/>
  <c r="H2095" i="2"/>
  <c r="H2101" i="2"/>
  <c r="H2109" i="2"/>
  <c r="H2111" i="2"/>
  <c r="H2135" i="2"/>
  <c r="H2136" i="2"/>
  <c r="H2137" i="2"/>
  <c r="H2138" i="2"/>
  <c r="H2139" i="2"/>
  <c r="H1825" i="2"/>
  <c r="H1826" i="2"/>
  <c r="H1831" i="2"/>
  <c r="H1846" i="2"/>
  <c r="H1851" i="2"/>
  <c r="H1883" i="2"/>
  <c r="H1892" i="2"/>
  <c r="H1901" i="2"/>
  <c r="H1910" i="2"/>
  <c r="H1923" i="2"/>
  <c r="H1927" i="2"/>
  <c r="H1933" i="2"/>
  <c r="H1964" i="2"/>
  <c r="H1982" i="2"/>
  <c r="H1989" i="2"/>
  <c r="H1993" i="2"/>
  <c r="H2057" i="2"/>
  <c r="H2059" i="2"/>
  <c r="H2060" i="2"/>
  <c r="H2065" i="2"/>
  <c r="H2072" i="2"/>
  <c r="H2120" i="2"/>
  <c r="H2132" i="2"/>
  <c r="H2134" i="2"/>
  <c r="H1820" i="2"/>
  <c r="H1843" i="2"/>
  <c r="H1848" i="2"/>
  <c r="H1858" i="2"/>
  <c r="H1868" i="2"/>
  <c r="H1948" i="2"/>
  <c r="H1955" i="2"/>
  <c r="H1961" i="2"/>
  <c r="H1966" i="2"/>
  <c r="H1971" i="2"/>
  <c r="H1981" i="2"/>
  <c r="H1988" i="2"/>
  <c r="H1995" i="2"/>
  <c r="H1996" i="2"/>
  <c r="H1838" i="2"/>
  <c r="H1844" i="2"/>
  <c r="H1849" i="2"/>
  <c r="H1854" i="2"/>
  <c r="H1859" i="2"/>
  <c r="H1864" i="2"/>
  <c r="H1872" i="2"/>
  <c r="H1876" i="2"/>
  <c r="H1880" i="2"/>
  <c r="H1884" i="2"/>
  <c r="H1889" i="2"/>
  <c r="H1898" i="2"/>
  <c r="H335" i="2"/>
  <c r="K7" i="2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N640" i="2"/>
  <c r="N181" i="2"/>
  <c r="N492" i="2"/>
  <c r="H2115" i="2"/>
  <c r="H2118" i="2"/>
  <c r="H2122" i="2"/>
  <c r="H2123" i="2"/>
  <c r="H2126" i="2"/>
  <c r="H2127" i="2"/>
  <c r="H212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1837" i="2"/>
  <c r="H1842" i="2"/>
  <c r="H1847" i="2"/>
  <c r="H1852" i="2"/>
  <c r="H1857" i="2"/>
  <c r="H1862" i="2"/>
  <c r="H1867" i="2"/>
  <c r="H1874" i="2"/>
  <c r="H1878" i="2"/>
  <c r="H1886" i="2"/>
  <c r="H1895" i="2"/>
  <c r="H1900" i="2"/>
  <c r="H1909" i="2"/>
  <c r="H1934" i="2"/>
  <c r="H1937" i="2"/>
  <c r="H1942" i="2"/>
  <c r="H1947" i="2"/>
  <c r="H1954" i="2"/>
  <c r="H2012" i="2"/>
  <c r="H2014" i="2"/>
  <c r="H2015" i="2"/>
  <c r="H2016" i="2"/>
  <c r="H2020" i="2"/>
  <c r="H2023" i="2"/>
  <c r="H2036" i="2"/>
  <c r="H2040" i="2"/>
  <c r="H2048" i="2"/>
  <c r="H2052" i="2"/>
  <c r="H2066" i="2"/>
  <c r="H2074" i="2"/>
  <c r="H977" i="2"/>
  <c r="H990" i="2"/>
  <c r="H991" i="2"/>
  <c r="H994" i="2"/>
  <c r="H1002" i="2"/>
  <c r="H1020" i="2"/>
  <c r="H1028" i="2"/>
  <c r="H1039" i="2"/>
  <c r="H1040" i="2"/>
  <c r="H1056" i="2"/>
  <c r="H2198" i="2"/>
  <c r="H2200" i="2"/>
  <c r="H2199" i="2"/>
  <c r="H2208" i="2"/>
  <c r="H2195" i="2"/>
  <c r="H2204" i="2"/>
  <c r="H2194" i="2"/>
  <c r="H2203" i="2"/>
  <c r="H2193" i="2"/>
  <c r="H2206" i="2"/>
  <c r="H2201" i="2"/>
  <c r="H1817" i="2"/>
  <c r="H1829" i="2"/>
  <c r="H1835" i="2"/>
  <c r="H1845" i="2"/>
  <c r="H1855" i="2"/>
  <c r="H1869" i="2"/>
  <c r="H1873" i="2"/>
  <c r="H1877" i="2"/>
  <c r="H1890" i="2"/>
  <c r="H1904" i="2"/>
  <c r="H1913" i="2"/>
  <c r="H1944" i="2"/>
  <c r="H1949" i="2"/>
  <c r="H1956" i="2"/>
  <c r="H1962" i="2"/>
  <c r="H1967" i="2"/>
  <c r="H1983" i="2"/>
  <c r="H1990" i="2"/>
  <c r="H2037" i="2"/>
  <c r="H2039" i="2"/>
  <c r="H2047" i="2"/>
  <c r="H2053" i="2"/>
  <c r="H2056" i="2"/>
  <c r="H2061" i="2"/>
  <c r="H2064" i="2"/>
  <c r="H2077" i="2"/>
  <c r="H2079" i="2"/>
  <c r="H2197" i="2"/>
  <c r="H2202" i="2"/>
  <c r="H2207" i="2"/>
  <c r="H2196" i="2"/>
  <c r="H2205" i="2"/>
  <c r="N632" i="2"/>
  <c r="N26" i="2"/>
  <c r="N153" i="2"/>
  <c r="N90" i="2"/>
  <c r="N1031" i="2"/>
  <c r="N307" i="2"/>
  <c r="N191" i="2"/>
  <c r="N34" i="2"/>
  <c r="N203" i="2"/>
  <c r="N515" i="2"/>
  <c r="N238" i="2"/>
  <c r="N549" i="2"/>
  <c r="N211" i="2"/>
  <c r="N229" i="2"/>
  <c r="N263" i="2"/>
  <c r="N188" i="2"/>
  <c r="N141" i="2"/>
  <c r="N424" i="2"/>
  <c r="N1759" i="2"/>
  <c r="N481" i="2"/>
  <c r="N1943" i="2"/>
  <c r="N33" i="2"/>
  <c r="N161" i="2"/>
  <c r="N429" i="2"/>
  <c r="N2103" i="2"/>
  <c r="N76" i="2"/>
  <c r="N113" i="2"/>
  <c r="N185" i="2"/>
  <c r="N2140" i="2"/>
  <c r="N2166" i="2"/>
  <c r="N115" i="2"/>
  <c r="N1799" i="2"/>
  <c r="N39" i="2"/>
  <c r="N634" i="2"/>
  <c r="N439" i="2"/>
  <c r="N314" i="2"/>
  <c r="N1095" i="2"/>
  <c r="N102" i="2"/>
  <c r="N270" i="2"/>
  <c r="N1556" i="2"/>
  <c r="N267" i="2"/>
  <c r="N265" i="2"/>
  <c r="N2090" i="2"/>
  <c r="N201" i="2"/>
  <c r="N247" i="2"/>
  <c r="N264" i="2"/>
  <c r="N202" i="2"/>
  <c r="N204" i="2"/>
  <c r="N219" i="2"/>
  <c r="N221" i="2"/>
  <c r="N228" i="2"/>
  <c r="N252" i="2"/>
  <c r="N220" i="2"/>
  <c r="N222" i="2"/>
  <c r="N232" i="2"/>
  <c r="N213" i="2"/>
  <c r="N216" i="2"/>
  <c r="N259" i="2"/>
  <c r="N208" i="2"/>
  <c r="N230" i="2"/>
  <c r="N237" i="2"/>
  <c r="N585" i="2"/>
  <c r="N64" i="2"/>
  <c r="N1744" i="2"/>
  <c r="B198" i="2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N477" i="2"/>
  <c r="N510" i="2"/>
  <c r="N126" i="2"/>
  <c r="N1704" i="2"/>
  <c r="N2109" i="2"/>
  <c r="H1912" i="2"/>
  <c r="H1917" i="2"/>
  <c r="H1921" i="2"/>
  <c r="H1925" i="2"/>
  <c r="H1941" i="2"/>
  <c r="H1972" i="2"/>
  <c r="H1973" i="2"/>
  <c r="H1974" i="2"/>
  <c r="H1984" i="2"/>
  <c r="H1985" i="2"/>
  <c r="H1986" i="2"/>
  <c r="H2046" i="2"/>
  <c r="H2051" i="2"/>
  <c r="H2068" i="2"/>
  <c r="H2069" i="2"/>
  <c r="H2116" i="2"/>
  <c r="H2144" i="2"/>
  <c r="H2145" i="2"/>
  <c r="H1850" i="2"/>
  <c r="H1860" i="2"/>
  <c r="H1865" i="2"/>
  <c r="H1893" i="2"/>
  <c r="H1902" i="2"/>
  <c r="H1916" i="2"/>
  <c r="H1920" i="2"/>
  <c r="H1924" i="2"/>
  <c r="H1928" i="2"/>
  <c r="H1930" i="2"/>
  <c r="H1936" i="2"/>
  <c r="H1939" i="2"/>
  <c r="H1975" i="2"/>
  <c r="H2041" i="2"/>
  <c r="H2063" i="2"/>
  <c r="H2073" i="2"/>
  <c r="H2096" i="2"/>
  <c r="H2097" i="2"/>
  <c r="H2121" i="2"/>
  <c r="H2125" i="2"/>
  <c r="H2128" i="2"/>
  <c r="H2131" i="2"/>
  <c r="H1818" i="2"/>
  <c r="H1819" i="2"/>
  <c r="H1821" i="2"/>
  <c r="H1822" i="2"/>
  <c r="H1824" i="2"/>
  <c r="H1840" i="2"/>
  <c r="H1875" i="2"/>
  <c r="H1879" i="2"/>
  <c r="H1888" i="2"/>
  <c r="H1897" i="2"/>
  <c r="H1906" i="2"/>
  <c r="H1911" i="2"/>
  <c r="H1945" i="2"/>
  <c r="H1950" i="2"/>
  <c r="H1953" i="2"/>
  <c r="H1959" i="2"/>
  <c r="H1960" i="2"/>
  <c r="H1965" i="2"/>
  <c r="H1970" i="2"/>
  <c r="H1978" i="2"/>
  <c r="H1980" i="2"/>
  <c r="H1991" i="2"/>
  <c r="H2119" i="2"/>
  <c r="H2140" i="2"/>
  <c r="H2147" i="2"/>
  <c r="H2149" i="2"/>
  <c r="H1830" i="2"/>
  <c r="H1836" i="2"/>
  <c r="H1841" i="2"/>
  <c r="H1856" i="2"/>
  <c r="H1861" i="2"/>
  <c r="H1866" i="2"/>
  <c r="H1870" i="2"/>
  <c r="H1881" i="2"/>
  <c r="H1885" i="2"/>
  <c r="H1894" i="2"/>
  <c r="H1908" i="2"/>
  <c r="H1932" i="2"/>
  <c r="H1935" i="2"/>
  <c r="H1938" i="2"/>
  <c r="H1940" i="2"/>
  <c r="H1943" i="2"/>
  <c r="H1997" i="2"/>
  <c r="H1998" i="2"/>
  <c r="H1999" i="2"/>
  <c r="H2000" i="2"/>
  <c r="H2001" i="2"/>
  <c r="H2002" i="2"/>
  <c r="H2005" i="2"/>
  <c r="H2009" i="2"/>
  <c r="H2019" i="2"/>
  <c r="H2022" i="2"/>
  <c r="H2038" i="2"/>
  <c r="H2044" i="2"/>
  <c r="H2049" i="2"/>
  <c r="H2058" i="2"/>
  <c r="H2070" i="2"/>
  <c r="H2071" i="2"/>
  <c r="H2078" i="2"/>
  <c r="H2112" i="2"/>
  <c r="H2113" i="2"/>
  <c r="H2114" i="2"/>
  <c r="H2130" i="2"/>
  <c r="H2133" i="2"/>
  <c r="H2148" i="2"/>
  <c r="H1827" i="2"/>
  <c r="H1832" i="2"/>
  <c r="H1833" i="2"/>
  <c r="H1871" i="2"/>
  <c r="H1882" i="2"/>
  <c r="H1891" i="2"/>
  <c r="H1896" i="2"/>
  <c r="H1905" i="2"/>
  <c r="H1914" i="2"/>
  <c r="H1918" i="2"/>
  <c r="H1922" i="2"/>
  <c r="H1929" i="2"/>
  <c r="H1931" i="2"/>
  <c r="H1957" i="2"/>
  <c r="H1963" i="2"/>
  <c r="H1968" i="2"/>
  <c r="H1976" i="2"/>
  <c r="H2003" i="2"/>
  <c r="H2004" i="2"/>
  <c r="H2006" i="2"/>
  <c r="H2007" i="2"/>
  <c r="H2008" i="2"/>
  <c r="H2010" i="2"/>
  <c r="H2011" i="2"/>
  <c r="H2013" i="2"/>
  <c r="H2017" i="2"/>
  <c r="H2018" i="2"/>
  <c r="H2042" i="2"/>
  <c r="H2043" i="2"/>
  <c r="H2045" i="2"/>
  <c r="H2050" i="2"/>
  <c r="H2054" i="2"/>
  <c r="H2055" i="2"/>
  <c r="H2062" i="2"/>
  <c r="H2067" i="2"/>
  <c r="H2075" i="2"/>
  <c r="H2076" i="2"/>
  <c r="H2110" i="2"/>
  <c r="H2117" i="2"/>
  <c r="H2124" i="2"/>
  <c r="H2142" i="2"/>
  <c r="H2143" i="2"/>
  <c r="H1823" i="2"/>
  <c r="H1828" i="2"/>
  <c r="H1834" i="2"/>
  <c r="H1839" i="2"/>
  <c r="H1853" i="2"/>
  <c r="H1863" i="2"/>
  <c r="H1887" i="2"/>
  <c r="H1899" i="2"/>
  <c r="H1903" i="2"/>
  <c r="H1907" i="2"/>
  <c r="H1915" i="2"/>
  <c r="H1919" i="2"/>
  <c r="H1926" i="2"/>
  <c r="H1946" i="2"/>
  <c r="H1951" i="2"/>
  <c r="H1952" i="2"/>
  <c r="H1958" i="2"/>
  <c r="H1969" i="2"/>
  <c r="H1977" i="2"/>
  <c r="H1979" i="2"/>
  <c r="H1987" i="2"/>
  <c r="H1992" i="2"/>
  <c r="H1994" i="2"/>
  <c r="H2141" i="2"/>
  <c r="H2146" i="2"/>
  <c r="H2150" i="2"/>
  <c r="H2151" i="2"/>
  <c r="H2152" i="2"/>
  <c r="H14" i="2"/>
  <c r="H15" i="2"/>
  <c r="H19" i="2"/>
  <c r="H30" i="2"/>
  <c r="H39" i="2"/>
  <c r="H43" i="2"/>
  <c r="H46" i="2"/>
  <c r="H52" i="2"/>
  <c r="H55" i="2"/>
  <c r="H60" i="2"/>
  <c r="H63" i="2"/>
  <c r="H69" i="2"/>
  <c r="H71" i="2"/>
  <c r="H74" i="2"/>
  <c r="H80" i="2"/>
  <c r="H85" i="2"/>
  <c r="H97" i="2"/>
  <c r="H115" i="2"/>
  <c r="H120" i="2"/>
  <c r="H124" i="2"/>
  <c r="H129" i="2"/>
  <c r="H136" i="2"/>
  <c r="H142" i="2"/>
  <c r="H144" i="2"/>
  <c r="H146" i="2"/>
  <c r="H149" i="2"/>
  <c r="H153" i="2"/>
  <c r="H162" i="2"/>
  <c r="H164" i="2"/>
  <c r="H166" i="2"/>
  <c r="H174" i="2"/>
  <c r="H181" i="2"/>
  <c r="H184" i="2"/>
  <c r="H191" i="2"/>
  <c r="H193" i="2"/>
  <c r="H195" i="2"/>
  <c r="H198" i="2"/>
  <c r="H203" i="2"/>
  <c r="H208" i="2"/>
  <c r="H215" i="2"/>
  <c r="H221" i="2"/>
  <c r="H228" i="2"/>
  <c r="H231" i="2"/>
  <c r="H234" i="2"/>
  <c r="H239" i="2"/>
  <c r="H244" i="2"/>
  <c r="H249" i="2"/>
  <c r="H252" i="2"/>
  <c r="H257" i="2"/>
  <c r="H262" i="2"/>
  <c r="H267" i="2"/>
  <c r="H307" i="2"/>
  <c r="H310" i="2"/>
  <c r="H316" i="2"/>
  <c r="H322" i="2"/>
  <c r="H331" i="2"/>
  <c r="H340" i="2"/>
  <c r="H346" i="2"/>
  <c r="H355" i="2"/>
  <c r="H364" i="2"/>
  <c r="H370" i="2"/>
  <c r="H376" i="2"/>
  <c r="H385" i="2"/>
  <c r="H391" i="2"/>
  <c r="H400" i="2"/>
  <c r="H409" i="2"/>
  <c r="H418" i="2"/>
  <c r="H424" i="2"/>
  <c r="H430" i="2"/>
  <c r="H442" i="2"/>
  <c r="H443" i="2"/>
  <c r="H446" i="2"/>
  <c r="H455" i="2"/>
  <c r="H461" i="2"/>
  <c r="H467" i="2"/>
  <c r="H476" i="2"/>
  <c r="H491" i="2"/>
  <c r="H497" i="2"/>
  <c r="H500" i="2"/>
  <c r="H506" i="2"/>
  <c r="H516" i="2"/>
  <c r="H520" i="2"/>
  <c r="H521" i="2"/>
  <c r="H522" i="2"/>
  <c r="H527" i="2"/>
  <c r="H530" i="2"/>
  <c r="H723" i="2"/>
  <c r="H724" i="2"/>
  <c r="H725" i="2"/>
  <c r="H726" i="2"/>
  <c r="H728" i="2"/>
  <c r="H740" i="2"/>
  <c r="H743" i="2"/>
  <c r="H750" i="2"/>
  <c r="H753" i="2"/>
  <c r="H759" i="2"/>
  <c r="H762" i="2"/>
  <c r="H778" i="2"/>
  <c r="H786" i="2"/>
  <c r="H789" i="2"/>
  <c r="H979" i="2"/>
  <c r="H980" i="2"/>
  <c r="H988" i="2"/>
  <c r="H1011" i="2"/>
  <c r="H1029" i="2"/>
  <c r="H1042" i="2"/>
  <c r="H1053" i="2"/>
  <c r="H1054" i="2"/>
  <c r="H1058" i="2"/>
  <c r="H1195" i="2"/>
  <c r="H1203" i="2"/>
  <c r="H1205" i="2"/>
  <c r="H1224" i="2"/>
  <c r="H1234" i="2"/>
  <c r="H1242" i="2"/>
  <c r="H1262" i="2"/>
  <c r="H1280" i="2"/>
  <c r="H1281" i="2"/>
  <c r="H1306" i="2"/>
  <c r="H1316" i="2"/>
  <c r="H1317" i="2"/>
  <c r="H1318" i="2"/>
  <c r="H1429" i="2"/>
  <c r="H1434" i="2"/>
  <c r="H1437" i="2"/>
  <c r="H1446" i="2"/>
  <c r="H1474" i="2"/>
  <c r="H1480" i="2"/>
  <c r="H1486" i="2"/>
  <c r="H1489" i="2"/>
  <c r="H59" i="2"/>
  <c r="H65" i="2"/>
  <c r="H73" i="2"/>
  <c r="H82" i="2"/>
  <c r="H87" i="2"/>
  <c r="H89" i="2"/>
  <c r="H95" i="2"/>
  <c r="H98" i="2"/>
  <c r="H99" i="2"/>
  <c r="H108" i="2"/>
  <c r="H110" i="2"/>
  <c r="H118" i="2"/>
  <c r="H119" i="2"/>
  <c r="H121" i="2"/>
  <c r="H126" i="2"/>
  <c r="H128" i="2"/>
  <c r="H130" i="2"/>
  <c r="H131" i="2"/>
  <c r="H132" i="2"/>
  <c r="H148" i="2"/>
  <c r="H152" i="2"/>
  <c r="H158" i="2"/>
  <c r="H163" i="2"/>
  <c r="H165" i="2"/>
  <c r="H180" i="2"/>
  <c r="H185" i="2"/>
  <c r="H192" i="2"/>
  <c r="H199" i="2"/>
  <c r="H204" i="2"/>
  <c r="H209" i="2"/>
  <c r="H212" i="2"/>
  <c r="H214" i="2"/>
  <c r="H219" i="2"/>
  <c r="H222" i="2"/>
  <c r="H227" i="2"/>
  <c r="H232" i="2"/>
  <c r="H237" i="2"/>
  <c r="H242" i="2"/>
  <c r="H247" i="2"/>
  <c r="H254" i="2"/>
  <c r="H259" i="2"/>
  <c r="H264" i="2"/>
  <c r="H305" i="2"/>
  <c r="H308" i="2"/>
  <c r="H314" i="2"/>
  <c r="H320" i="2"/>
  <c r="H323" i="2"/>
  <c r="H329" i="2"/>
  <c r="H338" i="2"/>
  <c r="H341" i="2"/>
  <c r="H347" i="2"/>
  <c r="H350" i="2"/>
  <c r="H353" i="2"/>
  <c r="H359" i="2"/>
  <c r="H365" i="2"/>
  <c r="H368" i="2"/>
  <c r="H374" i="2"/>
  <c r="H377" i="2"/>
  <c r="H383" i="2"/>
  <c r="H384" i="2"/>
  <c r="H392" i="2"/>
  <c r="H395" i="2"/>
  <c r="H401" i="2"/>
  <c r="H407" i="2"/>
  <c r="H416" i="2"/>
  <c r="H422" i="2"/>
  <c r="H428" i="2"/>
  <c r="H434" i="2"/>
  <c r="H440" i="2"/>
  <c r="H449" i="2"/>
  <c r="H452" i="2"/>
  <c r="H458" i="2"/>
  <c r="H464" i="2"/>
  <c r="H470" i="2"/>
  <c r="H473" i="2"/>
  <c r="H479" i="2"/>
  <c r="H482" i="2"/>
  <c r="H485" i="2"/>
  <c r="H488" i="2"/>
  <c r="H494" i="2"/>
  <c r="H503" i="2"/>
  <c r="H509" i="2"/>
  <c r="H512" i="2"/>
  <c r="H518" i="2"/>
  <c r="H718" i="2"/>
  <c r="H719" i="2"/>
  <c r="H766" i="2"/>
  <c r="H767" i="2"/>
  <c r="H785" i="2"/>
  <c r="H788" i="2"/>
  <c r="H792" i="2"/>
  <c r="H1171" i="2"/>
  <c r="H1172" i="2"/>
  <c r="H1174" i="2"/>
  <c r="H1175" i="2"/>
  <c r="H1183" i="2"/>
  <c r="H1197" i="2"/>
  <c r="H1206" i="2"/>
  <c r="H1213" i="2"/>
  <c r="H1229" i="2"/>
  <c r="H1243" i="2"/>
  <c r="H1250" i="2"/>
  <c r="H1256" i="2"/>
  <c r="H1260" i="2"/>
  <c r="H1261" i="2"/>
  <c r="H1277" i="2"/>
  <c r="H1297" i="2"/>
  <c r="H1301" i="2"/>
  <c r="H1319" i="2"/>
  <c r="H1322" i="2"/>
  <c r="H1454" i="2"/>
  <c r="H1455" i="2"/>
  <c r="H1456" i="2"/>
  <c r="H1458" i="2"/>
  <c r="H1462" i="2"/>
  <c r="H1469" i="2"/>
  <c r="H1476" i="2"/>
  <c r="H1493" i="2"/>
  <c r="H1501" i="2"/>
  <c r="H1502" i="2"/>
  <c r="H1506" i="2"/>
  <c r="H1524" i="2"/>
  <c r="H1585" i="2"/>
  <c r="H1586" i="2"/>
  <c r="H1679" i="2"/>
  <c r="H1701" i="2"/>
  <c r="H1719" i="2"/>
  <c r="H1736" i="2"/>
  <c r="H1746" i="2"/>
  <c r="H1762" i="2"/>
  <c r="H1782" i="2"/>
  <c r="H1783" i="2"/>
  <c r="H1793" i="2"/>
  <c r="H1800" i="2"/>
  <c r="H1801" i="2"/>
  <c r="H1804" i="2"/>
  <c r="H1807" i="2"/>
  <c r="N811" i="2"/>
  <c r="N819" i="2"/>
  <c r="N2169" i="2"/>
  <c r="N1592" i="2"/>
  <c r="N316" i="2"/>
  <c r="N352" i="2"/>
  <c r="N1591" i="2"/>
  <c r="N1611" i="2"/>
  <c r="N665" i="2"/>
  <c r="N672" i="2"/>
  <c r="N682" i="2"/>
  <c r="N794" i="2"/>
  <c r="N1112" i="2"/>
  <c r="N1114" i="2"/>
  <c r="N1116" i="2"/>
  <c r="N840" i="2"/>
  <c r="N2171" i="2"/>
  <c r="N359" i="2"/>
  <c r="N799" i="2"/>
  <c r="N1121" i="2"/>
  <c r="N1626" i="2"/>
  <c r="N858" i="2"/>
  <c r="N689" i="2"/>
  <c r="N1072" i="2"/>
  <c r="N1667" i="2"/>
  <c r="N605" i="2"/>
  <c r="N608" i="2"/>
  <c r="N625" i="2"/>
  <c r="N638" i="2"/>
  <c r="N938" i="2"/>
  <c r="N861" i="2"/>
  <c r="N908" i="2"/>
  <c r="N200" i="2"/>
  <c r="N566" i="2"/>
  <c r="N551" i="2"/>
  <c r="N89" i="2"/>
  <c r="N94" i="2"/>
  <c r="N187" i="2"/>
  <c r="N389" i="2"/>
  <c r="N391" i="2"/>
  <c r="N441" i="2"/>
  <c r="N60" i="2"/>
  <c r="N464" i="2"/>
  <c r="N479" i="2"/>
  <c r="N489" i="2"/>
  <c r="N494" i="2"/>
  <c r="N2078" i="2"/>
  <c r="N2096" i="2"/>
  <c r="N532" i="2"/>
  <c r="N120" i="2"/>
  <c r="N787" i="2"/>
  <c r="N1193" i="2"/>
  <c r="N2168" i="2"/>
  <c r="N324" i="2"/>
  <c r="N592" i="2"/>
  <c r="N253" i="2"/>
  <c r="N261" i="2"/>
  <c r="N558" i="2"/>
  <c r="N225" i="2"/>
  <c r="N845" i="2"/>
  <c r="N1974" i="2"/>
  <c r="N419" i="2"/>
  <c r="N427" i="2"/>
  <c r="N1719" i="2"/>
  <c r="N2110" i="2"/>
  <c r="N1509" i="2"/>
  <c r="N1050" i="2"/>
  <c r="N8" i="2"/>
  <c r="N1214" i="2"/>
  <c r="N1246" i="2"/>
  <c r="N731" i="2"/>
  <c r="N1015" i="2"/>
  <c r="N173" i="2"/>
  <c r="N766" i="2"/>
  <c r="N789" i="2"/>
  <c r="N1130" i="2"/>
  <c r="N1417" i="2"/>
  <c r="N266" i="2"/>
  <c r="N199" i="2"/>
  <c r="N217" i="2"/>
  <c r="N545" i="2"/>
  <c r="N251" i="2"/>
  <c r="N565" i="2"/>
  <c r="N206" i="2"/>
  <c r="N197" i="2"/>
  <c r="N370" i="2"/>
  <c r="N2026" i="2"/>
  <c r="N123" i="2"/>
  <c r="N2022" i="2"/>
  <c r="N2150" i="2"/>
  <c r="N78" i="2"/>
  <c r="N1005" i="2"/>
  <c r="N1036" i="2"/>
  <c r="N1223" i="2"/>
  <c r="N1535" i="2"/>
  <c r="N1581" i="2"/>
  <c r="N763" i="2"/>
  <c r="N1056" i="2"/>
  <c r="N1714" i="2"/>
  <c r="N1292" i="2"/>
  <c r="N40" i="2"/>
  <c r="N114" i="2"/>
  <c r="N159" i="2"/>
  <c r="N1210" i="2"/>
  <c r="N1232" i="2"/>
  <c r="N1484" i="2"/>
  <c r="N810" i="2"/>
  <c r="N1086" i="2"/>
  <c r="N326" i="2"/>
  <c r="N659" i="2"/>
  <c r="N685" i="2"/>
  <c r="N1087" i="2"/>
  <c r="N650" i="2"/>
  <c r="N965" i="2"/>
  <c r="N1584" i="2"/>
  <c r="N538" i="2"/>
  <c r="N588" i="2"/>
  <c r="N207" i="2"/>
  <c r="N591" i="2"/>
  <c r="N574" i="2"/>
  <c r="N2146" i="2"/>
  <c r="N77" i="2"/>
  <c r="N82" i="2"/>
  <c r="N24" i="2"/>
  <c r="N63" i="2"/>
  <c r="N32" i="2"/>
  <c r="N817" i="2"/>
  <c r="N1830" i="2"/>
  <c r="N2172" i="2"/>
  <c r="N345" i="2"/>
  <c r="N677" i="2"/>
  <c r="N1065" i="2"/>
  <c r="N1169" i="2"/>
  <c r="N947" i="2"/>
  <c r="N899" i="2"/>
  <c r="N862" i="2"/>
  <c r="N227" i="2"/>
  <c r="N451" i="2"/>
  <c r="N1705" i="2"/>
  <c r="N118" i="2"/>
  <c r="N410" i="2"/>
  <c r="N487" i="2"/>
  <c r="N1760" i="2"/>
  <c r="N1938" i="2"/>
  <c r="N2129" i="2"/>
  <c r="N1762" i="2"/>
  <c r="N91" i="2"/>
  <c r="N2105" i="2"/>
  <c r="N2066" i="2"/>
  <c r="N1041" i="2"/>
  <c r="N736" i="2"/>
  <c r="N1000" i="2"/>
  <c r="N1522" i="2"/>
  <c r="N1679" i="2"/>
  <c r="N1109" i="2"/>
  <c r="N327" i="2"/>
  <c r="N701" i="2"/>
  <c r="N272" i="2"/>
  <c r="N325" i="2"/>
  <c r="N675" i="2"/>
  <c r="N719" i="2"/>
  <c r="N1071" i="2"/>
  <c r="N1092" i="2"/>
  <c r="N962" i="2"/>
  <c r="N1568" i="2"/>
  <c r="N240" i="2"/>
  <c r="N917" i="2"/>
  <c r="N218" i="2"/>
  <c r="N239" i="2"/>
  <c r="N249" i="2"/>
  <c r="N262" i="2"/>
  <c r="N1997" i="2"/>
  <c r="N447" i="2"/>
  <c r="N498" i="2"/>
  <c r="N2126" i="2"/>
  <c r="N2131" i="2"/>
  <c r="N79" i="2"/>
  <c r="N100" i="2"/>
  <c r="N433" i="2"/>
  <c r="N476" i="2"/>
  <c r="N2116" i="2"/>
  <c r="N2132" i="2"/>
  <c r="N176" i="2"/>
  <c r="N484" i="2"/>
  <c r="N508" i="2"/>
  <c r="N1755" i="2"/>
  <c r="N103" i="2"/>
  <c r="N469" i="2"/>
  <c r="N43" i="2"/>
  <c r="N1054" i="2"/>
  <c r="N1051" i="2"/>
  <c r="N1790" i="2"/>
  <c r="N6" i="2"/>
  <c r="N1044" i="2"/>
  <c r="N1249" i="2"/>
  <c r="N1084" i="2"/>
  <c r="N1678" i="2"/>
  <c r="N273" i="2"/>
  <c r="N351" i="2"/>
  <c r="N702" i="2"/>
  <c r="N1403" i="2"/>
  <c r="N955" i="2"/>
  <c r="N1583" i="2"/>
  <c r="N269" i="2"/>
  <c r="N258" i="2"/>
  <c r="N2080" i="2"/>
  <c r="N226" i="2"/>
  <c r="N205" i="2"/>
  <c r="N579" i="2"/>
  <c r="N210" i="2"/>
  <c r="N224" i="2"/>
  <c r="N1967" i="2"/>
  <c r="N461" i="2"/>
  <c r="N1939" i="2"/>
  <c r="N472" i="2"/>
  <c r="N1765" i="2"/>
  <c r="N408" i="2"/>
  <c r="N2075" i="2"/>
  <c r="N523" i="2"/>
  <c r="N1567" i="2"/>
  <c r="N1758" i="2"/>
  <c r="N80" i="2"/>
  <c r="N738" i="2"/>
  <c r="N1711" i="2"/>
  <c r="N740" i="2"/>
  <c r="N1008" i="2"/>
  <c r="N2176" i="2"/>
  <c r="N655" i="2"/>
  <c r="N684" i="2"/>
  <c r="N617" i="2"/>
  <c r="N969" i="2"/>
  <c r="N878" i="2"/>
  <c r="N235" i="2"/>
  <c r="N260" i="2"/>
  <c r="N215" i="2"/>
  <c r="N578" i="2"/>
  <c r="N1947" i="2"/>
  <c r="N139" i="2"/>
  <c r="N158" i="2"/>
  <c r="N162" i="2"/>
  <c r="N21" i="2"/>
  <c r="N46" i="2"/>
  <c r="N192" i="2"/>
  <c r="N195" i="2"/>
  <c r="N1951" i="2"/>
  <c r="N1996" i="2"/>
  <c r="N2001" i="2"/>
  <c r="N2052" i="2"/>
  <c r="N37" i="2"/>
  <c r="N1019" i="2"/>
  <c r="N1770" i="2"/>
  <c r="N1006" i="2"/>
  <c r="N807" i="2"/>
  <c r="N2170" i="2"/>
  <c r="N686" i="2"/>
  <c r="N852" i="2"/>
  <c r="N891" i="2"/>
  <c r="N518" i="2"/>
  <c r="N241" i="2"/>
  <c r="N186" i="2"/>
  <c r="N377" i="2"/>
  <c r="N2014" i="2"/>
  <c r="N2017" i="2"/>
  <c r="N180" i="2"/>
  <c r="N418" i="2"/>
  <c r="N450" i="2"/>
  <c r="N436" i="2"/>
  <c r="N2099" i="2"/>
  <c r="N2120" i="2"/>
  <c r="N1552" i="2"/>
  <c r="N1523" i="2"/>
  <c r="N59" i="2"/>
  <c r="N768" i="2"/>
  <c r="N1806" i="2"/>
  <c r="N620" i="2"/>
  <c r="N623" i="2"/>
  <c r="N637" i="2"/>
  <c r="N951" i="2"/>
  <c r="N956" i="2"/>
  <c r="N959" i="2"/>
  <c r="N960" i="2"/>
  <c r="N968" i="2"/>
  <c r="N978" i="2"/>
  <c r="N970" i="2"/>
  <c r="N1689" i="2"/>
  <c r="N1683" i="2"/>
  <c r="N897" i="2"/>
  <c r="N597" i="2"/>
  <c r="N255" i="2"/>
  <c r="N236" i="2"/>
  <c r="N572" i="2"/>
  <c r="N248" i="2"/>
  <c r="N571" i="2"/>
  <c r="N568" i="2"/>
  <c r="N254" i="2"/>
  <c r="N234" i="2"/>
  <c r="N256" i="2"/>
  <c r="N534" i="2"/>
  <c r="N99" i="2"/>
  <c r="N413" i="2"/>
  <c r="N428" i="2"/>
  <c r="N471" i="2"/>
  <c r="N501" i="2"/>
  <c r="B635" i="3"/>
  <c r="Y635" i="3" s="1"/>
  <c r="T634" i="2" s="1"/>
  <c r="B600" i="3"/>
  <c r="Y600" i="3" s="1"/>
  <c r="T599" i="2" s="1"/>
  <c r="B576" i="3"/>
  <c r="Y576" i="3" s="1"/>
  <c r="T575" i="2" s="1"/>
  <c r="B554" i="3"/>
  <c r="Y554" i="3" s="1"/>
  <c r="T553" i="2" s="1"/>
  <c r="B1248" i="3"/>
  <c r="Y1248" i="3" s="1"/>
  <c r="T1247" i="2" s="1"/>
  <c r="B1236" i="3"/>
  <c r="Y1236" i="3" s="1"/>
  <c r="T1235" i="2" s="1"/>
  <c r="B1224" i="3"/>
  <c r="Y1224" i="3" s="1"/>
  <c r="T1223" i="2" s="1"/>
  <c r="B1212" i="3"/>
  <c r="Y1212" i="3" s="1"/>
  <c r="T1211" i="2" s="1"/>
  <c r="B1200" i="3"/>
  <c r="Y1200" i="3" s="1"/>
  <c r="T1199" i="2" s="1"/>
  <c r="B1176" i="3"/>
  <c r="Y1176" i="3" s="1"/>
  <c r="T1175" i="2" s="1"/>
  <c r="B1092" i="3"/>
  <c r="Y1092" i="3" s="1"/>
  <c r="T1091" i="2" s="1"/>
  <c r="B1081" i="3"/>
  <c r="Y1081" i="3" s="1"/>
  <c r="T1080" i="2" s="1"/>
  <c r="B1069" i="3"/>
  <c r="Y1069" i="3" s="1"/>
  <c r="T1068" i="2" s="1"/>
  <c r="B1057" i="3"/>
  <c r="Y1057" i="3" s="1"/>
  <c r="T1056" i="2" s="1"/>
  <c r="B1045" i="3"/>
  <c r="Y1045" i="3" s="1"/>
  <c r="T1044" i="2" s="1"/>
  <c r="B1033" i="3"/>
  <c r="Y1033" i="3" s="1"/>
  <c r="T1032" i="2" s="1"/>
  <c r="B1021" i="3"/>
  <c r="Y1021" i="3" s="1"/>
  <c r="T1020" i="2" s="1"/>
  <c r="B1009" i="3"/>
  <c r="Y1009" i="3" s="1"/>
  <c r="T1008" i="2" s="1"/>
  <c r="B997" i="3"/>
  <c r="Y997" i="3" s="1"/>
  <c r="T996" i="2" s="1"/>
  <c r="B985" i="3"/>
  <c r="Y985" i="3" s="1"/>
  <c r="T984" i="2" s="1"/>
  <c r="B974" i="3"/>
  <c r="Y974" i="3" s="1"/>
  <c r="T973" i="2" s="1"/>
  <c r="B963" i="3"/>
  <c r="Y963" i="3" s="1"/>
  <c r="T962" i="2" s="1"/>
  <c r="B951" i="3"/>
  <c r="B939" i="3"/>
  <c r="Y939" i="3" s="1"/>
  <c r="T938" i="2" s="1"/>
  <c r="B927" i="3"/>
  <c r="Y927" i="3" s="1"/>
  <c r="T926" i="2" s="1"/>
  <c r="B915" i="3"/>
  <c r="Y915" i="3" s="1"/>
  <c r="T914" i="2" s="1"/>
  <c r="AE2080" i="1"/>
  <c r="N850" i="2"/>
  <c r="N934" i="2"/>
  <c r="N943" i="2"/>
  <c r="N953" i="2"/>
  <c r="N964" i="2"/>
  <c r="Y2080" i="1"/>
  <c r="B1188" i="3"/>
  <c r="Y1188" i="3" s="1"/>
  <c r="T1187" i="2" s="1"/>
  <c r="N1073" i="2"/>
  <c r="N1158" i="2"/>
  <c r="N797" i="2"/>
  <c r="N1083" i="2"/>
  <c r="N1115" i="2"/>
  <c r="N1398" i="2"/>
  <c r="N1594" i="2"/>
  <c r="N1609" i="2"/>
  <c r="N1677" i="2"/>
  <c r="N285" i="2"/>
  <c r="N344" i="2"/>
  <c r="N358" i="2"/>
  <c r="N692" i="2"/>
  <c r="N1098" i="2"/>
  <c r="N1397" i="2"/>
  <c r="N1589" i="2"/>
  <c r="N678" i="2"/>
  <c r="N798" i="2"/>
  <c r="N844" i="2"/>
  <c r="N1066" i="2"/>
  <c r="N361" i="2"/>
  <c r="N676" i="2"/>
  <c r="N1068" i="2"/>
  <c r="N1136" i="2"/>
  <c r="N935" i="2"/>
  <c r="N612" i="2"/>
  <c r="N628" i="2"/>
  <c r="N657" i="2"/>
  <c r="N931" i="2"/>
  <c r="N949" i="2"/>
  <c r="N979" i="2"/>
  <c r="N2027" i="2"/>
  <c r="N2117" i="2"/>
  <c r="N468" i="2"/>
  <c r="N488" i="2"/>
  <c r="N512" i="2"/>
  <c r="N1750" i="2"/>
  <c r="N369" i="2"/>
  <c r="N392" i="2"/>
  <c r="N417" i="2"/>
  <c r="N495" i="2"/>
  <c r="N504" i="2"/>
  <c r="N1757" i="2"/>
  <c r="N382" i="2"/>
  <c r="N386" i="2"/>
  <c r="N485" i="2"/>
  <c r="N503" i="2"/>
  <c r="N2160" i="2"/>
  <c r="N2032" i="2"/>
  <c r="N2124" i="2"/>
  <c r="N785" i="2"/>
  <c r="N1510" i="2"/>
  <c r="N743" i="2"/>
  <c r="N1281" i="2"/>
  <c r="N1283" i="2"/>
  <c r="N1459" i="2"/>
  <c r="N1027" i="2"/>
  <c r="N1549" i="2"/>
  <c r="N1557" i="2"/>
  <c r="N1028" i="2"/>
  <c r="N1060" i="2"/>
  <c r="N1460" i="2"/>
  <c r="N728" i="2"/>
  <c r="N1282" i="2"/>
  <c r="N1262" i="2"/>
  <c r="N1729" i="2"/>
  <c r="N1046" i="2"/>
  <c r="N1198" i="2"/>
  <c r="N1245" i="2"/>
  <c r="N1278" i="2"/>
  <c r="N1739" i="2"/>
  <c r="N1741" i="2"/>
  <c r="N328" i="2"/>
  <c r="N696" i="2"/>
  <c r="N755" i="2"/>
  <c r="N1077" i="2"/>
  <c r="N1155" i="2"/>
  <c r="N1431" i="2"/>
  <c r="N1512" i="2"/>
  <c r="N1604" i="2"/>
  <c r="N1627" i="2"/>
  <c r="N1666" i="2"/>
  <c r="N1595" i="2"/>
  <c r="N1395" i="2"/>
  <c r="N1441" i="2"/>
  <c r="N1539" i="2"/>
  <c r="N1607" i="2"/>
  <c r="N607" i="2"/>
  <c r="N611" i="2"/>
  <c r="N636" i="2"/>
  <c r="N941" i="2"/>
  <c r="N977" i="2"/>
  <c r="N933" i="2"/>
  <c r="N954" i="2"/>
  <c r="N984" i="2"/>
  <c r="N927" i="2"/>
  <c r="N950" i="2"/>
  <c r="N1685" i="2"/>
  <c r="N1687" i="2"/>
  <c r="N1694" i="2"/>
  <c r="N2137" i="2"/>
  <c r="N1708" i="2"/>
  <c r="N1752" i="2"/>
  <c r="N1986" i="2"/>
  <c r="N2034" i="2"/>
  <c r="N396" i="2"/>
  <c r="N474" i="2"/>
  <c r="N491" i="2"/>
  <c r="N1751" i="2"/>
  <c r="N2016" i="2"/>
  <c r="N2127" i="2"/>
  <c r="N457" i="2"/>
  <c r="N502" i="2"/>
  <c r="N2142" i="2"/>
  <c r="N1978" i="2"/>
  <c r="N742" i="2"/>
  <c r="N1519" i="2"/>
  <c r="N775" i="2"/>
  <c r="N1002" i="2"/>
  <c r="N1461" i="2"/>
  <c r="N1503" i="2"/>
  <c r="N1812" i="2"/>
  <c r="N1222" i="2"/>
  <c r="N1717" i="2"/>
  <c r="N741" i="2"/>
  <c r="N1204" i="2"/>
  <c r="N1221" i="2"/>
  <c r="N1225" i="2"/>
  <c r="N1236" i="2"/>
  <c r="N1773" i="2"/>
  <c r="N1785" i="2"/>
  <c r="N1801" i="2"/>
  <c r="N1784" i="2"/>
  <c r="N1020" i="2"/>
  <c r="N1205" i="2"/>
  <c r="N1273" i="2"/>
  <c r="N1808" i="2"/>
  <c r="N812" i="2"/>
  <c r="N821" i="2"/>
  <c r="N832" i="2"/>
  <c r="N806" i="2"/>
  <c r="N833" i="2"/>
  <c r="N825" i="2"/>
  <c r="N808" i="2"/>
  <c r="N827" i="2"/>
  <c r="N814" i="2"/>
  <c r="N822" i="2"/>
  <c r="N801" i="2"/>
  <c r="N1076" i="2"/>
  <c r="N1383" i="2"/>
  <c r="N1408" i="2"/>
  <c r="N1435" i="2"/>
  <c r="N1658" i="2"/>
  <c r="N857" i="2"/>
  <c r="N1105" i="2"/>
  <c r="N2173" i="2"/>
  <c r="N609" i="2"/>
  <c r="N848" i="2"/>
  <c r="N1140" i="2"/>
  <c r="N1189" i="2"/>
  <c r="N1448" i="2"/>
  <c r="N1533" i="2"/>
  <c r="N1650" i="2"/>
  <c r="N680" i="2"/>
  <c r="N843" i="2"/>
  <c r="N1110" i="2"/>
  <c r="N1289" i="2"/>
  <c r="N666" i="2"/>
  <c r="N1133" i="2"/>
  <c r="N1411" i="2"/>
  <c r="N1453" i="2"/>
  <c r="N1538" i="2"/>
  <c r="N1605" i="2"/>
  <c r="N1661" i="2"/>
  <c r="N946" i="2"/>
  <c r="N635" i="2"/>
  <c r="N945" i="2"/>
  <c r="N957" i="2"/>
  <c r="N981" i="2"/>
  <c r="N1690" i="2"/>
  <c r="N366" i="2"/>
  <c r="N374" i="2"/>
  <c r="N407" i="2"/>
  <c r="N2006" i="2"/>
  <c r="N2044" i="2"/>
  <c r="N506" i="2"/>
  <c r="N1937" i="2"/>
  <c r="N458" i="2"/>
  <c r="N475" i="2"/>
  <c r="N500" i="2"/>
  <c r="N1727" i="2"/>
  <c r="N2009" i="2"/>
  <c r="N2024" i="2"/>
  <c r="N1742" i="2"/>
  <c r="N2121" i="2"/>
  <c r="N2057" i="2"/>
  <c r="N2079" i="2"/>
  <c r="N732" i="2"/>
  <c r="N1228" i="2"/>
  <c r="N1546" i="2"/>
  <c r="N1554" i="2"/>
  <c r="N1709" i="2"/>
  <c r="N531" i="2"/>
  <c r="N723" i="2"/>
  <c r="N1053" i="2"/>
  <c r="N1809" i="2"/>
  <c r="N996" i="2"/>
  <c r="N1239" i="2"/>
  <c r="N1524" i="2"/>
  <c r="N976" i="2"/>
  <c r="N1024" i="2"/>
  <c r="N1025" i="2"/>
  <c r="N1052" i="2"/>
  <c r="N1520" i="2"/>
  <c r="N1532" i="2"/>
  <c r="N1746" i="2"/>
  <c r="N1779" i="2"/>
  <c r="N1247" i="2"/>
  <c r="N1271" i="2"/>
  <c r="N1434" i="2"/>
  <c r="N1489" i="2"/>
  <c r="N725" i="2"/>
  <c r="N761" i="2"/>
  <c r="N786" i="2"/>
  <c r="N1485" i="2"/>
  <c r="N1531" i="2"/>
  <c r="N1033" i="2"/>
  <c r="N1048" i="2"/>
  <c r="N1250" i="2"/>
  <c r="N1263" i="2"/>
  <c r="N1265" i="2"/>
  <c r="N1277" i="2"/>
  <c r="N823" i="2"/>
  <c r="N813" i="2"/>
  <c r="N818" i="2"/>
  <c r="N816" i="2"/>
  <c r="N830" i="2"/>
  <c r="N320" i="2"/>
  <c r="N664" i="2"/>
  <c r="N704" i="2"/>
  <c r="N839" i="2"/>
  <c r="N1160" i="2"/>
  <c r="N1404" i="2"/>
  <c r="N1407" i="2"/>
  <c r="N1432" i="2"/>
  <c r="N1646" i="2"/>
  <c r="N280" i="2"/>
  <c r="N282" i="2"/>
  <c r="N290" i="2"/>
  <c r="N291" i="2"/>
  <c r="N293" i="2"/>
  <c r="N294" i="2"/>
  <c r="N295" i="2"/>
  <c r="N296" i="2"/>
  <c r="N298" i="2"/>
  <c r="N306" i="2"/>
  <c r="N313" i="2"/>
  <c r="N329" i="2"/>
  <c r="N354" i="2"/>
  <c r="N355" i="2"/>
  <c r="N667" i="2"/>
  <c r="N669" i="2"/>
  <c r="N670" i="2"/>
  <c r="N671" i="2"/>
  <c r="N673" i="2"/>
  <c r="N674" i="2"/>
  <c r="N681" i="2"/>
  <c r="N695" i="2"/>
  <c r="N791" i="2"/>
  <c r="N792" i="2"/>
  <c r="N836" i="2"/>
  <c r="N1082" i="2"/>
  <c r="N1150" i="2"/>
  <c r="N1168" i="2"/>
  <c r="N1643" i="2"/>
  <c r="N1632" i="2"/>
  <c r="N1651" i="2"/>
  <c r="N645" i="2"/>
  <c r="N709" i="2"/>
  <c r="N713" i="2"/>
  <c r="N1079" i="2"/>
  <c r="N1389" i="2"/>
  <c r="N1629" i="2"/>
  <c r="N1675" i="2"/>
  <c r="N315" i="2"/>
  <c r="N660" i="2"/>
  <c r="N795" i="2"/>
  <c r="N851" i="2"/>
  <c r="N856" i="2"/>
  <c r="N1097" i="2"/>
  <c r="N1190" i="2"/>
  <c r="N1606" i="2"/>
  <c r="N1654" i="2"/>
  <c r="N1680" i="2"/>
  <c r="N287" i="2"/>
  <c r="N343" i="2"/>
  <c r="N347" i="2"/>
  <c r="N1129" i="2"/>
  <c r="N1154" i="2"/>
  <c r="N1451" i="2"/>
  <c r="N1645" i="2"/>
  <c r="N1663" i="2"/>
  <c r="N1159" i="2"/>
  <c r="N1396" i="2"/>
  <c r="N288" i="2"/>
  <c r="N318" i="2"/>
  <c r="N339" i="2"/>
  <c r="N1078" i="2"/>
  <c r="N1149" i="2"/>
  <c r="N656" i="2"/>
  <c r="N942" i="2"/>
  <c r="N963" i="2"/>
  <c r="N983" i="2"/>
  <c r="N1998" i="2"/>
  <c r="N448" i="2"/>
  <c r="N463" i="2"/>
  <c r="N402" i="2"/>
  <c r="N420" i="2"/>
  <c r="N1971" i="2"/>
  <c r="N1981" i="2"/>
  <c r="N1976" i="2"/>
  <c r="N397" i="2"/>
  <c r="N421" i="2"/>
  <c r="N1955" i="2"/>
  <c r="N473" i="2"/>
  <c r="N2141" i="2"/>
  <c r="N2112" i="2"/>
  <c r="N730" i="2"/>
  <c r="N986" i="2"/>
  <c r="N1045" i="2"/>
  <c r="N1192" i="2"/>
  <c r="N1787" i="2"/>
  <c r="N783" i="2"/>
  <c r="N993" i="2"/>
  <c r="N1014" i="2"/>
  <c r="N1017" i="2"/>
  <c r="N1029" i="2"/>
  <c r="N1710" i="2"/>
  <c r="N796" i="2"/>
  <c r="N967" i="2"/>
  <c r="N997" i="2"/>
  <c r="N1032" i="2"/>
  <c r="N1217" i="2"/>
  <c r="N1231" i="2"/>
  <c r="N1237" i="2"/>
  <c r="N1497" i="2"/>
  <c r="N1471" i="2"/>
  <c r="N1559" i="2"/>
  <c r="N1566" i="2"/>
  <c r="N1572" i="2"/>
  <c r="N1558" i="2"/>
  <c r="N1804" i="2"/>
  <c r="N1055" i="2"/>
  <c r="N1182" i="2"/>
  <c r="N1218" i="2"/>
  <c r="N1238" i="2"/>
  <c r="N279" i="2"/>
  <c r="N301" i="2"/>
  <c r="N340" i="2"/>
  <c r="N694" i="2"/>
  <c r="N711" i="2"/>
  <c r="N1162" i="2"/>
  <c r="N286" i="2"/>
  <c r="N322" i="2"/>
  <c r="N700" i="2"/>
  <c r="N708" i="2"/>
  <c r="N712" i="2"/>
  <c r="N716" i="2"/>
  <c r="N1117" i="2"/>
  <c r="N1141" i="2"/>
  <c r="N1269" i="2"/>
  <c r="N1540" i="2"/>
  <c r="N1597" i="2"/>
  <c r="N1598" i="2"/>
  <c r="N1614" i="2"/>
  <c r="N1616" i="2"/>
  <c r="N2178" i="2"/>
  <c r="N342" i="2"/>
  <c r="N683" i="2"/>
  <c r="N853" i="2"/>
  <c r="N1142" i="2"/>
  <c r="N1191" i="2"/>
  <c r="N1596" i="2"/>
  <c r="N1635" i="2"/>
  <c r="N1657" i="2"/>
  <c r="N1684" i="2"/>
  <c r="N693" i="2"/>
  <c r="N1446" i="2"/>
  <c r="N1454" i="2"/>
  <c r="N1648" i="2"/>
  <c r="N1624" i="2"/>
  <c r="N310" i="2"/>
  <c r="N338" i="2"/>
  <c r="N363" i="2"/>
  <c r="N690" i="2"/>
  <c r="N1392" i="2"/>
  <c r="N1418" i="2"/>
  <c r="N1603" i="2"/>
  <c r="N1641" i="2"/>
  <c r="N613" i="2"/>
  <c r="N619" i="2"/>
  <c r="N624" i="2"/>
  <c r="N641" i="2"/>
  <c r="N654" i="2"/>
  <c r="N939" i="2"/>
  <c r="N975" i="2"/>
  <c r="N928" i="2"/>
  <c r="N937" i="2"/>
  <c r="N973" i="2"/>
  <c r="N2037" i="2"/>
  <c r="N394" i="2"/>
  <c r="N414" i="2"/>
  <c r="N509" i="2"/>
  <c r="N1754" i="2"/>
  <c r="N409" i="2"/>
  <c r="N2108" i="2"/>
  <c r="N438" i="2"/>
  <c r="N1730" i="2"/>
  <c r="N1747" i="2"/>
  <c r="N2107" i="2"/>
  <c r="N2130" i="2"/>
  <c r="N2139" i="2"/>
  <c r="N380" i="2"/>
  <c r="N403" i="2"/>
  <c r="N2055" i="2"/>
  <c r="N2106" i="2"/>
  <c r="N2135" i="2"/>
  <c r="N749" i="2"/>
  <c r="N752" i="2"/>
  <c r="N991" i="2"/>
  <c r="N999" i="2"/>
  <c r="N753" i="2"/>
  <c r="N1174" i="2"/>
  <c r="N1257" i="2"/>
  <c r="N1574" i="2"/>
  <c r="N1791" i="2"/>
  <c r="N1254" i="2"/>
  <c r="N1258" i="2"/>
  <c r="N1270" i="2"/>
  <c r="N1499" i="2"/>
  <c r="N1530" i="2"/>
  <c r="N1173" i="2"/>
  <c r="N1507" i="2"/>
  <c r="N1529" i="2"/>
  <c r="N1723" i="2"/>
  <c r="N751" i="2"/>
  <c r="N1476" i="2"/>
  <c r="N1490" i="2"/>
  <c r="N748" i="2"/>
  <c r="N767" i="2"/>
  <c r="N771" i="2"/>
  <c r="N744" i="2"/>
  <c r="N778" i="2"/>
  <c r="N1261" i="2"/>
  <c r="N779" i="2"/>
  <c r="N1171" i="2"/>
  <c r="N1172" i="2"/>
  <c r="N1462" i="2"/>
  <c r="N1466" i="2"/>
  <c r="N829" i="2"/>
  <c r="N300" i="2"/>
  <c r="N341" i="2"/>
  <c r="N837" i="2"/>
  <c r="N1099" i="2"/>
  <c r="N1157" i="2"/>
  <c r="N1186" i="2"/>
  <c r="N1153" i="2"/>
  <c r="N1170" i="2"/>
  <c r="N1452" i="2"/>
  <c r="N297" i="2"/>
  <c r="N334" i="2"/>
  <c r="N337" i="2"/>
  <c r="N687" i="2"/>
  <c r="N703" i="2"/>
  <c r="N726" i="2"/>
  <c r="N1061" i="2"/>
  <c r="N1089" i="2"/>
  <c r="N1120" i="2"/>
  <c r="N1124" i="2"/>
  <c r="N1127" i="2"/>
  <c r="N1631" i="2"/>
  <c r="N1647" i="2"/>
  <c r="N662" i="2"/>
  <c r="N706" i="2"/>
  <c r="N721" i="2"/>
  <c r="N1113" i="2"/>
  <c r="N1131" i="2"/>
  <c r="N1178" i="2"/>
  <c r="N1385" i="2"/>
  <c r="N1388" i="2"/>
  <c r="N1413" i="2"/>
  <c r="N1440" i="2"/>
  <c r="N1668" i="2"/>
  <c r="N1671" i="2"/>
  <c r="N855" i="2"/>
  <c r="N1681" i="2"/>
  <c r="N499" i="2"/>
  <c r="N1932" i="2"/>
  <c r="N1988" i="2"/>
  <c r="N1993" i="2"/>
  <c r="N367" i="2"/>
  <c r="N395" i="2"/>
  <c r="N406" i="2"/>
  <c r="N1956" i="2"/>
  <c r="N1736" i="2"/>
  <c r="N2062" i="2"/>
  <c r="N2068" i="2"/>
  <c r="N2145" i="2"/>
  <c r="N733" i="2"/>
  <c r="N764" i="2"/>
  <c r="N992" i="2"/>
  <c r="N1004" i="2"/>
  <c r="N1037" i="2"/>
  <c r="N1429" i="2"/>
  <c r="N1813" i="2"/>
  <c r="N714" i="2"/>
  <c r="N724" i="2"/>
  <c r="N988" i="2"/>
  <c r="N1465" i="2"/>
  <c r="N1545" i="2"/>
  <c r="N1706" i="2"/>
  <c r="N1715" i="2"/>
  <c r="N1735" i="2"/>
  <c r="N1766" i="2"/>
  <c r="N1030" i="2"/>
  <c r="N1058" i="2"/>
  <c r="N1478" i="2"/>
  <c r="N1487" i="2"/>
  <c r="N1495" i="2"/>
  <c r="N1504" i="2"/>
  <c r="N1508" i="2"/>
  <c r="N1216" i="2"/>
  <c r="N1234" i="2"/>
  <c r="N1748" i="2"/>
  <c r="N526" i="2"/>
  <c r="N734" i="2"/>
  <c r="N1016" i="2"/>
  <c r="N1544" i="2"/>
  <c r="N1181" i="2"/>
  <c r="N1244" i="2"/>
  <c r="N1043" i="2"/>
  <c r="N1696" i="2"/>
  <c r="N804" i="2"/>
  <c r="N834" i="2"/>
  <c r="N824" i="2"/>
  <c r="N826" i="2"/>
  <c r="N292" i="2"/>
  <c r="N312" i="2"/>
  <c r="N629" i="2"/>
  <c r="N698" i="2"/>
  <c r="N1063" i="2"/>
  <c r="N1138" i="2"/>
  <c r="N1164" i="2"/>
  <c r="N1630" i="2"/>
  <c r="N1187" i="2"/>
  <c r="N1390" i="2"/>
  <c r="N1590" i="2"/>
  <c r="N1602" i="2"/>
  <c r="N1625" i="2"/>
  <c r="N1664" i="2"/>
  <c r="N281" i="2"/>
  <c r="N283" i="2"/>
  <c r="N299" i="2"/>
  <c r="N309" i="2"/>
  <c r="N336" i="2"/>
  <c r="N707" i="2"/>
  <c r="N1067" i="2"/>
  <c r="N1091" i="2"/>
  <c r="N1128" i="2"/>
  <c r="N1177" i="2"/>
  <c r="N1401" i="2"/>
  <c r="N1419" i="2"/>
  <c r="N1421" i="2"/>
  <c r="N1439" i="2"/>
  <c r="N1620" i="2"/>
  <c r="N1634" i="2"/>
  <c r="N1638" i="2"/>
  <c r="N1673" i="2"/>
  <c r="N1100" i="2"/>
  <c r="N1125" i="2"/>
  <c r="N1139" i="2"/>
  <c r="N1152" i="2"/>
  <c r="N1179" i="2"/>
  <c r="N1406" i="2"/>
  <c r="N1450" i="2"/>
  <c r="N1600" i="2"/>
  <c r="N1640" i="2"/>
  <c r="N1642" i="2"/>
  <c r="N1062" i="2"/>
  <c r="N1085" i="2"/>
  <c r="N1436" i="2"/>
  <c r="N1610" i="2"/>
  <c r="N1669" i="2"/>
  <c r="N353" i="2"/>
  <c r="N691" i="2"/>
  <c r="N1135" i="2"/>
  <c r="N1188" i="2"/>
  <c r="N1382" i="2"/>
  <c r="N1660" i="2"/>
  <c r="N630" i="2"/>
  <c r="N642" i="2"/>
  <c r="N653" i="2"/>
  <c r="N929" i="2"/>
  <c r="N980" i="2"/>
  <c r="N610" i="2"/>
  <c r="N614" i="2"/>
  <c r="N643" i="2"/>
  <c r="N652" i="2"/>
  <c r="N930" i="2"/>
  <c r="N948" i="2"/>
  <c r="N940" i="2"/>
  <c r="N1686" i="2"/>
  <c r="N2128" i="2"/>
  <c r="N1983" i="2"/>
  <c r="N1987" i="2"/>
  <c r="N2040" i="2"/>
  <c r="N390" i="2"/>
  <c r="N423" i="2"/>
  <c r="N470" i="2"/>
  <c r="N2012" i="2"/>
  <c r="N2018" i="2"/>
  <c r="N2025" i="2"/>
  <c r="N2115" i="2"/>
  <c r="N373" i="2"/>
  <c r="N375" i="2"/>
  <c r="N383" i="2"/>
  <c r="N2060" i="2"/>
  <c r="N2047" i="2"/>
  <c r="N2053" i="2"/>
  <c r="N2102" i="2"/>
  <c r="N750" i="2"/>
  <c r="N1034" i="2"/>
  <c r="N1786" i="2"/>
  <c r="N1483" i="2"/>
  <c r="N1291" i="2"/>
  <c r="N1444" i="2"/>
  <c r="N1463" i="2"/>
  <c r="N776" i="2"/>
  <c r="N1433" i="2"/>
  <c r="N530" i="2"/>
  <c r="N739" i="2"/>
  <c r="N756" i="2"/>
  <c r="N774" i="2"/>
  <c r="N1011" i="2"/>
  <c r="N1280" i="2"/>
  <c r="N762" i="2"/>
  <c r="N1209" i="2"/>
  <c r="N1703" i="2"/>
  <c r="N1815" i="2"/>
  <c r="N784" i="2"/>
  <c r="N1506" i="2"/>
  <c r="N1698" i="2"/>
  <c r="N803" i="2"/>
  <c r="N831" i="2"/>
  <c r="N805" i="2"/>
  <c r="N809" i="2"/>
  <c r="N835" i="2"/>
  <c r="N815" i="2"/>
  <c r="N828" i="2"/>
  <c r="N1656" i="2"/>
  <c r="N800" i="2"/>
  <c r="N841" i="2"/>
  <c r="N1102" i="2"/>
  <c r="N1104" i="2"/>
  <c r="N1106" i="2"/>
  <c r="N1107" i="2"/>
  <c r="N1108" i="2"/>
  <c r="N1111" i="2"/>
  <c r="N1132" i="2"/>
  <c r="N1156" i="2"/>
  <c r="N1167" i="2"/>
  <c r="N1391" i="2"/>
  <c r="N1420" i="2"/>
  <c r="N1422" i="2"/>
  <c r="N1443" i="2"/>
  <c r="N1455" i="2"/>
  <c r="N1599" i="2"/>
  <c r="N1623" i="2"/>
  <c r="N1653" i="2"/>
  <c r="N284" i="2"/>
  <c r="N308" i="2"/>
  <c r="N317" i="2"/>
  <c r="N627" i="2"/>
  <c r="N705" i="2"/>
  <c r="N849" i="2"/>
  <c r="N1069" i="2"/>
  <c r="N1118" i="2"/>
  <c r="N1126" i="2"/>
  <c r="N1137" i="2"/>
  <c r="N1438" i="2"/>
  <c r="N1593" i="2"/>
  <c r="N1613" i="2"/>
  <c r="N1617" i="2"/>
  <c r="N1618" i="2"/>
  <c r="N1619" i="2"/>
  <c r="N1621" i="2"/>
  <c r="N1636" i="2"/>
  <c r="N1639" i="2"/>
  <c r="N274" i="2"/>
  <c r="N275" i="2"/>
  <c r="N277" i="2"/>
  <c r="N304" i="2"/>
  <c r="N323" i="2"/>
  <c r="N331" i="2"/>
  <c r="N332" i="2"/>
  <c r="N335" i="2"/>
  <c r="N349" i="2"/>
  <c r="N651" i="2"/>
  <c r="N668" i="2"/>
  <c r="N697" i="2"/>
  <c r="N1074" i="2"/>
  <c r="N1103" i="2"/>
  <c r="N1134" i="2"/>
  <c r="N1670" i="2"/>
  <c r="N679" i="2"/>
  <c r="N842" i="2"/>
  <c r="N1064" i="2"/>
  <c r="N1081" i="2"/>
  <c r="N1088" i="2"/>
  <c r="N1437" i="2"/>
  <c r="N622" i="2"/>
  <c r="N648" i="2"/>
  <c r="N952" i="2"/>
  <c r="N606" i="2"/>
  <c r="N616" i="2"/>
  <c r="N626" i="2"/>
  <c r="N633" i="2"/>
  <c r="N646" i="2"/>
  <c r="N972" i="2"/>
  <c r="N987" i="2"/>
  <c r="N985" i="2"/>
  <c r="N376" i="2"/>
  <c r="N379" i="2"/>
  <c r="N426" i="2"/>
  <c r="N511" i="2"/>
  <c r="N372" i="2"/>
  <c r="N381" i="2"/>
  <c r="N399" i="2"/>
  <c r="N467" i="2"/>
  <c r="N1972" i="2"/>
  <c r="N1999" i="2"/>
  <c r="N2138" i="2"/>
  <c r="N365" i="2"/>
  <c r="N368" i="2"/>
  <c r="N378" i="2"/>
  <c r="N493" i="2"/>
  <c r="N2119" i="2"/>
  <c r="N2125" i="2"/>
  <c r="N478" i="2"/>
  <c r="N2149" i="2"/>
  <c r="N525" i="2"/>
  <c r="N770" i="2"/>
  <c r="N780" i="2"/>
  <c r="N966" i="2"/>
  <c r="N1042" i="2"/>
  <c r="N1498" i="2"/>
  <c r="N1816" i="2"/>
  <c r="N759" i="2"/>
  <c r="N1001" i="2"/>
  <c r="N1728" i="2"/>
  <c r="N1763" i="2"/>
  <c r="N747" i="2"/>
  <c r="N1199" i="2"/>
  <c r="N1494" i="2"/>
  <c r="N1541" i="2"/>
  <c r="N1707" i="2"/>
  <c r="N1253" i="2"/>
  <c r="N1276" i="2"/>
  <c r="N303" i="2"/>
  <c r="N1579" i="2"/>
  <c r="N718" i="2"/>
  <c r="N1183" i="2"/>
  <c r="N1255" i="2"/>
  <c r="N1774" i="2"/>
  <c r="N1800" i="2"/>
  <c r="N647" i="2"/>
  <c r="N1075" i="2"/>
  <c r="N1175" i="2"/>
  <c r="N1405" i="2"/>
  <c r="N1416" i="2"/>
  <c r="N276" i="2"/>
  <c r="N302" i="2"/>
  <c r="N311" i="2"/>
  <c r="N333" i="2"/>
  <c r="N348" i="2"/>
  <c r="N356" i="2"/>
  <c r="N661" i="2"/>
  <c r="N699" i="2"/>
  <c r="N720" i="2"/>
  <c r="N838" i="2"/>
  <c r="N846" i="2"/>
  <c r="N1090" i="2"/>
  <c r="N1101" i="2"/>
  <c r="N1123" i="2"/>
  <c r="N1161" i="2"/>
  <c r="N1384" i="2"/>
  <c r="N1386" i="2"/>
  <c r="N1410" i="2"/>
  <c r="N1536" i="2"/>
  <c r="N1612" i="2"/>
  <c r="N1615" i="2"/>
  <c r="N278" i="2"/>
  <c r="N321" i="2"/>
  <c r="N357" i="2"/>
  <c r="N360" i="2"/>
  <c r="N688" i="2"/>
  <c r="N710" i="2"/>
  <c r="N715" i="2"/>
  <c r="N1080" i="2"/>
  <c r="N1096" i="2"/>
  <c r="N1119" i="2"/>
  <c r="N1163" i="2"/>
  <c r="N1628" i="2"/>
  <c r="N1637" i="2"/>
  <c r="N1644" i="2"/>
  <c r="N1676" i="2"/>
  <c r="N854" i="2"/>
  <c r="N1442" i="2"/>
  <c r="N1608" i="2"/>
  <c r="N346" i="2"/>
  <c r="N621" i="2"/>
  <c r="N1449" i="2"/>
  <c r="N1662" i="2"/>
  <c r="N319" i="2"/>
  <c r="N364" i="2"/>
  <c r="N1093" i="2"/>
  <c r="N615" i="2"/>
  <c r="N644" i="2"/>
  <c r="N658" i="2"/>
  <c r="N944" i="2"/>
  <c r="N958" i="2"/>
  <c r="N618" i="2"/>
  <c r="N631" i="2"/>
  <c r="N639" i="2"/>
  <c r="N649" i="2"/>
  <c r="N1692" i="2"/>
  <c r="N1991" i="2"/>
  <c r="N2008" i="2"/>
  <c r="N388" i="2"/>
  <c r="N1740" i="2"/>
  <c r="N384" i="2"/>
  <c r="N404" i="2"/>
  <c r="N422" i="2"/>
  <c r="N1814" i="2"/>
  <c r="N1749" i="2"/>
  <c r="N1964" i="2"/>
  <c r="N1980" i="2"/>
  <c r="N2134" i="2"/>
  <c r="N1782" i="2"/>
  <c r="N2136" i="2"/>
  <c r="N393" i="2"/>
  <c r="N405" i="2"/>
  <c r="N1756" i="2"/>
  <c r="N2028" i="2"/>
  <c r="N864" i="2"/>
  <c r="N867" i="2"/>
  <c r="N870" i="2"/>
  <c r="N873" i="2"/>
  <c r="N876" i="2"/>
  <c r="N879" i="2"/>
  <c r="N889" i="2"/>
  <c r="N894" i="2"/>
  <c r="N895" i="2"/>
  <c r="N896" i="2"/>
  <c r="N900" i="2"/>
  <c r="N909" i="2"/>
  <c r="N910" i="2"/>
  <c r="N915" i="2"/>
  <c r="N921" i="2"/>
  <c r="N924" i="2"/>
  <c r="N925" i="2"/>
  <c r="N860" i="2"/>
  <c r="N863" i="2"/>
  <c r="N868" i="2"/>
  <c r="N871" i="2"/>
  <c r="N874" i="2"/>
  <c r="N875" i="2"/>
  <c r="N880" i="2"/>
  <c r="N881" i="2"/>
  <c r="N882" i="2"/>
  <c r="N884" i="2"/>
  <c r="N886" i="2"/>
  <c r="N888" i="2"/>
  <c r="N893" i="2"/>
  <c r="N901" i="2"/>
  <c r="N905" i="2"/>
  <c r="N912" i="2"/>
  <c r="N913" i="2"/>
  <c r="N916" i="2"/>
  <c r="N859" i="2"/>
  <c r="N865" i="2"/>
  <c r="N866" i="2"/>
  <c r="N869" i="2"/>
  <c r="N872" i="2"/>
  <c r="N877" i="2"/>
  <c r="N885" i="2"/>
  <c r="N887" i="2"/>
  <c r="N890" i="2"/>
  <c r="N892" i="2"/>
  <c r="N898" i="2"/>
  <c r="N902" i="2"/>
  <c r="N903" i="2"/>
  <c r="N904" i="2"/>
  <c r="N907" i="2"/>
  <c r="N911" i="2"/>
  <c r="N914" i="2"/>
  <c r="N918" i="2"/>
  <c r="N919" i="2"/>
  <c r="N922" i="2"/>
  <c r="N923" i="2"/>
  <c r="N926" i="2"/>
  <c r="N1547" i="2"/>
  <c r="N1550" i="2"/>
  <c r="N1560" i="2"/>
  <c r="N1562" i="2"/>
  <c r="N1564" i="2"/>
  <c r="N1570" i="2"/>
  <c r="N1576" i="2"/>
  <c r="N1578" i="2"/>
  <c r="N1580" i="2"/>
  <c r="N1582" i="2"/>
  <c r="N1586" i="2"/>
  <c r="N1588" i="2"/>
  <c r="N1543" i="2"/>
  <c r="N1561" i="2"/>
  <c r="N1565" i="2"/>
  <c r="N1569" i="2"/>
  <c r="N1577" i="2"/>
  <c r="N1585" i="2"/>
  <c r="N1587" i="2"/>
  <c r="N2061" i="2"/>
  <c r="N602" i="2"/>
  <c r="N599" i="2"/>
  <c r="N1563" i="2"/>
  <c r="N2159" i="2"/>
  <c r="N598" i="2"/>
  <c r="N601" i="2"/>
  <c r="N603" i="2"/>
  <c r="N595" i="2"/>
  <c r="N604" i="2"/>
  <c r="N596" i="2"/>
  <c r="N600" i="2"/>
  <c r="N1984" i="2"/>
  <c r="N2065" i="2"/>
  <c r="N2077" i="2"/>
  <c r="N2092" i="2"/>
  <c r="N2094" i="2"/>
  <c r="N540" i="2"/>
  <c r="N552" i="2"/>
  <c r="N563" i="2"/>
  <c r="N577" i="2"/>
  <c r="N587" i="2"/>
  <c r="N593" i="2"/>
  <c r="N517" i="2"/>
  <c r="N521" i="2"/>
  <c r="N554" i="2"/>
  <c r="N561" i="2"/>
  <c r="N570" i="2"/>
  <c r="N581" i="2"/>
  <c r="N583" i="2"/>
  <c r="N553" i="2"/>
  <c r="N2051" i="2"/>
  <c r="N2058" i="2"/>
  <c r="N2085" i="2"/>
  <c r="N2087" i="2"/>
  <c r="N519" i="2"/>
  <c r="N544" i="2"/>
  <c r="N546" i="2"/>
  <c r="N548" i="2"/>
  <c r="N557" i="2"/>
  <c r="N569" i="2"/>
  <c r="N584" i="2"/>
  <c r="N590" i="2"/>
  <c r="N2056" i="2"/>
  <c r="N2064" i="2"/>
  <c r="N2069" i="2"/>
  <c r="N2086" i="2"/>
  <c r="N514" i="2"/>
  <c r="N516" i="2"/>
  <c r="N520" i="2"/>
  <c r="N522" i="2"/>
  <c r="N533" i="2"/>
  <c r="N535" i="2"/>
  <c r="N537" i="2"/>
  <c r="N539" i="2"/>
  <c r="N541" i="2"/>
  <c r="N547" i="2"/>
  <c r="N556" i="2"/>
  <c r="N560" i="2"/>
  <c r="N562" i="2"/>
  <c r="N564" i="2"/>
  <c r="N576" i="2"/>
  <c r="N580" i="2"/>
  <c r="N586" i="2"/>
  <c r="N594" i="2"/>
  <c r="N2048" i="2"/>
  <c r="N2073" i="2"/>
  <c r="N2082" i="2"/>
  <c r="N2089" i="2"/>
  <c r="N536" i="2"/>
  <c r="N550" i="2"/>
  <c r="N555" i="2"/>
  <c r="N573" i="2"/>
  <c r="N575" i="2"/>
  <c r="N2074" i="2"/>
  <c r="N2083" i="2"/>
  <c r="N2088" i="2"/>
  <c r="N2093" i="2"/>
  <c r="N2095" i="2"/>
  <c r="N2097" i="2"/>
  <c r="N559" i="2"/>
  <c r="N589" i="2"/>
  <c r="N1926" i="2"/>
  <c r="N1931" i="2"/>
  <c r="N1948" i="2"/>
  <c r="N1949" i="2"/>
  <c r="N1968" i="2"/>
  <c r="N1969" i="2"/>
  <c r="N1970" i="2"/>
  <c r="N1989" i="2"/>
  <c r="N2004" i="2"/>
  <c r="N411" i="2"/>
  <c r="N465" i="2"/>
  <c r="N486" i="2"/>
  <c r="N507" i="2"/>
  <c r="N1151" i="2"/>
  <c r="N1207" i="2"/>
  <c r="N1220" i="2"/>
  <c r="N1233" i="2"/>
  <c r="N1252" i="2"/>
  <c r="N1702" i="2"/>
  <c r="N1716" i="2"/>
  <c r="N1721" i="2"/>
  <c r="N745" i="2"/>
  <c r="N1695" i="2"/>
  <c r="N1713" i="2"/>
  <c r="N1286" i="2"/>
  <c r="N1458" i="2"/>
  <c r="N782" i="2"/>
  <c r="N773" i="2"/>
  <c r="N994" i="2"/>
  <c r="N1026" i="2"/>
  <c r="B280" i="3"/>
  <c r="B213" i="3"/>
  <c r="Y213" i="3" s="1"/>
  <c r="T212" i="2" s="1"/>
  <c r="B148" i="3"/>
  <c r="Y148" i="3" s="1"/>
  <c r="T147" i="2" s="1"/>
  <c r="B367" i="3"/>
  <c r="B333" i="3"/>
  <c r="B1142" i="3"/>
  <c r="Y1142" i="3" s="1"/>
  <c r="T1141" i="2" s="1"/>
  <c r="B1071" i="3"/>
  <c r="Y1071" i="3" s="1"/>
  <c r="T1070" i="2" s="1"/>
  <c r="B1023" i="3"/>
  <c r="Y1023" i="3" s="1"/>
  <c r="T1022" i="2" s="1"/>
  <c r="B999" i="3"/>
  <c r="Y999" i="3" s="1"/>
  <c r="T998" i="2" s="1"/>
  <c r="B707" i="3"/>
  <c r="B695" i="3"/>
  <c r="B683" i="3"/>
  <c r="B671" i="3"/>
  <c r="Y671" i="3" s="1"/>
  <c r="T670" i="2" s="1"/>
  <c r="B659" i="3"/>
  <c r="Y659" i="3" s="1"/>
  <c r="T658" i="2" s="1"/>
  <c r="B647" i="3"/>
  <c r="Y647" i="3" s="1"/>
  <c r="T646" i="2" s="1"/>
  <c r="B623" i="3"/>
  <c r="Y623" i="3" s="1"/>
  <c r="T622" i="2" s="1"/>
  <c r="B612" i="3"/>
  <c r="Y612" i="3" s="1"/>
  <c r="T611" i="2" s="1"/>
  <c r="B588" i="3"/>
  <c r="Y588" i="3" s="1"/>
  <c r="T587" i="2" s="1"/>
  <c r="B565" i="3"/>
  <c r="Y565" i="3" s="1"/>
  <c r="T564" i="2" s="1"/>
  <c r="B543" i="3"/>
  <c r="Y543" i="3" s="1"/>
  <c r="T542" i="2" s="1"/>
  <c r="B441" i="3"/>
  <c r="B430" i="3"/>
  <c r="Y430" i="3" s="1"/>
  <c r="T429" i="2" s="1"/>
  <c r="B354" i="3"/>
  <c r="Y354" i="3" s="1"/>
  <c r="T353" i="2" s="1"/>
  <c r="B310" i="3"/>
  <c r="Y310" i="3" s="1"/>
  <c r="T309" i="2" s="1"/>
  <c r="B299" i="3"/>
  <c r="B288" i="3"/>
  <c r="B1458" i="3"/>
  <c r="W1458" i="3" s="1"/>
  <c r="B1354" i="3"/>
  <c r="W1354" i="3" s="1"/>
  <c r="B1259" i="3"/>
  <c r="Y1259" i="3" s="1"/>
  <c r="T1258" i="2" s="1"/>
  <c r="B1164" i="3"/>
  <c r="B1152" i="3"/>
  <c r="Y1152" i="3" s="1"/>
  <c r="T1151" i="2" s="1"/>
  <c r="B1140" i="3"/>
  <c r="Y1140" i="3" s="1"/>
  <c r="T1139" i="2" s="1"/>
  <c r="B1128" i="3"/>
  <c r="Y1128" i="3" s="1"/>
  <c r="T1127" i="2" s="1"/>
  <c r="B1116" i="3"/>
  <c r="Y1116" i="3" s="1"/>
  <c r="T1115" i="2" s="1"/>
  <c r="B1104" i="3"/>
  <c r="Y1104" i="3" s="1"/>
  <c r="T1103" i="2" s="1"/>
  <c r="H1509" i="2"/>
  <c r="H1510" i="2"/>
  <c r="H1511" i="2"/>
  <c r="H1523" i="2"/>
  <c r="H1527" i="2"/>
  <c r="H1528" i="2"/>
  <c r="H1529" i="2"/>
  <c r="H1535" i="2"/>
  <c r="H1540" i="2"/>
  <c r="H1546" i="2"/>
  <c r="H1551" i="2"/>
  <c r="H1574" i="2"/>
  <c r="H1694" i="2"/>
  <c r="N1697" i="2"/>
  <c r="H1700" i="2"/>
  <c r="H1721" i="2"/>
  <c r="H1725" i="2"/>
  <c r="H336" i="2"/>
  <c r="H974" i="2"/>
  <c r="H985" i="2"/>
  <c r="H986" i="2"/>
  <c r="H987" i="2"/>
  <c r="H999" i="2"/>
  <c r="H1010" i="2"/>
  <c r="H1013" i="2"/>
  <c r="H1018" i="2"/>
  <c r="H1019" i="2"/>
  <c r="H1023" i="2"/>
  <c r="H1024" i="2"/>
  <c r="H1032" i="2"/>
  <c r="H1033" i="2"/>
  <c r="H1041" i="2"/>
  <c r="H1059" i="2"/>
  <c r="H1196" i="2"/>
  <c r="H1211" i="2"/>
  <c r="H1212" i="2"/>
  <c r="H1216" i="2"/>
  <c r="H1230" i="2"/>
  <c r="H1232" i="2"/>
  <c r="H1236" i="2"/>
  <c r="H1244" i="2"/>
  <c r="H1252" i="2"/>
  <c r="H1253" i="2"/>
  <c r="H1291" i="2"/>
  <c r="H1296" i="2"/>
  <c r="H1302" i="2"/>
  <c r="H1428" i="2"/>
  <c r="H1430" i="2"/>
  <c r="H1439" i="2"/>
  <c r="H1448" i="2"/>
  <c r="H1470" i="2"/>
  <c r="H1471" i="2"/>
  <c r="H1478" i="2"/>
  <c r="H1482" i="2"/>
  <c r="H1487" i="2"/>
  <c r="H1488" i="2"/>
  <c r="H1496" i="2"/>
  <c r="H1498" i="2"/>
  <c r="H1517" i="2"/>
  <c r="H1530" i="2"/>
  <c r="H1534" i="2"/>
  <c r="H1537" i="2"/>
  <c r="H1553" i="2"/>
  <c r="H1557" i="2"/>
  <c r="H1558" i="2"/>
  <c r="H1562" i="2"/>
  <c r="H1565" i="2"/>
  <c r="H861" i="2"/>
  <c r="H864" i="2"/>
  <c r="H867" i="2"/>
  <c r="H870" i="2"/>
  <c r="H873" i="2"/>
  <c r="H876" i="2"/>
  <c r="H879" i="2"/>
  <c r="H884" i="2"/>
  <c r="H885" i="2"/>
  <c r="H888" i="2"/>
  <c r="H889" i="2"/>
  <c r="H894" i="2"/>
  <c r="H895" i="2"/>
  <c r="H896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4" i="2"/>
  <c r="H915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7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6" i="2"/>
  <c r="H1177" i="2"/>
  <c r="H1178" i="2"/>
  <c r="H1179" i="2"/>
  <c r="H1184" i="2"/>
  <c r="H1186" i="2"/>
  <c r="H1207" i="2"/>
  <c r="H1217" i="2"/>
  <c r="H1227" i="2"/>
  <c r="H1547" i="2"/>
  <c r="H1548" i="2"/>
  <c r="H1550" i="2"/>
  <c r="H1554" i="2"/>
  <c r="H1566" i="2"/>
  <c r="H1570" i="2"/>
  <c r="H1582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32" i="2"/>
  <c r="H1436" i="2"/>
  <c r="H1440" i="2"/>
  <c r="H1441" i="2"/>
  <c r="H1445" i="2"/>
  <c r="H1459" i="2"/>
  <c r="H1464" i="2"/>
  <c r="H1479" i="2"/>
  <c r="H1549" i="2"/>
  <c r="H1555" i="2"/>
  <c r="H1576" i="2"/>
  <c r="H1577" i="2"/>
  <c r="H1583" i="2"/>
  <c r="H1584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80" i="2"/>
  <c r="H1682" i="2"/>
  <c r="H1688" i="2"/>
  <c r="H1689" i="2"/>
  <c r="H1692" i="2"/>
  <c r="H1706" i="2"/>
  <c r="H1709" i="2"/>
  <c r="H1717" i="2"/>
  <c r="H1722" i="2"/>
  <c r="H1726" i="2"/>
  <c r="H1727" i="2"/>
  <c r="H1732" i="2"/>
  <c r="H1737" i="2"/>
  <c r="H1741" i="2"/>
  <c r="H1749" i="2"/>
  <c r="H1756" i="2"/>
  <c r="H1763" i="2"/>
  <c r="H1764" i="2"/>
  <c r="H1798" i="2"/>
  <c r="N12" i="2"/>
  <c r="N13" i="2"/>
  <c r="N14" i="2"/>
  <c r="H17" i="2"/>
  <c r="H18" i="2"/>
  <c r="H21" i="2"/>
  <c r="H27" i="2"/>
  <c r="H28" i="2"/>
  <c r="H32" i="2"/>
  <c r="H34" i="2"/>
  <c r="H36" i="2"/>
  <c r="H41" i="2"/>
  <c r="H48" i="2"/>
  <c r="N48" i="2"/>
  <c r="H51" i="2"/>
  <c r="H61" i="2"/>
  <c r="H16" i="2"/>
  <c r="H22" i="2"/>
  <c r="H23" i="2"/>
  <c r="H25" i="2"/>
  <c r="H31" i="2"/>
  <c r="H33" i="2"/>
  <c r="H42" i="2"/>
  <c r="H45" i="2"/>
  <c r="H50" i="2"/>
  <c r="H54" i="2"/>
  <c r="H56" i="2"/>
  <c r="H57" i="2"/>
  <c r="H67" i="2"/>
  <c r="H68" i="2"/>
  <c r="H72" i="2"/>
  <c r="H76" i="2"/>
  <c r="H77" i="2"/>
  <c r="H83" i="2"/>
  <c r="H93" i="2"/>
  <c r="H94" i="2"/>
  <c r="H103" i="2"/>
  <c r="H105" i="2"/>
  <c r="H106" i="2"/>
  <c r="H107" i="2"/>
  <c r="H111" i="2"/>
  <c r="H112" i="2"/>
  <c r="H114" i="2"/>
  <c r="H116" i="2"/>
  <c r="H117" i="2"/>
  <c r="H123" i="2"/>
  <c r="H134" i="2"/>
  <c r="H138" i="2"/>
  <c r="H154" i="2"/>
  <c r="H159" i="2"/>
  <c r="H161" i="2"/>
  <c r="H168" i="2"/>
  <c r="H186" i="2"/>
  <c r="H189" i="2"/>
  <c r="H194" i="2"/>
  <c r="H197" i="2"/>
  <c r="H200" i="2"/>
  <c r="H207" i="2"/>
  <c r="H216" i="2"/>
  <c r="H218" i="2"/>
  <c r="H225" i="2"/>
  <c r="H230" i="2"/>
  <c r="H235" i="2"/>
  <c r="H236" i="2"/>
  <c r="H241" i="2"/>
  <c r="H246" i="2"/>
  <c r="H251" i="2"/>
  <c r="H256" i="2"/>
  <c r="H261" i="2"/>
  <c r="H266" i="2"/>
  <c r="H529" i="2"/>
  <c r="H1027" i="2"/>
  <c r="H1035" i="2"/>
  <c r="H1044" i="2"/>
  <c r="H1048" i="2"/>
  <c r="H1055" i="2"/>
  <c r="H1180" i="2"/>
  <c r="H1182" i="2"/>
  <c r="H1192" i="2"/>
  <c r="H1194" i="2"/>
  <c r="H1199" i="2"/>
  <c r="H1200" i="2"/>
  <c r="H1209" i="2"/>
  <c r="H1218" i="2"/>
  <c r="H1228" i="2"/>
  <c r="H1238" i="2"/>
  <c r="H1265" i="2"/>
  <c r="H1269" i="2"/>
  <c r="H1286" i="2"/>
  <c r="H1287" i="2"/>
  <c r="H1294" i="2"/>
  <c r="H1300" i="2"/>
  <c r="H1307" i="2"/>
  <c r="H1308" i="2"/>
  <c r="H1323" i="2"/>
  <c r="H1467" i="2"/>
  <c r="H1491" i="2"/>
  <c r="H1499" i="2"/>
  <c r="H1504" i="2"/>
  <c r="H1514" i="2"/>
  <c r="H1519" i="2"/>
  <c r="H1533" i="2"/>
  <c r="H1791" i="2"/>
  <c r="H20" i="2"/>
  <c r="H24" i="2"/>
  <c r="H26" i="2"/>
  <c r="H29" i="2"/>
  <c r="H35" i="2"/>
  <c r="H37" i="2"/>
  <c r="H38" i="2"/>
  <c r="H40" i="2"/>
  <c r="H44" i="2"/>
  <c r="H47" i="2"/>
  <c r="H49" i="2"/>
  <c r="H53" i="2"/>
  <c r="H58" i="2"/>
  <c r="H62" i="2"/>
  <c r="H64" i="2"/>
  <c r="H70" i="2"/>
  <c r="H75" i="2"/>
  <c r="H78" i="2"/>
  <c r="H79" i="2"/>
  <c r="H84" i="2"/>
  <c r="H86" i="2"/>
  <c r="H88" i="2"/>
  <c r="H90" i="2"/>
  <c r="H92" i="2"/>
  <c r="H102" i="2"/>
  <c r="H104" i="2"/>
  <c r="H125" i="2"/>
  <c r="H133" i="2"/>
  <c r="H135" i="2"/>
  <c r="H140" i="2"/>
  <c r="H141" i="2"/>
  <c r="H143" i="2"/>
  <c r="H145" i="2"/>
  <c r="H150" i="2"/>
  <c r="H155" i="2"/>
  <c r="H156" i="2"/>
  <c r="H170" i="2"/>
  <c r="H172" i="2"/>
  <c r="H179" i="2"/>
  <c r="H182" i="2"/>
  <c r="H187" i="2"/>
  <c r="H190" i="2"/>
  <c r="H202" i="2"/>
  <c r="H205" i="2"/>
  <c r="H210" i="2"/>
  <c r="H220" i="2"/>
  <c r="H223" i="2"/>
  <c r="H226" i="2"/>
  <c r="H233" i="2"/>
  <c r="H240" i="2"/>
  <c r="H245" i="2"/>
  <c r="H248" i="2"/>
  <c r="H253" i="2"/>
  <c r="H258" i="2"/>
  <c r="H265" i="2"/>
  <c r="H306" i="2"/>
  <c r="H309" i="2"/>
  <c r="H312" i="2"/>
  <c r="H318" i="2"/>
  <c r="H324" i="2"/>
  <c r="H330" i="2"/>
  <c r="H333" i="2"/>
  <c r="H339" i="2"/>
  <c r="H345" i="2"/>
  <c r="H351" i="2"/>
  <c r="H357" i="2"/>
  <c r="H363" i="2"/>
  <c r="H369" i="2"/>
  <c r="H375" i="2"/>
  <c r="H381" i="2"/>
  <c r="H398" i="2"/>
  <c r="H404" i="2"/>
  <c r="H410" i="2"/>
  <c r="H413" i="2"/>
  <c r="H419" i="2"/>
  <c r="H425" i="2"/>
  <c r="H431" i="2"/>
  <c r="H437" i="2"/>
  <c r="H448" i="2"/>
  <c r="H451" i="2"/>
  <c r="H457" i="2"/>
  <c r="H460" i="2"/>
  <c r="H463" i="2"/>
  <c r="H466" i="2"/>
  <c r="H472" i="2"/>
  <c r="H478" i="2"/>
  <c r="H484" i="2"/>
  <c r="H490" i="2"/>
  <c r="H496" i="2"/>
  <c r="H502" i="2"/>
  <c r="H508" i="2"/>
  <c r="H511" i="2"/>
  <c r="H514" i="2"/>
  <c r="H716" i="2"/>
  <c r="H720" i="2"/>
  <c r="H729" i="2"/>
  <c r="H732" i="2"/>
  <c r="H735" i="2"/>
  <c r="H739" i="2"/>
  <c r="H744" i="2"/>
  <c r="H746" i="2"/>
  <c r="H747" i="2"/>
  <c r="H757" i="2"/>
  <c r="H758" i="2"/>
  <c r="H765" i="2"/>
  <c r="H774" i="2"/>
  <c r="H775" i="2"/>
  <c r="H779" i="2"/>
  <c r="H780" i="2"/>
  <c r="H791" i="2"/>
  <c r="H969" i="2"/>
  <c r="H976" i="2"/>
  <c r="H989" i="2"/>
  <c r="H992" i="2"/>
  <c r="H993" i="2"/>
  <c r="H1006" i="2"/>
  <c r="H1012" i="2"/>
  <c r="H1015" i="2"/>
  <c r="H1021" i="2"/>
  <c r="H1022" i="2"/>
  <c r="H1025" i="2"/>
  <c r="H1026" i="2"/>
  <c r="H1034" i="2"/>
  <c r="H1045" i="2"/>
  <c r="H1049" i="2"/>
  <c r="H1057" i="2"/>
  <c r="H1173" i="2"/>
  <c r="H1181" i="2"/>
  <c r="H1185" i="2"/>
  <c r="H1198" i="2"/>
  <c r="H1201" i="2"/>
  <c r="H1202" i="2"/>
  <c r="H1210" i="2"/>
  <c r="H1220" i="2"/>
  <c r="H1248" i="2"/>
  <c r="H1258" i="2"/>
  <c r="H1263" i="2"/>
  <c r="H1271" i="2"/>
  <c r="H1276" i="2"/>
  <c r="H1283" i="2"/>
  <c r="H1285" i="2"/>
  <c r="H1290" i="2"/>
  <c r="H1298" i="2"/>
  <c r="H1314" i="2"/>
  <c r="H1423" i="2"/>
  <c r="H1427" i="2"/>
  <c r="H1433" i="2"/>
  <c r="H1442" i="2"/>
  <c r="H1443" i="2"/>
  <c r="H1457" i="2"/>
  <c r="H1463" i="2"/>
  <c r="H1492" i="2"/>
  <c r="H1518" i="2"/>
  <c r="H1525" i="2"/>
  <c r="H1536" i="2"/>
  <c r="H1544" i="2"/>
  <c r="H1560" i="2"/>
  <c r="H1563" i="2"/>
  <c r="H1567" i="2"/>
  <c r="H1571" i="2"/>
  <c r="H1578" i="2"/>
  <c r="H1580" i="2"/>
  <c r="H1674" i="2"/>
  <c r="H1704" i="2"/>
  <c r="H1710" i="2"/>
  <c r="H1711" i="2"/>
  <c r="H1723" i="2"/>
  <c r="H1724" i="2"/>
  <c r="N1734" i="2"/>
  <c r="H1738" i="2"/>
  <c r="H1755" i="2"/>
  <c r="H1759" i="2"/>
  <c r="H1761" i="2"/>
  <c r="H1766" i="2"/>
  <c r="H1784" i="2"/>
  <c r="H1786" i="2"/>
  <c r="H1796" i="2"/>
  <c r="N1805" i="2"/>
  <c r="H1806" i="2"/>
  <c r="H1815" i="2"/>
  <c r="N134" i="2"/>
  <c r="N136" i="2"/>
  <c r="N1731" i="2"/>
  <c r="N1781" i="2"/>
  <c r="N1803" i="2"/>
  <c r="B790" i="3"/>
  <c r="Y790" i="3" s="1"/>
  <c r="T789" i="2" s="1"/>
  <c r="B778" i="3"/>
  <c r="Y778" i="3" s="1"/>
  <c r="T777" i="2" s="1"/>
  <c r="B766" i="3"/>
  <c r="B754" i="3"/>
  <c r="B743" i="3"/>
  <c r="B731" i="3"/>
  <c r="B719" i="3"/>
  <c r="B1758" i="3"/>
  <c r="Y1758" i="3" s="1"/>
  <c r="B1760" i="3"/>
  <c r="B1762" i="3"/>
  <c r="Y1762" i="3" s="1"/>
  <c r="B1786" i="3"/>
  <c r="Y1786" i="3" s="1"/>
  <c r="B1791" i="3"/>
  <c r="Y1791" i="3" s="1"/>
  <c r="B1809" i="3"/>
  <c r="Y1809" i="3" s="1"/>
  <c r="B1875" i="3"/>
  <c r="Y1875" i="3" s="1"/>
  <c r="B1761" i="3"/>
  <c r="B1774" i="3"/>
  <c r="B1811" i="3"/>
  <c r="Y1811" i="3" s="1"/>
  <c r="B1813" i="3"/>
  <c r="Y1813" i="3" s="1"/>
  <c r="B1701" i="3"/>
  <c r="Y1701" i="3" s="1"/>
  <c r="B1735" i="3"/>
  <c r="B1740" i="3"/>
  <c r="Y1740" i="3" s="1"/>
  <c r="B1747" i="3"/>
  <c r="Y1747" i="3" s="1"/>
  <c r="B1749" i="3"/>
  <c r="B1750" i="3"/>
  <c r="Y1750" i="3" s="1"/>
  <c r="B1757" i="3"/>
  <c r="B1768" i="3"/>
  <c r="B1801" i="3"/>
  <c r="Y1801" i="3" s="1"/>
  <c r="B1806" i="3"/>
  <c r="Y1806" i="3" s="1"/>
  <c r="B1812" i="3"/>
  <c r="Y1812" i="3" s="1"/>
  <c r="B1814" i="3"/>
  <c r="Y1814" i="3" s="1"/>
  <c r="B1816" i="3"/>
  <c r="Y1816" i="3" s="1"/>
  <c r="B1823" i="3"/>
  <c r="Y1823" i="3" s="1"/>
  <c r="B1825" i="3"/>
  <c r="Y1825" i="3" s="1"/>
  <c r="B1846" i="3"/>
  <c r="Y1846" i="3" s="1"/>
  <c r="B1855" i="3"/>
  <c r="Y1855" i="3" s="1"/>
  <c r="B1858" i="3"/>
  <c r="Y1858" i="3" s="1"/>
  <c r="B1874" i="3"/>
  <c r="B1880" i="3"/>
  <c r="Y1880" i="3" s="1"/>
  <c r="B1885" i="3"/>
  <c r="B1897" i="3"/>
  <c r="B1907" i="3"/>
  <c r="B1734" i="3"/>
  <c r="Y1734" i="3" s="1"/>
  <c r="B1745" i="3"/>
  <c r="B1753" i="3"/>
  <c r="B1770" i="3"/>
  <c r="B1780" i="3"/>
  <c r="Y1780" i="3" s="1"/>
  <c r="B1783" i="3"/>
  <c r="Y1783" i="3" s="1"/>
  <c r="B1785" i="3"/>
  <c r="Y1785" i="3" s="1"/>
  <c r="B1790" i="3"/>
  <c r="Y1790" i="3" s="1"/>
  <c r="B1792" i="3"/>
  <c r="Y1792" i="3" s="1"/>
  <c r="B1807" i="3"/>
  <c r="Y1807" i="3" s="1"/>
  <c r="B1810" i="3"/>
  <c r="Y1810" i="3" s="1"/>
  <c r="B1849" i="3"/>
  <c r="Y1849" i="3" s="1"/>
  <c r="B1857" i="3"/>
  <c r="Y1857" i="3" s="1"/>
  <c r="B1864" i="3"/>
  <c r="Y1864" i="3" s="1"/>
  <c r="B1886" i="3"/>
  <c r="Y1886" i="3" s="1"/>
  <c r="B1887" i="3"/>
  <c r="Y1887" i="3" s="1"/>
  <c r="B1902" i="3"/>
  <c r="B1909" i="3"/>
  <c r="B1911" i="3"/>
  <c r="Y1911" i="3" s="1"/>
  <c r="B2019" i="3"/>
  <c r="B2024" i="3"/>
  <c r="B2030" i="3"/>
  <c r="B2038" i="3"/>
  <c r="B2041" i="3"/>
  <c r="B2043" i="3"/>
  <c r="B2048" i="3"/>
  <c r="B2052" i="3"/>
  <c r="B2054" i="3"/>
  <c r="B2059" i="3"/>
  <c r="B2063" i="3"/>
  <c r="B2066" i="3"/>
  <c r="B2069" i="3"/>
  <c r="B2070" i="3"/>
  <c r="B2072" i="3"/>
  <c r="B2077" i="3"/>
  <c r="B2078" i="3"/>
  <c r="B2084" i="3"/>
  <c r="B2086" i="3"/>
  <c r="B2097" i="3"/>
  <c r="B2102" i="3"/>
  <c r="B2103" i="3"/>
  <c r="B2104" i="3"/>
  <c r="B2107" i="3"/>
  <c r="B2113" i="3"/>
  <c r="B2120" i="3"/>
  <c r="Y2120" i="3" s="1"/>
  <c r="B2123" i="3"/>
  <c r="B2124" i="3"/>
  <c r="B2126" i="3"/>
  <c r="Y2126" i="3" s="1"/>
  <c r="B2132" i="3"/>
  <c r="B2140" i="3"/>
  <c r="B2149" i="3"/>
  <c r="Y2149" i="3" s="1"/>
  <c r="B2157" i="3"/>
  <c r="Y2157" i="3" s="1"/>
  <c r="B2169" i="3"/>
  <c r="Y2169" i="3" s="1"/>
  <c r="B2175" i="3"/>
  <c r="Y2175" i="3" s="1"/>
  <c r="B2176" i="3"/>
  <c r="Y2176" i="3" s="1"/>
  <c r="B2182" i="3"/>
  <c r="Y2182" i="3" s="1"/>
  <c r="B2191" i="3"/>
  <c r="Y2191" i="3" s="1"/>
  <c r="B2195" i="3"/>
  <c r="Y2195" i="3" s="1"/>
  <c r="B2196" i="3"/>
  <c r="Y2196" i="3" s="1"/>
  <c r="B2206" i="3"/>
  <c r="Y2206" i="3" s="1"/>
  <c r="B1619" i="3"/>
  <c r="Y1619" i="3" s="1"/>
  <c r="B1636" i="3"/>
  <c r="Y1636" i="3" s="1"/>
  <c r="B1649" i="3"/>
  <c r="Y1649" i="3" s="1"/>
  <c r="B1662" i="3"/>
  <c r="Y1662" i="3" s="1"/>
  <c r="B1668" i="3"/>
  <c r="Y1668" i="3" s="1"/>
  <c r="B1674" i="3"/>
  <c r="Y1674" i="3" s="1"/>
  <c r="B1681" i="3"/>
  <c r="Y1681" i="3" s="1"/>
  <c r="B1692" i="3"/>
  <c r="Y1692" i="3" s="1"/>
  <c r="B1698" i="3"/>
  <c r="Y1698" i="3" s="1"/>
  <c r="B1710" i="3"/>
  <c r="Y1710" i="3" s="1"/>
  <c r="B1712" i="3"/>
  <c r="Y1712" i="3" s="1"/>
  <c r="B1718" i="3"/>
  <c r="Y1718" i="3" s="1"/>
  <c r="B1723" i="3"/>
  <c r="Y1723" i="3" s="1"/>
  <c r="B1726" i="3"/>
  <c r="Y1726" i="3" s="1"/>
  <c r="B1731" i="3"/>
  <c r="B1739" i="3"/>
  <c r="B1776" i="3"/>
  <c r="B1778" i="3"/>
  <c r="Y1778" i="3" s="1"/>
  <c r="B1782" i="3"/>
  <c r="Y1782" i="3" s="1"/>
  <c r="B1839" i="3"/>
  <c r="Y1839" i="3" s="1"/>
  <c r="B1927" i="3"/>
  <c r="B1936" i="3"/>
  <c r="Y1936" i="3" s="1"/>
  <c r="B1946" i="3"/>
  <c r="B1951" i="3"/>
  <c r="B1962" i="3"/>
  <c r="Y1962" i="3" s="1"/>
  <c r="B1967" i="3"/>
  <c r="Y1967" i="3" s="1"/>
  <c r="B1978" i="3"/>
  <c r="Y1978" i="3" s="1"/>
  <c r="B2001" i="3"/>
  <c r="B2007" i="3"/>
  <c r="B2008" i="3"/>
  <c r="B2025" i="3"/>
  <c r="B2033" i="3"/>
  <c r="B2042" i="3"/>
  <c r="B2044" i="3"/>
  <c r="B2045" i="3"/>
  <c r="B2074" i="3"/>
  <c r="B2080" i="3"/>
  <c r="B2081" i="3"/>
  <c r="B2083" i="3"/>
  <c r="B1634" i="3"/>
  <c r="Y1634" i="3" s="1"/>
  <c r="B1724" i="3"/>
  <c r="B1736" i="3"/>
  <c r="Y1736" i="3" s="1"/>
  <c r="B1744" i="3"/>
  <c r="Y1744" i="3" s="1"/>
  <c r="B1832" i="3"/>
  <c r="Y1832" i="3" s="1"/>
  <c r="B1836" i="3"/>
  <c r="B1956" i="3"/>
  <c r="Y1956" i="3" s="1"/>
  <c r="B1985" i="3"/>
  <c r="Y1985" i="3" s="1"/>
  <c r="B1993" i="3"/>
  <c r="Y1993" i="3" s="1"/>
  <c r="B2013" i="3"/>
  <c r="B2053" i="3"/>
  <c r="B2075" i="3"/>
  <c r="B2199" i="3"/>
  <c r="Y2199" i="3" s="1"/>
  <c r="B2209" i="3"/>
  <c r="Y2209" i="3" s="1"/>
  <c r="B536" i="3"/>
  <c r="Y536" i="3" s="1"/>
  <c r="T535" i="2" s="1"/>
  <c r="B434" i="3"/>
  <c r="B421" i="3"/>
  <c r="B409" i="3"/>
  <c r="B323" i="3"/>
  <c r="Y323" i="3" s="1"/>
  <c r="T322" i="2" s="1"/>
  <c r="B279" i="3"/>
  <c r="Y279" i="3" s="1"/>
  <c r="T278" i="2" s="1"/>
  <c r="B233" i="3"/>
  <c r="Y233" i="3" s="1"/>
  <c r="T232" i="2" s="1"/>
  <c r="B79" i="3"/>
  <c r="Y79" i="3" s="1"/>
  <c r="T78" i="2" s="1"/>
  <c r="B476" i="3"/>
  <c r="B464" i="3"/>
  <c r="B365" i="3"/>
  <c r="B267" i="3"/>
  <c r="B255" i="3"/>
  <c r="B530" i="3"/>
  <c r="Y530" i="3" s="1"/>
  <c r="T529" i="2" s="1"/>
  <c r="B519" i="3"/>
  <c r="Y519" i="3" s="1"/>
  <c r="T518" i="2" s="1"/>
  <c r="B475" i="3"/>
  <c r="B397" i="3"/>
  <c r="B375" i="3"/>
  <c r="B209" i="3"/>
  <c r="Y209" i="3" s="1"/>
  <c r="T208" i="2" s="1"/>
  <c r="B156" i="3"/>
  <c r="Y156" i="3" s="1"/>
  <c r="T155" i="2" s="1"/>
  <c r="B496" i="3"/>
  <c r="Y496" i="3" s="1"/>
  <c r="T495" i="2" s="1"/>
  <c r="B485" i="3"/>
  <c r="B428" i="3"/>
  <c r="B329" i="3"/>
  <c r="B320" i="3"/>
  <c r="B286" i="3"/>
  <c r="Y286" i="3" s="1"/>
  <c r="T285" i="2" s="1"/>
  <c r="B265" i="3"/>
  <c r="Y265" i="3" s="1"/>
  <c r="T264" i="2" s="1"/>
  <c r="B230" i="3"/>
  <c r="Y230" i="3" s="1"/>
  <c r="T229" i="2" s="1"/>
  <c r="B197" i="3"/>
  <c r="Y197" i="3" s="1"/>
  <c r="T196" i="2" s="1"/>
  <c r="B110" i="3"/>
  <c r="Y110" i="3" s="1"/>
  <c r="T109" i="2" s="1"/>
  <c r="B75" i="3"/>
  <c r="B41" i="3"/>
  <c r="Y41" i="3" s="1"/>
  <c r="T40" i="2" s="1"/>
  <c r="B18" i="3"/>
  <c r="B529" i="3"/>
  <c r="Y529" i="3" s="1"/>
  <c r="T528" i="2" s="1"/>
  <c r="B484" i="3"/>
  <c r="B473" i="3"/>
  <c r="Y473" i="3" s="1"/>
  <c r="T472" i="2" s="1"/>
  <c r="B461" i="3"/>
  <c r="B169" i="3"/>
  <c r="Y169" i="3" s="1"/>
  <c r="T168" i="2" s="1"/>
  <c r="B534" i="3"/>
  <c r="Y534" i="3" s="1"/>
  <c r="T533" i="2" s="1"/>
  <c r="B523" i="3"/>
  <c r="Y523" i="3" s="1"/>
  <c r="T522" i="2" s="1"/>
  <c r="B512" i="3"/>
  <c r="Y512" i="3" s="1"/>
  <c r="T511" i="2" s="1"/>
  <c r="B501" i="3"/>
  <c r="Y501" i="3" s="1"/>
  <c r="T500" i="2" s="1"/>
  <c r="B490" i="3"/>
  <c r="Y490" i="3" s="1"/>
  <c r="T489" i="2" s="1"/>
  <c r="B478" i="3"/>
  <c r="B444" i="3"/>
  <c r="B433" i="3"/>
  <c r="B422" i="3"/>
  <c r="B410" i="3"/>
  <c r="B401" i="3"/>
  <c r="Y401" i="3" s="1"/>
  <c r="T400" i="2" s="1"/>
  <c r="B390" i="3"/>
  <c r="Y390" i="3" s="1"/>
  <c r="T389" i="2" s="1"/>
  <c r="B379" i="3"/>
  <c r="B368" i="3"/>
  <c r="B345" i="3"/>
  <c r="Y345" i="3" s="1"/>
  <c r="T344" i="2" s="1"/>
  <c r="B291" i="3"/>
  <c r="B268" i="3"/>
  <c r="Y268" i="3" s="1"/>
  <c r="T267" i="2" s="1"/>
  <c r="B246" i="3"/>
  <c r="Y246" i="3" s="1"/>
  <c r="T245" i="2" s="1"/>
  <c r="B223" i="3"/>
  <c r="Y223" i="3" s="1"/>
  <c r="T222" i="2" s="1"/>
  <c r="B202" i="3"/>
  <c r="Y202" i="3" s="1"/>
  <c r="T201" i="2" s="1"/>
  <c r="B190" i="3"/>
  <c r="Y190" i="3" s="1"/>
  <c r="T189" i="2" s="1"/>
  <c r="B180" i="3"/>
  <c r="Y180" i="3" s="1"/>
  <c r="T179" i="2" s="1"/>
  <c r="B168" i="3"/>
  <c r="Y168" i="3" s="1"/>
  <c r="T167" i="2" s="1"/>
  <c r="B138" i="3"/>
  <c r="Y138" i="3" s="1"/>
  <c r="T137" i="2" s="1"/>
  <c r="B127" i="3"/>
  <c r="Y127" i="3" s="1"/>
  <c r="T126" i="2" s="1"/>
  <c r="B103" i="3"/>
  <c r="Y103" i="3" s="1"/>
  <c r="T102" i="2" s="1"/>
  <c r="B80" i="3"/>
  <c r="Y80" i="3" s="1"/>
  <c r="T79" i="2" s="1"/>
  <c r="B34" i="3"/>
  <c r="Y34" i="3" s="1"/>
  <c r="T33" i="2" s="1"/>
  <c r="B1450" i="3"/>
  <c r="W1450" i="3" s="1"/>
  <c r="B1554" i="3"/>
  <c r="B1261" i="3"/>
  <c r="Y1261" i="3" s="1"/>
  <c r="T1260" i="2" s="1"/>
  <c r="B1251" i="3"/>
  <c r="Y1251" i="3" s="1"/>
  <c r="T1250" i="2" s="1"/>
  <c r="B1239" i="3"/>
  <c r="Y1239" i="3" s="1"/>
  <c r="T1238" i="2" s="1"/>
  <c r="B1227" i="3"/>
  <c r="Y1227" i="3" s="1"/>
  <c r="T1226" i="2" s="1"/>
  <c r="B1215" i="3"/>
  <c r="Y1215" i="3" s="1"/>
  <c r="T1214" i="2" s="1"/>
  <c r="B1203" i="3"/>
  <c r="Y1203" i="3" s="1"/>
  <c r="T1202" i="2" s="1"/>
  <c r="B1191" i="3"/>
  <c r="Y1191" i="3" s="1"/>
  <c r="T1190" i="2" s="1"/>
  <c r="B1179" i="3"/>
  <c r="Y1179" i="3" s="1"/>
  <c r="T1178" i="2" s="1"/>
  <c r="B1167" i="3"/>
  <c r="Y1167" i="3" s="1"/>
  <c r="T1166" i="2" s="1"/>
  <c r="B1155" i="3"/>
  <c r="Y1155" i="3" s="1"/>
  <c r="T1154" i="2" s="1"/>
  <c r="B1143" i="3"/>
  <c r="Y1143" i="3" s="1"/>
  <c r="T1142" i="2" s="1"/>
  <c r="B1131" i="3"/>
  <c r="B1119" i="3"/>
  <c r="Y1119" i="3" s="1"/>
  <c r="T1118" i="2" s="1"/>
  <c r="B1107" i="3"/>
  <c r="Y1107" i="3" s="1"/>
  <c r="T1106" i="2" s="1"/>
  <c r="B1095" i="3"/>
  <c r="Y1095" i="3" s="1"/>
  <c r="T1094" i="2" s="1"/>
  <c r="B1083" i="3"/>
  <c r="Y1083" i="3" s="1"/>
  <c r="T1082" i="2" s="1"/>
  <c r="B1072" i="3"/>
  <c r="Y1072" i="3" s="1"/>
  <c r="T1071" i="2" s="1"/>
  <c r="B1060" i="3"/>
  <c r="B1048" i="3"/>
  <c r="Y1048" i="3" s="1"/>
  <c r="T1047" i="2" s="1"/>
  <c r="B1036" i="3"/>
  <c r="Y1036" i="3" s="1"/>
  <c r="T1035" i="2" s="1"/>
  <c r="B1024" i="3"/>
  <c r="Y1024" i="3" s="1"/>
  <c r="T1023" i="2" s="1"/>
  <c r="B1012" i="3"/>
  <c r="Y1012" i="3" s="1"/>
  <c r="T1011" i="2" s="1"/>
  <c r="B1000" i="3"/>
  <c r="Y1000" i="3" s="1"/>
  <c r="T999" i="2" s="1"/>
  <c r="B988" i="3"/>
  <c r="Y988" i="3" s="1"/>
  <c r="T987" i="2" s="1"/>
  <c r="B977" i="3"/>
  <c r="Y977" i="3" s="1"/>
  <c r="T976" i="2" s="1"/>
  <c r="B966" i="3"/>
  <c r="Y966" i="3" s="1"/>
  <c r="T965" i="2" s="1"/>
  <c r="B954" i="3"/>
  <c r="B942" i="3"/>
  <c r="Y942" i="3" s="1"/>
  <c r="T941" i="2" s="1"/>
  <c r="B930" i="3"/>
  <c r="Y930" i="3" s="1"/>
  <c r="T929" i="2" s="1"/>
  <c r="B918" i="3"/>
  <c r="Y918" i="3" s="1"/>
  <c r="T917" i="2" s="1"/>
  <c r="B906" i="3"/>
  <c r="Y906" i="3" s="1"/>
  <c r="T905" i="2" s="1"/>
  <c r="B894" i="3"/>
  <c r="Y894" i="3" s="1"/>
  <c r="T893" i="2" s="1"/>
  <c r="B882" i="3"/>
  <c r="Y882" i="3" s="1"/>
  <c r="T881" i="2" s="1"/>
  <c r="B871" i="3"/>
  <c r="Y871" i="3" s="1"/>
  <c r="T870" i="2" s="1"/>
  <c r="B859" i="3"/>
  <c r="B848" i="3"/>
  <c r="Y848" i="3" s="1"/>
  <c r="T847" i="2" s="1"/>
  <c r="B836" i="3"/>
  <c r="Y836" i="3" s="1"/>
  <c r="T835" i="2" s="1"/>
  <c r="B825" i="3"/>
  <c r="Y825" i="3" s="1"/>
  <c r="T824" i="2" s="1"/>
  <c r="B814" i="3"/>
  <c r="Y814" i="3" s="1"/>
  <c r="T813" i="2" s="1"/>
  <c r="B803" i="3"/>
  <c r="Y803" i="3" s="1"/>
  <c r="T802" i="2" s="1"/>
  <c r="B780" i="3"/>
  <c r="Y780" i="3" s="1"/>
  <c r="T779" i="2" s="1"/>
  <c r="B768" i="3"/>
  <c r="B756" i="3"/>
  <c r="B745" i="3"/>
  <c r="B733" i="3"/>
  <c r="B721" i="3"/>
  <c r="B709" i="3"/>
  <c r="B697" i="3"/>
  <c r="B685" i="3"/>
  <c r="B673" i="3"/>
  <c r="Y673" i="3" s="1"/>
  <c r="T672" i="2" s="1"/>
  <c r="B661" i="3"/>
  <c r="Y661" i="3" s="1"/>
  <c r="T660" i="2" s="1"/>
  <c r="B649" i="3"/>
  <c r="Y649" i="3" s="1"/>
  <c r="T648" i="2" s="1"/>
  <c r="B637" i="3"/>
  <c r="Y637" i="3" s="1"/>
  <c r="T636" i="2" s="1"/>
  <c r="B625" i="3"/>
  <c r="Y625" i="3" s="1"/>
  <c r="T624" i="2" s="1"/>
  <c r="B614" i="3"/>
  <c r="Y614" i="3" s="1"/>
  <c r="T613" i="2" s="1"/>
  <c r="B602" i="3"/>
  <c r="Y602" i="3" s="1"/>
  <c r="T601" i="2" s="1"/>
  <c r="B590" i="3"/>
  <c r="Y590" i="3" s="1"/>
  <c r="T589" i="2" s="1"/>
  <c r="B578" i="3"/>
  <c r="Y578" i="3" s="1"/>
  <c r="T577" i="2" s="1"/>
  <c r="B567" i="3"/>
  <c r="Y567" i="3" s="1"/>
  <c r="T566" i="2" s="1"/>
  <c r="B556" i="3"/>
  <c r="Y556" i="3" s="1"/>
  <c r="T555" i="2" s="1"/>
  <c r="B545" i="3"/>
  <c r="Y545" i="3" s="1"/>
  <c r="T544" i="2" s="1"/>
  <c r="B500" i="3"/>
  <c r="Y500" i="3" s="1"/>
  <c r="T499" i="2" s="1"/>
  <c r="B489" i="3"/>
  <c r="B400" i="3"/>
  <c r="B378" i="3"/>
  <c r="B355" i="3"/>
  <c r="B344" i="3"/>
  <c r="Y344" i="3" s="1"/>
  <c r="T343" i="2" s="1"/>
  <c r="B1506" i="3"/>
  <c r="Y1506" i="3" s="1"/>
  <c r="T1505" i="2" s="1"/>
  <c r="B1402" i="3"/>
  <c r="W1402" i="3" s="1"/>
  <c r="B1250" i="3"/>
  <c r="Y1250" i="3" s="1"/>
  <c r="T1249" i="2" s="1"/>
  <c r="B1238" i="3"/>
  <c r="Y1238" i="3" s="1"/>
  <c r="T1237" i="2" s="1"/>
  <c r="B1226" i="3"/>
  <c r="Y1226" i="3" s="1"/>
  <c r="T1225" i="2" s="1"/>
  <c r="B1214" i="3"/>
  <c r="Y1214" i="3" s="1"/>
  <c r="T1213" i="2" s="1"/>
  <c r="B1202" i="3"/>
  <c r="Y1202" i="3" s="1"/>
  <c r="T1201" i="2" s="1"/>
  <c r="B1190" i="3"/>
  <c r="Y1190" i="3" s="1"/>
  <c r="T1189" i="2" s="1"/>
  <c r="B1178" i="3"/>
  <c r="Y1178" i="3" s="1"/>
  <c r="T1177" i="2" s="1"/>
  <c r="B1166" i="3"/>
  <c r="Y1166" i="3" s="1"/>
  <c r="T1165" i="2" s="1"/>
  <c r="B1154" i="3"/>
  <c r="Y1154" i="3" s="1"/>
  <c r="T1153" i="2" s="1"/>
  <c r="B1130" i="3"/>
  <c r="Y1130" i="3" s="1"/>
  <c r="T1129" i="2" s="1"/>
  <c r="B1118" i="3"/>
  <c r="Y1118" i="3" s="1"/>
  <c r="T1117" i="2" s="1"/>
  <c r="B1106" i="3"/>
  <c r="Y1106" i="3" s="1"/>
  <c r="T1105" i="2" s="1"/>
  <c r="B1094" i="3"/>
  <c r="Y1094" i="3" s="1"/>
  <c r="T1093" i="2" s="1"/>
  <c r="B1059" i="3"/>
  <c r="B1047" i="3"/>
  <c r="Y1047" i="3" s="1"/>
  <c r="T1046" i="2" s="1"/>
  <c r="B1035" i="3"/>
  <c r="Y1035" i="3" s="1"/>
  <c r="T1034" i="2" s="1"/>
  <c r="B1011" i="3"/>
  <c r="Y1011" i="3" s="1"/>
  <c r="T1010" i="2" s="1"/>
  <c r="B987" i="3"/>
  <c r="Y987" i="3" s="1"/>
  <c r="T986" i="2" s="1"/>
  <c r="B976" i="3"/>
  <c r="Y976" i="3" s="1"/>
  <c r="T975" i="2" s="1"/>
  <c r="B965" i="3"/>
  <c r="Y965" i="3" s="1"/>
  <c r="T964" i="2" s="1"/>
  <c r="B953" i="3"/>
  <c r="B941" i="3"/>
  <c r="Y941" i="3" s="1"/>
  <c r="T940" i="2" s="1"/>
  <c r="B929" i="3"/>
  <c r="Y929" i="3" s="1"/>
  <c r="T928" i="2" s="1"/>
  <c r="B917" i="3"/>
  <c r="Y917" i="3" s="1"/>
  <c r="T916" i="2" s="1"/>
  <c r="B1563" i="3"/>
  <c r="B1459" i="3"/>
  <c r="W1459" i="3" s="1"/>
  <c r="B1275" i="3"/>
  <c r="W1275" i="3" s="1"/>
  <c r="B1010" i="3"/>
  <c r="Y1010" i="3" s="1"/>
  <c r="T1009" i="2" s="1"/>
  <c r="B998" i="3"/>
  <c r="Y998" i="3" s="1"/>
  <c r="T997" i="2" s="1"/>
  <c r="B986" i="3"/>
  <c r="Y986" i="3" s="1"/>
  <c r="T985" i="2" s="1"/>
  <c r="B975" i="3"/>
  <c r="Y975" i="3" s="1"/>
  <c r="T974" i="2" s="1"/>
  <c r="B964" i="3"/>
  <c r="Y964" i="3" s="1"/>
  <c r="T963" i="2" s="1"/>
  <c r="B952" i="3"/>
  <c r="B940" i="3"/>
  <c r="Y940" i="3" s="1"/>
  <c r="T939" i="2" s="1"/>
  <c r="B928" i="3"/>
  <c r="Y928" i="3" s="1"/>
  <c r="T927" i="2" s="1"/>
  <c r="B916" i="3"/>
  <c r="Y916" i="3" s="1"/>
  <c r="T915" i="2" s="1"/>
  <c r="B904" i="3"/>
  <c r="Y904" i="3" s="1"/>
  <c r="T903" i="2" s="1"/>
  <c r="B892" i="3"/>
  <c r="Y892" i="3" s="1"/>
  <c r="T891" i="2" s="1"/>
  <c r="B880" i="3"/>
  <c r="Y880" i="3" s="1"/>
  <c r="T879" i="2" s="1"/>
  <c r="B869" i="3"/>
  <c r="Y869" i="3" s="1"/>
  <c r="T868" i="2" s="1"/>
  <c r="B857" i="3"/>
  <c r="Y857" i="3" s="1"/>
  <c r="T856" i="2" s="1"/>
  <c r="B846" i="3"/>
  <c r="Y846" i="3" s="1"/>
  <c r="T845" i="2" s="1"/>
  <c r="B834" i="3"/>
  <c r="Y834" i="3" s="1"/>
  <c r="T833" i="2" s="1"/>
  <c r="B823" i="3"/>
  <c r="Y823" i="3" s="1"/>
  <c r="T822" i="2" s="1"/>
  <c r="B812" i="3"/>
  <c r="Y812" i="3" s="1"/>
  <c r="T811" i="2" s="1"/>
  <c r="B801" i="3"/>
  <c r="Y801" i="3" s="1"/>
  <c r="T800" i="2" s="1"/>
  <c r="B1719" i="3"/>
  <c r="Y1719" i="3" s="1"/>
  <c r="B1725" i="3"/>
  <c r="B1729" i="3"/>
  <c r="Y1729" i="3" s="1"/>
  <c r="W1584" i="3"/>
  <c r="W1583" i="3"/>
  <c r="B1585" i="3"/>
  <c r="B1586" i="3"/>
  <c r="Y1586" i="3" s="1"/>
  <c r="B1587" i="3"/>
  <c r="Y1587" i="3" s="1"/>
  <c r="B1588" i="3"/>
  <c r="Y1588" i="3" s="1"/>
  <c r="B1589" i="3"/>
  <c r="B1590" i="3"/>
  <c r="Y1590" i="3" s="1"/>
  <c r="B1591" i="3"/>
  <c r="B1592" i="3"/>
  <c r="Y1592" i="3" s="1"/>
  <c r="B1593" i="3"/>
  <c r="B1594" i="3"/>
  <c r="Y1594" i="3" s="1"/>
  <c r="B1595" i="3"/>
  <c r="B1596" i="3"/>
  <c r="Y1596" i="3" s="1"/>
  <c r="B1597" i="3"/>
  <c r="Y1597" i="3" s="1"/>
  <c r="B1598" i="3"/>
  <c r="B1599" i="3"/>
  <c r="B1600" i="3"/>
  <c r="Y1600" i="3" s="1"/>
  <c r="B1601" i="3"/>
  <c r="Y1601" i="3" s="1"/>
  <c r="B1602" i="3"/>
  <c r="B1603" i="3"/>
  <c r="B1605" i="3"/>
  <c r="Y1605" i="3" s="1"/>
  <c r="B1614" i="3"/>
  <c r="B1630" i="3"/>
  <c r="Y1630" i="3" s="1"/>
  <c r="B1638" i="3"/>
  <c r="Y1638" i="3" s="1"/>
  <c r="B1650" i="3"/>
  <c r="Y1650" i="3" s="1"/>
  <c r="B1863" i="3"/>
  <c r="Y1863" i="3" s="1"/>
  <c r="B1870" i="3"/>
  <c r="Y1870" i="3" s="1"/>
  <c r="B1878" i="3"/>
  <c r="Y1878" i="3" s="1"/>
  <c r="B1882" i="3"/>
  <c r="B1888" i="3"/>
  <c r="B1916" i="3"/>
  <c r="B1918" i="3"/>
  <c r="Y1918" i="3" s="1"/>
  <c r="B1921" i="3"/>
  <c r="Y1921" i="3" s="1"/>
  <c r="B1933" i="3"/>
  <c r="B1942" i="3"/>
  <c r="B1966" i="3"/>
  <c r="Y1966" i="3" s="1"/>
  <c r="B2017" i="3"/>
  <c r="B2018" i="3"/>
  <c r="B2020" i="3"/>
  <c r="B2026" i="3"/>
  <c r="B2027" i="3"/>
  <c r="B2046" i="3"/>
  <c r="B2050" i="3"/>
  <c r="B2174" i="3"/>
  <c r="Y2174" i="3" s="1"/>
  <c r="B2177" i="3"/>
  <c r="Y2177" i="3" s="1"/>
  <c r="B2179" i="3"/>
  <c r="Y2179" i="3" s="1"/>
  <c r="B2198" i="3"/>
  <c r="Y2198" i="3" s="1"/>
  <c r="B2205" i="3"/>
  <c r="Y2205" i="3" s="1"/>
  <c r="B1610" i="3"/>
  <c r="B1633" i="3"/>
  <c r="Y1633" i="3" s="1"/>
  <c r="B1640" i="3"/>
  <c r="Y1640" i="3" s="1"/>
  <c r="B1648" i="3"/>
  <c r="Y1648" i="3" s="1"/>
  <c r="B1679" i="3"/>
  <c r="Y1679" i="3" s="1"/>
  <c r="B1682" i="3"/>
  <c r="Y1682" i="3" s="1"/>
  <c r="B1685" i="3"/>
  <c r="Y1685" i="3" s="1"/>
  <c r="B1705" i="3"/>
  <c r="Y1705" i="3" s="1"/>
  <c r="B1711" i="3"/>
  <c r="Y1711" i="3" s="1"/>
  <c r="B1722" i="3"/>
  <c r="Y1722" i="3" s="1"/>
  <c r="B1732" i="3"/>
  <c r="B1781" i="3"/>
  <c r="Y1781" i="3" s="1"/>
  <c r="B1828" i="3"/>
  <c r="Y1828" i="3" s="1"/>
  <c r="B1847" i="3"/>
  <c r="Y1847" i="3" s="1"/>
  <c r="B1851" i="3"/>
  <c r="Y1851" i="3" s="1"/>
  <c r="B1876" i="3"/>
  <c r="Y1876" i="3" s="1"/>
  <c r="B1891" i="3"/>
  <c r="Y1891" i="3" s="1"/>
  <c r="B1893" i="3"/>
  <c r="Y1893" i="3" s="1"/>
  <c r="B1895" i="3"/>
  <c r="Y1895" i="3" s="1"/>
  <c r="B1910" i="3"/>
  <c r="Y1910" i="3" s="1"/>
  <c r="B1954" i="3"/>
  <c r="B1973" i="3"/>
  <c r="Y1973" i="3" s="1"/>
  <c r="B1992" i="3"/>
  <c r="Y1992" i="3" s="1"/>
  <c r="B2004" i="3"/>
  <c r="B2012" i="3"/>
  <c r="B2032" i="3"/>
  <c r="B2189" i="3"/>
  <c r="Y2189" i="3" s="1"/>
  <c r="B2192" i="3"/>
  <c r="Y2192" i="3" s="1"/>
  <c r="B2193" i="3"/>
  <c r="Y2193" i="3" s="1"/>
  <c r="B2207" i="3"/>
  <c r="Y2207" i="3" s="1"/>
  <c r="B1645" i="3"/>
  <c r="Y1645" i="3" s="1"/>
  <c r="B1654" i="3"/>
  <c r="Y1654" i="3" s="1"/>
  <c r="B1655" i="3"/>
  <c r="Y1655" i="3" s="1"/>
  <c r="B1657" i="3"/>
  <c r="Y1657" i="3" s="1"/>
  <c r="B1667" i="3"/>
  <c r="Y1667" i="3" s="1"/>
  <c r="B1670" i="3"/>
  <c r="Y1670" i="3" s="1"/>
  <c r="B1672" i="3"/>
  <c r="Y1672" i="3" s="1"/>
  <c r="B1675" i="3"/>
  <c r="Y1675" i="3" s="1"/>
  <c r="B1677" i="3"/>
  <c r="Y1677" i="3" s="1"/>
  <c r="B1690" i="3"/>
  <c r="Y1690" i="3" s="1"/>
  <c r="B1702" i="3"/>
  <c r="Y1702" i="3" s="1"/>
  <c r="B1713" i="3"/>
  <c r="Y1713" i="3" s="1"/>
  <c r="B1721" i="3"/>
  <c r="Y1721" i="3" s="1"/>
  <c r="B1738" i="3"/>
  <c r="Y1738" i="3" s="1"/>
  <c r="B1748" i="3"/>
  <c r="B1754" i="3"/>
  <c r="Y1754" i="3" s="1"/>
  <c r="B1794" i="3"/>
  <c r="Y1794" i="3" s="1"/>
  <c r="B1800" i="3"/>
  <c r="Y1800" i="3" s="1"/>
  <c r="B1805" i="3"/>
  <c r="Y1805" i="3" s="1"/>
  <c r="B1843" i="3"/>
  <c r="Y1843" i="3" s="1"/>
  <c r="B1868" i="3"/>
  <c r="Y1868" i="3" s="1"/>
  <c r="B1890" i="3"/>
  <c r="B1901" i="3"/>
  <c r="B1915" i="3"/>
  <c r="Y1915" i="3" s="1"/>
  <c r="B1930" i="3"/>
  <c r="B1935" i="3"/>
  <c r="Y1935" i="3" s="1"/>
  <c r="B1947" i="3"/>
  <c r="B1958" i="3"/>
  <c r="Y1958" i="3" s="1"/>
  <c r="B1972" i="3"/>
  <c r="Y1972" i="3" s="1"/>
  <c r="B1990" i="3"/>
  <c r="Y1990" i="3" s="1"/>
  <c r="B1999" i="3"/>
  <c r="B2040" i="3"/>
  <c r="B2047" i="3"/>
  <c r="B2058" i="3"/>
  <c r="B2060" i="3"/>
  <c r="B2062" i="3"/>
  <c r="B2079" i="3"/>
  <c r="B2085" i="3"/>
  <c r="B2090" i="3"/>
  <c r="B2093" i="3"/>
  <c r="B2095" i="3"/>
  <c r="B2106" i="3"/>
  <c r="B2111" i="3"/>
  <c r="B2119" i="3"/>
  <c r="Y2119" i="3" s="1"/>
  <c r="B2130" i="3"/>
  <c r="Y2130" i="3" s="1"/>
  <c r="B2133" i="3"/>
  <c r="B2152" i="3"/>
  <c r="Y2152" i="3" s="1"/>
  <c r="B2154" i="3"/>
  <c r="Y2154" i="3" s="1"/>
  <c r="B2165" i="3"/>
  <c r="Y2165" i="3" s="1"/>
  <c r="B2171" i="3"/>
  <c r="Y2171" i="3" s="1"/>
  <c r="B2173" i="3"/>
  <c r="Y2173" i="3" s="1"/>
  <c r="B2180" i="3"/>
  <c r="Y2180" i="3" s="1"/>
  <c r="B2184" i="3"/>
  <c r="Y2184" i="3" s="1"/>
  <c r="B2190" i="3"/>
  <c r="Y2190" i="3" s="1"/>
  <c r="B2203" i="3"/>
  <c r="Y2203" i="3" s="1"/>
  <c r="B1613" i="3"/>
  <c r="B1615" i="3"/>
  <c r="B1616" i="3"/>
  <c r="Y1616" i="3" s="1"/>
  <c r="B1617" i="3"/>
  <c r="Y1617" i="3" s="1"/>
  <c r="B1618" i="3"/>
  <c r="Y1618" i="3" s="1"/>
  <c r="B1620" i="3"/>
  <c r="Y1620" i="3" s="1"/>
  <c r="B1621" i="3"/>
  <c r="Y1621" i="3" s="1"/>
  <c r="B1622" i="3"/>
  <c r="Y1622" i="3" s="1"/>
  <c r="B1623" i="3"/>
  <c r="Y1623" i="3" s="1"/>
  <c r="B1635" i="3"/>
  <c r="Y1635" i="3" s="1"/>
  <c r="B1637" i="3"/>
  <c r="Y1637" i="3" s="1"/>
  <c r="B1639" i="3"/>
  <c r="Y1639" i="3" s="1"/>
  <c r="B1641" i="3"/>
  <c r="Y1641" i="3" s="1"/>
  <c r="B1646" i="3"/>
  <c r="Y1646" i="3" s="1"/>
  <c r="B1658" i="3"/>
  <c r="Y1658" i="3" s="1"/>
  <c r="B1659" i="3"/>
  <c r="Y1659" i="3" s="1"/>
  <c r="B1660" i="3"/>
  <c r="Y1660" i="3" s="1"/>
  <c r="B1661" i="3"/>
  <c r="Y1661" i="3" s="1"/>
  <c r="B1665" i="3"/>
  <c r="Y1665" i="3" s="1"/>
  <c r="B1669" i="3"/>
  <c r="Y1669" i="3" s="1"/>
  <c r="B1678" i="3"/>
  <c r="Y1678" i="3" s="1"/>
  <c r="B1680" i="3"/>
  <c r="Y1680" i="3" s="1"/>
  <c r="B1684" i="3"/>
  <c r="Y1684" i="3" s="1"/>
  <c r="B1689" i="3"/>
  <c r="Y1689" i="3" s="1"/>
  <c r="B1691" i="3"/>
  <c r="Y1691" i="3" s="1"/>
  <c r="B1700" i="3"/>
  <c r="Y1700" i="3" s="1"/>
  <c r="B1249" i="3"/>
  <c r="Y1249" i="3" s="1"/>
  <c r="T1248" i="2" s="1"/>
  <c r="B1237" i="3"/>
  <c r="Y1237" i="3" s="1"/>
  <c r="T1236" i="2" s="1"/>
  <c r="B1225" i="3"/>
  <c r="Y1225" i="3" s="1"/>
  <c r="T1224" i="2" s="1"/>
  <c r="B1213" i="3"/>
  <c r="Y1213" i="3" s="1"/>
  <c r="T1212" i="2" s="1"/>
  <c r="B1177" i="3"/>
  <c r="Y1177" i="3" s="1"/>
  <c r="T1176" i="2" s="1"/>
  <c r="B1093" i="3"/>
  <c r="Y1093" i="3" s="1"/>
  <c r="T1092" i="2" s="1"/>
  <c r="B1247" i="3"/>
  <c r="Y1247" i="3" s="1"/>
  <c r="T1246" i="2" s="1"/>
  <c r="B1235" i="3"/>
  <c r="B1223" i="3"/>
  <c r="B1211" i="3"/>
  <c r="Y1211" i="3" s="1"/>
  <c r="T1210" i="2" s="1"/>
  <c r="B1199" i="3"/>
  <c r="Y1199" i="3" s="1"/>
  <c r="T1198" i="2" s="1"/>
  <c r="B1323" i="3"/>
  <c r="B1507" i="3"/>
  <c r="B1264" i="3"/>
  <c r="Y1264" i="3" s="1"/>
  <c r="T1263" i="2" s="1"/>
  <c r="B1254" i="3"/>
  <c r="Y1254" i="3" s="1"/>
  <c r="T1253" i="2" s="1"/>
  <c r="B1242" i="3"/>
  <c r="B1230" i="3"/>
  <c r="Y1230" i="3" s="1"/>
  <c r="T1229" i="2" s="1"/>
  <c r="B1218" i="3"/>
  <c r="Y1218" i="3" s="1"/>
  <c r="T1217" i="2" s="1"/>
  <c r="B1206" i="3"/>
  <c r="Y1206" i="3" s="1"/>
  <c r="T1205" i="2" s="1"/>
  <c r="B1194" i="3"/>
  <c r="Y1194" i="3" s="1"/>
  <c r="T1193" i="2" s="1"/>
  <c r="B1182" i="3"/>
  <c r="Y1182" i="3" s="1"/>
  <c r="T1181" i="2" s="1"/>
  <c r="B1170" i="3"/>
  <c r="Y1170" i="3" s="1"/>
  <c r="T1169" i="2" s="1"/>
  <c r="B1158" i="3"/>
  <c r="B1134" i="3"/>
  <c r="Y1134" i="3" s="1"/>
  <c r="T1133" i="2" s="1"/>
  <c r="B1110" i="3"/>
  <c r="Y1110" i="3" s="1"/>
  <c r="T1109" i="2" s="1"/>
  <c r="B1075" i="3"/>
  <c r="Y1075" i="3" s="1"/>
  <c r="T1074" i="2" s="1"/>
  <c r="B1051" i="3"/>
  <c r="B1039" i="3"/>
  <c r="Y1039" i="3" s="1"/>
  <c r="T1038" i="2" s="1"/>
  <c r="B1027" i="3"/>
  <c r="Y1027" i="3" s="1"/>
  <c r="T1026" i="2" s="1"/>
  <c r="B1003" i="3"/>
  <c r="Y1003" i="3" s="1"/>
  <c r="T1002" i="2" s="1"/>
  <c r="B991" i="3"/>
  <c r="Y991" i="3" s="1"/>
  <c r="T990" i="2" s="1"/>
  <c r="B980" i="3"/>
  <c r="Y980" i="3" s="1"/>
  <c r="T979" i="2" s="1"/>
  <c r="B969" i="3"/>
  <c r="Y969" i="3" s="1"/>
  <c r="T968" i="2" s="1"/>
  <c r="B957" i="3"/>
  <c r="B945" i="3"/>
  <c r="Y945" i="3" s="1"/>
  <c r="T944" i="2" s="1"/>
  <c r="B933" i="3"/>
  <c r="Y933" i="3" s="1"/>
  <c r="T932" i="2" s="1"/>
  <c r="B921" i="3"/>
  <c r="Y921" i="3" s="1"/>
  <c r="T920" i="2" s="1"/>
  <c r="B909" i="3"/>
  <c r="Y909" i="3" s="1"/>
  <c r="T908" i="2" s="1"/>
  <c r="B897" i="3"/>
  <c r="Y897" i="3" s="1"/>
  <c r="T896" i="2" s="1"/>
  <c r="B885" i="3"/>
  <c r="Y885" i="3" s="1"/>
  <c r="T884" i="2" s="1"/>
  <c r="B873" i="3"/>
  <c r="Y873" i="3" s="1"/>
  <c r="T872" i="2" s="1"/>
  <c r="B862" i="3"/>
  <c r="B839" i="3"/>
  <c r="Y839" i="3" s="1"/>
  <c r="T838" i="2" s="1"/>
  <c r="B1263" i="3"/>
  <c r="Y1263" i="3" s="1"/>
  <c r="T1262" i="2" s="1"/>
  <c r="B1253" i="3"/>
  <c r="Y1253" i="3" s="1"/>
  <c r="T1252" i="2" s="1"/>
  <c r="B1241" i="3"/>
  <c r="Y1241" i="3" s="1"/>
  <c r="T1240" i="2" s="1"/>
  <c r="B1229" i="3"/>
  <c r="B1217" i="3"/>
  <c r="Y1217" i="3" s="1"/>
  <c r="T1216" i="2" s="1"/>
  <c r="B1205" i="3"/>
  <c r="Y1205" i="3" s="1"/>
  <c r="T1204" i="2" s="1"/>
  <c r="B1193" i="3"/>
  <c r="Y1193" i="3" s="1"/>
  <c r="T1192" i="2" s="1"/>
  <c r="B1181" i="3"/>
  <c r="Y1181" i="3" s="1"/>
  <c r="T1180" i="2" s="1"/>
  <c r="B1145" i="3"/>
  <c r="Y1145" i="3" s="1"/>
  <c r="T1144" i="2" s="1"/>
  <c r="B1121" i="3"/>
  <c r="Y1121" i="3" s="1"/>
  <c r="T1120" i="2" s="1"/>
  <c r="B1109" i="3"/>
  <c r="Y1109" i="3" s="1"/>
  <c r="T1108" i="2" s="1"/>
  <c r="B1097" i="3"/>
  <c r="Y1097" i="3" s="1"/>
  <c r="T1096" i="2" s="1"/>
  <c r="B1074" i="3"/>
  <c r="Y1074" i="3" s="1"/>
  <c r="T1073" i="2" s="1"/>
  <c r="B1062" i="3"/>
  <c r="B1038" i="3"/>
  <c r="Y1038" i="3" s="1"/>
  <c r="T1037" i="2" s="1"/>
  <c r="B1026" i="3"/>
  <c r="Y1026" i="3" s="1"/>
  <c r="T1025" i="2" s="1"/>
  <c r="B1002" i="3"/>
  <c r="Y1002" i="3" s="1"/>
  <c r="T1001" i="2" s="1"/>
  <c r="B990" i="3"/>
  <c r="Y990" i="3" s="1"/>
  <c r="T989" i="2" s="1"/>
  <c r="B979" i="3"/>
  <c r="Y979" i="3" s="1"/>
  <c r="T978" i="2" s="1"/>
  <c r="B968" i="3"/>
  <c r="Y968" i="3" s="1"/>
  <c r="T967" i="2" s="1"/>
  <c r="B956" i="3"/>
  <c r="B944" i="3"/>
  <c r="Y944" i="3" s="1"/>
  <c r="T943" i="2" s="1"/>
  <c r="B932" i="3"/>
  <c r="Y932" i="3" s="1"/>
  <c r="T931" i="2" s="1"/>
  <c r="B920" i="3"/>
  <c r="Y920" i="3" s="1"/>
  <c r="T919" i="2" s="1"/>
  <c r="B908" i="3"/>
  <c r="Y908" i="3" s="1"/>
  <c r="T907" i="2" s="1"/>
  <c r="B896" i="3"/>
  <c r="Y896" i="3" s="1"/>
  <c r="T895" i="2" s="1"/>
  <c r="B884" i="3"/>
  <c r="Y884" i="3" s="1"/>
  <c r="T883" i="2" s="1"/>
  <c r="B872" i="3"/>
  <c r="Y872" i="3" s="1"/>
  <c r="T871" i="2" s="1"/>
  <c r="B861" i="3"/>
  <c r="B850" i="3"/>
  <c r="Y850" i="3" s="1"/>
  <c r="T849" i="2" s="1"/>
  <c r="B838" i="3"/>
  <c r="Y838" i="3" s="1"/>
  <c r="T837" i="2" s="1"/>
  <c r="B723" i="3"/>
  <c r="B711" i="3"/>
  <c r="B699" i="3"/>
  <c r="B687" i="3"/>
  <c r="B675" i="3"/>
  <c r="Y675" i="3" s="1"/>
  <c r="T674" i="2" s="1"/>
  <c r="B663" i="3"/>
  <c r="Y663" i="3" s="1"/>
  <c r="T662" i="2" s="1"/>
  <c r="B651" i="3"/>
  <c r="Y651" i="3" s="1"/>
  <c r="T650" i="2" s="1"/>
  <c r="B639" i="3"/>
  <c r="Y639" i="3" s="1"/>
  <c r="T638" i="2" s="1"/>
  <c r="B627" i="3"/>
  <c r="Y627" i="3" s="1"/>
  <c r="T626" i="2" s="1"/>
  <c r="B616" i="3"/>
  <c r="Y616" i="3" s="1"/>
  <c r="T615" i="2" s="1"/>
  <c r="B604" i="3"/>
  <c r="Y604" i="3" s="1"/>
  <c r="T603" i="2" s="1"/>
  <c r="B592" i="3"/>
  <c r="Y592" i="3" s="1"/>
  <c r="T591" i="2" s="1"/>
  <c r="B580" i="3"/>
  <c r="Y580" i="3" s="1"/>
  <c r="T579" i="2" s="1"/>
  <c r="B569" i="3"/>
  <c r="Y569" i="3" s="1"/>
  <c r="T568" i="2" s="1"/>
  <c r="B558" i="3"/>
  <c r="Y558" i="3" s="1"/>
  <c r="T557" i="2" s="1"/>
  <c r="B370" i="3"/>
  <c r="B472" i="3"/>
  <c r="B449" i="3"/>
  <c r="B382" i="3"/>
  <c r="B262" i="3"/>
  <c r="Y262" i="3" s="1"/>
  <c r="T261" i="2" s="1"/>
  <c r="B250" i="3"/>
  <c r="B238" i="3"/>
  <c r="Y238" i="3" s="1"/>
  <c r="T237" i="2" s="1"/>
  <c r="B526" i="3"/>
  <c r="Y526" i="3" s="1"/>
  <c r="T525" i="2" s="1"/>
  <c r="B348" i="3"/>
  <c r="Y348" i="3" s="1"/>
  <c r="T347" i="2" s="1"/>
  <c r="B337" i="3"/>
  <c r="B325" i="3"/>
  <c r="B193" i="3"/>
  <c r="Y193" i="3" s="1"/>
  <c r="T192" i="2" s="1"/>
  <c r="B1555" i="3"/>
  <c r="B336" i="3"/>
  <c r="B303" i="3"/>
  <c r="Y303" i="3" s="1"/>
  <c r="T302" i="2" s="1"/>
  <c r="B533" i="3"/>
  <c r="Y533" i="3" s="1"/>
  <c r="T532" i="2" s="1"/>
  <c r="B522" i="3"/>
  <c r="Y522" i="3" s="1"/>
  <c r="T521" i="2" s="1"/>
  <c r="B511" i="3"/>
  <c r="Y511" i="3" s="1"/>
  <c r="T510" i="2" s="1"/>
  <c r="B477" i="3"/>
  <c r="B466" i="3"/>
  <c r="B455" i="3"/>
  <c r="B443" i="3"/>
  <c r="B432" i="3"/>
  <c r="B389" i="3"/>
  <c r="B312" i="3"/>
  <c r="B301" i="3"/>
  <c r="Y301" i="3" s="1"/>
  <c r="T300" i="2" s="1"/>
  <c r="B257" i="3"/>
  <c r="B245" i="3"/>
  <c r="Y245" i="3" s="1"/>
  <c r="T244" i="2" s="1"/>
  <c r="B531" i="3"/>
  <c r="Y531" i="3" s="1"/>
  <c r="T530" i="2" s="1"/>
  <c r="B520" i="3"/>
  <c r="Y520" i="3" s="1"/>
  <c r="T519" i="2" s="1"/>
  <c r="B509" i="3"/>
  <c r="Y509" i="3" s="1"/>
  <c r="T508" i="2" s="1"/>
  <c r="B498" i="3"/>
  <c r="Y498" i="3" s="1"/>
  <c r="T497" i="2" s="1"/>
  <c r="B487" i="3"/>
  <c r="B453" i="3"/>
  <c r="B419" i="3"/>
  <c r="B408" i="3"/>
  <c r="B398" i="3"/>
  <c r="B387" i="3"/>
  <c r="B343" i="3"/>
  <c r="B331" i="3"/>
  <c r="B243" i="3"/>
  <c r="Y243" i="3" s="1"/>
  <c r="T242" i="2" s="1"/>
  <c r="B231" i="3"/>
  <c r="Y231" i="3" s="1"/>
  <c r="T230" i="2" s="1"/>
  <c r="B210" i="3"/>
  <c r="Y210" i="3" s="1"/>
  <c r="T209" i="2" s="1"/>
  <c r="B199" i="3"/>
  <c r="Y199" i="3" s="1"/>
  <c r="T198" i="2" s="1"/>
  <c r="B145" i="3"/>
  <c r="Y145" i="3" s="1"/>
  <c r="T144" i="2" s="1"/>
  <c r="B508" i="3"/>
  <c r="Y508" i="3" s="1"/>
  <c r="T507" i="2" s="1"/>
  <c r="B497" i="3"/>
  <c r="Y497" i="3" s="1"/>
  <c r="T496" i="2" s="1"/>
  <c r="B486" i="3"/>
  <c r="B386" i="3"/>
  <c r="B364" i="3"/>
  <c r="B342" i="3"/>
  <c r="B266" i="3"/>
  <c r="Y266" i="3" s="1"/>
  <c r="T265" i="2" s="1"/>
  <c r="B176" i="3"/>
  <c r="Y176" i="3" s="1"/>
  <c r="T175" i="2" s="1"/>
  <c r="B507" i="3"/>
  <c r="Y507" i="3" s="1"/>
  <c r="T506" i="2" s="1"/>
  <c r="B462" i="3"/>
  <c r="B417" i="3"/>
  <c r="B407" i="3"/>
  <c r="B396" i="3"/>
  <c r="B374" i="3"/>
  <c r="B363" i="3"/>
  <c r="B308" i="3"/>
  <c r="B297" i="3"/>
  <c r="B275" i="3"/>
  <c r="Y275" i="3" s="1"/>
  <c r="T274" i="2" s="1"/>
  <c r="B253" i="3"/>
  <c r="B241" i="3"/>
  <c r="Y241" i="3" s="1"/>
  <c r="T240" i="2" s="1"/>
  <c r="B208" i="3"/>
  <c r="Y208" i="3" s="1"/>
  <c r="T207" i="2" s="1"/>
  <c r="B186" i="3"/>
  <c r="Y186" i="3" s="1"/>
  <c r="T185" i="2" s="1"/>
  <c r="B164" i="3"/>
  <c r="B122" i="3"/>
  <c r="Y122" i="3" s="1"/>
  <c r="T121" i="2" s="1"/>
  <c r="B98" i="3"/>
  <c r="Y98" i="3" s="1"/>
  <c r="T97" i="2" s="1"/>
  <c r="B86" i="3"/>
  <c r="Y86" i="3" s="1"/>
  <c r="T85" i="2" s="1"/>
  <c r="B495" i="3"/>
  <c r="Y495" i="3" s="1"/>
  <c r="T494" i="2" s="1"/>
  <c r="B296" i="3"/>
  <c r="B174" i="3"/>
  <c r="Y174" i="3" s="1"/>
  <c r="T173" i="2" s="1"/>
  <c r="B121" i="3"/>
  <c r="Y121" i="3" s="1"/>
  <c r="T120" i="2" s="1"/>
  <c r="B109" i="3"/>
  <c r="Y109" i="3" s="1"/>
  <c r="T108" i="2" s="1"/>
  <c r="B535" i="3"/>
  <c r="Y535" i="3" s="1"/>
  <c r="T534" i="2" s="1"/>
  <c r="B456" i="3"/>
  <c r="Y456" i="3" s="1"/>
  <c r="T455" i="2" s="1"/>
  <c r="B411" i="3"/>
  <c r="B402" i="3"/>
  <c r="B380" i="3"/>
  <c r="B369" i="3"/>
  <c r="B324" i="3"/>
  <c r="Y324" i="3" s="1"/>
  <c r="T323" i="2" s="1"/>
  <c r="B214" i="3"/>
  <c r="Y214" i="3" s="1"/>
  <c r="T213" i="2" s="1"/>
  <c r="B149" i="3"/>
  <c r="Y149" i="3" s="1"/>
  <c r="T148" i="2" s="1"/>
  <c r="B104" i="3"/>
  <c r="Y104" i="3" s="1"/>
  <c r="T103" i="2" s="1"/>
  <c r="B1262" i="3"/>
  <c r="B1252" i="3"/>
  <c r="Y1252" i="3" s="1"/>
  <c r="T1251" i="2" s="1"/>
  <c r="B1240" i="3"/>
  <c r="Y1240" i="3" s="1"/>
  <c r="T1239" i="2" s="1"/>
  <c r="B1228" i="3"/>
  <c r="Y1228" i="3" s="1"/>
  <c r="T1227" i="2" s="1"/>
  <c r="B1216" i="3"/>
  <c r="Y1216" i="3" s="1"/>
  <c r="T1215" i="2" s="1"/>
  <c r="B1204" i="3"/>
  <c r="Y1204" i="3" s="1"/>
  <c r="T1203" i="2" s="1"/>
  <c r="B1192" i="3"/>
  <c r="Y1192" i="3" s="1"/>
  <c r="T1191" i="2" s="1"/>
  <c r="B1180" i="3"/>
  <c r="Y1180" i="3" s="1"/>
  <c r="T1179" i="2" s="1"/>
  <c r="B1108" i="3"/>
  <c r="Y1108" i="3" s="1"/>
  <c r="T1107" i="2" s="1"/>
  <c r="B1084" i="3"/>
  <c r="Y1084" i="3" s="1"/>
  <c r="T1083" i="2" s="1"/>
  <c r="B989" i="3"/>
  <c r="Y989" i="3" s="1"/>
  <c r="T988" i="2" s="1"/>
  <c r="B978" i="3"/>
  <c r="Y978" i="3" s="1"/>
  <c r="T977" i="2" s="1"/>
  <c r="B967" i="3"/>
  <c r="Y967" i="3" s="1"/>
  <c r="T966" i="2" s="1"/>
  <c r="B955" i="3"/>
  <c r="B943" i="3"/>
  <c r="Y943" i="3" s="1"/>
  <c r="T942" i="2" s="1"/>
  <c r="B931" i="3"/>
  <c r="Y931" i="3" s="1"/>
  <c r="T930" i="2" s="1"/>
  <c r="B919" i="3"/>
  <c r="Y919" i="3" s="1"/>
  <c r="T918" i="2" s="1"/>
  <c r="B907" i="3"/>
  <c r="Y907" i="3" s="1"/>
  <c r="T906" i="2" s="1"/>
  <c r="B895" i="3"/>
  <c r="Y895" i="3" s="1"/>
  <c r="T894" i="2" s="1"/>
  <c r="B883" i="3"/>
  <c r="Y883" i="3" s="1"/>
  <c r="T882" i="2" s="1"/>
  <c r="B860" i="3"/>
  <c r="B1371" i="3"/>
  <c r="W1371" i="3" s="1"/>
  <c r="B1260" i="3"/>
  <c r="Y1260" i="3" s="1"/>
  <c r="T1259" i="2" s="1"/>
  <c r="B1201" i="3"/>
  <c r="Y1201" i="3" s="1"/>
  <c r="T1200" i="2" s="1"/>
  <c r="B1189" i="3"/>
  <c r="Y1189" i="3" s="1"/>
  <c r="T1188" i="2" s="1"/>
  <c r="B1165" i="3"/>
  <c r="B1117" i="3"/>
  <c r="Y1117" i="3" s="1"/>
  <c r="T1116" i="2" s="1"/>
  <c r="B1046" i="3"/>
  <c r="Y1046" i="3" s="1"/>
  <c r="T1045" i="2" s="1"/>
  <c r="B1034" i="3"/>
  <c r="Y1034" i="3" s="1"/>
  <c r="T1033" i="2" s="1"/>
  <c r="B1022" i="3"/>
  <c r="Y1022" i="3" s="1"/>
  <c r="T1021" i="2" s="1"/>
  <c r="B903" i="3"/>
  <c r="Y903" i="3" s="1"/>
  <c r="T902" i="2" s="1"/>
  <c r="B694" i="3"/>
  <c r="B1467" i="3"/>
  <c r="W1467" i="3" s="1"/>
  <c r="B1161" i="3"/>
  <c r="B1149" i="3"/>
  <c r="Y1149" i="3" s="1"/>
  <c r="T1148" i="2" s="1"/>
  <c r="B1125" i="3"/>
  <c r="Y1125" i="3" s="1"/>
  <c r="T1124" i="2" s="1"/>
  <c r="B1938" i="3"/>
  <c r="B1941" i="3"/>
  <c r="B1945" i="3"/>
  <c r="B1957" i="3"/>
  <c r="Y1957" i="3" s="1"/>
  <c r="B891" i="3"/>
  <c r="Y891" i="3" s="1"/>
  <c r="T890" i="2" s="1"/>
  <c r="B879" i="3"/>
  <c r="Y879" i="3" s="1"/>
  <c r="T878" i="2" s="1"/>
  <c r="B868" i="3"/>
  <c r="Y868" i="3" s="1"/>
  <c r="T867" i="2" s="1"/>
  <c r="B1031" i="3"/>
  <c r="Y1031" i="3" s="1"/>
  <c r="T1030" i="2" s="1"/>
  <c r="B1019" i="3"/>
  <c r="Y1019" i="3" s="1"/>
  <c r="T1018" i="2" s="1"/>
  <c r="B1979" i="3"/>
  <c r="Y1979" i="3" s="1"/>
  <c r="B1981" i="3"/>
  <c r="Y1981" i="3" s="1"/>
  <c r="B1982" i="3"/>
  <c r="Y1982" i="3" s="1"/>
  <c r="B1987" i="3"/>
  <c r="Y1987" i="3" s="1"/>
  <c r="B2100" i="3"/>
  <c r="B1720" i="3"/>
  <c r="Y1720" i="3" s="1"/>
  <c r="B2023" i="3"/>
  <c r="B856" i="3"/>
  <c r="Y856" i="3" s="1"/>
  <c r="T855" i="2" s="1"/>
  <c r="B693" i="3"/>
  <c r="B669" i="3"/>
  <c r="Y669" i="3" s="1"/>
  <c r="T668" i="2" s="1"/>
  <c r="B657" i="3"/>
  <c r="Y657" i="3" s="1"/>
  <c r="T656" i="2" s="1"/>
  <c r="B610" i="3"/>
  <c r="Y610" i="3" s="1"/>
  <c r="T609" i="2" s="1"/>
  <c r="B598" i="3"/>
  <c r="Y598" i="3" s="1"/>
  <c r="T597" i="2" s="1"/>
  <c r="B563" i="3"/>
  <c r="Y563" i="3" s="1"/>
  <c r="T562" i="2" s="1"/>
  <c r="B1410" i="3"/>
  <c r="W1410" i="3" s="1"/>
  <c r="B1306" i="3"/>
  <c r="B1174" i="3"/>
  <c r="Y1174" i="3" s="1"/>
  <c r="T1173" i="2" s="1"/>
  <c r="B1162" i="3"/>
  <c r="B1150" i="3"/>
  <c r="Y1150" i="3" s="1"/>
  <c r="T1149" i="2" s="1"/>
  <c r="B1138" i="3"/>
  <c r="Y1138" i="3" s="1"/>
  <c r="T1137" i="2" s="1"/>
  <c r="B1126" i="3"/>
  <c r="Y1126" i="3" s="1"/>
  <c r="T1125" i="2" s="1"/>
  <c r="B1114" i="3"/>
  <c r="Y1114" i="3" s="1"/>
  <c r="T1113" i="2" s="1"/>
  <c r="B1102" i="3"/>
  <c r="Y1102" i="3" s="1"/>
  <c r="T1101" i="2" s="1"/>
  <c r="B1090" i="3"/>
  <c r="Y1090" i="3" s="1"/>
  <c r="T1089" i="2" s="1"/>
  <c r="B1079" i="3"/>
  <c r="Y1079" i="3" s="1"/>
  <c r="T1078" i="2" s="1"/>
  <c r="B1067" i="3"/>
  <c r="Y1067" i="3" s="1"/>
  <c r="T1066" i="2" s="1"/>
  <c r="B1055" i="3"/>
  <c r="B1043" i="3"/>
  <c r="B1007" i="3"/>
  <c r="Y1007" i="3" s="1"/>
  <c r="T1006" i="2" s="1"/>
  <c r="B995" i="3"/>
  <c r="Y995" i="3" s="1"/>
  <c r="T994" i="2" s="1"/>
  <c r="B972" i="3"/>
  <c r="Y972" i="3" s="1"/>
  <c r="T971" i="2" s="1"/>
  <c r="B2010" i="3"/>
  <c r="B2011" i="3"/>
  <c r="B2071" i="3"/>
  <c r="B2088" i="3"/>
  <c r="B2098" i="3"/>
  <c r="B2109" i="3"/>
  <c r="B845" i="3"/>
  <c r="Y845" i="3" s="1"/>
  <c r="T844" i="2" s="1"/>
  <c r="B833" i="3"/>
  <c r="Y833" i="3" s="1"/>
  <c r="T832" i="2" s="1"/>
  <c r="B822" i="3"/>
  <c r="Y822" i="3" s="1"/>
  <c r="T821" i="2" s="1"/>
  <c r="B752" i="3"/>
  <c r="B741" i="3"/>
  <c r="B729" i="3"/>
  <c r="B717" i="3"/>
  <c r="B705" i="3"/>
  <c r="B645" i="3"/>
  <c r="Y645" i="3" s="1"/>
  <c r="T644" i="2" s="1"/>
  <c r="B633" i="3"/>
  <c r="Y633" i="3" s="1"/>
  <c r="T632" i="2" s="1"/>
  <c r="B621" i="3"/>
  <c r="Y621" i="3" s="1"/>
  <c r="T620" i="2" s="1"/>
  <c r="B574" i="3"/>
  <c r="Y574" i="3" s="1"/>
  <c r="T573" i="2" s="1"/>
  <c r="B541" i="3"/>
  <c r="Y541" i="3" s="1"/>
  <c r="T540" i="2" s="1"/>
  <c r="B474" i="3"/>
  <c r="B2112" i="3"/>
  <c r="B2117" i="3"/>
  <c r="B2118" i="3"/>
  <c r="B2125" i="3"/>
  <c r="B2134" i="3"/>
  <c r="B2143" i="3"/>
  <c r="B2146" i="3"/>
  <c r="B2151" i="3"/>
  <c r="Y2151" i="3" s="1"/>
  <c r="B1656" i="3"/>
  <c r="Y1656" i="3" s="1"/>
  <c r="B1664" i="3"/>
  <c r="Y1664" i="3" s="1"/>
  <c r="B1707" i="3"/>
  <c r="Y1707" i="3" s="1"/>
  <c r="B1716" i="3"/>
  <c r="B1928" i="3"/>
  <c r="Y1928" i="3" s="1"/>
  <c r="B1940" i="3"/>
  <c r="B1960" i="3"/>
  <c r="Y1960" i="3" s="1"/>
  <c r="B811" i="3"/>
  <c r="Y811" i="3" s="1"/>
  <c r="T810" i="2" s="1"/>
  <c r="B800" i="3"/>
  <c r="Y800" i="3" s="1"/>
  <c r="T799" i="2" s="1"/>
  <c r="B1411" i="3"/>
  <c r="W1411" i="3" s="1"/>
  <c r="B1187" i="3"/>
  <c r="Y1187" i="3" s="1"/>
  <c r="T1186" i="2" s="1"/>
  <c r="B1175" i="3"/>
  <c r="Y1175" i="3" s="1"/>
  <c r="T1174" i="2" s="1"/>
  <c r="B1127" i="3"/>
  <c r="Y1127" i="3" s="1"/>
  <c r="T1126" i="2" s="1"/>
  <c r="B1115" i="3"/>
  <c r="Y1115" i="3" s="1"/>
  <c r="T1114" i="2" s="1"/>
  <c r="B1103" i="3"/>
  <c r="Y1103" i="3" s="1"/>
  <c r="T1102" i="2" s="1"/>
  <c r="B1091" i="3"/>
  <c r="Y1091" i="3" s="1"/>
  <c r="T1090" i="2" s="1"/>
  <c r="B1080" i="3"/>
  <c r="Y1080" i="3" s="1"/>
  <c r="T1079" i="2" s="1"/>
  <c r="B1068" i="3"/>
  <c r="Y1068" i="3" s="1"/>
  <c r="T1067" i="2" s="1"/>
  <c r="B1056" i="3"/>
  <c r="B1044" i="3"/>
  <c r="Y1044" i="3" s="1"/>
  <c r="T1043" i="2" s="1"/>
  <c r="B1032" i="3"/>
  <c r="Y1032" i="3" s="1"/>
  <c r="T1031" i="2" s="1"/>
  <c r="B1020" i="3"/>
  <c r="Y1020" i="3" s="1"/>
  <c r="T1019" i="2" s="1"/>
  <c r="B1008" i="3"/>
  <c r="Y1008" i="3" s="1"/>
  <c r="T1007" i="2" s="1"/>
  <c r="B996" i="3"/>
  <c r="Y996" i="3" s="1"/>
  <c r="T995" i="2" s="1"/>
  <c r="B984" i="3"/>
  <c r="Y984" i="3" s="1"/>
  <c r="T983" i="2" s="1"/>
  <c r="B973" i="3"/>
  <c r="Y973" i="3" s="1"/>
  <c r="T972" i="2" s="1"/>
  <c r="B962" i="3"/>
  <c r="Y962" i="3" s="1"/>
  <c r="T961" i="2" s="1"/>
  <c r="B950" i="3"/>
  <c r="B938" i="3"/>
  <c r="Y938" i="3" s="1"/>
  <c r="T937" i="2" s="1"/>
  <c r="B926" i="3"/>
  <c r="Y926" i="3" s="1"/>
  <c r="T925" i="2" s="1"/>
  <c r="B914" i="3"/>
  <c r="Y914" i="3" s="1"/>
  <c r="T913" i="2" s="1"/>
  <c r="B902" i="3"/>
  <c r="Y902" i="3" s="1"/>
  <c r="T901" i="2" s="1"/>
  <c r="B890" i="3"/>
  <c r="Y890" i="3" s="1"/>
  <c r="T889" i="2" s="1"/>
  <c r="B878" i="3"/>
  <c r="Y878" i="3" s="1"/>
  <c r="T877" i="2" s="1"/>
  <c r="B867" i="3"/>
  <c r="Y867" i="3" s="1"/>
  <c r="T866" i="2" s="1"/>
  <c r="B855" i="3"/>
  <c r="Y855" i="3" s="1"/>
  <c r="T854" i="2" s="1"/>
  <c r="B844" i="3"/>
  <c r="Y844" i="3" s="1"/>
  <c r="T843" i="2" s="1"/>
  <c r="B832" i="3"/>
  <c r="Y832" i="3" s="1"/>
  <c r="T831" i="2" s="1"/>
  <c r="B821" i="3"/>
  <c r="Y821" i="3" s="1"/>
  <c r="T820" i="2" s="1"/>
  <c r="B810" i="3"/>
  <c r="Y810" i="3" s="1"/>
  <c r="T809" i="2" s="1"/>
  <c r="B799" i="3"/>
  <c r="Y799" i="3" s="1"/>
  <c r="T798" i="2" s="1"/>
  <c r="B788" i="3"/>
  <c r="Y788" i="3" s="1"/>
  <c r="T787" i="2" s="1"/>
  <c r="B776" i="3"/>
  <c r="Y776" i="3" s="1"/>
  <c r="T775" i="2" s="1"/>
  <c r="B764" i="3"/>
  <c r="B2168" i="3"/>
  <c r="Y2168" i="3" s="1"/>
  <c r="B2197" i="3"/>
  <c r="Y2197" i="3" s="1"/>
  <c r="B2208" i="3"/>
  <c r="B1606" i="3"/>
  <c r="B1612" i="3"/>
  <c r="B1644" i="3"/>
  <c r="Y1644" i="3" s="1"/>
  <c r="B1647" i="3"/>
  <c r="Y1647" i="3" s="1"/>
  <c r="B1653" i="3"/>
  <c r="Y1653" i="3" s="1"/>
  <c r="B1693" i="3"/>
  <c r="Y1693" i="3" s="1"/>
  <c r="B1694" i="3"/>
  <c r="Y1694" i="3" s="1"/>
  <c r="B1697" i="3"/>
  <c r="Y1697" i="3" s="1"/>
  <c r="B789" i="3"/>
  <c r="B777" i="3"/>
  <c r="Y777" i="3" s="1"/>
  <c r="T776" i="2" s="1"/>
  <c r="B765" i="3"/>
  <c r="B753" i="3"/>
  <c r="B742" i="3"/>
  <c r="B730" i="3"/>
  <c r="B718" i="3"/>
  <c r="B706" i="3"/>
  <c r="B1515" i="3"/>
  <c r="B1163" i="3"/>
  <c r="B1151" i="3"/>
  <c r="Y1151" i="3" s="1"/>
  <c r="T1150" i="2" s="1"/>
  <c r="B1139" i="3"/>
  <c r="Y1139" i="3" s="1"/>
  <c r="T1138" i="2" s="1"/>
  <c r="B2087" i="3"/>
  <c r="B2121" i="3"/>
  <c r="Y2121" i="3" s="1"/>
  <c r="B2127" i="3"/>
  <c r="B2131" i="3"/>
  <c r="B2135" i="3"/>
  <c r="B2138" i="3"/>
  <c r="B2139" i="3"/>
  <c r="B2145" i="3"/>
  <c r="B2147" i="3"/>
  <c r="B2153" i="3"/>
  <c r="Y2153" i="3" s="1"/>
  <c r="B2155" i="3"/>
  <c r="Y2155" i="3" s="1"/>
  <c r="B2161" i="3"/>
  <c r="Y2161" i="3" s="1"/>
  <c r="B2163" i="3"/>
  <c r="Y2163" i="3" s="1"/>
  <c r="B2164" i="3"/>
  <c r="Y2164" i="3" s="1"/>
  <c r="B2166" i="3"/>
  <c r="Y2166" i="3" s="1"/>
  <c r="B2167" i="3"/>
  <c r="Y2167" i="3" s="1"/>
  <c r="B2172" i="3"/>
  <c r="Y2172" i="3" s="1"/>
  <c r="B1632" i="3"/>
  <c r="Y1632" i="3" s="1"/>
  <c r="B1687" i="3"/>
  <c r="Y1687" i="3" s="1"/>
  <c r="B865" i="3"/>
  <c r="B853" i="3"/>
  <c r="Y853" i="3" s="1"/>
  <c r="T852" i="2" s="1"/>
  <c r="B842" i="3"/>
  <c r="Y842" i="3" s="1"/>
  <c r="T841" i="2" s="1"/>
  <c r="B830" i="3"/>
  <c r="Y830" i="3" s="1"/>
  <c r="T829" i="2" s="1"/>
  <c r="B820" i="3"/>
  <c r="Y820" i="3" s="1"/>
  <c r="T819" i="2" s="1"/>
  <c r="B809" i="3"/>
  <c r="Y809" i="3" s="1"/>
  <c r="T808" i="2" s="1"/>
  <c r="B797" i="3"/>
  <c r="Y797" i="3" s="1"/>
  <c r="T796" i="2" s="1"/>
  <c r="B786" i="3"/>
  <c r="B774" i="3"/>
  <c r="B762" i="3"/>
  <c r="B750" i="3"/>
  <c r="B739" i="3"/>
  <c r="B727" i="3"/>
  <c r="B715" i="3"/>
  <c r="B703" i="3"/>
  <c r="B691" i="3"/>
  <c r="B679" i="3"/>
  <c r="B667" i="3"/>
  <c r="Y667" i="3" s="1"/>
  <c r="T666" i="2" s="1"/>
  <c r="B655" i="3"/>
  <c r="Y655" i="3" s="1"/>
  <c r="T654" i="2" s="1"/>
  <c r="B643" i="3"/>
  <c r="Y643" i="3" s="1"/>
  <c r="T642" i="2" s="1"/>
  <c r="B631" i="3"/>
  <c r="Y631" i="3" s="1"/>
  <c r="T630" i="2" s="1"/>
  <c r="B619" i="3"/>
  <c r="Y619" i="3" s="1"/>
  <c r="T618" i="2" s="1"/>
  <c r="B608" i="3"/>
  <c r="Y608" i="3" s="1"/>
  <c r="T607" i="2" s="1"/>
  <c r="B596" i="3"/>
  <c r="Y596" i="3" s="1"/>
  <c r="T595" i="2" s="1"/>
  <c r="B584" i="3"/>
  <c r="Y584" i="3" s="1"/>
  <c r="T583" i="2" s="1"/>
  <c r="B561" i="3"/>
  <c r="Y561" i="3" s="1"/>
  <c r="T560" i="2" s="1"/>
  <c r="B550" i="3"/>
  <c r="Y550" i="3" s="1"/>
  <c r="T549" i="2" s="1"/>
  <c r="B539" i="3"/>
  <c r="Y539" i="3" s="1"/>
  <c r="T538" i="2" s="1"/>
  <c r="B528" i="3"/>
  <c r="Y528" i="3" s="1"/>
  <c r="T527" i="2" s="1"/>
  <c r="B517" i="3"/>
  <c r="Y517" i="3" s="1"/>
  <c r="T516" i="2" s="1"/>
  <c r="B506" i="3"/>
  <c r="Y506" i="3" s="1"/>
  <c r="T505" i="2" s="1"/>
  <c r="B494" i="3"/>
  <c r="Y494" i="3" s="1"/>
  <c r="T493" i="2" s="1"/>
  <c r="B483" i="3"/>
  <c r="B460" i="3"/>
  <c r="B437" i="3"/>
  <c r="B1546" i="3"/>
  <c r="B1362" i="3"/>
  <c r="W1362" i="3" s="1"/>
  <c r="B1266" i="3"/>
  <c r="Y1266" i="3" s="1"/>
  <c r="T1265" i="2" s="1"/>
  <c r="B1256" i="3"/>
  <c r="Y1256" i="3" s="1"/>
  <c r="T1255" i="2" s="1"/>
  <c r="B1244" i="3"/>
  <c r="Y1244" i="3" s="1"/>
  <c r="T1243" i="2" s="1"/>
  <c r="B1232" i="3"/>
  <c r="Y1232" i="3" s="1"/>
  <c r="T1231" i="2" s="1"/>
  <c r="B1220" i="3"/>
  <c r="Y1220" i="3" s="1"/>
  <c r="T1219" i="2" s="1"/>
  <c r="B1208" i="3"/>
  <c r="Y1208" i="3" s="1"/>
  <c r="T1207" i="2" s="1"/>
  <c r="B1196" i="3"/>
  <c r="Y1196" i="3" s="1"/>
  <c r="T1195" i="2" s="1"/>
  <c r="B1184" i="3"/>
  <c r="Y1184" i="3" s="1"/>
  <c r="T1183" i="2" s="1"/>
  <c r="B1172" i="3"/>
  <c r="Y1172" i="3" s="1"/>
  <c r="T1171" i="2" s="1"/>
  <c r="B1160" i="3"/>
  <c r="B1148" i="3"/>
  <c r="Y1148" i="3" s="1"/>
  <c r="T1147" i="2" s="1"/>
  <c r="B1136" i="3"/>
  <c r="Y1136" i="3" s="1"/>
  <c r="T1135" i="2" s="1"/>
  <c r="B1124" i="3"/>
  <c r="Y1124" i="3" s="1"/>
  <c r="T1123" i="2" s="1"/>
  <c r="B1112" i="3"/>
  <c r="Y1112" i="3" s="1"/>
  <c r="T1111" i="2" s="1"/>
  <c r="B1100" i="3"/>
  <c r="Y1100" i="3" s="1"/>
  <c r="T1099" i="2" s="1"/>
  <c r="B1088" i="3"/>
  <c r="Y1088" i="3" s="1"/>
  <c r="T1087" i="2" s="1"/>
  <c r="B1077" i="3"/>
  <c r="Y1077" i="3" s="1"/>
  <c r="T1076" i="2" s="1"/>
  <c r="B1065" i="3"/>
  <c r="Y1065" i="3" s="1"/>
  <c r="T1064" i="2" s="1"/>
  <c r="B1053" i="3"/>
  <c r="Y1053" i="3" s="1"/>
  <c r="T1052" i="2" s="1"/>
  <c r="B1041" i="3"/>
  <c r="Y1041" i="3" s="1"/>
  <c r="T1040" i="2" s="1"/>
  <c r="B1029" i="3"/>
  <c r="Y1029" i="3" s="1"/>
  <c r="T1028" i="2" s="1"/>
  <c r="B1017" i="3"/>
  <c r="Y1017" i="3" s="1"/>
  <c r="T1016" i="2" s="1"/>
  <c r="B1005" i="3"/>
  <c r="Y1005" i="3" s="1"/>
  <c r="T1004" i="2" s="1"/>
  <c r="B993" i="3"/>
  <c r="Y993" i="3" s="1"/>
  <c r="T992" i="2" s="1"/>
  <c r="B982" i="3"/>
  <c r="Y982" i="3" s="1"/>
  <c r="T981" i="2" s="1"/>
  <c r="B959" i="3"/>
  <c r="B947" i="3"/>
  <c r="Y947" i="3" s="1"/>
  <c r="T946" i="2" s="1"/>
  <c r="B935" i="3"/>
  <c r="Y935" i="3" s="1"/>
  <c r="T934" i="2" s="1"/>
  <c r="B923" i="3"/>
  <c r="Y923" i="3" s="1"/>
  <c r="T922" i="2" s="1"/>
  <c r="B911" i="3"/>
  <c r="Y911" i="3" s="1"/>
  <c r="T910" i="2" s="1"/>
  <c r="B899" i="3"/>
  <c r="Y899" i="3" s="1"/>
  <c r="T898" i="2" s="1"/>
  <c r="B887" i="3"/>
  <c r="Y887" i="3" s="1"/>
  <c r="T886" i="2" s="1"/>
  <c r="B875" i="3"/>
  <c r="Y875" i="3" s="1"/>
  <c r="T874" i="2" s="1"/>
  <c r="B864" i="3"/>
  <c r="B852" i="3"/>
  <c r="Y852" i="3" s="1"/>
  <c r="T851" i="2" s="1"/>
  <c r="B841" i="3"/>
  <c r="Y841" i="3" s="1"/>
  <c r="T840" i="2" s="1"/>
  <c r="B829" i="3"/>
  <c r="Y829" i="3" s="1"/>
  <c r="T828" i="2" s="1"/>
  <c r="B1419" i="3"/>
  <c r="W1419" i="3" s="1"/>
  <c r="B1315" i="3"/>
  <c r="B1265" i="3"/>
  <c r="Y1265" i="3" s="1"/>
  <c r="T1264" i="2" s="1"/>
  <c r="B1255" i="3"/>
  <c r="Y1255" i="3" s="1"/>
  <c r="T1254" i="2" s="1"/>
  <c r="B1243" i="3"/>
  <c r="Y1243" i="3" s="1"/>
  <c r="T1242" i="2" s="1"/>
  <c r="B1231" i="3"/>
  <c r="Y1231" i="3" s="1"/>
  <c r="T1230" i="2" s="1"/>
  <c r="B1219" i="3"/>
  <c r="Y1219" i="3" s="1"/>
  <c r="T1218" i="2" s="1"/>
  <c r="B1207" i="3"/>
  <c r="Y1207" i="3" s="1"/>
  <c r="T1206" i="2" s="1"/>
  <c r="B1195" i="3"/>
  <c r="B1183" i="3"/>
  <c r="Y1183" i="3" s="1"/>
  <c r="T1182" i="2" s="1"/>
  <c r="B1171" i="3"/>
  <c r="Y1171" i="3" s="1"/>
  <c r="T1170" i="2" s="1"/>
  <c r="B1159" i="3"/>
  <c r="B1147" i="3"/>
  <c r="Y1147" i="3" s="1"/>
  <c r="T1146" i="2" s="1"/>
  <c r="B1135" i="3"/>
  <c r="Y1135" i="3" s="1"/>
  <c r="T1134" i="2" s="1"/>
  <c r="B1123" i="3"/>
  <c r="Y1123" i="3" s="1"/>
  <c r="T1122" i="2" s="1"/>
  <c r="B1111" i="3"/>
  <c r="Y1111" i="3" s="1"/>
  <c r="T1110" i="2" s="1"/>
  <c r="B1099" i="3"/>
  <c r="Y1099" i="3" s="1"/>
  <c r="T1098" i="2" s="1"/>
  <c r="B1087" i="3"/>
  <c r="Y1087" i="3" s="1"/>
  <c r="T1086" i="2" s="1"/>
  <c r="B1076" i="3"/>
  <c r="Y1076" i="3" s="1"/>
  <c r="T1075" i="2" s="1"/>
  <c r="B1064" i="3"/>
  <c r="Y1064" i="3" s="1"/>
  <c r="T1063" i="2" s="1"/>
  <c r="B1052" i="3"/>
  <c r="B1040" i="3"/>
  <c r="Y1040" i="3" s="1"/>
  <c r="T1039" i="2" s="1"/>
  <c r="B1028" i="3"/>
  <c r="Y1028" i="3" s="1"/>
  <c r="T1027" i="2" s="1"/>
  <c r="B1016" i="3"/>
  <c r="Y1016" i="3" s="1"/>
  <c r="T1015" i="2" s="1"/>
  <c r="B1004" i="3"/>
  <c r="Y1004" i="3" s="1"/>
  <c r="T1003" i="2" s="1"/>
  <c r="B992" i="3"/>
  <c r="Y992" i="3" s="1"/>
  <c r="T991" i="2" s="1"/>
  <c r="B981" i="3"/>
  <c r="Y981" i="3" s="1"/>
  <c r="T980" i="2" s="1"/>
  <c r="B970" i="3"/>
  <c r="Y970" i="3" s="1"/>
  <c r="T969" i="2" s="1"/>
  <c r="B958" i="3"/>
  <c r="B946" i="3"/>
  <c r="Y946" i="3" s="1"/>
  <c r="T945" i="2" s="1"/>
  <c r="B934" i="3"/>
  <c r="Y934" i="3" s="1"/>
  <c r="T933" i="2" s="1"/>
  <c r="B922" i="3"/>
  <c r="Y922" i="3" s="1"/>
  <c r="T921" i="2" s="1"/>
  <c r="B910" i="3"/>
  <c r="Y910" i="3" s="1"/>
  <c r="T909" i="2" s="1"/>
  <c r="B898" i="3"/>
  <c r="Y898" i="3" s="1"/>
  <c r="T897" i="2" s="1"/>
  <c r="B886" i="3"/>
  <c r="Y886" i="3" s="1"/>
  <c r="T885" i="2" s="1"/>
  <c r="B874" i="3"/>
  <c r="Y874" i="3" s="1"/>
  <c r="T873" i="2" s="1"/>
  <c r="B863" i="3"/>
  <c r="B851" i="3"/>
  <c r="Y851" i="3" s="1"/>
  <c r="T850" i="2" s="1"/>
  <c r="B840" i="3"/>
  <c r="Y840" i="3" s="1"/>
  <c r="T839" i="2" s="1"/>
  <c r="B828" i="3"/>
  <c r="Y828" i="3" s="1"/>
  <c r="T827" i="2" s="1"/>
  <c r="B818" i="3"/>
  <c r="Y818" i="3" s="1"/>
  <c r="T817" i="2" s="1"/>
  <c r="B807" i="3"/>
  <c r="Y807" i="3" s="1"/>
  <c r="T806" i="2" s="1"/>
  <c r="B795" i="3"/>
  <c r="Y795" i="3" s="1"/>
  <c r="T794" i="2" s="1"/>
  <c r="B784" i="3"/>
  <c r="B772" i="3"/>
  <c r="B760" i="3"/>
  <c r="B737" i="3"/>
  <c r="B725" i="3"/>
  <c r="B713" i="3"/>
  <c r="B701" i="3"/>
  <c r="B1498" i="3"/>
  <c r="B1314" i="3"/>
  <c r="B905" i="3"/>
  <c r="Y905" i="3" s="1"/>
  <c r="T904" i="2" s="1"/>
  <c r="B893" i="3"/>
  <c r="Y893" i="3" s="1"/>
  <c r="T892" i="2" s="1"/>
  <c r="B881" i="3"/>
  <c r="Y881" i="3" s="1"/>
  <c r="T880" i="2" s="1"/>
  <c r="B870" i="3"/>
  <c r="Y870" i="3" s="1"/>
  <c r="T869" i="2" s="1"/>
  <c r="B858" i="3"/>
  <c r="Y858" i="3" s="1"/>
  <c r="T857" i="2" s="1"/>
  <c r="B847" i="3"/>
  <c r="Y847" i="3" s="1"/>
  <c r="T846" i="2" s="1"/>
  <c r="B835" i="3"/>
  <c r="Y835" i="3" s="1"/>
  <c r="T834" i="2" s="1"/>
  <c r="B824" i="3"/>
  <c r="Y824" i="3" s="1"/>
  <c r="T823" i="2" s="1"/>
  <c r="B813" i="3"/>
  <c r="Y813" i="3" s="1"/>
  <c r="T812" i="2" s="1"/>
  <c r="B802" i="3"/>
  <c r="Y802" i="3" s="1"/>
  <c r="T801" i="2" s="1"/>
  <c r="B791" i="3"/>
  <c r="Y791" i="3" s="1"/>
  <c r="T790" i="2" s="1"/>
  <c r="B779" i="3"/>
  <c r="Y779" i="3" s="1"/>
  <c r="T778" i="2" s="1"/>
  <c r="B767" i="3"/>
  <c r="B755" i="3"/>
  <c r="B744" i="3"/>
  <c r="B732" i="3"/>
  <c r="B720" i="3"/>
  <c r="B708" i="3"/>
  <c r="B696" i="3"/>
  <c r="B684" i="3"/>
  <c r="B672" i="3"/>
  <c r="Y672" i="3" s="1"/>
  <c r="T671" i="2" s="1"/>
  <c r="B660" i="3"/>
  <c r="Y660" i="3" s="1"/>
  <c r="T659" i="2" s="1"/>
  <c r="B648" i="3"/>
  <c r="Y648" i="3" s="1"/>
  <c r="T647" i="2" s="1"/>
  <c r="B636" i="3"/>
  <c r="Y636" i="3" s="1"/>
  <c r="T635" i="2" s="1"/>
  <c r="B624" i="3"/>
  <c r="Y624" i="3" s="1"/>
  <c r="T623" i="2" s="1"/>
  <c r="B613" i="3"/>
  <c r="Y613" i="3" s="1"/>
  <c r="T612" i="2" s="1"/>
  <c r="B601" i="3"/>
  <c r="Y601" i="3" s="1"/>
  <c r="T600" i="2" s="1"/>
  <c r="B589" i="3"/>
  <c r="Y589" i="3" s="1"/>
  <c r="T588" i="2" s="1"/>
  <c r="B577" i="3"/>
  <c r="Y577" i="3" s="1"/>
  <c r="T576" i="2" s="1"/>
  <c r="B555" i="3"/>
  <c r="Y555" i="3" s="1"/>
  <c r="T554" i="2" s="1"/>
  <c r="B544" i="3"/>
  <c r="Y544" i="3" s="1"/>
  <c r="T543" i="2" s="1"/>
  <c r="B532" i="3"/>
  <c r="Y532" i="3" s="1"/>
  <c r="T531" i="2" s="1"/>
  <c r="B521" i="3"/>
  <c r="Y521" i="3" s="1"/>
  <c r="T520" i="2" s="1"/>
  <c r="B510" i="3"/>
  <c r="Y510" i="3" s="1"/>
  <c r="T509" i="2" s="1"/>
  <c r="B499" i="3"/>
  <c r="Y499" i="3" s="1"/>
  <c r="T498" i="2" s="1"/>
  <c r="B488" i="3"/>
  <c r="Y488" i="3" s="1"/>
  <c r="T487" i="2" s="1"/>
  <c r="B465" i="3"/>
  <c r="B454" i="3"/>
  <c r="B442" i="3"/>
  <c r="B431" i="3"/>
  <c r="B420" i="3"/>
  <c r="B399" i="3"/>
  <c r="B388" i="3"/>
  <c r="B377" i="3"/>
  <c r="B366" i="3"/>
  <c r="B332" i="3"/>
  <c r="Y332" i="3" s="1"/>
  <c r="T331" i="2" s="1"/>
  <c r="B322" i="3"/>
  <c r="Y322" i="3" s="1"/>
  <c r="T321" i="2" s="1"/>
  <c r="B1535" i="3"/>
  <c r="B1526" i="3"/>
  <c r="B1487" i="3"/>
  <c r="B1478" i="3"/>
  <c r="B1439" i="3"/>
  <c r="W1439" i="3" s="1"/>
  <c r="B1430" i="3"/>
  <c r="W1430" i="3" s="1"/>
  <c r="B1391" i="3"/>
  <c r="W1391" i="3" s="1"/>
  <c r="B1382" i="3"/>
  <c r="W1382" i="3" s="1"/>
  <c r="B1343" i="3"/>
  <c r="W1343" i="3" s="1"/>
  <c r="B1334" i="3"/>
  <c r="B1295" i="3"/>
  <c r="B1286" i="3"/>
  <c r="B682" i="3"/>
  <c r="B670" i="3"/>
  <c r="Y670" i="3" s="1"/>
  <c r="T669" i="2" s="1"/>
  <c r="B634" i="3"/>
  <c r="Y634" i="3" s="1"/>
  <c r="T633" i="2" s="1"/>
  <c r="B611" i="3"/>
  <c r="Y611" i="3" s="1"/>
  <c r="T610" i="2" s="1"/>
  <c r="B599" i="3"/>
  <c r="Y599" i="3" s="1"/>
  <c r="T598" i="2" s="1"/>
  <c r="B587" i="3"/>
  <c r="Y587" i="3" s="1"/>
  <c r="T586" i="2" s="1"/>
  <c r="B575" i="3"/>
  <c r="Y575" i="3" s="1"/>
  <c r="T574" i="2" s="1"/>
  <c r="B553" i="3"/>
  <c r="Y553" i="3" s="1"/>
  <c r="T552" i="2" s="1"/>
  <c r="B542" i="3"/>
  <c r="Y542" i="3" s="1"/>
  <c r="T541" i="2" s="1"/>
  <c r="B463" i="3"/>
  <c r="B452" i="3"/>
  <c r="B440" i="3"/>
  <c r="B429" i="3"/>
  <c r="B418" i="3"/>
  <c r="B353" i="3"/>
  <c r="Y353" i="3" s="1"/>
  <c r="T352" i="2" s="1"/>
  <c r="B330" i="3"/>
  <c r="B321" i="3"/>
  <c r="B309" i="3"/>
  <c r="B298" i="3"/>
  <c r="Y298" i="3" s="1"/>
  <c r="T297" i="2" s="1"/>
  <c r="B287" i="3"/>
  <c r="Y287" i="3" s="1"/>
  <c r="T286" i="2" s="1"/>
  <c r="B276" i="3"/>
  <c r="Y276" i="3" s="1"/>
  <c r="T275" i="2" s="1"/>
  <c r="B254" i="3"/>
  <c r="B242" i="3"/>
  <c r="Y242" i="3" s="1"/>
  <c r="T241" i="2" s="1"/>
  <c r="B219" i="3"/>
  <c r="Y219" i="3" s="1"/>
  <c r="T218" i="2" s="1"/>
  <c r="B1543" i="3"/>
  <c r="B1495" i="3"/>
  <c r="B1486" i="3"/>
  <c r="B913" i="3"/>
  <c r="Y913" i="3" s="1"/>
  <c r="T912" i="2" s="1"/>
  <c r="B1964" i="3"/>
  <c r="Y1964" i="3" s="1"/>
  <c r="B1997" i="3"/>
  <c r="Y1997" i="3" s="1"/>
  <c r="B1976" i="3"/>
  <c r="Y1976" i="3" s="1"/>
  <c r="B2009" i="3"/>
  <c r="B1955" i="3"/>
  <c r="Y1955" i="3" s="1"/>
  <c r="H2153" i="2"/>
  <c r="H2155" i="2"/>
  <c r="H2157" i="2"/>
  <c r="H2158" i="2"/>
  <c r="H2163" i="2"/>
  <c r="H2173" i="2"/>
  <c r="H2188" i="2"/>
  <c r="H2156" i="2"/>
  <c r="H2160" i="2"/>
  <c r="H2165" i="2"/>
  <c r="H2179" i="2"/>
  <c r="H2183" i="2"/>
  <c r="H2187" i="2"/>
  <c r="H2161" i="2"/>
  <c r="H2189" i="2"/>
  <c r="H2191" i="2"/>
  <c r="H2162" i="2"/>
  <c r="H2174" i="2"/>
  <c r="H2190" i="2"/>
  <c r="H2180" i="2"/>
  <c r="H2172" i="2"/>
  <c r="H2178" i="2"/>
  <c r="H2182" i="2"/>
  <c r="H2186" i="2"/>
  <c r="H2166" i="2"/>
  <c r="H2167" i="2"/>
  <c r="H2168" i="2"/>
  <c r="H2177" i="2"/>
  <c r="H2181" i="2"/>
  <c r="H2185" i="2"/>
  <c r="H2171" i="2"/>
  <c r="H2176" i="2"/>
  <c r="H2184" i="2"/>
  <c r="H2192" i="2"/>
  <c r="H2154" i="2"/>
  <c r="H2159" i="2"/>
  <c r="H2164" i="2"/>
  <c r="H2169" i="2"/>
  <c r="H2170" i="2"/>
  <c r="H2175" i="2"/>
  <c r="N2045" i="2"/>
  <c r="B1986" i="3"/>
  <c r="Y1986" i="3" s="1"/>
  <c r="B1943" i="3"/>
  <c r="H968" i="2"/>
  <c r="H970" i="2"/>
  <c r="H971" i="2"/>
  <c r="H972" i="2"/>
  <c r="H973" i="2"/>
  <c r="H981" i="2"/>
  <c r="H982" i="2"/>
  <c r="H983" i="2"/>
  <c r="H984" i="2"/>
  <c r="H997" i="2"/>
  <c r="H1047" i="2"/>
  <c r="H1051" i="2"/>
  <c r="H1052" i="2"/>
  <c r="H1187" i="2"/>
  <c r="H1188" i="2"/>
  <c r="H1189" i="2"/>
  <c r="H1190" i="2"/>
  <c r="H1191" i="2"/>
  <c r="H1193" i="2"/>
  <c r="H1231" i="2"/>
  <c r="H1233" i="2"/>
  <c r="H1237" i="2"/>
  <c r="H1241" i="2"/>
  <c r="H1249" i="2"/>
  <c r="H1254" i="2"/>
  <c r="H1270" i="2"/>
  <c r="H1282" i="2"/>
  <c r="H1303" i="2"/>
  <c r="H1309" i="2"/>
  <c r="H1311" i="2"/>
  <c r="H1313" i="2"/>
  <c r="H1320" i="2"/>
  <c r="H1424" i="2"/>
  <c r="H1426" i="2"/>
  <c r="H1431" i="2"/>
  <c r="H1444" i="2"/>
  <c r="H1468" i="2"/>
  <c r="H1475" i="2"/>
  <c r="H1481" i="2"/>
  <c r="H1508" i="2"/>
  <c r="H1512" i="2"/>
  <c r="H1515" i="2"/>
  <c r="H1520" i="2"/>
  <c r="H1521" i="2"/>
  <c r="H1531" i="2"/>
  <c r="H1532" i="2"/>
  <c r="H1259" i="2"/>
  <c r="H1266" i="2"/>
  <c r="H1267" i="2"/>
  <c r="H1268" i="2"/>
  <c r="H1275" i="2"/>
  <c r="H1279" i="2"/>
  <c r="H1292" i="2"/>
  <c r="H1293" i="2"/>
  <c r="H1299" i="2"/>
  <c r="H1305" i="2"/>
  <c r="H1312" i="2"/>
  <c r="H1449" i="2"/>
  <c r="H1451" i="2"/>
  <c r="H1452" i="2"/>
  <c r="H1483" i="2"/>
  <c r="H1484" i="2"/>
  <c r="H1497" i="2"/>
  <c r="H1522" i="2"/>
  <c r="H1526" i="2"/>
  <c r="H1538" i="2"/>
  <c r="H1543" i="2"/>
  <c r="H1581" i="2"/>
  <c r="H1587" i="2"/>
  <c r="H1684" i="2"/>
  <c r="H1685" i="2"/>
  <c r="H1686" i="2"/>
  <c r="H1714" i="2"/>
  <c r="H1731" i="2"/>
  <c r="H1733" i="2"/>
  <c r="N1733" i="2"/>
  <c r="H1734" i="2"/>
  <c r="H1739" i="2"/>
  <c r="H1740" i="2"/>
  <c r="H1745" i="2"/>
  <c r="H1765" i="2"/>
  <c r="N1768" i="2"/>
  <c r="H1769" i="2"/>
  <c r="H1771" i="2"/>
  <c r="N1788" i="2"/>
  <c r="H1795" i="2"/>
  <c r="H1809" i="2"/>
  <c r="H1812" i="2"/>
  <c r="H1683" i="2"/>
  <c r="H1693" i="2"/>
  <c r="H1697" i="2"/>
  <c r="H1702" i="2"/>
  <c r="H1703" i="2"/>
  <c r="H1708" i="2"/>
  <c r="H1713" i="2"/>
  <c r="H1720" i="2"/>
  <c r="H1728" i="2"/>
  <c r="H1748" i="2"/>
  <c r="H1751" i="2"/>
  <c r="N1753" i="2"/>
  <c r="H1754" i="2"/>
  <c r="H1757" i="2"/>
  <c r="H1760" i="2"/>
  <c r="H1770" i="2"/>
  <c r="H1772" i="2"/>
  <c r="N1775" i="2"/>
  <c r="H1785" i="2"/>
  <c r="H1794" i="2"/>
  <c r="H1816" i="2"/>
  <c r="H334" i="2"/>
  <c r="H337" i="2"/>
  <c r="N1488" i="2"/>
  <c r="H975" i="2"/>
  <c r="H1001" i="2"/>
  <c r="H1003" i="2"/>
  <c r="H1007" i="2"/>
  <c r="H1009" i="2"/>
  <c r="B1939" i="3"/>
  <c r="B1965" i="3"/>
  <c r="Y1965" i="3" s="1"/>
  <c r="B2005" i="3"/>
  <c r="B1696" i="3"/>
  <c r="Y1696" i="3" s="1"/>
  <c r="B1925" i="3"/>
  <c r="B1961" i="3"/>
  <c r="Y1961" i="3" s="1"/>
  <c r="B1991" i="3"/>
  <c r="Y1991" i="3" s="1"/>
  <c r="B1994" i="3"/>
  <c r="Y1994" i="3" s="1"/>
  <c r="B1995" i="3"/>
  <c r="Y1995" i="3" s="1"/>
  <c r="B2006" i="3"/>
  <c r="AE2317" i="1"/>
  <c r="AE2092" i="1"/>
  <c r="AE2101" i="1"/>
  <c r="AE2108" i="1"/>
  <c r="AE2114" i="1"/>
  <c r="AE2122" i="1"/>
  <c r="AE2127" i="1"/>
  <c r="AE2134" i="1"/>
  <c r="AE2141" i="1"/>
  <c r="AE2148" i="1"/>
  <c r="AE2152" i="1"/>
  <c r="AE2156" i="1"/>
  <c r="AE2164" i="1"/>
  <c r="AE2174" i="1"/>
  <c r="AE2189" i="1"/>
  <c r="AE2197" i="1"/>
  <c r="AE2205" i="1"/>
  <c r="AE2214" i="1"/>
  <c r="AE2226" i="1"/>
  <c r="AE2233" i="1"/>
  <c r="AE2242" i="1"/>
  <c r="AE2258" i="1"/>
  <c r="AE2267" i="1"/>
  <c r="AE2275" i="1"/>
  <c r="AE2287" i="1"/>
  <c r="AE2296" i="1"/>
  <c r="AE2312" i="1"/>
  <c r="AE2329" i="1"/>
  <c r="AE2338" i="1"/>
  <c r="AE2246" i="1"/>
  <c r="AE2262" i="1"/>
  <c r="AE2270" i="1"/>
  <c r="AE2282" i="1"/>
  <c r="AE2289" i="1"/>
  <c r="AE2299" i="1"/>
  <c r="AE2305" i="1"/>
  <c r="AE2314" i="1"/>
  <c r="AE2320" i="1"/>
  <c r="AE2327" i="1"/>
  <c r="AE2339" i="1"/>
  <c r="AE2158" i="1"/>
  <c r="AE2167" i="1"/>
  <c r="AE2175" i="1"/>
  <c r="AE2181" i="1"/>
  <c r="AE2188" i="1"/>
  <c r="AE2201" i="1"/>
  <c r="AE2207" i="1"/>
  <c r="AE2215" i="1"/>
  <c r="AE2223" i="1"/>
  <c r="AE2230" i="1"/>
  <c r="AE2238" i="1"/>
  <c r="AE2245" i="1"/>
  <c r="AE2250" i="1"/>
  <c r="AE2260" i="1"/>
  <c r="AE2268" i="1"/>
  <c r="AE2276" i="1"/>
  <c r="AE2284" i="1"/>
  <c r="AE2291" i="1"/>
  <c r="AE2301" i="1"/>
  <c r="AE2311" i="1"/>
  <c r="AE2316" i="1"/>
  <c r="AE2324" i="1"/>
  <c r="AE2330" i="1"/>
  <c r="AE2335" i="1"/>
  <c r="AE2342" i="1"/>
  <c r="AE2099" i="1"/>
  <c r="AE2107" i="1"/>
  <c r="AE2117" i="1"/>
  <c r="AE2124" i="1"/>
  <c r="AE2130" i="1"/>
  <c r="AE2139" i="1"/>
  <c r="AE2146" i="1"/>
  <c r="AE2155" i="1"/>
  <c r="AE2163" i="1"/>
  <c r="AE2170" i="1"/>
  <c r="AE2178" i="1"/>
  <c r="AE2183" i="1"/>
  <c r="AE2192" i="1"/>
  <c r="AE2202" i="1"/>
  <c r="AE2210" i="1"/>
  <c r="AE2219" i="1"/>
  <c r="AE2225" i="1"/>
  <c r="AE2234" i="1"/>
  <c r="AE2241" i="1"/>
  <c r="AE2254" i="1"/>
  <c r="AE2265" i="1"/>
  <c r="AE2272" i="1"/>
  <c r="AE2280" i="1"/>
  <c r="AE2288" i="1"/>
  <c r="AE2297" i="1"/>
  <c r="AE2302" i="1"/>
  <c r="AE2308" i="1"/>
  <c r="AE2313" i="1"/>
  <c r="AE2326" i="1"/>
  <c r="AE2337" i="1"/>
  <c r="AE2094" i="1"/>
  <c r="AE2100" i="1"/>
  <c r="AE2106" i="1"/>
  <c r="AE2111" i="1"/>
  <c r="AE2115" i="1"/>
  <c r="AE2120" i="1"/>
  <c r="AE2126" i="1"/>
  <c r="AE2132" i="1"/>
  <c r="AE2136" i="1"/>
  <c r="AE2142" i="1"/>
  <c r="AE2147" i="1"/>
  <c r="AE2154" i="1"/>
  <c r="AE2160" i="1"/>
  <c r="AE2166" i="1"/>
  <c r="AE2176" i="1"/>
  <c r="AE2184" i="1"/>
  <c r="AE2191" i="1"/>
  <c r="AE2196" i="1"/>
  <c r="AE2204" i="1"/>
  <c r="AE2208" i="1"/>
  <c r="AE2216" i="1"/>
  <c r="AE2222" i="1"/>
  <c r="AE2229" i="1"/>
  <c r="AE2235" i="1"/>
  <c r="AE2240" i="1"/>
  <c r="AE2249" i="1"/>
  <c r="AE2256" i="1"/>
  <c r="AE2264" i="1"/>
  <c r="AE2273" i="1"/>
  <c r="AE2281" i="1"/>
  <c r="AE2286" i="1"/>
  <c r="AE2295" i="1"/>
  <c r="AE2304" i="1"/>
  <c r="AE2309" i="1"/>
  <c r="AE2319" i="1"/>
  <c r="AE2332" i="1"/>
  <c r="AE2336" i="1"/>
  <c r="AE2341" i="1"/>
  <c r="AE2095" i="1"/>
  <c r="AE2102" i="1"/>
  <c r="AE2110" i="1"/>
  <c r="AE2119" i="1"/>
  <c r="AE2129" i="1"/>
  <c r="AE2137" i="1"/>
  <c r="AE2145" i="1"/>
  <c r="AE2157" i="1"/>
  <c r="AE2165" i="1"/>
  <c r="AE2172" i="1"/>
  <c r="AE2180" i="1"/>
  <c r="AE2190" i="1"/>
  <c r="AE2198" i="1"/>
  <c r="AE2209" i="1"/>
  <c r="AE2217" i="1"/>
  <c r="AE2232" i="1"/>
  <c r="AE2239" i="1"/>
  <c r="AE2248" i="1"/>
  <c r="AE2253" i="1"/>
  <c r="AE2261" i="1"/>
  <c r="AE2274" i="1"/>
  <c r="AE2283" i="1"/>
  <c r="AE2290" i="1"/>
  <c r="AE2300" i="1"/>
  <c r="AE2307" i="1"/>
  <c r="AE2323" i="1"/>
  <c r="AE2096" i="1"/>
  <c r="AE2103" i="1"/>
  <c r="AE2112" i="1"/>
  <c r="AE2118" i="1"/>
  <c r="AE2125" i="1"/>
  <c r="AE2133" i="1"/>
  <c r="AE2143" i="1"/>
  <c r="AE2150" i="1"/>
  <c r="AE2153" i="1"/>
  <c r="AE2161" i="1"/>
  <c r="AE2169" i="1"/>
  <c r="AE2177" i="1"/>
  <c r="AE2185" i="1"/>
  <c r="AE2193" i="1"/>
  <c r="AE2199" i="1"/>
  <c r="AE2206" i="1"/>
  <c r="AE2213" i="1"/>
  <c r="AE2220" i="1"/>
  <c r="AE2228" i="1"/>
  <c r="AE2237" i="1"/>
  <c r="AE2247" i="1"/>
  <c r="AE2257" i="1"/>
  <c r="AE2266" i="1"/>
  <c r="AE2277" i="1"/>
  <c r="AE2293" i="1"/>
  <c r="AE2321" i="1"/>
  <c r="AE2333" i="1"/>
  <c r="AE2093" i="1"/>
  <c r="AE2098" i="1"/>
  <c r="AE2105" i="1"/>
  <c r="AE2113" i="1"/>
  <c r="AE2123" i="1"/>
  <c r="AE2131" i="1"/>
  <c r="AE2138" i="1"/>
  <c r="AE2149" i="1"/>
  <c r="AE2162" i="1"/>
  <c r="AE2171" i="1"/>
  <c r="AE2179" i="1"/>
  <c r="AE2186" i="1"/>
  <c r="AE2194" i="1"/>
  <c r="AE2200" i="1"/>
  <c r="AE2212" i="1"/>
  <c r="AE2221" i="1"/>
  <c r="AE2227" i="1"/>
  <c r="AE2243" i="1"/>
  <c r="AE2252" i="1"/>
  <c r="AE2259" i="1"/>
  <c r="AE2269" i="1"/>
  <c r="AE2278" i="1"/>
  <c r="AE2294" i="1"/>
  <c r="AE2306" i="1"/>
  <c r="AE2310" i="1"/>
  <c r="AE2318" i="1"/>
  <c r="AE2325" i="1"/>
  <c r="AE2331" i="1"/>
  <c r="AE2097" i="1"/>
  <c r="AE2104" i="1"/>
  <c r="AE2109" i="1"/>
  <c r="AE2116" i="1"/>
  <c r="AE2121" i="1"/>
  <c r="AE2128" i="1"/>
  <c r="AE2135" i="1"/>
  <c r="AE2140" i="1"/>
  <c r="AE2144" i="1"/>
  <c r="AE2151" i="1"/>
  <c r="AE2159" i="1"/>
  <c r="AE2168" i="1"/>
  <c r="AE2173" i="1"/>
  <c r="AE2182" i="1"/>
  <c r="AE2187" i="1"/>
  <c r="AE2195" i="1"/>
  <c r="AE2203" i="1"/>
  <c r="AE2211" i="1"/>
  <c r="AE2218" i="1"/>
  <c r="AE2224" i="1"/>
  <c r="AE2231" i="1"/>
  <c r="AE2236" i="1"/>
  <c r="AE2244" i="1"/>
  <c r="AE2251" i="1"/>
  <c r="AE2263" i="1"/>
  <c r="AE2271" i="1"/>
  <c r="AE2279" i="1"/>
  <c r="AE2285" i="1"/>
  <c r="AE2292" i="1"/>
  <c r="AE2298" i="1"/>
  <c r="AE2303" i="1"/>
  <c r="AE2315" i="1"/>
  <c r="AE2322" i="1"/>
  <c r="AE2328" i="1"/>
  <c r="AE2334" i="1"/>
  <c r="AE2340" i="1"/>
  <c r="Y2093" i="1"/>
  <c r="Y2094" i="1"/>
  <c r="Y2099" i="1"/>
  <c r="Y2102" i="1"/>
  <c r="Y2103" i="1"/>
  <c r="Y2106" i="1"/>
  <c r="Y2109" i="1"/>
  <c r="Y2112" i="1"/>
  <c r="Y2115" i="1"/>
  <c r="Y2118" i="1"/>
  <c r="Y2123" i="1"/>
  <c r="Y2126" i="1"/>
  <c r="Y2128" i="1"/>
  <c r="Y2131" i="1"/>
  <c r="Y2134" i="1"/>
  <c r="Y2137" i="1"/>
  <c r="Y2140" i="1"/>
  <c r="Y2143" i="1"/>
  <c r="Y2146" i="1"/>
  <c r="Y2149" i="1"/>
  <c r="Y2152" i="1"/>
  <c r="Y2155" i="1"/>
  <c r="Y2158" i="1"/>
  <c r="Y2161" i="1"/>
  <c r="Y2164" i="1"/>
  <c r="Y2167" i="1"/>
  <c r="Y2170" i="1"/>
  <c r="Y2173" i="1"/>
  <c r="Y2176" i="1"/>
  <c r="Y2179" i="1"/>
  <c r="Y2182" i="1"/>
  <c r="Y2185" i="1"/>
  <c r="Y2188" i="1"/>
  <c r="Y2189" i="1"/>
  <c r="Y2192" i="1"/>
  <c r="Y2199" i="1"/>
  <c r="Y2202" i="1"/>
  <c r="Y2205" i="1"/>
  <c r="Y2208" i="1"/>
  <c r="Y2211" i="1"/>
  <c r="Y2214" i="1"/>
  <c r="Y2215" i="1"/>
  <c r="Y2218" i="1"/>
  <c r="Y2221" i="1"/>
  <c r="Y2224" i="1"/>
  <c r="Y2227" i="1"/>
  <c r="Y2230" i="1"/>
  <c r="Y2233" i="1"/>
  <c r="Y2236" i="1"/>
  <c r="Y2239" i="1"/>
  <c r="Y2242" i="1"/>
  <c r="Y2245" i="1"/>
  <c r="Y2248" i="1"/>
  <c r="Y2251" i="1"/>
  <c r="Y2254" i="1"/>
  <c r="Y2260" i="1"/>
  <c r="Y2261" i="1"/>
  <c r="Y2265" i="1"/>
  <c r="Y2266" i="1"/>
  <c r="Y2269" i="1"/>
  <c r="Y2270" i="1"/>
  <c r="Y2273" i="1"/>
  <c r="Y2276" i="1"/>
  <c r="Y2279" i="1"/>
  <c r="Y2280" i="1"/>
  <c r="Y2283" i="1"/>
  <c r="Y2286" i="1"/>
  <c r="Y2291" i="1"/>
  <c r="Y2294" i="1"/>
  <c r="Y2297" i="1"/>
  <c r="Y2300" i="1"/>
  <c r="Y2303" i="1"/>
  <c r="Y2304" i="1"/>
  <c r="Y2307" i="1"/>
  <c r="Y2310" i="1"/>
  <c r="Y2317" i="1"/>
  <c r="Y2320" i="1"/>
  <c r="Y2323" i="1"/>
  <c r="Y2326" i="1"/>
  <c r="Y2331" i="1"/>
  <c r="Y2332" i="1"/>
  <c r="Y2337" i="1"/>
  <c r="Y2340" i="1"/>
  <c r="Y2341" i="1"/>
  <c r="Y2096" i="1"/>
  <c r="Y2097" i="1"/>
  <c r="Y2100" i="1"/>
  <c r="Y2105" i="1"/>
  <c r="Y2108" i="1"/>
  <c r="Y2111" i="1"/>
  <c r="Y2114" i="1"/>
  <c r="Y2117" i="1"/>
  <c r="Y2120" i="1"/>
  <c r="Y2122" i="1"/>
  <c r="Y2125" i="1"/>
  <c r="Y2127" i="1"/>
  <c r="Y2130" i="1"/>
  <c r="Y2133" i="1"/>
  <c r="Y2136" i="1"/>
  <c r="Y2139" i="1"/>
  <c r="Y2144" i="1"/>
  <c r="Y2145" i="1"/>
  <c r="Y2150" i="1"/>
  <c r="Y2153" i="1"/>
  <c r="Y2156" i="1"/>
  <c r="Y2159" i="1"/>
  <c r="Y2162" i="1"/>
  <c r="Y2165" i="1"/>
  <c r="Y2168" i="1"/>
  <c r="Y2171" i="1"/>
  <c r="Y2174" i="1"/>
  <c r="Y2177" i="1"/>
  <c r="Y2180" i="1"/>
  <c r="Y2183" i="1"/>
  <c r="Y2186" i="1"/>
  <c r="Y2191" i="1"/>
  <c r="Y2196" i="1"/>
  <c r="Y2197" i="1"/>
  <c r="Y2198" i="1"/>
  <c r="Y2203" i="1"/>
  <c r="Y2206" i="1"/>
  <c r="Y2207" i="1"/>
  <c r="Y2210" i="1"/>
  <c r="Y2217" i="1"/>
  <c r="Y2220" i="1"/>
  <c r="Y2223" i="1"/>
  <c r="Y2226" i="1"/>
  <c r="Y2229" i="1"/>
  <c r="Y2232" i="1"/>
  <c r="Y2235" i="1"/>
  <c r="Y2238" i="1"/>
  <c r="Y2243" i="1"/>
  <c r="Y2246" i="1"/>
  <c r="Y2247" i="1"/>
  <c r="Y2249" i="1"/>
  <c r="Y2250" i="1"/>
  <c r="Y2256" i="1"/>
  <c r="Y2257" i="1"/>
  <c r="Y2259" i="1"/>
  <c r="Y2262" i="1"/>
  <c r="Y2263" i="1"/>
  <c r="Y2264" i="1"/>
  <c r="Y2267" i="1"/>
  <c r="Y2272" i="1"/>
  <c r="Y2277" i="1"/>
  <c r="Y2282" i="1"/>
  <c r="Y2285" i="1"/>
  <c r="Y2288" i="1"/>
  <c r="Y2289" i="1"/>
  <c r="Y2292" i="1"/>
  <c r="Y2295" i="1"/>
  <c r="Y2298" i="1"/>
  <c r="Y2301" i="1"/>
  <c r="Y2308" i="1"/>
  <c r="Y2311" i="1"/>
  <c r="Y2314" i="1"/>
  <c r="Y2315" i="1"/>
  <c r="Y2318" i="1"/>
  <c r="Y2319" i="1"/>
  <c r="Y2324" i="1"/>
  <c r="Y2325" i="1"/>
  <c r="Y2328" i="1"/>
  <c r="Y2329" i="1"/>
  <c r="Y2334" i="1"/>
  <c r="Y2335" i="1"/>
  <c r="Y2338" i="1"/>
  <c r="Y2092" i="1"/>
  <c r="Y2095" i="1"/>
  <c r="Y2098" i="1"/>
  <c r="Y2101" i="1"/>
  <c r="Y2104" i="1"/>
  <c r="Y2107" i="1"/>
  <c r="Y2110" i="1"/>
  <c r="Y2113" i="1"/>
  <c r="Y2116" i="1"/>
  <c r="Y2119" i="1"/>
  <c r="Y2121" i="1"/>
  <c r="Y2124" i="1"/>
  <c r="Y2129" i="1"/>
  <c r="Y2132" i="1"/>
  <c r="Y2135" i="1"/>
  <c r="Y2138" i="1"/>
  <c r="Y2141" i="1"/>
  <c r="Y2142" i="1"/>
  <c r="Y2147" i="1"/>
  <c r="Y2148" i="1"/>
  <c r="Y2151" i="1"/>
  <c r="Y2154" i="1"/>
  <c r="Y2157" i="1"/>
  <c r="Y2160" i="1"/>
  <c r="Y2163" i="1"/>
  <c r="Y2166" i="1"/>
  <c r="Y2169" i="1"/>
  <c r="Y2172" i="1"/>
  <c r="Y2175" i="1"/>
  <c r="Y2178" i="1"/>
  <c r="Y2181" i="1"/>
  <c r="Y2184" i="1"/>
  <c r="Y2187" i="1"/>
  <c r="Y2190" i="1"/>
  <c r="Y2193" i="1"/>
  <c r="Y2194" i="1"/>
  <c r="Y2195" i="1"/>
  <c r="Y2200" i="1"/>
  <c r="Y2201" i="1"/>
  <c r="Y2204" i="1"/>
  <c r="Y2209" i="1"/>
  <c r="Y2212" i="1"/>
  <c r="Y2213" i="1"/>
  <c r="Y2216" i="1"/>
  <c r="Y2219" i="1"/>
  <c r="Y2222" i="1"/>
  <c r="Y2225" i="1"/>
  <c r="Y2228" i="1"/>
  <c r="Y2231" i="1"/>
  <c r="Y2234" i="1"/>
  <c r="Y2237" i="1"/>
  <c r="Y2240" i="1"/>
  <c r="Y2241" i="1"/>
  <c r="Y2244" i="1"/>
  <c r="Y2252" i="1"/>
  <c r="Y2253" i="1"/>
  <c r="Y2258" i="1"/>
  <c r="Y2268" i="1"/>
  <c r="Y2271" i="1"/>
  <c r="Y2274" i="1"/>
  <c r="Y2275" i="1"/>
  <c r="Y2278" i="1"/>
  <c r="Y2281" i="1"/>
  <c r="Y2284" i="1"/>
  <c r="Y2287" i="1"/>
  <c r="Y2290" i="1"/>
  <c r="Y2293" i="1"/>
  <c r="Y2296" i="1"/>
  <c r="Y2299" i="1"/>
  <c r="Y2302" i="1"/>
  <c r="Y2305" i="1"/>
  <c r="Y2306" i="1"/>
  <c r="Y2309" i="1"/>
  <c r="Y2312" i="1"/>
  <c r="Y2313" i="1"/>
  <c r="Y2316" i="1"/>
  <c r="Y2321" i="1"/>
  <c r="Y2322" i="1"/>
  <c r="Y2327" i="1"/>
  <c r="Y2330" i="1"/>
  <c r="Y2333" i="1"/>
  <c r="Y2336" i="1"/>
  <c r="Y2339" i="1"/>
  <c r="Y2342" i="1"/>
  <c r="AE586" i="1"/>
  <c r="AE592" i="1"/>
  <c r="AE596" i="1"/>
  <c r="AE598" i="1"/>
  <c r="AE601" i="1"/>
  <c r="AE606" i="1"/>
  <c r="AE610" i="1"/>
  <c r="AE614" i="1"/>
  <c r="AE619" i="1"/>
  <c r="AE623" i="1"/>
  <c r="AE627" i="1"/>
  <c r="AE630" i="1"/>
  <c r="AE640" i="1"/>
  <c r="AE645" i="1"/>
  <c r="AE650" i="1"/>
  <c r="AE656" i="1"/>
  <c r="AE659" i="1"/>
  <c r="AE665" i="1"/>
  <c r="AE670" i="1"/>
  <c r="AE675" i="1"/>
  <c r="AE678" i="1"/>
  <c r="AE684" i="1"/>
  <c r="AE691" i="1"/>
  <c r="AE695" i="1"/>
  <c r="AE699" i="1"/>
  <c r="AE705" i="1"/>
  <c r="AE710" i="1"/>
  <c r="AE715" i="1"/>
  <c r="AE720" i="1"/>
  <c r="AE723" i="1"/>
  <c r="AE587" i="1"/>
  <c r="AE591" i="1"/>
  <c r="AE594" i="1"/>
  <c r="AE597" i="1"/>
  <c r="AE602" i="1"/>
  <c r="AE608" i="1"/>
  <c r="AE612" i="1"/>
  <c r="AE617" i="1"/>
  <c r="B1132" i="3"/>
  <c r="B1061" i="3"/>
  <c r="Y1061" i="3" s="1"/>
  <c r="T1060" i="2" s="1"/>
  <c r="B1037" i="3"/>
  <c r="B1013" i="3"/>
  <c r="B1153" i="3"/>
  <c r="Y1153" i="3" s="1"/>
  <c r="T1152" i="2" s="1"/>
  <c r="B1129" i="3"/>
  <c r="B1105" i="3"/>
  <c r="Y1105" i="3" s="1"/>
  <c r="T1104" i="2" s="1"/>
  <c r="B1082" i="3"/>
  <c r="Y1082" i="3" s="1"/>
  <c r="T1081" i="2" s="1"/>
  <c r="B1070" i="3"/>
  <c r="B1122" i="3"/>
  <c r="Y1122" i="3" s="1"/>
  <c r="T1121" i="2" s="1"/>
  <c r="B1098" i="3"/>
  <c r="Y1098" i="3" s="1"/>
  <c r="T1097" i="2" s="1"/>
  <c r="B1063" i="3"/>
  <c r="B806" i="3"/>
  <c r="Y806" i="3" s="1"/>
  <c r="T805" i="2" s="1"/>
  <c r="B1157" i="3"/>
  <c r="Y1157" i="3" s="1"/>
  <c r="T1156" i="2" s="1"/>
  <c r="B1014" i="3"/>
  <c r="Y1014" i="3" s="1"/>
  <c r="T1013" i="2" s="1"/>
  <c r="B816" i="3"/>
  <c r="Y816" i="3" s="1"/>
  <c r="T815" i="2" s="1"/>
  <c r="B782" i="3"/>
  <c r="B747" i="3"/>
  <c r="B1086" i="3"/>
  <c r="Y1086" i="3" s="1"/>
  <c r="T1085" i="2" s="1"/>
  <c r="B1015" i="3"/>
  <c r="Y1015" i="3" s="1"/>
  <c r="T1014" i="2" s="1"/>
  <c r="B817" i="3"/>
  <c r="Y817" i="3" s="1"/>
  <c r="T816" i="2" s="1"/>
  <c r="B783" i="3"/>
  <c r="B1085" i="3"/>
  <c r="Y1085" i="3" s="1"/>
  <c r="T1084" i="2" s="1"/>
  <c r="B1050" i="3"/>
  <c r="B793" i="3"/>
  <c r="Y793" i="3" s="1"/>
  <c r="T792" i="2" s="1"/>
  <c r="B758" i="3"/>
  <c r="AE622" i="1"/>
  <c r="AE628" i="1"/>
  <c r="AE634" i="1"/>
  <c r="AE639" i="1"/>
  <c r="AE644" i="1"/>
  <c r="AE648" i="1"/>
  <c r="AE654" i="1"/>
  <c r="AE661" i="1"/>
  <c r="AE666" i="1"/>
  <c r="AE671" i="1"/>
  <c r="AE676" i="1"/>
  <c r="AE681" i="1"/>
  <c r="AE686" i="1"/>
  <c r="AE690" i="1"/>
  <c r="AE697" i="1"/>
  <c r="AE700" i="1"/>
  <c r="AE707" i="1"/>
  <c r="AE711" i="1"/>
  <c r="AE716" i="1"/>
  <c r="AE721" i="1"/>
  <c r="AE589" i="1"/>
  <c r="AE593" i="1"/>
  <c r="AE600" i="1"/>
  <c r="AE605" i="1"/>
  <c r="AE611" i="1"/>
  <c r="AE616" i="1"/>
  <c r="AE624" i="1"/>
  <c r="AE631" i="1"/>
  <c r="AE636" i="1"/>
  <c r="AE642" i="1"/>
  <c r="AE649" i="1"/>
  <c r="AE653" i="1"/>
  <c r="AE657" i="1"/>
  <c r="AE662" i="1"/>
  <c r="AE667" i="1"/>
  <c r="AE672" i="1"/>
  <c r="AE677" i="1"/>
  <c r="AE682" i="1"/>
  <c r="AE688" i="1"/>
  <c r="AE693" i="1"/>
  <c r="AE698" i="1"/>
  <c r="AE703" i="1"/>
  <c r="AE708" i="1"/>
  <c r="AE713" i="1"/>
  <c r="AE717" i="1"/>
  <c r="AE588" i="1"/>
  <c r="AE595" i="1"/>
  <c r="AE599" i="1"/>
  <c r="AE603" i="1"/>
  <c r="AE604" i="1"/>
  <c r="AE609" i="1"/>
  <c r="AE615" i="1"/>
  <c r="AE620" i="1"/>
  <c r="AE625" i="1"/>
  <c r="AE632" i="1"/>
  <c r="AE637" i="1"/>
  <c r="AE641" i="1"/>
  <c r="AE647" i="1"/>
  <c r="AE651" i="1"/>
  <c r="AE658" i="1"/>
  <c r="AE663" i="1"/>
  <c r="AE668" i="1"/>
  <c r="AE673" i="1"/>
  <c r="AE679" i="1"/>
  <c r="AE683" i="1"/>
  <c r="AE687" i="1"/>
  <c r="AE692" i="1"/>
  <c r="AE696" i="1"/>
  <c r="AE702" i="1"/>
  <c r="AE706" i="1"/>
  <c r="AE714" i="1"/>
  <c r="AE719" i="1"/>
  <c r="AE722" i="1"/>
  <c r="AE590" i="1"/>
  <c r="AE607" i="1"/>
  <c r="AE613" i="1"/>
  <c r="AE618" i="1"/>
  <c r="AE621" i="1"/>
  <c r="AE626" i="1"/>
  <c r="AE629" i="1"/>
  <c r="AE633" i="1"/>
  <c r="AE638" i="1"/>
  <c r="AE643" i="1"/>
  <c r="AE646" i="1"/>
  <c r="AE652" i="1"/>
  <c r="AE655" i="1"/>
  <c r="AE660" i="1"/>
  <c r="AE664" i="1"/>
  <c r="AE669" i="1"/>
  <c r="AE674" i="1"/>
  <c r="AE680" i="1"/>
  <c r="AE685" i="1"/>
  <c r="AE689" i="1"/>
  <c r="AE694" i="1"/>
  <c r="AE701" i="1"/>
  <c r="AE704" i="1"/>
  <c r="AE709" i="1"/>
  <c r="AE712" i="1"/>
  <c r="AE718" i="1"/>
  <c r="AE724" i="1"/>
  <c r="Y586" i="1"/>
  <c r="Y595" i="1"/>
  <c r="Y596" i="1"/>
  <c r="Y598" i="1"/>
  <c r="Y605" i="1"/>
  <c r="Y606" i="1"/>
  <c r="Y607" i="1"/>
  <c r="Y608" i="1"/>
  <c r="Y609" i="1"/>
  <c r="Y614" i="1"/>
  <c r="Y619" i="1"/>
  <c r="Y624" i="1"/>
  <c r="Y625" i="1"/>
  <c r="Y630" i="1"/>
  <c r="Y631" i="1"/>
  <c r="Y640" i="1"/>
  <c r="Y641" i="1"/>
  <c r="Y646" i="1"/>
  <c r="Y651" i="1"/>
  <c r="Y660" i="1"/>
  <c r="Y669" i="1"/>
  <c r="Y675" i="1"/>
  <c r="Y680" i="1"/>
  <c r="Y681" i="1"/>
  <c r="Y686" i="1"/>
  <c r="Y691" i="1"/>
  <c r="Y692" i="1"/>
  <c r="Y693" i="1"/>
  <c r="Y694" i="1"/>
  <c r="Y703" i="1"/>
  <c r="Y704" i="1"/>
  <c r="Y709" i="1"/>
  <c r="Y714" i="1"/>
  <c r="Y715" i="1"/>
  <c r="Y716" i="1"/>
  <c r="Y717" i="1"/>
  <c r="Y718" i="1"/>
  <c r="Y719" i="1"/>
  <c r="Y724" i="1"/>
  <c r="Y1625" i="1"/>
  <c r="Y1633" i="1"/>
  <c r="Y1634" i="1"/>
  <c r="Y1639" i="1"/>
  <c r="Y1640" i="1"/>
  <c r="Y1661" i="1"/>
  <c r="Y1666" i="1"/>
  <c r="Y1708" i="1"/>
  <c r="Y1709" i="1"/>
  <c r="Y1710" i="1"/>
  <c r="Y593" i="1"/>
  <c r="Y597" i="1"/>
  <c r="Y601" i="1"/>
  <c r="Y604" i="1"/>
  <c r="Y612" i="1"/>
  <c r="Y616" i="1"/>
  <c r="Y620" i="1"/>
  <c r="Y628" i="1"/>
  <c r="Y632" i="1"/>
  <c r="Y636" i="1"/>
  <c r="Y637" i="1"/>
  <c r="Y645" i="1"/>
  <c r="Y649" i="1"/>
  <c r="Y650" i="1"/>
  <c r="Y654" i="1"/>
  <c r="Y655" i="1"/>
  <c r="Y659" i="1"/>
  <c r="Y664" i="1"/>
  <c r="Y665" i="1"/>
  <c r="Y666" i="1"/>
  <c r="Y670" i="1"/>
  <c r="Y671" i="1"/>
  <c r="Y674" i="1"/>
  <c r="Y678" i="1"/>
  <c r="Y679" i="1"/>
  <c r="Y684" i="1"/>
  <c r="Y699" i="1"/>
  <c r="Y700" i="1"/>
  <c r="Y708" i="1"/>
  <c r="Y722" i="1"/>
  <c r="Y723" i="1"/>
  <c r="Y1775" i="1"/>
  <c r="Y587" i="1"/>
  <c r="Y588" i="1"/>
  <c r="Y590" i="1"/>
  <c r="Y592" i="1"/>
  <c r="Y599" i="1"/>
  <c r="Y600" i="1"/>
  <c r="Y611" i="1"/>
  <c r="Y615" i="1"/>
  <c r="Y618" i="1"/>
  <c r="Y623" i="1"/>
  <c r="Y627" i="1"/>
  <c r="Y633" i="1"/>
  <c r="Y639" i="1"/>
  <c r="Y644" i="1"/>
  <c r="Y652" i="1"/>
  <c r="Y653" i="1"/>
  <c r="Y661" i="1"/>
  <c r="Y662" i="1"/>
  <c r="Y663" i="1"/>
  <c r="Y672" i="1"/>
  <c r="Y673" i="1"/>
  <c r="Y677" i="1"/>
  <c r="Y682" i="1"/>
  <c r="Y683" i="1"/>
  <c r="Y687" i="1"/>
  <c r="Y688" i="1"/>
  <c r="Y689" i="1"/>
  <c r="Y697" i="1"/>
  <c r="Y705" i="1"/>
  <c r="Y706" i="1"/>
  <c r="Y710" i="1"/>
  <c r="Y711" i="1"/>
  <c r="Y712" i="1"/>
  <c r="Y713" i="1"/>
  <c r="Y721" i="1"/>
  <c r="Y589" i="1"/>
  <c r="Y591" i="1"/>
  <c r="Y594" i="1"/>
  <c r="Y602" i="1"/>
  <c r="Y603" i="1"/>
  <c r="Y610" i="1"/>
  <c r="Y613" i="1"/>
  <c r="Y617" i="1"/>
  <c r="Y621" i="1"/>
  <c r="Y622" i="1"/>
  <c r="Y626" i="1"/>
  <c r="Y629" i="1"/>
  <c r="Y634" i="1"/>
  <c r="Y638" i="1"/>
  <c r="Y642" i="1"/>
  <c r="Y643" i="1"/>
  <c r="Y647" i="1"/>
  <c r="Y648" i="1"/>
  <c r="Y656" i="1"/>
  <c r="Y657" i="1"/>
  <c r="Y658" i="1"/>
  <c r="Y667" i="1"/>
  <c r="Y668" i="1"/>
  <c r="Y676" i="1"/>
  <c r="Y685" i="1"/>
  <c r="Y690" i="1"/>
  <c r="Y695" i="1"/>
  <c r="Y696" i="1"/>
  <c r="Y698" i="1"/>
  <c r="Y701" i="1"/>
  <c r="Y702" i="1"/>
  <c r="Y707" i="1"/>
  <c r="Y720" i="1"/>
  <c r="B1168" i="3"/>
  <c r="Y1168" i="3" s="1"/>
  <c r="T1167" i="2" s="1"/>
  <c r="B1156" i="3"/>
  <c r="B1144" i="3"/>
  <c r="Y1144" i="3" s="1"/>
  <c r="T1143" i="2" s="1"/>
  <c r="B1120" i="3"/>
  <c r="B1096" i="3"/>
  <c r="B1073" i="3"/>
  <c r="B1049" i="3"/>
  <c r="B1025" i="3"/>
  <c r="B1001" i="3"/>
  <c r="B1141" i="3"/>
  <c r="B1058" i="3"/>
  <c r="Y1058" i="3" s="1"/>
  <c r="T1057" i="2" s="1"/>
  <c r="B1146" i="3"/>
  <c r="B827" i="3"/>
  <c r="Y827" i="3" s="1"/>
  <c r="T826" i="2" s="1"/>
  <c r="B794" i="3"/>
  <c r="Y794" i="3" s="1"/>
  <c r="T793" i="2" s="1"/>
  <c r="B1169" i="3"/>
  <c r="Y1169" i="3" s="1"/>
  <c r="T1168" i="2" s="1"/>
  <c r="B1133" i="3"/>
  <c r="Y1133" i="3" s="1"/>
  <c r="T1132" i="2" s="1"/>
  <c r="B805" i="3"/>
  <c r="Y805" i="3" s="1"/>
  <c r="T804" i="2" s="1"/>
  <c r="B770" i="3"/>
  <c r="B735" i="3"/>
  <c r="B450" i="3"/>
  <c r="B416" i="3"/>
  <c r="Y416" i="3" s="1"/>
  <c r="T415" i="2" s="1"/>
  <c r="B373" i="3"/>
  <c r="B362" i="3"/>
  <c r="B340" i="3"/>
  <c r="Y340" i="3" s="1"/>
  <c r="T339" i="2" s="1"/>
  <c r="B328" i="3"/>
  <c r="Y328" i="3" s="1"/>
  <c r="T327" i="2" s="1"/>
  <c r="B319" i="3"/>
  <c r="B307" i="3"/>
  <c r="Y307" i="3" s="1"/>
  <c r="T306" i="2" s="1"/>
  <c r="B274" i="3"/>
  <c r="B207" i="3"/>
  <c r="Y207" i="3" s="1"/>
  <c r="T206" i="2" s="1"/>
  <c r="B154" i="3"/>
  <c r="Y154" i="3" s="1"/>
  <c r="T153" i="2" s="1"/>
  <c r="B142" i="3"/>
  <c r="Y142" i="3" s="1"/>
  <c r="T141" i="2" s="1"/>
  <c r="B133" i="3"/>
  <c r="Y133" i="3" s="1"/>
  <c r="T132" i="2" s="1"/>
  <c r="B97" i="3"/>
  <c r="Y97" i="3" s="1"/>
  <c r="T96" i="2" s="1"/>
  <c r="B74" i="3"/>
  <c r="Y74" i="3" s="1"/>
  <c r="T73" i="2" s="1"/>
  <c r="B29" i="3"/>
  <c r="Y29" i="3" s="1"/>
  <c r="T28" i="2" s="1"/>
  <c r="B17" i="3"/>
  <c r="B491" i="3"/>
  <c r="Y491" i="3" s="1"/>
  <c r="T490" i="2" s="1"/>
  <c r="B445" i="3"/>
  <c r="B346" i="3"/>
  <c r="B335" i="3"/>
  <c r="B314" i="3"/>
  <c r="Y314" i="3" s="1"/>
  <c r="T313" i="2" s="1"/>
  <c r="B292" i="3"/>
  <c r="B281" i="3"/>
  <c r="B128" i="3"/>
  <c r="Y128" i="3" s="1"/>
  <c r="T127" i="2" s="1"/>
  <c r="B116" i="3"/>
  <c r="Y116" i="3" s="1"/>
  <c r="T115" i="2" s="1"/>
  <c r="B92" i="3"/>
  <c r="Y92" i="3" s="1"/>
  <c r="T91" i="2" s="1"/>
  <c r="B69" i="3"/>
  <c r="Y69" i="3" s="1"/>
  <c r="T68" i="2" s="1"/>
  <c r="B35" i="3"/>
  <c r="Y35" i="3" s="1"/>
  <c r="T34" i="2" s="1"/>
  <c r="B24" i="3"/>
  <c r="Y24" i="3" s="1"/>
  <c r="T23" i="2" s="1"/>
  <c r="B467" i="3"/>
  <c r="B198" i="3"/>
  <c r="Y198" i="3" s="1"/>
  <c r="T197" i="2" s="1"/>
  <c r="B451" i="3"/>
  <c r="Y451" i="3" s="1"/>
  <c r="T450" i="2" s="1"/>
  <c r="B439" i="3"/>
  <c r="Y439" i="3" s="1"/>
  <c r="T438" i="2" s="1"/>
  <c r="B385" i="3"/>
  <c r="Y385" i="3" s="1"/>
  <c r="T384" i="2" s="1"/>
  <c r="B352" i="3"/>
  <c r="Y352" i="3" s="1"/>
  <c r="T351" i="2" s="1"/>
  <c r="B341" i="3"/>
  <c r="B218" i="3"/>
  <c r="Y218" i="3" s="1"/>
  <c r="T217" i="2" s="1"/>
  <c r="B798" i="3"/>
  <c r="Y798" i="3" s="1"/>
  <c r="T797" i="2" s="1"/>
  <c r="B787" i="3"/>
  <c r="B775" i="3"/>
  <c r="Y775" i="3" s="1"/>
  <c r="T774" i="2" s="1"/>
  <c r="B763" i="3"/>
  <c r="B751" i="3"/>
  <c r="B740" i="3"/>
  <c r="B728" i="3"/>
  <c r="B716" i="3"/>
  <c r="H532" i="2"/>
  <c r="H1461" i="2"/>
  <c r="H1561" i="2"/>
  <c r="H1730" i="2"/>
  <c r="H1735" i="2"/>
  <c r="H1743" i="2"/>
  <c r="H1744" i="2"/>
  <c r="H1747" i="2"/>
  <c r="H1767" i="2"/>
  <c r="H1787" i="2"/>
  <c r="H1788" i="2"/>
  <c r="H1789" i="2"/>
  <c r="H1799" i="2"/>
  <c r="H1803" i="2"/>
  <c r="H1814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3" i="2"/>
  <c r="H304" i="2"/>
  <c r="H315" i="2"/>
  <c r="H321" i="2"/>
  <c r="H327" i="2"/>
  <c r="H342" i="2"/>
  <c r="H348" i="2"/>
  <c r="H354" i="2"/>
  <c r="H360" i="2"/>
  <c r="H366" i="2"/>
  <c r="H372" i="2"/>
  <c r="H378" i="2"/>
  <c r="H389" i="2"/>
  <c r="H390" i="2"/>
  <c r="H399" i="2"/>
  <c r="H402" i="2"/>
  <c r="H405" i="2"/>
  <c r="H411" i="2"/>
  <c r="H417" i="2"/>
  <c r="H420" i="2"/>
  <c r="H426" i="2"/>
  <c r="H432" i="2"/>
  <c r="H435" i="2"/>
  <c r="H441" i="2"/>
  <c r="H444" i="2"/>
  <c r="H447" i="2"/>
  <c r="H453" i="2"/>
  <c r="H456" i="2"/>
  <c r="H465" i="2"/>
  <c r="H471" i="2"/>
  <c r="H474" i="2"/>
  <c r="H477" i="2"/>
  <c r="H480" i="2"/>
  <c r="H483" i="2"/>
  <c r="H486" i="2"/>
  <c r="H501" i="2"/>
  <c r="H504" i="2"/>
  <c r="H507" i="2"/>
  <c r="H510" i="2"/>
  <c r="H513" i="2"/>
  <c r="H525" i="2"/>
  <c r="H526" i="2"/>
  <c r="H717" i="2"/>
  <c r="H731" i="2"/>
  <c r="H737" i="2"/>
  <c r="H754" i="2"/>
  <c r="H755" i="2"/>
  <c r="H756" i="2"/>
  <c r="H772" i="2"/>
  <c r="H781" i="2"/>
  <c r="H784" i="2"/>
  <c r="H790" i="2"/>
  <c r="H995" i="2"/>
  <c r="H996" i="2"/>
  <c r="H1000" i="2"/>
  <c r="H1004" i="2"/>
  <c r="H1005" i="2"/>
  <c r="H1008" i="2"/>
  <c r="H1014" i="2"/>
  <c r="H1030" i="2"/>
  <c r="H1031" i="2"/>
  <c r="H1036" i="2"/>
  <c r="H1038" i="2"/>
  <c r="H1043" i="2"/>
  <c r="H1046" i="2"/>
  <c r="H1219" i="2"/>
  <c r="H1223" i="2"/>
  <c r="H1225" i="2"/>
  <c r="H1226" i="2"/>
  <c r="H1235" i="2"/>
  <c r="H1239" i="2"/>
  <c r="H1240" i="2"/>
  <c r="H1246" i="2"/>
  <c r="H1264" i="2"/>
  <c r="H1272" i="2"/>
  <c r="H1284" i="2"/>
  <c r="H1288" i="2"/>
  <c r="H1289" i="2"/>
  <c r="H1304" i="2"/>
  <c r="H1310" i="2"/>
  <c r="H1315" i="2"/>
  <c r="H1321" i="2"/>
  <c r="H1450" i="2"/>
  <c r="H1453" i="2"/>
  <c r="H1460" i="2"/>
  <c r="H1466" i="2"/>
  <c r="H1472" i="2"/>
  <c r="H1473" i="2"/>
  <c r="H1477" i="2"/>
  <c r="H1490" i="2"/>
  <c r="H1494" i="2"/>
  <c r="H1495" i="2"/>
  <c r="H1503" i="2"/>
  <c r="H1505" i="2"/>
  <c r="H1513" i="2"/>
  <c r="H1539" i="2"/>
  <c r="H1545" i="2"/>
  <c r="H1556" i="2"/>
  <c r="H1564" i="2"/>
  <c r="H1568" i="2"/>
  <c r="H1569" i="2"/>
  <c r="H1572" i="2"/>
  <c r="H1575" i="2"/>
  <c r="H1677" i="2"/>
  <c r="H1690" i="2"/>
  <c r="H1691" i="2"/>
  <c r="H1705" i="2"/>
  <c r="H1707" i="2"/>
  <c r="H1729" i="2"/>
  <c r="H1768" i="2"/>
  <c r="H1773" i="2"/>
  <c r="H1777" i="2"/>
  <c r="H1780" i="2"/>
  <c r="H1790" i="2"/>
  <c r="H1808" i="2"/>
  <c r="H1813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45" i="2"/>
  <c r="H760" i="2"/>
  <c r="H768" i="2"/>
  <c r="H771" i="2"/>
  <c r="H773" i="2"/>
  <c r="H793" i="2"/>
  <c r="H794" i="2"/>
  <c r="H796" i="2"/>
  <c r="H1687" i="2"/>
  <c r="H1718" i="2"/>
  <c r="H1750" i="2"/>
  <c r="H1752" i="2"/>
  <c r="H1753" i="2"/>
  <c r="H1758" i="2"/>
  <c r="H1779" i="2"/>
  <c r="H1805" i="2"/>
  <c r="H1810" i="2"/>
  <c r="H1811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2" i="2"/>
  <c r="H863" i="2"/>
  <c r="H865" i="2"/>
  <c r="H866" i="2"/>
  <c r="H868" i="2"/>
  <c r="H869" i="2"/>
  <c r="H871" i="2"/>
  <c r="H872" i="2"/>
  <c r="H874" i="2"/>
  <c r="H875" i="2"/>
  <c r="H877" i="2"/>
  <c r="H878" i="2"/>
  <c r="H880" i="2"/>
  <c r="H881" i="2"/>
  <c r="H882" i="2"/>
  <c r="H883" i="2"/>
  <c r="H886" i="2"/>
  <c r="H887" i="2"/>
  <c r="H890" i="2"/>
  <c r="H891" i="2"/>
  <c r="H892" i="2"/>
  <c r="H893" i="2"/>
  <c r="H897" i="2"/>
  <c r="H898" i="2"/>
  <c r="H912" i="2"/>
  <c r="H913" i="2"/>
  <c r="H916" i="2"/>
  <c r="H66" i="2"/>
  <c r="N70" i="2"/>
  <c r="H81" i="2"/>
  <c r="N85" i="2"/>
  <c r="H91" i="2"/>
  <c r="H96" i="2"/>
  <c r="H100" i="2"/>
  <c r="H101" i="2"/>
  <c r="H109" i="2"/>
  <c r="N109" i="2"/>
  <c r="H113" i="2"/>
  <c r="H122" i="2"/>
  <c r="H127" i="2"/>
  <c r="H137" i="2"/>
  <c r="H139" i="2"/>
  <c r="H147" i="2"/>
  <c r="H151" i="2"/>
  <c r="H157" i="2"/>
  <c r="H160" i="2"/>
  <c r="H167" i="2"/>
  <c r="H169" i="2"/>
  <c r="H171" i="2"/>
  <c r="H173" i="2"/>
  <c r="H175" i="2"/>
  <c r="N175" i="2"/>
  <c r="H176" i="2"/>
  <c r="H177" i="2"/>
  <c r="H178" i="2"/>
  <c r="H183" i="2"/>
  <c r="H188" i="2"/>
  <c r="H196" i="2"/>
  <c r="H201" i="2"/>
  <c r="H206" i="2"/>
  <c r="H211" i="2"/>
  <c r="H213" i="2"/>
  <c r="H217" i="2"/>
  <c r="H224" i="2"/>
  <c r="H229" i="2"/>
  <c r="H238" i="2"/>
  <c r="H243" i="2"/>
  <c r="H250" i="2"/>
  <c r="H255" i="2"/>
  <c r="H260" i="2"/>
  <c r="H263" i="2"/>
  <c r="H313" i="2"/>
  <c r="H319" i="2"/>
  <c r="H325" i="2"/>
  <c r="H328" i="2"/>
  <c r="H343" i="2"/>
  <c r="H349" i="2"/>
  <c r="H352" i="2"/>
  <c r="H358" i="2"/>
  <c r="H361" i="2"/>
  <c r="H367" i="2"/>
  <c r="H373" i="2"/>
  <c r="H379" i="2"/>
  <c r="H382" i="2"/>
  <c r="H388" i="2"/>
  <c r="H394" i="2"/>
  <c r="H397" i="2"/>
  <c r="H403" i="2"/>
  <c r="H406" i="2"/>
  <c r="H412" i="2"/>
  <c r="H415" i="2"/>
  <c r="H421" i="2"/>
  <c r="H427" i="2"/>
  <c r="H433" i="2"/>
  <c r="H436" i="2"/>
  <c r="H439" i="2"/>
  <c r="H445" i="2"/>
  <c r="H454" i="2"/>
  <c r="H469" i="2"/>
  <c r="H475" i="2"/>
  <c r="H481" i="2"/>
  <c r="H487" i="2"/>
  <c r="H493" i="2"/>
  <c r="H499" i="2"/>
  <c r="H505" i="2"/>
  <c r="H515" i="2"/>
  <c r="H519" i="2"/>
  <c r="H523" i="2"/>
  <c r="H524" i="2"/>
  <c r="H528" i="2"/>
  <c r="H531" i="2"/>
  <c r="H715" i="2"/>
  <c r="H730" i="2"/>
  <c r="H733" i="2"/>
  <c r="H734" i="2"/>
  <c r="H738" i="2"/>
  <c r="H742" i="2"/>
  <c r="H749" i="2"/>
  <c r="H752" i="2"/>
  <c r="H763" i="2"/>
  <c r="H764" i="2"/>
  <c r="H769" i="2"/>
  <c r="H770" i="2"/>
  <c r="H776" i="2"/>
  <c r="H777" i="2"/>
  <c r="H787" i="2"/>
  <c r="H795" i="2"/>
  <c r="H966" i="2"/>
  <c r="H978" i="2"/>
  <c r="H998" i="2"/>
  <c r="H1016" i="2"/>
  <c r="H1017" i="2"/>
  <c r="H1037" i="2"/>
  <c r="H1050" i="2"/>
  <c r="H1060" i="2"/>
  <c r="H1204" i="2"/>
  <c r="H1208" i="2"/>
  <c r="H1215" i="2"/>
  <c r="H1221" i="2"/>
  <c r="H1222" i="2"/>
  <c r="H1245" i="2"/>
  <c r="H1247" i="2"/>
  <c r="H1251" i="2"/>
  <c r="H1255" i="2"/>
  <c r="H1257" i="2"/>
  <c r="H1273" i="2"/>
  <c r="H1274" i="2"/>
  <c r="H1278" i="2"/>
  <c r="H1295" i="2"/>
  <c r="H1324" i="2"/>
  <c r="H1425" i="2"/>
  <c r="H1435" i="2"/>
  <c r="H1438" i="2"/>
  <c r="H1447" i="2"/>
  <c r="H1465" i="2"/>
  <c r="H1485" i="2"/>
  <c r="H1500" i="2"/>
  <c r="H1507" i="2"/>
  <c r="H1516" i="2"/>
  <c r="H1541" i="2"/>
  <c r="H1542" i="2"/>
  <c r="H1552" i="2"/>
  <c r="H1559" i="2"/>
  <c r="H1573" i="2"/>
  <c r="H1579" i="2"/>
  <c r="H1675" i="2"/>
  <c r="H1676" i="2"/>
  <c r="H1678" i="2"/>
  <c r="H1681" i="2"/>
  <c r="H1695" i="2"/>
  <c r="H1696" i="2"/>
  <c r="H1698" i="2"/>
  <c r="H1699" i="2"/>
  <c r="H1712" i="2"/>
  <c r="H1715" i="2"/>
  <c r="H1716" i="2"/>
  <c r="H1742" i="2"/>
  <c r="H1774" i="2"/>
  <c r="H1775" i="2"/>
  <c r="H1776" i="2"/>
  <c r="H1778" i="2"/>
  <c r="H1781" i="2"/>
  <c r="H1792" i="2"/>
  <c r="H1797" i="2"/>
  <c r="H1802" i="2"/>
  <c r="N7" i="2"/>
  <c r="N31" i="2"/>
  <c r="N61" i="2"/>
  <c r="N67" i="2"/>
  <c r="N88" i="2"/>
  <c r="N92" i="2"/>
  <c r="N110" i="2"/>
  <c r="H302" i="2"/>
  <c r="H311" i="2"/>
  <c r="H317" i="2"/>
  <c r="H326" i="2"/>
  <c r="H332" i="2"/>
  <c r="H344" i="2"/>
  <c r="H356" i="2"/>
  <c r="H362" i="2"/>
  <c r="H371" i="2"/>
  <c r="H380" i="2"/>
  <c r="H386" i="2"/>
  <c r="H387" i="2"/>
  <c r="H393" i="2"/>
  <c r="H396" i="2"/>
  <c r="H408" i="2"/>
  <c r="H414" i="2"/>
  <c r="H423" i="2"/>
  <c r="H429" i="2"/>
  <c r="H438" i="2"/>
  <c r="H450" i="2"/>
  <c r="H459" i="2"/>
  <c r="H462" i="2"/>
  <c r="H468" i="2"/>
  <c r="H489" i="2"/>
  <c r="H492" i="2"/>
  <c r="H495" i="2"/>
  <c r="H498" i="2"/>
  <c r="H517" i="2"/>
  <c r="H721" i="2"/>
  <c r="H722" i="2"/>
  <c r="H727" i="2"/>
  <c r="H736" i="2"/>
  <c r="H741" i="2"/>
  <c r="H748" i="2"/>
  <c r="H751" i="2"/>
  <c r="H761" i="2"/>
  <c r="H782" i="2"/>
  <c r="H783" i="2"/>
  <c r="N124" i="2"/>
  <c r="Y2001" i="1"/>
  <c r="Y2027" i="1"/>
  <c r="Y2070" i="1"/>
  <c r="Y2049" i="1"/>
  <c r="Y2011" i="1"/>
  <c r="Y2015" i="1"/>
  <c r="Y2032" i="1"/>
  <c r="Y731" i="1"/>
  <c r="Y753" i="1"/>
  <c r="Y756" i="1"/>
  <c r="Y764" i="1"/>
  <c r="Y770" i="1"/>
  <c r="Y778" i="1"/>
  <c r="Y786" i="1"/>
  <c r="Y791" i="1"/>
  <c r="Y800" i="1"/>
  <c r="Y816" i="1"/>
  <c r="Y821" i="1"/>
  <c r="Y834" i="1"/>
  <c r="Y843" i="1"/>
  <c r="Y847" i="1"/>
  <c r="Y850" i="1"/>
  <c r="Y866" i="1"/>
  <c r="Y871" i="1"/>
  <c r="Y876" i="1"/>
  <c r="Y887" i="1"/>
  <c r="Y891" i="1"/>
  <c r="Y892" i="1"/>
  <c r="Y893" i="1"/>
  <c r="Y901" i="1"/>
  <c r="Y902" i="1"/>
  <c r="Y903" i="1"/>
  <c r="Y908" i="1"/>
  <c r="Y915" i="1"/>
  <c r="Y923" i="1"/>
  <c r="Y932" i="1"/>
  <c r="Y936" i="1"/>
  <c r="Y937" i="1"/>
  <c r="Y938" i="1"/>
  <c r="Y942" i="1"/>
  <c r="Y943" i="1"/>
  <c r="Y951" i="1"/>
  <c r="Y1016" i="1"/>
  <c r="Y1020" i="1"/>
  <c r="Y1026" i="1"/>
  <c r="Y1037" i="1"/>
  <c r="Y1041" i="1"/>
  <c r="Y728" i="1"/>
  <c r="Y730" i="1"/>
  <c r="Y739" i="1"/>
  <c r="Y748" i="1"/>
  <c r="Y751" i="1"/>
  <c r="Y752" i="1"/>
  <c r="Y757" i="1"/>
  <c r="Y763" i="1"/>
  <c r="Y765" i="1"/>
  <c r="Y771" i="1"/>
  <c r="Y777" i="1"/>
  <c r="Y789" i="1"/>
  <c r="Y796" i="1"/>
  <c r="Y797" i="1"/>
  <c r="Y803" i="1"/>
  <c r="Y813" i="1"/>
  <c r="Y828" i="1"/>
  <c r="Y831" i="1"/>
  <c r="Y835" i="1"/>
  <c r="Y842" i="1"/>
  <c r="Y851" i="1"/>
  <c r="Y857" i="1"/>
  <c r="Y859" i="1"/>
  <c r="Y862" i="1"/>
  <c r="Y863" i="1"/>
  <c r="Y865" i="1"/>
  <c r="Y1396" i="1"/>
  <c r="Y1398" i="1"/>
  <c r="Y1399" i="1"/>
  <c r="Y1416" i="1"/>
  <c r="Y1417" i="1"/>
  <c r="Y1419" i="1"/>
  <c r="Y1425" i="1"/>
  <c r="AE1389" i="1"/>
  <c r="AE1399" i="1"/>
  <c r="AE1407" i="1"/>
  <c r="AE1415" i="1"/>
  <c r="AE1423" i="1"/>
  <c r="AE1433" i="1"/>
  <c r="AE1448" i="1"/>
  <c r="AE1459" i="1"/>
  <c r="AE1386" i="1"/>
  <c r="AE1397" i="1"/>
  <c r="AE1405" i="1"/>
  <c r="AE1414" i="1"/>
  <c r="AE1422" i="1"/>
  <c r="AE1430" i="1"/>
  <c r="AE1436" i="1"/>
  <c r="AE1447" i="1"/>
  <c r="AE1452" i="1"/>
  <c r="AE1458" i="1"/>
  <c r="AE777" i="1"/>
  <c r="AE818" i="1"/>
  <c r="AE833" i="1"/>
  <c r="AE841" i="1"/>
  <c r="AE848" i="1"/>
  <c r="AE856" i="1"/>
  <c r="AE863" i="1"/>
  <c r="AE1390" i="1"/>
  <c r="AE1396" i="1"/>
  <c r="AE1408" i="1"/>
  <c r="AE1418" i="1"/>
  <c r="AE1429" i="1"/>
  <c r="AE1438" i="1"/>
  <c r="AE1443" i="1"/>
  <c r="AE1456" i="1"/>
  <c r="AE778" i="1"/>
  <c r="AE805" i="1"/>
  <c r="AE812" i="1"/>
  <c r="AE822" i="1"/>
  <c r="AE827" i="1"/>
  <c r="AE840" i="1"/>
  <c r="AE847" i="1"/>
  <c r="AE851" i="1"/>
  <c r="AE861" i="1"/>
  <c r="AE866" i="1"/>
  <c r="AE1388" i="1"/>
  <c r="AE1398" i="1"/>
  <c r="AE1406" i="1"/>
  <c r="AE1416" i="1"/>
  <c r="AE1425" i="1"/>
  <c r="AE1435" i="1"/>
  <c r="AE1444" i="1"/>
  <c r="AE1449" i="1"/>
  <c r="AE1457" i="1"/>
  <c r="AE728" i="1"/>
  <c r="AE733" i="1"/>
  <c r="AE736" i="1"/>
  <c r="AE740" i="1"/>
  <c r="AE743" i="1"/>
  <c r="AE747" i="1"/>
  <c r="AE752" i="1"/>
  <c r="AE758" i="1"/>
  <c r="AE761" i="1"/>
  <c r="AE765" i="1"/>
  <c r="AE771" i="1"/>
  <c r="AE775" i="1"/>
  <c r="AE782" i="1"/>
  <c r="AE784" i="1"/>
  <c r="AE789" i="1"/>
  <c r="AE796" i="1"/>
  <c r="AE801" i="1"/>
  <c r="AE806" i="1"/>
  <c r="AE811" i="1"/>
  <c r="AE820" i="1"/>
  <c r="AE824" i="1"/>
  <c r="AE832" i="1"/>
  <c r="AE835" i="1"/>
  <c r="AE844" i="1"/>
  <c r="AE850" i="1"/>
  <c r="AE857" i="1"/>
  <c r="AE862" i="1"/>
  <c r="AE1384" i="1"/>
  <c r="AE1391" i="1"/>
  <c r="AE1400" i="1"/>
  <c r="AE1410" i="1"/>
  <c r="AE1417" i="1"/>
  <c r="AE1426" i="1"/>
  <c r="AE1432" i="1"/>
  <c r="AE1439" i="1"/>
  <c r="AE1445" i="1"/>
  <c r="AE1453" i="1"/>
  <c r="AE726" i="1"/>
  <c r="AE731" i="1"/>
  <c r="AE737" i="1"/>
  <c r="AE742" i="1"/>
  <c r="AE748" i="1"/>
  <c r="AE753" i="1"/>
  <c r="AE757" i="1"/>
  <c r="AE763" i="1"/>
  <c r="AE769" i="1"/>
  <c r="AE772" i="1"/>
  <c r="AE779" i="1"/>
  <c r="AE785" i="1"/>
  <c r="AE790" i="1"/>
  <c r="AE793" i="1"/>
  <c r="AE799" i="1"/>
  <c r="AE804" i="1"/>
  <c r="AE810" i="1"/>
  <c r="AE815" i="1"/>
  <c r="AE821" i="1"/>
  <c r="AE825" i="1"/>
  <c r="AE830" i="1"/>
  <c r="AE838" i="1"/>
  <c r="AE842" i="1"/>
  <c r="AE852" i="1"/>
  <c r="AE860" i="1"/>
  <c r="AE867" i="1"/>
  <c r="AE1385" i="1"/>
  <c r="AE1395" i="1"/>
  <c r="AE1404" i="1"/>
  <c r="AE1412" i="1"/>
  <c r="AE1420" i="1"/>
  <c r="AE1428" i="1"/>
  <c r="AE1440" i="1"/>
  <c r="AE1450" i="1"/>
  <c r="AE1461" i="1"/>
  <c r="AE725" i="1"/>
  <c r="AE730" i="1"/>
  <c r="AE735" i="1"/>
  <c r="AE741" i="1"/>
  <c r="AE746" i="1"/>
  <c r="AE751" i="1"/>
  <c r="AE755" i="1"/>
  <c r="AE759" i="1"/>
  <c r="AE764" i="1"/>
  <c r="AE768" i="1"/>
  <c r="AE773" i="1"/>
  <c r="AE781" i="1"/>
  <c r="AE788" i="1"/>
  <c r="AE791" i="1"/>
  <c r="AE798" i="1"/>
  <c r="AE807" i="1"/>
  <c r="AE814" i="1"/>
  <c r="AE817" i="1"/>
  <c r="AE828" i="1"/>
  <c r="AE834" i="1"/>
  <c r="AE839" i="1"/>
  <c r="AE845" i="1"/>
  <c r="AE853" i="1"/>
  <c r="AE865" i="1"/>
  <c r="AE1360" i="1"/>
  <c r="AE1366" i="1"/>
  <c r="AE1378" i="1"/>
  <c r="AE1387" i="1"/>
  <c r="AE1394" i="1"/>
  <c r="AE1403" i="1"/>
  <c r="AE1413" i="1"/>
  <c r="AE1424" i="1"/>
  <c r="AE1434" i="1"/>
  <c r="AE1442" i="1"/>
  <c r="AE1454" i="1"/>
  <c r="AE727" i="1"/>
  <c r="AE734" i="1"/>
  <c r="AE739" i="1"/>
  <c r="AE745" i="1"/>
  <c r="AE749" i="1"/>
  <c r="AE754" i="1"/>
  <c r="AE760" i="1"/>
  <c r="AE766" i="1"/>
  <c r="AE774" i="1"/>
  <c r="AE780" i="1"/>
  <c r="AE787" i="1"/>
  <c r="AE794" i="1"/>
  <c r="AE800" i="1"/>
  <c r="AE803" i="1"/>
  <c r="AE808" i="1"/>
  <c r="AE813" i="1"/>
  <c r="AE819" i="1"/>
  <c r="AE823" i="1"/>
  <c r="AE829" i="1"/>
  <c r="AE836" i="1"/>
  <c r="AE846" i="1"/>
  <c r="AE855" i="1"/>
  <c r="AE859" i="1"/>
  <c r="AE1361" i="1"/>
  <c r="AE1372" i="1"/>
  <c r="AE1380" i="1"/>
  <c r="AE1393" i="1"/>
  <c r="AE1401" i="1"/>
  <c r="AE1411" i="1"/>
  <c r="AE1421" i="1"/>
  <c r="AE1427" i="1"/>
  <c r="AE1437" i="1"/>
  <c r="AE1451" i="1"/>
  <c r="AE1460" i="1"/>
  <c r="AE729" i="1"/>
  <c r="AE732" i="1"/>
  <c r="AE738" i="1"/>
  <c r="AE744" i="1"/>
  <c r="AE750" i="1"/>
  <c r="AE756" i="1"/>
  <c r="AE762" i="1"/>
  <c r="AE767" i="1"/>
  <c r="AE770" i="1"/>
  <c r="AE776" i="1"/>
  <c r="AE783" i="1"/>
  <c r="AE786" i="1"/>
  <c r="AE792" i="1"/>
  <c r="AE797" i="1"/>
  <c r="AE802" i="1"/>
  <c r="AE809" i="1"/>
  <c r="AE816" i="1"/>
  <c r="AE826" i="1"/>
  <c r="AE831" i="1"/>
  <c r="AE837" i="1"/>
  <c r="AE843" i="1"/>
  <c r="AE849" i="1"/>
  <c r="AE854" i="1"/>
  <c r="AE858" i="1"/>
  <c r="AE864" i="1"/>
  <c r="AE1362" i="1"/>
  <c r="AE1370" i="1"/>
  <c r="AE1375" i="1"/>
  <c r="AE1383" i="1"/>
  <c r="AE1392" i="1"/>
  <c r="AE1402" i="1"/>
  <c r="AE1409" i="1"/>
  <c r="AE1419" i="1"/>
  <c r="AE1431" i="1"/>
  <c r="AE1441" i="1"/>
  <c r="AE1446" i="1"/>
  <c r="AE1455" i="1"/>
  <c r="Y725" i="1"/>
  <c r="Y726" i="1"/>
  <c r="Y735" i="1"/>
  <c r="Y736" i="1"/>
  <c r="Y737" i="1"/>
  <c r="Y749" i="1"/>
  <c r="Y750" i="1"/>
  <c r="Y759" i="1"/>
  <c r="Y760" i="1"/>
  <c r="Y761" i="1"/>
  <c r="Y766" i="1"/>
  <c r="Y767" i="1"/>
  <c r="Y775" i="1"/>
  <c r="Y779" i="1"/>
  <c r="Y783" i="1"/>
  <c r="Y784" i="1"/>
  <c r="Y785" i="1"/>
  <c r="Y793" i="1"/>
  <c r="Y794" i="1"/>
  <c r="Y798" i="1"/>
  <c r="Y807" i="1"/>
  <c r="Y808" i="1"/>
  <c r="Y809" i="1"/>
  <c r="Y814" i="1"/>
  <c r="Y815" i="1"/>
  <c r="Y820" i="1"/>
  <c r="Y825" i="1"/>
  <c r="Y826" i="1"/>
  <c r="Y827" i="1"/>
  <c r="Y836" i="1"/>
  <c r="Y844" i="1"/>
  <c r="Y845" i="1"/>
  <c r="Y849" i="1"/>
  <c r="Y853" i="1"/>
  <c r="Y854" i="1"/>
  <c r="Y855" i="1"/>
  <c r="Y861" i="1"/>
  <c r="Y1354" i="1"/>
  <c r="Y1355" i="1"/>
  <c r="Y1356" i="1"/>
  <c r="Y1357" i="1"/>
  <c r="Y1366" i="1"/>
  <c r="Y1371" i="1"/>
  <c r="Y1376" i="1"/>
  <c r="Y1386" i="1"/>
  <c r="Y1387" i="1"/>
  <c r="Y1388" i="1"/>
  <c r="Y1389" i="1"/>
  <c r="Y1402" i="1"/>
  <c r="Y1406" i="1"/>
  <c r="Y1408" i="1"/>
  <c r="Y1412" i="1"/>
  <c r="Y1413" i="1"/>
  <c r="Y1414" i="1"/>
  <c r="Y1415" i="1"/>
  <c r="Y1428" i="1"/>
  <c r="Y1429" i="1"/>
  <c r="Y1430" i="1"/>
  <c r="Y1435" i="1"/>
  <c r="Y1436" i="1"/>
  <c r="Y1441" i="1"/>
  <c r="Y1442" i="1"/>
  <c r="Y1443" i="1"/>
  <c r="Y1444" i="1"/>
  <c r="Y1445" i="1"/>
  <c r="Y1446" i="1"/>
  <c r="Y1451" i="1"/>
  <c r="Y1456" i="1"/>
  <c r="Y1457" i="1"/>
  <c r="Y1458" i="1"/>
  <c r="Y1459" i="1"/>
  <c r="Y1460" i="1"/>
  <c r="Y1461" i="1"/>
  <c r="Y1358" i="1"/>
  <c r="Y1359" i="1"/>
  <c r="Y1373" i="1"/>
  <c r="Y1374" i="1"/>
  <c r="Y1375" i="1"/>
  <c r="Y1380" i="1"/>
  <c r="Y1405" i="1"/>
  <c r="Y1407" i="1"/>
  <c r="Y1409" i="1"/>
  <c r="Y1410" i="1"/>
  <c r="Y1431" i="1"/>
  <c r="Y1432" i="1"/>
  <c r="Y1437" i="1"/>
  <c r="Y1438" i="1"/>
  <c r="Y1439" i="1"/>
  <c r="Y1440" i="1"/>
  <c r="Y1449" i="1"/>
  <c r="Y1450" i="1"/>
  <c r="Y732" i="1"/>
  <c r="Y740" i="1"/>
  <c r="Y744" i="1"/>
  <c r="Y745" i="1"/>
  <c r="Y746" i="1"/>
  <c r="Y755" i="1"/>
  <c r="Y769" i="1"/>
  <c r="Y782" i="1"/>
  <c r="Y787" i="1"/>
  <c r="Y792" i="1"/>
  <c r="Y804" i="1"/>
  <c r="Y812" i="1"/>
  <c r="Y817" i="1"/>
  <c r="Y822" i="1"/>
  <c r="Y830" i="1"/>
  <c r="Y838" i="1"/>
  <c r="Y839" i="1"/>
  <c r="Y848" i="1"/>
  <c r="Y858" i="1"/>
  <c r="Y867" i="1"/>
  <c r="Y1015" i="1"/>
  <c r="Y1021" i="1"/>
  <c r="Y727" i="1"/>
  <c r="Y733" i="1"/>
  <c r="Y738" i="1"/>
  <c r="Y741" i="1"/>
  <c r="Y754" i="1"/>
  <c r="Y768" i="1"/>
  <c r="Y772" i="1"/>
  <c r="Y781" i="1"/>
  <c r="Y790" i="1"/>
  <c r="Y802" i="1"/>
  <c r="Y829" i="1"/>
  <c r="Y833" i="1"/>
  <c r="Y837" i="1"/>
  <c r="Y846" i="1"/>
  <c r="Y856" i="1"/>
  <c r="Y1395" i="1"/>
  <c r="Y1397" i="1"/>
  <c r="Y1411" i="1"/>
  <c r="Y1418" i="1"/>
  <c r="Y1420" i="1"/>
  <c r="B849" i="3"/>
  <c r="B837" i="3"/>
  <c r="N2043" i="2"/>
  <c r="N4" i="2"/>
  <c r="N112" i="2"/>
  <c r="N128" i="2"/>
  <c r="N2118" i="2"/>
  <c r="N2152" i="2"/>
  <c r="N1957" i="2"/>
  <c r="N10" i="2"/>
  <c r="N117" i="2"/>
  <c r="N147" i="2"/>
  <c r="W26" i="3"/>
  <c r="W49" i="3"/>
  <c r="W73" i="3"/>
  <c r="W260" i="3"/>
  <c r="W293" i="3"/>
  <c r="W306" i="3"/>
  <c r="W447" i="3"/>
  <c r="W514" i="3"/>
  <c r="W546" i="3"/>
  <c r="W549" i="3"/>
  <c r="W566" i="3"/>
  <c r="W581" i="3"/>
  <c r="W629" i="3"/>
  <c r="W1297" i="3"/>
  <c r="W1332" i="3"/>
  <c r="W1480" i="3"/>
  <c r="W1482" i="3"/>
  <c r="W1496" i="3"/>
  <c r="W1534" i="3"/>
  <c r="W1549" i="3"/>
  <c r="W1570" i="3"/>
  <c r="W1574" i="3"/>
  <c r="W1578" i="3"/>
  <c r="W1582" i="3"/>
  <c r="W1629" i="3"/>
  <c r="W1706" i="3"/>
  <c r="W1787" i="3"/>
  <c r="W1789" i="3"/>
  <c r="W1796" i="3"/>
  <c r="W1798" i="3"/>
  <c r="W1802" i="3"/>
  <c r="W1833" i="3"/>
  <c r="W1871" i="3"/>
  <c r="W2183" i="3"/>
  <c r="W2201" i="3"/>
  <c r="W1281" i="3"/>
  <c r="W1300" i="3"/>
  <c r="W1497" i="3"/>
  <c r="W1530" i="3"/>
  <c r="W1537" i="3"/>
  <c r="W1561" i="3"/>
  <c r="W1565" i="3"/>
  <c r="W1569" i="3"/>
  <c r="W1573" i="3"/>
  <c r="W1577" i="3"/>
  <c r="W1581" i="3"/>
  <c r="W1715" i="3"/>
  <c r="W1337" i="3"/>
  <c r="W1522" i="3"/>
  <c r="W1529" i="3"/>
  <c r="W1559" i="3"/>
  <c r="W1567" i="3"/>
  <c r="W1576" i="3"/>
  <c r="W1676" i="3"/>
  <c r="W1683" i="3"/>
  <c r="W1686" i="3"/>
  <c r="W1751" i="3"/>
  <c r="W1765" i="3"/>
  <c r="W1842" i="3"/>
  <c r="W1848" i="3"/>
  <c r="W1854" i="3"/>
  <c r="W1862" i="3"/>
  <c r="W1869" i="3"/>
  <c r="W1872" i="3"/>
  <c r="W1889" i="3"/>
  <c r="W1892" i="3"/>
  <c r="W1903" i="3"/>
  <c r="W1975" i="3"/>
  <c r="W1998" i="3"/>
  <c r="W2141" i="3"/>
  <c r="W2150" i="3"/>
  <c r="W2181" i="3"/>
  <c r="W2188" i="3"/>
  <c r="W72" i="3"/>
  <c r="W525" i="3"/>
  <c r="W568" i="3"/>
  <c r="W570" i="3"/>
  <c r="W615" i="3"/>
  <c r="W638" i="3"/>
  <c r="W1290" i="3"/>
  <c r="W1304" i="3"/>
  <c r="W1324" i="3"/>
  <c r="W1488" i="3"/>
  <c r="W1519" i="3"/>
  <c r="W1533" i="3"/>
  <c r="W1547" i="3"/>
  <c r="W1558" i="3"/>
  <c r="W1580" i="3"/>
  <c r="W1695" i="3"/>
  <c r="W1819" i="3"/>
  <c r="W1899" i="3"/>
  <c r="W1970" i="3"/>
  <c r="W1984" i="3"/>
  <c r="W2185" i="3"/>
  <c r="W95" i="3"/>
  <c r="W140" i="3"/>
  <c r="W161" i="3"/>
  <c r="W205" i="3"/>
  <c r="W222" i="3"/>
  <c r="W252" i="3"/>
  <c r="W270" i="3"/>
  <c r="W290" i="3"/>
  <c r="W318" i="3"/>
  <c r="W446" i="3"/>
  <c r="W538" i="3"/>
  <c r="W603" i="3"/>
  <c r="W1289" i="3"/>
  <c r="W1301" i="3"/>
  <c r="W1318" i="3"/>
  <c r="W1501" i="3"/>
  <c r="W1517" i="3"/>
  <c r="W1566" i="3"/>
  <c r="W1571" i="3"/>
  <c r="W1579" i="3"/>
  <c r="W1608" i="3"/>
  <c r="W1784" i="3"/>
  <c r="W1815" i="3"/>
  <c r="W1831" i="3"/>
  <c r="W1840" i="3"/>
  <c r="W1884" i="3"/>
  <c r="W152" i="3"/>
  <c r="W524" i="3"/>
  <c r="W537" i="3"/>
  <c r="W548" i="3"/>
  <c r="W559" i="3"/>
  <c r="W626" i="3"/>
  <c r="W630" i="3"/>
  <c r="W1269" i="3"/>
  <c r="W1310" i="3"/>
  <c r="W1328" i="3"/>
  <c r="W1481" i="3"/>
  <c r="W1539" i="3"/>
  <c r="W1733" i="3"/>
  <c r="W1741" i="3"/>
  <c r="W1822" i="3"/>
  <c r="W1829" i="3"/>
  <c r="W1860" i="3"/>
  <c r="W1284" i="3"/>
  <c r="W1325" i="3"/>
  <c r="W1475" i="3"/>
  <c r="W1489" i="3"/>
  <c r="W1527" i="3"/>
  <c r="W1624" i="3"/>
  <c r="W1708" i="3"/>
  <c r="W1835" i="3"/>
  <c r="W1859" i="3"/>
  <c r="W1914" i="3"/>
  <c r="W1996" i="3"/>
  <c r="W61" i="3"/>
  <c r="W85" i="3"/>
  <c r="W132" i="3"/>
  <c r="W212" i="3"/>
  <c r="W224" i="3"/>
  <c r="W228" i="3"/>
  <c r="W232" i="3"/>
  <c r="W236" i="3"/>
  <c r="W438" i="3"/>
  <c r="W505" i="3"/>
  <c r="W591" i="3"/>
  <c r="W605" i="3"/>
  <c r="W609" i="3"/>
  <c r="W617" i="3"/>
  <c r="W644" i="3"/>
  <c r="W654" i="3"/>
  <c r="W664" i="3"/>
  <c r="W796" i="3"/>
  <c r="W804" i="3"/>
  <c r="W1291" i="3"/>
  <c r="W1293" i="3"/>
  <c r="W1305" i="3"/>
  <c r="W1316" i="3"/>
  <c r="W1321" i="3"/>
  <c r="W1326" i="3"/>
  <c r="W1329" i="3"/>
  <c r="W1494" i="3"/>
  <c r="W1510" i="3"/>
  <c r="W1513" i="3"/>
  <c r="W1521" i="3"/>
  <c r="W1531" i="3"/>
  <c r="W1541" i="3"/>
  <c r="W1545" i="3"/>
  <c r="W1550" i="3"/>
  <c r="W1625" i="3"/>
  <c r="W1642" i="3"/>
  <c r="W1799" i="3"/>
  <c r="W1824" i="3"/>
  <c r="W1838" i="3"/>
  <c r="W1845" i="3"/>
  <c r="W1850" i="3"/>
  <c r="W1881" i="3"/>
  <c r="W1896" i="3"/>
  <c r="W1924" i="3"/>
  <c r="W1959" i="3"/>
  <c r="W1980" i="3"/>
  <c r="W1983" i="3"/>
  <c r="W2160" i="3"/>
  <c r="W2204" i="3"/>
  <c r="W130" i="3"/>
  <c r="W153" i="3"/>
  <c r="W173" i="3"/>
  <c r="W195" i="3"/>
  <c r="W217" i="3"/>
  <c r="W221" i="3"/>
  <c r="W225" i="3"/>
  <c r="W237" i="3"/>
  <c r="W263" i="3"/>
  <c r="W283" i="3"/>
  <c r="W571" i="3"/>
  <c r="W582" i="3"/>
  <c r="W642" i="3"/>
  <c r="W662" i="3"/>
  <c r="W815" i="3"/>
  <c r="W1279" i="3"/>
  <c r="W1282" i="3"/>
  <c r="W1285" i="3"/>
  <c r="W1287" i="3"/>
  <c r="W1296" i="3"/>
  <c r="W1298" i="3"/>
  <c r="W1313" i="3"/>
  <c r="W1317" i="3"/>
  <c r="W1330" i="3"/>
  <c r="W1336" i="3"/>
  <c r="W1463" i="3"/>
  <c r="W1474" i="3"/>
  <c r="W1491" i="3"/>
  <c r="W1500" i="3"/>
  <c r="W1504" i="3"/>
  <c r="W1509" i="3"/>
  <c r="W1538" i="3"/>
  <c r="W1548" i="3"/>
  <c r="W1553" i="3"/>
  <c r="Z1553" i="3" s="1"/>
  <c r="W1626" i="3"/>
  <c r="Z1626" i="3" s="1"/>
  <c r="W1628" i="3"/>
  <c r="Z1628" i="3" s="1"/>
  <c r="W1651" i="3"/>
  <c r="Z1651" i="3" s="1"/>
  <c r="W1755" i="3"/>
  <c r="Z1755" i="3" s="1"/>
  <c r="W1759" i="3"/>
  <c r="Z1759" i="3" s="1"/>
  <c r="W1763" i="3"/>
  <c r="Z1763" i="3" s="1"/>
  <c r="W1804" i="3"/>
  <c r="Z1804" i="3" s="1"/>
  <c r="W1808" i="3"/>
  <c r="Z1808" i="3" s="1"/>
  <c r="W1905" i="3"/>
  <c r="Z1905" i="3" s="1"/>
  <c r="W1963" i="3"/>
  <c r="Z1963" i="3" s="1"/>
  <c r="W2200" i="3"/>
  <c r="Z2200" i="3" s="1"/>
  <c r="W107" i="3"/>
  <c r="W141" i="3"/>
  <c r="W448" i="3"/>
  <c r="W503" i="3"/>
  <c r="W1288" i="3"/>
  <c r="W1470" i="3"/>
  <c r="W1483" i="3"/>
  <c r="W1505" i="3"/>
  <c r="W1520" i="3"/>
  <c r="W1666" i="3"/>
  <c r="Z1666" i="3" s="1"/>
  <c r="W1818" i="3"/>
  <c r="Z1818" i="3" s="1"/>
  <c r="W1841" i="3"/>
  <c r="Z1841" i="3" s="1"/>
  <c r="W1312" i="3"/>
  <c r="W1471" i="3"/>
  <c r="W1703" i="3"/>
  <c r="Z1703" i="3" s="1"/>
  <c r="W1821" i="3"/>
  <c r="Z1821" i="3" s="1"/>
  <c r="W1969" i="3"/>
  <c r="Z1969" i="3" s="1"/>
  <c r="W71" i="3"/>
  <c r="W84" i="3"/>
  <c r="W94" i="3"/>
  <c r="W119" i="3"/>
  <c r="W131" i="3"/>
  <c r="W171" i="3"/>
  <c r="W192" i="3"/>
  <c r="W211" i="3"/>
  <c r="W226" i="3"/>
  <c r="W271" i="3"/>
  <c r="W284" i="3"/>
  <c r="W413" i="3"/>
  <c r="W560" i="3"/>
  <c r="W583" i="3"/>
  <c r="W593" i="3"/>
  <c r="W606" i="3"/>
  <c r="W656" i="3"/>
  <c r="W792" i="3"/>
  <c r="W826" i="3"/>
  <c r="W843" i="3"/>
  <c r="W889" i="3"/>
  <c r="W961" i="3"/>
  <c r="W1299" i="3"/>
  <c r="W1311" i="3"/>
  <c r="W1319" i="3"/>
  <c r="W1462" i="3"/>
  <c r="W1493" i="3"/>
  <c r="W1502" i="3"/>
  <c r="W1627" i="3"/>
  <c r="Z1627" i="3" s="1"/>
  <c r="W1631" i="3"/>
  <c r="Z1631" i="3" s="1"/>
  <c r="W1663" i="3"/>
  <c r="Z1663" i="3" s="1"/>
  <c r="W1699" i="3"/>
  <c r="Z1699" i="3" s="1"/>
  <c r="W1704" i="3"/>
  <c r="Z1704" i="3" s="1"/>
  <c r="W1730" i="3"/>
  <c r="Z1730" i="3" s="1"/>
  <c r="W1742" i="3"/>
  <c r="Z1742" i="3" s="1"/>
  <c r="W1746" i="3"/>
  <c r="Z1746" i="3" s="1"/>
  <c r="W1779" i="3"/>
  <c r="Z1779" i="3" s="1"/>
  <c r="W1788" i="3"/>
  <c r="Z1788" i="3" s="1"/>
  <c r="W1793" i="3"/>
  <c r="Z1793" i="3" s="1"/>
  <c r="W1795" i="3"/>
  <c r="Z1795" i="3" s="1"/>
  <c r="W1797" i="3"/>
  <c r="Z1797" i="3" s="1"/>
  <c r="W1820" i="3"/>
  <c r="Z1820" i="3" s="1"/>
  <c r="W1834" i="3"/>
  <c r="Z1834" i="3" s="1"/>
  <c r="W1861" i="3"/>
  <c r="Z1861" i="3" s="1"/>
  <c r="W1879" i="3"/>
  <c r="Z1879" i="3" s="1"/>
  <c r="W1974" i="3"/>
  <c r="Z1974" i="3" s="1"/>
  <c r="W2137" i="3"/>
  <c r="Z2137" i="3" s="1"/>
  <c r="W2156" i="3"/>
  <c r="Z2156" i="3" s="1"/>
  <c r="W2158" i="3"/>
  <c r="Z2158" i="3" s="1"/>
  <c r="W2162" i="3"/>
  <c r="Z2162" i="3" s="1"/>
  <c r="W2194" i="3"/>
  <c r="Z2194" i="3" s="1"/>
  <c r="W63" i="3"/>
  <c r="W106" i="3"/>
  <c r="W118" i="3"/>
  <c r="W120" i="3"/>
  <c r="W183" i="3"/>
  <c r="W194" i="3"/>
  <c r="W206" i="3"/>
  <c r="W215" i="3"/>
  <c r="W229" i="3"/>
  <c r="W261" i="3"/>
  <c r="W579" i="3"/>
  <c r="W595" i="3"/>
  <c r="W607" i="3"/>
  <c r="W646" i="3"/>
  <c r="W650" i="3"/>
  <c r="W666" i="3"/>
  <c r="W674" i="3"/>
  <c r="W808" i="3"/>
  <c r="W925" i="3"/>
  <c r="W1278" i="3"/>
  <c r="W1309" i="3"/>
  <c r="W1461" i="3"/>
  <c r="W1477" i="3"/>
  <c r="W1551" i="3"/>
  <c r="W1688" i="3"/>
  <c r="Z1688" i="3" s="1"/>
  <c r="W1817" i="3"/>
  <c r="Z1817" i="3" s="1"/>
  <c r="W1865" i="3"/>
  <c r="Z1865" i="3" s="1"/>
  <c r="W1932" i="3"/>
  <c r="Z1932" i="3" s="1"/>
  <c r="W2202" i="3"/>
  <c r="Z2202" i="3" s="1"/>
  <c r="W37" i="3"/>
  <c r="W547" i="3"/>
  <c r="W572" i="3"/>
  <c r="W652" i="3"/>
  <c r="W831" i="3"/>
  <c r="W1268" i="3"/>
  <c r="W1302" i="3"/>
  <c r="W1320" i="3"/>
  <c r="W1327" i="3"/>
  <c r="W1484" i="3"/>
  <c r="W1542" i="3"/>
  <c r="W1572" i="3"/>
  <c r="Z1572" i="3" s="1"/>
  <c r="W1643" i="3"/>
  <c r="Z1643" i="3" s="1"/>
  <c r="W1766" i="3"/>
  <c r="Z1766" i="3" s="1"/>
  <c r="W1856" i="3"/>
  <c r="Z1856" i="3" s="1"/>
  <c r="W1977" i="3"/>
  <c r="Z1977" i="3" s="1"/>
  <c r="W1988" i="3"/>
  <c r="Z1988" i="3" s="1"/>
  <c r="W2178" i="3"/>
  <c r="Z2178" i="3" s="1"/>
  <c r="W51" i="3"/>
  <c r="W83" i="3"/>
  <c r="W108" i="3"/>
  <c r="W264" i="3"/>
  <c r="W277" i="3"/>
  <c r="W294" i="3"/>
  <c r="W527" i="3"/>
  <c r="W540" i="3"/>
  <c r="W562" i="3"/>
  <c r="W618" i="3"/>
  <c r="W640" i="3"/>
  <c r="W819" i="3"/>
  <c r="W854" i="3"/>
  <c r="W937" i="3"/>
  <c r="W1277" i="3"/>
  <c r="W1280" i="3"/>
  <c r="W1292" i="3"/>
  <c r="W1308" i="3"/>
  <c r="W1335" i="3"/>
  <c r="W1514" i="3"/>
  <c r="W1524" i="3"/>
  <c r="W1562" i="3"/>
  <c r="W1575" i="3"/>
  <c r="Z1575" i="3" s="1"/>
  <c r="W1604" i="3"/>
  <c r="Z1604" i="3" s="1"/>
  <c r="W1671" i="3"/>
  <c r="Z1671" i="3" s="1"/>
  <c r="W1709" i="3"/>
  <c r="Z1709" i="3" s="1"/>
  <c r="W1717" i="3"/>
  <c r="Z1717" i="3" s="1"/>
  <c r="W1827" i="3"/>
  <c r="Z1827" i="3" s="1"/>
  <c r="W1837" i="3"/>
  <c r="Z1837" i="3" s="1"/>
  <c r="W1873" i="3"/>
  <c r="Z1873" i="3" s="1"/>
  <c r="W1971" i="3"/>
  <c r="Z1971" i="3" s="1"/>
  <c r="W2159" i="3"/>
  <c r="Z2159" i="3" s="1"/>
  <c r="W2170" i="3"/>
  <c r="Z2170" i="3" s="1"/>
  <c r="W96" i="3"/>
  <c r="W160" i="3"/>
  <c r="W414" i="3"/>
  <c r="W493" i="3"/>
  <c r="W513" i="3"/>
  <c r="W515" i="3"/>
  <c r="W557" i="3"/>
  <c r="W594" i="3"/>
  <c r="W628" i="3"/>
  <c r="W632" i="3"/>
  <c r="W653" i="3"/>
  <c r="W665" i="3"/>
  <c r="W1294" i="3"/>
  <c r="W1479" i="3"/>
  <c r="W1490" i="3"/>
  <c r="W1499" i="3"/>
  <c r="W1511" i="3"/>
  <c r="W1737" i="3"/>
  <c r="Z1737" i="3" s="1"/>
  <c r="W1803" i="3"/>
  <c r="Z1803" i="3" s="1"/>
  <c r="W1826" i="3"/>
  <c r="Z1826" i="3" s="1"/>
  <c r="W1853" i="3"/>
  <c r="Z1853" i="3" s="1"/>
  <c r="W1968" i="3"/>
  <c r="Z1968" i="3" s="1"/>
  <c r="W1989" i="3"/>
  <c r="Z1989" i="3" s="1"/>
  <c r="W2129" i="3"/>
  <c r="Z2129" i="3" s="1"/>
  <c r="W2187" i="3"/>
  <c r="Z2187" i="3" s="1"/>
  <c r="W1307" i="3"/>
  <c r="W1333" i="3"/>
  <c r="W1473" i="3"/>
  <c r="W1485" i="3"/>
  <c r="W1518" i="3"/>
  <c r="W1652" i="3"/>
  <c r="Z1652" i="3" s="1"/>
  <c r="W1673" i="3"/>
  <c r="Z1673" i="3" s="1"/>
  <c r="W1714" i="3"/>
  <c r="Z1714" i="3" s="1"/>
  <c r="W1844" i="3"/>
  <c r="Z1844" i="3" s="1"/>
  <c r="W2186" i="3"/>
  <c r="Z2186" i="3" s="1"/>
  <c r="Y395" i="3"/>
  <c r="T394" i="2" s="1"/>
  <c r="W395" i="3"/>
  <c r="Y426" i="3"/>
  <c r="T425" i="2" s="1"/>
  <c r="W426" i="3"/>
  <c r="Y394" i="3"/>
  <c r="T393" i="2" s="1"/>
  <c r="W394" i="3"/>
  <c r="Y383" i="3"/>
  <c r="T382" i="2" s="1"/>
  <c r="W383" i="3"/>
  <c r="Y350" i="3"/>
  <c r="T349" i="2" s="1"/>
  <c r="W350" i="3"/>
  <c r="Y339" i="3"/>
  <c r="T338" i="2" s="1"/>
  <c r="W339" i="3"/>
  <c r="Y273" i="3"/>
  <c r="T272" i="2" s="1"/>
  <c r="W273" i="3"/>
  <c r="Y785" i="3"/>
  <c r="T784" i="2" s="1"/>
  <c r="W785" i="3"/>
  <c r="Y773" i="3"/>
  <c r="T772" i="2" s="1"/>
  <c r="W773" i="3"/>
  <c r="Y761" i="3"/>
  <c r="T760" i="2" s="1"/>
  <c r="W761" i="3"/>
  <c r="Y749" i="3"/>
  <c r="T748" i="2" s="1"/>
  <c r="W749" i="3"/>
  <c r="Y738" i="3"/>
  <c r="T737" i="2" s="1"/>
  <c r="W738" i="3"/>
  <c r="Y726" i="3"/>
  <c r="T725" i="2" s="1"/>
  <c r="W726" i="3"/>
  <c r="Y714" i="3"/>
  <c r="T713" i="2" s="1"/>
  <c r="W714" i="3"/>
  <c r="Y702" i="3"/>
  <c r="T701" i="2" s="1"/>
  <c r="W702" i="3"/>
  <c r="Y690" i="3"/>
  <c r="T689" i="2" s="1"/>
  <c r="W690" i="3"/>
  <c r="Y678" i="3"/>
  <c r="T677" i="2" s="1"/>
  <c r="W678" i="3"/>
  <c r="Y471" i="3"/>
  <c r="T470" i="2" s="1"/>
  <c r="W471" i="3"/>
  <c r="Y459" i="3"/>
  <c r="T458" i="2" s="1"/>
  <c r="W459" i="3"/>
  <c r="Y436" i="3"/>
  <c r="T435" i="2" s="1"/>
  <c r="W436" i="3"/>
  <c r="Y405" i="3"/>
  <c r="T404" i="2" s="1"/>
  <c r="W405" i="3"/>
  <c r="Y371" i="3"/>
  <c r="T370" i="2" s="1"/>
  <c r="W371" i="3"/>
  <c r="Y360" i="3"/>
  <c r="T359" i="2" s="1"/>
  <c r="W360" i="3"/>
  <c r="Y349" i="3"/>
  <c r="T348" i="2" s="1"/>
  <c r="W349" i="3"/>
  <c r="Y338" i="3"/>
  <c r="T337" i="2" s="1"/>
  <c r="W338" i="3"/>
  <c r="Y326" i="3"/>
  <c r="T325" i="2" s="1"/>
  <c r="W326" i="3"/>
  <c r="Y317" i="3"/>
  <c r="T316" i="2" s="1"/>
  <c r="W317" i="3"/>
  <c r="Y305" i="3"/>
  <c r="T304" i="2" s="1"/>
  <c r="W305" i="3"/>
  <c r="Y295" i="3"/>
  <c r="T294" i="2" s="1"/>
  <c r="W295" i="3"/>
  <c r="Y689" i="3"/>
  <c r="T688" i="2" s="1"/>
  <c r="W689" i="3"/>
  <c r="Y677" i="3"/>
  <c r="T676" i="2" s="1"/>
  <c r="W677" i="3"/>
  <c r="Y641" i="3"/>
  <c r="T640" i="2" s="1"/>
  <c r="W641" i="3"/>
  <c r="Y481" i="3"/>
  <c r="T480" i="2" s="1"/>
  <c r="W481" i="3"/>
  <c r="Y470" i="3"/>
  <c r="T469" i="2" s="1"/>
  <c r="W470" i="3"/>
  <c r="Y458" i="3"/>
  <c r="T457" i="2" s="1"/>
  <c r="W458" i="3"/>
  <c r="Y435" i="3"/>
  <c r="T434" i="2" s="1"/>
  <c r="W435" i="3"/>
  <c r="Y425" i="3"/>
  <c r="T424" i="2" s="1"/>
  <c r="W425" i="3"/>
  <c r="Y393" i="3"/>
  <c r="T392" i="2" s="1"/>
  <c r="W393" i="3"/>
  <c r="Y359" i="3"/>
  <c r="T358" i="2" s="1"/>
  <c r="W359" i="3"/>
  <c r="Y316" i="3"/>
  <c r="T315" i="2" s="1"/>
  <c r="W316" i="3"/>
  <c r="Y304" i="3"/>
  <c r="T303" i="2" s="1"/>
  <c r="W304" i="3"/>
  <c r="Y249" i="3"/>
  <c r="T248" i="2" s="1"/>
  <c r="W249" i="3"/>
  <c r="Y771" i="3"/>
  <c r="T770" i="2" s="1"/>
  <c r="W771" i="3"/>
  <c r="Y759" i="3"/>
  <c r="T758" i="2" s="1"/>
  <c r="W759" i="3"/>
  <c r="Y748" i="3"/>
  <c r="T747" i="2" s="1"/>
  <c r="W748" i="3"/>
  <c r="Y736" i="3"/>
  <c r="T735" i="2" s="1"/>
  <c r="W736" i="3"/>
  <c r="Y724" i="3"/>
  <c r="T723" i="2" s="1"/>
  <c r="W724" i="3"/>
  <c r="Y712" i="3"/>
  <c r="T711" i="2" s="1"/>
  <c r="W712" i="3"/>
  <c r="Y700" i="3"/>
  <c r="T699" i="2" s="1"/>
  <c r="W700" i="3"/>
  <c r="Y688" i="3"/>
  <c r="T687" i="2" s="1"/>
  <c r="W688" i="3"/>
  <c r="Y676" i="3"/>
  <c r="T675" i="2" s="1"/>
  <c r="W676" i="3"/>
  <c r="Y480" i="3"/>
  <c r="T479" i="2" s="1"/>
  <c r="W480" i="3"/>
  <c r="Y469" i="3"/>
  <c r="T468" i="2" s="1"/>
  <c r="W469" i="3"/>
  <c r="Y457" i="3"/>
  <c r="T456" i="2" s="1"/>
  <c r="W457" i="3"/>
  <c r="Y424" i="3"/>
  <c r="T423" i="2" s="1"/>
  <c r="W424" i="3"/>
  <c r="Y412" i="3"/>
  <c r="T411" i="2" s="1"/>
  <c r="W412" i="3"/>
  <c r="Y403" i="3"/>
  <c r="T402" i="2" s="1"/>
  <c r="W403" i="3"/>
  <c r="Y392" i="3"/>
  <c r="T391" i="2" s="1"/>
  <c r="W392" i="3"/>
  <c r="Y381" i="3"/>
  <c r="T380" i="2" s="1"/>
  <c r="W381" i="3"/>
  <c r="Y358" i="3"/>
  <c r="T357" i="2" s="1"/>
  <c r="W358" i="3"/>
  <c r="Y315" i="3"/>
  <c r="T314" i="2" s="1"/>
  <c r="W315" i="3"/>
  <c r="Y479" i="3"/>
  <c r="T478" i="2" s="1"/>
  <c r="W479" i="3"/>
  <c r="Y468" i="3"/>
  <c r="T467" i="2" s="1"/>
  <c r="W468" i="3"/>
  <c r="Y423" i="3"/>
  <c r="T422" i="2" s="1"/>
  <c r="W423" i="3"/>
  <c r="Y391" i="3"/>
  <c r="T390" i="2" s="1"/>
  <c r="W391" i="3"/>
  <c r="Y357" i="3"/>
  <c r="T356" i="2" s="1"/>
  <c r="W357" i="3"/>
  <c r="Y259" i="3"/>
  <c r="T258" i="2" s="1"/>
  <c r="W259" i="3"/>
  <c r="Y781" i="3"/>
  <c r="T780" i="2" s="1"/>
  <c r="W781" i="3"/>
  <c r="Y769" i="3"/>
  <c r="T768" i="2" s="1"/>
  <c r="W769" i="3"/>
  <c r="Y757" i="3"/>
  <c r="T756" i="2" s="1"/>
  <c r="W757" i="3"/>
  <c r="Y746" i="3"/>
  <c r="T745" i="2" s="1"/>
  <c r="W746" i="3"/>
  <c r="Y734" i="3"/>
  <c r="T733" i="2" s="1"/>
  <c r="W734" i="3"/>
  <c r="Y722" i="3"/>
  <c r="T721" i="2" s="1"/>
  <c r="W722" i="3"/>
  <c r="Y710" i="3"/>
  <c r="T709" i="2" s="1"/>
  <c r="W710" i="3"/>
  <c r="Y698" i="3"/>
  <c r="T697" i="2" s="1"/>
  <c r="W698" i="3"/>
  <c r="Y686" i="3"/>
  <c r="T685" i="2" s="1"/>
  <c r="W686" i="3"/>
  <c r="Y356" i="3"/>
  <c r="T355" i="2" s="1"/>
  <c r="W356" i="3"/>
  <c r="Y311" i="3"/>
  <c r="T310" i="2" s="1"/>
  <c r="W311" i="3"/>
  <c r="Y300" i="3"/>
  <c r="T299" i="2" s="1"/>
  <c r="W300" i="3"/>
  <c r="Y289" i="3"/>
  <c r="T288" i="2" s="1"/>
  <c r="W289" i="3"/>
  <c r="Y278" i="3"/>
  <c r="T277" i="2" s="1"/>
  <c r="W278" i="3"/>
  <c r="Y256" i="3"/>
  <c r="T255" i="2" s="1"/>
  <c r="W256" i="3"/>
  <c r="Y244" i="3"/>
  <c r="T243" i="2" s="1"/>
  <c r="W244" i="3"/>
  <c r="Y240" i="3"/>
  <c r="T239" i="2" s="1"/>
  <c r="W240" i="3"/>
  <c r="Y272" i="3"/>
  <c r="T271" i="2" s="1"/>
  <c r="W272" i="3"/>
  <c r="Y1557" i="3"/>
  <c r="T1556" i="2" s="1"/>
  <c r="W1557" i="3"/>
  <c r="Y282" i="3"/>
  <c r="T281" i="2" s="1"/>
  <c r="W282" i="3"/>
  <c r="Y248" i="3"/>
  <c r="T247" i="2" s="1"/>
  <c r="W248" i="3"/>
  <c r="Y247" i="3"/>
  <c r="T246" i="2" s="1"/>
  <c r="W247" i="3"/>
  <c r="Y172" i="3"/>
  <c r="T171" i="2" s="1"/>
  <c r="W172" i="3"/>
  <c r="B227" i="3"/>
  <c r="B1525" i="3"/>
  <c r="W1525" i="3" s="1"/>
  <c r="Y969" i="1"/>
  <c r="Y977" i="1"/>
  <c r="Y982" i="1"/>
  <c r="Y986" i="1"/>
  <c r="Y987" i="1"/>
  <c r="Y994" i="1"/>
  <c r="Y996" i="1"/>
  <c r="Y1010" i="1"/>
  <c r="Y1011" i="1"/>
  <c r="Y1022" i="1"/>
  <c r="Y1023" i="1"/>
  <c r="Y1027" i="1"/>
  <c r="Y1028" i="1"/>
  <c r="Y1029" i="1"/>
  <c r="Y1036" i="1"/>
  <c r="Y1038" i="1"/>
  <c r="Y1042" i="1"/>
  <c r="Y1043" i="1"/>
  <c r="Y1785" i="1"/>
  <c r="Y1792" i="1"/>
  <c r="Y1805" i="1"/>
  <c r="Y1806" i="1"/>
  <c r="Y1807" i="1"/>
  <c r="Y1815" i="1"/>
  <c r="Y1816" i="1"/>
  <c r="Y1821" i="1"/>
  <c r="Y1822" i="1"/>
  <c r="Y1827" i="1"/>
  <c r="Y1832" i="1"/>
  <c r="Y1833" i="1"/>
  <c r="Y1834" i="1"/>
  <c r="AE1357" i="1"/>
  <c r="AE1364" i="1"/>
  <c r="AE1373" i="1"/>
  <c r="AE1382" i="1"/>
  <c r="AE1355" i="1"/>
  <c r="AE1365" i="1"/>
  <c r="AE1376" i="1"/>
  <c r="AE1354" i="1"/>
  <c r="AE1367" i="1"/>
  <c r="AE1374" i="1"/>
  <c r="AE1381" i="1"/>
  <c r="AE1356" i="1"/>
  <c r="AE1363" i="1"/>
  <c r="AE1371" i="1"/>
  <c r="AE1359" i="1"/>
  <c r="AE1379" i="1"/>
  <c r="AE1358" i="1"/>
  <c r="AE1369" i="1"/>
  <c r="AE1377" i="1"/>
  <c r="Y1367" i="1"/>
  <c r="Y1372" i="1"/>
  <c r="Y1377" i="1"/>
  <c r="Y1378" i="1"/>
  <c r="Y1383" i="1"/>
  <c r="Y1384" i="1"/>
  <c r="Y1385" i="1"/>
  <c r="Y1390" i="1"/>
  <c r="Y1391" i="1"/>
  <c r="Y1400" i="1"/>
  <c r="Y1401" i="1"/>
  <c r="Y1421" i="1"/>
  <c r="Y1422" i="1"/>
  <c r="Y1423" i="1"/>
  <c r="Y1424" i="1"/>
  <c r="Y1448" i="1"/>
  <c r="Y1453" i="1"/>
  <c r="Y1454" i="1"/>
  <c r="Y1455" i="1"/>
  <c r="Y1627" i="1"/>
  <c r="Y1631" i="1"/>
  <c r="Y1632" i="1"/>
  <c r="Y1637" i="1"/>
  <c r="Y1650" i="1"/>
  <c r="Y1651" i="1"/>
  <c r="Y1652" i="1"/>
  <c r="Y1653" i="1"/>
  <c r="Y1654" i="1"/>
  <c r="Y1655" i="1"/>
  <c r="Y1656" i="1"/>
  <c r="Y1657" i="1"/>
  <c r="Y1658" i="1"/>
  <c r="Y1663" i="1"/>
  <c r="Y1664" i="1"/>
  <c r="Y1669" i="1"/>
  <c r="Y1674" i="1"/>
  <c r="Y1683" i="1"/>
  <c r="Y1713" i="1"/>
  <c r="Y1714" i="1"/>
  <c r="Y1715" i="1"/>
  <c r="Y1762" i="1"/>
  <c r="Y1766" i="1"/>
  <c r="Y1770" i="1"/>
  <c r="Y1843" i="1"/>
  <c r="Y1865" i="1"/>
  <c r="Y1874" i="1"/>
  <c r="Y1875" i="1"/>
  <c r="Y1876" i="1"/>
  <c r="Y1877" i="1"/>
  <c r="Y1878" i="1"/>
  <c r="Y1879" i="1"/>
  <c r="Y1880" i="1"/>
  <c r="Y1885" i="1"/>
  <c r="Y729" i="1"/>
  <c r="Y734" i="1"/>
  <c r="Y742" i="1"/>
  <c r="Y743" i="1"/>
  <c r="Y747" i="1"/>
  <c r="Y758" i="1"/>
  <c r="Y762" i="1"/>
  <c r="Y773" i="1"/>
  <c r="Y774" i="1"/>
  <c r="Y776" i="1"/>
  <c r="Y780" i="1"/>
  <c r="Y788" i="1"/>
  <c r="Y799" i="1"/>
  <c r="Y801" i="1"/>
  <c r="Y805" i="1"/>
  <c r="Y806" i="1"/>
  <c r="Y810" i="1"/>
  <c r="Y811" i="1"/>
  <c r="Y818" i="1"/>
  <c r="Y819" i="1"/>
  <c r="Y823" i="1"/>
  <c r="Y824" i="1"/>
  <c r="Y832" i="1"/>
  <c r="Y840" i="1"/>
  <c r="Y841" i="1"/>
  <c r="Y852" i="1"/>
  <c r="Y860" i="1"/>
  <c r="Y864" i="1"/>
  <c r="Y868" i="1"/>
  <c r="Y872" i="1"/>
  <c r="Y873" i="1"/>
  <c r="Y874" i="1"/>
  <c r="Y886" i="1"/>
  <c r="Y890" i="1"/>
  <c r="Y898" i="1"/>
  <c r="Y899" i="1"/>
  <c r="Y927" i="1"/>
  <c r="Y928" i="1"/>
  <c r="Y929" i="1"/>
  <c r="Y933" i="1"/>
  <c r="Y941" i="1"/>
  <c r="Y949" i="1"/>
  <c r="Y950" i="1"/>
  <c r="Y954" i="1"/>
  <c r="Y955" i="1"/>
  <c r="Y956" i="1"/>
  <c r="Y960" i="1"/>
  <c r="Y964" i="1"/>
  <c r="Y965" i="1"/>
  <c r="Y966" i="1"/>
  <c r="Y970" i="1"/>
  <c r="Y971" i="1"/>
  <c r="Y979" i="1"/>
  <c r="Y980" i="1"/>
  <c r="Y984" i="1"/>
  <c r="Y985" i="1"/>
  <c r="Y989" i="1"/>
  <c r="Y993" i="1"/>
  <c r="Y998" i="1"/>
  <c r="Y1002" i="1"/>
  <c r="Y1003" i="1"/>
  <c r="Y1004" i="1"/>
  <c r="Y1360" i="1"/>
  <c r="Y1361" i="1"/>
  <c r="Y1362" i="1"/>
  <c r="Y1363" i="1"/>
  <c r="Y1364" i="1"/>
  <c r="Y1369" i="1"/>
  <c r="Y1370" i="1"/>
  <c r="Y1379" i="1"/>
  <c r="Y1392" i="1"/>
  <c r="Y1393" i="1"/>
  <c r="Y1394" i="1"/>
  <c r="Y1403" i="1"/>
  <c r="Y1404" i="1"/>
  <c r="Y1426" i="1"/>
  <c r="Y1427" i="1"/>
  <c r="Y1433" i="1"/>
  <c r="Y1434" i="1"/>
  <c r="Y1447" i="1"/>
  <c r="Y1452" i="1"/>
  <c r="Y1630" i="1"/>
  <c r="Y869" i="1"/>
  <c r="Y870" i="1"/>
  <c r="Y875" i="1"/>
  <c r="Y885" i="1"/>
  <c r="Y888" i="1"/>
  <c r="Y889" i="1"/>
  <c r="Y894" i="1"/>
  <c r="Y895" i="1"/>
  <c r="Y900" i="1"/>
  <c r="Y904" i="1"/>
  <c r="Y907" i="1"/>
  <c r="Y909" i="1"/>
  <c r="Y910" i="1"/>
  <c r="Y913" i="1"/>
  <c r="Y914" i="1"/>
  <c r="Y1365" i="1"/>
  <c r="Y1381" i="1"/>
  <c r="Y1382" i="1"/>
  <c r="Y2255" i="1"/>
  <c r="AE2255" i="1"/>
  <c r="Y1162" i="1"/>
  <c r="Y1167" i="1"/>
  <c r="Y1168" i="1"/>
  <c r="Y1174" i="1"/>
  <c r="Y1175" i="1"/>
  <c r="Y1176" i="1"/>
  <c r="Y1177" i="1"/>
  <c r="Y1182" i="1"/>
  <c r="Y1183" i="1"/>
  <c r="Y1184" i="1"/>
  <c r="Y1185" i="1"/>
  <c r="Y1186" i="1"/>
  <c r="Y1195" i="1"/>
  <c r="Y1201" i="1"/>
  <c r="Y1206" i="1"/>
  <c r="Y877" i="1"/>
  <c r="Y878" i="1"/>
  <c r="Y879" i="1"/>
  <c r="Y880" i="1"/>
  <c r="Y881" i="1"/>
  <c r="Y882" i="1"/>
  <c r="Y883" i="1"/>
  <c r="Y884" i="1"/>
  <c r="Y896" i="1"/>
  <c r="Y897" i="1"/>
  <c r="Y905" i="1"/>
  <c r="Y906" i="1"/>
  <c r="Y911" i="1"/>
  <c r="Y912" i="1"/>
  <c r="Y916" i="1"/>
  <c r="Y917" i="1"/>
  <c r="Y918" i="1"/>
  <c r="Y922" i="1"/>
  <c r="Y924" i="1"/>
  <c r="Y925" i="1"/>
  <c r="Y930" i="1"/>
  <c r="Y935" i="1"/>
  <c r="Y940" i="1"/>
  <c r="Y944" i="1"/>
  <c r="Y945" i="1"/>
  <c r="Y946" i="1"/>
  <c r="Y947" i="1"/>
  <c r="Y948" i="1"/>
  <c r="Y957" i="1"/>
  <c r="Y962" i="1"/>
  <c r="Y963" i="1"/>
  <c r="Y968" i="1"/>
  <c r="Y973" i="1"/>
  <c r="Y974" i="1"/>
  <c r="Y983" i="1"/>
  <c r="Y988" i="1"/>
  <c r="Y990" i="1"/>
  <c r="Y991" i="1"/>
  <c r="Y995" i="1"/>
  <c r="Y999" i="1"/>
  <c r="Y1000" i="1"/>
  <c r="Y1001" i="1"/>
  <c r="Y1006" i="1"/>
  <c r="Y1007" i="1"/>
  <c r="Y1013" i="1"/>
  <c r="Y1017" i="1"/>
  <c r="Y1018" i="1"/>
  <c r="Y1019" i="1"/>
  <c r="Y1024" i="1"/>
  <c r="Y1033" i="1"/>
  <c r="Y1648" i="1"/>
  <c r="Y1649" i="1"/>
  <c r="Y1662" i="1"/>
  <c r="Y1667" i="1"/>
  <c r="Y1668" i="1"/>
  <c r="Y1677" i="1"/>
  <c r="Y1678" i="1"/>
  <c r="Y1679" i="1"/>
  <c r="Y1680" i="1"/>
  <c r="Y1681" i="1"/>
  <c r="Y1682" i="1"/>
  <c r="Y1687" i="1"/>
  <c r="Y1688" i="1"/>
  <c r="Y1697" i="1"/>
  <c r="Y1698" i="1"/>
  <c r="Y1699" i="1"/>
  <c r="Y1700" i="1"/>
  <c r="Y1701" i="1"/>
  <c r="Y1706" i="1"/>
  <c r="Y1711" i="1"/>
  <c r="Y1716" i="1"/>
  <c r="Y1717" i="1"/>
  <c r="Y1722" i="1"/>
  <c r="Y1723" i="1"/>
  <c r="Y1724" i="1"/>
  <c r="Y1725" i="1"/>
  <c r="Y1726" i="1"/>
  <c r="Y1727" i="1"/>
  <c r="Y1728" i="1"/>
  <c r="Y1675" i="1"/>
  <c r="Y1676" i="1"/>
  <c r="Y1685" i="1"/>
  <c r="Y1686" i="1"/>
  <c r="Y1695" i="1"/>
  <c r="Y1696" i="1"/>
  <c r="Y1719" i="1"/>
  <c r="Y1720" i="1"/>
  <c r="Y1721" i="1"/>
  <c r="Y1753" i="1"/>
  <c r="Y1765" i="1"/>
  <c r="Y1769" i="1"/>
  <c r="Y1774" i="1"/>
  <c r="Y1790" i="1"/>
  <c r="Y1791" i="1"/>
  <c r="Y1794" i="1"/>
  <c r="Y1814" i="1"/>
  <c r="Y1823" i="1"/>
  <c r="Y1824" i="1"/>
  <c r="Y1829" i="1"/>
  <c r="Y1830" i="1"/>
  <c r="Y1835" i="1"/>
  <c r="Y1836" i="1"/>
  <c r="Y1837" i="1"/>
  <c r="Y1846" i="1"/>
  <c r="Y1847" i="1"/>
  <c r="Y1859" i="1"/>
  <c r="Y1860" i="1"/>
  <c r="Y1861" i="1"/>
  <c r="Y1866" i="1"/>
  <c r="Y1898" i="1"/>
  <c r="Y1899" i="1"/>
  <c r="Y1900" i="1"/>
  <c r="Y1917" i="1"/>
  <c r="Y1922" i="1"/>
  <c r="Y1923" i="1"/>
  <c r="Y1924" i="1"/>
  <c r="Y1925" i="1"/>
  <c r="Y1926" i="1"/>
  <c r="Y1947" i="1"/>
  <c r="Y1948" i="1"/>
  <c r="Y1949" i="1"/>
  <c r="Y1954" i="1"/>
  <c r="Y1966" i="1"/>
  <c r="Y1230" i="1"/>
  <c r="Y1232" i="1"/>
  <c r="Y1237" i="1"/>
  <c r="Y1242" i="1"/>
  <c r="Y1243" i="1"/>
  <c r="Y1244" i="1"/>
  <c r="Y1245" i="1"/>
  <c r="Y1246" i="1"/>
  <c r="Y1251" i="1"/>
  <c r="Y1252" i="1"/>
  <c r="Y1253" i="1"/>
  <c r="Y1254" i="1"/>
  <c r="Y1280" i="1"/>
  <c r="Y1285" i="1"/>
  <c r="Y1291" i="1"/>
  <c r="Y1296" i="1"/>
  <c r="Y1308" i="1"/>
  <c r="Y1310" i="1"/>
  <c r="Y1316" i="1"/>
  <c r="Y1330" i="1"/>
  <c r="Y1332" i="1"/>
  <c r="Y1468" i="1"/>
  <c r="Y1477" i="1"/>
  <c r="Y1478" i="1"/>
  <c r="Y1482" i="1"/>
  <c r="Y1495" i="1"/>
  <c r="Y1496" i="1"/>
  <c r="Y1497" i="1"/>
  <c r="Y1502" i="1"/>
  <c r="Y1503" i="1"/>
  <c r="Y1504" i="1"/>
  <c r="Y1518" i="1"/>
  <c r="Y1519" i="1"/>
  <c r="Y1528" i="1"/>
  <c r="Y1032" i="1"/>
  <c r="Y1871" i="1"/>
  <c r="Y1872" i="1"/>
  <c r="Y1628" i="1"/>
  <c r="Y1629" i="1"/>
  <c r="Y1638" i="1"/>
  <c r="Y1647" i="1"/>
  <c r="Y1660" i="1"/>
  <c r="Y1665" i="1"/>
  <c r="Y1670" i="1"/>
  <c r="Y1671" i="1"/>
  <c r="Y1672" i="1"/>
  <c r="Y1673" i="1"/>
  <c r="Y1690" i="1"/>
  <c r="Y1691" i="1"/>
  <c r="Y1692" i="1"/>
  <c r="Y1693" i="1"/>
  <c r="Y1702" i="1"/>
  <c r="Y1707" i="1"/>
  <c r="Y1712" i="1"/>
  <c r="Y1729" i="1"/>
  <c r="Y1730" i="1"/>
  <c r="Y1734" i="1"/>
  <c r="Y1735" i="1"/>
  <c r="Y1736" i="1"/>
  <c r="Y1750" i="1"/>
  <c r="Y1751" i="1"/>
  <c r="Y1752" i="1"/>
  <c r="Y1776" i="1"/>
  <c r="Y1777" i="1"/>
  <c r="Y1778" i="1"/>
  <c r="Y1779" i="1"/>
  <c r="Y1784" i="1"/>
  <c r="Y1795" i="1"/>
  <c r="Y1800" i="1"/>
  <c r="Y1801" i="1"/>
  <c r="Y1803" i="1"/>
  <c r="Y1804" i="1"/>
  <c r="Y1809" i="1"/>
  <c r="Y1810" i="1"/>
  <c r="Y1035" i="1"/>
  <c r="Y1044" i="1"/>
  <c r="Y1045" i="1"/>
  <c r="Y1163" i="1"/>
  <c r="Y1165" i="1"/>
  <c r="Y1171" i="1"/>
  <c r="Y1181" i="1"/>
  <c r="Y1187" i="1"/>
  <c r="Y1188" i="1"/>
  <c r="Y1189" i="1"/>
  <c r="Y1190" i="1"/>
  <c r="Y1196" i="1"/>
  <c r="Y1197" i="1"/>
  <c r="Y1202" i="1"/>
  <c r="Y1203" i="1"/>
  <c r="Y1204" i="1"/>
  <c r="Y1205" i="1"/>
  <c r="Y1211" i="1"/>
  <c r="Y1212" i="1"/>
  <c r="Y1219" i="1"/>
  <c r="Y1220" i="1"/>
  <c r="Y1231" i="1"/>
  <c r="Y1236" i="1"/>
  <c r="Y1238" i="1"/>
  <c r="Y1248" i="1"/>
  <c r="Y1250" i="1"/>
  <c r="Y1266" i="1"/>
  <c r="Y1267" i="1"/>
  <c r="Y1268" i="1"/>
  <c r="Y1269" i="1"/>
  <c r="Y1270" i="1"/>
  <c r="Y1275" i="1"/>
  <c r="Y1276" i="1"/>
  <c r="Y1277" i="1"/>
  <c r="Y1287" i="1"/>
  <c r="Y1298" i="1"/>
  <c r="Y1299" i="1"/>
  <c r="Y1301" i="1"/>
  <c r="Y1306" i="1"/>
  <c r="Y1325" i="1"/>
  <c r="Y1326" i="1"/>
  <c r="Y1327" i="1"/>
  <c r="Y1333" i="1"/>
  <c r="Y1334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469" i="1"/>
  <c r="Y1470" i="1"/>
  <c r="Y1471" i="1"/>
  <c r="Y1472" i="1"/>
  <c r="Y1473" i="1"/>
  <c r="Y1481" i="1"/>
  <c r="Y1483" i="1"/>
  <c r="Y1484" i="1"/>
  <c r="Y1485" i="1"/>
  <c r="Y1486" i="1"/>
  <c r="Y1491" i="1"/>
  <c r="Y1493" i="1"/>
  <c r="Y1494" i="1"/>
  <c r="Y1500" i="1"/>
  <c r="Y1501" i="1"/>
  <c r="Y1506" i="1"/>
  <c r="Y1512" i="1"/>
  <c r="Y1513" i="1"/>
  <c r="Y1514" i="1"/>
  <c r="Y1515" i="1"/>
  <c r="Y1520" i="1"/>
  <c r="Y1521" i="1"/>
  <c r="Y1530" i="1"/>
  <c r="Y1539" i="1"/>
  <c r="Y1556" i="1"/>
  <c r="Y1557" i="1"/>
  <c r="Y1558" i="1"/>
  <c r="Y1563" i="1"/>
  <c r="Y1592" i="1"/>
  <c r="Y1601" i="1"/>
  <c r="Y1602" i="1"/>
  <c r="Y1607" i="1"/>
  <c r="Y1744" i="1"/>
  <c r="Y1745" i="1"/>
  <c r="Y1746" i="1"/>
  <c r="Y1747" i="1"/>
  <c r="Y1748" i="1"/>
  <c r="Y1749" i="1"/>
  <c r="Y1754" i="1"/>
  <c r="Y1755" i="1"/>
  <c r="Y1763" i="1"/>
  <c r="Y1764" i="1"/>
  <c r="Y1768" i="1"/>
  <c r="Y1780" i="1"/>
  <c r="Y1781" i="1"/>
  <c r="Y1782" i="1"/>
  <c r="Y1783" i="1"/>
  <c r="Y1787" i="1"/>
  <c r="Y1788" i="1"/>
  <c r="Y1789" i="1"/>
  <c r="Y1793" i="1"/>
  <c r="Y1797" i="1"/>
  <c r="Y1798" i="1"/>
  <c r="Y1802" i="1"/>
  <c r="Y1811" i="1"/>
  <c r="Y1812" i="1"/>
  <c r="Y1813" i="1"/>
  <c r="Y1826" i="1"/>
  <c r="Y1831" i="1"/>
  <c r="Y1840" i="1"/>
  <c r="Y1852" i="1"/>
  <c r="Y1853" i="1"/>
  <c r="Y1854" i="1"/>
  <c r="Y1855" i="1"/>
  <c r="Y1856" i="1"/>
  <c r="Y1857" i="1"/>
  <c r="Y1862" i="1"/>
  <c r="Y1863" i="1"/>
  <c r="Y1888" i="1"/>
  <c r="Y1889" i="1"/>
  <c r="Y1890" i="1"/>
  <c r="Y1891" i="1"/>
  <c r="Y1908" i="1"/>
  <c r="Y1909" i="1"/>
  <c r="Y1910" i="1"/>
  <c r="Y1911" i="1"/>
  <c r="Y1912" i="1"/>
  <c r="Y1913" i="1"/>
  <c r="Y1918" i="1"/>
  <c r="Y1927" i="1"/>
  <c r="Y1928" i="1"/>
  <c r="Y1929" i="1"/>
  <c r="Y1930" i="1"/>
  <c r="Y1931" i="1"/>
  <c r="Y1932" i="1"/>
  <c r="Y1933" i="1"/>
  <c r="Y1938" i="1"/>
  <c r="Y1939" i="1"/>
  <c r="Y1940" i="1"/>
  <c r="Y1941" i="1"/>
  <c r="Y1942" i="1"/>
  <c r="Y1943" i="1"/>
  <c r="Y1944" i="1"/>
  <c r="Y1945" i="1"/>
  <c r="Y1950" i="1"/>
  <c r="Y1951" i="1"/>
  <c r="Y1952" i="1"/>
  <c r="Y1953" i="1"/>
  <c r="Y1958" i="1"/>
  <c r="Y1959" i="1"/>
  <c r="Y1963" i="1"/>
  <c r="Y1964" i="1"/>
  <c r="Y1965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72" i="1"/>
  <c r="Y1179" i="1"/>
  <c r="Y1180" i="1"/>
  <c r="Y1194" i="1"/>
  <c r="Y1200" i="1"/>
  <c r="Y1214" i="1"/>
  <c r="Y1215" i="1"/>
  <c r="Y1228" i="1"/>
  <c r="Y1233" i="1"/>
  <c r="Y1234" i="1"/>
  <c r="Y1235" i="1"/>
  <c r="Y1240" i="1"/>
  <c r="Y1241" i="1"/>
  <c r="Y1247" i="1"/>
  <c r="Y1261" i="1"/>
  <c r="Y1262" i="1"/>
  <c r="Y1263" i="1"/>
  <c r="Y1273" i="1"/>
  <c r="Y1283" i="1"/>
  <c r="Y1292" i="1"/>
  <c r="Y1295" i="1"/>
  <c r="Y1309" i="1"/>
  <c r="Y1311" i="1"/>
  <c r="Y1312" i="1"/>
  <c r="Y1313" i="1"/>
  <c r="Y1318" i="1"/>
  <c r="Y1323" i="1"/>
  <c r="Y1328" i="1"/>
  <c r="Y1329" i="1"/>
  <c r="Y1462" i="1"/>
  <c r="Y1467" i="1"/>
  <c r="Y1487" i="1"/>
  <c r="Y1488" i="1"/>
  <c r="Y1489" i="1"/>
  <c r="Y1499" i="1"/>
  <c r="Y1525" i="1"/>
  <c r="Y1526" i="1"/>
  <c r="Y1527" i="1"/>
  <c r="Y1536" i="1"/>
  <c r="Y1537" i="1"/>
  <c r="Y1538" i="1"/>
  <c r="Y1543" i="1"/>
  <c r="Y1546" i="1"/>
  <c r="Y1547" i="1"/>
  <c r="Y1548" i="1"/>
  <c r="Y1549" i="1"/>
  <c r="Y1550" i="1"/>
  <c r="Y1551" i="1"/>
  <c r="Y1552" i="1"/>
  <c r="Y1565" i="1"/>
  <c r="Y1570" i="1"/>
  <c r="Y1571" i="1"/>
  <c r="Y1572" i="1"/>
  <c r="Y1573" i="1"/>
  <c r="Y1574" i="1"/>
  <c r="Y1594" i="1"/>
  <c r="Y1608" i="1"/>
  <c r="Y1609" i="1"/>
  <c r="Y1610" i="1"/>
  <c r="Y1611" i="1"/>
  <c r="Y1620" i="1"/>
  <c r="Y1873" i="1"/>
  <c r="Y1882" i="1"/>
  <c r="Y1887" i="1"/>
  <c r="Y1892" i="1"/>
  <c r="Y1897" i="1"/>
  <c r="Y1906" i="1"/>
  <c r="Y1915" i="1"/>
  <c r="Y1916" i="1"/>
  <c r="Y1957" i="1"/>
  <c r="Y150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1173" i="1"/>
  <c r="Y1178" i="1"/>
  <c r="Y1193" i="1"/>
  <c r="Y1207" i="1"/>
  <c r="Y1208" i="1"/>
  <c r="Y1213" i="1"/>
  <c r="Y1218" i="1"/>
  <c r="Y1223" i="1"/>
  <c r="Y1224" i="1"/>
  <c r="Y1229" i="1"/>
  <c r="Y1239" i="1"/>
  <c r="Y1258" i="1"/>
  <c r="Y1259" i="1"/>
  <c r="Y1265" i="1"/>
  <c r="Y1274" i="1"/>
  <c r="Y1281" i="1"/>
  <c r="Y1286" i="1"/>
  <c r="Y1288" i="1"/>
  <c r="Y1289" i="1"/>
  <c r="Y1294" i="1"/>
  <c r="Y1303" i="1"/>
  <c r="Y1304" i="1"/>
  <c r="Y1314" i="1"/>
  <c r="Y1319" i="1"/>
  <c r="Y1321" i="1"/>
  <c r="Y1322" i="1"/>
  <c r="Y1335" i="1"/>
  <c r="Y1336" i="1"/>
  <c r="Y1337" i="1"/>
  <c r="Y1338" i="1"/>
  <c r="Y1463" i="1"/>
  <c r="Y1464" i="1"/>
  <c r="Y1465" i="1"/>
  <c r="Y1466" i="1"/>
  <c r="Y1475" i="1"/>
  <c r="Y1476" i="1"/>
  <c r="Y1490" i="1"/>
  <c r="Y1498" i="1"/>
  <c r="Y1508" i="1"/>
  <c r="Y1509" i="1"/>
  <c r="Y1510" i="1"/>
  <c r="Y1531" i="1"/>
  <c r="Y1532" i="1"/>
  <c r="Y1533" i="1"/>
  <c r="Y1542" i="1"/>
  <c r="Y1554" i="1"/>
  <c r="Y1555" i="1"/>
  <c r="Y1564" i="1"/>
  <c r="Y1581" i="1"/>
  <c r="Y1598" i="1"/>
  <c r="Y1599" i="1"/>
  <c r="Y1600" i="1"/>
  <c r="Y1605" i="1"/>
  <c r="Y1613" i="1"/>
  <c r="Y1614" i="1"/>
  <c r="Y1615" i="1"/>
  <c r="Y1616" i="1"/>
  <c r="Y1621" i="1"/>
  <c r="Y1622" i="1"/>
  <c r="Y1623" i="1"/>
  <c r="Y1541" i="1"/>
  <c r="Y1553" i="1"/>
  <c r="Y1562" i="1"/>
  <c r="Y1567" i="1"/>
  <c r="Y1568" i="1"/>
  <c r="Y1569" i="1"/>
  <c r="Y1578" i="1"/>
  <c r="Y1579" i="1"/>
  <c r="Y1580" i="1"/>
  <c r="Y1589" i="1"/>
  <c r="Y1590" i="1"/>
  <c r="Y1591" i="1"/>
  <c r="Y1595" i="1"/>
  <c r="Y1596" i="1"/>
  <c r="Y1597" i="1"/>
  <c r="Y1606" i="1"/>
  <c r="Y1635" i="1"/>
  <c r="Y1636" i="1"/>
  <c r="Y1641" i="1"/>
  <c r="Y1642" i="1"/>
  <c r="Y1643" i="1"/>
  <c r="Y1644" i="1"/>
  <c r="Y1645" i="1"/>
  <c r="Y1646" i="1"/>
  <c r="Y1659" i="1"/>
  <c r="Y1684" i="1"/>
  <c r="Y1689" i="1"/>
  <c r="Y1694" i="1"/>
  <c r="Y1703" i="1"/>
  <c r="Y1704" i="1"/>
  <c r="Y1705" i="1"/>
  <c r="Y1718" i="1"/>
  <c r="Y1731" i="1"/>
  <c r="Y1732" i="1"/>
  <c r="Y1733" i="1"/>
  <c r="Y1737" i="1"/>
  <c r="Y1738" i="1"/>
  <c r="Y1739" i="1"/>
  <c r="Y1740" i="1"/>
  <c r="Y1741" i="1"/>
  <c r="Y1742" i="1"/>
  <c r="Y1743" i="1"/>
  <c r="Y1756" i="1"/>
  <c r="Y1757" i="1"/>
  <c r="Y1758" i="1"/>
  <c r="Y1759" i="1"/>
  <c r="Y1760" i="1"/>
  <c r="Y1767" i="1"/>
  <c r="Y1771" i="1"/>
  <c r="Y1772" i="1"/>
  <c r="Y1773" i="1"/>
  <c r="Y1796" i="1"/>
  <c r="Y1808" i="1"/>
  <c r="Y1817" i="1"/>
  <c r="Y1818" i="1"/>
  <c r="Y1819" i="1"/>
  <c r="Y1820" i="1"/>
  <c r="Y1825" i="1"/>
  <c r="Y1838" i="1"/>
  <c r="Y1839" i="1"/>
  <c r="Y1844" i="1"/>
  <c r="Y1845" i="1"/>
  <c r="Y1849" i="1"/>
  <c r="Y1850" i="1"/>
  <c r="Y1851" i="1"/>
  <c r="Y1864" i="1"/>
  <c r="Y1881" i="1"/>
  <c r="Y1886" i="1"/>
  <c r="Y1903" i="1"/>
  <c r="Y1904" i="1"/>
  <c r="Y1905" i="1"/>
  <c r="Y1914" i="1"/>
  <c r="Y1919" i="1"/>
  <c r="Y1920" i="1"/>
  <c r="Y1921" i="1"/>
  <c r="Y1934" i="1"/>
  <c r="Y1935" i="1"/>
  <c r="Y1960" i="1"/>
  <c r="Y919" i="1"/>
  <c r="Y920" i="1"/>
  <c r="Y921" i="1"/>
  <c r="Y926" i="1"/>
  <c r="Y931" i="1"/>
  <c r="Y934" i="1"/>
  <c r="Y939" i="1"/>
  <c r="Y952" i="1"/>
  <c r="Y953" i="1"/>
  <c r="Y958" i="1"/>
  <c r="Y959" i="1"/>
  <c r="Y961" i="1"/>
  <c r="Y967" i="1"/>
  <c r="Y972" i="1"/>
  <c r="Y975" i="1"/>
  <c r="Y976" i="1"/>
  <c r="Y978" i="1"/>
  <c r="Y981" i="1"/>
  <c r="Y992" i="1"/>
  <c r="Y997" i="1"/>
  <c r="Y1005" i="1"/>
  <c r="Y1008" i="1"/>
  <c r="Y1009" i="1"/>
  <c r="Y1012" i="1"/>
  <c r="Y1014" i="1"/>
  <c r="Y1025" i="1"/>
  <c r="Y1030" i="1"/>
  <c r="Y1031" i="1"/>
  <c r="Y1034" i="1"/>
  <c r="Y1039" i="1"/>
  <c r="Y1040" i="1"/>
  <c r="Y1160" i="1"/>
  <c r="Y1161" i="1"/>
  <c r="Y1164" i="1"/>
  <c r="Y1166" i="1"/>
  <c r="Y1169" i="1"/>
  <c r="Y1170" i="1"/>
  <c r="Y1191" i="1"/>
  <c r="Y1192" i="1"/>
  <c r="Y1198" i="1"/>
  <c r="Y1199" i="1"/>
  <c r="Y1209" i="1"/>
  <c r="Y1210" i="1"/>
  <c r="Y1216" i="1"/>
  <c r="Y1217" i="1"/>
  <c r="Y1221" i="1"/>
  <c r="Y1222" i="1"/>
  <c r="Y1225" i="1"/>
  <c r="Y1226" i="1"/>
  <c r="Y1227" i="1"/>
  <c r="Y1249" i="1"/>
  <c r="Y1255" i="1"/>
  <c r="Y1256" i="1"/>
  <c r="Y1257" i="1"/>
  <c r="Y1260" i="1"/>
  <c r="Y1264" i="1"/>
  <c r="Y1271" i="1"/>
  <c r="Y1272" i="1"/>
  <c r="Y1278" i="1"/>
  <c r="Y1279" i="1"/>
  <c r="Y1282" i="1"/>
  <c r="Y1284" i="1"/>
  <c r="Y1290" i="1"/>
  <c r="Y1293" i="1"/>
  <c r="Y1297" i="1"/>
  <c r="Y1300" i="1"/>
  <c r="Y1302" i="1"/>
  <c r="Y1305" i="1"/>
  <c r="Y1307" i="1"/>
  <c r="Y1317" i="1"/>
  <c r="Y1320" i="1"/>
  <c r="Y1324" i="1"/>
  <c r="Y1331" i="1"/>
  <c r="Y1474" i="1"/>
  <c r="Y1479" i="1"/>
  <c r="Y1480" i="1"/>
  <c r="Y1492" i="1"/>
  <c r="Y1505" i="1"/>
  <c r="Y1511" i="1"/>
  <c r="Y1516" i="1"/>
  <c r="Y1517" i="1"/>
  <c r="Y1522" i="1"/>
  <c r="Y1523" i="1"/>
  <c r="Y1524" i="1"/>
  <c r="Y1529" i="1"/>
  <c r="Y1534" i="1"/>
  <c r="Y1535" i="1"/>
  <c r="Y1540" i="1"/>
  <c r="Y1544" i="1"/>
  <c r="Y1545" i="1"/>
  <c r="Y1559" i="1"/>
  <c r="Y1560" i="1"/>
  <c r="Y1561" i="1"/>
  <c r="Y1566" i="1"/>
  <c r="Y1575" i="1"/>
  <c r="Y1576" i="1"/>
  <c r="Y1577" i="1"/>
  <c r="Y1582" i="1"/>
  <c r="Y1583" i="1"/>
  <c r="Y1584" i="1"/>
  <c r="Y1585" i="1"/>
  <c r="Y1586" i="1"/>
  <c r="Y1587" i="1"/>
  <c r="Y1588" i="1"/>
  <c r="Y1603" i="1"/>
  <c r="Y1604" i="1"/>
  <c r="Y1612" i="1"/>
  <c r="Y1617" i="1"/>
  <c r="Y1618" i="1"/>
  <c r="Y1619" i="1"/>
  <c r="Y1624" i="1"/>
  <c r="Y1828" i="1"/>
  <c r="Y1841" i="1"/>
  <c r="Y1842" i="1"/>
  <c r="Y1858" i="1"/>
  <c r="Y1867" i="1"/>
  <c r="Y1868" i="1"/>
  <c r="Y1870" i="1"/>
  <c r="Y1883" i="1"/>
  <c r="Y1884" i="1"/>
  <c r="Y1893" i="1"/>
  <c r="Y1894" i="1"/>
  <c r="Y1895" i="1"/>
  <c r="Y1896" i="1"/>
  <c r="Y1901" i="1"/>
  <c r="Y1902" i="1"/>
  <c r="Y1907" i="1"/>
  <c r="Y1936" i="1"/>
  <c r="Y1937" i="1"/>
  <c r="Y1946" i="1"/>
  <c r="Y1955" i="1"/>
  <c r="Y1956" i="1"/>
  <c r="Y1961" i="1"/>
  <c r="Y1962" i="1"/>
  <c r="Y1848" i="1"/>
  <c r="AE1848" i="1"/>
  <c r="Y1046" i="1"/>
  <c r="AE1046" i="1"/>
  <c r="Y1761" i="1"/>
  <c r="AE1761" i="1"/>
  <c r="Y1786" i="1"/>
  <c r="AE1786" i="1"/>
  <c r="Y1967" i="1"/>
  <c r="AE1967" i="1"/>
  <c r="Y1593" i="1"/>
  <c r="AE1593" i="1"/>
  <c r="Y1869" i="1"/>
  <c r="AE1869" i="1"/>
  <c r="Y635" i="1"/>
  <c r="AE635" i="1"/>
  <c r="Y795" i="1"/>
  <c r="AE795" i="1"/>
  <c r="Y1315" i="1"/>
  <c r="AE1315" i="1"/>
  <c r="Y1368" i="1"/>
  <c r="AE1368" i="1"/>
  <c r="Y1626" i="1"/>
  <c r="AE1626" i="1"/>
  <c r="Y1799" i="1"/>
  <c r="AE1799" i="1"/>
  <c r="B191" i="3"/>
  <c r="B181" i="3"/>
  <c r="B139" i="3"/>
  <c r="B258" i="3"/>
  <c r="B234" i="3"/>
  <c r="B376" i="3"/>
  <c r="B216" i="3"/>
  <c r="B204" i="3"/>
  <c r="B151" i="3"/>
  <c r="B502" i="3"/>
  <c r="B269" i="3"/>
  <c r="B334" i="3"/>
  <c r="B313" i="3"/>
  <c r="B302" i="3"/>
  <c r="B220" i="3"/>
  <c r="B196" i="3"/>
  <c r="B185" i="3"/>
  <c r="B163" i="3"/>
  <c r="B40" i="3"/>
  <c r="B12" i="3"/>
  <c r="Y12" i="3" s="1"/>
  <c r="T11" i="2" s="1"/>
  <c r="B516" i="3"/>
  <c r="B482" i="3"/>
  <c r="B504" i="3"/>
  <c r="B404" i="3"/>
  <c r="B115" i="3"/>
  <c r="B91" i="3"/>
  <c r="B46" i="3"/>
  <c r="B23" i="3"/>
  <c r="B179" i="3"/>
  <c r="B45" i="3"/>
  <c r="B187" i="3"/>
  <c r="B177" i="3"/>
  <c r="B165" i="3"/>
  <c r="B144" i="3"/>
  <c r="B134" i="3"/>
  <c r="B175" i="3"/>
  <c r="B155" i="3"/>
  <c r="B143" i="3"/>
  <c r="B30" i="3"/>
  <c r="B492" i="3"/>
  <c r="B347" i="3"/>
  <c r="Y1485" i="3"/>
  <c r="T1484" i="2" s="1"/>
  <c r="Y1296" i="3"/>
  <c r="T1295" i="2" s="1"/>
  <c r="Y1360" i="3"/>
  <c r="T1359" i="2" s="1"/>
  <c r="Y1488" i="3"/>
  <c r="T1487" i="2" s="1"/>
  <c r="Y1289" i="3"/>
  <c r="T1288" i="2" s="1"/>
  <c r="Y1353" i="3"/>
  <c r="T1352" i="2" s="1"/>
  <c r="Y1417" i="3"/>
  <c r="T1416" i="2" s="1"/>
  <c r="Y1481" i="3"/>
  <c r="T1480" i="2" s="1"/>
  <c r="Y1545" i="3"/>
  <c r="T1544" i="2" s="1"/>
  <c r="Y1490" i="3"/>
  <c r="T1489" i="2" s="1"/>
  <c r="Y1510" i="3"/>
  <c r="T1509" i="2" s="1"/>
  <c r="Y1338" i="3"/>
  <c r="T1337" i="2" s="1"/>
  <c r="Y1502" i="3"/>
  <c r="T1501" i="2" s="1"/>
  <c r="Y1542" i="3"/>
  <c r="T1541" i="2" s="1"/>
  <c r="Y1534" i="3"/>
  <c r="T1533" i="2" s="1"/>
  <c r="Y1300" i="3"/>
  <c r="T1299" i="2" s="1"/>
  <c r="Y1523" i="3"/>
  <c r="T1522" i="2" s="1"/>
  <c r="Y1496" i="3"/>
  <c r="T1495" i="2" s="1"/>
  <c r="Y1538" i="3"/>
  <c r="T1537" i="2" s="1"/>
  <c r="Y1386" i="3"/>
  <c r="T1385" i="2" s="1"/>
  <c r="Y1500" i="3"/>
  <c r="T1499" i="2" s="1"/>
  <c r="Y1365" i="3"/>
  <c r="T1364" i="2" s="1"/>
  <c r="Y1395" i="3"/>
  <c r="T1394" i="2" s="1"/>
  <c r="Y1559" i="3"/>
  <c r="T1558" i="2" s="1"/>
  <c r="Y1291" i="3"/>
  <c r="T1290" i="2" s="1"/>
  <c r="Y1428" i="3"/>
  <c r="T1427" i="2" s="1"/>
  <c r="Y1361" i="3"/>
  <c r="T1360" i="2" s="1"/>
  <c r="Y1558" i="3"/>
  <c r="T1557" i="2" s="1"/>
  <c r="Y1436" i="3"/>
  <c r="T1435" i="2" s="1"/>
  <c r="Y1301" i="3"/>
  <c r="T1300" i="2" s="1"/>
  <c r="Y1312" i="3"/>
  <c r="T1311" i="2" s="1"/>
  <c r="Y1376" i="3"/>
  <c r="T1375" i="2" s="1"/>
  <c r="Y1504" i="3"/>
  <c r="T1503" i="2" s="1"/>
  <c r="Y1305" i="3"/>
  <c r="T1304" i="2" s="1"/>
  <c r="Y1369" i="3"/>
  <c r="T1368" i="2" s="1"/>
  <c r="Y1433" i="3"/>
  <c r="T1432" i="2" s="1"/>
  <c r="Y1497" i="3"/>
  <c r="T1496" i="2" s="1"/>
  <c r="Y1561" i="3"/>
  <c r="T1560" i="2" s="1"/>
  <c r="Y1287" i="3"/>
  <c r="T1286" i="2" s="1"/>
  <c r="Y1434" i="3"/>
  <c r="T1433" i="2" s="1"/>
  <c r="Y1330" i="3"/>
  <c r="T1329" i="2" s="1"/>
  <c r="Y1357" i="3"/>
  <c r="T1356" i="2" s="1"/>
  <c r="Y1297" i="3"/>
  <c r="T1296" i="2" s="1"/>
  <c r="Y1372" i="3"/>
  <c r="T1371" i="2" s="1"/>
  <c r="Y1493" i="3"/>
  <c r="T1492" i="2" s="1"/>
  <c r="Y1567" i="3"/>
  <c r="T1566" i="2" s="1"/>
  <c r="Y1316" i="3"/>
  <c r="T1315" i="2" s="1"/>
  <c r="Y1444" i="3"/>
  <c r="T1443" i="2" s="1"/>
  <c r="Y1309" i="3"/>
  <c r="T1308" i="2" s="1"/>
  <c r="Y1437" i="3"/>
  <c r="T1436" i="2" s="1"/>
  <c r="Y1501" i="3"/>
  <c r="T1500" i="2" s="1"/>
  <c r="Y1565" i="3"/>
  <c r="T1564" i="2" s="1"/>
  <c r="Y1326" i="3"/>
  <c r="T1325" i="2" s="1"/>
  <c r="Y1443" i="3"/>
  <c r="T1442" i="2" s="1"/>
  <c r="Y1339" i="3"/>
  <c r="T1338" i="2" s="1"/>
  <c r="Y1425" i="3"/>
  <c r="T1424" i="2" s="1"/>
  <c r="Y1308" i="3"/>
  <c r="T1307" i="2" s="1"/>
  <c r="Y1429" i="3"/>
  <c r="T1428" i="2" s="1"/>
  <c r="Y1278" i="3"/>
  <c r="T1277" i="2" s="1"/>
  <c r="Y1380" i="3"/>
  <c r="T1379" i="2" s="1"/>
  <c r="Y1373" i="3"/>
  <c r="T1372" i="2" s="1"/>
  <c r="Y1320" i="3"/>
  <c r="T1319" i="2" s="1"/>
  <c r="Y1384" i="3"/>
  <c r="T1383" i="2" s="1"/>
  <c r="Y1313" i="3"/>
  <c r="T1312" i="2" s="1"/>
  <c r="Y1377" i="3"/>
  <c r="T1376" i="2" s="1"/>
  <c r="Y1441" i="3"/>
  <c r="T1440" i="2" s="1"/>
  <c r="Y1335" i="3"/>
  <c r="T1334" i="2" s="1"/>
  <c r="Y1270" i="3"/>
  <c r="T1269" i="2" s="1"/>
  <c r="Y1482" i="3"/>
  <c r="T1481" i="2" s="1"/>
  <c r="Y1378" i="3"/>
  <c r="T1377" i="2" s="1"/>
  <c r="Y1302" i="3"/>
  <c r="T1301" i="2" s="1"/>
  <c r="Y1274" i="3"/>
  <c r="T1273" i="2" s="1"/>
  <c r="Y1294" i="3"/>
  <c r="T1293" i="2" s="1"/>
  <c r="Y1499" i="3"/>
  <c r="T1498" i="2" s="1"/>
  <c r="Y1550" i="3"/>
  <c r="T1549" i="2" s="1"/>
  <c r="Y1317" i="3"/>
  <c r="T1316" i="2" s="1"/>
  <c r="Y1279" i="3"/>
  <c r="T1278" i="2" s="1"/>
  <c r="Y1491" i="3"/>
  <c r="T1490" i="2" s="1"/>
  <c r="Y1271" i="3"/>
  <c r="T1270" i="2" s="1"/>
  <c r="Y1387" i="3"/>
  <c r="T1386" i="2" s="1"/>
  <c r="Y1311" i="3"/>
  <c r="T1310" i="2" s="1"/>
  <c r="Y1364" i="3"/>
  <c r="T1363" i="2" s="1"/>
  <c r="Y1347" i="3"/>
  <c r="T1346" i="2" s="1"/>
  <c r="Y1324" i="3"/>
  <c r="T1323" i="2" s="1"/>
  <c r="Y1374" i="3"/>
  <c r="T1373" i="2" s="1"/>
  <c r="Y1328" i="3"/>
  <c r="T1327" i="2" s="1"/>
  <c r="Y1426" i="3"/>
  <c r="T1425" i="2" s="1"/>
  <c r="Y1293" i="3"/>
  <c r="T1292" i="2" s="1"/>
  <c r="Y1368" i="3"/>
  <c r="T1367" i="2" s="1"/>
  <c r="Y1388" i="3"/>
  <c r="T1387" i="2" s="1"/>
  <c r="Y1445" i="3"/>
  <c r="T1444" i="2" s="1"/>
  <c r="Y1392" i="3"/>
  <c r="T1391" i="2" s="1"/>
  <c r="Y1520" i="3"/>
  <c r="T1519" i="2" s="1"/>
  <c r="Y1321" i="3"/>
  <c r="T1320" i="2" s="1"/>
  <c r="Y1449" i="3"/>
  <c r="T1448" i="2" s="1"/>
  <c r="Y1298" i="3"/>
  <c r="T1297" i="2" s="1"/>
  <c r="Y1318" i="3"/>
  <c r="T1317" i="2" s="1"/>
  <c r="Y1530" i="3"/>
  <c r="T1529" i="2" s="1"/>
  <c r="Y1310" i="3"/>
  <c r="T1309" i="2" s="1"/>
  <c r="Y1268" i="3"/>
  <c r="T1267" i="2" s="1"/>
  <c r="Y1332" i="3"/>
  <c r="T1331" i="2" s="1"/>
  <c r="Y1396" i="3"/>
  <c r="T1395" i="2" s="1"/>
  <c r="Y1460" i="3"/>
  <c r="T1459" i="2" s="1"/>
  <c r="Y1524" i="3"/>
  <c r="T1523" i="2" s="1"/>
  <c r="Y1325" i="3"/>
  <c r="T1324" i="2" s="1"/>
  <c r="Y1389" i="3"/>
  <c r="T1388" i="2" s="1"/>
  <c r="Y1453" i="3"/>
  <c r="T1452" i="2" s="1"/>
  <c r="Y1517" i="3"/>
  <c r="T1516" i="2" s="1"/>
  <c r="Y1422" i="3"/>
  <c r="T1421" i="2" s="1"/>
  <c r="Y1307" i="3"/>
  <c r="T1306" i="2" s="1"/>
  <c r="Y1327" i="3"/>
  <c r="T1326" i="2" s="1"/>
  <c r="Y1539" i="3"/>
  <c r="T1538" i="2" s="1"/>
  <c r="Y1319" i="3"/>
  <c r="T1318" i="2" s="1"/>
  <c r="Y1435" i="3"/>
  <c r="T1434" i="2" s="1"/>
  <c r="Y1359" i="3"/>
  <c r="T1358" i="2" s="1"/>
  <c r="Y1511" i="3"/>
  <c r="T1510" i="2" s="1"/>
  <c r="Y1304" i="3"/>
  <c r="T1303" i="2" s="1"/>
  <c r="Y1489" i="3"/>
  <c r="T1488" i="2" s="1"/>
  <c r="Y1282" i="3"/>
  <c r="T1281" i="2" s="1"/>
  <c r="Y1381" i="3"/>
  <c r="T1380" i="2" s="1"/>
  <c r="Y1509" i="3"/>
  <c r="T1508" i="2" s="1"/>
  <c r="Y1456" i="3"/>
  <c r="T1455" i="2" s="1"/>
  <c r="Y1385" i="3"/>
  <c r="T1384" i="2" s="1"/>
  <c r="Y1383" i="3"/>
  <c r="T1382" i="2" s="1"/>
  <c r="Y1272" i="3"/>
  <c r="T1271" i="2" s="1"/>
  <c r="Y1336" i="3"/>
  <c r="T1335" i="2" s="1"/>
  <c r="Y1400" i="3"/>
  <c r="T1399" i="2" s="1"/>
  <c r="Y1464" i="3"/>
  <c r="T1463" i="2" s="1"/>
  <c r="Y1329" i="3"/>
  <c r="T1328" i="2" s="1"/>
  <c r="Y1393" i="3"/>
  <c r="T1392" i="2" s="1"/>
  <c r="Y1457" i="3"/>
  <c r="T1456" i="2" s="1"/>
  <c r="Y1431" i="3"/>
  <c r="T1430" i="2" s="1"/>
  <c r="Y1346" i="3"/>
  <c r="T1345" i="2" s="1"/>
  <c r="Y1366" i="3"/>
  <c r="T1365" i="2" s="1"/>
  <c r="Y1358" i="3"/>
  <c r="T1357" i="2" s="1"/>
  <c r="Y1474" i="3"/>
  <c r="T1473" i="2" s="1"/>
  <c r="Y1398" i="3"/>
  <c r="T1397" i="2" s="1"/>
  <c r="Y1404" i="3"/>
  <c r="T1403" i="2" s="1"/>
  <c r="Y1269" i="3"/>
  <c r="T1268" i="2" s="1"/>
  <c r="Y1333" i="3"/>
  <c r="T1332" i="2" s="1"/>
  <c r="Y1397" i="3"/>
  <c r="T1396" i="2" s="1"/>
  <c r="Y1461" i="3"/>
  <c r="T1460" i="2" s="1"/>
  <c r="Y1470" i="3"/>
  <c r="T1469" i="2" s="1"/>
  <c r="Y1355" i="3"/>
  <c r="T1354" i="2" s="1"/>
  <c r="Y1375" i="3"/>
  <c r="T1374" i="2" s="1"/>
  <c r="Y1367" i="3"/>
  <c r="T1366" i="2" s="1"/>
  <c r="Y1483" i="3"/>
  <c r="T1482" i="2" s="1"/>
  <c r="Y1407" i="3"/>
  <c r="T1406" i="2" s="1"/>
  <c r="Y1551" i="3"/>
  <c r="T1550" i="2" s="1"/>
  <c r="Y1340" i="3"/>
  <c r="T1339" i="2" s="1"/>
  <c r="Y1408" i="3"/>
  <c r="T1407" i="2" s="1"/>
  <c r="Y1273" i="3"/>
  <c r="T1272" i="2" s="1"/>
  <c r="Y1337" i="3"/>
  <c r="T1336" i="2" s="1"/>
  <c r="Y1401" i="3"/>
  <c r="T1400" i="2" s="1"/>
  <c r="Y1465" i="3"/>
  <c r="T1464" i="2" s="1"/>
  <c r="Y1479" i="3"/>
  <c r="T1478" i="2" s="1"/>
  <c r="Y1394" i="3"/>
  <c r="T1393" i="2" s="1"/>
  <c r="Y1414" i="3"/>
  <c r="T1413" i="2" s="1"/>
  <c r="Y1406" i="3"/>
  <c r="T1405" i="2" s="1"/>
  <c r="Y1549" i="3"/>
  <c r="T1548" i="2" s="1"/>
  <c r="Y1348" i="3"/>
  <c r="T1347" i="2" s="1"/>
  <c r="Y1277" i="3"/>
  <c r="T1276" i="2" s="1"/>
  <c r="Y1341" i="3"/>
  <c r="T1340" i="2" s="1"/>
  <c r="Y1405" i="3"/>
  <c r="T1404" i="2" s="1"/>
  <c r="Y1469" i="3"/>
  <c r="T1468" i="2" s="1"/>
  <c r="Y1533" i="3"/>
  <c r="T1532" i="2" s="1"/>
  <c r="Y1403" i="3"/>
  <c r="T1402" i="2" s="1"/>
  <c r="Y1423" i="3"/>
  <c r="T1422" i="2" s="1"/>
  <c r="Y1415" i="3"/>
  <c r="T1414" i="2" s="1"/>
  <c r="Y1531" i="3"/>
  <c r="T1530" i="2" s="1"/>
  <c r="Y1455" i="3"/>
  <c r="T1454" i="2" s="1"/>
  <c r="Y1427" i="3"/>
  <c r="T1426" i="2" s="1"/>
  <c r="Y1421" i="3"/>
  <c r="T1420" i="2" s="1"/>
  <c r="Y1344" i="3"/>
  <c r="T1343" i="2" s="1"/>
  <c r="Y1412" i="3"/>
  <c r="T1411" i="2" s="1"/>
  <c r="Y1281" i="3"/>
  <c r="T1280" i="2" s="1"/>
  <c r="Y1473" i="3"/>
  <c r="T1472" i="2" s="1"/>
  <c r="Y1442" i="3"/>
  <c r="T1441" i="2" s="1"/>
  <c r="Y1462" i="3"/>
  <c r="T1461" i="2" s="1"/>
  <c r="Y1454" i="3"/>
  <c r="T1453" i="2" s="1"/>
  <c r="Y1466" i="3"/>
  <c r="T1465" i="2" s="1"/>
  <c r="Y1276" i="3"/>
  <c r="T1275" i="2" s="1"/>
  <c r="Y1280" i="3"/>
  <c r="T1279" i="2" s="1"/>
  <c r="Y1284" i="3"/>
  <c r="T1283" i="2" s="1"/>
  <c r="Y1288" i="3"/>
  <c r="T1287" i="2" s="1"/>
  <c r="Y1352" i="3"/>
  <c r="T1351" i="2" s="1"/>
  <c r="Y1480" i="3"/>
  <c r="T1479" i="2" s="1"/>
  <c r="Y1345" i="3"/>
  <c r="T1344" i="2" s="1"/>
  <c r="Y1409" i="3"/>
  <c r="T1408" i="2" s="1"/>
  <c r="Y1537" i="3"/>
  <c r="T1536" i="2" s="1"/>
  <c r="Y1290" i="3"/>
  <c r="T1289" i="2" s="1"/>
  <c r="Y1494" i="3"/>
  <c r="T1493" i="2" s="1"/>
  <c r="Y1292" i="3"/>
  <c r="T1291" i="2" s="1"/>
  <c r="Y1356" i="3"/>
  <c r="T1355" i="2" s="1"/>
  <c r="Y1484" i="3"/>
  <c r="T1483" i="2" s="1"/>
  <c r="Y1548" i="3"/>
  <c r="T1547" i="2" s="1"/>
  <c r="Y1285" i="3"/>
  <c r="T1284" i="2" s="1"/>
  <c r="Y1349" i="3"/>
  <c r="T1348" i="2" s="1"/>
  <c r="Y1413" i="3"/>
  <c r="T1412" i="2" s="1"/>
  <c r="Y1477" i="3"/>
  <c r="T1476" i="2" s="1"/>
  <c r="Y1541" i="3"/>
  <c r="T1540" i="2" s="1"/>
  <c r="Y1566" i="3"/>
  <c r="T1565" i="2" s="1"/>
  <c r="Y1451" i="3"/>
  <c r="T1450" i="2" s="1"/>
  <c r="Y1471" i="3"/>
  <c r="T1470" i="2" s="1"/>
  <c r="Y1299" i="3"/>
  <c r="T1298" i="2" s="1"/>
  <c r="Y1463" i="3"/>
  <c r="T1462" i="2" s="1"/>
  <c r="Y1475" i="3"/>
  <c r="T1474" i="2" s="1"/>
  <c r="Y704" i="3" l="1"/>
  <c r="T703" i="2" s="1"/>
  <c r="W704" i="3"/>
  <c r="Y680" i="3"/>
  <c r="T679" i="2" s="1"/>
  <c r="W680" i="3"/>
  <c r="Y406" i="3"/>
  <c r="T405" i="2" s="1"/>
  <c r="W406" i="3"/>
  <c r="Y384" i="3"/>
  <c r="T383" i="2" s="1"/>
  <c r="W384" i="3"/>
  <c r="W285" i="3"/>
  <c r="Y285" i="3"/>
  <c r="T284" i="2" s="1"/>
  <c r="Y415" i="3"/>
  <c r="T414" i="2" s="1"/>
  <c r="W415" i="3"/>
  <c r="Y361" i="3"/>
  <c r="T360" i="2" s="1"/>
  <c r="W361" i="3"/>
  <c r="Y251" i="3"/>
  <c r="T250" i="2" s="1"/>
  <c r="W251" i="3"/>
  <c r="W1568" i="3"/>
  <c r="Y1568" i="3"/>
  <c r="T1567" i="2" s="1"/>
  <c r="W1564" i="3"/>
  <c r="Y1564" i="3"/>
  <c r="T1563" i="2" s="1"/>
  <c r="W1512" i="3"/>
  <c r="Y1512" i="3"/>
  <c r="T1511" i="2" s="1"/>
  <c r="W1508" i="3"/>
  <c r="Y1508" i="3"/>
  <c r="T1507" i="2" s="1"/>
  <c r="W1492" i="3"/>
  <c r="Y1492" i="3"/>
  <c r="T1491" i="2" s="1"/>
  <c r="W1452" i="3"/>
  <c r="Y1452" i="3"/>
  <c r="T1451" i="2" s="1"/>
  <c r="W1448" i="3"/>
  <c r="Y1448" i="3"/>
  <c r="T1447" i="2" s="1"/>
  <c r="W1440" i="3"/>
  <c r="Y1440" i="3"/>
  <c r="T1439" i="2" s="1"/>
  <c r="W1432" i="3"/>
  <c r="Y1432" i="3"/>
  <c r="T1431" i="2" s="1"/>
  <c r="W1424" i="3"/>
  <c r="Y1424" i="3"/>
  <c r="T1423" i="2" s="1"/>
  <c r="W1363" i="3"/>
  <c r="Y1363" i="3"/>
  <c r="T1362" i="2" s="1"/>
  <c r="W1283" i="3"/>
  <c r="Y1283" i="3"/>
  <c r="W1560" i="3"/>
  <c r="Y1560" i="3"/>
  <c r="T1559" i="2" s="1"/>
  <c r="W1350" i="3"/>
  <c r="Y1350" i="3"/>
  <c r="T1349" i="2" s="1"/>
  <c r="W1322" i="3"/>
  <c r="Y1322" i="3"/>
  <c r="W1370" i="3"/>
  <c r="Y1370" i="3"/>
  <c r="T1369" i="2" s="1"/>
  <c r="W1446" i="3"/>
  <c r="Y1446" i="3"/>
  <c r="T1445" i="2" s="1"/>
  <c r="Y327" i="3"/>
  <c r="T326" i="2" s="1"/>
  <c r="W327" i="3"/>
  <c r="Y552" i="3"/>
  <c r="T551" i="2" s="1"/>
  <c r="W552" i="3"/>
  <c r="Y1257" i="3"/>
  <c r="T1256" i="2" s="1"/>
  <c r="W1257" i="3"/>
  <c r="W1447" i="3"/>
  <c r="Y1447" i="3"/>
  <c r="W1379" i="3"/>
  <c r="Y1379" i="3"/>
  <c r="Y949" i="3"/>
  <c r="T948" i="2" s="1"/>
  <c r="W949" i="3"/>
  <c r="Y668" i="3"/>
  <c r="T667" i="2" s="1"/>
  <c r="W668" i="3"/>
  <c r="Y597" i="3"/>
  <c r="T596" i="2" s="1"/>
  <c r="W597" i="3"/>
  <c r="W1503" i="3"/>
  <c r="Y1503" i="3"/>
  <c r="T1502" i="2" s="1"/>
  <c r="W1556" i="3"/>
  <c r="Y1556" i="3"/>
  <c r="W1544" i="3"/>
  <c r="Y1544" i="3"/>
  <c r="T1543" i="2" s="1"/>
  <c r="W1536" i="3"/>
  <c r="Y1536" i="3"/>
  <c r="T1535" i="2" s="1"/>
  <c r="Y1516" i="3"/>
  <c r="T1515" i="2" s="1"/>
  <c r="W1516" i="3"/>
  <c r="W1472" i="3"/>
  <c r="Y1472" i="3"/>
  <c r="W1468" i="3"/>
  <c r="Y1468" i="3"/>
  <c r="T1467" i="2" s="1"/>
  <c r="W1416" i="3"/>
  <c r="Y1416" i="3"/>
  <c r="T1415" i="2" s="1"/>
  <c r="Y681" i="3"/>
  <c r="T680" i="2" s="1"/>
  <c r="W681" i="3"/>
  <c r="Y586" i="3"/>
  <c r="T585" i="2" s="1"/>
  <c r="W586" i="3"/>
  <c r="Y658" i="3"/>
  <c r="T657" i="2" s="1"/>
  <c r="W658" i="3"/>
  <c r="W1438" i="3"/>
  <c r="Y1438" i="3"/>
  <c r="W1399" i="3"/>
  <c r="Y1399" i="3"/>
  <c r="T1398" i="2" s="1"/>
  <c r="W1390" i="3"/>
  <c r="Y1390" i="3"/>
  <c r="W1351" i="3"/>
  <c r="Y1351" i="3"/>
  <c r="T1350" i="2" s="1"/>
  <c r="W1418" i="3"/>
  <c r="Y1418" i="3"/>
  <c r="Y62" i="3"/>
  <c r="T61" i="2" s="1"/>
  <c r="W62" i="3"/>
  <c r="Y50" i="3"/>
  <c r="T49" i="2" s="1"/>
  <c r="W50" i="3"/>
  <c r="W184" i="3"/>
  <c r="Y1420" i="3"/>
  <c r="Z1557" i="3"/>
  <c r="W203" i="3"/>
  <c r="W585" i="3"/>
  <c r="Z1840" i="3"/>
  <c r="Z1676" i="3"/>
  <c r="Z1706" i="3"/>
  <c r="Z1715" i="3"/>
  <c r="Z1889" i="3"/>
  <c r="Z2181" i="3"/>
  <c r="Z1838" i="3"/>
  <c r="Z1869" i="3"/>
  <c r="Z2160" i="3"/>
  <c r="Z1570" i="3"/>
  <c r="Z1784" i="3"/>
  <c r="Z1872" i="3"/>
  <c r="Z1924" i="3"/>
  <c r="Z1892" i="3"/>
  <c r="Z1629" i="3"/>
  <c r="Z1835" i="3"/>
  <c r="Z1896" i="3"/>
  <c r="Z1578" i="3"/>
  <c r="Z1581" i="3"/>
  <c r="Z1582" i="3"/>
  <c r="Z1815" i="3"/>
  <c r="Z1959" i="3"/>
  <c r="Z1799" i="3"/>
  <c r="Z1996" i="3"/>
  <c r="Z1798" i="3"/>
  <c r="Z1871" i="3"/>
  <c r="Z1881" i="3"/>
  <c r="Z1845" i="3"/>
  <c r="Z1859" i="3"/>
  <c r="Z2141" i="3"/>
  <c r="Z2185" i="3"/>
  <c r="Z2188" i="3"/>
  <c r="Z1576" i="3"/>
  <c r="Z1579" i="3"/>
  <c r="Z1789" i="3"/>
  <c r="Z1824" i="3"/>
  <c r="Z1884" i="3"/>
  <c r="Z1787" i="3"/>
  <c r="Z2201" i="3"/>
  <c r="Z2204" i="3"/>
  <c r="Z1608" i="3"/>
  <c r="Z1624" i="3"/>
  <c r="Z1625" i="3"/>
  <c r="Z1708" i="3"/>
  <c r="Z1970" i="3"/>
  <c r="Z1980" i="3"/>
  <c r="Z2150" i="3"/>
  <c r="Z1899" i="3"/>
  <c r="Z1574" i="3"/>
  <c r="Z1580" i="3"/>
  <c r="Z1829" i="3"/>
  <c r="Z1833" i="3"/>
  <c r="Z2183" i="3"/>
  <c r="Z1998" i="3"/>
  <c r="Z1686" i="3"/>
  <c r="Z1765" i="3"/>
  <c r="Z1854" i="3"/>
  <c r="Z1571" i="3"/>
  <c r="Z1573" i="3"/>
  <c r="Z1577" i="3"/>
  <c r="Z1850" i="3"/>
  <c r="Z1862" i="3"/>
  <c r="Z1903" i="3"/>
  <c r="Z1751" i="3"/>
  <c r="Z1822" i="3"/>
  <c r="Z1831" i="3"/>
  <c r="Z1842" i="3"/>
  <c r="Z1914" i="3"/>
  <c r="Z1741" i="3"/>
  <c r="Z1796" i="3"/>
  <c r="Z1802" i="3"/>
  <c r="Z1819" i="3"/>
  <c r="Z1848" i="3"/>
  <c r="Z1860" i="3"/>
  <c r="Z1642" i="3"/>
  <c r="Z1683" i="3"/>
  <c r="Z1695" i="3"/>
  <c r="Z1733" i="3"/>
  <c r="Z1975" i="3"/>
  <c r="Z1983" i="3"/>
  <c r="Z1984" i="3"/>
  <c r="W620" i="3"/>
  <c r="W1476" i="3"/>
  <c r="Z1476" i="3" s="1"/>
  <c r="W1523" i="3"/>
  <c r="Z1523" i="3" s="1"/>
  <c r="W1528" i="3"/>
  <c r="Z1528" i="3" s="1"/>
  <c r="W1540" i="3"/>
  <c r="Z1540" i="3" s="1"/>
  <c r="W551" i="3"/>
  <c r="W1185" i="3"/>
  <c r="W1532" i="3"/>
  <c r="Z1532" i="3" s="1"/>
  <c r="W162" i="3"/>
  <c r="W518" i="3"/>
  <c r="W573" i="3"/>
  <c r="W622" i="3"/>
  <c r="W888" i="3"/>
  <c r="W936" i="3"/>
  <c r="W564" i="3"/>
  <c r="W1552" i="3"/>
  <c r="Z1552" i="3" s="1"/>
  <c r="W239" i="3"/>
  <c r="W960" i="3"/>
  <c r="Y692" i="3"/>
  <c r="T691" i="2" s="1"/>
  <c r="W692" i="3"/>
  <c r="Y427" i="3"/>
  <c r="T426" i="2" s="1"/>
  <c r="W427" i="3"/>
  <c r="Y351" i="3"/>
  <c r="T350" i="2" s="1"/>
  <c r="W351" i="3"/>
  <c r="Y372" i="3"/>
  <c r="T371" i="2" s="1"/>
  <c r="W372" i="3"/>
  <c r="Z1519" i="3"/>
  <c r="H2099" i="2"/>
  <c r="H2102" i="2"/>
  <c r="H2029" i="2"/>
  <c r="H2100" i="2"/>
  <c r="H2098" i="2"/>
  <c r="H2105" i="2"/>
  <c r="H2106" i="2"/>
  <c r="H2107" i="2"/>
  <c r="H2108" i="2"/>
  <c r="H2027" i="2"/>
  <c r="H2030" i="2"/>
  <c r="H2031" i="2"/>
  <c r="H2034" i="2"/>
  <c r="H2103" i="2"/>
  <c r="H2024" i="2"/>
  <c r="H2028" i="2"/>
  <c r="H2035" i="2"/>
  <c r="H2032" i="2"/>
  <c r="H2033" i="2"/>
  <c r="H2104" i="2"/>
  <c r="H1214" i="2"/>
  <c r="W1258" i="3"/>
  <c r="W1331" i="3"/>
  <c r="Z1331" i="3" s="1"/>
  <c r="W38" i="3"/>
  <c r="W182" i="3"/>
  <c r="W201" i="3"/>
  <c r="W27" i="3"/>
  <c r="W948" i="3"/>
  <c r="W971" i="3"/>
  <c r="W983" i="3"/>
  <c r="W994" i="3"/>
  <c r="W924" i="3"/>
  <c r="W93" i="3"/>
  <c r="W1209" i="3"/>
  <c r="W1221" i="3"/>
  <c r="W170" i="3"/>
  <c r="W901" i="3"/>
  <c r="Y1303" i="3"/>
  <c r="T1302" i="2" s="1"/>
  <c r="Y15" i="3"/>
  <c r="T14" i="2" s="1"/>
  <c r="W15" i="3"/>
  <c r="Y1342" i="3"/>
  <c r="T1341" i="2" s="1"/>
  <c r="W877" i="3"/>
  <c r="W58" i="3"/>
  <c r="W900" i="3"/>
  <c r="W1222" i="3"/>
  <c r="W81" i="3"/>
  <c r="W117" i="3"/>
  <c r="W105" i="3"/>
  <c r="W167" i="3"/>
  <c r="W912" i="3"/>
  <c r="W1186" i="3"/>
  <c r="W1210" i="3"/>
  <c r="W1303" i="3"/>
  <c r="Z1303" i="3" s="1"/>
  <c r="W159" i="3"/>
  <c r="W876" i="3"/>
  <c r="W82" i="3"/>
  <c r="W47" i="3"/>
  <c r="W59" i="3"/>
  <c r="W150" i="3"/>
  <c r="W1173" i="3"/>
  <c r="W70" i="3"/>
  <c r="W1198" i="3"/>
  <c r="W1234" i="3"/>
  <c r="W1197" i="3"/>
  <c r="W1137" i="3"/>
  <c r="W1246" i="3"/>
  <c r="W129" i="3"/>
  <c r="Y1245" i="3"/>
  <c r="T1244" i="2" s="1"/>
  <c r="W1245" i="3"/>
  <c r="Y866" i="3"/>
  <c r="T865" i="2" s="1"/>
  <c r="W866" i="3"/>
  <c r="Y189" i="3"/>
  <c r="T188" i="2" s="1"/>
  <c r="W189" i="3"/>
  <c r="Z1773" i="3"/>
  <c r="T1772" i="2"/>
  <c r="Z1743" i="3"/>
  <c r="T1742" i="2"/>
  <c r="Z1772" i="3"/>
  <c r="T1771" i="2"/>
  <c r="Z1775" i="3"/>
  <c r="T1774" i="2"/>
  <c r="Z1830" i="3"/>
  <c r="T1829" i="2"/>
  <c r="Z1917" i="3"/>
  <c r="T1916" i="2"/>
  <c r="Z1919" i="3"/>
  <c r="T1918" i="2"/>
  <c r="Z1900" i="3"/>
  <c r="T1899" i="2"/>
  <c r="Z1904" i="3"/>
  <c r="T1903" i="2"/>
  <c r="Z1923" i="3"/>
  <c r="T1922" i="2"/>
  <c r="Z2000" i="3"/>
  <c r="T1999" i="2"/>
  <c r="Z2014" i="3"/>
  <c r="T2013" i="2"/>
  <c r="Z2034" i="3"/>
  <c r="T2033" i="2"/>
  <c r="T2055" i="2"/>
  <c r="Z2056" i="3"/>
  <c r="Z1756" i="3"/>
  <c r="T1755" i="2"/>
  <c r="T1763" i="2"/>
  <c r="Z1764" i="3"/>
  <c r="Z1767" i="3"/>
  <c r="T1766" i="2"/>
  <c r="Z1769" i="3"/>
  <c r="T1768" i="2"/>
  <c r="Z1931" i="3"/>
  <c r="T1930" i="2"/>
  <c r="Z1950" i="3"/>
  <c r="T1949" i="2"/>
  <c r="Z2002" i="3"/>
  <c r="T2001" i="2"/>
  <c r="T2027" i="2"/>
  <c r="Z2028" i="3"/>
  <c r="Z2029" i="3"/>
  <c r="T2028" i="2"/>
  <c r="Z2036" i="3"/>
  <c r="T2035" i="2"/>
  <c r="Z2055" i="3"/>
  <c r="T2054" i="2"/>
  <c r="Z2057" i="3"/>
  <c r="T2056" i="2"/>
  <c r="Z2091" i="3"/>
  <c r="T2090" i="2"/>
  <c r="Z2101" i="3"/>
  <c r="T2100" i="2"/>
  <c r="Z2108" i="3"/>
  <c r="T2107" i="2"/>
  <c r="T2109" i="2"/>
  <c r="Z2110" i="3"/>
  <c r="Z1607" i="3"/>
  <c r="T1606" i="2"/>
  <c r="Z1728" i="3"/>
  <c r="T1727" i="2"/>
  <c r="Z1771" i="3"/>
  <c r="T1770" i="2"/>
  <c r="Z1866" i="3"/>
  <c r="T1865" i="2"/>
  <c r="Z1883" i="3"/>
  <c r="T1882" i="2"/>
  <c r="Z1898" i="3"/>
  <c r="T1897" i="2"/>
  <c r="Z1908" i="3"/>
  <c r="T1907" i="2"/>
  <c r="Z1913" i="3"/>
  <c r="T1912" i="2"/>
  <c r="Z1920" i="3"/>
  <c r="T1919" i="2"/>
  <c r="Z1934" i="3"/>
  <c r="T1933" i="2"/>
  <c r="Z1937" i="3"/>
  <c r="T1936" i="2"/>
  <c r="Z1944" i="3"/>
  <c r="T1943" i="2"/>
  <c r="Z1953" i="3"/>
  <c r="T1952" i="2"/>
  <c r="Z2016" i="3"/>
  <c r="T2015" i="2"/>
  <c r="Z2035" i="3"/>
  <c r="T2034" i="2"/>
  <c r="Z2061" i="3"/>
  <c r="T2060" i="2"/>
  <c r="Z1867" i="3"/>
  <c r="T1866" i="2"/>
  <c r="Z1926" i="3"/>
  <c r="T1925" i="2"/>
  <c r="Z1948" i="3"/>
  <c r="T1947" i="2"/>
  <c r="Z1949" i="3"/>
  <c r="T1948" i="2"/>
  <c r="Z1952" i="3"/>
  <c r="T1951" i="2"/>
  <c r="Z2003" i="3"/>
  <c r="T2002" i="2"/>
  <c r="Z2037" i="3"/>
  <c r="T2036" i="2"/>
  <c r="Z2039" i="3"/>
  <c r="T2038" i="2"/>
  <c r="Z2064" i="3"/>
  <c r="T2063" i="2"/>
  <c r="T2075" i="2"/>
  <c r="Z2076" i="3"/>
  <c r="Z2082" i="3"/>
  <c r="T2081" i="2"/>
  <c r="Z2089" i="3"/>
  <c r="T2088" i="2"/>
  <c r="Z2092" i="3"/>
  <c r="T2091" i="2"/>
  <c r="T2095" i="2"/>
  <c r="Z2096" i="3"/>
  <c r="Z2105" i="3"/>
  <c r="T2104" i="2"/>
  <c r="Z2114" i="3"/>
  <c r="T2113" i="2"/>
  <c r="Z2122" i="3"/>
  <c r="T2121" i="2"/>
  <c r="Z2142" i="3"/>
  <c r="T2141" i="2"/>
  <c r="Z2148" i="3"/>
  <c r="T2147" i="2"/>
  <c r="Z1609" i="3"/>
  <c r="T1608" i="2"/>
  <c r="T1610" i="2"/>
  <c r="Z1611" i="3"/>
  <c r="T1726" i="2"/>
  <c r="Z1727" i="3"/>
  <c r="Z1752" i="3"/>
  <c r="T1751" i="2"/>
  <c r="Z1777" i="3"/>
  <c r="T1776" i="2"/>
  <c r="Z1852" i="3"/>
  <c r="T1851" i="2"/>
  <c r="Z1877" i="3"/>
  <c r="T1876" i="2"/>
  <c r="Z1894" i="3"/>
  <c r="T1893" i="2"/>
  <c r="Z1906" i="3"/>
  <c r="T1905" i="2"/>
  <c r="Z1912" i="3"/>
  <c r="T1911" i="2"/>
  <c r="Z1922" i="3"/>
  <c r="T1921" i="2"/>
  <c r="Z1929" i="3"/>
  <c r="T1928" i="2"/>
  <c r="Z2015" i="3"/>
  <c r="T2014" i="2"/>
  <c r="Z2021" i="3"/>
  <c r="T2020" i="2"/>
  <c r="Z2022" i="3"/>
  <c r="T2021" i="2"/>
  <c r="Z2031" i="3"/>
  <c r="T2030" i="2"/>
  <c r="Z2049" i="3"/>
  <c r="T2048" i="2"/>
  <c r="Z2051" i="3"/>
  <c r="T2050" i="2"/>
  <c r="Z2065" i="3"/>
  <c r="T2064" i="2"/>
  <c r="Z2067" i="3"/>
  <c r="T2066" i="2"/>
  <c r="Z2068" i="3"/>
  <c r="T2067" i="2"/>
  <c r="Z2073" i="3"/>
  <c r="T2072" i="2"/>
  <c r="T2093" i="2"/>
  <c r="Z2094" i="3"/>
  <c r="Z2099" i="3"/>
  <c r="T2098" i="2"/>
  <c r="Z2115" i="3"/>
  <c r="T2114" i="2"/>
  <c r="Z2116" i="3"/>
  <c r="T2115" i="2"/>
  <c r="Z2128" i="3"/>
  <c r="T2127" i="2"/>
  <c r="Z2136" i="3"/>
  <c r="T2135" i="2"/>
  <c r="Z2144" i="3"/>
  <c r="T2143" i="2"/>
  <c r="Z1583" i="3"/>
  <c r="H2026" i="2"/>
  <c r="H2021" i="2"/>
  <c r="H2025" i="2"/>
  <c r="W39" i="3"/>
  <c r="W55" i="3"/>
  <c r="W44" i="3"/>
  <c r="W28" i="3"/>
  <c r="W32" i="3"/>
  <c r="W53" i="3"/>
  <c r="W64" i="3"/>
  <c r="W67" i="3"/>
  <c r="W1018" i="3"/>
  <c r="W1042" i="3"/>
  <c r="W1233" i="3"/>
  <c r="W1113" i="3"/>
  <c r="W31" i="3"/>
  <c r="W1054" i="3"/>
  <c r="W1078" i="3"/>
  <c r="W1089" i="3"/>
  <c r="W89" i="3"/>
  <c r="W66" i="3"/>
  <c r="W77" i="3"/>
  <c r="W123" i="3"/>
  <c r="W43" i="3"/>
  <c r="W52" i="3"/>
  <c r="W65" i="3"/>
  <c r="W78" i="3"/>
  <c r="W90" i="3"/>
  <c r="W102" i="3"/>
  <c r="W111" i="3"/>
  <c r="W113" i="3"/>
  <c r="W135" i="3"/>
  <c r="W146" i="3"/>
  <c r="W158" i="3"/>
  <c r="W200" i="3"/>
  <c r="W1066" i="3"/>
  <c r="W1101" i="3"/>
  <c r="W25" i="3"/>
  <c r="W36" i="3"/>
  <c r="W54" i="3"/>
  <c r="W99" i="3"/>
  <c r="W124" i="3"/>
  <c r="W147" i="3"/>
  <c r="W166" i="3"/>
  <c r="W1030" i="3"/>
  <c r="W42" i="3"/>
  <c r="W56" i="3"/>
  <c r="W68" i="3"/>
  <c r="W88" i="3"/>
  <c r="W100" i="3"/>
  <c r="W114" i="3"/>
  <c r="W126" i="3"/>
  <c r="W157" i="3"/>
  <c r="W188" i="3"/>
  <c r="W635" i="3"/>
  <c r="W1267" i="3"/>
  <c r="W112" i="3"/>
  <c r="W178" i="3"/>
  <c r="W33" i="3"/>
  <c r="W48" i="3"/>
  <c r="W57" i="3"/>
  <c r="W60" i="3"/>
  <c r="W600" i="3"/>
  <c r="W1006" i="3"/>
  <c r="W76" i="3"/>
  <c r="W101" i="3"/>
  <c r="W125" i="3"/>
  <c r="W137" i="3"/>
  <c r="W148" i="3"/>
  <c r="W87" i="3"/>
  <c r="Y136" i="3"/>
  <c r="T135" i="2" s="1"/>
  <c r="W136" i="3"/>
  <c r="Y22" i="3"/>
  <c r="T21" i="2" s="1"/>
  <c r="W22" i="3"/>
  <c r="Y20" i="3"/>
  <c r="T19" i="2" s="1"/>
  <c r="W20" i="3"/>
  <c r="Y19" i="3"/>
  <c r="T18" i="2" s="1"/>
  <c r="W19" i="3"/>
  <c r="Y16" i="3"/>
  <c r="T15" i="2" s="1"/>
  <c r="W16" i="3"/>
  <c r="Y21" i="3"/>
  <c r="T20" i="2" s="1"/>
  <c r="W21" i="3"/>
  <c r="Y1267" i="3"/>
  <c r="T1266" i="2" s="1"/>
  <c r="Z1584" i="3"/>
  <c r="T1757" i="2"/>
  <c r="W1760" i="3"/>
  <c r="Y1760" i="3"/>
  <c r="T1761" i="2"/>
  <c r="T1785" i="2"/>
  <c r="T1790" i="2"/>
  <c r="T1808" i="2"/>
  <c r="T1874" i="2"/>
  <c r="W1761" i="3"/>
  <c r="Y1761" i="3"/>
  <c r="W1774" i="3"/>
  <c r="Y1774" i="3"/>
  <c r="T1810" i="2"/>
  <c r="T1812" i="2"/>
  <c r="T1700" i="2"/>
  <c r="W1735" i="3"/>
  <c r="Y1735" i="3"/>
  <c r="T1739" i="2"/>
  <c r="T1746" i="2"/>
  <c r="W1749" i="3"/>
  <c r="Y1749" i="3"/>
  <c r="T1749" i="2"/>
  <c r="W1757" i="3"/>
  <c r="Y1757" i="3"/>
  <c r="W1768" i="3"/>
  <c r="Y1768" i="3"/>
  <c r="T1800" i="2"/>
  <c r="T1805" i="2"/>
  <c r="T1811" i="2"/>
  <c r="T1813" i="2"/>
  <c r="T1815" i="2"/>
  <c r="T1822" i="2"/>
  <c r="T1824" i="2"/>
  <c r="T1845" i="2"/>
  <c r="T1854" i="2"/>
  <c r="T1857" i="2"/>
  <c r="W1874" i="3"/>
  <c r="Y1874" i="3"/>
  <c r="T1879" i="2"/>
  <c r="W1885" i="3"/>
  <c r="Y1885" i="3"/>
  <c r="W1897" i="3"/>
  <c r="Y1897" i="3"/>
  <c r="W1907" i="3"/>
  <c r="Y1907" i="3"/>
  <c r="T1733" i="2"/>
  <c r="W1745" i="3"/>
  <c r="Y1745" i="3"/>
  <c r="W1753" i="3"/>
  <c r="Y1753" i="3"/>
  <c r="W1770" i="3"/>
  <c r="Y1770" i="3"/>
  <c r="T1779" i="2"/>
  <c r="T1782" i="2"/>
  <c r="T1784" i="2"/>
  <c r="T1789" i="2"/>
  <c r="T1791" i="2"/>
  <c r="T1806" i="2"/>
  <c r="T1809" i="2"/>
  <c r="T1848" i="2"/>
  <c r="T1856" i="2"/>
  <c r="T1863" i="2"/>
  <c r="T1885" i="2"/>
  <c r="T1886" i="2"/>
  <c r="W1902" i="3"/>
  <c r="Y1902" i="3"/>
  <c r="W1909" i="3"/>
  <c r="Y1909" i="3"/>
  <c r="T1910" i="2"/>
  <c r="W2019" i="3"/>
  <c r="Y2019" i="3"/>
  <c r="W2024" i="3"/>
  <c r="Y2024" i="3"/>
  <c r="W2030" i="3"/>
  <c r="Y2030" i="3"/>
  <c r="W2038" i="3"/>
  <c r="Y2038" i="3"/>
  <c r="W2041" i="3"/>
  <c r="Y2041" i="3"/>
  <c r="W2043" i="3"/>
  <c r="Y2043" i="3"/>
  <c r="W2048" i="3"/>
  <c r="Y2048" i="3"/>
  <c r="W2052" i="3"/>
  <c r="Y2052" i="3"/>
  <c r="W2054" i="3"/>
  <c r="Y2054" i="3"/>
  <c r="W2059" i="3"/>
  <c r="Y2059" i="3"/>
  <c r="W2063" i="3"/>
  <c r="Y2063" i="3"/>
  <c r="W2066" i="3"/>
  <c r="Y2066" i="3"/>
  <c r="W2069" i="3"/>
  <c r="Y2069" i="3"/>
  <c r="W2070" i="3"/>
  <c r="Y2070" i="3"/>
  <c r="W2072" i="3"/>
  <c r="Y2072" i="3"/>
  <c r="W2077" i="3"/>
  <c r="Y2077" i="3"/>
  <c r="W2078" i="3"/>
  <c r="Y2078" i="3"/>
  <c r="W2084" i="3"/>
  <c r="Y2084" i="3"/>
  <c r="W2086" i="3"/>
  <c r="Y2086" i="3"/>
  <c r="W2097" i="3"/>
  <c r="Y2097" i="3"/>
  <c r="W2102" i="3"/>
  <c r="Y2102" i="3"/>
  <c r="W2103" i="3"/>
  <c r="Y2103" i="3"/>
  <c r="W2104" i="3"/>
  <c r="Y2104" i="3"/>
  <c r="W2107" i="3"/>
  <c r="Y2107" i="3"/>
  <c r="W2113" i="3"/>
  <c r="Y2113" i="3"/>
  <c r="T2119" i="2"/>
  <c r="W2123" i="3"/>
  <c r="Y2123" i="3"/>
  <c r="W2124" i="3"/>
  <c r="Y2124" i="3"/>
  <c r="T2125" i="2"/>
  <c r="W2132" i="3"/>
  <c r="Y2132" i="3"/>
  <c r="W2140" i="3"/>
  <c r="Y2140" i="3"/>
  <c r="T2148" i="2"/>
  <c r="T2156" i="2"/>
  <c r="T2168" i="2"/>
  <c r="T2174" i="2"/>
  <c r="T2175" i="2"/>
  <c r="T2181" i="2"/>
  <c r="T2190" i="2"/>
  <c r="T2194" i="2"/>
  <c r="T2195" i="2"/>
  <c r="T2205" i="2"/>
  <c r="T1618" i="2"/>
  <c r="T1635" i="2"/>
  <c r="T1648" i="2"/>
  <c r="T1661" i="2"/>
  <c r="T1667" i="2"/>
  <c r="T1673" i="2"/>
  <c r="T1680" i="2"/>
  <c r="T1691" i="2"/>
  <c r="T1697" i="2"/>
  <c r="T1709" i="2"/>
  <c r="T1711" i="2"/>
  <c r="T1717" i="2"/>
  <c r="T1722" i="2"/>
  <c r="T1725" i="2"/>
  <c r="W1731" i="3"/>
  <c r="Y1731" i="3"/>
  <c r="W1739" i="3"/>
  <c r="Y1739" i="3"/>
  <c r="W1776" i="3"/>
  <c r="Y1776" i="3"/>
  <c r="T1777" i="2"/>
  <c r="T1781" i="2"/>
  <c r="T1838" i="2"/>
  <c r="W1927" i="3"/>
  <c r="Y1927" i="3"/>
  <c r="T1935" i="2"/>
  <c r="W1946" i="3"/>
  <c r="Y1946" i="3"/>
  <c r="W1951" i="3"/>
  <c r="Y1951" i="3"/>
  <c r="T1961" i="2"/>
  <c r="T1966" i="2"/>
  <c r="T1977" i="2"/>
  <c r="W2001" i="3"/>
  <c r="Y2001" i="3"/>
  <c r="W2007" i="3"/>
  <c r="Y2007" i="3"/>
  <c r="W2008" i="3"/>
  <c r="Y2008" i="3"/>
  <c r="W2025" i="3"/>
  <c r="Y2025" i="3"/>
  <c r="W2033" i="3"/>
  <c r="Y2033" i="3"/>
  <c r="W2042" i="3"/>
  <c r="Y2042" i="3"/>
  <c r="W2044" i="3"/>
  <c r="Y2044" i="3"/>
  <c r="W2045" i="3"/>
  <c r="Y2045" i="3"/>
  <c r="W2074" i="3"/>
  <c r="Y2074" i="3"/>
  <c r="W2080" i="3"/>
  <c r="Y2080" i="3"/>
  <c r="W2081" i="3"/>
  <c r="Y2081" i="3"/>
  <c r="W2083" i="3"/>
  <c r="Y2083" i="3"/>
  <c r="T1633" i="2"/>
  <c r="W1724" i="3"/>
  <c r="Y1724" i="3"/>
  <c r="T1735" i="2"/>
  <c r="T1743" i="2"/>
  <c r="T1831" i="2"/>
  <c r="W1836" i="3"/>
  <c r="Y1836" i="3"/>
  <c r="T1955" i="2"/>
  <c r="T1984" i="2"/>
  <c r="T1992" i="2"/>
  <c r="W2013" i="3"/>
  <c r="Y2013" i="3"/>
  <c r="W2053" i="3"/>
  <c r="Y2053" i="3"/>
  <c r="W2075" i="3"/>
  <c r="Y2075" i="3"/>
  <c r="T2198" i="2"/>
  <c r="T2208" i="2"/>
  <c r="T1718" i="2"/>
  <c r="W1725" i="3"/>
  <c r="Y1725" i="3"/>
  <c r="T1728" i="2"/>
  <c r="W1585" i="3"/>
  <c r="Y1585" i="3"/>
  <c r="T1585" i="2"/>
  <c r="T1586" i="2"/>
  <c r="T1587" i="2"/>
  <c r="W1589" i="3"/>
  <c r="Y1589" i="3"/>
  <c r="T1589" i="2"/>
  <c r="W1591" i="3"/>
  <c r="Y1591" i="3"/>
  <c r="T1591" i="2"/>
  <c r="W1593" i="3"/>
  <c r="Y1593" i="3"/>
  <c r="T1593" i="2"/>
  <c r="W1595" i="3"/>
  <c r="Y1595" i="3"/>
  <c r="T1595" i="2"/>
  <c r="T1596" i="2"/>
  <c r="W1598" i="3"/>
  <c r="Y1598" i="3"/>
  <c r="W1599" i="3"/>
  <c r="Y1599" i="3"/>
  <c r="T1599" i="2"/>
  <c r="T1600" i="2"/>
  <c r="W1602" i="3"/>
  <c r="Y1602" i="3"/>
  <c r="W1603" i="3"/>
  <c r="Y1603" i="3"/>
  <c r="T1604" i="2"/>
  <c r="W1614" i="3"/>
  <c r="Y1614" i="3"/>
  <c r="T1629" i="2"/>
  <c r="T1637" i="2"/>
  <c r="T1649" i="2"/>
  <c r="T1862" i="2"/>
  <c r="T1869" i="2"/>
  <c r="T1877" i="2"/>
  <c r="W1882" i="3"/>
  <c r="Y1882" i="3"/>
  <c r="W1888" i="3"/>
  <c r="Y1888" i="3"/>
  <c r="W1916" i="3"/>
  <c r="Y1916" i="3"/>
  <c r="T1917" i="2"/>
  <c r="T1920" i="2"/>
  <c r="W1933" i="3"/>
  <c r="Y1933" i="3"/>
  <c r="W1942" i="3"/>
  <c r="Y1942" i="3"/>
  <c r="T1965" i="2"/>
  <c r="W2017" i="3"/>
  <c r="Y2017" i="3"/>
  <c r="W2018" i="3"/>
  <c r="Y2018" i="3"/>
  <c r="W2020" i="3"/>
  <c r="Y2020" i="3"/>
  <c r="W2026" i="3"/>
  <c r="Y2026" i="3"/>
  <c r="W2027" i="3"/>
  <c r="Y2027" i="3"/>
  <c r="W2046" i="3"/>
  <c r="Y2046" i="3"/>
  <c r="W2050" i="3"/>
  <c r="Y2050" i="3"/>
  <c r="T2173" i="2"/>
  <c r="T2176" i="2"/>
  <c r="T2178" i="2"/>
  <c r="T2197" i="2"/>
  <c r="T2204" i="2"/>
  <c r="W1610" i="3"/>
  <c r="Y1610" i="3"/>
  <c r="T1632" i="2"/>
  <c r="T1639" i="2"/>
  <c r="T1647" i="2"/>
  <c r="T1678" i="2"/>
  <c r="T1681" i="2"/>
  <c r="T1684" i="2"/>
  <c r="T1704" i="2"/>
  <c r="T1710" i="2"/>
  <c r="T1721" i="2"/>
  <c r="W1732" i="3"/>
  <c r="Y1732" i="3"/>
  <c r="T1780" i="2"/>
  <c r="T1827" i="2"/>
  <c r="T1846" i="2"/>
  <c r="T1850" i="2"/>
  <c r="T1875" i="2"/>
  <c r="T1890" i="2"/>
  <c r="T1892" i="2"/>
  <c r="T1894" i="2"/>
  <c r="T1909" i="2"/>
  <c r="W1954" i="3"/>
  <c r="Y1954" i="3"/>
  <c r="T1972" i="2"/>
  <c r="T1991" i="2"/>
  <c r="W2004" i="3"/>
  <c r="Y2004" i="3"/>
  <c r="W2012" i="3"/>
  <c r="Y2012" i="3"/>
  <c r="W2032" i="3"/>
  <c r="Y2032" i="3"/>
  <c r="T2188" i="2"/>
  <c r="T2191" i="2"/>
  <c r="T2192" i="2"/>
  <c r="T2206" i="2"/>
  <c r="T1644" i="2"/>
  <c r="T1653" i="2"/>
  <c r="T1654" i="2"/>
  <c r="T1656" i="2"/>
  <c r="T1666" i="2"/>
  <c r="T1669" i="2"/>
  <c r="T1671" i="2"/>
  <c r="T1674" i="2"/>
  <c r="T1676" i="2"/>
  <c r="T1689" i="2"/>
  <c r="T1701" i="2"/>
  <c r="T1712" i="2"/>
  <c r="T1720" i="2"/>
  <c r="T1737" i="2"/>
  <c r="W1748" i="3"/>
  <c r="Y1748" i="3"/>
  <c r="T1753" i="2"/>
  <c r="T1793" i="2"/>
  <c r="T1799" i="2"/>
  <c r="T1804" i="2"/>
  <c r="T1842" i="2"/>
  <c r="T1867" i="2"/>
  <c r="W1890" i="3"/>
  <c r="Y1890" i="3"/>
  <c r="W1901" i="3"/>
  <c r="Y1901" i="3"/>
  <c r="T1914" i="2"/>
  <c r="W1930" i="3"/>
  <c r="Y1930" i="3"/>
  <c r="T1934" i="2"/>
  <c r="W1947" i="3"/>
  <c r="Y1947" i="3"/>
  <c r="T1957" i="2"/>
  <c r="T1971" i="2"/>
  <c r="T1989" i="2"/>
  <c r="W1999" i="3"/>
  <c r="Y1999" i="3"/>
  <c r="W2040" i="3"/>
  <c r="Y2040" i="3"/>
  <c r="W2047" i="3"/>
  <c r="Y2047" i="3"/>
  <c r="W2058" i="3"/>
  <c r="Y2058" i="3"/>
  <c r="W2060" i="3"/>
  <c r="Y2060" i="3"/>
  <c r="W2062" i="3"/>
  <c r="Y2062" i="3"/>
  <c r="W2079" i="3"/>
  <c r="Y2079" i="3"/>
  <c r="W2085" i="3"/>
  <c r="Y2085" i="3"/>
  <c r="W2090" i="3"/>
  <c r="Y2090" i="3"/>
  <c r="W2093" i="3"/>
  <c r="Y2093" i="3"/>
  <c r="W2095" i="3"/>
  <c r="Y2095" i="3"/>
  <c r="W2106" i="3"/>
  <c r="Y2106" i="3"/>
  <c r="W2111" i="3"/>
  <c r="Y2111" i="3"/>
  <c r="T2118" i="2"/>
  <c r="T2129" i="2"/>
  <c r="W2133" i="3"/>
  <c r="Y2133" i="3"/>
  <c r="T2151" i="2"/>
  <c r="T2153" i="2"/>
  <c r="T2164" i="2"/>
  <c r="T2170" i="2"/>
  <c r="T2172" i="2"/>
  <c r="T2179" i="2"/>
  <c r="T2183" i="2"/>
  <c r="T2189" i="2"/>
  <c r="T2202" i="2"/>
  <c r="W1613" i="3"/>
  <c r="Y1613" i="3"/>
  <c r="W1615" i="3"/>
  <c r="Y1615" i="3"/>
  <c r="T1615" i="2"/>
  <c r="T1616" i="2"/>
  <c r="T1617" i="2"/>
  <c r="T1619" i="2"/>
  <c r="T1620" i="2"/>
  <c r="T1621" i="2"/>
  <c r="T1622" i="2"/>
  <c r="T1634" i="2"/>
  <c r="T1636" i="2"/>
  <c r="T1638" i="2"/>
  <c r="T1640" i="2"/>
  <c r="T1645" i="2"/>
  <c r="T1657" i="2"/>
  <c r="T1658" i="2"/>
  <c r="T1659" i="2"/>
  <c r="T1660" i="2"/>
  <c r="T1664" i="2"/>
  <c r="T1668" i="2"/>
  <c r="T1677" i="2"/>
  <c r="T1679" i="2"/>
  <c r="T1683" i="2"/>
  <c r="T1688" i="2"/>
  <c r="T1690" i="2"/>
  <c r="T1699" i="2"/>
  <c r="W1938" i="3"/>
  <c r="Y1938" i="3"/>
  <c r="W1941" i="3"/>
  <c r="Y1941" i="3"/>
  <c r="W1945" i="3"/>
  <c r="Y1945" i="3"/>
  <c r="T1956" i="2"/>
  <c r="T1978" i="2"/>
  <c r="T1980" i="2"/>
  <c r="T1981" i="2"/>
  <c r="T1986" i="2"/>
  <c r="W2100" i="3"/>
  <c r="Y2100" i="3"/>
  <c r="T1719" i="2"/>
  <c r="W2023" i="3"/>
  <c r="Y2023" i="3"/>
  <c r="W2010" i="3"/>
  <c r="Y2010" i="3"/>
  <c r="W2011" i="3"/>
  <c r="Y2011" i="3"/>
  <c r="W2071" i="3"/>
  <c r="Y2071" i="3"/>
  <c r="W2088" i="3"/>
  <c r="Y2088" i="3"/>
  <c r="W2098" i="3"/>
  <c r="Y2098" i="3"/>
  <c r="W2109" i="3"/>
  <c r="Y2109" i="3"/>
  <c r="W2112" i="3"/>
  <c r="Y2112" i="3"/>
  <c r="W2117" i="3"/>
  <c r="Y2117" i="3"/>
  <c r="W2118" i="3"/>
  <c r="Y2118" i="3"/>
  <c r="W2125" i="3"/>
  <c r="Y2125" i="3"/>
  <c r="W2134" i="3"/>
  <c r="Y2134" i="3"/>
  <c r="W2143" i="3"/>
  <c r="Y2143" i="3"/>
  <c r="W2146" i="3"/>
  <c r="Y2146" i="3"/>
  <c r="T2150" i="2"/>
  <c r="T1655" i="2"/>
  <c r="T1663" i="2"/>
  <c r="T1706" i="2"/>
  <c r="W1716" i="3"/>
  <c r="Y1716" i="3"/>
  <c r="T1927" i="2"/>
  <c r="W1940" i="3"/>
  <c r="Y1940" i="3"/>
  <c r="T1959" i="2"/>
  <c r="T2167" i="2"/>
  <c r="T2196" i="2"/>
  <c r="W2208" i="3"/>
  <c r="Y2208" i="3"/>
  <c r="W1606" i="3"/>
  <c r="Y1606" i="3"/>
  <c r="W1612" i="3"/>
  <c r="Y1612" i="3"/>
  <c r="T1643" i="2"/>
  <c r="T1646" i="2"/>
  <c r="T1652" i="2"/>
  <c r="T1692" i="2"/>
  <c r="T1693" i="2"/>
  <c r="T1696" i="2"/>
  <c r="W2087" i="3"/>
  <c r="Y2087" i="3"/>
  <c r="T2120" i="2"/>
  <c r="W2127" i="3"/>
  <c r="Y2127" i="3"/>
  <c r="W2131" i="3"/>
  <c r="Y2131" i="3"/>
  <c r="W2135" i="3"/>
  <c r="Y2135" i="3"/>
  <c r="W2138" i="3"/>
  <c r="Y2138" i="3"/>
  <c r="W2139" i="3"/>
  <c r="Y2139" i="3"/>
  <c r="W2145" i="3"/>
  <c r="Y2145" i="3"/>
  <c r="W2147" i="3"/>
  <c r="Y2147" i="3"/>
  <c r="T2152" i="2"/>
  <c r="T2154" i="2"/>
  <c r="T2160" i="2"/>
  <c r="T2162" i="2"/>
  <c r="T2163" i="2"/>
  <c r="T2165" i="2"/>
  <c r="T2166" i="2"/>
  <c r="T2171" i="2"/>
  <c r="T1631" i="2"/>
  <c r="T1686" i="2"/>
  <c r="T1963" i="2"/>
  <c r="T1996" i="2"/>
  <c r="T1975" i="2"/>
  <c r="W2009" i="3"/>
  <c r="Y2009" i="3"/>
  <c r="T1954" i="2"/>
  <c r="T1985" i="2"/>
  <c r="W1943" i="3"/>
  <c r="Y1943" i="3"/>
  <c r="W1939" i="3"/>
  <c r="Y1939" i="3"/>
  <c r="T1964" i="2"/>
  <c r="W2005" i="3"/>
  <c r="Y2005" i="3"/>
  <c r="T1695" i="2"/>
  <c r="W1925" i="3"/>
  <c r="Y1925" i="3"/>
  <c r="T1960" i="2"/>
  <c r="T1990" i="2"/>
  <c r="T1993" i="2"/>
  <c r="T1994" i="2"/>
  <c r="W2006" i="3"/>
  <c r="Y2006" i="3"/>
  <c r="K309" i="2"/>
  <c r="K310" i="2" s="1"/>
  <c r="K311" i="2" s="1"/>
  <c r="B309" i="2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W915" i="3"/>
  <c r="W939" i="3"/>
  <c r="W1057" i="3"/>
  <c r="W1045" i="3"/>
  <c r="W554" i="3"/>
  <c r="W997" i="3"/>
  <c r="W974" i="3"/>
  <c r="W1081" i="3"/>
  <c r="W1224" i="3"/>
  <c r="W576" i="3"/>
  <c r="W1248" i="3"/>
  <c r="W213" i="3"/>
  <c r="W1009" i="3"/>
  <c r="W1069" i="3"/>
  <c r="W963" i="3"/>
  <c r="W985" i="3"/>
  <c r="W1236" i="3"/>
  <c r="W1021" i="3"/>
  <c r="W1033" i="3"/>
  <c r="W1092" i="3"/>
  <c r="W1176" i="3"/>
  <c r="W1188" i="3"/>
  <c r="W1212" i="3"/>
  <c r="W1142" i="3"/>
  <c r="W927" i="3"/>
  <c r="W1200" i="3"/>
  <c r="Y951" i="3"/>
  <c r="T950" i="2" s="1"/>
  <c r="W951" i="3"/>
  <c r="Y280" i="3"/>
  <c r="T279" i="2" s="1"/>
  <c r="W280" i="3"/>
  <c r="Y367" i="3"/>
  <c r="T366" i="2" s="1"/>
  <c r="W367" i="3"/>
  <c r="Y333" i="3"/>
  <c r="T332" i="2" s="1"/>
  <c r="W333" i="3"/>
  <c r="W883" i="3"/>
  <c r="W1170" i="3"/>
  <c r="W1027" i="3"/>
  <c r="W1237" i="3"/>
  <c r="W1180" i="3"/>
  <c r="W989" i="3"/>
  <c r="W1084" i="3"/>
  <c r="W1240" i="3"/>
  <c r="W1204" i="3"/>
  <c r="W1264" i="3"/>
  <c r="W1108" i="3"/>
  <c r="W967" i="3"/>
  <c r="W1230" i="3"/>
  <c r="W1260" i="3"/>
  <c r="W1228" i="3"/>
  <c r="W1199" i="3"/>
  <c r="W1252" i="3"/>
  <c r="W1201" i="3"/>
  <c r="W1134" i="3"/>
  <c r="W1194" i="3"/>
  <c r="W2165" i="3"/>
  <c r="W2180" i="3"/>
  <c r="W2119" i="3"/>
  <c r="W310" i="3"/>
  <c r="W647" i="3"/>
  <c r="W999" i="3"/>
  <c r="W1259" i="3"/>
  <c r="W659" i="3"/>
  <c r="W1104" i="3"/>
  <c r="W1116" i="3"/>
  <c r="W543" i="3"/>
  <c r="W588" i="3"/>
  <c r="W623" i="3"/>
  <c r="W1023" i="3"/>
  <c r="W354" i="3"/>
  <c r="W430" i="3"/>
  <c r="W1071" i="3"/>
  <c r="W1140" i="3"/>
  <c r="W1152" i="3"/>
  <c r="W1128" i="3"/>
  <c r="W612" i="3"/>
  <c r="W671" i="3"/>
  <c r="W565" i="3"/>
  <c r="Y707" i="3"/>
  <c r="T706" i="2" s="1"/>
  <c r="W707" i="3"/>
  <c r="Y695" i="3"/>
  <c r="T694" i="2" s="1"/>
  <c r="W695" i="3"/>
  <c r="Y683" i="3"/>
  <c r="T682" i="2" s="1"/>
  <c r="W683" i="3"/>
  <c r="Y441" i="3"/>
  <c r="T440" i="2" s="1"/>
  <c r="W441" i="3"/>
  <c r="Y299" i="3"/>
  <c r="T298" i="2" s="1"/>
  <c r="W299" i="3"/>
  <c r="Y288" i="3"/>
  <c r="T287" i="2" s="1"/>
  <c r="W288" i="3"/>
  <c r="Y1164" i="3"/>
  <c r="T1163" i="2" s="1"/>
  <c r="W1164" i="3"/>
  <c r="Y1354" i="3"/>
  <c r="T1353" i="2" s="1"/>
  <c r="Y1458" i="3"/>
  <c r="T1457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K368" i="2" s="1"/>
  <c r="K369" i="2" s="1"/>
  <c r="K370" i="2" s="1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K394" i="2" s="1"/>
  <c r="K395" i="2" s="1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K424" i="2" s="1"/>
  <c r="K425" i="2" s="1"/>
  <c r="K426" i="2" s="1"/>
  <c r="K427" i="2" s="1"/>
  <c r="K428" i="2" s="1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K450" i="2" s="1"/>
  <c r="K451" i="2" s="1"/>
  <c r="K452" i="2" s="1"/>
  <c r="K453" i="2" s="1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K480" i="2" s="1"/>
  <c r="K481" i="2" s="1"/>
  <c r="K482" i="2" s="1"/>
  <c r="K483" i="2" s="1"/>
  <c r="K484" i="2" s="1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K506" i="2" s="1"/>
  <c r="K507" i="2" s="1"/>
  <c r="K508" i="2" s="1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K524" i="2" s="1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K544" i="2" s="1"/>
  <c r="K545" i="2" s="1"/>
  <c r="K546" i="2" s="1"/>
  <c r="K547" i="2" s="1"/>
  <c r="K548" i="2" s="1"/>
  <c r="K549" i="2" s="1"/>
  <c r="K550" i="2" s="1"/>
  <c r="K551" i="2" s="1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K598" i="2" s="1"/>
  <c r="K599" i="2" s="1"/>
  <c r="K600" i="2" s="1"/>
  <c r="K601" i="2" s="1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K618" i="2" s="1"/>
  <c r="K619" i="2" s="1"/>
  <c r="K620" i="2" s="1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K646" i="2" s="1"/>
  <c r="K647" i="2" s="1"/>
  <c r="K648" i="2" s="1"/>
  <c r="K649" i="2" s="1"/>
  <c r="K650" i="2" s="1"/>
  <c r="K651" i="2" s="1"/>
  <c r="K652" i="2" s="1"/>
  <c r="K653" i="2" s="1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K684" i="2" s="1"/>
  <c r="K685" i="2" s="1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K714" i="2" s="1"/>
  <c r="K715" i="2" s="1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K728" i="2" s="1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K750" i="2" s="1"/>
  <c r="K751" i="2" s="1"/>
  <c r="K752" i="2" s="1"/>
  <c r="K753" i="2" s="1"/>
  <c r="K754" i="2" s="1"/>
  <c r="K755" i="2" s="1"/>
  <c r="K756" i="2" s="1"/>
  <c r="K757" i="2" s="1"/>
  <c r="K758" i="2" s="1"/>
  <c r="K759" i="2" s="1"/>
  <c r="K760" i="2" s="1"/>
  <c r="K761" i="2" s="1"/>
  <c r="K762" i="2" s="1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78" i="2" s="1"/>
  <c r="K779" i="2" s="1"/>
  <c r="K780" i="2" s="1"/>
  <c r="K781" i="2" s="1"/>
  <c r="K782" i="2" s="1"/>
  <c r="K783" i="2" s="1"/>
  <c r="K784" i="2" s="1"/>
  <c r="K785" i="2" s="1"/>
  <c r="K786" i="2" s="1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K804" i="2" s="1"/>
  <c r="K805" i="2" s="1"/>
  <c r="K806" i="2" s="1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K831" i="2" s="1"/>
  <c r="K832" i="2" s="1"/>
  <c r="K833" i="2" s="1"/>
  <c r="K834" i="2" s="1"/>
  <c r="K835" i="2" s="1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K854" i="2" s="1"/>
  <c r="K855" i="2" s="1"/>
  <c r="K856" i="2" s="1"/>
  <c r="K857" i="2" s="1"/>
  <c r="K858" i="2" s="1"/>
  <c r="K859" i="2" s="1"/>
  <c r="K860" i="2" s="1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K878" i="2" s="1"/>
  <c r="K879" i="2" s="1"/>
  <c r="K880" i="2" s="1"/>
  <c r="K881" i="2" s="1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K902" i="2" s="1"/>
  <c r="K903" i="2" s="1"/>
  <c r="K904" i="2" s="1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K931" i="2" s="1"/>
  <c r="K932" i="2" s="1"/>
  <c r="K933" i="2" s="1"/>
  <c r="K934" i="2" s="1"/>
  <c r="K935" i="2" s="1"/>
  <c r="K936" i="2" s="1"/>
  <c r="K937" i="2" s="1"/>
  <c r="K938" i="2" s="1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K954" i="2" s="1"/>
  <c r="K955" i="2" s="1"/>
  <c r="K956" i="2" s="1"/>
  <c r="K957" i="2" s="1"/>
  <c r="K958" i="2" s="1"/>
  <c r="K959" i="2" s="1"/>
  <c r="K960" i="2" s="1"/>
  <c r="K961" i="2" s="1"/>
  <c r="K962" i="2" s="1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K978" i="2" s="1"/>
  <c r="K979" i="2" s="1"/>
  <c r="K980" i="2" s="1"/>
  <c r="K981" i="2" s="1"/>
  <c r="K982" i="2" s="1"/>
  <c r="K983" i="2" s="1"/>
  <c r="K984" i="2" s="1"/>
  <c r="K985" i="2" s="1"/>
  <c r="K986" i="2" s="1"/>
  <c r="K987" i="2" s="1"/>
  <c r="K988" i="2" s="1"/>
  <c r="K989" i="2" s="1"/>
  <c r="K990" i="2" s="1"/>
  <c r="K991" i="2" s="1"/>
  <c r="K992" i="2" s="1"/>
  <c r="K993" i="2" s="1"/>
  <c r="K994" i="2" s="1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K1008" i="2" s="1"/>
  <c r="K1009" i="2" s="1"/>
  <c r="K1010" i="2" s="1"/>
  <c r="K1011" i="2" s="1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K1022" i="2" s="1"/>
  <c r="K1023" i="2" s="1"/>
  <c r="K1024" i="2" s="1"/>
  <c r="K1025" i="2" s="1"/>
  <c r="K1026" i="2" s="1"/>
  <c r="K1027" i="2" s="1"/>
  <c r="K1028" i="2" s="1"/>
  <c r="K1029" i="2" s="1"/>
  <c r="K1030" i="2" s="1"/>
  <c r="K1031" i="2" s="1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K1053" i="2" s="1"/>
  <c r="K1054" i="2" s="1"/>
  <c r="K1055" i="2" s="1"/>
  <c r="K1056" i="2" s="1"/>
  <c r="K1057" i="2" s="1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K1078" i="2" s="1"/>
  <c r="K1079" i="2" s="1"/>
  <c r="K1080" i="2" s="1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K1111" i="2" s="1"/>
  <c r="K1112" i="2" s="1"/>
  <c r="K1113" i="2" s="1"/>
  <c r="K1114" i="2" s="1"/>
  <c r="K1115" i="2" s="1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K1139" i="2" s="1"/>
  <c r="K1140" i="2" s="1"/>
  <c r="K1141" i="2" s="1"/>
  <c r="K1142" i="2" s="1"/>
  <c r="K1143" i="2" s="1"/>
  <c r="K1144" i="2" s="1"/>
  <c r="K1145" i="2" s="1"/>
  <c r="K1146" i="2" s="1"/>
  <c r="K1147" i="2" s="1"/>
  <c r="K1148" i="2" s="1"/>
  <c r="K1149" i="2" s="1"/>
  <c r="K1150" i="2" s="1"/>
  <c r="K1151" i="2" s="1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K1165" i="2" s="1"/>
  <c r="K1166" i="2" s="1"/>
  <c r="K1167" i="2" s="1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K1192" i="2" s="1"/>
  <c r="K1193" i="2" s="1"/>
  <c r="K1194" i="2" s="1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K1218" i="2" s="1"/>
  <c r="K1219" i="2" s="1"/>
  <c r="K1220" i="2" s="1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K1241" i="2" s="1"/>
  <c r="K1242" i="2" s="1"/>
  <c r="K1243" i="2" s="1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K1262" i="2" s="1"/>
  <c r="K1263" i="2" s="1"/>
  <c r="K1264" i="2" s="1"/>
  <c r="K1265" i="2" s="1"/>
  <c r="K1266" i="2" s="1"/>
  <c r="K1267" i="2" s="1"/>
  <c r="K1268" i="2" s="1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K1279" i="2" s="1"/>
  <c r="K1280" i="2" s="1"/>
  <c r="K1281" i="2" s="1"/>
  <c r="K1282" i="2" s="1"/>
  <c r="K1283" i="2" s="1"/>
  <c r="K1284" i="2" s="1"/>
  <c r="K1285" i="2" s="1"/>
  <c r="K1286" i="2" s="1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302" i="2" s="1"/>
  <c r="K1303" i="2" s="1"/>
  <c r="K1304" i="2" s="1"/>
  <c r="K1305" i="2" s="1"/>
  <c r="K1306" i="2" s="1"/>
  <c r="K1307" i="2" s="1"/>
  <c r="K1308" i="2" s="1"/>
  <c r="K1309" i="2" s="1"/>
  <c r="K1310" i="2" s="1"/>
  <c r="K1311" i="2" s="1"/>
  <c r="K1312" i="2" s="1"/>
  <c r="K1313" i="2" s="1"/>
  <c r="K1314" i="2" s="1"/>
  <c r="K1315" i="2" s="1"/>
  <c r="K1316" i="2" s="1"/>
  <c r="K1317" i="2" s="1"/>
  <c r="K1318" i="2" s="1"/>
  <c r="K1319" i="2" s="1"/>
  <c r="K1320" i="2" s="1"/>
  <c r="K1321" i="2" s="1"/>
  <c r="K1322" i="2" s="1"/>
  <c r="K1323" i="2" s="1"/>
  <c r="K1324" i="2" s="1"/>
  <c r="K1325" i="2" s="1"/>
  <c r="K1326" i="2" s="1"/>
  <c r="K1327" i="2" s="1"/>
  <c r="K1328" i="2" s="1"/>
  <c r="K1329" i="2" s="1"/>
  <c r="K1330" i="2" s="1"/>
  <c r="K1331" i="2" s="1"/>
  <c r="K1332" i="2" s="1"/>
  <c r="K1333" i="2" s="1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K1353" i="2" s="1"/>
  <c r="K1354" i="2" s="1"/>
  <c r="K1355" i="2" s="1"/>
  <c r="K1356" i="2" s="1"/>
  <c r="K1357" i="2" s="1"/>
  <c r="K1358" i="2" s="1"/>
  <c r="K1359" i="2" s="1"/>
  <c r="K1360" i="2" s="1"/>
  <c r="K1361" i="2" s="1"/>
  <c r="K1362" i="2" s="1"/>
  <c r="K1363" i="2" s="1"/>
  <c r="K1364" i="2" s="1"/>
  <c r="K1365" i="2" s="1"/>
  <c r="K1366" i="2" s="1"/>
  <c r="K1367" i="2" s="1"/>
  <c r="K1368" i="2" s="1"/>
  <c r="K1369" i="2" s="1"/>
  <c r="K1370" i="2" s="1"/>
  <c r="K1371" i="2" s="1"/>
  <c r="K1372" i="2" s="1"/>
  <c r="K1373" i="2" s="1"/>
  <c r="K1374" i="2" s="1"/>
  <c r="K1375" i="2" s="1"/>
  <c r="K1376" i="2" s="1"/>
  <c r="K1377" i="2" s="1"/>
  <c r="K1378" i="2" s="1"/>
  <c r="K1379" i="2" s="1"/>
  <c r="K1380" i="2" s="1"/>
  <c r="K1381" i="2" s="1"/>
  <c r="K1382" i="2" s="1"/>
  <c r="K1383" i="2" s="1"/>
  <c r="K1384" i="2" s="1"/>
  <c r="K1385" i="2" s="1"/>
  <c r="K1386" i="2" s="1"/>
  <c r="K1387" i="2" s="1"/>
  <c r="K1388" i="2" s="1"/>
  <c r="K1389" i="2" s="1"/>
  <c r="K1390" i="2" s="1"/>
  <c r="K1391" i="2" s="1"/>
  <c r="K1392" i="2" s="1"/>
  <c r="K1393" i="2" s="1"/>
  <c r="K1394" i="2" s="1"/>
  <c r="K1395" i="2" s="1"/>
  <c r="K1396" i="2" s="1"/>
  <c r="K1397" i="2" s="1"/>
  <c r="K1398" i="2" s="1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K1427" i="2" s="1"/>
  <c r="K1428" i="2" s="1"/>
  <c r="K1429" i="2" s="1"/>
  <c r="K1430" i="2" s="1"/>
  <c r="K1431" i="2" s="1"/>
  <c r="K1432" i="2" s="1"/>
  <c r="K1433" i="2" s="1"/>
  <c r="K1434" i="2" s="1"/>
  <c r="K1435" i="2" s="1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K1457" i="2" s="1"/>
  <c r="K1458" i="2" s="1"/>
  <c r="K1459" i="2" s="1"/>
  <c r="K1460" i="2" s="1"/>
  <c r="K1461" i="2" s="1"/>
  <c r="K1462" i="2" s="1"/>
  <c r="K1463" i="2" s="1"/>
  <c r="K1464" i="2" s="1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77" i="2" s="1"/>
  <c r="K1478" i="2" s="1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K1492" i="2" s="1"/>
  <c r="K1493" i="2" s="1"/>
  <c r="K1494" i="2" s="1"/>
  <c r="K1495" i="2" s="1"/>
  <c r="K1496" i="2" s="1"/>
  <c r="K1497" i="2" s="1"/>
  <c r="K1498" i="2" s="1"/>
  <c r="K1499" i="2" s="1"/>
  <c r="K1500" i="2" s="1"/>
  <c r="K1501" i="2" s="1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K1516" i="2" s="1"/>
  <c r="K1517" i="2" s="1"/>
  <c r="K1518" i="2" s="1"/>
  <c r="K1519" i="2" s="1"/>
  <c r="K1520" i="2" s="1"/>
  <c r="K1521" i="2" s="1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K1543" i="2" s="1"/>
  <c r="K1544" i="2" s="1"/>
  <c r="K1545" i="2" s="1"/>
  <c r="K1546" i="2" s="1"/>
  <c r="K1547" i="2" s="1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K1572" i="2" s="1"/>
  <c r="K1573" i="2" s="1"/>
  <c r="K1574" i="2" s="1"/>
  <c r="K1575" i="2" s="1"/>
  <c r="K1576" i="2" s="1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K1597" i="2" s="1"/>
  <c r="K1598" i="2" s="1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K1632" i="2" s="1"/>
  <c r="K1633" i="2" s="1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K1659" i="2" s="1"/>
  <c r="K1660" i="2" s="1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K1680" i="2" s="1"/>
  <c r="K1681" i="2" s="1"/>
  <c r="K1682" i="2" s="1"/>
  <c r="K1683" i="2" s="1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K1702" i="2" s="1"/>
  <c r="K1703" i="2" s="1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K1717" i="2" s="1"/>
  <c r="K1718" i="2" s="1"/>
  <c r="K1719" i="2" s="1"/>
  <c r="K1720" i="2" s="1"/>
  <c r="K1721" i="2" s="1"/>
  <c r="K1722" i="2" s="1"/>
  <c r="K1723" i="2" s="1"/>
  <c r="K1724" i="2" s="1"/>
  <c r="K1725" i="2" s="1"/>
  <c r="K1726" i="2" s="1"/>
  <c r="K1727" i="2" s="1"/>
  <c r="K1728" i="2" s="1"/>
  <c r="K1729" i="2" s="1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K1753" i="2" s="1"/>
  <c r="K1754" i="2" s="1"/>
  <c r="K1755" i="2" s="1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K1766" i="2" s="1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K1778" i="2" s="1"/>
  <c r="K1779" i="2" s="1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K1808" i="2" s="1"/>
  <c r="K1809" i="2" s="1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K1839" i="2" s="1"/>
  <c r="K1840" i="2" s="1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K1865" i="2" s="1"/>
  <c r="K1866" i="2" s="1"/>
  <c r="K1867" i="2" s="1"/>
  <c r="K1868" i="2" s="1"/>
  <c r="K1869" i="2" s="1"/>
  <c r="K1870" i="2" s="1"/>
  <c r="K1871" i="2" s="1"/>
  <c r="K1872" i="2" s="1"/>
  <c r="K1873" i="2" s="1"/>
  <c r="K1874" i="2" s="1"/>
  <c r="K1875" i="2" s="1"/>
  <c r="K1876" i="2" s="1"/>
  <c r="K1877" i="2" s="1"/>
  <c r="K1878" i="2" s="1"/>
  <c r="K1879" i="2" s="1"/>
  <c r="K1880" i="2" s="1"/>
  <c r="K1881" i="2" s="1"/>
  <c r="K1882" i="2" s="1"/>
  <c r="K1883" i="2" s="1"/>
  <c r="K1884" i="2" s="1"/>
  <c r="K1885" i="2" s="1"/>
  <c r="K1886" i="2" s="1"/>
  <c r="K1887" i="2" s="1"/>
  <c r="K1888" i="2" s="1"/>
  <c r="K1889" i="2" s="1"/>
  <c r="K1890" i="2" s="1"/>
  <c r="K1891" i="2" s="1"/>
  <c r="K1892" i="2" s="1"/>
  <c r="K1893" i="2" s="1"/>
  <c r="K1894" i="2" s="1"/>
  <c r="K1895" i="2" s="1"/>
  <c r="K1896" i="2" s="1"/>
  <c r="K1897" i="2" s="1"/>
  <c r="K1898" i="2" s="1"/>
  <c r="K1899" i="2" s="1"/>
  <c r="K1900" i="2" s="1"/>
  <c r="K1901" i="2" s="1"/>
  <c r="K1902" i="2" s="1"/>
  <c r="K1903" i="2" s="1"/>
  <c r="K1904" i="2" s="1"/>
  <c r="K1905" i="2" s="1"/>
  <c r="K1906" i="2" s="1"/>
  <c r="K1907" i="2" s="1"/>
  <c r="K1908" i="2" s="1"/>
  <c r="K1909" i="2" s="1"/>
  <c r="K1910" i="2" s="1"/>
  <c r="K1911" i="2" s="1"/>
  <c r="K1912" i="2" s="1"/>
  <c r="K1913" i="2" s="1"/>
  <c r="K1914" i="2" s="1"/>
  <c r="K1915" i="2" s="1"/>
  <c r="K1916" i="2" s="1"/>
  <c r="K1917" i="2" s="1"/>
  <c r="K1918" i="2" s="1"/>
  <c r="K1919" i="2" s="1"/>
  <c r="K1920" i="2" s="1"/>
  <c r="K1921" i="2" s="1"/>
  <c r="K1922" i="2" s="1"/>
  <c r="K1923" i="2" s="1"/>
  <c r="K1924" i="2" s="1"/>
  <c r="K1925" i="2" s="1"/>
  <c r="K1926" i="2" s="1"/>
  <c r="K1927" i="2" s="1"/>
  <c r="K1928" i="2" s="1"/>
  <c r="K1929" i="2" s="1"/>
  <c r="K1930" i="2" s="1"/>
  <c r="K1931" i="2" s="1"/>
  <c r="K1932" i="2" s="1"/>
  <c r="K1933" i="2" s="1"/>
  <c r="K1934" i="2" s="1"/>
  <c r="K1935" i="2" s="1"/>
  <c r="K1936" i="2" s="1"/>
  <c r="K1937" i="2" s="1"/>
  <c r="K1938" i="2" s="1"/>
  <c r="K1939" i="2" s="1"/>
  <c r="K1940" i="2" s="1"/>
  <c r="K1941" i="2" s="1"/>
  <c r="K1942" i="2" s="1"/>
  <c r="K1943" i="2" s="1"/>
  <c r="K1944" i="2" s="1"/>
  <c r="K1945" i="2" s="1"/>
  <c r="K1946" i="2" s="1"/>
  <c r="K1947" i="2" s="1"/>
  <c r="K1948" i="2" s="1"/>
  <c r="K1949" i="2" s="1"/>
  <c r="K1950" i="2" s="1"/>
  <c r="K1951" i="2" s="1"/>
  <c r="K1952" i="2" s="1"/>
  <c r="K1953" i="2" s="1"/>
  <c r="K1954" i="2" s="1"/>
  <c r="K1955" i="2" s="1"/>
  <c r="K1956" i="2" s="1"/>
  <c r="K1957" i="2" s="1"/>
  <c r="K1958" i="2" s="1"/>
  <c r="K1959" i="2" s="1"/>
  <c r="K1960" i="2" s="1"/>
  <c r="K1961" i="2" s="1"/>
  <c r="K1962" i="2" s="1"/>
  <c r="K1963" i="2" s="1"/>
  <c r="K1964" i="2" s="1"/>
  <c r="K1965" i="2" s="1"/>
  <c r="K1966" i="2" s="1"/>
  <c r="K1967" i="2" s="1"/>
  <c r="K1968" i="2" s="1"/>
  <c r="K1969" i="2" s="1"/>
  <c r="K1970" i="2" s="1"/>
  <c r="K1971" i="2" s="1"/>
  <c r="K1972" i="2" s="1"/>
  <c r="K1973" i="2" s="1"/>
  <c r="K1974" i="2" s="1"/>
  <c r="K1975" i="2" s="1"/>
  <c r="K1976" i="2" s="1"/>
  <c r="K1977" i="2" s="1"/>
  <c r="K1978" i="2" s="1"/>
  <c r="K1979" i="2" s="1"/>
  <c r="K1980" i="2" s="1"/>
  <c r="K1981" i="2" s="1"/>
  <c r="K1982" i="2" s="1"/>
  <c r="K1983" i="2" s="1"/>
  <c r="K1984" i="2" s="1"/>
  <c r="K1985" i="2" s="1"/>
  <c r="K1986" i="2" s="1"/>
  <c r="K1987" i="2" s="1"/>
  <c r="K1988" i="2" s="1"/>
  <c r="K1989" i="2" s="1"/>
  <c r="K1990" i="2" s="1"/>
  <c r="K1991" i="2" s="1"/>
  <c r="K1992" i="2" s="1"/>
  <c r="K1993" i="2" s="1"/>
  <c r="K1994" i="2" s="1"/>
  <c r="K1995" i="2" s="1"/>
  <c r="K1996" i="2" s="1"/>
  <c r="K1997" i="2" s="1"/>
  <c r="K1998" i="2" s="1"/>
  <c r="K1999" i="2" s="1"/>
  <c r="K2000" i="2" s="1"/>
  <c r="K2001" i="2" s="1"/>
  <c r="K2002" i="2" s="1"/>
  <c r="K2003" i="2" s="1"/>
  <c r="K2004" i="2" s="1"/>
  <c r="K2005" i="2" s="1"/>
  <c r="K2006" i="2" s="1"/>
  <c r="K2007" i="2" s="1"/>
  <c r="K2008" i="2" s="1"/>
  <c r="K2009" i="2" s="1"/>
  <c r="K2010" i="2" s="1"/>
  <c r="K2011" i="2" s="1"/>
  <c r="K2012" i="2" s="1"/>
  <c r="K2013" i="2" s="1"/>
  <c r="K2014" i="2" s="1"/>
  <c r="K2015" i="2" s="1"/>
  <c r="K2016" i="2" s="1"/>
  <c r="K2017" i="2" s="1"/>
  <c r="K2018" i="2" s="1"/>
  <c r="K2019" i="2" s="1"/>
  <c r="K2020" i="2" s="1"/>
  <c r="K2021" i="2" s="1"/>
  <c r="K2022" i="2" s="1"/>
  <c r="K2023" i="2" s="1"/>
  <c r="K2024" i="2" s="1"/>
  <c r="K2025" i="2" s="1"/>
  <c r="K2026" i="2" s="1"/>
  <c r="K2027" i="2" s="1"/>
  <c r="K2028" i="2" s="1"/>
  <c r="K2029" i="2" s="1"/>
  <c r="K2030" i="2" s="1"/>
  <c r="K2031" i="2" s="1"/>
  <c r="K2032" i="2" s="1"/>
  <c r="K2033" i="2" s="1"/>
  <c r="K2034" i="2" s="1"/>
  <c r="K2035" i="2" s="1"/>
  <c r="K2036" i="2" s="1"/>
  <c r="K2037" i="2" s="1"/>
  <c r="K2038" i="2" s="1"/>
  <c r="K2039" i="2" s="1"/>
  <c r="K2040" i="2" s="1"/>
  <c r="K2041" i="2" s="1"/>
  <c r="K2042" i="2" s="1"/>
  <c r="K2043" i="2" s="1"/>
  <c r="K2044" i="2" s="1"/>
  <c r="K2045" i="2" s="1"/>
  <c r="K2046" i="2" s="1"/>
  <c r="K2047" i="2" s="1"/>
  <c r="K2048" i="2" s="1"/>
  <c r="K2049" i="2" s="1"/>
  <c r="K2050" i="2" s="1"/>
  <c r="K2051" i="2" s="1"/>
  <c r="K2052" i="2" s="1"/>
  <c r="K2053" i="2" s="1"/>
  <c r="K2054" i="2" s="1"/>
  <c r="K2055" i="2" s="1"/>
  <c r="K2056" i="2" s="1"/>
  <c r="K2057" i="2" s="1"/>
  <c r="K2058" i="2" s="1"/>
  <c r="K2059" i="2" s="1"/>
  <c r="K2060" i="2" s="1"/>
  <c r="K2061" i="2" s="1"/>
  <c r="K2062" i="2" s="1"/>
  <c r="K2063" i="2" s="1"/>
  <c r="K2064" i="2" s="1"/>
  <c r="K2065" i="2" s="1"/>
  <c r="K2066" i="2" s="1"/>
  <c r="K2067" i="2" s="1"/>
  <c r="K2068" i="2" s="1"/>
  <c r="K2069" i="2" s="1"/>
  <c r="K2070" i="2" s="1"/>
  <c r="K2071" i="2" s="1"/>
  <c r="K2072" i="2" s="1"/>
  <c r="K2073" i="2" s="1"/>
  <c r="K2074" i="2" s="1"/>
  <c r="K2075" i="2" s="1"/>
  <c r="K2076" i="2" s="1"/>
  <c r="K2077" i="2" s="1"/>
  <c r="K2078" i="2" s="1"/>
  <c r="K2079" i="2" s="1"/>
  <c r="K2080" i="2" s="1"/>
  <c r="K2081" i="2" s="1"/>
  <c r="K2082" i="2" s="1"/>
  <c r="K2083" i="2" s="1"/>
  <c r="K2084" i="2" s="1"/>
  <c r="K2085" i="2" s="1"/>
  <c r="K2086" i="2" s="1"/>
  <c r="K2087" i="2" s="1"/>
  <c r="K2088" i="2" s="1"/>
  <c r="K2089" i="2" s="1"/>
  <c r="K2090" i="2" s="1"/>
  <c r="K2091" i="2" s="1"/>
  <c r="K2092" i="2" s="1"/>
  <c r="K2093" i="2" s="1"/>
  <c r="K2094" i="2" s="1"/>
  <c r="K2095" i="2" s="1"/>
  <c r="K2096" i="2" s="1"/>
  <c r="K2097" i="2" s="1"/>
  <c r="K2098" i="2" s="1"/>
  <c r="K2099" i="2" s="1"/>
  <c r="K2100" i="2" s="1"/>
  <c r="K2101" i="2" s="1"/>
  <c r="K2102" i="2" s="1"/>
  <c r="K2103" i="2" s="1"/>
  <c r="K2104" i="2" s="1"/>
  <c r="K2105" i="2" s="1"/>
  <c r="K2106" i="2" s="1"/>
  <c r="K2107" i="2" s="1"/>
  <c r="K2108" i="2" s="1"/>
  <c r="K2109" i="2" s="1"/>
  <c r="K2110" i="2" s="1"/>
  <c r="K2111" i="2" s="1"/>
  <c r="K2112" i="2" s="1"/>
  <c r="K2113" i="2" s="1"/>
  <c r="K2114" i="2" s="1"/>
  <c r="K2115" i="2" s="1"/>
  <c r="K2116" i="2" s="1"/>
  <c r="K2117" i="2" s="1"/>
  <c r="K2118" i="2" s="1"/>
  <c r="K2119" i="2" s="1"/>
  <c r="K2120" i="2" s="1"/>
  <c r="K2121" i="2" s="1"/>
  <c r="K2122" i="2" s="1"/>
  <c r="K2123" i="2" s="1"/>
  <c r="K2124" i="2" s="1"/>
  <c r="K2125" i="2" s="1"/>
  <c r="K2126" i="2" s="1"/>
  <c r="K2127" i="2" s="1"/>
  <c r="K2128" i="2" s="1"/>
  <c r="K2129" i="2" s="1"/>
  <c r="K2130" i="2" s="1"/>
  <c r="K2131" i="2" s="1"/>
  <c r="K2132" i="2" s="1"/>
  <c r="K2133" i="2" s="1"/>
  <c r="K2134" i="2" s="1"/>
  <c r="K2135" i="2" s="1"/>
  <c r="K2136" i="2" s="1"/>
  <c r="K2137" i="2" s="1"/>
  <c r="K2138" i="2" s="1"/>
  <c r="K2139" i="2" s="1"/>
  <c r="K2140" i="2" s="1"/>
  <c r="K2141" i="2" s="1"/>
  <c r="K2142" i="2" s="1"/>
  <c r="K2143" i="2" s="1"/>
  <c r="K2144" i="2" s="1"/>
  <c r="K2145" i="2" s="1"/>
  <c r="K2146" i="2" s="1"/>
  <c r="K2147" i="2" s="1"/>
  <c r="K2148" i="2" s="1"/>
  <c r="K2149" i="2" s="1"/>
  <c r="K2150" i="2" s="1"/>
  <c r="K2151" i="2" s="1"/>
  <c r="K2152" i="2" s="1"/>
  <c r="K2153" i="2" s="1"/>
  <c r="K2154" i="2" s="1"/>
  <c r="K2155" i="2" s="1"/>
  <c r="K2156" i="2" s="1"/>
  <c r="K2157" i="2" s="1"/>
  <c r="K2158" i="2" s="1"/>
  <c r="K2159" i="2" s="1"/>
  <c r="K2160" i="2" s="1"/>
  <c r="K2161" i="2" s="1"/>
  <c r="K2162" i="2" s="1"/>
  <c r="K2163" i="2" s="1"/>
  <c r="K2164" i="2" s="1"/>
  <c r="K2165" i="2" s="1"/>
  <c r="K2166" i="2" s="1"/>
  <c r="K2167" i="2" s="1"/>
  <c r="K2168" i="2" s="1"/>
  <c r="K2169" i="2" s="1"/>
  <c r="K2170" i="2" s="1"/>
  <c r="K2171" i="2" s="1"/>
  <c r="K2172" i="2" s="1"/>
  <c r="K2173" i="2" s="1"/>
  <c r="K2174" i="2" s="1"/>
  <c r="K2175" i="2" s="1"/>
  <c r="K2176" i="2" s="1"/>
  <c r="K2177" i="2" s="1"/>
  <c r="K2178" i="2" s="1"/>
  <c r="K2179" i="2" s="1"/>
  <c r="K2180" i="2" s="1"/>
  <c r="K2181" i="2" s="1"/>
  <c r="K2182" i="2" s="1"/>
  <c r="K2183" i="2" s="1"/>
  <c r="K2184" i="2" s="1"/>
  <c r="K2185" i="2" s="1"/>
  <c r="K2186" i="2" s="1"/>
  <c r="K2187" i="2" s="1"/>
  <c r="K2188" i="2" s="1"/>
  <c r="K2189" i="2" s="1"/>
  <c r="K2190" i="2" s="1"/>
  <c r="K2191" i="2" s="1"/>
  <c r="K2192" i="2" s="1"/>
  <c r="K2193" i="2" s="1"/>
  <c r="K2194" i="2" s="1"/>
  <c r="K2195" i="2" s="1"/>
  <c r="K2196" i="2" s="1"/>
  <c r="K2197" i="2" s="1"/>
  <c r="K2198" i="2" s="1"/>
  <c r="K2199" i="2" s="1"/>
  <c r="K2200" i="2" s="1"/>
  <c r="K2201" i="2" s="1"/>
  <c r="K2202" i="2" s="1"/>
  <c r="K2203" i="2" s="1"/>
  <c r="K2204" i="2" s="1"/>
  <c r="K2205" i="2" s="1"/>
  <c r="K2206" i="2" s="1"/>
  <c r="K2207" i="2" s="1"/>
  <c r="K2208" i="2" s="1"/>
  <c r="W778" i="3"/>
  <c r="W790" i="3"/>
  <c r="Y766" i="3"/>
  <c r="T765" i="2" s="1"/>
  <c r="W766" i="3"/>
  <c r="Y754" i="3"/>
  <c r="T753" i="2" s="1"/>
  <c r="W754" i="3"/>
  <c r="Y743" i="3"/>
  <c r="T742" i="2" s="1"/>
  <c r="W743" i="3"/>
  <c r="Y731" i="3"/>
  <c r="T730" i="2" s="1"/>
  <c r="W731" i="3"/>
  <c r="Y719" i="3"/>
  <c r="T718" i="2" s="1"/>
  <c r="W719" i="3"/>
  <c r="Z1547" i="3"/>
  <c r="W943" i="3"/>
  <c r="W931" i="3"/>
  <c r="W1249" i="3"/>
  <c r="W1216" i="3"/>
  <c r="W1193" i="3"/>
  <c r="W1181" i="3"/>
  <c r="W1097" i="3"/>
  <c r="W1241" i="3"/>
  <c r="W1750" i="3"/>
  <c r="Z1750" i="3" s="1"/>
  <c r="W1554" i="3"/>
  <c r="W1791" i="3"/>
  <c r="Z1791" i="3" s="1"/>
  <c r="W127" i="3"/>
  <c r="W473" i="3"/>
  <c r="W614" i="3"/>
  <c r="W976" i="3"/>
  <c r="W1214" i="3"/>
  <c r="W2157" i="3"/>
  <c r="W892" i="3"/>
  <c r="W1143" i="3"/>
  <c r="W1807" i="3"/>
  <c r="Z1807" i="3" s="1"/>
  <c r="W190" i="3"/>
  <c r="W1178" i="3"/>
  <c r="W230" i="3"/>
  <c r="W625" i="3"/>
  <c r="W673" i="3"/>
  <c r="W1790" i="3"/>
  <c r="Z1790" i="3" s="1"/>
  <c r="W223" i="3"/>
  <c r="W1203" i="3"/>
  <c r="W434" i="3"/>
  <c r="Y409" i="3"/>
  <c r="T408" i="2" s="1"/>
  <c r="Y476" i="3"/>
  <c r="T475" i="2" s="1"/>
  <c r="Y464" i="3"/>
  <c r="T463" i="2" s="1"/>
  <c r="Y365" i="3"/>
  <c r="T364" i="2" s="1"/>
  <c r="Y267" i="3"/>
  <c r="T266" i="2" s="1"/>
  <c r="W255" i="3"/>
  <c r="Y375" i="3"/>
  <c r="T374" i="2" s="1"/>
  <c r="Y485" i="3"/>
  <c r="T484" i="2" s="1"/>
  <c r="Y428" i="3"/>
  <c r="T427" i="2" s="1"/>
  <c r="W329" i="3"/>
  <c r="W75" i="3"/>
  <c r="Y461" i="3"/>
  <c r="T460" i="2" s="1"/>
  <c r="Y478" i="3"/>
  <c r="T477" i="2" s="1"/>
  <c r="Y444" i="3"/>
  <c r="T443" i="2" s="1"/>
  <c r="Y422" i="3"/>
  <c r="T421" i="2" s="1"/>
  <c r="Y410" i="3"/>
  <c r="T409" i="2" s="1"/>
  <c r="W379" i="3"/>
  <c r="Y756" i="3"/>
  <c r="T755" i="2" s="1"/>
  <c r="W745" i="3"/>
  <c r="W721" i="3"/>
  <c r="Y697" i="3"/>
  <c r="T696" i="2" s="1"/>
  <c r="Y685" i="3"/>
  <c r="T684" i="2" s="1"/>
  <c r="W685" i="3"/>
  <c r="Y400" i="3"/>
  <c r="T399" i="2" s="1"/>
  <c r="W400" i="3"/>
  <c r="W952" i="3"/>
  <c r="Y1402" i="3"/>
  <c r="T1401" i="2" s="1"/>
  <c r="Y1459" i="3"/>
  <c r="T1458" i="2" s="1"/>
  <c r="W268" i="3"/>
  <c r="W530" i="3"/>
  <c r="W942" i="3"/>
  <c r="W1083" i="3"/>
  <c r="W1154" i="3"/>
  <c r="W1698" i="3"/>
  <c r="W1778" i="3"/>
  <c r="W1783" i="3"/>
  <c r="W1839" i="3"/>
  <c r="W1864" i="3"/>
  <c r="W2176" i="3"/>
  <c r="W917" i="3"/>
  <c r="W1072" i="3"/>
  <c r="W1155" i="3"/>
  <c r="W1179" i="3"/>
  <c r="W1215" i="3"/>
  <c r="W1649" i="3"/>
  <c r="W1710" i="3"/>
  <c r="W1712" i="3"/>
  <c r="W1736" i="3"/>
  <c r="W1758" i="3"/>
  <c r="W836" i="3"/>
  <c r="W1130" i="3"/>
  <c r="W1762" i="3"/>
  <c r="W2126" i="3"/>
  <c r="W197" i="3"/>
  <c r="W523" i="3"/>
  <c r="W965" i="3"/>
  <c r="W1251" i="3"/>
  <c r="W1674" i="3"/>
  <c r="W1668" i="3"/>
  <c r="W1723" i="3"/>
  <c r="W2191" i="3"/>
  <c r="W661" i="3"/>
  <c r="W823" i="3"/>
  <c r="W880" i="3"/>
  <c r="W1000" i="3"/>
  <c r="W1035" i="3"/>
  <c r="W1825" i="3"/>
  <c r="W1911" i="3"/>
  <c r="W2196" i="3"/>
  <c r="W1978" i="3"/>
  <c r="W2199" i="3"/>
  <c r="W1886" i="3"/>
  <c r="W1239" i="3"/>
  <c r="W1734" i="3"/>
  <c r="W1801" i="3"/>
  <c r="W1816" i="3"/>
  <c r="W1846" i="3"/>
  <c r="W1887" i="3"/>
  <c r="W2206" i="3"/>
  <c r="W156" i="3"/>
  <c r="W501" i="3"/>
  <c r="W803" i="3"/>
  <c r="W846" i="3"/>
  <c r="W987" i="3"/>
  <c r="W1167" i="3"/>
  <c r="W1191" i="3"/>
  <c r="W602" i="3"/>
  <c r="W649" i="3"/>
  <c r="W894" i="3"/>
  <c r="W1563" i="3"/>
  <c r="W1662" i="3"/>
  <c r="W1806" i="3"/>
  <c r="W169" i="3"/>
  <c r="W496" i="3"/>
  <c r="W916" i="3"/>
  <c r="W930" i="3"/>
  <c r="W2169" i="3"/>
  <c r="W323" i="3"/>
  <c r="W1011" i="3"/>
  <c r="W1095" i="3"/>
  <c r="W1747" i="3"/>
  <c r="W476" i="3"/>
  <c r="Y255" i="3"/>
  <c r="T254" i="2" s="1"/>
  <c r="Y475" i="3"/>
  <c r="T474" i="2" s="1"/>
  <c r="W397" i="3"/>
  <c r="W428" i="3"/>
  <c r="Y18" i="3"/>
  <c r="T17" i="2" s="1"/>
  <c r="Y484" i="3"/>
  <c r="T483" i="2" s="1"/>
  <c r="W461" i="3"/>
  <c r="Y433" i="3"/>
  <c r="T432" i="2" s="1"/>
  <c r="W422" i="3"/>
  <c r="W368" i="3"/>
  <c r="Y1131" i="3"/>
  <c r="T1130" i="2" s="1"/>
  <c r="Y1060" i="3"/>
  <c r="T1059" i="2" s="1"/>
  <c r="Y953" i="3"/>
  <c r="T952" i="2" s="1"/>
  <c r="Y952" i="3"/>
  <c r="T951" i="2" s="1"/>
  <c r="Y1563" i="3"/>
  <c r="T1562" i="2" s="1"/>
  <c r="W265" i="3"/>
  <c r="W286" i="3"/>
  <c r="W344" i="3"/>
  <c r="W390" i="3"/>
  <c r="W545" i="3"/>
  <c r="W834" i="3"/>
  <c r="W1010" i="3"/>
  <c r="W1012" i="3"/>
  <c r="W1119" i="3"/>
  <c r="W1226" i="3"/>
  <c r="W1238" i="3"/>
  <c r="W1261" i="3"/>
  <c r="W1785" i="3"/>
  <c r="W1812" i="3"/>
  <c r="W1857" i="3"/>
  <c r="W1875" i="3"/>
  <c r="W1962" i="3"/>
  <c r="W1190" i="3"/>
  <c r="W1681" i="3"/>
  <c r="W1740" i="3"/>
  <c r="W1744" i="3"/>
  <c r="W1634" i="3"/>
  <c r="W1792" i="3"/>
  <c r="W1024" i="3"/>
  <c r="W1094" i="3"/>
  <c r="W1782" i="3"/>
  <c r="W1849" i="3"/>
  <c r="W103" i="3"/>
  <c r="W1726" i="3"/>
  <c r="W1809" i="3"/>
  <c r="W1858" i="3"/>
  <c r="W2120" i="3"/>
  <c r="W1636" i="3"/>
  <c r="W1692" i="3"/>
  <c r="W1786" i="3"/>
  <c r="W1855" i="3"/>
  <c r="W857" i="3"/>
  <c r="W918" i="3"/>
  <c r="W1619" i="3"/>
  <c r="W1880" i="3"/>
  <c r="W2175" i="3"/>
  <c r="W1993" i="3"/>
  <c r="W1780" i="3"/>
  <c r="W2182" i="3"/>
  <c r="W871" i="3"/>
  <c r="W1250" i="3"/>
  <c r="W345" i="3"/>
  <c r="W941" i="3"/>
  <c r="W1048" i="3"/>
  <c r="W1166" i="3"/>
  <c r="W1718" i="3"/>
  <c r="W940" i="3"/>
  <c r="W180" i="3"/>
  <c r="W246" i="3"/>
  <c r="W1107" i="3"/>
  <c r="W1506" i="3"/>
  <c r="W110" i="3"/>
  <c r="W578" i="3"/>
  <c r="W1106" i="3"/>
  <c r="W1814" i="3"/>
  <c r="W1956" i="3"/>
  <c r="W1813" i="3"/>
  <c r="Y434" i="3"/>
  <c r="T433" i="2" s="1"/>
  <c r="Y421" i="3"/>
  <c r="T420" i="2" s="1"/>
  <c r="W421" i="3"/>
  <c r="W464" i="3"/>
  <c r="W267" i="3"/>
  <c r="W475" i="3"/>
  <c r="W485" i="3"/>
  <c r="Y320" i="3"/>
  <c r="T319" i="2" s="1"/>
  <c r="Y75" i="3"/>
  <c r="T74" i="2" s="1"/>
  <c r="W18" i="3"/>
  <c r="W478" i="3"/>
  <c r="W433" i="3"/>
  <c r="Y379" i="3"/>
  <c r="T378" i="2" s="1"/>
  <c r="Y368" i="3"/>
  <c r="T367" i="2" s="1"/>
  <c r="W291" i="3"/>
  <c r="W1131" i="3"/>
  <c r="Y954" i="3"/>
  <c r="T953" i="2" s="1"/>
  <c r="W954" i="3"/>
  <c r="Y768" i="3"/>
  <c r="T767" i="2" s="1"/>
  <c r="W768" i="3"/>
  <c r="Y745" i="3"/>
  <c r="T744" i="2" s="1"/>
  <c r="Y733" i="3"/>
  <c r="T732" i="2" s="1"/>
  <c r="Y721" i="3"/>
  <c r="T720" i="2" s="1"/>
  <c r="Y709" i="3"/>
  <c r="T708" i="2" s="1"/>
  <c r="Y1554" i="3"/>
  <c r="T1553" i="2" s="1"/>
  <c r="W209" i="3"/>
  <c r="W490" i="3"/>
  <c r="W519" i="3"/>
  <c r="W567" i="3"/>
  <c r="W814" i="3"/>
  <c r="W848" i="3"/>
  <c r="W904" i="3"/>
  <c r="W986" i="3"/>
  <c r="W1810" i="3"/>
  <c r="W1985" i="3"/>
  <c r="W2149" i="3"/>
  <c r="W2195" i="3"/>
  <c r="W1227" i="3"/>
  <c r="W1936" i="3"/>
  <c r="W2209" i="3"/>
  <c r="W41" i="3"/>
  <c r="W138" i="3"/>
  <c r="W401" i="3"/>
  <c r="W534" i="3"/>
  <c r="W590" i="3"/>
  <c r="W637" i="3"/>
  <c r="W801" i="3"/>
  <c r="W882" i="3"/>
  <c r="W929" i="3"/>
  <c r="W964" i="3"/>
  <c r="W966" i="3"/>
  <c r="W988" i="3"/>
  <c r="W998" i="3"/>
  <c r="W1036" i="3"/>
  <c r="W1118" i="3"/>
  <c r="W1202" i="3"/>
  <c r="W1719" i="3"/>
  <c r="W79" i="3"/>
  <c r="W233" i="3"/>
  <c r="W279" i="3"/>
  <c r="W556" i="3"/>
  <c r="W812" i="3"/>
  <c r="W80" i="3"/>
  <c r="W168" i="3"/>
  <c r="W869" i="3"/>
  <c r="W928" i="3"/>
  <c r="W975" i="3"/>
  <c r="W1967" i="3"/>
  <c r="W1832" i="3"/>
  <c r="W500" i="3"/>
  <c r="W512" i="3"/>
  <c r="W825" i="3"/>
  <c r="W906" i="3"/>
  <c r="W529" i="3"/>
  <c r="W1701" i="3"/>
  <c r="W1823" i="3"/>
  <c r="W202" i="3"/>
  <c r="W780" i="3"/>
  <c r="W1811" i="3"/>
  <c r="W34" i="3"/>
  <c r="W536" i="3"/>
  <c r="W977" i="3"/>
  <c r="W1047" i="3"/>
  <c r="W409" i="3"/>
  <c r="W365" i="3"/>
  <c r="Y397" i="3"/>
  <c r="T396" i="2" s="1"/>
  <c r="W375" i="3"/>
  <c r="Y329" i="3"/>
  <c r="T328" i="2" s="1"/>
  <c r="W320" i="3"/>
  <c r="W484" i="3"/>
  <c r="W444" i="3"/>
  <c r="W410" i="3"/>
  <c r="Y291" i="3"/>
  <c r="T290" i="2" s="1"/>
  <c r="W1060" i="3"/>
  <c r="Y859" i="3"/>
  <c r="T858" i="2" s="1"/>
  <c r="W859" i="3"/>
  <c r="W756" i="3"/>
  <c r="W733" i="3"/>
  <c r="W709" i="3"/>
  <c r="W697" i="3"/>
  <c r="Y489" i="3"/>
  <c r="T488" i="2" s="1"/>
  <c r="W489" i="3"/>
  <c r="Y378" i="3"/>
  <c r="T377" i="2" s="1"/>
  <c r="W378" i="3"/>
  <c r="Y355" i="3"/>
  <c r="T354" i="2" s="1"/>
  <c r="W355" i="3"/>
  <c r="Y1059" i="3"/>
  <c r="T1058" i="2" s="1"/>
  <c r="W1059" i="3"/>
  <c r="W953" i="3"/>
  <c r="Y1275" i="3"/>
  <c r="T1274" i="2" s="1"/>
  <c r="Y1450" i="3"/>
  <c r="T1449" i="2" s="1"/>
  <c r="W982" i="3"/>
  <c r="W1100" i="3"/>
  <c r="W1136" i="3"/>
  <c r="W1148" i="3"/>
  <c r="W911" i="3"/>
  <c r="W1121" i="3"/>
  <c r="W1217" i="3"/>
  <c r="W1145" i="3"/>
  <c r="W2130" i="3"/>
  <c r="W1205" i="3"/>
  <c r="W1597" i="3"/>
  <c r="W1680" i="3"/>
  <c r="W1700" i="3"/>
  <c r="W1729" i="3"/>
  <c r="W1935" i="3"/>
  <c r="W2173" i="3"/>
  <c r="W1247" i="3"/>
  <c r="W1588" i="3"/>
  <c r="W1665" i="3"/>
  <c r="W2207" i="3"/>
  <c r="W243" i="3"/>
  <c r="W495" i="3"/>
  <c r="W558" i="3"/>
  <c r="W1645" i="3"/>
  <c r="W1966" i="3"/>
  <c r="W2177" i="3"/>
  <c r="W104" i="3"/>
  <c r="W193" i="3"/>
  <c r="W1660" i="3"/>
  <c r="W1678" i="3"/>
  <c r="W1722" i="3"/>
  <c r="W98" i="3"/>
  <c r="W121" i="3"/>
  <c r="W262" i="3"/>
  <c r="W526" i="3"/>
  <c r="W896" i="3"/>
  <c r="W921" i="3"/>
  <c r="W932" i="3"/>
  <c r="W990" i="3"/>
  <c r="W1601" i="3"/>
  <c r="W1616" i="3"/>
  <c r="W1794" i="3"/>
  <c r="W1870" i="3"/>
  <c r="W303" i="3"/>
  <c r="W616" i="3"/>
  <c r="W980" i="3"/>
  <c r="W991" i="3"/>
  <c r="W1781" i="3"/>
  <c r="W1863" i="3"/>
  <c r="W199" i="3"/>
  <c r="W1003" i="3"/>
  <c r="W1639" i="3"/>
  <c r="W507" i="3"/>
  <c r="W592" i="3"/>
  <c r="W885" i="3"/>
  <c r="W933" i="3"/>
  <c r="W1109" i="3"/>
  <c r="Y364" i="3"/>
  <c r="T363" i="2" s="1"/>
  <c r="W364" i="3"/>
  <c r="W342" i="3"/>
  <c r="Y462" i="3"/>
  <c r="T461" i="2" s="1"/>
  <c r="W462" i="3"/>
  <c r="Y407" i="3"/>
  <c r="T406" i="2" s="1"/>
  <c r="Y396" i="3"/>
  <c r="T395" i="2" s="1"/>
  <c r="Y374" i="3"/>
  <c r="T373" i="2" s="1"/>
  <c r="W374" i="3"/>
  <c r="W308" i="3"/>
  <c r="Y164" i="3"/>
  <c r="T163" i="2" s="1"/>
  <c r="W296" i="3"/>
  <c r="Y380" i="3"/>
  <c r="T379" i="2" s="1"/>
  <c r="W324" i="3"/>
  <c r="W348" i="3"/>
  <c r="W511" i="3"/>
  <c r="W639" i="3"/>
  <c r="W1039" i="3"/>
  <c r="W1110" i="3"/>
  <c r="W1213" i="3"/>
  <c r="W1586" i="3"/>
  <c r="W1590" i="3"/>
  <c r="W1594" i="3"/>
  <c r="W1617" i="3"/>
  <c r="W1667" i="3"/>
  <c r="W1685" i="3"/>
  <c r="W1689" i="3"/>
  <c r="W1702" i="3"/>
  <c r="W2154" i="3"/>
  <c r="W2179" i="3"/>
  <c r="W2193" i="3"/>
  <c r="W2205" i="3"/>
  <c r="W897" i="3"/>
  <c r="W908" i="3"/>
  <c r="W1206" i="3"/>
  <c r="W1640" i="3"/>
  <c r="W1646" i="3"/>
  <c r="W1661" i="3"/>
  <c r="W1670" i="3"/>
  <c r="W1587" i="3"/>
  <c r="W1690" i="3"/>
  <c r="W1973" i="3"/>
  <c r="W2184" i="3"/>
  <c r="W456" i="3"/>
  <c r="W1596" i="3"/>
  <c r="W186" i="3"/>
  <c r="W214" i="3"/>
  <c r="W1002" i="3"/>
  <c r="W1038" i="3"/>
  <c r="W1713" i="3"/>
  <c r="W945" i="3"/>
  <c r="W1635" i="3"/>
  <c r="W1682" i="3"/>
  <c r="W1972" i="3"/>
  <c r="W1641" i="3"/>
  <c r="W266" i="3"/>
  <c r="W1507" i="3"/>
  <c r="W1605" i="3"/>
  <c r="W1654" i="3"/>
  <c r="W86" i="3"/>
  <c r="W509" i="3"/>
  <c r="W569" i="3"/>
  <c r="W580" i="3"/>
  <c r="W909" i="3"/>
  <c r="W1182" i="3"/>
  <c r="W1638" i="3"/>
  <c r="W1669" i="3"/>
  <c r="W1684" i="3"/>
  <c r="W1847" i="3"/>
  <c r="W1893" i="3"/>
  <c r="W241" i="3"/>
  <c r="W522" i="3"/>
  <c r="W1691" i="3"/>
  <c r="W1800" i="3"/>
  <c r="W1878" i="3"/>
  <c r="W174" i="3"/>
  <c r="W508" i="3"/>
  <c r="W873" i="3"/>
  <c r="W979" i="3"/>
  <c r="W386" i="3"/>
  <c r="Y308" i="3"/>
  <c r="T307" i="2" s="1"/>
  <c r="W297" i="3"/>
  <c r="W411" i="3"/>
  <c r="W380" i="3"/>
  <c r="W2152" i="3"/>
  <c r="W535" i="3"/>
  <c r="W1659" i="3"/>
  <c r="W1705" i="3"/>
  <c r="W1218" i="3"/>
  <c r="W1555" i="3"/>
  <c r="W1600" i="3"/>
  <c r="W2174" i="3"/>
  <c r="W2198" i="3"/>
  <c r="W604" i="3"/>
  <c r="W872" i="3"/>
  <c r="W920" i="3"/>
  <c r="W1895" i="3"/>
  <c r="W1805" i="3"/>
  <c r="W839" i="3"/>
  <c r="W944" i="3"/>
  <c r="W1026" i="3"/>
  <c r="W1093" i="3"/>
  <c r="W1621" i="3"/>
  <c r="W245" i="3"/>
  <c r="W275" i="3"/>
  <c r="W498" i="3"/>
  <c r="W675" i="3"/>
  <c r="W1075" i="3"/>
  <c r="W1623" i="3"/>
  <c r="W1672" i="3"/>
  <c r="W1828" i="3"/>
  <c r="W1958" i="3"/>
  <c r="W176" i="3"/>
  <c r="W533" i="3"/>
  <c r="W1721" i="3"/>
  <c r="W1658" i="3"/>
  <c r="W122" i="3"/>
  <c r="W497" i="3"/>
  <c r="W838" i="3"/>
  <c r="W850" i="3"/>
  <c r="W1225" i="3"/>
  <c r="Y386" i="3"/>
  <c r="T385" i="2" s="1"/>
  <c r="Y417" i="3"/>
  <c r="T416" i="2" s="1"/>
  <c r="W407" i="3"/>
  <c r="W363" i="3"/>
  <c r="Y253" i="3"/>
  <c r="T252" i="2" s="1"/>
  <c r="W164" i="3"/>
  <c r="Y296" i="3"/>
  <c r="T295" i="2" s="1"/>
  <c r="Y411" i="3"/>
  <c r="T410" i="2" s="1"/>
  <c r="Y402" i="3"/>
  <c r="T401" i="2" s="1"/>
  <c r="W402" i="3"/>
  <c r="Y369" i="3"/>
  <c r="T368" i="2" s="1"/>
  <c r="W1323" i="3"/>
  <c r="W1618" i="3"/>
  <c r="W1620" i="3"/>
  <c r="W1622" i="3"/>
  <c r="W1648" i="3"/>
  <c r="W1650" i="3"/>
  <c r="W1675" i="3"/>
  <c r="W1738" i="3"/>
  <c r="W1851" i="3"/>
  <c r="W1868" i="3"/>
  <c r="W2171" i="3"/>
  <c r="W2189" i="3"/>
  <c r="W109" i="3"/>
  <c r="W145" i="3"/>
  <c r="W210" i="3"/>
  <c r="W238" i="3"/>
  <c r="W301" i="3"/>
  <c r="W1655" i="3"/>
  <c r="W520" i="3"/>
  <c r="W663" i="3"/>
  <c r="W884" i="3"/>
  <c r="W1074" i="3"/>
  <c r="W1177" i="3"/>
  <c r="W1211" i="3"/>
  <c r="W1254" i="3"/>
  <c r="W1592" i="3"/>
  <c r="W1679" i="3"/>
  <c r="W1910" i="3"/>
  <c r="W1915" i="3"/>
  <c r="W2190" i="3"/>
  <c r="W2192" i="3"/>
  <c r="W2203" i="3"/>
  <c r="W208" i="3"/>
  <c r="W627" i="3"/>
  <c r="W651" i="3"/>
  <c r="W968" i="3"/>
  <c r="W1633" i="3"/>
  <c r="W1754" i="3"/>
  <c r="W1843" i="3"/>
  <c r="W1921" i="3"/>
  <c r="W1990" i="3"/>
  <c r="W149" i="3"/>
  <c r="W231" i="3"/>
  <c r="W531" i="3"/>
  <c r="W969" i="3"/>
  <c r="W1253" i="3"/>
  <c r="W1630" i="3"/>
  <c r="W1657" i="3"/>
  <c r="W1677" i="3"/>
  <c r="W1711" i="3"/>
  <c r="W1891" i="3"/>
  <c r="W1263" i="3"/>
  <c r="W1637" i="3"/>
  <c r="W1876" i="3"/>
  <c r="W1918" i="3"/>
  <c r="W1992" i="3"/>
  <c r="Y1262" i="3"/>
  <c r="T1261" i="2" s="1"/>
  <c r="W1262" i="3"/>
  <c r="Y1235" i="3"/>
  <c r="T1234" i="2" s="1"/>
  <c r="W1235" i="3"/>
  <c r="Y1223" i="3"/>
  <c r="T1222" i="2" s="1"/>
  <c r="W1223" i="3"/>
  <c r="Y1242" i="3"/>
  <c r="T1241" i="2" s="1"/>
  <c r="W1242" i="3"/>
  <c r="Y1158" i="3"/>
  <c r="T1157" i="2" s="1"/>
  <c r="W1158" i="3"/>
  <c r="Y1051" i="3"/>
  <c r="T1050" i="2" s="1"/>
  <c r="W1051" i="3"/>
  <c r="Y957" i="3"/>
  <c r="T956" i="2" s="1"/>
  <c r="W957" i="3"/>
  <c r="Y862" i="3"/>
  <c r="T861" i="2" s="1"/>
  <c r="W862" i="3"/>
  <c r="Y1229" i="3"/>
  <c r="T1228" i="2" s="1"/>
  <c r="W1229" i="3"/>
  <c r="Y1062" i="3"/>
  <c r="T1061" i="2" s="1"/>
  <c r="W1062" i="3"/>
  <c r="Y956" i="3"/>
  <c r="T955" i="2" s="1"/>
  <c r="W956" i="3"/>
  <c r="Y861" i="3"/>
  <c r="T860" i="2" s="1"/>
  <c r="W861" i="3"/>
  <c r="Y723" i="3"/>
  <c r="T722" i="2" s="1"/>
  <c r="W723" i="3"/>
  <c r="Y711" i="3"/>
  <c r="T710" i="2" s="1"/>
  <c r="W711" i="3"/>
  <c r="Y699" i="3"/>
  <c r="T698" i="2" s="1"/>
  <c r="W699" i="3"/>
  <c r="Y687" i="3"/>
  <c r="T686" i="2" s="1"/>
  <c r="W687" i="3"/>
  <c r="Y370" i="3"/>
  <c r="T369" i="2" s="1"/>
  <c r="W370" i="3"/>
  <c r="Y472" i="3"/>
  <c r="T471" i="2" s="1"/>
  <c r="W472" i="3"/>
  <c r="Y449" i="3"/>
  <c r="T448" i="2" s="1"/>
  <c r="W449" i="3"/>
  <c r="Y382" i="3"/>
  <c r="T381" i="2" s="1"/>
  <c r="W382" i="3"/>
  <c r="Y250" i="3"/>
  <c r="T249" i="2" s="1"/>
  <c r="W250" i="3"/>
  <c r="Y337" i="3"/>
  <c r="T336" i="2" s="1"/>
  <c r="W337" i="3"/>
  <c r="Y325" i="3"/>
  <c r="T324" i="2" s="1"/>
  <c r="W325" i="3"/>
  <c r="Y336" i="3"/>
  <c r="T335" i="2" s="1"/>
  <c r="W336" i="3"/>
  <c r="Y477" i="3"/>
  <c r="T476" i="2" s="1"/>
  <c r="W477" i="3"/>
  <c r="Y466" i="3"/>
  <c r="T465" i="2" s="1"/>
  <c r="W466" i="3"/>
  <c r="Y455" i="3"/>
  <c r="T454" i="2" s="1"/>
  <c r="W455" i="3"/>
  <c r="Y443" i="3"/>
  <c r="T442" i="2" s="1"/>
  <c r="W443" i="3"/>
  <c r="Y432" i="3"/>
  <c r="T431" i="2" s="1"/>
  <c r="W432" i="3"/>
  <c r="Y389" i="3"/>
  <c r="T388" i="2" s="1"/>
  <c r="W389" i="3"/>
  <c r="Y312" i="3"/>
  <c r="T311" i="2" s="1"/>
  <c r="W312" i="3"/>
  <c r="Y257" i="3"/>
  <c r="T256" i="2" s="1"/>
  <c r="W257" i="3"/>
  <c r="Y487" i="3"/>
  <c r="T486" i="2" s="1"/>
  <c r="W487" i="3"/>
  <c r="Y453" i="3"/>
  <c r="T452" i="2" s="1"/>
  <c r="W453" i="3"/>
  <c r="Y419" i="3"/>
  <c r="T418" i="2" s="1"/>
  <c r="W419" i="3"/>
  <c r="Y408" i="3"/>
  <c r="T407" i="2" s="1"/>
  <c r="W408" i="3"/>
  <c r="Y398" i="3"/>
  <c r="T397" i="2" s="1"/>
  <c r="W398" i="3"/>
  <c r="Y387" i="3"/>
  <c r="T386" i="2" s="1"/>
  <c r="W387" i="3"/>
  <c r="Y343" i="3"/>
  <c r="T342" i="2" s="1"/>
  <c r="W343" i="3"/>
  <c r="Y331" i="3"/>
  <c r="T330" i="2" s="1"/>
  <c r="W331" i="3"/>
  <c r="Y486" i="3"/>
  <c r="T485" i="2" s="1"/>
  <c r="W486" i="3"/>
  <c r="Y342" i="3"/>
  <c r="T341" i="2" s="1"/>
  <c r="W417" i="3"/>
  <c r="W396" i="3"/>
  <c r="Y363" i="3"/>
  <c r="T362" i="2" s="1"/>
  <c r="Y297" i="3"/>
  <c r="T296" i="2" s="1"/>
  <c r="W253" i="3"/>
  <c r="W369" i="3"/>
  <c r="Y1507" i="3"/>
  <c r="T1506" i="2" s="1"/>
  <c r="Y1323" i="3"/>
  <c r="T1322" i="2" s="1"/>
  <c r="Y1371" i="3"/>
  <c r="T1370" i="2" s="1"/>
  <c r="Y1555" i="3"/>
  <c r="T1554" i="2" s="1"/>
  <c r="Z1562" i="3"/>
  <c r="W1022" i="3"/>
  <c r="W907" i="3"/>
  <c r="W1034" i="3"/>
  <c r="W1192" i="3"/>
  <c r="W895" i="3"/>
  <c r="W1046" i="3"/>
  <c r="W1117" i="3"/>
  <c r="W1189" i="3"/>
  <c r="W694" i="3"/>
  <c r="W919" i="3"/>
  <c r="Y694" i="3"/>
  <c r="T693" i="2" s="1"/>
  <c r="W1161" i="3"/>
  <c r="W903" i="3"/>
  <c r="W978" i="3"/>
  <c r="Y955" i="3"/>
  <c r="T954" i="2" s="1"/>
  <c r="W955" i="3"/>
  <c r="Y860" i="3"/>
  <c r="T859" i="2" s="1"/>
  <c r="W860" i="3"/>
  <c r="Y1165" i="3"/>
  <c r="T1164" i="2" s="1"/>
  <c r="W1165" i="3"/>
  <c r="Y1161" i="3"/>
  <c r="T1160" i="2" s="1"/>
  <c r="Y1467" i="3"/>
  <c r="T1466" i="2" s="1"/>
  <c r="W1149" i="3"/>
  <c r="W879" i="3"/>
  <c r="W1125" i="3"/>
  <c r="Y1410" i="3"/>
  <c r="T1409" i="2" s="1"/>
  <c r="Y1306" i="3"/>
  <c r="W1979" i="3"/>
  <c r="W1957" i="3"/>
  <c r="W891" i="3"/>
  <c r="W1019" i="3"/>
  <c r="W1987" i="3"/>
  <c r="W1981" i="3"/>
  <c r="W868" i="3"/>
  <c r="W1031" i="3"/>
  <c r="W1982" i="3"/>
  <c r="W1126" i="3"/>
  <c r="W1067" i="3"/>
  <c r="W610" i="3"/>
  <c r="W845" i="3"/>
  <c r="W972" i="3"/>
  <c r="W1720" i="3"/>
  <c r="W1114" i="3"/>
  <c r="W995" i="3"/>
  <c r="W1090" i="3"/>
  <c r="W856" i="3"/>
  <c r="Y693" i="3"/>
  <c r="T692" i="2" s="1"/>
  <c r="W1055" i="3"/>
  <c r="W1138" i="3"/>
  <c r="W1174" i="3"/>
  <c r="W1306" i="3"/>
  <c r="W657" i="3"/>
  <c r="W1150" i="3"/>
  <c r="W1102" i="3"/>
  <c r="Y1162" i="3"/>
  <c r="T1161" i="2" s="1"/>
  <c r="Y1055" i="3"/>
  <c r="T1054" i="2" s="1"/>
  <c r="W1043" i="3"/>
  <c r="W1007" i="3"/>
  <c r="W563" i="3"/>
  <c r="W1079" i="3"/>
  <c r="W669" i="3"/>
  <c r="W693" i="3"/>
  <c r="Y1043" i="3"/>
  <c r="T1042" i="2" s="1"/>
  <c r="W598" i="3"/>
  <c r="W1162" i="3"/>
  <c r="W621" i="3"/>
  <c r="Y729" i="3"/>
  <c r="T728" i="2" s="1"/>
  <c r="W717" i="3"/>
  <c r="Y1411" i="3"/>
  <c r="T1410" i="2" s="1"/>
  <c r="W645" i="3"/>
  <c r="W822" i="3"/>
  <c r="W833" i="3"/>
  <c r="Y752" i="3"/>
  <c r="T751" i="2" s="1"/>
  <c r="W741" i="3"/>
  <c r="W729" i="3"/>
  <c r="W574" i="3"/>
  <c r="W633" i="3"/>
  <c r="W541" i="3"/>
  <c r="W752" i="3"/>
  <c r="Y717" i="3"/>
  <c r="T716" i="2" s="1"/>
  <c r="W705" i="3"/>
  <c r="Y741" i="3"/>
  <c r="T740" i="2" s="1"/>
  <c r="Y705" i="3"/>
  <c r="T704" i="2" s="1"/>
  <c r="Y474" i="3"/>
  <c r="T473" i="2" s="1"/>
  <c r="W474" i="3"/>
  <c r="Y1515" i="3"/>
  <c r="T1514" i="2" s="1"/>
  <c r="W984" i="3"/>
  <c r="W1960" i="3"/>
  <c r="W2151" i="3"/>
  <c r="W776" i="3"/>
  <c r="W878" i="3"/>
  <c r="W902" i="3"/>
  <c r="W832" i="3"/>
  <c r="W1187" i="3"/>
  <c r="W1115" i="3"/>
  <c r="W1044" i="3"/>
  <c r="W1091" i="3"/>
  <c r="W1032" i="3"/>
  <c r="W799" i="3"/>
  <c r="W1008" i="3"/>
  <c r="W811" i="3"/>
  <c r="W855" i="3"/>
  <c r="W962" i="3"/>
  <c r="W1127" i="3"/>
  <c r="W800" i="3"/>
  <c r="W996" i="3"/>
  <c r="W1175" i="3"/>
  <c r="W1664" i="3"/>
  <c r="W788" i="3"/>
  <c r="W1068" i="3"/>
  <c r="W1103" i="3"/>
  <c r="W1080" i="3"/>
  <c r="W914" i="3"/>
  <c r="W1020" i="3"/>
  <c r="W938" i="3"/>
  <c r="W973" i="3"/>
  <c r="W1707" i="3"/>
  <c r="W810" i="3"/>
  <c r="W867" i="3"/>
  <c r="W890" i="3"/>
  <c r="W1656" i="3"/>
  <c r="W1928" i="3"/>
  <c r="W844" i="3"/>
  <c r="W926" i="3"/>
  <c r="W821" i="3"/>
  <c r="W2168" i="3"/>
  <c r="Y1056" i="3"/>
  <c r="T1055" i="2" s="1"/>
  <c r="W1056" i="3"/>
  <c r="Y950" i="3"/>
  <c r="T949" i="2" s="1"/>
  <c r="W950" i="3"/>
  <c r="Y764" i="3"/>
  <c r="T763" i="2" s="1"/>
  <c r="W764" i="3"/>
  <c r="W1124" i="3"/>
  <c r="W1112" i="3"/>
  <c r="W1077" i="3"/>
  <c r="W1017" i="3"/>
  <c r="W1693" i="3"/>
  <c r="W789" i="3"/>
  <c r="W718" i="3"/>
  <c r="W1694" i="3"/>
  <c r="W1653" i="3"/>
  <c r="W1151" i="3"/>
  <c r="W2155" i="3"/>
  <c r="Y742" i="3"/>
  <c r="T741" i="2" s="1"/>
  <c r="Y730" i="3"/>
  <c r="T729" i="2" s="1"/>
  <c r="Y706" i="3"/>
  <c r="T705" i="2" s="1"/>
  <c r="W1697" i="3"/>
  <c r="W2197" i="3"/>
  <c r="W1647" i="3"/>
  <c r="W1644" i="3"/>
  <c r="W2121" i="3"/>
  <c r="W765" i="3"/>
  <c r="W742" i="3"/>
  <c r="W730" i="3"/>
  <c r="Y1163" i="3"/>
  <c r="T1162" i="2" s="1"/>
  <c r="W1139" i="3"/>
  <c r="W1515" i="3"/>
  <c r="W777" i="3"/>
  <c r="Y789" i="3"/>
  <c r="T788" i="2" s="1"/>
  <c r="Y765" i="3"/>
  <c r="T764" i="2" s="1"/>
  <c r="W753" i="3"/>
  <c r="Y718" i="3"/>
  <c r="T717" i="2" s="1"/>
  <c r="W706" i="3"/>
  <c r="W1163" i="3"/>
  <c r="Y753" i="3"/>
  <c r="T752" i="2" s="1"/>
  <c r="W829" i="3"/>
  <c r="W935" i="3"/>
  <c r="W830" i="3"/>
  <c r="W893" i="3"/>
  <c r="W1005" i="3"/>
  <c r="W1535" i="3"/>
  <c r="W1546" i="3"/>
  <c r="W611" i="3"/>
  <c r="W820" i="3"/>
  <c r="W2167" i="3"/>
  <c r="W575" i="3"/>
  <c r="W1207" i="3"/>
  <c r="W2161" i="3"/>
  <c r="W550" i="3"/>
  <c r="W636" i="3"/>
  <c r="W992" i="3"/>
  <c r="W1997" i="3"/>
  <c r="W2166" i="3"/>
  <c r="W219" i="3"/>
  <c r="W553" i="3"/>
  <c r="W584" i="3"/>
  <c r="W613" i="3"/>
  <c r="W643" i="3"/>
  <c r="W847" i="3"/>
  <c r="W1088" i="3"/>
  <c r="W1243" i="3"/>
  <c r="W2172" i="3"/>
  <c r="W242" i="3"/>
  <c r="W276" i="3"/>
  <c r="W494" i="3"/>
  <c r="W561" i="3"/>
  <c r="W648" i="3"/>
  <c r="W655" i="3"/>
  <c r="W841" i="3"/>
  <c r="W913" i="3"/>
  <c r="W1041" i="3"/>
  <c r="W1183" i="3"/>
  <c r="W1244" i="3"/>
  <c r="W1526" i="3"/>
  <c r="W322" i="3"/>
  <c r="W842" i="3"/>
  <c r="W1099" i="3"/>
  <c r="W555" i="3"/>
  <c r="W624" i="3"/>
  <c r="W851" i="3"/>
  <c r="W1184" i="3"/>
  <c r="Y1535" i="3"/>
  <c r="T1534" i="2" s="1"/>
  <c r="Y1315" i="3"/>
  <c r="T1314" i="2" s="1"/>
  <c r="W852" i="3"/>
  <c r="W1208" i="3"/>
  <c r="W1334" i="3"/>
  <c r="W791" i="3"/>
  <c r="W828" i="3"/>
  <c r="W881" i="3"/>
  <c r="W946" i="3"/>
  <c r="W1147" i="3"/>
  <c r="W1543" i="3"/>
  <c r="W599" i="3"/>
  <c r="W1135" i="3"/>
  <c r="W1111" i="3"/>
  <c r="W353" i="3"/>
  <c r="W898" i="3"/>
  <c r="W807" i="3"/>
  <c r="W947" i="3"/>
  <c r="W993" i="3"/>
  <c r="W1219" i="3"/>
  <c r="W886" i="3"/>
  <c r="W1498" i="3"/>
  <c r="W2153" i="3"/>
  <c r="W619" i="3"/>
  <c r="W577" i="3"/>
  <c r="W667" i="3"/>
  <c r="W922" i="3"/>
  <c r="W1255" i="3"/>
  <c r="W840" i="3"/>
  <c r="Y1546" i="3"/>
  <c r="T1545" i="2" s="1"/>
  <c r="Y1478" i="3"/>
  <c r="T1477" i="2" s="1"/>
  <c r="Y1526" i="3"/>
  <c r="T1525" i="2" s="1"/>
  <c r="Y1498" i="3"/>
  <c r="T1497" i="2" s="1"/>
  <c r="W1053" i="3"/>
  <c r="W1220" i="3"/>
  <c r="W1265" i="3"/>
  <c r="W1486" i="3"/>
  <c r="W813" i="3"/>
  <c r="W1632" i="3"/>
  <c r="W528" i="3"/>
  <c r="W601" i="3"/>
  <c r="W332" i="3"/>
  <c r="W970" i="3"/>
  <c r="W1004" i="3"/>
  <c r="W1172" i="3"/>
  <c r="W298" i="3"/>
  <c r="W506" i="3"/>
  <c r="W1016" i="3"/>
  <c r="W2163" i="3"/>
  <c r="W631" i="3"/>
  <c r="W835" i="3"/>
  <c r="W853" i="3"/>
  <c r="W887" i="3"/>
  <c r="W1040" i="3"/>
  <c r="W1076" i="3"/>
  <c r="W1256" i="3"/>
  <c r="W1295" i="3"/>
  <c r="W287" i="3"/>
  <c r="W488" i="3"/>
  <c r="W2164" i="3"/>
  <c r="W544" i="3"/>
  <c r="W802" i="3"/>
  <c r="W1029" i="3"/>
  <c r="W1064" i="3"/>
  <c r="W870" i="3"/>
  <c r="W1314" i="3"/>
  <c r="W1687" i="3"/>
  <c r="Y1391" i="3"/>
  <c r="T1390" i="2" s="1"/>
  <c r="Y1362" i="3"/>
  <c r="T1361" i="2" s="1"/>
  <c r="Y1487" i="3"/>
  <c r="T1486" i="2" s="1"/>
  <c r="Y1314" i="3"/>
  <c r="T1313" i="2" s="1"/>
  <c r="Y1543" i="3"/>
  <c r="T1542" i="2" s="1"/>
  <c r="W587" i="3"/>
  <c r="W589" i="3"/>
  <c r="W608" i="3"/>
  <c r="W634" i="3"/>
  <c r="W660" i="3"/>
  <c r="W779" i="3"/>
  <c r="W809" i="3"/>
  <c r="W818" i="3"/>
  <c r="W899" i="3"/>
  <c r="W905" i="3"/>
  <c r="W923" i="3"/>
  <c r="W934" i="3"/>
  <c r="W1087" i="3"/>
  <c r="W1196" i="3"/>
  <c r="W1232" i="3"/>
  <c r="W1266" i="3"/>
  <c r="W1478" i="3"/>
  <c r="W539" i="3"/>
  <c r="W1028" i="3"/>
  <c r="W1964" i="3"/>
  <c r="W1487" i="3"/>
  <c r="W517" i="3"/>
  <c r="W532" i="3"/>
  <c r="W596" i="3"/>
  <c r="W670" i="3"/>
  <c r="W672" i="3"/>
  <c r="W795" i="3"/>
  <c r="W797" i="3"/>
  <c r="W875" i="3"/>
  <c r="W910" i="3"/>
  <c r="W1065" i="3"/>
  <c r="W1123" i="3"/>
  <c r="W1171" i="3"/>
  <c r="W1231" i="3"/>
  <c r="W1286" i="3"/>
  <c r="W1315" i="3"/>
  <c r="W499" i="3"/>
  <c r="W510" i="3"/>
  <c r="W858" i="3"/>
  <c r="W981" i="3"/>
  <c r="W542" i="3"/>
  <c r="W1495" i="3"/>
  <c r="W824" i="3"/>
  <c r="W874" i="3"/>
  <c r="Y865" i="3"/>
  <c r="T864" i="2" s="1"/>
  <c r="W865" i="3"/>
  <c r="Y786" i="3"/>
  <c r="T785" i="2" s="1"/>
  <c r="W786" i="3"/>
  <c r="Y774" i="3"/>
  <c r="T773" i="2" s="1"/>
  <c r="W774" i="3"/>
  <c r="Y762" i="3"/>
  <c r="T761" i="2" s="1"/>
  <c r="W762" i="3"/>
  <c r="Y750" i="3"/>
  <c r="T749" i="2" s="1"/>
  <c r="W750" i="3"/>
  <c r="Y739" i="3"/>
  <c r="T738" i="2" s="1"/>
  <c r="W739" i="3"/>
  <c r="Y727" i="3"/>
  <c r="T726" i="2" s="1"/>
  <c r="W727" i="3"/>
  <c r="Y715" i="3"/>
  <c r="T714" i="2" s="1"/>
  <c r="W715" i="3"/>
  <c r="Y703" i="3"/>
  <c r="T702" i="2" s="1"/>
  <c r="W703" i="3"/>
  <c r="Y691" i="3"/>
  <c r="T690" i="2" s="1"/>
  <c r="W691" i="3"/>
  <c r="Y679" i="3"/>
  <c r="T678" i="2" s="1"/>
  <c r="W679" i="3"/>
  <c r="Y483" i="3"/>
  <c r="T482" i="2" s="1"/>
  <c r="W483" i="3"/>
  <c r="Y460" i="3"/>
  <c r="T459" i="2" s="1"/>
  <c r="W460" i="3"/>
  <c r="Y437" i="3"/>
  <c r="T436" i="2" s="1"/>
  <c r="W437" i="3"/>
  <c r="Y1160" i="3"/>
  <c r="T1159" i="2" s="1"/>
  <c r="W1160" i="3"/>
  <c r="Y959" i="3"/>
  <c r="T958" i="2" s="1"/>
  <c r="W959" i="3"/>
  <c r="Y864" i="3"/>
  <c r="T863" i="2" s="1"/>
  <c r="W864" i="3"/>
  <c r="Y1195" i="3"/>
  <c r="T1194" i="2" s="1"/>
  <c r="W1195" i="3"/>
  <c r="Y1159" i="3"/>
  <c r="T1158" i="2" s="1"/>
  <c r="W1159" i="3"/>
  <c r="Y1052" i="3"/>
  <c r="T1051" i="2" s="1"/>
  <c r="W1052" i="3"/>
  <c r="Y958" i="3"/>
  <c r="T957" i="2" s="1"/>
  <c r="W958" i="3"/>
  <c r="Y863" i="3"/>
  <c r="T862" i="2" s="1"/>
  <c r="W863" i="3"/>
  <c r="Y784" i="3"/>
  <c r="T783" i="2" s="1"/>
  <c r="W784" i="3"/>
  <c r="Y772" i="3"/>
  <c r="T771" i="2" s="1"/>
  <c r="W772" i="3"/>
  <c r="Y760" i="3"/>
  <c r="T759" i="2" s="1"/>
  <c r="W760" i="3"/>
  <c r="Y737" i="3"/>
  <c r="T736" i="2" s="1"/>
  <c r="W737" i="3"/>
  <c r="Y725" i="3"/>
  <c r="T724" i="2" s="1"/>
  <c r="W725" i="3"/>
  <c r="Y713" i="3"/>
  <c r="T712" i="2" s="1"/>
  <c r="W713" i="3"/>
  <c r="Y701" i="3"/>
  <c r="T700" i="2" s="1"/>
  <c r="W701" i="3"/>
  <c r="Y767" i="3"/>
  <c r="T766" i="2" s="1"/>
  <c r="W767" i="3"/>
  <c r="Y755" i="3"/>
  <c r="T754" i="2" s="1"/>
  <c r="W755" i="3"/>
  <c r="Y744" i="3"/>
  <c r="T743" i="2" s="1"/>
  <c r="W744" i="3"/>
  <c r="Y732" i="3"/>
  <c r="T731" i="2" s="1"/>
  <c r="W732" i="3"/>
  <c r="Y720" i="3"/>
  <c r="T719" i="2" s="1"/>
  <c r="W720" i="3"/>
  <c r="Y708" i="3"/>
  <c r="T707" i="2" s="1"/>
  <c r="W708" i="3"/>
  <c r="Y696" i="3"/>
  <c r="T695" i="2" s="1"/>
  <c r="W696" i="3"/>
  <c r="Y684" i="3"/>
  <c r="T683" i="2" s="1"/>
  <c r="W684" i="3"/>
  <c r="Y465" i="3"/>
  <c r="T464" i="2" s="1"/>
  <c r="W465" i="3"/>
  <c r="Y454" i="3"/>
  <c r="T453" i="2" s="1"/>
  <c r="W454" i="3"/>
  <c r="Y442" i="3"/>
  <c r="T441" i="2" s="1"/>
  <c r="W442" i="3"/>
  <c r="Y431" i="3"/>
  <c r="T430" i="2" s="1"/>
  <c r="W431" i="3"/>
  <c r="Y420" i="3"/>
  <c r="T419" i="2" s="1"/>
  <c r="W420" i="3"/>
  <c r="Y399" i="3"/>
  <c r="T398" i="2" s="1"/>
  <c r="W399" i="3"/>
  <c r="Y388" i="3"/>
  <c r="T387" i="2" s="1"/>
  <c r="W388" i="3"/>
  <c r="Y377" i="3"/>
  <c r="T376" i="2" s="1"/>
  <c r="W377" i="3"/>
  <c r="Y366" i="3"/>
  <c r="T365" i="2" s="1"/>
  <c r="W366" i="3"/>
  <c r="Y682" i="3"/>
  <c r="T681" i="2" s="1"/>
  <c r="W682" i="3"/>
  <c r="Y463" i="3"/>
  <c r="T462" i="2" s="1"/>
  <c r="W463" i="3"/>
  <c r="Y452" i="3"/>
  <c r="T451" i="2" s="1"/>
  <c r="W452" i="3"/>
  <c r="Y440" i="3"/>
  <c r="T439" i="2" s="1"/>
  <c r="W440" i="3"/>
  <c r="Y429" i="3"/>
  <c r="T428" i="2" s="1"/>
  <c r="W429" i="3"/>
  <c r="Y418" i="3"/>
  <c r="T417" i="2" s="1"/>
  <c r="W418" i="3"/>
  <c r="Y330" i="3"/>
  <c r="T329" i="2" s="1"/>
  <c r="W330" i="3"/>
  <c r="Y321" i="3"/>
  <c r="T320" i="2" s="1"/>
  <c r="W321" i="3"/>
  <c r="Y309" i="3"/>
  <c r="T308" i="2" s="1"/>
  <c r="W309" i="3"/>
  <c r="Y254" i="3"/>
  <c r="T253" i="2" s="1"/>
  <c r="W254" i="3"/>
  <c r="Y1439" i="3"/>
  <c r="T1438" i="2" s="1"/>
  <c r="Y1419" i="3"/>
  <c r="T1418" i="2" s="1"/>
  <c r="Y1286" i="3"/>
  <c r="T1285" i="2" s="1"/>
  <c r="Z1505" i="3"/>
  <c r="Z1521" i="3"/>
  <c r="Y1295" i="3"/>
  <c r="T1294" i="2" s="1"/>
  <c r="Z1522" i="3"/>
  <c r="Z1527" i="3"/>
  <c r="Y1334" i="3"/>
  <c r="T1333" i="2" s="1"/>
  <c r="Y1486" i="3"/>
  <c r="T1485" i="2" s="1"/>
  <c r="Y1343" i="3"/>
  <c r="T1342" i="2" s="1"/>
  <c r="Y1430" i="3"/>
  <c r="T1429" i="2" s="1"/>
  <c r="Y1495" i="3"/>
  <c r="T1494" i="2" s="1"/>
  <c r="Y1382" i="3"/>
  <c r="T1381" i="2" s="1"/>
  <c r="W1132" i="3"/>
  <c r="Y1132" i="3"/>
  <c r="T1131" i="2" s="1"/>
  <c r="W1037" i="3"/>
  <c r="Y1037" i="3"/>
  <c r="T1036" i="2" s="1"/>
  <c r="W1013" i="3"/>
  <c r="Y1013" i="3"/>
  <c r="T1012" i="2" s="1"/>
  <c r="W1129" i="3"/>
  <c r="Y1129" i="3"/>
  <c r="T1128" i="2" s="1"/>
  <c r="W1070" i="3"/>
  <c r="Y1070" i="3"/>
  <c r="T1069" i="2" s="1"/>
  <c r="W1120" i="3"/>
  <c r="Y1120" i="3"/>
  <c r="T1119" i="2" s="1"/>
  <c r="W1096" i="3"/>
  <c r="Y1096" i="3"/>
  <c r="T1095" i="2" s="1"/>
  <c r="W1073" i="3"/>
  <c r="Y1073" i="3"/>
  <c r="T1072" i="2" s="1"/>
  <c r="W1025" i="3"/>
  <c r="Y1025" i="3"/>
  <c r="T1024" i="2" s="1"/>
  <c r="W1001" i="3"/>
  <c r="Y1001" i="3"/>
  <c r="T1000" i="2" s="1"/>
  <c r="W1141" i="3"/>
  <c r="Y1141" i="3"/>
  <c r="T1140" i="2" s="1"/>
  <c r="W1146" i="3"/>
  <c r="Y1146" i="3"/>
  <c r="T1145" i="2" s="1"/>
  <c r="W1133" i="3"/>
  <c r="W1995" i="3"/>
  <c r="W1965" i="3"/>
  <c r="W142" i="3"/>
  <c r="W491" i="3"/>
  <c r="W827" i="3"/>
  <c r="W817" i="3"/>
  <c r="W763" i="3"/>
  <c r="Y740" i="3"/>
  <c r="T739" i="2" s="1"/>
  <c r="W728" i="3"/>
  <c r="W29" i="3"/>
  <c r="W352" i="3"/>
  <c r="W439" i="3"/>
  <c r="W1061" i="3"/>
  <c r="W1153" i="3"/>
  <c r="W1168" i="3"/>
  <c r="W35" i="3"/>
  <c r="W74" i="3"/>
  <c r="W794" i="3"/>
  <c r="W798" i="3"/>
  <c r="W385" i="3"/>
  <c r="W128" i="3"/>
  <c r="W198" i="3"/>
  <c r="W328" i="3"/>
  <c r="Y728" i="3"/>
  <c r="T727" i="2" s="1"/>
  <c r="Y716" i="3"/>
  <c r="T715" i="2" s="1"/>
  <c r="W340" i="3"/>
  <c r="W1098" i="3"/>
  <c r="W1105" i="3"/>
  <c r="W1994" i="3"/>
  <c r="W1976" i="3"/>
  <c r="W92" i="3"/>
  <c r="W1991" i="3"/>
  <c r="W218" i="3"/>
  <c r="W341" i="3"/>
  <c r="Y763" i="3"/>
  <c r="T762" i="2" s="1"/>
  <c r="W751" i="3"/>
  <c r="W24" i="3"/>
  <c r="W314" i="3"/>
  <c r="W806" i="3"/>
  <c r="W1144" i="3"/>
  <c r="W1157" i="3"/>
  <c r="W1058" i="3"/>
  <c r="W1085" i="3"/>
  <c r="W1955" i="3"/>
  <c r="W69" i="3"/>
  <c r="W1986" i="3"/>
  <c r="W1014" i="3"/>
  <c r="W1082" i="3"/>
  <c r="W1122" i="3"/>
  <c r="W1696" i="3"/>
  <c r="W1961" i="3"/>
  <c r="W775" i="3"/>
  <c r="W805" i="3"/>
  <c r="W416" i="3"/>
  <c r="Y341" i="3"/>
  <c r="T340" i="2" s="1"/>
  <c r="W716" i="3"/>
  <c r="W97" i="3"/>
  <c r="W116" i="3"/>
  <c r="W133" i="3"/>
  <c r="W307" i="3"/>
  <c r="W793" i="3"/>
  <c r="W1015" i="3"/>
  <c r="W154" i="3"/>
  <c r="W207" i="3"/>
  <c r="W1086" i="3"/>
  <c r="W1169" i="3"/>
  <c r="W451" i="3"/>
  <c r="W816" i="3"/>
  <c r="Y787" i="3"/>
  <c r="T786" i="2" s="1"/>
  <c r="Y751" i="3"/>
  <c r="T750" i="2" s="1"/>
  <c r="W740" i="3"/>
  <c r="Y1156" i="3"/>
  <c r="T1155" i="2" s="1"/>
  <c r="W1156" i="3"/>
  <c r="Y1049" i="3"/>
  <c r="T1048" i="2" s="1"/>
  <c r="W1049" i="3"/>
  <c r="Y1063" i="3"/>
  <c r="T1062" i="2" s="1"/>
  <c r="W1063" i="3"/>
  <c r="Y783" i="3"/>
  <c r="T782" i="2" s="1"/>
  <c r="W783" i="3"/>
  <c r="Y1050" i="3"/>
  <c r="T1049" i="2" s="1"/>
  <c r="W1050" i="3"/>
  <c r="Y782" i="3"/>
  <c r="T781" i="2" s="1"/>
  <c r="W782" i="3"/>
  <c r="Y770" i="3"/>
  <c r="T769" i="2" s="1"/>
  <c r="W770" i="3"/>
  <c r="Y758" i="3"/>
  <c r="T757" i="2" s="1"/>
  <c r="W758" i="3"/>
  <c r="Y747" i="3"/>
  <c r="T746" i="2" s="1"/>
  <c r="W747" i="3"/>
  <c r="Y735" i="3"/>
  <c r="T734" i="2" s="1"/>
  <c r="W735" i="3"/>
  <c r="Y450" i="3"/>
  <c r="T449" i="2" s="1"/>
  <c r="W450" i="3"/>
  <c r="Y373" i="3"/>
  <c r="T372" i="2" s="1"/>
  <c r="W373" i="3"/>
  <c r="Y362" i="3"/>
  <c r="T361" i="2" s="1"/>
  <c r="W362" i="3"/>
  <c r="Y319" i="3"/>
  <c r="T318" i="2" s="1"/>
  <c r="W319" i="3"/>
  <c r="Y274" i="3"/>
  <c r="T273" i="2" s="1"/>
  <c r="W274" i="3"/>
  <c r="Y17" i="3"/>
  <c r="T16" i="2" s="1"/>
  <c r="W17" i="3"/>
  <c r="Y445" i="3"/>
  <c r="T444" i="2" s="1"/>
  <c r="W445" i="3"/>
  <c r="Y346" i="3"/>
  <c r="T345" i="2" s="1"/>
  <c r="W346" i="3"/>
  <c r="Y335" i="3"/>
  <c r="T334" i="2" s="1"/>
  <c r="W335" i="3"/>
  <c r="Y292" i="3"/>
  <c r="T291" i="2" s="1"/>
  <c r="W292" i="3"/>
  <c r="Y281" i="3"/>
  <c r="T280" i="2" s="1"/>
  <c r="W281" i="3"/>
  <c r="Y467" i="3"/>
  <c r="T466" i="2" s="1"/>
  <c r="W467" i="3"/>
  <c r="W787" i="3"/>
  <c r="W849" i="3"/>
  <c r="Y849" i="3"/>
  <c r="T848" i="2" s="1"/>
  <c r="W837" i="3"/>
  <c r="Y837" i="3"/>
  <c r="T836" i="2" s="1"/>
  <c r="Z1569" i="3"/>
  <c r="Z1514" i="3"/>
  <c r="Y227" i="3"/>
  <c r="T226" i="2" s="1"/>
  <c r="W227" i="3"/>
  <c r="Y191" i="3"/>
  <c r="T190" i="2" s="1"/>
  <c r="W191" i="3"/>
  <c r="Y181" i="3"/>
  <c r="T180" i="2" s="1"/>
  <c r="W181" i="3"/>
  <c r="Y139" i="3"/>
  <c r="T138" i="2" s="1"/>
  <c r="W139" i="3"/>
  <c r="Y258" i="3"/>
  <c r="T257" i="2" s="1"/>
  <c r="W258" i="3"/>
  <c r="Y234" i="3"/>
  <c r="T233" i="2" s="1"/>
  <c r="W234" i="3"/>
  <c r="Y376" i="3"/>
  <c r="T375" i="2" s="1"/>
  <c r="W376" i="3"/>
  <c r="Y216" i="3"/>
  <c r="T215" i="2" s="1"/>
  <c r="W216" i="3"/>
  <c r="Y204" i="3"/>
  <c r="T203" i="2" s="1"/>
  <c r="W204" i="3"/>
  <c r="Y151" i="3"/>
  <c r="T150" i="2" s="1"/>
  <c r="W151" i="3"/>
  <c r="Y502" i="3"/>
  <c r="T501" i="2" s="1"/>
  <c r="W502" i="3"/>
  <c r="Y269" i="3"/>
  <c r="T268" i="2" s="1"/>
  <c r="W269" i="3"/>
  <c r="Y334" i="3"/>
  <c r="T333" i="2" s="1"/>
  <c r="W334" i="3"/>
  <c r="Y313" i="3"/>
  <c r="T312" i="2" s="1"/>
  <c r="W313" i="3"/>
  <c r="Y302" i="3"/>
  <c r="T301" i="2" s="1"/>
  <c r="W302" i="3"/>
  <c r="Y220" i="3"/>
  <c r="T219" i="2" s="1"/>
  <c r="W220" i="3"/>
  <c r="Y196" i="3"/>
  <c r="T195" i="2" s="1"/>
  <c r="W196" i="3"/>
  <c r="Y185" i="3"/>
  <c r="T184" i="2" s="1"/>
  <c r="W185" i="3"/>
  <c r="Y163" i="3"/>
  <c r="T162" i="2" s="1"/>
  <c r="W163" i="3"/>
  <c r="Y40" i="3"/>
  <c r="T39" i="2" s="1"/>
  <c r="W40" i="3"/>
  <c r="Y516" i="3"/>
  <c r="T515" i="2" s="1"/>
  <c r="W516" i="3"/>
  <c r="Y482" i="3"/>
  <c r="T481" i="2" s="1"/>
  <c r="W482" i="3"/>
  <c r="Y504" i="3"/>
  <c r="T503" i="2" s="1"/>
  <c r="W504" i="3"/>
  <c r="Y404" i="3"/>
  <c r="T403" i="2" s="1"/>
  <c r="W404" i="3"/>
  <c r="Y115" i="3"/>
  <c r="T114" i="2" s="1"/>
  <c r="W115" i="3"/>
  <c r="Y91" i="3"/>
  <c r="T90" i="2" s="1"/>
  <c r="W91" i="3"/>
  <c r="Y46" i="3"/>
  <c r="T45" i="2" s="1"/>
  <c r="W46" i="3"/>
  <c r="Y23" i="3"/>
  <c r="T22" i="2" s="1"/>
  <c r="W23" i="3"/>
  <c r="Y179" i="3"/>
  <c r="T178" i="2" s="1"/>
  <c r="W179" i="3"/>
  <c r="Y45" i="3"/>
  <c r="T44" i="2" s="1"/>
  <c r="W45" i="3"/>
  <c r="Y187" i="3"/>
  <c r="T186" i="2" s="1"/>
  <c r="W187" i="3"/>
  <c r="Y177" i="3"/>
  <c r="T176" i="2" s="1"/>
  <c r="W177" i="3"/>
  <c r="Y165" i="3"/>
  <c r="T164" i="2" s="1"/>
  <c r="W165" i="3"/>
  <c r="Y144" i="3"/>
  <c r="T143" i="2" s="1"/>
  <c r="W144" i="3"/>
  <c r="Y134" i="3"/>
  <c r="T133" i="2" s="1"/>
  <c r="W134" i="3"/>
  <c r="Y175" i="3"/>
  <c r="T174" i="2" s="1"/>
  <c r="W175" i="3"/>
  <c r="Y155" i="3"/>
  <c r="T154" i="2" s="1"/>
  <c r="W155" i="3"/>
  <c r="Y143" i="3"/>
  <c r="T142" i="2" s="1"/>
  <c r="W143" i="3"/>
  <c r="Y30" i="3"/>
  <c r="T29" i="2" s="1"/>
  <c r="W30" i="3"/>
  <c r="Y492" i="3"/>
  <c r="T491" i="2" s="1"/>
  <c r="W492" i="3"/>
  <c r="Y347" i="3"/>
  <c r="T346" i="2" s="1"/>
  <c r="W347" i="3"/>
  <c r="Z1513" i="3"/>
  <c r="Y1525" i="3"/>
  <c r="T1524" i="2" s="1"/>
  <c r="Z1518" i="3"/>
  <c r="Z1529" i="3"/>
  <c r="Z1407" i="3"/>
  <c r="Z1352" i="3"/>
  <c r="Z1466" i="3"/>
  <c r="Z1463" i="3"/>
  <c r="Z1284" i="3"/>
  <c r="Z1344" i="3"/>
  <c r="Z1406" i="3"/>
  <c r="Z1520" i="3"/>
  <c r="Z1280" i="3"/>
  <c r="Z1461" i="3"/>
  <c r="Z1550" i="3"/>
  <c r="Z1270" i="3"/>
  <c r="Z1384" i="3"/>
  <c r="Z1308" i="3"/>
  <c r="Z1339" i="3"/>
  <c r="Z1316" i="3"/>
  <c r="Z1471" i="3"/>
  <c r="Z1548" i="3"/>
  <c r="Z1409" i="3"/>
  <c r="Z1276" i="3"/>
  <c r="Z1442" i="3"/>
  <c r="Z1549" i="3"/>
  <c r="Z1394" i="3"/>
  <c r="Z1457" i="3"/>
  <c r="Z1383" i="3"/>
  <c r="Z1282" i="3"/>
  <c r="Z1359" i="3"/>
  <c r="Z1453" i="3"/>
  <c r="Z1310" i="3"/>
  <c r="Z1445" i="3"/>
  <c r="Z1433" i="3"/>
  <c r="Z1301" i="3"/>
  <c r="Z1542" i="3"/>
  <c r="Z1353" i="3"/>
  <c r="Z1369" i="3"/>
  <c r="Z1436" i="3"/>
  <c r="Z1502" i="3"/>
  <c r="Z1289" i="3"/>
  <c r="Z1397" i="3"/>
  <c r="Z1311" i="3"/>
  <c r="Z1335" i="3"/>
  <c r="Z1567" i="3"/>
  <c r="Z1484" i="3"/>
  <c r="Z1408" i="3"/>
  <c r="Z1393" i="3"/>
  <c r="Z1489" i="3"/>
  <c r="Z1389" i="3"/>
  <c r="Z1530" i="3"/>
  <c r="Z1483" i="3"/>
  <c r="Z1333" i="3"/>
  <c r="Z1398" i="3"/>
  <c r="Z1350" i="3"/>
  <c r="Z1387" i="3"/>
  <c r="Z1373" i="3"/>
  <c r="Z1326" i="3"/>
  <c r="Z1493" i="3"/>
  <c r="Z1500" i="3"/>
  <c r="Z1300" i="3"/>
  <c r="Z1305" i="3"/>
  <c r="Z1338" i="3"/>
  <c r="Z1370" i="3"/>
  <c r="Z1560" i="3"/>
  <c r="Z1499" i="3"/>
  <c r="Z1320" i="3"/>
  <c r="Z1443" i="3"/>
  <c r="Z1459" i="3"/>
  <c r="Z1365" i="3"/>
  <c r="Z1451" i="3"/>
  <c r="Z1345" i="3"/>
  <c r="Z1473" i="3"/>
  <c r="Z1533" i="3"/>
  <c r="Z1479" i="3"/>
  <c r="Z1385" i="3"/>
  <c r="Z1435" i="3"/>
  <c r="Z1388" i="3"/>
  <c r="Z1566" i="3"/>
  <c r="Z1480" i="3"/>
  <c r="Z1281" i="3"/>
  <c r="Z1427" i="3"/>
  <c r="Z1469" i="3"/>
  <c r="Z1340" i="3"/>
  <c r="Z1329" i="3"/>
  <c r="Z1456" i="3"/>
  <c r="Z1304" i="3"/>
  <c r="Z1319" i="3"/>
  <c r="Z1325" i="3"/>
  <c r="Z1318" i="3"/>
  <c r="Z1368" i="3"/>
  <c r="Z1367" i="3"/>
  <c r="Z1269" i="3"/>
  <c r="Z1474" i="3"/>
  <c r="Z1426" i="3"/>
  <c r="Z1347" i="3"/>
  <c r="Z1271" i="3"/>
  <c r="Z1294" i="3"/>
  <c r="Z1441" i="3"/>
  <c r="Z1508" i="3"/>
  <c r="Z1425" i="3"/>
  <c r="Z1565" i="3"/>
  <c r="Z1372" i="3"/>
  <c r="Z1510" i="3"/>
  <c r="Z1488" i="3"/>
  <c r="Z1524" i="3"/>
  <c r="Z1274" i="3"/>
  <c r="Z1501" i="3"/>
  <c r="Z1386" i="3"/>
  <c r="Z1541" i="3"/>
  <c r="Z1511" i="3"/>
  <c r="Z1298" i="3"/>
  <c r="Z1558" i="3"/>
  <c r="Z1358" i="3"/>
  <c r="Z1377" i="3"/>
  <c r="Z1288" i="3"/>
  <c r="Z1464" i="3"/>
  <c r="Z1381" i="3"/>
  <c r="Z1327" i="3"/>
  <c r="Z1460" i="3"/>
  <c r="Z1449" i="3"/>
  <c r="Z1293" i="3"/>
  <c r="Z1434" i="3"/>
  <c r="Z1504" i="3"/>
  <c r="Z1361" i="3"/>
  <c r="Z1490" i="3"/>
  <c r="Z1424" i="3"/>
  <c r="Z1356" i="3"/>
  <c r="Z1405" i="3"/>
  <c r="Z1509" i="3"/>
  <c r="Z1539" i="3"/>
  <c r="Z1330" i="3"/>
  <c r="Z1568" i="3"/>
  <c r="Z1375" i="3"/>
  <c r="Z1364" i="3"/>
  <c r="Z1491" i="3"/>
  <c r="Z1380" i="3"/>
  <c r="Z1432" i="3"/>
  <c r="Z1475" i="3"/>
  <c r="Z1477" i="3"/>
  <c r="Z1292" i="3"/>
  <c r="Z1416" i="3"/>
  <c r="Z1531" i="3"/>
  <c r="Z1341" i="3"/>
  <c r="Z1401" i="3"/>
  <c r="Z1355" i="3"/>
  <c r="Z1468" i="3"/>
  <c r="Z1366" i="3"/>
  <c r="Z1328" i="3"/>
  <c r="Z1363" i="3"/>
  <c r="Z1279" i="3"/>
  <c r="Z1302" i="3"/>
  <c r="Z1313" i="3"/>
  <c r="Z1278" i="3"/>
  <c r="Z1492" i="3"/>
  <c r="Z1437" i="3"/>
  <c r="Z1297" i="3"/>
  <c r="Z1291" i="3"/>
  <c r="Z1538" i="3"/>
  <c r="Z1503" i="3"/>
  <c r="Z1412" i="3"/>
  <c r="Z1415" i="3"/>
  <c r="Z1277" i="3"/>
  <c r="Z1446" i="3"/>
  <c r="Z1400" i="3"/>
  <c r="Z1516" i="3"/>
  <c r="Z1307" i="3"/>
  <c r="Z1396" i="3"/>
  <c r="Z1321" i="3"/>
  <c r="Z1287" i="3"/>
  <c r="Z1440" i="3"/>
  <c r="Z1428" i="3"/>
  <c r="Z1545" i="3"/>
  <c r="Z1360" i="3"/>
  <c r="Z1551" i="3"/>
  <c r="Z1337" i="3"/>
  <c r="Z1470" i="3"/>
  <c r="Z1404" i="3"/>
  <c r="Z1346" i="3"/>
  <c r="Z1374" i="3"/>
  <c r="Z1317" i="3"/>
  <c r="Z1378" i="3"/>
  <c r="Z1512" i="3"/>
  <c r="Z1429" i="3"/>
  <c r="Z1309" i="3"/>
  <c r="Z1559" i="3"/>
  <c r="Z1465" i="3"/>
  <c r="Z1454" i="3"/>
  <c r="Z1273" i="3"/>
  <c r="Z1336" i="3"/>
  <c r="Z1422" i="3"/>
  <c r="Z1332" i="3"/>
  <c r="Z1561" i="3"/>
  <c r="Z1376" i="3"/>
  <c r="Z1481" i="3"/>
  <c r="Z1296" i="3"/>
  <c r="Z1544" i="3"/>
  <c r="Z1413" i="3"/>
  <c r="Z1349" i="3"/>
  <c r="Z1399" i="3"/>
  <c r="Z1431" i="3"/>
  <c r="Z1324" i="3"/>
  <c r="Z1452" i="3"/>
  <c r="Z1482" i="3"/>
  <c r="Z1448" i="3"/>
  <c r="Z1564" i="3"/>
  <c r="Z1444" i="3"/>
  <c r="Z1357" i="3"/>
  <c r="Z1395" i="3"/>
  <c r="Z1496" i="3"/>
  <c r="Z1455" i="3"/>
  <c r="Z1494" i="3"/>
  <c r="Z1290" i="3"/>
  <c r="Z1423" i="3"/>
  <c r="Z1351" i="3"/>
  <c r="Z1299" i="3"/>
  <c r="Z1285" i="3"/>
  <c r="Z1537" i="3"/>
  <c r="Z1462" i="3"/>
  <c r="Z1421" i="3"/>
  <c r="Z1403" i="3"/>
  <c r="Z1348" i="3"/>
  <c r="Z1414" i="3"/>
  <c r="Z1536" i="3"/>
  <c r="Z1272" i="3"/>
  <c r="Z1517" i="3"/>
  <c r="Z1268" i="3"/>
  <c r="Z1392" i="3"/>
  <c r="Z1497" i="3"/>
  <c r="Z1312" i="3"/>
  <c r="Z1534" i="3"/>
  <c r="Z1417" i="3"/>
  <c r="Z1485" i="3"/>
  <c r="T2" i="2"/>
  <c r="T14" i="3"/>
  <c r="M13" i="2" s="1"/>
  <c r="U14" i="3"/>
  <c r="J13" i="2" s="1"/>
  <c r="H13" i="2" s="1"/>
  <c r="V14" i="3"/>
  <c r="A13" i="2" s="1"/>
  <c r="T4" i="3"/>
  <c r="M3" i="2" s="1"/>
  <c r="U4" i="3"/>
  <c r="J3" i="2" s="1"/>
  <c r="H3" i="2" s="1"/>
  <c r="V4" i="3"/>
  <c r="A3" i="2" s="1"/>
  <c r="T5" i="3"/>
  <c r="M4" i="2" s="1"/>
  <c r="U5" i="3"/>
  <c r="J4" i="2" s="1"/>
  <c r="H4" i="2" s="1"/>
  <c r="V5" i="3"/>
  <c r="A4" i="2" s="1"/>
  <c r="T6" i="3"/>
  <c r="M5" i="2" s="1"/>
  <c r="U6" i="3"/>
  <c r="J5" i="2" s="1"/>
  <c r="H5" i="2" s="1"/>
  <c r="V6" i="3"/>
  <c r="A5" i="2" s="1"/>
  <c r="T7" i="3"/>
  <c r="M6" i="2" s="1"/>
  <c r="U7" i="3"/>
  <c r="J6" i="2" s="1"/>
  <c r="H6" i="2" s="1"/>
  <c r="V7" i="3"/>
  <c r="A6" i="2" s="1"/>
  <c r="T8" i="3"/>
  <c r="M7" i="2" s="1"/>
  <c r="U8" i="3"/>
  <c r="J7" i="2" s="1"/>
  <c r="H7" i="2" s="1"/>
  <c r="V8" i="3"/>
  <c r="A7" i="2" s="1"/>
  <c r="T9" i="3"/>
  <c r="M8" i="2" s="1"/>
  <c r="U9" i="3"/>
  <c r="J8" i="2" s="1"/>
  <c r="H8" i="2" s="1"/>
  <c r="V9" i="3"/>
  <c r="A8" i="2" s="1"/>
  <c r="T10" i="3"/>
  <c r="M9" i="2" s="1"/>
  <c r="U10" i="3"/>
  <c r="J9" i="2" s="1"/>
  <c r="H9" i="2" s="1"/>
  <c r="V10" i="3"/>
  <c r="A9" i="2" s="1"/>
  <c r="T11" i="3"/>
  <c r="M10" i="2" s="1"/>
  <c r="U11" i="3"/>
  <c r="J10" i="2" s="1"/>
  <c r="H10" i="2" s="1"/>
  <c r="V11" i="3"/>
  <c r="A10" i="2" s="1"/>
  <c r="T12" i="3"/>
  <c r="M11" i="2" s="1"/>
  <c r="U12" i="3"/>
  <c r="J11" i="2" s="1"/>
  <c r="H11" i="2" s="1"/>
  <c r="V12" i="3"/>
  <c r="A11" i="2" s="1"/>
  <c r="T13" i="3"/>
  <c r="M12" i="2" s="1"/>
  <c r="U13" i="3"/>
  <c r="J12" i="2" s="1"/>
  <c r="H12" i="2" s="1"/>
  <c r="V13" i="3"/>
  <c r="A12" i="2" s="1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T1282" i="2" l="1"/>
  <c r="Z1283" i="3"/>
  <c r="T1321" i="2"/>
  <c r="Z1322" i="3"/>
  <c r="T1446" i="2"/>
  <c r="Z1447" i="3"/>
  <c r="T1555" i="2"/>
  <c r="Z1556" i="3"/>
  <c r="T1378" i="2"/>
  <c r="Z1379" i="3"/>
  <c r="T1471" i="2"/>
  <c r="Z1472" i="3"/>
  <c r="T1437" i="2"/>
  <c r="Z1438" i="3"/>
  <c r="T1417" i="2"/>
  <c r="Z1418" i="3"/>
  <c r="T1305" i="2"/>
  <c r="Z1306" i="3"/>
  <c r="T1389" i="2"/>
  <c r="Z1390" i="3"/>
  <c r="T1419" i="2"/>
  <c r="Z1420" i="3"/>
  <c r="Z1554" i="3"/>
  <c r="Z1762" i="3"/>
  <c r="Z1809" i="3"/>
  <c r="Z1825" i="3"/>
  <c r="Z1887" i="3"/>
  <c r="Z1616" i="3"/>
  <c r="Z1812" i="3"/>
  <c r="Z1811" i="3"/>
  <c r="Z1747" i="3"/>
  <c r="Z1801" i="3"/>
  <c r="Z1814" i="3"/>
  <c r="Z1855" i="3"/>
  <c r="Z1864" i="3"/>
  <c r="Z1806" i="3"/>
  <c r="Z1617" i="3"/>
  <c r="Z1875" i="3"/>
  <c r="Z1813" i="3"/>
  <c r="Z1701" i="3"/>
  <c r="Z1858" i="3"/>
  <c r="Z1816" i="3"/>
  <c r="Z2184" i="3"/>
  <c r="Z1758" i="3"/>
  <c r="Z1786" i="3"/>
  <c r="Z1740" i="3"/>
  <c r="Z1823" i="3"/>
  <c r="Z1846" i="3"/>
  <c r="Z1886" i="3"/>
  <c r="Z2207" i="3"/>
  <c r="Z1935" i="3"/>
  <c r="Z2130" i="3"/>
  <c r="Z2154" i="3"/>
  <c r="Z2173" i="3"/>
  <c r="Z1880" i="3"/>
  <c r="Z1734" i="3"/>
  <c r="Z1780" i="3"/>
  <c r="Z1783" i="3"/>
  <c r="Z1785" i="3"/>
  <c r="Z1792" i="3"/>
  <c r="Z1810" i="3"/>
  <c r="Z1849" i="3"/>
  <c r="Z1857" i="3"/>
  <c r="Z1342" i="3"/>
  <c r="Z1911" i="3"/>
  <c r="Z1507" i="3"/>
  <c r="Z1760" i="3"/>
  <c r="T1759" i="2"/>
  <c r="Z1761" i="3"/>
  <c r="T1760" i="2"/>
  <c r="Z1774" i="3"/>
  <c r="T1773" i="2"/>
  <c r="T1734" i="2"/>
  <c r="Z1735" i="3"/>
  <c r="Z1749" i="3"/>
  <c r="T1748" i="2"/>
  <c r="T1756" i="2"/>
  <c r="Z1757" i="3"/>
  <c r="Z1768" i="3"/>
  <c r="T1767" i="2"/>
  <c r="Z1874" i="3"/>
  <c r="T1873" i="2"/>
  <c r="Z1885" i="3"/>
  <c r="T1884" i="2"/>
  <c r="Z1897" i="3"/>
  <c r="T1896" i="2"/>
  <c r="Z1907" i="3"/>
  <c r="T1906" i="2"/>
  <c r="Z1745" i="3"/>
  <c r="T1744" i="2"/>
  <c r="T1752" i="2"/>
  <c r="Z1753" i="3"/>
  <c r="Z1770" i="3"/>
  <c r="T1769" i="2"/>
  <c r="Z1902" i="3"/>
  <c r="T1901" i="2"/>
  <c r="Z1909" i="3"/>
  <c r="T1908" i="2"/>
  <c r="Z2019" i="3"/>
  <c r="T2018" i="2"/>
  <c r="Z2024" i="3"/>
  <c r="T2023" i="2"/>
  <c r="T2029" i="2"/>
  <c r="Z2030" i="3"/>
  <c r="Z2038" i="3"/>
  <c r="T2037" i="2"/>
  <c r="Z2041" i="3"/>
  <c r="T2040" i="2"/>
  <c r="Z2043" i="3"/>
  <c r="T2042" i="2"/>
  <c r="Z2048" i="3"/>
  <c r="T2047" i="2"/>
  <c r="Z2052" i="3"/>
  <c r="T2051" i="2"/>
  <c r="Z2054" i="3"/>
  <c r="T2053" i="2"/>
  <c r="Z2059" i="3"/>
  <c r="T2058" i="2"/>
  <c r="Z2063" i="3"/>
  <c r="T2062" i="2"/>
  <c r="Z2066" i="3"/>
  <c r="T2065" i="2"/>
  <c r="Z2069" i="3"/>
  <c r="T2068" i="2"/>
  <c r="Z2070" i="3"/>
  <c r="T2069" i="2"/>
  <c r="Z2072" i="3"/>
  <c r="T2071" i="2"/>
  <c r="Z2077" i="3"/>
  <c r="T2076" i="2"/>
  <c r="Z2078" i="3"/>
  <c r="T2077" i="2"/>
  <c r="Z2084" i="3"/>
  <c r="T2083" i="2"/>
  <c r="Z2086" i="3"/>
  <c r="T2085" i="2"/>
  <c r="Z2097" i="3"/>
  <c r="T2096" i="2"/>
  <c r="Z2102" i="3"/>
  <c r="T2101" i="2"/>
  <c r="Z2103" i="3"/>
  <c r="T2102" i="2"/>
  <c r="Z2104" i="3"/>
  <c r="T2103" i="2"/>
  <c r="Z2107" i="3"/>
  <c r="T2106" i="2"/>
  <c r="Z2113" i="3"/>
  <c r="T2112" i="2"/>
  <c r="Z2123" i="3"/>
  <c r="T2122" i="2"/>
  <c r="Z2124" i="3"/>
  <c r="T2123" i="2"/>
  <c r="Z2132" i="3"/>
  <c r="T2131" i="2"/>
  <c r="Z2140" i="3"/>
  <c r="T2139" i="2"/>
  <c r="T1730" i="2"/>
  <c r="Z1731" i="3"/>
  <c r="Z1739" i="3"/>
  <c r="T1738" i="2"/>
  <c r="Z1776" i="3"/>
  <c r="T1775" i="2"/>
  <c r="Z1927" i="3"/>
  <c r="T1926" i="2"/>
  <c r="Z1946" i="3"/>
  <c r="T1945" i="2"/>
  <c r="Z1951" i="3"/>
  <c r="T1950" i="2"/>
  <c r="Z2001" i="3"/>
  <c r="T2000" i="2"/>
  <c r="Z2007" i="3"/>
  <c r="T2006" i="2"/>
  <c r="Z2008" i="3"/>
  <c r="T2007" i="2"/>
  <c r="Z2025" i="3"/>
  <c r="T2024" i="2"/>
  <c r="Z2033" i="3"/>
  <c r="T2032" i="2"/>
  <c r="Z2042" i="3"/>
  <c r="T2041" i="2"/>
  <c r="Z2044" i="3"/>
  <c r="T2043" i="2"/>
  <c r="Z2045" i="3"/>
  <c r="T2044" i="2"/>
  <c r="T2073" i="2"/>
  <c r="Z2074" i="3"/>
  <c r="Z2080" i="3"/>
  <c r="T2079" i="2"/>
  <c r="Z2081" i="3"/>
  <c r="T2080" i="2"/>
  <c r="Z2083" i="3"/>
  <c r="T2082" i="2"/>
  <c r="Z1724" i="3"/>
  <c r="T1723" i="2"/>
  <c r="T1835" i="2"/>
  <c r="Z1836" i="3"/>
  <c r="Z2013" i="3"/>
  <c r="T2012" i="2"/>
  <c r="Z2053" i="3"/>
  <c r="T2052" i="2"/>
  <c r="Z2075" i="3"/>
  <c r="T2074" i="2"/>
  <c r="T1724" i="2"/>
  <c r="Z1725" i="3"/>
  <c r="T1584" i="2"/>
  <c r="Z1585" i="3"/>
  <c r="Z1589" i="3"/>
  <c r="T1588" i="2"/>
  <c r="Z1591" i="3"/>
  <c r="T1590" i="2"/>
  <c r="T1592" i="2"/>
  <c r="Z1593" i="3"/>
  <c r="Z1595" i="3"/>
  <c r="T1594" i="2"/>
  <c r="T1597" i="2"/>
  <c r="Z1598" i="3"/>
  <c r="T1598" i="2"/>
  <c r="Z1599" i="3"/>
  <c r="Z1602" i="3"/>
  <c r="T1601" i="2"/>
  <c r="T1602" i="2"/>
  <c r="Z1603" i="3"/>
  <c r="Z1614" i="3"/>
  <c r="T1613" i="2"/>
  <c r="Z1882" i="3"/>
  <c r="T1881" i="2"/>
  <c r="Z1888" i="3"/>
  <c r="T1887" i="2"/>
  <c r="Z1916" i="3"/>
  <c r="T1915" i="2"/>
  <c r="Z1933" i="3"/>
  <c r="T1932" i="2"/>
  <c r="Z1942" i="3"/>
  <c r="T1941" i="2"/>
  <c r="Z2017" i="3"/>
  <c r="T2016" i="2"/>
  <c r="Z2018" i="3"/>
  <c r="T2017" i="2"/>
  <c r="Z2020" i="3"/>
  <c r="T2019" i="2"/>
  <c r="Z2026" i="3"/>
  <c r="T2025" i="2"/>
  <c r="Z2027" i="3"/>
  <c r="T2026" i="2"/>
  <c r="Z2046" i="3"/>
  <c r="T2045" i="2"/>
  <c r="Z2050" i="3"/>
  <c r="T2049" i="2"/>
  <c r="Z1610" i="3"/>
  <c r="T1609" i="2"/>
  <c r="Z1732" i="3"/>
  <c r="T1731" i="2"/>
  <c r="Z1954" i="3"/>
  <c r="T1953" i="2"/>
  <c r="Z2004" i="3"/>
  <c r="T2003" i="2"/>
  <c r="Z2012" i="3"/>
  <c r="T2011" i="2"/>
  <c r="Z2032" i="3"/>
  <c r="T2031" i="2"/>
  <c r="T1747" i="2"/>
  <c r="Z1748" i="3"/>
  <c r="Z1890" i="3"/>
  <c r="T1889" i="2"/>
  <c r="Z1901" i="3"/>
  <c r="T1900" i="2"/>
  <c r="Z1930" i="3"/>
  <c r="T1929" i="2"/>
  <c r="Z1947" i="3"/>
  <c r="T1946" i="2"/>
  <c r="Z1999" i="3"/>
  <c r="T1998" i="2"/>
  <c r="Z2040" i="3"/>
  <c r="T2039" i="2"/>
  <c r="Z2047" i="3"/>
  <c r="T2046" i="2"/>
  <c r="T2057" i="2"/>
  <c r="Z2058" i="3"/>
  <c r="Z2060" i="3"/>
  <c r="T2059" i="2"/>
  <c r="T2061" i="2"/>
  <c r="Z2062" i="3"/>
  <c r="Z2079" i="3"/>
  <c r="T2078" i="2"/>
  <c r="Z2085" i="3"/>
  <c r="T2084" i="2"/>
  <c r="Z2090" i="3"/>
  <c r="T2089" i="2"/>
  <c r="T2092" i="2"/>
  <c r="Z2093" i="3"/>
  <c r="Z2095" i="3"/>
  <c r="T2094" i="2"/>
  <c r="Z2106" i="3"/>
  <c r="T2105" i="2"/>
  <c r="Z2111" i="3"/>
  <c r="T2110" i="2"/>
  <c r="Z2133" i="3"/>
  <c r="T2132" i="2"/>
  <c r="Z1613" i="3"/>
  <c r="T1612" i="2"/>
  <c r="T1614" i="2"/>
  <c r="Z1615" i="3"/>
  <c r="Z1938" i="3"/>
  <c r="T1937" i="2"/>
  <c r="Z1941" i="3"/>
  <c r="T1940" i="2"/>
  <c r="Z1945" i="3"/>
  <c r="T1944" i="2"/>
  <c r="Z2100" i="3"/>
  <c r="T2099" i="2"/>
  <c r="Z2023" i="3"/>
  <c r="T2022" i="2"/>
  <c r="Z2010" i="3"/>
  <c r="T2009" i="2"/>
  <c r="Z2011" i="3"/>
  <c r="T2010" i="2"/>
  <c r="T2070" i="2"/>
  <c r="Z2071" i="3"/>
  <c r="Z2088" i="3"/>
  <c r="T2087" i="2"/>
  <c r="T2097" i="2"/>
  <c r="Z2098" i="3"/>
  <c r="Z2109" i="3"/>
  <c r="T2108" i="2"/>
  <c r="Z2112" i="3"/>
  <c r="T2111" i="2"/>
  <c r="T2116" i="2"/>
  <c r="Z2117" i="3"/>
  <c r="Z2118" i="3"/>
  <c r="T2117" i="2"/>
  <c r="Z2125" i="3"/>
  <c r="T2124" i="2"/>
  <c r="Z2134" i="3"/>
  <c r="T2133" i="2"/>
  <c r="Z2143" i="3"/>
  <c r="T2142" i="2"/>
  <c r="Z2146" i="3"/>
  <c r="T2145" i="2"/>
  <c r="T1715" i="2"/>
  <c r="Z1716" i="3"/>
  <c r="Z1940" i="3"/>
  <c r="T1939" i="2"/>
  <c r="Z2208" i="3"/>
  <c r="T2207" i="2"/>
  <c r="Z1606" i="3"/>
  <c r="T1605" i="2"/>
  <c r="Z1612" i="3"/>
  <c r="T1611" i="2"/>
  <c r="Z2087" i="3"/>
  <c r="T2086" i="2"/>
  <c r="Z2127" i="3"/>
  <c r="T2126" i="2"/>
  <c r="Z2131" i="3"/>
  <c r="T2130" i="2"/>
  <c r="T2134" i="2"/>
  <c r="Z2135" i="3"/>
  <c r="Z2138" i="3"/>
  <c r="T2137" i="2"/>
  <c r="Z2139" i="3"/>
  <c r="T2138" i="2"/>
  <c r="Z2145" i="3"/>
  <c r="T2144" i="2"/>
  <c r="Z2147" i="3"/>
  <c r="T2146" i="2"/>
  <c r="Z2009" i="3"/>
  <c r="T2008" i="2"/>
  <c r="Z1943" i="3"/>
  <c r="T1942" i="2"/>
  <c r="Z1939" i="3"/>
  <c r="T1938" i="2"/>
  <c r="Z2005" i="3"/>
  <c r="T2004" i="2"/>
  <c r="Z1925" i="3"/>
  <c r="T1924" i="2"/>
  <c r="Z2006" i="3"/>
  <c r="T2005" i="2"/>
  <c r="Z2120" i="3"/>
  <c r="Z2126" i="3"/>
  <c r="Z2149" i="3"/>
  <c r="Z2157" i="3"/>
  <c r="Z2169" i="3"/>
  <c r="Z2175" i="3"/>
  <c r="Z2176" i="3"/>
  <c r="Z2182" i="3"/>
  <c r="Z2191" i="3"/>
  <c r="Z2195" i="3"/>
  <c r="Z2196" i="3"/>
  <c r="Z2206" i="3"/>
  <c r="Z1619" i="3"/>
  <c r="Z1636" i="3"/>
  <c r="Z1649" i="3"/>
  <c r="Z1662" i="3"/>
  <c r="Z1668" i="3"/>
  <c r="Z1674" i="3"/>
  <c r="Z1681" i="3"/>
  <c r="Z1692" i="3"/>
  <c r="Z1698" i="3"/>
  <c r="Z1710" i="3"/>
  <c r="Z1712" i="3"/>
  <c r="Z1718" i="3"/>
  <c r="Z1723" i="3"/>
  <c r="Z1726" i="3"/>
  <c r="Z1778" i="3"/>
  <c r="Z1782" i="3"/>
  <c r="Z1839" i="3"/>
  <c r="Z1936" i="3"/>
  <c r="Z1962" i="3"/>
  <c r="Z1967" i="3"/>
  <c r="Z1978" i="3"/>
  <c r="Z1634" i="3"/>
  <c r="Z1736" i="3"/>
  <c r="Z1744" i="3"/>
  <c r="Z1832" i="3"/>
  <c r="Z1956" i="3"/>
  <c r="Z1985" i="3"/>
  <c r="Z1993" i="3"/>
  <c r="Z2199" i="3"/>
  <c r="Z2209" i="3"/>
  <c r="Z1719" i="3"/>
  <c r="Z1729" i="3"/>
  <c r="Z1586" i="3"/>
  <c r="Z1587" i="3"/>
  <c r="Z1588" i="3"/>
  <c r="Z1590" i="3"/>
  <c r="Z1592" i="3"/>
  <c r="Z1594" i="3"/>
  <c r="Z1596" i="3"/>
  <c r="Z1597" i="3"/>
  <c r="Z1600" i="3"/>
  <c r="Z1601" i="3"/>
  <c r="Z1605" i="3"/>
  <c r="Z1630" i="3"/>
  <c r="Z1638" i="3"/>
  <c r="Z1650" i="3"/>
  <c r="Z1863" i="3"/>
  <c r="Z1870" i="3"/>
  <c r="Z1878" i="3"/>
  <c r="Z1918" i="3"/>
  <c r="Z1921" i="3"/>
  <c r="Z1966" i="3"/>
  <c r="Z2174" i="3"/>
  <c r="Z2177" i="3"/>
  <c r="Z2179" i="3"/>
  <c r="Z2198" i="3"/>
  <c r="Z2205" i="3"/>
  <c r="Z1633" i="3"/>
  <c r="Z1640" i="3"/>
  <c r="Z1648" i="3"/>
  <c r="Z1679" i="3"/>
  <c r="Z1682" i="3"/>
  <c r="Z1685" i="3"/>
  <c r="Z1705" i="3"/>
  <c r="Z1711" i="3"/>
  <c r="Z1722" i="3"/>
  <c r="Z1781" i="3"/>
  <c r="Z1828" i="3"/>
  <c r="Z1847" i="3"/>
  <c r="Z1851" i="3"/>
  <c r="Z1876" i="3"/>
  <c r="Z1891" i="3"/>
  <c r="Z1893" i="3"/>
  <c r="Z1895" i="3"/>
  <c r="Z1910" i="3"/>
  <c r="Z1973" i="3"/>
  <c r="Z1992" i="3"/>
  <c r="Z2189" i="3"/>
  <c r="Z2192" i="3"/>
  <c r="Z2193" i="3"/>
  <c r="Z1645" i="3"/>
  <c r="Z1654" i="3"/>
  <c r="Z1655" i="3"/>
  <c r="Z1657" i="3"/>
  <c r="Z1667" i="3"/>
  <c r="Z1670" i="3"/>
  <c r="Z1672" i="3"/>
  <c r="Z1675" i="3"/>
  <c r="Z1677" i="3"/>
  <c r="Z1690" i="3"/>
  <c r="Z1702" i="3"/>
  <c r="Z1713" i="3"/>
  <c r="Z1721" i="3"/>
  <c r="Z1738" i="3"/>
  <c r="Z1754" i="3"/>
  <c r="Z1794" i="3"/>
  <c r="Z1800" i="3"/>
  <c r="Z1805" i="3"/>
  <c r="Z1843" i="3"/>
  <c r="Z1868" i="3"/>
  <c r="Z1915" i="3"/>
  <c r="Z1958" i="3"/>
  <c r="Z1972" i="3"/>
  <c r="Z1990" i="3"/>
  <c r="Z2119" i="3"/>
  <c r="Z2152" i="3"/>
  <c r="Z2165" i="3"/>
  <c r="Z2171" i="3"/>
  <c r="Z2180" i="3"/>
  <c r="Z2190" i="3"/>
  <c r="Z2203" i="3"/>
  <c r="Z1618" i="3"/>
  <c r="Z1620" i="3"/>
  <c r="Z1621" i="3"/>
  <c r="Z1622" i="3"/>
  <c r="Z1623" i="3"/>
  <c r="Z1635" i="3"/>
  <c r="Z1637" i="3"/>
  <c r="Z1639" i="3"/>
  <c r="Z1641" i="3"/>
  <c r="Z1646" i="3"/>
  <c r="Z1658" i="3"/>
  <c r="Z1659" i="3"/>
  <c r="Z1660" i="3"/>
  <c r="Z1661" i="3"/>
  <c r="Z1665" i="3"/>
  <c r="Z1669" i="3"/>
  <c r="Z1678" i="3"/>
  <c r="Z1680" i="3"/>
  <c r="Z1684" i="3"/>
  <c r="Z1689" i="3"/>
  <c r="Z1691" i="3"/>
  <c r="Z1700" i="3"/>
  <c r="Z1957" i="3"/>
  <c r="Z1979" i="3"/>
  <c r="Z1981" i="3"/>
  <c r="Z1982" i="3"/>
  <c r="Z1987" i="3"/>
  <c r="Z1720" i="3"/>
  <c r="Z2151" i="3"/>
  <c r="Z1656" i="3"/>
  <c r="Z1664" i="3"/>
  <c r="Z1707" i="3"/>
  <c r="Z1928" i="3"/>
  <c r="Z1960" i="3"/>
  <c r="Z2168" i="3"/>
  <c r="Z2197" i="3"/>
  <c r="Z1644" i="3"/>
  <c r="Z1647" i="3"/>
  <c r="Z1653" i="3"/>
  <c r="Z1693" i="3"/>
  <c r="Z1694" i="3"/>
  <c r="Z1697" i="3"/>
  <c r="Z2121" i="3"/>
  <c r="Z2153" i="3"/>
  <c r="Z2155" i="3"/>
  <c r="Z2161" i="3"/>
  <c r="Z2163" i="3"/>
  <c r="Z2164" i="3"/>
  <c r="Z2166" i="3"/>
  <c r="Z2167" i="3"/>
  <c r="Z2172" i="3"/>
  <c r="Z1632" i="3"/>
  <c r="Z1687" i="3"/>
  <c r="Z1964" i="3"/>
  <c r="Z1997" i="3"/>
  <c r="Z1976" i="3"/>
  <c r="Z1955" i="3"/>
  <c r="Z1986" i="3"/>
  <c r="Z1965" i="3"/>
  <c r="Z1696" i="3"/>
  <c r="Z1961" i="3"/>
  <c r="Z1991" i="3"/>
  <c r="Z1994" i="3"/>
  <c r="Z1995" i="3"/>
  <c r="Z1506" i="3"/>
  <c r="Z1458" i="3"/>
  <c r="Z1354" i="3"/>
  <c r="B324" i="2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1008" i="2" s="1"/>
  <c r="B1009" i="2" s="1"/>
  <c r="B1010" i="2" s="1"/>
  <c r="B1011" i="2" s="1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73" i="2" s="1"/>
  <c r="B1374" i="2" s="1"/>
  <c r="B1375" i="2" s="1"/>
  <c r="B1376" i="2" s="1"/>
  <c r="B1377" i="2" s="1"/>
  <c r="B1378" i="2" s="1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B1389" i="2" s="1"/>
  <c r="B1390" i="2" s="1"/>
  <c r="B1391" i="2" s="1"/>
  <c r="B1392" i="2" s="1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B1425" i="2" s="1"/>
  <c r="B1426" i="2" s="1"/>
  <c r="B1427" i="2" s="1"/>
  <c r="B1428" i="2" s="1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B1463" i="2" s="1"/>
  <c r="B1464" i="2" s="1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B1477" i="2" s="1"/>
  <c r="B1478" i="2" s="1"/>
  <c r="B1479" i="2" s="1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B1659" i="2" s="1"/>
  <c r="B1660" i="2" s="1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B1753" i="2" s="1"/>
  <c r="B1754" i="2" s="1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B1778" i="2" s="1"/>
  <c r="B1779" i="2" s="1"/>
  <c r="B1780" i="2" s="1"/>
  <c r="B1781" i="2" s="1"/>
  <c r="B1782" i="2" s="1"/>
  <c r="B1783" i="2" s="1"/>
  <c r="B1784" i="2" s="1"/>
  <c r="B1785" i="2" s="1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B1808" i="2" s="1"/>
  <c r="B1809" i="2" s="1"/>
  <c r="B1810" i="2" s="1"/>
  <c r="B1811" i="2" s="1"/>
  <c r="B1812" i="2" s="1"/>
  <c r="B1813" i="2" s="1"/>
  <c r="B1814" i="2" s="1"/>
  <c r="B1815" i="2" s="1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B1839" i="2" s="1"/>
  <c r="B1840" i="2" s="1"/>
  <c r="B1841" i="2" s="1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B1865" i="2" s="1"/>
  <c r="B1866" i="2" s="1"/>
  <c r="B1867" i="2" s="1"/>
  <c r="B1868" i="2" s="1"/>
  <c r="B1869" i="2" s="1"/>
  <c r="B1870" i="2" s="1"/>
  <c r="B1871" i="2" s="1"/>
  <c r="B1872" i="2" s="1"/>
  <c r="B1873" i="2" s="1"/>
  <c r="B1874" i="2" s="1"/>
  <c r="B1875" i="2" s="1"/>
  <c r="B1876" i="2" s="1"/>
  <c r="B1877" i="2" s="1"/>
  <c r="B1878" i="2" s="1"/>
  <c r="B1879" i="2" s="1"/>
  <c r="B1880" i="2" s="1"/>
  <c r="B1881" i="2" s="1"/>
  <c r="B1882" i="2" s="1"/>
  <c r="B1883" i="2" s="1"/>
  <c r="B1884" i="2" s="1"/>
  <c r="B1885" i="2" s="1"/>
  <c r="B1886" i="2" s="1"/>
  <c r="B1887" i="2" s="1"/>
  <c r="B1888" i="2" s="1"/>
  <c r="B1889" i="2" s="1"/>
  <c r="B1890" i="2" s="1"/>
  <c r="B1891" i="2" s="1"/>
  <c r="B1892" i="2" s="1"/>
  <c r="B1893" i="2" s="1"/>
  <c r="B1894" i="2" s="1"/>
  <c r="B1895" i="2" s="1"/>
  <c r="B1896" i="2" s="1"/>
  <c r="B1897" i="2" s="1"/>
  <c r="B1898" i="2" s="1"/>
  <c r="B1899" i="2" s="1"/>
  <c r="B1900" i="2" s="1"/>
  <c r="B1901" i="2" s="1"/>
  <c r="B1902" i="2" s="1"/>
  <c r="B1903" i="2" s="1"/>
  <c r="B1904" i="2" s="1"/>
  <c r="B1905" i="2" s="1"/>
  <c r="B1906" i="2" s="1"/>
  <c r="B1907" i="2" s="1"/>
  <c r="B1908" i="2" s="1"/>
  <c r="B1909" i="2" s="1"/>
  <c r="B1910" i="2" s="1"/>
  <c r="B1911" i="2" s="1"/>
  <c r="B1912" i="2" s="1"/>
  <c r="B1913" i="2" s="1"/>
  <c r="B1914" i="2" s="1"/>
  <c r="B1915" i="2" s="1"/>
  <c r="B1916" i="2" s="1"/>
  <c r="B1917" i="2" s="1"/>
  <c r="B1918" i="2" s="1"/>
  <c r="B1919" i="2" s="1"/>
  <c r="B1920" i="2" s="1"/>
  <c r="B1921" i="2" s="1"/>
  <c r="B1922" i="2" s="1"/>
  <c r="B1923" i="2" s="1"/>
  <c r="B1924" i="2" s="1"/>
  <c r="B1925" i="2" s="1"/>
  <c r="B1926" i="2" s="1"/>
  <c r="B1927" i="2" s="1"/>
  <c r="B1928" i="2" s="1"/>
  <c r="B1929" i="2" s="1"/>
  <c r="B1930" i="2" s="1"/>
  <c r="B1931" i="2" s="1"/>
  <c r="B1932" i="2" s="1"/>
  <c r="B1933" i="2" s="1"/>
  <c r="B1934" i="2" s="1"/>
  <c r="B1935" i="2" s="1"/>
  <c r="B1936" i="2" s="1"/>
  <c r="B1937" i="2" s="1"/>
  <c r="B1938" i="2" s="1"/>
  <c r="B1939" i="2" s="1"/>
  <c r="B1940" i="2" s="1"/>
  <c r="B1941" i="2" s="1"/>
  <c r="B1942" i="2" s="1"/>
  <c r="B1943" i="2" s="1"/>
  <c r="B1944" i="2" s="1"/>
  <c r="B1945" i="2" s="1"/>
  <c r="B1946" i="2" s="1"/>
  <c r="B1947" i="2" s="1"/>
  <c r="B1948" i="2" s="1"/>
  <c r="B1949" i="2" s="1"/>
  <c r="B1950" i="2" s="1"/>
  <c r="B1951" i="2" s="1"/>
  <c r="B1952" i="2" s="1"/>
  <c r="B1953" i="2" s="1"/>
  <c r="B1954" i="2" s="1"/>
  <c r="B1955" i="2" s="1"/>
  <c r="B1956" i="2" s="1"/>
  <c r="B1957" i="2" s="1"/>
  <c r="B1958" i="2" s="1"/>
  <c r="B1959" i="2" s="1"/>
  <c r="B1960" i="2" s="1"/>
  <c r="B1961" i="2" s="1"/>
  <c r="B1962" i="2" s="1"/>
  <c r="B1963" i="2" s="1"/>
  <c r="B1964" i="2" s="1"/>
  <c r="B1965" i="2" s="1"/>
  <c r="B1966" i="2" s="1"/>
  <c r="B1967" i="2" s="1"/>
  <c r="B1968" i="2" s="1"/>
  <c r="B1969" i="2" s="1"/>
  <c r="B1970" i="2" s="1"/>
  <c r="B1971" i="2" s="1"/>
  <c r="B1972" i="2" s="1"/>
  <c r="B1973" i="2" s="1"/>
  <c r="B1974" i="2" s="1"/>
  <c r="B1975" i="2" s="1"/>
  <c r="B1976" i="2" s="1"/>
  <c r="B1977" i="2" s="1"/>
  <c r="B1978" i="2" s="1"/>
  <c r="B1979" i="2" s="1"/>
  <c r="B1980" i="2" s="1"/>
  <c r="B1981" i="2" s="1"/>
  <c r="B1982" i="2" s="1"/>
  <c r="B1983" i="2" s="1"/>
  <c r="B1984" i="2" s="1"/>
  <c r="B1985" i="2" s="1"/>
  <c r="B1986" i="2" s="1"/>
  <c r="B1987" i="2" s="1"/>
  <c r="B1988" i="2" s="1"/>
  <c r="B1989" i="2" s="1"/>
  <c r="B1990" i="2" s="1"/>
  <c r="B1991" i="2" s="1"/>
  <c r="B1992" i="2" s="1"/>
  <c r="B1993" i="2" s="1"/>
  <c r="B1994" i="2" s="1"/>
  <c r="B1995" i="2" s="1"/>
  <c r="B1996" i="2" s="1"/>
  <c r="B1997" i="2" s="1"/>
  <c r="B1998" i="2" s="1"/>
  <c r="B1999" i="2" s="1"/>
  <c r="B2000" i="2" s="1"/>
  <c r="B2001" i="2" s="1"/>
  <c r="B2002" i="2" s="1"/>
  <c r="B2003" i="2" s="1"/>
  <c r="B2004" i="2" s="1"/>
  <c r="B2005" i="2" s="1"/>
  <c r="B2006" i="2" s="1"/>
  <c r="B2007" i="2" s="1"/>
  <c r="B2008" i="2" s="1"/>
  <c r="B2009" i="2" s="1"/>
  <c r="B2010" i="2" s="1"/>
  <c r="B2011" i="2" s="1"/>
  <c r="B2012" i="2" s="1"/>
  <c r="B2013" i="2" s="1"/>
  <c r="B2014" i="2" s="1"/>
  <c r="B2015" i="2" s="1"/>
  <c r="B2016" i="2" s="1"/>
  <c r="B2017" i="2" s="1"/>
  <c r="B2018" i="2" s="1"/>
  <c r="B2019" i="2" s="1"/>
  <c r="B2020" i="2" s="1"/>
  <c r="B2021" i="2" s="1"/>
  <c r="B2022" i="2" s="1"/>
  <c r="B2023" i="2" s="1"/>
  <c r="B2024" i="2" s="1"/>
  <c r="B2025" i="2" s="1"/>
  <c r="B2026" i="2" s="1"/>
  <c r="B2027" i="2" s="1"/>
  <c r="B2028" i="2" s="1"/>
  <c r="B2029" i="2" s="1"/>
  <c r="B2030" i="2" s="1"/>
  <c r="B2031" i="2" s="1"/>
  <c r="B2032" i="2" s="1"/>
  <c r="B2033" i="2" s="1"/>
  <c r="B2034" i="2" s="1"/>
  <c r="B2035" i="2" s="1"/>
  <c r="B2036" i="2" s="1"/>
  <c r="B2037" i="2" s="1"/>
  <c r="B2038" i="2" s="1"/>
  <c r="B2039" i="2" s="1"/>
  <c r="B2040" i="2" s="1"/>
  <c r="B2041" i="2" s="1"/>
  <c r="B2042" i="2" s="1"/>
  <c r="B2043" i="2" s="1"/>
  <c r="B2044" i="2" s="1"/>
  <c r="B2045" i="2" s="1"/>
  <c r="B2046" i="2" s="1"/>
  <c r="B2047" i="2" s="1"/>
  <c r="B2048" i="2" s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B2082" i="2" s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B2093" i="2" s="1"/>
  <c r="B2094" i="2" s="1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B2124" i="2" s="1"/>
  <c r="B2125" i="2" s="1"/>
  <c r="B2126" i="2" s="1"/>
  <c r="B2127" i="2" s="1"/>
  <c r="B2128" i="2" s="1"/>
  <c r="B2129" i="2" s="1"/>
  <c r="B2130" i="2" s="1"/>
  <c r="B2131" i="2" s="1"/>
  <c r="B2132" i="2" s="1"/>
  <c r="B2133" i="2" s="1"/>
  <c r="B2134" i="2" s="1"/>
  <c r="B2135" i="2" s="1"/>
  <c r="B2136" i="2" s="1"/>
  <c r="B2137" i="2" s="1"/>
  <c r="B2138" i="2" s="1"/>
  <c r="B2139" i="2" s="1"/>
  <c r="B2140" i="2" s="1"/>
  <c r="B2141" i="2" s="1"/>
  <c r="B2142" i="2" s="1"/>
  <c r="B2143" i="2" s="1"/>
  <c r="B2144" i="2" s="1"/>
  <c r="B2145" i="2" s="1"/>
  <c r="B2146" i="2" s="1"/>
  <c r="B2147" i="2" s="1"/>
  <c r="B2148" i="2" s="1"/>
  <c r="B2149" i="2" s="1"/>
  <c r="B2150" i="2" s="1"/>
  <c r="B2151" i="2" s="1"/>
  <c r="B2152" i="2" s="1"/>
  <c r="B2153" i="2" s="1"/>
  <c r="B2154" i="2" s="1"/>
  <c r="B2155" i="2" s="1"/>
  <c r="B2156" i="2" s="1"/>
  <c r="B2157" i="2" s="1"/>
  <c r="B2158" i="2" s="1"/>
  <c r="B2159" i="2" s="1"/>
  <c r="B2160" i="2" s="1"/>
  <c r="B2161" i="2" s="1"/>
  <c r="B2162" i="2" s="1"/>
  <c r="B2163" i="2" s="1"/>
  <c r="B2164" i="2" s="1"/>
  <c r="B2165" i="2" s="1"/>
  <c r="B2166" i="2" s="1"/>
  <c r="B2167" i="2" s="1"/>
  <c r="B2168" i="2" s="1"/>
  <c r="B2169" i="2" s="1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A1730" i="3"/>
  <c r="A1973" i="3"/>
  <c r="A2161" i="3"/>
  <c r="A2163" i="3"/>
  <c r="A2164" i="3"/>
  <c r="A2172" i="3"/>
  <c r="A1728" i="3"/>
  <c r="A1731" i="3"/>
  <c r="A1738" i="3"/>
  <c r="A1743" i="3"/>
  <c r="A1591" i="3"/>
  <c r="A1597" i="3"/>
  <c r="A1601" i="3"/>
  <c r="A1893" i="3"/>
  <c r="A2003" i="3"/>
  <c r="A2187" i="3"/>
  <c r="A1688" i="3"/>
  <c r="A1726" i="3"/>
  <c r="A1772" i="3"/>
  <c r="A1854" i="3"/>
  <c r="A1900" i="3"/>
  <c r="A1971" i="3"/>
  <c r="A2035" i="3"/>
  <c r="A1649" i="3"/>
  <c r="A1717" i="3"/>
  <c r="A1786" i="3"/>
  <c r="A1866" i="3"/>
  <c r="A1984" i="3"/>
  <c r="A2002" i="3"/>
  <c r="A2045" i="3"/>
  <c r="A2076" i="3"/>
  <c r="A2126" i="3"/>
  <c r="A2170" i="3"/>
  <c r="A1663" i="3"/>
  <c r="A1723" i="3"/>
  <c r="A1777" i="3"/>
  <c r="A1878" i="3"/>
  <c r="A1967" i="3"/>
  <c r="A2004" i="3"/>
  <c r="A2153" i="3"/>
  <c r="A1610" i="3"/>
  <c r="A1651" i="3"/>
  <c r="A1711" i="3"/>
  <c r="A1765" i="3"/>
  <c r="A1799" i="3"/>
  <c r="A1813" i="3"/>
  <c r="A1822" i="3"/>
  <c r="A1844" i="3"/>
  <c r="A1804" i="3"/>
  <c r="A1806" i="3"/>
  <c r="A1812" i="3"/>
  <c r="A1925" i="3"/>
  <c r="A1930" i="3"/>
  <c r="A1935" i="3"/>
  <c r="A1940" i="3"/>
  <c r="A1941" i="3"/>
  <c r="A1952" i="3"/>
  <c r="A1953" i="3"/>
  <c r="A1956" i="3"/>
  <c r="A1961" i="3"/>
  <c r="A1965" i="3"/>
  <c r="A1986" i="3"/>
  <c r="A1990" i="3"/>
  <c r="A1995" i="3"/>
  <c r="A1996" i="3"/>
  <c r="A1998" i="3"/>
  <c r="A2011" i="3"/>
  <c r="A2015" i="3"/>
  <c r="A2016" i="3"/>
  <c r="A2024" i="3"/>
  <c r="A2030" i="3"/>
  <c r="A2062" i="3"/>
  <c r="A2073" i="3"/>
  <c r="A2077" i="3"/>
  <c r="A2109" i="3"/>
  <c r="A2123" i="3"/>
  <c r="A2169" i="3"/>
  <c r="A2192" i="3"/>
  <c r="A2206" i="3"/>
  <c r="A1677" i="3"/>
  <c r="A1699" i="3"/>
  <c r="A1766" i="3"/>
  <c r="A1821" i="3"/>
  <c r="A1933" i="3"/>
  <c r="A1947" i="3"/>
  <c r="A1669" i="3"/>
  <c r="A1741" i="3"/>
  <c r="A1945" i="3"/>
  <c r="A1949" i="3"/>
  <c r="A1608" i="3"/>
  <c r="A1863" i="3"/>
  <c r="A1982" i="3"/>
  <c r="A1983" i="3"/>
  <c r="A1985" i="3"/>
  <c r="A2094" i="3"/>
  <c r="A1742" i="3"/>
  <c r="A1744" i="3"/>
  <c r="A1753" i="3"/>
  <c r="A1837" i="3"/>
  <c r="A2061" i="3"/>
  <c r="A2063" i="3"/>
  <c r="A2133" i="3"/>
  <c r="A2134" i="3"/>
  <c r="A1578" i="3"/>
  <c r="A1579" i="3"/>
  <c r="A1587" i="3"/>
  <c r="A1594" i="3"/>
  <c r="A1598" i="3"/>
  <c r="A1603" i="3"/>
  <c r="A1617" i="3"/>
  <c r="A1851" i="3"/>
  <c r="A1927" i="3"/>
  <c r="A2023" i="3"/>
  <c r="A1645" i="3"/>
  <c r="A1676" i="3"/>
  <c r="A1746" i="3"/>
  <c r="A1819" i="3"/>
  <c r="A1873" i="3"/>
  <c r="A1903" i="3"/>
  <c r="A1999" i="3"/>
  <c r="A1674" i="3"/>
  <c r="A1696" i="3"/>
  <c r="A1815" i="3"/>
  <c r="A1870" i="3"/>
  <c r="A1892" i="3"/>
  <c r="A1979" i="3"/>
  <c r="A2019" i="3"/>
  <c r="A2118" i="3"/>
  <c r="A1607" i="3"/>
  <c r="A1686" i="3"/>
  <c r="A1756" i="3"/>
  <c r="A1775" i="3"/>
  <c r="A1800" i="3"/>
  <c r="A1934" i="3"/>
  <c r="A1978" i="3"/>
  <c r="A2022" i="3"/>
  <c r="A2090" i="3"/>
  <c r="A2145" i="3"/>
  <c r="A2162" i="3"/>
  <c r="A1641" i="3"/>
  <c r="A1665" i="3"/>
  <c r="A1733" i="3"/>
  <c r="A1758" i="3"/>
  <c r="A2082" i="3"/>
  <c r="A2198" i="3"/>
  <c r="A2203" i="3"/>
  <c r="A1987" i="3"/>
  <c r="A1994" i="3"/>
  <c r="A1630" i="3"/>
  <c r="A1634" i="3"/>
  <c r="A2191" i="3"/>
  <c r="A2155" i="3"/>
  <c r="A1633" i="3"/>
  <c r="A1638" i="3"/>
  <c r="A1659" i="3"/>
  <c r="A1668" i="3"/>
  <c r="A1810" i="3"/>
  <c r="A1817" i="3"/>
  <c r="A1895" i="3"/>
  <c r="A1575" i="3"/>
  <c r="A1586" i="3"/>
  <c r="A1592" i="3"/>
  <c r="A1839" i="3"/>
  <c r="A1816" i="3"/>
  <c r="A1869" i="3"/>
  <c r="A1948" i="3"/>
  <c r="A1989" i="3"/>
  <c r="A1647" i="3"/>
  <c r="A1703" i="3"/>
  <c r="A1807" i="3"/>
  <c r="A1957" i="3"/>
  <c r="A2000" i="3"/>
  <c r="A2068" i="3"/>
  <c r="A2084" i="3"/>
  <c r="A2132" i="3"/>
  <c r="A2178" i="3"/>
  <c r="A1781" i="3"/>
  <c r="A1798" i="3"/>
  <c r="A1801" i="3"/>
  <c r="A1875" i="3"/>
  <c r="A1876" i="3"/>
  <c r="A2037" i="3"/>
  <c r="A2039" i="3"/>
  <c r="A2050" i="3"/>
  <c r="A2055" i="3"/>
  <c r="A1705" i="3"/>
  <c r="A1785" i="3"/>
  <c r="A2095" i="3"/>
  <c r="A2102" i="3"/>
  <c r="A2105" i="3"/>
  <c r="A1855" i="3"/>
  <c r="A1862" i="3"/>
  <c r="A1864" i="3"/>
  <c r="A2064" i="3"/>
  <c r="A1921" i="3"/>
  <c r="A2042" i="3"/>
  <c r="A2047" i="3"/>
  <c r="A2057" i="3"/>
  <c r="A1794" i="3"/>
  <c r="A1796" i="3"/>
  <c r="A2017" i="3"/>
  <c r="A2096" i="3"/>
  <c r="A2097" i="3"/>
  <c r="A2160" i="3"/>
  <c r="A1574" i="3"/>
  <c r="A1590" i="3"/>
  <c r="A1596" i="3"/>
  <c r="A1602" i="3"/>
  <c r="A1624" i="3"/>
  <c r="A1908" i="3"/>
  <c r="A2190" i="3"/>
  <c r="A1681" i="3"/>
  <c r="A1735" i="3"/>
  <c r="A1885" i="3"/>
  <c r="A1905" i="3"/>
  <c r="A2188" i="3"/>
  <c r="A1679" i="3"/>
  <c r="A1759" i="3"/>
  <c r="A1846" i="3"/>
  <c r="A1896" i="3"/>
  <c r="A1980" i="3"/>
  <c r="A2144" i="3"/>
  <c r="A2204" i="3"/>
  <c r="A1698" i="3"/>
  <c r="A1767" i="3"/>
  <c r="A1909" i="3"/>
  <c r="A1631" i="3"/>
  <c r="A1639" i="3"/>
  <c r="A1650" i="3"/>
  <c r="A1829" i="3"/>
  <c r="A1830" i="3"/>
  <c r="A2001" i="3"/>
  <c r="A2009" i="3"/>
  <c r="A2021" i="3"/>
  <c r="A1636" i="3"/>
  <c r="A1653" i="3"/>
  <c r="A1661" i="3"/>
  <c r="A1959" i="3"/>
  <c r="A1960" i="3"/>
  <c r="A2207" i="3"/>
  <c r="A1606" i="3"/>
  <c r="A1962" i="3"/>
  <c r="A2070" i="3"/>
  <c r="A1879" i="3"/>
  <c r="A1883" i="3"/>
  <c r="A2026" i="3"/>
  <c r="A2121" i="3"/>
  <c r="A2122" i="3"/>
  <c r="A2127" i="3"/>
  <c r="A2174" i="3"/>
  <c r="A2176" i="3"/>
  <c r="A2177" i="3"/>
  <c r="A1576" i="3"/>
  <c r="A1589" i="3"/>
  <c r="A1600" i="3"/>
  <c r="A1612" i="3"/>
  <c r="A1880" i="3"/>
  <c r="A1938" i="3"/>
  <c r="A2196" i="3"/>
  <c r="A1702" i="3"/>
  <c r="A1736" i="3"/>
  <c r="A1774" i="3"/>
  <c r="A1858" i="3"/>
  <c r="A1898" i="3"/>
  <c r="A1936" i="3"/>
  <c r="A1975" i="3"/>
  <c r="A1632" i="3"/>
  <c r="A1727" i="3"/>
  <c r="A1832" i="3"/>
  <c r="A1872" i="3"/>
  <c r="A1920" i="3"/>
  <c r="A1937" i="3"/>
  <c r="A2092" i="3"/>
  <c r="A2138" i="3"/>
  <c r="A1655" i="3"/>
  <c r="A1675" i="3"/>
  <c r="A1868" i="3"/>
  <c r="A1943" i="3"/>
  <c r="A1968" i="3"/>
  <c r="A2013" i="3"/>
  <c r="A2075" i="3"/>
  <c r="A2141" i="3"/>
  <c r="A2159" i="3"/>
  <c r="A2167" i="3"/>
  <c r="A1658" i="3"/>
  <c r="A1709" i="3"/>
  <c r="A1740" i="3"/>
  <c r="A1752" i="3"/>
  <c r="A1788" i="3"/>
  <c r="A1809" i="3"/>
  <c r="A1838" i="3"/>
  <c r="A1853" i="3"/>
  <c r="A2049" i="3"/>
  <c r="A2060" i="3"/>
  <c r="A2067" i="3"/>
  <c r="A2091" i="3"/>
  <c r="A2114" i="3"/>
  <c r="A2130" i="3"/>
  <c r="A2186" i="3"/>
  <c r="A2205" i="3"/>
  <c r="A2209" i="3"/>
  <c r="A1637" i="3"/>
  <c r="A1689" i="3"/>
  <c r="A1701" i="3"/>
  <c r="A1719" i="3"/>
  <c r="A1831" i="3"/>
  <c r="A1843" i="3"/>
  <c r="A1847" i="3"/>
  <c r="A1963" i="3"/>
  <c r="A1685" i="3"/>
  <c r="A1694" i="3"/>
  <c r="A1966" i="3"/>
  <c r="A2038" i="3"/>
  <c r="A2046" i="3"/>
  <c r="A2051" i="3"/>
  <c r="A2054" i="3"/>
  <c r="A1611" i="3"/>
  <c r="A1620" i="3"/>
  <c r="A1802" i="3"/>
  <c r="A1919" i="3"/>
  <c r="A2018" i="3"/>
  <c r="A2028" i="3"/>
  <c r="A2103" i="3"/>
  <c r="A2183" i="3"/>
  <c r="A2189" i="3"/>
  <c r="A2194" i="3"/>
  <c r="A2201" i="3"/>
  <c r="A2208" i="3"/>
  <c r="A1913" i="3"/>
  <c r="A1914" i="3"/>
  <c r="A1915" i="3"/>
  <c r="A2139" i="3"/>
  <c r="A2202" i="3"/>
  <c r="A1570" i="3"/>
  <c r="A1580" i="3"/>
  <c r="A1605" i="3"/>
  <c r="A2005" i="3"/>
  <c r="A2041" i="3"/>
  <c r="A1662" i="3"/>
  <c r="A1715" i="3"/>
  <c r="A1783" i="3"/>
  <c r="A1833" i="3"/>
  <c r="A1907" i="3"/>
  <c r="A1969" i="3"/>
  <c r="A2033" i="3"/>
  <c r="A1648" i="3"/>
  <c r="A1792" i="3"/>
  <c r="A1836" i="3"/>
  <c r="A1888" i="3"/>
  <c r="A2025" i="3"/>
  <c r="A2125" i="3"/>
  <c r="A2140" i="3"/>
  <c r="A1619" i="3"/>
  <c r="A1672" i="3"/>
  <c r="A1693" i="3"/>
  <c r="A1734" i="3"/>
  <c r="A1770" i="3"/>
  <c r="A1805" i="3"/>
  <c r="A1911" i="3"/>
  <c r="A1944" i="3"/>
  <c r="A1991" i="3"/>
  <c r="A2052" i="3"/>
  <c r="A2108" i="3"/>
  <c r="A2154" i="3"/>
  <c r="A2175" i="3"/>
  <c r="A1691" i="3"/>
  <c r="A1729" i="3"/>
  <c r="A1761" i="3"/>
  <c r="A1825" i="3"/>
  <c r="A2111" i="3"/>
  <c r="A2137" i="3"/>
  <c r="A2171" i="3"/>
  <c r="A2193" i="3"/>
  <c r="A2008" i="3"/>
  <c r="A1697" i="3"/>
  <c r="A1845" i="3"/>
  <c r="A1848" i="3"/>
  <c r="A2043" i="3"/>
  <c r="A2053" i="3"/>
  <c r="A2056" i="3"/>
  <c r="A2058" i="3"/>
  <c r="A2059" i="3"/>
  <c r="A2020" i="3"/>
  <c r="A2027" i="3"/>
  <c r="A2110" i="3"/>
  <c r="A2116" i="3"/>
  <c r="A2117" i="3"/>
  <c r="A2119" i="3"/>
  <c r="A2120" i="3"/>
  <c r="A1780" i="3"/>
  <c r="A1782" i="3"/>
  <c r="A1787" i="3"/>
  <c r="A2010" i="3"/>
  <c r="A2012" i="3"/>
  <c r="A2081" i="3"/>
  <c r="A2086" i="3"/>
  <c r="A2146" i="3"/>
  <c r="A2147" i="3"/>
  <c r="A2148" i="3"/>
  <c r="A2149" i="3"/>
  <c r="A2150" i="3"/>
  <c r="A1572" i="3"/>
  <c r="A1583" i="3"/>
  <c r="A1584" i="3"/>
  <c r="A1585" i="3"/>
  <c r="A1593" i="3"/>
  <c r="A1599" i="3"/>
  <c r="A1609" i="3"/>
  <c r="A1852" i="3"/>
  <c r="A1910" i="3"/>
  <c r="A2036" i="3"/>
  <c r="A1652" i="3"/>
  <c r="A1708" i="3"/>
  <c r="A1808" i="3"/>
  <c r="A1861" i="3"/>
  <c r="A1683" i="3"/>
  <c r="A1768" i="3"/>
  <c r="A1859" i="3"/>
  <c r="A1881" i="3"/>
  <c r="A1922" i="3"/>
  <c r="A1974" i="3"/>
  <c r="A2071" i="3"/>
  <c r="A2182" i="3"/>
  <c r="A1712" i="3"/>
  <c r="A1763" i="3"/>
  <c r="A1784" i="3"/>
  <c r="A1811" i="3"/>
  <c r="A1882" i="3"/>
  <c r="A1964" i="3"/>
  <c r="A1976" i="3"/>
  <c r="A2007" i="3"/>
  <c r="A2078" i="3"/>
  <c r="A1865" i="3"/>
  <c r="A1867" i="3"/>
  <c r="A1874" i="3"/>
  <c r="A1890" i="3"/>
  <c r="A1754" i="3"/>
  <c r="A1760" i="3"/>
  <c r="A1814" i="3"/>
  <c r="A1887" i="3"/>
  <c r="A1891" i="3"/>
  <c r="A1894" i="3"/>
  <c r="A1899" i="3"/>
  <c r="A2065" i="3"/>
  <c r="A2087" i="3"/>
  <c r="A2195" i="3"/>
  <c r="A1823" i="3"/>
  <c r="A1877" i="3"/>
  <c r="A1840" i="3"/>
  <c r="A1951" i="3"/>
  <c r="A2085" i="3"/>
  <c r="A2158" i="3"/>
  <c r="A1635" i="3"/>
  <c r="A1666" i="3"/>
  <c r="A1678" i="3"/>
  <c r="A1690" i="3"/>
  <c r="A1706" i="3"/>
  <c r="A1707" i="3"/>
  <c r="A1710" i="3"/>
  <c r="A1720" i="3"/>
  <c r="A1722" i="3"/>
  <c r="A1725" i="3"/>
  <c r="A1577" i="3"/>
  <c r="A1588" i="3"/>
  <c r="A1595" i="3"/>
  <c r="A1618" i="3"/>
  <c r="A1972" i="3"/>
  <c r="A2031" i="3"/>
  <c r="A1629" i="3"/>
  <c r="A1684" i="3"/>
  <c r="A1826" i="3"/>
  <c r="A1889" i="3"/>
  <c r="A2014" i="3"/>
  <c r="A2200" i="3"/>
  <c r="A1692" i="3"/>
  <c r="A1778" i="3"/>
  <c r="A1841" i="3"/>
  <c r="A1904" i="3"/>
  <c r="A1932" i="3"/>
  <c r="A1997" i="3"/>
  <c r="A2029" i="3"/>
  <c r="A2104" i="3"/>
  <c r="A2142" i="3"/>
  <c r="A1664" i="3"/>
  <c r="A1737" i="3"/>
  <c r="A1771" i="3"/>
  <c r="A1745" i="3"/>
  <c r="A1747" i="3"/>
  <c r="A1748" i="3"/>
  <c r="A1749" i="3"/>
  <c r="A1834" i="3"/>
  <c r="A1776" i="3"/>
  <c r="A1977" i="3"/>
  <c r="A1981" i="3"/>
  <c r="A1988" i="3"/>
  <c r="A1673" i="3"/>
  <c r="A1789" i="3"/>
  <c r="A1793" i="3"/>
  <c r="A2066" i="3"/>
  <c r="A2069" i="3"/>
  <c r="A2079" i="3"/>
  <c r="A2080" i="3"/>
  <c r="A2083" i="3"/>
  <c r="A2089" i="3"/>
  <c r="A1824" i="3"/>
  <c r="A1886" i="3"/>
  <c r="A1897" i="3"/>
  <c r="A1906" i="3"/>
  <c r="A1918" i="3"/>
  <c r="A1924" i="3"/>
  <c r="A2124" i="3"/>
  <c r="A2135" i="3"/>
  <c r="A1613" i="3"/>
  <c r="A1614" i="3"/>
  <c r="A1615" i="3"/>
  <c r="A1616" i="3"/>
  <c r="A1623" i="3"/>
  <c r="A1625" i="3"/>
  <c r="A1626" i="3"/>
  <c r="A1849" i="3"/>
  <c r="A1850" i="3"/>
  <c r="A1901" i="3"/>
  <c r="A1902" i="3"/>
  <c r="A2044" i="3"/>
  <c r="A2048" i="3"/>
  <c r="A2101" i="3"/>
  <c r="A2106" i="3"/>
  <c r="A2113" i="3"/>
  <c r="A1573" i="3"/>
  <c r="A1582" i="3"/>
  <c r="A1912" i="3"/>
  <c r="A1916" i="3"/>
  <c r="A1917" i="3"/>
  <c r="A1939" i="3"/>
  <c r="A1942" i="3"/>
  <c r="A1946" i="3"/>
  <c r="A1950" i="3"/>
  <c r="A1954" i="3"/>
  <c r="A1958" i="3"/>
  <c r="A2034" i="3"/>
  <c r="A2074" i="3"/>
  <c r="A2088" i="3"/>
  <c r="A2099" i="3"/>
  <c r="A2112" i="3"/>
  <c r="A2115" i="3"/>
  <c r="A2128" i="3"/>
  <c r="A2129" i="3"/>
  <c r="A2131" i="3"/>
  <c r="A2151" i="3"/>
  <c r="A2152" i="3"/>
  <c r="A2156" i="3"/>
  <c r="A2165" i="3"/>
  <c r="A2166" i="3"/>
  <c r="A2168" i="3"/>
  <c r="A2173" i="3"/>
  <c r="A2179" i="3"/>
  <c r="A2180" i="3"/>
  <c r="A2181" i="3"/>
  <c r="A2184" i="3"/>
  <c r="A2185" i="3"/>
  <c r="A2197" i="3"/>
  <c r="A2199" i="3"/>
  <c r="A1604" i="3"/>
  <c r="A1621" i="3"/>
  <c r="A1622" i="3"/>
  <c r="A1627" i="3"/>
  <c r="A1628" i="3"/>
  <c r="A1640" i="3"/>
  <c r="A1642" i="3"/>
  <c r="A1644" i="3"/>
  <c r="A1646" i="3"/>
  <c r="A1654" i="3"/>
  <c r="A1656" i="3"/>
  <c r="A1657" i="3"/>
  <c r="A1667" i="3"/>
  <c r="A1670" i="3"/>
  <c r="A1680" i="3"/>
  <c r="A1704" i="3"/>
  <c r="A1714" i="3"/>
  <c r="A1721" i="3"/>
  <c r="A1724" i="3"/>
  <c r="A1732" i="3"/>
  <c r="A1790" i="3"/>
  <c r="A1795" i="3"/>
  <c r="A1871" i="3"/>
  <c r="A2032" i="3"/>
  <c r="A2093" i="3"/>
  <c r="A2098" i="3"/>
  <c r="A2100" i="3"/>
  <c r="A1687" i="3"/>
  <c r="A1695" i="3"/>
  <c r="A1700" i="3"/>
  <c r="A1820" i="3"/>
  <c r="A1931" i="3"/>
  <c r="A1993" i="3"/>
  <c r="A2006" i="3"/>
  <c r="A1884" i="3"/>
  <c r="A2107" i="3"/>
  <c r="A1769" i="3"/>
  <c r="A1856" i="3"/>
  <c r="A1857" i="3"/>
  <c r="A1860" i="3"/>
  <c r="A1926" i="3"/>
  <c r="A1928" i="3"/>
  <c r="A2072" i="3"/>
  <c r="A2143" i="3"/>
  <c r="A1571" i="3"/>
  <c r="A1581" i="3"/>
  <c r="A1764" i="3"/>
  <c r="A1828" i="3"/>
  <c r="A1955" i="3"/>
  <c r="A1970" i="3"/>
  <c r="A1992" i="3"/>
  <c r="A2040" i="3"/>
  <c r="A2136" i="3"/>
  <c r="A2157" i="3"/>
  <c r="A1643" i="3"/>
  <c r="A1671" i="3"/>
  <c r="A1718" i="3"/>
  <c r="A1751" i="3"/>
  <c r="A1755" i="3"/>
  <c r="A1779" i="3"/>
  <c r="A1803" i="3"/>
  <c r="A1818" i="3"/>
  <c r="A1827" i="3"/>
  <c r="A1682" i="3"/>
  <c r="A1713" i="3"/>
  <c r="A1716" i="3"/>
  <c r="A1739" i="3"/>
  <c r="A1750" i="3"/>
  <c r="A1757" i="3"/>
  <c r="A1660" i="3"/>
  <c r="A1835" i="3"/>
  <c r="A1842" i="3"/>
  <c r="A1923" i="3"/>
  <c r="A1929" i="3"/>
  <c r="A1762" i="3"/>
  <c r="A1773" i="3"/>
  <c r="A1791" i="3"/>
  <c r="A1797" i="3"/>
  <c r="Z1450" i="3"/>
  <c r="Z1402" i="3"/>
  <c r="Z1563" i="3"/>
  <c r="Z1371" i="3"/>
  <c r="Z1275" i="3"/>
  <c r="Z1410" i="3"/>
  <c r="Z1411" i="3"/>
  <c r="Z1515" i="3"/>
  <c r="Z1555" i="3"/>
  <c r="Z1362" i="3"/>
  <c r="Z1467" i="3"/>
  <c r="Z1314" i="3"/>
  <c r="Z1323" i="3"/>
  <c r="Z1391" i="3"/>
  <c r="Z1498" i="3"/>
  <c r="Z1526" i="3"/>
  <c r="Z1543" i="3"/>
  <c r="Z1487" i="3"/>
  <c r="Z1546" i="3"/>
  <c r="Z1478" i="3"/>
  <c r="Z1495" i="3"/>
  <c r="Z1286" i="3"/>
  <c r="Z1419" i="3"/>
  <c r="Z1535" i="3"/>
  <c r="Z1486" i="3"/>
  <c r="Z1315" i="3"/>
  <c r="Z1343" i="3"/>
  <c r="Z1334" i="3"/>
  <c r="Z1430" i="3"/>
  <c r="Z1439" i="3"/>
  <c r="Z1382" i="3"/>
  <c r="Z1295" i="3"/>
  <c r="Z1525" i="3"/>
  <c r="A1554" i="3"/>
  <c r="A1296" i="3"/>
  <c r="A1307" i="3"/>
  <c r="A1347" i="3"/>
  <c r="A1387" i="3"/>
  <c r="A1427" i="3"/>
  <c r="A1467" i="3"/>
  <c r="A1479" i="3"/>
  <c r="A1305" i="3"/>
  <c r="A1553" i="3"/>
  <c r="A1438" i="3"/>
  <c r="A1332" i="3"/>
  <c r="A1484" i="3"/>
  <c r="A1301" i="3"/>
  <c r="A1492" i="3"/>
  <c r="A1309" i="3"/>
  <c r="A1558" i="3"/>
  <c r="A1452" i="3"/>
  <c r="A1365" i="3"/>
  <c r="A1393" i="3"/>
  <c r="A1278" i="3"/>
  <c r="A1389" i="3"/>
  <c r="A1288" i="3"/>
  <c r="A1549" i="3"/>
  <c r="A1384" i="3"/>
  <c r="A1335" i="3"/>
  <c r="A1383" i="3"/>
  <c r="A1392" i="3"/>
  <c r="A1448" i="3"/>
  <c r="A1333" i="3"/>
  <c r="A1355" i="3"/>
  <c r="A1395" i="3"/>
  <c r="A1435" i="3"/>
  <c r="A1475" i="3"/>
  <c r="A1515" i="3"/>
  <c r="A1546" i="3"/>
  <c r="A1373" i="3"/>
  <c r="A1526" i="3"/>
  <c r="A1420" i="3"/>
  <c r="A1313" i="3"/>
  <c r="A1466" i="3"/>
  <c r="A1360" i="3"/>
  <c r="A1465" i="3"/>
  <c r="A1350" i="3"/>
  <c r="A1522" i="3"/>
  <c r="A1416" i="3"/>
  <c r="A1473" i="3"/>
  <c r="A1358" i="3"/>
  <c r="A1530" i="3"/>
  <c r="A1424" i="3"/>
  <c r="A1433" i="3"/>
  <c r="A1318" i="3"/>
  <c r="A1480" i="3"/>
  <c r="A1508" i="3"/>
  <c r="A1274" i="3"/>
  <c r="A1419" i="3"/>
  <c r="A1377" i="3"/>
  <c r="A1381" i="3"/>
  <c r="A1565" i="3"/>
  <c r="A1402" i="3"/>
  <c r="A1287" i="3"/>
  <c r="A1403" i="3"/>
  <c r="A1443" i="3"/>
  <c r="A1483" i="3"/>
  <c r="A1523" i="3"/>
  <c r="A1563" i="3"/>
  <c r="A1421" i="3"/>
  <c r="A1401" i="3"/>
  <c r="A1286" i="3"/>
  <c r="A1534" i="3"/>
  <c r="A1428" i="3"/>
  <c r="A1341" i="3"/>
  <c r="A1397" i="3"/>
  <c r="A1282" i="3"/>
  <c r="A1405" i="3"/>
  <c r="A1290" i="3"/>
  <c r="A1548" i="3"/>
  <c r="A1461" i="3"/>
  <c r="A1346" i="3"/>
  <c r="A1489" i="3"/>
  <c r="A1374" i="3"/>
  <c r="A1268" i="3"/>
  <c r="A1434" i="3"/>
  <c r="A1469" i="3"/>
  <c r="A1451" i="3"/>
  <c r="A1491" i="3"/>
  <c r="A1531" i="3"/>
  <c r="A1303" i="3"/>
  <c r="A1315" i="3"/>
  <c r="A1535" i="3"/>
  <c r="A1544" i="3"/>
  <c r="A1516" i="3"/>
  <c r="A1409" i="3"/>
  <c r="A1294" i="3"/>
  <c r="A1562" i="3"/>
  <c r="A1456" i="3"/>
  <c r="A1561" i="3"/>
  <c r="A1446" i="3"/>
  <c r="A1340" i="3"/>
  <c r="A1512" i="3"/>
  <c r="A1569" i="3"/>
  <c r="A1454" i="3"/>
  <c r="A1348" i="3"/>
  <c r="A1520" i="3"/>
  <c r="A1529" i="3"/>
  <c r="A1414" i="3"/>
  <c r="A1308" i="3"/>
  <c r="A1453" i="3"/>
  <c r="A1422" i="3"/>
  <c r="A1527" i="3"/>
  <c r="A1430" i="3"/>
  <c r="A1370" i="3"/>
  <c r="A1518" i="3"/>
  <c r="A1391" i="3"/>
  <c r="A1499" i="3"/>
  <c r="A1539" i="3"/>
  <c r="A1311" i="3"/>
  <c r="A1351" i="3"/>
  <c r="A1363" i="3"/>
  <c r="A1488" i="3"/>
  <c r="A1498" i="3"/>
  <c r="A1497" i="3"/>
  <c r="A1382" i="3"/>
  <c r="A1276" i="3"/>
  <c r="A1524" i="3"/>
  <c r="A1437" i="3"/>
  <c r="A1322" i="3"/>
  <c r="A1321" i="3"/>
  <c r="A1493" i="3"/>
  <c r="A1378" i="3"/>
  <c r="A1272" i="3"/>
  <c r="A1329" i="3"/>
  <c r="A1501" i="3"/>
  <c r="A1386" i="3"/>
  <c r="A1280" i="3"/>
  <c r="A1299" i="3"/>
  <c r="A1557" i="3"/>
  <c r="A1442" i="3"/>
  <c r="A1336" i="3"/>
  <c r="A1470" i="3"/>
  <c r="A1364" i="3"/>
  <c r="A1449" i="3"/>
  <c r="A1273" i="3"/>
  <c r="A1394" i="3"/>
  <c r="A1379" i="3"/>
  <c r="A1429" i="3"/>
  <c r="A1344" i="3"/>
  <c r="A1285" i="3"/>
  <c r="A1547" i="3"/>
  <c r="A1319" i="3"/>
  <c r="A1359" i="3"/>
  <c r="A1399" i="3"/>
  <c r="A1411" i="3"/>
  <c r="A1362" i="3"/>
  <c r="A1505" i="3"/>
  <c r="A1390" i="3"/>
  <c r="A1284" i="3"/>
  <c r="A1552" i="3"/>
  <c r="A1542" i="3"/>
  <c r="A1436" i="3"/>
  <c r="A1550" i="3"/>
  <c r="A1444" i="3"/>
  <c r="A1510" i="3"/>
  <c r="A1404" i="3"/>
  <c r="A1289" i="3"/>
  <c r="A1317" i="3"/>
  <c r="A1345" i="3"/>
  <c r="A1445" i="3"/>
  <c r="A1291" i="3"/>
  <c r="A1506" i="3"/>
  <c r="A1426" i="3"/>
  <c r="A1337" i="3"/>
  <c r="A1412" i="3"/>
  <c r="A1458" i="3"/>
  <c r="A1536" i="3"/>
  <c r="A1327" i="3"/>
  <c r="A1367" i="3"/>
  <c r="A1407" i="3"/>
  <c r="A1447" i="3"/>
  <c r="A1459" i="3"/>
  <c r="A1487" i="3"/>
  <c r="A1478" i="3"/>
  <c r="A1372" i="3"/>
  <c r="A1275" i="3"/>
  <c r="A1533" i="3"/>
  <c r="A1418" i="3"/>
  <c r="A1312" i="3"/>
  <c r="A1417" i="3"/>
  <c r="A1302" i="3"/>
  <c r="A1474" i="3"/>
  <c r="A1368" i="3"/>
  <c r="A1425" i="3"/>
  <c r="A1310" i="3"/>
  <c r="A1482" i="3"/>
  <c r="A1376" i="3"/>
  <c r="A1385" i="3"/>
  <c r="A1538" i="3"/>
  <c r="A1432" i="3"/>
  <c r="A1566" i="3"/>
  <c r="A1460" i="3"/>
  <c r="A1354" i="3"/>
  <c r="A1471" i="3"/>
  <c r="A1295" i="3"/>
  <c r="A1476" i="3"/>
  <c r="A1330" i="3"/>
  <c r="A1450" i="3"/>
  <c r="A1410" i="3"/>
  <c r="A1375" i="3"/>
  <c r="A1415" i="3"/>
  <c r="A1455" i="3"/>
  <c r="A1495" i="3"/>
  <c r="A1507" i="3"/>
  <c r="A1304" i="3"/>
  <c r="A1440" i="3"/>
  <c r="A1353" i="3"/>
  <c r="A1486" i="3"/>
  <c r="A1380" i="3"/>
  <c r="A1293" i="3"/>
  <c r="A1532" i="3"/>
  <c r="A1349" i="3"/>
  <c r="A1540" i="3"/>
  <c r="A1357" i="3"/>
  <c r="A1500" i="3"/>
  <c r="A1270" i="3"/>
  <c r="A1413" i="3"/>
  <c r="A1298" i="3"/>
  <c r="A1441" i="3"/>
  <c r="A1326" i="3"/>
  <c r="A1277" i="3"/>
  <c r="A1352" i="3"/>
  <c r="A1551" i="3"/>
  <c r="A1334" i="3"/>
  <c r="A1338" i="3"/>
  <c r="A1509" i="3"/>
  <c r="A1316" i="3"/>
  <c r="A1339" i="3"/>
  <c r="A1269" i="3"/>
  <c r="A1325" i="3"/>
  <c r="A1271" i="3"/>
  <c r="A1400" i="3"/>
  <c r="A1423" i="3"/>
  <c r="A1463" i="3"/>
  <c r="A1503" i="3"/>
  <c r="A1543" i="3"/>
  <c r="A1555" i="3"/>
  <c r="A1283" i="3"/>
  <c r="A1314" i="3"/>
  <c r="A1468" i="3"/>
  <c r="A1361" i="3"/>
  <c r="A1514" i="3"/>
  <c r="A1408" i="3"/>
  <c r="A1513" i="3"/>
  <c r="A1398" i="3"/>
  <c r="A1292" i="3"/>
  <c r="A1464" i="3"/>
  <c r="A1521" i="3"/>
  <c r="A1406" i="3"/>
  <c r="A1300" i="3"/>
  <c r="A1472" i="3"/>
  <c r="A1481" i="3"/>
  <c r="A1366" i="3"/>
  <c r="A1528" i="3"/>
  <c r="A1556" i="3"/>
  <c r="A1439" i="3"/>
  <c r="A1511" i="3"/>
  <c r="A1323" i="3"/>
  <c r="A1537" i="3"/>
  <c r="A1343" i="3"/>
  <c r="A1324" i="3"/>
  <c r="A1485" i="3"/>
  <c r="A1369" i="3"/>
  <c r="A1328" i="3"/>
  <c r="A1517" i="3"/>
  <c r="A1567" i="3"/>
  <c r="A1320" i="3"/>
  <c r="A1490" i="3"/>
  <c r="A1496" i="3"/>
  <c r="A1306" i="3"/>
  <c r="A1519" i="3"/>
  <c r="A1559" i="3"/>
  <c r="A1331" i="3"/>
  <c r="A1371" i="3"/>
  <c r="A1477" i="3"/>
  <c r="A1564" i="3"/>
  <c r="A1457" i="3"/>
  <c r="A1342" i="3"/>
  <c r="A1504" i="3"/>
  <c r="A1494" i="3"/>
  <c r="A1388" i="3"/>
  <c r="A1560" i="3"/>
  <c r="A1502" i="3"/>
  <c r="A1396" i="3"/>
  <c r="A1281" i="3"/>
  <c r="A1568" i="3"/>
  <c r="A1462" i="3"/>
  <c r="A1356" i="3"/>
  <c r="A1279" i="3"/>
  <c r="A1297" i="3"/>
  <c r="A1525" i="3"/>
  <c r="A1431" i="3"/>
  <c r="A1545" i="3"/>
  <c r="A1541" i="3"/>
  <c r="A80" i="3"/>
  <c r="A224" i="3"/>
  <c r="A368" i="3"/>
  <c r="A512" i="3"/>
  <c r="A656" i="3"/>
  <c r="A800" i="3"/>
  <c r="A944" i="3"/>
  <c r="A32" i="3"/>
  <c r="A176" i="3"/>
  <c r="A320" i="3"/>
  <c r="A464" i="3"/>
  <c r="A608" i="3"/>
  <c r="A752" i="3"/>
  <c r="A896" i="3"/>
  <c r="A68" i="3"/>
  <c r="A260" i="3"/>
  <c r="A296" i="3"/>
  <c r="A644" i="3"/>
  <c r="A836" i="3"/>
  <c r="A872" i="3"/>
  <c r="A1172" i="3"/>
  <c r="A104" i="3"/>
  <c r="A140" i="3"/>
  <c r="A488" i="3"/>
  <c r="A680" i="3"/>
  <c r="A716" i="3"/>
  <c r="A956" i="3"/>
  <c r="A1004" i="3"/>
  <c r="A1064" i="3"/>
  <c r="A1160" i="3"/>
  <c r="A212" i="3"/>
  <c r="A404" i="3"/>
  <c r="A440" i="3"/>
  <c r="A788" i="3"/>
  <c r="A1052" i="3"/>
  <c r="A1136" i="3"/>
  <c r="A56" i="3"/>
  <c r="A248" i="3"/>
  <c r="A284" i="3"/>
  <c r="A632" i="3"/>
  <c r="A824" i="3"/>
  <c r="A860" i="3"/>
  <c r="A992" i="3"/>
  <c r="A1124" i="3"/>
  <c r="A92" i="3"/>
  <c r="A116" i="3"/>
  <c r="A196" i="3"/>
  <c r="A220" i="3"/>
  <c r="A20" i="3"/>
  <c r="A151" i="3"/>
  <c r="A308" i="3"/>
  <c r="A596" i="3"/>
  <c r="A884" i="3"/>
  <c r="A128" i="3"/>
  <c r="A152" i="3"/>
  <c r="A704" i="3"/>
  <c r="A728" i="3"/>
  <c r="A1256" i="3"/>
  <c r="A235" i="3"/>
  <c r="A259" i="3"/>
  <c r="A392" i="3"/>
  <c r="A416" i="3"/>
  <c r="A1076" i="3"/>
  <c r="A1100" i="3"/>
  <c r="A79" i="3"/>
  <c r="A236" i="3"/>
  <c r="A524" i="3"/>
  <c r="A812" i="3"/>
  <c r="A1220" i="3"/>
  <c r="A61" i="3"/>
  <c r="A193" i="3"/>
  <c r="A589" i="3"/>
  <c r="A637" i="3"/>
  <c r="A746" i="3"/>
  <c r="A794" i="3"/>
  <c r="A980" i="3"/>
  <c r="A1232" i="3"/>
  <c r="A28" i="3"/>
  <c r="A66" i="3"/>
  <c r="A115" i="3"/>
  <c r="A205" i="3"/>
  <c r="A326" i="3"/>
  <c r="A374" i="3"/>
  <c r="A448" i="3"/>
  <c r="A565" i="3"/>
  <c r="A722" i="3"/>
  <c r="A920" i="3"/>
  <c r="A1244" i="3"/>
  <c r="A30" i="3"/>
  <c r="A76" i="3"/>
  <c r="A295" i="3"/>
  <c r="A409" i="3"/>
  <c r="A452" i="3"/>
  <c r="A484" i="3"/>
  <c r="A532" i="3"/>
  <c r="A566" i="3"/>
  <c r="A1028" i="3"/>
  <c r="A1184" i="3"/>
  <c r="A169" i="3"/>
  <c r="A218" i="3"/>
  <c r="A268" i="3"/>
  <c r="A301" i="3"/>
  <c r="A458" i="3"/>
  <c r="A500" i="3"/>
  <c r="A692" i="3"/>
  <c r="A740" i="3"/>
  <c r="A998" i="3"/>
  <c r="A1040" i="3"/>
  <c r="A42" i="3"/>
  <c r="A85" i="3"/>
  <c r="A133" i="3"/>
  <c r="A170" i="3"/>
  <c r="A344" i="3"/>
  <c r="A460" i="3"/>
  <c r="A536" i="3"/>
  <c r="A584" i="3"/>
  <c r="A932" i="3"/>
  <c r="A968" i="3"/>
  <c r="A223" i="3"/>
  <c r="A272" i="3"/>
  <c r="A350" i="3"/>
  <c r="A548" i="3"/>
  <c r="A974" i="3"/>
  <c r="A1010" i="3"/>
  <c r="A1196" i="3"/>
  <c r="A13" i="3"/>
  <c r="A112" i="3"/>
  <c r="A199" i="3"/>
  <c r="A362" i="3"/>
  <c r="A443" i="3"/>
  <c r="A600" i="3"/>
  <c r="A914" i="3"/>
  <c r="A984" i="3"/>
  <c r="A1178" i="3"/>
  <c r="A33" i="3"/>
  <c r="A217" i="3"/>
  <c r="A376" i="3"/>
  <c r="A455" i="3"/>
  <c r="A612" i="3"/>
  <c r="A848" i="3"/>
  <c r="A926" i="3"/>
  <c r="A43" i="3"/>
  <c r="A134" i="3"/>
  <c r="A304" i="3"/>
  <c r="A380" i="3"/>
  <c r="A776" i="3"/>
  <c r="A1070" i="3"/>
  <c r="A59" i="3"/>
  <c r="A395" i="3"/>
  <c r="A552" i="3"/>
  <c r="A792" i="3"/>
  <c r="A866" i="3"/>
  <c r="A1082" i="3"/>
  <c r="A1142" i="3"/>
  <c r="A60" i="3"/>
  <c r="A146" i="3"/>
  <c r="A238" i="3"/>
  <c r="A322" i="3"/>
  <c r="A396" i="3"/>
  <c r="A479" i="3"/>
  <c r="A553" i="3"/>
  <c r="A636" i="3"/>
  <c r="A710" i="3"/>
  <c r="A867" i="3"/>
  <c r="A948" i="3"/>
  <c r="A1016" i="3"/>
  <c r="A1143" i="3"/>
  <c r="A62" i="3"/>
  <c r="A242" i="3"/>
  <c r="A324" i="3"/>
  <c r="A481" i="3"/>
  <c r="A560" i="3"/>
  <c r="A638" i="3"/>
  <c r="A950" i="3"/>
  <c r="A1148" i="3"/>
  <c r="A64" i="3"/>
  <c r="A164" i="3"/>
  <c r="A325" i="3"/>
  <c r="A482" i="3"/>
  <c r="A720" i="3"/>
  <c r="A1088" i="3"/>
  <c r="A1208" i="3"/>
  <c r="A88" i="3"/>
  <c r="A181" i="3"/>
  <c r="A271" i="3"/>
  <c r="A347" i="3"/>
  <c r="A428" i="3"/>
  <c r="A504" i="3"/>
  <c r="A661" i="3"/>
  <c r="A818" i="3"/>
  <c r="A1166" i="3"/>
  <c r="A274" i="3"/>
  <c r="A513" i="3"/>
  <c r="A979" i="3"/>
  <c r="A1169" i="3"/>
  <c r="A24" i="3"/>
  <c r="A290" i="3"/>
  <c r="A530" i="3"/>
  <c r="A762" i="3"/>
  <c r="A993" i="3"/>
  <c r="A1181" i="3"/>
  <c r="A978" i="3"/>
  <c r="A81" i="3"/>
  <c r="A338" i="3"/>
  <c r="A572" i="3"/>
  <c r="A810" i="3"/>
  <c r="A1031" i="3"/>
  <c r="A1217" i="3"/>
  <c r="A95" i="3"/>
  <c r="A354" i="3"/>
  <c r="A825" i="3"/>
  <c r="A1044" i="3"/>
  <c r="A1229" i="3"/>
  <c r="A100" i="3"/>
  <c r="A356" i="3"/>
  <c r="A588" i="3"/>
  <c r="A1231" i="3"/>
  <c r="A511" i="3"/>
  <c r="A114" i="3"/>
  <c r="A373" i="3"/>
  <c r="A1058" i="3"/>
  <c r="A1243" i="3"/>
  <c r="A167" i="3"/>
  <c r="A415" i="3"/>
  <c r="A886" i="3"/>
  <c r="A1099" i="3"/>
  <c r="A1168" i="3"/>
  <c r="A187" i="3"/>
  <c r="A430" i="3"/>
  <c r="A668" i="3"/>
  <c r="A1112" i="3"/>
  <c r="A744" i="3"/>
  <c r="A190" i="3"/>
  <c r="A431" i="3"/>
  <c r="A670" i="3"/>
  <c r="A902" i="3"/>
  <c r="A1113" i="3"/>
  <c r="A273" i="3"/>
  <c r="A200" i="3"/>
  <c r="A447" i="3"/>
  <c r="A687" i="3"/>
  <c r="A919" i="3"/>
  <c r="A1125" i="3"/>
  <c r="A258" i="3"/>
  <c r="A495" i="3"/>
  <c r="A729" i="3"/>
  <c r="A963" i="3"/>
  <c r="A1156" i="3"/>
  <c r="A1201" i="3"/>
  <c r="A1057" i="3"/>
  <c r="A889" i="3"/>
  <c r="A733" i="3"/>
  <c r="A229" i="3"/>
  <c r="A1223" i="3"/>
  <c r="A1079" i="3"/>
  <c r="A923" i="3"/>
  <c r="A767" i="3"/>
  <c r="A623" i="3"/>
  <c r="A286" i="3"/>
  <c r="A321" i="3"/>
  <c r="A639" i="3"/>
  <c r="A1002" i="3"/>
  <c r="A1120" i="3"/>
  <c r="A976" i="3"/>
  <c r="A820" i="3"/>
  <c r="A676" i="3"/>
  <c r="A340" i="3"/>
  <c r="A1212" i="3"/>
  <c r="A1032" i="3"/>
  <c r="A12" i="3"/>
  <c r="A1114" i="3"/>
  <c r="A958" i="3"/>
  <c r="A778" i="3"/>
  <c r="A598" i="3"/>
  <c r="A442" i="3"/>
  <c r="A214" i="3"/>
  <c r="A46" i="3"/>
  <c r="A1161" i="3"/>
  <c r="A957" i="3"/>
  <c r="A789" i="3"/>
  <c r="A621" i="3"/>
  <c r="A441" i="3"/>
  <c r="A285" i="3"/>
  <c r="A105" i="3"/>
  <c r="A1219" i="3"/>
  <c r="A1039" i="3"/>
  <c r="A859" i="3"/>
  <c r="A715" i="3"/>
  <c r="A547" i="3"/>
  <c r="A367" i="3"/>
  <c r="A1266" i="3"/>
  <c r="A1122" i="3"/>
  <c r="A954" i="3"/>
  <c r="A786" i="3"/>
  <c r="A630" i="3"/>
  <c r="A474" i="3"/>
  <c r="A306" i="3"/>
  <c r="A102" i="3"/>
  <c r="A1157" i="3"/>
  <c r="A1095" i="3"/>
  <c r="A927" i="3"/>
  <c r="A759" i="3"/>
  <c r="A591" i="3"/>
  <c r="A327" i="3"/>
  <c r="A965" i="3"/>
  <c r="A821" i="3"/>
  <c r="A677" i="3"/>
  <c r="A533" i="3"/>
  <c r="A411" i="3"/>
  <c r="A195" i="3"/>
  <c r="A27" i="3"/>
  <c r="A962" i="3"/>
  <c r="A182" i="3"/>
  <c r="A852" i="3"/>
  <c r="A660" i="3"/>
  <c r="A384" i="3"/>
  <c r="A204" i="3"/>
  <c r="A527" i="3"/>
  <c r="A287" i="3"/>
  <c r="A83" i="3"/>
  <c r="A188" i="3"/>
  <c r="A293" i="3"/>
  <c r="A149" i="3"/>
  <c r="A544" i="3"/>
  <c r="A280" i="3"/>
  <c r="A854" i="3"/>
  <c r="A590" i="3"/>
  <c r="A278" i="3"/>
  <c r="A14" i="3"/>
  <c r="A397" i="3"/>
  <c r="A97" i="3"/>
  <c r="A844" i="3"/>
  <c r="A1262" i="3"/>
  <c r="A1189" i="3"/>
  <c r="A1033" i="3"/>
  <c r="A877" i="3"/>
  <c r="A721" i="3"/>
  <c r="A157" i="3"/>
  <c r="A1211" i="3"/>
  <c r="A1067" i="3"/>
  <c r="A911" i="3"/>
  <c r="A755" i="3"/>
  <c r="A611" i="3"/>
  <c r="A118" i="3"/>
  <c r="A153" i="3"/>
  <c r="A834" i="3"/>
  <c r="A1108" i="3"/>
  <c r="A964" i="3"/>
  <c r="A808" i="3"/>
  <c r="A664" i="3"/>
  <c r="A256" i="3"/>
  <c r="A1200" i="3"/>
  <c r="A1008" i="3"/>
  <c r="A1258" i="3"/>
  <c r="A1102" i="3"/>
  <c r="A934" i="3"/>
  <c r="A766" i="3"/>
  <c r="A586" i="3"/>
  <c r="A418" i="3"/>
  <c r="A202" i="3"/>
  <c r="A34" i="3"/>
  <c r="A1149" i="3"/>
  <c r="A945" i="3"/>
  <c r="A777" i="3"/>
  <c r="A609" i="3"/>
  <c r="A429" i="3"/>
  <c r="A261" i="3"/>
  <c r="A93" i="3"/>
  <c r="A1195" i="3"/>
  <c r="A1027" i="3"/>
  <c r="A847" i="3"/>
  <c r="A703" i="3"/>
  <c r="A535" i="3"/>
  <c r="A355" i="3"/>
  <c r="A1254" i="3"/>
  <c r="A1110" i="3"/>
  <c r="A942" i="3"/>
  <c r="A774" i="3"/>
  <c r="A618" i="3"/>
  <c r="A450" i="3"/>
  <c r="A294" i="3"/>
  <c r="A90" i="3"/>
  <c r="A1145" i="3"/>
  <c r="A1263" i="3"/>
  <c r="A1083" i="3"/>
  <c r="A915" i="3"/>
  <c r="A747" i="3"/>
  <c r="A579" i="3"/>
  <c r="A303" i="3"/>
  <c r="A953" i="3"/>
  <c r="A809" i="3"/>
  <c r="A665" i="3"/>
  <c r="A521" i="3"/>
  <c r="A387" i="3"/>
  <c r="A183" i="3"/>
  <c r="A15" i="3"/>
  <c r="A938" i="3"/>
  <c r="A98" i="3"/>
  <c r="A840" i="3"/>
  <c r="A648" i="3"/>
  <c r="A372" i="3"/>
  <c r="A192" i="3"/>
  <c r="A515" i="3"/>
  <c r="A263" i="3"/>
  <c r="A71" i="3"/>
  <c r="A44" i="3"/>
  <c r="A281" i="3"/>
  <c r="A137" i="3"/>
  <c r="A508" i="3"/>
  <c r="A244" i="3"/>
  <c r="A842" i="3"/>
  <c r="A578" i="3"/>
  <c r="A266" i="3"/>
  <c r="A649" i="3"/>
  <c r="A385" i="3"/>
  <c r="A73" i="3"/>
  <c r="A652" i="3"/>
  <c r="A1226" i="3"/>
  <c r="A1177" i="3"/>
  <c r="A1021" i="3"/>
  <c r="A865" i="3"/>
  <c r="A709" i="3"/>
  <c r="A49" i="3"/>
  <c r="A1199" i="3"/>
  <c r="A1055" i="3"/>
  <c r="A899" i="3"/>
  <c r="A743" i="3"/>
  <c r="A599" i="3"/>
  <c r="A951" i="3"/>
  <c r="A141" i="3"/>
  <c r="A534" i="3"/>
  <c r="A1264" i="3"/>
  <c r="A1096" i="3"/>
  <c r="A952" i="3"/>
  <c r="A796" i="3"/>
  <c r="A640" i="3"/>
  <c r="A232" i="3"/>
  <c r="A1188" i="3"/>
  <c r="A900" i="3"/>
  <c r="A1234" i="3"/>
  <c r="A1090" i="3"/>
  <c r="A922" i="3"/>
  <c r="A754" i="3"/>
  <c r="A574" i="3"/>
  <c r="A394" i="3"/>
  <c r="A178" i="3"/>
  <c r="A22" i="3"/>
  <c r="A1137" i="3"/>
  <c r="A921" i="3"/>
  <c r="A765" i="3"/>
  <c r="A597" i="3"/>
  <c r="A417" i="3"/>
  <c r="A249" i="3"/>
  <c r="A69" i="3"/>
  <c r="A1183" i="3"/>
  <c r="A1003" i="3"/>
  <c r="A835" i="3"/>
  <c r="A679" i="3"/>
  <c r="A523" i="3"/>
  <c r="A343" i="3"/>
  <c r="A1242" i="3"/>
  <c r="A1098" i="3"/>
  <c r="A930" i="3"/>
  <c r="A750" i="3"/>
  <c r="A606" i="3"/>
  <c r="A438" i="3"/>
  <c r="A282" i="3"/>
  <c r="A78" i="3"/>
  <c r="A1133" i="3"/>
  <c r="A1251" i="3"/>
  <c r="A1071" i="3"/>
  <c r="A903" i="3"/>
  <c r="A735" i="3"/>
  <c r="A567" i="3"/>
  <c r="A291" i="3"/>
  <c r="A941" i="3"/>
  <c r="A797" i="3"/>
  <c r="A653" i="3"/>
  <c r="A509" i="3"/>
  <c r="A363" i="3"/>
  <c r="A171" i="3"/>
  <c r="A1250" i="3"/>
  <c r="A890" i="3"/>
  <c r="A26" i="3"/>
  <c r="A816" i="3"/>
  <c r="A576" i="3"/>
  <c r="A360" i="3"/>
  <c r="A180" i="3"/>
  <c r="A503" i="3"/>
  <c r="A227" i="3"/>
  <c r="A47" i="3"/>
  <c r="A413" i="3"/>
  <c r="A269" i="3"/>
  <c r="A125" i="3"/>
  <c r="A472" i="3"/>
  <c r="A208" i="3"/>
  <c r="A830" i="3"/>
  <c r="A554" i="3"/>
  <c r="A254" i="3"/>
  <c r="A613" i="3"/>
  <c r="A349" i="3"/>
  <c r="A604" i="3"/>
  <c r="A1190" i="3"/>
  <c r="A1165" i="3"/>
  <c r="A1009" i="3"/>
  <c r="A853" i="3"/>
  <c r="A697" i="3"/>
  <c r="A25" i="3"/>
  <c r="A1187" i="3"/>
  <c r="A1043" i="3"/>
  <c r="A887" i="3"/>
  <c r="A731" i="3"/>
  <c r="A575" i="3"/>
  <c r="A1246" i="3"/>
  <c r="A462" i="3"/>
  <c r="A1252" i="3"/>
  <c r="A1084" i="3"/>
  <c r="A940" i="3"/>
  <c r="A784" i="3"/>
  <c r="A628" i="3"/>
  <c r="A124" i="3"/>
  <c r="A1176" i="3"/>
  <c r="A828" i="3"/>
  <c r="A1222" i="3"/>
  <c r="A1078" i="3"/>
  <c r="A910" i="3"/>
  <c r="A730" i="3"/>
  <c r="A562" i="3"/>
  <c r="A382" i="3"/>
  <c r="A166" i="3"/>
  <c r="A1101" i="3"/>
  <c r="A909" i="3"/>
  <c r="A753" i="3"/>
  <c r="A573" i="3"/>
  <c r="A405" i="3"/>
  <c r="A237" i="3"/>
  <c r="A21" i="3"/>
  <c r="A1171" i="3"/>
  <c r="A991" i="3"/>
  <c r="A823" i="3"/>
  <c r="A667" i="3"/>
  <c r="A499" i="3"/>
  <c r="A331" i="3"/>
  <c r="A1230" i="3"/>
  <c r="A1086" i="3"/>
  <c r="A918" i="3"/>
  <c r="A738" i="3"/>
  <c r="A594" i="3"/>
  <c r="A426" i="3"/>
  <c r="A270" i="3"/>
  <c r="A1121" i="3"/>
  <c r="A1239" i="3"/>
  <c r="A1059" i="3"/>
  <c r="A891" i="3"/>
  <c r="A723" i="3"/>
  <c r="A555" i="3"/>
  <c r="A219" i="3"/>
  <c r="A929" i="3"/>
  <c r="A785" i="3"/>
  <c r="A641" i="3"/>
  <c r="A497" i="3"/>
  <c r="A351" i="3"/>
  <c r="A159" i="3"/>
  <c r="A1238" i="3"/>
  <c r="A782" i="3"/>
  <c r="A996" i="3"/>
  <c r="A804" i="3"/>
  <c r="A564" i="3"/>
  <c r="A348" i="3"/>
  <c r="A168" i="3"/>
  <c r="A491" i="3"/>
  <c r="A215" i="3"/>
  <c r="A35" i="3"/>
  <c r="A401" i="3"/>
  <c r="A257" i="3"/>
  <c r="A113" i="3"/>
  <c r="A436" i="3"/>
  <c r="A184" i="3"/>
  <c r="A806" i="3"/>
  <c r="A542" i="3"/>
  <c r="A230" i="3"/>
  <c r="A577" i="3"/>
  <c r="A313" i="3"/>
  <c r="A1045" i="3"/>
  <c r="A1130" i="3"/>
  <c r="A1153" i="3"/>
  <c r="A997" i="3"/>
  <c r="A841" i="3"/>
  <c r="A685" i="3"/>
  <c r="A1175" i="3"/>
  <c r="A1019" i="3"/>
  <c r="A875" i="3"/>
  <c r="A719" i="3"/>
  <c r="A563" i="3"/>
  <c r="A1042" i="3"/>
  <c r="A1203" i="3"/>
  <c r="A246" i="3"/>
  <c r="A1240" i="3"/>
  <c r="A1072" i="3"/>
  <c r="A928" i="3"/>
  <c r="A772" i="3"/>
  <c r="A616" i="3"/>
  <c r="A52" i="3"/>
  <c r="A1164" i="3"/>
  <c r="A624" i="3"/>
  <c r="A1210" i="3"/>
  <c r="A1066" i="3"/>
  <c r="A898" i="3"/>
  <c r="A718" i="3"/>
  <c r="A550" i="3"/>
  <c r="A370" i="3"/>
  <c r="A154" i="3"/>
  <c r="A1257" i="3"/>
  <c r="A1089" i="3"/>
  <c r="A897" i="3"/>
  <c r="A741" i="3"/>
  <c r="A561" i="3"/>
  <c r="A393" i="3"/>
  <c r="A225" i="3"/>
  <c r="A1159" i="3"/>
  <c r="A967" i="3"/>
  <c r="A811" i="3"/>
  <c r="A655" i="3"/>
  <c r="A487" i="3"/>
  <c r="A283" i="3"/>
  <c r="A1218" i="3"/>
  <c r="A1074" i="3"/>
  <c r="A906" i="3"/>
  <c r="A726" i="3"/>
  <c r="A582" i="3"/>
  <c r="A414" i="3"/>
  <c r="A210" i="3"/>
  <c r="A1109" i="3"/>
  <c r="A1227" i="3"/>
  <c r="A1047" i="3"/>
  <c r="A879" i="3"/>
  <c r="A711" i="3"/>
  <c r="A543" i="3"/>
  <c r="A147" i="3"/>
  <c r="A917" i="3"/>
  <c r="A773" i="3"/>
  <c r="A629" i="3"/>
  <c r="A485" i="3"/>
  <c r="A339" i="3"/>
  <c r="A135" i="3"/>
  <c r="A1214" i="3"/>
  <c r="A758" i="3"/>
  <c r="A972" i="3"/>
  <c r="A780" i="3"/>
  <c r="A540" i="3"/>
  <c r="A336" i="3"/>
  <c r="A156" i="3"/>
  <c r="A419" i="3"/>
  <c r="A203" i="3"/>
  <c r="A23" i="3"/>
  <c r="A389" i="3"/>
  <c r="A245" i="3"/>
  <c r="A101" i="3"/>
  <c r="A424" i="3"/>
  <c r="A172" i="3"/>
  <c r="A770" i="3"/>
  <c r="A506" i="3"/>
  <c r="A194" i="3"/>
  <c r="A541" i="3"/>
  <c r="A289" i="3"/>
  <c r="A901" i="3"/>
  <c r="A1046" i="3"/>
  <c r="A1141" i="3"/>
  <c r="A985" i="3"/>
  <c r="A829" i="3"/>
  <c r="A673" i="3"/>
  <c r="A1260" i="3"/>
  <c r="A1163" i="3"/>
  <c r="A1007" i="3"/>
  <c r="A863" i="3"/>
  <c r="A707" i="3"/>
  <c r="A551" i="3"/>
  <c r="A946" i="3"/>
  <c r="A234" i="3"/>
  <c r="A745" i="3"/>
  <c r="A1129" i="3"/>
  <c r="A973" i="3"/>
  <c r="A817" i="3"/>
  <c r="A625" i="3"/>
  <c r="A1128" i="3"/>
  <c r="A1151" i="3"/>
  <c r="A995" i="3"/>
  <c r="A851" i="3"/>
  <c r="A695" i="3"/>
  <c r="A539" i="3"/>
  <c r="A874" i="3"/>
  <c r="A1065" i="3"/>
  <c r="A1207" i="3"/>
  <c r="A222" i="3"/>
  <c r="A1216" i="3"/>
  <c r="A1048" i="3"/>
  <c r="A904" i="3"/>
  <c r="A748" i="3"/>
  <c r="A580" i="3"/>
  <c r="A1140" i="3"/>
  <c r="A432" i="3"/>
  <c r="A1186" i="3"/>
  <c r="A1030" i="3"/>
  <c r="A850" i="3"/>
  <c r="A682" i="3"/>
  <c r="A526" i="3"/>
  <c r="A346" i="3"/>
  <c r="A130" i="3"/>
  <c r="A1233" i="3"/>
  <c r="A1053" i="3"/>
  <c r="A873" i="3"/>
  <c r="A693" i="3"/>
  <c r="A525" i="3"/>
  <c r="A369" i="3"/>
  <c r="A201" i="3"/>
  <c r="A1135" i="3"/>
  <c r="A943" i="3"/>
  <c r="A787" i="3"/>
  <c r="A631" i="3"/>
  <c r="A463" i="3"/>
  <c r="A139" i="3"/>
  <c r="A1194" i="3"/>
  <c r="A1050" i="3"/>
  <c r="A882" i="3"/>
  <c r="A702" i="3"/>
  <c r="A558" i="3"/>
  <c r="A390" i="3"/>
  <c r="A186" i="3"/>
  <c r="A1085" i="3"/>
  <c r="A1191" i="3"/>
  <c r="A1023" i="3"/>
  <c r="A843" i="3"/>
  <c r="A675" i="3"/>
  <c r="A507" i="3"/>
  <c r="A1037" i="3"/>
  <c r="A893" i="3"/>
  <c r="A749" i="3"/>
  <c r="A605" i="3"/>
  <c r="A461" i="3"/>
  <c r="A279" i="3"/>
  <c r="A99" i="3"/>
  <c r="A1154" i="3"/>
  <c r="A602" i="3"/>
  <c r="A936" i="3"/>
  <c r="A756" i="3"/>
  <c r="A516" i="3"/>
  <c r="A300" i="3"/>
  <c r="A132" i="3"/>
  <c r="A383" i="3"/>
  <c r="A179" i="3"/>
  <c r="A827" i="3"/>
  <c r="A1261" i="3"/>
  <c r="A1117" i="3"/>
  <c r="A961" i="3"/>
  <c r="A805" i="3"/>
  <c r="A601" i="3"/>
  <c r="A1104" i="3"/>
  <c r="A1139" i="3"/>
  <c r="A983" i="3"/>
  <c r="A839" i="3"/>
  <c r="A683" i="3"/>
  <c r="A467" i="3"/>
  <c r="A742" i="3"/>
  <c r="A969" i="3"/>
  <c r="A1087" i="3"/>
  <c r="A795" i="3"/>
  <c r="A1204" i="3"/>
  <c r="A1036" i="3"/>
  <c r="A892" i="3"/>
  <c r="A736" i="3"/>
  <c r="A568" i="3"/>
  <c r="A1116" i="3"/>
  <c r="A408" i="3"/>
  <c r="A1174" i="3"/>
  <c r="A1018" i="3"/>
  <c r="A838" i="3"/>
  <c r="A658" i="3"/>
  <c r="A514" i="3"/>
  <c r="A334" i="3"/>
  <c r="A106" i="3"/>
  <c r="A1221" i="3"/>
  <c r="A1041" i="3"/>
  <c r="A861" i="3"/>
  <c r="A681" i="3"/>
  <c r="A501" i="3"/>
  <c r="A357" i="3"/>
  <c r="A189" i="3"/>
  <c r="A587" i="3"/>
  <c r="A1225" i="3"/>
  <c r="A1081" i="3"/>
  <c r="A925" i="3"/>
  <c r="A769" i="3"/>
  <c r="A361" i="3"/>
  <c r="A519" i="3"/>
  <c r="A937" i="3"/>
  <c r="A1127" i="3"/>
  <c r="A671" i="3"/>
  <c r="A478" i="3"/>
  <c r="A1015" i="3"/>
  <c r="A1144" i="3"/>
  <c r="A760" i="3"/>
  <c r="A216" i="3"/>
  <c r="A970" i="3"/>
  <c r="A502" i="3"/>
  <c r="A70" i="3"/>
  <c r="A981" i="3"/>
  <c r="A489" i="3"/>
  <c r="A129" i="3"/>
  <c r="A1111" i="3"/>
  <c r="A763" i="3"/>
  <c r="A439" i="3"/>
  <c r="A1170" i="3"/>
  <c r="A858" i="3"/>
  <c r="A522" i="3"/>
  <c r="A162" i="3"/>
  <c r="A1193" i="3"/>
  <c r="A1119" i="3"/>
  <c r="A783" i="3"/>
  <c r="A399" i="3"/>
  <c r="A845" i="3"/>
  <c r="A557" i="3"/>
  <c r="A231" i="3"/>
  <c r="A1034" i="3"/>
  <c r="A876" i="3"/>
  <c r="A444" i="3"/>
  <c r="A84" i="3"/>
  <c r="A119" i="3"/>
  <c r="A341" i="3"/>
  <c r="A77" i="3"/>
  <c r="A292" i="3"/>
  <c r="A650" i="3"/>
  <c r="A110" i="3"/>
  <c r="A277" i="3"/>
  <c r="A211" i="3"/>
  <c r="A913" i="3"/>
  <c r="A1115" i="3"/>
  <c r="A659" i="3"/>
  <c r="A406" i="3"/>
  <c r="A691" i="3"/>
  <c r="A1132" i="3"/>
  <c r="A724" i="3"/>
  <c r="A48" i="3"/>
  <c r="A862" i="3"/>
  <c r="A490" i="3"/>
  <c r="A58" i="3"/>
  <c r="A885" i="3"/>
  <c r="A477" i="3"/>
  <c r="A117" i="3"/>
  <c r="A1075" i="3"/>
  <c r="A751" i="3"/>
  <c r="A427" i="3"/>
  <c r="A1158" i="3"/>
  <c r="A846" i="3"/>
  <c r="A510" i="3"/>
  <c r="A150" i="3"/>
  <c r="A1097" i="3"/>
  <c r="A1107" i="3"/>
  <c r="A771" i="3"/>
  <c r="A375" i="3"/>
  <c r="A833" i="3"/>
  <c r="A545" i="3"/>
  <c r="A207" i="3"/>
  <c r="A1022" i="3"/>
  <c r="A864" i="3"/>
  <c r="A420" i="3"/>
  <c r="A72" i="3"/>
  <c r="A107" i="3"/>
  <c r="A329" i="3"/>
  <c r="A65" i="3"/>
  <c r="A160" i="3"/>
  <c r="A626" i="3"/>
  <c r="A86" i="3"/>
  <c r="A265" i="3"/>
  <c r="A175" i="3"/>
  <c r="A1235" i="3"/>
  <c r="A793" i="3"/>
  <c r="A1103" i="3"/>
  <c r="A647" i="3"/>
  <c r="A298" i="3"/>
  <c r="A619" i="3"/>
  <c r="A1060" i="3"/>
  <c r="A712" i="3"/>
  <c r="A1248" i="3"/>
  <c r="A36" i="3"/>
  <c r="A826" i="3"/>
  <c r="A466" i="3"/>
  <c r="A849" i="3"/>
  <c r="A465" i="3"/>
  <c r="A1063" i="3"/>
  <c r="A739" i="3"/>
  <c r="A391" i="3"/>
  <c r="A1146" i="3"/>
  <c r="A822" i="3"/>
  <c r="A498" i="3"/>
  <c r="A138" i="3"/>
  <c r="A1073" i="3"/>
  <c r="A1035" i="3"/>
  <c r="A699" i="3"/>
  <c r="A111" i="3"/>
  <c r="A761" i="3"/>
  <c r="A473" i="3"/>
  <c r="A123" i="3"/>
  <c r="A674" i="3"/>
  <c r="A768" i="3"/>
  <c r="A312" i="3"/>
  <c r="A407" i="3"/>
  <c r="A11" i="3"/>
  <c r="A317" i="3"/>
  <c r="A53" i="3"/>
  <c r="A148" i="3"/>
  <c r="A614" i="3"/>
  <c r="A74" i="3"/>
  <c r="A253" i="3"/>
  <c r="A163" i="3"/>
  <c r="A781" i="3"/>
  <c r="A1091" i="3"/>
  <c r="A635" i="3"/>
  <c r="A403" i="3"/>
  <c r="A1024" i="3"/>
  <c r="A700" i="3"/>
  <c r="A1236" i="3"/>
  <c r="A1198" i="3"/>
  <c r="A814" i="3"/>
  <c r="A454" i="3"/>
  <c r="A1245" i="3"/>
  <c r="A837" i="3"/>
  <c r="A453" i="3"/>
  <c r="A1051" i="3"/>
  <c r="A727" i="3"/>
  <c r="A379" i="3"/>
  <c r="A1134" i="3"/>
  <c r="A798" i="3"/>
  <c r="A486" i="3"/>
  <c r="A126" i="3"/>
  <c r="A1061" i="3"/>
  <c r="A1011" i="3"/>
  <c r="A663" i="3"/>
  <c r="A1025" i="3"/>
  <c r="A737" i="3"/>
  <c r="A449" i="3"/>
  <c r="A87" i="3"/>
  <c r="A518" i="3"/>
  <c r="A732" i="3"/>
  <c r="A288" i="3"/>
  <c r="A371" i="3"/>
  <c r="A305" i="3"/>
  <c r="A41" i="3"/>
  <c r="A136" i="3"/>
  <c r="A470" i="3"/>
  <c r="A50" i="3"/>
  <c r="A241" i="3"/>
  <c r="A67" i="3"/>
  <c r="A757" i="3"/>
  <c r="A971" i="3"/>
  <c r="A323" i="3"/>
  <c r="A1012" i="3"/>
  <c r="A688" i="3"/>
  <c r="A1224" i="3"/>
  <c r="A1162" i="3"/>
  <c r="A802" i="3"/>
  <c r="A358" i="3"/>
  <c r="A1209" i="3"/>
  <c r="A813" i="3"/>
  <c r="A381" i="3"/>
  <c r="A955" i="3"/>
  <c r="A643" i="3"/>
  <c r="A247" i="3"/>
  <c r="A1062" i="3"/>
  <c r="A714" i="3"/>
  <c r="A402" i="3"/>
  <c r="A1049" i="3"/>
  <c r="A999" i="3"/>
  <c r="A651" i="3"/>
  <c r="A1013" i="3"/>
  <c r="A725" i="3"/>
  <c r="A437" i="3"/>
  <c r="A75" i="3"/>
  <c r="A494" i="3"/>
  <c r="A708" i="3"/>
  <c r="A276" i="3"/>
  <c r="A359" i="3"/>
  <c r="A908" i="3"/>
  <c r="A233" i="3"/>
  <c r="A29" i="3"/>
  <c r="A40" i="3"/>
  <c r="A446" i="3"/>
  <c r="A38" i="3"/>
  <c r="A145" i="3"/>
  <c r="A31" i="3"/>
  <c r="A779" i="3"/>
  <c r="A1249" i="3"/>
  <c r="A517" i="3"/>
  <c r="A959" i="3"/>
  <c r="A275" i="3"/>
  <c r="A1265" i="3"/>
  <c r="A1000" i="3"/>
  <c r="A592" i="3"/>
  <c r="A1152" i="3"/>
  <c r="A1150" i="3"/>
  <c r="A790" i="3"/>
  <c r="A310" i="3"/>
  <c r="A1197" i="3"/>
  <c r="A801" i="3"/>
  <c r="A345" i="3"/>
  <c r="A931" i="3"/>
  <c r="A607" i="3"/>
  <c r="A127" i="3"/>
  <c r="A1038" i="3"/>
  <c r="A690" i="3"/>
  <c r="A378" i="3"/>
  <c r="A987" i="3"/>
  <c r="A627" i="3"/>
  <c r="A1001" i="3"/>
  <c r="A713" i="3"/>
  <c r="A425" i="3"/>
  <c r="A63" i="3"/>
  <c r="A386" i="3"/>
  <c r="A696" i="3"/>
  <c r="A264" i="3"/>
  <c r="A335" i="3"/>
  <c r="A764" i="3"/>
  <c r="A221" i="3"/>
  <c r="A17" i="3"/>
  <c r="A16" i="3"/>
  <c r="A434" i="3"/>
  <c r="A529" i="3"/>
  <c r="A121" i="3"/>
  <c r="A19" i="3"/>
  <c r="A10" i="3"/>
  <c r="A318" i="3"/>
  <c r="A949" i="3"/>
  <c r="A1237" i="3"/>
  <c r="A445" i="3"/>
  <c r="A947" i="3"/>
  <c r="A251" i="3"/>
  <c r="A933" i="3"/>
  <c r="A1131" i="3"/>
  <c r="A988" i="3"/>
  <c r="A556" i="3"/>
  <c r="A1092" i="3"/>
  <c r="A1138" i="3"/>
  <c r="A706" i="3"/>
  <c r="A262" i="3"/>
  <c r="A1185" i="3"/>
  <c r="A705" i="3"/>
  <c r="A333" i="3"/>
  <c r="A907" i="3"/>
  <c r="A595" i="3"/>
  <c r="A103" i="3"/>
  <c r="A1026" i="3"/>
  <c r="A678" i="3"/>
  <c r="A366" i="3"/>
  <c r="A975" i="3"/>
  <c r="A615" i="3"/>
  <c r="A989" i="3"/>
  <c r="A701" i="3"/>
  <c r="A435" i="3"/>
  <c r="A51" i="3"/>
  <c r="A314" i="3"/>
  <c r="A684" i="3"/>
  <c r="A240" i="3"/>
  <c r="A311" i="3"/>
  <c r="A620" i="3"/>
  <c r="A209" i="3"/>
  <c r="A400" i="3"/>
  <c r="A986" i="3"/>
  <c r="A422" i="3"/>
  <c r="A505" i="3"/>
  <c r="A109" i="3"/>
  <c r="A54" i="3"/>
  <c r="A642" i="3"/>
  <c r="A1213" i="3"/>
  <c r="A337" i="3"/>
  <c r="A935" i="3"/>
  <c r="A239" i="3"/>
  <c r="A717" i="3"/>
  <c r="A916" i="3"/>
  <c r="A520" i="3"/>
  <c r="A1080" i="3"/>
  <c r="A1126" i="3"/>
  <c r="A646" i="3"/>
  <c r="A250" i="3"/>
  <c r="A1173" i="3"/>
  <c r="A669" i="3"/>
  <c r="A309" i="3"/>
  <c r="A895" i="3"/>
  <c r="A583" i="3"/>
  <c r="A91" i="3"/>
  <c r="A1014" i="3"/>
  <c r="A666" i="3"/>
  <c r="A342" i="3"/>
  <c r="A939" i="3"/>
  <c r="A603" i="3"/>
  <c r="A977" i="3"/>
  <c r="A689" i="3"/>
  <c r="A423" i="3"/>
  <c r="A39" i="3"/>
  <c r="A206" i="3"/>
  <c r="A672" i="3"/>
  <c r="A228" i="3"/>
  <c r="A299" i="3"/>
  <c r="A476" i="3"/>
  <c r="A197" i="3"/>
  <c r="A388" i="3"/>
  <c r="A878" i="3"/>
  <c r="A410" i="3"/>
  <c r="A493" i="3"/>
  <c r="A37" i="3"/>
  <c r="A18" i="3"/>
  <c r="A966" i="3"/>
  <c r="A694" i="3"/>
  <c r="A1105" i="3"/>
  <c r="A1020" i="3"/>
  <c r="A815" i="3"/>
  <c r="A585" i="3"/>
  <c r="A880" i="3"/>
  <c r="A496" i="3"/>
  <c r="A1068" i="3"/>
  <c r="A1054" i="3"/>
  <c r="A634" i="3"/>
  <c r="A226" i="3"/>
  <c r="A1077" i="3"/>
  <c r="A657" i="3"/>
  <c r="A297" i="3"/>
  <c r="A1267" i="3"/>
  <c r="A883" i="3"/>
  <c r="A571" i="3"/>
  <c r="A55" i="3"/>
  <c r="A990" i="3"/>
  <c r="A654" i="3"/>
  <c r="A330" i="3"/>
  <c r="A1215" i="3"/>
  <c r="A855" i="3"/>
  <c r="A531" i="3"/>
  <c r="A905" i="3"/>
  <c r="A617" i="3"/>
  <c r="A315" i="3"/>
  <c r="A1202" i="3"/>
  <c r="A960" i="3"/>
  <c r="A528" i="3"/>
  <c r="A144" i="3"/>
  <c r="A191" i="3"/>
  <c r="A332" i="3"/>
  <c r="A185" i="3"/>
  <c r="A364" i="3"/>
  <c r="A734" i="3"/>
  <c r="A398" i="3"/>
  <c r="A469" i="3"/>
  <c r="A57" i="3"/>
  <c r="A1093" i="3"/>
  <c r="A1259" i="3"/>
  <c r="A803" i="3"/>
  <c r="A537" i="3"/>
  <c r="A1228" i="3"/>
  <c r="A868" i="3"/>
  <c r="A412" i="3"/>
  <c r="A1056" i="3"/>
  <c r="A1006" i="3"/>
  <c r="A622" i="3"/>
  <c r="A142" i="3"/>
  <c r="A1029" i="3"/>
  <c r="A645" i="3"/>
  <c r="A213" i="3"/>
  <c r="A1255" i="3"/>
  <c r="A871" i="3"/>
  <c r="A559" i="3"/>
  <c r="A1253" i="3"/>
  <c r="A1179" i="3"/>
  <c r="A831" i="3"/>
  <c r="A483" i="3"/>
  <c r="A881" i="3"/>
  <c r="A593" i="3"/>
  <c r="A267" i="3"/>
  <c r="A1118" i="3"/>
  <c r="A924" i="3"/>
  <c r="A492" i="3"/>
  <c r="A120" i="3"/>
  <c r="A155" i="3"/>
  <c r="A377" i="3"/>
  <c r="A173" i="3"/>
  <c r="A352" i="3"/>
  <c r="A698" i="3"/>
  <c r="A302" i="3"/>
  <c r="A457" i="3"/>
  <c r="A45" i="3"/>
  <c r="A1180" i="3"/>
  <c r="A832" i="3"/>
  <c r="A252" i="3"/>
  <c r="A982" i="3"/>
  <c r="A538" i="3"/>
  <c r="A82" i="3"/>
  <c r="A1005" i="3"/>
  <c r="A549" i="3"/>
  <c r="A165" i="3"/>
  <c r="A1123" i="3"/>
  <c r="A775" i="3"/>
  <c r="A451" i="3"/>
  <c r="A1182" i="3"/>
  <c r="A870" i="3"/>
  <c r="A546" i="3"/>
  <c r="A174" i="3"/>
  <c r="A1205" i="3"/>
  <c r="A1155" i="3"/>
  <c r="A807" i="3"/>
  <c r="A459" i="3"/>
  <c r="A857" i="3"/>
  <c r="A569" i="3"/>
  <c r="A243" i="3"/>
  <c r="A1094" i="3"/>
  <c r="A888" i="3"/>
  <c r="A456" i="3"/>
  <c r="A96" i="3"/>
  <c r="A131" i="3"/>
  <c r="A353" i="3"/>
  <c r="A89" i="3"/>
  <c r="A316" i="3"/>
  <c r="A662" i="3"/>
  <c r="A122" i="3"/>
  <c r="A421" i="3"/>
  <c r="A1069" i="3"/>
  <c r="A1247" i="3"/>
  <c r="A791" i="3"/>
  <c r="A1192" i="3"/>
  <c r="A856" i="3"/>
  <c r="A480" i="3"/>
  <c r="A994" i="3"/>
  <c r="A610" i="3"/>
  <c r="A94" i="3"/>
  <c r="A1017" i="3"/>
  <c r="A633" i="3"/>
  <c r="A177" i="3"/>
  <c r="A1147" i="3"/>
  <c r="A799" i="3"/>
  <c r="A475" i="3"/>
  <c r="A1206" i="3"/>
  <c r="A894" i="3"/>
  <c r="A570" i="3"/>
  <c r="A198" i="3"/>
  <c r="A1241" i="3"/>
  <c r="A1167" i="3"/>
  <c r="A819" i="3"/>
  <c r="A471" i="3"/>
  <c r="A869" i="3"/>
  <c r="A581" i="3"/>
  <c r="A255" i="3"/>
  <c r="A1106" i="3"/>
  <c r="A912" i="3"/>
  <c r="A468" i="3"/>
  <c r="A108" i="3"/>
  <c r="A143" i="3"/>
  <c r="A365" i="3"/>
  <c r="A161" i="3"/>
  <c r="A328" i="3"/>
  <c r="A686" i="3"/>
  <c r="A158" i="3"/>
  <c r="A433" i="3"/>
  <c r="A319" i="3"/>
  <c r="A307" i="3"/>
  <c r="AG1" i="1"/>
  <c r="AH5" i="1"/>
  <c r="Z2" i="1" l="1"/>
  <c r="AB2" i="1" s="1"/>
  <c r="Y2" i="1" s="1"/>
  <c r="AD2" i="1"/>
  <c r="D11" i="12"/>
  <c r="D12" i="12"/>
  <c r="V3" i="3"/>
  <c r="T3" i="3"/>
  <c r="U3" i="3"/>
  <c r="AE570" i="1" l="1"/>
  <c r="AE557" i="1"/>
  <c r="AE289" i="1"/>
  <c r="AE558" i="1"/>
  <c r="AE297" i="1"/>
  <c r="AE98" i="1"/>
  <c r="AE100" i="1"/>
  <c r="AE578" i="1"/>
  <c r="AE114" i="1"/>
  <c r="AE11" i="1"/>
  <c r="AE424" i="1"/>
  <c r="AE207" i="1"/>
  <c r="AE396" i="1"/>
  <c r="AE302" i="1"/>
  <c r="AE144" i="1"/>
  <c r="AE40" i="1"/>
  <c r="AE374" i="1"/>
  <c r="AE535" i="1"/>
  <c r="AE499" i="1"/>
  <c r="AE390" i="1"/>
  <c r="AE188" i="1"/>
  <c r="AE282" i="1"/>
  <c r="AE577" i="1"/>
  <c r="AE421" i="1"/>
  <c r="AE38" i="1"/>
  <c r="AE506" i="1"/>
  <c r="AE438" i="1"/>
  <c r="AE191" i="1"/>
  <c r="AE41" i="1"/>
  <c r="AE551" i="1"/>
  <c r="AE471" i="1"/>
  <c r="AE384" i="1"/>
  <c r="AE2" i="1"/>
  <c r="AE225" i="1"/>
  <c r="AE443" i="1"/>
  <c r="AE533" i="1"/>
  <c r="AE328" i="1"/>
  <c r="AE563" i="1"/>
  <c r="AE514" i="1"/>
  <c r="AE530" i="1"/>
  <c r="AE156" i="1"/>
  <c r="AE19" i="1"/>
  <c r="AE433" i="1"/>
  <c r="AE503" i="1"/>
  <c r="AE201" i="1"/>
  <c r="AE550" i="1"/>
  <c r="AE265" i="1"/>
  <c r="AE160" i="1"/>
  <c r="AE512" i="1"/>
  <c r="AE55" i="1"/>
  <c r="AE472" i="1"/>
  <c r="AE86" i="1"/>
  <c r="AE232" i="1"/>
  <c r="AE245" i="1"/>
  <c r="AE119" i="1"/>
  <c r="AE307" i="1"/>
  <c r="AE169" i="1"/>
  <c r="AE146" i="1"/>
  <c r="AE128" i="1"/>
  <c r="AE515" i="1"/>
  <c r="AE206" i="1"/>
  <c r="AE199" i="1"/>
  <c r="AE553" i="1"/>
  <c r="AE4" i="1"/>
  <c r="AE81" i="1"/>
  <c r="AE97" i="1"/>
  <c r="AE355" i="1"/>
  <c r="AE29" i="1"/>
  <c r="AE10" i="1"/>
  <c r="AE548" i="1"/>
  <c r="AE484" i="1"/>
  <c r="AE483" i="1"/>
  <c r="AE430" i="1"/>
  <c r="AE338" i="1"/>
  <c r="AE325" i="1"/>
  <c r="AE368" i="1"/>
  <c r="AE193" i="1"/>
  <c r="AE159" i="1"/>
  <c r="AE320" i="1"/>
  <c r="AE340" i="1"/>
  <c r="AE22" i="1"/>
  <c r="AE5" i="1"/>
  <c r="AC2" i="1" l="1"/>
  <c r="AE493" i="1"/>
  <c r="AE300" i="1"/>
  <c r="AE181" i="1"/>
  <c r="AE145" i="1"/>
  <c r="AE576" i="1"/>
  <c r="AE501" i="1"/>
  <c r="AE235" i="1"/>
  <c r="AE95" i="1"/>
  <c r="AE583" i="1"/>
  <c r="AE582" i="1"/>
  <c r="AE264" i="1"/>
  <c r="AE294" i="1"/>
  <c r="AE217" i="1"/>
  <c r="AE316" i="1"/>
  <c r="AE532" i="1"/>
  <c r="AE473" i="1"/>
  <c r="AE47" i="1"/>
  <c r="AE161" i="1"/>
  <c r="AE101" i="1"/>
  <c r="AE464" i="1"/>
  <c r="AE298" i="1"/>
  <c r="AE447" i="1"/>
  <c r="AE531" i="1"/>
  <c r="AE32" i="1"/>
  <c r="AE273" i="1"/>
  <c r="AE524" i="1"/>
  <c r="AE571" i="1"/>
  <c r="AE21" i="1"/>
  <c r="AE195" i="1"/>
  <c r="AE539" i="1"/>
  <c r="AE321" i="1"/>
  <c r="AE213" i="1"/>
  <c r="AE122" i="1"/>
  <c r="AE189" i="1"/>
  <c r="AE262" i="1"/>
  <c r="AE460" i="1"/>
  <c r="AE410" i="1"/>
  <c r="AE347" i="1"/>
  <c r="AE308" i="1"/>
  <c r="AE96" i="1"/>
  <c r="AE306" i="1"/>
  <c r="AE403" i="1"/>
  <c r="AE118" i="1"/>
  <c r="AE567" i="1"/>
  <c r="AE140" i="1"/>
  <c r="AE351" i="1"/>
  <c r="AE242" i="1"/>
  <c r="AE573" i="1"/>
  <c r="AE59" i="1"/>
  <c r="AE269" i="1"/>
  <c r="AE79" i="1"/>
  <c r="AE428" i="1"/>
  <c r="AE252" i="1"/>
  <c r="AE134" i="1"/>
  <c r="AE469" i="1"/>
  <c r="AE324" i="1"/>
  <c r="AE61" i="1"/>
  <c r="AE538" i="1"/>
  <c r="AE490" i="1"/>
  <c r="AE343" i="1"/>
  <c r="AE238" i="1"/>
  <c r="AE137" i="1"/>
  <c r="AE261" i="1"/>
  <c r="AE326" i="1"/>
  <c r="AE540" i="1"/>
  <c r="AE525" i="1"/>
  <c r="AE241" i="1"/>
  <c r="AE479" i="1"/>
  <c r="AE94" i="1"/>
  <c r="AE84" i="1"/>
  <c r="AE348" i="1"/>
  <c r="AE7" i="1"/>
  <c r="AE362" i="1"/>
  <c r="AE572" i="1"/>
  <c r="AE575" i="1"/>
  <c r="AE254" i="1"/>
  <c r="AE330" i="1"/>
  <c r="AE267" i="1"/>
  <c r="AE584" i="1"/>
  <c r="AE354" i="1"/>
  <c r="AE45" i="1"/>
  <c r="AE3" i="1"/>
  <c r="AE426" i="1"/>
  <c r="AE358" i="1"/>
  <c r="AE491" i="1"/>
  <c r="AE478" i="1"/>
  <c r="AE70" i="1"/>
  <c r="AE445" i="1"/>
  <c r="AE284" i="1"/>
  <c r="AE149" i="1"/>
  <c r="AE408" i="1"/>
  <c r="AE126" i="1"/>
  <c r="AE176" i="1"/>
  <c r="AE62" i="1"/>
  <c r="AE272" i="1"/>
  <c r="AE482" i="1"/>
  <c r="AE132" i="1"/>
  <c r="AE346" i="1"/>
  <c r="AE508" i="1"/>
  <c r="AE276" i="1"/>
  <c r="AE292" i="1"/>
  <c r="AE110" i="1"/>
  <c r="AE99" i="1"/>
  <c r="AE209" i="1"/>
  <c r="AE65" i="1"/>
  <c r="AE166" i="1"/>
  <c r="AE31" i="1"/>
  <c r="AE36" i="1"/>
  <c r="AE372" i="1"/>
  <c r="AE72" i="1"/>
  <c r="AE388" i="1"/>
  <c r="AE376" i="1"/>
  <c r="AE222" i="1"/>
  <c r="AE379" i="1"/>
  <c r="AE466" i="1"/>
  <c r="AE58" i="1"/>
  <c r="AE366" i="1"/>
  <c r="AE148" i="1"/>
  <c r="AE518" i="1"/>
  <c r="AE8" i="1"/>
  <c r="AE183" i="1"/>
  <c r="AE458" i="1"/>
  <c r="AE278" i="1"/>
  <c r="AE220" i="1"/>
  <c r="AE182" i="1"/>
  <c r="AE48" i="1"/>
  <c r="AE509" i="1"/>
  <c r="AE309" i="1"/>
  <c r="AE565" i="1"/>
  <c r="AE192" i="1"/>
  <c r="AE187" i="1"/>
  <c r="AE71" i="1"/>
  <c r="AE155" i="1"/>
  <c r="AE556" i="1"/>
  <c r="AE498" i="1"/>
  <c r="AE249" i="1"/>
  <c r="AE332" i="1"/>
  <c r="AE227" i="1"/>
  <c r="AE230" i="1"/>
  <c r="AE505" i="1"/>
  <c r="AE356" i="1"/>
  <c r="AE75" i="1"/>
  <c r="AE345" i="1"/>
  <c r="AE111" i="1"/>
  <c r="AE526" i="1"/>
  <c r="AE414" i="1"/>
  <c r="AE63" i="1"/>
  <c r="AE521" i="1"/>
  <c r="AE371" i="1"/>
  <c r="AE353" i="1"/>
  <c r="AE580" i="1"/>
  <c r="AE271" i="1"/>
  <c r="AE554" i="1"/>
  <c r="AE248" i="1"/>
  <c r="AE157" i="1"/>
  <c r="AE334" i="1"/>
  <c r="AE190" i="1"/>
  <c r="AE186" i="1"/>
  <c r="AE359" i="1"/>
  <c r="AE67" i="1"/>
  <c r="AE54" i="1"/>
  <c r="AE386" i="1"/>
  <c r="AE411" i="1"/>
  <c r="AE18" i="1"/>
  <c r="AE502" i="1"/>
  <c r="AE56" i="1"/>
  <c r="AE335" i="1"/>
  <c r="AE542" i="1"/>
  <c r="AE504" i="1"/>
  <c r="AE569" i="1"/>
  <c r="AE168" i="1"/>
  <c r="AE268" i="1"/>
  <c r="AE246" i="1"/>
  <c r="AE147" i="1"/>
  <c r="AE401" i="1"/>
  <c r="AE361" i="1"/>
  <c r="AE423" i="1"/>
  <c r="AE24" i="1"/>
  <c r="AE57" i="1"/>
  <c r="AE214" i="1"/>
  <c r="AE135" i="1"/>
  <c r="AE543" i="1"/>
  <c r="AE142" i="1"/>
  <c r="AE263" i="1"/>
  <c r="AE400" i="1"/>
  <c r="AE536" i="1"/>
  <c r="AE377" i="1"/>
  <c r="AE112" i="1"/>
  <c r="AE237" i="1"/>
  <c r="AE69" i="1"/>
  <c r="AE301" i="1"/>
  <c r="AE167" i="1"/>
  <c r="AE412" i="1"/>
  <c r="AE339" i="1"/>
  <c r="AE406" i="1"/>
  <c r="AE459" i="1"/>
  <c r="AE416" i="1"/>
  <c r="AE523" i="1"/>
  <c r="AE432" i="1"/>
  <c r="AE541" i="1"/>
  <c r="AE15" i="1"/>
  <c r="AE52" i="1"/>
  <c r="AE179" i="1"/>
  <c r="AE581" i="1"/>
  <c r="AE234" i="1"/>
  <c r="AE162" i="1"/>
  <c r="AE441" i="1"/>
  <c r="AE116" i="1"/>
  <c r="AE239" i="1"/>
  <c r="AE49" i="1"/>
  <c r="AE141" i="1"/>
  <c r="AE488" i="1"/>
  <c r="AE258" i="1"/>
  <c r="AE123" i="1"/>
  <c r="AE303" i="1"/>
  <c r="AE440" i="1"/>
  <c r="AE450" i="1"/>
  <c r="AE283" i="1"/>
  <c r="AE16" i="1"/>
  <c r="AE228" i="1"/>
  <c r="AE431" i="1"/>
  <c r="AE427" i="1"/>
  <c r="AE185" i="1"/>
  <c r="AE561" i="1"/>
  <c r="AE39" i="1"/>
  <c r="AE439" i="1"/>
  <c r="AE395" i="1"/>
  <c r="AE529" i="1"/>
  <c r="AE106" i="1"/>
  <c r="AE391" i="1"/>
  <c r="AE198" i="1"/>
  <c r="AE336" i="1"/>
  <c r="AE108" i="1"/>
  <c r="AE310" i="1"/>
  <c r="AE547" i="1"/>
  <c r="AE394" i="1"/>
  <c r="AE221" i="1"/>
  <c r="AE341" i="1"/>
  <c r="AE378" i="1"/>
  <c r="AE311" i="1"/>
  <c r="AE205" i="1"/>
  <c r="AE517" i="1"/>
  <c r="AE27" i="1"/>
  <c r="AE329" i="1"/>
  <c r="AE429" i="1"/>
  <c r="AE448" i="1"/>
  <c r="AE476" i="1"/>
  <c r="AE275" i="1"/>
  <c r="AE337" i="1"/>
  <c r="AE420" i="1"/>
  <c r="AE452" i="1"/>
  <c r="AE153" i="1"/>
  <c r="AE53" i="1"/>
  <c r="AE442" i="1"/>
  <c r="AE253" i="1"/>
  <c r="AE453" i="1"/>
  <c r="AE196" i="1"/>
  <c r="AE382" i="1"/>
  <c r="AE37" i="1"/>
  <c r="AE470" i="1"/>
  <c r="AE461" i="1"/>
  <c r="AE467" i="1"/>
  <c r="AE552" i="1"/>
  <c r="AE33" i="1"/>
  <c r="AE566" i="1"/>
  <c r="AE363" i="1"/>
  <c r="AE204" i="1"/>
  <c r="AE90" i="1"/>
  <c r="AE229" i="1"/>
  <c r="AE415" i="1"/>
  <c r="AE455" i="1"/>
  <c r="AE211" i="1"/>
  <c r="AE158" i="1"/>
  <c r="AE73" i="1"/>
  <c r="AE92" i="1"/>
  <c r="AE138" i="1"/>
  <c r="AE511" i="1"/>
  <c r="AE436" i="1"/>
  <c r="AE444" i="1"/>
  <c r="AE270" i="1"/>
  <c r="AE218" i="1"/>
  <c r="AE131" i="1"/>
  <c r="AE417" i="1"/>
  <c r="AE105" i="1"/>
  <c r="AE233" i="1"/>
  <c r="AE344" i="1"/>
  <c r="AE381" i="1"/>
  <c r="AE314" i="1"/>
  <c r="AE323" i="1"/>
  <c r="AE76" i="1"/>
  <c r="AE51" i="1"/>
  <c r="AE393" i="1"/>
  <c r="AE477" i="1"/>
  <c r="AE437" i="1"/>
  <c r="AE457" i="1"/>
  <c r="AE480" i="1"/>
  <c r="AE496" i="1"/>
  <c r="AE180" i="1"/>
  <c r="AE537" i="1"/>
  <c r="AE559" i="1"/>
  <c r="AE407" i="1"/>
  <c r="AE397" i="1"/>
  <c r="AE125" i="1"/>
  <c r="AE171" i="1"/>
  <c r="AE449" i="1"/>
  <c r="AE28" i="1"/>
  <c r="AE129" i="1"/>
  <c r="AE104" i="1"/>
  <c r="AE244" i="1"/>
  <c r="AE315" i="1"/>
  <c r="AE451" i="1"/>
  <c r="AE236" i="1"/>
  <c r="AE202" i="1"/>
  <c r="AE318" i="1"/>
  <c r="AE210" i="1"/>
  <c r="AE136" i="1"/>
  <c r="AE224" i="1"/>
  <c r="AE425" i="1"/>
  <c r="AE13" i="1"/>
  <c r="AE172" i="1"/>
  <c r="AE14" i="1"/>
  <c r="AE64" i="1"/>
  <c r="AE352" i="1"/>
  <c r="AE60" i="1"/>
  <c r="AE154" i="1"/>
  <c r="AE385" i="1"/>
  <c r="AE80" i="1"/>
  <c r="AE492" i="1"/>
  <c r="AE462" i="1"/>
  <c r="AE489" i="1"/>
  <c r="AE77" i="1"/>
  <c r="AE560" i="1"/>
  <c r="AE44" i="1"/>
  <c r="AE468" i="1"/>
  <c r="AE579" i="1"/>
  <c r="AE409" i="1"/>
  <c r="AE500" i="1"/>
  <c r="AE256" i="1"/>
  <c r="AE281" i="1"/>
  <c r="AE133" i="1"/>
  <c r="AE173" i="1"/>
  <c r="AE546" i="1"/>
  <c r="AE163" i="1"/>
  <c r="AE456" i="1"/>
  <c r="AE277" i="1"/>
  <c r="AE34" i="1"/>
  <c r="AE20" i="1"/>
  <c r="AE251" i="1"/>
  <c r="AE115" i="1"/>
  <c r="AE35" i="1"/>
  <c r="AE370" i="1"/>
  <c r="AE383" i="1"/>
  <c r="AE259" i="1"/>
  <c r="AE194" i="1"/>
  <c r="AE66" i="1"/>
  <c r="AE312" i="1"/>
  <c r="AE30" i="1"/>
  <c r="AE350" i="1"/>
  <c r="AE392" i="1"/>
  <c r="AE389" i="1"/>
  <c r="AE497" i="1"/>
  <c r="AE465" i="1"/>
  <c r="AE507" i="1"/>
  <c r="AE46" i="1"/>
  <c r="AE23" i="1"/>
  <c r="AE313" i="1"/>
  <c r="AE544" i="1"/>
  <c r="AE475" i="1"/>
  <c r="AE585" i="1"/>
  <c r="AE487" i="1"/>
  <c r="AE117" i="1"/>
  <c r="AE288" i="1"/>
  <c r="AE367" i="1"/>
  <c r="AE405" i="1"/>
  <c r="AE174" i="1"/>
  <c r="AE231" i="1"/>
  <c r="AE327" i="1"/>
  <c r="AE223" i="1"/>
  <c r="AE331" i="1"/>
  <c r="AE103" i="1"/>
  <c r="AE279" i="1"/>
  <c r="AE83" i="1"/>
  <c r="AE285" i="1"/>
  <c r="AE170" i="1"/>
  <c r="AE68" i="1"/>
  <c r="AE6" i="1"/>
  <c r="AE78" i="1"/>
  <c r="AE365" i="1"/>
  <c r="AE373" i="1"/>
  <c r="AE380" i="1"/>
  <c r="AE203" i="1"/>
  <c r="AE399" i="1"/>
  <c r="AE516" i="1"/>
  <c r="AE463" i="1"/>
  <c r="AE522" i="1"/>
  <c r="AE520" i="1"/>
  <c r="AE342" i="1"/>
  <c r="AE495" i="1"/>
  <c r="AE290" i="1"/>
  <c r="AE486" i="1"/>
  <c r="AE562" i="1"/>
  <c r="AE212" i="1"/>
  <c r="AE299" i="1"/>
  <c r="AE446" i="1"/>
  <c r="AE418" i="1"/>
  <c r="AE12" i="1"/>
  <c r="AE240" i="1"/>
  <c r="AE200" i="1"/>
  <c r="AE274" i="1"/>
  <c r="AE243" i="1"/>
  <c r="AE434" i="1"/>
  <c r="AE43" i="1"/>
  <c r="AE510" i="1"/>
  <c r="AE295" i="1"/>
  <c r="AE454" i="1"/>
  <c r="AE215" i="1"/>
  <c r="AE287" i="1"/>
  <c r="AE197" i="1"/>
  <c r="AE404" i="1"/>
  <c r="AE304" i="1"/>
  <c r="AE150" i="1"/>
  <c r="AE319" i="1"/>
  <c r="AE25" i="1"/>
  <c r="AE164" i="1"/>
  <c r="AE357" i="1"/>
  <c r="AE178" i="1"/>
  <c r="AE387" i="1"/>
  <c r="AE369" i="1"/>
  <c r="AE177" i="1"/>
  <c r="AE527" i="1"/>
  <c r="AE513" i="1"/>
  <c r="AE534" i="1"/>
  <c r="AE333" i="1"/>
  <c r="AE549" i="1"/>
  <c r="AE165" i="1"/>
  <c r="AE519" i="1"/>
  <c r="AE481" i="1"/>
  <c r="AE121" i="1"/>
  <c r="AE564" i="1"/>
  <c r="AE293" i="1"/>
  <c r="AE107" i="1"/>
  <c r="AE435" i="1"/>
  <c r="AE184" i="1"/>
  <c r="AE113" i="1"/>
  <c r="AE50" i="1"/>
  <c r="AE286" i="1"/>
  <c r="AE364" i="1"/>
  <c r="AE360" i="1"/>
  <c r="AE474" i="1"/>
  <c r="AE120" i="1"/>
  <c r="AE152" i="1"/>
  <c r="AE151" i="1"/>
  <c r="AE375" i="1"/>
  <c r="AE413" i="1"/>
  <c r="AE398" i="1"/>
  <c r="AE74" i="1"/>
  <c r="AE545" i="1"/>
  <c r="AE494" i="1"/>
  <c r="AE422" i="1"/>
  <c r="AE485" i="1"/>
  <c r="AE402" i="1"/>
  <c r="AE419" i="1"/>
  <c r="AE568" i="1"/>
  <c r="AE555" i="1"/>
  <c r="AE349" i="1"/>
  <c r="AE139" i="1"/>
  <c r="AE42" i="1"/>
  <c r="AE266" i="1"/>
  <c r="AE124" i="1"/>
  <c r="AE9" i="1"/>
  <c r="AE226" i="1"/>
  <c r="AE93" i="1"/>
  <c r="AE208" i="1"/>
  <c r="AE130" i="1"/>
  <c r="AE216" i="1"/>
  <c r="AE291" i="1"/>
  <c r="AE574" i="1"/>
  <c r="AE322" i="1"/>
  <c r="AE250" i="1"/>
  <c r="AE528" i="1"/>
  <c r="AE102" i="1"/>
  <c r="AE247" i="1"/>
  <c r="AE143" i="1"/>
  <c r="AE17" i="1"/>
  <c r="AE175" i="1"/>
  <c r="AE305" i="1"/>
  <c r="AE280" i="1"/>
  <c r="AE127" i="1"/>
  <c r="AE26" i="1"/>
  <c r="AE82" i="1"/>
  <c r="AE109" i="1"/>
  <c r="AE219" i="1"/>
  <c r="AE317" i="1"/>
  <c r="AE296" i="1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AE257" i="1" l="1"/>
  <c r="AE85" i="1"/>
  <c r="AE255" i="1"/>
  <c r="AE260" i="1"/>
  <c r="AE87" i="1"/>
  <c r="AE89" i="1"/>
  <c r="AE88" i="1"/>
  <c r="AE91" i="1"/>
  <c r="D5" i="12" l="1"/>
  <c r="D6" i="12"/>
  <c r="D7" i="12"/>
  <c r="D8" i="12"/>
  <c r="D9" i="12"/>
  <c r="D10" i="12"/>
  <c r="D4" i="12"/>
  <c r="C280" i="4" l="1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274" i="4"/>
  <c r="C275" i="4"/>
  <c r="C276" i="4"/>
  <c r="C277" i="4"/>
  <c r="C278" i="4"/>
  <c r="C279" i="4"/>
  <c r="C184" i="4" l="1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Z1267" i="3" l="1"/>
  <c r="Z210" i="3"/>
  <c r="Z200" i="3"/>
  <c r="Z189" i="3"/>
  <c r="Z203" i="3"/>
  <c r="Z204" i="3"/>
  <c r="Z206" i="3"/>
  <c r="W12" i="3"/>
  <c r="W10" i="3"/>
  <c r="W13" i="3"/>
  <c r="W11" i="3"/>
  <c r="W14" i="3"/>
  <c r="Z393" i="3"/>
  <c r="Z401" i="3"/>
  <c r="Z553" i="3"/>
  <c r="Z450" i="3"/>
  <c r="Z542" i="3"/>
  <c r="Z502" i="3"/>
  <c r="Z408" i="3"/>
  <c r="Z440" i="3"/>
  <c r="Z475" i="3"/>
  <c r="Z476" i="3"/>
  <c r="Z445" i="3"/>
  <c r="Z388" i="3"/>
  <c r="Z444" i="3"/>
  <c r="Z410" i="3"/>
  <c r="Z428" i="3"/>
  <c r="Z435" i="3"/>
  <c r="Z503" i="3"/>
  <c r="Z384" i="3"/>
  <c r="Z424" i="3"/>
  <c r="Z465" i="3"/>
  <c r="Z385" i="3"/>
  <c r="Z532" i="3"/>
  <c r="Z454" i="3"/>
  <c r="Z443" i="3"/>
  <c r="Z549" i="3"/>
  <c r="Z370" i="3"/>
  <c r="Z438" i="3"/>
  <c r="Z386" i="3"/>
  <c r="Z404" i="3"/>
  <c r="Z500" i="3"/>
  <c r="Z460" i="3"/>
  <c r="Z479" i="3"/>
  <c r="Z537" i="3"/>
  <c r="Z505" i="3"/>
  <c r="Z512" i="3"/>
  <c r="Z521" i="3"/>
  <c r="Z529" i="3"/>
  <c r="Z405" i="3"/>
  <c r="Z559" i="3"/>
  <c r="Z541" i="3"/>
  <c r="Z488" i="3"/>
  <c r="Z374" i="3"/>
  <c r="Z397" i="3"/>
  <c r="Z494" i="3"/>
  <c r="Z517" i="3"/>
  <c r="Z481" i="3"/>
  <c r="Z449" i="3"/>
  <c r="Z467" i="3"/>
  <c r="Z383" i="3"/>
  <c r="Z381" i="3"/>
  <c r="Z349" i="3"/>
  <c r="Z552" i="3"/>
  <c r="Z486" i="3"/>
  <c r="Z457" i="3"/>
  <c r="Z451" i="3"/>
  <c r="Z495" i="3"/>
  <c r="Z458" i="3"/>
  <c r="Z439" i="3"/>
  <c r="Z498" i="3"/>
  <c r="Z407" i="3"/>
  <c r="Z355" i="3"/>
  <c r="Z336" i="3"/>
  <c r="Z316" i="3"/>
  <c r="Z412" i="3"/>
  <c r="Z536" i="3"/>
  <c r="Z409" i="3"/>
  <c r="Z429" i="3"/>
  <c r="Z470" i="3"/>
  <c r="Z520" i="3"/>
  <c r="Z414" i="3"/>
  <c r="Z492" i="3"/>
  <c r="Z478" i="3"/>
  <c r="Z400" i="3"/>
  <c r="Z367" i="3"/>
  <c r="Z311" i="3"/>
  <c r="Z303" i="3"/>
  <c r="Z482" i="3"/>
  <c r="Z431" i="3"/>
  <c r="Z524" i="3"/>
  <c r="Z422" i="3"/>
  <c r="Z515" i="3"/>
  <c r="Z525" i="3"/>
  <c r="Z484" i="3"/>
  <c r="Z504" i="3"/>
  <c r="Z551" i="3"/>
  <c r="Z489" i="3"/>
  <c r="Z547" i="3"/>
  <c r="Z323" i="3"/>
  <c r="Z360" i="3"/>
  <c r="Z340" i="3"/>
  <c r="Z544" i="3"/>
  <c r="Z473" i="3"/>
  <c r="Z493" i="3"/>
  <c r="Z531" i="3"/>
  <c r="Z310" i="3"/>
  <c r="Z335" i="3"/>
  <c r="Z352" i="3"/>
  <c r="Z550" i="3"/>
  <c r="Z487" i="3"/>
  <c r="Z530" i="3"/>
  <c r="Z545" i="3"/>
  <c r="Z560" i="3"/>
  <c r="Z466" i="3"/>
  <c r="Z510" i="3"/>
  <c r="Z411" i="3"/>
  <c r="Z347" i="3"/>
  <c r="Z302" i="3"/>
  <c r="Z339" i="3"/>
  <c r="Z469" i="3"/>
  <c r="Z519" i="3"/>
  <c r="Z463" i="3"/>
  <c r="Z434" i="3"/>
  <c r="Z441" i="3"/>
  <c r="Z516" i="3"/>
  <c r="Z425" i="3"/>
  <c r="Z483" i="3"/>
  <c r="Z507" i="3"/>
  <c r="Z377" i="3"/>
  <c r="Z309" i="3"/>
  <c r="Z359" i="3"/>
  <c r="Z351" i="3"/>
  <c r="S2" i="2"/>
  <c r="Q2" i="2"/>
  <c r="P2" i="2"/>
  <c r="O2" i="2"/>
  <c r="Z201" i="3" l="1"/>
  <c r="Z357" i="3"/>
  <c r="Z372" i="3"/>
  <c r="Z464" i="3"/>
  <c r="Z499" i="3"/>
  <c r="Z406" i="3"/>
  <c r="Z387" i="3"/>
  <c r="Z312" i="3"/>
  <c r="Z361" i="3"/>
  <c r="Z497" i="3"/>
  <c r="Z369" i="3"/>
  <c r="Z523" i="3"/>
  <c r="Z419" i="3"/>
  <c r="Z528" i="3"/>
  <c r="Z558" i="3"/>
  <c r="Z535" i="3"/>
  <c r="Z554" i="3"/>
  <c r="Z501" i="3"/>
  <c r="Z430" i="3"/>
  <c r="Z403" i="3"/>
  <c r="Z415" i="3"/>
  <c r="Z205" i="3"/>
  <c r="Z418" i="3"/>
  <c r="Z514" i="3"/>
  <c r="Z462" i="3"/>
  <c r="Z442" i="3"/>
  <c r="Z446" i="3"/>
  <c r="Z314" i="3"/>
  <c r="Z452" i="3"/>
  <c r="Z496" i="3"/>
  <c r="Z533" i="3"/>
  <c r="Z472" i="3"/>
  <c r="Z538" i="3"/>
  <c r="Z471" i="3"/>
  <c r="Z202" i="3"/>
  <c r="Z402" i="3"/>
  <c r="Z508" i="3"/>
  <c r="Z555" i="3"/>
  <c r="Z468" i="3"/>
  <c r="Z491" i="3"/>
  <c r="Z459" i="3"/>
  <c r="Z417" i="3"/>
  <c r="Z511" i="3"/>
  <c r="Z322" i="3"/>
  <c r="Z448" i="3"/>
  <c r="Z433" i="3"/>
  <c r="Z379" i="3"/>
  <c r="Z392" i="3"/>
  <c r="Z395" i="3"/>
  <c r="Z561" i="3"/>
  <c r="Z207" i="3"/>
  <c r="Z513" i="3"/>
  <c r="Z413" i="3"/>
  <c r="Z543" i="3"/>
  <c r="Z420" i="3"/>
  <c r="Z421" i="3"/>
  <c r="Z527" i="3"/>
  <c r="Z327" i="3"/>
  <c r="Z480" i="3"/>
  <c r="Z534" i="3"/>
  <c r="Z389" i="3"/>
  <c r="Z474" i="3"/>
  <c r="Z540" i="3"/>
  <c r="Z192" i="3"/>
  <c r="Z426" i="3"/>
  <c r="Z539" i="3"/>
  <c r="Z557" i="3"/>
  <c r="Z348" i="3"/>
  <c r="Z390" i="3"/>
  <c r="Z437" i="3"/>
  <c r="Z394" i="3"/>
  <c r="Z548" i="3"/>
  <c r="Z391" i="3"/>
  <c r="Z190" i="3"/>
  <c r="Z518" i="3"/>
  <c r="Z506" i="3"/>
  <c r="Z364" i="3"/>
  <c r="Z436" i="3"/>
  <c r="Z526" i="3"/>
  <c r="Z485" i="3"/>
  <c r="Z461" i="3"/>
  <c r="Z447" i="3"/>
  <c r="Z416" i="3"/>
  <c r="Z509" i="3"/>
  <c r="Z398" i="3"/>
  <c r="Z522" i="3"/>
  <c r="Z423" i="3"/>
  <c r="Z477" i="3"/>
  <c r="Z337" i="3"/>
  <c r="Z546" i="3"/>
  <c r="Z556" i="3"/>
  <c r="Z456" i="3"/>
  <c r="Z432" i="3"/>
  <c r="Z399" i="3"/>
  <c r="Z490" i="3"/>
  <c r="Z396" i="3"/>
  <c r="Z455" i="3"/>
  <c r="Z427" i="3"/>
  <c r="Z453" i="3"/>
  <c r="Z620" i="3"/>
  <c r="Z877" i="3"/>
  <c r="Z1193" i="3"/>
  <c r="Z733" i="3"/>
  <c r="Z1260" i="3"/>
  <c r="Z1024" i="3"/>
  <c r="Z1186" i="3"/>
  <c r="Z1226" i="3"/>
  <c r="Z671" i="3"/>
  <c r="Z796" i="3"/>
  <c r="Z1205" i="3"/>
  <c r="Z1215" i="3"/>
  <c r="Z923" i="3"/>
  <c r="Z1018" i="3"/>
  <c r="Z1063" i="3"/>
  <c r="Z672" i="3"/>
  <c r="Z760" i="3"/>
  <c r="Z703" i="3"/>
  <c r="Z976" i="3"/>
  <c r="Z1158" i="3"/>
  <c r="Z1159" i="3"/>
  <c r="Z1074" i="3"/>
  <c r="Z1155" i="3"/>
  <c r="Z1034" i="3"/>
  <c r="Z1138" i="3"/>
  <c r="Z1151" i="3"/>
  <c r="Z1248" i="3"/>
  <c r="Z657" i="3"/>
  <c r="Z826" i="3"/>
  <c r="Z1264" i="3"/>
  <c r="Z682" i="3"/>
  <c r="Z1047" i="3"/>
  <c r="Z911" i="3"/>
  <c r="Z1236" i="3"/>
  <c r="Z1109" i="3"/>
  <c r="Z988" i="3"/>
  <c r="Z678" i="3"/>
  <c r="Z1094" i="3"/>
  <c r="Z669" i="3"/>
  <c r="Z688" i="3"/>
  <c r="Z737" i="3"/>
  <c r="Z858" i="3"/>
  <c r="Z918" i="3"/>
  <c r="Z691" i="3"/>
  <c r="Z1187" i="3"/>
  <c r="Z1003" i="3"/>
  <c r="Z1194" i="3"/>
  <c r="Z662" i="3"/>
  <c r="Z820" i="3"/>
  <c r="Z1153" i="3"/>
  <c r="Z658" i="3"/>
  <c r="Z944" i="3"/>
  <c r="Z1244" i="3"/>
  <c r="Z774" i="3"/>
  <c r="Z987" i="3"/>
  <c r="Z1071" i="3"/>
  <c r="Z1125" i="3"/>
  <c r="Z1020" i="3"/>
  <c r="Z1117" i="3"/>
  <c r="Z1102" i="3"/>
  <c r="Z1098" i="3"/>
  <c r="Z1007" i="3"/>
  <c r="Z1122" i="3"/>
  <c r="Z934" i="3"/>
  <c r="Z664" i="3"/>
  <c r="Z775" i="3"/>
  <c r="Z875" i="3"/>
  <c r="Z780" i="3"/>
  <c r="Z1104" i="3"/>
  <c r="Z1040" i="3"/>
  <c r="Z1010" i="3"/>
  <c r="Z922" i="3"/>
  <c r="Z819" i="3"/>
  <c r="Z1064" i="3"/>
  <c r="Z1118" i="3"/>
  <c r="Z1239" i="3"/>
  <c r="Z1116" i="3"/>
  <c r="Z725" i="3"/>
  <c r="Z695" i="3"/>
  <c r="Z1258" i="3"/>
  <c r="Z1054" i="3"/>
  <c r="Z765" i="3"/>
  <c r="Z1259" i="3"/>
  <c r="Z910" i="3"/>
  <c r="Z1090" i="3"/>
  <c r="Z726" i="3"/>
  <c r="Z1045" i="3"/>
  <c r="Z967" i="3"/>
  <c r="Z907" i="3"/>
  <c r="Z986" i="3"/>
  <c r="Z884" i="3"/>
  <c r="Z864" i="3"/>
  <c r="Z1254" i="3"/>
  <c r="Z825" i="3"/>
  <c r="Z1030" i="3"/>
  <c r="Z1123" i="3"/>
  <c r="Z1062" i="3"/>
  <c r="Z1011" i="3"/>
  <c r="Z766" i="3"/>
  <c r="Z1266" i="3"/>
  <c r="Z806" i="3"/>
  <c r="Z890" i="3"/>
  <c r="Z675" i="3"/>
  <c r="Z750" i="3"/>
  <c r="Z992" i="3"/>
  <c r="Z1180" i="3"/>
  <c r="Z879" i="3"/>
  <c r="Z1179" i="3"/>
  <c r="Z1136" i="3"/>
  <c r="Z801" i="3"/>
  <c r="Z856" i="3"/>
  <c r="Z805" i="3"/>
  <c r="Z1110" i="3"/>
  <c r="Z865" i="3"/>
  <c r="Z763" i="3"/>
  <c r="Z1061" i="3"/>
  <c r="Z1127" i="3"/>
  <c r="Z873" i="3"/>
  <c r="Z1224" i="3"/>
  <c r="Z1145" i="3"/>
  <c r="Z833" i="3"/>
  <c r="Z960" i="3"/>
  <c r="Z964" i="3"/>
  <c r="Z1072" i="3"/>
  <c r="Z902" i="3"/>
  <c r="Z924" i="3"/>
  <c r="Z831" i="3"/>
  <c r="Z956" i="3"/>
  <c r="Z994" i="3"/>
  <c r="Z1212" i="3"/>
  <c r="Z736" i="3"/>
  <c r="Z966" i="3"/>
  <c r="Z1170" i="3"/>
  <c r="Z1129" i="3"/>
  <c r="Z985" i="3"/>
  <c r="Z661" i="3"/>
  <c r="Z1087" i="3"/>
  <c r="Z751" i="3"/>
  <c r="Z1014" i="3"/>
  <c r="Z1049" i="3"/>
  <c r="Z958" i="3"/>
  <c r="Z935" i="3"/>
  <c r="Z882" i="3"/>
  <c r="Z1042" i="3"/>
  <c r="Z919" i="3"/>
  <c r="Z723" i="3"/>
  <c r="Z1200" i="3"/>
  <c r="Z915" i="3"/>
  <c r="Z1066" i="3"/>
  <c r="Z1150" i="3"/>
  <c r="Z1015" i="3"/>
  <c r="Z1166" i="3"/>
  <c r="Z659" i="3"/>
  <c r="Z1036" i="3"/>
  <c r="Z876" i="3"/>
  <c r="Z990" i="3"/>
  <c r="Z1231" i="3"/>
  <c r="Z989" i="3"/>
  <c r="Z1079" i="3"/>
  <c r="Z680" i="3"/>
  <c r="Z1108" i="3"/>
  <c r="Z744" i="3"/>
  <c r="Z1073" i="3"/>
  <c r="Z1249" i="3"/>
  <c r="Z1162" i="3"/>
  <c r="Z1067" i="3"/>
  <c r="Z1165" i="3"/>
  <c r="Z993" i="3"/>
  <c r="Z1149" i="3"/>
  <c r="Z674" i="3"/>
  <c r="Z1201" i="3"/>
  <c r="Z926" i="3"/>
  <c r="Z1001" i="3"/>
  <c r="Z1106" i="3"/>
  <c r="Z1177" i="3"/>
  <c r="Z1005" i="3"/>
  <c r="Z943" i="3"/>
  <c r="Z1214" i="3"/>
  <c r="Z804" i="3"/>
  <c r="Z823" i="3"/>
  <c r="Z697" i="3"/>
  <c r="Z860" i="3"/>
  <c r="Z1232" i="3"/>
  <c r="Z1188" i="3"/>
  <c r="Z1132" i="3"/>
  <c r="Z1228" i="3"/>
  <c r="Z835" i="3"/>
  <c r="Z1022" i="3"/>
  <c r="Z973" i="3"/>
  <c r="Z709" i="3"/>
  <c r="Z739" i="3"/>
  <c r="Z708" i="3"/>
  <c r="Z747" i="3"/>
  <c r="Z869" i="3"/>
  <c r="Z1216" i="3"/>
  <c r="Z656" i="3"/>
  <c r="Z802" i="3"/>
  <c r="Z972" i="3"/>
  <c r="Z1221" i="3"/>
  <c r="Z857" i="3"/>
  <c r="Z686" i="3"/>
  <c r="Z1184" i="3"/>
  <c r="Z863" i="3"/>
  <c r="Z870" i="3"/>
  <c r="Z1009" i="3"/>
  <c r="Z1039" i="3"/>
  <c r="Z1217" i="3"/>
  <c r="Z685" i="3"/>
  <c r="Z1147" i="3"/>
  <c r="Z1255" i="3"/>
  <c r="Z901" i="3"/>
  <c r="Z1223" i="3"/>
  <c r="Z731" i="3"/>
  <c r="Z841" i="3"/>
  <c r="Z854" i="3"/>
  <c r="Z758" i="3"/>
  <c r="Z866" i="3"/>
  <c r="Z837" i="3"/>
  <c r="Z693" i="3"/>
  <c r="Z810" i="3"/>
  <c r="Z772" i="3"/>
  <c r="Z768" i="3"/>
  <c r="Z660" i="3"/>
  <c r="Z1140" i="3"/>
  <c r="Z1246" i="3"/>
  <c r="Z701" i="3"/>
  <c r="Z1032" i="3"/>
  <c r="Z949" i="3"/>
  <c r="Z1156" i="3"/>
  <c r="Z749" i="3"/>
  <c r="Z980" i="3"/>
  <c r="Z1256" i="3"/>
  <c r="Z707" i="3"/>
  <c r="Z1190" i="3"/>
  <c r="Z1144" i="3"/>
  <c r="Z874" i="3"/>
  <c r="Z743" i="3"/>
  <c r="Z1044" i="3"/>
  <c r="Z1192" i="3"/>
  <c r="Z840" i="3"/>
  <c r="Z1056" i="3"/>
  <c r="Z1203" i="3"/>
  <c r="Z809" i="3"/>
  <c r="Z1252" i="3"/>
  <c r="Z759" i="3"/>
  <c r="Z1209" i="3"/>
  <c r="Z1137" i="3"/>
  <c r="Z1055" i="3"/>
  <c r="Z1025" i="3"/>
  <c r="Z1245" i="3"/>
  <c r="Z1262" i="3"/>
  <c r="Z1181" i="3"/>
  <c r="Z997" i="3"/>
  <c r="Z1086" i="3"/>
  <c r="Z1107" i="3"/>
  <c r="Z878" i="3"/>
  <c r="Z753" i="3"/>
  <c r="Z1101" i="3"/>
  <c r="Z1089" i="3"/>
  <c r="Z1157" i="3"/>
  <c r="Z1227" i="3"/>
  <c r="Z1199" i="3"/>
  <c r="Z706" i="3"/>
  <c r="Z1096" i="3"/>
  <c r="Z679" i="3"/>
  <c r="Z692" i="3"/>
  <c r="Z771" i="3"/>
  <c r="Z909" i="3"/>
  <c r="Z880" i="3"/>
  <c r="Z784" i="3"/>
  <c r="Z1133" i="3"/>
  <c r="Z690" i="3"/>
  <c r="Z1219" i="3"/>
  <c r="Z979" i="3"/>
  <c r="Z746" i="3"/>
  <c r="Z1099" i="3"/>
  <c r="Z921" i="3"/>
  <c r="Z1148" i="3"/>
  <c r="Z947" i="3"/>
  <c r="Z898" i="3"/>
  <c r="Z1095" i="3"/>
  <c r="Z903" i="3"/>
  <c r="Z1241" i="3"/>
  <c r="Z778" i="3"/>
  <c r="Z959" i="3"/>
  <c r="Z797" i="3"/>
  <c r="Z872" i="3"/>
  <c r="Z1016" i="3"/>
  <c r="Z1037" i="3"/>
  <c r="Z1210" i="3"/>
  <c r="Z663" i="3"/>
  <c r="Z982" i="3"/>
  <c r="Z698" i="3"/>
  <c r="Z1078" i="3"/>
  <c r="Z781" i="3"/>
  <c r="Z1234" i="3"/>
  <c r="Z991" i="3"/>
  <c r="Z1146" i="3"/>
  <c r="Z1160" i="3"/>
  <c r="Z1050" i="3"/>
  <c r="Z794" i="3"/>
  <c r="Z894" i="3"/>
  <c r="Z785" i="3"/>
  <c r="Z654" i="3"/>
  <c r="Z975" i="3"/>
  <c r="Z1021" i="3"/>
  <c r="Z927" i="3"/>
  <c r="Z1229" i="3"/>
  <c r="Z710" i="3"/>
  <c r="Z1027" i="3"/>
  <c r="Z1189" i="3"/>
  <c r="Z740" i="3"/>
  <c r="Z1121" i="3"/>
  <c r="Z1077" i="3"/>
  <c r="Z849" i="3"/>
  <c r="Z1097" i="3"/>
  <c r="Z974" i="3"/>
  <c r="Z732" i="3"/>
  <c r="Z813" i="3"/>
  <c r="Z995" i="3"/>
  <c r="Z1081" i="3"/>
  <c r="Z946" i="3"/>
  <c r="Z1023" i="3"/>
  <c r="Z811" i="3"/>
  <c r="Z842" i="3"/>
  <c r="Z1083" i="3"/>
  <c r="Z1041" i="3"/>
  <c r="Z891" i="3"/>
  <c r="Z948" i="3"/>
  <c r="Z687" i="3"/>
  <c r="Z929" i="3"/>
  <c r="Z776" i="3"/>
  <c r="Z895" i="3"/>
  <c r="Z786" i="3"/>
  <c r="Z822" i="3"/>
  <c r="Z1202" i="3"/>
  <c r="Z721" i="3"/>
  <c r="Z1012" i="3"/>
  <c r="Z888" i="3"/>
  <c r="Z722" i="3"/>
  <c r="Z1126" i="3"/>
  <c r="Z1198" i="3"/>
  <c r="Z761" i="3"/>
  <c r="Z1176" i="3"/>
  <c r="Z783" i="3"/>
  <c r="Z925" i="3"/>
  <c r="Z798" i="3"/>
  <c r="Z694" i="3"/>
  <c r="Z957" i="3"/>
  <c r="Z861" i="3"/>
  <c r="Z920" i="3"/>
  <c r="Z883" i="3"/>
  <c r="Z676" i="3"/>
  <c r="Z844" i="3"/>
  <c r="Z696" i="3"/>
  <c r="Z1167" i="3"/>
  <c r="Z1008" i="3"/>
  <c r="Z667" i="3"/>
  <c r="Z1113" i="3"/>
  <c r="Z808" i="3"/>
  <c r="Z1059" i="3"/>
  <c r="Z942" i="3"/>
  <c r="Z807" i="3"/>
  <c r="Z814" i="3"/>
  <c r="Z931" i="3"/>
  <c r="Z832" i="3"/>
  <c r="Z756" i="3"/>
  <c r="Z852" i="3"/>
  <c r="Z730" i="3"/>
  <c r="Z1263" i="3"/>
  <c r="Z1251" i="3"/>
  <c r="Z1013" i="3"/>
  <c r="Z1075" i="3"/>
  <c r="Z1038" i="3"/>
  <c r="Z1141" i="3"/>
  <c r="Z1091" i="3"/>
  <c r="Z977" i="3"/>
  <c r="Z762" i="3"/>
  <c r="Z839" i="3"/>
  <c r="Z847" i="3"/>
  <c r="Z829" i="3"/>
  <c r="Z1257" i="3"/>
  <c r="Z704" i="3"/>
  <c r="Z892" i="3"/>
  <c r="Z939" i="3"/>
  <c r="Z1124" i="3"/>
  <c r="Z773" i="3"/>
  <c r="Z1243" i="3"/>
  <c r="Z1058" i="3"/>
  <c r="Z1031" i="3"/>
  <c r="Z928" i="3"/>
  <c r="Z1028" i="3"/>
  <c r="Z770" i="3"/>
  <c r="Z1035" i="3"/>
  <c r="Z767" i="3"/>
  <c r="Z741" i="3"/>
  <c r="Z1088" i="3"/>
  <c r="Z1029" i="3"/>
  <c r="Z1206" i="3"/>
  <c r="Z1043" i="3"/>
  <c r="Z827" i="3"/>
  <c r="Z1196" i="3"/>
  <c r="Z867" i="3"/>
  <c r="Z1139" i="3"/>
  <c r="Z742" i="3"/>
  <c r="Z1250" i="3"/>
  <c r="Z940" i="3"/>
  <c r="Z1213" i="3"/>
  <c r="Z848" i="3"/>
  <c r="Z724" i="3"/>
  <c r="Z912" i="3"/>
  <c r="Z914" i="3"/>
  <c r="Z1092" i="3"/>
  <c r="Z881" i="3"/>
  <c r="Z1164" i="3"/>
  <c r="Z855" i="3"/>
  <c r="Z906" i="3"/>
  <c r="Z1019" i="3"/>
  <c r="Z1253" i="3"/>
  <c r="Z1154" i="3"/>
  <c r="Z951" i="3"/>
  <c r="Z1053" i="3"/>
  <c r="Z862" i="3"/>
  <c r="Z1115" i="3"/>
  <c r="Z961" i="3"/>
  <c r="Z1168" i="3"/>
  <c r="Z1051" i="3"/>
  <c r="Z885" i="3"/>
  <c r="Z1076" i="3"/>
  <c r="Z728" i="3"/>
  <c r="Z683" i="3"/>
  <c r="Z978" i="3"/>
  <c r="Z727" i="3"/>
  <c r="Z787" i="3"/>
  <c r="Z713" i="3"/>
  <c r="Z1080" i="3"/>
  <c r="Z1183" i="3"/>
  <c r="Z673" i="3"/>
  <c r="Z1142" i="3"/>
  <c r="Z1085" i="3"/>
  <c r="Z1173" i="3"/>
  <c r="Z1172" i="3"/>
  <c r="Z954" i="3"/>
  <c r="Z1070" i="3"/>
  <c r="Z745" i="3"/>
  <c r="Z1185" i="3"/>
  <c r="Z1060" i="3"/>
  <c r="Z1017" i="3"/>
  <c r="Z788" i="3"/>
  <c r="Z1111" i="3"/>
  <c r="Z962" i="3"/>
  <c r="Z1204" i="3"/>
  <c r="Z791" i="3"/>
  <c r="Z689" i="3"/>
  <c r="Z735" i="3"/>
  <c r="Z896" i="3"/>
  <c r="Z1208" i="3"/>
  <c r="Z1135" i="3"/>
  <c r="Z793" i="3"/>
  <c r="Z937" i="3"/>
  <c r="Z752" i="3"/>
  <c r="Z1152" i="3"/>
  <c r="Z899" i="3"/>
  <c r="Z812" i="3"/>
  <c r="Z816" i="3"/>
  <c r="Z777" i="3"/>
  <c r="Z754" i="3"/>
  <c r="Z1026" i="3"/>
  <c r="Z719" i="3"/>
  <c r="Z1100" i="3"/>
  <c r="Z1134" i="3"/>
  <c r="Z1197" i="3"/>
  <c r="Z1247" i="3"/>
  <c r="Z1175" i="3"/>
  <c r="Z1174" i="3"/>
  <c r="Z828" i="3"/>
  <c r="Z887" i="3"/>
  <c r="Z670" i="3"/>
  <c r="Z930" i="3"/>
  <c r="Z720" i="3"/>
  <c r="Z1225" i="3"/>
  <c r="Z1052" i="3"/>
  <c r="Z1171" i="3"/>
  <c r="Z1238" i="3"/>
  <c r="Z718" i="3"/>
  <c r="Z818" i="3"/>
  <c r="Z983" i="3"/>
  <c r="Z886" i="3"/>
  <c r="Z1069" i="3"/>
  <c r="Z1163" i="3"/>
  <c r="Z729" i="3"/>
  <c r="Z779" i="3"/>
  <c r="Z998" i="3"/>
  <c r="Z789" i="3"/>
  <c r="Z900" i="3"/>
  <c r="Z1103" i="3"/>
  <c r="Z1261" i="3"/>
  <c r="Z1000" i="3"/>
  <c r="Z700" i="3"/>
  <c r="Z941" i="3"/>
  <c r="Z1046" i="3"/>
  <c r="Z717" i="3"/>
  <c r="Z1240" i="3"/>
  <c r="Z981" i="3"/>
  <c r="Z684" i="3"/>
  <c r="Z803" i="3"/>
  <c r="Z1220" i="3"/>
  <c r="Z734" i="3"/>
  <c r="Z800" i="3"/>
  <c r="Z1065" i="3"/>
  <c r="Z790" i="3"/>
  <c r="Z712" i="3"/>
  <c r="Z817" i="3"/>
  <c r="Z755" i="3"/>
  <c r="Z969" i="3"/>
  <c r="Z843" i="3"/>
  <c r="Z889" i="3"/>
  <c r="Z838" i="3"/>
  <c r="Z913" i="3"/>
  <c r="Z1048" i="3"/>
  <c r="Z859" i="3"/>
  <c r="Z965" i="3"/>
  <c r="Z795" i="3"/>
  <c r="Z702" i="3"/>
  <c r="Z905" i="3"/>
  <c r="Z715" i="3"/>
  <c r="Z897" i="3"/>
  <c r="Z1191" i="3"/>
  <c r="Z904" i="3"/>
  <c r="Z955" i="3"/>
  <c r="Z1131" i="3"/>
  <c r="Z836" i="3"/>
  <c r="Z908" i="3"/>
  <c r="Z963" i="3"/>
  <c r="Z932" i="3"/>
  <c r="Z936" i="3"/>
  <c r="Z1169" i="3"/>
  <c r="Z1119" i="3"/>
  <c r="Z853" i="3"/>
  <c r="Z711" i="3"/>
  <c r="Z1182" i="3"/>
  <c r="Z1093" i="3"/>
  <c r="Z968" i="3"/>
  <c r="Z815" i="3"/>
  <c r="Z1006" i="3"/>
  <c r="Z716" i="3"/>
  <c r="Z970" i="3"/>
  <c r="Z868" i="3"/>
  <c r="Z917" i="3"/>
  <c r="Z1233" i="3"/>
  <c r="Z1128" i="3"/>
  <c r="Z893" i="3"/>
  <c r="Z1211" i="3"/>
  <c r="Z996" i="3"/>
  <c r="Z1105" i="3"/>
  <c r="Z834" i="3"/>
  <c r="Z677" i="3"/>
  <c r="Z1218" i="3"/>
  <c r="Z1033" i="3"/>
  <c r="Z668" i="3"/>
  <c r="Z1143" i="3"/>
  <c r="Z1114" i="3"/>
  <c r="Z1082" i="3"/>
  <c r="Z830" i="3"/>
  <c r="Z748" i="3"/>
  <c r="Z1004" i="3"/>
  <c r="Z999" i="3"/>
  <c r="Z681" i="3"/>
  <c r="Z971" i="3"/>
  <c r="Z1222" i="3"/>
  <c r="Z824" i="3"/>
  <c r="Z1207" i="3"/>
  <c r="Z1084" i="3"/>
  <c r="Z851" i="3"/>
  <c r="Z850" i="3"/>
  <c r="Z938" i="3"/>
  <c r="Z845" i="3"/>
  <c r="Z1161" i="3"/>
  <c r="Z665" i="3"/>
  <c r="Z1068" i="3"/>
  <c r="Z738" i="3"/>
  <c r="Z1265" i="3"/>
  <c r="Z1237" i="3"/>
  <c r="Z705" i="3"/>
  <c r="Z1112" i="3"/>
  <c r="Z916" i="3"/>
  <c r="Z1130" i="3"/>
  <c r="Z1230" i="3"/>
  <c r="Z945" i="3"/>
  <c r="Z782" i="3"/>
  <c r="Z769" i="3"/>
  <c r="Z933" i="3"/>
  <c r="Z953" i="3"/>
  <c r="Z1057" i="3"/>
  <c r="Z871" i="3"/>
  <c r="Z1178" i="3"/>
  <c r="Z714" i="3"/>
  <c r="Z1242" i="3"/>
  <c r="Z666" i="3"/>
  <c r="Z846" i="3"/>
  <c r="Z1195" i="3"/>
  <c r="Z952" i="3"/>
  <c r="Z655" i="3"/>
  <c r="Z821" i="3"/>
  <c r="Z984" i="3"/>
  <c r="Z950" i="3"/>
  <c r="Z1120" i="3"/>
  <c r="Z1235" i="3"/>
  <c r="Z699" i="3"/>
  <c r="Z799" i="3"/>
  <c r="Z764" i="3"/>
  <c r="Z1002" i="3"/>
  <c r="Z757" i="3"/>
  <c r="Z792" i="3"/>
  <c r="Z652" i="3"/>
  <c r="Z624" i="3"/>
  <c r="Z612" i="3"/>
  <c r="Z568" i="3"/>
  <c r="Z616" i="3"/>
  <c r="Z564" i="3"/>
  <c r="Z565" i="3"/>
  <c r="Z598" i="3"/>
  <c r="Z618" i="3"/>
  <c r="Z583" i="3"/>
  <c r="Z587" i="3"/>
  <c r="Z569" i="3"/>
  <c r="Z648" i="3"/>
  <c r="Z586" i="3"/>
  <c r="Z613" i="3"/>
  <c r="Z647" i="3"/>
  <c r="Z615" i="3"/>
  <c r="Z571" i="3"/>
  <c r="Z600" i="3"/>
  <c r="Z623" i="3"/>
  <c r="Z617" i="3"/>
  <c r="Z574" i="3"/>
  <c r="Z628" i="3"/>
  <c r="Z604" i="3"/>
  <c r="Z603" i="3"/>
  <c r="Z625" i="3"/>
  <c r="Z566" i="3"/>
  <c r="Z610" i="3"/>
  <c r="Z582" i="3"/>
  <c r="Z609" i="3"/>
  <c r="Z578" i="3"/>
  <c r="Z572" i="3"/>
  <c r="Z642" i="3"/>
  <c r="Z573" i="3"/>
  <c r="Z627" i="3"/>
  <c r="Z639" i="3"/>
  <c r="Z641" i="3"/>
  <c r="Z622" i="3"/>
  <c r="Z593" i="3"/>
  <c r="Z585" i="3"/>
  <c r="Z645" i="3"/>
  <c r="Z590" i="3"/>
  <c r="Z605" i="3"/>
  <c r="Z594" i="3"/>
  <c r="Z588" i="3"/>
  <c r="Z599" i="3"/>
  <c r="Z632" i="3"/>
  <c r="Z619" i="3"/>
  <c r="Z644" i="3"/>
  <c r="Z634" i="3"/>
  <c r="Z626" i="3"/>
  <c r="Z576" i="3"/>
  <c r="Z608" i="3"/>
  <c r="Z614" i="3"/>
  <c r="Z630" i="3"/>
  <c r="Z621" i="3"/>
  <c r="Z640" i="3"/>
  <c r="Z570" i="3"/>
  <c r="Z563" i="3"/>
  <c r="Z584" i="3"/>
  <c r="Z592" i="3"/>
  <c r="Z575" i="3"/>
  <c r="Z597" i="3"/>
  <c r="Z577" i="3"/>
  <c r="Z602" i="3"/>
  <c r="Z653" i="3"/>
  <c r="Z606" i="3"/>
  <c r="Z589" i="3"/>
  <c r="Z633" i="3"/>
  <c r="Z595" i="3"/>
  <c r="Z596" i="3"/>
  <c r="Z567" i="3"/>
  <c r="Z650" i="3"/>
  <c r="Z643" i="3"/>
  <c r="Z581" i="3"/>
  <c r="Z635" i="3"/>
  <c r="Z646" i="3"/>
  <c r="Z611" i="3"/>
  <c r="Z601" i="3"/>
  <c r="Z580" i="3"/>
  <c r="Z637" i="3"/>
  <c r="Z629" i="3"/>
  <c r="Z636" i="3"/>
  <c r="Z591" i="3"/>
  <c r="Z651" i="3"/>
  <c r="Z631" i="3"/>
  <c r="Z579" i="3"/>
  <c r="Z649" i="3"/>
  <c r="Z562" i="3"/>
  <c r="Z638" i="3"/>
  <c r="Z607" i="3"/>
  <c r="Z12" i="3"/>
  <c r="Z10" i="3"/>
  <c r="Z13" i="3"/>
  <c r="Z11" i="3"/>
  <c r="Z382" i="3"/>
  <c r="Z26" i="3"/>
  <c r="Z218" i="3"/>
  <c r="Z134" i="3"/>
  <c r="Z62" i="3"/>
  <c r="Z373" i="3"/>
  <c r="Z277" i="3"/>
  <c r="Z193" i="3"/>
  <c r="Z145" i="3"/>
  <c r="Z49" i="3"/>
  <c r="Z276" i="3"/>
  <c r="Z156" i="3"/>
  <c r="Z96" i="3"/>
  <c r="Z378" i="3"/>
  <c r="Z366" i="3"/>
  <c r="Z354" i="3"/>
  <c r="Z342" i="3"/>
  <c r="Z330" i="3"/>
  <c r="Z318" i="3"/>
  <c r="Z306" i="3"/>
  <c r="Z294" i="3"/>
  <c r="Z282" i="3"/>
  <c r="Z270" i="3"/>
  <c r="Z258" i="3"/>
  <c r="Z246" i="3"/>
  <c r="Z234" i="3"/>
  <c r="Z222" i="3"/>
  <c r="Z198" i="3"/>
  <c r="Z186" i="3"/>
  <c r="Z174" i="3"/>
  <c r="Z162" i="3"/>
  <c r="Z150" i="3"/>
  <c r="Z138" i="3"/>
  <c r="Z126" i="3"/>
  <c r="Z114" i="3"/>
  <c r="Z102" i="3"/>
  <c r="Z90" i="3"/>
  <c r="Z78" i="3"/>
  <c r="Z66" i="3"/>
  <c r="Z54" i="3"/>
  <c r="Z42" i="3"/>
  <c r="Z30" i="3"/>
  <c r="Z18" i="3"/>
  <c r="Z254" i="3"/>
  <c r="Z301" i="3"/>
  <c r="Z121" i="3"/>
  <c r="Z288" i="3"/>
  <c r="Z216" i="3"/>
  <c r="Z180" i="3"/>
  <c r="Z144" i="3"/>
  <c r="Z120" i="3"/>
  <c r="Z108" i="3"/>
  <c r="Z84" i="3"/>
  <c r="Z72" i="3"/>
  <c r="Z60" i="3"/>
  <c r="Z48" i="3"/>
  <c r="Z36" i="3"/>
  <c r="Z24" i="3"/>
  <c r="Z365" i="3"/>
  <c r="Z353" i="3"/>
  <c r="Z341" i="3"/>
  <c r="Z329" i="3"/>
  <c r="Z317" i="3"/>
  <c r="Z305" i="3"/>
  <c r="Z293" i="3"/>
  <c r="Z281" i="3"/>
  <c r="Z269" i="3"/>
  <c r="Z257" i="3"/>
  <c r="Z245" i="3"/>
  <c r="Z233" i="3"/>
  <c r="Z221" i="3"/>
  <c r="Z209" i="3"/>
  <c r="Z197" i="3"/>
  <c r="Z185" i="3"/>
  <c r="Z173" i="3"/>
  <c r="Z161" i="3"/>
  <c r="Z149" i="3"/>
  <c r="Z137" i="3"/>
  <c r="Z125" i="3"/>
  <c r="Z113" i="3"/>
  <c r="Z101" i="3"/>
  <c r="Z89" i="3"/>
  <c r="Z77" i="3"/>
  <c r="Z65" i="3"/>
  <c r="Z53" i="3"/>
  <c r="Z41" i="3"/>
  <c r="Z29" i="3"/>
  <c r="Z17" i="3"/>
  <c r="Z350" i="3"/>
  <c r="Z230" i="3"/>
  <c r="Z170" i="3"/>
  <c r="Z98" i="3"/>
  <c r="Z325" i="3"/>
  <c r="Z229" i="3"/>
  <c r="Z181" i="3"/>
  <c r="Z97" i="3"/>
  <c r="Z25" i="3"/>
  <c r="Z300" i="3"/>
  <c r="Z376" i="3"/>
  <c r="Z328" i="3"/>
  <c r="Z304" i="3"/>
  <c r="Z292" i="3"/>
  <c r="Z280" i="3"/>
  <c r="Z268" i="3"/>
  <c r="Z256" i="3"/>
  <c r="Z244" i="3"/>
  <c r="Z232" i="3"/>
  <c r="Z220" i="3"/>
  <c r="Z208" i="3"/>
  <c r="Z196" i="3"/>
  <c r="Z184" i="3"/>
  <c r="Z172" i="3"/>
  <c r="Z160" i="3"/>
  <c r="Z148" i="3"/>
  <c r="Z136" i="3"/>
  <c r="Z124" i="3"/>
  <c r="Z112" i="3"/>
  <c r="Z100" i="3"/>
  <c r="Z88" i="3"/>
  <c r="Z76" i="3"/>
  <c r="Z64" i="3"/>
  <c r="Z52" i="3"/>
  <c r="Z40" i="3"/>
  <c r="Z28" i="3"/>
  <c r="Z16" i="3"/>
  <c r="Z362" i="3"/>
  <c r="Z290" i="3"/>
  <c r="Z146" i="3"/>
  <c r="Z74" i="3"/>
  <c r="Z289" i="3"/>
  <c r="Z133" i="3"/>
  <c r="Z73" i="3"/>
  <c r="Z264" i="3"/>
  <c r="Z375" i="3"/>
  <c r="Z363" i="3"/>
  <c r="Z315" i="3"/>
  <c r="Z291" i="3"/>
  <c r="Z279" i="3"/>
  <c r="Z267" i="3"/>
  <c r="Z255" i="3"/>
  <c r="Z243" i="3"/>
  <c r="Z231" i="3"/>
  <c r="Z219" i="3"/>
  <c r="Z195" i="3"/>
  <c r="Z183" i="3"/>
  <c r="Z171" i="3"/>
  <c r="Z159" i="3"/>
  <c r="Z147" i="3"/>
  <c r="Z135" i="3"/>
  <c r="Z123" i="3"/>
  <c r="Z111" i="3"/>
  <c r="Z99" i="3"/>
  <c r="Z87" i="3"/>
  <c r="Z75" i="3"/>
  <c r="Z63" i="3"/>
  <c r="Z51" i="3"/>
  <c r="Z39" i="3"/>
  <c r="Z27" i="3"/>
  <c r="Z14" i="3"/>
  <c r="Z15" i="3"/>
  <c r="Z217" i="3"/>
  <c r="Z143" i="3"/>
  <c r="Z266" i="3"/>
  <c r="Z253" i="3"/>
  <c r="Z157" i="3"/>
  <c r="Z37" i="3"/>
  <c r="Z324" i="3"/>
  <c r="Z252" i="3"/>
  <c r="Z132" i="3"/>
  <c r="Z371" i="3"/>
  <c r="Z299" i="3"/>
  <c r="Z275" i="3"/>
  <c r="Z251" i="3"/>
  <c r="Z227" i="3"/>
  <c r="Z215" i="3"/>
  <c r="Z191" i="3"/>
  <c r="Z167" i="3"/>
  <c r="Z131" i="3"/>
  <c r="Z107" i="3"/>
  <c r="Z83" i="3"/>
  <c r="Z59" i="3"/>
  <c r="Z47" i="3"/>
  <c r="Z23" i="3"/>
  <c r="Z358" i="3"/>
  <c r="Z346" i="3"/>
  <c r="Z334" i="3"/>
  <c r="Z298" i="3"/>
  <c r="Z286" i="3"/>
  <c r="Z274" i="3"/>
  <c r="Z262" i="3"/>
  <c r="Z250" i="3"/>
  <c r="Z238" i="3"/>
  <c r="Z226" i="3"/>
  <c r="Z214" i="3"/>
  <c r="Z178" i="3"/>
  <c r="Z166" i="3"/>
  <c r="Z154" i="3"/>
  <c r="Z142" i="3"/>
  <c r="Z130" i="3"/>
  <c r="Z118" i="3"/>
  <c r="Z106" i="3"/>
  <c r="Z94" i="3"/>
  <c r="Z82" i="3"/>
  <c r="Z70" i="3"/>
  <c r="Z58" i="3"/>
  <c r="Z46" i="3"/>
  <c r="Z34" i="3"/>
  <c r="Z22" i="3"/>
  <c r="Z338" i="3"/>
  <c r="Z278" i="3"/>
  <c r="Z194" i="3"/>
  <c r="Z158" i="3"/>
  <c r="Z122" i="3"/>
  <c r="Z110" i="3"/>
  <c r="Z50" i="3"/>
  <c r="Z38" i="3"/>
  <c r="Z313" i="3"/>
  <c r="Z241" i="3"/>
  <c r="Z169" i="3"/>
  <c r="Z109" i="3"/>
  <c r="Z61" i="3"/>
  <c r="Z240" i="3"/>
  <c r="Z287" i="3"/>
  <c r="Z263" i="3"/>
  <c r="Z239" i="3"/>
  <c r="Z179" i="3"/>
  <c r="Z155" i="3"/>
  <c r="Z119" i="3"/>
  <c r="Z95" i="3"/>
  <c r="Z71" i="3"/>
  <c r="Z35" i="3"/>
  <c r="Z345" i="3"/>
  <c r="Z333" i="3"/>
  <c r="Z321" i="3"/>
  <c r="Z297" i="3"/>
  <c r="Z285" i="3"/>
  <c r="Z273" i="3"/>
  <c r="Z261" i="3"/>
  <c r="Z249" i="3"/>
  <c r="Z237" i="3"/>
  <c r="Z225" i="3"/>
  <c r="Z213" i="3"/>
  <c r="Z177" i="3"/>
  <c r="Z165" i="3"/>
  <c r="Z153" i="3"/>
  <c r="Z141" i="3"/>
  <c r="Z129" i="3"/>
  <c r="Z117" i="3"/>
  <c r="Z105" i="3"/>
  <c r="Z93" i="3"/>
  <c r="Z81" i="3"/>
  <c r="Z69" i="3"/>
  <c r="Z57" i="3"/>
  <c r="Z45" i="3"/>
  <c r="Z33" i="3"/>
  <c r="Z21" i="3"/>
  <c r="Z326" i="3"/>
  <c r="Z242" i="3"/>
  <c r="Z182" i="3"/>
  <c r="Z86" i="3"/>
  <c r="Z265" i="3"/>
  <c r="Z85" i="3"/>
  <c r="Z228" i="3"/>
  <c r="Z168" i="3"/>
  <c r="Z380" i="3"/>
  <c r="Z368" i="3"/>
  <c r="Z356" i="3"/>
  <c r="Z344" i="3"/>
  <c r="Z332" i="3"/>
  <c r="Z320" i="3"/>
  <c r="Z308" i="3"/>
  <c r="Z296" i="3"/>
  <c r="Z284" i="3"/>
  <c r="Z272" i="3"/>
  <c r="Z260" i="3"/>
  <c r="Z248" i="3"/>
  <c r="Z236" i="3"/>
  <c r="Z224" i="3"/>
  <c r="Z212" i="3"/>
  <c r="Z188" i="3"/>
  <c r="Z176" i="3"/>
  <c r="Z164" i="3"/>
  <c r="Z152" i="3"/>
  <c r="Z140" i="3"/>
  <c r="Z128" i="3"/>
  <c r="Z116" i="3"/>
  <c r="Z104" i="3"/>
  <c r="Z92" i="3"/>
  <c r="Z80" i="3"/>
  <c r="Z68" i="3"/>
  <c r="Z56" i="3"/>
  <c r="Z44" i="3"/>
  <c r="Z32" i="3"/>
  <c r="Z20" i="3"/>
  <c r="Z343" i="3"/>
  <c r="Z331" i="3"/>
  <c r="Z319" i="3"/>
  <c r="Z307" i="3"/>
  <c r="Z295" i="3"/>
  <c r="Z283" i="3"/>
  <c r="Z271" i="3"/>
  <c r="Z259" i="3"/>
  <c r="Z247" i="3"/>
  <c r="Z235" i="3"/>
  <c r="Z223" i="3"/>
  <c r="Z211" i="3"/>
  <c r="Z199" i="3"/>
  <c r="Z187" i="3"/>
  <c r="Z175" i="3"/>
  <c r="Z163" i="3"/>
  <c r="Z151" i="3"/>
  <c r="Z139" i="3"/>
  <c r="Z127" i="3"/>
  <c r="Z115" i="3"/>
  <c r="Z103" i="3"/>
  <c r="Z91" i="3"/>
  <c r="Z79" i="3"/>
  <c r="Z67" i="3"/>
  <c r="Z55" i="3"/>
  <c r="Z43" i="3"/>
  <c r="Z31" i="3"/>
  <c r="Z19" i="3"/>
  <c r="C177" i="4"/>
  <c r="C178" i="4"/>
  <c r="C179" i="4"/>
  <c r="C180" i="4"/>
  <c r="C181" i="4"/>
  <c r="C182" i="4"/>
  <c r="C183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98" i="4" l="1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86" i="4"/>
  <c r="C87" i="4"/>
  <c r="C88" i="4"/>
  <c r="C89" i="4"/>
  <c r="C90" i="4"/>
  <c r="C91" i="4"/>
  <c r="C92" i="4"/>
  <c r="C93" i="4"/>
  <c r="C94" i="4"/>
  <c r="C95" i="4"/>
  <c r="C96" i="4"/>
  <c r="C97" i="4"/>
  <c r="A2" i="2" l="1"/>
  <c r="J2" i="2"/>
  <c r="H2" i="2" s="1"/>
  <c r="M2" i="2"/>
  <c r="C64" i="4" l="1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A23" i="7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22" i="7"/>
  <c r="J20" i="7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I20" i="7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G20" i="7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F20" i="7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C20" i="7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D10" i="7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C11" i="4" l="1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3" i="4"/>
  <c r="L3" i="2" s="1"/>
  <c r="C4" i="4"/>
  <c r="C5" i="4"/>
  <c r="C6" i="4"/>
  <c r="C7" i="4"/>
  <c r="C8" i="4"/>
  <c r="C9" i="4"/>
  <c r="C10" i="4"/>
  <c r="C2" i="4"/>
  <c r="F2" i="2" l="1"/>
  <c r="L2" i="2" l="1"/>
  <c r="R2" i="2"/>
  <c r="I2" i="2"/>
  <c r="N2" i="2" s="1"/>
</calcChain>
</file>

<file path=xl/sharedStrings.xml><?xml version="1.0" encoding="utf-8"?>
<sst xmlns="http://schemas.openxmlformats.org/spreadsheetml/2006/main" count="49235" uniqueCount="6326">
  <si>
    <t/>
  </si>
  <si>
    <t>No Facture</t>
  </si>
  <si>
    <t>Sous-compte</t>
  </si>
  <si>
    <t>Date LT</t>
  </si>
  <si>
    <t>Code postal depart</t>
  </si>
  <si>
    <t>Code postal arrivee</t>
  </si>
  <si>
    <t>Pays depart</t>
  </si>
  <si>
    <t>Pays arrivee</t>
  </si>
  <si>
    <t>Ref Destinataire</t>
  </si>
  <si>
    <t>Ref Expediteur</t>
  </si>
  <si>
    <t>No Groupage tarifaire</t>
  </si>
  <si>
    <t>Numero LT</t>
  </si>
  <si>
    <t>Groupage</t>
  </si>
  <si>
    <t>Type prestation</t>
  </si>
  <si>
    <t>TVA</t>
  </si>
  <si>
    <t>Observations</t>
  </si>
  <si>
    <t>Zone Tarifaire</t>
  </si>
  <si>
    <t>Poids</t>
  </si>
  <si>
    <t>Produit</t>
  </si>
  <si>
    <t>Montant HT</t>
  </si>
  <si>
    <t>Raison sociale</t>
  </si>
  <si>
    <t>0</t>
  </si>
  <si>
    <t>21320</t>
  </si>
  <si>
    <t>Laruche</t>
  </si>
  <si>
    <t>999999</t>
  </si>
  <si>
    <t>N</t>
  </si>
  <si>
    <t>Transport</t>
  </si>
  <si>
    <t>S</t>
  </si>
  <si>
    <t>NT</t>
  </si>
  <si>
    <t>3Z</t>
  </si>
  <si>
    <t>LA RUCHE LOGISTIQUE</t>
  </si>
  <si>
    <t>CAPN2</t>
  </si>
  <si>
    <t>O</t>
  </si>
  <si>
    <t>Surcharge Carburant Routier</t>
  </si>
  <si>
    <t>XX</t>
  </si>
  <si>
    <t>X</t>
  </si>
  <si>
    <t>Frais de gestion</t>
  </si>
  <si>
    <t>Surcharge Facture Papier</t>
  </si>
  <si>
    <t>SURTN</t>
  </si>
  <si>
    <t>Sûreté colis</t>
  </si>
  <si>
    <t>Zones Difficiles d'accès</t>
  </si>
  <si>
    <t>Supplement Etiquette Non Conforme</t>
  </si>
  <si>
    <t>Supplement Annonce incomplète</t>
  </si>
  <si>
    <t>Supplement Corse 18h</t>
  </si>
  <si>
    <t>Supplement Retour Expediteur</t>
  </si>
  <si>
    <t xml:space="preserve"> Transporteur </t>
  </si>
  <si>
    <t>Date validité tarif</t>
  </si>
  <si>
    <t>Réf.1</t>
  </si>
  <si>
    <t>Réf. 2</t>
  </si>
  <si>
    <t>Id client</t>
  </si>
  <si>
    <t>N° Tracking</t>
  </si>
  <si>
    <t>Nom</t>
  </si>
  <si>
    <t>E / P</t>
  </si>
  <si>
    <t>Pays</t>
  </si>
  <si>
    <t xml:space="preserve"> Zone </t>
  </si>
  <si>
    <t xml:space="preserve"> Nbr Colis </t>
  </si>
  <si>
    <t xml:space="preserve"> Poids </t>
  </si>
  <si>
    <t>mode envoi</t>
  </si>
  <si>
    <t xml:space="preserve"> TVA </t>
  </si>
  <si>
    <t xml:space="preserve"> Droits et taxes </t>
  </si>
  <si>
    <t xml:space="preserve"> Assurance </t>
  </si>
  <si>
    <t xml:space="preserve"> Zones éloignées </t>
  </si>
  <si>
    <t xml:space="preserve"> Colis volumineux </t>
  </si>
  <si>
    <t xml:space="preserve"> Adresses </t>
  </si>
  <si>
    <t xml:space="preserve"> Frêt </t>
  </si>
  <si>
    <t xml:space="preserve"> plus-value BtoC </t>
  </si>
  <si>
    <t>CHRONOPOST</t>
  </si>
  <si>
    <t>(vide)</t>
  </si>
  <si>
    <t>Somme de Poids</t>
  </si>
  <si>
    <t>Étiquettes de lignes</t>
  </si>
  <si>
    <t>Catégories</t>
  </si>
  <si>
    <t>Frêt</t>
  </si>
  <si>
    <t>Adresse</t>
  </si>
  <si>
    <t>Zones éloignées</t>
  </si>
  <si>
    <t>Corse</t>
  </si>
  <si>
    <t>Poids arrondi</t>
  </si>
  <si>
    <t>Supplement Hors Norme</t>
  </si>
  <si>
    <t>Colis volumineux</t>
  </si>
  <si>
    <t>2L</t>
  </si>
  <si>
    <t>ID Clients</t>
  </si>
  <si>
    <t>Traitement SAV complémentaire</t>
  </si>
  <si>
    <t>Correction d'adresse</t>
  </si>
  <si>
    <t>Supplement Manutention</t>
  </si>
  <si>
    <t>gazole</t>
  </si>
  <si>
    <t>hors gazole</t>
  </si>
  <si>
    <t>frêt</t>
  </si>
  <si>
    <t>sureté</t>
  </si>
  <si>
    <t>Gazole %</t>
  </si>
  <si>
    <t>Total avec GO</t>
  </si>
  <si>
    <t>Gazole</t>
  </si>
  <si>
    <t>Gestion</t>
  </si>
  <si>
    <t>Total</t>
  </si>
  <si>
    <t>ECORN</t>
  </si>
  <si>
    <t>Participation Eco-Responsable</t>
  </si>
  <si>
    <t>Supplement domicile prive</t>
  </si>
  <si>
    <t>Supplement Retrait Bureau</t>
  </si>
  <si>
    <t>Raison sociale 2</t>
  </si>
  <si>
    <t>Supplement Douane Zone C2</t>
  </si>
  <si>
    <t>eco</t>
  </si>
  <si>
    <t>Droits et taxes</t>
  </si>
  <si>
    <t>Tarifs LA RUCHE LOGISTIQUE</t>
  </si>
  <si>
    <t>C18 BAL</t>
  </si>
  <si>
    <t>C18 IR</t>
  </si>
  <si>
    <t>RELAIS</t>
  </si>
  <si>
    <t>OFFRE</t>
  </si>
  <si>
    <t>NAT</t>
  </si>
  <si>
    <t>REG/DEP</t>
  </si>
  <si>
    <t>1er kg</t>
  </si>
  <si>
    <t xml:space="preserve"> kg sup 1-2</t>
  </si>
  <si>
    <t xml:space="preserve"> kg sup 2-3</t>
  </si>
  <si>
    <t xml:space="preserve"> kg sup 3-5</t>
  </si>
  <si>
    <t xml:space="preserve"> kg sup 5-10</t>
  </si>
  <si>
    <t xml:space="preserve"> kg sup 10-15</t>
  </si>
  <si>
    <t>kg sup 15-20</t>
  </si>
  <si>
    <t>kg sup 20-30</t>
  </si>
  <si>
    <t>kg sup 30-999</t>
  </si>
  <si>
    <t>Pour intégration dans Outil Surcharge carburant :</t>
  </si>
  <si>
    <t>Date indice référence :</t>
  </si>
  <si>
    <t xml:space="preserve">Pas de chaque tranche d'indice : </t>
  </si>
  <si>
    <t>Surcote ou sous cote départ :</t>
  </si>
  <si>
    <t>Surcote ou sous cote tranche :</t>
  </si>
  <si>
    <t>Pour intégration dans le contrat :</t>
  </si>
  <si>
    <t>type surcharge</t>
  </si>
  <si>
    <t>Routier</t>
  </si>
  <si>
    <t>type indice</t>
  </si>
  <si>
    <t>Pompe CNR moyenne mensuelle</t>
  </si>
  <si>
    <t>périodicité</t>
  </si>
  <si>
    <t>Mensuelle</t>
  </si>
  <si>
    <t>date indice référence</t>
  </si>
  <si>
    <t>Litre de Gazole  strictement supérieur à</t>
  </si>
  <si>
    <t>Litre de Gazole  inférieur ou égal à</t>
  </si>
  <si>
    <t>% de surcharge applicable</t>
  </si>
  <si>
    <t>Par tranche supp</t>
  </si>
  <si>
    <t>Gazole réel</t>
  </si>
  <si>
    <t>(avant remise)</t>
  </si>
  <si>
    <t>sureté + eco</t>
  </si>
  <si>
    <t>Transporteur</t>
  </si>
  <si>
    <t>zone</t>
  </si>
  <si>
    <t>zone ERP</t>
  </si>
  <si>
    <t>zone Chrono</t>
  </si>
  <si>
    <t>produit chrono</t>
  </si>
  <si>
    <t>mode envoi ERP</t>
  </si>
  <si>
    <t>Passer la colonne S en "nombre"</t>
  </si>
  <si>
    <t>Supplement GT</t>
  </si>
  <si>
    <t>Surcharge Carburant Aérien</t>
  </si>
  <si>
    <t>I</t>
  </si>
  <si>
    <t>CAPN1</t>
  </si>
  <si>
    <t>ECORI</t>
  </si>
  <si>
    <t>SURTI</t>
  </si>
  <si>
    <t>FR</t>
  </si>
  <si>
    <t>PF</t>
  </si>
  <si>
    <t>DE</t>
  </si>
  <si>
    <t>Z1</t>
  </si>
  <si>
    <t>ES</t>
  </si>
  <si>
    <t>BE</t>
  </si>
  <si>
    <t>C1</t>
  </si>
  <si>
    <t>NL</t>
  </si>
  <si>
    <t>CH</t>
  </si>
  <si>
    <t>Supplement Douane Zone C4</t>
  </si>
  <si>
    <t>LU</t>
  </si>
  <si>
    <t>IT</t>
  </si>
  <si>
    <t>AT</t>
  </si>
  <si>
    <t>GR</t>
  </si>
  <si>
    <t>Supp Zone Internationale Eloignee</t>
  </si>
  <si>
    <t>GB</t>
  </si>
  <si>
    <t>Somme de Montant HT</t>
  </si>
  <si>
    <t>ID client</t>
  </si>
  <si>
    <t>Total GO</t>
  </si>
  <si>
    <t>Somme de Total GO</t>
  </si>
  <si>
    <t>Total hors GO</t>
  </si>
  <si>
    <t>Frais facturation</t>
  </si>
  <si>
    <t>Gazole + facturation + divers</t>
  </si>
  <si>
    <t>Frêt + CAP + ECO… (hors gazole)</t>
  </si>
  <si>
    <t>Total avec CAP + ECO…</t>
  </si>
  <si>
    <t>La Ruche</t>
  </si>
  <si>
    <t>Ker Sun</t>
  </si>
  <si>
    <t>Foutas</t>
  </si>
  <si>
    <t>2</t>
  </si>
  <si>
    <t>routier</t>
  </si>
  <si>
    <t>aérien</t>
  </si>
  <si>
    <t>ESD</t>
  </si>
  <si>
    <t>Z2</t>
  </si>
  <si>
    <t>NR</t>
  </si>
  <si>
    <t>Supplement Corse</t>
  </si>
  <si>
    <t>Supp Retour Expediteur Europe</t>
  </si>
  <si>
    <t>Supp Retour Expediteur Inter</t>
  </si>
  <si>
    <t>Total général</t>
  </si>
  <si>
    <t>pdf</t>
  </si>
  <si>
    <t>écarts</t>
  </si>
  <si>
    <t>5Y</t>
  </si>
  <si>
    <t>ZA</t>
  </si>
  <si>
    <t>6C</t>
  </si>
  <si>
    <t>DK</t>
  </si>
  <si>
    <t>Assurance</t>
  </si>
  <si>
    <t>Zoning 2shop</t>
  </si>
  <si>
    <t>BG</t>
  </si>
  <si>
    <t>CZ</t>
  </si>
  <si>
    <t>EE</t>
  </si>
  <si>
    <t>FI</t>
  </si>
  <si>
    <t>HR</t>
  </si>
  <si>
    <t>HU</t>
  </si>
  <si>
    <t>IE</t>
  </si>
  <si>
    <t>LT</t>
  </si>
  <si>
    <t>LV</t>
  </si>
  <si>
    <t>PL</t>
  </si>
  <si>
    <t>PT</t>
  </si>
  <si>
    <t>RO</t>
  </si>
  <si>
    <t>SE</t>
  </si>
  <si>
    <t>SI</t>
  </si>
  <si>
    <t>SK</t>
  </si>
  <si>
    <t>2SHOP : ne pas mettre de gazole</t>
  </si>
  <si>
    <t>dans les coûts de revient</t>
  </si>
  <si>
    <t>ND</t>
  </si>
  <si>
    <t>Renseigner "Pays"</t>
  </si>
  <si>
    <t>75015</t>
  </si>
  <si>
    <t>logistique</t>
  </si>
  <si>
    <t>6B</t>
  </si>
  <si>
    <t>CAPI2</t>
  </si>
  <si>
    <t>Traitement Réacheminement</t>
  </si>
  <si>
    <t>C4</t>
  </si>
  <si>
    <t>5X</t>
  </si>
  <si>
    <t>75011</t>
  </si>
  <si>
    <t>Supplement Forfait Expedition</t>
  </si>
  <si>
    <t>75116</t>
  </si>
  <si>
    <t>C2</t>
  </si>
  <si>
    <t>Transport encompte</t>
  </si>
  <si>
    <t>CAP RouteCAP ROUTE</t>
  </si>
  <si>
    <t>Eco responsablePar</t>
  </si>
  <si>
    <t>Sûreté étendue</t>
  </si>
  <si>
    <t>75016</t>
  </si>
  <si>
    <t>94120</t>
  </si>
  <si>
    <t>51100</t>
  </si>
  <si>
    <t>92200</t>
  </si>
  <si>
    <t>92100</t>
  </si>
  <si>
    <t>75018</t>
  </si>
  <si>
    <t>92130</t>
  </si>
  <si>
    <t>75014</t>
  </si>
  <si>
    <t>Z3</t>
  </si>
  <si>
    <t>1S</t>
  </si>
  <si>
    <t>75010</t>
  </si>
  <si>
    <t>69380</t>
  </si>
  <si>
    <t>4040</t>
  </si>
  <si>
    <t>Tracking</t>
  </si>
  <si>
    <t>Montant</t>
  </si>
  <si>
    <t>Problème</t>
  </si>
  <si>
    <t>CHRONO_2SHOP</t>
  </si>
  <si>
    <t>59800</t>
  </si>
  <si>
    <t>75019</t>
  </si>
  <si>
    <t>75020</t>
  </si>
  <si>
    <t>92400</t>
  </si>
  <si>
    <t>31200</t>
  </si>
  <si>
    <t>67370</t>
  </si>
  <si>
    <t>13008</t>
  </si>
  <si>
    <t>69009</t>
  </si>
  <si>
    <t>92300</t>
  </si>
  <si>
    <t>75008</t>
  </si>
  <si>
    <t>92150</t>
  </si>
  <si>
    <t>RR</t>
  </si>
  <si>
    <t>78160</t>
  </si>
  <si>
    <t>92600</t>
  </si>
  <si>
    <t>92500</t>
  </si>
  <si>
    <t>33160</t>
  </si>
  <si>
    <t>74940</t>
  </si>
  <si>
    <t>9000</t>
  </si>
  <si>
    <t>Z4</t>
  </si>
  <si>
    <t>ECORO</t>
  </si>
  <si>
    <t>SURTO</t>
  </si>
  <si>
    <t>CAPI1</t>
  </si>
  <si>
    <t>CAPO1</t>
  </si>
  <si>
    <t>75004</t>
  </si>
  <si>
    <t>94130</t>
  </si>
  <si>
    <t>85000</t>
  </si>
  <si>
    <t>79189</t>
  </si>
  <si>
    <t>33106</t>
  </si>
  <si>
    <t>18055</t>
  </si>
  <si>
    <t>80687</t>
  </si>
  <si>
    <t>Formule Test a vérifier</t>
  </si>
  <si>
    <t>Vérif avec ancienne formule</t>
  </si>
  <si>
    <t>07400</t>
  </si>
  <si>
    <t>74000</t>
  </si>
  <si>
    <t>75009</t>
  </si>
  <si>
    <t>94340</t>
  </si>
  <si>
    <t>59130</t>
  </si>
  <si>
    <t>78300</t>
  </si>
  <si>
    <t>06000</t>
  </si>
  <si>
    <t>12000</t>
  </si>
  <si>
    <t>30300</t>
  </si>
  <si>
    <t>13330</t>
  </si>
  <si>
    <t>69100</t>
  </si>
  <si>
    <t>14000</t>
  </si>
  <si>
    <t>31330</t>
  </si>
  <si>
    <t>34740</t>
  </si>
  <si>
    <t>DERIVRY PATRICIA</t>
  </si>
  <si>
    <t>93110</t>
  </si>
  <si>
    <t>45400</t>
  </si>
  <si>
    <t>75001</t>
  </si>
  <si>
    <t>75007</t>
  </si>
  <si>
    <t>78260</t>
  </si>
  <si>
    <t>91190</t>
  </si>
  <si>
    <t>93100</t>
  </si>
  <si>
    <t>13090</t>
  </si>
  <si>
    <t>29200</t>
  </si>
  <si>
    <t>34110</t>
  </si>
  <si>
    <t>49000</t>
  </si>
  <si>
    <t>75013</t>
  </si>
  <si>
    <t>78000</t>
  </si>
  <si>
    <t>44700</t>
  </si>
  <si>
    <t>91380</t>
  </si>
  <si>
    <t>PETRO ANAIS</t>
  </si>
  <si>
    <t>38250</t>
  </si>
  <si>
    <t>38500</t>
  </si>
  <si>
    <t>64200</t>
  </si>
  <si>
    <t>74370</t>
  </si>
  <si>
    <t>76000</t>
  </si>
  <si>
    <t>77400</t>
  </si>
  <si>
    <t>78500</t>
  </si>
  <si>
    <t>78810</t>
  </si>
  <si>
    <t>92000</t>
  </si>
  <si>
    <t>95530</t>
  </si>
  <si>
    <t>31170</t>
  </si>
  <si>
    <t>1060</t>
  </si>
  <si>
    <t>80335</t>
  </si>
  <si>
    <t>10247</t>
  </si>
  <si>
    <t>80797</t>
  </si>
  <si>
    <t>80803</t>
  </si>
  <si>
    <t>69006</t>
  </si>
  <si>
    <t>85180</t>
  </si>
  <si>
    <t>49100</t>
  </si>
  <si>
    <t>92110</t>
  </si>
  <si>
    <t>69002</t>
  </si>
  <si>
    <t>78220</t>
  </si>
  <si>
    <t>21800</t>
  </si>
  <si>
    <t>30200</t>
  </si>
  <si>
    <t>95310</t>
  </si>
  <si>
    <t>69230</t>
  </si>
  <si>
    <t>74320</t>
  </si>
  <si>
    <t>57650</t>
  </si>
  <si>
    <t>69250</t>
  </si>
  <si>
    <t>94100</t>
  </si>
  <si>
    <t>06500</t>
  </si>
  <si>
    <t>59242</t>
  </si>
  <si>
    <t>80469</t>
  </si>
  <si>
    <t>63579</t>
  </si>
  <si>
    <t>14467</t>
  </si>
  <si>
    <t>64291</t>
  </si>
  <si>
    <t>70619</t>
  </si>
  <si>
    <t>76297</t>
  </si>
  <si>
    <t>81667</t>
  </si>
  <si>
    <t>1410</t>
  </si>
  <si>
    <t>81371</t>
  </si>
  <si>
    <t>12161</t>
  </si>
  <si>
    <t>55122</t>
  </si>
  <si>
    <t>10825</t>
  </si>
  <si>
    <t>2830</t>
  </si>
  <si>
    <t>Sureté + eco</t>
  </si>
  <si>
    <t>82110</t>
  </si>
  <si>
    <t>20123</t>
  </si>
  <si>
    <t>9020</t>
  </si>
  <si>
    <t>30173</t>
  </si>
  <si>
    <t>81373</t>
  </si>
  <si>
    <t>47906</t>
  </si>
  <si>
    <t>89134</t>
  </si>
  <si>
    <t>75210</t>
  </si>
  <si>
    <t>79618</t>
  </si>
  <si>
    <t>8500</t>
  </si>
  <si>
    <t>Bruynseels Lieve</t>
  </si>
  <si>
    <t>NO</t>
  </si>
  <si>
    <t>21337</t>
  </si>
  <si>
    <t>10243</t>
  </si>
  <si>
    <t>Adilkhan Abylay</t>
  </si>
  <si>
    <t>4813</t>
  </si>
  <si>
    <t>MQ</t>
  </si>
  <si>
    <t>Z8</t>
  </si>
  <si>
    <t>94700</t>
  </si>
  <si>
    <t>33600</t>
  </si>
  <si>
    <t>78110</t>
  </si>
  <si>
    <t>59930</t>
  </si>
  <si>
    <t>56260</t>
  </si>
  <si>
    <t>13009</t>
  </si>
  <si>
    <t>10600</t>
  </si>
  <si>
    <t>59310</t>
  </si>
  <si>
    <t>50100</t>
  </si>
  <si>
    <t>06400</t>
  </si>
  <si>
    <t>77600</t>
  </si>
  <si>
    <t>33300</t>
  </si>
  <si>
    <t>74100</t>
  </si>
  <si>
    <t>06100</t>
  </si>
  <si>
    <t>BETINI Helene</t>
  </si>
  <si>
    <t>04700</t>
  </si>
  <si>
    <t>13640</t>
  </si>
  <si>
    <t>LOPEZ MARJORIE</t>
  </si>
  <si>
    <t>83420</t>
  </si>
  <si>
    <t>29800</t>
  </si>
  <si>
    <t>66280</t>
  </si>
  <si>
    <t>91730</t>
  </si>
  <si>
    <t>de LUCA Sylvie</t>
  </si>
  <si>
    <t>77590</t>
  </si>
  <si>
    <t>74300</t>
  </si>
  <si>
    <t>14150</t>
  </si>
  <si>
    <t>50140</t>
  </si>
  <si>
    <t>77930</t>
  </si>
  <si>
    <t>78360</t>
  </si>
  <si>
    <t>27210</t>
  </si>
  <si>
    <t>44400</t>
  </si>
  <si>
    <t>59235</t>
  </si>
  <si>
    <t>VIAENE CELINE</t>
  </si>
  <si>
    <t>42330</t>
  </si>
  <si>
    <t>69004</t>
  </si>
  <si>
    <t>54410</t>
  </si>
  <si>
    <t>25240</t>
  </si>
  <si>
    <t>851BQ</t>
  </si>
  <si>
    <t>66300</t>
  </si>
  <si>
    <t>83150</t>
  </si>
  <si>
    <t>44000</t>
  </si>
  <si>
    <t>81000</t>
  </si>
  <si>
    <t>6448V</t>
  </si>
  <si>
    <t>83250</t>
  </si>
  <si>
    <t>78330</t>
  </si>
  <si>
    <t>91300</t>
  </si>
  <si>
    <t>38210</t>
  </si>
  <si>
    <t>76600</t>
  </si>
  <si>
    <t>06210</t>
  </si>
  <si>
    <t>8417X</t>
  </si>
  <si>
    <t>92170</t>
  </si>
  <si>
    <t>13500</t>
  </si>
  <si>
    <t>72300</t>
  </si>
  <si>
    <t>72000</t>
  </si>
  <si>
    <t>33120</t>
  </si>
  <si>
    <t>74440</t>
  </si>
  <si>
    <t>69300</t>
  </si>
  <si>
    <t>2126Y</t>
  </si>
  <si>
    <t>XS435858308FR</t>
  </si>
  <si>
    <t>5966S</t>
  </si>
  <si>
    <t>XS436030291FR</t>
  </si>
  <si>
    <t>1585Y</t>
  </si>
  <si>
    <t>37550</t>
  </si>
  <si>
    <t>1745Y</t>
  </si>
  <si>
    <t>26600</t>
  </si>
  <si>
    <t>113AD</t>
  </si>
  <si>
    <t>75006</t>
  </si>
  <si>
    <t>78480</t>
  </si>
  <si>
    <t>70140</t>
  </si>
  <si>
    <t>899AS</t>
  </si>
  <si>
    <t>XS437646561FR</t>
  </si>
  <si>
    <t>77540</t>
  </si>
  <si>
    <t>5966X</t>
  </si>
  <si>
    <t>73300</t>
  </si>
  <si>
    <t>34090</t>
  </si>
  <si>
    <t>92350</t>
  </si>
  <si>
    <t>30000</t>
  </si>
  <si>
    <t>78400</t>
  </si>
  <si>
    <t>34170</t>
  </si>
  <si>
    <t>92320</t>
  </si>
  <si>
    <t>69330</t>
  </si>
  <si>
    <t>06130</t>
  </si>
  <si>
    <t>06530</t>
  </si>
  <si>
    <t>14123</t>
  </si>
  <si>
    <t>02100</t>
  </si>
  <si>
    <t>38100</t>
  </si>
  <si>
    <t>42300</t>
  </si>
  <si>
    <t>55100</t>
  </si>
  <si>
    <t>83400</t>
  </si>
  <si>
    <t>68100</t>
  </si>
  <si>
    <t>38110</t>
  </si>
  <si>
    <t>20000</t>
  </si>
  <si>
    <t>78800</t>
  </si>
  <si>
    <t>34070</t>
  </si>
  <si>
    <t>35510</t>
  </si>
  <si>
    <t>01200</t>
  </si>
  <si>
    <t>66620</t>
  </si>
  <si>
    <t>44100</t>
  </si>
  <si>
    <t>13001</t>
  </si>
  <si>
    <t>29280</t>
  </si>
  <si>
    <t>75002</t>
  </si>
  <si>
    <t>92800</t>
  </si>
  <si>
    <t>95880</t>
  </si>
  <si>
    <t>64100</t>
  </si>
  <si>
    <t>44210</t>
  </si>
  <si>
    <t>74520</t>
  </si>
  <si>
    <t>35000</t>
  </si>
  <si>
    <t>105899</t>
  </si>
  <si>
    <t>49300</t>
  </si>
  <si>
    <t>50700</t>
  </si>
  <si>
    <t>71670</t>
  </si>
  <si>
    <t>74330</t>
  </si>
  <si>
    <t>56500</t>
  </si>
  <si>
    <t>65290</t>
  </si>
  <si>
    <t>39270</t>
  </si>
  <si>
    <t>19200</t>
  </si>
  <si>
    <t>77000</t>
  </si>
  <si>
    <t>06240</t>
  </si>
  <si>
    <t>76330</t>
  </si>
  <si>
    <t>71100</t>
  </si>
  <si>
    <t>62880</t>
  </si>
  <si>
    <t>56000</t>
  </si>
  <si>
    <t>92260</t>
  </si>
  <si>
    <t>69580</t>
  </si>
  <si>
    <t>1300</t>
  </si>
  <si>
    <t>Thibault De Geyter</t>
  </si>
  <si>
    <t>XT328769278TS</t>
  </si>
  <si>
    <t>10315</t>
  </si>
  <si>
    <t>50674</t>
  </si>
  <si>
    <t>1140</t>
  </si>
  <si>
    <t>2930</t>
  </si>
  <si>
    <t>15518</t>
  </si>
  <si>
    <t>2514</t>
  </si>
  <si>
    <t>76829</t>
  </si>
  <si>
    <t>36289</t>
  </si>
  <si>
    <t>20249</t>
  </si>
  <si>
    <t>2550</t>
  </si>
  <si>
    <t>51491</t>
  </si>
  <si>
    <t>646 51</t>
  </si>
  <si>
    <t>3090</t>
  </si>
  <si>
    <t>45665</t>
  </si>
  <si>
    <t>1220</t>
  </si>
  <si>
    <t>3769 CB</t>
  </si>
  <si>
    <t>5688 JT</t>
  </si>
  <si>
    <t>65843</t>
  </si>
  <si>
    <t>69126</t>
  </si>
  <si>
    <t>72760</t>
  </si>
  <si>
    <t>82178</t>
  </si>
  <si>
    <t>2680</t>
  </si>
  <si>
    <t>19417</t>
  </si>
  <si>
    <t>86899</t>
  </si>
  <si>
    <t>60316</t>
  </si>
  <si>
    <t>22391</t>
  </si>
  <si>
    <t>22145</t>
  </si>
  <si>
    <t>1200</t>
  </si>
  <si>
    <t>8362</t>
  </si>
  <si>
    <t>71229</t>
  </si>
  <si>
    <t>80639</t>
  </si>
  <si>
    <t>1100</t>
  </si>
  <si>
    <t>1190</t>
  </si>
  <si>
    <t>61231</t>
  </si>
  <si>
    <t>85551</t>
  </si>
  <si>
    <t>1400</t>
  </si>
  <si>
    <t>433 46</t>
  </si>
  <si>
    <t>101237</t>
  </si>
  <si>
    <t>06114</t>
  </si>
  <si>
    <t>81377</t>
  </si>
  <si>
    <t>27313</t>
  </si>
  <si>
    <t>86159</t>
  </si>
  <si>
    <t>8800</t>
  </si>
  <si>
    <t>6850</t>
  </si>
  <si>
    <t>8600</t>
  </si>
  <si>
    <t>9900</t>
  </si>
  <si>
    <t>14513</t>
  </si>
  <si>
    <t>2252 BE</t>
  </si>
  <si>
    <t>82211</t>
  </si>
  <si>
    <t>64342</t>
  </si>
  <si>
    <t>45133</t>
  </si>
  <si>
    <t>1040</t>
  </si>
  <si>
    <t>83355</t>
  </si>
  <si>
    <t>97259</t>
  </si>
  <si>
    <t>6020</t>
  </si>
  <si>
    <t>79588</t>
  </si>
  <si>
    <t>8000</t>
  </si>
  <si>
    <t>09599</t>
  </si>
  <si>
    <t>14197</t>
  </si>
  <si>
    <t>88263</t>
  </si>
  <si>
    <t>53757</t>
  </si>
  <si>
    <t>40547</t>
  </si>
  <si>
    <t>2011 PB</t>
  </si>
  <si>
    <t>2500</t>
  </si>
  <si>
    <t>2724 PS</t>
  </si>
  <si>
    <t>104798</t>
  </si>
  <si>
    <t>86391</t>
  </si>
  <si>
    <t>71640</t>
  </si>
  <si>
    <t>64569</t>
  </si>
  <si>
    <t>14005</t>
  </si>
  <si>
    <t>53332</t>
  </si>
  <si>
    <t>56412</t>
  </si>
  <si>
    <t>2960</t>
  </si>
  <si>
    <t>73655</t>
  </si>
  <si>
    <t>22087</t>
  </si>
  <si>
    <t>55129</t>
  </si>
  <si>
    <t>71636</t>
  </si>
  <si>
    <t>65520</t>
  </si>
  <si>
    <t>36039</t>
  </si>
  <si>
    <t>06343</t>
  </si>
  <si>
    <t>7312 DS</t>
  </si>
  <si>
    <t>7694 BP</t>
  </si>
  <si>
    <t>44230</t>
  </si>
  <si>
    <t>62156</t>
  </si>
  <si>
    <t>Meier Camille</t>
  </si>
  <si>
    <t>16774</t>
  </si>
  <si>
    <t>3011</t>
  </si>
  <si>
    <t>Noir Chat</t>
  </si>
  <si>
    <t>14563</t>
  </si>
  <si>
    <t>1630</t>
  </si>
  <si>
    <t>3977</t>
  </si>
  <si>
    <t>Vallelian Michele</t>
  </si>
  <si>
    <t>18000</t>
  </si>
  <si>
    <t>13617721</t>
  </si>
  <si>
    <t>01500</t>
  </si>
  <si>
    <t>159CY</t>
  </si>
  <si>
    <t>XS439107644FR</t>
  </si>
  <si>
    <t>03390</t>
  </si>
  <si>
    <t>5202S</t>
  </si>
  <si>
    <t>XS439123576FR</t>
  </si>
  <si>
    <t>06250</t>
  </si>
  <si>
    <t>274GA</t>
  </si>
  <si>
    <t>XS438694930FR</t>
  </si>
  <si>
    <t>GUERRETTA NELLY</t>
  </si>
  <si>
    <t>XN091315302JB</t>
  </si>
  <si>
    <t>13300</t>
  </si>
  <si>
    <t>0007C</t>
  </si>
  <si>
    <t>XS438732385FR</t>
  </si>
  <si>
    <t>22800</t>
  </si>
  <si>
    <t>Durand Antoine</t>
  </si>
  <si>
    <t>XN091825098JB</t>
  </si>
  <si>
    <t>29860</t>
  </si>
  <si>
    <t>187CX</t>
  </si>
  <si>
    <t>XS439123810FR</t>
  </si>
  <si>
    <t>CHAUDON Nelson</t>
  </si>
  <si>
    <t>XN091799248JB</t>
  </si>
  <si>
    <t>31240</t>
  </si>
  <si>
    <t>9404X</t>
  </si>
  <si>
    <t>XS438690969FR</t>
  </si>
  <si>
    <t>31280</t>
  </si>
  <si>
    <t>867BX</t>
  </si>
  <si>
    <t>XS438688537FR</t>
  </si>
  <si>
    <t>31470</t>
  </si>
  <si>
    <t>Kouassi Deborah</t>
  </si>
  <si>
    <t>XN091896307JB</t>
  </si>
  <si>
    <t>34340</t>
  </si>
  <si>
    <t>Palpacuer Lydie</t>
  </si>
  <si>
    <t>XN091324437JB</t>
  </si>
  <si>
    <t>0839X</t>
  </si>
  <si>
    <t>XS438688041FR</t>
  </si>
  <si>
    <t>35360</t>
  </si>
  <si>
    <t>1764V</t>
  </si>
  <si>
    <t>XS439115637FR</t>
  </si>
  <si>
    <t>35620</t>
  </si>
  <si>
    <t>Le Berre Julien</t>
  </si>
  <si>
    <t>XN091366851JB</t>
  </si>
  <si>
    <t>38138</t>
  </si>
  <si>
    <t>3445X</t>
  </si>
  <si>
    <t>XS438733545FR</t>
  </si>
  <si>
    <t>42340</t>
  </si>
  <si>
    <t>8801S</t>
  </si>
  <si>
    <t>XS438700785FR</t>
  </si>
  <si>
    <t>49240</t>
  </si>
  <si>
    <t>8001X</t>
  </si>
  <si>
    <t>XS439108137FR</t>
  </si>
  <si>
    <t>57070</t>
  </si>
  <si>
    <t>El Bouari Nouralhouda</t>
  </si>
  <si>
    <t>XN091856064JB</t>
  </si>
  <si>
    <t>59247</t>
  </si>
  <si>
    <t>longuepee domonique</t>
  </si>
  <si>
    <t>XN091329575JB</t>
  </si>
  <si>
    <t>XN091906707JB</t>
  </si>
  <si>
    <t>60180</t>
  </si>
  <si>
    <t>MALONGA Laure</t>
  </si>
  <si>
    <t>XN091897404JB</t>
  </si>
  <si>
    <t>62610</t>
  </si>
  <si>
    <t>3326V</t>
  </si>
  <si>
    <t>XS439098029FR</t>
  </si>
  <si>
    <t>67440</t>
  </si>
  <si>
    <t>5446X</t>
  </si>
  <si>
    <t>XS439097332FR</t>
  </si>
  <si>
    <t>67500</t>
  </si>
  <si>
    <t>7268U</t>
  </si>
  <si>
    <t>XS438731558FR</t>
  </si>
  <si>
    <t>PEREIRA Antoine</t>
  </si>
  <si>
    <t>XN091857161JB</t>
  </si>
  <si>
    <t>69008</t>
  </si>
  <si>
    <t>Eloundou Eleana</t>
  </si>
  <si>
    <t>XN091386652JB</t>
  </si>
  <si>
    <t>69160</t>
  </si>
  <si>
    <t>0762V</t>
  </si>
  <si>
    <t>XS438692868FR</t>
  </si>
  <si>
    <t>69200</t>
  </si>
  <si>
    <t>330LA</t>
  </si>
  <si>
    <t>XS439116558FR</t>
  </si>
  <si>
    <t>69870</t>
  </si>
  <si>
    <t>DROIN Helene</t>
  </si>
  <si>
    <t>XN091373398JB</t>
  </si>
  <si>
    <t>Dupont Sarah</t>
  </si>
  <si>
    <t>XN091899820JB</t>
  </si>
  <si>
    <t>0763X</t>
  </si>
  <si>
    <t>XS438691690FR</t>
  </si>
  <si>
    <t>74400</t>
  </si>
  <si>
    <t>Fournier Lucie</t>
  </si>
  <si>
    <t>XN091740021JB</t>
  </si>
  <si>
    <t>XN091892910JB</t>
  </si>
  <si>
    <t>668CY</t>
  </si>
  <si>
    <t>XS438738088FR</t>
  </si>
  <si>
    <t>189AG</t>
  </si>
  <si>
    <t>XS439114089FR</t>
  </si>
  <si>
    <t>75012</t>
  </si>
  <si>
    <t>289DA</t>
  </si>
  <si>
    <t>XS438734695FR</t>
  </si>
  <si>
    <t>TRINCA Giancarlo</t>
  </si>
  <si>
    <t>XN091366012JB</t>
  </si>
  <si>
    <t>Cherif Myriam</t>
  </si>
  <si>
    <t>XN091319600JB</t>
  </si>
  <si>
    <t>1656Y</t>
  </si>
  <si>
    <t>XS438697817FR</t>
  </si>
  <si>
    <t>1648Y</t>
  </si>
  <si>
    <t>XS438725420FR</t>
  </si>
  <si>
    <t>936DA</t>
  </si>
  <si>
    <t>XS438735223FR</t>
  </si>
  <si>
    <t>Moumbolou Mouele Linda</t>
  </si>
  <si>
    <t>XN091898515JB</t>
  </si>
  <si>
    <t>0924X</t>
  </si>
  <si>
    <t>XS438723636FR</t>
  </si>
  <si>
    <t>905BX</t>
  </si>
  <si>
    <t>XS438732655FR</t>
  </si>
  <si>
    <t>86000</t>
  </si>
  <si>
    <t>5923U</t>
  </si>
  <si>
    <t>XS438696096FR</t>
  </si>
  <si>
    <t>87270</t>
  </si>
  <si>
    <t>6037X</t>
  </si>
  <si>
    <t>XS438714492FR</t>
  </si>
  <si>
    <t>Chapaux patrick</t>
  </si>
  <si>
    <t>XN091895553JB</t>
  </si>
  <si>
    <t>258CM</t>
  </si>
  <si>
    <t>XS439096717FR</t>
  </si>
  <si>
    <t>94150</t>
  </si>
  <si>
    <t>SY-ALARY 120906 AFRETY EXP Azizah</t>
  </si>
  <si>
    <t>XN091891432JB</t>
  </si>
  <si>
    <t>98000</t>
  </si>
  <si>
    <t>El Karout Hind</t>
  </si>
  <si>
    <t>XN091899436JB</t>
  </si>
  <si>
    <t>XN091900355JB</t>
  </si>
  <si>
    <t>01280</t>
  </si>
  <si>
    <t>0517X</t>
  </si>
  <si>
    <t>XS439363792FR</t>
  </si>
  <si>
    <t>01300</t>
  </si>
  <si>
    <t>784CV</t>
  </si>
  <si>
    <t>XS439365507FR</t>
  </si>
  <si>
    <t>24750</t>
  </si>
  <si>
    <t>Bonot Julien</t>
  </si>
  <si>
    <t>XN092381988JB</t>
  </si>
  <si>
    <t>38400</t>
  </si>
  <si>
    <t>6762B</t>
  </si>
  <si>
    <t>XS439364909FR</t>
  </si>
  <si>
    <t>44450</t>
  </si>
  <si>
    <t>9839O</t>
  </si>
  <si>
    <t>XS439362355FR</t>
  </si>
  <si>
    <t>LORIDAN Thomas</t>
  </si>
  <si>
    <t>XR552362573FR</t>
  </si>
  <si>
    <t>68740</t>
  </si>
  <si>
    <t>DE SOUSA Sandra</t>
  </si>
  <si>
    <t>XN092824068JB</t>
  </si>
  <si>
    <t>9061S</t>
  </si>
  <si>
    <t>XS439633146FR</t>
  </si>
  <si>
    <t>77700</t>
  </si>
  <si>
    <t>ANTUNES ALEXANDRA ANA</t>
  </si>
  <si>
    <t>XN092286885JB</t>
  </si>
  <si>
    <t>93300</t>
  </si>
  <si>
    <t>7638S</t>
  </si>
  <si>
    <t>XS439520705FR</t>
  </si>
  <si>
    <t>Basiuk Cecile</t>
  </si>
  <si>
    <t>XN093366514JB</t>
  </si>
  <si>
    <t>8136W</t>
  </si>
  <si>
    <t>commande n°1364</t>
  </si>
  <si>
    <t>XS440107010FR</t>
  </si>
  <si>
    <t>21130</t>
  </si>
  <si>
    <t>1901U</t>
  </si>
  <si>
    <t>XS440063747FR</t>
  </si>
  <si>
    <t>21230</t>
  </si>
  <si>
    <t>561AE</t>
  </si>
  <si>
    <t>commande n°1369</t>
  </si>
  <si>
    <t>XS440109015FR</t>
  </si>
  <si>
    <t>25770</t>
  </si>
  <si>
    <t>0521U</t>
  </si>
  <si>
    <t>XS440112774FR</t>
  </si>
  <si>
    <t>29150</t>
  </si>
  <si>
    <t>3317U</t>
  </si>
  <si>
    <t>XS440002385FR</t>
  </si>
  <si>
    <t>RENAULT Marie Therese</t>
  </si>
  <si>
    <t>XN093248509JB</t>
  </si>
  <si>
    <t>37100</t>
  </si>
  <si>
    <t>Ngusenge Marie ange cynthia</t>
  </si>
  <si>
    <t>XN093438763JB</t>
  </si>
  <si>
    <t>54600</t>
  </si>
  <si>
    <t>0521X</t>
  </si>
  <si>
    <t>XS440110416FR</t>
  </si>
  <si>
    <t>XS439833641FR</t>
  </si>
  <si>
    <t>68150</t>
  </si>
  <si>
    <t>Romanello Myriam</t>
  </si>
  <si>
    <t>XN093365213JB</t>
  </si>
  <si>
    <t>rapsode pascal</t>
  </si>
  <si>
    <t>XN093534901JB</t>
  </si>
  <si>
    <t>Grosman Karine</t>
  </si>
  <si>
    <t>XN093533177JB</t>
  </si>
  <si>
    <t>76280</t>
  </si>
  <si>
    <t>Merino Nina</t>
  </si>
  <si>
    <t>XN093382110JB</t>
  </si>
  <si>
    <t>78200</t>
  </si>
  <si>
    <t>Praxel Hexiona</t>
  </si>
  <si>
    <t>XN093332484JB</t>
  </si>
  <si>
    <t>87350</t>
  </si>
  <si>
    <t>4813Y</t>
  </si>
  <si>
    <t>commande n°1367</t>
  </si>
  <si>
    <t>XS440108151FR</t>
  </si>
  <si>
    <t>17440</t>
  </si>
  <si>
    <t>Nyls Sophie</t>
  </si>
  <si>
    <t>XN094035071JB</t>
  </si>
  <si>
    <t>EM¿SSEY-MBOKO Christie</t>
  </si>
  <si>
    <t>XN094445037JB</t>
  </si>
  <si>
    <t>54420</t>
  </si>
  <si>
    <t>COLLIN ERIC</t>
  </si>
  <si>
    <t>XN094452585JB</t>
  </si>
  <si>
    <t>7741O</t>
  </si>
  <si>
    <t>XS440438895FR</t>
  </si>
  <si>
    <t>Boccas Guillaume</t>
  </si>
  <si>
    <t>XN094234007JB</t>
  </si>
  <si>
    <t>77550</t>
  </si>
  <si>
    <t>696CX</t>
  </si>
  <si>
    <t>XS440439493FR</t>
  </si>
  <si>
    <t>4262S</t>
  </si>
  <si>
    <t>XS440265608FR</t>
  </si>
  <si>
    <t>Giudicelli Floriane</t>
  </si>
  <si>
    <t>XN095585614JB</t>
  </si>
  <si>
    <t>01202</t>
  </si>
  <si>
    <t>XS441059324FR</t>
  </si>
  <si>
    <t>11620</t>
  </si>
  <si>
    <t>LOT Eric</t>
  </si>
  <si>
    <t>XN095781154JB</t>
  </si>
  <si>
    <t>13006</t>
  </si>
  <si>
    <t>771BN</t>
  </si>
  <si>
    <t>XS441067728FR</t>
  </si>
  <si>
    <t>13010</t>
  </si>
  <si>
    <t>Mazzolini Manon</t>
  </si>
  <si>
    <t>XN095806749JB</t>
  </si>
  <si>
    <t>21120</t>
  </si>
  <si>
    <t>6972X</t>
  </si>
  <si>
    <t>XS441099500FR</t>
  </si>
  <si>
    <t>21700</t>
  </si>
  <si>
    <t>0657X</t>
  </si>
  <si>
    <t>XS441044174FR</t>
  </si>
  <si>
    <t>VAN KLAVEREN Nicolas</t>
  </si>
  <si>
    <t>XN096220941JB</t>
  </si>
  <si>
    <t>27530</t>
  </si>
  <si>
    <t>8078V</t>
  </si>
  <si>
    <t>XS441374017FR</t>
  </si>
  <si>
    <t>29880</t>
  </si>
  <si>
    <t>9685V</t>
  </si>
  <si>
    <t>XS441098416FR</t>
  </si>
  <si>
    <t>31110</t>
  </si>
  <si>
    <t>4555V</t>
  </si>
  <si>
    <t>XS441057252FR</t>
  </si>
  <si>
    <t>XS441061858FR</t>
  </si>
  <si>
    <t>Fages Nathalie</t>
  </si>
  <si>
    <t>XN095846005JB</t>
  </si>
  <si>
    <t>31400</t>
  </si>
  <si>
    <t>Cosson Antoine</t>
  </si>
  <si>
    <t>XN095805607JB</t>
  </si>
  <si>
    <t>31500</t>
  </si>
  <si>
    <t>434AN</t>
  </si>
  <si>
    <t>XS441066577FR</t>
  </si>
  <si>
    <t>32230</t>
  </si>
  <si>
    <t>Hansma Jetske</t>
  </si>
  <si>
    <t>XN096222647JB</t>
  </si>
  <si>
    <t>33370</t>
  </si>
  <si>
    <t>288BS</t>
  </si>
  <si>
    <t>XS441085219FR</t>
  </si>
  <si>
    <t>37000</t>
  </si>
  <si>
    <t>BRUNET Aurelie</t>
  </si>
  <si>
    <t>XN095600400JB</t>
  </si>
  <si>
    <t>38080</t>
  </si>
  <si>
    <t>247BX</t>
  </si>
  <si>
    <t>XS441048176FR</t>
  </si>
  <si>
    <t>41350</t>
  </si>
  <si>
    <t>5803X</t>
  </si>
  <si>
    <t>XS441075463FR</t>
  </si>
  <si>
    <t>44800</t>
  </si>
  <si>
    <t>Poirier Maelle</t>
  </si>
  <si>
    <t>XN095809419JB</t>
  </si>
  <si>
    <t>54770</t>
  </si>
  <si>
    <t>588BX</t>
  </si>
  <si>
    <t>XS441076194FR</t>
  </si>
  <si>
    <t>5024R</t>
  </si>
  <si>
    <t>XS441078164FR</t>
  </si>
  <si>
    <t>56470</t>
  </si>
  <si>
    <t>242DX</t>
  </si>
  <si>
    <t>XS441071245FR</t>
  </si>
  <si>
    <t>SANTIN Eleonore</t>
  </si>
  <si>
    <t>XN095734622JB</t>
  </si>
  <si>
    <t>62320</t>
  </si>
  <si>
    <t>4160S</t>
  </si>
  <si>
    <t>XS441435572FR</t>
  </si>
  <si>
    <t>64250</t>
  </si>
  <si>
    <t>585AB</t>
  </si>
  <si>
    <t>XS441068462FR</t>
  </si>
  <si>
    <t>68230</t>
  </si>
  <si>
    <t>4681V</t>
  </si>
  <si>
    <t>XS441064593FR</t>
  </si>
  <si>
    <t>Mandray Annie</t>
  </si>
  <si>
    <t>XN095606416JB</t>
  </si>
  <si>
    <t>8140X</t>
  </si>
  <si>
    <t>XS441087271FR</t>
  </si>
  <si>
    <t>Kouzmina Marie</t>
  </si>
  <si>
    <t>XN095731484JB</t>
  </si>
  <si>
    <t>7854O</t>
  </si>
  <si>
    <t>XS441065470FR</t>
  </si>
  <si>
    <t>6822X</t>
  </si>
  <si>
    <t>XS441067161FR</t>
  </si>
  <si>
    <t>XS441088507FR</t>
  </si>
  <si>
    <t>Takennit Laura</t>
  </si>
  <si>
    <t>XN096181531JB</t>
  </si>
  <si>
    <t>1702P</t>
  </si>
  <si>
    <t>XS441102521FR</t>
  </si>
  <si>
    <t>Vaudour Pierrick</t>
  </si>
  <si>
    <t>XN095755110JB</t>
  </si>
  <si>
    <t>86340</t>
  </si>
  <si>
    <t>Garcia Evelyne</t>
  </si>
  <si>
    <t>XN095762929JB</t>
  </si>
  <si>
    <t>91150</t>
  </si>
  <si>
    <t>748CX</t>
  </si>
  <si>
    <t>XS441069689FR</t>
  </si>
  <si>
    <t>XS441100891FR</t>
  </si>
  <si>
    <t>91800</t>
  </si>
  <si>
    <t>7941O</t>
  </si>
  <si>
    <t>XS441083235FR</t>
  </si>
  <si>
    <t>LAINE Bruno</t>
  </si>
  <si>
    <t>XN095847788JB</t>
  </si>
  <si>
    <t>Ruellan Jacqueline</t>
  </si>
  <si>
    <t>XN095737632JB</t>
  </si>
  <si>
    <t>Hamard-Lecoq Helene</t>
  </si>
  <si>
    <t>XN096178886JB</t>
  </si>
  <si>
    <t>5563P</t>
  </si>
  <si>
    <t>XS441070280FR</t>
  </si>
  <si>
    <t>93000</t>
  </si>
  <si>
    <t>HAPI Emma</t>
  </si>
  <si>
    <t>XN095587779JB</t>
  </si>
  <si>
    <t>93400</t>
  </si>
  <si>
    <t>2857V</t>
  </si>
  <si>
    <t>XS441063964FR</t>
  </si>
  <si>
    <t>01400</t>
  </si>
  <si>
    <t>443CX</t>
  </si>
  <si>
    <t>XS441659120FR</t>
  </si>
  <si>
    <t>04100</t>
  </si>
  <si>
    <t>Urbin Monique</t>
  </si>
  <si>
    <t>XN096910694JB</t>
  </si>
  <si>
    <t>13600</t>
  </si>
  <si>
    <t>977AX</t>
  </si>
  <si>
    <t>XS441659765FR</t>
  </si>
  <si>
    <t>25310</t>
  </si>
  <si>
    <t>ANDRASIK CARPENT Sylvie</t>
  </si>
  <si>
    <t>XN096900895JB</t>
  </si>
  <si>
    <t>29170</t>
  </si>
  <si>
    <t>405BX</t>
  </si>
  <si>
    <t>XS441797744FR</t>
  </si>
  <si>
    <t>33126</t>
  </si>
  <si>
    <t>0265X</t>
  </si>
  <si>
    <t>XS441806018FR</t>
  </si>
  <si>
    <t>Fontaine Claire</t>
  </si>
  <si>
    <t>XN096675917JB</t>
  </si>
  <si>
    <t>35700</t>
  </si>
  <si>
    <t>8065O</t>
  </si>
  <si>
    <t>XS441841350FR</t>
  </si>
  <si>
    <t>38300</t>
  </si>
  <si>
    <t>Boulangerie berthet Franck</t>
  </si>
  <si>
    <t>XN096835208JB</t>
  </si>
  <si>
    <t>7921X</t>
  </si>
  <si>
    <t>XS441660595FR</t>
  </si>
  <si>
    <t>49650</t>
  </si>
  <si>
    <t>Boucq Margot</t>
  </si>
  <si>
    <t>XN096658556JB</t>
  </si>
  <si>
    <t>543AS</t>
  </si>
  <si>
    <t>XS441807883FR</t>
  </si>
  <si>
    <t>78530</t>
  </si>
  <si>
    <t>Mougel Laurent</t>
  </si>
  <si>
    <t>XN096748251JB</t>
  </si>
  <si>
    <t>83170</t>
  </si>
  <si>
    <t>Faure Michael</t>
  </si>
  <si>
    <t>XN096647329JB</t>
  </si>
  <si>
    <t>XN096645359JB</t>
  </si>
  <si>
    <t>Saiman Benjamin</t>
  </si>
  <si>
    <t>XN097539419JB</t>
  </si>
  <si>
    <t>28110</t>
  </si>
  <si>
    <t>Villiaumey Gregory</t>
  </si>
  <si>
    <t>XN097436330JB</t>
  </si>
  <si>
    <t>101BM</t>
  </si>
  <si>
    <t>XS442103109FR</t>
  </si>
  <si>
    <t>35230</t>
  </si>
  <si>
    <t>233EX</t>
  </si>
  <si>
    <t>XS442103554FR</t>
  </si>
  <si>
    <t>38380</t>
  </si>
  <si>
    <t>9017S</t>
  </si>
  <si>
    <t>XS442202591FR</t>
  </si>
  <si>
    <t>67150</t>
  </si>
  <si>
    <t>DE BELLIS Pierre</t>
  </si>
  <si>
    <t>XN097427942JB</t>
  </si>
  <si>
    <t>74310</t>
  </si>
  <si>
    <t>Poisson Monique</t>
  </si>
  <si>
    <t>XN097693660JB</t>
  </si>
  <si>
    <t>Bertin Patrice</t>
  </si>
  <si>
    <t>XY513981495JB</t>
  </si>
  <si>
    <t>Bucelle Claire</t>
  </si>
  <si>
    <t>XN097411528JB</t>
  </si>
  <si>
    <t>85690</t>
  </si>
  <si>
    <t>Grima Florent</t>
  </si>
  <si>
    <t>XN097540235JB</t>
  </si>
  <si>
    <t>XN097426624JB</t>
  </si>
  <si>
    <t>Celia Schmerber</t>
  </si>
  <si>
    <t>XN097524666JB</t>
  </si>
  <si>
    <t>7978O</t>
  </si>
  <si>
    <t>XS442108295FR</t>
  </si>
  <si>
    <t>95160</t>
  </si>
  <si>
    <t>0194X</t>
  </si>
  <si>
    <t>XS442215017FR</t>
  </si>
  <si>
    <t>02700</t>
  </si>
  <si>
    <t>Eicheldinger Maryse</t>
  </si>
  <si>
    <t>XN098752545JB</t>
  </si>
  <si>
    <t>04230</t>
  </si>
  <si>
    <t>5856B</t>
  </si>
  <si>
    <t>XS442753988FR</t>
  </si>
  <si>
    <t>11170</t>
  </si>
  <si>
    <t>5351S</t>
  </si>
  <si>
    <t>XS442746275FR</t>
  </si>
  <si>
    <t>13122</t>
  </si>
  <si>
    <t>7593Y</t>
  </si>
  <si>
    <t>XS442564803FR</t>
  </si>
  <si>
    <t>8395U</t>
  </si>
  <si>
    <t>XS442761940FR</t>
  </si>
  <si>
    <t>50110</t>
  </si>
  <si>
    <t>0109U</t>
  </si>
  <si>
    <t>XS442563811FR</t>
  </si>
  <si>
    <t>57600</t>
  </si>
  <si>
    <t>Mocnik Rachel</t>
  </si>
  <si>
    <t>XN098608359JB</t>
  </si>
  <si>
    <t>0317X</t>
  </si>
  <si>
    <t>XS442565361FR</t>
  </si>
  <si>
    <t>PASCAREL SABINE</t>
  </si>
  <si>
    <t>XN098399616JB</t>
  </si>
  <si>
    <t>Nikitina Natalia</t>
  </si>
  <si>
    <t>XR557181326FR</t>
  </si>
  <si>
    <t>Hyun sumin</t>
  </si>
  <si>
    <t>XN098398448JB</t>
  </si>
  <si>
    <t>264AK</t>
  </si>
  <si>
    <t>XS442565675FR</t>
  </si>
  <si>
    <t>Brigitte Dje Ahou</t>
  </si>
  <si>
    <t>XN098715962JB</t>
  </si>
  <si>
    <t>77380</t>
  </si>
  <si>
    <t>DE LA GARE PHARMACIE</t>
  </si>
  <si>
    <t>XN098697773JB</t>
  </si>
  <si>
    <t>6398B</t>
  </si>
  <si>
    <t>XS442572212FR</t>
  </si>
  <si>
    <t>BECHAUD David</t>
  </si>
  <si>
    <t>XN098750655JB</t>
  </si>
  <si>
    <t>83500</t>
  </si>
  <si>
    <t>Holdrinet Marie</t>
  </si>
  <si>
    <t>XN098750037JB</t>
  </si>
  <si>
    <t>86200</t>
  </si>
  <si>
    <t>Charlot Audrey</t>
  </si>
  <si>
    <t>XN098638024JB</t>
  </si>
  <si>
    <t>91330</t>
  </si>
  <si>
    <t>0101X</t>
  </si>
  <si>
    <t>XS442764549FR</t>
  </si>
  <si>
    <t>XN098745669JB</t>
  </si>
  <si>
    <t>92290</t>
  </si>
  <si>
    <t>MABIT Peter</t>
  </si>
  <si>
    <t>XN098733008JB</t>
  </si>
  <si>
    <t>95120</t>
  </si>
  <si>
    <t>0356X</t>
  </si>
  <si>
    <t>XS442563096FR</t>
  </si>
  <si>
    <t>95580</t>
  </si>
  <si>
    <t>Gruny Helena</t>
  </si>
  <si>
    <t>XN098751457JB</t>
  </si>
  <si>
    <t>03600</t>
  </si>
  <si>
    <t>1315V</t>
  </si>
  <si>
    <t>XS443130975FR</t>
  </si>
  <si>
    <t>7668X</t>
  </si>
  <si>
    <t>XS443465206FR</t>
  </si>
  <si>
    <t>9332U</t>
  </si>
  <si>
    <t>XS443142903FR</t>
  </si>
  <si>
    <t>34270</t>
  </si>
  <si>
    <t>Tolofua Christopher</t>
  </si>
  <si>
    <t>XN099586102JB</t>
  </si>
  <si>
    <t>XN099821809JB</t>
  </si>
  <si>
    <t>60500</t>
  </si>
  <si>
    <t>0305X</t>
  </si>
  <si>
    <t>XS443517668FR</t>
  </si>
  <si>
    <t>62100</t>
  </si>
  <si>
    <t>7364U</t>
  </si>
  <si>
    <t>XS443487025FR</t>
  </si>
  <si>
    <t>62860</t>
  </si>
  <si>
    <t>992CT</t>
  </si>
  <si>
    <t>XS443162015FR</t>
  </si>
  <si>
    <t>67300</t>
  </si>
  <si>
    <t>9779W</t>
  </si>
  <si>
    <t>XS443152137FR</t>
  </si>
  <si>
    <t>68640</t>
  </si>
  <si>
    <t>Duse Cathy</t>
  </si>
  <si>
    <t>XN099588939JB</t>
  </si>
  <si>
    <t>69003</t>
  </si>
  <si>
    <t>6686V</t>
  </si>
  <si>
    <t>XS443141275FR</t>
  </si>
  <si>
    <t>Sagna Christele</t>
  </si>
  <si>
    <t>XN099599375JB</t>
  </si>
  <si>
    <t>329AX</t>
  </si>
  <si>
    <t>XS443464143FR</t>
  </si>
  <si>
    <t>74800</t>
  </si>
  <si>
    <t>1345X</t>
  </si>
  <si>
    <t>XS443157488FR</t>
  </si>
  <si>
    <t>Guez Oliver</t>
  </si>
  <si>
    <t>XN099991683JB</t>
  </si>
  <si>
    <t>Loeb Frederic</t>
  </si>
  <si>
    <t>XR557669944FR</t>
  </si>
  <si>
    <t>AUTREUX CAMILLE</t>
  </si>
  <si>
    <t>XN099863525JB</t>
  </si>
  <si>
    <t>Benyounes Samia</t>
  </si>
  <si>
    <t>XN099556220JB</t>
  </si>
  <si>
    <t>Thomas de Villeneuve</t>
  </si>
  <si>
    <t>XN099946392JB</t>
  </si>
  <si>
    <t>77300</t>
  </si>
  <si>
    <t>De Marco Nathalie</t>
  </si>
  <si>
    <t>XN099575467JB</t>
  </si>
  <si>
    <t>XS443138943FR</t>
  </si>
  <si>
    <t>XN099593681JB</t>
  </si>
  <si>
    <t>91630</t>
  </si>
  <si>
    <t>Borde Nadege</t>
  </si>
  <si>
    <t>XN099979121JB</t>
  </si>
  <si>
    <t>3086V</t>
  </si>
  <si>
    <t>XS443145961FR</t>
  </si>
  <si>
    <t>ALLAVO Laurelle</t>
  </si>
  <si>
    <t>XN099602012JB</t>
  </si>
  <si>
    <t>976BQ</t>
  </si>
  <si>
    <t>XS443137109FR</t>
  </si>
  <si>
    <t>SARDOUK Assya</t>
  </si>
  <si>
    <t>XN099556975JB</t>
  </si>
  <si>
    <t>253AX</t>
  </si>
  <si>
    <t>XS443160779FR</t>
  </si>
  <si>
    <t>94200</t>
  </si>
  <si>
    <t>9152R</t>
  </si>
  <si>
    <t>XS443133416FR</t>
  </si>
  <si>
    <t>95370</t>
  </si>
  <si>
    <t>Carpentier Marine</t>
  </si>
  <si>
    <t>XN099558764JB</t>
  </si>
  <si>
    <t>Hanley Chloe</t>
  </si>
  <si>
    <t>XN100826125JB</t>
  </si>
  <si>
    <t>XN100498305JB</t>
  </si>
  <si>
    <t>8050O</t>
  </si>
  <si>
    <t>XS443701514FR</t>
  </si>
  <si>
    <t>31530</t>
  </si>
  <si>
    <t>465CX</t>
  </si>
  <si>
    <t>XS443774220FR</t>
  </si>
  <si>
    <t>XN100496344JB</t>
  </si>
  <si>
    <t>42140</t>
  </si>
  <si>
    <t>057AX</t>
  </si>
  <si>
    <t>XS443958736FR</t>
  </si>
  <si>
    <t>69620</t>
  </si>
  <si>
    <t>639BZ</t>
  </si>
  <si>
    <t>XS443962381FR</t>
  </si>
  <si>
    <t>7784O</t>
  </si>
  <si>
    <t>XS443697545FR</t>
  </si>
  <si>
    <t>Hyun Sumin</t>
  </si>
  <si>
    <t>XU034069427EE</t>
  </si>
  <si>
    <t>7038O</t>
  </si>
  <si>
    <t>XS443700329FR</t>
  </si>
  <si>
    <t>Meritan Charlotte</t>
  </si>
  <si>
    <t>XN100871708JB</t>
  </si>
  <si>
    <t>78560</t>
  </si>
  <si>
    <t>Ayton Veronique</t>
  </si>
  <si>
    <t>XU034069311EE</t>
  </si>
  <si>
    <t>XS443917847FR</t>
  </si>
  <si>
    <t>XS443933779FR</t>
  </si>
  <si>
    <t>05100</t>
  </si>
  <si>
    <t>6239V</t>
  </si>
  <si>
    <t>XS444169054FR</t>
  </si>
  <si>
    <t>9707X</t>
  </si>
  <si>
    <t>XS444164587FR</t>
  </si>
  <si>
    <t>13630</t>
  </si>
  <si>
    <t>KAPPESMélanie</t>
  </si>
  <si>
    <t>EXP20260422-2714055</t>
  </si>
  <si>
    <t>XN101331324JB</t>
  </si>
  <si>
    <t>BLOT JORDAN</t>
  </si>
  <si>
    <t>XN101680466JB</t>
  </si>
  <si>
    <t>33110</t>
  </si>
  <si>
    <t>Boudia Marie</t>
  </si>
  <si>
    <t>XN101406708JB</t>
  </si>
  <si>
    <t>44340</t>
  </si>
  <si>
    <t>NOWACZYK Catherine</t>
  </si>
  <si>
    <t>XN101667181JB</t>
  </si>
  <si>
    <t>XN101465343JB</t>
  </si>
  <si>
    <t>60290</t>
  </si>
  <si>
    <t>162BB</t>
  </si>
  <si>
    <t>XS444168685FR</t>
  </si>
  <si>
    <t>73000</t>
  </si>
  <si>
    <t>5504U</t>
  </si>
  <si>
    <t>XS444278156FR</t>
  </si>
  <si>
    <t>ABECASSIS Aurore</t>
  </si>
  <si>
    <t>XU034094554EE</t>
  </si>
  <si>
    <t>3847Y</t>
  </si>
  <si>
    <t>XS444277120FR</t>
  </si>
  <si>
    <t>Amaddeo Pascale</t>
  </si>
  <si>
    <t>XN101281852JB</t>
  </si>
  <si>
    <t>7695W</t>
  </si>
  <si>
    <t>XS444162904FR</t>
  </si>
  <si>
    <t>80340</t>
  </si>
  <si>
    <t>Pascale Les Nereides</t>
  </si>
  <si>
    <t>XN101272555JB</t>
  </si>
  <si>
    <t>94350</t>
  </si>
  <si>
    <t>8003O</t>
  </si>
  <si>
    <t>XS444163462FR</t>
  </si>
  <si>
    <t>94800</t>
  </si>
  <si>
    <t>9407W</t>
  </si>
  <si>
    <t>XS444279029FR</t>
  </si>
  <si>
    <t>06410</t>
  </si>
  <si>
    <t>BALAGUERO Gilles</t>
  </si>
  <si>
    <t>XN102160095JB</t>
  </si>
  <si>
    <t>KAPPES Melanie</t>
  </si>
  <si>
    <t>XN102424359JB</t>
  </si>
  <si>
    <t>29600</t>
  </si>
  <si>
    <t>COZIC Jacqueline</t>
  </si>
  <si>
    <t>XN102116755JB</t>
  </si>
  <si>
    <t>3282Y</t>
  </si>
  <si>
    <t>XS444589502FR</t>
  </si>
  <si>
    <t>Sidibe Diatto</t>
  </si>
  <si>
    <t>XN102183508JB</t>
  </si>
  <si>
    <t>35800</t>
  </si>
  <si>
    <t>295DX</t>
  </si>
  <si>
    <t>XS444707102FR</t>
  </si>
  <si>
    <t>40530</t>
  </si>
  <si>
    <t>Favarin Anne-Cecile</t>
  </si>
  <si>
    <t>XN102455617JB</t>
  </si>
  <si>
    <t>42660</t>
  </si>
  <si>
    <t>Charreyre Catherine</t>
  </si>
  <si>
    <t>XN102114652JB</t>
  </si>
  <si>
    <t>56600</t>
  </si>
  <si>
    <t>Le Berre Camille</t>
  </si>
  <si>
    <t>XN102114992JB</t>
  </si>
  <si>
    <t>60270</t>
  </si>
  <si>
    <t>XS444586761FR</t>
  </si>
  <si>
    <t>BEAUSEJOUR Alyson</t>
  </si>
  <si>
    <t>XN102159353JB</t>
  </si>
  <si>
    <t>71170</t>
  </si>
  <si>
    <t>6782V</t>
  </si>
  <si>
    <t>XS444649245FR</t>
  </si>
  <si>
    <t>71960</t>
  </si>
  <si>
    <t>397AX</t>
  </si>
  <si>
    <t>XS444596605FR</t>
  </si>
  <si>
    <t>7093V</t>
  </si>
  <si>
    <t>XS444808199FR</t>
  </si>
  <si>
    <t>8729W</t>
  </si>
  <si>
    <t>XS444585085FR</t>
  </si>
  <si>
    <t>84800</t>
  </si>
  <si>
    <t>Touati Lorenzo</t>
  </si>
  <si>
    <t>XN102149342JB</t>
  </si>
  <si>
    <t>89150</t>
  </si>
  <si>
    <t>MANIERE-LEVEQUE Anne-Marie</t>
  </si>
  <si>
    <t>XN102114900JB</t>
  </si>
  <si>
    <t>94490</t>
  </si>
  <si>
    <t>747BX</t>
  </si>
  <si>
    <t>XS444800385FR</t>
  </si>
  <si>
    <t>06200</t>
  </si>
  <si>
    <t>9774W</t>
  </si>
  <si>
    <t>XS444973505FR</t>
  </si>
  <si>
    <t>07130</t>
  </si>
  <si>
    <t>CHASSON Pascale</t>
  </si>
  <si>
    <t>XN102971010JB</t>
  </si>
  <si>
    <t>13011</t>
  </si>
  <si>
    <t>2757490</t>
  </si>
  <si>
    <t>LOGISTIQUE</t>
  </si>
  <si>
    <t>XN102933453JB</t>
  </si>
  <si>
    <t>13013</t>
  </si>
  <si>
    <t>7309U</t>
  </si>
  <si>
    <t>XS445153078FR</t>
  </si>
  <si>
    <t>13840</t>
  </si>
  <si>
    <t>025BS</t>
  </si>
  <si>
    <t>XS444971291FR</t>
  </si>
  <si>
    <t>14190</t>
  </si>
  <si>
    <t>Besnard Vanessa</t>
  </si>
  <si>
    <t>XN103109849JB</t>
  </si>
  <si>
    <t>22450</t>
  </si>
  <si>
    <t>EVEN Marie</t>
  </si>
  <si>
    <t>XN102948585JB</t>
  </si>
  <si>
    <t>22620</t>
  </si>
  <si>
    <t>Pee Emilie</t>
  </si>
  <si>
    <t>XN102936401JB</t>
  </si>
  <si>
    <t>24110</t>
  </si>
  <si>
    <t>JAFFRELOT Erwan</t>
  </si>
  <si>
    <t>XN102968245JB</t>
  </si>
  <si>
    <t>XS445067706FR</t>
  </si>
  <si>
    <t>26400</t>
  </si>
  <si>
    <t>FERRATIER Stephane</t>
  </si>
  <si>
    <t>XN102968965JB</t>
  </si>
  <si>
    <t>28000</t>
  </si>
  <si>
    <t>Letartre Angelique</t>
  </si>
  <si>
    <t>XN102966624JB</t>
  </si>
  <si>
    <t>29000</t>
  </si>
  <si>
    <t>Boscher Helene</t>
  </si>
  <si>
    <t>XN102822191JB</t>
  </si>
  <si>
    <t>29480</t>
  </si>
  <si>
    <t>Penduff Bernard</t>
  </si>
  <si>
    <t>XN103108211JB</t>
  </si>
  <si>
    <t>29790</t>
  </si>
  <si>
    <t>DENIS Ghislaine</t>
  </si>
  <si>
    <t>XN102967240JB</t>
  </si>
  <si>
    <t>30520</t>
  </si>
  <si>
    <t>013CX</t>
  </si>
  <si>
    <t>XS444969735FR</t>
  </si>
  <si>
    <t>31210</t>
  </si>
  <si>
    <t>ROUBARDEAU Frederic</t>
  </si>
  <si>
    <t>XN102820235JB</t>
  </si>
  <si>
    <t>33200</t>
  </si>
  <si>
    <t>SEPTIER ANTOINE</t>
  </si>
  <si>
    <t>XN103109367JB</t>
  </si>
  <si>
    <t>33520</t>
  </si>
  <si>
    <t>Schlosser Renaud</t>
  </si>
  <si>
    <t>XN102967457JB</t>
  </si>
  <si>
    <t>XN102787645JB</t>
  </si>
  <si>
    <t>37220</t>
  </si>
  <si>
    <t>Descamps Isabelle</t>
  </si>
  <si>
    <t>XN103057069JB</t>
  </si>
  <si>
    <t>DHALLUIN MARC</t>
  </si>
  <si>
    <t>XN102785834JB</t>
  </si>
  <si>
    <t>42170</t>
  </si>
  <si>
    <t>7136X</t>
  </si>
  <si>
    <t>XS445104001FR</t>
  </si>
  <si>
    <t>43200</t>
  </si>
  <si>
    <t>Mounier Benjamin</t>
  </si>
  <si>
    <t>XN103091621JB</t>
  </si>
  <si>
    <t>46130</t>
  </si>
  <si>
    <t>5786U</t>
  </si>
  <si>
    <t>XS445063474FR</t>
  </si>
  <si>
    <t>54530</t>
  </si>
  <si>
    <t>Smara kheira</t>
  </si>
  <si>
    <t>XN102948183JB</t>
  </si>
  <si>
    <t>57430</t>
  </si>
  <si>
    <t>Kaiser Blandine</t>
  </si>
  <si>
    <t>XN102964402JB</t>
  </si>
  <si>
    <t>60690</t>
  </si>
  <si>
    <t>Frantschi Fabien</t>
  </si>
  <si>
    <t>XN103056854JB</t>
  </si>
  <si>
    <t>62580</t>
  </si>
  <si>
    <t>Lagache Francois</t>
  </si>
  <si>
    <t>XN102821911JB</t>
  </si>
  <si>
    <t>9470X</t>
  </si>
  <si>
    <t>XS444977351FR</t>
  </si>
  <si>
    <t>68127</t>
  </si>
  <si>
    <t>TRABER Melanie</t>
  </si>
  <si>
    <t>XN102979543JB</t>
  </si>
  <si>
    <t>1292X</t>
  </si>
  <si>
    <t>XS444970367FR</t>
  </si>
  <si>
    <t>69500</t>
  </si>
  <si>
    <t>2412U</t>
  </si>
  <si>
    <t>XS445147130FR</t>
  </si>
  <si>
    <t>PARA VITAL</t>
  </si>
  <si>
    <t>XN102796545JB</t>
  </si>
  <si>
    <t>74890</t>
  </si>
  <si>
    <t>LESAGE Alexis</t>
  </si>
  <si>
    <t>XN103025432JB</t>
  </si>
  <si>
    <t>Emma Graneri</t>
  </si>
  <si>
    <t>XR560584736FR</t>
  </si>
  <si>
    <t>9604S</t>
  </si>
  <si>
    <t>XS445092864FR</t>
  </si>
  <si>
    <t>Thibeaud Aubin</t>
  </si>
  <si>
    <t>XN103057228JB</t>
  </si>
  <si>
    <t>78180</t>
  </si>
  <si>
    <t>7892O</t>
  </si>
  <si>
    <t>XS445146355FR</t>
  </si>
  <si>
    <t>BERNARD BEATRICE</t>
  </si>
  <si>
    <t>XN102980436JB</t>
  </si>
  <si>
    <t>82000</t>
  </si>
  <si>
    <t>DELCLOS Philippe</t>
  </si>
  <si>
    <t>XN102778484JB</t>
  </si>
  <si>
    <t>92430</t>
  </si>
  <si>
    <t>GUENIN AURORE</t>
  </si>
  <si>
    <t>XN102783705JB</t>
  </si>
  <si>
    <t>prophete Shelda</t>
  </si>
  <si>
    <t>XN102820862JB</t>
  </si>
  <si>
    <t>93370</t>
  </si>
  <si>
    <t>Allouche Yaffa</t>
  </si>
  <si>
    <t>XN102978415JB</t>
  </si>
  <si>
    <t>95300</t>
  </si>
  <si>
    <t>Ey Angelique</t>
  </si>
  <si>
    <t>XN102947903JB</t>
  </si>
  <si>
    <t>95690</t>
  </si>
  <si>
    <t>RYGAS Nathalie</t>
  </si>
  <si>
    <t>XN103110691JB</t>
  </si>
  <si>
    <t>01310</t>
  </si>
  <si>
    <t>7013X</t>
  </si>
  <si>
    <t>XS445367802FR</t>
  </si>
  <si>
    <t>01480</t>
  </si>
  <si>
    <t>2233V</t>
  </si>
  <si>
    <t>XS445374701FR</t>
  </si>
  <si>
    <t>02870</t>
  </si>
  <si>
    <t>Bubela Celine</t>
  </si>
  <si>
    <t>XN103759950JB</t>
  </si>
  <si>
    <t>03630</t>
  </si>
  <si>
    <t>Saulnier Sarah</t>
  </si>
  <si>
    <t>XN103763367JB</t>
  </si>
  <si>
    <t>BARBESANT Remi</t>
  </si>
  <si>
    <t>XN103753886JB</t>
  </si>
  <si>
    <t>7724O</t>
  </si>
  <si>
    <t>XS445369009FR</t>
  </si>
  <si>
    <t>BECARD tiffany</t>
  </si>
  <si>
    <t>XN103763150JB</t>
  </si>
  <si>
    <t>11510</t>
  </si>
  <si>
    <t>Tudoret Cynthia</t>
  </si>
  <si>
    <t>XN103755153JB</t>
  </si>
  <si>
    <t>Barras Julie</t>
  </si>
  <si>
    <t>XR561350834FR</t>
  </si>
  <si>
    <t>13014</t>
  </si>
  <si>
    <t>265CM</t>
  </si>
  <si>
    <t>XS445465773FR</t>
  </si>
  <si>
    <t>Fernandez Daphne</t>
  </si>
  <si>
    <t>XN103769206JB</t>
  </si>
  <si>
    <t>13140</t>
  </si>
  <si>
    <t>El assioui Houria</t>
  </si>
  <si>
    <t>XN103756193JB</t>
  </si>
  <si>
    <t>13380</t>
  </si>
  <si>
    <t>839UA</t>
  </si>
  <si>
    <t>XS445472195FR</t>
  </si>
  <si>
    <t>22120</t>
  </si>
  <si>
    <t>0811X</t>
  </si>
  <si>
    <t>XS445374984FR</t>
  </si>
  <si>
    <t>25600</t>
  </si>
  <si>
    <t>Gouvenot Julie</t>
  </si>
  <si>
    <t>XN103769373JB</t>
  </si>
  <si>
    <t>26130</t>
  </si>
  <si>
    <t>Boutin Ilona</t>
  </si>
  <si>
    <t>XN103761088JB</t>
  </si>
  <si>
    <t>28220</t>
  </si>
  <si>
    <t>BARTHELEMY Audrey</t>
  </si>
  <si>
    <t>XN103761940JB</t>
  </si>
  <si>
    <t>29180</t>
  </si>
  <si>
    <t>Bevan Lucie</t>
  </si>
  <si>
    <t>XN103772925JB</t>
  </si>
  <si>
    <t>29810</t>
  </si>
  <si>
    <t>Gourmelon Marine</t>
  </si>
  <si>
    <t>XN103767908JB</t>
  </si>
  <si>
    <t>30111</t>
  </si>
  <si>
    <t>Wolf Jade</t>
  </si>
  <si>
    <t>XN103759929JB</t>
  </si>
  <si>
    <t>30220</t>
  </si>
  <si>
    <t>Bouissiere Julien</t>
  </si>
  <si>
    <t>XN103720962JB</t>
  </si>
  <si>
    <t>31130</t>
  </si>
  <si>
    <t>1271X</t>
  </si>
  <si>
    <t>XS445465610FR</t>
  </si>
  <si>
    <t>Marie charlotte GUERET</t>
  </si>
  <si>
    <t>XN103753373JB</t>
  </si>
  <si>
    <t>Ducros florence</t>
  </si>
  <si>
    <t>XN103757432JB</t>
  </si>
  <si>
    <t>31320</t>
  </si>
  <si>
    <t>708CX</t>
  </si>
  <si>
    <t>XS445371529FR</t>
  </si>
  <si>
    <t>XS445375392FR</t>
  </si>
  <si>
    <t>Brette Mathieu</t>
  </si>
  <si>
    <t>XN103758778JB</t>
  </si>
  <si>
    <t>33720</t>
  </si>
  <si>
    <t>757DX</t>
  </si>
  <si>
    <t>XS445368873FR</t>
  </si>
  <si>
    <t>34300</t>
  </si>
  <si>
    <t>Bottcher Tiphaine</t>
  </si>
  <si>
    <t>XN103765178JB</t>
  </si>
  <si>
    <t>35170</t>
  </si>
  <si>
    <t>Aguasca Quentin</t>
  </si>
  <si>
    <t>XN103767284JB</t>
  </si>
  <si>
    <t>35650</t>
  </si>
  <si>
    <t>8726U</t>
  </si>
  <si>
    <t>XS445367303FR</t>
  </si>
  <si>
    <t>38240</t>
  </si>
  <si>
    <t>MOREL Valerie</t>
  </si>
  <si>
    <t>XN103760290JB</t>
  </si>
  <si>
    <t>494AX</t>
  </si>
  <si>
    <t>XS445473704FR</t>
  </si>
  <si>
    <t>RAO Martine</t>
  </si>
  <si>
    <t>XN103759075JB</t>
  </si>
  <si>
    <t>38680</t>
  </si>
  <si>
    <t>3520X</t>
  </si>
  <si>
    <t>XS445366594FR</t>
  </si>
  <si>
    <t>39400</t>
  </si>
  <si>
    <t>Jeanneret Valerie</t>
  </si>
  <si>
    <t>XN103766893JB</t>
  </si>
  <si>
    <t>Vermorel Sabine</t>
  </si>
  <si>
    <t>XN103759725JB</t>
  </si>
  <si>
    <t>43250</t>
  </si>
  <si>
    <t>GILOT Francoise</t>
  </si>
  <si>
    <t>XN103766227JB</t>
  </si>
  <si>
    <t>Panici Anne</t>
  </si>
  <si>
    <t>XN103764331JB</t>
  </si>
  <si>
    <t>XN103767015JB</t>
  </si>
  <si>
    <t>46100</t>
  </si>
  <si>
    <t>7569X</t>
  </si>
  <si>
    <t>XS445368184FR</t>
  </si>
  <si>
    <t>47200</t>
  </si>
  <si>
    <t>CARTIER LUDOVIC</t>
  </si>
  <si>
    <t>XN103756919JB</t>
  </si>
  <si>
    <t>49080</t>
  </si>
  <si>
    <t>Thevenod Lucas</t>
  </si>
  <si>
    <t>XN103767505JB</t>
  </si>
  <si>
    <t>VERCHER Martine</t>
  </si>
  <si>
    <t>XN103762993JB</t>
  </si>
  <si>
    <t>53120</t>
  </si>
  <si>
    <t>Gaultier Frederic</t>
  </si>
  <si>
    <t>XN103772899JB</t>
  </si>
  <si>
    <t>53290</t>
  </si>
  <si>
    <t>Caltiau Julie</t>
  </si>
  <si>
    <t>XN103766814JB</t>
  </si>
  <si>
    <t>BESSON GENEVIEVE</t>
  </si>
  <si>
    <t>XN103760480JB</t>
  </si>
  <si>
    <t>Lefebvre Tiphaine</t>
  </si>
  <si>
    <t>XN103768568JB</t>
  </si>
  <si>
    <t>56410</t>
  </si>
  <si>
    <t>JAFFRE Madeleine</t>
  </si>
  <si>
    <t>XN103756560JB</t>
  </si>
  <si>
    <t>56510</t>
  </si>
  <si>
    <t>DEPIN Maryline</t>
  </si>
  <si>
    <t>XN103776343JB</t>
  </si>
  <si>
    <t>57155</t>
  </si>
  <si>
    <t>Rohr Stephane</t>
  </si>
  <si>
    <t>XN103761556JB</t>
  </si>
  <si>
    <t>57970</t>
  </si>
  <si>
    <t>BRION Laetitia</t>
  </si>
  <si>
    <t>XN103766425JB</t>
  </si>
  <si>
    <t>59230</t>
  </si>
  <si>
    <t>Darbon Jessica</t>
  </si>
  <si>
    <t>XN103762551JB</t>
  </si>
  <si>
    <t>59750</t>
  </si>
  <si>
    <t>5727B</t>
  </si>
  <si>
    <t>XS445369865FR</t>
  </si>
  <si>
    <t>60220</t>
  </si>
  <si>
    <t>Lepetit Yann</t>
  </si>
  <si>
    <t>XN103762375JB</t>
  </si>
  <si>
    <t>62180</t>
  </si>
  <si>
    <t>Dingreville Sally</t>
  </si>
  <si>
    <t>XN103756278JB</t>
  </si>
  <si>
    <t>64800</t>
  </si>
  <si>
    <t>8416P</t>
  </si>
  <si>
    <t>XS445376398FR</t>
  </si>
  <si>
    <t>Alves Thibault</t>
  </si>
  <si>
    <t>XN103769965JB</t>
  </si>
  <si>
    <t>67100</t>
  </si>
  <si>
    <t>MUTSCHLER Lucie</t>
  </si>
  <si>
    <t>XN103767443JB</t>
  </si>
  <si>
    <t>67310</t>
  </si>
  <si>
    <t>SACCHETTI Vincent</t>
  </si>
  <si>
    <t>XN103772134JB</t>
  </si>
  <si>
    <t>68200</t>
  </si>
  <si>
    <t>Kaouane Youssef</t>
  </si>
  <si>
    <t>XN103761919JB</t>
  </si>
  <si>
    <t>PICARD Aurelie</t>
  </si>
  <si>
    <t>XN103771536JB</t>
  </si>
  <si>
    <t>69290</t>
  </si>
  <si>
    <t>246CY</t>
  </si>
  <si>
    <t>XS445375358FR</t>
  </si>
  <si>
    <t>Manisse Eliot</t>
  </si>
  <si>
    <t>XN103760462JB</t>
  </si>
  <si>
    <t>69800</t>
  </si>
  <si>
    <t>Thabet Imene</t>
  </si>
  <si>
    <t>XN103755737JB</t>
  </si>
  <si>
    <t>70000</t>
  </si>
  <si>
    <t>LE MEUR Manon</t>
  </si>
  <si>
    <t>XN103758092JB</t>
  </si>
  <si>
    <t>74160</t>
  </si>
  <si>
    <t>Dall'arche Julien</t>
  </si>
  <si>
    <t>XN103768599JB</t>
  </si>
  <si>
    <t>Burnet Alizee</t>
  </si>
  <si>
    <t>XN103766880JB</t>
  </si>
  <si>
    <t>0253X</t>
  </si>
  <si>
    <t>XS445372515FR</t>
  </si>
  <si>
    <t>XS445377186FR</t>
  </si>
  <si>
    <t>095CT</t>
  </si>
  <si>
    <t>XS445381472FR</t>
  </si>
  <si>
    <t>Ballu Dorothee</t>
  </si>
  <si>
    <t>XN103769400JB</t>
  </si>
  <si>
    <t>75017</t>
  </si>
  <si>
    <t>0222S</t>
  </si>
  <si>
    <t>XS445375083FR</t>
  </si>
  <si>
    <t>Colpin Morel Laetitia</t>
  </si>
  <si>
    <t>XN103771862JB</t>
  </si>
  <si>
    <t>7759X</t>
  </si>
  <si>
    <t>XS445375914FR</t>
  </si>
  <si>
    <t>76360</t>
  </si>
  <si>
    <t>7114X</t>
  </si>
  <si>
    <t>XS445367630FR</t>
  </si>
  <si>
    <t>77145</t>
  </si>
  <si>
    <t>1253V</t>
  </si>
  <si>
    <t>XS445375976FR</t>
  </si>
  <si>
    <t>77163</t>
  </si>
  <si>
    <t>654AN</t>
  </si>
  <si>
    <t>XS445374088FR</t>
  </si>
  <si>
    <t>77250</t>
  </si>
  <si>
    <t>1432X</t>
  </si>
  <si>
    <t>XS445375171FR</t>
  </si>
  <si>
    <t>77320</t>
  </si>
  <si>
    <t>Nival Elodie</t>
  </si>
  <si>
    <t>XN103757772JB</t>
  </si>
  <si>
    <t>Crapet Marion</t>
  </si>
  <si>
    <t>XN103772369JB</t>
  </si>
  <si>
    <t>1109V</t>
  </si>
  <si>
    <t>XS445376322FR</t>
  </si>
  <si>
    <t>78100</t>
  </si>
  <si>
    <t>7771Y</t>
  </si>
  <si>
    <t>XS445366909FR</t>
  </si>
  <si>
    <t>78670</t>
  </si>
  <si>
    <t>Duclos Normand Maria-Cristina</t>
  </si>
  <si>
    <t>XN103767491JB</t>
  </si>
  <si>
    <t>78990</t>
  </si>
  <si>
    <t>049AH</t>
  </si>
  <si>
    <t>XS445367100FR</t>
  </si>
  <si>
    <t>81400</t>
  </si>
  <si>
    <t>De taeye Fanny</t>
  </si>
  <si>
    <t>XN103769135JB</t>
  </si>
  <si>
    <t>81600</t>
  </si>
  <si>
    <t>Ngo Ngos Eliane</t>
  </si>
  <si>
    <t>XN103740105JB</t>
  </si>
  <si>
    <t>Philip Ugo</t>
  </si>
  <si>
    <t>XN103757185JB</t>
  </si>
  <si>
    <t>532AP</t>
  </si>
  <si>
    <t>XS445373839FR</t>
  </si>
  <si>
    <t>83270</t>
  </si>
  <si>
    <t>274AQ</t>
  </si>
  <si>
    <t>XS445377243FR</t>
  </si>
  <si>
    <t>83370</t>
  </si>
  <si>
    <t>LEBOUGRE myriam</t>
  </si>
  <si>
    <t>XN103771831JB</t>
  </si>
  <si>
    <t>4718U</t>
  </si>
  <si>
    <t>XS445374255FR</t>
  </si>
  <si>
    <t>84350</t>
  </si>
  <si>
    <t>Abate Jonathan</t>
  </si>
  <si>
    <t>XN103771575JB</t>
  </si>
  <si>
    <t>84450</t>
  </si>
  <si>
    <t>GARCIA Julia</t>
  </si>
  <si>
    <t>XN103761295JB</t>
  </si>
  <si>
    <t>0634V</t>
  </si>
  <si>
    <t>XS445377124FR</t>
  </si>
  <si>
    <t>85170</t>
  </si>
  <si>
    <t>1464U</t>
  </si>
  <si>
    <t>XS445367440FR</t>
  </si>
  <si>
    <t>85610</t>
  </si>
  <si>
    <t>Chez Dill Ly Lan Vincent Bouhours</t>
  </si>
  <si>
    <t>XN103766615JB</t>
  </si>
  <si>
    <t>87420</t>
  </si>
  <si>
    <t>Patrier Emilie</t>
  </si>
  <si>
    <t>XN103764155JB</t>
  </si>
  <si>
    <t>89100</t>
  </si>
  <si>
    <t>5887V</t>
  </si>
  <si>
    <t>XS445471442FR</t>
  </si>
  <si>
    <t>91290</t>
  </si>
  <si>
    <t>Scarpa Julie</t>
  </si>
  <si>
    <t>XN103763781JB</t>
  </si>
  <si>
    <t>91470</t>
  </si>
  <si>
    <t>Marouze Valerie</t>
  </si>
  <si>
    <t>XN103761689JB</t>
  </si>
  <si>
    <t>91620</t>
  </si>
  <si>
    <t>4943U</t>
  </si>
  <si>
    <t>XS445370143FR</t>
  </si>
  <si>
    <t>92120</t>
  </si>
  <si>
    <t>breal jean baptiste</t>
  </si>
  <si>
    <t>XN103764464JB</t>
  </si>
  <si>
    <t>Wehl Tamara</t>
  </si>
  <si>
    <t>XN103786748JB</t>
  </si>
  <si>
    <t>92140</t>
  </si>
  <si>
    <t>0646Y</t>
  </si>
  <si>
    <t>XS445377844FR</t>
  </si>
  <si>
    <t>8086S</t>
  </si>
  <si>
    <t>XS445407237FR</t>
  </si>
  <si>
    <t>92250</t>
  </si>
  <si>
    <t>Bonnet Marie-Lise</t>
  </si>
  <si>
    <t>XN103756848JB</t>
  </si>
  <si>
    <t>300CV</t>
  </si>
  <si>
    <t>XS445381469FR</t>
  </si>
  <si>
    <t>XS445384227FR</t>
  </si>
  <si>
    <t>93320</t>
  </si>
  <si>
    <t>MOHAMED SONIA</t>
  </si>
  <si>
    <t>XR561444457FR</t>
  </si>
  <si>
    <t>95270</t>
  </si>
  <si>
    <t>Peyne Baptiste</t>
  </si>
  <si>
    <t>XN103919210JB</t>
  </si>
  <si>
    <t>01220</t>
  </si>
  <si>
    <t>3599X</t>
  </si>
  <si>
    <t>XS445633437FR</t>
  </si>
  <si>
    <t>1322X</t>
  </si>
  <si>
    <t>XS445638085FR</t>
  </si>
  <si>
    <t>09310</t>
  </si>
  <si>
    <t>Derache Catherine</t>
  </si>
  <si>
    <t>XN104927994JB</t>
  </si>
  <si>
    <t>BRANCALEONIAlic</t>
  </si>
  <si>
    <t>DEFECTUEUX</t>
  </si>
  <si>
    <t>XN104633111JB</t>
  </si>
  <si>
    <t>Garrison Aurelie</t>
  </si>
  <si>
    <t>XN104301065JB</t>
  </si>
  <si>
    <t>14600</t>
  </si>
  <si>
    <t>ESTABLIE Annie</t>
  </si>
  <si>
    <t>XN104758315JB</t>
  </si>
  <si>
    <t>33133</t>
  </si>
  <si>
    <t>766CX</t>
  </si>
  <si>
    <t>XS446017326FR</t>
  </si>
  <si>
    <t>36320</t>
  </si>
  <si>
    <t>Warre Leigh</t>
  </si>
  <si>
    <t>XN104317587JB</t>
  </si>
  <si>
    <t>38160</t>
  </si>
  <si>
    <t>3872S</t>
  </si>
  <si>
    <t>XS445638301FR</t>
  </si>
  <si>
    <t>XS445937787FR</t>
  </si>
  <si>
    <t>9926X</t>
  </si>
  <si>
    <t>XS445793411FR</t>
  </si>
  <si>
    <t>9342P</t>
  </si>
  <si>
    <t>XS445638690FR</t>
  </si>
  <si>
    <t>6136V</t>
  </si>
  <si>
    <t>XS445640591FR</t>
  </si>
  <si>
    <t>0319X</t>
  </si>
  <si>
    <t>XS445633131FR</t>
  </si>
  <si>
    <t>49130</t>
  </si>
  <si>
    <t>3317X</t>
  </si>
  <si>
    <t>XS445649220FR</t>
  </si>
  <si>
    <t>53960</t>
  </si>
  <si>
    <t>4704R</t>
  </si>
  <si>
    <t>XS445646798FR</t>
  </si>
  <si>
    <t>54710</t>
  </si>
  <si>
    <t>2016R</t>
  </si>
  <si>
    <t>XS445636243FR</t>
  </si>
  <si>
    <t>56190</t>
  </si>
  <si>
    <t>Quemeneur Nadine</t>
  </si>
  <si>
    <t>XN104301613JB</t>
  </si>
  <si>
    <t>XN104320657JB</t>
  </si>
  <si>
    <t>60150</t>
  </si>
  <si>
    <t>Vanpevenage Pascale</t>
  </si>
  <si>
    <t>XN104550505JB</t>
  </si>
  <si>
    <t>60300</t>
  </si>
  <si>
    <t>du Passage Cassilda</t>
  </si>
  <si>
    <t>XY514004567JB</t>
  </si>
  <si>
    <t>R</t>
  </si>
  <si>
    <t>344BG</t>
  </si>
  <si>
    <t>XS445636725FR</t>
  </si>
  <si>
    <t>breniaux veronique</t>
  </si>
  <si>
    <t>XN104749738JB</t>
  </si>
  <si>
    <t>0306R</t>
  </si>
  <si>
    <t>XS445639103FR</t>
  </si>
  <si>
    <t>73110</t>
  </si>
  <si>
    <t>4597S</t>
  </si>
  <si>
    <t>XS445639324FR</t>
  </si>
  <si>
    <t>73290</t>
  </si>
  <si>
    <t>970AO</t>
  </si>
  <si>
    <t>XS445943495FR</t>
  </si>
  <si>
    <t>Perarnau Marie</t>
  </si>
  <si>
    <t>XN104304570JB</t>
  </si>
  <si>
    <t>77270</t>
  </si>
  <si>
    <t>360CY</t>
  </si>
  <si>
    <t>XS445648414FR</t>
  </si>
  <si>
    <t>77330</t>
  </si>
  <si>
    <t>5771V</t>
  </si>
  <si>
    <t>XS446057515FR</t>
  </si>
  <si>
    <t>MAETZ GERARD</t>
  </si>
  <si>
    <t>XN104299000JB</t>
  </si>
  <si>
    <t>8126S</t>
  </si>
  <si>
    <t>XS446058793FR</t>
  </si>
  <si>
    <t>91410</t>
  </si>
  <si>
    <t>7794Y</t>
  </si>
  <si>
    <t>XS445636963FR</t>
  </si>
  <si>
    <t>axdis armel axdis armel</t>
  </si>
  <si>
    <t>XN104525390JB</t>
  </si>
  <si>
    <t>Guessel Emma</t>
  </si>
  <si>
    <t>XN104923476JB</t>
  </si>
  <si>
    <t>6467V</t>
  </si>
  <si>
    <t>XS445636393FR</t>
  </si>
  <si>
    <t>7966O</t>
  </si>
  <si>
    <t>XS445647780FR</t>
  </si>
  <si>
    <t>5745P</t>
  </si>
  <si>
    <t>XS445942623FR</t>
  </si>
  <si>
    <t>4114V</t>
  </si>
  <si>
    <t>XS445633936FR</t>
  </si>
  <si>
    <t>94400</t>
  </si>
  <si>
    <t>443BX</t>
  </si>
  <si>
    <t>XS446040404FR</t>
  </si>
  <si>
    <t>01430</t>
  </si>
  <si>
    <t>9458S</t>
  </si>
  <si>
    <t>XS446277048FR</t>
  </si>
  <si>
    <t>XS446382240FR</t>
  </si>
  <si>
    <t>06230</t>
  </si>
  <si>
    <t>0374V</t>
  </si>
  <si>
    <t>XS446510434FR</t>
  </si>
  <si>
    <t>08310</t>
  </si>
  <si>
    <t>Vade Leo</t>
  </si>
  <si>
    <t>XN105368846JB</t>
  </si>
  <si>
    <t>11100</t>
  </si>
  <si>
    <t>dominati sandra</t>
  </si>
  <si>
    <t>XN105613382JB</t>
  </si>
  <si>
    <t>25480</t>
  </si>
  <si>
    <t>3416U</t>
  </si>
  <si>
    <t>XS446275841FR</t>
  </si>
  <si>
    <t>33380</t>
  </si>
  <si>
    <t>8736V</t>
  </si>
  <si>
    <t>XS446278247FR</t>
  </si>
  <si>
    <t>5954B</t>
  </si>
  <si>
    <t>XS446277975FR</t>
  </si>
  <si>
    <t>43000</t>
  </si>
  <si>
    <t>Verdier Pauline</t>
  </si>
  <si>
    <t>XN105360309JB</t>
  </si>
  <si>
    <t>44300</t>
  </si>
  <si>
    <t>0173X</t>
  </si>
  <si>
    <t>XS446279018FR</t>
  </si>
  <si>
    <t>50180</t>
  </si>
  <si>
    <t>Pask Sally</t>
  </si>
  <si>
    <t>XN105376595JB</t>
  </si>
  <si>
    <t>52000</t>
  </si>
  <si>
    <t>2010R</t>
  </si>
  <si>
    <t>XS446506390FR</t>
  </si>
  <si>
    <t>56890</t>
  </si>
  <si>
    <t>Le Marec Laurence</t>
  </si>
  <si>
    <t>XN105720982JB</t>
  </si>
  <si>
    <t>61550</t>
  </si>
  <si>
    <t>le baillif francoise</t>
  </si>
  <si>
    <t>XN105680121JB</t>
  </si>
  <si>
    <t>68400</t>
  </si>
  <si>
    <t>535CF</t>
  </si>
  <si>
    <t>XS446275373FR</t>
  </si>
  <si>
    <t>951AK</t>
  </si>
  <si>
    <t>XS446277595FR</t>
  </si>
  <si>
    <t>69360</t>
  </si>
  <si>
    <t>437CX</t>
  </si>
  <si>
    <t>XS446430890FR</t>
  </si>
  <si>
    <t>71480</t>
  </si>
  <si>
    <t>843CX</t>
  </si>
  <si>
    <t>XS446382871FR</t>
  </si>
  <si>
    <t>74600</t>
  </si>
  <si>
    <t>5441X</t>
  </si>
  <si>
    <t>XS446436875FR</t>
  </si>
  <si>
    <t>7836V</t>
  </si>
  <si>
    <t>XS446384285FR</t>
  </si>
  <si>
    <t>BONNET patricia</t>
  </si>
  <si>
    <t>XN105366845JB</t>
  </si>
  <si>
    <t>87120</t>
  </si>
  <si>
    <t>944DX</t>
  </si>
  <si>
    <t>XS446506704FR</t>
  </si>
  <si>
    <t>Areny Mathilde</t>
  </si>
  <si>
    <t>XN105749907JB</t>
  </si>
  <si>
    <t>91820</t>
  </si>
  <si>
    <t>JACQUOT FABIENNE</t>
  </si>
  <si>
    <t>XN105735032JB</t>
  </si>
  <si>
    <t>92160</t>
  </si>
  <si>
    <t>9551V</t>
  </si>
  <si>
    <t>XS446502781FR</t>
  </si>
  <si>
    <t>113BQ</t>
  </si>
  <si>
    <t>XS446506032FR</t>
  </si>
  <si>
    <t>Laval Romain</t>
  </si>
  <si>
    <t>XN105367165JB</t>
  </si>
  <si>
    <t>95100</t>
  </si>
  <si>
    <t>7981X</t>
  </si>
  <si>
    <t>XS446279525FR</t>
  </si>
  <si>
    <t>02410</t>
  </si>
  <si>
    <t>Leconte Louise</t>
  </si>
  <si>
    <t>XN106188341JB</t>
  </si>
  <si>
    <t>06330</t>
  </si>
  <si>
    <t>Theux Galina</t>
  </si>
  <si>
    <t>XN106153798JB</t>
  </si>
  <si>
    <t>7671X</t>
  </si>
  <si>
    <t>XS446875196FR</t>
  </si>
  <si>
    <t>gonzalez walter</t>
  </si>
  <si>
    <t>XN106564317JB</t>
  </si>
  <si>
    <t>13510</t>
  </si>
  <si>
    <t>8406R</t>
  </si>
  <si>
    <t>XS446729321FR</t>
  </si>
  <si>
    <t>Enifer Rajaa</t>
  </si>
  <si>
    <t>XN106170734JB</t>
  </si>
  <si>
    <t>30660</t>
  </si>
  <si>
    <t>471EX</t>
  </si>
  <si>
    <t>XS446947105FR</t>
  </si>
  <si>
    <t>PANNEBIAU ANNICK</t>
  </si>
  <si>
    <t>XN106187624JB</t>
  </si>
  <si>
    <t>882CX</t>
  </si>
  <si>
    <t>XS446710339FR</t>
  </si>
  <si>
    <t>44420</t>
  </si>
  <si>
    <t>9042U</t>
  </si>
  <si>
    <t>XS446723814FR</t>
  </si>
  <si>
    <t>45640</t>
  </si>
  <si>
    <t>Douchet Liliane</t>
  </si>
  <si>
    <t>XN106182057JB</t>
  </si>
  <si>
    <t>45740</t>
  </si>
  <si>
    <t>Couvreur Sarah</t>
  </si>
  <si>
    <t>XN106473505JB</t>
  </si>
  <si>
    <t>1848R</t>
  </si>
  <si>
    <t>XS446714755FR</t>
  </si>
  <si>
    <t>52360</t>
  </si>
  <si>
    <t>CHEMIN Regis</t>
  </si>
  <si>
    <t>XN106156661JB</t>
  </si>
  <si>
    <t>LE MAREC Laurence</t>
  </si>
  <si>
    <t>XN106413515JB</t>
  </si>
  <si>
    <t>67730</t>
  </si>
  <si>
    <t>Philippon Daniel</t>
  </si>
  <si>
    <t>XN106181017JB</t>
  </si>
  <si>
    <t>72220</t>
  </si>
  <si>
    <t>Manac¿h Virginie</t>
  </si>
  <si>
    <t>XN106182556JB</t>
  </si>
  <si>
    <t>74200</t>
  </si>
  <si>
    <t>Satoriz Anthy-sur-Leman</t>
  </si>
  <si>
    <t>26065886</t>
  </si>
  <si>
    <t>XR563408611FR</t>
  </si>
  <si>
    <t>XR563408625FR</t>
  </si>
  <si>
    <t>74380</t>
  </si>
  <si>
    <t>9672X</t>
  </si>
  <si>
    <t>XS446727419FR</t>
  </si>
  <si>
    <t>Notarantonio Catherine</t>
  </si>
  <si>
    <t>XN106189231JB</t>
  </si>
  <si>
    <t>78130</t>
  </si>
  <si>
    <t>5777B</t>
  </si>
  <si>
    <t>XS446709070FR</t>
  </si>
  <si>
    <t>Chez Mme GUILLOU Rene TILLIET</t>
  </si>
  <si>
    <t>XN106167341JB</t>
  </si>
  <si>
    <t>83140</t>
  </si>
  <si>
    <t>0350X</t>
  </si>
  <si>
    <t>XS446731427FR</t>
  </si>
  <si>
    <t>87510</t>
  </si>
  <si>
    <t>1230S</t>
  </si>
  <si>
    <t>XS446735021FR</t>
  </si>
  <si>
    <t>1712U</t>
  </si>
  <si>
    <t>XS446928101FR</t>
  </si>
  <si>
    <t>91450</t>
  </si>
  <si>
    <t>Lemee Matthieu</t>
  </si>
  <si>
    <t>XN106161410JB</t>
  </si>
  <si>
    <t>1382U</t>
  </si>
  <si>
    <t>XS446726651FR</t>
  </si>
  <si>
    <t>543DX</t>
  </si>
  <si>
    <t>XS446946555FR</t>
  </si>
  <si>
    <t>668CX</t>
  </si>
  <si>
    <t>XS447291911FR</t>
  </si>
  <si>
    <t>044AX</t>
  </si>
  <si>
    <t>XS447142356FR</t>
  </si>
  <si>
    <t>22960</t>
  </si>
  <si>
    <t>Fanic Solange</t>
  </si>
  <si>
    <t>XN107244331JB</t>
  </si>
  <si>
    <t>Michaud Denis</t>
  </si>
  <si>
    <t>XN107236627JB</t>
  </si>
  <si>
    <t>XS447135925FR</t>
  </si>
  <si>
    <t>33100</t>
  </si>
  <si>
    <t>369BX</t>
  </si>
  <si>
    <t>XS447291222FR</t>
  </si>
  <si>
    <t>Servigne Lyliane</t>
  </si>
  <si>
    <t>XN107337237JB</t>
  </si>
  <si>
    <t>34730</t>
  </si>
  <si>
    <t>8853U</t>
  </si>
  <si>
    <t>XS447142679FR</t>
  </si>
  <si>
    <t>35235</t>
  </si>
  <si>
    <t>7390U</t>
  </si>
  <si>
    <t>XS447143365FR</t>
  </si>
  <si>
    <t>61190</t>
  </si>
  <si>
    <t>JEANNES Marie claire</t>
  </si>
  <si>
    <t>XN107235215JB</t>
  </si>
  <si>
    <t>62780</t>
  </si>
  <si>
    <t>2044S</t>
  </si>
  <si>
    <t>XS447284270FR</t>
  </si>
  <si>
    <t>66410</t>
  </si>
  <si>
    <t>9154O</t>
  </si>
  <si>
    <t>XS447290686FR</t>
  </si>
  <si>
    <t>Douza Fateh</t>
  </si>
  <si>
    <t>XN106937084JB</t>
  </si>
  <si>
    <t>XN107245178JB</t>
  </si>
  <si>
    <t>7823O</t>
  </si>
  <si>
    <t>XS447137767FR</t>
  </si>
  <si>
    <t>2359V</t>
  </si>
  <si>
    <t>XS447141449FR</t>
  </si>
  <si>
    <t>MAGNIEN Beatrice</t>
  </si>
  <si>
    <t>XN106972378JB</t>
  </si>
  <si>
    <t>Sawaya Pascaline</t>
  </si>
  <si>
    <t>XN107316753JB</t>
  </si>
  <si>
    <t>9167X</t>
  </si>
  <si>
    <t>XS447337573FR</t>
  </si>
  <si>
    <t>9989Y</t>
  </si>
  <si>
    <t>XS447293197FR</t>
  </si>
  <si>
    <t>XN106963835JB</t>
  </si>
  <si>
    <t>Lucas Jean-Christophe</t>
  </si>
  <si>
    <t>XN106966307JB</t>
  </si>
  <si>
    <t>874CY</t>
  </si>
  <si>
    <t>XS447137988FR</t>
  </si>
  <si>
    <t>13617722</t>
  </si>
  <si>
    <t>Cavalcaselle Eu</t>
  </si>
  <si>
    <t>#25734</t>
  </si>
  <si>
    <t>XN101055649JB</t>
  </si>
  <si>
    <t>MAXENCEJean Mar</t>
  </si>
  <si>
    <t>3573-B2B</t>
  </si>
  <si>
    <t>XN104661903JB</t>
  </si>
  <si>
    <t>13617723</t>
  </si>
  <si>
    <t>00170</t>
  </si>
  <si>
    <t>Viitala Essi</t>
  </si>
  <si>
    <t>XW253264035JF</t>
  </si>
  <si>
    <t>XF142275471FR</t>
  </si>
  <si>
    <t>1028</t>
  </si>
  <si>
    <t>Moulenes Katalin</t>
  </si>
  <si>
    <t>XF142221147FR</t>
  </si>
  <si>
    <t>13088</t>
  </si>
  <si>
    <t>Martinez Cruz Daniela</t>
  </si>
  <si>
    <t>XF142220606FR</t>
  </si>
  <si>
    <t>14542</t>
  </si>
  <si>
    <t>Fettig Herbert</t>
  </si>
  <si>
    <t>XF142220708FR</t>
  </si>
  <si>
    <t>16156</t>
  </si>
  <si>
    <t>Traverso Valeria</t>
  </si>
  <si>
    <t>XF142274706FR</t>
  </si>
  <si>
    <t>16300</t>
  </si>
  <si>
    <t>Lyytikainen Tiia</t>
  </si>
  <si>
    <t>XW253320483JF</t>
  </si>
  <si>
    <t>17031</t>
  </si>
  <si>
    <t>CARTA GIOBERTI Cinzia</t>
  </si>
  <si>
    <t>XF142221677FR</t>
  </si>
  <si>
    <t>21465</t>
  </si>
  <si>
    <t>Kleiner Mirjam</t>
  </si>
  <si>
    <t>XF142230909FR</t>
  </si>
  <si>
    <t>Elsner Hanno</t>
  </si>
  <si>
    <t>XF142273175FR</t>
  </si>
  <si>
    <t>2542PR</t>
  </si>
  <si>
    <t>Veldmeijer Giel</t>
  </si>
  <si>
    <t>XF142225943FR</t>
  </si>
  <si>
    <t>28280</t>
  </si>
  <si>
    <t>Beltran Carmen</t>
  </si>
  <si>
    <t>XF142224761FR</t>
  </si>
  <si>
    <t>3147PE</t>
  </si>
  <si>
    <t>Oosterlee Arie</t>
  </si>
  <si>
    <t>XF142264068FR</t>
  </si>
  <si>
    <t>34119</t>
  </si>
  <si>
    <t>Werner Lukas</t>
  </si>
  <si>
    <t>XF142274365FR</t>
  </si>
  <si>
    <t>36329</t>
  </si>
  <si>
    <t>Marek Nicole</t>
  </si>
  <si>
    <t>XF142225223FR</t>
  </si>
  <si>
    <t>42651</t>
  </si>
  <si>
    <t>Michallek Lars</t>
  </si>
  <si>
    <t>XF142220932FR</t>
  </si>
  <si>
    <t>4837CG</t>
  </si>
  <si>
    <t>Brouwers Marleen</t>
  </si>
  <si>
    <t>XF142264522FR</t>
  </si>
  <si>
    <t>57074</t>
  </si>
  <si>
    <t>Serra Daniela</t>
  </si>
  <si>
    <t>XF142225342FR</t>
  </si>
  <si>
    <t>Hultgren Pia Da</t>
  </si>
  <si>
    <t>RMSP2YJ34C (renvoi)</t>
  </si>
  <si>
    <t>XW253298405JF</t>
  </si>
  <si>
    <t>66023</t>
  </si>
  <si>
    <t>Giampaolo Loriana</t>
  </si>
  <si>
    <t>XF142273802FR</t>
  </si>
  <si>
    <t>XF142274578FR</t>
  </si>
  <si>
    <t>88279</t>
  </si>
  <si>
    <t>Simon Dr Karl</t>
  </si>
  <si>
    <t>XF142221116FR</t>
  </si>
  <si>
    <t>89312</t>
  </si>
  <si>
    <t>Schmalberger Tina</t>
  </si>
  <si>
    <t>XF142273060FR</t>
  </si>
  <si>
    <t>94065</t>
  </si>
  <si>
    <t>Lutje Maximilian</t>
  </si>
  <si>
    <t>XF142225206FR</t>
  </si>
  <si>
    <t>97250</t>
  </si>
  <si>
    <t>Dubourg Sarah</t>
  </si>
  <si>
    <t>XF142240044FR</t>
  </si>
  <si>
    <t>97348</t>
  </si>
  <si>
    <t>Seel Timea</t>
  </si>
  <si>
    <t>XF142221779FR</t>
  </si>
  <si>
    <t>9991</t>
  </si>
  <si>
    <t>Van Robays Steven</t>
  </si>
  <si>
    <t>XF142225838FR</t>
  </si>
  <si>
    <t>08340</t>
  </si>
  <si>
    <t>Ros Judith</t>
  </si>
  <si>
    <t>XF142309113FR</t>
  </si>
  <si>
    <t>1791DG</t>
  </si>
  <si>
    <t>Chang Sou Li</t>
  </si>
  <si>
    <t>XF142349421FR</t>
  </si>
  <si>
    <t>20154</t>
  </si>
  <si>
    <t>FOLLI Susanna Iris</t>
  </si>
  <si>
    <t>XF142295706FR</t>
  </si>
  <si>
    <t>4941JV</t>
  </si>
  <si>
    <t>Irene Vink</t>
  </si>
  <si>
    <t>XF142349510FR</t>
  </si>
  <si>
    <t>51149</t>
  </si>
  <si>
    <t>Schmitz Melanie</t>
  </si>
  <si>
    <t>XF142310142FR</t>
  </si>
  <si>
    <t>82288</t>
  </si>
  <si>
    <t>Lorenz Steffi</t>
  </si>
  <si>
    <t>XF142310200FR</t>
  </si>
  <si>
    <t>09129</t>
  </si>
  <si>
    <t>Spiga Alessandra</t>
  </si>
  <si>
    <t>XF142390185FR</t>
  </si>
  <si>
    <t>1096AC</t>
  </si>
  <si>
    <t>Van Erk Ellen</t>
  </si>
  <si>
    <t>XF142419799FR</t>
  </si>
  <si>
    <t>1373</t>
  </si>
  <si>
    <t>Veillard Manon</t>
  </si>
  <si>
    <t>XW253944577JF</t>
  </si>
  <si>
    <t>Gauerke Marie</t>
  </si>
  <si>
    <t>XF142423793FR</t>
  </si>
  <si>
    <t>30016</t>
  </si>
  <si>
    <t>Caria Antonello</t>
  </si>
  <si>
    <t>XF142377921FR</t>
  </si>
  <si>
    <t>7441GC</t>
  </si>
  <si>
    <t>Beltman Nicole</t>
  </si>
  <si>
    <t>XF142419564FR</t>
  </si>
  <si>
    <t>86152</t>
  </si>
  <si>
    <t>Ziegler-Johanni Helga</t>
  </si>
  <si>
    <t>XF142377816FR</t>
  </si>
  <si>
    <t>9520</t>
  </si>
  <si>
    <t>Coppens Ann</t>
  </si>
  <si>
    <t>XF142377215FR</t>
  </si>
  <si>
    <t>4866</t>
  </si>
  <si>
    <t>Auersperg-Breunner Elisabeth</t>
  </si>
  <si>
    <t>XF142449583FR</t>
  </si>
  <si>
    <t>7504</t>
  </si>
  <si>
    <t>Plattner AG Plattner et</t>
  </si>
  <si>
    <t>XW254717174JF</t>
  </si>
  <si>
    <t>7672BB</t>
  </si>
  <si>
    <t>Oude Vrielink Ingrid</t>
  </si>
  <si>
    <t>XF142449654FR</t>
  </si>
  <si>
    <t>XF142477743FR</t>
  </si>
  <si>
    <t>90762</t>
  </si>
  <si>
    <t>Goj Julia</t>
  </si>
  <si>
    <t>XF142449835FR</t>
  </si>
  <si>
    <t>04425</t>
  </si>
  <si>
    <t>Scholz Prof Dr Gerhard</t>
  </si>
  <si>
    <t>XF142568679FR</t>
  </si>
  <si>
    <t>09629</t>
  </si>
  <si>
    <t>Rub Mandy</t>
  </si>
  <si>
    <t>XF142568135FR</t>
  </si>
  <si>
    <t>1008</t>
  </si>
  <si>
    <t>Gachoud Morgane</t>
  </si>
  <si>
    <t>XW256663111JF</t>
  </si>
  <si>
    <t>XF142563994FR</t>
  </si>
  <si>
    <t>1050192</t>
  </si>
  <si>
    <t>Pollack Kevin</t>
  </si>
  <si>
    <t>XF142569507FR</t>
  </si>
  <si>
    <t>1227</t>
  </si>
  <si>
    <t>Martins Susana</t>
  </si>
  <si>
    <t>XW256635708JF</t>
  </si>
  <si>
    <t>katsampa Athina</t>
  </si>
  <si>
    <t>XW256607450JF</t>
  </si>
  <si>
    <t>Gamboni LA PETITE TRIBU Laura</t>
  </si>
  <si>
    <t>XW256828751JF</t>
  </si>
  <si>
    <t>2094</t>
  </si>
  <si>
    <t>Whitely Georgina</t>
  </si>
  <si>
    <t>XF142569285FR</t>
  </si>
  <si>
    <t>28691</t>
  </si>
  <si>
    <t>Murias Maria Rosario</t>
  </si>
  <si>
    <t>XF142567506FR</t>
  </si>
  <si>
    <t>Helen Tassilo</t>
  </si>
  <si>
    <t>XF142568400FR</t>
  </si>
  <si>
    <t>54424</t>
  </si>
  <si>
    <t>Thelen Bruni</t>
  </si>
  <si>
    <t>XF142567611FR</t>
  </si>
  <si>
    <t>55234</t>
  </si>
  <si>
    <t>Scherrer Sylvia</t>
  </si>
  <si>
    <t>XF142566338FR</t>
  </si>
  <si>
    <t>69231</t>
  </si>
  <si>
    <t>Elsasser Romina</t>
  </si>
  <si>
    <t>XF142568206FR</t>
  </si>
  <si>
    <t>76185</t>
  </si>
  <si>
    <t>Ziegler Barbara</t>
  </si>
  <si>
    <t>XF142568501FR</t>
  </si>
  <si>
    <t>81827</t>
  </si>
  <si>
    <t>Braatz Enrico</t>
  </si>
  <si>
    <t>XF142566491FR</t>
  </si>
  <si>
    <t>8405</t>
  </si>
  <si>
    <t>Margoni Seide Myrto</t>
  </si>
  <si>
    <t>XW256639316JF</t>
  </si>
  <si>
    <t>9070</t>
  </si>
  <si>
    <t>Macharis-Wagner Maren</t>
  </si>
  <si>
    <t>XW256999495JF</t>
  </si>
  <si>
    <t>9820</t>
  </si>
  <si>
    <t>Drieghe Sara</t>
  </si>
  <si>
    <t>XF142566165FR</t>
  </si>
  <si>
    <t>08440</t>
  </si>
  <si>
    <t>Pineda Vila Agueda</t>
  </si>
  <si>
    <t>XF142685423FR</t>
  </si>
  <si>
    <t>meissner anna</t>
  </si>
  <si>
    <t>XF142656775FR</t>
  </si>
  <si>
    <t>1264</t>
  </si>
  <si>
    <t>Curty Pascal</t>
  </si>
  <si>
    <t>XW257527497JF</t>
  </si>
  <si>
    <t>3675</t>
  </si>
  <si>
    <t>Bakare Misturat</t>
  </si>
  <si>
    <t>XW257464222JF</t>
  </si>
  <si>
    <t>Metz Ekkehard</t>
  </si>
  <si>
    <t>XF142651889FR</t>
  </si>
  <si>
    <t>55424</t>
  </si>
  <si>
    <t>Muratovic Zoran</t>
  </si>
  <si>
    <t>XF142656736FR</t>
  </si>
  <si>
    <t>8802</t>
  </si>
  <si>
    <t>Lepasoon Karin</t>
  </si>
  <si>
    <t>XW257665670JF</t>
  </si>
  <si>
    <t>00199</t>
  </si>
  <si>
    <t>Roberta GARIERI</t>
  </si>
  <si>
    <t>XF142780747FR</t>
  </si>
  <si>
    <t>1205</t>
  </si>
  <si>
    <t>Schneeberger Berenice</t>
  </si>
  <si>
    <t>XW258179127JF</t>
  </si>
  <si>
    <t>24043</t>
  </si>
  <si>
    <t>Remonti Maria</t>
  </si>
  <si>
    <t>XF142744427FR</t>
  </si>
  <si>
    <t>03730</t>
  </si>
  <si>
    <t>Ferrer Ribes Aurora</t>
  </si>
  <si>
    <t>XF142815790FR</t>
  </si>
  <si>
    <t>1217EB</t>
  </si>
  <si>
    <t>De Haes Emilie</t>
  </si>
  <si>
    <t>XF142820392FR</t>
  </si>
  <si>
    <t>1219</t>
  </si>
  <si>
    <t>Visentin Aurelie</t>
  </si>
  <si>
    <t>XW259184295JF</t>
  </si>
  <si>
    <t>14569</t>
  </si>
  <si>
    <t>Sovolou Shoshana</t>
  </si>
  <si>
    <t>XW259426536JF</t>
  </si>
  <si>
    <t>1627</t>
  </si>
  <si>
    <t>Allemann Marie</t>
  </si>
  <si>
    <t>XW259180736JF</t>
  </si>
  <si>
    <t>1752</t>
  </si>
  <si>
    <t>Sarl Rosae</t>
  </si>
  <si>
    <t>XW259442613JF</t>
  </si>
  <si>
    <t>1965</t>
  </si>
  <si>
    <t>Fiore Stephanie</t>
  </si>
  <si>
    <t>XF142837852FR</t>
  </si>
  <si>
    <t>2586EZ</t>
  </si>
  <si>
    <t>Robinson Serana</t>
  </si>
  <si>
    <t>XF142820503FR</t>
  </si>
  <si>
    <t>2740</t>
  </si>
  <si>
    <t>Dianez Agnes</t>
  </si>
  <si>
    <t>XW259445209JF</t>
  </si>
  <si>
    <t>3784WR</t>
  </si>
  <si>
    <t>Hartogsveld Karin</t>
  </si>
  <si>
    <t>XF142816870FR</t>
  </si>
  <si>
    <t>41030</t>
  </si>
  <si>
    <t>bassoli giulia</t>
  </si>
  <si>
    <t>XF142820035FR</t>
  </si>
  <si>
    <t>5644</t>
  </si>
  <si>
    <t>Grah Oliver</t>
  </si>
  <si>
    <t>XF142818685FR</t>
  </si>
  <si>
    <t>6001</t>
  </si>
  <si>
    <t>Bultot Maxane</t>
  </si>
  <si>
    <t>XF142817186FR</t>
  </si>
  <si>
    <t>63858</t>
  </si>
  <si>
    <t>Polimanti Cinzia</t>
  </si>
  <si>
    <t>XF142838265FR</t>
  </si>
  <si>
    <t>7625RB</t>
  </si>
  <si>
    <t>Bonthuis Miranda</t>
  </si>
  <si>
    <t>XF142850258FR</t>
  </si>
  <si>
    <t>8115</t>
  </si>
  <si>
    <t>Vatanacan Melek</t>
  </si>
  <si>
    <t>XW259325634JF</t>
  </si>
  <si>
    <t>00071</t>
  </si>
  <si>
    <t>Lanfranconi Danilo</t>
  </si>
  <si>
    <t>XF142891500FR</t>
  </si>
  <si>
    <t>1012</t>
  </si>
  <si>
    <t>Bomer Matt</t>
  </si>
  <si>
    <t>XF142940143FR</t>
  </si>
  <si>
    <t>Gobrecht Kerstin</t>
  </si>
  <si>
    <t>XF142946234FR</t>
  </si>
  <si>
    <t>1098BM</t>
  </si>
  <si>
    <t>Heuberger Thekla</t>
  </si>
  <si>
    <t>XF142946044FR</t>
  </si>
  <si>
    <t>Reinicke Kerstin-Sabine</t>
  </si>
  <si>
    <t>XF142940259FR</t>
  </si>
  <si>
    <t>16556</t>
  </si>
  <si>
    <t>Freudenberg Jens</t>
  </si>
  <si>
    <t>XF142889072FR</t>
  </si>
  <si>
    <t>InredningNockeb</t>
  </si>
  <si>
    <t>5XPFJPYVSS (renvoi)</t>
  </si>
  <si>
    <t>XW260982363JF</t>
  </si>
  <si>
    <t>1814</t>
  </si>
  <si>
    <t>Delarive Leila</t>
  </si>
  <si>
    <t>XW260945745JF</t>
  </si>
  <si>
    <t>1934</t>
  </si>
  <si>
    <t>Deleglise Jean-Marc</t>
  </si>
  <si>
    <t>XW260652910JF</t>
  </si>
  <si>
    <t>XF142892099FR</t>
  </si>
  <si>
    <t>2245BH</t>
  </si>
  <si>
    <t>van Duijn Dewi</t>
  </si>
  <si>
    <t>XF142892417FR</t>
  </si>
  <si>
    <t>Faber Martin</t>
  </si>
  <si>
    <t>XF142889293FR</t>
  </si>
  <si>
    <t>40128</t>
  </si>
  <si>
    <t>LACASACONTINUA mirca</t>
  </si>
  <si>
    <t>XF142943462FR</t>
  </si>
  <si>
    <t>4284VA</t>
  </si>
  <si>
    <t>Jacquier Laure</t>
  </si>
  <si>
    <t>XF142942232FR</t>
  </si>
  <si>
    <t>4410</t>
  </si>
  <si>
    <t>Cavegn Corinne</t>
  </si>
  <si>
    <t>XW260643250JF</t>
  </si>
  <si>
    <t>Wasser Eva</t>
  </si>
  <si>
    <t>XF142889695FR</t>
  </si>
  <si>
    <t>61440</t>
  </si>
  <si>
    <t>von Versen Gudrun</t>
  </si>
  <si>
    <t>XF142932592FR</t>
  </si>
  <si>
    <t>7036</t>
  </si>
  <si>
    <t>Stensaas Winther Mia</t>
  </si>
  <si>
    <t>XW260907685JF</t>
  </si>
  <si>
    <t>71272</t>
  </si>
  <si>
    <t>Coskun Derya</t>
  </si>
  <si>
    <t>XF142946132FR</t>
  </si>
  <si>
    <t>Redweik Kirstin</t>
  </si>
  <si>
    <t>XF142890288FR</t>
  </si>
  <si>
    <t>85567</t>
  </si>
  <si>
    <t>Knabe Tobias</t>
  </si>
  <si>
    <t>XF142890186FR</t>
  </si>
  <si>
    <t>Augsdorfer Angelika</t>
  </si>
  <si>
    <t>XF142889934FR</t>
  </si>
  <si>
    <t>97074</t>
  </si>
  <si>
    <t>Maatouk Barbara</t>
  </si>
  <si>
    <t>XF142892108FR</t>
  </si>
  <si>
    <t>XF143022690FR</t>
  </si>
  <si>
    <t>10557</t>
  </si>
  <si>
    <t>Forster Judith</t>
  </si>
  <si>
    <t>XF142971211FR</t>
  </si>
  <si>
    <t>RINALDI MICHELE</t>
  </si>
  <si>
    <t>XF142995487FR</t>
  </si>
  <si>
    <t>2622AZ</t>
  </si>
  <si>
    <t>van Vliet Annemiek</t>
  </si>
  <si>
    <t>XF143022641FR</t>
  </si>
  <si>
    <t>27356</t>
  </si>
  <si>
    <t>Schroeder Torsten</t>
  </si>
  <si>
    <t>XF142971004FR</t>
  </si>
  <si>
    <t>28200</t>
  </si>
  <si>
    <t>Aguilera Reija Ersilia</t>
  </si>
  <si>
    <t>XF142970539FR</t>
  </si>
  <si>
    <t>29700</t>
  </si>
  <si>
    <t>Power Alejandra</t>
  </si>
  <si>
    <t>XF142972163FR</t>
  </si>
  <si>
    <t>32361</t>
  </si>
  <si>
    <t>Splettstoser Janette</t>
  </si>
  <si>
    <t>XF142984025FR</t>
  </si>
  <si>
    <t>32657</t>
  </si>
  <si>
    <t>Werner Annika</t>
  </si>
  <si>
    <t>XF142971199FR</t>
  </si>
  <si>
    <t>33584</t>
  </si>
  <si>
    <t>Mikhailina Alena</t>
  </si>
  <si>
    <t>XF142970423FR</t>
  </si>
  <si>
    <t>XW261661246JF</t>
  </si>
  <si>
    <t>40625</t>
  </si>
  <si>
    <t>Dalhoff-Schereik Julia</t>
  </si>
  <si>
    <t>XF142971110FR</t>
  </si>
  <si>
    <t>50823</t>
  </si>
  <si>
    <t>SCHEE GmbhSteph</t>
  </si>
  <si>
    <t>B2B10884 (renvoi)</t>
  </si>
  <si>
    <t>XW261697912JF</t>
  </si>
  <si>
    <t>53925</t>
  </si>
  <si>
    <t>Schumacher Franca</t>
  </si>
  <si>
    <t>XF142970715FR</t>
  </si>
  <si>
    <t>54470</t>
  </si>
  <si>
    <t>Hermann Liane</t>
  </si>
  <si>
    <t>XF142987123FR</t>
  </si>
  <si>
    <t>55124</t>
  </si>
  <si>
    <t>Schlechtriemen-Kos Agnes</t>
  </si>
  <si>
    <t>XF142986471FR</t>
  </si>
  <si>
    <t>XF143016663FR</t>
  </si>
  <si>
    <t>9400</t>
  </si>
  <si>
    <t>Leirens Patricia</t>
  </si>
  <si>
    <t>XF142969805FR</t>
  </si>
  <si>
    <t>04740</t>
  </si>
  <si>
    <t>Jimenez Maria</t>
  </si>
  <si>
    <t>XF143055052FR</t>
  </si>
  <si>
    <t>10713</t>
  </si>
  <si>
    <t>Gurbanberdiyev Hekim</t>
  </si>
  <si>
    <t>XF143056000FR</t>
  </si>
  <si>
    <t>Garcia Galdeano Estefania</t>
  </si>
  <si>
    <t>XF143056305FR</t>
  </si>
  <si>
    <t>28010</t>
  </si>
  <si>
    <t>ROMANEC Zofia</t>
  </si>
  <si>
    <t>XF143056883FR</t>
  </si>
  <si>
    <t>38102</t>
  </si>
  <si>
    <t>Eiswirt Charlotte</t>
  </si>
  <si>
    <t>XF143078606FR</t>
  </si>
  <si>
    <t>62010</t>
  </si>
  <si>
    <t>Gagliardini Tommaso</t>
  </si>
  <si>
    <t>XF143056265FR</t>
  </si>
  <si>
    <t>93086</t>
  </si>
  <si>
    <t>Rosch Anja</t>
  </si>
  <si>
    <t>XF143055256FR</t>
  </si>
  <si>
    <t>95234</t>
  </si>
  <si>
    <t>Schuder Barbara</t>
  </si>
  <si>
    <t>XF143055976FR</t>
  </si>
  <si>
    <t>00171</t>
  </si>
  <si>
    <t>002-Santopolo Rossana</t>
  </si>
  <si>
    <t>XF143156127FR</t>
  </si>
  <si>
    <t>001-Santopolo Rossana</t>
  </si>
  <si>
    <t>XF143156921FR</t>
  </si>
  <si>
    <t>02794</t>
  </si>
  <si>
    <t>Focsa Anastasia</t>
  </si>
  <si>
    <t>XF143132165FR</t>
  </si>
  <si>
    <t>1071JK</t>
  </si>
  <si>
    <t>Wilhelm Noah</t>
  </si>
  <si>
    <t>XF143131275FR</t>
  </si>
  <si>
    <t>1850</t>
  </si>
  <si>
    <t>Ragot Flavina</t>
  </si>
  <si>
    <t>XF143131743FR</t>
  </si>
  <si>
    <t>18609</t>
  </si>
  <si>
    <t>Meier Aurelie</t>
  </si>
  <si>
    <t>XF143172535FR</t>
  </si>
  <si>
    <t>XF143139778FR</t>
  </si>
  <si>
    <t>3703BS</t>
  </si>
  <si>
    <t>Van Nieuwenhuizen Mark</t>
  </si>
  <si>
    <t>XF143127457FR</t>
  </si>
  <si>
    <t>XF143156277FR</t>
  </si>
  <si>
    <t>54290</t>
  </si>
  <si>
    <t>Lenert Lisa</t>
  </si>
  <si>
    <t>XF143128611FR</t>
  </si>
  <si>
    <t>6212GD</t>
  </si>
  <si>
    <t>Kahmann Daan</t>
  </si>
  <si>
    <t>XF143131933FR</t>
  </si>
  <si>
    <t>65835</t>
  </si>
  <si>
    <t>Schonbrunn Michelle</t>
  </si>
  <si>
    <t>XF143172235FR</t>
  </si>
  <si>
    <t>70597</t>
  </si>
  <si>
    <t>Gluchow Jana</t>
  </si>
  <si>
    <t>XF143131111FR</t>
  </si>
  <si>
    <t>7325DA</t>
  </si>
  <si>
    <t>Scheepens Yulia</t>
  </si>
  <si>
    <t>XF143127620FR</t>
  </si>
  <si>
    <t>78532</t>
  </si>
  <si>
    <t>Kempf Sybille</t>
  </si>
  <si>
    <t>XF143128421FR</t>
  </si>
  <si>
    <t>80995</t>
  </si>
  <si>
    <t>Djafari Mina</t>
  </si>
  <si>
    <t>XF143156453FR</t>
  </si>
  <si>
    <t>N226PS</t>
  </si>
  <si>
    <t>Ashby Jack</t>
  </si>
  <si>
    <t>XF143173227FR</t>
  </si>
  <si>
    <t>0263</t>
  </si>
  <si>
    <t>Haugen Kine</t>
  </si>
  <si>
    <t>XW262860084JF</t>
  </si>
  <si>
    <t>XW262860098JF</t>
  </si>
  <si>
    <t>XW262860107JF</t>
  </si>
  <si>
    <t>1258</t>
  </si>
  <si>
    <t>Maire Laura Bottari</t>
  </si>
  <si>
    <t>XW262735342JF</t>
  </si>
  <si>
    <t>1447NJ</t>
  </si>
  <si>
    <t>Mazouni Saloua</t>
  </si>
  <si>
    <t>XF143199096FR</t>
  </si>
  <si>
    <t>22297</t>
  </si>
  <si>
    <t>Kutter Christopher</t>
  </si>
  <si>
    <t>XF143235641FR</t>
  </si>
  <si>
    <t>2273XZ</t>
  </si>
  <si>
    <t>Bolt Janneke</t>
  </si>
  <si>
    <t>XF143199365FR</t>
  </si>
  <si>
    <t>Schumacher Sabine</t>
  </si>
  <si>
    <t>XF143230091FR</t>
  </si>
  <si>
    <t>70056</t>
  </si>
  <si>
    <t>Montemurro Natalia</t>
  </si>
  <si>
    <t>XF143200143FR</t>
  </si>
  <si>
    <t>71020</t>
  </si>
  <si>
    <t>Arcuri Enza</t>
  </si>
  <si>
    <t>XF143199462FR</t>
  </si>
  <si>
    <t>74336</t>
  </si>
  <si>
    <t>Steiner Sina</t>
  </si>
  <si>
    <t>XF143200228FR</t>
  </si>
  <si>
    <t>78462</t>
  </si>
  <si>
    <t>Wieland Helmut</t>
  </si>
  <si>
    <t>XF143228739FR</t>
  </si>
  <si>
    <t>Freitag Petra</t>
  </si>
  <si>
    <t>XF143228518FR</t>
  </si>
  <si>
    <t>8267AL</t>
  </si>
  <si>
    <t>Winkelman Fiene</t>
  </si>
  <si>
    <t>XF143219706FR</t>
  </si>
  <si>
    <t>86153</t>
  </si>
  <si>
    <t>Monninghoff Jutta</t>
  </si>
  <si>
    <t>XF143200109FR</t>
  </si>
  <si>
    <t>9635TV</t>
  </si>
  <si>
    <t>Bekkema Jolanda</t>
  </si>
  <si>
    <t>XF143198864FR</t>
  </si>
  <si>
    <t>10154</t>
  </si>
  <si>
    <t>Boccadoro Paolo</t>
  </si>
  <si>
    <t>XF143262219FR</t>
  </si>
  <si>
    <t>1044</t>
  </si>
  <si>
    <t>Adamina Yael</t>
  </si>
  <si>
    <t>XW263095827JF</t>
  </si>
  <si>
    <t>Kojeder Duang Rong</t>
  </si>
  <si>
    <t>XF143262576FR</t>
  </si>
  <si>
    <t>Ferron Roxane</t>
  </si>
  <si>
    <t>XW263107445JF</t>
  </si>
  <si>
    <t>1325KG</t>
  </si>
  <si>
    <t>Scholtus ME</t>
  </si>
  <si>
    <t>XF143259360FR</t>
  </si>
  <si>
    <t>Klawunde Philipp</t>
  </si>
  <si>
    <t>XF143260575FR</t>
  </si>
  <si>
    <t>1852XV</t>
  </si>
  <si>
    <t>van Cronenberg Selma</t>
  </si>
  <si>
    <t>XF143262267FR</t>
  </si>
  <si>
    <t>2014BH</t>
  </si>
  <si>
    <t>Klok Madelon</t>
  </si>
  <si>
    <t>XF143259753FR</t>
  </si>
  <si>
    <t>21629</t>
  </si>
  <si>
    <t>Kusnezow Irina</t>
  </si>
  <si>
    <t>XF143262315FR</t>
  </si>
  <si>
    <t>2180</t>
  </si>
  <si>
    <t>Begovic Tanya</t>
  </si>
  <si>
    <t>XF143262103FR</t>
  </si>
  <si>
    <t>22159</t>
  </si>
  <si>
    <t>MollVogelmann Susanne</t>
  </si>
  <si>
    <t>XF143262029FR</t>
  </si>
  <si>
    <t>2382NX</t>
  </si>
  <si>
    <t>Overdevest Joost</t>
  </si>
  <si>
    <t>XF143262390FR</t>
  </si>
  <si>
    <t>2801AM</t>
  </si>
  <si>
    <t>van den Berg Marc</t>
  </si>
  <si>
    <t>XF143262117FR</t>
  </si>
  <si>
    <t>32609</t>
  </si>
  <si>
    <t>Schmidt Jagna</t>
  </si>
  <si>
    <t>XF143262514FR</t>
  </si>
  <si>
    <t>3561XD</t>
  </si>
  <si>
    <t>Horde Marijke</t>
  </si>
  <si>
    <t>XF143259311FR</t>
  </si>
  <si>
    <t>37126</t>
  </si>
  <si>
    <t>Kokedhima Era</t>
  </si>
  <si>
    <t>XF143262222FR</t>
  </si>
  <si>
    <t>50126</t>
  </si>
  <si>
    <t>Guerrero Diana</t>
  </si>
  <si>
    <t>XF143262236FR</t>
  </si>
  <si>
    <t>51381</t>
  </si>
  <si>
    <t>Hoff Gabriele</t>
  </si>
  <si>
    <t>XF143268097FR</t>
  </si>
  <si>
    <t>52100</t>
  </si>
  <si>
    <t>Palazzeschi Stefano</t>
  </si>
  <si>
    <t>XF143262240FR</t>
  </si>
  <si>
    <t>6819AV</t>
  </si>
  <si>
    <t>Simons Gabrielle</t>
  </si>
  <si>
    <t>XF143262275FR</t>
  </si>
  <si>
    <t>80805</t>
  </si>
  <si>
    <t>Singh Mandy</t>
  </si>
  <si>
    <t>XF143262488FR</t>
  </si>
  <si>
    <t>81249</t>
  </si>
  <si>
    <t>Paplowske Kevin</t>
  </si>
  <si>
    <t>XF143262355FR</t>
  </si>
  <si>
    <t>81369</t>
  </si>
  <si>
    <t>Engelhardt Antonia</t>
  </si>
  <si>
    <t>XF143259625FR</t>
  </si>
  <si>
    <t>White Ceri</t>
  </si>
  <si>
    <t>XF143262050FR</t>
  </si>
  <si>
    <t>82008</t>
  </si>
  <si>
    <t>Scherer Anna</t>
  </si>
  <si>
    <t>XF143261978FR</t>
  </si>
  <si>
    <t>82061</t>
  </si>
  <si>
    <t>Gracklauer Rosa</t>
  </si>
  <si>
    <t>XF143262338FR</t>
  </si>
  <si>
    <t>8370</t>
  </si>
  <si>
    <t>Bavina Olha</t>
  </si>
  <si>
    <t>XF143259515FR</t>
  </si>
  <si>
    <t>85599</t>
  </si>
  <si>
    <t>Girard Kathrin</t>
  </si>
  <si>
    <t>XF143259285FR</t>
  </si>
  <si>
    <t>86163</t>
  </si>
  <si>
    <t>Hackenbuchner Gerd</t>
  </si>
  <si>
    <t>XF143262046FR</t>
  </si>
  <si>
    <t>88131</t>
  </si>
  <si>
    <t>de Groot Eelco</t>
  </si>
  <si>
    <t>XF143262182FR</t>
  </si>
  <si>
    <t>93059</t>
  </si>
  <si>
    <t>Rugamer Lena</t>
  </si>
  <si>
    <t>XF143259475FR</t>
  </si>
  <si>
    <t>97084</t>
  </si>
  <si>
    <t>Muller Daniel</t>
  </si>
  <si>
    <t>XF143268168FR</t>
  </si>
  <si>
    <t>1050</t>
  </si>
  <si>
    <t>Kladivko Laurenz</t>
  </si>
  <si>
    <t>XF143280668FR</t>
  </si>
  <si>
    <t>Fontaine Appoline</t>
  </si>
  <si>
    <t>XF143279608FR</t>
  </si>
  <si>
    <t>1074XE</t>
  </si>
  <si>
    <t>Sabaev Vladimir</t>
  </si>
  <si>
    <t>XF143340432FR</t>
  </si>
  <si>
    <t>1084</t>
  </si>
  <si>
    <t>Goel Jacques</t>
  </si>
  <si>
    <t>XW263365705JF</t>
  </si>
  <si>
    <t>1210</t>
  </si>
  <si>
    <t>Minelli Maura</t>
  </si>
  <si>
    <t>XF143323814FR</t>
  </si>
  <si>
    <t>13240</t>
  </si>
  <si>
    <t>Martin Zarco Manuela</t>
  </si>
  <si>
    <t>XF143342668FR</t>
  </si>
  <si>
    <t>el mazouni Saloua</t>
  </si>
  <si>
    <t>XF143279639FR</t>
  </si>
  <si>
    <t>1613LC</t>
  </si>
  <si>
    <t>Schanzleh Peter</t>
  </si>
  <si>
    <t>XF143279815FR</t>
  </si>
  <si>
    <t>2025CC</t>
  </si>
  <si>
    <t>zijlstra A</t>
  </si>
  <si>
    <t>XF143279735FR</t>
  </si>
  <si>
    <t>2134DV</t>
  </si>
  <si>
    <t>Ruzova Michaela</t>
  </si>
  <si>
    <t>XF143280243FR</t>
  </si>
  <si>
    <t>Heske Pauline</t>
  </si>
  <si>
    <t>XF143279452FR</t>
  </si>
  <si>
    <t>2548HM</t>
  </si>
  <si>
    <t>Lenferink Herman</t>
  </si>
  <si>
    <t>XF143279727FR</t>
  </si>
  <si>
    <t>2970</t>
  </si>
  <si>
    <t>LAQUEUR Matthias</t>
  </si>
  <si>
    <t>XF143279792FR</t>
  </si>
  <si>
    <t>38239</t>
  </si>
  <si>
    <t>Braumann Holger</t>
  </si>
  <si>
    <t>XF143324939FR</t>
  </si>
  <si>
    <t>39110</t>
  </si>
  <si>
    <t>Querfurth Ullrich</t>
  </si>
  <si>
    <t>XF143279497FR</t>
  </si>
  <si>
    <t>46015</t>
  </si>
  <si>
    <t>Rodas Ines</t>
  </si>
  <si>
    <t>XF143323690FR</t>
  </si>
  <si>
    <t>4921XG</t>
  </si>
  <si>
    <t>Segeren Ton</t>
  </si>
  <si>
    <t>XF143279877FR</t>
  </si>
  <si>
    <t>5126CA</t>
  </si>
  <si>
    <t>Vermetten John</t>
  </si>
  <si>
    <t>XF143340295FR</t>
  </si>
  <si>
    <t>55246</t>
  </si>
  <si>
    <t>Stieb Karin</t>
  </si>
  <si>
    <t>XF143323933FR</t>
  </si>
  <si>
    <t>59227</t>
  </si>
  <si>
    <t>Thulig Josefine</t>
  </si>
  <si>
    <t>XF143280416FR</t>
  </si>
  <si>
    <t>6221JR</t>
  </si>
  <si>
    <t>Lups Joyce</t>
  </si>
  <si>
    <t>XF143323765FR</t>
  </si>
  <si>
    <t>66399</t>
  </si>
  <si>
    <t>Hildebrand Kerstin</t>
  </si>
  <si>
    <t>XF143280138FR</t>
  </si>
  <si>
    <t>67117</t>
  </si>
  <si>
    <t>Antosik Katja</t>
  </si>
  <si>
    <t>XF143280725FR</t>
  </si>
  <si>
    <t>76227</t>
  </si>
  <si>
    <t>Unke Lara</t>
  </si>
  <si>
    <t>XF143280795FR</t>
  </si>
  <si>
    <t>76332</t>
  </si>
  <si>
    <t>treiber bianka</t>
  </si>
  <si>
    <t>XF143340185FR</t>
  </si>
  <si>
    <t>8378JC</t>
  </si>
  <si>
    <t>Huisman Phi</t>
  </si>
  <si>
    <t>XF143340582FR</t>
  </si>
  <si>
    <t>89344</t>
  </si>
  <si>
    <t>Bronnhuber Martin</t>
  </si>
  <si>
    <t>XF143342725FR</t>
  </si>
  <si>
    <t>08960</t>
  </si>
  <si>
    <t>Gheitasi Hoda</t>
  </si>
  <si>
    <t>XF143372130FR</t>
  </si>
  <si>
    <t>1141KG</t>
  </si>
  <si>
    <t>Post Patrick</t>
  </si>
  <si>
    <t>XF143372554FR</t>
  </si>
  <si>
    <t>Aymon Camille</t>
  </si>
  <si>
    <t>XW263968547JF</t>
  </si>
  <si>
    <t>15907</t>
  </si>
  <si>
    <t>Lehmann Heiko</t>
  </si>
  <si>
    <t>XF143371871FR</t>
  </si>
  <si>
    <t>20070</t>
  </si>
  <si>
    <t>Fusco Marco</t>
  </si>
  <si>
    <t>XF143372979FR</t>
  </si>
  <si>
    <t>20141</t>
  </si>
  <si>
    <t>Gambardella Antonella</t>
  </si>
  <si>
    <t>XF143412810FR</t>
  </si>
  <si>
    <t>Miggels Alex</t>
  </si>
  <si>
    <t>XF143372449FR</t>
  </si>
  <si>
    <t>25421</t>
  </si>
  <si>
    <t>Bandorf Philip</t>
  </si>
  <si>
    <t>XF143373325FR</t>
  </si>
  <si>
    <t>XW264010496JF</t>
  </si>
  <si>
    <t>31620</t>
  </si>
  <si>
    <t>Ainciburu Elena</t>
  </si>
  <si>
    <t>XF143374966FR</t>
  </si>
  <si>
    <t>48431</t>
  </si>
  <si>
    <t>Rosler Ines</t>
  </si>
  <si>
    <t>XF143371956FR</t>
  </si>
  <si>
    <t>51588</t>
  </si>
  <si>
    <t>Nasimzadah-Lalee Faranus</t>
  </si>
  <si>
    <t>XF143373081FR</t>
  </si>
  <si>
    <t>61267</t>
  </si>
  <si>
    <t>Rentel Karl-Heinz</t>
  </si>
  <si>
    <t>XF143412443FR</t>
  </si>
  <si>
    <t>66130</t>
  </si>
  <si>
    <t>Wolff monika</t>
  </si>
  <si>
    <t>XF143389308FR</t>
  </si>
  <si>
    <t>79364</t>
  </si>
  <si>
    <t>Peikert Anna</t>
  </si>
  <si>
    <t>XF143389197FR</t>
  </si>
  <si>
    <t>80804</t>
  </si>
  <si>
    <t>Mendez Carrillo Miguelangel</t>
  </si>
  <si>
    <t>XF143373395FR</t>
  </si>
  <si>
    <t>97502</t>
  </si>
  <si>
    <t>Handel Natascha</t>
  </si>
  <si>
    <t>XF143411187FR</t>
  </si>
  <si>
    <t>1222</t>
  </si>
  <si>
    <t>Sarl 8et18</t>
  </si>
  <si>
    <t>XW264183465JF</t>
  </si>
  <si>
    <t>16303</t>
  </si>
  <si>
    <t>Gabler Monique</t>
  </si>
  <si>
    <t>XF143446067FR</t>
  </si>
  <si>
    <t>17480</t>
  </si>
  <si>
    <t>Singh Rohit</t>
  </si>
  <si>
    <t>XF143442975FR</t>
  </si>
  <si>
    <t>3441EE</t>
  </si>
  <si>
    <t>ter Steege Yannick</t>
  </si>
  <si>
    <t>XF143442365FR</t>
  </si>
  <si>
    <t>3976</t>
  </si>
  <si>
    <t>Doutrelepont Marie-Laure</t>
  </si>
  <si>
    <t>XW264180699JF</t>
  </si>
  <si>
    <t>42799</t>
  </si>
  <si>
    <t>Bruch Michael</t>
  </si>
  <si>
    <t>XF143443410FR</t>
  </si>
  <si>
    <t>43204</t>
  </si>
  <si>
    <t>Fort Montagut Anna</t>
  </si>
  <si>
    <t>XF143443936FR</t>
  </si>
  <si>
    <t>44803</t>
  </si>
  <si>
    <t>Graw Thomas</t>
  </si>
  <si>
    <t>XF143446036FR</t>
  </si>
  <si>
    <t>4981</t>
  </si>
  <si>
    <t>GOERENS Ralph</t>
  </si>
  <si>
    <t>26065885</t>
  </si>
  <si>
    <t>XF143474451FR</t>
  </si>
  <si>
    <t>XF143475783FR</t>
  </si>
  <si>
    <t>54294</t>
  </si>
  <si>
    <t>Kuhn Dr Elvira</t>
  </si>
  <si>
    <t>XF143446155FR</t>
  </si>
  <si>
    <t>6044</t>
  </si>
  <si>
    <t>Delporte Rudy</t>
  </si>
  <si>
    <t>XF143486675FR</t>
  </si>
  <si>
    <t>80030</t>
  </si>
  <si>
    <t>Mauro Giacomina</t>
  </si>
  <si>
    <t>XF143474195FR</t>
  </si>
  <si>
    <t>80067</t>
  </si>
  <si>
    <t>Tartaglia Tullio</t>
  </si>
  <si>
    <t>XF143444636FR</t>
  </si>
  <si>
    <t>04275</t>
  </si>
  <si>
    <t>Affeldt Henry</t>
  </si>
  <si>
    <t>XF143515156FR</t>
  </si>
  <si>
    <t>Liegmann Jasmin</t>
  </si>
  <si>
    <t>XF143537491FR</t>
  </si>
  <si>
    <t>1110</t>
  </si>
  <si>
    <t>Sweid Nour</t>
  </si>
  <si>
    <t>XW264493697JF</t>
  </si>
  <si>
    <t>1231</t>
  </si>
  <si>
    <t>Sanchez Andres</t>
  </si>
  <si>
    <t>XW264611473JF</t>
  </si>
  <si>
    <t>XW264538328JF</t>
  </si>
  <si>
    <t>20359</t>
  </si>
  <si>
    <t>Sonnichsen Godja</t>
  </si>
  <si>
    <t>XF143542443FR</t>
  </si>
  <si>
    <t>2461AR</t>
  </si>
  <si>
    <t>Mienis MB</t>
  </si>
  <si>
    <t>XF143515329FR</t>
  </si>
  <si>
    <t>2586GH</t>
  </si>
  <si>
    <t>van Dorsser Fenna</t>
  </si>
  <si>
    <t>XF143542103FR</t>
  </si>
  <si>
    <t>8212</t>
  </si>
  <si>
    <t>Poulsen Catja</t>
  </si>
  <si>
    <t>XF143513946FR</t>
  </si>
  <si>
    <t>13624019</t>
  </si>
  <si>
    <t>103268</t>
  </si>
  <si>
    <t>XT256909132TS</t>
  </si>
  <si>
    <t>36000</t>
  </si>
  <si>
    <t>106008</t>
  </si>
  <si>
    <t>XT257571337TS</t>
  </si>
  <si>
    <t>49230</t>
  </si>
  <si>
    <t>107103</t>
  </si>
  <si>
    <t>XT257681947TS</t>
  </si>
  <si>
    <t>73410</t>
  </si>
  <si>
    <t>107021</t>
  </si>
  <si>
    <t>XT257629880TS</t>
  </si>
  <si>
    <t>80260</t>
  </si>
  <si>
    <t>106721</t>
  </si>
  <si>
    <t>XT257673398TS</t>
  </si>
  <si>
    <t>105429</t>
  </si>
  <si>
    <t>XT257708477TS</t>
  </si>
  <si>
    <t>104860</t>
  </si>
  <si>
    <t>XT257705175TS</t>
  </si>
  <si>
    <t>53100</t>
  </si>
  <si>
    <t>107827</t>
  </si>
  <si>
    <t>XT257720597TS</t>
  </si>
  <si>
    <t>57330</t>
  </si>
  <si>
    <t>106185</t>
  </si>
  <si>
    <t>XT257734485TS</t>
  </si>
  <si>
    <t>68910</t>
  </si>
  <si>
    <t>108270</t>
  </si>
  <si>
    <t>XT257739664TS</t>
  </si>
  <si>
    <t>76420</t>
  </si>
  <si>
    <t>107129</t>
  </si>
  <si>
    <t>XT257719979TS</t>
  </si>
  <si>
    <t>26100</t>
  </si>
  <si>
    <t>107997</t>
  </si>
  <si>
    <t>XT257778795TS</t>
  </si>
  <si>
    <t>26120</t>
  </si>
  <si>
    <t>106664</t>
  </si>
  <si>
    <t>XT257750903TS</t>
  </si>
  <si>
    <t>36400</t>
  </si>
  <si>
    <t>108146</t>
  </si>
  <si>
    <t>XT257769666TS</t>
  </si>
  <si>
    <t>44500</t>
  </si>
  <si>
    <t>106756</t>
  </si>
  <si>
    <t>XT257749556TS</t>
  </si>
  <si>
    <t>59540</t>
  </si>
  <si>
    <t>105869</t>
  </si>
  <si>
    <t>XT257767170TS</t>
  </si>
  <si>
    <t>62810</t>
  </si>
  <si>
    <t>106675</t>
  </si>
  <si>
    <t>XT257778606TS</t>
  </si>
  <si>
    <t>67000</t>
  </si>
  <si>
    <t>108684</t>
  </si>
  <si>
    <t>XT257792231TS</t>
  </si>
  <si>
    <t>107136</t>
  </si>
  <si>
    <t>XT257758907TS</t>
  </si>
  <si>
    <t>74230</t>
  </si>
  <si>
    <t>108034</t>
  </si>
  <si>
    <t>XT257789325TS</t>
  </si>
  <si>
    <t>XT257750302TS</t>
  </si>
  <si>
    <t>104817</t>
  </si>
  <si>
    <t>XT257787188TS</t>
  </si>
  <si>
    <t>107645</t>
  </si>
  <si>
    <t>XT257763765TS</t>
  </si>
  <si>
    <t>35430</t>
  </si>
  <si>
    <t>107013</t>
  </si>
  <si>
    <t>XT257810981TS</t>
  </si>
  <si>
    <t>103110</t>
  </si>
  <si>
    <t>XT257803447TS</t>
  </si>
  <si>
    <t>37540</t>
  </si>
  <si>
    <t>108550</t>
  </si>
  <si>
    <t>XT257798910TS</t>
  </si>
  <si>
    <t>42360</t>
  </si>
  <si>
    <t>108149</t>
  </si>
  <si>
    <t>XT257816940TS</t>
  </si>
  <si>
    <t>45470</t>
  </si>
  <si>
    <t>107130</t>
  </si>
  <si>
    <t>XT257805814TS</t>
  </si>
  <si>
    <t>63460</t>
  </si>
  <si>
    <t>108169</t>
  </si>
  <si>
    <t>XT257815269TS</t>
  </si>
  <si>
    <t>107465</t>
  </si>
  <si>
    <t>XT257797525TS</t>
  </si>
  <si>
    <t>107623</t>
  </si>
  <si>
    <t>XT257826893TS</t>
  </si>
  <si>
    <t>77150</t>
  </si>
  <si>
    <t>108113</t>
  </si>
  <si>
    <t>XT257813387TS</t>
  </si>
  <si>
    <t>94220</t>
  </si>
  <si>
    <t>107321</t>
  </si>
  <si>
    <t>XT257830717TS</t>
  </si>
  <si>
    <t>14590</t>
  </si>
  <si>
    <t>106351</t>
  </si>
  <si>
    <t>XT257887518TS</t>
  </si>
  <si>
    <t>106877</t>
  </si>
  <si>
    <t>XT257877475TS</t>
  </si>
  <si>
    <t>42400</t>
  </si>
  <si>
    <t>108131</t>
  </si>
  <si>
    <t>XT257901427TS</t>
  </si>
  <si>
    <t>54110</t>
  </si>
  <si>
    <t>108421</t>
  </si>
  <si>
    <t>XT257921188TS</t>
  </si>
  <si>
    <t>107353</t>
  </si>
  <si>
    <t>XT257881775TS</t>
  </si>
  <si>
    <t>60560</t>
  </si>
  <si>
    <t>102166</t>
  </si>
  <si>
    <t>XT257854727TS</t>
  </si>
  <si>
    <t>63670</t>
  </si>
  <si>
    <t>107151</t>
  </si>
  <si>
    <t>XT257881427TS</t>
  </si>
  <si>
    <t>106583</t>
  </si>
  <si>
    <t>XT257906013TS</t>
  </si>
  <si>
    <t>107298</t>
  </si>
  <si>
    <t>XT257923541TS</t>
  </si>
  <si>
    <t>77100</t>
  </si>
  <si>
    <t>108577</t>
  </si>
  <si>
    <t>XT257925159TS</t>
  </si>
  <si>
    <t>107479</t>
  </si>
  <si>
    <t>XT257869179TS</t>
  </si>
  <si>
    <t>108468</t>
  </si>
  <si>
    <t>XT257854449TS</t>
  </si>
  <si>
    <t>106336</t>
  </si>
  <si>
    <t>XT257861609TS</t>
  </si>
  <si>
    <t>106559</t>
  </si>
  <si>
    <t>XT257855299TS</t>
  </si>
  <si>
    <t>109002</t>
  </si>
  <si>
    <t>XT258006679TS</t>
  </si>
  <si>
    <t>33127</t>
  </si>
  <si>
    <t>105084</t>
  </si>
  <si>
    <t>XT257964427TS</t>
  </si>
  <si>
    <t>105657</t>
  </si>
  <si>
    <t>XT257935947TS</t>
  </si>
  <si>
    <t>108355</t>
  </si>
  <si>
    <t>XT257982920TS</t>
  </si>
  <si>
    <t>108499</t>
  </si>
  <si>
    <t>XT257951777TS</t>
  </si>
  <si>
    <t>109199</t>
  </si>
  <si>
    <t>XT258009026TS</t>
  </si>
  <si>
    <t>107555</t>
  </si>
  <si>
    <t>XT258001478TS</t>
  </si>
  <si>
    <t>108269</t>
  </si>
  <si>
    <t>XT257958554TS</t>
  </si>
  <si>
    <t>107878</t>
  </si>
  <si>
    <t>XT257988383TS</t>
  </si>
  <si>
    <t>107340</t>
  </si>
  <si>
    <t>XT257954570TS</t>
  </si>
  <si>
    <t>107152</t>
  </si>
  <si>
    <t>XT257975416TS</t>
  </si>
  <si>
    <t>108243</t>
  </si>
  <si>
    <t>XT257972278TS</t>
  </si>
  <si>
    <t>77390</t>
  </si>
  <si>
    <t>107278</t>
  </si>
  <si>
    <t>XT257970691TS</t>
  </si>
  <si>
    <t>80700</t>
  </si>
  <si>
    <t>109597</t>
  </si>
  <si>
    <t>XT258009057TS</t>
  </si>
  <si>
    <t>108474</t>
  </si>
  <si>
    <t>XT258071496TS</t>
  </si>
  <si>
    <t>04000</t>
  </si>
  <si>
    <t>110349</t>
  </si>
  <si>
    <t>XT258058490TS</t>
  </si>
  <si>
    <t>108483</t>
  </si>
  <si>
    <t>XT258033688TS</t>
  </si>
  <si>
    <t>06270</t>
  </si>
  <si>
    <t>109301</t>
  </si>
  <si>
    <t>XT258057450TS</t>
  </si>
  <si>
    <t>13800</t>
  </si>
  <si>
    <t>107971</t>
  </si>
  <si>
    <t>XT258078106TS</t>
  </si>
  <si>
    <t>107795</t>
  </si>
  <si>
    <t>XT258043305TS</t>
  </si>
  <si>
    <t>106651</t>
  </si>
  <si>
    <t>XT258096952TS</t>
  </si>
  <si>
    <t>37270</t>
  </si>
  <si>
    <t>109163</t>
  </si>
  <si>
    <t>XT258081649TS</t>
  </si>
  <si>
    <t>110279</t>
  </si>
  <si>
    <t>XT258071068TS</t>
  </si>
  <si>
    <t>107831</t>
  </si>
  <si>
    <t>XT258074991TS</t>
  </si>
  <si>
    <t>106902</t>
  </si>
  <si>
    <t>XT258078874TS</t>
  </si>
  <si>
    <t>109192</t>
  </si>
  <si>
    <t>XT258015375TS</t>
  </si>
  <si>
    <t>107398</t>
  </si>
  <si>
    <t>XT258071726TS</t>
  </si>
  <si>
    <t>107493</t>
  </si>
  <si>
    <t>XT258058778TS</t>
  </si>
  <si>
    <t>109736</t>
  </si>
  <si>
    <t>XT258089188TS</t>
  </si>
  <si>
    <t>106718</t>
  </si>
  <si>
    <t>XT258048603TS</t>
  </si>
  <si>
    <t>95450</t>
  </si>
  <si>
    <t>109491</t>
  </si>
  <si>
    <t>XT258018717TS</t>
  </si>
  <si>
    <t>105936</t>
  </si>
  <si>
    <t>XT258030973TS</t>
  </si>
  <si>
    <t>95600</t>
  </si>
  <si>
    <t>107196</t>
  </si>
  <si>
    <t>XT258083110TS</t>
  </si>
  <si>
    <t>14410</t>
  </si>
  <si>
    <t>109809</t>
  </si>
  <si>
    <t>XT258186732TS</t>
  </si>
  <si>
    <t>21121</t>
  </si>
  <si>
    <t>110221</t>
  </si>
  <si>
    <t>XT258157625TS</t>
  </si>
  <si>
    <t>107316</t>
  </si>
  <si>
    <t>XT258111093TS</t>
  </si>
  <si>
    <t>110182</t>
  </si>
  <si>
    <t>XT258168314TS</t>
  </si>
  <si>
    <t>109054</t>
  </si>
  <si>
    <t>XT258146089TS</t>
  </si>
  <si>
    <t>107182</t>
  </si>
  <si>
    <t>XT258163008TS</t>
  </si>
  <si>
    <t>109743</t>
  </si>
  <si>
    <t>XT258172217TS</t>
  </si>
  <si>
    <t>57240</t>
  </si>
  <si>
    <t>108109</t>
  </si>
  <si>
    <t>XT258129559TS</t>
  </si>
  <si>
    <t>59260</t>
  </si>
  <si>
    <t>109907</t>
  </si>
  <si>
    <t>XT258176355TS</t>
  </si>
  <si>
    <t>61000</t>
  </si>
  <si>
    <t>109638</t>
  </si>
  <si>
    <t>XT258189654TS</t>
  </si>
  <si>
    <t>62138</t>
  </si>
  <si>
    <t>109315</t>
  </si>
  <si>
    <t>XT258179572TS</t>
  </si>
  <si>
    <t>109773</t>
  </si>
  <si>
    <t>XT258199387TS</t>
  </si>
  <si>
    <t>109190</t>
  </si>
  <si>
    <t>XT258190856TS</t>
  </si>
  <si>
    <t>108398</t>
  </si>
  <si>
    <t>XT258150300TS</t>
  </si>
  <si>
    <t>108724</t>
  </si>
  <si>
    <t>XT258180709TS</t>
  </si>
  <si>
    <t>104592</t>
  </si>
  <si>
    <t>XT258137060TS</t>
  </si>
  <si>
    <t>108177</t>
  </si>
  <si>
    <t>XT258148822TS</t>
  </si>
  <si>
    <t>110006</t>
  </si>
  <si>
    <t>XT258171830TS</t>
  </si>
  <si>
    <t>76210</t>
  </si>
  <si>
    <t>109138</t>
  </si>
  <si>
    <t>XT258130702TS</t>
  </si>
  <si>
    <t>109187</t>
  </si>
  <si>
    <t>XT258136435TS</t>
  </si>
  <si>
    <t>81350</t>
  </si>
  <si>
    <t>109603</t>
  </si>
  <si>
    <t>XT258177355TS</t>
  </si>
  <si>
    <t>83190</t>
  </si>
  <si>
    <t>106940</t>
  </si>
  <si>
    <t>XT258179422TS</t>
  </si>
  <si>
    <t>109087</t>
  </si>
  <si>
    <t>XT258199325TS</t>
  </si>
  <si>
    <t>91220</t>
  </si>
  <si>
    <t>109545</t>
  </si>
  <si>
    <t>XT258137541TS</t>
  </si>
  <si>
    <t>109078</t>
  </si>
  <si>
    <t>XT258146150TS</t>
  </si>
  <si>
    <t>02300</t>
  </si>
  <si>
    <t>109320</t>
  </si>
  <si>
    <t>XT258220120TS</t>
  </si>
  <si>
    <t>03000</t>
  </si>
  <si>
    <t>109125</t>
  </si>
  <si>
    <t>XT258237757TS</t>
  </si>
  <si>
    <t>07000</t>
  </si>
  <si>
    <t>105300</t>
  </si>
  <si>
    <t>XT258237006TS</t>
  </si>
  <si>
    <t>109449</t>
  </si>
  <si>
    <t>XT258230073TS</t>
  </si>
  <si>
    <t>109019</t>
  </si>
  <si>
    <t>XT258235478TS</t>
  </si>
  <si>
    <t>49700</t>
  </si>
  <si>
    <t>109721</t>
  </si>
  <si>
    <t>XT258243770TS</t>
  </si>
  <si>
    <t>56860</t>
  </si>
  <si>
    <t>110270</t>
  </si>
  <si>
    <t>XT258204776TS</t>
  </si>
  <si>
    <t>68000</t>
  </si>
  <si>
    <t>109448</t>
  </si>
  <si>
    <t>XT258216690TS</t>
  </si>
  <si>
    <t>74410</t>
  </si>
  <si>
    <t>107015</t>
  </si>
  <si>
    <t>XT258212392TS</t>
  </si>
  <si>
    <t>109280</t>
  </si>
  <si>
    <t>XT258206406TS</t>
  </si>
  <si>
    <t>110510</t>
  </si>
  <si>
    <t>XT258225918TS</t>
  </si>
  <si>
    <t>110427</t>
  </si>
  <si>
    <t>XT258236955TS</t>
  </si>
  <si>
    <t>78120</t>
  </si>
  <si>
    <t>110484</t>
  </si>
  <si>
    <t>XT258209169TS</t>
  </si>
  <si>
    <t>110314</t>
  </si>
  <si>
    <t>XT258214209TS</t>
  </si>
  <si>
    <t>109704</t>
  </si>
  <si>
    <t>XT258227539TS</t>
  </si>
  <si>
    <t>110456</t>
  </si>
  <si>
    <t>XT258300843TS</t>
  </si>
  <si>
    <t>21160</t>
  </si>
  <si>
    <t>110492</t>
  </si>
  <si>
    <t>XT258263289TS</t>
  </si>
  <si>
    <t>109068</t>
  </si>
  <si>
    <t>XT258299005TS</t>
  </si>
  <si>
    <t>29430</t>
  </si>
  <si>
    <t>109539</t>
  </si>
  <si>
    <t>XT258275485TS</t>
  </si>
  <si>
    <t>109092</t>
  </si>
  <si>
    <t>XT258299717TS</t>
  </si>
  <si>
    <t>110491</t>
  </si>
  <si>
    <t>XT258298977TS</t>
  </si>
  <si>
    <t>40130</t>
  </si>
  <si>
    <t>106423</t>
  </si>
  <si>
    <t>XT258283385TS</t>
  </si>
  <si>
    <t>109766</t>
  </si>
  <si>
    <t>XT258257014TS</t>
  </si>
  <si>
    <t>59850</t>
  </si>
  <si>
    <t>109388</t>
  </si>
  <si>
    <t>XT258264015TS</t>
  </si>
  <si>
    <t>109014</t>
  </si>
  <si>
    <t>XT258262601TS</t>
  </si>
  <si>
    <t>108933</t>
  </si>
  <si>
    <t>XT258258831TS</t>
  </si>
  <si>
    <t>106562</t>
  </si>
  <si>
    <t>XT258266047TS</t>
  </si>
  <si>
    <t>78210</t>
  </si>
  <si>
    <t>110003</t>
  </si>
  <si>
    <t>XT258306863TS</t>
  </si>
  <si>
    <t>44600</t>
  </si>
  <si>
    <t>109005</t>
  </si>
  <si>
    <t>XT258310465TS</t>
  </si>
  <si>
    <t>110437</t>
  </si>
  <si>
    <t>XT258345592TS</t>
  </si>
  <si>
    <t>79100</t>
  </si>
  <si>
    <t>108981</t>
  </si>
  <si>
    <t>XT258308612TS</t>
  </si>
  <si>
    <t>109910</t>
  </si>
  <si>
    <t>XT258363715TS</t>
  </si>
  <si>
    <t>22590</t>
  </si>
  <si>
    <t>109279</t>
  </si>
  <si>
    <t>XT258377330TS</t>
  </si>
  <si>
    <t>33970</t>
  </si>
  <si>
    <t>110683</t>
  </si>
  <si>
    <t>XT258439502TS</t>
  </si>
  <si>
    <t>110407</t>
  </si>
  <si>
    <t>XT258399159TS</t>
  </si>
  <si>
    <t>106979</t>
  </si>
  <si>
    <t>XT258402927TS</t>
  </si>
  <si>
    <t>54000</t>
  </si>
  <si>
    <t>107065</t>
  </si>
  <si>
    <t>XT258425826TS</t>
  </si>
  <si>
    <t>69150</t>
  </si>
  <si>
    <t>109209</t>
  </si>
  <si>
    <t>XT258423839TS</t>
  </si>
  <si>
    <t>110360</t>
  </si>
  <si>
    <t>XT258368134TS</t>
  </si>
  <si>
    <t>110701</t>
  </si>
  <si>
    <t>XT258410778TS</t>
  </si>
  <si>
    <t>110755</t>
  </si>
  <si>
    <t>XT258427416TS</t>
  </si>
  <si>
    <t>106225</t>
  </si>
  <si>
    <t>XT258381816TS</t>
  </si>
  <si>
    <t>85160</t>
  </si>
  <si>
    <t>110610</t>
  </si>
  <si>
    <t>XT258456633TS</t>
  </si>
  <si>
    <t>110635</t>
  </si>
  <si>
    <t>XT258408805TS</t>
  </si>
  <si>
    <t>17390</t>
  </si>
  <si>
    <t>109656</t>
  </si>
  <si>
    <t>XT258471030TS</t>
  </si>
  <si>
    <t>110810</t>
  </si>
  <si>
    <t>XT258529790TS</t>
  </si>
  <si>
    <t>108919</t>
  </si>
  <si>
    <t>XT258507777TS</t>
  </si>
  <si>
    <t>110747</t>
  </si>
  <si>
    <t>XT258516748TS</t>
  </si>
  <si>
    <t>107597</t>
  </si>
  <si>
    <t>XT258464008TS</t>
  </si>
  <si>
    <t>109422</t>
  </si>
  <si>
    <t>XT258516133TS</t>
  </si>
  <si>
    <t>106105</t>
  </si>
  <si>
    <t>XT258539046TS</t>
  </si>
  <si>
    <t>108620</t>
  </si>
  <si>
    <t>XT258482094TS</t>
  </si>
  <si>
    <t>110541</t>
  </si>
  <si>
    <t>XT258483846TS</t>
  </si>
  <si>
    <t>109165</t>
  </si>
  <si>
    <t>XT258472242TS</t>
  </si>
  <si>
    <t>110459</t>
  </si>
  <si>
    <t>XT258501377TS</t>
  </si>
  <si>
    <t>110878</t>
  </si>
  <si>
    <t>XT258602702TS</t>
  </si>
  <si>
    <t>109444</t>
  </si>
  <si>
    <t>XT258578739TS</t>
  </si>
  <si>
    <t>111695</t>
  </si>
  <si>
    <t>XT258608722TS</t>
  </si>
  <si>
    <t>110197</t>
  </si>
  <si>
    <t>XT258553215TS</t>
  </si>
  <si>
    <t>108716</t>
  </si>
  <si>
    <t>XT258564425TS</t>
  </si>
  <si>
    <t>64160</t>
  </si>
  <si>
    <t>105504</t>
  </si>
  <si>
    <t>XT258586871TS</t>
  </si>
  <si>
    <t>107311</t>
  </si>
  <si>
    <t>XT258546395TS</t>
  </si>
  <si>
    <t>73190</t>
  </si>
  <si>
    <t>110393</t>
  </si>
  <si>
    <t>XT258556781TS</t>
  </si>
  <si>
    <t>112076</t>
  </si>
  <si>
    <t>XT258552073TS</t>
  </si>
  <si>
    <t>78680</t>
  </si>
  <si>
    <t>108230</t>
  </si>
  <si>
    <t>XT258613308TS</t>
  </si>
  <si>
    <t>111217</t>
  </si>
  <si>
    <t>XT258619645TS</t>
  </si>
  <si>
    <t>110861</t>
  </si>
  <si>
    <t>XT258574493TS</t>
  </si>
  <si>
    <t>111440</t>
  </si>
  <si>
    <t>XT258640498TS</t>
  </si>
  <si>
    <t>111807</t>
  </si>
  <si>
    <t>XT258671637TS</t>
  </si>
  <si>
    <t>51450</t>
  </si>
  <si>
    <t>111515</t>
  </si>
  <si>
    <t>XT258637088TS</t>
  </si>
  <si>
    <t>111229</t>
  </si>
  <si>
    <t>XT258676237TS</t>
  </si>
  <si>
    <t>59290</t>
  </si>
  <si>
    <t>111635</t>
  </si>
  <si>
    <t>XT258656688TS</t>
  </si>
  <si>
    <t>62980</t>
  </si>
  <si>
    <t>111886</t>
  </si>
  <si>
    <t>XT258675850TS</t>
  </si>
  <si>
    <t>64110</t>
  </si>
  <si>
    <t>111319</t>
  </si>
  <si>
    <t>XT258676360TS</t>
  </si>
  <si>
    <t>111165</t>
  </si>
  <si>
    <t>XT258655648TS</t>
  </si>
  <si>
    <t>112260</t>
  </si>
  <si>
    <t>XT258653956TS</t>
  </si>
  <si>
    <t>111333</t>
  </si>
  <si>
    <t>XT258635285TS</t>
  </si>
  <si>
    <t>76770</t>
  </si>
  <si>
    <t>111940</t>
  </si>
  <si>
    <t>XT258640674TS</t>
  </si>
  <si>
    <t>111903</t>
  </si>
  <si>
    <t>XT258662944TS</t>
  </si>
  <si>
    <t>92210</t>
  </si>
  <si>
    <t>111840</t>
  </si>
  <si>
    <t>XT258677983TS</t>
  </si>
  <si>
    <t>110927</t>
  </si>
  <si>
    <t>XT258679159TS</t>
  </si>
  <si>
    <t>111558</t>
  </si>
  <si>
    <t>XT258734487TS</t>
  </si>
  <si>
    <t>111879</t>
  </si>
  <si>
    <t>XT258749685TS</t>
  </si>
  <si>
    <t>39600</t>
  </si>
  <si>
    <t>108997</t>
  </si>
  <si>
    <t>XT258690707TS</t>
  </si>
  <si>
    <t>50530</t>
  </si>
  <si>
    <t>104843</t>
  </si>
  <si>
    <t>XT258739379TS</t>
  </si>
  <si>
    <t>112190</t>
  </si>
  <si>
    <t>XT258756054TS</t>
  </si>
  <si>
    <t>56490</t>
  </si>
  <si>
    <t>111870</t>
  </si>
  <si>
    <t>XT258697183TS</t>
  </si>
  <si>
    <t>111616</t>
  </si>
  <si>
    <t>XT258752653TS</t>
  </si>
  <si>
    <t>111417</t>
  </si>
  <si>
    <t>XT258743625TS</t>
  </si>
  <si>
    <t>109900</t>
  </si>
  <si>
    <t>XT258708368TS</t>
  </si>
  <si>
    <t>78630</t>
  </si>
  <si>
    <t>111648</t>
  </si>
  <si>
    <t>XT258755751TS</t>
  </si>
  <si>
    <t>83910</t>
  </si>
  <si>
    <t>111479</t>
  </si>
  <si>
    <t>XT258750343TS</t>
  </si>
  <si>
    <t>85220</t>
  </si>
  <si>
    <t>111979</t>
  </si>
  <si>
    <t>XT258755249TS</t>
  </si>
  <si>
    <t>92700</t>
  </si>
  <si>
    <t>108191</t>
  </si>
  <si>
    <t>XT258726185TS</t>
  </si>
  <si>
    <t>110340</t>
  </si>
  <si>
    <t>XT258798068TS</t>
  </si>
  <si>
    <t>106616</t>
  </si>
  <si>
    <t>XT258773653TS</t>
  </si>
  <si>
    <t>110793</t>
  </si>
  <si>
    <t>XT258777350TS</t>
  </si>
  <si>
    <t>109944</t>
  </si>
  <si>
    <t>XT258823156TS</t>
  </si>
  <si>
    <t>111906</t>
  </si>
  <si>
    <t>XT258767255TS</t>
  </si>
  <si>
    <t>111204</t>
  </si>
  <si>
    <t>XT258773049TS</t>
  </si>
  <si>
    <t>42210</t>
  </si>
  <si>
    <t>110857</t>
  </si>
  <si>
    <t>XT258765475TS</t>
  </si>
  <si>
    <t>111995</t>
  </si>
  <si>
    <t>XT258809945TS</t>
  </si>
  <si>
    <t>112214</t>
  </si>
  <si>
    <t>XT258817116TS</t>
  </si>
  <si>
    <t>59390</t>
  </si>
  <si>
    <t>112301</t>
  </si>
  <si>
    <t>XT258787207TS</t>
  </si>
  <si>
    <t>60310</t>
  </si>
  <si>
    <t>107600</t>
  </si>
  <si>
    <t>XT258786952TS</t>
  </si>
  <si>
    <t>112303</t>
  </si>
  <si>
    <t>XT258788131TS</t>
  </si>
  <si>
    <t>75005</t>
  </si>
  <si>
    <t>110883</t>
  </si>
  <si>
    <t>XT258780331TS</t>
  </si>
  <si>
    <t>111655</t>
  </si>
  <si>
    <t>XT258774424TS</t>
  </si>
  <si>
    <t>111267</t>
  </si>
  <si>
    <t>XT258810206TS</t>
  </si>
  <si>
    <t>91000</t>
  </si>
  <si>
    <t>112476</t>
  </si>
  <si>
    <t>XT258793732TS</t>
  </si>
  <si>
    <t>113000</t>
  </si>
  <si>
    <t>XT258802187TS</t>
  </si>
  <si>
    <t>111153</t>
  </si>
  <si>
    <t>XT258767803TS</t>
  </si>
  <si>
    <t>111891</t>
  </si>
  <si>
    <t>XT258829180TS</t>
  </si>
  <si>
    <t>111863</t>
  </si>
  <si>
    <t>XT258876281TS</t>
  </si>
  <si>
    <t>34980</t>
  </si>
  <si>
    <t>112394</t>
  </si>
  <si>
    <t>XT258829366TS</t>
  </si>
  <si>
    <t>110576</t>
  </si>
  <si>
    <t>XT258840344TS</t>
  </si>
  <si>
    <t>112265</t>
  </si>
  <si>
    <t>XT258844893TS</t>
  </si>
  <si>
    <t>108419</t>
  </si>
  <si>
    <t>XT258847648TS</t>
  </si>
  <si>
    <t>110705</t>
  </si>
  <si>
    <t>XT258853541TS</t>
  </si>
  <si>
    <t>40990</t>
  </si>
  <si>
    <t>112201</t>
  </si>
  <si>
    <t>XT258860803TS</t>
  </si>
  <si>
    <t>49124</t>
  </si>
  <si>
    <t>112509</t>
  </si>
  <si>
    <t>XT258866298TS</t>
  </si>
  <si>
    <t>108845</t>
  </si>
  <si>
    <t>XT258824960TS</t>
  </si>
  <si>
    <t>60820</t>
  </si>
  <si>
    <t>111825</t>
  </si>
  <si>
    <t>XT258851758TS</t>
  </si>
  <si>
    <t>63122</t>
  </si>
  <si>
    <t>110743</t>
  </si>
  <si>
    <t>XT258837288TS</t>
  </si>
  <si>
    <t>71740</t>
  </si>
  <si>
    <t>109088</t>
  </si>
  <si>
    <t>XT258861083TS</t>
  </si>
  <si>
    <t>109052</t>
  </si>
  <si>
    <t>XT258878906TS</t>
  </si>
  <si>
    <t>112486</t>
  </si>
  <si>
    <t>XT258852585TS</t>
  </si>
  <si>
    <t>110344</t>
  </si>
  <si>
    <t>XT258990936TS</t>
  </si>
  <si>
    <t>108711</t>
  </si>
  <si>
    <t>XT258914461TS</t>
  </si>
  <si>
    <t>112270</t>
  </si>
  <si>
    <t>XT258981404TS</t>
  </si>
  <si>
    <t>111207</t>
  </si>
  <si>
    <t>XT258965415TS</t>
  </si>
  <si>
    <t>84140</t>
  </si>
  <si>
    <t>106714</t>
  </si>
  <si>
    <t>XT258926059TS</t>
  </si>
  <si>
    <t>84400</t>
  </si>
  <si>
    <t>110068</t>
  </si>
  <si>
    <t>XT258946844TS</t>
  </si>
  <si>
    <t>112677</t>
  </si>
  <si>
    <t>XT258952014TS</t>
  </si>
  <si>
    <t>112728</t>
  </si>
  <si>
    <t>XT258943406TS</t>
  </si>
  <si>
    <t>111708</t>
  </si>
  <si>
    <t>XT259025538TS</t>
  </si>
  <si>
    <t>38280</t>
  </si>
  <si>
    <t>112209</t>
  </si>
  <si>
    <t>XT259006057TS</t>
  </si>
  <si>
    <t>45000</t>
  </si>
  <si>
    <t>113541</t>
  </si>
  <si>
    <t>XT259072192TS</t>
  </si>
  <si>
    <t>54190</t>
  </si>
  <si>
    <t>113378</t>
  </si>
  <si>
    <t>XT259072918TS</t>
  </si>
  <si>
    <t>111982</t>
  </si>
  <si>
    <t>XT259010808TS</t>
  </si>
  <si>
    <t>112780</t>
  </si>
  <si>
    <t>XT259052326TS</t>
  </si>
  <si>
    <t>92310</t>
  </si>
  <si>
    <t>112535</t>
  </si>
  <si>
    <t>XT259007517TS</t>
  </si>
  <si>
    <t>08000</t>
  </si>
  <si>
    <t>113908</t>
  </si>
  <si>
    <t>XT259161343TS</t>
  </si>
  <si>
    <t>112542</t>
  </si>
  <si>
    <t>XT259134127TS</t>
  </si>
  <si>
    <t>112518</t>
  </si>
  <si>
    <t>XT259109079TS</t>
  </si>
  <si>
    <t>112802</t>
  </si>
  <si>
    <t>XT259111846TS</t>
  </si>
  <si>
    <t>68220</t>
  </si>
  <si>
    <t>113673</t>
  </si>
  <si>
    <t>XT259188540TS</t>
  </si>
  <si>
    <t>113307</t>
  </si>
  <si>
    <t>XT259188933TS</t>
  </si>
  <si>
    <t>113590</t>
  </si>
  <si>
    <t>XT259144053TS</t>
  </si>
  <si>
    <t>86300</t>
  </si>
  <si>
    <t>112593</t>
  </si>
  <si>
    <t>XT259116525TS</t>
  </si>
  <si>
    <t>109011</t>
  </si>
  <si>
    <t>XT259112753TS</t>
  </si>
  <si>
    <t>112423</t>
  </si>
  <si>
    <t>XT259116622TS</t>
  </si>
  <si>
    <t>112870</t>
  </si>
  <si>
    <t>XT259190248TS</t>
  </si>
  <si>
    <t>07230</t>
  </si>
  <si>
    <t>113380</t>
  </si>
  <si>
    <t>XT259195090TS</t>
  </si>
  <si>
    <t>113425</t>
  </si>
  <si>
    <t>XT259277029TS</t>
  </si>
  <si>
    <t>113002</t>
  </si>
  <si>
    <t>XT259242254TS</t>
  </si>
  <si>
    <t>34410</t>
  </si>
  <si>
    <t>112400</t>
  </si>
  <si>
    <t>XT259268305TS</t>
  </si>
  <si>
    <t>111355</t>
  </si>
  <si>
    <t>XT259201983TS</t>
  </si>
  <si>
    <t>113089</t>
  </si>
  <si>
    <t>XT259243263TS</t>
  </si>
  <si>
    <t>113923</t>
  </si>
  <si>
    <t>XT259295535TS</t>
  </si>
  <si>
    <t>65390</t>
  </si>
  <si>
    <t>113618</t>
  </si>
  <si>
    <t>XT259260730TS</t>
  </si>
  <si>
    <t>113785</t>
  </si>
  <si>
    <t>XT259256015TS</t>
  </si>
  <si>
    <t>113705</t>
  </si>
  <si>
    <t>XT259222325TS</t>
  </si>
  <si>
    <t>113054</t>
  </si>
  <si>
    <t>XT259276519TS</t>
  </si>
  <si>
    <t>76520</t>
  </si>
  <si>
    <t>113273</t>
  </si>
  <si>
    <t>XT259263135TS</t>
  </si>
  <si>
    <t>113599</t>
  </si>
  <si>
    <t>XT259263223TS</t>
  </si>
  <si>
    <t>113102</t>
  </si>
  <si>
    <t>XT259290855TS</t>
  </si>
  <si>
    <t>112210</t>
  </si>
  <si>
    <t>XT259205852TS</t>
  </si>
  <si>
    <t>114001</t>
  </si>
  <si>
    <t>XT259227053TS</t>
  </si>
  <si>
    <t>113287</t>
  </si>
  <si>
    <t>XT259281862TS</t>
  </si>
  <si>
    <t>12400</t>
  </si>
  <si>
    <t>113794</t>
  </si>
  <si>
    <t>XT259302514TS</t>
  </si>
  <si>
    <t>17137</t>
  </si>
  <si>
    <t>114025</t>
  </si>
  <si>
    <t>XT259346152TS</t>
  </si>
  <si>
    <t>113486</t>
  </si>
  <si>
    <t>XT259342460TS</t>
  </si>
  <si>
    <t>40220</t>
  </si>
  <si>
    <t>109168</t>
  </si>
  <si>
    <t>XT259321734TS</t>
  </si>
  <si>
    <t>42000</t>
  </si>
  <si>
    <t>110852</t>
  </si>
  <si>
    <t>XT259316204TS</t>
  </si>
  <si>
    <t>42153</t>
  </si>
  <si>
    <t>113001</t>
  </si>
  <si>
    <t>XT259316575TS</t>
  </si>
  <si>
    <t>49140</t>
  </si>
  <si>
    <t>113602</t>
  </si>
  <si>
    <t>XT259346170TS</t>
  </si>
  <si>
    <t>114189</t>
  </si>
  <si>
    <t>XT259309693TS</t>
  </si>
  <si>
    <t>114192</t>
  </si>
  <si>
    <t>XT259350072TS</t>
  </si>
  <si>
    <t>113398</t>
  </si>
  <si>
    <t>XT259372064TS</t>
  </si>
  <si>
    <t>114352</t>
  </si>
  <si>
    <t>XT259325223TS</t>
  </si>
  <si>
    <t>112964</t>
  </si>
  <si>
    <t>XT259360018TS</t>
  </si>
  <si>
    <t>13170</t>
  </si>
  <si>
    <t>113605</t>
  </si>
  <si>
    <t>XT259426995TS</t>
  </si>
  <si>
    <t>XT259429855TS</t>
  </si>
  <si>
    <t>114345</t>
  </si>
  <si>
    <t>XT259404080TS</t>
  </si>
  <si>
    <t>113483</t>
  </si>
  <si>
    <t>XT259424985TS</t>
  </si>
  <si>
    <t>114832</t>
  </si>
  <si>
    <t>XT259407245TS</t>
  </si>
  <si>
    <t>114044</t>
  </si>
  <si>
    <t>XT259397931TS</t>
  </si>
  <si>
    <t>91600</t>
  </si>
  <si>
    <t>111719</t>
  </si>
  <si>
    <t>XT259415935TS</t>
  </si>
  <si>
    <t>07200</t>
  </si>
  <si>
    <t>112122</t>
  </si>
  <si>
    <t>XT259468553TS</t>
  </si>
  <si>
    <t>113731</t>
  </si>
  <si>
    <t>XT259448488TS</t>
  </si>
  <si>
    <t>110217</t>
  </si>
  <si>
    <t>XT259459928TS</t>
  </si>
  <si>
    <t>112739</t>
  </si>
  <si>
    <t>XT259453369TS</t>
  </si>
  <si>
    <t>91230</t>
  </si>
  <si>
    <t>113572</t>
  </si>
  <si>
    <t>XT259466331TS</t>
  </si>
  <si>
    <t>111112</t>
  </si>
  <si>
    <t>XT259446266TS</t>
  </si>
  <si>
    <t>93800</t>
  </si>
  <si>
    <t>112285</t>
  </si>
  <si>
    <t>XT259446371TS</t>
  </si>
  <si>
    <t>95550</t>
  </si>
  <si>
    <t>112545</t>
  </si>
  <si>
    <t>XT259468301TS</t>
  </si>
  <si>
    <t>13012</t>
  </si>
  <si>
    <t>113161</t>
  </si>
  <si>
    <t>XT259484281TS</t>
  </si>
  <si>
    <t>114037</t>
  </si>
  <si>
    <t>XT259499808TS</t>
  </si>
  <si>
    <t>26300</t>
  </si>
  <si>
    <t>110775</t>
  </si>
  <si>
    <t>XT259535791TS</t>
  </si>
  <si>
    <t>31160</t>
  </si>
  <si>
    <t>114327</t>
  </si>
  <si>
    <t>XT259504321TS</t>
  </si>
  <si>
    <t>112959</t>
  </si>
  <si>
    <t>XT259517546TS</t>
  </si>
  <si>
    <t>113008</t>
  </si>
  <si>
    <t>XT259490619TS</t>
  </si>
  <si>
    <t>44980</t>
  </si>
  <si>
    <t>112740</t>
  </si>
  <si>
    <t>XT259526123TS</t>
  </si>
  <si>
    <t>60200</t>
  </si>
  <si>
    <t>111109</t>
  </si>
  <si>
    <t>XT259530975TS</t>
  </si>
  <si>
    <t>64000</t>
  </si>
  <si>
    <t>112626</t>
  </si>
  <si>
    <t>XT259508297TS</t>
  </si>
  <si>
    <t>72540</t>
  </si>
  <si>
    <t>112028</t>
  </si>
  <si>
    <t>XT259537832TS</t>
  </si>
  <si>
    <t>114505</t>
  </si>
  <si>
    <t>XT259495647TS</t>
  </si>
  <si>
    <t>114094</t>
  </si>
  <si>
    <t>XT259517886TS</t>
  </si>
  <si>
    <t>113407</t>
  </si>
  <si>
    <t>XT259530030TS</t>
  </si>
  <si>
    <t>114755</t>
  </si>
  <si>
    <t>XT259502881TS</t>
  </si>
  <si>
    <t>14530</t>
  </si>
  <si>
    <t>114245</t>
  </si>
  <si>
    <t>XT259570303TS</t>
  </si>
  <si>
    <t>114665</t>
  </si>
  <si>
    <t>XT259590807TS</t>
  </si>
  <si>
    <t>114389</t>
  </si>
  <si>
    <t>XT259603240TS</t>
  </si>
  <si>
    <t>114417</t>
  </si>
  <si>
    <t>XT259611453TS</t>
  </si>
  <si>
    <t>54980</t>
  </si>
  <si>
    <t>113324</t>
  </si>
  <si>
    <t>XT259615764TS</t>
  </si>
  <si>
    <t>57530</t>
  </si>
  <si>
    <t>112971</t>
  </si>
  <si>
    <t>XT259565688TS</t>
  </si>
  <si>
    <t>113100</t>
  </si>
  <si>
    <t>XT259598638TS</t>
  </si>
  <si>
    <t>115012</t>
  </si>
  <si>
    <t>XT259579951TS</t>
  </si>
  <si>
    <t>114688</t>
  </si>
  <si>
    <t>XT259615129TS</t>
  </si>
  <si>
    <t>74420</t>
  </si>
  <si>
    <t>110092</t>
  </si>
  <si>
    <t>XT259567613TS</t>
  </si>
  <si>
    <t>113955</t>
  </si>
  <si>
    <t>XT259616138TS</t>
  </si>
  <si>
    <t>79000</t>
  </si>
  <si>
    <t>114463</t>
  </si>
  <si>
    <t>XT259619911TS</t>
  </si>
  <si>
    <t>93700</t>
  </si>
  <si>
    <t>113006</t>
  </si>
  <si>
    <t>XT259580433TS</t>
  </si>
  <si>
    <t>115854</t>
  </si>
  <si>
    <t>XT259668563TS</t>
  </si>
  <si>
    <t>114664</t>
  </si>
  <si>
    <t>XT259670672TS</t>
  </si>
  <si>
    <t>33840</t>
  </si>
  <si>
    <t>104250</t>
  </si>
  <si>
    <t>XT259692797TS</t>
  </si>
  <si>
    <t>111288</t>
  </si>
  <si>
    <t>XT259680710TS</t>
  </si>
  <si>
    <t>115181</t>
  </si>
  <si>
    <t>XT259671987TS</t>
  </si>
  <si>
    <t>117245</t>
  </si>
  <si>
    <t>XT259691920TS</t>
  </si>
  <si>
    <t>62400</t>
  </si>
  <si>
    <t>115852</t>
  </si>
  <si>
    <t>XT259688585TS</t>
  </si>
  <si>
    <t>66690</t>
  </si>
  <si>
    <t>114651</t>
  </si>
  <si>
    <t>XT259643765TS</t>
  </si>
  <si>
    <t>114781</t>
  </si>
  <si>
    <t>XT259703027TS</t>
  </si>
  <si>
    <t>104262</t>
  </si>
  <si>
    <t>XT259649754TS</t>
  </si>
  <si>
    <t>114429</t>
  </si>
  <si>
    <t>XT259693205TS</t>
  </si>
  <si>
    <t>85190</t>
  </si>
  <si>
    <t>111985</t>
  </si>
  <si>
    <t>XT259712633TS</t>
  </si>
  <si>
    <t>86210</t>
  </si>
  <si>
    <t>113721</t>
  </si>
  <si>
    <t>XT259635208TS</t>
  </si>
  <si>
    <t>01000</t>
  </si>
  <si>
    <t>115350</t>
  </si>
  <si>
    <t>XT259787146TS</t>
  </si>
  <si>
    <t>115210</t>
  </si>
  <si>
    <t>XT259759193TS</t>
  </si>
  <si>
    <t>07210</t>
  </si>
  <si>
    <t>115824</t>
  </si>
  <si>
    <t>XT259758445TS</t>
  </si>
  <si>
    <t>18700</t>
  </si>
  <si>
    <t>117007</t>
  </si>
  <si>
    <t>XT259778073TS</t>
  </si>
  <si>
    <t>118194</t>
  </si>
  <si>
    <t>XT259768513TS</t>
  </si>
  <si>
    <t>29100</t>
  </si>
  <si>
    <t>117121</t>
  </si>
  <si>
    <t>XT259769638TS</t>
  </si>
  <si>
    <t>116517</t>
  </si>
  <si>
    <t>XT259764658TS</t>
  </si>
  <si>
    <t>115992</t>
  </si>
  <si>
    <t>XT259779635TS</t>
  </si>
  <si>
    <t>115805</t>
  </si>
  <si>
    <t>XT259738091TS</t>
  </si>
  <si>
    <t>38230</t>
  </si>
  <si>
    <t>114659</t>
  </si>
  <si>
    <t>XT259807217TS</t>
  </si>
  <si>
    <t>38360</t>
  </si>
  <si>
    <t>110915</t>
  </si>
  <si>
    <t>XT259782988TS</t>
  </si>
  <si>
    <t>114657</t>
  </si>
  <si>
    <t>XT259769686TS</t>
  </si>
  <si>
    <t>113462</t>
  </si>
  <si>
    <t>XT259721799TS</t>
  </si>
  <si>
    <t>117418</t>
  </si>
  <si>
    <t>XT259783691TS</t>
  </si>
  <si>
    <t>115310</t>
  </si>
  <si>
    <t>XT259796845TS</t>
  </si>
  <si>
    <t>59240</t>
  </si>
  <si>
    <t>115655</t>
  </si>
  <si>
    <t>XT259768822TS</t>
  </si>
  <si>
    <t>59830</t>
  </si>
  <si>
    <t>112875</t>
  </si>
  <si>
    <t>XT259724279TS</t>
  </si>
  <si>
    <t>62223</t>
  </si>
  <si>
    <t>115691</t>
  </si>
  <si>
    <t>XT259749664TS</t>
  </si>
  <si>
    <t>116500</t>
  </si>
  <si>
    <t>XT259785851TS</t>
  </si>
  <si>
    <t>116299</t>
  </si>
  <si>
    <t>XT259721578TS</t>
  </si>
  <si>
    <t>83680</t>
  </si>
  <si>
    <t>113253</t>
  </si>
  <si>
    <t>XT259767036TS</t>
  </si>
  <si>
    <t>85200</t>
  </si>
  <si>
    <t>116824</t>
  </si>
  <si>
    <t>XT259803802TS</t>
  </si>
  <si>
    <t>87100</t>
  </si>
  <si>
    <t>115967</t>
  </si>
  <si>
    <t>XT259768456TS</t>
  </si>
  <si>
    <t>91910</t>
  </si>
  <si>
    <t>115771</t>
  </si>
  <si>
    <t>XT259806049TS</t>
  </si>
  <si>
    <t>10000</t>
  </si>
  <si>
    <t>118502</t>
  </si>
  <si>
    <t>XT259884196TS</t>
  </si>
  <si>
    <t>13790</t>
  </si>
  <si>
    <t>116939</t>
  </si>
  <si>
    <t>XT259882615TS</t>
  </si>
  <si>
    <t>17000</t>
  </si>
  <si>
    <t>116026</t>
  </si>
  <si>
    <t>XT259829169TS</t>
  </si>
  <si>
    <t>17220</t>
  </si>
  <si>
    <t>115272</t>
  </si>
  <si>
    <t>XT259890245TS</t>
  </si>
  <si>
    <t>26750</t>
  </si>
  <si>
    <t>117205</t>
  </si>
  <si>
    <t>XT259815023TS</t>
  </si>
  <si>
    <t>117962</t>
  </si>
  <si>
    <t>XT259878275TS</t>
  </si>
  <si>
    <t>115986</t>
  </si>
  <si>
    <t>XT259871833TS</t>
  </si>
  <si>
    <t>30670</t>
  </si>
  <si>
    <t>117957</t>
  </si>
  <si>
    <t>XT259902765TS</t>
  </si>
  <si>
    <t>33650</t>
  </si>
  <si>
    <t>114943</t>
  </si>
  <si>
    <t>XT259876169TS</t>
  </si>
  <si>
    <t>115129</t>
  </si>
  <si>
    <t>XT259897481TS</t>
  </si>
  <si>
    <t>37130</t>
  </si>
  <si>
    <t>117113</t>
  </si>
  <si>
    <t>XT259830462TS</t>
  </si>
  <si>
    <t>38450</t>
  </si>
  <si>
    <t>118201</t>
  </si>
  <si>
    <t>XT259812469TS</t>
  </si>
  <si>
    <t>115881</t>
  </si>
  <si>
    <t>XT259858369TS</t>
  </si>
  <si>
    <t>116699</t>
  </si>
  <si>
    <t>XT259884338TS</t>
  </si>
  <si>
    <t>42155</t>
  </si>
  <si>
    <t>115107</t>
  </si>
  <si>
    <t>XT259902164TS</t>
  </si>
  <si>
    <t>45680</t>
  </si>
  <si>
    <t>116760</t>
  </si>
  <si>
    <t>XT259906515TS</t>
  </si>
  <si>
    <t>116788</t>
  </si>
  <si>
    <t>XT259880129TS</t>
  </si>
  <si>
    <t>56150</t>
  </si>
  <si>
    <t>117632</t>
  </si>
  <si>
    <t>XT259860610TS</t>
  </si>
  <si>
    <t>59250</t>
  </si>
  <si>
    <t>115739</t>
  </si>
  <si>
    <t>XT259914445TS</t>
  </si>
  <si>
    <t>59494</t>
  </si>
  <si>
    <t>117725</t>
  </si>
  <si>
    <t>XT259842085TS</t>
  </si>
  <si>
    <t>112720</t>
  </si>
  <si>
    <t>XT259819113TS</t>
  </si>
  <si>
    <t>116698</t>
  </si>
  <si>
    <t>XT259876115TS</t>
  </si>
  <si>
    <t>67240</t>
  </si>
  <si>
    <t>116662</t>
  </si>
  <si>
    <t>XT259883200TS</t>
  </si>
  <si>
    <t>113806</t>
  </si>
  <si>
    <t>XT259812322TS</t>
  </si>
  <si>
    <t>69220</t>
  </si>
  <si>
    <t>115289</t>
  </si>
  <si>
    <t>XT259873542TS</t>
  </si>
  <si>
    <t>114390</t>
  </si>
  <si>
    <t>XT259856354TS</t>
  </si>
  <si>
    <t>118083</t>
  </si>
  <si>
    <t>XT259894851TS</t>
  </si>
  <si>
    <t>115577</t>
  </si>
  <si>
    <t>XT259860504TS</t>
  </si>
  <si>
    <t>117537</t>
  </si>
  <si>
    <t>XT259866731TS</t>
  </si>
  <si>
    <t>78510</t>
  </si>
  <si>
    <t>118420</t>
  </si>
  <si>
    <t>XT259868278TS</t>
  </si>
  <si>
    <t>86550</t>
  </si>
  <si>
    <t>115159</t>
  </si>
  <si>
    <t>XT259813138TS</t>
  </si>
  <si>
    <t>17140</t>
  </si>
  <si>
    <t>117918</t>
  </si>
  <si>
    <t>XT259926571TS</t>
  </si>
  <si>
    <t>27160</t>
  </si>
  <si>
    <t>117162</t>
  </si>
  <si>
    <t>XT259915843TS</t>
  </si>
  <si>
    <t>31520</t>
  </si>
  <si>
    <t>117595</t>
  </si>
  <si>
    <t>XT259961397TS</t>
  </si>
  <si>
    <t>115696</t>
  </si>
  <si>
    <t>XT259927152TS</t>
  </si>
  <si>
    <t>117868</t>
  </si>
  <si>
    <t>XT259967386TS</t>
  </si>
  <si>
    <t>116798</t>
  </si>
  <si>
    <t>XT259974183TS</t>
  </si>
  <si>
    <t>51130</t>
  </si>
  <si>
    <t>118488</t>
  </si>
  <si>
    <t>XT259957653TS</t>
  </si>
  <si>
    <t>115103</t>
  </si>
  <si>
    <t>XT259957208TS</t>
  </si>
  <si>
    <t>111550</t>
  </si>
  <si>
    <t>XT259923235TS</t>
  </si>
  <si>
    <t>56250</t>
  </si>
  <si>
    <t>113075</t>
  </si>
  <si>
    <t>XT259958322TS</t>
  </si>
  <si>
    <t>57950</t>
  </si>
  <si>
    <t>115309</t>
  </si>
  <si>
    <t>XT259970442TS</t>
  </si>
  <si>
    <t>64320</t>
  </si>
  <si>
    <t>116211</t>
  </si>
  <si>
    <t>XT259972593TS</t>
  </si>
  <si>
    <t>74580</t>
  </si>
  <si>
    <t>118697</t>
  </si>
  <si>
    <t>XT259966037TS</t>
  </si>
  <si>
    <t>118407</t>
  </si>
  <si>
    <t>XT259944867TS</t>
  </si>
  <si>
    <t>117843</t>
  </si>
  <si>
    <t>XT259930338TS</t>
  </si>
  <si>
    <t>81150</t>
  </si>
  <si>
    <t>116188</t>
  </si>
  <si>
    <t>XT259927400TS</t>
  </si>
  <si>
    <t>91420</t>
  </si>
  <si>
    <t>118280</t>
  </si>
  <si>
    <t>XT259967077TS</t>
  </si>
  <si>
    <t>116769</t>
  </si>
  <si>
    <t>XT259936675TS</t>
  </si>
  <si>
    <t>114147</t>
  </si>
  <si>
    <t>XT259936980TS</t>
  </si>
  <si>
    <t>118709</t>
  </si>
  <si>
    <t>XT260009815TS</t>
  </si>
  <si>
    <t>113457</t>
  </si>
  <si>
    <t>XT260003185TS</t>
  </si>
  <si>
    <t>118611</t>
  </si>
  <si>
    <t>XT259999812TS</t>
  </si>
  <si>
    <t>42190</t>
  </si>
  <si>
    <t>117391</t>
  </si>
  <si>
    <t>XT260037326TS</t>
  </si>
  <si>
    <t>117226</t>
  </si>
  <si>
    <t>XT260033531TS</t>
  </si>
  <si>
    <t>46000</t>
  </si>
  <si>
    <t>116877</t>
  </si>
  <si>
    <t>XT260014373TS</t>
  </si>
  <si>
    <t>117850</t>
  </si>
  <si>
    <t>XT260016414TS</t>
  </si>
  <si>
    <t>56110</t>
  </si>
  <si>
    <t>117696</t>
  </si>
  <si>
    <t>XT260023401TS</t>
  </si>
  <si>
    <t>116175</t>
  </si>
  <si>
    <t>XT260024251TS</t>
  </si>
  <si>
    <t>118603</t>
  </si>
  <si>
    <t>XT260020246TS</t>
  </si>
  <si>
    <t>67200</t>
  </si>
  <si>
    <t>118851</t>
  </si>
  <si>
    <t>XT260010685TS</t>
  </si>
  <si>
    <t>118705</t>
  </si>
  <si>
    <t>XT260028995TS</t>
  </si>
  <si>
    <t>114543</t>
  </si>
  <si>
    <t>XT260009254TS</t>
  </si>
  <si>
    <t>114190</t>
  </si>
  <si>
    <t>XT260003702TS</t>
  </si>
  <si>
    <t>118657</t>
  </si>
  <si>
    <t>XT260000706TS</t>
  </si>
  <si>
    <t>119023</t>
  </si>
  <si>
    <t>XT260014360TS</t>
  </si>
  <si>
    <t>113185</t>
  </si>
  <si>
    <t>XT260010558TS</t>
  </si>
  <si>
    <t>13624020</t>
  </si>
  <si>
    <t>1150017</t>
  </si>
  <si>
    <t>Ramalho Vanda</t>
  </si>
  <si>
    <t>XT328895673TS</t>
  </si>
  <si>
    <t>4450208</t>
  </si>
  <si>
    <t>Perzadayeva Jamilya</t>
  </si>
  <si>
    <t>XT328868942TS</t>
  </si>
  <si>
    <t>5400687</t>
  </si>
  <si>
    <t>Molles Eileen</t>
  </si>
  <si>
    <t>XT328923754TS</t>
  </si>
  <si>
    <t>XT329005016TS</t>
  </si>
  <si>
    <t>2640073</t>
  </si>
  <si>
    <t>Lind Isac</t>
  </si>
  <si>
    <t>XT329002712TS</t>
  </si>
  <si>
    <t>2500926</t>
  </si>
  <si>
    <t>Henderson Meghan</t>
  </si>
  <si>
    <t>XT329054051TS</t>
  </si>
  <si>
    <t>2765419</t>
  </si>
  <si>
    <t>Shkolnick Maxim</t>
  </si>
  <si>
    <t>XT329071390TS</t>
  </si>
  <si>
    <t>1400074</t>
  </si>
  <si>
    <t>Silva Mariana</t>
  </si>
  <si>
    <t>XT329261751TS</t>
  </si>
  <si>
    <t>1700093</t>
  </si>
  <si>
    <t>coelho cristina</t>
  </si>
  <si>
    <t>XT329268088TS</t>
  </si>
  <si>
    <t>2530229</t>
  </si>
  <si>
    <t>Krall Brittney</t>
  </si>
  <si>
    <t>XT329652219TS</t>
  </si>
  <si>
    <t>2890040</t>
  </si>
  <si>
    <t>Caria Telma</t>
  </si>
  <si>
    <t>XT329636281TS</t>
  </si>
  <si>
    <t>2765095</t>
  </si>
  <si>
    <t>Sousa Catia</t>
  </si>
  <si>
    <t>XT329997427TS</t>
  </si>
  <si>
    <t>4050637</t>
  </si>
  <si>
    <t>Ambar Graziella</t>
  </si>
  <si>
    <t>XT330062850TS</t>
  </si>
  <si>
    <t>XT330065768TS</t>
  </si>
  <si>
    <t>XT330066701TS</t>
  </si>
  <si>
    <t>1000109</t>
  </si>
  <si>
    <t>Bereznikova Ekaterina</t>
  </si>
  <si>
    <t>XT330157212TS</t>
  </si>
  <si>
    <t>1100-391</t>
  </si>
  <si>
    <t>228HA</t>
  </si>
  <si>
    <t>118312</t>
  </si>
  <si>
    <t>XT330178291TS</t>
  </si>
  <si>
    <t>2640546</t>
  </si>
  <si>
    <t>Marques Sara</t>
  </si>
  <si>
    <t>XT330172104TS</t>
  </si>
  <si>
    <t>2655477</t>
  </si>
  <si>
    <t>Zhulavska Lyubov</t>
  </si>
  <si>
    <t>XT330151081TS</t>
  </si>
  <si>
    <t>4430169</t>
  </si>
  <si>
    <t>Collia Maria Rosaria</t>
  </si>
  <si>
    <t>XT330212951TS</t>
  </si>
  <si>
    <t>8800216</t>
  </si>
  <si>
    <t>Mirhoseini Krista</t>
  </si>
  <si>
    <t>XT330268394TS</t>
  </si>
  <si>
    <t>13624021</t>
  </si>
  <si>
    <t>17002</t>
  </si>
  <si>
    <t>101076</t>
  </si>
  <si>
    <t>XT413735942TS</t>
  </si>
  <si>
    <t>50259</t>
  </si>
  <si>
    <t>106492</t>
  </si>
  <si>
    <t>XT413860675TS</t>
  </si>
  <si>
    <t>04442</t>
  </si>
  <si>
    <t>106669</t>
  </si>
  <si>
    <t>XT413878376TS</t>
  </si>
  <si>
    <t>21109</t>
  </si>
  <si>
    <t>105708</t>
  </si>
  <si>
    <t>XT413866245TS</t>
  </si>
  <si>
    <t>74547</t>
  </si>
  <si>
    <t>107381</t>
  </si>
  <si>
    <t>XT413880406TS</t>
  </si>
  <si>
    <t>75428</t>
  </si>
  <si>
    <t>103617</t>
  </si>
  <si>
    <t>XT413873847TS</t>
  </si>
  <si>
    <t>80799</t>
  </si>
  <si>
    <t>106149</t>
  </si>
  <si>
    <t>XT413883708TS</t>
  </si>
  <si>
    <t>106876</t>
  </si>
  <si>
    <t>XT413876707TS</t>
  </si>
  <si>
    <t>03502</t>
  </si>
  <si>
    <t>105857</t>
  </si>
  <si>
    <t>XT413903800TS</t>
  </si>
  <si>
    <t>28041</t>
  </si>
  <si>
    <t>105391</t>
  </si>
  <si>
    <t>XT413903654TS</t>
  </si>
  <si>
    <t>2900</t>
  </si>
  <si>
    <t>106542</t>
  </si>
  <si>
    <t>XT413896542TS</t>
  </si>
  <si>
    <t>45279</t>
  </si>
  <si>
    <t>107360</t>
  </si>
  <si>
    <t>XT413889776TS</t>
  </si>
  <si>
    <t>106849</t>
  </si>
  <si>
    <t>XT413900984TS</t>
  </si>
  <si>
    <t>64739</t>
  </si>
  <si>
    <t>106700</t>
  </si>
  <si>
    <t>XT413890519TS</t>
  </si>
  <si>
    <t>14532</t>
  </si>
  <si>
    <t>106744</t>
  </si>
  <si>
    <t>XT413910350TS</t>
  </si>
  <si>
    <t>15230</t>
  </si>
  <si>
    <t>106069</t>
  </si>
  <si>
    <t>XT413910955TS</t>
  </si>
  <si>
    <t>30890</t>
  </si>
  <si>
    <t>107935</t>
  </si>
  <si>
    <t>XT413910933TS</t>
  </si>
  <si>
    <t>33617</t>
  </si>
  <si>
    <t>106649</t>
  </si>
  <si>
    <t>XT413908271TS</t>
  </si>
  <si>
    <t>41379</t>
  </si>
  <si>
    <t>107472</t>
  </si>
  <si>
    <t>XT413910451TS</t>
  </si>
  <si>
    <t>4143 LR</t>
  </si>
  <si>
    <t>107967</t>
  </si>
  <si>
    <t>XT413910394TS</t>
  </si>
  <si>
    <t>5700</t>
  </si>
  <si>
    <t>107271</t>
  </si>
  <si>
    <t>XT413904650TS</t>
  </si>
  <si>
    <t>64380</t>
  </si>
  <si>
    <t>106701</t>
  </si>
  <si>
    <t>XT413905156TS</t>
  </si>
  <si>
    <t>68526</t>
  </si>
  <si>
    <t>107112</t>
  </si>
  <si>
    <t>XT413909325TS</t>
  </si>
  <si>
    <t>106177</t>
  </si>
  <si>
    <t>XT413909351TS</t>
  </si>
  <si>
    <t>106165</t>
  </si>
  <si>
    <t>XT413909396TS</t>
  </si>
  <si>
    <t>71116</t>
  </si>
  <si>
    <t>106925</t>
  </si>
  <si>
    <t>XT413911465TS</t>
  </si>
  <si>
    <t>91096</t>
  </si>
  <si>
    <t>107205</t>
  </si>
  <si>
    <t>XT413905315TS</t>
  </si>
  <si>
    <t>105449</t>
  </si>
  <si>
    <t>XT413916587TS</t>
  </si>
  <si>
    <t>105195</t>
  </si>
  <si>
    <t>XT413916613TS</t>
  </si>
  <si>
    <t>2015 JJ</t>
  </si>
  <si>
    <t>108280</t>
  </si>
  <si>
    <t>XT413917993TS</t>
  </si>
  <si>
    <t>106869</t>
  </si>
  <si>
    <t>XT413918937TS</t>
  </si>
  <si>
    <t>106079</t>
  </si>
  <si>
    <t>XT413917021TS</t>
  </si>
  <si>
    <t>28035</t>
  </si>
  <si>
    <t>106512</t>
  </si>
  <si>
    <t>XT413917959TS</t>
  </si>
  <si>
    <t>31228</t>
  </si>
  <si>
    <t>107721</t>
  </si>
  <si>
    <t>XT413920927TS</t>
  </si>
  <si>
    <t>3500</t>
  </si>
  <si>
    <t>104726</t>
  </si>
  <si>
    <t>XT413914833TS</t>
  </si>
  <si>
    <t>38704</t>
  </si>
  <si>
    <t>107049</t>
  </si>
  <si>
    <t>XT413912069TS</t>
  </si>
  <si>
    <t>4130</t>
  </si>
  <si>
    <t>108007</t>
  </si>
  <si>
    <t>XT413917260TS</t>
  </si>
  <si>
    <t>426 69</t>
  </si>
  <si>
    <t>105871</t>
  </si>
  <si>
    <t>XT413916105TS</t>
  </si>
  <si>
    <t>46519</t>
  </si>
  <si>
    <t>106770</t>
  </si>
  <si>
    <t>XT413912435TS</t>
  </si>
  <si>
    <t>47533</t>
  </si>
  <si>
    <t>106187</t>
  </si>
  <si>
    <t>XT413918472TS</t>
  </si>
  <si>
    <t>108336</t>
  </si>
  <si>
    <t>XT413912554TS</t>
  </si>
  <si>
    <t>50937</t>
  </si>
  <si>
    <t>106457</t>
  </si>
  <si>
    <t>XT413915238TS</t>
  </si>
  <si>
    <t>53773</t>
  </si>
  <si>
    <t>107805</t>
  </si>
  <si>
    <t>XT413916159TS</t>
  </si>
  <si>
    <t>55257</t>
  </si>
  <si>
    <t>107478</t>
  </si>
  <si>
    <t>XT413915913TS</t>
  </si>
  <si>
    <t>59075</t>
  </si>
  <si>
    <t>107443</t>
  </si>
  <si>
    <t>XT413913356TS</t>
  </si>
  <si>
    <t>65199</t>
  </si>
  <si>
    <t>107948</t>
  </si>
  <si>
    <t>XT413912744TS</t>
  </si>
  <si>
    <t>65462</t>
  </si>
  <si>
    <t>103878</t>
  </si>
  <si>
    <t>XT413918375TS</t>
  </si>
  <si>
    <t>69251</t>
  </si>
  <si>
    <t>108018</t>
  </si>
  <si>
    <t>XT413916975TS</t>
  </si>
  <si>
    <t>72072</t>
  </si>
  <si>
    <t>106907</t>
  </si>
  <si>
    <t>XT413918659TS</t>
  </si>
  <si>
    <t>104786</t>
  </si>
  <si>
    <t>XT413918821TS</t>
  </si>
  <si>
    <t>7475 BC</t>
  </si>
  <si>
    <t>106846</t>
  </si>
  <si>
    <t>XT413915706TS</t>
  </si>
  <si>
    <t>107172</t>
  </si>
  <si>
    <t>XT413915737TS</t>
  </si>
  <si>
    <t>107420</t>
  </si>
  <si>
    <t>XT413917199TS</t>
  </si>
  <si>
    <t>83550</t>
  </si>
  <si>
    <t>105766</t>
  </si>
  <si>
    <t>XT413917052TS</t>
  </si>
  <si>
    <t>105974</t>
  </si>
  <si>
    <t>XT413917401TS</t>
  </si>
  <si>
    <t>106668</t>
  </si>
  <si>
    <t>XT413917432TS</t>
  </si>
  <si>
    <t>106909</t>
  </si>
  <si>
    <t>XT413913585TS</t>
  </si>
  <si>
    <t>86989</t>
  </si>
  <si>
    <t>106920</t>
  </si>
  <si>
    <t>XT413916644TS</t>
  </si>
  <si>
    <t>94239</t>
  </si>
  <si>
    <t>107906</t>
  </si>
  <si>
    <t>XT413918000TS</t>
  </si>
  <si>
    <t>107923</t>
  </si>
  <si>
    <t>XT413918203TS</t>
  </si>
  <si>
    <t>96179</t>
  </si>
  <si>
    <t>103237</t>
  </si>
  <si>
    <t>XT413911925TS</t>
  </si>
  <si>
    <t>08339</t>
  </si>
  <si>
    <t>105653</t>
  </si>
  <si>
    <t>XT413926859TS</t>
  </si>
  <si>
    <t>104913</t>
  </si>
  <si>
    <t>XT413927085TS</t>
  </si>
  <si>
    <t>107228</t>
  </si>
  <si>
    <t>XT413930898TS</t>
  </si>
  <si>
    <t>107581</t>
  </si>
  <si>
    <t>XT413933510TS</t>
  </si>
  <si>
    <t>2342 BM</t>
  </si>
  <si>
    <t>108006</t>
  </si>
  <si>
    <t>XT413931235TS</t>
  </si>
  <si>
    <t>106191</t>
  </si>
  <si>
    <t>XT413927718TS</t>
  </si>
  <si>
    <t>28003</t>
  </si>
  <si>
    <t>105111</t>
  </si>
  <si>
    <t>XT413932735TS</t>
  </si>
  <si>
    <t>28007</t>
  </si>
  <si>
    <t>105675</t>
  </si>
  <si>
    <t>XT413929356TS</t>
  </si>
  <si>
    <t>28935</t>
  </si>
  <si>
    <t>103616</t>
  </si>
  <si>
    <t>XT413932655TS</t>
  </si>
  <si>
    <t>33161</t>
  </si>
  <si>
    <t>108278</t>
  </si>
  <si>
    <t>XT413927545TS</t>
  </si>
  <si>
    <t>3703 BG</t>
  </si>
  <si>
    <t>106339</t>
  </si>
  <si>
    <t>XT413930345TS</t>
  </si>
  <si>
    <t>59329</t>
  </si>
  <si>
    <t>106761</t>
  </si>
  <si>
    <t>XT413932298TS</t>
  </si>
  <si>
    <t>664 92</t>
  </si>
  <si>
    <t>106087</t>
  </si>
  <si>
    <t>XT413933015TS</t>
  </si>
  <si>
    <t>66606</t>
  </si>
  <si>
    <t>107292</t>
  </si>
  <si>
    <t>XT413925399TS</t>
  </si>
  <si>
    <t>67227</t>
  </si>
  <si>
    <t>107934</t>
  </si>
  <si>
    <t>XT413922622TS</t>
  </si>
  <si>
    <t>68165</t>
  </si>
  <si>
    <t>106678</t>
  </si>
  <si>
    <t>XT413933775TS</t>
  </si>
  <si>
    <t>70188</t>
  </si>
  <si>
    <t>106510</t>
  </si>
  <si>
    <t>XT413926920TS</t>
  </si>
  <si>
    <t>73230</t>
  </si>
  <si>
    <t>106122</t>
  </si>
  <si>
    <t>XT413935303TS</t>
  </si>
  <si>
    <t>107540</t>
  </si>
  <si>
    <t>XT413933055TS</t>
  </si>
  <si>
    <t>83329</t>
  </si>
  <si>
    <t>107251</t>
  </si>
  <si>
    <t>XT413932514TS</t>
  </si>
  <si>
    <t>93057</t>
  </si>
  <si>
    <t>107737</t>
  </si>
  <si>
    <t>XT413932094TS</t>
  </si>
  <si>
    <t>96114</t>
  </si>
  <si>
    <t>107302</t>
  </si>
  <si>
    <t>XT413935453TS</t>
  </si>
  <si>
    <t>1160</t>
  </si>
  <si>
    <t>104274</t>
  </si>
  <si>
    <t>XT413966331TS</t>
  </si>
  <si>
    <t>131 40</t>
  </si>
  <si>
    <t>105637</t>
  </si>
  <si>
    <t>XT413956042TS</t>
  </si>
  <si>
    <t>14469</t>
  </si>
  <si>
    <t>104168</t>
  </si>
  <si>
    <t>XT413954934TS</t>
  </si>
  <si>
    <t>2283</t>
  </si>
  <si>
    <t>105175</t>
  </si>
  <si>
    <t>XT413969355TS</t>
  </si>
  <si>
    <t>23611</t>
  </si>
  <si>
    <t>108067</t>
  </si>
  <si>
    <t>XT413943097TS</t>
  </si>
  <si>
    <t>269 35</t>
  </si>
  <si>
    <t>103803</t>
  </si>
  <si>
    <t>XT413944628TS</t>
  </si>
  <si>
    <t>2820</t>
  </si>
  <si>
    <t>104378</t>
  </si>
  <si>
    <t>XT413953236TS</t>
  </si>
  <si>
    <t>28329</t>
  </si>
  <si>
    <t>107501</t>
  </si>
  <si>
    <t>XT413945889TS</t>
  </si>
  <si>
    <t>105273</t>
  </si>
  <si>
    <t>XT413943928TS</t>
  </si>
  <si>
    <t>37213</t>
  </si>
  <si>
    <t>108078</t>
  </si>
  <si>
    <t>XT413951779TS</t>
  </si>
  <si>
    <t>44575</t>
  </si>
  <si>
    <t>106349</t>
  </si>
  <si>
    <t>XT413954829TS</t>
  </si>
  <si>
    <t>46200</t>
  </si>
  <si>
    <t>106688</t>
  </si>
  <si>
    <t>XT413964260TS</t>
  </si>
  <si>
    <t>50171</t>
  </si>
  <si>
    <t>107489</t>
  </si>
  <si>
    <t>XT413943242TS</t>
  </si>
  <si>
    <t>63853</t>
  </si>
  <si>
    <t>105334</t>
  </si>
  <si>
    <t>XT413953655TS</t>
  </si>
  <si>
    <t>67098</t>
  </si>
  <si>
    <t>107392</t>
  </si>
  <si>
    <t>XT413959225TS</t>
  </si>
  <si>
    <t>72762</t>
  </si>
  <si>
    <t>107751</t>
  </si>
  <si>
    <t>XT413964976TS</t>
  </si>
  <si>
    <t>79774</t>
  </si>
  <si>
    <t>105307</t>
  </si>
  <si>
    <t>XT413963587TS</t>
  </si>
  <si>
    <t>82024</t>
  </si>
  <si>
    <t>108206</t>
  </si>
  <si>
    <t>XT413959361TS</t>
  </si>
  <si>
    <t>106219</t>
  </si>
  <si>
    <t>XT413941516TS</t>
  </si>
  <si>
    <t>106757</t>
  </si>
  <si>
    <t>XT413951371TS</t>
  </si>
  <si>
    <t>92280</t>
  </si>
  <si>
    <t>107928</t>
  </si>
  <si>
    <t>XT413954069TS</t>
  </si>
  <si>
    <t>03690</t>
  </si>
  <si>
    <t>104424</t>
  </si>
  <si>
    <t>XT413995219TS</t>
  </si>
  <si>
    <t>131 52</t>
  </si>
  <si>
    <t>107116</t>
  </si>
  <si>
    <t>XT413973200TS</t>
  </si>
  <si>
    <t>13156</t>
  </si>
  <si>
    <t>105534</t>
  </si>
  <si>
    <t>XT413997807TS</t>
  </si>
  <si>
    <t>17300</t>
  </si>
  <si>
    <t>107700</t>
  </si>
  <si>
    <t>XT413983309TS</t>
  </si>
  <si>
    <t>1791 DG</t>
  </si>
  <si>
    <t>106800</t>
  </si>
  <si>
    <t>XT413977762TS</t>
  </si>
  <si>
    <t>108110</t>
  </si>
  <si>
    <t>XT413983272TS</t>
  </si>
  <si>
    <t>22880</t>
  </si>
  <si>
    <t>108642</t>
  </si>
  <si>
    <t>XT413992892TS</t>
  </si>
  <si>
    <t>2512</t>
  </si>
  <si>
    <t>107658</t>
  </si>
  <si>
    <t>XT413991716TS</t>
  </si>
  <si>
    <t>106321</t>
  </si>
  <si>
    <t>XT413974721TS</t>
  </si>
  <si>
    <t>3037 ED</t>
  </si>
  <si>
    <t>102823</t>
  </si>
  <si>
    <t>XT413975801TS</t>
  </si>
  <si>
    <t>33330</t>
  </si>
  <si>
    <t>108065</t>
  </si>
  <si>
    <t>XT413989385TS</t>
  </si>
  <si>
    <t>39112</t>
  </si>
  <si>
    <t>105117</t>
  </si>
  <si>
    <t>XT413984065TS</t>
  </si>
  <si>
    <t>3994 ZP</t>
  </si>
  <si>
    <t>95518</t>
  </si>
  <si>
    <t>XT413977626TS</t>
  </si>
  <si>
    <t>40470</t>
  </si>
  <si>
    <t>107587</t>
  </si>
  <si>
    <t>XT413989575TS</t>
  </si>
  <si>
    <t>45257</t>
  </si>
  <si>
    <t>106543</t>
  </si>
  <si>
    <t>XT413982158TS</t>
  </si>
  <si>
    <t>55118</t>
  </si>
  <si>
    <t>107105</t>
  </si>
  <si>
    <t>XT413992376TS</t>
  </si>
  <si>
    <t>5683 LV</t>
  </si>
  <si>
    <t>108343</t>
  </si>
  <si>
    <t>XT413993014TS</t>
  </si>
  <si>
    <t>587 54</t>
  </si>
  <si>
    <t>106144</t>
  </si>
  <si>
    <t>XT413983581TS</t>
  </si>
  <si>
    <t>106694</t>
  </si>
  <si>
    <t>XT413996302TS</t>
  </si>
  <si>
    <t>108449</t>
  </si>
  <si>
    <t>XT413990993TS</t>
  </si>
  <si>
    <t>106724</t>
  </si>
  <si>
    <t>XT413978272TS</t>
  </si>
  <si>
    <t>108072</t>
  </si>
  <si>
    <t>XT413984193TS</t>
  </si>
  <si>
    <t>85521</t>
  </si>
  <si>
    <t>107230</t>
  </si>
  <si>
    <t>XT413994947TS</t>
  </si>
  <si>
    <t>107497</t>
  </si>
  <si>
    <t>XT413982232TS</t>
  </si>
  <si>
    <t>88512</t>
  </si>
  <si>
    <t>108303</t>
  </si>
  <si>
    <t>XT413986631TS</t>
  </si>
  <si>
    <t>102519</t>
  </si>
  <si>
    <t>XT413987518TS</t>
  </si>
  <si>
    <t>90482</t>
  </si>
  <si>
    <t>107333</t>
  </si>
  <si>
    <t>XT413984635TS</t>
  </si>
  <si>
    <t>04157</t>
  </si>
  <si>
    <t>106521</t>
  </si>
  <si>
    <t>XT414015227TS</t>
  </si>
  <si>
    <t>06179</t>
  </si>
  <si>
    <t>107223</t>
  </si>
  <si>
    <t>XT414024419TS</t>
  </si>
  <si>
    <t>109104</t>
  </si>
  <si>
    <t>XT414024515TS</t>
  </si>
  <si>
    <t>108736</t>
  </si>
  <si>
    <t>XT414014884TS</t>
  </si>
  <si>
    <t>114 54</t>
  </si>
  <si>
    <t>107918</t>
  </si>
  <si>
    <t>XT414001165TS</t>
  </si>
  <si>
    <t>108742</t>
  </si>
  <si>
    <t>XT414021960TS</t>
  </si>
  <si>
    <t>1230</t>
  </si>
  <si>
    <t>108617</t>
  </si>
  <si>
    <t>XT414004309TS</t>
  </si>
  <si>
    <t>1318 RW</t>
  </si>
  <si>
    <t>107262</t>
  </si>
  <si>
    <t>XT414015893TS</t>
  </si>
  <si>
    <t>236 38</t>
  </si>
  <si>
    <t>108217</t>
  </si>
  <si>
    <t>XT414008570TS</t>
  </si>
  <si>
    <t>XT414015292TS</t>
  </si>
  <si>
    <t>2770</t>
  </si>
  <si>
    <t>107678</t>
  </si>
  <si>
    <t>XT414011931TS</t>
  </si>
  <si>
    <t>28036</t>
  </si>
  <si>
    <t>107823</t>
  </si>
  <si>
    <t>XT414008376TS</t>
  </si>
  <si>
    <t>109134</t>
  </si>
  <si>
    <t>XT414017885TS</t>
  </si>
  <si>
    <t>109317</t>
  </si>
  <si>
    <t>XT414021324TS</t>
  </si>
  <si>
    <t>32760</t>
  </si>
  <si>
    <t>107951</t>
  </si>
  <si>
    <t>XT414023210TS</t>
  </si>
  <si>
    <t>110051</t>
  </si>
  <si>
    <t>XT414015743TS</t>
  </si>
  <si>
    <t>46514</t>
  </si>
  <si>
    <t>106063</t>
  </si>
  <si>
    <t>XT414025771TS</t>
  </si>
  <si>
    <t>4781 AH</t>
  </si>
  <si>
    <t>108458</t>
  </si>
  <si>
    <t>XT414025547TS</t>
  </si>
  <si>
    <t>48147</t>
  </si>
  <si>
    <t>108394</t>
  </si>
  <si>
    <t>XT414008858TS</t>
  </si>
  <si>
    <t>49176</t>
  </si>
  <si>
    <t>107529</t>
  </si>
  <si>
    <t>XT414020964TS</t>
  </si>
  <si>
    <t>110301</t>
  </si>
  <si>
    <t>XT414024039TS</t>
  </si>
  <si>
    <t>53117</t>
  </si>
  <si>
    <t>106152</t>
  </si>
  <si>
    <t>XT414013932TS</t>
  </si>
  <si>
    <t>53129</t>
  </si>
  <si>
    <t>107086</t>
  </si>
  <si>
    <t>XT414010627TS</t>
  </si>
  <si>
    <t>63110</t>
  </si>
  <si>
    <t>106637</t>
  </si>
  <si>
    <t>XT414026370TS</t>
  </si>
  <si>
    <t>64297</t>
  </si>
  <si>
    <t>109239</t>
  </si>
  <si>
    <t>XT414012234TS</t>
  </si>
  <si>
    <t>65719</t>
  </si>
  <si>
    <t>108264</t>
  </si>
  <si>
    <t>XT414014059TS</t>
  </si>
  <si>
    <t>70327</t>
  </si>
  <si>
    <t>109871</t>
  </si>
  <si>
    <t>XT414020451TS</t>
  </si>
  <si>
    <t>105783</t>
  </si>
  <si>
    <t>XT414013274TS</t>
  </si>
  <si>
    <t>73466</t>
  </si>
  <si>
    <t>108788</t>
  </si>
  <si>
    <t>XT414024189TS</t>
  </si>
  <si>
    <t>107759</t>
  </si>
  <si>
    <t>XT414020893TS</t>
  </si>
  <si>
    <t>80336</t>
  </si>
  <si>
    <t>105625</t>
  </si>
  <si>
    <t>XT414009460TS</t>
  </si>
  <si>
    <t>8101</t>
  </si>
  <si>
    <t>108964</t>
  </si>
  <si>
    <t>XT414026746TS</t>
  </si>
  <si>
    <t>82041</t>
  </si>
  <si>
    <t>106987</t>
  </si>
  <si>
    <t>XT414010397TS</t>
  </si>
  <si>
    <t>83083</t>
  </si>
  <si>
    <t>105030</t>
  </si>
  <si>
    <t>XT414020757TS</t>
  </si>
  <si>
    <t>108183</t>
  </si>
  <si>
    <t>XT414019524TS</t>
  </si>
  <si>
    <t>85276</t>
  </si>
  <si>
    <t>109484</t>
  </si>
  <si>
    <t>XT414023002TS</t>
  </si>
  <si>
    <t>86922</t>
  </si>
  <si>
    <t>108722</t>
  </si>
  <si>
    <t>XT414014703TS</t>
  </si>
  <si>
    <t>108383</t>
  </si>
  <si>
    <t>XT414014062TS</t>
  </si>
  <si>
    <t>8920</t>
  </si>
  <si>
    <t>106766</t>
  </si>
  <si>
    <t>XT414009235TS</t>
  </si>
  <si>
    <t>90425</t>
  </si>
  <si>
    <t>107444</t>
  </si>
  <si>
    <t>XT414003277TS</t>
  </si>
  <si>
    <t>99096</t>
  </si>
  <si>
    <t>109429</t>
  </si>
  <si>
    <t>XT414024643TS</t>
  </si>
  <si>
    <t>01920</t>
  </si>
  <si>
    <t>109426</t>
  </si>
  <si>
    <t>XT414048675TS</t>
  </si>
  <si>
    <t>02828</t>
  </si>
  <si>
    <t>109781</t>
  </si>
  <si>
    <t>XT414037633TS</t>
  </si>
  <si>
    <t>30657</t>
  </si>
  <si>
    <t>108274</t>
  </si>
  <si>
    <t>XT414032401TS</t>
  </si>
  <si>
    <t>31191</t>
  </si>
  <si>
    <t>108414</t>
  </si>
  <si>
    <t>XT414052848TS</t>
  </si>
  <si>
    <t>4000</t>
  </si>
  <si>
    <t>109357</t>
  </si>
  <si>
    <t>XT414046710TS</t>
  </si>
  <si>
    <t>46182</t>
  </si>
  <si>
    <t>107119</t>
  </si>
  <si>
    <t>XT414048494TS</t>
  </si>
  <si>
    <t>46446</t>
  </si>
  <si>
    <t>109042</t>
  </si>
  <si>
    <t>XT414040283TS</t>
  </si>
  <si>
    <t>48599</t>
  </si>
  <si>
    <t>108069</t>
  </si>
  <si>
    <t>XT414036995TS</t>
  </si>
  <si>
    <t>53173</t>
  </si>
  <si>
    <t>109173</t>
  </si>
  <si>
    <t>XT414053993TS</t>
  </si>
  <si>
    <t>5685 DE</t>
  </si>
  <si>
    <t>109562</t>
  </si>
  <si>
    <t>XT414053070TS</t>
  </si>
  <si>
    <t>109581</t>
  </si>
  <si>
    <t>XT414055478TS</t>
  </si>
  <si>
    <t>66271</t>
  </si>
  <si>
    <t>105265</t>
  </si>
  <si>
    <t>XT414030405TS</t>
  </si>
  <si>
    <t>74842</t>
  </si>
  <si>
    <t>110248</t>
  </si>
  <si>
    <t>XT414050056TS</t>
  </si>
  <si>
    <t>79232</t>
  </si>
  <si>
    <t>106532</t>
  </si>
  <si>
    <t>XT414035544TS</t>
  </si>
  <si>
    <t>109012</t>
  </si>
  <si>
    <t>XT414033680TS</t>
  </si>
  <si>
    <t>81247</t>
  </si>
  <si>
    <t>109108</t>
  </si>
  <si>
    <t>XT414039974TS</t>
  </si>
  <si>
    <t>109273</t>
  </si>
  <si>
    <t>XT414040411TS</t>
  </si>
  <si>
    <t>81829</t>
  </si>
  <si>
    <t>109180</t>
  </si>
  <si>
    <t>XT414056093TS</t>
  </si>
  <si>
    <t>110254</t>
  </si>
  <si>
    <t>XT414041315TS</t>
  </si>
  <si>
    <t>87452</t>
  </si>
  <si>
    <t>108473</t>
  </si>
  <si>
    <t>XT414060597TS</t>
  </si>
  <si>
    <t>106526</t>
  </si>
  <si>
    <t>XT414054398TS</t>
  </si>
  <si>
    <t>90530</t>
  </si>
  <si>
    <t>107849</t>
  </si>
  <si>
    <t>XT414034645TS</t>
  </si>
  <si>
    <t>97350</t>
  </si>
  <si>
    <t>109963</t>
  </si>
  <si>
    <t>XT414037094TS</t>
  </si>
  <si>
    <t>01097</t>
  </si>
  <si>
    <t>108859</t>
  </si>
  <si>
    <t>XT414086020TS</t>
  </si>
  <si>
    <t>06249</t>
  </si>
  <si>
    <t>109003</t>
  </si>
  <si>
    <t>XT414069891TS</t>
  </si>
  <si>
    <t>108799</t>
  </si>
  <si>
    <t>XT414067785TS</t>
  </si>
  <si>
    <t>08785</t>
  </si>
  <si>
    <t>108812</t>
  </si>
  <si>
    <t>XT414085302TS</t>
  </si>
  <si>
    <t>10559</t>
  </si>
  <si>
    <t>109201</t>
  </si>
  <si>
    <t>XT414072343TS</t>
  </si>
  <si>
    <t>1090</t>
  </si>
  <si>
    <t>97280</t>
  </si>
  <si>
    <t>XT414067224TS</t>
  </si>
  <si>
    <t>12590</t>
  </si>
  <si>
    <t>108703</t>
  </si>
  <si>
    <t>XT414084620TS</t>
  </si>
  <si>
    <t>15345</t>
  </si>
  <si>
    <t>109098</t>
  </si>
  <si>
    <t>XT414067839TS</t>
  </si>
  <si>
    <t>109737</t>
  </si>
  <si>
    <t>XT414077425TS</t>
  </si>
  <si>
    <t>1654 KH</t>
  </si>
  <si>
    <t>109432</t>
  </si>
  <si>
    <t>XT414080821TS</t>
  </si>
  <si>
    <t>16567</t>
  </si>
  <si>
    <t>108956</t>
  </si>
  <si>
    <t>XT414067652TS</t>
  </si>
  <si>
    <t>191 33</t>
  </si>
  <si>
    <t>109345</t>
  </si>
  <si>
    <t>XT414069980TS</t>
  </si>
  <si>
    <t>2070</t>
  </si>
  <si>
    <t>106933</t>
  </si>
  <si>
    <t>XT414085214TS</t>
  </si>
  <si>
    <t>107604</t>
  </si>
  <si>
    <t>XT414065965TS</t>
  </si>
  <si>
    <t>22763</t>
  </si>
  <si>
    <t>107908</t>
  </si>
  <si>
    <t>XT414080526TS</t>
  </si>
  <si>
    <t>109148</t>
  </si>
  <si>
    <t>XT414081040TS</t>
  </si>
  <si>
    <t>26725</t>
  </si>
  <si>
    <t>109230</t>
  </si>
  <si>
    <t>XT414070930TS</t>
  </si>
  <si>
    <t>27749</t>
  </si>
  <si>
    <t>109498</t>
  </si>
  <si>
    <t>XT414078160TS</t>
  </si>
  <si>
    <t>2791</t>
  </si>
  <si>
    <t>109395</t>
  </si>
  <si>
    <t>XT414077938TS</t>
  </si>
  <si>
    <t>30459</t>
  </si>
  <si>
    <t>109264</t>
  </si>
  <si>
    <t>XT414087365TS</t>
  </si>
  <si>
    <t>30629</t>
  </si>
  <si>
    <t>109690</t>
  </si>
  <si>
    <t>XT414076892TS</t>
  </si>
  <si>
    <t>108766</t>
  </si>
  <si>
    <t>XT414080027TS</t>
  </si>
  <si>
    <t>34576</t>
  </si>
  <si>
    <t>110388</t>
  </si>
  <si>
    <t>XT414083690TS</t>
  </si>
  <si>
    <t>4500</t>
  </si>
  <si>
    <t>109833</t>
  </si>
  <si>
    <t>XT414076075TS</t>
  </si>
  <si>
    <t>5531 KA</t>
  </si>
  <si>
    <t>107043</t>
  </si>
  <si>
    <t>XT414072520TS</t>
  </si>
  <si>
    <t>109775</t>
  </si>
  <si>
    <t>XT414082116TS</t>
  </si>
  <si>
    <t>63762</t>
  </si>
  <si>
    <t>107974</t>
  </si>
  <si>
    <t>XT414079681TS</t>
  </si>
  <si>
    <t>65307</t>
  </si>
  <si>
    <t>108195</t>
  </si>
  <si>
    <t>XT414081760TS</t>
  </si>
  <si>
    <t>67678</t>
  </si>
  <si>
    <t>108646</t>
  </si>
  <si>
    <t>XT414083479TS</t>
  </si>
  <si>
    <t>72631</t>
  </si>
  <si>
    <t>108376</t>
  </si>
  <si>
    <t>XT414069826TS</t>
  </si>
  <si>
    <t>8010</t>
  </si>
  <si>
    <t>107456</t>
  </si>
  <si>
    <t>XT414079117TS</t>
  </si>
  <si>
    <t>109219</t>
  </si>
  <si>
    <t>XT414071952TS</t>
  </si>
  <si>
    <t>110545</t>
  </si>
  <si>
    <t>XT414086360TS</t>
  </si>
  <si>
    <t>82237</t>
  </si>
  <si>
    <t>107091</t>
  </si>
  <si>
    <t>XT414065991TS</t>
  </si>
  <si>
    <t>85406</t>
  </si>
  <si>
    <t>110487</t>
  </si>
  <si>
    <t>XT414072581TS</t>
  </si>
  <si>
    <t>109241</t>
  </si>
  <si>
    <t>XT414083099TS</t>
  </si>
  <si>
    <t>86450</t>
  </si>
  <si>
    <t>110596</t>
  </si>
  <si>
    <t>XT414081190TS</t>
  </si>
  <si>
    <t>91564</t>
  </si>
  <si>
    <t>110650</t>
  </si>
  <si>
    <t>XT414080910TS</t>
  </si>
  <si>
    <t>93197</t>
  </si>
  <si>
    <t>107818</t>
  </si>
  <si>
    <t>XT414087011TS</t>
  </si>
  <si>
    <t>9380</t>
  </si>
  <si>
    <t>108384</t>
  </si>
  <si>
    <t>XT414070461TS</t>
  </si>
  <si>
    <t>95126</t>
  </si>
  <si>
    <t>109216</t>
  </si>
  <si>
    <t>XT414070016TS</t>
  </si>
  <si>
    <t>95488</t>
  </si>
  <si>
    <t>110029</t>
  </si>
  <si>
    <t>XT414064112TS</t>
  </si>
  <si>
    <t>107170</t>
  </si>
  <si>
    <t>XT414075866TS</t>
  </si>
  <si>
    <t>9972</t>
  </si>
  <si>
    <t>110103</t>
  </si>
  <si>
    <t>XT414063505TS</t>
  </si>
  <si>
    <t>06886</t>
  </si>
  <si>
    <t>107246</t>
  </si>
  <si>
    <t>XT414091775TS</t>
  </si>
  <si>
    <t>09500</t>
  </si>
  <si>
    <t>107435</t>
  </si>
  <si>
    <t>XT414099584TS</t>
  </si>
  <si>
    <t>12209</t>
  </si>
  <si>
    <t>110319</t>
  </si>
  <si>
    <t>XT414107657TS</t>
  </si>
  <si>
    <t>15324</t>
  </si>
  <si>
    <t>109234</t>
  </si>
  <si>
    <t>XT414100336TS</t>
  </si>
  <si>
    <t>16356</t>
  </si>
  <si>
    <t>109667</t>
  </si>
  <si>
    <t>XT414099496TS</t>
  </si>
  <si>
    <t>167 38</t>
  </si>
  <si>
    <t>108938</t>
  </si>
  <si>
    <t>XT414094882TS</t>
  </si>
  <si>
    <t>17489</t>
  </si>
  <si>
    <t>107643</t>
  </si>
  <si>
    <t>XT414102218TS</t>
  </si>
  <si>
    <t>21031</t>
  </si>
  <si>
    <t>110613</t>
  </si>
  <si>
    <t>XT414103045TS</t>
  </si>
  <si>
    <t>2151 JX</t>
  </si>
  <si>
    <t>107156</t>
  </si>
  <si>
    <t>XT414104236TS</t>
  </si>
  <si>
    <t>22119</t>
  </si>
  <si>
    <t>110011</t>
  </si>
  <si>
    <t>XT414106965TS</t>
  </si>
  <si>
    <t>2736</t>
  </si>
  <si>
    <t>110462</t>
  </si>
  <si>
    <t>XT414101985TS</t>
  </si>
  <si>
    <t>28790</t>
  </si>
  <si>
    <t>109472</t>
  </si>
  <si>
    <t>XT414096234TS</t>
  </si>
  <si>
    <t>416 83</t>
  </si>
  <si>
    <t>109308</t>
  </si>
  <si>
    <t>XT414096509TS</t>
  </si>
  <si>
    <t>109470</t>
  </si>
  <si>
    <t>XT414108887TS</t>
  </si>
  <si>
    <t>5591</t>
  </si>
  <si>
    <t>109568</t>
  </si>
  <si>
    <t>XT414107665TS</t>
  </si>
  <si>
    <t>58285</t>
  </si>
  <si>
    <t>108973</t>
  </si>
  <si>
    <t>XT414096693TS</t>
  </si>
  <si>
    <t>59174</t>
  </si>
  <si>
    <t>110247</t>
  </si>
  <si>
    <t>XT414102646TS</t>
  </si>
  <si>
    <t>108459</t>
  </si>
  <si>
    <t>XT414108621TS</t>
  </si>
  <si>
    <t>6708 AZ</t>
  </si>
  <si>
    <t>110187</t>
  </si>
  <si>
    <t>XT414106360TS</t>
  </si>
  <si>
    <t>67304</t>
  </si>
  <si>
    <t>109137</t>
  </si>
  <si>
    <t>XT414103964TS</t>
  </si>
  <si>
    <t>71083</t>
  </si>
  <si>
    <t>107245</t>
  </si>
  <si>
    <t>XT414106461TS</t>
  </si>
  <si>
    <t>71134</t>
  </si>
  <si>
    <t>107544</t>
  </si>
  <si>
    <t>XT414095171TS</t>
  </si>
  <si>
    <t>108188</t>
  </si>
  <si>
    <t>XT414093621TS</t>
  </si>
  <si>
    <t>109542</t>
  </si>
  <si>
    <t>XT414106356TS</t>
  </si>
  <si>
    <t>108263</t>
  </si>
  <si>
    <t>XT414104718TS</t>
  </si>
  <si>
    <t>78315</t>
  </si>
  <si>
    <t>109070</t>
  </si>
  <si>
    <t>XT414101265TS</t>
  </si>
  <si>
    <t>107579</t>
  </si>
  <si>
    <t>XT414107997TS</t>
  </si>
  <si>
    <t>109755</t>
  </si>
  <si>
    <t>XT414104151TS</t>
  </si>
  <si>
    <t>82418</t>
  </si>
  <si>
    <t>106469</t>
  </si>
  <si>
    <t>XT414096398TS</t>
  </si>
  <si>
    <t>108935</t>
  </si>
  <si>
    <t>XT414094834TS</t>
  </si>
  <si>
    <t>108894</t>
  </si>
  <si>
    <t>XT414097552TS</t>
  </si>
  <si>
    <t>9210</t>
  </si>
  <si>
    <t>105895</t>
  </si>
  <si>
    <t>XT414099607TS</t>
  </si>
  <si>
    <t>96328</t>
  </si>
  <si>
    <t>109653</t>
  </si>
  <si>
    <t>XT414096781TS</t>
  </si>
  <si>
    <t>12053</t>
  </si>
  <si>
    <t>109074</t>
  </si>
  <si>
    <t>XT414119584TS</t>
  </si>
  <si>
    <t>12167</t>
  </si>
  <si>
    <t>108939</t>
  </si>
  <si>
    <t>XT414114984TS</t>
  </si>
  <si>
    <t>110032</t>
  </si>
  <si>
    <t>XT414112949TS</t>
  </si>
  <si>
    <t>110628</t>
  </si>
  <si>
    <t>XT414121265TS</t>
  </si>
  <si>
    <t>107480</t>
  </si>
  <si>
    <t>XT414115185TS</t>
  </si>
  <si>
    <t>109921</t>
  </si>
  <si>
    <t>XT414118717TS</t>
  </si>
  <si>
    <t>108433</t>
  </si>
  <si>
    <t>XT414118822TS</t>
  </si>
  <si>
    <t>108378</t>
  </si>
  <si>
    <t>XT414119010TS</t>
  </si>
  <si>
    <t>26386</t>
  </si>
  <si>
    <t>109152</t>
  </si>
  <si>
    <t>XT414122022TS</t>
  </si>
  <si>
    <t>2732</t>
  </si>
  <si>
    <t>110543</t>
  </si>
  <si>
    <t>XT414114176TS</t>
  </si>
  <si>
    <t>3037 GA</t>
  </si>
  <si>
    <t>109112</t>
  </si>
  <si>
    <t>XT414114247TS</t>
  </si>
  <si>
    <t>3074</t>
  </si>
  <si>
    <t>109556</t>
  </si>
  <si>
    <t>XT414112419TS</t>
  </si>
  <si>
    <t>31558</t>
  </si>
  <si>
    <t>110440</t>
  </si>
  <si>
    <t>XT414120208TS</t>
  </si>
  <si>
    <t>3300</t>
  </si>
  <si>
    <t>106524</t>
  </si>
  <si>
    <t>XT414118252TS</t>
  </si>
  <si>
    <t>34128</t>
  </si>
  <si>
    <t>108439</t>
  </si>
  <si>
    <t>XT414115980TS</t>
  </si>
  <si>
    <t>3583 BK</t>
  </si>
  <si>
    <t>109463</t>
  </si>
  <si>
    <t>XT414115812TS</t>
  </si>
  <si>
    <t>42781</t>
  </si>
  <si>
    <t>105119</t>
  </si>
  <si>
    <t>XT414113839TS</t>
  </si>
  <si>
    <t>45147</t>
  </si>
  <si>
    <t>109393</t>
  </si>
  <si>
    <t>XT414121897TS</t>
  </si>
  <si>
    <t>108883</t>
  </si>
  <si>
    <t>XT414120018TS</t>
  </si>
  <si>
    <t>46244</t>
  </si>
  <si>
    <t>105934</t>
  </si>
  <si>
    <t>XT414126850TS</t>
  </si>
  <si>
    <t>49324</t>
  </si>
  <si>
    <t>108771</t>
  </si>
  <si>
    <t>XT414113944TS</t>
  </si>
  <si>
    <t>110055</t>
  </si>
  <si>
    <t>XT414118155TS</t>
  </si>
  <si>
    <t>51067</t>
  </si>
  <si>
    <t>107905</t>
  </si>
  <si>
    <t>XT414123592TS</t>
  </si>
  <si>
    <t>56330</t>
  </si>
  <si>
    <t>108908</t>
  </si>
  <si>
    <t>XT414118677TS</t>
  </si>
  <si>
    <t>63785</t>
  </si>
  <si>
    <t>109176</t>
  </si>
  <si>
    <t>XT414124615TS</t>
  </si>
  <si>
    <t>6600</t>
  </si>
  <si>
    <t>109253</t>
  </si>
  <si>
    <t>XT414120358TS</t>
  </si>
  <si>
    <t>69234</t>
  </si>
  <si>
    <t>106836</t>
  </si>
  <si>
    <t>XT414115327TS</t>
  </si>
  <si>
    <t>73660</t>
  </si>
  <si>
    <t>107902</t>
  </si>
  <si>
    <t>XT414125117TS</t>
  </si>
  <si>
    <t>74321</t>
  </si>
  <si>
    <t>109697</t>
  </si>
  <si>
    <t>XT414113051TS</t>
  </si>
  <si>
    <t>108937</t>
  </si>
  <si>
    <t>XT414112538TS</t>
  </si>
  <si>
    <t>82319</t>
  </si>
  <si>
    <t>110215</t>
  </si>
  <si>
    <t>XT414113961TS</t>
  </si>
  <si>
    <t>109602</t>
  </si>
  <si>
    <t>XT414119258TS</t>
  </si>
  <si>
    <t>109812</t>
  </si>
  <si>
    <t>XT414119505TS</t>
  </si>
  <si>
    <t>97896</t>
  </si>
  <si>
    <t>110391</t>
  </si>
  <si>
    <t>XT414122420TS</t>
  </si>
  <si>
    <t>06118</t>
  </si>
  <si>
    <t>108536</t>
  </si>
  <si>
    <t>XT414134799TS</t>
  </si>
  <si>
    <t>08034</t>
  </si>
  <si>
    <t>107874</t>
  </si>
  <si>
    <t>XT414149657TS</t>
  </si>
  <si>
    <t>1034 WB</t>
  </si>
  <si>
    <t>103900</t>
  </si>
  <si>
    <t>XT414138875TS</t>
  </si>
  <si>
    <t>13465</t>
  </si>
  <si>
    <t>109904</t>
  </si>
  <si>
    <t>XT414137035TS</t>
  </si>
  <si>
    <t>144 63</t>
  </si>
  <si>
    <t>110439</t>
  </si>
  <si>
    <t>XT414154609TS</t>
  </si>
  <si>
    <t>1827 JW</t>
  </si>
  <si>
    <t>110104</t>
  </si>
  <si>
    <t>XT414150111TS</t>
  </si>
  <si>
    <t>18445</t>
  </si>
  <si>
    <t>110146</t>
  </si>
  <si>
    <t>XT414156635TS</t>
  </si>
  <si>
    <t>1933</t>
  </si>
  <si>
    <t>110381</t>
  </si>
  <si>
    <t>XT414144972TS</t>
  </si>
  <si>
    <t>20257</t>
  </si>
  <si>
    <t>107374</t>
  </si>
  <si>
    <t>XT414134635TS</t>
  </si>
  <si>
    <t>110436</t>
  </si>
  <si>
    <t>XT414152276TS</t>
  </si>
  <si>
    <t>2300</t>
  </si>
  <si>
    <t>101706</t>
  </si>
  <si>
    <t>XT414133847TS</t>
  </si>
  <si>
    <t>2450</t>
  </si>
  <si>
    <t>110145</t>
  </si>
  <si>
    <t>XT414142645TS</t>
  </si>
  <si>
    <t>25793</t>
  </si>
  <si>
    <t>105262</t>
  </si>
  <si>
    <t>XT414151806TS</t>
  </si>
  <si>
    <t>262 41</t>
  </si>
  <si>
    <t>103266</t>
  </si>
  <si>
    <t>XT414148223TS</t>
  </si>
  <si>
    <t>110318</t>
  </si>
  <si>
    <t>XT414149555TS</t>
  </si>
  <si>
    <t>108748</t>
  </si>
  <si>
    <t>XT414147917TS</t>
  </si>
  <si>
    <t>3550</t>
  </si>
  <si>
    <t>110334</t>
  </si>
  <si>
    <t>XT414133970TS</t>
  </si>
  <si>
    <t>3584 DB</t>
  </si>
  <si>
    <t>109305</t>
  </si>
  <si>
    <t>XT414156091TS</t>
  </si>
  <si>
    <t>110408</t>
  </si>
  <si>
    <t>XT414149590TS</t>
  </si>
  <si>
    <t>3811</t>
  </si>
  <si>
    <t>108575</t>
  </si>
  <si>
    <t>XT414159098TS</t>
  </si>
  <si>
    <t>38518</t>
  </si>
  <si>
    <t>109711</t>
  </si>
  <si>
    <t>XT414148798TS</t>
  </si>
  <si>
    <t>41539</t>
  </si>
  <si>
    <t>109525</t>
  </si>
  <si>
    <t>XT414132170TS</t>
  </si>
  <si>
    <t>4625 DD</t>
  </si>
  <si>
    <t>109017</t>
  </si>
  <si>
    <t>XT414149759TS</t>
  </si>
  <si>
    <t>50668</t>
  </si>
  <si>
    <t>109075</t>
  </si>
  <si>
    <t>XT414155887TS</t>
  </si>
  <si>
    <t>5090</t>
  </si>
  <si>
    <t>110364</t>
  </si>
  <si>
    <t>XT414143685TS</t>
  </si>
  <si>
    <t>50935</t>
  </si>
  <si>
    <t>110356</t>
  </si>
  <si>
    <t>XT414144558TS</t>
  </si>
  <si>
    <t>59192</t>
  </si>
  <si>
    <t>110313</t>
  </si>
  <si>
    <t>XT414137305TS</t>
  </si>
  <si>
    <t>59368</t>
  </si>
  <si>
    <t>109034</t>
  </si>
  <si>
    <t>XT414151046TS</t>
  </si>
  <si>
    <t>109962</t>
  </si>
  <si>
    <t>XT414142764TS</t>
  </si>
  <si>
    <t>60439</t>
  </si>
  <si>
    <t>109083</t>
  </si>
  <si>
    <t>XT414152302TS</t>
  </si>
  <si>
    <t>64285</t>
  </si>
  <si>
    <t>110118</t>
  </si>
  <si>
    <t>XT414139473TS</t>
  </si>
  <si>
    <t>108660</t>
  </si>
  <si>
    <t>XT414152506TS</t>
  </si>
  <si>
    <t>108662</t>
  </si>
  <si>
    <t>XT414152568TS</t>
  </si>
  <si>
    <t>110512</t>
  </si>
  <si>
    <t>XT414131470TS</t>
  </si>
  <si>
    <t>72379</t>
  </si>
  <si>
    <t>110106</t>
  </si>
  <si>
    <t>XT414145933TS</t>
  </si>
  <si>
    <t>7500</t>
  </si>
  <si>
    <t>108975</t>
  </si>
  <si>
    <t>XT414152656TS</t>
  </si>
  <si>
    <t>793 33</t>
  </si>
  <si>
    <t>107762</t>
  </si>
  <si>
    <t>XT414147735TS</t>
  </si>
  <si>
    <t>82069</t>
  </si>
  <si>
    <t>108528</t>
  </si>
  <si>
    <t>XT414157494TS</t>
  </si>
  <si>
    <t>85055</t>
  </si>
  <si>
    <t>107773</t>
  </si>
  <si>
    <t>XT414138155TS</t>
  </si>
  <si>
    <t>85452</t>
  </si>
  <si>
    <t>109924</t>
  </si>
  <si>
    <t>XT414143141TS</t>
  </si>
  <si>
    <t>107431</t>
  </si>
  <si>
    <t>XT414149317TS</t>
  </si>
  <si>
    <t>86825</t>
  </si>
  <si>
    <t>108068</t>
  </si>
  <si>
    <t>XT414151735TS</t>
  </si>
  <si>
    <t>89160</t>
  </si>
  <si>
    <t>109404</t>
  </si>
  <si>
    <t>XT414136724TS</t>
  </si>
  <si>
    <t>95448</t>
  </si>
  <si>
    <t>108478</t>
  </si>
  <si>
    <t>XT414152585TS</t>
  </si>
  <si>
    <t>03172</t>
  </si>
  <si>
    <t>110382</t>
  </si>
  <si>
    <t>XT414186694TS</t>
  </si>
  <si>
    <t>04105</t>
  </si>
  <si>
    <t>110605</t>
  </si>
  <si>
    <t>XT414187479TS</t>
  </si>
  <si>
    <t>12159</t>
  </si>
  <si>
    <t>109188</t>
  </si>
  <si>
    <t>XT414166624TS</t>
  </si>
  <si>
    <t>1390</t>
  </si>
  <si>
    <t>110428</t>
  </si>
  <si>
    <t>XT414177278TS</t>
  </si>
  <si>
    <t>17509</t>
  </si>
  <si>
    <t>108820</t>
  </si>
  <si>
    <t>XT414165748TS</t>
  </si>
  <si>
    <t>22587</t>
  </si>
  <si>
    <t>109990</t>
  </si>
  <si>
    <t>XT414174532TS</t>
  </si>
  <si>
    <t>24395</t>
  </si>
  <si>
    <t>110170</t>
  </si>
  <si>
    <t>XT414164331TS</t>
  </si>
  <si>
    <t>286 31</t>
  </si>
  <si>
    <t>110351</t>
  </si>
  <si>
    <t>XT414182825TS</t>
  </si>
  <si>
    <t>28660</t>
  </si>
  <si>
    <t>109538</t>
  </si>
  <si>
    <t>XT414186076TS</t>
  </si>
  <si>
    <t>29603</t>
  </si>
  <si>
    <t>110007</t>
  </si>
  <si>
    <t>XT414171893TS</t>
  </si>
  <si>
    <t>XT414178070TS</t>
  </si>
  <si>
    <t>30938</t>
  </si>
  <si>
    <t>106856</t>
  </si>
  <si>
    <t>XT414181025TS</t>
  </si>
  <si>
    <t>33334</t>
  </si>
  <si>
    <t>104220</t>
  </si>
  <si>
    <t>XT414181768TS</t>
  </si>
  <si>
    <t>XT414181533TS</t>
  </si>
  <si>
    <t>4694 CC</t>
  </si>
  <si>
    <t>109696</t>
  </si>
  <si>
    <t>XT414162945TS</t>
  </si>
  <si>
    <t>5061</t>
  </si>
  <si>
    <t>110458</t>
  </si>
  <si>
    <t>XT414167580TS</t>
  </si>
  <si>
    <t>77784</t>
  </si>
  <si>
    <t>108411</t>
  </si>
  <si>
    <t>XT414168877TS</t>
  </si>
  <si>
    <t>80337</t>
  </si>
  <si>
    <t>110287</t>
  </si>
  <si>
    <t>XT414188695TS</t>
  </si>
  <si>
    <t>82407</t>
  </si>
  <si>
    <t>110791</t>
  </si>
  <si>
    <t>XT414183035TS</t>
  </si>
  <si>
    <t>82491</t>
  </si>
  <si>
    <t>109552</t>
  </si>
  <si>
    <t>XT414188426TS</t>
  </si>
  <si>
    <t>86150</t>
  </si>
  <si>
    <t>108959</t>
  </si>
  <si>
    <t>XT414183769TS</t>
  </si>
  <si>
    <t>91058</t>
  </si>
  <si>
    <t>109863</t>
  </si>
  <si>
    <t>XT414182919TS</t>
  </si>
  <si>
    <t>109457</t>
  </si>
  <si>
    <t>XT414186495TS</t>
  </si>
  <si>
    <t>97724</t>
  </si>
  <si>
    <t>109045</t>
  </si>
  <si>
    <t>XT414184146TS</t>
  </si>
  <si>
    <t>XT414210787TS</t>
  </si>
  <si>
    <t>1727</t>
  </si>
  <si>
    <t>111250</t>
  </si>
  <si>
    <t>XT414212607TS</t>
  </si>
  <si>
    <t>109633</t>
  </si>
  <si>
    <t>XT414197374TS</t>
  </si>
  <si>
    <t>21037</t>
  </si>
  <si>
    <t>110736</t>
  </si>
  <si>
    <t>XT414200780TS</t>
  </si>
  <si>
    <t>21762</t>
  </si>
  <si>
    <t>109952</t>
  </si>
  <si>
    <t>XT414208355TS</t>
  </si>
  <si>
    <t>30011</t>
  </si>
  <si>
    <t>110647</t>
  </si>
  <si>
    <t>XT414219636TS</t>
  </si>
  <si>
    <t>30625</t>
  </si>
  <si>
    <t>110633</t>
  </si>
  <si>
    <t>XT414198508TS</t>
  </si>
  <si>
    <t>30900</t>
  </si>
  <si>
    <t>110415</t>
  </si>
  <si>
    <t>XT414206853TS</t>
  </si>
  <si>
    <t>31134</t>
  </si>
  <si>
    <t>109975</t>
  </si>
  <si>
    <t>XT414208117TS</t>
  </si>
  <si>
    <t>31188</t>
  </si>
  <si>
    <t>109175</t>
  </si>
  <si>
    <t>XT414195311TS</t>
  </si>
  <si>
    <t>31303</t>
  </si>
  <si>
    <t>111967</t>
  </si>
  <si>
    <t>XT414209510TS</t>
  </si>
  <si>
    <t>109350</t>
  </si>
  <si>
    <t>XT414198030TS</t>
  </si>
  <si>
    <t>38547</t>
  </si>
  <si>
    <t>111115</t>
  </si>
  <si>
    <t>XT414196113TS</t>
  </si>
  <si>
    <t>111540</t>
  </si>
  <si>
    <t>XT414215427TS</t>
  </si>
  <si>
    <t>40474</t>
  </si>
  <si>
    <t>111752</t>
  </si>
  <si>
    <t>XT414214165TS</t>
  </si>
  <si>
    <t>41464</t>
  </si>
  <si>
    <t>110720</t>
  </si>
  <si>
    <t>XT414212553TS</t>
  </si>
  <si>
    <t>41515</t>
  </si>
  <si>
    <t>111105</t>
  </si>
  <si>
    <t>XT414211955TS</t>
  </si>
  <si>
    <t>110919</t>
  </si>
  <si>
    <t>XT414216135TS</t>
  </si>
  <si>
    <t>428 32</t>
  </si>
  <si>
    <t>110335</t>
  </si>
  <si>
    <t>XT414219619TS</t>
  </si>
  <si>
    <t>44799</t>
  </si>
  <si>
    <t>109811</t>
  </si>
  <si>
    <t>XT414209894TS</t>
  </si>
  <si>
    <t>4720</t>
  </si>
  <si>
    <t>108624</t>
  </si>
  <si>
    <t>XT414207139TS</t>
  </si>
  <si>
    <t>XT414194347TS</t>
  </si>
  <si>
    <t>5020</t>
  </si>
  <si>
    <t>111212</t>
  </si>
  <si>
    <t>XT414207522TS</t>
  </si>
  <si>
    <t>51515</t>
  </si>
  <si>
    <t>111378</t>
  </si>
  <si>
    <t>XT414205124TS</t>
  </si>
  <si>
    <t>51688</t>
  </si>
  <si>
    <t>110929</t>
  </si>
  <si>
    <t>XT414217184TS</t>
  </si>
  <si>
    <t>111499</t>
  </si>
  <si>
    <t>XT414204680TS</t>
  </si>
  <si>
    <t>65366</t>
  </si>
  <si>
    <t>111943</t>
  </si>
  <si>
    <t>XT414219185TS</t>
  </si>
  <si>
    <t>67127</t>
  </si>
  <si>
    <t>110411</t>
  </si>
  <si>
    <t>XT414209506TS</t>
  </si>
  <si>
    <t>109829</t>
  </si>
  <si>
    <t>XT414215356TS</t>
  </si>
  <si>
    <t>6852 TA</t>
  </si>
  <si>
    <t>110119</t>
  </si>
  <si>
    <t>XT414213491TS</t>
  </si>
  <si>
    <t>70195</t>
  </si>
  <si>
    <t>110885</t>
  </si>
  <si>
    <t>XT414205172TS</t>
  </si>
  <si>
    <t>108597</t>
  </si>
  <si>
    <t>XT414214355TS</t>
  </si>
  <si>
    <t>108963</t>
  </si>
  <si>
    <t>XT414195912TS</t>
  </si>
  <si>
    <t>74382</t>
  </si>
  <si>
    <t>110869</t>
  </si>
  <si>
    <t>XT414211102TS</t>
  </si>
  <si>
    <t>77756</t>
  </si>
  <si>
    <t>108668</t>
  </si>
  <si>
    <t>XT414213749TS</t>
  </si>
  <si>
    <t>77815</t>
  </si>
  <si>
    <t>111099</t>
  </si>
  <si>
    <t>XT414220838TS</t>
  </si>
  <si>
    <t>109423</t>
  </si>
  <si>
    <t>XT414220909TS</t>
  </si>
  <si>
    <t>80538</t>
  </si>
  <si>
    <t>108396</t>
  </si>
  <si>
    <t>XT414209038TS</t>
  </si>
  <si>
    <t>80636</t>
  </si>
  <si>
    <t>110329</t>
  </si>
  <si>
    <t>XT414200215TS</t>
  </si>
  <si>
    <t>86842</t>
  </si>
  <si>
    <t>109513</t>
  </si>
  <si>
    <t>XT414211297TS</t>
  </si>
  <si>
    <t>103371</t>
  </si>
  <si>
    <t>XT414198556TS</t>
  </si>
  <si>
    <t>01309</t>
  </si>
  <si>
    <t>110769</t>
  </si>
  <si>
    <t>XT414225631TS</t>
  </si>
  <si>
    <t>01445</t>
  </si>
  <si>
    <t>111993</t>
  </si>
  <si>
    <t>XT414239967TS</t>
  </si>
  <si>
    <t>04109</t>
  </si>
  <si>
    <t>110377</t>
  </si>
  <si>
    <t>XT414230702TS</t>
  </si>
  <si>
    <t>1017 HA</t>
  </si>
  <si>
    <t>109691</t>
  </si>
  <si>
    <t>XT414235024TS</t>
  </si>
  <si>
    <t>111399</t>
  </si>
  <si>
    <t>XT414228876TS</t>
  </si>
  <si>
    <t>109672</t>
  </si>
  <si>
    <t>XT414237904TS</t>
  </si>
  <si>
    <t>110223</t>
  </si>
  <si>
    <t>XT414228301TS</t>
  </si>
  <si>
    <t>12623</t>
  </si>
  <si>
    <t>110001</t>
  </si>
  <si>
    <t>XT414234341TS</t>
  </si>
  <si>
    <t>14776</t>
  </si>
  <si>
    <t>110590</t>
  </si>
  <si>
    <t>XT414235038TS</t>
  </si>
  <si>
    <t>36088</t>
  </si>
  <si>
    <t>111884</t>
  </si>
  <si>
    <t>XT414228244TS</t>
  </si>
  <si>
    <t>39108</t>
  </si>
  <si>
    <t>108811</t>
  </si>
  <si>
    <t>XT414239278TS</t>
  </si>
  <si>
    <t>45276</t>
  </si>
  <si>
    <t>108066</t>
  </si>
  <si>
    <t>XT414226464TS</t>
  </si>
  <si>
    <t>50226</t>
  </si>
  <si>
    <t>108636</t>
  </si>
  <si>
    <t>XT414235639TS</t>
  </si>
  <si>
    <t>50733</t>
  </si>
  <si>
    <t>112012</t>
  </si>
  <si>
    <t>XT414227955TS</t>
  </si>
  <si>
    <t>52428</t>
  </si>
  <si>
    <t>109167</t>
  </si>
  <si>
    <t>XT414228054TS</t>
  </si>
  <si>
    <t>56253</t>
  </si>
  <si>
    <t>110579</t>
  </si>
  <si>
    <t>XT414226985TS</t>
  </si>
  <si>
    <t>111372</t>
  </si>
  <si>
    <t>XT414240347TS</t>
  </si>
  <si>
    <t>61462</t>
  </si>
  <si>
    <t>107610</t>
  </si>
  <si>
    <t>XT414224145TS</t>
  </si>
  <si>
    <t>645 51</t>
  </si>
  <si>
    <t>110160</t>
  </si>
  <si>
    <t>XT414231212TS</t>
  </si>
  <si>
    <t>64846</t>
  </si>
  <si>
    <t>109803</t>
  </si>
  <si>
    <t>XT414238272TS</t>
  </si>
  <si>
    <t>65824</t>
  </si>
  <si>
    <t>109197</t>
  </si>
  <si>
    <t>XT414241798TS</t>
  </si>
  <si>
    <t>67271</t>
  </si>
  <si>
    <t>108041</t>
  </si>
  <si>
    <t>XT414229324TS</t>
  </si>
  <si>
    <t>72768</t>
  </si>
  <si>
    <t>111296</t>
  </si>
  <si>
    <t>XT414231288TS</t>
  </si>
  <si>
    <t>109446</t>
  </si>
  <si>
    <t>XT414229219TS</t>
  </si>
  <si>
    <t>79249</t>
  </si>
  <si>
    <t>111388</t>
  </si>
  <si>
    <t>XT414239159TS</t>
  </si>
  <si>
    <t>111688</t>
  </si>
  <si>
    <t>XT414226668TS</t>
  </si>
  <si>
    <t>111415</t>
  </si>
  <si>
    <t>XT414233139TS</t>
  </si>
  <si>
    <t>82538</t>
  </si>
  <si>
    <t>108842</t>
  </si>
  <si>
    <t>XT414241356TS</t>
  </si>
  <si>
    <t>83071</t>
  </si>
  <si>
    <t>108627</t>
  </si>
  <si>
    <t>XT414238856TS</t>
  </si>
  <si>
    <t>83646</t>
  </si>
  <si>
    <t>107379</t>
  </si>
  <si>
    <t>XT414239105TS</t>
  </si>
  <si>
    <t>89143</t>
  </si>
  <si>
    <t>109813</t>
  </si>
  <si>
    <t>XT414241475TS</t>
  </si>
  <si>
    <t>91522</t>
  </si>
  <si>
    <t>108920</t>
  </si>
  <si>
    <t>XT414230968TS</t>
  </si>
  <si>
    <t>08302</t>
  </si>
  <si>
    <t>110789</t>
  </si>
  <si>
    <t>XT414266171TS</t>
  </si>
  <si>
    <t>110997</t>
  </si>
  <si>
    <t>XT414254955TS</t>
  </si>
  <si>
    <t>109479</t>
  </si>
  <si>
    <t>XT414252402TS</t>
  </si>
  <si>
    <t>1274 TD</t>
  </si>
  <si>
    <t>111763</t>
  </si>
  <si>
    <t>XT414269155TS</t>
  </si>
  <si>
    <t>14473</t>
  </si>
  <si>
    <t>111565</t>
  </si>
  <si>
    <t>XT414268291TS</t>
  </si>
  <si>
    <t>1811 ND</t>
  </si>
  <si>
    <t>111468</t>
  </si>
  <si>
    <t>XT414268288TS</t>
  </si>
  <si>
    <t>107884</t>
  </si>
  <si>
    <t>XT414256727TS</t>
  </si>
  <si>
    <t>24582</t>
  </si>
  <si>
    <t>109702</t>
  </si>
  <si>
    <t>XT414253955TS</t>
  </si>
  <si>
    <t>2521</t>
  </si>
  <si>
    <t>112320</t>
  </si>
  <si>
    <t>XT414255236TS</t>
  </si>
  <si>
    <t>26524</t>
  </si>
  <si>
    <t>111978</t>
  </si>
  <si>
    <t>XT414264175TS</t>
  </si>
  <si>
    <t>3645 WG</t>
  </si>
  <si>
    <t>111685</t>
  </si>
  <si>
    <t>XT414257991TS</t>
  </si>
  <si>
    <t>38685</t>
  </si>
  <si>
    <t>106222</t>
  </si>
  <si>
    <t>XT414252929TS</t>
  </si>
  <si>
    <t>40227</t>
  </si>
  <si>
    <t>109056</t>
  </si>
  <si>
    <t>XT414257170TS</t>
  </si>
  <si>
    <t>45659</t>
  </si>
  <si>
    <t>111756</t>
  </si>
  <si>
    <t>XT414265499TS</t>
  </si>
  <si>
    <t>47058</t>
  </si>
  <si>
    <t>112299</t>
  </si>
  <si>
    <t>XT414268447TS</t>
  </si>
  <si>
    <t>110952</t>
  </si>
  <si>
    <t>XT414262617TS</t>
  </si>
  <si>
    <t>48600</t>
  </si>
  <si>
    <t>107347</t>
  </si>
  <si>
    <t>XT414272194TS</t>
  </si>
  <si>
    <t>111737</t>
  </si>
  <si>
    <t>XT414266772TS</t>
  </si>
  <si>
    <t>109119</t>
  </si>
  <si>
    <t>XT414252756TS</t>
  </si>
  <si>
    <t>111893</t>
  </si>
  <si>
    <t>XT414249955TS</t>
  </si>
  <si>
    <t>60594</t>
  </si>
  <si>
    <t>111687</t>
  </si>
  <si>
    <t>XT414266389TS</t>
  </si>
  <si>
    <t>110403</t>
  </si>
  <si>
    <t>XT414270573TS</t>
  </si>
  <si>
    <t>72770</t>
  </si>
  <si>
    <t>111358</t>
  </si>
  <si>
    <t>XT414243079TS</t>
  </si>
  <si>
    <t>76689</t>
  </si>
  <si>
    <t>111255</t>
  </si>
  <si>
    <t>XT414257585TS</t>
  </si>
  <si>
    <t>112254</t>
  </si>
  <si>
    <t>XT414262081TS</t>
  </si>
  <si>
    <t>79268</t>
  </si>
  <si>
    <t>110099</t>
  </si>
  <si>
    <t>XT414271962TS</t>
  </si>
  <si>
    <t>112283</t>
  </si>
  <si>
    <t>XT414264873TS</t>
  </si>
  <si>
    <t>111321</t>
  </si>
  <si>
    <t>XT414272883TS</t>
  </si>
  <si>
    <t>86179</t>
  </si>
  <si>
    <t>110353</t>
  </si>
  <si>
    <t>XT414251058TS</t>
  </si>
  <si>
    <t>88353</t>
  </si>
  <si>
    <t>108524</t>
  </si>
  <si>
    <t>XT414263025TS</t>
  </si>
  <si>
    <t>88677</t>
  </si>
  <si>
    <t>112339</t>
  </si>
  <si>
    <t>XT414267234TS</t>
  </si>
  <si>
    <t>92318</t>
  </si>
  <si>
    <t>111981</t>
  </si>
  <si>
    <t>XT414262546TS</t>
  </si>
  <si>
    <t>93055</t>
  </si>
  <si>
    <t>111762</t>
  </si>
  <si>
    <t>XT414258498TS</t>
  </si>
  <si>
    <t>01109</t>
  </si>
  <si>
    <t>109247</t>
  </si>
  <si>
    <t>XT414283373TS</t>
  </si>
  <si>
    <t>01277</t>
  </si>
  <si>
    <t>108093</t>
  </si>
  <si>
    <t>XT414278775TS</t>
  </si>
  <si>
    <t>111848</t>
  </si>
  <si>
    <t>XT414284612TS</t>
  </si>
  <si>
    <t>14165</t>
  </si>
  <si>
    <t>110778</t>
  </si>
  <si>
    <t>XT414282571TS</t>
  </si>
  <si>
    <t>18198</t>
  </si>
  <si>
    <t>111628</t>
  </si>
  <si>
    <t>XT414277585TS</t>
  </si>
  <si>
    <t>XT414288512TS</t>
  </si>
  <si>
    <t>111151</t>
  </si>
  <si>
    <t>XT414281995TS</t>
  </si>
  <si>
    <t>111639</t>
  </si>
  <si>
    <t>XT414289464TS</t>
  </si>
  <si>
    <t>32428</t>
  </si>
  <si>
    <t>110325</t>
  </si>
  <si>
    <t>XT414277568TS</t>
  </si>
  <si>
    <t>32730</t>
  </si>
  <si>
    <t>108836</t>
  </si>
  <si>
    <t>XT414292432TS</t>
  </si>
  <si>
    <t>3540</t>
  </si>
  <si>
    <t>110834</t>
  </si>
  <si>
    <t>XT414285927TS</t>
  </si>
  <si>
    <t>111429</t>
  </si>
  <si>
    <t>XT414276307TS</t>
  </si>
  <si>
    <t>111259</t>
  </si>
  <si>
    <t>XT414278824TS</t>
  </si>
  <si>
    <t>40489</t>
  </si>
  <si>
    <t>109752</t>
  </si>
  <si>
    <t>XT414277687TS</t>
  </si>
  <si>
    <t>42113</t>
  </si>
  <si>
    <t>111536</t>
  </si>
  <si>
    <t>XT414289994TS</t>
  </si>
  <si>
    <t>45149</t>
  </si>
  <si>
    <t>109215</t>
  </si>
  <si>
    <t>XT414276616TS</t>
  </si>
  <si>
    <t>451 71</t>
  </si>
  <si>
    <t>111052</t>
  </si>
  <si>
    <t>XT414286542TS</t>
  </si>
  <si>
    <t>112297</t>
  </si>
  <si>
    <t>XT414279348TS</t>
  </si>
  <si>
    <t>52222</t>
  </si>
  <si>
    <t>111424</t>
  </si>
  <si>
    <t>XT414277951TS</t>
  </si>
  <si>
    <t>6533 BM</t>
  </si>
  <si>
    <t>110875</t>
  </si>
  <si>
    <t>XT414283152TS</t>
  </si>
  <si>
    <t>67159</t>
  </si>
  <si>
    <t>112050</t>
  </si>
  <si>
    <t>XT414286445TS</t>
  </si>
  <si>
    <t>67590</t>
  </si>
  <si>
    <t>112318</t>
  </si>
  <si>
    <t>XT414286471TS</t>
  </si>
  <si>
    <t>71404</t>
  </si>
  <si>
    <t>109675</t>
  </si>
  <si>
    <t>XT414278501TS</t>
  </si>
  <si>
    <t>79102</t>
  </si>
  <si>
    <t>112327</t>
  </si>
  <si>
    <t>XT414281576TS</t>
  </si>
  <si>
    <t>80637</t>
  </si>
  <si>
    <t>111815</t>
  </si>
  <si>
    <t>XT414283648TS</t>
  </si>
  <si>
    <t>80638</t>
  </si>
  <si>
    <t>109402</t>
  </si>
  <si>
    <t>XT414278869TS</t>
  </si>
  <si>
    <t>110931</t>
  </si>
  <si>
    <t>XT414278930TS</t>
  </si>
  <si>
    <t>80796</t>
  </si>
  <si>
    <t>112071</t>
  </si>
  <si>
    <t>XT414281721TS</t>
  </si>
  <si>
    <t>87534</t>
  </si>
  <si>
    <t>111689</t>
  </si>
  <si>
    <t>XT414286613TS</t>
  </si>
  <si>
    <t>10719</t>
  </si>
  <si>
    <t>110420</t>
  </si>
  <si>
    <t>XT414303965TS</t>
  </si>
  <si>
    <t>109818</t>
  </si>
  <si>
    <t>XT414300425TS</t>
  </si>
  <si>
    <t>110129</t>
  </si>
  <si>
    <t>XT414305502TS</t>
  </si>
  <si>
    <t>40221</t>
  </si>
  <si>
    <t>112038</t>
  </si>
  <si>
    <t>XT414301514TS</t>
  </si>
  <si>
    <t>44269</t>
  </si>
  <si>
    <t>110822</t>
  </si>
  <si>
    <t>XT414302276TS</t>
  </si>
  <si>
    <t>48565</t>
  </si>
  <si>
    <t>111920</t>
  </si>
  <si>
    <t>XT414296111TS</t>
  </si>
  <si>
    <t>110715</t>
  </si>
  <si>
    <t>XT414299268TS</t>
  </si>
  <si>
    <t>55546</t>
  </si>
  <si>
    <t>111679</t>
  </si>
  <si>
    <t>XT414295938TS</t>
  </si>
  <si>
    <t>63303</t>
  </si>
  <si>
    <t>108826</t>
  </si>
  <si>
    <t>XT414296828TS</t>
  </si>
  <si>
    <t>111740</t>
  </si>
  <si>
    <t>XT414306905TS</t>
  </si>
  <si>
    <t>112341</t>
  </si>
  <si>
    <t>XT414300482TS</t>
  </si>
  <si>
    <t>82544</t>
  </si>
  <si>
    <t>111926</t>
  </si>
  <si>
    <t>XT414306009TS</t>
  </si>
  <si>
    <t>111664</t>
  </si>
  <si>
    <t>XT414292772TS</t>
  </si>
  <si>
    <t>91056</t>
  </si>
  <si>
    <t>111855</t>
  </si>
  <si>
    <t>XT414297797TS</t>
  </si>
  <si>
    <t>109086</t>
  </si>
  <si>
    <t>XT414340380TS</t>
  </si>
  <si>
    <t>144 51</t>
  </si>
  <si>
    <t>107812</t>
  </si>
  <si>
    <t>XT414313591TS</t>
  </si>
  <si>
    <t>108730</t>
  </si>
  <si>
    <t>XT414331799TS</t>
  </si>
  <si>
    <t>15806</t>
  </si>
  <si>
    <t>109251</t>
  </si>
  <si>
    <t>XT414313092TS</t>
  </si>
  <si>
    <t>19069</t>
  </si>
  <si>
    <t>110656</t>
  </si>
  <si>
    <t>XT414325250TS</t>
  </si>
  <si>
    <t>2440</t>
  </si>
  <si>
    <t>110772</t>
  </si>
  <si>
    <t>XT414339660TS</t>
  </si>
  <si>
    <t>27753</t>
  </si>
  <si>
    <t>111191</t>
  </si>
  <si>
    <t>XT414312018TS</t>
  </si>
  <si>
    <t>4101 JG</t>
  </si>
  <si>
    <t>108957</t>
  </si>
  <si>
    <t>XT414328565TS</t>
  </si>
  <si>
    <t>47918</t>
  </si>
  <si>
    <t>109290</t>
  </si>
  <si>
    <t>XT414341116TS</t>
  </si>
  <si>
    <t>49013</t>
  </si>
  <si>
    <t>110796</t>
  </si>
  <si>
    <t>XT414322514TS</t>
  </si>
  <si>
    <t>52064</t>
  </si>
  <si>
    <t>110105</t>
  </si>
  <si>
    <t>XT414315283TS</t>
  </si>
  <si>
    <t>53804</t>
  </si>
  <si>
    <t>112340</t>
  </si>
  <si>
    <t>XT414331785TS</t>
  </si>
  <si>
    <t>58332</t>
  </si>
  <si>
    <t>111200</t>
  </si>
  <si>
    <t>XT414335040TS</t>
  </si>
  <si>
    <t>106068</t>
  </si>
  <si>
    <t>XT414321275TS</t>
  </si>
  <si>
    <t>6515 EG</t>
  </si>
  <si>
    <t>108849</t>
  </si>
  <si>
    <t>XT414344687TS</t>
  </si>
  <si>
    <t>70567</t>
  </si>
  <si>
    <t>109102</t>
  </si>
  <si>
    <t>XT414329424TS</t>
  </si>
  <si>
    <t>112546</t>
  </si>
  <si>
    <t>XT414327627TS</t>
  </si>
  <si>
    <t>71111</t>
  </si>
  <si>
    <t>111327</t>
  </si>
  <si>
    <t>XT414321160TS</t>
  </si>
  <si>
    <t>110043</t>
  </si>
  <si>
    <t>XT414319373TS</t>
  </si>
  <si>
    <t>754 52</t>
  </si>
  <si>
    <t>111181</t>
  </si>
  <si>
    <t>XT414333565TS</t>
  </si>
  <si>
    <t>76307</t>
  </si>
  <si>
    <t>111361</t>
  </si>
  <si>
    <t>XT414309756TS</t>
  </si>
  <si>
    <t>112508</t>
  </si>
  <si>
    <t>XT414334565TS</t>
  </si>
  <si>
    <t>83700</t>
  </si>
  <si>
    <t>112030</t>
  </si>
  <si>
    <t>XT414313336TS</t>
  </si>
  <si>
    <t>89420</t>
  </si>
  <si>
    <t>111129</t>
  </si>
  <si>
    <t>XT414314402TS</t>
  </si>
  <si>
    <t>91074</t>
  </si>
  <si>
    <t>104896</t>
  </si>
  <si>
    <t>XT414327984TS</t>
  </si>
  <si>
    <t>07743</t>
  </si>
  <si>
    <t>111820</t>
  </si>
  <si>
    <t>XT414351348TS</t>
  </si>
  <si>
    <t>113798</t>
  </si>
  <si>
    <t>XT414367467TS</t>
  </si>
  <si>
    <t>114039</t>
  </si>
  <si>
    <t>XT414368839TS</t>
  </si>
  <si>
    <t>110995</t>
  </si>
  <si>
    <t>XT414351113TS</t>
  </si>
  <si>
    <t>10587</t>
  </si>
  <si>
    <t>112146</t>
  </si>
  <si>
    <t>XT414359562TS</t>
  </si>
  <si>
    <t>111272</t>
  </si>
  <si>
    <t>XT414365792TS</t>
  </si>
  <si>
    <t>111810</t>
  </si>
  <si>
    <t>XT414350245TS</t>
  </si>
  <si>
    <t>107534</t>
  </si>
  <si>
    <t>XT414361915TS</t>
  </si>
  <si>
    <t>113762</t>
  </si>
  <si>
    <t>XT414368365TS</t>
  </si>
  <si>
    <t>111470</t>
  </si>
  <si>
    <t>XT414355526TS</t>
  </si>
  <si>
    <t>23562</t>
  </si>
  <si>
    <t>111276</t>
  </si>
  <si>
    <t>XT414374065TS</t>
  </si>
  <si>
    <t>27337</t>
  </si>
  <si>
    <t>111056</t>
  </si>
  <si>
    <t>XT414362915TS</t>
  </si>
  <si>
    <t>109787</t>
  </si>
  <si>
    <t>XT414377535TS</t>
  </si>
  <si>
    <t>3411 ZJ</t>
  </si>
  <si>
    <t>110093</t>
  </si>
  <si>
    <t>XT414345872TS</t>
  </si>
  <si>
    <t>34131</t>
  </si>
  <si>
    <t>109143</t>
  </si>
  <si>
    <t>XT414367113TS</t>
  </si>
  <si>
    <t>35423</t>
  </si>
  <si>
    <t>108862</t>
  </si>
  <si>
    <t>XT414353397TS</t>
  </si>
  <si>
    <t>45481</t>
  </si>
  <si>
    <t>111937</t>
  </si>
  <si>
    <t>XT414355720TS</t>
  </si>
  <si>
    <t>112467</t>
  </si>
  <si>
    <t>XT414364430TS</t>
  </si>
  <si>
    <t>45894</t>
  </si>
  <si>
    <t>110980</t>
  </si>
  <si>
    <t>XT414372060TS</t>
  </si>
  <si>
    <t>113067</t>
  </si>
  <si>
    <t>XT414361172TS</t>
  </si>
  <si>
    <t>52538</t>
  </si>
  <si>
    <t>108364</t>
  </si>
  <si>
    <t>XT414362345TS</t>
  </si>
  <si>
    <t>112539</t>
  </si>
  <si>
    <t>XT414376061TS</t>
  </si>
  <si>
    <t>53424</t>
  </si>
  <si>
    <t>110102</t>
  </si>
  <si>
    <t>XT414374247TS</t>
  </si>
  <si>
    <t>59423</t>
  </si>
  <si>
    <t>111965</t>
  </si>
  <si>
    <t>XT414373025TS</t>
  </si>
  <si>
    <t>60322</t>
  </si>
  <si>
    <t>111322</t>
  </si>
  <si>
    <t>XT414355217TS</t>
  </si>
  <si>
    <t>69121</t>
  </si>
  <si>
    <t>112337</t>
  </si>
  <si>
    <t>XT414350271TS</t>
  </si>
  <si>
    <t>70190</t>
  </si>
  <si>
    <t>110752</t>
  </si>
  <si>
    <t>XT414370934TS</t>
  </si>
  <si>
    <t>112516</t>
  </si>
  <si>
    <t>XT414351192TS</t>
  </si>
  <si>
    <t>110602</t>
  </si>
  <si>
    <t>XT414375891TS</t>
  </si>
  <si>
    <t>8160</t>
  </si>
  <si>
    <t>112519</t>
  </si>
  <si>
    <t>XT414360061TS</t>
  </si>
  <si>
    <t>112893</t>
  </si>
  <si>
    <t>XT414354741TS</t>
  </si>
  <si>
    <t>87439</t>
  </si>
  <si>
    <t>110888</t>
  </si>
  <si>
    <t>XT414372586TS</t>
  </si>
  <si>
    <t>111456</t>
  </si>
  <si>
    <t>XT414378045TS</t>
  </si>
  <si>
    <t>06366</t>
  </si>
  <si>
    <t>111360</t>
  </si>
  <si>
    <t>XT414408731TS</t>
  </si>
  <si>
    <t>07586</t>
  </si>
  <si>
    <t>110552</t>
  </si>
  <si>
    <t>XT414394330TS</t>
  </si>
  <si>
    <t>112818</t>
  </si>
  <si>
    <t>XT414388127TS</t>
  </si>
  <si>
    <t>1086 XT</t>
  </si>
  <si>
    <t>111798</t>
  </si>
  <si>
    <t>XT414387081TS</t>
  </si>
  <si>
    <t>2184</t>
  </si>
  <si>
    <t>113155</t>
  </si>
  <si>
    <t>XT414407648TS</t>
  </si>
  <si>
    <t>22143</t>
  </si>
  <si>
    <t>108139</t>
  </si>
  <si>
    <t>XT414405960TS</t>
  </si>
  <si>
    <t>107744</t>
  </si>
  <si>
    <t>XT414406055TS</t>
  </si>
  <si>
    <t>113502</t>
  </si>
  <si>
    <t>XT414392872TS</t>
  </si>
  <si>
    <t>2250</t>
  </si>
  <si>
    <t>111567</t>
  </si>
  <si>
    <t>XT414385063TS</t>
  </si>
  <si>
    <t>112314</t>
  </si>
  <si>
    <t>XT414405046TS</t>
  </si>
  <si>
    <t>30163</t>
  </si>
  <si>
    <t>113396</t>
  </si>
  <si>
    <t>XT414401628TS</t>
  </si>
  <si>
    <t>111816</t>
  </si>
  <si>
    <t>XT414404916TS</t>
  </si>
  <si>
    <t>110838</t>
  </si>
  <si>
    <t>XT414392078TS</t>
  </si>
  <si>
    <t>3520</t>
  </si>
  <si>
    <t>111706</t>
  </si>
  <si>
    <t>XT414389445TS</t>
  </si>
  <si>
    <t>36286</t>
  </si>
  <si>
    <t>113586</t>
  </si>
  <si>
    <t>XT414405063TS</t>
  </si>
  <si>
    <t>112585</t>
  </si>
  <si>
    <t>XT414391965TS</t>
  </si>
  <si>
    <t>41004</t>
  </si>
  <si>
    <t>110072</t>
  </si>
  <si>
    <t>XT414412016TS</t>
  </si>
  <si>
    <t>112624</t>
  </si>
  <si>
    <t>XT414406965TS</t>
  </si>
  <si>
    <t>112603</t>
  </si>
  <si>
    <t>XT414390899TS</t>
  </si>
  <si>
    <t>46242</t>
  </si>
  <si>
    <t>112597</t>
  </si>
  <si>
    <t>XT414405050TS</t>
  </si>
  <si>
    <t>48161</t>
  </si>
  <si>
    <t>112130</t>
  </si>
  <si>
    <t>XT414391571TS</t>
  </si>
  <si>
    <t>4840</t>
  </si>
  <si>
    <t>113240</t>
  </si>
  <si>
    <t>XT414401035TS</t>
  </si>
  <si>
    <t>112958</t>
  </si>
  <si>
    <t>XT414406483TS</t>
  </si>
  <si>
    <t>50931</t>
  </si>
  <si>
    <t>112997</t>
  </si>
  <si>
    <t>XT414389215TS</t>
  </si>
  <si>
    <t>113444</t>
  </si>
  <si>
    <t>XT414409431TS</t>
  </si>
  <si>
    <t>54308</t>
  </si>
  <si>
    <t>109878</t>
  </si>
  <si>
    <t>XT414386695TS</t>
  </si>
  <si>
    <t>6071</t>
  </si>
  <si>
    <t>113278</t>
  </si>
  <si>
    <t>XT414409445TS</t>
  </si>
  <si>
    <t>6200</t>
  </si>
  <si>
    <t>111999</t>
  </si>
  <si>
    <t>XT414385823TS</t>
  </si>
  <si>
    <t>113023</t>
  </si>
  <si>
    <t>XT414396724TS</t>
  </si>
  <si>
    <t>111709</t>
  </si>
  <si>
    <t>XT414405182TS</t>
  </si>
  <si>
    <t>112286</t>
  </si>
  <si>
    <t>XT414395180TS</t>
  </si>
  <si>
    <t>73773</t>
  </si>
  <si>
    <t>111658</t>
  </si>
  <si>
    <t>XT414400052TS</t>
  </si>
  <si>
    <t>112715</t>
  </si>
  <si>
    <t>XT414383080TS</t>
  </si>
  <si>
    <t>113461</t>
  </si>
  <si>
    <t>XT414384227TS</t>
  </si>
  <si>
    <t>113361</t>
  </si>
  <si>
    <t>XT414400110TS</t>
  </si>
  <si>
    <t>112079</t>
  </si>
  <si>
    <t>XT414400980TS</t>
  </si>
  <si>
    <t>113663</t>
  </si>
  <si>
    <t>XT414407356TS</t>
  </si>
  <si>
    <t>82547</t>
  </si>
  <si>
    <t>113171</t>
  </si>
  <si>
    <t>XT414407461TS</t>
  </si>
  <si>
    <t>831 39</t>
  </si>
  <si>
    <t>112490</t>
  </si>
  <si>
    <t>XT414411934TS</t>
  </si>
  <si>
    <t>85375</t>
  </si>
  <si>
    <t>113475</t>
  </si>
  <si>
    <t>XT414386497TS</t>
  </si>
  <si>
    <t>113507</t>
  </si>
  <si>
    <t>XT414402623TS</t>
  </si>
  <si>
    <t>107074</t>
  </si>
  <si>
    <t>XT414389754TS</t>
  </si>
  <si>
    <t>91593</t>
  </si>
  <si>
    <t>109519</t>
  </si>
  <si>
    <t>XT414391214TS</t>
  </si>
  <si>
    <t>XT414391259TS</t>
  </si>
  <si>
    <t>01129</t>
  </si>
  <si>
    <t>113007</t>
  </si>
  <si>
    <t>XT414443061TS</t>
  </si>
  <si>
    <t>04159</t>
  </si>
  <si>
    <t>113158</t>
  </si>
  <si>
    <t>XT414420026TS</t>
  </si>
  <si>
    <t>113108</t>
  </si>
  <si>
    <t>XT414444654TS</t>
  </si>
  <si>
    <t>06749</t>
  </si>
  <si>
    <t>113270</t>
  </si>
  <si>
    <t>XT414425417TS</t>
  </si>
  <si>
    <t>112580</t>
  </si>
  <si>
    <t>XT414425902TS</t>
  </si>
  <si>
    <t>102274</t>
  </si>
  <si>
    <t>XT414432126TS</t>
  </si>
  <si>
    <t>113503</t>
  </si>
  <si>
    <t>XT414434379TS</t>
  </si>
  <si>
    <t>22453</t>
  </si>
  <si>
    <t>113723</t>
  </si>
  <si>
    <t>XT414425350TS</t>
  </si>
  <si>
    <t>22527</t>
  </si>
  <si>
    <t>112155</t>
  </si>
  <si>
    <t>XT414434762TS</t>
  </si>
  <si>
    <t>22926</t>
  </si>
  <si>
    <t>114036</t>
  </si>
  <si>
    <t>XT414438645TS</t>
  </si>
  <si>
    <t>23566</t>
  </si>
  <si>
    <t>112591</t>
  </si>
  <si>
    <t>XT414429144TS</t>
  </si>
  <si>
    <t>113081</t>
  </si>
  <si>
    <t>XT414432320TS</t>
  </si>
  <si>
    <t>2610</t>
  </si>
  <si>
    <t>110366</t>
  </si>
  <si>
    <t>XT414440768TS</t>
  </si>
  <si>
    <t>2670</t>
  </si>
  <si>
    <t>111077</t>
  </si>
  <si>
    <t>XT414439098TS</t>
  </si>
  <si>
    <t>113247</t>
  </si>
  <si>
    <t>XT414439402TS</t>
  </si>
  <si>
    <t>2678 VM</t>
  </si>
  <si>
    <t>111493</t>
  </si>
  <si>
    <t>XT414427863TS</t>
  </si>
  <si>
    <t>112929</t>
  </si>
  <si>
    <t>XT414415065TS</t>
  </si>
  <si>
    <t>382 96</t>
  </si>
  <si>
    <t>110853</t>
  </si>
  <si>
    <t>XT414443185TS</t>
  </si>
  <si>
    <t>38442</t>
  </si>
  <si>
    <t>113392</t>
  </si>
  <si>
    <t>XT414443013TS</t>
  </si>
  <si>
    <t>55128</t>
  </si>
  <si>
    <t>111852</t>
  </si>
  <si>
    <t>XT414427333TS</t>
  </si>
  <si>
    <t>113467</t>
  </si>
  <si>
    <t>XT414424822TS</t>
  </si>
  <si>
    <t>66121</t>
  </si>
  <si>
    <t>114024</t>
  </si>
  <si>
    <t>XT414432165TS</t>
  </si>
  <si>
    <t>112573</t>
  </si>
  <si>
    <t>XT414438279TS</t>
  </si>
  <si>
    <t>70565</t>
  </si>
  <si>
    <t>112864</t>
  </si>
  <si>
    <t>XT414418209TS</t>
  </si>
  <si>
    <t>74238</t>
  </si>
  <si>
    <t>112665</t>
  </si>
  <si>
    <t>XT414425377TS</t>
  </si>
  <si>
    <t>114028</t>
  </si>
  <si>
    <t>XT414440860TS</t>
  </si>
  <si>
    <t>110587</t>
  </si>
  <si>
    <t>XT414444711TS</t>
  </si>
  <si>
    <t>81925</t>
  </si>
  <si>
    <t>112420</t>
  </si>
  <si>
    <t>XT414418858TS</t>
  </si>
  <si>
    <t>82515</t>
  </si>
  <si>
    <t>112451</t>
  </si>
  <si>
    <t>XT414418566TS</t>
  </si>
  <si>
    <t>88094</t>
  </si>
  <si>
    <t>114030</t>
  </si>
  <si>
    <t>XT414436508TS</t>
  </si>
  <si>
    <t>91080</t>
  </si>
  <si>
    <t>111320</t>
  </si>
  <si>
    <t>XT414442843TS</t>
  </si>
  <si>
    <t>114166</t>
  </si>
  <si>
    <t>XT414442579TS</t>
  </si>
  <si>
    <t>9718 JZ</t>
  </si>
  <si>
    <t>110933</t>
  </si>
  <si>
    <t>XT414427625TS</t>
  </si>
  <si>
    <t>01796</t>
  </si>
  <si>
    <t>113322</t>
  </si>
  <si>
    <t>XT414476008TS</t>
  </si>
  <si>
    <t>113377</t>
  </si>
  <si>
    <t>XT414463826TS</t>
  </si>
  <si>
    <t>109571</t>
  </si>
  <si>
    <t>XT414460056TS</t>
  </si>
  <si>
    <t>111257</t>
  </si>
  <si>
    <t>XT414476691TS</t>
  </si>
  <si>
    <t>14800</t>
  </si>
  <si>
    <t>112755</t>
  </si>
  <si>
    <t>XT414461480TS</t>
  </si>
  <si>
    <t>111186</t>
  </si>
  <si>
    <t>XT414450093TS</t>
  </si>
  <si>
    <t>113077</t>
  </si>
  <si>
    <t>XT414469280TS</t>
  </si>
  <si>
    <t>38124</t>
  </si>
  <si>
    <t>114178</t>
  </si>
  <si>
    <t>XT414464375TS</t>
  </si>
  <si>
    <t>113154</t>
  </si>
  <si>
    <t>XT414473465TS</t>
  </si>
  <si>
    <t>41169</t>
  </si>
  <si>
    <t>113125</t>
  </si>
  <si>
    <t>XT414451690TS</t>
  </si>
  <si>
    <t>46117</t>
  </si>
  <si>
    <t>112806</t>
  </si>
  <si>
    <t>XT414459424TS</t>
  </si>
  <si>
    <t>111892</t>
  </si>
  <si>
    <t>XT414457817TS</t>
  </si>
  <si>
    <t>5300</t>
  </si>
  <si>
    <t>110448</t>
  </si>
  <si>
    <t>XT414449988TS</t>
  </si>
  <si>
    <t>112458</t>
  </si>
  <si>
    <t>XT414459129TS</t>
  </si>
  <si>
    <t>114188</t>
  </si>
  <si>
    <t>XT414475841TS</t>
  </si>
  <si>
    <t>65529</t>
  </si>
  <si>
    <t>114124</t>
  </si>
  <si>
    <t>XT414462397TS</t>
  </si>
  <si>
    <t>113186</t>
  </si>
  <si>
    <t>XT414462525TS</t>
  </si>
  <si>
    <t>70329</t>
  </si>
  <si>
    <t>113267</t>
  </si>
  <si>
    <t>XT414458874TS</t>
  </si>
  <si>
    <t>114506</t>
  </si>
  <si>
    <t>XT414477873TS</t>
  </si>
  <si>
    <t>70599</t>
  </si>
  <si>
    <t>112175</t>
  </si>
  <si>
    <t>XT414468488TS</t>
  </si>
  <si>
    <t>71364</t>
  </si>
  <si>
    <t>112264</t>
  </si>
  <si>
    <t>XT414472023TS</t>
  </si>
  <si>
    <t>72074</t>
  </si>
  <si>
    <t>114114</t>
  </si>
  <si>
    <t>XT414468050TS</t>
  </si>
  <si>
    <t>8061</t>
  </si>
  <si>
    <t>113017</t>
  </si>
  <si>
    <t>XT414469965TS</t>
  </si>
  <si>
    <t>81669</t>
  </si>
  <si>
    <t>113205</t>
  </si>
  <si>
    <t>XT414448801TS</t>
  </si>
  <si>
    <t>85579</t>
  </si>
  <si>
    <t>106860</t>
  </si>
  <si>
    <t>XT414462193TS</t>
  </si>
  <si>
    <t>8700</t>
  </si>
  <si>
    <t>114035</t>
  </si>
  <si>
    <t>XT414460317TS</t>
  </si>
  <si>
    <t>90766</t>
  </si>
  <si>
    <t>108841</t>
  </si>
  <si>
    <t>XT414449149TS</t>
  </si>
  <si>
    <t>96167</t>
  </si>
  <si>
    <t>113698</t>
  </si>
  <si>
    <t>XT414451916TS</t>
  </si>
  <si>
    <t>9781 XT</t>
  </si>
  <si>
    <t>114043</t>
  </si>
  <si>
    <t>XT414474523TS</t>
  </si>
  <si>
    <t>12059</t>
  </si>
  <si>
    <t>112953</t>
  </si>
  <si>
    <t>XT414494806TS</t>
  </si>
  <si>
    <t>111498</t>
  </si>
  <si>
    <t>XT414485177TS</t>
  </si>
  <si>
    <t>246 57</t>
  </si>
  <si>
    <t>111626</t>
  </si>
  <si>
    <t>XT414492028TS</t>
  </si>
  <si>
    <t>32130</t>
  </si>
  <si>
    <t>113496</t>
  </si>
  <si>
    <t>XT414482737TS</t>
  </si>
  <si>
    <t>112660</t>
  </si>
  <si>
    <t>XT414496740TS</t>
  </si>
  <si>
    <t>5500</t>
  </si>
  <si>
    <t>113976</t>
  </si>
  <si>
    <t>XT414490282TS</t>
  </si>
  <si>
    <t>112705</t>
  </si>
  <si>
    <t>XT414487650TS</t>
  </si>
  <si>
    <t>71034</t>
  </si>
  <si>
    <t>109625</t>
  </si>
  <si>
    <t>XT414485954TS</t>
  </si>
  <si>
    <t>73431</t>
  </si>
  <si>
    <t>113305</t>
  </si>
  <si>
    <t>XT414488329TS</t>
  </si>
  <si>
    <t>114422</t>
  </si>
  <si>
    <t>XT414486645TS</t>
  </si>
  <si>
    <t>113121</t>
  </si>
  <si>
    <t>XT414493108TS</t>
  </si>
  <si>
    <t>82131</t>
  </si>
  <si>
    <t>111379</t>
  </si>
  <si>
    <t>XT414486623TS</t>
  </si>
  <si>
    <t>111913</t>
  </si>
  <si>
    <t>XT414490702TS</t>
  </si>
  <si>
    <t>113047</t>
  </si>
  <si>
    <t>XT414483661TS</t>
  </si>
  <si>
    <t>87739</t>
  </si>
  <si>
    <t>113552</t>
  </si>
  <si>
    <t>XT414493730TS</t>
  </si>
  <si>
    <t>94431</t>
  </si>
  <si>
    <t>112389</t>
  </si>
  <si>
    <t>XT414490061TS</t>
  </si>
  <si>
    <t>1370</t>
  </si>
  <si>
    <t>113217</t>
  </si>
  <si>
    <t>XT414503162TS</t>
  </si>
  <si>
    <t>14052</t>
  </si>
  <si>
    <t>110937</t>
  </si>
  <si>
    <t>XT414504123TS</t>
  </si>
  <si>
    <t>111611</t>
  </si>
  <si>
    <t>XT414510985TS</t>
  </si>
  <si>
    <t>2341 VK</t>
  </si>
  <si>
    <t>113452</t>
  </si>
  <si>
    <t>XT414506606TS</t>
  </si>
  <si>
    <t>111559</t>
  </si>
  <si>
    <t>XT414504021TS</t>
  </si>
  <si>
    <t>25335</t>
  </si>
  <si>
    <t>113365</t>
  </si>
  <si>
    <t>XT414502198TS</t>
  </si>
  <si>
    <t>2635</t>
  </si>
  <si>
    <t>114093</t>
  </si>
  <si>
    <t>XT414510455TS</t>
  </si>
  <si>
    <t>27612</t>
  </si>
  <si>
    <t>112033</t>
  </si>
  <si>
    <t>XT414503692TS</t>
  </si>
  <si>
    <t>41063</t>
  </si>
  <si>
    <t>112577</t>
  </si>
  <si>
    <t>XT414504605TS</t>
  </si>
  <si>
    <t>48249</t>
  </si>
  <si>
    <t>113337</t>
  </si>
  <si>
    <t>XT414512558TS</t>
  </si>
  <si>
    <t>114512</t>
  </si>
  <si>
    <t>XT414506075TS</t>
  </si>
  <si>
    <t>111100</t>
  </si>
  <si>
    <t>XT414498975TS</t>
  </si>
  <si>
    <t>112888</t>
  </si>
  <si>
    <t>XT414511186TS</t>
  </si>
  <si>
    <t>7325 DA</t>
  </si>
  <si>
    <t>114464</t>
  </si>
  <si>
    <t>XT414507544TS</t>
  </si>
  <si>
    <t>111356</t>
  </si>
  <si>
    <t>XT414498445TS</t>
  </si>
  <si>
    <t>113927</t>
  </si>
  <si>
    <t>XT414504905TS</t>
  </si>
  <si>
    <t>113792</t>
  </si>
  <si>
    <t>XT414527875TS</t>
  </si>
  <si>
    <t>112222</t>
  </si>
  <si>
    <t>XT414535942TS</t>
  </si>
  <si>
    <t>24354</t>
  </si>
  <si>
    <t>110855</t>
  </si>
  <si>
    <t>XT414538507TS</t>
  </si>
  <si>
    <t>28038</t>
  </si>
  <si>
    <t>113714</t>
  </si>
  <si>
    <t>XT414517507TS</t>
  </si>
  <si>
    <t>2880</t>
  </si>
  <si>
    <t>111997</t>
  </si>
  <si>
    <t>XT414523388TS</t>
  </si>
  <si>
    <t>30539</t>
  </si>
  <si>
    <t>113225</t>
  </si>
  <si>
    <t>XT414531720TS</t>
  </si>
  <si>
    <t>31390</t>
  </si>
  <si>
    <t>111607</t>
  </si>
  <si>
    <t>XT414526945TS</t>
  </si>
  <si>
    <t>34355</t>
  </si>
  <si>
    <t>110539</t>
  </si>
  <si>
    <t>XT414527985TS</t>
  </si>
  <si>
    <t>45549</t>
  </si>
  <si>
    <t>114223</t>
  </si>
  <si>
    <t>XT414525477TS</t>
  </si>
  <si>
    <t>59597</t>
  </si>
  <si>
    <t>113597</t>
  </si>
  <si>
    <t>XT414529403TS</t>
  </si>
  <si>
    <t>63776</t>
  </si>
  <si>
    <t>112277</t>
  </si>
  <si>
    <t>XT414527787TS</t>
  </si>
  <si>
    <t>77794</t>
  </si>
  <si>
    <t>113636</t>
  </si>
  <si>
    <t>XT414537064TS</t>
  </si>
  <si>
    <t>110863</t>
  </si>
  <si>
    <t>XT414537577TS</t>
  </si>
  <si>
    <t>91462</t>
  </si>
  <si>
    <t>112788</t>
  </si>
  <si>
    <t>XT414516095TS</t>
  </si>
  <si>
    <t>03560</t>
  </si>
  <si>
    <t>112843</t>
  </si>
  <si>
    <t>XT414539799TS</t>
  </si>
  <si>
    <t>1012 NG</t>
  </si>
  <si>
    <t>114418</t>
  </si>
  <si>
    <t>XT414564144TS</t>
  </si>
  <si>
    <t>113903</t>
  </si>
  <si>
    <t>XT414566715TS</t>
  </si>
  <si>
    <t>13125</t>
  </si>
  <si>
    <t>113301</t>
  </si>
  <si>
    <t>XT414567857TS</t>
  </si>
  <si>
    <t>2651 LP</t>
  </si>
  <si>
    <t>112675</t>
  </si>
  <si>
    <t>XT414554014TS</t>
  </si>
  <si>
    <t>113371</t>
  </si>
  <si>
    <t>XT414566834TS</t>
  </si>
  <si>
    <t>3370</t>
  </si>
  <si>
    <t>112511</t>
  </si>
  <si>
    <t>XT414556995TS</t>
  </si>
  <si>
    <t>3452 MK</t>
  </si>
  <si>
    <t>114266</t>
  </si>
  <si>
    <t>XT414572361TS</t>
  </si>
  <si>
    <t>114277</t>
  </si>
  <si>
    <t>XT414558815TS</t>
  </si>
  <si>
    <t>44789</t>
  </si>
  <si>
    <t>112332</t>
  </si>
  <si>
    <t>XT414553331TS</t>
  </si>
  <si>
    <t>53844</t>
  </si>
  <si>
    <t>113519</t>
  </si>
  <si>
    <t>XT414563121TS</t>
  </si>
  <si>
    <t>5900</t>
  </si>
  <si>
    <t>113642</t>
  </si>
  <si>
    <t>XT414559609TS</t>
  </si>
  <si>
    <t>59069</t>
  </si>
  <si>
    <t>114494</t>
  </si>
  <si>
    <t>XT414556338TS</t>
  </si>
  <si>
    <t>112889</t>
  </si>
  <si>
    <t>XT414568747TS</t>
  </si>
  <si>
    <t>63477</t>
  </si>
  <si>
    <t>113625</t>
  </si>
  <si>
    <t>XT414569892TS</t>
  </si>
  <si>
    <t>64546</t>
  </si>
  <si>
    <t>113447</t>
  </si>
  <si>
    <t>XT414566065TS</t>
  </si>
  <si>
    <t>65779</t>
  </si>
  <si>
    <t>112658</t>
  </si>
  <si>
    <t>XT414572534TS</t>
  </si>
  <si>
    <t>112915</t>
  </si>
  <si>
    <t>XT414569725TS</t>
  </si>
  <si>
    <t>70378</t>
  </si>
  <si>
    <t>113991</t>
  </si>
  <si>
    <t>XT414573866TS</t>
  </si>
  <si>
    <t>79112</t>
  </si>
  <si>
    <t>112258</t>
  </si>
  <si>
    <t>XT414567843TS</t>
  </si>
  <si>
    <t>112639</t>
  </si>
  <si>
    <t>XT414545370TS</t>
  </si>
  <si>
    <t>112601</t>
  </si>
  <si>
    <t>XT414565564TS</t>
  </si>
  <si>
    <t>9300</t>
  </si>
  <si>
    <t>114046</t>
  </si>
  <si>
    <t>XT414566043TS</t>
  </si>
  <si>
    <t>93133</t>
  </si>
  <si>
    <t>114451</t>
  </si>
  <si>
    <t>XT414569504TS</t>
  </si>
  <si>
    <t>113376</t>
  </si>
  <si>
    <t>XT414569742TS</t>
  </si>
  <si>
    <t>9711</t>
  </si>
  <si>
    <t>111746</t>
  </si>
  <si>
    <t>XT414557276TS</t>
  </si>
  <si>
    <t>XT414606961TS</t>
  </si>
  <si>
    <t>12683</t>
  </si>
  <si>
    <t>114338</t>
  </si>
  <si>
    <t>XT414601553TS</t>
  </si>
  <si>
    <t>113624</t>
  </si>
  <si>
    <t>XT414583506TS</t>
  </si>
  <si>
    <t>167 33</t>
  </si>
  <si>
    <t>110620</t>
  </si>
  <si>
    <t>XT414603948TS</t>
  </si>
  <si>
    <t>111640</t>
  </si>
  <si>
    <t>XT414603996TS</t>
  </si>
  <si>
    <t>2273 XZ</t>
  </si>
  <si>
    <t>114772</t>
  </si>
  <si>
    <t>XT414593004TS</t>
  </si>
  <si>
    <t>3010</t>
  </si>
  <si>
    <t>114693</t>
  </si>
  <si>
    <t>XT414583656TS</t>
  </si>
  <si>
    <t>34117</t>
  </si>
  <si>
    <t>113918</t>
  </si>
  <si>
    <t>XT414606935TS</t>
  </si>
  <si>
    <t>39638</t>
  </si>
  <si>
    <t>114113</t>
  </si>
  <si>
    <t>XT414596717TS</t>
  </si>
  <si>
    <t>40239</t>
  </si>
  <si>
    <t>112454</t>
  </si>
  <si>
    <t>XT414575592TS</t>
  </si>
  <si>
    <t>47012</t>
  </si>
  <si>
    <t>110735</t>
  </si>
  <si>
    <t>XT414578276TS</t>
  </si>
  <si>
    <t>108252</t>
  </si>
  <si>
    <t>XT414601160TS</t>
  </si>
  <si>
    <t>114731</t>
  </si>
  <si>
    <t>XT414589398TS</t>
  </si>
  <si>
    <t>65185</t>
  </si>
  <si>
    <t>112223</t>
  </si>
  <si>
    <t>XT414583191TS</t>
  </si>
  <si>
    <t>114829</t>
  </si>
  <si>
    <t>XT414600836TS</t>
  </si>
  <si>
    <t>71729</t>
  </si>
  <si>
    <t>112865</t>
  </si>
  <si>
    <t>XT414587715TS</t>
  </si>
  <si>
    <t>74376</t>
  </si>
  <si>
    <t>110694</t>
  </si>
  <si>
    <t>XT414600867TS</t>
  </si>
  <si>
    <t>112941</t>
  </si>
  <si>
    <t>XT414577939TS</t>
  </si>
  <si>
    <t>113038</t>
  </si>
  <si>
    <t>XT414586811TS</t>
  </si>
  <si>
    <t>85445</t>
  </si>
  <si>
    <t>111060</t>
  </si>
  <si>
    <t>XT414582845TS</t>
  </si>
  <si>
    <t>86663</t>
  </si>
  <si>
    <t>114915</t>
  </si>
  <si>
    <t>XT414602179TS</t>
  </si>
  <si>
    <t>86929</t>
  </si>
  <si>
    <t>114799</t>
  </si>
  <si>
    <t>XT414606462TS</t>
  </si>
  <si>
    <t>90427</t>
  </si>
  <si>
    <t>112449</t>
  </si>
  <si>
    <t>XT414590705TS</t>
  </si>
  <si>
    <t>112632</t>
  </si>
  <si>
    <t>XT414584665TS</t>
  </si>
  <si>
    <t>XT414594676TS</t>
  </si>
  <si>
    <t>01689</t>
  </si>
  <si>
    <t>114141</t>
  </si>
  <si>
    <t>XT414637969TS</t>
  </si>
  <si>
    <t>114312</t>
  </si>
  <si>
    <t>XT414625444TS</t>
  </si>
  <si>
    <t>15898</t>
  </si>
  <si>
    <t>112524</t>
  </si>
  <si>
    <t>XT414623810TS</t>
  </si>
  <si>
    <t>2381</t>
  </si>
  <si>
    <t>115926</t>
  </si>
  <si>
    <t>XT414638385TS</t>
  </si>
  <si>
    <t>24790</t>
  </si>
  <si>
    <t>114260</t>
  </si>
  <si>
    <t>XT414625753TS</t>
  </si>
  <si>
    <t>28290</t>
  </si>
  <si>
    <t>110582</t>
  </si>
  <si>
    <t>XT414616938TS</t>
  </si>
  <si>
    <t>117311</t>
  </si>
  <si>
    <t>XT414633595TS</t>
  </si>
  <si>
    <t>112651</t>
  </si>
  <si>
    <t>XT414638995TS</t>
  </si>
  <si>
    <t>33605</t>
  </si>
  <si>
    <t>112741</t>
  </si>
  <si>
    <t>XT414641464TS</t>
  </si>
  <si>
    <t>3480</t>
  </si>
  <si>
    <t>114335</t>
  </si>
  <si>
    <t>XT414634300TS</t>
  </si>
  <si>
    <t>4020</t>
  </si>
  <si>
    <t>111817</t>
  </si>
  <si>
    <t>XT414623117TS</t>
  </si>
  <si>
    <t>109619</t>
  </si>
  <si>
    <t>XT414620402TS</t>
  </si>
  <si>
    <t>47799</t>
  </si>
  <si>
    <t>114362</t>
  </si>
  <si>
    <t>XT414615963TS</t>
  </si>
  <si>
    <t>49134</t>
  </si>
  <si>
    <t>116153</t>
  </si>
  <si>
    <t>XT414639531TS</t>
  </si>
  <si>
    <t>50129</t>
  </si>
  <si>
    <t>117331</t>
  </si>
  <si>
    <t>XT414639240TS</t>
  </si>
  <si>
    <t>50997</t>
  </si>
  <si>
    <t>116343</t>
  </si>
  <si>
    <t>XT414624041TS</t>
  </si>
  <si>
    <t>56637</t>
  </si>
  <si>
    <t>116411</t>
  </si>
  <si>
    <t>XT414636420TS</t>
  </si>
  <si>
    <t>114535</t>
  </si>
  <si>
    <t>XT414617195TS</t>
  </si>
  <si>
    <t>117140</t>
  </si>
  <si>
    <t>XT414629738TS</t>
  </si>
  <si>
    <t>60327</t>
  </si>
  <si>
    <t>116170</t>
  </si>
  <si>
    <t>XT414638417TS</t>
  </si>
  <si>
    <t>60438</t>
  </si>
  <si>
    <t>112289</t>
  </si>
  <si>
    <t>XT414609424TS</t>
  </si>
  <si>
    <t>6108</t>
  </si>
  <si>
    <t>116585</t>
  </si>
  <si>
    <t>XT414634830TS</t>
  </si>
  <si>
    <t>61381</t>
  </si>
  <si>
    <t>115465</t>
  </si>
  <si>
    <t>XT414626135TS</t>
  </si>
  <si>
    <t>110290</t>
  </si>
  <si>
    <t>XT414619497TS</t>
  </si>
  <si>
    <t>114774</t>
  </si>
  <si>
    <t>XT414620875TS</t>
  </si>
  <si>
    <t>7422 NS</t>
  </si>
  <si>
    <t>113604</t>
  </si>
  <si>
    <t>XT414611723TS</t>
  </si>
  <si>
    <t>116816</t>
  </si>
  <si>
    <t>XT414636552TS</t>
  </si>
  <si>
    <t>77880</t>
  </si>
  <si>
    <t>113960</t>
  </si>
  <si>
    <t>XT414623474TS</t>
  </si>
  <si>
    <t>117081</t>
  </si>
  <si>
    <t>XT414639806TS</t>
  </si>
  <si>
    <t>80802</t>
  </si>
  <si>
    <t>112810</t>
  </si>
  <si>
    <t>XT414622301TS</t>
  </si>
  <si>
    <t>8361</t>
  </si>
  <si>
    <t>107565</t>
  </si>
  <si>
    <t>XT414622536TS</t>
  </si>
  <si>
    <t>86415</t>
  </si>
  <si>
    <t>115815</t>
  </si>
  <si>
    <t>XT414636053TS</t>
  </si>
  <si>
    <t>87569</t>
  </si>
  <si>
    <t>114768</t>
  </si>
  <si>
    <t>XT414620124TS</t>
  </si>
  <si>
    <t>XT414622244TS</t>
  </si>
  <si>
    <t>91275</t>
  </si>
  <si>
    <t>113767</t>
  </si>
  <si>
    <t>XT414624832TS</t>
  </si>
  <si>
    <t>117327</t>
  </si>
  <si>
    <t>XT414636535TS</t>
  </si>
  <si>
    <t>115080</t>
  </si>
  <si>
    <t>XT414625719TS</t>
  </si>
  <si>
    <t>117217</t>
  </si>
  <si>
    <t>XT414638519TS</t>
  </si>
  <si>
    <t>97846</t>
  </si>
  <si>
    <t>115148</t>
  </si>
  <si>
    <t>XT414636699TS</t>
  </si>
  <si>
    <t>1180</t>
  </si>
  <si>
    <t>116768</t>
  </si>
  <si>
    <t>XT414666523TS</t>
  </si>
  <si>
    <t>116639</t>
  </si>
  <si>
    <t>XT414666639TS</t>
  </si>
  <si>
    <t>XT414667492TS</t>
  </si>
  <si>
    <t>12047</t>
  </si>
  <si>
    <t>118014</t>
  </si>
  <si>
    <t>XT414665077TS</t>
  </si>
  <si>
    <t>1358 EL</t>
  </si>
  <si>
    <t>116749</t>
  </si>
  <si>
    <t>XT414667515TS</t>
  </si>
  <si>
    <t>1431 ET</t>
  </si>
  <si>
    <t>116152</t>
  </si>
  <si>
    <t>XT414662345TS</t>
  </si>
  <si>
    <t>1621 CC</t>
  </si>
  <si>
    <t>116329</t>
  </si>
  <si>
    <t>XT414661543TS</t>
  </si>
  <si>
    <t>1628 ZM</t>
  </si>
  <si>
    <t>114302</t>
  </si>
  <si>
    <t>XT414668541TS</t>
  </si>
  <si>
    <t>114615</t>
  </si>
  <si>
    <t>XT414660199TS</t>
  </si>
  <si>
    <t>2511 DK</t>
  </si>
  <si>
    <t>114503</t>
  </si>
  <si>
    <t>XT414667254TS</t>
  </si>
  <si>
    <t>29227</t>
  </si>
  <si>
    <t>115653</t>
  </si>
  <si>
    <t>XT414666015TS</t>
  </si>
  <si>
    <t>35578</t>
  </si>
  <si>
    <t>115796</t>
  </si>
  <si>
    <t>XT414663955TS</t>
  </si>
  <si>
    <t>38527</t>
  </si>
  <si>
    <t>112936</t>
  </si>
  <si>
    <t>XT414673952TS</t>
  </si>
  <si>
    <t>116731</t>
  </si>
  <si>
    <t>XT414668688TS</t>
  </si>
  <si>
    <t>45663</t>
  </si>
  <si>
    <t>117066</t>
  </si>
  <si>
    <t>XT414665222TS</t>
  </si>
  <si>
    <t>114109</t>
  </si>
  <si>
    <t>XT414670580TS</t>
  </si>
  <si>
    <t>49090</t>
  </si>
  <si>
    <t>114575</t>
  </si>
  <si>
    <t>XT414649746TS</t>
  </si>
  <si>
    <t>5000</t>
  </si>
  <si>
    <t>116067</t>
  </si>
  <si>
    <t>XT414669286TS</t>
  </si>
  <si>
    <t>114483</t>
  </si>
  <si>
    <t>XT414644341TS</t>
  </si>
  <si>
    <t>51427</t>
  </si>
  <si>
    <t>117822</t>
  </si>
  <si>
    <t>XT414670236TS</t>
  </si>
  <si>
    <t>51580</t>
  </si>
  <si>
    <t>115792</t>
  </si>
  <si>
    <t>XT414662230TS</t>
  </si>
  <si>
    <t>5322</t>
  </si>
  <si>
    <t>117964</t>
  </si>
  <si>
    <t>XT414673422TS</t>
  </si>
  <si>
    <t>113826</t>
  </si>
  <si>
    <t>XT414673484TS</t>
  </si>
  <si>
    <t>54292</t>
  </si>
  <si>
    <t>116998</t>
  </si>
  <si>
    <t>XT414645979TS</t>
  </si>
  <si>
    <t>55294</t>
  </si>
  <si>
    <t>115228</t>
  </si>
  <si>
    <t>XT414667651TS</t>
  </si>
  <si>
    <t>5622</t>
  </si>
  <si>
    <t>116916</t>
  </si>
  <si>
    <t>XT414659187TS</t>
  </si>
  <si>
    <t>58454</t>
  </si>
  <si>
    <t>117686</t>
  </si>
  <si>
    <t>XT414670871TS</t>
  </si>
  <si>
    <t>117661</t>
  </si>
  <si>
    <t>XT414652895TS</t>
  </si>
  <si>
    <t>116917</t>
  </si>
  <si>
    <t>XT414655905TS</t>
  </si>
  <si>
    <t>64689</t>
  </si>
  <si>
    <t>116319</t>
  </si>
  <si>
    <t>XT414665085TS</t>
  </si>
  <si>
    <t>67574</t>
  </si>
  <si>
    <t>117070</t>
  </si>
  <si>
    <t>XT414664876TS</t>
  </si>
  <si>
    <t>70736</t>
  </si>
  <si>
    <t>116742</t>
  </si>
  <si>
    <t>XT414669808TS</t>
  </si>
  <si>
    <t>115710</t>
  </si>
  <si>
    <t>XT414649539TS</t>
  </si>
  <si>
    <t>7207 CT</t>
  </si>
  <si>
    <t>116643</t>
  </si>
  <si>
    <t>XT414665236TS</t>
  </si>
  <si>
    <t>72178</t>
  </si>
  <si>
    <t>117959</t>
  </si>
  <si>
    <t>XT414667170TS</t>
  </si>
  <si>
    <t>72581</t>
  </si>
  <si>
    <t>114324</t>
  </si>
  <si>
    <t>XT414653839TS</t>
  </si>
  <si>
    <t>8042</t>
  </si>
  <si>
    <t>114224</t>
  </si>
  <si>
    <t>XT414642306TS</t>
  </si>
  <si>
    <t>112602</t>
  </si>
  <si>
    <t>XT414674105TS</t>
  </si>
  <si>
    <t>8212 PA</t>
  </si>
  <si>
    <t>115027</t>
  </si>
  <si>
    <t>XT414651719TS</t>
  </si>
  <si>
    <t>83674</t>
  </si>
  <si>
    <t>115017</t>
  </si>
  <si>
    <t>XT414667563TS</t>
  </si>
  <si>
    <t>90409</t>
  </si>
  <si>
    <t>117091</t>
  </si>
  <si>
    <t>XT414673515TS</t>
  </si>
  <si>
    <t>96450</t>
  </si>
  <si>
    <t>118044</t>
  </si>
  <si>
    <t>XT414665602TS</t>
  </si>
  <si>
    <t>97337</t>
  </si>
  <si>
    <t>115746</t>
  </si>
  <si>
    <t>XT414673569TS</t>
  </si>
  <si>
    <t>115287</t>
  </si>
  <si>
    <t>XT414644704TS</t>
  </si>
  <si>
    <t>116870</t>
  </si>
  <si>
    <t>XT414688501TS</t>
  </si>
  <si>
    <t>06217</t>
  </si>
  <si>
    <t>116844</t>
  </si>
  <si>
    <t>XT414682319TS</t>
  </si>
  <si>
    <t>112724</t>
  </si>
  <si>
    <t>XT414688815TS</t>
  </si>
  <si>
    <t>116200</t>
  </si>
  <si>
    <t>XT414689008TS</t>
  </si>
  <si>
    <t>117764</t>
  </si>
  <si>
    <t>XT414686845TS</t>
  </si>
  <si>
    <t>113191</t>
  </si>
  <si>
    <t>XT414693166TS</t>
  </si>
  <si>
    <t>15517</t>
  </si>
  <si>
    <t>115810</t>
  </si>
  <si>
    <t>XT414683481TS</t>
  </si>
  <si>
    <t>15741</t>
  </si>
  <si>
    <t>115308</t>
  </si>
  <si>
    <t>XT414686409TS</t>
  </si>
  <si>
    <t>118063</t>
  </si>
  <si>
    <t>XT414686721TS</t>
  </si>
  <si>
    <t>1791 LE</t>
  </si>
  <si>
    <t>117274</t>
  </si>
  <si>
    <t>XT414689970TS</t>
  </si>
  <si>
    <t>112662</t>
  </si>
  <si>
    <t>XT414692789TS</t>
  </si>
  <si>
    <t>117937</t>
  </si>
  <si>
    <t>XT414689453TS</t>
  </si>
  <si>
    <t>2604</t>
  </si>
  <si>
    <t>117151</t>
  </si>
  <si>
    <t>XT414687917TS</t>
  </si>
  <si>
    <t>28021</t>
  </si>
  <si>
    <t>111705</t>
  </si>
  <si>
    <t>XT414684694TS</t>
  </si>
  <si>
    <t>28259</t>
  </si>
  <si>
    <t>114265</t>
  </si>
  <si>
    <t>XT414686593TS</t>
  </si>
  <si>
    <t>114473</t>
  </si>
  <si>
    <t>XT414685332TS</t>
  </si>
  <si>
    <t>118145</t>
  </si>
  <si>
    <t>XT414682101TS</t>
  </si>
  <si>
    <t>39126</t>
  </si>
  <si>
    <t>116692</t>
  </si>
  <si>
    <t>XT414686125TS</t>
  </si>
  <si>
    <t>114254</t>
  </si>
  <si>
    <t>XT414676432TS</t>
  </si>
  <si>
    <t>116230</t>
  </si>
  <si>
    <t>XT414676517TS</t>
  </si>
  <si>
    <t>49152</t>
  </si>
  <si>
    <t>117079</t>
  </si>
  <si>
    <t>XT414686545TS</t>
  </si>
  <si>
    <t>117043</t>
  </si>
  <si>
    <t>XT414679028TS</t>
  </si>
  <si>
    <t>115086</t>
  </si>
  <si>
    <t>XT414683040TS</t>
  </si>
  <si>
    <t>116848</t>
  </si>
  <si>
    <t>XT414697698TS</t>
  </si>
  <si>
    <t>63674</t>
  </si>
  <si>
    <t>115955</t>
  </si>
  <si>
    <t>XT414690880TS</t>
  </si>
  <si>
    <t>111278</t>
  </si>
  <si>
    <t>XT414697619TS</t>
  </si>
  <si>
    <t>65931</t>
  </si>
  <si>
    <t>117190</t>
  </si>
  <si>
    <t>XT414685978TS</t>
  </si>
  <si>
    <t>116764</t>
  </si>
  <si>
    <t>XT414691369TS</t>
  </si>
  <si>
    <t>70499</t>
  </si>
  <si>
    <t>116537</t>
  </si>
  <si>
    <t>XT414697463TS</t>
  </si>
  <si>
    <t>7424 EA</t>
  </si>
  <si>
    <t>117448</t>
  </si>
  <si>
    <t>XT414692072TS</t>
  </si>
  <si>
    <t>117907</t>
  </si>
  <si>
    <t>XT414692109TS</t>
  </si>
  <si>
    <t>114626</t>
  </si>
  <si>
    <t>XT414691094TS</t>
  </si>
  <si>
    <t>81479</t>
  </si>
  <si>
    <t>115666</t>
  </si>
  <si>
    <t>XT414685862TS</t>
  </si>
  <si>
    <t>8501</t>
  </si>
  <si>
    <t>114852</t>
  </si>
  <si>
    <t>XT414678699TS</t>
  </si>
  <si>
    <t>114269</t>
  </si>
  <si>
    <t>XT414690261TS</t>
  </si>
  <si>
    <t>86551</t>
  </si>
  <si>
    <t>119112</t>
  </si>
  <si>
    <t>XT414697826TS</t>
  </si>
  <si>
    <t>90765</t>
  </si>
  <si>
    <t>113127</t>
  </si>
  <si>
    <t>XT414678637TS</t>
  </si>
  <si>
    <t>9880</t>
  </si>
  <si>
    <t>115493</t>
  </si>
  <si>
    <t>XT414680193TS</t>
  </si>
  <si>
    <t>1061 MJ</t>
  </si>
  <si>
    <t>116050</t>
  </si>
  <si>
    <t>XT414711412TS</t>
  </si>
  <si>
    <t>12526</t>
  </si>
  <si>
    <t>116670</t>
  </si>
  <si>
    <t>XT414704495TS</t>
  </si>
  <si>
    <t>1315</t>
  </si>
  <si>
    <t>115715</t>
  </si>
  <si>
    <t>XT414703359TS</t>
  </si>
  <si>
    <t>113215</t>
  </si>
  <si>
    <t>XT414713444TS</t>
  </si>
  <si>
    <t>117375</t>
  </si>
  <si>
    <t>XT414714688TS</t>
  </si>
  <si>
    <t>21073</t>
  </si>
  <si>
    <t>116625</t>
  </si>
  <si>
    <t>XT414702778TS</t>
  </si>
  <si>
    <t>21614</t>
  </si>
  <si>
    <t>115999</t>
  </si>
  <si>
    <t>XT414711182TS</t>
  </si>
  <si>
    <t>115357</t>
  </si>
  <si>
    <t>XT414710757TS</t>
  </si>
  <si>
    <t>23758</t>
  </si>
  <si>
    <t>112027</t>
  </si>
  <si>
    <t>XT414712863TS</t>
  </si>
  <si>
    <t>26123</t>
  </si>
  <si>
    <t>118362</t>
  </si>
  <si>
    <t>XT414703773TS</t>
  </si>
  <si>
    <t>35039</t>
  </si>
  <si>
    <t>116345</t>
  </si>
  <si>
    <t>XT414705584TS</t>
  </si>
  <si>
    <t>38302</t>
  </si>
  <si>
    <t>116055</t>
  </si>
  <si>
    <t>XT414706236TS</t>
  </si>
  <si>
    <t>3931 ZE</t>
  </si>
  <si>
    <t>116842</t>
  </si>
  <si>
    <t>XT414713360TS</t>
  </si>
  <si>
    <t>116033</t>
  </si>
  <si>
    <t>XT414707863TS</t>
  </si>
  <si>
    <t>45529</t>
  </si>
  <si>
    <t>118274</t>
  </si>
  <si>
    <t>XT414702662TS</t>
  </si>
  <si>
    <t>53111</t>
  </si>
  <si>
    <t>114888</t>
  </si>
  <si>
    <t>XT414717344TS</t>
  </si>
  <si>
    <t>6942 NM</t>
  </si>
  <si>
    <t>117702</t>
  </si>
  <si>
    <t>XT414707744TS</t>
  </si>
  <si>
    <t>7022</t>
  </si>
  <si>
    <t>117294</t>
  </si>
  <si>
    <t>XT414712320TS</t>
  </si>
  <si>
    <t>72531</t>
  </si>
  <si>
    <t>116030</t>
  </si>
  <si>
    <t>XT414712404TS</t>
  </si>
  <si>
    <t>7600</t>
  </si>
  <si>
    <t>116677</t>
  </si>
  <si>
    <t>XT414716220TS</t>
  </si>
  <si>
    <t>92360</t>
  </si>
  <si>
    <t>112954</t>
  </si>
  <si>
    <t>XT414714833TS</t>
  </si>
  <si>
    <t>CHRONO_SHOP_KERSUN</t>
  </si>
  <si>
    <t>5XK</t>
  </si>
  <si>
    <t>5YK</t>
  </si>
  <si>
    <t>6BK</t>
  </si>
  <si>
    <t>6CK</t>
  </si>
  <si>
    <t>Code produit modifié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</si>
</sst>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.00\ &quot;€&quot;"/>
    <numFmt numFmtId="165" formatCode="0.000"/>
    <numFmt numFmtId="166" formatCode="#,##0.0000"/>
    <numFmt numFmtId="167" formatCode="0.0000"/>
    <numFmt numFmtId="168" formatCode="_-* #,##0.00\ [$€-40C]_-;\-* #,##0.00\ [$€-40C]_-;_-* &quot;-&quot;??\ [$€-40C]_-;_-@_-"/>
    <numFmt numFmtId="169" formatCode="mmmm\ yyyy"/>
    <numFmt numFmtId="170" formatCode="#\ ###\ ##0.000"/>
    <numFmt numFmtId="171" formatCode="#\ ###\ ##0.00"/>
    <numFmt numFmtId="172" formatCode="#,##0.00%"/>
  </numFmts>
  <fonts count="2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name val="Arial"/>
      <family val="2"/>
    </font>
    <font>
      <b/>
      <sz val="8"/>
      <name val="Verdana"/>
      <family val="2"/>
    </font>
    <font>
      <sz val="8"/>
      <name val="Verdana"/>
      <family val="2"/>
    </font>
    <font>
      <b/>
      <sz val="8"/>
      <color rgb="FF000000"/>
      <name val="Verdana"/>
      <family val="2"/>
    </font>
    <font>
      <b/>
      <sz val="10"/>
      <color rgb="FFFF0000"/>
      <name val="Arial"/>
      <family val="2"/>
    </font>
    <font>
      <sz val="10"/>
      <color rgb="FF000000"/>
      <name val="Arial"/>
      <family val="2"/>
    </font>
    <font>
      <b/>
      <sz val="10"/>
      <color rgb="FF00B0F0"/>
      <name val="Arial"/>
      <family val="2"/>
    </font>
    <font>
      <sz val="10"/>
      <color rgb="FFFFFFFF"/>
      <name val="Arial"/>
      <family val="2"/>
    </font>
    <font>
      <sz val="10"/>
      <color rgb="FF00B0F0"/>
      <name val="Arial"/>
      <family val="2"/>
    </font>
    <font>
      <b/>
      <sz val="18"/>
      <color rgb="FFFF0000"/>
      <name val="Arial"/>
      <family val="2"/>
    </font>
    <font>
      <b/>
      <sz val="10"/>
      <color theme="1"/>
      <name val="Arial"/>
      <family val="2"/>
    </font>
    <font>
      <sz val="10"/>
      <color indexed="9"/>
      <name val="Arial"/>
      <family val="2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ABF8F"/>
        <bgColor rgb="FFFABF8F"/>
      </patternFill>
    </fill>
    <fill>
      <patternFill patternType="solid">
        <fgColor rgb="FFDBE5F1"/>
        <bgColor rgb="FFDBE5F1"/>
      </patternFill>
    </fill>
    <fill>
      <patternFill patternType="solid">
        <fgColor theme="5" tint="0.79998168889431442"/>
        <bgColor rgb="FFDBE5F1"/>
      </patternFill>
    </fill>
    <fill>
      <patternFill patternType="solid">
        <fgColor rgb="FF00000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</fills>
  <borders count="31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22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</borders>
  <cellStyleXfs count="10">
    <xf numFmtId="0" fontId="0" fillId="0" borderId="0" applyNumberFormat="0" applyFont="0" applyFill="0" applyBorder="0" applyAlignment="0" applyProtection="0"/>
    <xf numFmtId="44" fontId="3" fillId="0" borderId="0" applyNumberFormat="0" applyFont="0" applyFill="0" applyBorder="0" applyAlignment="0" applyProtection="0"/>
    <xf numFmtId="9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" fillId="0" borderId="0"/>
    <xf numFmtId="44" fontId="3" fillId="0" borderId="0" applyNumberFormat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/>
    <xf numFmtId="0" fontId="22" fillId="0" borderId="0"/>
  </cellStyleXfs>
  <cellXfs count="136">
    <xf numFmtId="0" fontId="0" fillId="0" borderId="0" xfId="0" applyNumberFormat="1" applyFont="1" applyFill="1" applyBorder="1" applyAlignment="1"/>
    <xf numFmtId="14" fontId="0" fillId="0" borderId="0" xfId="0" applyNumberFormat="1" applyFont="1" applyFill="1" applyBorder="1" applyAlignment="1"/>
    <xf numFmtId="0" fontId="0" fillId="0" borderId="0" xfId="0" pivotButton="1" applyNumberFormat="1" applyFont="1" applyFill="1" applyBorder="1" applyAlignment="1"/>
    <xf numFmtId="0" fontId="0" fillId="0" borderId="0" xfId="0" applyNumberFormat="1" applyFont="1" applyFill="1" applyBorder="1" applyAlignment="1">
      <alignment horizontal="left"/>
    </xf>
    <xf numFmtId="164" fontId="0" fillId="3" borderId="0" xfId="1" applyNumberFormat="1" applyFont="1" applyFill="1" applyBorder="1" applyAlignment="1"/>
    <xf numFmtId="164" fontId="4" fillId="3" borderId="1" xfId="1" applyNumberFormat="1" applyFont="1" applyFill="1" applyBorder="1" applyAlignment="1"/>
    <xf numFmtId="0" fontId="4" fillId="0" borderId="0" xfId="0" applyNumberFormat="1" applyFont="1" applyFill="1" applyBorder="1" applyAlignment="1"/>
    <xf numFmtId="0" fontId="0" fillId="4" borderId="0" xfId="0" applyNumberFormat="1" applyFont="1" applyFill="1" applyBorder="1" applyAlignment="1"/>
    <xf numFmtId="0" fontId="0" fillId="3" borderId="0" xfId="0" applyNumberFormat="1" applyFont="1" applyFill="1" applyBorder="1" applyAlignment="1"/>
    <xf numFmtId="0" fontId="0" fillId="3" borderId="0" xfId="1" applyNumberFormat="1" applyFont="1" applyFill="1" applyBorder="1" applyAlignment="1"/>
    <xf numFmtId="0" fontId="5" fillId="0" borderId="0" xfId="0" applyFont="1"/>
    <xf numFmtId="14" fontId="5" fillId="0" borderId="0" xfId="0" applyNumberFormat="1" applyFont="1"/>
    <xf numFmtId="0" fontId="5" fillId="0" borderId="0" xfId="0" applyNumberFormat="1" applyFont="1" applyFill="1" applyBorder="1" applyAlignment="1"/>
    <xf numFmtId="0" fontId="3" fillId="0" borderId="0" xfId="0" applyNumberFormat="1" applyFont="1" applyFill="1" applyBorder="1" applyAlignment="1"/>
    <xf numFmtId="0" fontId="3" fillId="3" borderId="0" xfId="0" applyNumberFormat="1" applyFont="1" applyFill="1" applyBorder="1" applyAlignment="1"/>
    <xf numFmtId="164" fontId="3" fillId="3" borderId="1" xfId="1" applyNumberFormat="1" applyFont="1" applyFill="1" applyBorder="1" applyAlignment="1"/>
    <xf numFmtId="10" fontId="3" fillId="3" borderId="1" xfId="2" applyNumberFormat="1" applyFont="1" applyFill="1" applyBorder="1" applyAlignment="1"/>
    <xf numFmtId="10" fontId="3" fillId="3" borderId="0" xfId="2" applyNumberFormat="1" applyFont="1" applyFill="1" applyBorder="1" applyAlignment="1"/>
    <xf numFmtId="164" fontId="3" fillId="5" borderId="1" xfId="1" applyNumberFormat="1" applyFont="1" applyFill="1" applyBorder="1" applyAlignment="1"/>
    <xf numFmtId="164" fontId="0" fillId="5" borderId="0" xfId="1" applyNumberFormat="1" applyFont="1" applyFill="1" applyBorder="1" applyAlignment="1"/>
    <xf numFmtId="164" fontId="3" fillId="3" borderId="2" xfId="1" applyNumberFormat="1" applyFont="1" applyFill="1" applyBorder="1" applyAlignment="1"/>
    <xf numFmtId="164" fontId="0" fillId="0" borderId="0" xfId="0" applyNumberFormat="1" applyFont="1" applyFill="1" applyBorder="1" applyAlignment="1"/>
    <xf numFmtId="164" fontId="3" fillId="3" borderId="3" xfId="1" applyNumberFormat="1" applyFont="1" applyFill="1" applyBorder="1" applyAlignment="1"/>
    <xf numFmtId="0" fontId="0" fillId="0" borderId="0" xfId="1" applyNumberFormat="1" applyFont="1" applyFill="1" applyBorder="1" applyAlignment="1"/>
    <xf numFmtId="14" fontId="0" fillId="6" borderId="0" xfId="0" applyNumberFormat="1" applyFont="1" applyFill="1" applyBorder="1" applyAlignment="1"/>
    <xf numFmtId="43" fontId="5" fillId="0" borderId="0" xfId="3" applyFont="1"/>
    <xf numFmtId="43" fontId="5" fillId="0" borderId="0" xfId="3" applyFont="1" applyFill="1" applyBorder="1" applyAlignment="1"/>
    <xf numFmtId="43" fontId="0" fillId="0" borderId="0" xfId="3" applyFont="1" applyFill="1" applyBorder="1" applyAlignment="1"/>
    <xf numFmtId="0" fontId="2" fillId="0" borderId="0" xfId="4"/>
    <xf numFmtId="0" fontId="5" fillId="0" borderId="0" xfId="4" applyFont="1"/>
    <xf numFmtId="0" fontId="3" fillId="0" borderId="0" xfId="4" applyFont="1"/>
    <xf numFmtId="0" fontId="9" fillId="0" borderId="0" xfId="4" applyFont="1"/>
    <xf numFmtId="0" fontId="10" fillId="0" borderId="0" xfId="4" applyFont="1"/>
    <xf numFmtId="0" fontId="11" fillId="0" borderId="10" xfId="4" applyFont="1" applyBorder="1" applyAlignment="1">
      <alignment horizontal="center" vertical="center" wrapText="1"/>
    </xf>
    <xf numFmtId="0" fontId="11" fillId="0" borderId="11" xfId="4" applyFont="1" applyBorder="1" applyAlignment="1">
      <alignment horizontal="center" vertical="center" wrapText="1"/>
    </xf>
    <xf numFmtId="0" fontId="11" fillId="0" borderId="12" xfId="4" applyFont="1" applyBorder="1" applyAlignment="1">
      <alignment horizontal="center" vertical="center" wrapText="1"/>
    </xf>
    <xf numFmtId="0" fontId="11" fillId="0" borderId="0" xfId="4" applyFont="1" applyAlignment="1">
      <alignment horizontal="center" vertical="center" wrapText="1"/>
    </xf>
    <xf numFmtId="0" fontId="11" fillId="0" borderId="13" xfId="4" applyFont="1" applyBorder="1" applyAlignment="1">
      <alignment horizontal="center" vertical="center" wrapText="1"/>
    </xf>
    <xf numFmtId="1" fontId="11" fillId="0" borderId="14" xfId="4" applyNumberFormat="1" applyFont="1" applyBorder="1" applyAlignment="1">
      <alignment horizontal="center"/>
    </xf>
    <xf numFmtId="2" fontId="12" fillId="9" borderId="15" xfId="4" applyNumberFormat="1" applyFont="1" applyFill="1" applyBorder="1" applyAlignment="1">
      <alignment horizontal="center" vertical="center"/>
    </xf>
    <xf numFmtId="2" fontId="12" fillId="9" borderId="16" xfId="4" applyNumberFormat="1" applyFont="1" applyFill="1" applyBorder="1" applyAlignment="1">
      <alignment horizontal="center" vertical="center"/>
    </xf>
    <xf numFmtId="2" fontId="12" fillId="9" borderId="14" xfId="4" applyNumberFormat="1" applyFont="1" applyFill="1" applyBorder="1" applyAlignment="1">
      <alignment horizontal="center" vertical="center"/>
    </xf>
    <xf numFmtId="2" fontId="12" fillId="0" borderId="0" xfId="4" applyNumberFormat="1" applyFont="1" applyAlignment="1">
      <alignment horizontal="center" vertical="center"/>
    </xf>
    <xf numFmtId="16" fontId="13" fillId="0" borderId="17" xfId="4" applyNumberFormat="1" applyFont="1" applyBorder="1" applyAlignment="1">
      <alignment horizontal="center"/>
    </xf>
    <xf numFmtId="2" fontId="12" fillId="10" borderId="18" xfId="4" applyNumberFormat="1" applyFont="1" applyFill="1" applyBorder="1" applyAlignment="1">
      <alignment horizontal="center" vertical="center"/>
    </xf>
    <xf numFmtId="2" fontId="12" fillId="10" borderId="19" xfId="4" applyNumberFormat="1" applyFont="1" applyFill="1" applyBorder="1" applyAlignment="1">
      <alignment horizontal="center" vertical="center"/>
    </xf>
    <xf numFmtId="2" fontId="12" fillId="10" borderId="17" xfId="4" applyNumberFormat="1" applyFont="1" applyFill="1" applyBorder="1" applyAlignment="1">
      <alignment horizontal="center" vertical="center"/>
    </xf>
    <xf numFmtId="2" fontId="12" fillId="9" borderId="18" xfId="4" applyNumberFormat="1" applyFont="1" applyFill="1" applyBorder="1" applyAlignment="1">
      <alignment horizontal="center" vertical="center"/>
    </xf>
    <xf numFmtId="2" fontId="12" fillId="9" borderId="19" xfId="4" applyNumberFormat="1" applyFont="1" applyFill="1" applyBorder="1" applyAlignment="1">
      <alignment horizontal="center" vertical="center"/>
    </xf>
    <xf numFmtId="2" fontId="12" fillId="9" borderId="17" xfId="4" applyNumberFormat="1" applyFont="1" applyFill="1" applyBorder="1" applyAlignment="1">
      <alignment horizontal="center" vertical="center"/>
    </xf>
    <xf numFmtId="16" fontId="13" fillId="0" borderId="20" xfId="4" applyNumberFormat="1" applyFont="1" applyBorder="1" applyAlignment="1">
      <alignment horizontal="center"/>
    </xf>
    <xf numFmtId="2" fontId="12" fillId="9" borderId="21" xfId="4" applyNumberFormat="1" applyFont="1" applyFill="1" applyBorder="1" applyAlignment="1">
      <alignment horizontal="center" vertical="center"/>
    </xf>
    <xf numFmtId="2" fontId="12" fillId="9" borderId="22" xfId="4" applyNumberFormat="1" applyFont="1" applyFill="1" applyBorder="1" applyAlignment="1">
      <alignment horizontal="center" vertical="center"/>
    </xf>
    <xf numFmtId="0" fontId="3" fillId="0" borderId="23" xfId="4" applyFont="1" applyBorder="1"/>
    <xf numFmtId="2" fontId="12" fillId="9" borderId="24" xfId="4" applyNumberFormat="1" applyFont="1" applyFill="1" applyBorder="1" applyAlignment="1">
      <alignment horizontal="center" vertical="center"/>
    </xf>
    <xf numFmtId="2" fontId="12" fillId="0" borderId="23" xfId="4" applyNumberFormat="1" applyFont="1" applyBorder="1" applyAlignment="1">
      <alignment horizontal="center" vertical="center"/>
    </xf>
    <xf numFmtId="0" fontId="3" fillId="0" borderId="14" xfId="4" applyFont="1" applyBorder="1" applyAlignment="1">
      <alignment horizontal="center"/>
    </xf>
    <xf numFmtId="2" fontId="3" fillId="0" borderId="4" xfId="4" applyNumberFormat="1" applyFont="1" applyBorder="1" applyAlignment="1">
      <alignment horizontal="center"/>
    </xf>
    <xf numFmtId="2" fontId="3" fillId="0" borderId="5" xfId="4" applyNumberFormat="1" applyFont="1" applyBorder="1" applyAlignment="1">
      <alignment horizontal="center"/>
    </xf>
    <xf numFmtId="0" fontId="2" fillId="0" borderId="0" xfId="4" applyAlignment="1">
      <alignment horizontal="center"/>
    </xf>
    <xf numFmtId="2" fontId="3" fillId="0" borderId="0" xfId="4" applyNumberFormat="1" applyFont="1" applyAlignment="1">
      <alignment horizontal="center"/>
    </xf>
    <xf numFmtId="0" fontId="3" fillId="0" borderId="17" xfId="4" applyFont="1" applyBorder="1" applyAlignment="1">
      <alignment horizontal="center"/>
    </xf>
    <xf numFmtId="2" fontId="3" fillId="0" borderId="25" xfId="4" applyNumberFormat="1" applyFont="1" applyBorder="1" applyAlignment="1">
      <alignment horizontal="center"/>
    </xf>
    <xf numFmtId="2" fontId="3" fillId="0" borderId="26" xfId="4" applyNumberFormat="1" applyFont="1" applyBorder="1" applyAlignment="1">
      <alignment horizontal="center"/>
    </xf>
    <xf numFmtId="0" fontId="3" fillId="0" borderId="20" xfId="4" applyFont="1" applyBorder="1" applyAlignment="1">
      <alignment horizontal="center"/>
    </xf>
    <xf numFmtId="2" fontId="3" fillId="0" borderId="6" xfId="4" applyNumberFormat="1" applyFont="1" applyBorder="1" applyAlignment="1">
      <alignment horizontal="center"/>
    </xf>
    <xf numFmtId="2" fontId="3" fillId="0" borderId="7" xfId="4" applyNumberFormat="1" applyFont="1" applyBorder="1" applyAlignment="1">
      <alignment horizontal="center"/>
    </xf>
    <xf numFmtId="0" fontId="14" fillId="11" borderId="0" xfId="4" applyFont="1" applyFill="1"/>
    <xf numFmtId="0" fontId="2" fillId="12" borderId="4" xfId="4" applyFill="1" applyBorder="1"/>
    <xf numFmtId="0" fontId="2" fillId="12" borderId="27" xfId="4" applyFill="1" applyBorder="1"/>
    <xf numFmtId="0" fontId="2" fillId="13" borderId="5" xfId="4" applyFill="1" applyBorder="1"/>
    <xf numFmtId="0" fontId="2" fillId="12" borderId="25" xfId="4" applyFill="1" applyBorder="1"/>
    <xf numFmtId="0" fontId="2" fillId="12" borderId="0" xfId="4" applyFill="1"/>
    <xf numFmtId="14" fontId="2" fillId="13" borderId="26" xfId="4" applyNumberFormat="1" applyFill="1" applyBorder="1" applyAlignment="1">
      <alignment horizontal="center"/>
    </xf>
    <xf numFmtId="0" fontId="15" fillId="12" borderId="25" xfId="4" applyFont="1" applyFill="1" applyBorder="1" applyAlignment="1">
      <alignment horizontal="left"/>
    </xf>
    <xf numFmtId="165" fontId="2" fillId="13" borderId="26" xfId="4" applyNumberFormat="1" applyFill="1" applyBorder="1" applyAlignment="1">
      <alignment horizontal="center"/>
    </xf>
    <xf numFmtId="0" fontId="15" fillId="12" borderId="25" xfId="4" applyFont="1" applyFill="1" applyBorder="1"/>
    <xf numFmtId="10" fontId="2" fillId="13" borderId="26" xfId="4" applyNumberFormat="1" applyFill="1" applyBorder="1" applyAlignment="1">
      <alignment horizontal="center"/>
    </xf>
    <xf numFmtId="0" fontId="2" fillId="12" borderId="6" xfId="4" applyFill="1" applyBorder="1"/>
    <xf numFmtId="0" fontId="2" fillId="12" borderId="28" xfId="4" applyFill="1" applyBorder="1"/>
    <xf numFmtId="0" fontId="2" fillId="13" borderId="7" xfId="4" applyFill="1" applyBorder="1"/>
    <xf numFmtId="0" fontId="2" fillId="11" borderId="0" xfId="4" applyFill="1"/>
    <xf numFmtId="10" fontId="2" fillId="0" borderId="0" xfId="4" applyNumberFormat="1"/>
    <xf numFmtId="0" fontId="16" fillId="0" borderId="28" xfId="4" applyFont="1" applyBorder="1"/>
    <xf numFmtId="0" fontId="17" fillId="14" borderId="0" xfId="4" applyFont="1" applyFill="1"/>
    <xf numFmtId="0" fontId="18" fillId="15" borderId="0" xfId="4" applyFont="1" applyFill="1"/>
    <xf numFmtId="17" fontId="18" fillId="15" borderId="0" xfId="4" applyNumberFormat="1" applyFont="1" applyFill="1" applyAlignment="1">
      <alignment horizontal="left"/>
    </xf>
    <xf numFmtId="0" fontId="2" fillId="14" borderId="29" xfId="4" applyFill="1" applyBorder="1" applyAlignment="1">
      <alignment horizontal="center" vertical="center" wrapText="1"/>
    </xf>
    <xf numFmtId="166" fontId="2" fillId="16" borderId="17" xfId="4" applyNumberFormat="1" applyFill="1" applyBorder="1" applyAlignment="1">
      <alignment horizontal="center"/>
    </xf>
    <xf numFmtId="0" fontId="2" fillId="0" borderId="17" xfId="4" applyBorder="1" applyAlignment="1">
      <alignment horizontal="center"/>
    </xf>
    <xf numFmtId="10" fontId="2" fillId="0" borderId="17" xfId="4" applyNumberFormat="1" applyBorder="1" applyAlignment="1">
      <alignment horizontal="center"/>
    </xf>
    <xf numFmtId="0" fontId="2" fillId="0" borderId="20" xfId="4" applyBorder="1" applyAlignment="1">
      <alignment horizontal="center"/>
    </xf>
    <xf numFmtId="10" fontId="2" fillId="0" borderId="20" xfId="4" applyNumberFormat="1" applyBorder="1" applyAlignment="1">
      <alignment horizontal="center"/>
    </xf>
    <xf numFmtId="167" fontId="2" fillId="0" borderId="29" xfId="4" applyNumberFormat="1" applyBorder="1" applyAlignment="1">
      <alignment horizontal="center"/>
    </xf>
    <xf numFmtId="10" fontId="2" fillId="0" borderId="29" xfId="4" applyNumberFormat="1" applyBorder="1" applyAlignment="1">
      <alignment horizontal="center"/>
    </xf>
    <xf numFmtId="0" fontId="0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/>
    </xf>
    <xf numFmtId="0" fontId="14" fillId="0" borderId="0" xfId="0" applyNumberFormat="1" applyFont="1" applyFill="1" applyBorder="1" applyAlignment="1"/>
    <xf numFmtId="168" fontId="0" fillId="0" borderId="0" xfId="1" applyNumberFormat="1" applyFont="1" applyFill="1" applyBorder="1" applyAlignment="1"/>
    <xf numFmtId="0" fontId="3" fillId="3" borderId="0" xfId="1" applyNumberFormat="1" applyFont="1" applyFill="1" applyBorder="1" applyAlignment="1"/>
    <xf numFmtId="44" fontId="0" fillId="0" borderId="0" xfId="0" applyNumberFormat="1" applyFont="1" applyFill="1" applyBorder="1" applyAlignment="1"/>
    <xf numFmtId="0" fontId="0" fillId="0" borderId="0" xfId="0"/>
    <xf numFmtId="0" fontId="3" fillId="6" borderId="0" xfId="0" applyNumberFormat="1" applyFont="1" applyFill="1" applyBorder="1" applyAlignment="1"/>
    <xf numFmtId="0" fontId="0" fillId="6" borderId="0" xfId="0" applyNumberFormat="1" applyFont="1" applyFill="1" applyBorder="1" applyAlignment="1"/>
    <xf numFmtId="0" fontId="3" fillId="3" borderId="1" xfId="0" applyFont="1" applyFill="1" applyBorder="1"/>
    <xf numFmtId="0" fontId="0" fillId="18" borderId="0" xfId="0" applyNumberFormat="1" applyFont="1" applyFill="1" applyBorder="1" applyAlignment="1"/>
    <xf numFmtId="0" fontId="19" fillId="0" borderId="0" xfId="0" applyNumberFormat="1" applyFont="1" applyFill="1" applyBorder="1" applyAlignment="1"/>
    <xf numFmtId="10" fontId="0" fillId="0" borderId="0" xfId="6" applyNumberFormat="1" applyFont="1" applyFill="1" applyBorder="1" applyAlignment="1"/>
    <xf numFmtId="169" fontId="0" fillId="0" borderId="0" xfId="0" applyNumberFormat="1" applyFont="1" applyFill="1" applyBorder="1" applyAlignment="1"/>
    <xf numFmtId="10" fontId="3" fillId="0" borderId="0" xfId="6" applyNumberFormat="1" applyFont="1" applyFill="1" applyBorder="1" applyAlignment="1"/>
    <xf numFmtId="0" fontId="20" fillId="0" borderId="30" xfId="0" applyFont="1" applyBorder="1"/>
    <xf numFmtId="0" fontId="21" fillId="2" borderId="1" xfId="0" applyNumberFormat="1" applyFont="1" applyFill="1" applyBorder="1" applyAlignment="1"/>
    <xf numFmtId="10" fontId="3" fillId="3" borderId="0" xfId="6" applyNumberFormat="1" applyFont="1" applyFill="1" applyBorder="1" applyAlignment="1"/>
    <xf numFmtId="0" fontId="3" fillId="17" borderId="0" xfId="0" applyNumberFormat="1" applyFont="1" applyFill="1" applyBorder="1" applyAlignment="1"/>
    <xf numFmtId="0" fontId="0" fillId="19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wrapText="1"/>
    </xf>
    <xf numFmtId="171" fontId="0" fillId="0" borderId="0" xfId="1" applyNumberFormat="1" applyFont="1" applyFill="1" applyBorder="1" applyAlignment="1"/>
    <xf numFmtId="10" fontId="0" fillId="0" borderId="0" xfId="2" applyNumberFormat="1" applyFont="1" applyFill="1" applyBorder="1" applyAlignment="1"/>
    <xf numFmtId="0" fontId="0" fillId="20" borderId="0" xfId="0" applyNumberFormat="1" applyFont="1" applyFill="1" applyBorder="1" applyAlignment="1"/>
    <xf numFmtId="0" fontId="3" fillId="20" borderId="0" xfId="0" applyNumberFormat="1" applyFont="1" applyFill="1" applyBorder="1" applyAlignment="1"/>
    <xf numFmtId="0" fontId="3" fillId="21" borderId="0" xfId="0" applyNumberFormat="1" applyFont="1" applyFill="1" applyBorder="1" applyAlignment="1"/>
    <xf numFmtId="0" fontId="3" fillId="18" borderId="0" xfId="0" applyNumberFormat="1" applyFont="1" applyFill="1" applyBorder="1" applyAlignment="1"/>
    <xf numFmtId="0" fontId="23" fillId="0" borderId="0" xfId="0" applyFont="1" applyAlignment="1">
      <alignment horizontal="left" vertical="justify"/>
    </xf>
    <xf numFmtId="14" fontId="23" fillId="0" borderId="0" xfId="0" applyNumberFormat="1" applyFont="1" applyAlignment="1">
      <alignment horizontal="center" vertical="top"/>
    </xf>
    <xf numFmtId="170" fontId="0" fillId="0" borderId="0" xfId="0" applyNumberFormat="1" applyAlignment="1">
      <alignment horizontal="right" vertical="top"/>
    </xf>
    <xf numFmtId="171" fontId="23" fillId="0" borderId="0" xfId="0" applyNumberFormat="1" applyFont="1" applyAlignment="1">
      <alignment horizontal="right" vertical="top"/>
    </xf>
    <xf numFmtId="172" fontId="0" fillId="0" borderId="0" xfId="0" applyNumberFormat="1" applyAlignment="1">
      <alignment horizontal="right" vertical="top"/>
    </xf>
    <xf numFmtId="0" fontId="23" fillId="0" borderId="0" xfId="0" applyNumberFormat="1" applyFont="1" applyAlignment="1">
      <alignment horizontal="left" vertical="justify"/>
    </xf>
    <xf numFmtId="0" fontId="3" fillId="3" borderId="1" xfId="0" applyNumberFormat="1" applyFont="1" applyFill="1" applyBorder="1" applyAlignment="1"/>
    <xf numFmtId="0" fontId="8" fillId="7" borderId="0" xfId="4" applyFont="1" applyFill="1" applyAlignment="1">
      <alignment horizontal="center" vertical="center"/>
    </xf>
    <xf numFmtId="0" fontId="5" fillId="8" borderId="4" xfId="4" applyFont="1" applyFill="1" applyBorder="1" applyAlignment="1">
      <alignment horizontal="center" vertical="center"/>
    </xf>
    <xf numFmtId="0" fontId="3" fillId="0" borderId="5" xfId="4" applyFont="1" applyBorder="1"/>
    <xf numFmtId="0" fontId="3" fillId="0" borderId="6" xfId="4" applyFont="1" applyBorder="1"/>
    <xf numFmtId="0" fontId="3" fillId="0" borderId="7" xfId="4" applyFont="1" applyBorder="1"/>
    <xf numFmtId="0" fontId="11" fillId="0" borderId="8" xfId="4" applyFont="1" applyBorder="1" applyAlignment="1">
      <alignment horizontal="center"/>
    </xf>
    <xf numFmtId="0" fontId="3" fillId="0" borderId="9" xfId="4" applyFont="1" applyBorder="1"/>
  </cellXfs>
  <cellStyles count="10">
    <cellStyle name="Milliers" xfId="3" builtinId="3"/>
    <cellStyle name="Milliers 2" xfId="7" xr:uid="{60804D66-0060-4C43-9003-1F7ADF78EA55}"/>
    <cellStyle name="Monétaire" xfId="1" builtinId="4"/>
    <cellStyle name="Monétaire 2" xfId="5" xr:uid="{46DE3737-5FAD-4A97-B53F-5413CDA0B5BD}"/>
    <cellStyle name="Normal" xfId="0" builtinId="0"/>
    <cellStyle name="Normal 2" xfId="4" xr:uid="{F9521487-E991-4432-8A20-F376EA9B7F3B}"/>
    <cellStyle name="Normal 2 2" xfId="8" xr:uid="{9D815F2E-4B96-42C5-AA80-A07622DF099E}"/>
    <cellStyle name="Normal 3" xfId="9" xr:uid="{FE4E7EDC-73F8-49C1-A186-7BEBB09876AF}"/>
    <cellStyle name="Pourcentage" xfId="2" builtinId="5"/>
    <cellStyle name="Pourcentage 2" xfId="6" xr:uid="{CC141511-A222-4BBE-9031-F98126C83174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oline SCHMITT" refreshedDate="46177.662212037038" createdVersion="8" refreshedVersion="8" minRefreshableVersion="3" recordCount="2351" xr:uid="{AFB3F531-EC10-47CD-97BC-9B1A2087EDF4}">
  <cacheSource type="worksheet">
    <worksheetSource ref="B1:T1048576" sheet="Facture Chronopost"/>
  </cacheSource>
  <cacheFields count="19">
    <cacheField name="No Facture" numFmtId="0">
      <sharedItems containsBlank="1" containsMixedTypes="1" containsNumber="1" containsInteger="1" minValue="40842841" maxValue="40842841" count="8">
        <s v="13617723"/>
        <s v="13624019"/>
        <s v="13624020"/>
        <s v="13624021"/>
        <s v="13617721"/>
        <s v="13617722"/>
        <m/>
        <n v="40842841" u="1"/>
      </sharedItems>
    </cacheField>
    <cacheField name="Sous-compte" numFmtId="0">
      <sharedItems containsBlank="1"/>
    </cacheField>
    <cacheField name="Date LT" numFmtId="0">
      <sharedItems containsDate="1" containsString="0" containsBlank="1" containsMixedTypes="1" minDate="2026-04-20T00:00:00" maxDate="1900-01-05T22:51:04"/>
    </cacheField>
    <cacheField name="Code postal depart" numFmtId="0">
      <sharedItems containsBlank="1"/>
    </cacheField>
    <cacheField name="Code postal arrivee" numFmtId="0">
      <sharedItems containsBlank="1"/>
    </cacheField>
    <cacheField name="Pays depart" numFmtId="0">
      <sharedItems containsBlank="1"/>
    </cacheField>
    <cacheField name="Pays arrivee" numFmtId="0">
      <sharedItems containsBlank="1"/>
    </cacheField>
    <cacheField name="Ref Destinataire" numFmtId="0">
      <sharedItems containsBlank="1"/>
    </cacheField>
    <cacheField name="Ref Expediteur" numFmtId="0">
      <sharedItems containsBlank="1"/>
    </cacheField>
    <cacheField name="No Groupage tarifaire" numFmtId="0">
      <sharedItems containsBlank="1"/>
    </cacheField>
    <cacheField name="Numero LT" numFmtId="0">
      <sharedItems containsBlank="1"/>
    </cacheField>
    <cacheField name="Groupage" numFmtId="0">
      <sharedItems containsBlank="1"/>
    </cacheField>
    <cacheField name="Type prestation" numFmtId="0">
      <sharedItems containsBlank="1"/>
    </cacheField>
    <cacheField name="TVA" numFmtId="0">
      <sharedItems containsBlank="1"/>
    </cacheField>
    <cacheField name="Observations" numFmtId="0">
      <sharedItems containsBlank="1" containsMixedTypes="1" containsNumber="1" minValue="4.7500000000000001E-2" maxValue="0.4375"/>
    </cacheField>
    <cacheField name="Zone Tarifaire" numFmtId="0">
      <sharedItems containsBlank="1"/>
    </cacheField>
    <cacheField name="Poids" numFmtId="0">
      <sharedItems containsString="0" containsBlank="1" containsNumber="1" minValue="0" maxValue="28.71"/>
    </cacheField>
    <cacheField name="Produit" numFmtId="0">
      <sharedItems containsBlank="1"/>
    </cacheField>
    <cacheField name="Montant HT" numFmtId="0">
      <sharedItems containsString="0" containsBlank="1" containsNumber="1" minValue="0" maxValue="1534.8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oline SCHMITT" refreshedDate="46177.663730324071" createdVersion="7" refreshedVersion="8" minRefreshableVersion="3" recordCount="2351" xr:uid="{00000000-000A-0000-FFFF-FFFF04000000}">
  <cacheSource type="worksheet">
    <worksheetSource ref="L1:R1048576" sheet="Facture Chronopost"/>
  </cacheSource>
  <cacheFields count="7">
    <cacheField name="Numero LT" numFmtId="0">
      <sharedItems containsBlank="1" containsMixedTypes="1" containsNumber="1" containsInteger="1" minValue="3995690425" maxValue="3995690425" count="2209">
        <s v="CAPI1"/>
        <s v="CAPI2"/>
        <s v="CAPN1"/>
        <s v="CAPN2"/>
        <s v="CAPO1"/>
        <s v="ECORI"/>
        <s v="ECORN"/>
        <s v="ECORO"/>
        <s v="SURTI"/>
        <s v="SURTN"/>
        <s v="SURTO"/>
        <s v="XF142220606FR"/>
        <s v="XF142220708FR"/>
        <s v="XF142220932FR"/>
        <s v="XF142221116FR"/>
        <s v="XF142221147FR"/>
        <s v="XF142221677FR"/>
        <s v="XF142221779FR"/>
        <s v="XF142224761FR"/>
        <s v="XF142225206FR"/>
        <s v="XF142225223FR"/>
        <s v="XF142225342FR"/>
        <s v="XF142225838FR"/>
        <s v="XF142225943FR"/>
        <s v="XF142230909FR"/>
        <s v="XF142240044FR"/>
        <s v="XF142264068FR"/>
        <s v="XF142264522FR"/>
        <s v="XF142273060FR"/>
        <s v="XF142273175FR"/>
        <s v="XF142273802FR"/>
        <s v="XF142274365FR"/>
        <s v="XF142274578FR"/>
        <s v="XF142274706FR"/>
        <s v="XF142275471FR"/>
        <s v="XF142295706FR"/>
        <s v="XF142309113FR"/>
        <s v="XF142310142FR"/>
        <s v="XF142310200FR"/>
        <s v="XF142349421FR"/>
        <s v="XF142349510FR"/>
        <s v="XF142377215FR"/>
        <s v="XF142377816FR"/>
        <s v="XF142377921FR"/>
        <s v="XF142390185FR"/>
        <s v="XF142419564FR"/>
        <s v="XF142419799FR"/>
        <s v="XF142423793FR"/>
        <s v="XF142449583FR"/>
        <s v="XF142449654FR"/>
        <s v="XF142449835FR"/>
        <s v="XF142477743FR"/>
        <s v="XF142563994FR"/>
        <s v="XF142566165FR"/>
        <s v="XF142566338FR"/>
        <s v="XF142566491FR"/>
        <s v="XF142567506FR"/>
        <s v="XF142567611FR"/>
        <s v="XF142568135FR"/>
        <s v="XF142568206FR"/>
        <s v="XF142568400FR"/>
        <s v="XF142568501FR"/>
        <s v="XF142568679FR"/>
        <s v="XF142569285FR"/>
        <s v="XF142569507FR"/>
        <s v="XF142651889FR"/>
        <s v="XF142656736FR"/>
        <s v="XF142656775FR"/>
        <s v="XF142685423FR"/>
        <s v="XF142744427FR"/>
        <s v="XF142780747FR"/>
        <s v="XF142815790FR"/>
        <s v="XF142816870FR"/>
        <s v="XF142817186FR"/>
        <s v="XF142818685FR"/>
        <s v="XF142820035FR"/>
        <s v="XF142820392FR"/>
        <s v="XF142820503FR"/>
        <s v="XF142837852FR"/>
        <s v="XF142838265FR"/>
        <s v="XF142850258FR"/>
        <s v="XF142889072FR"/>
        <s v="XF142889293FR"/>
        <s v="XF142889695FR"/>
        <s v="XF142889934FR"/>
        <s v="XF142890186FR"/>
        <s v="XF142890288FR"/>
        <s v="XF142891500FR"/>
        <s v="XF142892099FR"/>
        <s v="XF142892108FR"/>
        <s v="XF142892417FR"/>
        <s v="XF142932592FR"/>
        <s v="XF142940143FR"/>
        <s v="XF142940259FR"/>
        <s v="XF142942232FR"/>
        <s v="XF142943462FR"/>
        <s v="XF142946044FR"/>
        <s v="XF142946132FR"/>
        <s v="XF142946234FR"/>
        <s v="XF142969805FR"/>
        <s v="XF142970423FR"/>
        <s v="XF142970539FR"/>
        <s v="XF142970715FR"/>
        <s v="XF142971004FR"/>
        <s v="XF142971110FR"/>
        <s v="XF142971199FR"/>
        <s v="XF142971211FR"/>
        <s v="XF142972163FR"/>
        <s v="XF142984025FR"/>
        <s v="XF142986471FR"/>
        <s v="XF142987123FR"/>
        <s v="XF142995487FR"/>
        <s v="XF143016663FR"/>
        <s v="XF143022641FR"/>
        <s v="XF143022690FR"/>
        <s v="XF143055052FR"/>
        <s v="XF143055256FR"/>
        <s v="XF143055976FR"/>
        <s v="XF143056000FR"/>
        <s v="XF143056265FR"/>
        <s v="XF143056305FR"/>
        <s v="XF143056883FR"/>
        <s v="XF143078606FR"/>
        <s v="XF143127457FR"/>
        <s v="XF143127620FR"/>
        <s v="XF143128421FR"/>
        <s v="XF143128611FR"/>
        <s v="XF143131111FR"/>
        <s v="XF143131275FR"/>
        <s v="XF143131743FR"/>
        <s v="XF143131933FR"/>
        <s v="XF143132165FR"/>
        <s v="XF143139778FR"/>
        <s v="XF143156127FR"/>
        <s v="XF143156277FR"/>
        <s v="XF143156453FR"/>
        <s v="XF143156921FR"/>
        <s v="XF143172235FR"/>
        <s v="XF143172535FR"/>
        <s v="XF143173227FR"/>
        <s v="XF143198864FR"/>
        <s v="XF143199096FR"/>
        <s v="XF143199365FR"/>
        <s v="XF143199462FR"/>
        <s v="XF143200109FR"/>
        <s v="XF143200143FR"/>
        <s v="XF143200228FR"/>
        <s v="XF143219706FR"/>
        <s v="XF143228518FR"/>
        <s v="XF143228739FR"/>
        <s v="XF143230091FR"/>
        <s v="XF143235641FR"/>
        <s v="XF143259285FR"/>
        <s v="XF143259311FR"/>
        <s v="XF143259360FR"/>
        <s v="XF143259475FR"/>
        <s v="XF143259515FR"/>
        <s v="XF143259625FR"/>
        <s v="XF143259753FR"/>
        <s v="XF143260575FR"/>
        <s v="XF143261978FR"/>
        <s v="XF143262029FR"/>
        <s v="XF143262046FR"/>
        <s v="XF143262050FR"/>
        <s v="XF143262103FR"/>
        <s v="XF143262117FR"/>
        <s v="XF143262182FR"/>
        <s v="XF143262219FR"/>
        <s v="XF143262222FR"/>
        <s v="XF143262236FR"/>
        <s v="XF143262240FR"/>
        <s v="XF143262267FR"/>
        <s v="XF143262275FR"/>
        <s v="XF143262315FR"/>
        <s v="XF143262338FR"/>
        <s v="XF143262355FR"/>
        <s v="XF143262390FR"/>
        <s v="XF143262488FR"/>
        <s v="XF143262514FR"/>
        <s v="XF143262576FR"/>
        <s v="XF143268097FR"/>
        <s v="XF143268168FR"/>
        <s v="XF143279452FR"/>
        <s v="XF143279497FR"/>
        <s v="XF143279608FR"/>
        <s v="XF143279639FR"/>
        <s v="XF143279727FR"/>
        <s v="XF143279735FR"/>
        <s v="XF143279792FR"/>
        <s v="XF143279815FR"/>
        <s v="XF143279877FR"/>
        <s v="XF143280138FR"/>
        <s v="XF143280243FR"/>
        <s v="XF143280416FR"/>
        <s v="XF143280668FR"/>
        <s v="XF143280725FR"/>
        <s v="XF143280795FR"/>
        <s v="XF143323690FR"/>
        <s v="XF143323765FR"/>
        <s v="XF143323814FR"/>
        <s v="XF143323933FR"/>
        <s v="XF143324939FR"/>
        <s v="XF143340185FR"/>
        <s v="XF143340295FR"/>
        <s v="XF143340432FR"/>
        <s v="XF143340582FR"/>
        <s v="XF143342668FR"/>
        <s v="XF143342725FR"/>
        <s v="XF143371871FR"/>
        <s v="XF143371956FR"/>
        <s v="XF143372130FR"/>
        <s v="XF143372449FR"/>
        <s v="XF143372554FR"/>
        <s v="XF143372979FR"/>
        <s v="XF143373081FR"/>
        <s v="XF143373325FR"/>
        <s v="XF143373395FR"/>
        <s v="XF143374966FR"/>
        <s v="XF143389197FR"/>
        <s v="XF143389308FR"/>
        <s v="XF143411187FR"/>
        <s v="XF143412443FR"/>
        <s v="XF143412810FR"/>
        <s v="XF143442365FR"/>
        <s v="XF143442975FR"/>
        <s v="XF143443410FR"/>
        <s v="XF143443936FR"/>
        <s v="XF143444636FR"/>
        <s v="XF143446036FR"/>
        <s v="XF143446067FR"/>
        <s v="XF143446155FR"/>
        <s v="XF143474195FR"/>
        <s v="XF143474451FR"/>
        <s v="XF143475783FR"/>
        <s v="XF143486675FR"/>
        <s v="XF143513946FR"/>
        <s v="XF143515156FR"/>
        <s v="XF143515329FR"/>
        <s v="XF143537491FR"/>
        <s v="XF143542103FR"/>
        <s v="XF143542443FR"/>
        <s v="XN091315302JB"/>
        <s v="XN091319600JB"/>
        <s v="XN091324437JB"/>
        <s v="XN091329575JB"/>
        <s v="XN091366012JB"/>
        <s v="XN091366851JB"/>
        <s v="XN091373398JB"/>
        <s v="XN091386652JB"/>
        <s v="XN091740021JB"/>
        <s v="XN091799248JB"/>
        <s v="XN091825098JB"/>
        <s v="XN091856064JB"/>
        <s v="XN091857161JB"/>
        <s v="XN091891432JB"/>
        <s v="XN091892910JB"/>
        <s v="XN091895553JB"/>
        <s v="XN091896307JB"/>
        <s v="XN091897404JB"/>
        <s v="XN091898515JB"/>
        <s v="XN091899436JB"/>
        <s v="XN091899820JB"/>
        <s v="XN091900355JB"/>
        <s v="XN091906707JB"/>
        <s v="XN092286885JB"/>
        <s v="XN092381988JB"/>
        <s v="XN092824068JB"/>
        <s v="XN093248509JB"/>
        <s v="XN093332484JB"/>
        <s v="XN093365213JB"/>
        <s v="XN093366514JB"/>
        <s v="XN093382110JB"/>
        <s v="XN093438763JB"/>
        <s v="XN093533177JB"/>
        <s v="XN093534901JB"/>
        <s v="XN094035071JB"/>
        <s v="XN094234007JB"/>
        <s v="XN094445037JB"/>
        <s v="XN094452585JB"/>
        <s v="XN095585614JB"/>
        <s v="XN095587779JB"/>
        <s v="XN095600400JB"/>
        <s v="XN095606416JB"/>
        <s v="XN095731484JB"/>
        <s v="XN095734622JB"/>
        <s v="XN095737632JB"/>
        <s v="XN095755110JB"/>
        <s v="XN095762929JB"/>
        <s v="XN095781154JB"/>
        <s v="XN095805607JB"/>
        <s v="XN095806749JB"/>
        <s v="XN095809419JB"/>
        <s v="XN095846005JB"/>
        <s v="XN095847788JB"/>
        <s v="XN096178886JB"/>
        <s v="XN096181531JB"/>
        <s v="XN096220941JB"/>
        <s v="XN096222647JB"/>
        <s v="XN096645359JB"/>
        <s v="XN096647329JB"/>
        <s v="XN096658556JB"/>
        <s v="XN096675917JB"/>
        <s v="XN096748251JB"/>
        <s v="XN096835208JB"/>
        <s v="XN096900895JB"/>
        <s v="XN096910694JB"/>
        <s v="XN097411528JB"/>
        <s v="XN097426624JB"/>
        <s v="XN097427942JB"/>
        <s v="XN097436330JB"/>
        <s v="XN097524666JB"/>
        <s v="XN097539419JB"/>
        <s v="XN097540235JB"/>
        <s v="XN097693660JB"/>
        <s v="XN098398448JB"/>
        <s v="XN098399616JB"/>
        <s v="XN098608359JB"/>
        <s v="XN098638024JB"/>
        <s v="XN098697773JB"/>
        <s v="XN098715962JB"/>
        <s v="XN098733008JB"/>
        <s v="XN098745669JB"/>
        <s v="XN098750037JB"/>
        <s v="XN098750655JB"/>
        <s v="XN098751457JB"/>
        <s v="XN098752545JB"/>
        <s v="XN099556220JB"/>
        <s v="XN099556975JB"/>
        <s v="XN099558764JB"/>
        <s v="XN099575467JB"/>
        <s v="XN099586102JB"/>
        <s v="XN099588939JB"/>
        <s v="XN099593681JB"/>
        <s v="XN099599375JB"/>
        <s v="XN099602012JB"/>
        <s v="XN099821809JB"/>
        <s v="XN099863525JB"/>
        <s v="XN099946392JB"/>
        <s v="XN099979121JB"/>
        <s v="XN099991683JB"/>
        <s v="XN100496344JB"/>
        <s v="XN100498305JB"/>
        <s v="XN100826125JB"/>
        <s v="XN100871708JB"/>
        <s v="XN101055649JB"/>
        <s v="XN101272555JB"/>
        <s v="XN101281852JB"/>
        <s v="XN101331324JB"/>
        <s v="XN101406708JB"/>
        <s v="XN101465343JB"/>
        <s v="XN101667181JB"/>
        <s v="XN101680466JB"/>
        <s v="XN102114652JB"/>
        <s v="XN102114900JB"/>
        <s v="XN102114992JB"/>
        <s v="XN102116755JB"/>
        <s v="XN102149342JB"/>
        <s v="XN102159353JB"/>
        <s v="XN102160095JB"/>
        <s v="XN102183508JB"/>
        <s v="XN102424359JB"/>
        <s v="XN102455617JB"/>
        <s v="XN102778484JB"/>
        <s v="XN102783705JB"/>
        <s v="XN102785834JB"/>
        <s v="XN102787645JB"/>
        <s v="XN102796545JB"/>
        <s v="XN102820235JB"/>
        <s v="XN102820862JB"/>
        <s v="XN102821911JB"/>
        <s v="XN102822191JB"/>
        <s v="XN102933453JB"/>
        <s v="XN102936401JB"/>
        <s v="XN102947903JB"/>
        <s v="XN102948183JB"/>
        <s v="XN102948585JB"/>
        <s v="XN102964402JB"/>
        <s v="XN102966624JB"/>
        <s v="XN102967240JB"/>
        <s v="XN102967457JB"/>
        <s v="XN102968245JB"/>
        <s v="XN102968965JB"/>
        <s v="XN102971010JB"/>
        <s v="XN102978415JB"/>
        <s v="XN102979543JB"/>
        <s v="XN102980436JB"/>
        <s v="XN103025432JB"/>
        <s v="XN103056854JB"/>
        <s v="XN103057069JB"/>
        <s v="XN103057228JB"/>
        <s v="XN103091621JB"/>
        <s v="XN103108211JB"/>
        <s v="XN103109367JB"/>
        <s v="XN103109849JB"/>
        <s v="XN103110691JB"/>
        <s v="XN103720962JB"/>
        <s v="XN103740105JB"/>
        <s v="XN103753373JB"/>
        <s v="XN103753886JB"/>
        <s v="XN103755153JB"/>
        <s v="XN103755737JB"/>
        <s v="XN103756193JB"/>
        <s v="XN103756278JB"/>
        <s v="XN103756560JB"/>
        <s v="XN103756848JB"/>
        <s v="XN103756919JB"/>
        <s v="XN103757185JB"/>
        <s v="XN103757432JB"/>
        <s v="XN103757772JB"/>
        <s v="XN103758092JB"/>
        <s v="XN103758778JB"/>
        <s v="XN103759075JB"/>
        <s v="XN103759725JB"/>
        <s v="XN103759929JB"/>
        <s v="XN103759950JB"/>
        <s v="XN103760290JB"/>
        <s v="XN103760462JB"/>
        <s v="XN103760480JB"/>
        <s v="XN103761088JB"/>
        <s v="XN103761295JB"/>
        <s v="XN103761556JB"/>
        <s v="XN103761689JB"/>
        <s v="XN103761919JB"/>
        <s v="XN103761940JB"/>
        <s v="XN103762375JB"/>
        <s v="XN103762551JB"/>
        <s v="XN103762993JB"/>
        <s v="XN103763150JB"/>
        <s v="XN103763367JB"/>
        <s v="XN103763781JB"/>
        <s v="XN103764155JB"/>
        <s v="XN103764331JB"/>
        <s v="XN103764464JB"/>
        <s v="XN103765178JB"/>
        <s v="XN103766227JB"/>
        <s v="XN103766425JB"/>
        <s v="XN103766615JB"/>
        <s v="XN103766814JB"/>
        <s v="XN103766880JB"/>
        <s v="XN103766893JB"/>
        <s v="XN103767015JB"/>
        <s v="XN103767284JB"/>
        <s v="XN103767443JB"/>
        <s v="XN103767491JB"/>
        <s v="XN103767505JB"/>
        <s v="XN103767908JB"/>
        <s v="XN103768568JB"/>
        <s v="XN103768599JB"/>
        <s v="XN103769135JB"/>
        <s v="XN103769206JB"/>
        <s v="XN103769373JB"/>
        <s v="XN103769400JB"/>
        <s v="XN103769965JB"/>
        <s v="XN103771536JB"/>
        <s v="XN103771575JB"/>
        <s v="XN103771831JB"/>
        <s v="XN103771862JB"/>
        <s v="XN103772134JB"/>
        <s v="XN103772369JB"/>
        <s v="XN103772899JB"/>
        <s v="XN103772925JB"/>
        <s v="XN103776343JB"/>
        <s v="XN103786748JB"/>
        <s v="XN103919210JB"/>
        <s v="XN104299000JB"/>
        <s v="XN104301065JB"/>
        <s v="XN104301613JB"/>
        <s v="XN104304570JB"/>
        <s v="XN104317587JB"/>
        <s v="XN104320657JB"/>
        <s v="XN104525390JB"/>
        <s v="XN104550505JB"/>
        <s v="XN104633111JB"/>
        <s v="XN104661903JB"/>
        <s v="XN104749738JB"/>
        <s v="XN104758315JB"/>
        <s v="XN104923476JB"/>
        <s v="XN104927994JB"/>
        <s v="XN105360309JB"/>
        <s v="XN105366845JB"/>
        <s v="XN105367165JB"/>
        <s v="XN105368846JB"/>
        <s v="XN105376595JB"/>
        <s v="XN105613382JB"/>
        <s v="XN105680121JB"/>
        <s v="XN105720982JB"/>
        <s v="XN105735032JB"/>
        <s v="XN105749907JB"/>
        <s v="XN106153798JB"/>
        <s v="XN106156661JB"/>
        <s v="XN106161410JB"/>
        <s v="XN106167341JB"/>
        <s v="XN106170734JB"/>
        <s v="XN106181017JB"/>
        <s v="XN106182057JB"/>
        <s v="XN106182556JB"/>
        <s v="XN106187624JB"/>
        <s v="XN106188341JB"/>
        <s v="XN106189231JB"/>
        <s v="XN106413515JB"/>
        <s v="XN106473505JB"/>
        <s v="XN106564317JB"/>
        <s v="XN106937084JB"/>
        <s v="XN106963835JB"/>
        <s v="XN106966307JB"/>
        <s v="XN106972378JB"/>
        <s v="XN107235215JB"/>
        <s v="XN107236627JB"/>
        <s v="XN107244331JB"/>
        <s v="XN107245178JB"/>
        <s v="XN107316753JB"/>
        <s v="XN107337237JB"/>
        <s v="XR552362573FR"/>
        <s v="XR557181326FR"/>
        <s v="XR557669944FR"/>
        <s v="XR560584736FR"/>
        <s v="XR561350834FR"/>
        <s v="XR561444457FR"/>
        <s v="XR563408611FR"/>
        <s v="XR563408625FR"/>
        <s v="XS435858308FR"/>
        <s v="XS436030291FR"/>
        <s v="XS437646561FR"/>
        <s v="XS438688041FR"/>
        <s v="XS438688537FR"/>
        <s v="XS438690969FR"/>
        <s v="XS438691690FR"/>
        <s v="XS438692868FR"/>
        <s v="XS438694930FR"/>
        <s v="XS438696096FR"/>
        <s v="XS438697817FR"/>
        <s v="XS438700785FR"/>
        <s v="XS438714492FR"/>
        <s v="XS438723636FR"/>
        <s v="XS438725420FR"/>
        <s v="XS438731558FR"/>
        <s v="XS438732385FR"/>
        <s v="XS438732655FR"/>
        <s v="XS438733545FR"/>
        <s v="XS438734695FR"/>
        <s v="XS438735223FR"/>
        <s v="XS438738088FR"/>
        <s v="XS439096717FR"/>
        <s v="XS439097332FR"/>
        <s v="XS439098029FR"/>
        <s v="XS439107644FR"/>
        <s v="XS439108137FR"/>
        <s v="XS439114089FR"/>
        <s v="XS439115637FR"/>
        <s v="XS439116558FR"/>
        <s v="XS439123576FR"/>
        <s v="XS439123810FR"/>
        <s v="XS439362355FR"/>
        <s v="XS439363792FR"/>
        <s v="XS439364909FR"/>
        <s v="XS439365507FR"/>
        <s v="XS439520705FR"/>
        <s v="XS439633146FR"/>
        <s v="XS439833641FR"/>
        <s v="XS440002385FR"/>
        <s v="XS440063747FR"/>
        <s v="XS440107010FR"/>
        <s v="XS440108151FR"/>
        <s v="XS440109015FR"/>
        <s v="XS440110416FR"/>
        <s v="XS440112774FR"/>
        <s v="XS440265608FR"/>
        <s v="XS440438895FR"/>
        <s v="XS440439493FR"/>
        <s v="XS441044174FR"/>
        <s v="XS441048176FR"/>
        <s v="XS441057252FR"/>
        <s v="XS441059324FR"/>
        <s v="XS441061858FR"/>
        <s v="XS441063964FR"/>
        <s v="XS441064593FR"/>
        <s v="XS441065470FR"/>
        <s v="XS441066577FR"/>
        <s v="XS441067161FR"/>
        <s v="XS441067728FR"/>
        <s v="XS441068462FR"/>
        <s v="XS441069689FR"/>
        <s v="XS441070280FR"/>
        <s v="XS441071245FR"/>
        <s v="XS441075463FR"/>
        <s v="XS441076194FR"/>
        <s v="XS441078164FR"/>
        <s v="XS441083235FR"/>
        <s v="XS441085219FR"/>
        <s v="XS441087271FR"/>
        <s v="XS441088507FR"/>
        <s v="XS441098416FR"/>
        <s v="XS441099500FR"/>
        <s v="XS441100891FR"/>
        <s v="XS441102521FR"/>
        <s v="XS441374017FR"/>
        <s v="XS441435572FR"/>
        <s v="XS441659120FR"/>
        <s v="XS441659765FR"/>
        <s v="XS441660595FR"/>
        <s v="XS441797744FR"/>
        <s v="XS441806018FR"/>
        <s v="XS441807883FR"/>
        <s v="XS441841350FR"/>
        <s v="XS442103109FR"/>
        <s v="XS442103554FR"/>
        <s v="XS442108295FR"/>
        <s v="XS442202591FR"/>
        <s v="XS442215017FR"/>
        <s v="XS442563096FR"/>
        <s v="XS442563811FR"/>
        <s v="XS442564803FR"/>
        <s v="XS442565361FR"/>
        <s v="XS442565675FR"/>
        <s v="XS442572212FR"/>
        <s v="XS442746275FR"/>
        <s v="XS442753988FR"/>
        <s v="XS442761940FR"/>
        <s v="XS442764549FR"/>
        <s v="XS443130975FR"/>
        <s v="XS443133416FR"/>
        <s v="XS443137109FR"/>
        <s v="XS443138943FR"/>
        <s v="XS443141275FR"/>
        <s v="XS443142903FR"/>
        <s v="XS443145961FR"/>
        <s v="XS443152137FR"/>
        <s v="XS443157488FR"/>
        <s v="XS443160779FR"/>
        <s v="XS443162015FR"/>
        <s v="XS443464143FR"/>
        <s v="XS443465206FR"/>
        <s v="XS443487025FR"/>
        <s v="XS443517668FR"/>
        <s v="XS443697545FR"/>
        <s v="XS443700329FR"/>
        <s v="XS443701514FR"/>
        <s v="XS443774220FR"/>
        <s v="XS443917847FR"/>
        <s v="XS443933779FR"/>
        <s v="XS443958736FR"/>
        <s v="XS443962381FR"/>
        <s v="XS444162904FR"/>
        <s v="XS444163462FR"/>
        <s v="XS444164587FR"/>
        <s v="XS444168685FR"/>
        <s v="XS444169054FR"/>
        <s v="XS444277120FR"/>
        <s v="XS444278156FR"/>
        <s v="XS444279029FR"/>
        <s v="XS444585085FR"/>
        <s v="XS444586761FR"/>
        <s v="XS444589502FR"/>
        <s v="XS444596605FR"/>
        <s v="XS444649245FR"/>
        <s v="XS444707102FR"/>
        <s v="XS444800385FR"/>
        <s v="XS444808199FR"/>
        <s v="XS444969735FR"/>
        <s v="XS444970367FR"/>
        <s v="XS444971291FR"/>
        <s v="XS444973505FR"/>
        <s v="XS444977351FR"/>
        <s v="XS445063474FR"/>
        <s v="XS445067706FR"/>
        <s v="XS445092864FR"/>
        <s v="XS445104001FR"/>
        <s v="XS445146355FR"/>
        <s v="XS445147130FR"/>
        <s v="XS445153078FR"/>
        <s v="XS445366594FR"/>
        <s v="XS445366909FR"/>
        <s v="XS445367100FR"/>
        <s v="XS445367303FR"/>
        <s v="XS445367440FR"/>
        <s v="XS445367630FR"/>
        <s v="XS445367802FR"/>
        <s v="XS445368184FR"/>
        <s v="XS445368873FR"/>
        <s v="XS445369009FR"/>
        <s v="XS445369865FR"/>
        <s v="XS445370143FR"/>
        <s v="XS445371529FR"/>
        <s v="XS445372515FR"/>
        <s v="XS445373839FR"/>
        <s v="XS445374088FR"/>
        <s v="XS445374255FR"/>
        <s v="XS445374701FR"/>
        <s v="XS445374984FR"/>
        <s v="XS445375083FR"/>
        <s v="XS445375171FR"/>
        <s v="XS445375358FR"/>
        <s v="XS445375392FR"/>
        <s v="XS445375914FR"/>
        <s v="XS445375976FR"/>
        <s v="XS445376322FR"/>
        <s v="XS445376398FR"/>
        <s v="XS445377124FR"/>
        <s v="XS445377186FR"/>
        <s v="XS445377243FR"/>
        <s v="XS445377844FR"/>
        <s v="XS445381469FR"/>
        <s v="XS445381472FR"/>
        <s v="XS445384227FR"/>
        <s v="XS445407237FR"/>
        <s v="XS445465610FR"/>
        <s v="XS445465773FR"/>
        <s v="XS445471442FR"/>
        <s v="XS445472195FR"/>
        <s v="XS445473704FR"/>
        <s v="XS445633131FR"/>
        <s v="XS445633437FR"/>
        <s v="XS445633936FR"/>
        <s v="XS445636243FR"/>
        <s v="XS445636393FR"/>
        <s v="XS445636725FR"/>
        <s v="XS445636963FR"/>
        <s v="XS445638085FR"/>
        <s v="XS445638301FR"/>
        <s v="XS445638690FR"/>
        <s v="XS445639103FR"/>
        <s v="XS445639324FR"/>
        <s v="XS445640591FR"/>
        <s v="XS445646798FR"/>
        <s v="XS445647780FR"/>
        <s v="XS445648414FR"/>
        <s v="XS445649220FR"/>
        <s v="XS445793411FR"/>
        <s v="XS445937787FR"/>
        <s v="XS445942623FR"/>
        <s v="XS445943495FR"/>
        <s v="XS446017326FR"/>
        <s v="XS446040404FR"/>
        <s v="XS446057515FR"/>
        <s v="XS446058793FR"/>
        <s v="XS446275373FR"/>
        <s v="XS446275841FR"/>
        <s v="XS446277048FR"/>
        <s v="XS446277595FR"/>
        <s v="XS446277975FR"/>
        <s v="XS446278247FR"/>
        <s v="XS446279018FR"/>
        <s v="XS446279525FR"/>
        <s v="XS446382240FR"/>
        <s v="XS446382871FR"/>
        <s v="XS446384285FR"/>
        <s v="XS446430890FR"/>
        <s v="XS446436875FR"/>
        <s v="XS446502781FR"/>
        <s v="XS446506032FR"/>
        <s v="XS446506390FR"/>
        <s v="XS446506704FR"/>
        <s v="XS446510434FR"/>
        <s v="XS446709070FR"/>
        <s v="XS446710339FR"/>
        <s v="XS446714755FR"/>
        <s v="XS446723814FR"/>
        <s v="XS446726651FR"/>
        <s v="XS446727419FR"/>
        <s v="XS446729321FR"/>
        <s v="XS446731427FR"/>
        <s v="XS446735021FR"/>
        <s v="XS446875196FR"/>
        <s v="XS446928101FR"/>
        <s v="XS446946555FR"/>
        <s v="XS446947105FR"/>
        <s v="XS447135925FR"/>
        <s v="XS447137767FR"/>
        <s v="XS447137988FR"/>
        <s v="XS447141449FR"/>
        <s v="XS447142356FR"/>
        <s v="XS447142679FR"/>
        <s v="XS447143365FR"/>
        <s v="XS447284270FR"/>
        <s v="XS447290686FR"/>
        <s v="XS447291222FR"/>
        <s v="XS447291911FR"/>
        <s v="XS447293197FR"/>
        <s v="XS447337573FR"/>
        <s v="XT256909132TS"/>
        <s v="XT257571337TS"/>
        <s v="XT257629880TS"/>
        <s v="XT257673398TS"/>
        <s v="XT257681947TS"/>
        <s v="XT257705175TS"/>
        <s v="XT257708477TS"/>
        <s v="XT257719979TS"/>
        <s v="XT257720597TS"/>
        <s v="XT257734485TS"/>
        <s v="XT257739664TS"/>
        <s v="XT257749556TS"/>
        <s v="XT257750302TS"/>
        <s v="XT257750903TS"/>
        <s v="XT257758907TS"/>
        <s v="XT257763765TS"/>
        <s v="XT257767170TS"/>
        <s v="XT257769666TS"/>
        <s v="XT257778606TS"/>
        <s v="XT257778795TS"/>
        <s v="XT257787188TS"/>
        <s v="XT257789325TS"/>
        <s v="XT257792231TS"/>
        <s v="XT257797525TS"/>
        <s v="XT257798910TS"/>
        <s v="XT257803447TS"/>
        <s v="XT257805814TS"/>
        <s v="XT257810981TS"/>
        <s v="XT257813387TS"/>
        <s v="XT257815269TS"/>
        <s v="XT257816940TS"/>
        <s v="XT257826893TS"/>
        <s v="XT257830717TS"/>
        <s v="XT257854449TS"/>
        <s v="XT257854727TS"/>
        <s v="XT257855299TS"/>
        <s v="XT257861609TS"/>
        <s v="XT257869179TS"/>
        <s v="XT257877475TS"/>
        <s v="XT257881427TS"/>
        <s v="XT257881775TS"/>
        <s v="XT257887518TS"/>
        <s v="XT257901427TS"/>
        <s v="XT257906013TS"/>
        <s v="XT257921188TS"/>
        <s v="XT257923541TS"/>
        <s v="XT257925159TS"/>
        <s v="XT257935947TS"/>
        <s v="XT257951777TS"/>
        <s v="XT257954570TS"/>
        <s v="XT257958554TS"/>
        <s v="XT257964427TS"/>
        <s v="XT257970691TS"/>
        <s v="XT257972278TS"/>
        <s v="XT257975416TS"/>
        <s v="XT257982920TS"/>
        <s v="XT257988383TS"/>
        <s v="XT258001478TS"/>
        <s v="XT258006679TS"/>
        <s v="XT258009026TS"/>
        <s v="XT258009057TS"/>
        <s v="XT258015375TS"/>
        <s v="XT258018717TS"/>
        <s v="XT258030973TS"/>
        <s v="XT258033688TS"/>
        <s v="XT258043305TS"/>
        <s v="XT258048603TS"/>
        <s v="XT258057450TS"/>
        <s v="XT258058490TS"/>
        <s v="XT258058778TS"/>
        <s v="XT258071068TS"/>
        <s v="XT258071496TS"/>
        <s v="XT258071726TS"/>
        <s v="XT258074991TS"/>
        <s v="XT258078106TS"/>
        <s v="XT258078874TS"/>
        <s v="XT258081649TS"/>
        <s v="XT258083110TS"/>
        <s v="XT258089188TS"/>
        <s v="XT258096952TS"/>
        <s v="XT258111093TS"/>
        <s v="XT258129559TS"/>
        <s v="XT258130702TS"/>
        <s v="XT258136435TS"/>
        <s v="XT258137060TS"/>
        <s v="XT258137541TS"/>
        <s v="XT258146089TS"/>
        <s v="XT258146150TS"/>
        <s v="XT258148822TS"/>
        <s v="XT258150300TS"/>
        <s v="XT258157625TS"/>
        <s v="XT258163008TS"/>
        <s v="XT258168314TS"/>
        <s v="XT258171830TS"/>
        <s v="XT258172217TS"/>
        <s v="XT258176355TS"/>
        <s v="XT258177355TS"/>
        <s v="XT258179422TS"/>
        <s v="XT258179572TS"/>
        <s v="XT258180709TS"/>
        <s v="XT258186732TS"/>
        <s v="XT258189654TS"/>
        <s v="XT258190856TS"/>
        <s v="XT258199325TS"/>
        <s v="XT258199387TS"/>
        <s v="XT258204776TS"/>
        <s v="XT258206406TS"/>
        <s v="XT258209169TS"/>
        <s v="XT258212392TS"/>
        <s v="XT258214209TS"/>
        <s v="XT258216690TS"/>
        <s v="XT258220120TS"/>
        <s v="XT258225918TS"/>
        <s v="XT258227539TS"/>
        <s v="XT258230073TS"/>
        <s v="XT258235478TS"/>
        <s v="XT258236955TS"/>
        <s v="XT258237006TS"/>
        <s v="XT258237757TS"/>
        <s v="XT258243770TS"/>
        <s v="XT258257014TS"/>
        <s v="XT258258831TS"/>
        <s v="XT258262601TS"/>
        <s v="XT258263289TS"/>
        <s v="XT258264015TS"/>
        <s v="XT258266047TS"/>
        <s v="XT258275485TS"/>
        <s v="XT258283385TS"/>
        <s v="XT258298977TS"/>
        <s v="XT258299005TS"/>
        <s v="XT258299717TS"/>
        <s v="XT258300843TS"/>
        <s v="XT258306863TS"/>
        <s v="XT258308612TS"/>
        <s v="XT258310465TS"/>
        <s v="XT258345592TS"/>
        <s v="XT258363715TS"/>
        <s v="XT258368134TS"/>
        <s v="XT258377330TS"/>
        <s v="XT258381816TS"/>
        <s v="XT258399159TS"/>
        <s v="XT258402927TS"/>
        <s v="XT258408805TS"/>
        <s v="XT258410778TS"/>
        <s v="XT258423839TS"/>
        <s v="XT258425826TS"/>
        <s v="XT258427416TS"/>
        <s v="XT258439502TS"/>
        <s v="XT258456633TS"/>
        <s v="XT258464008TS"/>
        <s v="XT258471030TS"/>
        <s v="XT258472242TS"/>
        <s v="XT258482094TS"/>
        <s v="XT258483846TS"/>
        <s v="XT258501377TS"/>
        <s v="XT258507777TS"/>
        <s v="XT258516133TS"/>
        <s v="XT258516748TS"/>
        <s v="XT258529790TS"/>
        <s v="XT258539046TS"/>
        <s v="XT258546395TS"/>
        <s v="XT258552073TS"/>
        <s v="XT258553215TS"/>
        <s v="XT258556781TS"/>
        <s v="XT258564425TS"/>
        <s v="XT258574493TS"/>
        <s v="XT258578739TS"/>
        <s v="XT258586871TS"/>
        <s v="XT258602702TS"/>
        <s v="XT258608722TS"/>
        <s v="XT258613308TS"/>
        <s v="XT258619645TS"/>
        <s v="XT258635285TS"/>
        <s v="XT258637088TS"/>
        <s v="XT258640498TS"/>
        <s v="XT258640674TS"/>
        <s v="XT258653956TS"/>
        <s v="XT258655648TS"/>
        <s v="XT258656688TS"/>
        <s v="XT258662944TS"/>
        <s v="XT258671637TS"/>
        <s v="XT258675850TS"/>
        <s v="XT258676237TS"/>
        <s v="XT258676360TS"/>
        <s v="XT258677983TS"/>
        <s v="XT258679159TS"/>
        <s v="XT258690707TS"/>
        <s v="XT258697183TS"/>
        <s v="XT258708368TS"/>
        <s v="XT258726185TS"/>
        <s v="XT258734487TS"/>
        <s v="XT258739379TS"/>
        <s v="XT258743625TS"/>
        <s v="XT258749685TS"/>
        <s v="XT258750343TS"/>
        <s v="XT258752653TS"/>
        <s v="XT258755249TS"/>
        <s v="XT258755751TS"/>
        <s v="XT258756054TS"/>
        <s v="XT258765475TS"/>
        <s v="XT258767255TS"/>
        <s v="XT258767803TS"/>
        <s v="XT258773049TS"/>
        <s v="XT258773653TS"/>
        <s v="XT258774424TS"/>
        <s v="XT258777350TS"/>
        <s v="XT258780331TS"/>
        <s v="XT258786952TS"/>
        <s v="XT258787207TS"/>
        <s v="XT258788131TS"/>
        <s v="XT258793732TS"/>
        <s v="XT258798068TS"/>
        <s v="XT258802187TS"/>
        <s v="XT258809945TS"/>
        <s v="XT258810206TS"/>
        <s v="XT258817116TS"/>
        <s v="XT258823156TS"/>
        <s v="XT258824960TS"/>
        <s v="XT258829180TS"/>
        <s v="XT258829366TS"/>
        <s v="XT258837288TS"/>
        <s v="XT258840344TS"/>
        <s v="XT258844893TS"/>
        <s v="XT258847648TS"/>
        <s v="XT258851758TS"/>
        <s v="XT258852585TS"/>
        <s v="XT258853541TS"/>
        <s v="XT258860803TS"/>
        <s v="XT258861083TS"/>
        <s v="XT258866298TS"/>
        <s v="XT258876281TS"/>
        <s v="XT258878906TS"/>
        <s v="XT258914461TS"/>
        <s v="XT258926059TS"/>
        <s v="XT258943406TS"/>
        <s v="XT258946844TS"/>
        <s v="XT258952014TS"/>
        <s v="XT258965415TS"/>
        <s v="XT258981404TS"/>
        <s v="XT258990936TS"/>
        <s v="XT259006057TS"/>
        <s v="XT259007517TS"/>
        <s v="XT259010808TS"/>
        <s v="XT259025538TS"/>
        <s v="XT259052326TS"/>
        <s v="XT259072192TS"/>
        <s v="XT259072918TS"/>
        <s v="XT259109079TS"/>
        <s v="XT259111846TS"/>
        <s v="XT259112753TS"/>
        <s v="XT259116525TS"/>
        <s v="XT259116622TS"/>
        <s v="XT259134127TS"/>
        <s v="XT259144053TS"/>
        <s v="XT259161343TS"/>
        <s v="XT259188540TS"/>
        <s v="XT259188933TS"/>
        <s v="XT259190248TS"/>
        <s v="XT259195090TS"/>
        <s v="XT259201983TS"/>
        <s v="XT259205852TS"/>
        <s v="XT259222325TS"/>
        <s v="XT259227053TS"/>
        <s v="XT259242254TS"/>
        <s v="XT259243263TS"/>
        <s v="XT259256015TS"/>
        <s v="XT259260730TS"/>
        <s v="XT259263135TS"/>
        <s v="XT259263223TS"/>
        <s v="XT259268305TS"/>
        <s v="XT259276519TS"/>
        <s v="XT259277029TS"/>
        <s v="XT259281862TS"/>
        <s v="XT259290855TS"/>
        <s v="XT259295535TS"/>
        <s v="XT259302514TS"/>
        <s v="XT259309693TS"/>
        <s v="XT259316204TS"/>
        <s v="XT259316575TS"/>
        <s v="XT259321734TS"/>
        <s v="XT259325223TS"/>
        <s v="XT259342460TS"/>
        <s v="XT259346152TS"/>
        <s v="XT259346170TS"/>
        <s v="XT259350072TS"/>
        <s v="XT259360018TS"/>
        <s v="XT259372064TS"/>
        <s v="XT259397931TS"/>
        <s v="XT259404080TS"/>
        <s v="XT259407245TS"/>
        <s v="XT259415935TS"/>
        <s v="XT259424985TS"/>
        <s v="XT259426995TS"/>
        <s v="XT259429855TS"/>
        <s v="XT259446266TS"/>
        <s v="XT259446371TS"/>
        <s v="XT259448488TS"/>
        <s v="XT259453369TS"/>
        <s v="XT259459928TS"/>
        <s v="XT259466331TS"/>
        <s v="XT259468301TS"/>
        <s v="XT259468553TS"/>
        <s v="XT259484281TS"/>
        <s v="XT259490619TS"/>
        <s v="XT259495647TS"/>
        <s v="XT259499808TS"/>
        <s v="XT259502881TS"/>
        <s v="XT259504321TS"/>
        <s v="XT259508297TS"/>
        <s v="XT259517546TS"/>
        <s v="XT259517886TS"/>
        <s v="XT259526123TS"/>
        <s v="XT259530030TS"/>
        <s v="XT259530975TS"/>
        <s v="XT259535791TS"/>
        <s v="XT259537832TS"/>
        <s v="XT259565688TS"/>
        <s v="XT259567613TS"/>
        <s v="XT259570303TS"/>
        <s v="XT259579951TS"/>
        <s v="XT259580433TS"/>
        <s v="XT259590807TS"/>
        <s v="XT259598638TS"/>
        <s v="XT259603240TS"/>
        <s v="XT259611453TS"/>
        <s v="XT259615129TS"/>
        <s v="XT259615764TS"/>
        <s v="XT259616138TS"/>
        <s v="XT259619911TS"/>
        <s v="XT259635208TS"/>
        <s v="XT259643765TS"/>
        <s v="XT259649754TS"/>
        <s v="XT259668563TS"/>
        <s v="XT259670672TS"/>
        <s v="XT259671987TS"/>
        <s v="XT259680710TS"/>
        <s v="XT259688585TS"/>
        <s v="XT259691920TS"/>
        <s v="XT259692797TS"/>
        <s v="XT259693205TS"/>
        <s v="XT259703027TS"/>
        <s v="XT259712633TS"/>
        <s v="XT259721578TS"/>
        <s v="XT259721799TS"/>
        <s v="XT259724279TS"/>
        <s v="XT259738091TS"/>
        <s v="XT259749664TS"/>
        <s v="XT259758445TS"/>
        <s v="XT259759193TS"/>
        <s v="XT259764658TS"/>
        <s v="XT259767036TS"/>
        <s v="XT259768456TS"/>
        <s v="XT259768513TS"/>
        <s v="XT259768822TS"/>
        <s v="XT259769638TS"/>
        <s v="XT259769686TS"/>
        <s v="XT259778073TS"/>
        <s v="XT259779635TS"/>
        <s v="XT259782988TS"/>
        <s v="XT259783691TS"/>
        <s v="XT259785851TS"/>
        <s v="XT259787146TS"/>
        <s v="XT259796845TS"/>
        <s v="XT259803802TS"/>
        <s v="XT259806049TS"/>
        <s v="XT259807217TS"/>
        <s v="XT259812322TS"/>
        <s v="XT259812469TS"/>
        <s v="XT259813138TS"/>
        <s v="XT259815023TS"/>
        <s v="XT259819113TS"/>
        <s v="XT259829169TS"/>
        <s v="XT259830462TS"/>
        <s v="XT259842085TS"/>
        <s v="XT259856354TS"/>
        <s v="XT259858369TS"/>
        <s v="XT259860504TS"/>
        <s v="XT259860610TS"/>
        <s v="XT259866731TS"/>
        <s v="XT259868278TS"/>
        <s v="XT259871833TS"/>
        <s v="XT259873542TS"/>
        <s v="XT259876115TS"/>
        <s v="XT259876169TS"/>
        <s v="XT259878275TS"/>
        <s v="XT259880129TS"/>
        <s v="XT259882615TS"/>
        <s v="XT259883200TS"/>
        <s v="XT259884196TS"/>
        <s v="XT259884338TS"/>
        <s v="XT259890245TS"/>
        <s v="XT259894851TS"/>
        <s v="XT259897481TS"/>
        <s v="XT259902164TS"/>
        <s v="XT259902765TS"/>
        <s v="XT259906515TS"/>
        <s v="XT259914445TS"/>
        <s v="XT259915843TS"/>
        <s v="XT259923235TS"/>
        <s v="XT259926571TS"/>
        <s v="XT259927152TS"/>
        <s v="XT259927400TS"/>
        <s v="XT259930338TS"/>
        <s v="XT259936675TS"/>
        <s v="XT259936980TS"/>
        <s v="XT259944867TS"/>
        <s v="XT259957208TS"/>
        <s v="XT259957653TS"/>
        <s v="XT259958322TS"/>
        <s v="XT259961397TS"/>
        <s v="XT259966037TS"/>
        <s v="XT259967077TS"/>
        <s v="XT259967386TS"/>
        <s v="XT259970442TS"/>
        <s v="XT259972593TS"/>
        <s v="XT259974183TS"/>
        <s v="XT259999812TS"/>
        <s v="XT260000706TS"/>
        <s v="XT260003185TS"/>
        <s v="XT260003702TS"/>
        <s v="XT260009254TS"/>
        <s v="XT260009815TS"/>
        <s v="XT260010558TS"/>
        <s v="XT260010685TS"/>
        <s v="XT260014360TS"/>
        <s v="XT260014373TS"/>
        <s v="XT260016414TS"/>
        <s v="XT260020246TS"/>
        <s v="XT260023401TS"/>
        <s v="XT260024251TS"/>
        <s v="XT260028995TS"/>
        <s v="XT260033531TS"/>
        <s v="XT260037326TS"/>
        <s v="XT328769278TS"/>
        <s v="XT328868942TS"/>
        <s v="XT328895673TS"/>
        <s v="XT328923754TS"/>
        <s v="XT329002712TS"/>
        <s v="XT329005016TS"/>
        <s v="XT329054051TS"/>
        <s v="XT329071390TS"/>
        <s v="XT329261751TS"/>
        <s v="XT329268088TS"/>
        <s v="XT329636281TS"/>
        <s v="XT329652219TS"/>
        <s v="XT329997427TS"/>
        <s v="XT330062850TS"/>
        <s v="XT330065768TS"/>
        <s v="XT330066701TS"/>
        <s v="XT330151081TS"/>
        <s v="XT330157212TS"/>
        <s v="XT330172104TS"/>
        <s v="XT330178291TS"/>
        <s v="XT330212951TS"/>
        <s v="XT330268394TS"/>
        <s v="XT413735942TS"/>
        <s v="XT413860675TS"/>
        <s v="XT413866245TS"/>
        <s v="XT413873847TS"/>
        <s v="XT413876707TS"/>
        <s v="XT413878376TS"/>
        <s v="XT413880406TS"/>
        <s v="XT413883708TS"/>
        <s v="XT413889776TS"/>
        <s v="XT413890519TS"/>
        <s v="XT413896542TS"/>
        <s v="XT413900984TS"/>
        <s v="XT413903654TS"/>
        <s v="XT413903800TS"/>
        <s v="XT413904650TS"/>
        <s v="XT413905156TS"/>
        <s v="XT413905315TS"/>
        <s v="XT413908271TS"/>
        <s v="XT413909325TS"/>
        <s v="XT413909351TS"/>
        <s v="XT413909396TS"/>
        <s v="XT413910350TS"/>
        <s v="XT413910394TS"/>
        <s v="XT413910451TS"/>
        <s v="XT413910933TS"/>
        <s v="XT413910955TS"/>
        <s v="XT413911465TS"/>
        <s v="XT413911925TS"/>
        <s v="XT413912069TS"/>
        <s v="XT413912435TS"/>
        <s v="XT413912554TS"/>
        <s v="XT413912744TS"/>
        <s v="XT413913356TS"/>
        <s v="XT413913585TS"/>
        <s v="XT413914833TS"/>
        <s v="XT413915238TS"/>
        <s v="XT413915706TS"/>
        <s v="XT413915737TS"/>
        <s v="XT413915913TS"/>
        <s v="XT413916105TS"/>
        <s v="XT413916159TS"/>
        <s v="XT413916587TS"/>
        <s v="XT413916613TS"/>
        <s v="XT413916644TS"/>
        <s v="XT413916975TS"/>
        <s v="XT413917021TS"/>
        <s v="XT413917052TS"/>
        <s v="XT413917199TS"/>
        <s v="XT413917260TS"/>
        <s v="XT413917401TS"/>
        <s v="XT413917432TS"/>
        <s v="XT413917959TS"/>
        <s v="XT413917993TS"/>
        <s v="XT413918000TS"/>
        <s v="XT413918203TS"/>
        <s v="XT413918375TS"/>
        <s v="XT413918472TS"/>
        <s v="XT413918659TS"/>
        <s v="XT413918821TS"/>
        <s v="XT413918937TS"/>
        <s v="XT413920927TS"/>
        <s v="XT413922622TS"/>
        <s v="XT413925399TS"/>
        <s v="XT413926859TS"/>
        <s v="XT413926920TS"/>
        <s v="XT413927085TS"/>
        <s v="XT413927545TS"/>
        <s v="XT413927718TS"/>
        <s v="XT413929356TS"/>
        <s v="XT413930345TS"/>
        <s v="XT413930898TS"/>
        <s v="XT413931235TS"/>
        <s v="XT413932094TS"/>
        <s v="XT413932298TS"/>
        <s v="XT413932514TS"/>
        <s v="XT413932655TS"/>
        <s v="XT413932735TS"/>
        <s v="XT413933015TS"/>
        <s v="XT413933055TS"/>
        <s v="XT413933510TS"/>
        <s v="XT413933775TS"/>
        <s v="XT413935303TS"/>
        <s v="XT413935453TS"/>
        <s v="XT413941516TS"/>
        <s v="XT413943097TS"/>
        <s v="XT413943242TS"/>
        <s v="XT413943928TS"/>
        <s v="XT413944628TS"/>
        <s v="XT413945889TS"/>
        <s v="XT413951371TS"/>
        <s v="XT413951779TS"/>
        <s v="XT413953236TS"/>
        <s v="XT413953655TS"/>
        <s v="XT413954069TS"/>
        <s v="XT413954829TS"/>
        <s v="XT413954934TS"/>
        <s v="XT413956042TS"/>
        <s v="XT413959225TS"/>
        <s v="XT413959361TS"/>
        <s v="XT413963587TS"/>
        <s v="XT413964260TS"/>
        <s v="XT413964976TS"/>
        <s v="XT413966331TS"/>
        <s v="XT413969355TS"/>
        <s v="XT413973200TS"/>
        <s v="XT413974721TS"/>
        <s v="XT413975801TS"/>
        <s v="XT413977626TS"/>
        <s v="XT413977762TS"/>
        <s v="XT413978272TS"/>
        <s v="XT413982158TS"/>
        <s v="XT413982232TS"/>
        <s v="XT413983272TS"/>
        <s v="XT413983309TS"/>
        <s v="XT413983581TS"/>
        <s v="XT413984065TS"/>
        <s v="XT413984193TS"/>
        <s v="XT413984635TS"/>
        <s v="XT413986631TS"/>
        <s v="XT413987518TS"/>
        <s v="XT413989385TS"/>
        <s v="XT413989575TS"/>
        <s v="XT413990993TS"/>
        <s v="XT413991716TS"/>
        <s v="XT413992376TS"/>
        <s v="XT413992892TS"/>
        <s v="XT413993014TS"/>
        <s v="XT413994947TS"/>
        <s v="XT413995219TS"/>
        <s v="XT413996302TS"/>
        <s v="XT413997807TS"/>
        <s v="XT414001165TS"/>
        <s v="XT414003277TS"/>
        <s v="XT414004309TS"/>
        <s v="XT414008376TS"/>
        <s v="XT414008570TS"/>
        <s v="XT414008858TS"/>
        <s v="XT414009235TS"/>
        <s v="XT414009460TS"/>
        <s v="XT414010397TS"/>
        <s v="XT414010627TS"/>
        <s v="XT414011931TS"/>
        <s v="XT414012234TS"/>
        <s v="XT414013274TS"/>
        <s v="XT414013932TS"/>
        <s v="XT414014059TS"/>
        <s v="XT414014062TS"/>
        <s v="XT414014703TS"/>
        <s v="XT414014884TS"/>
        <s v="XT414015227TS"/>
        <s v="XT414015292TS"/>
        <s v="XT414015743TS"/>
        <s v="XT414015893TS"/>
        <s v="XT414017885TS"/>
        <s v="XT414019524TS"/>
        <s v="XT414020451TS"/>
        <s v="XT414020757TS"/>
        <s v="XT414020893TS"/>
        <s v="XT414020964TS"/>
        <s v="XT414021324TS"/>
        <s v="XT414021960TS"/>
        <s v="XT414023002TS"/>
        <s v="XT414023210TS"/>
        <s v="XT414024039TS"/>
        <s v="XT414024189TS"/>
        <s v="XT414024419TS"/>
        <s v="XT414024515TS"/>
        <s v="XT414024643TS"/>
        <s v="XT414025547TS"/>
        <s v="XT414025771TS"/>
        <s v="XT414026370TS"/>
        <s v="XT414026746TS"/>
        <s v="XT414030405TS"/>
        <s v="XT414032401TS"/>
        <s v="XT414033680TS"/>
        <s v="XT414034645TS"/>
        <s v="XT414035544TS"/>
        <s v="XT414036995TS"/>
        <s v="XT414037094TS"/>
        <s v="XT414037633TS"/>
        <s v="XT414039974TS"/>
        <s v="XT414040283TS"/>
        <s v="XT414040411TS"/>
        <s v="XT414041315TS"/>
        <s v="XT414046710TS"/>
        <s v="XT414048494TS"/>
        <s v="XT414048675TS"/>
        <s v="XT414050056TS"/>
        <s v="XT414052848TS"/>
        <s v="XT414053070TS"/>
        <s v="XT414053993TS"/>
        <s v="XT414054398TS"/>
        <s v="XT414055478TS"/>
        <s v="XT414056093TS"/>
        <s v="XT414060597TS"/>
        <s v="XT414063505TS"/>
        <s v="XT414064112TS"/>
        <s v="XT414065965TS"/>
        <s v="XT414065991TS"/>
        <s v="XT414067224TS"/>
        <s v="XT414067652TS"/>
        <s v="XT414067785TS"/>
        <s v="XT414067839TS"/>
        <s v="XT414069826TS"/>
        <s v="XT414069891TS"/>
        <s v="XT414069980TS"/>
        <s v="XT414070016TS"/>
        <s v="XT414070461TS"/>
        <s v="XT414070930TS"/>
        <s v="XT414071952TS"/>
        <s v="XT414072343TS"/>
        <s v="XT414072520TS"/>
        <s v="XT414072581TS"/>
        <s v="XT414075866TS"/>
        <s v="XT414076075TS"/>
        <s v="XT414076892TS"/>
        <s v="XT414077425TS"/>
        <s v="XT414077938TS"/>
        <s v="XT414078160TS"/>
        <s v="XT414079117TS"/>
        <s v="XT414079681TS"/>
        <s v="XT414080027TS"/>
        <s v="XT414080526TS"/>
        <s v="XT414080821TS"/>
        <s v="XT414080910TS"/>
        <s v="XT414081040TS"/>
        <s v="XT414081190TS"/>
        <s v="XT414081760TS"/>
        <s v="XT414082116TS"/>
        <s v="XT414083099TS"/>
        <s v="XT414083479TS"/>
        <s v="XT414083690TS"/>
        <s v="XT414084620TS"/>
        <s v="XT414085214TS"/>
        <s v="XT414085302TS"/>
        <s v="XT414086020TS"/>
        <s v="XT414086360TS"/>
        <s v="XT414087011TS"/>
        <s v="XT414087365TS"/>
        <s v="XT414091775TS"/>
        <s v="XT414093621TS"/>
        <s v="XT414094834TS"/>
        <s v="XT414094882TS"/>
        <s v="XT414095171TS"/>
        <s v="XT414096234TS"/>
        <s v="XT414096398TS"/>
        <s v="XT414096509TS"/>
        <s v="XT414096693TS"/>
        <s v="XT414096781TS"/>
        <s v="XT414097552TS"/>
        <s v="XT414099496TS"/>
        <s v="XT414099584TS"/>
        <s v="XT414099607TS"/>
        <s v="XT414100336TS"/>
        <s v="XT414101265TS"/>
        <s v="XT414101985TS"/>
        <s v="XT414102218TS"/>
        <s v="XT414102646TS"/>
        <s v="XT414103045TS"/>
        <s v="XT414103964TS"/>
        <s v="XT414104151TS"/>
        <s v="XT414104236TS"/>
        <s v="XT414104718TS"/>
        <s v="XT414106356TS"/>
        <s v="XT414106360TS"/>
        <s v="XT414106461TS"/>
        <s v="XT414106965TS"/>
        <s v="XT414107657TS"/>
        <s v="XT414107665TS"/>
        <s v="XT414107997TS"/>
        <s v="XT414108621TS"/>
        <s v="XT414108887TS"/>
        <s v="XT414112419TS"/>
        <s v="XT414112538TS"/>
        <s v="XT414112949TS"/>
        <s v="XT414113051TS"/>
        <s v="XT414113839TS"/>
        <s v="XT414113944TS"/>
        <s v="XT414113961TS"/>
        <s v="XT414114176TS"/>
        <s v="XT414114247TS"/>
        <s v="XT414114984TS"/>
        <s v="XT414115185TS"/>
        <s v="XT414115327TS"/>
        <s v="XT414115812TS"/>
        <s v="XT414115980TS"/>
        <s v="XT414118155TS"/>
        <s v="XT414118252TS"/>
        <s v="XT414118677TS"/>
        <s v="XT414118717TS"/>
        <s v="XT414118822TS"/>
        <s v="XT414119010TS"/>
        <s v="XT414119258TS"/>
        <s v="XT414119505TS"/>
        <s v="XT414119584TS"/>
        <s v="XT414120018TS"/>
        <s v="XT414120208TS"/>
        <s v="XT414120358TS"/>
        <s v="XT414121265TS"/>
        <s v="XT414121897TS"/>
        <s v="XT414122022TS"/>
        <s v="XT414122420TS"/>
        <s v="XT414123592TS"/>
        <s v="XT414124615TS"/>
        <s v="XT414125117TS"/>
        <s v="XT414126850TS"/>
        <s v="XT414131470TS"/>
        <s v="XT414132170TS"/>
        <s v="XT414133847TS"/>
        <s v="XT414133970TS"/>
        <s v="XT414134635TS"/>
        <s v="XT414134799TS"/>
        <s v="XT414136724TS"/>
        <s v="XT414137035TS"/>
        <s v="XT414137305TS"/>
        <s v="XT414138155TS"/>
        <s v="XT414138875TS"/>
        <s v="XT414139473TS"/>
        <s v="XT414142645TS"/>
        <s v="XT414142764TS"/>
        <s v="XT414143141TS"/>
        <s v="XT414143685TS"/>
        <s v="XT414144558TS"/>
        <s v="XT414144972TS"/>
        <s v="XT414145933TS"/>
        <s v="XT414147735TS"/>
        <s v="XT414147917TS"/>
        <s v="XT414148223TS"/>
        <s v="XT414148798TS"/>
        <s v="XT414149317TS"/>
        <s v="XT414149555TS"/>
        <s v="XT414149590TS"/>
        <s v="XT414149657TS"/>
        <s v="XT414149759TS"/>
        <s v="XT414150111TS"/>
        <s v="XT414151046TS"/>
        <s v="XT414151735TS"/>
        <s v="XT414151806TS"/>
        <s v="XT414152276TS"/>
        <s v="XT414152302TS"/>
        <s v="XT414152506TS"/>
        <s v="XT414152568TS"/>
        <s v="XT414152585TS"/>
        <s v="XT414152656TS"/>
        <s v="XT414154609TS"/>
        <s v="XT414155887TS"/>
        <s v="XT414156091TS"/>
        <s v="XT414156635TS"/>
        <s v="XT414157494TS"/>
        <s v="XT414159098TS"/>
        <s v="XT414162945TS"/>
        <s v="XT414164331TS"/>
        <s v="XT414165748TS"/>
        <s v="XT414166624TS"/>
        <s v="XT414167580TS"/>
        <s v="XT414168877TS"/>
        <s v="XT414171893TS"/>
        <s v="XT414174532TS"/>
        <s v="XT414177278TS"/>
        <s v="XT414178070TS"/>
        <s v="XT414181025TS"/>
        <s v="XT414181533TS"/>
        <s v="XT414181768TS"/>
        <s v="XT414182825TS"/>
        <s v="XT414182919TS"/>
        <s v="XT414183035TS"/>
        <s v="XT414183769TS"/>
        <s v="XT414184146TS"/>
        <s v="XT414186076TS"/>
        <s v="XT414186495TS"/>
        <s v="XT414186694TS"/>
        <s v="XT414187479TS"/>
        <s v="XT414188426TS"/>
        <s v="XT414188695TS"/>
        <s v="XT414194347TS"/>
        <s v="XT414195311TS"/>
        <s v="XT414195912TS"/>
        <s v="XT414196113TS"/>
        <s v="XT414197374TS"/>
        <s v="XT414198030TS"/>
        <s v="XT414198508TS"/>
        <s v="XT414198556TS"/>
        <s v="XT414200215TS"/>
        <s v="XT414200780TS"/>
        <s v="XT414204680TS"/>
        <s v="XT414205124TS"/>
        <s v="XT414205172TS"/>
        <s v="XT414206853TS"/>
        <s v="XT414207139TS"/>
        <s v="XT414207522TS"/>
        <s v="XT414208117TS"/>
        <s v="XT414208355TS"/>
        <s v="XT414209038TS"/>
        <s v="XT414209506TS"/>
        <s v="XT414209510TS"/>
        <s v="XT414209894TS"/>
        <s v="XT414210787TS"/>
        <s v="XT414211102TS"/>
        <s v="XT414211297TS"/>
        <s v="XT414211955TS"/>
        <s v="XT414212553TS"/>
        <s v="XT414212607TS"/>
        <s v="XT414213491TS"/>
        <s v="XT414213749TS"/>
        <s v="XT414214165TS"/>
        <s v="XT414214355TS"/>
        <s v="XT414215356TS"/>
        <s v="XT414215427TS"/>
        <s v="XT414216135TS"/>
        <s v="XT414217184TS"/>
        <s v="XT414219185TS"/>
        <s v="XT414219619TS"/>
        <s v="XT414219636TS"/>
        <s v="XT414220838TS"/>
        <s v="XT414220909TS"/>
        <s v="XT414224145TS"/>
        <s v="XT414225631TS"/>
        <s v="XT414226464TS"/>
        <s v="XT414226668TS"/>
        <s v="XT414226985TS"/>
        <s v="XT414227955TS"/>
        <s v="XT414228054TS"/>
        <s v="XT414228244TS"/>
        <s v="XT414228301TS"/>
        <s v="XT414228876TS"/>
        <s v="XT414229219TS"/>
        <s v="XT414229324TS"/>
        <s v="XT414230702TS"/>
        <s v="XT414230968TS"/>
        <s v="XT414231212TS"/>
        <s v="XT414231288TS"/>
        <s v="XT414233139TS"/>
        <s v="XT414234341TS"/>
        <s v="XT414235024TS"/>
        <s v="XT414235038TS"/>
        <s v="XT414235639TS"/>
        <s v="XT414237904TS"/>
        <s v="XT414238272TS"/>
        <s v="XT414238856TS"/>
        <s v="XT414239105TS"/>
        <s v="XT414239159TS"/>
        <s v="XT414239278TS"/>
        <s v="XT414239967TS"/>
        <s v="XT414240347TS"/>
        <s v="XT414241356TS"/>
        <s v="XT414241475TS"/>
        <s v="XT414241798TS"/>
        <s v="XT414243079TS"/>
        <s v="XT414249955TS"/>
        <s v="XT414251058TS"/>
        <s v="XT414252402TS"/>
        <s v="XT414252756TS"/>
        <s v="XT414252929TS"/>
        <s v="XT414253955TS"/>
        <s v="XT414254955TS"/>
        <s v="XT414255236TS"/>
        <s v="XT414256727TS"/>
        <s v="XT414257170TS"/>
        <s v="XT414257585TS"/>
        <s v="XT414257991TS"/>
        <s v="XT414258498TS"/>
        <s v="XT414262081TS"/>
        <s v="XT414262546TS"/>
        <s v="XT414262617TS"/>
        <s v="XT414263025TS"/>
        <s v="XT414264175TS"/>
        <s v="XT414264873TS"/>
        <s v="XT414265499TS"/>
        <s v="XT414266171TS"/>
        <s v="XT414266389TS"/>
        <s v="XT414266772TS"/>
        <s v="XT414267234TS"/>
        <s v="XT414268288TS"/>
        <s v="XT414268291TS"/>
        <s v="XT414268447TS"/>
        <s v="XT414269155TS"/>
        <s v="XT414270573TS"/>
        <s v="XT414271962TS"/>
        <s v="XT414272194TS"/>
        <s v="XT414272883TS"/>
        <s v="XT414276307TS"/>
        <s v="XT414276616TS"/>
        <s v="XT414277568TS"/>
        <s v="XT414277585TS"/>
        <s v="XT414277687TS"/>
        <s v="XT414277951TS"/>
        <s v="XT414278501TS"/>
        <s v="XT414278775TS"/>
        <s v="XT414278824TS"/>
        <s v="XT414278869TS"/>
        <s v="XT414278930TS"/>
        <s v="XT414279348TS"/>
        <s v="XT414281576TS"/>
        <s v="XT414281721TS"/>
        <s v="XT414281995TS"/>
        <s v="XT414282571TS"/>
        <s v="XT414283152TS"/>
        <s v="XT414283373TS"/>
        <s v="XT414283648TS"/>
        <s v="XT414284612TS"/>
        <s v="XT414285927TS"/>
        <s v="XT414286445TS"/>
        <s v="XT414286471TS"/>
        <s v="XT414286542TS"/>
        <s v="XT414286613TS"/>
        <s v="XT414288512TS"/>
        <s v="XT414289464TS"/>
        <s v="XT414289994TS"/>
        <s v="XT414292432TS"/>
        <s v="XT414292772TS"/>
        <s v="XT414295938TS"/>
        <s v="XT414296111TS"/>
        <s v="XT414296828TS"/>
        <s v="XT414297797TS"/>
        <s v="XT414299268TS"/>
        <s v="XT414300425TS"/>
        <s v="XT414300482TS"/>
        <s v="XT414301514TS"/>
        <s v="XT414302276TS"/>
        <s v="XT414303965TS"/>
        <s v="XT414305502TS"/>
        <s v="XT414306009TS"/>
        <s v="XT414306905TS"/>
        <s v="XT414309756TS"/>
        <s v="XT414312018TS"/>
        <s v="XT414313092TS"/>
        <s v="XT414313336TS"/>
        <s v="XT414313591TS"/>
        <s v="XT414314402TS"/>
        <s v="XT414315283TS"/>
        <s v="XT414319373TS"/>
        <s v="XT414321160TS"/>
        <s v="XT414321275TS"/>
        <s v="XT414322514TS"/>
        <s v="XT414325250TS"/>
        <s v="XT414327627TS"/>
        <s v="XT414327984TS"/>
        <s v="XT414328565TS"/>
        <s v="XT414329424TS"/>
        <s v="XT414331785TS"/>
        <s v="XT414331799TS"/>
        <s v="XT414333565TS"/>
        <s v="XT414334565TS"/>
        <s v="XT414335040TS"/>
        <s v="XT414339660TS"/>
        <s v="XT414340380TS"/>
        <s v="XT414341116TS"/>
        <s v="XT414344687TS"/>
        <s v="XT414345872TS"/>
        <s v="XT414350245TS"/>
        <s v="XT414350271TS"/>
        <s v="XT414351113TS"/>
        <s v="XT414351192TS"/>
        <s v="XT414351348TS"/>
        <s v="XT414353397TS"/>
        <s v="XT414354741TS"/>
        <s v="XT414355217TS"/>
        <s v="XT414355526TS"/>
        <s v="XT414355720TS"/>
        <s v="XT414359562TS"/>
        <s v="XT414360061TS"/>
        <s v="XT414361172TS"/>
        <s v="XT414361915TS"/>
        <s v="XT414362345TS"/>
        <s v="XT414362915TS"/>
        <s v="XT414364430TS"/>
        <s v="XT414365792TS"/>
        <s v="XT414367113TS"/>
        <s v="XT414367467TS"/>
        <s v="XT414368365TS"/>
        <s v="XT414368839TS"/>
        <s v="XT414370934TS"/>
        <s v="XT414372060TS"/>
        <s v="XT414372586TS"/>
        <s v="XT414373025TS"/>
        <s v="XT414374065TS"/>
        <s v="XT414374247TS"/>
        <s v="XT414375891TS"/>
        <s v="XT414376061TS"/>
        <s v="XT414377535TS"/>
        <s v="XT414378045TS"/>
        <s v="XT414383080TS"/>
        <s v="XT414384227TS"/>
        <s v="XT414385063TS"/>
        <s v="XT414385823TS"/>
        <s v="XT414386497TS"/>
        <s v="XT414386695TS"/>
        <s v="XT414387081TS"/>
        <s v="XT414388127TS"/>
        <s v="XT414389215TS"/>
        <s v="XT414389445TS"/>
        <s v="XT414389754TS"/>
        <s v="XT414390899TS"/>
        <s v="XT414391214TS"/>
        <s v="XT414391259TS"/>
        <s v="XT414391571TS"/>
        <s v="XT414391965TS"/>
        <s v="XT414392078TS"/>
        <s v="XT414392872TS"/>
        <s v="XT414394330TS"/>
        <s v="XT414395180TS"/>
        <s v="XT414396724TS"/>
        <s v="XT414400052TS"/>
        <s v="XT414400110TS"/>
        <s v="XT414400980TS"/>
        <s v="XT414401035TS"/>
        <s v="XT414401628TS"/>
        <s v="XT414402623TS"/>
        <s v="XT414404916TS"/>
        <s v="XT414405046TS"/>
        <s v="XT414405050TS"/>
        <s v="XT414405063TS"/>
        <s v="XT414405182TS"/>
        <s v="XT414405960TS"/>
        <s v="XT414406055TS"/>
        <s v="XT414406483TS"/>
        <s v="XT414406965TS"/>
        <s v="XT414407356TS"/>
        <s v="XT414407461TS"/>
        <s v="XT414407648TS"/>
        <s v="XT414408731TS"/>
        <s v="XT414409431TS"/>
        <s v="XT414409445TS"/>
        <s v="XT414411934TS"/>
        <s v="XT414412016TS"/>
        <s v="XT414415065TS"/>
        <s v="XT414418209TS"/>
        <s v="XT414418566TS"/>
        <s v="XT414418858TS"/>
        <s v="XT414420026TS"/>
        <s v="XT414424822TS"/>
        <s v="XT414425350TS"/>
        <s v="XT414425377TS"/>
        <s v="XT414425417TS"/>
        <s v="XT414425902TS"/>
        <s v="XT414427333TS"/>
        <s v="XT414427625TS"/>
        <s v="XT414427863TS"/>
        <s v="XT414429144TS"/>
        <s v="XT414432126TS"/>
        <s v="XT414432165TS"/>
        <s v="XT414432320TS"/>
        <s v="XT414434379TS"/>
        <s v="XT414434762TS"/>
        <s v="XT414436508TS"/>
        <s v="XT414438279TS"/>
        <s v="XT414438645TS"/>
        <s v="XT414439098TS"/>
        <s v="XT414439402TS"/>
        <s v="XT414440768TS"/>
        <s v="XT414440860TS"/>
        <s v="XT414442579TS"/>
        <s v="XT414442843TS"/>
        <s v="XT414443013TS"/>
        <s v="XT414443061TS"/>
        <s v="XT414443185TS"/>
        <s v="XT414444654TS"/>
        <s v="XT414444711TS"/>
        <s v="XT414448801TS"/>
        <s v="XT414449149TS"/>
        <s v="XT414449988TS"/>
        <s v="XT414450093TS"/>
        <s v="XT414451690TS"/>
        <s v="XT414451916TS"/>
        <s v="XT414457817TS"/>
        <s v="XT414458874TS"/>
        <s v="XT414459129TS"/>
        <s v="XT414459424TS"/>
        <s v="XT414460056TS"/>
        <s v="XT414460317TS"/>
        <s v="XT414461480TS"/>
        <s v="XT414462193TS"/>
        <s v="XT414462397TS"/>
        <s v="XT414462525TS"/>
        <s v="XT414463826TS"/>
        <s v="XT414464375TS"/>
        <s v="XT414468050TS"/>
        <s v="XT414468488TS"/>
        <s v="XT414469280TS"/>
        <s v="XT414469965TS"/>
        <s v="XT414472023TS"/>
        <s v="XT414473465TS"/>
        <s v="XT414474523TS"/>
        <s v="XT414475841TS"/>
        <s v="XT414476008TS"/>
        <s v="XT414476691TS"/>
        <s v="XT414477873TS"/>
        <s v="XT414482737TS"/>
        <s v="XT414483661TS"/>
        <s v="XT414485177TS"/>
        <s v="XT414485954TS"/>
        <s v="XT414486623TS"/>
        <s v="XT414486645TS"/>
        <s v="XT414487650TS"/>
        <s v="XT414488329TS"/>
        <s v="XT414490061TS"/>
        <s v="XT414490282TS"/>
        <s v="XT414490702TS"/>
        <s v="XT414492028TS"/>
        <s v="XT414493108TS"/>
        <s v="XT414493730TS"/>
        <s v="XT414494806TS"/>
        <s v="XT414496740TS"/>
        <s v="XT414498445TS"/>
        <s v="XT414498975TS"/>
        <s v="XT414502198TS"/>
        <s v="XT414503162TS"/>
        <s v="XT414503692TS"/>
        <s v="XT414504021TS"/>
        <s v="XT414504123TS"/>
        <s v="XT414504605TS"/>
        <s v="XT414504905TS"/>
        <s v="XT414506075TS"/>
        <s v="XT414506606TS"/>
        <s v="XT414507544TS"/>
        <s v="XT414510455TS"/>
        <s v="XT414510985TS"/>
        <s v="XT414511186TS"/>
        <s v="XT414512558TS"/>
        <s v="XT414516095TS"/>
        <s v="XT414517507TS"/>
        <s v="XT414523388TS"/>
        <s v="XT414525477TS"/>
        <s v="XT414526945TS"/>
        <s v="XT414527787TS"/>
        <s v="XT414527875TS"/>
        <s v="XT414527985TS"/>
        <s v="XT414529403TS"/>
        <s v="XT414531720TS"/>
        <s v="XT414535942TS"/>
        <s v="XT414537064TS"/>
        <s v="XT414537577TS"/>
        <s v="XT414538507TS"/>
        <s v="XT414539799TS"/>
        <s v="XT414545370TS"/>
        <s v="XT414553331TS"/>
        <s v="XT414554014TS"/>
        <s v="XT414556338TS"/>
        <s v="XT414556995TS"/>
        <s v="XT414557276TS"/>
        <s v="XT414558815TS"/>
        <s v="XT414559609TS"/>
        <s v="XT414563121TS"/>
        <s v="XT414564144TS"/>
        <s v="XT414565564TS"/>
        <s v="XT414566043TS"/>
        <s v="XT414566065TS"/>
        <s v="XT414566715TS"/>
        <s v="XT414566834TS"/>
        <s v="XT414567843TS"/>
        <s v="XT414567857TS"/>
        <s v="XT414568747TS"/>
        <s v="XT414569504TS"/>
        <s v="XT414569725TS"/>
        <s v="XT414569742TS"/>
        <s v="XT414569892TS"/>
        <s v="XT414572361TS"/>
        <s v="XT414572534TS"/>
        <s v="XT414573866TS"/>
        <s v="XT414575592TS"/>
        <s v="XT414577939TS"/>
        <s v="XT414578276TS"/>
        <s v="XT414582845TS"/>
        <s v="XT414583191TS"/>
        <s v="XT414583506TS"/>
        <s v="XT414583656TS"/>
        <s v="XT414584665TS"/>
        <s v="XT414586811TS"/>
        <s v="XT414587715TS"/>
        <s v="XT414589398TS"/>
        <s v="XT414590705TS"/>
        <s v="XT414593004TS"/>
        <s v="XT414594676TS"/>
        <s v="XT414596717TS"/>
        <s v="XT414600836TS"/>
        <s v="XT414600867TS"/>
        <s v="XT414601160TS"/>
        <s v="XT414601553TS"/>
        <s v="XT414602179TS"/>
        <s v="XT414603948TS"/>
        <s v="XT414603996TS"/>
        <s v="XT414606462TS"/>
        <s v="XT414606935TS"/>
        <s v="XT414606961TS"/>
        <s v="XT414609424TS"/>
        <s v="XT414611723TS"/>
        <s v="XT414615963TS"/>
        <s v="XT414616938TS"/>
        <s v="XT414617195TS"/>
        <s v="XT414619497TS"/>
        <s v="XT414620124TS"/>
        <s v="XT414620402TS"/>
        <s v="XT414620875TS"/>
        <s v="XT414622244TS"/>
        <s v="XT414622301TS"/>
        <s v="XT414622536TS"/>
        <s v="XT414623117TS"/>
        <s v="XT414623474TS"/>
        <s v="XT414623810TS"/>
        <s v="XT414624041TS"/>
        <s v="XT414624832TS"/>
        <s v="XT414625444TS"/>
        <s v="XT414625719TS"/>
        <s v="XT414625753TS"/>
        <s v="XT414626135TS"/>
        <s v="XT414629738TS"/>
        <s v="XT414633595TS"/>
        <s v="XT414634300TS"/>
        <s v="XT414634830TS"/>
        <s v="XT414636053TS"/>
        <s v="XT414636420TS"/>
        <s v="XT414636535TS"/>
        <s v="XT414636552TS"/>
        <s v="XT414636699TS"/>
        <s v="XT414637969TS"/>
        <s v="XT414638385TS"/>
        <s v="XT414638417TS"/>
        <s v="XT414638519TS"/>
        <s v="XT414638995TS"/>
        <s v="XT414639240TS"/>
        <s v="XT414639531TS"/>
        <s v="XT414639806TS"/>
        <s v="XT414641464TS"/>
        <s v="XT414642306TS"/>
        <s v="XT414644341TS"/>
        <s v="XT414644704TS"/>
        <s v="XT414645979TS"/>
        <s v="XT414649539TS"/>
        <s v="XT414649746TS"/>
        <s v="XT414651719TS"/>
        <s v="XT414652895TS"/>
        <s v="XT414653839TS"/>
        <s v="XT414655905TS"/>
        <s v="XT414659187TS"/>
        <s v="XT414660199TS"/>
        <s v="XT414661543TS"/>
        <s v="XT414662230TS"/>
        <s v="XT414662345TS"/>
        <s v="XT414663955TS"/>
        <s v="XT414664876TS"/>
        <s v="XT414665077TS"/>
        <s v="XT414665085TS"/>
        <s v="XT414665222TS"/>
        <s v="XT414665236TS"/>
        <s v="XT414665602TS"/>
        <s v="XT414666015TS"/>
        <s v="XT414666523TS"/>
        <s v="XT414666639TS"/>
        <s v="XT414667170TS"/>
        <s v="XT414667254TS"/>
        <s v="XT414667492TS"/>
        <s v="XT414667515TS"/>
        <s v="XT414667563TS"/>
        <s v="XT414667651TS"/>
        <s v="XT414668541TS"/>
        <s v="XT414668688TS"/>
        <s v="XT414669286TS"/>
        <s v="XT414669808TS"/>
        <s v="XT414670236TS"/>
        <s v="XT414670580TS"/>
        <s v="XT414670871TS"/>
        <s v="XT414673422TS"/>
        <s v="XT414673484TS"/>
        <s v="XT414673515TS"/>
        <s v="XT414673569TS"/>
        <s v="XT414673952TS"/>
        <s v="XT414674105TS"/>
        <s v="XT414676432TS"/>
        <s v="XT414676517TS"/>
        <s v="XT414678637TS"/>
        <s v="XT414678699TS"/>
        <s v="XT414679028TS"/>
        <s v="XT414680193TS"/>
        <s v="XT414682101TS"/>
        <s v="XT414682319TS"/>
        <s v="XT414683040TS"/>
        <s v="XT414683481TS"/>
        <s v="XT414684694TS"/>
        <s v="XT414685332TS"/>
        <s v="XT414685862TS"/>
        <s v="XT414685978TS"/>
        <s v="XT414686125TS"/>
        <s v="XT414686409TS"/>
        <s v="XT414686545TS"/>
        <s v="XT414686593TS"/>
        <s v="XT414686721TS"/>
        <s v="XT414686845TS"/>
        <s v="XT414687917TS"/>
        <s v="XT414688501TS"/>
        <s v="XT414688815TS"/>
        <s v="XT414689008TS"/>
        <s v="XT414689453TS"/>
        <s v="XT414689970TS"/>
        <s v="XT414690261TS"/>
        <s v="XT414690880TS"/>
        <s v="XT414691094TS"/>
        <s v="XT414691369TS"/>
        <s v="XT414692072TS"/>
        <s v="XT414692109TS"/>
        <s v="XT414692789TS"/>
        <s v="XT414693166TS"/>
        <s v="XT414697463TS"/>
        <s v="XT414697619TS"/>
        <s v="XT414697698TS"/>
        <s v="XT414697826TS"/>
        <s v="XT414702662TS"/>
        <s v="XT414702778TS"/>
        <s v="XT414703359TS"/>
        <s v="XT414703773TS"/>
        <s v="XT414704495TS"/>
        <s v="XT414705584TS"/>
        <s v="XT414706236TS"/>
        <s v="XT414707744TS"/>
        <s v="XT414707863TS"/>
        <s v="XT414710757TS"/>
        <s v="XT414711182TS"/>
        <s v="XT414711412TS"/>
        <s v="XT414712320TS"/>
        <s v="XT414712404TS"/>
        <s v="XT414712863TS"/>
        <s v="XT414713360TS"/>
        <s v="XT414713444TS"/>
        <s v="XT414714688TS"/>
        <s v="XT414714833TS"/>
        <s v="XT414716220TS"/>
        <s v="XT414717344TS"/>
        <s v="XU034069311EE"/>
        <s v="XU034069427EE"/>
        <s v="XU034094554EE"/>
        <s v="XW253264035JF"/>
        <s v="XW253298405JF"/>
        <s v="XW253320483JF"/>
        <s v="XW253944577JF"/>
        <s v="XW254717174JF"/>
        <s v="XW256607450JF"/>
        <s v="XW256635708JF"/>
        <s v="XW256639316JF"/>
        <s v="XW256663111JF"/>
        <s v="XW256828751JF"/>
        <s v="XW256999495JF"/>
        <s v="XW257464222JF"/>
        <s v="XW257527497JF"/>
        <s v="XW257665670JF"/>
        <s v="XW258179127JF"/>
        <s v="XW259180736JF"/>
        <s v="XW259184295JF"/>
        <s v="XW259325634JF"/>
        <s v="XW259426536JF"/>
        <s v="XW259442613JF"/>
        <s v="XW259445209JF"/>
        <s v="XW260643250JF"/>
        <s v="XW260652910JF"/>
        <s v="XW260907685JF"/>
        <s v="XW260945745JF"/>
        <s v="XW260982363JF"/>
        <s v="XW261661246JF"/>
        <s v="XW261697912JF"/>
        <s v="XW262735342JF"/>
        <s v="XW262860084JF"/>
        <s v="XW262860098JF"/>
        <s v="XW262860107JF"/>
        <s v="XW263095827JF"/>
        <s v="XW263107445JF"/>
        <s v="XW263365705JF"/>
        <s v="XW263968547JF"/>
        <s v="XW264010496JF"/>
        <s v="XW264180699JF"/>
        <s v="XW264183465JF"/>
        <s v="XW264493697JF"/>
        <s v="XW264538328JF"/>
        <s v="XW264611473JF"/>
        <s v="XY513981495JB"/>
        <s v="XY514004567JB"/>
        <m/>
        <n v="3995690425" u="1"/>
      </sharedItems>
    </cacheField>
    <cacheField name="Groupage" numFmtId="0">
      <sharedItems containsBlank="1"/>
    </cacheField>
    <cacheField name="Type prestation" numFmtId="0">
      <sharedItems containsBlank="1"/>
    </cacheField>
    <cacheField name="TVA" numFmtId="0">
      <sharedItems containsBlank="1"/>
    </cacheField>
    <cacheField name="Observations" numFmtId="0">
      <sharedItems containsBlank="1" containsMixedTypes="1" containsNumber="1" minValue="4.7500000000000001E-2" maxValue="0.4375"/>
    </cacheField>
    <cacheField name="Zone Tarifaire" numFmtId="0">
      <sharedItems containsBlank="1"/>
    </cacheField>
    <cacheField name="Poids" numFmtId="0">
      <sharedItems containsString="0" containsBlank="1" containsNumber="1" minValue="0" maxValue="28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oline SCHMITT" refreshedDate="46184.566223495371" createdVersion="8" refreshedVersion="8" minRefreshableVersion="3" recordCount="2351" xr:uid="{21987584-8CAF-4328-B316-55A7BB7D662D}">
  <cacheSource type="worksheet">
    <worksheetSource ref="B1:AD1048576" sheet="Facture Chronopost"/>
  </cacheSource>
  <cacheFields count="28">
    <cacheField name="No Facture" numFmtId="0">
      <sharedItems containsBlank="1"/>
    </cacheField>
    <cacheField name="Sous-compte" numFmtId="0">
      <sharedItems containsBlank="1"/>
    </cacheField>
    <cacheField name="Date LT" numFmtId="0">
      <sharedItems containsDate="1" containsString="0" containsBlank="1" containsMixedTypes="1" minDate="2026-04-20T00:00:00" maxDate="1900-01-05T22:51:04"/>
    </cacheField>
    <cacheField name="Code postal depart" numFmtId="0">
      <sharedItems containsBlank="1"/>
    </cacheField>
    <cacheField name="Code postal arrivee" numFmtId="0">
      <sharedItems containsBlank="1"/>
    </cacheField>
    <cacheField name="Pays depart" numFmtId="0">
      <sharedItems containsBlank="1"/>
    </cacheField>
    <cacheField name="Pays arrivee" numFmtId="0">
      <sharedItems containsBlank="1"/>
    </cacheField>
    <cacheField name="Ref Destinataire" numFmtId="0">
      <sharedItems containsBlank="1"/>
    </cacheField>
    <cacheField name="Ref Expediteur" numFmtId="0">
      <sharedItems containsBlank="1"/>
    </cacheField>
    <cacheField name="No Groupage tarifaire" numFmtId="0">
      <sharedItems containsBlank="1"/>
    </cacheField>
    <cacheField name="Numero LT" numFmtId="0">
      <sharedItems containsBlank="1" count="8000">
        <s v="CAPI1"/>
        <s v="CAPI2"/>
        <s v="CAPN1"/>
        <s v="CAPN2"/>
        <s v="CAPO1"/>
        <s v="ECORI"/>
        <s v="ECORN"/>
        <s v="ECORO"/>
        <s v="SURTI"/>
        <s v="SURTN"/>
        <s v="SURTO"/>
        <s v="XF142220606FR"/>
        <s v="XF142220708FR"/>
        <s v="XF142220932FR"/>
        <s v="XF142221116FR"/>
        <s v="XF142221147FR"/>
        <s v="XF142221677FR"/>
        <s v="XF142221779FR"/>
        <s v="XF142224761FR"/>
        <s v="XF142225206FR"/>
        <s v="XF142225223FR"/>
        <s v="XF142225342FR"/>
        <s v="XF142225838FR"/>
        <s v="XF142225943FR"/>
        <s v="XF142230909FR"/>
        <s v="XF142240044FR"/>
        <s v="XF142264068FR"/>
        <s v="XF142264522FR"/>
        <s v="XF142273060FR"/>
        <s v="XF142273175FR"/>
        <s v="XF142273802FR"/>
        <s v="XF142274365FR"/>
        <s v="XF142274578FR"/>
        <s v="XF142274706FR"/>
        <s v="XF142275471FR"/>
        <s v="XF142295706FR"/>
        <s v="XF142309113FR"/>
        <s v="XF142310142FR"/>
        <s v="XF142310200FR"/>
        <s v="XF142349421FR"/>
        <s v="XF142349510FR"/>
        <s v="XF142377215FR"/>
        <s v="XF142377816FR"/>
        <s v="XF142377921FR"/>
        <s v="XF142390185FR"/>
        <s v="XF142419564FR"/>
        <s v="XF142419799FR"/>
        <s v="XF142423793FR"/>
        <s v="XF142449583FR"/>
        <s v="XF142449654FR"/>
        <s v="XF142449835FR"/>
        <s v="XF142477743FR"/>
        <s v="XF142563994FR"/>
        <s v="XF142566165FR"/>
        <s v="XF142566338FR"/>
        <s v="XF142566491FR"/>
        <s v="XF142567506FR"/>
        <s v="XF142567611FR"/>
        <s v="XF142568135FR"/>
        <s v="XF142568206FR"/>
        <s v="XF142568400FR"/>
        <s v="XF142568501FR"/>
        <s v="XF142568679FR"/>
        <s v="XF142569285FR"/>
        <s v="XF142569507FR"/>
        <s v="XF142651889FR"/>
        <s v="XF142656736FR"/>
        <s v="XF142656775FR"/>
        <s v="XF142685423FR"/>
        <s v="XF142744427FR"/>
        <s v="XF142780747FR"/>
        <s v="XF142815790FR"/>
        <s v="XF142816870FR"/>
        <s v="XF142817186FR"/>
        <s v="XF142818685FR"/>
        <s v="XF142820035FR"/>
        <s v="XF142820392FR"/>
        <s v="XF142820503FR"/>
        <s v="XF142837852FR"/>
        <s v="XF142838265FR"/>
        <s v="XF142850258FR"/>
        <s v="XF142889072FR"/>
        <s v="XF142889293FR"/>
        <s v="XF142889695FR"/>
        <s v="XF142889934FR"/>
        <s v="XF142890186FR"/>
        <s v="XF142890288FR"/>
        <s v="XF142891500FR"/>
        <s v="XF142892099FR"/>
        <s v="XF142892108FR"/>
        <s v="XF142892417FR"/>
        <s v="XF142932592FR"/>
        <s v="XF142940143FR"/>
        <s v="XF142940259FR"/>
        <s v="XF142942232FR"/>
        <s v="XF142943462FR"/>
        <s v="XF142946044FR"/>
        <s v="XF142946132FR"/>
        <s v="XF142946234FR"/>
        <s v="XF142969805FR"/>
        <s v="XF142970423FR"/>
        <s v="XF142970539FR"/>
        <s v="XF142970715FR"/>
        <s v="XF142971004FR"/>
        <s v="XF142971110FR"/>
        <s v="XF142971199FR"/>
        <s v="XF142971211FR"/>
        <s v="XF142972163FR"/>
        <s v="XF142984025FR"/>
        <s v="XF142986471FR"/>
        <s v="XF142987123FR"/>
        <s v="XF142995487FR"/>
        <s v="XF143016663FR"/>
        <s v="XF143022641FR"/>
        <s v="XF143022690FR"/>
        <s v="XF143055052FR"/>
        <s v="XF143055256FR"/>
        <s v="XF143055976FR"/>
        <s v="XF143056000FR"/>
        <s v="XF143056265FR"/>
        <s v="XF143056305FR"/>
        <s v="XF143056883FR"/>
        <s v="XF143078606FR"/>
        <s v="XF143127457FR"/>
        <s v="XF143127620FR"/>
        <s v="XF143128421FR"/>
        <s v="XF143128611FR"/>
        <s v="XF143131111FR"/>
        <s v="XF143131275FR"/>
        <s v="XF143131743FR"/>
        <s v="XF143131933FR"/>
        <s v="XF143132165FR"/>
        <s v="XF143139778FR"/>
        <s v="XF143156127FR"/>
        <s v="XF143156277FR"/>
        <s v="XF143156453FR"/>
        <s v="XF143156921FR"/>
        <s v="XF143172235FR"/>
        <s v="XF143172535FR"/>
        <s v="XF143173227FR"/>
        <s v="XF143198864FR"/>
        <s v="XF143199096FR"/>
        <s v="XF143199365FR"/>
        <s v="XF143199462FR"/>
        <s v="XF143200109FR"/>
        <s v="XF143200143FR"/>
        <s v="XF143200228FR"/>
        <s v="XF143219706FR"/>
        <s v="XF143228518FR"/>
        <s v="XF143228739FR"/>
        <s v="XF143230091FR"/>
        <s v="XF143235641FR"/>
        <s v="XF143259285FR"/>
        <s v="XF143259311FR"/>
        <s v="XF143259360FR"/>
        <s v="XF143259475FR"/>
        <s v="XF143259515FR"/>
        <s v="XF143259625FR"/>
        <s v="XF143259753FR"/>
        <s v="XF143260575FR"/>
        <s v="XF143261978FR"/>
        <s v="XF143262029FR"/>
        <s v="XF143262046FR"/>
        <s v="XF143262050FR"/>
        <s v="XF143262103FR"/>
        <s v="XF143262117FR"/>
        <s v="XF143262182FR"/>
        <s v="XF143262219FR"/>
        <s v="XF143262222FR"/>
        <s v="XF143262236FR"/>
        <s v="XF143262240FR"/>
        <s v="XF143262267FR"/>
        <s v="XF143262275FR"/>
        <s v="XF143262315FR"/>
        <s v="XF143262338FR"/>
        <s v="XF143262355FR"/>
        <s v="XF143262390FR"/>
        <s v="XF143262488FR"/>
        <s v="XF143262514FR"/>
        <s v="XF143262576FR"/>
        <s v="XF143268097FR"/>
        <s v="XF143268168FR"/>
        <s v="XF143279452FR"/>
        <s v="XF143279497FR"/>
        <s v="XF143279608FR"/>
        <s v="XF143279639FR"/>
        <s v="XF143279727FR"/>
        <s v="XF143279735FR"/>
        <s v="XF143279792FR"/>
        <s v="XF143279815FR"/>
        <s v="XF143279877FR"/>
        <s v="XF143280138FR"/>
        <s v="XF143280243FR"/>
        <s v="XF143280416FR"/>
        <s v="XF143280668FR"/>
        <s v="XF143280725FR"/>
        <s v="XF143280795FR"/>
        <s v="XF143323690FR"/>
        <s v="XF143323765FR"/>
        <s v="XF143323814FR"/>
        <s v="XF143323933FR"/>
        <s v="XF143324939FR"/>
        <s v="XF143340185FR"/>
        <s v="XF143340295FR"/>
        <s v="XF143340432FR"/>
        <s v="XF143340582FR"/>
        <s v="XF143342668FR"/>
        <s v="XF143342725FR"/>
        <s v="XF143371871FR"/>
        <s v="XF143371956FR"/>
        <s v="XF143372130FR"/>
        <s v="XF143372449FR"/>
        <s v="XF143372554FR"/>
        <s v="XF143372979FR"/>
        <s v="XF143373081FR"/>
        <s v="XF143373325FR"/>
        <s v="XF143373395FR"/>
        <s v="XF143374966FR"/>
        <s v="XF143389197FR"/>
        <s v="XF143389308FR"/>
        <s v="XF143411187FR"/>
        <s v="XF143412443FR"/>
        <s v="XF143412810FR"/>
        <s v="XF143442365FR"/>
        <s v="XF143442975FR"/>
        <s v="XF143443410FR"/>
        <s v="XF143443936FR"/>
        <s v="XF143444636FR"/>
        <s v="XF143446036FR"/>
        <s v="XF143446067FR"/>
        <s v="XF143446155FR"/>
        <s v="XF143474195FR"/>
        <s v="XF143474451FR"/>
        <s v="XF143475783FR"/>
        <s v="XF143486675FR"/>
        <s v="XF143513946FR"/>
        <s v="XF143515156FR"/>
        <s v="XF143515329FR"/>
        <s v="XF143537491FR"/>
        <s v="XF143542103FR"/>
        <s v="XF143542443FR"/>
        <s v="XN091315302JB"/>
        <s v="XN091319600JB"/>
        <s v="XN091324437JB"/>
        <s v="XN091329575JB"/>
        <s v="XN091366012JB"/>
        <s v="XN091366851JB"/>
        <s v="XN091373398JB"/>
        <s v="XN091386652JB"/>
        <s v="XN091740021JB"/>
        <s v="XN091799248JB"/>
        <s v="XN091825098JB"/>
        <s v="XN091856064JB"/>
        <s v="XN091857161JB"/>
        <s v="XN091891432JB"/>
        <s v="XN091892910JB"/>
        <s v="XN091895553JB"/>
        <s v="XN091896307JB"/>
        <s v="XN091897404JB"/>
        <s v="XN091898515JB"/>
        <s v="XN091899436JB"/>
        <s v="XN091899820JB"/>
        <s v="XN091900355JB"/>
        <s v="XN091906707JB"/>
        <s v="XN092286885JB"/>
        <s v="XN092381988JB"/>
        <s v="XN092824068JB"/>
        <s v="XN093248509JB"/>
        <s v="XN093332484JB"/>
        <s v="XN093365213JB"/>
        <s v="XN093366514JB"/>
        <s v="XN093382110JB"/>
        <s v="XN093438763JB"/>
        <s v="XN093533177JB"/>
        <s v="XN093534901JB"/>
        <s v="XN094035071JB"/>
        <s v="XN094234007JB"/>
        <s v="XN094445037JB"/>
        <s v="XN094452585JB"/>
        <s v="XN095585614JB"/>
        <s v="XN095587779JB"/>
        <s v="XN095600400JB"/>
        <s v="XN095606416JB"/>
        <s v="XN095731484JB"/>
        <s v="XN095734622JB"/>
        <s v="XN095737632JB"/>
        <s v="XN095755110JB"/>
        <s v="XN095762929JB"/>
        <s v="XN095781154JB"/>
        <s v="XN095805607JB"/>
        <s v="XN095806749JB"/>
        <s v="XN095809419JB"/>
        <s v="XN095846005JB"/>
        <s v="XN095847788JB"/>
        <s v="XN096178886JB"/>
        <s v="XN096181531JB"/>
        <s v="XN096220941JB"/>
        <s v="XN096222647JB"/>
        <s v="XN096645359JB"/>
        <s v="XN096647329JB"/>
        <s v="XN096658556JB"/>
        <s v="XN096675917JB"/>
        <s v="XN096748251JB"/>
        <s v="XN096835208JB"/>
        <s v="XN096900895JB"/>
        <s v="XN096910694JB"/>
        <s v="XN097411528JB"/>
        <s v="XN097426624JB"/>
        <s v="XN097427942JB"/>
        <s v="XN097436330JB"/>
        <s v="XN097524666JB"/>
        <s v="XN097539419JB"/>
        <s v="XN097540235JB"/>
        <s v="XN097693660JB"/>
        <s v="XN098398448JB"/>
        <s v="XN098399616JB"/>
        <s v="XN098608359JB"/>
        <s v="XN098638024JB"/>
        <s v="XN098697773JB"/>
        <s v="XN098715962JB"/>
        <s v="XN098733008JB"/>
        <s v="XN098745669JB"/>
        <s v="XN098750037JB"/>
        <s v="XN098750655JB"/>
        <s v="XN098751457JB"/>
        <s v="XN098752545JB"/>
        <s v="XN099556220JB"/>
        <s v="XN099556975JB"/>
        <s v="XN099558764JB"/>
        <s v="XN099575467JB"/>
        <s v="XN099586102JB"/>
        <s v="XN099588939JB"/>
        <s v="XN099593681JB"/>
        <s v="XN099599375JB"/>
        <s v="XN099602012JB"/>
        <s v="XN099821809JB"/>
        <s v="XN099863525JB"/>
        <s v="XN099946392JB"/>
        <s v="XN099979121JB"/>
        <s v="XN099991683JB"/>
        <s v="XN100496344JB"/>
        <s v="XN100498305JB"/>
        <s v="XN100826125JB"/>
        <s v="XN100871708JB"/>
        <s v="XN101055649JB"/>
        <s v="XN101272555JB"/>
        <s v="XN101281852JB"/>
        <s v="XN101331324JB"/>
        <s v="XN101406708JB"/>
        <s v="XN101465343JB"/>
        <s v="XN101667181JB"/>
        <s v="XN101680466JB"/>
        <s v="XN102114652JB"/>
        <s v="XN102114900JB"/>
        <s v="XN102114992JB"/>
        <s v="XN102116755JB"/>
        <s v="XN102149342JB"/>
        <s v="XN102159353JB"/>
        <s v="XN102160095JB"/>
        <s v="XN102183508JB"/>
        <s v="XN102424359JB"/>
        <s v="XN102455617JB"/>
        <s v="XN102778484JB"/>
        <s v="XN102783705JB"/>
        <s v="XN102785834JB"/>
        <s v="XN102787645JB"/>
        <s v="XN102796545JB"/>
        <s v="XN102820235JB"/>
        <s v="XN102820862JB"/>
        <s v="XN102821911JB"/>
        <s v="XN102822191JB"/>
        <s v="XN102933453JB"/>
        <s v="XN102936401JB"/>
        <s v="XN102947903JB"/>
        <s v="XN102948183JB"/>
        <s v="XN102948585JB"/>
        <s v="XN102964402JB"/>
        <s v="XN102966624JB"/>
        <s v="XN102967240JB"/>
        <s v="XN102967457JB"/>
        <s v="XN102968245JB"/>
        <s v="XN102968965JB"/>
        <s v="XN102971010JB"/>
        <s v="XN102978415JB"/>
        <s v="XN102979543JB"/>
        <s v="XN102980436JB"/>
        <s v="XN103025432JB"/>
        <s v="XN103056854JB"/>
        <s v="XN103057069JB"/>
        <s v="XN103057228JB"/>
        <s v="XN103091621JB"/>
        <s v="XN103108211JB"/>
        <s v="XN103109367JB"/>
        <s v="XN103109849JB"/>
        <s v="XN103110691JB"/>
        <s v="XN103720962JB"/>
        <s v="XN103740105JB"/>
        <s v="XN103753373JB"/>
        <s v="XN103753886JB"/>
        <s v="XN103755153JB"/>
        <s v="XN103755737JB"/>
        <s v="XN103756193JB"/>
        <s v="XN103756278JB"/>
        <s v="XN103756560JB"/>
        <s v="XN103756848JB"/>
        <s v="XN103756919JB"/>
        <s v="XN103757185JB"/>
        <s v="XN103757432JB"/>
        <s v="XN103757772JB"/>
        <s v="XN103758092JB"/>
        <s v="XN103758778JB"/>
        <s v="XN103759075JB"/>
        <s v="XN103759725JB"/>
        <s v="XN103759929JB"/>
        <s v="XN103759950JB"/>
        <s v="XN103760290JB"/>
        <s v="XN103760462JB"/>
        <s v="XN103760480JB"/>
        <s v="XN103761088JB"/>
        <s v="XN103761295JB"/>
        <s v="XN103761556JB"/>
        <s v="XN103761689JB"/>
        <s v="XN103761919JB"/>
        <s v="XN103761940JB"/>
        <s v="XN103762375JB"/>
        <s v="XN103762551JB"/>
        <s v="XN103762993JB"/>
        <s v="XN103763150JB"/>
        <s v="XN103763367JB"/>
        <s v="XN103763781JB"/>
        <s v="XN103764155JB"/>
        <s v="XN103764331JB"/>
        <s v="XN103764464JB"/>
        <s v="XN103765178JB"/>
        <s v="XN103766227JB"/>
        <s v="XN103766425JB"/>
        <s v="XN103766615JB"/>
        <s v="XN103766814JB"/>
        <s v="XN103766880JB"/>
        <s v="XN103766893JB"/>
        <s v="XN103767015JB"/>
        <s v="XN103767284JB"/>
        <s v="XN103767443JB"/>
        <s v="XN103767491JB"/>
        <s v="XN103767505JB"/>
        <s v="XN103767908JB"/>
        <s v="XN103768568JB"/>
        <s v="XN103768599JB"/>
        <s v="XN103769135JB"/>
        <s v="XN103769206JB"/>
        <s v="XN103769373JB"/>
        <s v="XN103769400JB"/>
        <s v="XN103769965JB"/>
        <s v="XN103771536JB"/>
        <s v="XN103771575JB"/>
        <s v="XN103771831JB"/>
        <s v="XN103771862JB"/>
        <s v="XN103772134JB"/>
        <s v="XN103772369JB"/>
        <s v="XN103772899JB"/>
        <s v="XN103772925JB"/>
        <s v="XN103776343JB"/>
        <s v="XN103786748JB"/>
        <s v="XN103919210JB"/>
        <s v="XN104299000JB"/>
        <s v="XN104301065JB"/>
        <s v="XN104301613JB"/>
        <s v="XN104304570JB"/>
        <s v="XN104317587JB"/>
        <s v="XN104320657JB"/>
        <s v="XN104525390JB"/>
        <s v="XN104550505JB"/>
        <s v="XN104633111JB"/>
        <s v="XN104661903JB"/>
        <s v="XN104749738JB"/>
        <s v="XN104758315JB"/>
        <s v="XN104923476JB"/>
        <s v="XN104927994JB"/>
        <s v="XN105360309JB"/>
        <s v="XN105366845JB"/>
        <s v="XN105367165JB"/>
        <s v="XN105368846JB"/>
        <s v="XN105376595JB"/>
        <s v="XN105613382JB"/>
        <s v="XN105680121JB"/>
        <s v="XN105720982JB"/>
        <s v="XN105735032JB"/>
        <s v="XN105749907JB"/>
        <s v="XN106153798JB"/>
        <s v="XN106156661JB"/>
        <s v="XN106161410JB"/>
        <s v="XN106167341JB"/>
        <s v="XN106170734JB"/>
        <s v="XN106181017JB"/>
        <s v="XN106182057JB"/>
        <s v="XN106182556JB"/>
        <s v="XN106187624JB"/>
        <s v="XN106188341JB"/>
        <s v="XN106189231JB"/>
        <s v="XN106413515JB"/>
        <s v="XN106473505JB"/>
        <s v="XN106564317JB"/>
        <s v="XN106937084JB"/>
        <s v="XN106963835JB"/>
        <s v="XN106966307JB"/>
        <s v="XN106972378JB"/>
        <s v="XN107235215JB"/>
        <s v="XN107236627JB"/>
        <s v="XN107244331JB"/>
        <s v="XN107245178JB"/>
        <s v="XN107316753JB"/>
        <s v="XN107337237JB"/>
        <s v="XR552362573FR"/>
        <s v="XR557181326FR"/>
        <s v="XR557669944FR"/>
        <s v="XR560584736FR"/>
        <s v="XR561350834FR"/>
        <s v="XR561444457FR"/>
        <s v="XR563408611FR"/>
        <s v="XR563408625FR"/>
        <s v="XS435858308FR"/>
        <s v="XS436030291FR"/>
        <s v="XS437646561FR"/>
        <s v="XS438688041FR"/>
        <s v="XS438688537FR"/>
        <s v="XS438690969FR"/>
        <s v="XS438691690FR"/>
        <s v="XS438692868FR"/>
        <s v="XS438694930FR"/>
        <s v="XS438696096FR"/>
        <s v="XS438697817FR"/>
        <s v="XS438700785FR"/>
        <s v="XS438714492FR"/>
        <s v="XS438723636FR"/>
        <s v="XS438725420FR"/>
        <s v="XS438731558FR"/>
        <s v="XS438732385FR"/>
        <s v="XS438732655FR"/>
        <s v="XS438733545FR"/>
        <s v="XS438734695FR"/>
        <s v="XS438735223FR"/>
        <s v="XS438738088FR"/>
        <s v="XS439096717FR"/>
        <s v="XS439097332FR"/>
        <s v="XS439098029FR"/>
        <s v="XS439107644FR"/>
        <s v="XS439108137FR"/>
        <s v="XS439114089FR"/>
        <s v="XS439115637FR"/>
        <s v="XS439116558FR"/>
        <s v="XS439123576FR"/>
        <s v="XS439123810FR"/>
        <s v="XS439362355FR"/>
        <s v="XS439363792FR"/>
        <s v="XS439364909FR"/>
        <s v="XS439365507FR"/>
        <s v="XS439520705FR"/>
        <s v="XS439633146FR"/>
        <s v="XS439833641FR"/>
        <s v="XS440002385FR"/>
        <s v="XS440063747FR"/>
        <s v="XS440107010FR"/>
        <s v="XS440108151FR"/>
        <s v="XS440109015FR"/>
        <s v="XS440110416FR"/>
        <s v="XS440112774FR"/>
        <s v="XS440265608FR"/>
        <s v="XS440438895FR"/>
        <s v="XS440439493FR"/>
        <s v="XS441044174FR"/>
        <s v="XS441048176FR"/>
        <s v="XS441057252FR"/>
        <s v="XS441059324FR"/>
        <s v="XS441061858FR"/>
        <s v="XS441063964FR"/>
        <s v="XS441064593FR"/>
        <s v="XS441065470FR"/>
        <s v="XS441066577FR"/>
        <s v="XS441067161FR"/>
        <s v="XS441067728FR"/>
        <s v="XS441068462FR"/>
        <s v="XS441069689FR"/>
        <s v="XS441070280FR"/>
        <s v="XS441071245FR"/>
        <s v="XS441075463FR"/>
        <s v="XS441076194FR"/>
        <s v="XS441078164FR"/>
        <s v="XS441083235FR"/>
        <s v="XS441085219FR"/>
        <s v="XS441087271FR"/>
        <s v="XS441088507FR"/>
        <s v="XS441098416FR"/>
        <s v="XS441099500FR"/>
        <s v="XS441100891FR"/>
        <s v="XS441102521FR"/>
        <s v="XS441374017FR"/>
        <s v="XS441435572FR"/>
        <s v="XS441659120FR"/>
        <s v="XS441659765FR"/>
        <s v="XS441660595FR"/>
        <s v="XS441797744FR"/>
        <s v="XS441806018FR"/>
        <s v="XS441807883FR"/>
        <s v="XS441841350FR"/>
        <s v="XS442103109FR"/>
        <s v="XS442103554FR"/>
        <s v="XS442108295FR"/>
        <s v="XS442202591FR"/>
        <s v="XS442215017FR"/>
        <s v="XS442563096FR"/>
        <s v="XS442563811FR"/>
        <s v="XS442564803FR"/>
        <s v="XS442565361FR"/>
        <s v="XS442565675FR"/>
        <s v="XS442572212FR"/>
        <s v="XS442746275FR"/>
        <s v="XS442753988FR"/>
        <s v="XS442761940FR"/>
        <s v="XS442764549FR"/>
        <s v="XS443130975FR"/>
        <s v="XS443133416FR"/>
        <s v="XS443137109FR"/>
        <s v="XS443138943FR"/>
        <s v="XS443141275FR"/>
        <s v="XS443142903FR"/>
        <s v="XS443145961FR"/>
        <s v="XS443152137FR"/>
        <s v="XS443157488FR"/>
        <s v="XS443160779FR"/>
        <s v="XS443162015FR"/>
        <s v="XS443464143FR"/>
        <s v="XS443465206FR"/>
        <s v="XS443487025FR"/>
        <s v="XS443517668FR"/>
        <s v="XS443697545FR"/>
        <s v="XS443700329FR"/>
        <s v="XS443701514FR"/>
        <s v="XS443774220FR"/>
        <s v="XS443917847FR"/>
        <s v="XS443933779FR"/>
        <s v="XS443958736FR"/>
        <s v="XS443962381FR"/>
        <s v="XS444162904FR"/>
        <s v="XS444163462FR"/>
        <s v="XS444164587FR"/>
        <s v="XS444168685FR"/>
        <s v="XS444169054FR"/>
        <s v="XS444277120FR"/>
        <s v="XS444278156FR"/>
        <s v="XS444279029FR"/>
        <s v="XS444585085FR"/>
        <s v="XS444586761FR"/>
        <s v="XS444589502FR"/>
        <s v="XS444596605FR"/>
        <s v="XS444649245FR"/>
        <s v="XS444707102FR"/>
        <s v="XS444800385FR"/>
        <s v="XS444808199FR"/>
        <s v="XS444969735FR"/>
        <s v="XS444970367FR"/>
        <s v="XS444971291FR"/>
        <s v="XS444973505FR"/>
        <s v="XS444977351FR"/>
        <s v="XS445063474FR"/>
        <s v="XS445067706FR"/>
        <s v="XS445092864FR"/>
        <s v="XS445104001FR"/>
        <s v="XS445146355FR"/>
        <s v="XS445147130FR"/>
        <s v="XS445153078FR"/>
        <s v="XS445366594FR"/>
        <s v="XS445366909FR"/>
        <s v="XS445367100FR"/>
        <s v="XS445367303FR"/>
        <s v="XS445367440FR"/>
        <s v="XS445367630FR"/>
        <s v="XS445367802FR"/>
        <s v="XS445368184FR"/>
        <s v="XS445368873FR"/>
        <s v="XS445369009FR"/>
        <s v="XS445369865FR"/>
        <s v="XS445370143FR"/>
        <s v="XS445371529FR"/>
        <s v="XS445372515FR"/>
        <s v="XS445373839FR"/>
        <s v="XS445374088FR"/>
        <s v="XS445374255FR"/>
        <s v="XS445374701FR"/>
        <s v="XS445374984FR"/>
        <s v="XS445375083FR"/>
        <s v="XS445375171FR"/>
        <s v="XS445375358FR"/>
        <s v="XS445375392FR"/>
        <s v="XS445375914FR"/>
        <s v="XS445375976FR"/>
        <s v="XS445376322FR"/>
        <s v="XS445376398FR"/>
        <s v="XS445377124FR"/>
        <s v="XS445377186FR"/>
        <s v="XS445377243FR"/>
        <s v="XS445377844FR"/>
        <s v="XS445381469FR"/>
        <s v="XS445381472FR"/>
        <s v="XS445384227FR"/>
        <s v="XS445407237FR"/>
        <s v="XS445465610FR"/>
        <s v="XS445465773FR"/>
        <s v="XS445471442FR"/>
        <s v="XS445472195FR"/>
        <s v="XS445473704FR"/>
        <s v="XS445633131FR"/>
        <s v="XS445633437FR"/>
        <s v="XS445633936FR"/>
        <s v="XS445636243FR"/>
        <s v="XS445636393FR"/>
        <s v="XS445636725FR"/>
        <s v="XS445636963FR"/>
        <s v="XS445638085FR"/>
        <s v="XS445638301FR"/>
        <s v="XS445638690FR"/>
        <s v="XS445639103FR"/>
        <s v="XS445639324FR"/>
        <s v="XS445640591FR"/>
        <s v="XS445646798FR"/>
        <s v="XS445647780FR"/>
        <s v="XS445648414FR"/>
        <s v="XS445649220FR"/>
        <s v="XS445793411FR"/>
        <s v="XS445937787FR"/>
        <s v="XS445942623FR"/>
        <s v="XS445943495FR"/>
        <s v="XS446017326FR"/>
        <s v="XS446040404FR"/>
        <s v="XS446057515FR"/>
        <s v="XS446058793FR"/>
        <s v="XS446275373FR"/>
        <s v="XS446275841FR"/>
        <s v="XS446277048FR"/>
        <s v="XS446277595FR"/>
        <s v="XS446277975FR"/>
        <s v="XS446278247FR"/>
        <s v="XS446279018FR"/>
        <s v="XS446279525FR"/>
        <s v="XS446382240FR"/>
        <s v="XS446382871FR"/>
        <s v="XS446384285FR"/>
        <s v="XS446430890FR"/>
        <s v="XS446436875FR"/>
        <s v="XS446502781FR"/>
        <s v="XS446506032FR"/>
        <s v="XS446506390FR"/>
        <s v="XS446506704FR"/>
        <s v="XS446510434FR"/>
        <s v="XS446709070FR"/>
        <s v="XS446710339FR"/>
        <s v="XS446714755FR"/>
        <s v="XS446723814FR"/>
        <s v="XS446726651FR"/>
        <s v="XS446727419FR"/>
        <s v="XS446729321FR"/>
        <s v="XS446731427FR"/>
        <s v="XS446735021FR"/>
        <s v="XS446875196FR"/>
        <s v="XS446928101FR"/>
        <s v="XS446946555FR"/>
        <s v="XS446947105FR"/>
        <s v="XS447135925FR"/>
        <s v="XS447137767FR"/>
        <s v="XS447137988FR"/>
        <s v="XS447141449FR"/>
        <s v="XS447142356FR"/>
        <s v="XS447142679FR"/>
        <s v="XS447143365FR"/>
        <s v="XS447284270FR"/>
        <s v="XS447290686FR"/>
        <s v="XS447291222FR"/>
        <s v="XS447291911FR"/>
        <s v="XS447293197FR"/>
        <s v="XS447337573FR"/>
        <s v="XT256909132TS"/>
        <s v="XT257571337TS"/>
        <s v="XT257629880TS"/>
        <s v="XT257673398TS"/>
        <s v="XT257681947TS"/>
        <s v="XT257705175TS"/>
        <s v="XT257708477TS"/>
        <s v="XT257719979TS"/>
        <s v="XT257720597TS"/>
        <s v="XT257734485TS"/>
        <s v="XT257739664TS"/>
        <s v="XT257749556TS"/>
        <s v="XT257750302TS"/>
        <s v="XT257750903TS"/>
        <s v="XT257758907TS"/>
        <s v="XT257763765TS"/>
        <s v="XT257767170TS"/>
        <s v="XT257769666TS"/>
        <s v="XT257778606TS"/>
        <s v="XT257778795TS"/>
        <s v="XT257787188TS"/>
        <s v="XT257789325TS"/>
        <s v="XT257792231TS"/>
        <s v="XT257797525TS"/>
        <s v="XT257798910TS"/>
        <s v="XT257803447TS"/>
        <s v="XT257805814TS"/>
        <s v="XT257810981TS"/>
        <s v="XT257813387TS"/>
        <s v="XT257815269TS"/>
        <s v="XT257816940TS"/>
        <s v="XT257826893TS"/>
        <s v="XT257830717TS"/>
        <s v="XT257854449TS"/>
        <s v="XT257854727TS"/>
        <s v="XT257855299TS"/>
        <s v="XT257861609TS"/>
        <s v="XT257869179TS"/>
        <s v="XT257877475TS"/>
        <s v="XT257881427TS"/>
        <s v="XT257881775TS"/>
        <s v="XT257887518TS"/>
        <s v="XT257901427TS"/>
        <s v="XT257906013TS"/>
        <s v="XT257921188TS"/>
        <s v="XT257923541TS"/>
        <s v="XT257925159TS"/>
        <s v="XT257935947TS"/>
        <s v="XT257951777TS"/>
        <s v="XT257954570TS"/>
        <s v="XT257958554TS"/>
        <s v="XT257964427TS"/>
        <s v="XT257970691TS"/>
        <s v="XT257972278TS"/>
        <s v="XT257975416TS"/>
        <s v="XT257982920TS"/>
        <s v="XT257988383TS"/>
        <s v="XT258001478TS"/>
        <s v="XT258006679TS"/>
        <s v="XT258009026TS"/>
        <s v="XT258009057TS"/>
        <s v="XT258015375TS"/>
        <s v="XT258018717TS"/>
        <s v="XT258030973TS"/>
        <s v="XT258033688TS"/>
        <s v="XT258043305TS"/>
        <s v="XT258048603TS"/>
        <s v="XT258057450TS"/>
        <s v="XT258058490TS"/>
        <s v="XT258058778TS"/>
        <s v="XT258071068TS"/>
        <s v="XT258071496TS"/>
        <s v="XT258071726TS"/>
        <s v="XT258074991TS"/>
        <s v="XT258078106TS"/>
        <s v="XT258078874TS"/>
        <s v="XT258081649TS"/>
        <s v="XT258083110TS"/>
        <s v="XT258089188TS"/>
        <s v="XT258096952TS"/>
        <s v="XT258111093TS"/>
        <s v="XT258129559TS"/>
        <s v="XT258130702TS"/>
        <s v="XT258136435TS"/>
        <s v="XT258137060TS"/>
        <s v="XT258137541TS"/>
        <s v="XT258146089TS"/>
        <s v="XT258146150TS"/>
        <s v="XT258148822TS"/>
        <s v="XT258150300TS"/>
        <s v="XT258157625TS"/>
        <s v="XT258163008TS"/>
        <s v="XT258168314TS"/>
        <s v="XT258171830TS"/>
        <s v="XT258172217TS"/>
        <s v="XT258176355TS"/>
        <s v="XT258177355TS"/>
        <s v="XT258179422TS"/>
        <s v="XT258179572TS"/>
        <s v="XT258180709TS"/>
        <s v="XT258186732TS"/>
        <s v="XT258189654TS"/>
        <s v="XT258190856TS"/>
        <s v="XT258199325TS"/>
        <s v="XT258199387TS"/>
        <s v="XT258204776TS"/>
        <s v="XT258206406TS"/>
        <s v="XT258209169TS"/>
        <s v="XT258212392TS"/>
        <s v="XT258214209TS"/>
        <s v="XT258216690TS"/>
        <s v="XT258220120TS"/>
        <s v="XT258225918TS"/>
        <s v="XT258227539TS"/>
        <s v="XT258230073TS"/>
        <s v="XT258235478TS"/>
        <s v="XT258236955TS"/>
        <s v="XT258237006TS"/>
        <s v="XT258237757TS"/>
        <s v="XT258243770TS"/>
        <s v="XT258257014TS"/>
        <s v="XT258258831TS"/>
        <s v="XT258262601TS"/>
        <s v="XT258263289TS"/>
        <s v="XT258264015TS"/>
        <s v="XT258266047TS"/>
        <s v="XT258275485TS"/>
        <s v="XT258283385TS"/>
        <s v="XT258298977TS"/>
        <s v="XT258299005TS"/>
        <s v="XT258299717TS"/>
        <s v="XT258300843TS"/>
        <s v="XT258306863TS"/>
        <s v="XT258308612TS"/>
        <s v="XT258310465TS"/>
        <s v="XT258345592TS"/>
        <s v="XT258363715TS"/>
        <s v="XT258368134TS"/>
        <s v="XT258377330TS"/>
        <s v="XT258381816TS"/>
        <s v="XT258399159TS"/>
        <s v="XT258402927TS"/>
        <s v="XT258408805TS"/>
        <s v="XT258410778TS"/>
        <s v="XT258423839TS"/>
        <s v="XT258425826TS"/>
        <s v="XT258427416TS"/>
        <s v="XT258439502TS"/>
        <s v="XT258456633TS"/>
        <s v="XT258464008TS"/>
        <s v="XT258471030TS"/>
        <s v="XT258472242TS"/>
        <s v="XT258482094TS"/>
        <s v="XT258483846TS"/>
        <s v="XT258501377TS"/>
        <s v="XT258507777TS"/>
        <s v="XT258516133TS"/>
        <s v="XT258516748TS"/>
        <s v="XT258529790TS"/>
        <s v="XT258539046TS"/>
        <s v="XT258546395TS"/>
        <s v="XT258552073TS"/>
        <s v="XT258553215TS"/>
        <s v="XT258556781TS"/>
        <s v="XT258564425TS"/>
        <s v="XT258574493TS"/>
        <s v="XT258578739TS"/>
        <s v="XT258586871TS"/>
        <s v="XT258602702TS"/>
        <s v="XT258608722TS"/>
        <s v="XT258613308TS"/>
        <s v="XT258619645TS"/>
        <s v="XT258635285TS"/>
        <s v="XT258637088TS"/>
        <s v="XT258640498TS"/>
        <s v="XT258640674TS"/>
        <s v="XT258653956TS"/>
        <s v="XT258655648TS"/>
        <s v="XT258656688TS"/>
        <s v="XT258662944TS"/>
        <s v="XT258671637TS"/>
        <s v="XT258675850TS"/>
        <s v="XT258676237TS"/>
        <s v="XT258676360TS"/>
        <s v="XT258677983TS"/>
        <s v="XT258679159TS"/>
        <s v="XT258690707TS"/>
        <s v="XT258697183TS"/>
        <s v="XT258708368TS"/>
        <s v="XT258726185TS"/>
        <s v="XT258734487TS"/>
        <s v="XT258739379TS"/>
        <s v="XT258743625TS"/>
        <s v="XT258749685TS"/>
        <s v="XT258750343TS"/>
        <s v="XT258752653TS"/>
        <s v="XT258755249TS"/>
        <s v="XT258755751TS"/>
        <s v="XT258756054TS"/>
        <s v="XT258765475TS"/>
        <s v="XT258767255TS"/>
        <s v="XT258767803TS"/>
        <s v="XT258773049TS"/>
        <s v="XT258773653TS"/>
        <s v="XT258774424TS"/>
        <s v="XT258777350TS"/>
        <s v="XT258780331TS"/>
        <s v="XT258786952TS"/>
        <s v="XT258787207TS"/>
        <s v="XT258788131TS"/>
        <s v="XT258793732TS"/>
        <s v="XT258798068TS"/>
        <s v="XT258802187TS"/>
        <s v="XT258809945TS"/>
        <s v="XT258810206TS"/>
        <s v="XT258817116TS"/>
        <s v="XT258823156TS"/>
        <s v="XT258824960TS"/>
        <s v="XT258829180TS"/>
        <s v="XT258829366TS"/>
        <s v="XT258837288TS"/>
        <s v="XT258840344TS"/>
        <s v="XT258844893TS"/>
        <s v="XT258847648TS"/>
        <s v="XT258851758TS"/>
        <s v="XT258852585TS"/>
        <s v="XT258853541TS"/>
        <s v="XT258860803TS"/>
        <s v="XT258861083TS"/>
        <s v="XT258866298TS"/>
        <s v="XT258876281TS"/>
        <s v="XT258878906TS"/>
        <s v="XT258914461TS"/>
        <s v="XT258926059TS"/>
        <s v="XT258943406TS"/>
        <s v="XT258946844TS"/>
        <s v="XT258952014TS"/>
        <s v="XT258965415TS"/>
        <s v="XT258981404TS"/>
        <s v="XT258990936TS"/>
        <s v="XT259006057TS"/>
        <s v="XT259007517TS"/>
        <s v="XT259010808TS"/>
        <s v="XT259025538TS"/>
        <s v="XT259052326TS"/>
        <s v="XT259072192TS"/>
        <s v="XT259072918TS"/>
        <s v="XT259109079TS"/>
        <s v="XT259111846TS"/>
        <s v="XT259112753TS"/>
        <s v="XT259116525TS"/>
        <s v="XT259116622TS"/>
        <s v="XT259134127TS"/>
        <s v="XT259144053TS"/>
        <s v="XT259161343TS"/>
        <s v="XT259188540TS"/>
        <s v="XT259188933TS"/>
        <s v="XT259190248TS"/>
        <s v="XT259195090TS"/>
        <s v="XT259201983TS"/>
        <s v="XT259205852TS"/>
        <s v="XT259222325TS"/>
        <s v="XT259227053TS"/>
        <s v="XT259242254TS"/>
        <s v="XT259243263TS"/>
        <s v="XT259256015TS"/>
        <s v="XT259260730TS"/>
        <s v="XT259263135TS"/>
        <s v="XT259263223TS"/>
        <s v="XT259268305TS"/>
        <s v="XT259276519TS"/>
        <s v="XT259277029TS"/>
        <s v="XT259281862TS"/>
        <s v="XT259290855TS"/>
        <s v="XT259295535TS"/>
        <s v="XT259302514TS"/>
        <s v="XT259309693TS"/>
        <s v="XT259316204TS"/>
        <s v="XT259316575TS"/>
        <s v="XT259321734TS"/>
        <s v="XT259325223TS"/>
        <s v="XT259342460TS"/>
        <s v="XT259346152TS"/>
        <s v="XT259346170TS"/>
        <s v="XT259350072TS"/>
        <s v="XT259360018TS"/>
        <s v="XT259372064TS"/>
        <s v="XT259397931TS"/>
        <s v="XT259404080TS"/>
        <s v="XT259407245TS"/>
        <s v="XT259415935TS"/>
        <s v="XT259424985TS"/>
        <s v="XT259426995TS"/>
        <s v="XT259429855TS"/>
        <s v="XT259446266TS"/>
        <s v="XT259446371TS"/>
        <s v="XT259448488TS"/>
        <s v="XT259453369TS"/>
        <s v="XT259459928TS"/>
        <s v="XT259466331TS"/>
        <s v="XT259468301TS"/>
        <s v="XT259468553TS"/>
        <s v="XT259484281TS"/>
        <s v="XT259490619TS"/>
        <s v="XT259495647TS"/>
        <s v="XT259499808TS"/>
        <s v="XT259502881TS"/>
        <s v="XT259504321TS"/>
        <s v="XT259508297TS"/>
        <s v="XT259517546TS"/>
        <s v="XT259517886TS"/>
        <s v="XT259526123TS"/>
        <s v="XT259530030TS"/>
        <s v="XT259530975TS"/>
        <s v="XT259535791TS"/>
        <s v="XT259537832TS"/>
        <s v="XT259565688TS"/>
        <s v="XT259567613TS"/>
        <s v="XT259570303TS"/>
        <s v="XT259579951TS"/>
        <s v="XT259580433TS"/>
        <s v="XT259590807TS"/>
        <s v="XT259598638TS"/>
        <s v="XT259603240TS"/>
        <s v="XT259611453TS"/>
        <s v="XT259615129TS"/>
        <s v="XT259615764TS"/>
        <s v="XT259616138TS"/>
        <s v="XT259619911TS"/>
        <s v="XT259635208TS"/>
        <s v="XT259643765TS"/>
        <s v="XT259649754TS"/>
        <s v="XT259668563TS"/>
        <s v="XT259670672TS"/>
        <s v="XT259671987TS"/>
        <s v="XT259680710TS"/>
        <s v="XT259688585TS"/>
        <s v="XT259691920TS"/>
        <s v="XT259692797TS"/>
        <s v="XT259693205TS"/>
        <s v="XT259703027TS"/>
        <s v="XT259712633TS"/>
        <s v="XT259721578TS"/>
        <s v="XT259721799TS"/>
        <s v="XT259724279TS"/>
        <s v="XT259738091TS"/>
        <s v="XT259749664TS"/>
        <s v="XT259758445TS"/>
        <s v="XT259759193TS"/>
        <s v="XT259764658TS"/>
        <s v="XT259767036TS"/>
        <s v="XT259768456TS"/>
        <s v="XT259768513TS"/>
        <s v="XT259768822TS"/>
        <s v="XT259769638TS"/>
        <s v="XT259769686TS"/>
        <s v="XT259778073TS"/>
        <s v="XT259779635TS"/>
        <s v="XT259782988TS"/>
        <s v="XT259783691TS"/>
        <s v="XT259785851TS"/>
        <s v="XT259787146TS"/>
        <s v="XT259796845TS"/>
        <s v="XT259803802TS"/>
        <s v="XT259806049TS"/>
        <s v="XT259807217TS"/>
        <s v="XT259812322TS"/>
        <s v="XT259812469TS"/>
        <s v="XT259813138TS"/>
        <s v="XT259815023TS"/>
        <s v="XT259819113TS"/>
        <s v="XT259829169TS"/>
        <s v="XT259830462TS"/>
        <s v="XT259842085TS"/>
        <s v="XT259856354TS"/>
        <s v="XT259858369TS"/>
        <s v="XT259860504TS"/>
        <s v="XT259860610TS"/>
        <s v="XT259866731TS"/>
        <s v="XT259868278TS"/>
        <s v="XT259871833TS"/>
        <s v="XT259873542TS"/>
        <s v="XT259876115TS"/>
        <s v="XT259876169TS"/>
        <s v="XT259878275TS"/>
        <s v="XT259880129TS"/>
        <s v="XT259882615TS"/>
        <s v="XT259883200TS"/>
        <s v="XT259884196TS"/>
        <s v="XT259884338TS"/>
        <s v="XT259890245TS"/>
        <s v="XT259894851TS"/>
        <s v="XT259897481TS"/>
        <s v="XT259902164TS"/>
        <s v="XT259902765TS"/>
        <s v="XT259906515TS"/>
        <s v="XT259914445TS"/>
        <s v="XT259915843TS"/>
        <s v="XT259923235TS"/>
        <s v="XT259926571TS"/>
        <s v="XT259927152TS"/>
        <s v="XT259927400TS"/>
        <s v="XT259930338TS"/>
        <s v="XT259936675TS"/>
        <s v="XT259936980TS"/>
        <s v="XT259944867TS"/>
        <s v="XT259957208TS"/>
        <s v="XT259957653TS"/>
        <s v="XT259958322TS"/>
        <s v="XT259961397TS"/>
        <s v="XT259966037TS"/>
        <s v="XT259967077TS"/>
        <s v="XT259967386TS"/>
        <s v="XT259970442TS"/>
        <s v="XT259972593TS"/>
        <s v="XT259974183TS"/>
        <s v="XT259999812TS"/>
        <s v="XT260000706TS"/>
        <s v="XT260003185TS"/>
        <s v="XT260003702TS"/>
        <s v="XT260009254TS"/>
        <s v="XT260009815TS"/>
        <s v="XT260010558TS"/>
        <s v="XT260010685TS"/>
        <s v="XT260014360TS"/>
        <s v="XT260014373TS"/>
        <s v="XT260016414TS"/>
        <s v="XT260020246TS"/>
        <s v="XT260023401TS"/>
        <s v="XT260024251TS"/>
        <s v="XT260028995TS"/>
        <s v="XT260033531TS"/>
        <s v="XT260037326TS"/>
        <s v="XT328769278TS"/>
        <s v="XT328868942TS"/>
        <s v="XT328895673TS"/>
        <s v="XT328923754TS"/>
        <s v="XT329002712TS"/>
        <s v="XT329005016TS"/>
        <s v="XT329054051TS"/>
        <s v="XT329071390TS"/>
        <s v="XT329261751TS"/>
        <s v="XT329268088TS"/>
        <s v="XT329636281TS"/>
        <s v="XT329652219TS"/>
        <s v="XT329997427TS"/>
        <s v="XT330062850TS"/>
        <s v="XT330065768TS"/>
        <s v="XT330066701TS"/>
        <s v="XT330151081TS"/>
        <s v="XT330157212TS"/>
        <s v="XT330172104TS"/>
        <s v="XT330178291TS"/>
        <s v="XT330212951TS"/>
        <s v="XT330268394TS"/>
        <s v="XT413735942TS"/>
        <s v="XT413860675TS"/>
        <s v="XT413866245TS"/>
        <s v="XT413873847TS"/>
        <s v="XT413876707TS"/>
        <s v="XT413878376TS"/>
        <s v="XT413880406TS"/>
        <s v="XT413883708TS"/>
        <s v="XT413889776TS"/>
        <s v="XT413890519TS"/>
        <s v="XT413896542TS"/>
        <s v="XT413900984TS"/>
        <s v="XT413903654TS"/>
        <s v="XT413903800TS"/>
        <s v="XT413904650TS"/>
        <s v="XT413905156TS"/>
        <s v="XT413905315TS"/>
        <s v="XT413908271TS"/>
        <s v="XT413909325TS"/>
        <s v="XT413909351TS"/>
        <s v="XT413909396TS"/>
        <s v="XT413910350TS"/>
        <s v="XT413910394TS"/>
        <s v="XT413910451TS"/>
        <s v="XT413910933TS"/>
        <s v="XT413910955TS"/>
        <s v="XT413911465TS"/>
        <s v="XT413911925TS"/>
        <s v="XT413912069TS"/>
        <s v="XT413912435TS"/>
        <s v="XT413912554TS"/>
        <s v="XT413912744TS"/>
        <s v="XT413913356TS"/>
        <s v="XT413913585TS"/>
        <s v="XT413914833TS"/>
        <s v="XT413915238TS"/>
        <s v="XT413915706TS"/>
        <s v="XT413915737TS"/>
        <s v="XT413915913TS"/>
        <s v="XT413916105TS"/>
        <s v="XT413916159TS"/>
        <s v="XT413916587TS"/>
        <s v="XT413916613TS"/>
        <s v="XT413916644TS"/>
        <s v="XT413916975TS"/>
        <s v="XT413917021TS"/>
        <s v="XT413917052TS"/>
        <s v="XT413917199TS"/>
        <s v="XT413917260TS"/>
        <s v="XT413917401TS"/>
        <s v="XT413917432TS"/>
        <s v="XT413917959TS"/>
        <s v="XT413917993TS"/>
        <s v="XT413918000TS"/>
        <s v="XT413918203TS"/>
        <s v="XT413918375TS"/>
        <s v="XT413918472TS"/>
        <s v="XT413918659TS"/>
        <s v="XT413918821TS"/>
        <s v="XT413918937TS"/>
        <s v="XT413920927TS"/>
        <s v="XT413922622TS"/>
        <s v="XT413925399TS"/>
        <s v="XT413926859TS"/>
        <s v="XT413926920TS"/>
        <s v="XT413927085TS"/>
        <s v="XT413927545TS"/>
        <s v="XT413927718TS"/>
        <s v="XT413929356TS"/>
        <s v="XT413930345TS"/>
        <s v="XT413930898TS"/>
        <s v="XT413931235TS"/>
        <s v="XT413932094TS"/>
        <s v="XT413932298TS"/>
        <s v="XT413932514TS"/>
        <s v="XT413932655TS"/>
        <s v="XT413932735TS"/>
        <s v="XT413933015TS"/>
        <s v="XT413933055TS"/>
        <s v="XT413933510TS"/>
        <s v="XT413933775TS"/>
        <s v="XT413935303TS"/>
        <s v="XT413935453TS"/>
        <s v="XT413941516TS"/>
        <s v="XT413943097TS"/>
        <s v="XT413943242TS"/>
        <s v="XT413943928TS"/>
        <s v="XT413944628TS"/>
        <s v="XT413945889TS"/>
        <s v="XT413951371TS"/>
        <s v="XT413951779TS"/>
        <s v="XT413953236TS"/>
        <s v="XT413953655TS"/>
        <s v="XT413954069TS"/>
        <s v="XT413954829TS"/>
        <s v="XT413954934TS"/>
        <s v="XT413956042TS"/>
        <s v="XT413959225TS"/>
        <s v="XT413959361TS"/>
        <s v="XT413963587TS"/>
        <s v="XT413964260TS"/>
        <s v="XT413964976TS"/>
        <s v="XT413966331TS"/>
        <s v="XT413969355TS"/>
        <s v="XT413973200TS"/>
        <s v="XT413974721TS"/>
        <s v="XT413975801TS"/>
        <s v="XT413977626TS"/>
        <s v="XT413977762TS"/>
        <s v="XT413978272TS"/>
        <s v="XT413982158TS"/>
        <s v="XT413982232TS"/>
        <s v="XT413983272TS"/>
        <s v="XT413983309TS"/>
        <s v="XT413983581TS"/>
        <s v="XT413984065TS"/>
        <s v="XT413984193TS"/>
        <s v="XT413984635TS"/>
        <s v="XT413986631TS"/>
        <s v="XT413987518TS"/>
        <s v="XT413989385TS"/>
        <s v="XT413989575TS"/>
        <s v="XT413990993TS"/>
        <s v="XT413991716TS"/>
        <s v="XT413992376TS"/>
        <s v="XT413992892TS"/>
        <s v="XT413993014TS"/>
        <s v="XT413994947TS"/>
        <s v="XT413995219TS"/>
        <s v="XT413996302TS"/>
        <s v="XT413997807TS"/>
        <s v="XT414001165TS"/>
        <s v="XT414003277TS"/>
        <s v="XT414004309TS"/>
        <s v="XT414008376TS"/>
        <s v="XT414008570TS"/>
        <s v="XT414008858TS"/>
        <s v="XT414009235TS"/>
        <s v="XT414009460TS"/>
        <s v="XT414010397TS"/>
        <s v="XT414010627TS"/>
        <s v="XT414011931TS"/>
        <s v="XT414012234TS"/>
        <s v="XT414013274TS"/>
        <s v="XT414013932TS"/>
        <s v="XT414014059TS"/>
        <s v="XT414014062TS"/>
        <s v="XT414014703TS"/>
        <s v="XT414014884TS"/>
        <s v="XT414015227TS"/>
        <s v="XT414015292TS"/>
        <s v="XT414015743TS"/>
        <s v="XT414015893TS"/>
        <s v="XT414017885TS"/>
        <s v="XT414019524TS"/>
        <s v="XT414020451TS"/>
        <s v="XT414020757TS"/>
        <s v="XT414020893TS"/>
        <s v="XT414020964TS"/>
        <s v="XT414021324TS"/>
        <s v="XT414021960TS"/>
        <s v="XT414023002TS"/>
        <s v="XT414023210TS"/>
        <s v="XT414024039TS"/>
        <s v="XT414024189TS"/>
        <s v="XT414024419TS"/>
        <s v="XT414024515TS"/>
        <s v="XT414024643TS"/>
        <s v="XT414025547TS"/>
        <s v="XT414025771TS"/>
        <s v="XT414026370TS"/>
        <s v="XT414026746TS"/>
        <s v="XT414030405TS"/>
        <s v="XT414032401TS"/>
        <s v="XT414033680TS"/>
        <s v="XT414034645TS"/>
        <s v="XT414035544TS"/>
        <s v="XT414036995TS"/>
        <s v="XT414037094TS"/>
        <s v="XT414037633TS"/>
        <s v="XT414039974TS"/>
        <s v="XT414040283TS"/>
        <s v="XT414040411TS"/>
        <s v="XT414041315TS"/>
        <s v="XT414046710TS"/>
        <s v="XT414048494TS"/>
        <s v="XT414048675TS"/>
        <s v="XT414050056TS"/>
        <s v="XT414052848TS"/>
        <s v="XT414053070TS"/>
        <s v="XT414053993TS"/>
        <s v="XT414054398TS"/>
        <s v="XT414055478TS"/>
        <s v="XT414056093TS"/>
        <s v="XT414060597TS"/>
        <s v="XT414063505TS"/>
        <s v="XT414064112TS"/>
        <s v="XT414065965TS"/>
        <s v="XT414065991TS"/>
        <s v="XT414067224TS"/>
        <s v="XT414067652TS"/>
        <s v="XT414067785TS"/>
        <s v="XT414067839TS"/>
        <s v="XT414069826TS"/>
        <s v="XT414069891TS"/>
        <s v="XT414069980TS"/>
        <s v="XT414070016TS"/>
        <s v="XT414070461TS"/>
        <s v="XT414070930TS"/>
        <s v="XT414071952TS"/>
        <s v="XT414072343TS"/>
        <s v="XT414072520TS"/>
        <s v="XT414072581TS"/>
        <s v="XT414075866TS"/>
        <s v="XT414076075TS"/>
        <s v="XT414076892TS"/>
        <s v="XT414077425TS"/>
        <s v="XT414077938TS"/>
        <s v="XT414078160TS"/>
        <s v="XT414079117TS"/>
        <s v="XT414079681TS"/>
        <s v="XT414080027TS"/>
        <s v="XT414080526TS"/>
        <s v="XT414080821TS"/>
        <s v="XT414080910TS"/>
        <s v="XT414081040TS"/>
        <s v="XT414081190TS"/>
        <s v="XT414081760TS"/>
        <s v="XT414082116TS"/>
        <s v="XT414083099TS"/>
        <s v="XT414083479TS"/>
        <s v="XT414083690TS"/>
        <s v="XT414084620TS"/>
        <s v="XT414085214TS"/>
        <s v="XT414085302TS"/>
        <s v="XT414086020TS"/>
        <s v="XT414086360TS"/>
        <s v="XT414087011TS"/>
        <s v="XT414087365TS"/>
        <s v="XT414091775TS"/>
        <s v="XT414093621TS"/>
        <s v="XT414094834TS"/>
        <s v="XT414094882TS"/>
        <s v="XT414095171TS"/>
        <s v="XT414096234TS"/>
        <s v="XT414096398TS"/>
        <s v="XT414096509TS"/>
        <s v="XT414096693TS"/>
        <s v="XT414096781TS"/>
        <s v="XT414097552TS"/>
        <s v="XT414099496TS"/>
        <s v="XT414099584TS"/>
        <s v="XT414099607TS"/>
        <s v="XT414100336TS"/>
        <s v="XT414101265TS"/>
        <s v="XT414101985TS"/>
        <s v="XT414102218TS"/>
        <s v="XT414102646TS"/>
        <s v="XT414103045TS"/>
        <s v="XT414103964TS"/>
        <s v="XT414104151TS"/>
        <s v="XT414104236TS"/>
        <s v="XT414104718TS"/>
        <s v="XT414106356TS"/>
        <s v="XT414106360TS"/>
        <s v="XT414106461TS"/>
        <s v="XT414106965TS"/>
        <s v="XT414107657TS"/>
        <s v="XT414107665TS"/>
        <s v="XT414107997TS"/>
        <s v="XT414108621TS"/>
        <s v="XT414108887TS"/>
        <s v="XT414112419TS"/>
        <s v="XT414112538TS"/>
        <s v="XT414112949TS"/>
        <s v="XT414113051TS"/>
        <s v="XT414113839TS"/>
        <s v="XT414113944TS"/>
        <s v="XT414113961TS"/>
        <s v="XT414114176TS"/>
        <s v="XT414114247TS"/>
        <s v="XT414114984TS"/>
        <s v="XT414115185TS"/>
        <s v="XT414115327TS"/>
        <s v="XT414115812TS"/>
        <s v="XT414115980TS"/>
        <s v="XT414118155TS"/>
        <s v="XT414118252TS"/>
        <s v="XT414118677TS"/>
        <s v="XT414118717TS"/>
        <s v="XT414118822TS"/>
        <s v="XT414119010TS"/>
        <s v="XT414119258TS"/>
        <s v="XT414119505TS"/>
        <s v="XT414119584TS"/>
        <s v="XT414120018TS"/>
        <s v="XT414120208TS"/>
        <s v="XT414120358TS"/>
        <s v="XT414121265TS"/>
        <s v="XT414121897TS"/>
        <s v="XT414122022TS"/>
        <s v="XT414122420TS"/>
        <s v="XT414123592TS"/>
        <s v="XT414124615TS"/>
        <s v="XT414125117TS"/>
        <s v="XT414126850TS"/>
        <s v="XT414131470TS"/>
        <s v="XT414132170TS"/>
        <s v="XT414133847TS"/>
        <s v="XT414133970TS"/>
        <s v="XT414134635TS"/>
        <s v="XT414134799TS"/>
        <s v="XT414136724TS"/>
        <s v="XT414137035TS"/>
        <s v="XT414137305TS"/>
        <s v="XT414138155TS"/>
        <s v="XT414138875TS"/>
        <s v="XT414139473TS"/>
        <s v="XT414142645TS"/>
        <s v="XT414142764TS"/>
        <s v="XT414143141TS"/>
        <s v="XT414143685TS"/>
        <s v="XT414144558TS"/>
        <s v="XT414144972TS"/>
        <s v="XT414145933TS"/>
        <s v="XT414147735TS"/>
        <s v="XT414147917TS"/>
        <s v="XT414148223TS"/>
        <s v="XT414148798TS"/>
        <s v="XT414149317TS"/>
        <s v="XT414149555TS"/>
        <s v="XT414149590TS"/>
        <s v="XT414149657TS"/>
        <s v="XT414149759TS"/>
        <s v="XT414150111TS"/>
        <s v="XT414151046TS"/>
        <s v="XT414151735TS"/>
        <s v="XT414151806TS"/>
        <s v="XT414152276TS"/>
        <s v="XT414152302TS"/>
        <s v="XT414152506TS"/>
        <s v="XT414152568TS"/>
        <s v="XT414152585TS"/>
        <s v="XT414152656TS"/>
        <s v="XT414154609TS"/>
        <s v="XT414155887TS"/>
        <s v="XT414156091TS"/>
        <s v="XT414156635TS"/>
        <s v="XT414157494TS"/>
        <s v="XT414159098TS"/>
        <s v="XT414162945TS"/>
        <s v="XT414164331TS"/>
        <s v="XT414165748TS"/>
        <s v="XT414166624TS"/>
        <s v="XT414167580TS"/>
        <s v="XT414168877TS"/>
        <s v="XT414171893TS"/>
        <s v="XT414174532TS"/>
        <s v="XT414177278TS"/>
        <s v="XT414178070TS"/>
        <s v="XT414181025TS"/>
        <s v="XT414181533TS"/>
        <s v="XT414181768TS"/>
        <s v="XT414182825TS"/>
        <s v="XT414182919TS"/>
        <s v="XT414183035TS"/>
        <s v="XT414183769TS"/>
        <s v="XT414184146TS"/>
        <s v="XT414186076TS"/>
        <s v="XT414186495TS"/>
        <s v="XT414186694TS"/>
        <s v="XT414187479TS"/>
        <s v="XT414188426TS"/>
        <s v="XT414188695TS"/>
        <s v="XT414194347TS"/>
        <s v="XT414195311TS"/>
        <s v="XT414195912TS"/>
        <s v="XT414196113TS"/>
        <s v="XT414197374TS"/>
        <s v="XT414198030TS"/>
        <s v="XT414198508TS"/>
        <s v="XT414198556TS"/>
        <s v="XT414200215TS"/>
        <s v="XT414200780TS"/>
        <s v="XT414204680TS"/>
        <s v="XT414205124TS"/>
        <s v="XT414205172TS"/>
        <s v="XT414206853TS"/>
        <s v="XT414207139TS"/>
        <s v="XT414207522TS"/>
        <s v="XT414208117TS"/>
        <s v="XT414208355TS"/>
        <s v="XT414209038TS"/>
        <s v="XT414209506TS"/>
        <s v="XT414209510TS"/>
        <s v="XT414209894TS"/>
        <s v="XT414210787TS"/>
        <s v="XT414211102TS"/>
        <s v="XT414211297TS"/>
        <s v="XT414211955TS"/>
        <s v="XT414212553TS"/>
        <s v="XT414212607TS"/>
        <s v="XT414213491TS"/>
        <s v="XT414213749TS"/>
        <s v="XT414214165TS"/>
        <s v="XT414214355TS"/>
        <s v="XT414215356TS"/>
        <s v="XT414215427TS"/>
        <s v="XT414216135TS"/>
        <s v="XT414217184TS"/>
        <s v="XT414219185TS"/>
        <s v="XT414219619TS"/>
        <s v="XT414219636TS"/>
        <s v="XT414220838TS"/>
        <s v="XT414220909TS"/>
        <s v="XT414224145TS"/>
        <s v="XT414225631TS"/>
        <s v="XT414226464TS"/>
        <s v="XT414226668TS"/>
        <s v="XT414226985TS"/>
        <s v="XT414227955TS"/>
        <s v="XT414228054TS"/>
        <s v="XT414228244TS"/>
        <s v="XT414228301TS"/>
        <s v="XT414228876TS"/>
        <s v="XT414229219TS"/>
        <s v="XT414229324TS"/>
        <s v="XT414230702TS"/>
        <s v="XT414230968TS"/>
        <s v="XT414231212TS"/>
        <s v="XT414231288TS"/>
        <s v="XT414233139TS"/>
        <s v="XT414234341TS"/>
        <s v="XT414235024TS"/>
        <s v="XT414235038TS"/>
        <s v="XT414235639TS"/>
        <s v="XT414237904TS"/>
        <s v="XT414238272TS"/>
        <s v="XT414238856TS"/>
        <s v="XT414239105TS"/>
        <s v="XT414239159TS"/>
        <s v="XT414239278TS"/>
        <s v="XT414239967TS"/>
        <s v="XT414240347TS"/>
        <s v="XT414241356TS"/>
        <s v="XT414241475TS"/>
        <s v="XT414241798TS"/>
        <s v="XT414243079TS"/>
        <s v="XT414249955TS"/>
        <s v="XT414251058TS"/>
        <s v="XT414252402TS"/>
        <s v="XT414252756TS"/>
        <s v="XT414252929TS"/>
        <s v="XT414253955TS"/>
        <s v="XT414254955TS"/>
        <s v="XT414255236TS"/>
        <s v="XT414256727TS"/>
        <s v="XT414257170TS"/>
        <s v="XT414257585TS"/>
        <s v="XT414257991TS"/>
        <s v="XT414258498TS"/>
        <s v="XT414262081TS"/>
        <s v="XT414262546TS"/>
        <s v="XT414262617TS"/>
        <s v="XT414263025TS"/>
        <s v="XT414264175TS"/>
        <s v="XT414264873TS"/>
        <s v="XT414265499TS"/>
        <s v="XT414266171TS"/>
        <s v="XT414266389TS"/>
        <s v="XT414266772TS"/>
        <s v="XT414267234TS"/>
        <s v="XT414268288TS"/>
        <s v="XT414268291TS"/>
        <s v="XT414268447TS"/>
        <s v="XT414269155TS"/>
        <s v="XT414270573TS"/>
        <s v="XT414271962TS"/>
        <s v="XT414272194TS"/>
        <s v="XT414272883TS"/>
        <s v="XT414276307TS"/>
        <s v="XT414276616TS"/>
        <s v="XT414277568TS"/>
        <s v="XT414277585TS"/>
        <s v="XT414277687TS"/>
        <s v="XT414277951TS"/>
        <s v="XT414278501TS"/>
        <s v="XT414278775TS"/>
        <s v="XT414278824TS"/>
        <s v="XT414278869TS"/>
        <s v="XT414278930TS"/>
        <s v="XT414279348TS"/>
        <s v="XT414281576TS"/>
        <s v="XT414281721TS"/>
        <s v="XT414281995TS"/>
        <s v="XT414282571TS"/>
        <s v="XT414283152TS"/>
        <s v="XT414283373TS"/>
        <s v="XT414283648TS"/>
        <s v="XT414284612TS"/>
        <s v="XT414285927TS"/>
        <s v="XT414286445TS"/>
        <s v="XT414286471TS"/>
        <s v="XT414286542TS"/>
        <s v="XT414286613TS"/>
        <s v="XT414288512TS"/>
        <s v="XT414289464TS"/>
        <s v="XT414289994TS"/>
        <s v="XT414292432TS"/>
        <s v="XT414292772TS"/>
        <s v="XT414295938TS"/>
        <s v="XT414296111TS"/>
        <s v="XT414296828TS"/>
        <s v="XT414297797TS"/>
        <s v="XT414299268TS"/>
        <s v="XT414300425TS"/>
        <s v="XT414300482TS"/>
        <s v="XT414301514TS"/>
        <s v="XT414302276TS"/>
        <s v="XT414303965TS"/>
        <s v="XT414305502TS"/>
        <s v="XT414306009TS"/>
        <s v="XT414306905TS"/>
        <s v="XT414309756TS"/>
        <s v="XT414312018TS"/>
        <s v="XT414313092TS"/>
        <s v="XT414313336TS"/>
        <s v="XT414313591TS"/>
        <s v="XT414314402TS"/>
        <s v="XT414315283TS"/>
        <s v="XT414319373TS"/>
        <s v="XT414321160TS"/>
        <s v="XT414321275TS"/>
        <s v="XT414322514TS"/>
        <s v="XT414325250TS"/>
        <s v="XT414327627TS"/>
        <s v="XT414327984TS"/>
        <s v="XT414328565TS"/>
        <s v="XT414329424TS"/>
        <s v="XT414331785TS"/>
        <s v="XT414331799TS"/>
        <s v="XT414333565TS"/>
        <s v="XT414334565TS"/>
        <s v="XT414335040TS"/>
        <s v="XT414339660TS"/>
        <s v="XT414340380TS"/>
        <s v="XT414341116TS"/>
        <s v="XT414344687TS"/>
        <s v="XT414345872TS"/>
        <s v="XT414350245TS"/>
        <s v="XT414350271TS"/>
        <s v="XT414351113TS"/>
        <s v="XT414351192TS"/>
        <s v="XT414351348TS"/>
        <s v="XT414353397TS"/>
        <s v="XT414354741TS"/>
        <s v="XT414355217TS"/>
        <s v="XT414355526TS"/>
        <s v="XT414355720TS"/>
        <s v="XT414359562TS"/>
        <s v="XT414360061TS"/>
        <s v="XT414361172TS"/>
        <s v="XT414361915TS"/>
        <s v="XT414362345TS"/>
        <s v="XT414362915TS"/>
        <s v="XT414364430TS"/>
        <s v="XT414365792TS"/>
        <s v="XT414367113TS"/>
        <s v="XT414367467TS"/>
        <s v="XT414368365TS"/>
        <s v="XT414368839TS"/>
        <s v="XT414370934TS"/>
        <s v="XT414372060TS"/>
        <s v="XT414372586TS"/>
        <s v="XT414373025TS"/>
        <s v="XT414374065TS"/>
        <s v="XT414374247TS"/>
        <s v="XT414375891TS"/>
        <s v="XT414376061TS"/>
        <s v="XT414377535TS"/>
        <s v="XT414378045TS"/>
        <s v="XT414383080TS"/>
        <s v="XT414384227TS"/>
        <s v="XT414385063TS"/>
        <s v="XT414385823TS"/>
        <s v="XT414386497TS"/>
        <s v="XT414386695TS"/>
        <s v="XT414387081TS"/>
        <s v="XT414388127TS"/>
        <s v="XT414389215TS"/>
        <s v="XT414389445TS"/>
        <s v="XT414389754TS"/>
        <s v="XT414390899TS"/>
        <s v="XT414391214TS"/>
        <s v="XT414391259TS"/>
        <s v="XT414391571TS"/>
        <s v="XT414391965TS"/>
        <s v="XT414392078TS"/>
        <s v="XT414392872TS"/>
        <s v="XT414394330TS"/>
        <s v="XT414395180TS"/>
        <s v="XT414396724TS"/>
        <s v="XT414400052TS"/>
        <s v="XT414400110TS"/>
        <s v="XT414400980TS"/>
        <s v="XT414401035TS"/>
        <s v="XT414401628TS"/>
        <s v="XT414402623TS"/>
        <s v="XT414404916TS"/>
        <s v="XT414405046TS"/>
        <s v="XT414405050TS"/>
        <s v="XT414405063TS"/>
        <s v="XT414405182TS"/>
        <s v="XT414405960TS"/>
        <s v="XT414406055TS"/>
        <s v="XT414406483TS"/>
        <s v="XT414406965TS"/>
        <s v="XT414407356TS"/>
        <s v="XT414407461TS"/>
        <s v="XT414407648TS"/>
        <s v="XT414408731TS"/>
        <s v="XT414409431TS"/>
        <s v="XT414409445TS"/>
        <s v="XT414411934TS"/>
        <s v="XT414412016TS"/>
        <s v="XT414415065TS"/>
        <s v="XT414418209TS"/>
        <s v="XT414418566TS"/>
        <s v="XT414418858TS"/>
        <s v="XT414420026TS"/>
        <s v="XT414424822TS"/>
        <s v="XT414425350TS"/>
        <s v="XT414425377TS"/>
        <s v="XT414425417TS"/>
        <s v="XT414425902TS"/>
        <s v="XT414427333TS"/>
        <s v="XT414427625TS"/>
        <s v="XT414427863TS"/>
        <s v="XT414429144TS"/>
        <s v="XT414432126TS"/>
        <s v="XT414432165TS"/>
        <s v="XT414432320TS"/>
        <s v="XT414434379TS"/>
        <s v="XT414434762TS"/>
        <s v="XT414436508TS"/>
        <s v="XT414438279TS"/>
        <s v="XT414438645TS"/>
        <s v="XT414439098TS"/>
        <s v="XT414439402TS"/>
        <s v="XT414440768TS"/>
        <s v="XT414440860TS"/>
        <s v="XT414442579TS"/>
        <s v="XT414442843TS"/>
        <s v="XT414443013TS"/>
        <s v="XT414443061TS"/>
        <s v="XT414443185TS"/>
        <s v="XT414444654TS"/>
        <s v="XT414444711TS"/>
        <s v="XT414448801TS"/>
        <s v="XT414449149TS"/>
        <s v="XT414449988TS"/>
        <s v="XT414450093TS"/>
        <s v="XT414451690TS"/>
        <s v="XT414451916TS"/>
        <s v="XT414457817TS"/>
        <s v="XT414458874TS"/>
        <s v="XT414459129TS"/>
        <s v="XT414459424TS"/>
        <s v="XT414460056TS"/>
        <s v="XT414460317TS"/>
        <s v="XT414461480TS"/>
        <s v="XT414462193TS"/>
        <s v="XT414462397TS"/>
        <s v="XT414462525TS"/>
        <s v="XT414463826TS"/>
        <s v="XT414464375TS"/>
        <s v="XT414468050TS"/>
        <s v="XT414468488TS"/>
        <s v="XT414469280TS"/>
        <s v="XT414469965TS"/>
        <s v="XT414472023TS"/>
        <s v="XT414473465TS"/>
        <s v="XT414474523TS"/>
        <s v="XT414475841TS"/>
        <s v="XT414476008TS"/>
        <s v="XT414476691TS"/>
        <s v="XT414477873TS"/>
        <s v="XT414482737TS"/>
        <s v="XT414483661TS"/>
        <s v="XT414485177TS"/>
        <s v="XT414485954TS"/>
        <s v="XT414486623TS"/>
        <s v="XT414486645TS"/>
        <s v="XT414487650TS"/>
        <s v="XT414488329TS"/>
        <s v="XT414490061TS"/>
        <s v="XT414490282TS"/>
        <s v="XT414490702TS"/>
        <s v="XT414492028TS"/>
        <s v="XT414493108TS"/>
        <s v="XT414493730TS"/>
        <s v="XT414494806TS"/>
        <s v="XT414496740TS"/>
        <s v="XT414498445TS"/>
        <s v="XT414498975TS"/>
        <s v="XT414502198TS"/>
        <s v="XT414503162TS"/>
        <s v="XT414503692TS"/>
        <s v="XT414504021TS"/>
        <s v="XT414504123TS"/>
        <s v="XT414504605TS"/>
        <s v="XT414504905TS"/>
        <s v="XT414506075TS"/>
        <s v="XT414506606TS"/>
        <s v="XT414507544TS"/>
        <s v="XT414510455TS"/>
        <s v="XT414510985TS"/>
        <s v="XT414511186TS"/>
        <s v="XT414512558TS"/>
        <s v="XT414516095TS"/>
        <s v="XT414517507TS"/>
        <s v="XT414523388TS"/>
        <s v="XT414525477TS"/>
        <s v="XT414526945TS"/>
        <s v="XT414527787TS"/>
        <s v="XT414527875TS"/>
        <s v="XT414527985TS"/>
        <s v="XT414529403TS"/>
        <s v="XT414531720TS"/>
        <s v="XT414535942TS"/>
        <s v="XT414537064TS"/>
        <s v="XT414537577TS"/>
        <s v="XT414538507TS"/>
        <s v="XT414539799TS"/>
        <s v="XT414545370TS"/>
        <s v="XT414553331TS"/>
        <s v="XT414554014TS"/>
        <s v="XT414556338TS"/>
        <s v="XT414556995TS"/>
        <s v="XT414557276TS"/>
        <s v="XT414558815TS"/>
        <s v="XT414559609TS"/>
        <s v="XT414563121TS"/>
        <s v="XT414564144TS"/>
        <s v="XT414565564TS"/>
        <s v="XT414566043TS"/>
        <s v="XT414566065TS"/>
        <s v="XT414566715TS"/>
        <s v="XT414566834TS"/>
        <s v="XT414567843TS"/>
        <s v="XT414567857TS"/>
        <s v="XT414568747TS"/>
        <s v="XT414569504TS"/>
        <s v="XT414569725TS"/>
        <s v="XT414569742TS"/>
        <s v="XT414569892TS"/>
        <s v="XT414572361TS"/>
        <s v="XT414572534TS"/>
        <s v="XT414573866TS"/>
        <s v="XT414575592TS"/>
        <s v="XT414577939TS"/>
        <s v="XT414578276TS"/>
        <s v="XT414582845TS"/>
        <s v="XT414583191TS"/>
        <s v="XT414583506TS"/>
        <s v="XT414583656TS"/>
        <s v="XT414584665TS"/>
        <s v="XT414586811TS"/>
        <s v="XT414587715TS"/>
        <s v="XT414589398TS"/>
        <s v="XT414590705TS"/>
        <s v="XT414593004TS"/>
        <s v="XT414594676TS"/>
        <s v="XT414596717TS"/>
        <s v="XT414600836TS"/>
        <s v="XT414600867TS"/>
        <s v="XT414601160TS"/>
        <s v="XT414601553TS"/>
        <s v="XT414602179TS"/>
        <s v="XT414603948TS"/>
        <s v="XT414603996TS"/>
        <s v="XT414606462TS"/>
        <s v="XT414606935TS"/>
        <s v="XT414606961TS"/>
        <s v="XT414609424TS"/>
        <s v="XT414611723TS"/>
        <s v="XT414615963TS"/>
        <s v="XT414616938TS"/>
        <s v="XT414617195TS"/>
        <s v="XT414619497TS"/>
        <s v="XT414620124TS"/>
        <s v="XT414620402TS"/>
        <s v="XT414620875TS"/>
        <s v="XT414622244TS"/>
        <s v="XT414622301TS"/>
        <s v="XT414622536TS"/>
        <s v="XT414623117TS"/>
        <s v="XT414623474TS"/>
        <s v="XT414623810TS"/>
        <s v="XT414624041TS"/>
        <s v="XT414624832TS"/>
        <s v="XT414625444TS"/>
        <s v="XT414625719TS"/>
        <s v="XT414625753TS"/>
        <s v="XT414626135TS"/>
        <s v="XT414629738TS"/>
        <s v="XT414633595TS"/>
        <s v="XT414634300TS"/>
        <s v="XT414634830TS"/>
        <s v="XT414636053TS"/>
        <s v="XT414636420TS"/>
        <s v="XT414636535TS"/>
        <s v="XT414636552TS"/>
        <s v="XT414636699TS"/>
        <s v="XT414637969TS"/>
        <s v="XT414638385TS"/>
        <s v="XT414638417TS"/>
        <s v="XT414638519TS"/>
        <s v="XT414638995TS"/>
        <s v="XT414639240TS"/>
        <s v="XT414639531TS"/>
        <s v="XT414639806TS"/>
        <s v="XT414641464TS"/>
        <s v="XT414642306TS"/>
        <s v="XT414644341TS"/>
        <s v="XT414644704TS"/>
        <s v="XT414645979TS"/>
        <s v="XT414649539TS"/>
        <s v="XT414649746TS"/>
        <s v="XT414651719TS"/>
        <s v="XT414652895TS"/>
        <s v="XT414653839TS"/>
        <s v="XT414655905TS"/>
        <s v="XT414659187TS"/>
        <s v="XT414660199TS"/>
        <s v="XT414661543TS"/>
        <s v="XT414662230TS"/>
        <s v="XT414662345TS"/>
        <s v="XT414663955TS"/>
        <s v="XT414664876TS"/>
        <s v="XT414665077TS"/>
        <s v="XT414665085TS"/>
        <s v="XT414665222TS"/>
        <s v="XT414665236TS"/>
        <s v="XT414665602TS"/>
        <s v="XT414666015TS"/>
        <s v="XT414666523TS"/>
        <s v="XT414666639TS"/>
        <s v="XT414667170TS"/>
        <s v="XT414667254TS"/>
        <s v="XT414667492TS"/>
        <s v="XT414667515TS"/>
        <s v="XT414667563TS"/>
        <s v="XT414667651TS"/>
        <s v="XT414668541TS"/>
        <s v="XT414668688TS"/>
        <s v="XT414669286TS"/>
        <s v="XT414669808TS"/>
        <s v="XT414670236TS"/>
        <s v="XT414670580TS"/>
        <s v="XT414670871TS"/>
        <s v="XT414673422TS"/>
        <s v="XT414673484TS"/>
        <s v="XT414673515TS"/>
        <s v="XT414673569TS"/>
        <s v="XT414673952TS"/>
        <s v="XT414674105TS"/>
        <s v="XT414676432TS"/>
        <s v="XT414676517TS"/>
        <s v="XT414678637TS"/>
        <s v="XT414678699TS"/>
        <s v="XT414679028TS"/>
        <s v="XT414680193TS"/>
        <s v="XT414682101TS"/>
        <s v="XT414682319TS"/>
        <s v="XT414683040TS"/>
        <s v="XT414683481TS"/>
        <s v="XT414684694TS"/>
        <s v="XT414685332TS"/>
        <s v="XT414685862TS"/>
        <s v="XT414685978TS"/>
        <s v="XT414686125TS"/>
        <s v="XT414686409TS"/>
        <s v="XT414686545TS"/>
        <s v="XT414686593TS"/>
        <s v="XT414686721TS"/>
        <s v="XT414686845TS"/>
        <s v="XT414687917TS"/>
        <s v="XT414688501TS"/>
        <s v="XT414688815TS"/>
        <s v="XT414689008TS"/>
        <s v="XT414689453TS"/>
        <s v="XT414689970TS"/>
        <s v="XT414690261TS"/>
        <s v="XT414690880TS"/>
        <s v="XT414691094TS"/>
        <s v="XT414691369TS"/>
        <s v="XT414692072TS"/>
        <s v="XT414692109TS"/>
        <s v="XT414692789TS"/>
        <s v="XT414693166TS"/>
        <s v="XT414697463TS"/>
        <s v="XT414697619TS"/>
        <s v="XT414697698TS"/>
        <s v="XT414697826TS"/>
        <s v="XT414702662TS"/>
        <s v="XT414702778TS"/>
        <s v="XT414703359TS"/>
        <s v="XT414703773TS"/>
        <s v="XT414704495TS"/>
        <s v="XT414705584TS"/>
        <s v="XT414706236TS"/>
        <s v="XT414707744TS"/>
        <s v="XT414707863TS"/>
        <s v="XT414710757TS"/>
        <s v="XT414711182TS"/>
        <s v="XT414711412TS"/>
        <s v="XT414712320TS"/>
        <s v="XT414712404TS"/>
        <s v="XT414712863TS"/>
        <s v="XT414713360TS"/>
        <s v="XT414713444TS"/>
        <s v="XT414714688TS"/>
        <s v="XT414714833TS"/>
        <s v="XT414716220TS"/>
        <s v="XT414717344TS"/>
        <s v="XU034069311EE"/>
        <s v="XU034069427EE"/>
        <s v="XU034094554EE"/>
        <s v="XW253264035JF"/>
        <s v="XW253298405JF"/>
        <s v="XW253320483JF"/>
        <s v="XW253944577JF"/>
        <s v="XW254717174JF"/>
        <s v="XW256607450JF"/>
        <s v="XW256635708JF"/>
        <s v="XW256639316JF"/>
        <s v="XW256663111JF"/>
        <s v="XW256828751JF"/>
        <s v="XW256999495JF"/>
        <s v="XW257464222JF"/>
        <s v="XW257527497JF"/>
        <s v="XW257665670JF"/>
        <s v="XW258179127JF"/>
        <s v="XW259180736JF"/>
        <s v="XW259184295JF"/>
        <s v="XW259325634JF"/>
        <s v="XW259426536JF"/>
        <s v="XW259442613JF"/>
        <s v="XW259445209JF"/>
        <s v="XW260643250JF"/>
        <s v="XW260652910JF"/>
        <s v="XW260907685JF"/>
        <s v="XW260945745JF"/>
        <s v="XW260982363JF"/>
        <s v="XW261661246JF"/>
        <s v="XW261697912JF"/>
        <s v="XW262735342JF"/>
        <s v="XW262860084JF"/>
        <s v="XW262860098JF"/>
        <s v="XW262860107JF"/>
        <s v="XW263095827JF"/>
        <s v="XW263107445JF"/>
        <s v="XW263365705JF"/>
        <s v="XW263968547JF"/>
        <s v="XW264010496JF"/>
        <s v="XW264180699JF"/>
        <s v="XW264183465JF"/>
        <s v="XW264493697JF"/>
        <s v="XW264538328JF"/>
        <s v="XW264611473JF"/>
        <s v="XY513981495JB"/>
        <s v="XY514004567JB"/>
        <m/>
        <s v="XF140480926FR" u="1"/>
        <s v="XF140664859FR" u="1"/>
        <s v="XF140731434FR" u="1"/>
        <s v="XF140734299FR" u="1"/>
        <s v="XF140740334FR" u="1"/>
        <s v="XF140782303FR" u="1"/>
        <s v="XF140789607FR" u="1"/>
        <s v="XF140796832FR" u="1"/>
        <s v="XF140797104FR" u="1"/>
        <s v="XF140811101FR" u="1"/>
        <s v="XF140868790FR" u="1"/>
        <s v="XF140869565FR" u="1"/>
        <s v="XF140876306FR" u="1"/>
        <s v="XF140878390FR" u="1"/>
        <s v="XF140878797FR" u="1"/>
        <s v="XF140881986FR" u="1"/>
        <s v="XF140883001FR" u="1"/>
        <s v="XF140889358FR" u="1"/>
        <s v="XF140894375FR" u="1"/>
        <s v="XF140898195FR" u="1"/>
        <s v="XF140908715FR" u="1"/>
        <s v="XF140954269FR" u="1"/>
        <s v="XF140962971FR" u="1"/>
        <s v="XF140968339FR" u="1"/>
        <s v="XF140969983FR" u="1"/>
        <s v="XF140981692FR" u="1"/>
        <s v="XF141040979FR" u="1"/>
        <s v="XF141056086FR" u="1"/>
        <s v="XF141103775FR" u="1"/>
        <s v="XF141105706FR" u="1"/>
        <s v="XF141125285FR" u="1"/>
        <s v="XF141134150FR" u="1"/>
        <s v="XF141134248FR" u="1"/>
        <s v="XF141173388FR" u="1"/>
        <s v="XF141173618FR" u="1"/>
        <s v="XF141173927FR" u="1"/>
        <s v="XF141174176FR" u="1"/>
        <s v="XF141174437FR" u="1"/>
        <s v="XF141174560FR" u="1"/>
        <s v="XF141174936FR" u="1"/>
        <s v="XF141177141FR" u="1"/>
        <s v="XF141218699FR" u="1"/>
        <s v="XF141224487FR" u="1"/>
        <s v="XF141248965FR" u="1"/>
        <s v="XF141249855FR" u="1"/>
        <s v="XF141261140FR" u="1"/>
        <s v="XF141263295FR" u="1"/>
        <s v="XF141270481FR" u="1"/>
        <s v="XF141301189FR" u="1"/>
        <s v="XF141322263FR" u="1"/>
        <s v="XF141323326FR" u="1"/>
        <s v="XF141323459FR" u="1"/>
        <s v="XF141323860FR" u="1"/>
        <s v="XF141324180FR" u="1"/>
        <s v="XF141324675FR" u="1"/>
        <s v="XF141324919FR" u="1"/>
        <s v="XF141349805FR" u="1"/>
        <s v="XF141350967FR" u="1"/>
        <s v="XF141358550FR" u="1"/>
        <s v="XF141363775FR" u="1"/>
        <s v="XF141388653FR" u="1"/>
        <s v="XF141389795FR" u="1"/>
        <s v="XF141393327FR" u="1"/>
        <s v="XF141396972FR" u="1"/>
        <s v="XF141397859FR" u="1"/>
        <s v="XF141399245FR" u="1"/>
        <s v="XF141431816FR" u="1"/>
        <s v="XF141432207FR" u="1"/>
        <s v="XF141461092FR" u="1"/>
        <s v="XF141465766FR" u="1"/>
        <s v="XF141505434FR" u="1"/>
        <s v="XF141553704FR" u="1"/>
        <s v="XF141553908FR" u="1"/>
        <s v="XF141554863FR" u="1"/>
        <s v="XF141554965FR" u="1"/>
        <s v="XF141578445FR" u="1"/>
        <s v="XF141609054FR" u="1"/>
        <s v="XF141635814FR" u="1"/>
        <s v="XF141650723FR" u="1"/>
        <s v="XF141651145FR" u="1"/>
        <s v="XF141665250FR" u="1"/>
        <s v="XF141706864FR" u="1"/>
        <s v="XF141707272FR" u="1"/>
        <s v="XF141708091FR" u="1"/>
        <s v="XF141708220FR" u="1"/>
        <s v="XF141708423FR" u="1"/>
        <s v="XF141712374FR" u="1"/>
        <s v="XF141719443FR" u="1"/>
        <s v="XF141723173FR" u="1"/>
        <s v="XF141732250FR" u="1"/>
        <s v="XF141742212FR" u="1"/>
        <s v="XF141769303FR" u="1"/>
        <s v="XF141773135FR" u="1"/>
        <s v="XF141793333FR" u="1"/>
        <s v="XF141800961FR" u="1"/>
        <s v="XF141805853FR" u="1"/>
        <s v="XF141806757FR" u="1"/>
        <s v="XF141831822FR" u="1"/>
        <s v="XF141844313FR" u="1"/>
        <s v="XF141853765FR" u="1"/>
        <s v="XF141862039FR" u="1"/>
        <s v="XF141893739FR" u="1"/>
        <s v="XF141893773FR" u="1"/>
        <s v="XF141893901FR" u="1"/>
        <s v="XF141894283FR" u="1"/>
        <s v="XF141894368FR" u="1"/>
        <s v="XF141894615FR" u="1"/>
        <s v="XF141901832FR" u="1"/>
        <s v="XF141901965FR" u="1"/>
        <s v="XF141902055FR" u="1"/>
        <s v="XF141902254FR" u="1"/>
        <s v="XF141902299FR" u="1"/>
        <s v="XF141902563FR" u="1"/>
        <s v="XF141902603FR" u="1"/>
        <s v="XF141904649FR" u="1"/>
        <s v="XF141943381FR" u="1"/>
        <s v="XF141944930FR" u="1"/>
        <s v="XF141953335FR" u="1"/>
        <s v="XF141953905FR" u="1"/>
        <s v="XF141955495FR" u="1"/>
        <s v="XF141955950FR" u="1"/>
        <s v="XF141973729FR" u="1"/>
        <s v="XF141974287FR" u="1"/>
        <s v="XF141974389FR" u="1"/>
        <s v="XF141974715FR" u="1"/>
        <s v="XF141974755FR" u="1"/>
        <s v="XF141974905FR" u="1"/>
        <s v="XF141992997FR" u="1"/>
        <s v="XF142025275FR" u="1"/>
        <s v="XF142025448FR" u="1"/>
        <s v="XF142056215FR" u="1"/>
        <s v="XF142057635FR" u="1"/>
        <s v="XF142068474FR" u="1"/>
        <s v="XF142076100FR" u="1"/>
        <s v="XF142093567FR" u="1"/>
        <s v="XF142093765FR" u="1"/>
        <s v="XF142116807FR" u="1"/>
        <s v="XF142118119FR" u="1"/>
        <s v="XF142131968FR" u="1"/>
        <s v="XF142141404FR" u="1"/>
        <s v="XF142144034FR" u="1"/>
        <s v="XF142157761FR" u="1"/>
        <s v="XN066456011JB" u="1"/>
        <s v="XN068921325JB" u="1"/>
        <s v="XN070980976JB" u="1"/>
        <s v="XN073700131JB" u="1"/>
        <s v="XN073714087JB" u="1"/>
        <s v="XN073892326JB" u="1"/>
        <s v="XN073947909JB" u="1"/>
        <s v="XN074012385JB" u="1"/>
        <s v="XN074016590JB" u="1"/>
        <s v="XN074412057JB" u="1"/>
        <s v="XN074412865JB" u="1"/>
        <s v="XN074413826JB" u="1"/>
        <s v="XN074534197JB" u="1"/>
        <s v="XN074728900JB" u="1"/>
        <s v="XN075080665JB" u="1"/>
        <s v="XN075090747JB" u="1"/>
        <s v="XN075095700JB" u="1"/>
        <s v="XN075098811JB" u="1"/>
        <s v="XN075100413JB" u="1"/>
        <s v="XN075102374JB" u="1"/>
        <s v="XN075109956JB" u="1"/>
        <s v="XN075115418JB" u="1"/>
        <s v="XN075120157JB" u="1"/>
        <s v="XN075125327JB" u="1"/>
        <s v="XN075144153JB" u="1"/>
        <s v="XN075144405JB" u="1"/>
        <s v="XN075144414JB" u="1"/>
        <s v="XN075144428JB" u="1"/>
        <s v="XN075150406JB" u="1"/>
        <s v="XN075151185JB" u="1"/>
        <s v="XN075162656JB" u="1"/>
        <s v="XN075162660JB" u="1"/>
        <s v="XN075190100JB" u="1"/>
        <s v="XN075191017JB" u="1"/>
        <s v="XN075232785JB" u="1"/>
        <s v="XN075241022JB" u="1"/>
        <s v="XN076383058JB" u="1"/>
        <s v="XN076391522JB" u="1"/>
        <s v="XN076396445JB" u="1"/>
        <s v="XN076399319JB" u="1"/>
        <s v="XN076400808JB" u="1"/>
        <s v="XN076402830JB" u="1"/>
        <s v="XN076443763JB" u="1"/>
        <s v="XN076481316JB" u="1"/>
        <s v="XN076510715JB" u="1"/>
        <s v="XN076518815JB" u="1"/>
        <s v="XN076581141JB" u="1"/>
        <s v="XN076631316JB" u="1"/>
        <s v="XN076678826JB" u="1"/>
        <s v="XN076710813JB" u="1"/>
        <s v="XN076730591JB" u="1"/>
        <s v="XN077283759JB" u="1"/>
        <s v="XN077416305JB" u="1"/>
        <s v="XN077517365JB" u="1"/>
        <s v="XN077870697JB" u="1"/>
        <s v="XN077876160JB" u="1"/>
        <s v="XN077878231JB" u="1"/>
        <s v="XN078030994JB" u="1"/>
        <s v="XN078057317JB" u="1"/>
        <s v="XN078057325JB" u="1"/>
        <s v="XN078057334JB" u="1"/>
        <s v="XN078064012JB" u="1"/>
        <s v="XN078138126JB" u="1"/>
        <s v="XN078281581JB" u="1"/>
        <s v="XN078722195JB" u="1"/>
        <s v="XN078820462JB" u="1"/>
        <s v="XN078824305JB" u="1"/>
        <s v="XN078874491JB" u="1"/>
        <s v="XN078878480JB" u="1"/>
        <s v="XN078938501JB" u="1"/>
        <s v="XN079727818JB" u="1"/>
        <s v="XN079735672JB" u="1"/>
        <s v="XN079740037JB" u="1"/>
        <s v="XN079741576JB" u="1"/>
        <s v="XN079743886JB" u="1"/>
        <s v="XN079748614JB" u="1"/>
        <s v="XN079748676JB" u="1"/>
        <s v="XN079755615JB" u="1"/>
        <s v="XN079964264JB" u="1"/>
        <s v="XN080089300JB" u="1"/>
        <s v="XN080124871JB" u="1"/>
        <s v="XN080139672JB" u="1"/>
        <s v="XN080139686JB" u="1"/>
        <s v="XN080176131JB" u="1"/>
        <s v="XN080176145JB" u="1"/>
        <s v="XN080190822JB" u="1"/>
        <s v="XN080191099JB" u="1"/>
        <s v="XN080192443JB" u="1"/>
        <s v="XN080194064JB" u="1"/>
        <s v="XN080222644JB" u="1"/>
        <s v="XN080222661JB" u="1"/>
        <s v="XN080232519JB" u="1"/>
        <s v="XN080233545JB" u="1"/>
        <s v="XN080241586JB" u="1"/>
        <s v="XN080241590JB" u="1"/>
        <s v="XN080264803JB" u="1"/>
        <s v="XN080264817JB" u="1"/>
        <s v="XN080576908JB" u="1"/>
        <s v="XN080584039JB" u="1"/>
        <s v="XN080693229JB" u="1"/>
        <s v="XN080693232JB" u="1"/>
        <s v="XN080793187JB" u="1"/>
        <s v="XN080793876JB" u="1"/>
        <s v="XN080864285JB" u="1"/>
        <s v="XN081312916JB" u="1"/>
        <s v="XN081315617JB" u="1"/>
        <s v="XN081485275JB" u="1"/>
        <s v="XN081485284JB" u="1"/>
        <s v="XN081509119JB" u="1"/>
        <s v="XN081509122JB" u="1"/>
        <s v="XN081541661JB" u="1"/>
        <s v="XN081556621JB" u="1"/>
        <s v="XN081565535JB" u="1"/>
        <s v="XN081576802JB" u="1"/>
        <s v="XN081645777JB" u="1"/>
        <s v="XN082012674JB" u="1"/>
        <s v="XN082267688JB" u="1"/>
        <s v="XN082268136JB" u="1"/>
        <s v="XN082268269JB" u="1"/>
        <s v="XN082287325JB" u="1"/>
        <s v="XN082292002JB" u="1"/>
        <s v="XN082563751JB" u="1"/>
        <s v="XN082567529JB" u="1"/>
        <s v="XN082569564JB" u="1"/>
        <s v="XN082582565JB" u="1"/>
        <s v="XN082835446JB" u="1"/>
        <s v="XN083623394JB" u="1"/>
        <s v="XN083626489JB" u="1"/>
        <s v="XN083640004JB" u="1"/>
        <s v="XN083641821JB" u="1"/>
        <s v="XN083653609JB" u="1"/>
        <s v="XN083725212JB" u="1"/>
        <s v="XN083751708JB" u="1"/>
        <s v="XN083841540JB" u="1"/>
        <s v="XN083883085JB" u="1"/>
        <s v="XN084025097JB" u="1"/>
        <s v="XN084038095JB" u="1"/>
        <s v="XN084050595JB" u="1"/>
        <s v="XN084052367JB" u="1"/>
        <s v="XN084056390JB" u="1"/>
        <s v="XN084434967JB" u="1"/>
        <s v="XN084530795JB" u="1"/>
        <s v="XN084602991JB" u="1"/>
        <s v="XN084631692JB" u="1"/>
        <s v="XN084714763JB" u="1"/>
        <s v="XN084716265JB" u="1"/>
        <s v="XN084825849JB" u="1"/>
        <s v="XN085168741JB" u="1"/>
        <s v="XN085171811JB" u="1"/>
        <s v="XN085253630JB" u="1"/>
        <s v="XN085299194JB" u="1"/>
        <s v="XN085302021JB" u="1"/>
        <s v="XN085397072JB" u="1"/>
        <s v="XN085789184JB" u="1"/>
        <s v="XN085801115JB" u="1"/>
        <s v="XN085806421JB" u="1"/>
        <s v="XN085890849JB" u="1"/>
        <s v="XN086014154JB" u="1"/>
        <s v="XN086019315JB" u="1"/>
        <s v="XN086028520JB" u="1"/>
        <s v="XN086055091JB" u="1"/>
        <s v="XN086364022JB" u="1"/>
        <s v="XN086369705JB" u="1"/>
        <s v="XN086469306JB" u="1"/>
        <s v="XN086551008JB" u="1"/>
        <s v="XN086633625JB" u="1"/>
        <s v="XN086657383JB" u="1"/>
        <s v="XN087290604JB" u="1"/>
        <s v="XN087304688JB" u="1"/>
        <s v="XN087313296JB" u="1"/>
        <s v="XN087349021JB" u="1"/>
        <s v="XN087352238JB" u="1"/>
        <s v="XN087383005JB" u="1"/>
        <s v="XN087393569JB" u="1"/>
        <s v="XN087695198JB" u="1"/>
        <s v="XN087869407JB" u="1"/>
        <s v="XN087869764JB" u="1"/>
        <s v="XN088179947JB" u="1"/>
        <s v="XN088360350JB" u="1"/>
        <s v="XN089225886JB" u="1"/>
        <s v="XN089233105JB" u="1"/>
        <s v="XN089330385JB" u="1"/>
        <s v="XN089351734JB" u="1"/>
        <s v="XN089370821JB" u="1"/>
        <s v="XN089863415JB" u="1"/>
        <s v="XN089905084JB" u="1"/>
        <s v="XN089934077JB" u="1"/>
        <s v="XN089947800JB" u="1"/>
        <s v="XN090054676JB" u="1"/>
        <s v="XN090066127JB" u="1"/>
        <s v="XN243697377FR" u="1"/>
        <s v="XN248745295FR" u="1"/>
        <s v="XN248745304FR" u="1"/>
        <s v="XR538696540FR" u="1"/>
        <s v="XR539569936FR" u="1"/>
        <s v="XR540682181FR" u="1"/>
        <s v="XR541733211FR" u="1"/>
        <s v="XR541733225FR" u="1"/>
        <s v="XR543646775FR" u="1"/>
        <s v="XR543646784FR" u="1"/>
        <s v="XR543942022FR" u="1"/>
        <s v="XR543942036FR" u="1"/>
        <s v="XR549166769FR" u="1"/>
        <s v="XR549166786FR" u="1"/>
        <s v="XR549170318FR" u="1"/>
        <s v="XR549170321FR" u="1"/>
        <s v="XS430160863FR" u="1"/>
        <s v="XS430161515FR" u="1"/>
        <s v="XS430167186FR" u="1"/>
        <s v="XS430330134FR" u="1"/>
        <s v="XS430333453FR" u="1"/>
        <s v="XS430335508FR" u="1"/>
        <s v="XS430652182FR" u="1"/>
        <s v="XS430653642FR" u="1"/>
        <s v="XS430725327FR" u="1"/>
        <s v="XS430953457FR" u="1"/>
        <s v="XS430957105FR" u="1"/>
        <s v="XS431069106FR" u="1"/>
        <s v="XS431443279FR" u="1"/>
        <s v="XS431614968FR" u="1"/>
        <s v="XS431615861FR" u="1"/>
        <s v="XS431617315FR" u="1"/>
        <s v="XS431622567FR" u="1"/>
        <s v="XS431623474FR" u="1"/>
        <s v="XS431624510FR" u="1"/>
        <s v="XS431626484FR" u="1"/>
        <s v="XS431627604FR" u="1"/>
        <s v="XS431629273FR" u="1"/>
        <s v="XS431633281FR" u="1"/>
        <s v="XS431636708FR" u="1"/>
        <s v="XS431637990FR" u="1"/>
        <s v="XS431641708FR" u="1"/>
        <s v="XS431648555FR" u="1"/>
        <s v="XS431661659FR" u="1"/>
        <s v="XS431664068FR" u="1"/>
        <s v="XS431668952FR" u="1"/>
        <s v="XS431712130FR" u="1"/>
        <s v="XS431774029FR" u="1"/>
        <s v="XS431778357FR" u="1"/>
        <s v="XS431800775FR" u="1"/>
        <s v="XS431819754FR" u="1"/>
        <s v="XS431842130FR" u="1"/>
        <s v="XS432048059FR" u="1"/>
        <s v="XS432197486FR" u="1"/>
        <s v="XS432204451FR" u="1"/>
        <s v="XS432242653FR" u="1"/>
        <s v="XS432358299FR" u="1"/>
        <s v="XS432359348FR" u="1"/>
        <s v="XS432359705FR" u="1"/>
        <s v="XS432360108FR" u="1"/>
        <s v="XS432360607FR" u="1"/>
        <s v="XS432535263FR" u="1"/>
        <s v="XS432580523FR" u="1"/>
        <s v="XS432727073FR" u="1"/>
        <s v="XS432744831FR" u="1"/>
        <s v="XS432746086FR" u="1"/>
        <s v="XS432758274FR" u="1"/>
        <s v="XS432765624FR" u="1"/>
        <s v="XS432774100FR" u="1"/>
        <s v="XS432799818FR" u="1"/>
        <s v="XS432808744FR" u="1"/>
        <s v="XS432808948FR" u="1"/>
        <s v="XS432871044FR" u="1"/>
        <s v="XS432873685FR" u="1"/>
        <s v="XS433106393FR" u="1"/>
        <s v="XS433112408FR" u="1"/>
        <s v="XS433113831FR" u="1"/>
        <s v="XS433116651FR" u="1"/>
        <s v="XS433119335FR" u="1"/>
        <s v="XS433119701FR" u="1"/>
        <s v="XS433120829FR" u="1"/>
        <s v="XS433122073FR" u="1"/>
        <s v="XS433125137FR" u="1"/>
        <s v="XS433126526FR" u="1"/>
        <s v="XS433211051FR" u="1"/>
        <s v="XS433234137FR" u="1"/>
        <s v="XS433251064FR" u="1"/>
        <s v="XS433442996FR" u="1"/>
        <s v="XS433459965FR" u="1"/>
        <s v="XS433471326FR" u="1"/>
        <s v="XS433688901FR" u="1"/>
        <s v="XS433696505FR" u="1"/>
        <s v="XS433712013FR" u="1"/>
        <s v="XS433825148FR" u="1"/>
        <s v="XS433922839FR" u="1"/>
        <s v="XS434059010FR" u="1"/>
        <s v="XS434059519FR" u="1"/>
        <s v="XS434062328FR" u="1"/>
        <s v="XS434077469FR" u="1"/>
        <s v="XS434082565FR" u="1"/>
        <s v="XS434111766FR" u="1"/>
        <s v="XS434112276FR" u="1"/>
        <s v="XS434259237FR" u="1"/>
        <s v="XS434262752FR" u="1"/>
        <s v="XS434332453FR" u="1"/>
        <s v="XS434337495FR" u="1"/>
        <s v="XS434418653FR" u="1"/>
        <s v="XS434521338FR" u="1"/>
        <s v="XS434522903FR" u="1"/>
        <s v="XS434605625FR" u="1"/>
        <s v="XS434615145FR" u="1"/>
        <s v="XS434897251FR" u="1"/>
        <s v="XS434898288FR" u="1"/>
        <s v="XS434899155FR" u="1"/>
        <s v="XS434899337FR" u="1"/>
        <s v="XS434904425FR" u="1"/>
        <s v="XS434905616FR" u="1"/>
        <s v="XS434905823FR" u="1"/>
        <s v="XS434907784FR" u="1"/>
        <s v="XS434908643FR" u="1"/>
        <s v="XS434910063FR" u="1"/>
        <s v="XS434911497FR" u="1"/>
        <s v="XS434938971FR" u="1"/>
        <s v="XS435211142FR" u="1"/>
        <s v="XS435211425FR" u="1"/>
        <s v="XS435386515FR" u="1"/>
        <s v="XS435398080FR" u="1"/>
        <s v="XS435469299FR" u="1"/>
        <s v="XS435494041FR" u="1"/>
        <s v="XS435692033FR" u="1"/>
        <s v="XS435692342FR" u="1"/>
        <s v="XS435769885FR" u="1"/>
        <s v="XS435771972FR" u="1"/>
        <s v="XS435781612FR" u="1"/>
        <s v="XS435788235FR" u="1"/>
        <s v="XS435828853FR" u="1"/>
        <s v="XS435831631FR" u="1"/>
        <s v="XS436022397FR" u="1"/>
        <s v="XS436028899FR" u="1"/>
        <s v="XS436120160FR" u="1"/>
        <s v="XS436173304FR" u="1"/>
        <s v="XS436305915FR" u="1"/>
        <s v="XS436386834FR" u="1"/>
        <s v="XS436404524FR" u="1"/>
        <s v="XS436641775FR" u="1"/>
        <s v="XS436642458FR" u="1"/>
        <s v="XS436645026FR" u="1"/>
        <s v="XS436645445FR" u="1"/>
        <s v="XS436645729FR" u="1"/>
        <s v="XS436645919FR" u="1"/>
        <s v="XS436646168FR" u="1"/>
        <s v="XS436646401FR" u="1"/>
        <s v="XS436651358FR" u="1"/>
        <s v="XS436655916FR" u="1"/>
        <s v="XS436656647FR" u="1"/>
        <s v="XS436673530FR" u="1"/>
        <s v="XS436674858FR" u="1"/>
        <s v="XS436675252FR" u="1"/>
        <s v="XS436676332FR" u="1"/>
        <s v="XS436676893FR" u="1"/>
        <s v="XS436678378FR" u="1"/>
        <s v="XS436678801FR" u="1"/>
        <s v="XS436679342FR" u="1"/>
        <s v="XS436680408FR" u="1"/>
        <s v="XS436970776FR" u="1"/>
        <s v="XS436979262FR" u="1"/>
        <s v="XS437003845FR" u="1"/>
        <s v="XS437006546FR" u="1"/>
        <s v="XS437023990FR" u="1"/>
        <s v="XS437034768FR" u="1"/>
        <s v="XS437035406FR" u="1"/>
        <s v="XS437182792FR" u="1"/>
        <s v="XS437186352FR" u="1"/>
        <s v="XS437186785FR" u="1"/>
        <s v="XS437282597FR" u="1"/>
        <s v="XS437441934FR" u="1"/>
        <s v="XS437443144FR" u="1"/>
        <s v="XS437644883FR" u="1"/>
        <s v="XS437649744FR" u="1"/>
        <s v="XS437726185FR" u="1"/>
        <s v="XS437767335FR" u="1"/>
        <s v="XS437772471FR" u="1"/>
        <s v="XS437989615FR" u="1"/>
        <s v="XS437989938FR" u="1"/>
        <s v="XS437990573FR" u="1"/>
        <s v="XS438070850FR" u="1"/>
        <s v="XS438071886FR" u="1"/>
        <s v="XS438126165FR" u="1"/>
        <s v="XS438137313FR" u="1"/>
        <s v="XT255317703TS" u="1"/>
        <s v="XT255343717TS" u="1"/>
        <s v="XT255349944TS" u="1"/>
        <s v="XT255371077TS" u="1"/>
        <s v="XT255397595TS" u="1"/>
        <s v="XT255399614TS" u="1"/>
        <s v="XT255477550TS" u="1"/>
        <s v="XT255509836TS" u="1"/>
        <s v="XT255513800TS" u="1"/>
        <s v="XT255518988TS" u="1"/>
        <s v="XT255525459TS" u="1"/>
        <s v="XT255541451TS" u="1"/>
        <s v="XT255541482TS" u="1"/>
        <s v="XT255551312TS" u="1"/>
        <s v="XT255566921TS" u="1"/>
        <s v="XT255568825TS" u="1"/>
        <s v="XT255574168TS" u="1"/>
        <s v="XT255574300TS" u="1"/>
        <s v="XT255576169TS" u="1"/>
        <s v="XT255588737TS" u="1"/>
        <s v="XT255597053TS" u="1"/>
        <s v="XT255603434TS" u="1"/>
        <s v="XT255622787TS" u="1"/>
        <s v="XT255634034TS" u="1"/>
        <s v="XT255641772TS" u="1"/>
        <s v="XT255642733TS" u="1"/>
        <s v="XT255647024TS" u="1"/>
        <s v="XT255649334TS" u="1"/>
        <s v="XT255654113TS" u="1"/>
        <s v="XT255686677TS" u="1"/>
        <s v="XT255687099TS" u="1"/>
        <s v="XT255703843TS" u="1"/>
        <s v="XT255706986TS" u="1"/>
        <s v="XT255707403TS" u="1"/>
        <s v="XT255714656TS" u="1"/>
        <s v="XT255715798TS" u="1"/>
        <s v="XT255718247TS" u="1"/>
        <s v="XT255721881TS" u="1"/>
        <s v="XT255722578TS" u="1"/>
        <s v="XT255731985TS" u="1"/>
        <s v="XT255737161TS" u="1"/>
        <s v="XT255738581TS" u="1"/>
        <s v="XT255739176TS" u="1"/>
        <s v="XT255749244TS" u="1"/>
        <s v="XT255757489TS" u="1"/>
        <s v="XT255765825TS" u="1"/>
        <s v="XT255773875TS" u="1"/>
        <s v="XT255779626TS" u="1"/>
        <s v="XT255783206TS" u="1"/>
        <s v="XT255784855TS" u="1"/>
        <s v="XT255788662TS" u="1"/>
        <s v="XT255804039TS" u="1"/>
        <s v="XT255807843TS" u="1"/>
        <s v="XT255837615TS" u="1"/>
        <s v="XT255844452TS" u="1"/>
        <s v="XT255844979TS" u="1"/>
        <s v="XT255848984TS" u="1"/>
        <s v="XT255852652TS" u="1"/>
        <s v="XT255856875TS" u="1"/>
        <s v="XT255857093TS" u="1"/>
        <s v="XT255858350TS" u="1"/>
        <s v="XT255870761TS" u="1"/>
        <s v="XT255882504TS" u="1"/>
        <s v="XT255883615TS" u="1"/>
        <s v="XT255890911TS" u="1"/>
        <s v="XT255907308TS" u="1"/>
        <s v="XT255911130TS" u="1"/>
        <s v="XT255919204TS" u="1"/>
        <s v="XT255961025TS" u="1"/>
        <s v="XT255966371TS" u="1"/>
        <s v="XT255972425TS" u="1"/>
        <s v="XT255981365TS" u="1"/>
        <s v="XT255991230TS" u="1"/>
        <s v="XT255992819TS" u="1"/>
        <s v="XT255997135TS" u="1"/>
        <s v="XT255997555TS" u="1"/>
        <s v="XT256002780TS" u="1"/>
        <s v="XT256043930TS" u="1"/>
        <s v="XT256044921TS" u="1"/>
        <s v="XT256053203TS" u="1"/>
        <s v="XT256062545TS" u="1"/>
        <s v="XT256082607TS" u="1"/>
        <s v="XT256110400TS" u="1"/>
        <s v="XT256120384TS" u="1"/>
        <s v="XT256123598TS" u="1"/>
        <s v="XT256124695TS" u="1"/>
        <s v="XT256126753TS" u="1"/>
        <s v="XT256133533TS" u="1"/>
        <s v="XT256142481TS" u="1"/>
        <s v="XT256145094TS" u="1"/>
        <s v="XT256146449TS" u="1"/>
        <s v="XT256154215TS" u="1"/>
        <s v="XT256156415TS" u="1"/>
        <s v="XT256164218TS" u="1"/>
        <s v="XT256165479TS" u="1"/>
        <s v="XT256166267TS" u="1"/>
        <s v="XT256173550TS" u="1"/>
        <s v="XT256185028TS" u="1"/>
        <s v="XT256187664TS" u="1"/>
        <s v="XT256189183TS" u="1"/>
        <s v="XT256196860TS" u="1"/>
        <s v="XT256207355TS" u="1"/>
        <s v="XT256208611TS" u="1"/>
        <s v="XT256213174TS" u="1"/>
        <s v="XT256215864TS" u="1"/>
        <s v="XT256218582TS" u="1"/>
        <s v="XT256221374TS" u="1"/>
        <s v="XT256229996TS" u="1"/>
        <s v="XT256232774TS" u="1"/>
        <s v="XT256233205TS" u="1"/>
        <s v="XT256234744TS" u="1"/>
        <s v="XT256235271TS" u="1"/>
        <s v="XT256236382TS" u="1"/>
        <s v="XT256241780TS" u="1"/>
        <s v="XT256243065TS" u="1"/>
        <s v="XT256243349TS" u="1"/>
        <s v="XT256244004TS" u="1"/>
        <s v="XT256244619TS" u="1"/>
        <s v="XT256249474TS" u="1"/>
        <s v="XT256250150TS" u="1"/>
        <s v="XT256254001TS" u="1"/>
        <s v="XT256256665TS" u="1"/>
        <s v="XT256257966TS" u="1"/>
        <s v="XT256260024TS" u="1"/>
        <s v="XT256263476TS" u="1"/>
        <s v="XT256263754TS" u="1"/>
        <s v="XT256263895TS" u="1"/>
        <s v="XT256269142TS" u="1"/>
        <s v="XT256275559TS" u="1"/>
        <s v="XT256276109TS" u="1"/>
        <s v="XT256283365TS" u="1"/>
        <s v="XT256284564TS" u="1"/>
        <s v="XT256284913TS" u="1"/>
        <s v="XT256291389TS" u="1"/>
        <s v="XT256292132TS" u="1"/>
        <s v="XT256299802TS" u="1"/>
        <s v="XT256311295TS" u="1"/>
        <s v="XT256311358TS" u="1"/>
        <s v="XT256317775TS" u="1"/>
        <s v="XT256324820TS" u="1"/>
        <s v="XT256334566TS" u="1"/>
        <s v="XT256338965TS" u="1"/>
        <s v="XT256342752TS" u="1"/>
        <s v="XT256343143TS" u="1"/>
        <s v="XT256361456TS" u="1"/>
        <s v="XT256365435TS" u="1"/>
        <s v="XT256367048TS" u="1"/>
        <s v="XT256368794TS" u="1"/>
        <s v="XT256370775TS" u="1"/>
        <s v="XT256371904TS" u="1"/>
        <s v="XT256385979TS" u="1"/>
        <s v="XT256389715TS" u="1"/>
        <s v="XT256391475TS" u="1"/>
        <s v="XT256394560TS" u="1"/>
        <s v="XT256402487TS" u="1"/>
        <s v="XT256404077TS" u="1"/>
        <s v="XT256404766TS" u="1"/>
        <s v="XT256407201TS" u="1"/>
        <s v="XT256409009TS" u="1"/>
        <s v="XT256411047TS" u="1"/>
        <s v="XT256439147TS" u="1"/>
        <s v="XT256444677TS" u="1"/>
        <s v="XT256453719TS" u="1"/>
        <s v="XT256455343TS" u="1"/>
        <s v="XT256465938TS" u="1"/>
        <s v="XT256466743TS" u="1"/>
        <s v="XT256470822TS" u="1"/>
        <s v="XT256473143TS" u="1"/>
        <s v="XT256478256TS" u="1"/>
        <s v="XT256486354TS" u="1"/>
        <s v="XT256501547TS" u="1"/>
        <s v="XT256506544TS" u="1"/>
        <s v="XT256506694TS" u="1"/>
        <s v="XT256506969TS" u="1"/>
        <s v="XT256518255TS" u="1"/>
        <s v="XT256518627TS" u="1"/>
        <s v="XT256523675TS" u="1"/>
        <s v="XT256528814TS" u="1"/>
        <s v="XT256529806TS" u="1"/>
        <s v="XT256532093TS" u="1"/>
        <s v="XT256535917TS" u="1"/>
        <s v="XT256552433TS" u="1"/>
        <s v="XT256552795TS" u="1"/>
        <s v="XT256563405TS" u="1"/>
        <s v="XT256584688TS" u="1"/>
        <s v="XT256607004TS" u="1"/>
        <s v="XT256611922TS" u="1"/>
        <s v="XT256619104TS" u="1"/>
        <s v="XT256625396TS" u="1"/>
        <s v="XT256629367TS" u="1"/>
        <s v="XT256638015TS" u="1"/>
        <s v="XT256644038TS" u="1"/>
        <s v="XT256651745TS" u="1"/>
        <s v="XT256657805TS" u="1"/>
        <s v="XT256670404TS" u="1"/>
        <s v="XT256673414TS" u="1"/>
        <s v="XT256673825TS" u="1"/>
        <s v="XT256680534TS" u="1"/>
        <s v="XT256685085TS" u="1"/>
        <s v="XT256688008TS" u="1"/>
        <s v="XT256689105TS" u="1"/>
        <s v="XT256689913TS" u="1"/>
        <s v="XT256690885TS" u="1"/>
        <s v="XT256693436TS" u="1"/>
        <s v="XT256693586TS" u="1"/>
        <s v="XT256693816TS" u="1"/>
        <s v="XT256694683TS" u="1"/>
        <s v="XT256698597TS" u="1"/>
        <s v="XT256699045TS" u="1"/>
        <s v="XT256703990TS" u="1"/>
        <s v="XT256704346TS" u="1"/>
        <s v="XT256707489TS" u="1"/>
        <s v="XT256708396TS" u="1"/>
        <s v="XT256712841TS" u="1"/>
        <s v="XT256719487TS" u="1"/>
        <s v="XT256728055TS" u="1"/>
        <s v="XT256732744TS" u="1"/>
        <s v="XT256733529TS" u="1"/>
        <s v="XT256735564TS" u="1"/>
        <s v="XT256741661TS" u="1"/>
        <s v="XT256742857TS" u="1"/>
        <s v="XT256745765TS" u="1"/>
        <s v="XT256753571TS" u="1"/>
        <s v="XT256759092TS" u="1"/>
        <s v="XT256766589TS" u="1"/>
        <s v="XT256771558TS" u="1"/>
        <s v="XT256772831TS" u="1"/>
        <s v="XT256775807TS" u="1"/>
        <s v="XT256777255TS" u="1"/>
        <s v="XT256778525TS" u="1"/>
        <s v="XT256781144TS" u="1"/>
        <s v="XT256793774TS" u="1"/>
        <s v="XT256794324TS" u="1"/>
        <s v="XT256803692TS" u="1"/>
        <s v="XT256807694TS" u="1"/>
        <s v="XT256817161TS" u="1"/>
        <s v="XT256823975TS" u="1"/>
        <s v="XT256826937TS" u="1"/>
        <s v="XT256835633TS" u="1"/>
        <s v="XT256840409TS" u="1"/>
        <s v="XT256851724TS" u="1"/>
        <s v="XT256856580TS" u="1"/>
        <s v="XT256871370TS" u="1"/>
        <s v="XT256880765TS" u="1"/>
        <s v="XT256883231TS" u="1"/>
        <s v="XT256889375TS" u="1"/>
        <s v="XT256892057TS" u="1"/>
        <s v="XT256903381TS" u="1"/>
        <s v="XT256917690TS" u="1"/>
        <s v="XT256943071TS" u="1"/>
        <s v="XT256944633TS" u="1"/>
        <s v="XT256949485TS" u="1"/>
        <s v="XT256957495TS" u="1"/>
        <s v="XT256959275TS" u="1"/>
        <s v="XT256975658TS" u="1"/>
        <s v="XT256978169TS" u="1"/>
        <s v="XT256978827TS" u="1"/>
        <s v="XT256984028TS" u="1"/>
        <s v="XT256986749TS" u="1"/>
        <s v="XT256991770TS" u="1"/>
        <s v="XT256992758TS" u="1"/>
        <s v="XT257007987TS" u="1"/>
        <s v="XT257013885TS" u="1"/>
        <s v="XT257014104TS" u="1"/>
        <s v="XT257025124TS" u="1"/>
        <s v="XT257026646TS" u="1"/>
        <s v="XT257038882TS" u="1"/>
        <s v="XT257046447TS" u="1"/>
        <s v="XT257049647TS" u="1"/>
        <s v="XT257052725TS" u="1"/>
        <s v="XT257057025TS" u="1"/>
        <s v="XT257071781TS" u="1"/>
        <s v="XT257080942TS" u="1"/>
        <s v="XT257091976TS" u="1"/>
        <s v="XT257099918TS" u="1"/>
        <s v="XT257103201TS" u="1"/>
        <s v="XT257111313TS" u="1"/>
        <s v="XT257121196TS" u="1"/>
        <s v="XT257121457TS" u="1"/>
        <s v="XT257123594TS" u="1"/>
        <s v="XT257130799TS" u="1"/>
        <s v="XT257137559TS" u="1"/>
        <s v="XT257137766TS" u="1"/>
        <s v="XT257137868TS" u="1"/>
        <s v="XT257139311TS" u="1"/>
        <s v="XT257146808TS" u="1"/>
        <s v="XT257148945TS" u="1"/>
        <s v="XT257155963TS" u="1"/>
        <s v="XT257167272TS" u="1"/>
        <s v="XT257175659TS" u="1"/>
        <s v="XT257180407TS" u="1"/>
        <s v="XT257180631TS" u="1"/>
        <s v="XT257186550TS" u="1"/>
        <s v="XT257187189TS" u="1"/>
        <s v="XT257187538TS" u="1"/>
        <s v="XT257189715TS" u="1"/>
        <s v="XT257189732TS" u="1"/>
        <s v="XT257191991TS" u="1"/>
        <s v="XT257193255TS" u="1"/>
        <s v="XT257194233TS" u="1"/>
        <s v="XT257196720TS" u="1"/>
        <s v="XT257205537TS" u="1"/>
        <s v="XT257210364TS" u="1"/>
        <s v="XT257211254TS" u="1"/>
        <s v="XT257221821TS" u="1"/>
        <s v="XT257224108TS" u="1"/>
        <s v="XT257227515TS" u="1"/>
        <s v="XT257229082TS" u="1"/>
        <s v="XT257233042TS" u="1"/>
        <s v="XT257235352TS" u="1"/>
        <s v="XT257241004TS" u="1"/>
        <s v="XT257241208TS" u="1"/>
        <s v="XT257245451TS" u="1"/>
        <s v="XT257248223TS" u="1"/>
        <s v="XT257248617TS" u="1"/>
        <s v="XT257251179TS" u="1"/>
        <s v="XT257255357TS" u="1"/>
        <s v="XT257259685TS" u="1"/>
        <s v="XT257260330TS" u="1"/>
        <s v="XT257275657TS" u="1"/>
        <s v="XT257276326TS" u="1"/>
        <s v="XT257279282TS" u="1"/>
        <s v="XT257282936TS" u="1"/>
        <s v="XT257285504TS" u="1"/>
        <s v="XT257287788TS" u="1"/>
        <s v="XT257291181TS" u="1"/>
        <s v="XT257299463TS" u="1"/>
        <s v="XT257303812TS" u="1"/>
        <s v="XT257310946TS" u="1"/>
        <s v="XT257312213TS" u="1"/>
        <s v="XT257312522TS" u="1"/>
        <s v="XT257315356TS" u="1"/>
        <s v="XT257318176TS" u="1"/>
        <s v="XT257327632TS" u="1"/>
        <s v="XT257327765TS" u="1"/>
        <s v="XT257329770TS" u="1"/>
        <s v="XT257337008TS" u="1"/>
        <s v="XT257340316TS" u="1"/>
        <s v="XT257373265TS" u="1"/>
        <s v="XT257374155TS" u="1"/>
        <s v="XT257383705TS" u="1"/>
        <s v="XT257390391TS" u="1"/>
        <s v="XT257396995TS" u="1"/>
        <s v="XT257403299TS" u="1"/>
        <s v="XT257420575TS" u="1"/>
        <s v="XT257422117TS" u="1"/>
        <s v="XT257422593TS" u="1"/>
        <s v="XT257426618TS" u="1"/>
        <s v="XT257433256TS" u="1"/>
        <s v="XT257439069TS" u="1"/>
        <s v="XT257445532TS" u="1"/>
        <s v="XT257477610TS" u="1"/>
        <s v="XT257493422TS" u="1"/>
        <s v="XT257507909TS" u="1"/>
        <s v="XT257509697TS" u="1"/>
        <s v="XT257510409TS" u="1"/>
        <s v="XT257516123TS" u="1"/>
        <s v="XT257517968TS" u="1"/>
        <s v="XT257520627TS" u="1"/>
        <s v="XT257522217TS" u="1"/>
        <s v="XT257529039TS" u="1"/>
        <s v="XT257531063TS" u="1"/>
        <s v="XT257536865TS" u="1"/>
        <s v="XT257551377TS" u="1"/>
        <s v="XT257551690TS" u="1"/>
        <s v="XT257552298TS" u="1"/>
        <s v="XT257553069TS" u="1"/>
        <s v="XT257557370TS" u="1"/>
        <s v="XT257561017TS" u="1"/>
        <s v="XT257561428TS" u="1"/>
        <s v="XT257567425TS" u="1"/>
        <s v="XT257572955TS" u="1"/>
        <s v="XT257576475TS" u="1"/>
        <s v="XT257580118TS" u="1"/>
        <s v="XT257586328TS" u="1"/>
        <s v="XT257588037TS" u="1"/>
        <s v="XT257589823TS" u="1"/>
        <s v="XT257591946TS" u="1"/>
        <s v="XT257592782TS" u="1"/>
        <s v="XT257594681TS" u="1"/>
        <s v="XT257596617TS" u="1"/>
        <s v="XT257616679TS" u="1"/>
        <s v="XT257625335TS" u="1"/>
        <s v="XT257661925TS" u="1"/>
        <s v="XT257673129TS" u="1"/>
        <s v="XT257675495TS" u="1"/>
        <s v="XT257686992TS" u="1"/>
        <s v="XT257699948TS" u="1"/>
        <s v="XT257704594TS" u="1"/>
        <s v="XT327553289TS" u="1"/>
        <s v="XT327553862TS" u="1"/>
        <s v="XT327558887TS" u="1"/>
        <s v="XT327649075TS" u="1"/>
        <s v="XT327677473TS" u="1"/>
        <s v="XT327677990TS" u="1"/>
        <s v="XT327701637TS" u="1"/>
        <s v="XT327725196TS" u="1"/>
        <s v="XT327787023TS" u="1"/>
        <s v="XT328262163TS" u="1"/>
        <s v="XT328334126TS" u="1"/>
        <s v="XT328569767TS" u="1"/>
        <s v="XT328572695TS" u="1"/>
        <s v="XT328596745TS" u="1"/>
        <s v="XT328605420TS" u="1"/>
        <s v="XT328649227TS" u="1"/>
        <s v="XT413264982TS" u="1"/>
        <s v="XT413297725TS" u="1"/>
        <s v="XT413301504TS" u="1"/>
        <s v="XT413304871TS" u="1"/>
        <s v="XT413318249TS" u="1"/>
        <s v="XT413319791TS" u="1"/>
        <s v="XT413322243TS" u="1"/>
        <s v="XT413324902TS" u="1"/>
        <s v="XT413338243TS" u="1"/>
        <s v="XT413344270TS" u="1"/>
        <s v="XT413350669TS" u="1"/>
        <s v="XT413359685TS" u="1"/>
        <s v="XT413360405TS" u="1"/>
        <s v="XT413360697TS" u="1"/>
        <s v="XT413365371TS" u="1"/>
        <s v="XT413365500TS" u="1"/>
        <s v="XT413368510TS" u="1"/>
        <s v="XT413375175TS" u="1"/>
        <s v="XT413375229TS" u="1"/>
        <s v="XT413379146TS" u="1"/>
        <s v="XT413379897TS" u="1"/>
        <s v="XT413380609TS" u="1"/>
        <s v="XT413381003TS" u="1"/>
        <s v="XT413381873TS" u="1"/>
        <s v="XT413384835TS" u="1"/>
        <s v="XT413386796TS" u="1"/>
        <s v="XT413387417TS" u="1"/>
        <s v="XT413388077TS" u="1"/>
        <s v="XT413388315TS" u="1"/>
        <s v="XT413388593TS" u="1"/>
        <s v="XT413389599TS" u="1"/>
        <s v="XT413390230TS" u="1"/>
        <s v="XT413390291TS" u="1"/>
        <s v="XT413390711TS" u="1"/>
        <s v="XT413393409TS" u="1"/>
        <s v="XT413393899TS" u="1"/>
        <s v="XT413394205TS" u="1"/>
        <s v="XT413396060TS" u="1"/>
        <s v="XT413397207TS" u="1"/>
        <s v="XT413397388TS" u="1"/>
        <s v="XT413397873TS" u="1"/>
        <s v="XT413398088TS" u="1"/>
        <s v="XT413398896TS" u="1"/>
        <s v="XT413399976TS" u="1"/>
        <s v="XT413403171TS" u="1"/>
        <s v="XT413404185TS" u="1"/>
        <s v="XT413404530TS" u="1"/>
        <s v="XT413405362TS" u="1"/>
        <s v="XT413406439TS" u="1"/>
        <s v="XT413407275TS" u="1"/>
        <s v="XT413407567TS" u="1"/>
        <s v="XT413407655TS" u="1"/>
        <s v="XT413407672TS" u="1"/>
        <s v="XT413411589TS" u="1"/>
        <s v="XT413411884TS" u="1"/>
        <s v="XT413414276TS" u="1"/>
        <s v="XT413418180TS" u="1"/>
        <s v="XT413418220TS" u="1"/>
        <s v="XT413418233TS" u="1"/>
        <s v="XT413418278TS" u="1"/>
        <s v="XT413418896TS" u="1"/>
        <s v="XT413419066TS" u="1"/>
        <s v="XT413419698TS" u="1"/>
        <s v="XT413421294TS" u="1"/>
        <s v="XT413421379TS" u="1"/>
        <s v="XT413422723TS" u="1"/>
        <s v="XT413424596TS" u="1"/>
        <s v="XT413427703TS" u="1"/>
        <s v="XT413427941TS" u="1"/>
        <s v="XT413428981TS" u="1"/>
        <s v="XT413430662TS" u="1"/>
        <s v="XT413431345TS" u="1"/>
        <s v="XT413431950TS" u="1"/>
        <s v="XT413431985TS" u="1"/>
        <s v="XT413432368TS" u="1"/>
        <s v="XT413433876TS" u="1"/>
        <s v="XT413435302TS" u="1"/>
        <s v="XT413442833TS" u="1"/>
        <s v="XT413444975TS" u="1"/>
        <s v="XT413445392TS" u="1"/>
        <s v="XT413446089TS" u="1"/>
        <s v="XT413446424TS" u="1"/>
        <s v="XT413448615TS" u="1"/>
        <s v="XT413448907TS" u="1"/>
        <s v="XT413450993TS" u="1"/>
        <s v="XT413452169TS" u="1"/>
        <s v="XT413456735TS" u="1"/>
        <s v="XT413456925TS" u="1"/>
        <s v="XT413463467TS" u="1"/>
        <s v="XT413464374TS" u="1"/>
        <s v="XT413464595TS" u="1"/>
        <s v="XT413467282TS" u="1"/>
        <s v="XT413467486TS" u="1"/>
        <s v="XT413467906TS" u="1"/>
        <s v="XT413468521TS" u="1"/>
        <s v="XT413468606TS" u="1"/>
        <s v="XT413469840TS" u="1"/>
        <s v="XT413470065TS" u="1"/>
        <s v="XT413472027TS" u="1"/>
        <s v="XT413472194TS" u="1"/>
        <s v="XT413474986TS" u="1"/>
        <s v="XT413475261TS" u="1"/>
        <s v="XT413480160TS" u="1"/>
        <s v="XT413481386TS" u="1"/>
        <s v="XT413484317TS" u="1"/>
        <s v="XT413488588TS" u="1"/>
        <s v="XT413489481TS" u="1"/>
        <s v="XT413489932TS" u="1"/>
        <s v="XT413490215TS" u="1"/>
        <s v="XT413490808TS" u="1"/>
        <s v="XT413493384TS" u="1"/>
        <s v="XT413493968TS" u="1"/>
        <s v="XT413494022TS" u="1"/>
        <s v="XT413494671TS" u="1"/>
        <s v="XT413495677TS" u="1"/>
        <s v="XT413502639TS" u="1"/>
        <s v="XT413506803TS" u="1"/>
        <s v="XT413506998TS" u="1"/>
        <s v="XT413509380TS" u="1"/>
        <s v="XT413510198TS" u="1"/>
        <s v="XT413510476TS" u="1"/>
        <s v="XT413511220TS" u="1"/>
        <s v="XT413511281TS" u="1"/>
        <s v="XT413511661TS" u="1"/>
        <s v="XT413511701TS" u="1"/>
        <s v="XT413511940TS" u="1"/>
        <s v="XT413513591TS" u="1"/>
        <s v="XT413521791TS" u="1"/>
        <s v="XT413522253TS" u="1"/>
        <s v="XT413522298TS" u="1"/>
        <s v="XT413524020TS" u="1"/>
        <s v="XT413524909TS" u="1"/>
        <s v="XT413530793TS" u="1"/>
        <s v="XT413531913TS" u="1"/>
        <s v="XT413533070TS" u="1"/>
        <s v="XT413533772TS" u="1"/>
        <s v="XT413534225TS" u="1"/>
        <s v="XT413534265TS" u="1"/>
        <s v="XT413536306TS" u="1"/>
        <s v="XT413537037TS" u="1"/>
        <s v="XT413537448TS" u="1"/>
        <s v="XT413540875TS" u="1"/>
        <s v="XT413540929TS" u="1"/>
        <s v="XT413541734TS" u="1"/>
        <s v="XT413542540TS" u="1"/>
        <s v="XT413543616TS" u="1"/>
        <s v="XT413544435TS" u="1"/>
        <s v="XT413546158TS" u="1"/>
        <s v="XT413546379TS" u="1"/>
        <s v="XT413546983TS" u="1"/>
        <s v="XT413548176TS" u="1"/>
        <s v="XT413548825TS" u="1"/>
        <s v="XT413549123TS" u="1"/>
        <s v="XT413550271TS" u="1"/>
        <s v="XT413551161TS" u="1"/>
        <s v="XT413551997TS" u="1"/>
        <s v="XT413552391TS" u="1"/>
        <s v="XT413555340TS" u="1"/>
        <s v="XT413555441TS" u="1"/>
        <s v="XT413555764TS" u="1"/>
        <s v="XT413556190TS" u="1"/>
        <s v="XT413556447TS" u="1"/>
        <s v="XT413556725TS" u="1"/>
        <s v="XT413557076TS" u="1"/>
        <s v="XT413557725TS" u="1"/>
        <s v="XT413560061TS" u="1"/>
        <s v="XT413560075TS" u="1"/>
        <s v="XT413560225TS" u="1"/>
        <s v="XT413560883TS" u="1"/>
        <s v="XT413561708TS" u="1"/>
        <s v="XT413564001TS" u="1"/>
        <s v="XT413565205TS" u="1"/>
        <s v="XT413566373TS" u="1"/>
        <s v="XT413567229TS" u="1"/>
        <s v="XT413570846TS" u="1"/>
        <s v="XT413572643TS" u="1"/>
        <s v="XT413574074TS" u="1"/>
        <s v="XT413574627TS" u="1"/>
        <s v="XT413574729TS" u="1"/>
        <s v="XT413575145TS" u="1"/>
        <s v="XT413578592TS" u="1"/>
        <s v="XT413579292TS" u="1"/>
        <s v="XT413579880TS" u="1"/>
        <s v="XT413581225TS" u="1"/>
        <s v="XT413581693TS" u="1"/>
        <s v="XT413582861TS" u="1"/>
        <s v="XT413583646TS" u="1"/>
        <s v="XT413583779TS" u="1"/>
        <s v="XT413584227TS" u="1"/>
        <s v="XT413595587TS" u="1"/>
        <s v="XT413596582TS" u="1"/>
        <s v="XT413598521TS" u="1"/>
        <s v="XT413600066TS" u="1"/>
        <s v="XT413602380TS" u="1"/>
        <s v="XT413602915TS" u="1"/>
        <s v="XT413604332TS" u="1"/>
        <s v="XT413605488TS" u="1"/>
        <s v="XT413606850TS" u="1"/>
        <s v="XT413606863TS" u="1"/>
        <s v="XT413607435TS" u="1"/>
        <s v="XT413607492TS" u="1"/>
        <s v="XT413607784TS" u="1"/>
        <s v="XT413609391TS" u="1"/>
        <s v="XT413611761TS" u="1"/>
        <s v="XT413615383TS" u="1"/>
        <s v="XT413617543TS" u="1"/>
        <s v="XT413618314TS" u="1"/>
        <s v="XT413621741TS" u="1"/>
        <s v="XT413622897TS" u="1"/>
        <s v="XT413623359TS" u="1"/>
        <s v="XT413623478TS" u="1"/>
        <s v="XT413624717TS" u="1"/>
        <s v="XT413625363TS" u="1"/>
        <s v="XT413625916TS" u="1"/>
        <s v="XT413627130TS" u="1"/>
        <s v="XT413628413TS" u="1"/>
        <s v="XT413629215TS" u="1"/>
        <s v="XT413629334TS" u="1"/>
        <s v="XT413629776TS" u="1"/>
        <s v="XT413629833TS" u="1"/>
        <s v="XT413630730TS" u="1"/>
        <s v="XT413631488TS" u="1"/>
        <s v="XT413631633TS" u="1"/>
        <s v="XT413632885TS" u="1"/>
        <s v="XT413633400TS" u="1"/>
        <s v="XT413638319TS" u="1"/>
        <s v="XT413638441TS" u="1"/>
        <s v="XT413638755TS" u="1"/>
        <s v="XT413639098TS" u="1"/>
        <s v="XT413639328TS" u="1"/>
        <s v="XT413639671TS" u="1"/>
        <s v="XT413641454TS" u="1"/>
        <s v="XT413641539TS" u="1"/>
        <s v="XT413642976TS" u="1"/>
        <s v="XT413643225TS" u="1"/>
        <s v="XT413643509TS" u="1"/>
        <s v="XT413643530TS" u="1"/>
        <s v="XT413643954TS" u="1"/>
        <s v="XT413645456TS" u="1"/>
        <s v="XT413646071TS" u="1"/>
        <s v="XT413649078TS" u="1"/>
        <s v="XT413650646TS" u="1"/>
        <s v="XT413651876TS" u="1"/>
        <s v="XT413652029TS" u="1"/>
        <s v="XT413654104TS" u="1"/>
        <s v="XT413654299TS" u="1"/>
        <s v="XT413654356TS" u="1"/>
        <s v="XT413655878TS" u="1"/>
        <s v="XT413659217TS" u="1"/>
        <s v="XT413661269TS" u="1"/>
        <s v="XT413661913TS" u="1"/>
        <s v="XT413662128TS" u="1"/>
        <s v="XT413662587TS" u="1"/>
        <s v="XT413663313TS" u="1"/>
        <s v="XT413663738TS" u="1"/>
        <s v="XT413664225TS" u="1"/>
        <s v="XT413664512TS" u="1"/>
        <s v="XT413664968TS" u="1"/>
        <s v="XT413666005TS" u="1"/>
        <s v="XT413666527TS" u="1"/>
        <s v="XT413666575TS" u="1"/>
        <s v="XT413667920TS" u="1"/>
        <s v="XT413670994TS" u="1"/>
        <s v="XT413672275TS" u="1"/>
        <s v="XT413673488TS" u="1"/>
        <s v="XT413673783TS" u="1"/>
        <s v="XT413674863TS" u="1"/>
        <s v="XT413677096TS" u="1"/>
        <s v="XT413677621TS" u="1"/>
        <s v="XT413677811TS" u="1"/>
        <s v="XT413679287TS" u="1"/>
        <s v="XT413679772TS" u="1"/>
        <s v="XT413680285TS" u="1"/>
        <s v="XT413680339TS" u="1"/>
        <s v="XT413681042TS" u="1"/>
        <s v="XT413681201TS" u="1"/>
        <s v="XT413681921TS" u="1"/>
        <s v="XT413682269TS" u="1"/>
        <s v="XT413684052TS" u="1"/>
        <s v="XT413684605TS" u="1"/>
        <s v="XT413686172TS" u="1"/>
        <s v="XT413686190TS" u="1"/>
        <s v="XT413687323TS" u="1"/>
        <s v="XT413687717TS" u="1"/>
        <s v="XT413687875TS" u="1"/>
        <s v="XT413688315TS" u="1"/>
        <s v="XT413688584TS" u="1"/>
        <s v="XT413690129TS" u="1"/>
        <s v="XT413690795TS" u="1"/>
        <s v="XT413690906TS" u="1"/>
        <s v="XT413692045TS" u="1"/>
        <s v="XT413693690TS" u="1"/>
        <s v="XT413694602TS" u="1"/>
        <s v="XT413696360TS" u="1"/>
        <s v="XT413697277TS" u="1"/>
        <s v="XT413697303TS" u="1"/>
        <s v="XT413697396TS" u="1"/>
        <s v="XT413697714TS" u="1"/>
        <s v="XT413698140TS" u="1"/>
        <s v="XT413698649TS" u="1"/>
        <s v="XT413698958TS" u="1"/>
        <s v="XT413700064TS" u="1"/>
        <s v="XT413702935TS" u="1"/>
        <s v="XT413703785TS" u="1"/>
        <s v="XT413704830TS" u="1"/>
        <s v="XT413705035TS" u="1"/>
        <s v="XT413706226TS" u="1"/>
        <s v="XT413706668TS" u="1"/>
        <s v="XT413708139TS" u="1"/>
        <s v="XT413708173TS" u="1"/>
        <s v="XT413708845TS" u="1"/>
        <s v="XT413709029TS" u="1"/>
        <s v="XT413710265TS" u="1"/>
        <s v="XT413710781TS" u="1"/>
        <s v="XT413713831TS" u="1"/>
        <s v="XT413714749TS" u="1"/>
        <s v="XT413716957TS" u="1"/>
        <s v="XT413722436TS" u="1"/>
        <s v="XT413724295TS" u="1"/>
        <s v="XT413726897TS" u="1"/>
        <s v="XT413728120TS" u="1"/>
        <s v="XT413729111TS" u="1"/>
        <s v="XT413729519TS" u="1"/>
        <s v="XT413730049TS" u="1"/>
        <s v="XT413730295TS" u="1"/>
        <s v="XT413731937TS" u="1"/>
        <s v="XT413734448TS" u="1"/>
        <s v="XT413734615TS" u="1"/>
        <s v="XT413735491TS" u="1"/>
        <s v="XT413736188TS" u="1"/>
        <s v="XT413737577TS" u="1"/>
        <s v="XT413737798TS" u="1"/>
        <s v="XT413738201TS" u="1"/>
        <s v="XT413738325TS" u="1"/>
        <s v="XT413738609TS" u="1"/>
        <s v="XT413739105TS" u="1"/>
        <s v="XT413739989TS" u="1"/>
        <s v="XT413741024TS" u="1"/>
        <s v="XT413741829TS" u="1"/>
        <s v="XT413743524TS" u="1"/>
        <s v="XT413743643TS" u="1"/>
        <s v="XT413744975TS" u="1"/>
        <s v="XT413747336TS" u="1"/>
        <s v="XT413748623TS" u="1"/>
        <s v="XT413748711TS" u="1"/>
        <s v="XT413749779TS" u="1"/>
        <s v="XT413750851TS" u="1"/>
        <s v="XT413751021TS" u="1"/>
        <s v="XT413751888TS" u="1"/>
        <s v="XT413752146TS" u="1"/>
        <s v="XT413752150TS" u="1"/>
        <s v="XT413752265TS" u="1"/>
        <s v="XT413752353TS" u="1"/>
        <s v="XT413752906TS" u="1"/>
        <s v="XT413752945TS" u="1"/>
        <s v="XT413753950TS" u="1"/>
        <s v="XT413754181TS" u="1"/>
        <s v="XT413755377TS" u="1"/>
        <s v="XT413756134TS" u="1"/>
        <s v="XT413756372TS" u="1"/>
        <s v="XT413756528TS" u="1"/>
        <s v="XT413756593TS" u="1"/>
        <s v="XT413756766TS" u="1"/>
        <s v="XT413756854TS" u="1"/>
        <s v="XT413756942TS" u="1"/>
        <s v="XT413757850TS" u="1"/>
        <s v="XT413759935TS" u="1"/>
        <s v="XT413760085TS" u="1"/>
        <s v="XT413760540TS" u="1"/>
        <s v="XT413765309TS" u="1"/>
        <s v="XT413767295TS" u="1"/>
        <s v="XT413767477TS" u="1"/>
        <s v="XT413767786TS" u="1"/>
        <s v="XT413768146TS" u="1"/>
        <s v="XT413768821TS" u="1"/>
        <s v="XT413769172TS" u="1"/>
        <s v="XT413769645TS" u="1"/>
        <s v="XT413769901TS" u="1"/>
        <s v="XT413770533TS" u="1"/>
        <s v="XT413770799TS" u="1"/>
        <s v="XT413771882TS" u="1"/>
        <s v="XT413771967TS" u="1"/>
        <s v="XT413772171TS" u="1"/>
        <s v="XT413773455TS" u="1"/>
        <s v="XT413773781TS" u="1"/>
        <s v="XT413774243TS" u="1"/>
        <s v="XT413774314TS" u="1"/>
        <s v="XT413774711TS" u="1"/>
        <s v="XT413775354TS" u="1"/>
        <s v="XT413775500TS" u="1"/>
        <s v="XT413775632TS" u="1"/>
        <s v="XT413775840TS" u="1"/>
        <s v="XT413776258TS" u="1"/>
        <s v="XT413777165TS" u="1"/>
        <s v="XT413777324TS" u="1"/>
        <s v="XT413778965TS" u="1"/>
        <s v="XT413781598TS" u="1"/>
        <s v="XT413782620TS" u="1"/>
        <s v="XT413783660TS" u="1"/>
        <s v="XT413784435TS" u="1"/>
        <s v="XT413785833TS" u="1"/>
        <s v="XT413787468TS" u="1"/>
        <s v="XT413788551TS" u="1"/>
        <s v="XT413788738TS" u="1"/>
        <s v="XT413789203TS" u="1"/>
        <s v="XT413789605TS" u="1"/>
        <s v="XT413791309TS" u="1"/>
        <s v="XT413792233TS" u="1"/>
        <s v="XT413792485TS" u="1"/>
        <s v="XT413792879TS" u="1"/>
        <s v="XT413793106TS" u="1"/>
        <s v="XT413793429TS" u="1"/>
        <s v="XT413793582TS" u="1"/>
        <s v="XT413794628TS" u="1"/>
        <s v="XT413796558TS" u="1"/>
        <s v="XT413796561TS" u="1"/>
        <s v="XT413796955TS" u="1"/>
        <s v="XT413800221TS" u="1"/>
        <s v="XT413800283TS" u="1"/>
        <s v="XT413800558TS" u="1"/>
        <s v="XT413800796TS" u="1"/>
        <s v="XT413801213TS" u="1"/>
        <s v="XT413801332TS" u="1"/>
        <s v="XT413801496TS" u="1"/>
        <s v="XT413801955TS" u="1"/>
        <s v="XT413802151TS" u="1"/>
        <s v="XT413802633TS" u="1"/>
        <s v="XT413802837TS" u="1"/>
        <s v="XT413802899TS" u="1"/>
        <s v="XT413802908TS" u="1"/>
        <s v="XT413803470TS" u="1"/>
        <s v="XT413803599TS" u="1"/>
        <s v="XT413803642TS" u="1"/>
        <s v="XT413805759TS" u="1"/>
        <s v="XT413805921TS" u="1"/>
        <s v="XT413806391TS" u="1"/>
        <s v="XT413807091TS" u="1"/>
        <s v="XT413807162TS" u="1"/>
        <s v="XT413807689TS" u="1"/>
        <s v="XT413807803TS" u="1"/>
        <s v="XT413807865TS" u="1"/>
        <s v="XT413807940TS" u="1"/>
        <s v="XT413808123TS" u="1"/>
        <s v="XT413808548TS" u="1"/>
        <s v="XT413808738TS" u="1"/>
        <s v="XT413809469TS" u="1"/>
        <s v="XT413810285TS" u="1"/>
        <s v="XT413810396TS" u="1"/>
        <s v="XT413811312TS" u="1"/>
        <s v="XT413811357TS" u="1"/>
        <s v="XT413811895TS" u="1"/>
        <s v="XT413812406TS" u="1"/>
        <s v="XT413813525TS" u="1"/>
        <s v="XT413814591TS" u="1"/>
        <s v="XT413815328TS" u="1"/>
        <s v="XT413816439TS" u="1"/>
        <s v="XT413817139TS" u="1"/>
        <s v="XT413817156TS" u="1"/>
        <s v="XT413817187TS" u="1"/>
        <s v="XT413817448TS" u="1"/>
        <s v="XT413819174TS" u="1"/>
        <s v="XT413820084TS" u="1"/>
        <s v="XT413820141TS" u="1"/>
        <s v="XT413820549TS" u="1"/>
        <s v="XT413820773TS" u="1"/>
        <s v="XT413820901TS" u="1"/>
        <s v="XT413821045TS" u="1"/>
        <s v="XT413821805TS" u="1"/>
        <s v="XT413822669TS" u="1"/>
        <s v="XT413823298TS" u="1"/>
        <s v="XT413823806TS" u="1"/>
        <s v="XT413825651TS" u="1"/>
        <s v="XT413826453TS" u="1"/>
        <s v="XT413829242TS" u="1"/>
        <s v="XT413829622TS" u="1"/>
        <s v="XT413829738TS" u="1"/>
        <s v="XT413831382TS" u="1"/>
        <s v="XT413831802TS" u="1"/>
        <s v="XT413832391TS" u="1"/>
        <s v="XT413834168TS" u="1"/>
        <s v="XT413834185TS" u="1"/>
        <s v="XT413835194TS" u="1"/>
        <s v="XT413835398TS" u="1"/>
        <s v="XT413835438TS" u="1"/>
        <s v="XT413837155TS" u="1"/>
        <s v="XT413838814TS" u="1"/>
        <s v="XT413840469TS" u="1"/>
        <s v="XT413841645TS" u="1"/>
        <s v="XT413841915TS" u="1"/>
        <s v="XT413842819TS" u="1"/>
        <s v="XT413844735TS" u="1"/>
        <s v="XT413847453TS" u="1"/>
        <s v="XT413848365TS" u="1"/>
        <s v="XT413848900TS" u="1"/>
        <s v="XT413849644TS" u="1"/>
        <s v="XT413851299TS" u="1"/>
        <s v="XT413853048TS" u="1"/>
        <s v="XT413853516TS" u="1"/>
        <s v="XT413853927TS" u="1"/>
        <s v="XT413854304TS" u="1"/>
        <s v="XT413855295TS" u="1"/>
        <s v="XT413858500TS" u="1"/>
        <s v="XT413859479TS" u="1"/>
        <s v="XT413859916TS" u="1"/>
        <s v="XT413860208TS" u="1"/>
        <s v="XT413861778TS" u="1"/>
        <s v="XT413862084TS" u="1"/>
        <s v="XT413862172TS" u="1"/>
        <s v="XT413863527TS" u="1"/>
        <s v="XT413863884TS" u="1"/>
        <s v="XT413865338TS" u="1"/>
        <s v="XT413866055TS" u="1"/>
        <s v="XT413866259TS" u="1"/>
        <s v="XT413866571TS" u="1"/>
        <s v="XT413867206TS" u="1"/>
        <s v="XT413867815TS" u="1"/>
        <s v="XT413869065TS" u="1"/>
        <s v="XT413869887TS" u="1"/>
        <s v="XT413870050TS" u="1"/>
        <s v="XT413871925TS" u="1"/>
        <s v="XT413873175TS" u="1"/>
        <s v="XT413873303TS" u="1"/>
        <s v="XT413873630TS" u="1"/>
        <s v="XT413874312TS" u="1"/>
        <s v="XT413874595TS" u="1"/>
        <s v="XT413875247TS" u="1"/>
        <s v="XT413875318TS" u="1"/>
        <s v="XT413875896TS" u="1"/>
        <s v="XT413876239TS" u="1"/>
        <s v="XT413876295TS" u="1"/>
        <s v="XT413876358TS" u="1"/>
        <s v="XT413876375TS" u="1"/>
        <s v="XT413876636TS" u="1"/>
        <s v="XT413877883TS" u="1"/>
        <s v="XT413879650TS" u="1"/>
        <s v="XT413879986TS" u="1"/>
        <s v="XT413880105TS" u="1"/>
        <s v="XT413880627TS" u="1"/>
        <s v="XT413881052TS" u="1"/>
        <s v="XT413882336TS" u="1"/>
        <s v="XT413882415TS" u="1"/>
        <s v="XT413884840TS" u="1"/>
        <s v="XT413885862TS" u="1"/>
        <s v="XT413887934TS" u="1"/>
        <s v="XT413888603TS" u="1"/>
        <s v="XT413888648TS" u="1"/>
        <s v="XT413889833TS" u="1"/>
        <s v="XT413890108TS" u="1"/>
        <s v="XT413890505TS" u="1"/>
        <s v="XT413895697TS" u="1"/>
        <s v="XT413896105TS" u="1"/>
        <s v="XT413897790TS" u="1"/>
        <s v="XT413898305TS" u="1"/>
        <s v="XT413898336TS" u="1"/>
        <s v="XT413898526TS" u="1"/>
        <s v="XT413898543TS" u="1"/>
        <s v="XT413899274TS" u="1"/>
        <s v="XT413899359TS" u="1"/>
        <s v="XT413901786TS" u="1"/>
        <s v="XT413902319TS" u="1"/>
        <s v="XT413903645TS" u="1"/>
        <s v="XU033562508EE" u="1"/>
        <s v="XU033590194EE" u="1"/>
        <s v="XU033590203EE" u="1"/>
        <s v="XU033630843EE" u="1"/>
        <s v="XU033630857EE" u="1"/>
        <s v="XU033648610EE" u="1"/>
        <s v="XU033649955EE" u="1"/>
        <s v="XU033650940EE" u="1"/>
        <s v="XU033650953EE" u="1"/>
        <s v="XU033650967EE" u="1"/>
        <s v="XU033650975EE" u="1"/>
        <s v="XU033700076EE" u="1"/>
        <s v="XU033737907EE" u="1"/>
        <s v="XU033770531EE" u="1"/>
        <s v="XU033770545EE" u="1"/>
        <s v="XU033770559EE" u="1"/>
        <s v="XU033770562EE" u="1"/>
        <s v="XW244920294JF" u="1"/>
        <s v="XW244948964JF" u="1"/>
        <s v="XW245281332JF" u="1"/>
        <s v="XW246339232JF" u="1"/>
        <s v="XW246617143JF" u="1"/>
        <s v="XW246729737JF" u="1"/>
        <s v="XW247008515JF" u="1"/>
        <s v="XW247008529JF" u="1"/>
        <s v="XW247029648JF" u="1"/>
        <s v="XW247348607JF" u="1"/>
        <s v="XW247350000JF" u="1"/>
        <s v="XW247350336JF" u="1"/>
        <s v="XW247351420JF" u="1"/>
        <s v="XW247359896JF" u="1"/>
        <s v="XW247645225JF" u="1"/>
        <s v="XW247820397JF" u="1"/>
        <s v="XW248121825JF" u="1"/>
        <s v="XW248303425JF" u="1"/>
        <s v="XW248320786JF" u="1"/>
        <s v="XW248475774JF" u="1"/>
        <s v="XW248533477JF" u="1"/>
        <s v="XW248564810JF" u="1"/>
        <s v="XW248567966JF" u="1"/>
        <s v="XW248893594JF" u="1"/>
        <s v="XW249262824JF" u="1"/>
        <s v="XW249740541JF" u="1"/>
        <s v="XW250052213JF" u="1"/>
        <s v="XW250066813JF" u="1"/>
        <s v="XW250382594JF" u="1"/>
        <s v="XW250389725JF" u="1"/>
        <s v="XW250460314JF" u="1"/>
        <s v="XW250464850JF" u="1"/>
        <s v="XW250465965JF" u="1"/>
        <s v="XW250689606JF" u="1"/>
        <s v="XW250743077JF" u="1"/>
        <s v="XW251081984JF" u="1"/>
        <s v="XW251100502JF" u="1"/>
        <s v="XW251564620JF" u="1"/>
        <s v="XW251661799JF" u="1"/>
        <s v="XW251962516JF" u="1"/>
        <s v="XW251993898JF" u="1"/>
        <s v="XW252113459JF" u="1"/>
        <s v="XW252277775JF" u="1"/>
        <s v="XW252399218JF" u="1"/>
        <s v="XY513938934JB" u="1"/>
        <s v="XY513940941JB" u="1"/>
        <s v="XY513951065JB" u="1"/>
        <s v="XF138956782FR" u="1"/>
        <s v="XF138984528FR" u="1"/>
        <s v="XF138988989FR" u="1"/>
        <s v="XF138993621FR" u="1"/>
        <s v="XF139059424FR" u="1"/>
        <s v="XF139135196FR" u="1"/>
        <s v="XF139148875FR" u="1"/>
        <s v="XF139157395FR" u="1"/>
        <s v="XF139157452FR" u="1"/>
        <s v="XF139157660FR" u="1"/>
        <s v="XF139160920FR" u="1"/>
        <s v="XF139207026FR" u="1"/>
        <s v="XF139209075FR" u="1"/>
        <s v="XF139285292FR" u="1"/>
        <s v="XF139297579FR" u="1"/>
        <s v="XF139303169FR" u="1"/>
        <s v="XF139356095FR" u="1"/>
        <s v="XF139357122FR" u="1"/>
        <s v="XF139357290FR" u="1"/>
        <s v="XF139357635FR" u="1"/>
        <s v="XF139357975FR" u="1"/>
        <s v="XF139358321FR" u="1"/>
        <s v="XF139482350FR" u="1"/>
        <s v="XF139550094FR" u="1"/>
        <s v="XF139551364FR" u="1"/>
        <s v="XF139555383FR" u="1"/>
        <s v="XF139583438FR" u="1"/>
        <s v="XF139585592FR" u="1"/>
        <s v="XF139585677FR" u="1"/>
        <s v="XF139624398FR" u="1"/>
        <s v="XF139650733FR" u="1"/>
        <s v="XF139732619FR" u="1"/>
        <s v="XF139732843FR" u="1"/>
        <s v="XF139738364FR" u="1"/>
        <s v="XF139739872FR" u="1"/>
        <s v="XF139740204FR" u="1"/>
        <s v="XF139740408FR" u="1"/>
        <s v="XF139743506FR" u="1"/>
        <s v="XF139743934FR" u="1"/>
        <s v="XF139748843FR" u="1"/>
        <s v="XF139819403FR" u="1"/>
        <s v="XF139819522FR" u="1"/>
        <s v="XF139819641FR" u="1"/>
        <s v="XF139865513FR" u="1"/>
        <s v="XF139866054FR" u="1"/>
        <s v="XF139918304FR" u="1"/>
        <s v="XF140048066FR" u="1"/>
        <s v="XF140058443FR" u="1"/>
        <s v="XF140063134FR" u="1"/>
        <s v="XF140102028FR" u="1"/>
        <s v="XF140104899FR" u="1"/>
        <s v="XF140105435FR" u="1"/>
        <s v="XF140105571FR" u="1"/>
        <s v="XF140105625FR" u="1"/>
        <s v="XF140106016FR" u="1"/>
        <s v="XF140106603FR" u="1"/>
        <s v="XF140159892FR" u="1"/>
        <s v="XF140198763FR" u="1"/>
        <s v="XF140213620FR" u="1"/>
        <s v="XF140213770FR" u="1"/>
        <s v="XF140235727FR" u="1"/>
        <s v="XF140236991FR" u="1"/>
        <s v="XF140264652FR" u="1"/>
        <s v="XF140265454FR" u="1"/>
        <s v="XF140290017FR" u="1"/>
        <s v="XF140294827FR" u="1"/>
        <s v="XF140302316FR" u="1"/>
        <s v="XF140335172FR" u="1"/>
        <s v="XF140338593FR" u="1"/>
        <s v="XF140370506FR" u="1"/>
        <s v="XF140413586FR" u="1"/>
        <s v="XF140418566FR" u="1"/>
        <s v="XF140430828FR" u="1"/>
        <s v="XF140467451FR" u="1"/>
        <s v="XF140467540FR" u="1"/>
        <s v="XF140467641FR" u="1"/>
        <s v="XF140468956FR" u="1"/>
        <s v="XF140479772FR" u="1"/>
        <s v="XF140480679FR" u="1"/>
        <s v="XF140497025FR" u="1"/>
        <s v="XF140509001FR" u="1"/>
        <s v="XF140550817FR" u="1"/>
        <s v="XF140551361FR" u="1"/>
        <s v="XF140603109FR" u="1"/>
        <s v="XN057144863JB" u="1"/>
        <s v="XN057499827JB" u="1"/>
        <s v="XN057501525JB" u="1"/>
        <s v="XN057516644JB" u="1"/>
        <s v="XN057581767JB" u="1"/>
        <s v="XN057611415JB" u="1"/>
        <s v="XN057611424JB" u="1"/>
        <s v="XN057615823JB" u="1"/>
        <s v="XN057615837JB" u="1"/>
        <s v="XN057616449JB" u="1"/>
        <s v="XN057617020JB" u="1"/>
        <s v="XN057621333JB" u="1"/>
        <s v="XN057624269JB" u="1"/>
        <s v="XN057628230JB" u="1"/>
        <s v="XN057628243JB" u="1"/>
        <s v="XN057628495JB" u="1"/>
        <s v="XN057628504JB" u="1"/>
        <s v="XN057631477JB" u="1"/>
        <s v="XN057632340JB" u="1"/>
        <s v="XN057634990JB" u="1"/>
        <s v="XN058008419JB" u="1"/>
        <s v="XN058008422JB" u="1"/>
        <s v="XN058042826JB" u="1"/>
        <s v="XN058044708JB" u="1"/>
        <s v="XN058161426JB" u="1"/>
        <s v="XN058268864JB" u="1"/>
        <s v="XN058340095JB" u="1"/>
        <s v="XN058840817JB" u="1"/>
        <s v="XN059417088JB" u="1"/>
        <s v="XN059434523JB" u="1"/>
        <s v="XN059435135JB" u="1"/>
        <s v="XN059547701JB" u="1"/>
        <s v="XN059548494JB" u="1"/>
        <s v="XN059563103JB" u="1"/>
        <s v="XN060199062JB" u="1"/>
        <s v="XN060220247JB" u="1"/>
        <s v="XN060226465JB" u="1"/>
        <s v="XN060263256JB" u="1"/>
        <s v="XN060263260JB" u="1"/>
        <s v="XN060264662JB" u="1"/>
        <s v="XN060294633JB" u="1"/>
        <s v="XN061063145JB" u="1"/>
        <s v="XN061064628JB" u="1"/>
        <s v="XN061070067JB" u="1"/>
        <s v="XN061073647JB" u="1"/>
        <s v="XN061076728JB" u="1"/>
        <s v="XN061078264JB" u="1"/>
        <s v="XN061083661JB" u="1"/>
        <s v="XN061435638JB" u="1"/>
        <s v="XN061452636JB" u="1"/>
        <s v="XN061455907JB" u="1"/>
        <s v="XN061455915JB" u="1"/>
        <s v="XN062031966JB" u="1"/>
        <s v="XN062172252JB" u="1"/>
        <s v="XN062263554JB" u="1"/>
        <s v="XN062264210JB" u="1"/>
        <s v="XN062563151JB" u="1"/>
        <s v="XN062572873JB" u="1"/>
        <s v="XN062606492JB" u="1"/>
        <s v="XN062606501JB" u="1"/>
        <s v="XN063268805JB" u="1"/>
        <s v="XN063475952JB" u="1"/>
        <s v="XN063481873JB" u="1"/>
        <s v="XN064860064JB" u="1"/>
        <s v="XN064871739JB" u="1"/>
        <s v="XN064887155JB" u="1"/>
        <s v="XN064894814JB" u="1"/>
        <s v="XN064897594JB" u="1"/>
        <s v="XN065329515JB" u="1"/>
        <s v="XN065686384JB" u="1"/>
        <s v="XN065816861JB" u="1"/>
        <s v="XN065969880JB" u="1"/>
        <s v="XN066040172JB" u="1"/>
        <s v="XN066369405JB" u="1"/>
        <s v="XN066379615JB" u="1"/>
        <s v="XN066384487JB" u="1"/>
        <s v="XN066384677JB" u="1"/>
        <s v="XN066404986JB" u="1"/>
        <s v="XN066404990JB" u="1"/>
        <s v="XN066443636JB" u="1"/>
        <s v="XN066446592JB" u="1"/>
        <s v="XN066449727JB" u="1"/>
        <s v="XN066449801JB" u="1"/>
        <s v="XN066451399JB" u="1"/>
        <s v="XN066454815JB" u="1"/>
        <s v="XN066994381JB" u="1"/>
        <s v="XN067071715JB" u="1"/>
        <s v="XN067263851JB" u="1"/>
        <s v="XN067716279JB" u="1"/>
        <s v="XN067749895JB" u="1"/>
        <s v="XN068544646JB" u="1"/>
        <s v="XN068546307JB" u="1"/>
        <s v="XN068571173JB" u="1"/>
        <s v="XN068573925JB" u="1"/>
        <s v="XN068580657JB" u="1"/>
        <s v="XN068582074JB" u="1"/>
        <s v="XN068787890JB" u="1"/>
        <s v="XN068788816JB" u="1"/>
        <s v="XN068790491JB" u="1"/>
        <s v="XN068859225JB" u="1"/>
        <s v="XN068862595JB" u="1"/>
        <s v="XN068863826JB" u="1"/>
        <s v="XN068865036JB" u="1"/>
        <s v="XN068867301JB" u="1"/>
        <s v="XN068910472JB" u="1"/>
        <s v="XN068911359JB" u="1"/>
        <s v="XN068912155JB" u="1"/>
        <s v="XN068912955JB" u="1"/>
        <s v="XN068917039JB" u="1"/>
        <s v="XN068918034JB" u="1"/>
        <s v="XN068919732JB" u="1"/>
        <s v="XN068922008JB" u="1"/>
        <s v="XN068923842JB" u="1"/>
        <s v="XN068924785JB" u="1"/>
        <s v="XN068926985JB" u="1"/>
        <s v="XN068927708JB" u="1"/>
        <s v="XN068927915JB" u="1"/>
        <s v="XN068928460JB" u="1"/>
        <s v="XN068972551JB" u="1"/>
        <s v="XN068973075JB" u="1"/>
        <s v="XN068976615JB" u="1"/>
        <s v="XN068977117JB" u="1"/>
        <s v="XN069021795JB" u="1"/>
        <s v="XN069023068JB" u="1"/>
        <s v="XN069023329JB" u="1"/>
        <s v="XN069024117JB" u="1"/>
        <s v="XN069024134JB" u="1"/>
        <s v="XN069024341JB" u="1"/>
        <s v="XN069025086JB" u="1"/>
        <s v="XN069025537JB" u="1"/>
        <s v="XN069026577JB" u="1"/>
        <s v="XN069026824JB" u="1"/>
        <s v="XN069029539JB" u="1"/>
        <s v="XN069273091JB" u="1"/>
        <s v="XN069401153JB" u="1"/>
        <s v="XN069401564JB" u="1"/>
        <s v="XN069402159JB" u="1"/>
        <s v="XN069470445JB" u="1"/>
        <s v="XN069475465JB" u="1"/>
        <s v="XN069477510JB" u="1"/>
        <s v="XN069484095JB" u="1"/>
        <s v="XN069493968JB" u="1"/>
        <s v="XN069505388JB" u="1"/>
        <s v="XN069514566JB" u="1"/>
        <s v="XN069521876JB" u="1"/>
        <s v="XN069527658JB" u="1"/>
        <s v="XN069530935JB" u="1"/>
        <s v="XN069534693JB" u="1"/>
        <s v="XN069536045JB" u="1"/>
        <s v="XN069539466JB" u="1"/>
        <s v="XN069541306JB" u="1"/>
        <s v="XN069545617JB" u="1"/>
        <s v="XN069550210JB" u="1"/>
        <s v="XN069551515JB" u="1"/>
        <s v="XN069552391JB" u="1"/>
        <s v="XN069553012JB" u="1"/>
        <s v="XN069553193JB" u="1"/>
        <s v="XN069553763JB" u="1"/>
        <s v="XN069555415JB" u="1"/>
        <s v="XN069555733JB" u="1"/>
        <s v="XN069556742JB" u="1"/>
        <s v="XN069558479JB" u="1"/>
        <s v="XN069559505JB" u="1"/>
        <s v="XN069560044JB" u="1"/>
        <s v="XN069561314JB" u="1"/>
        <s v="XN069561858JB" u="1"/>
        <s v="XN069612170JB" u="1"/>
        <s v="XN069698122JB" u="1"/>
        <s v="XN069705509JB" u="1"/>
        <s v="XN069706685JB" u="1"/>
        <s v="XN069708584JB" u="1"/>
        <s v="XN069710177JB" u="1"/>
        <s v="XN069711994JB" u="1"/>
        <s v="XN069712116JB" u="1"/>
        <s v="XN069713261JB" u="1"/>
        <s v="XN069714752JB" u="1"/>
        <s v="XN069717507JB" u="1"/>
        <s v="XN069717970JB" u="1"/>
        <s v="XN069718652JB" u="1"/>
        <s v="XN069727637JB" u="1"/>
        <s v="XN069730358JB" u="1"/>
        <s v="XN069766542JB" u="1"/>
        <s v="XN069767171JB" u="1"/>
        <s v="XN069771247JB" u="1"/>
        <s v="XN069772049JB" u="1"/>
        <s v="XN069772066JB" u="1"/>
        <s v="XN069772358JB" u="1"/>
        <s v="XN069772503JB" u="1"/>
        <s v="XN070081536JB" u="1"/>
        <s v="XN070113335JB" u="1"/>
        <s v="XN070115115JB" u="1"/>
        <s v="XN070116399JB" u="1"/>
        <s v="XN070116969JB" u="1"/>
        <s v="XN070117712JB" u="1"/>
        <s v="XN070118868JB" u="1"/>
        <s v="XN070119470JB" u="1"/>
        <s v="XN070121456JB" u="1"/>
        <s v="XN070127459JB" u="1"/>
        <s v="XN070146740JB" u="1"/>
        <s v="XN070147229JB" u="1"/>
        <s v="XN070148079JB" u="1"/>
        <s v="XN070148927JB" u="1"/>
        <s v="XN070149715JB" u="1"/>
        <s v="XN070150228JB" u="1"/>
        <s v="XN070150789JB" u="1"/>
        <s v="XN070361902JB" u="1"/>
        <s v="XN070875068JB" u="1"/>
        <s v="XN070971529JB" u="1"/>
        <s v="XN070977535JB" u="1"/>
        <s v="XN072155571JB" u="1"/>
        <s v="XN072158723JB" u="1"/>
        <s v="XN072160792JB" u="1"/>
        <s v="XN072163034JB" u="1"/>
        <s v="XN072165344JB" u="1"/>
        <s v="XN072167305JB" u="1"/>
        <s v="XN072169709JB" u="1"/>
        <s v="XN072173028JB" u="1"/>
        <s v="XN072173867JB" u="1"/>
        <s v="XN072175315JB" u="1"/>
        <s v="XN072176639JB" u="1"/>
        <s v="XN072180430JB" u="1"/>
        <s v="XN072181735JB" u="1"/>
        <s v="XN072186619JB" u="1"/>
        <s v="XN072187194JB" u="1"/>
        <s v="XN072198387JB" u="1"/>
        <s v="XN072199189JB" u="1"/>
        <s v="XN072199665JB" u="1"/>
        <s v="XN072200267JB" u="1"/>
        <s v="XN072200908JB" u="1"/>
        <s v="XN072201545JB" u="1"/>
        <s v="XN072202625JB" u="1"/>
        <s v="XN072203484JB" u="1"/>
        <s v="XN072205746JB" u="1"/>
        <s v="XN072206786JB" u="1"/>
        <s v="XN072207146JB" u="1"/>
        <s v="XN072207407JB" u="1"/>
        <s v="XN072208053JB" u="1"/>
        <s v="XN072208671JB" u="1"/>
        <s v="XN072209354JB" u="1"/>
        <s v="XN072209875JB" u="1"/>
        <s v="XN072210468JB" u="1"/>
        <s v="XN072210556JB" u="1"/>
        <s v="XN072211485JB" u="1"/>
        <s v="XN072211959JB" u="1"/>
        <s v="XN072212512JB" u="1"/>
        <s v="XN072212543JB" u="1"/>
        <s v="XN072213005JB" u="1"/>
        <s v="XN072213019JB" u="1"/>
        <s v="XN072213756JB" u="1"/>
        <s v="XN072213932JB" u="1"/>
        <s v="XN072214779JB" u="1"/>
        <s v="XN072215142JB" u="1"/>
        <s v="XN072215641JB" u="1"/>
        <s v="XN072216911JB" u="1"/>
        <s v="XN072217506JB" u="1"/>
        <s v="XN072218413JB" u="1"/>
        <s v="XN072221275JB" u="1"/>
        <s v="XN072221871JB" u="1"/>
        <s v="XN072222497JB" u="1"/>
        <s v="XN072223299JB" u="1"/>
        <s v="XN072223807JB" u="1"/>
        <s v="XN072224515JB" u="1"/>
        <s v="XN072224793JB" u="1"/>
        <s v="XN072225051JB" u="1"/>
        <s v="XN072225414JB" u="1"/>
        <s v="XN072225873JB" u="1"/>
        <s v="XN072226383JB" u="1"/>
        <s v="XN072226556JB" u="1"/>
        <s v="XN072226803JB" u="1"/>
        <s v="XN072226998JB" u="1"/>
        <s v="XN072228185JB" u="1"/>
        <s v="XN072228591JB" u="1"/>
        <s v="XN072229053JB" u="1"/>
        <s v="XN072229141JB" u="1"/>
        <s v="XN072229402JB" u="1"/>
        <s v="XN072229835JB" u="1"/>
        <s v="XN072281212JB" u="1"/>
        <s v="XN072282385JB" u="1"/>
        <s v="XN072284284JB" u="1"/>
        <s v="XN072287263JB" u="1"/>
        <s v="XN072288961JB" u="1"/>
        <s v="XN072291492JB" u="1"/>
        <s v="XN072292419JB" u="1"/>
        <s v="XN072294865JB" u="1"/>
        <s v="XN072296999JB" u="1"/>
        <s v="XN072299916JB" u="1"/>
        <s v="XN072301138JB" u="1"/>
        <s v="XN072302986JB" u="1"/>
        <s v="XN072303981JB" u="1"/>
        <s v="XN072306373JB" u="1"/>
        <s v="XN072307847JB" u="1"/>
        <s v="XN072308989JB" u="1"/>
        <s v="XN072310293JB" u="1"/>
        <s v="XN072324805JB" u="1"/>
        <s v="XN072493937JB" u="1"/>
        <s v="XN072494760JB" u="1"/>
        <s v="XN072496010JB" u="1"/>
        <s v="XN072496332JB" u="1"/>
        <s v="XN072497749JB" u="1"/>
        <s v="XN072498611JB" u="1"/>
        <s v="XN072499930JB" u="1"/>
        <s v="XN072501063JB" u="1"/>
        <s v="XN072501678JB" u="1"/>
        <s v="XN072502775JB" u="1"/>
        <s v="XN072503679JB" u="1"/>
        <s v="XN072635825JB" u="1"/>
        <s v="XN072838394JB" u="1"/>
        <s v="XN072949157JB" u="1"/>
        <s v="XN072968916JB" u="1"/>
        <s v="XN073209568JB" u="1"/>
        <s v="XN073301085JB" u="1"/>
        <s v="XN218636549FR" u="1"/>
        <s v="XR506230646FR" u="1"/>
        <s v="XR506230650FR" u="1"/>
        <s v="XR531989331FR" u="1"/>
        <s v="XR531989345FR" u="1"/>
        <s v="XR531989359FR" u="1"/>
        <s v="XR531998934FR" u="1"/>
        <s v="XR531998948FR" u="1"/>
        <s v="XR531998951FR" u="1"/>
        <s v="XR532002545FR" u="1"/>
        <s v="XR533853022FR" u="1"/>
        <s v="XR535463081FR" u="1"/>
        <s v="XS421522493FR" u="1"/>
        <s v="XS421804335FR" u="1"/>
        <s v="XS422083590FR" u="1"/>
        <s v="XS422088827FR" u="1"/>
        <s v="XS422089076FR" u="1"/>
        <s v="XS422090511FR" u="1"/>
        <s v="XS422090851FR" u="1"/>
        <s v="XS422090998FR" u="1"/>
        <s v="XS422091273FR" u="1"/>
        <s v="XS422103232FR" u="1"/>
        <s v="XS422103484FR" u="1"/>
        <s v="XS422408163FR" u="1"/>
        <s v="XS422462062FR" u="1"/>
        <s v="XS422533237FR" u="1"/>
        <s v="XS422767550FR" u="1"/>
        <s v="XS422839565FR" u="1"/>
        <s v="XS423072369FR" u="1"/>
        <s v="XS423320366FR" u="1"/>
        <s v="XS423768171FR" u="1"/>
        <s v="XS423780985FR" u="1"/>
        <s v="XS424045634FR" u="1"/>
        <s v="XS424050775FR" u="1"/>
        <s v="XS424058160FR" u="1"/>
        <s v="XS424367550FR" u="1"/>
        <s v="XS424474324FR" u="1"/>
        <s v="XS424733735FR" u="1"/>
        <s v="XS424793075FR" u="1"/>
        <s v="XS424821505FR" u="1"/>
        <s v="XS424947599FR" u="1"/>
        <s v="XS424950417FR" u="1"/>
        <s v="XS424958733FR" u="1"/>
        <s v="XS425109336FR" u="1"/>
        <s v="XS425367865FR" u="1"/>
        <s v="XS425384585FR" u="1"/>
        <s v="XS425673471FR" u="1"/>
        <s v="XS425674622FR" u="1"/>
        <s v="XS425679465FR" u="1"/>
        <s v="XS425681053FR" u="1"/>
        <s v="XS425683730FR" u="1"/>
        <s v="XS425693989FR" u="1"/>
        <s v="XS425696129FR" u="1"/>
        <s v="XS425696954FR" u="1"/>
        <s v="XS425701124FR" u="1"/>
        <s v="XS426019291FR" u="1"/>
        <s v="XS426259535FR" u="1"/>
        <s v="XS426261242FR" u="1"/>
        <s v="XS426368310FR" u="1"/>
        <s v="XS426370450FR" u="1"/>
        <s v="XS426515358FR" u="1"/>
        <s v="XS426518249FR" u="1"/>
        <s v="XS426593117FR" u="1"/>
        <s v="XS426673552FR" u="1"/>
        <s v="XS426812634FR" u="1"/>
        <s v="XS426816358FR" u="1"/>
        <s v="XS426822631FR" u="1"/>
        <s v="XS426823019FR" u="1"/>
        <s v="XS426936832FR" u="1"/>
        <s v="XS427116003FR" u="1"/>
        <s v="XS427162325FR" u="1"/>
        <s v="XS427406592FR" u="1"/>
        <s v="XS427408307FR" u="1"/>
        <s v="XS427409758FR" u="1"/>
        <s v="XS427410570FR" u="1"/>
        <s v="XS427411544FR" u="1"/>
        <s v="XS427412451FR" u="1"/>
        <s v="XS427413735FR" u="1"/>
        <s v="XS427415395FR" u="1"/>
        <s v="XS427415815FR" u="1"/>
        <s v="XS427416039FR" u="1"/>
        <s v="XS427622526FR" u="1"/>
        <s v="XS427631528FR" u="1"/>
        <s v="XS427631664FR" u="1"/>
        <s v="XS427631911FR" u="1"/>
        <s v="XS427732107FR" u="1"/>
        <s v="XS427732535FR" u="1"/>
        <s v="XS427915428FR" u="1"/>
        <s v="XS428080821FR" u="1"/>
        <s v="XS428203392FR" u="1"/>
        <s v="XS428206694FR" u="1"/>
        <s v="XS428503777FR" u="1"/>
        <s v="XS428616181FR" u="1"/>
        <s v="XS428960247FR" u="1"/>
        <s v="XS428962150FR" u="1"/>
        <s v="XS428964306FR" u="1"/>
        <s v="XS429223800FR" u="1"/>
        <s v="XS429231695FR" u="1"/>
        <s v="XS429232846FR" u="1"/>
        <s v="XS429233055FR" u="1"/>
        <s v="XS429234422FR" u="1"/>
        <s v="XS429235428FR" u="1"/>
        <s v="XS429766412FR" u="1"/>
        <s v="XS429889249FR" u="1"/>
        <s v="XS429931600FR" u="1"/>
        <s v="XT235130925TS" u="1"/>
        <s v="XT253320951TS" u="1"/>
        <s v="XT253372199TS" u="1"/>
        <s v="XT253400765TS" u="1"/>
        <s v="XT253403041TS" u="1"/>
        <s v="XT253430651TS" u="1"/>
        <s v="XT253444307TS" u="1"/>
        <s v="XT253469856TS" u="1"/>
        <s v="XT253475233TS" u="1"/>
        <s v="XT253497021TS" u="1"/>
        <s v="XT253508047TS" u="1"/>
        <s v="XT253542848TS" u="1"/>
        <s v="XT253548029TS" u="1"/>
        <s v="XT253551717TS" u="1"/>
        <s v="XT253560886TS" u="1"/>
        <s v="XT253592226TS" u="1"/>
        <s v="XT253624082TS" u="1"/>
        <s v="XT253675739TS" u="1"/>
        <s v="XT253676164TS" u="1"/>
        <s v="XT253690515TS" u="1"/>
        <s v="XT253713159TS" u="1"/>
        <s v="XT253713763TS" u="1"/>
        <s v="XT253716084TS" u="1"/>
        <s v="XT253719647TS" u="1"/>
        <s v="XT253730333TS" u="1"/>
        <s v="XT253733167TS" u="1"/>
        <s v="XT253758994TS" u="1"/>
        <s v="XT253768152TS" u="1"/>
        <s v="XT253770607TS" u="1"/>
        <s v="XT253790014TS" u="1"/>
        <s v="XT253790249TS" u="1"/>
        <s v="XT253794679TS" u="1"/>
        <s v="XT253839052TS" u="1"/>
        <s v="XT253839313TS" u="1"/>
        <s v="XT253855205TS" u="1"/>
        <s v="XT253865582TS" u="1"/>
        <s v="XT253867623TS" u="1"/>
        <s v="XT253879224TS" u="1"/>
        <s v="XT253886344TS" u="1"/>
        <s v="XT253917700TS" u="1"/>
        <s v="XT253924135TS" u="1"/>
        <s v="XT253938262TS" u="1"/>
        <s v="XT253938639TS" u="1"/>
        <s v="XT253953401TS" u="1"/>
        <s v="XT253960169TS" u="1"/>
        <s v="XT253966127TS" u="1"/>
        <s v="XT253969260TS" u="1"/>
        <s v="XT253986807TS" u="1"/>
        <s v="XT253997518TS" u="1"/>
        <s v="XT254001013TS" u="1"/>
        <s v="XT254002708TS" u="1"/>
        <s v="XT254003938TS" u="1"/>
        <s v="XT254005956TS" u="1"/>
        <s v="XT254029524TS" u="1"/>
        <s v="XT254030315TS" u="1"/>
        <s v="XT254051045TS" u="1"/>
        <s v="XT254077860TS" u="1"/>
        <s v="XT254106518TS" u="1"/>
        <s v="XT254114355TS" u="1"/>
        <s v="XT254120585TS" u="1"/>
        <s v="XT254130865TS" u="1"/>
        <s v="XT254139652TS" u="1"/>
        <s v="XT254149589TS" u="1"/>
        <s v="XT254153124TS" u="1"/>
        <s v="XT254174685TS" u="1"/>
        <s v="XT254193596TS" u="1"/>
        <s v="XT254203090TS" u="1"/>
        <s v="XT254205780TS" u="1"/>
        <s v="XT254209631TS" u="1"/>
        <s v="XT254212091TS" u="1"/>
        <s v="XT254220583TS" u="1"/>
        <s v="XT254220637TS" u="1"/>
        <s v="XT254220985TS" u="1"/>
        <s v="XT254226246TS" u="1"/>
        <s v="XT254259465TS" u="1"/>
        <s v="XT254260335TS" u="1"/>
        <s v="XT254288775TS" u="1"/>
        <s v="XT254297242TS" u="1"/>
        <s v="XT254298781TS" u="1"/>
        <s v="XT254317534TS" u="1"/>
        <s v="XT254322477TS" u="1"/>
        <s v="XT254322619TS" u="1"/>
        <s v="XT254323645TS" u="1"/>
        <s v="XT254324416TS" u="1"/>
        <s v="XT254331054TS" u="1"/>
        <s v="XT254337216TS" u="1"/>
        <s v="XT254343211TS" u="1"/>
        <s v="XT254360767TS" u="1"/>
        <s v="XT254370659TS" u="1"/>
        <s v="XT254396625TS" u="1"/>
        <s v="XT254404573TS" u="1"/>
        <s v="XT254415911TS" u="1"/>
        <s v="XT254438546TS" u="1"/>
        <s v="XT254443912TS" u="1"/>
        <s v="XT254449552TS" u="1"/>
        <s v="XT254450754TS" u="1"/>
        <s v="XT254460249TS" u="1"/>
        <s v="XT254470229TS" u="1"/>
        <s v="XT254499908TS" u="1"/>
        <s v="XT254515194TS" u="1"/>
        <s v="XT254517133TS" u="1"/>
        <s v="XT254517252TS" u="1"/>
        <s v="XT254523553TS" u="1"/>
        <s v="XT254527285TS" u="1"/>
        <s v="XT254545457TS" u="1"/>
        <s v="XT254548966TS" u="1"/>
        <s v="XT254560896TS" u="1"/>
        <s v="XT254563019TS" u="1"/>
        <s v="XT254569759TS" u="1"/>
        <s v="XT254571134TS" u="1"/>
        <s v="XT254583543TS" u="1"/>
        <s v="XT254584566TS" u="1"/>
        <s v="XT254586615TS" u="1"/>
        <s v="XT254591434TS" u="1"/>
        <s v="XT254618582TS" u="1"/>
        <s v="XT254618905TS" u="1"/>
        <s v="XT254623110TS" u="1"/>
        <s v="XT254625521TS" u="1"/>
        <s v="XT254633125TS" u="1"/>
        <s v="XT254638701TS" u="1"/>
        <s v="XT254654987TS" u="1"/>
        <s v="XT254655293TS" u="1"/>
        <s v="XT254660395TS" u="1"/>
        <s v="XT254661254TS" u="1"/>
        <s v="XT254668907TS" u="1"/>
        <s v="XT254671628TS" u="1"/>
        <s v="XT254673487TS" u="1"/>
        <s v="XT254690658TS" u="1"/>
        <s v="XT254703100TS" u="1"/>
        <s v="XT254706962TS" u="1"/>
        <s v="XT254719135TS" u="1"/>
        <s v="XT254720978TS" u="1"/>
        <s v="XT254723444TS" u="1"/>
        <s v="XT254739501TS" u="1"/>
        <s v="XT254751895TS" u="1"/>
        <s v="XT254752162TS" u="1"/>
        <s v="XT254766303TS" u="1"/>
        <s v="XT254767825TS" u="1"/>
        <s v="XT254770461TS" u="1"/>
        <s v="XT254771087TS" u="1"/>
        <s v="XT254774596TS" u="1"/>
        <s v="XT254781036TS" u="1"/>
        <s v="XT254787728TS" u="1"/>
        <s v="XT254794644TS" u="1"/>
        <s v="XT254823782TS" u="1"/>
        <s v="XT254824346TS" u="1"/>
        <s v="XT254826069TS" u="1"/>
        <s v="XT254826364TS" u="1"/>
        <s v="XT254832413TS" u="1"/>
        <s v="XT254839561TS" u="1"/>
        <s v="XT254842163TS" u="1"/>
        <s v="XT254852700TS" u="1"/>
        <s v="XT254858469TS" u="1"/>
        <s v="XT254859844TS" u="1"/>
        <s v="XT254875762TS" u="1"/>
        <s v="XT254875904TS" u="1"/>
        <s v="XT254877383TS" u="1"/>
        <s v="XT254879795TS" u="1"/>
        <s v="XT254901842TS" u="1"/>
        <s v="XT254902511TS" u="1"/>
        <s v="XT254912448TS" u="1"/>
        <s v="XT254915515TS" u="1"/>
        <s v="XT254919477TS" u="1"/>
        <s v="XT254924741TS" u="1"/>
        <s v="XT254927147TS" u="1"/>
        <s v="XT254941339TS" u="1"/>
        <s v="XT254944763TS" u="1"/>
        <s v="XT254945049TS" u="1"/>
        <s v="XT254951818TS" u="1"/>
        <s v="XT254981908TS" u="1"/>
        <s v="XT254999550TS" u="1"/>
        <s v="XT255013199TS" u="1"/>
        <s v="XT255013830TS" u="1"/>
        <s v="XT255015760TS" u="1"/>
        <s v="XT255018219TS" u="1"/>
        <s v="XT255041190TS" u="1"/>
        <s v="XT255051427TS" u="1"/>
        <s v="XT255052515TS" u="1"/>
        <s v="XT255052921TS" u="1"/>
        <s v="XT255062359TS" u="1"/>
        <s v="XT255072183TS" u="1"/>
        <s v="XT255077866TS" u="1"/>
        <s v="XT255081021TS" u="1"/>
        <s v="XT255093577TS" u="1"/>
        <s v="XT255115555TS" u="1"/>
        <s v="XT255133188TS" u="1"/>
        <s v="XT255134696TS" u="1"/>
        <s v="XT255135780TS" u="1"/>
        <s v="XT255152669TS" u="1"/>
        <s v="XT255152964TS" u="1"/>
        <s v="XT255154316TS" u="1"/>
        <s v="XT255157431TS" u="1"/>
        <s v="XT255160943TS" u="1"/>
        <s v="XT255168451TS" u="1"/>
        <s v="XT255173173TS" u="1"/>
        <s v="XT255181492TS" u="1"/>
        <s v="XT255191818TS" u="1"/>
        <s v="XT255192005TS" u="1"/>
        <s v="XT255204692TS" u="1"/>
        <s v="XT255204817TS" u="1"/>
        <s v="XT255208748TS" u="1"/>
        <s v="XT255241474TS" u="1"/>
        <s v="XT255243475TS" u="1"/>
        <s v="XT255246905TS" u="1"/>
        <s v="XT255247843TS" u="1"/>
        <s v="XT255247914TS" u="1"/>
        <s v="XT255249362TS" u="1"/>
        <s v="XT255262465TS" u="1"/>
        <s v="XT255264135TS" u="1"/>
        <s v="XT255268110TS" u="1"/>
        <s v="XT255278063TS" u="1"/>
        <s v="XT255279364TS" u="1"/>
        <s v="XT255279727TS" u="1"/>
        <s v="XT255286864TS" u="1"/>
        <s v="XT255299085TS" u="1"/>
        <s v="XT255307414TS" u="1"/>
        <s v="XT255314843TS" u="1"/>
        <s v="XT255315659TS" u="1"/>
        <s v="XT255319528TS" u="1"/>
        <s v="XT255319655TS" u="1"/>
        <s v="XT255320469TS" u="1"/>
        <s v="XT255334383TS" u="1"/>
        <s v="XT255342053TS" u="1"/>
        <s v="XT255353626TS" u="1"/>
        <s v="XT255365859TS" u="1"/>
        <s v="XT255455673TS" u="1"/>
        <s v="XT255461342TS" u="1"/>
        <s v="XT255476497TS" u="1"/>
        <s v="XT255482501TS" u="1"/>
        <s v="XT255493950TS" u="1"/>
        <s v="XT325859059TS" u="1"/>
        <s v="XT326040124TS" u="1"/>
        <s v="XT326060340TS" u="1"/>
        <s v="XT326060438TS" u="1"/>
        <s v="XT326060574TS" u="1"/>
        <s v="XT326459110TS" u="1"/>
        <s v="XT326563863TS" u="1"/>
        <s v="XT326732536TS" u="1"/>
        <s v="XT326745968TS" u="1"/>
        <s v="XT326770769TS" u="1"/>
        <s v="XT326813844TS" u="1"/>
        <s v="XT326873202TS" u="1"/>
        <s v="XT327106595TS" u="1"/>
        <s v="XT327165196TS" u="1"/>
        <s v="XT327344538TS" u="1"/>
        <s v="XT327404228TS" u="1"/>
        <s v="XT412760659TS" u="1"/>
        <s v="XT412780242TS" u="1"/>
        <s v="XT412789184TS" u="1"/>
        <s v="XT412794330TS" u="1"/>
        <s v="XT412797225TS" u="1"/>
        <s v="XT412800619TS" u="1"/>
        <s v="XT412801265TS" u="1"/>
        <s v="XT412801818TS" u="1"/>
        <s v="XT412802549TS" u="1"/>
        <s v="XT412804522TS" u="1"/>
        <s v="XT412807577TS" u="1"/>
        <s v="XT412810576TS" u="1"/>
        <s v="XT412811072TS" u="1"/>
        <s v="XT412814564TS" u="1"/>
        <s v="XT412816018TS" u="1"/>
        <s v="XT412821640TS" u="1"/>
        <s v="XT412822115TS" u="1"/>
        <s v="XT412824116TS" u="1"/>
        <s v="XT412824796TS" u="1"/>
        <s v="XT412826899TS" u="1"/>
        <s v="XT412827320TS" u="1"/>
        <s v="XT412827404TS" u="1"/>
        <s v="XT412831505TS" u="1"/>
        <s v="XT412831783TS" u="1"/>
        <s v="XT412833254TS" u="1"/>
        <s v="XT412833926TS" u="1"/>
        <s v="XT412843818TS" u="1"/>
        <s v="XT412843910TS" u="1"/>
        <s v="XT412850028TS" u="1"/>
        <s v="XT412850663TS" u="1"/>
        <s v="XT412851111TS" u="1"/>
        <s v="XT412853214TS" u="1"/>
        <s v="XT412855609TS" u="1"/>
        <s v="XT412861697TS" u="1"/>
        <s v="XT412864248TS" u="1"/>
        <s v="XT412864614TS" u="1"/>
        <s v="XT412865243TS" u="1"/>
        <s v="XT412865813TS" u="1"/>
        <s v="XT412866473TS" u="1"/>
        <s v="XT412868077TS" u="1"/>
        <s v="XT412869143TS" u="1"/>
        <s v="XT412869466TS" u="1"/>
        <s v="XT412872567TS" u="1"/>
        <s v="XT412873236TS" u="1"/>
        <s v="XT412874174TS" u="1"/>
        <s v="XT412875339TS" u="1"/>
        <s v="XT412877198TS" u="1"/>
        <s v="XT412877330TS" u="1"/>
        <s v="XT412878128TS" u="1"/>
        <s v="XT412878468TS" u="1"/>
        <s v="XT412878794TS" u="1"/>
        <s v="XT412879959TS" u="1"/>
        <s v="XT412882913TS" u="1"/>
        <s v="XT412883658TS" u="1"/>
        <s v="XT412884755TS" u="1"/>
        <s v="XT412887014TS" u="1"/>
        <s v="XT412889355TS" u="1"/>
        <s v="XT412889386TS" u="1"/>
        <s v="XT412890353TS" u="1"/>
        <s v="XT412890486TS" u="1"/>
        <s v="XT412890574TS" u="1"/>
        <s v="XT412890821TS" u="1"/>
        <s v="XT412892487TS" u="1"/>
        <s v="XT412894488TS" u="1"/>
        <s v="XT412896118TS" u="1"/>
        <s v="XT412899370TS" u="1"/>
        <s v="XT412902652TS" u="1"/>
        <s v="XT412903794TS" u="1"/>
        <s v="XT412904857TS" u="1"/>
        <s v="XT412906314TS" u="1"/>
        <s v="XT412906760TS" u="1"/>
        <s v="XT412907195TS" u="1"/>
        <s v="XT412908385TS" u="1"/>
        <s v="XT412908519TS" u="1"/>
        <s v="XT412910702TS" u="1"/>
        <s v="XT412911084TS" u="1"/>
        <s v="XT412912990TS" u="1"/>
        <s v="XT412914854TS" u="1"/>
        <s v="XT412915333TS" u="1"/>
        <s v="XT412915775TS" u="1"/>
        <s v="XT412916775TS" u="1"/>
        <s v="XT412920228TS" u="1"/>
        <s v="XT412920885TS" u="1"/>
        <s v="XT412920948TS" u="1"/>
        <s v="XT412921197TS" u="1"/>
        <s v="XT412922334TS" u="1"/>
        <s v="XT412922436TS" u="1"/>
        <s v="XT412922440TS" u="1"/>
        <s v="XT412923785TS" u="1"/>
        <s v="XT412923799TS" u="1"/>
        <s v="XT412925300TS" u="1"/>
        <s v="XT412926000TS" u="1"/>
        <s v="XT412926906TS" u="1"/>
        <s v="XT412927186TS" u="1"/>
        <s v="XT412927328TS" u="1"/>
        <s v="XT412927610TS" u="1"/>
        <s v="XT412928473TS" u="1"/>
        <s v="XT412928725TS" u="1"/>
        <s v="XT412928915TS" u="1"/>
        <s v="XT412930809TS" u="1"/>
        <s v="XT412931279TS" u="1"/>
        <s v="XT412931490TS" u="1"/>
        <s v="XT412931530TS" u="1"/>
        <s v="XT412932963TS" u="1"/>
        <s v="XT412937912TS" u="1"/>
        <s v="XT412938422TS" u="1"/>
        <s v="XT412940032TS" u="1"/>
        <s v="XT412940165TS" u="1"/>
        <s v="XT412942311TS" u="1"/>
        <s v="XT412942736TS" u="1"/>
        <s v="XT412943921TS" u="1"/>
        <s v="XT412945998TS" u="1"/>
        <s v="XT412947821TS" u="1"/>
        <s v="XT412948478TS" u="1"/>
        <s v="XT412950600TS" u="1"/>
        <s v="XT412950644TS" u="1"/>
        <s v="XT412951313TS" u="1"/>
        <s v="XT412952322TS" u="1"/>
        <s v="XT412953141TS" u="1"/>
        <s v="XT412953155TS" u="1"/>
        <s v="XT412954059TS" u="1"/>
        <s v="XT412954270TS" u="1"/>
        <s v="XT412955519TS" u="1"/>
        <s v="XT412957727TS" u="1"/>
        <s v="XT412958501TS" u="1"/>
        <s v="XT412961465TS" u="1"/>
        <s v="XT412961664TS" u="1"/>
        <s v="XT412963183TS" u="1"/>
        <s v="XT412969795TS" u="1"/>
        <s v="XT412972389TS" u="1"/>
        <s v="XT412972450TS" u="1"/>
        <s v="XT412972931TS" u="1"/>
        <s v="XT412974022TS" u="1"/>
        <s v="XT412974725TS" u="1"/>
        <s v="XT412974875TS" u="1"/>
        <s v="XT412975076TS" u="1"/>
        <s v="XT412978130TS" u="1"/>
        <s v="XT412981417TS" u="1"/>
        <s v="XT412982593TS" u="1"/>
        <s v="XT412982721TS" u="1"/>
        <s v="XT412988653TS" u="1"/>
        <s v="XT412990422TS" u="1"/>
        <s v="XT412990524TS" u="1"/>
        <s v="XT412990714TS" u="1"/>
        <s v="XT412990759TS" u="1"/>
        <s v="XT412990780TS" u="1"/>
        <s v="XT412990997TS" u="1"/>
        <s v="XT412992573TS" u="1"/>
        <s v="XT412993097TS" u="1"/>
        <s v="XT412994469TS" u="1"/>
        <s v="XT412995875TS" u="1"/>
        <s v="XT412997108TS" u="1"/>
        <s v="XT413001102TS" u="1"/>
        <s v="XT413001867TS" u="1"/>
        <s v="XT413002624TS" u="1"/>
        <s v="XT413004744TS" u="1"/>
        <s v="XT413006802TS" u="1"/>
        <s v="XT413006966TS" u="1"/>
        <s v="XT413006983TS" u="1"/>
        <s v="XT413008278TS" u="1"/>
        <s v="XT413009830TS" u="1"/>
        <s v="XT413010775TS" u="1"/>
        <s v="XT413013454TS" u="1"/>
        <s v="XT413014256TS" u="1"/>
        <s v="XT413015716TS" u="1"/>
        <s v="XT413016994TS" u="1"/>
        <s v="XT413017204TS" u="1"/>
        <s v="XT413017650TS" u="1"/>
        <s v="XT413017819TS" u="1"/>
        <s v="XT413018788TS" u="1"/>
        <s v="XT413018862TS" u="1"/>
        <s v="XT413019134TS" u="1"/>
        <s v="XT413019837TS" u="1"/>
        <s v="XT413020631TS" u="1"/>
        <s v="XT413021549TS" u="1"/>
        <s v="XT413021668TS" u="1"/>
        <s v="XT413021742TS" u="1"/>
        <s v="XT413022310TS" u="1"/>
        <s v="XT413025792TS" u="1"/>
        <s v="XT413026245TS" u="1"/>
        <s v="XT413026325TS" u="1"/>
        <s v="XT413028238TS" u="1"/>
        <s v="XT413030982TS" u="1"/>
        <s v="XT413031444TS" u="1"/>
        <s v="XT413033710TS" u="1"/>
        <s v="XT413034485TS" u="1"/>
        <s v="XT413035154TS" u="1"/>
        <s v="XT413035260TS" u="1"/>
        <s v="XT413037549TS" u="1"/>
        <s v="XT413038805TS" u="1"/>
        <s v="XT413039054TS" u="1"/>
        <s v="XT413039893TS" u="1"/>
        <s v="XT413040891TS" u="1"/>
        <s v="XT413043005TS" u="1"/>
        <s v="XT413043354TS" u="1"/>
        <s v="XT413045491TS" u="1"/>
        <s v="XT413046378TS" u="1"/>
        <s v="XT413046395TS" u="1"/>
        <s v="XT413046571TS" u="1"/>
        <s v="XT413046608TS" u="1"/>
        <s v="XT413046642TS" u="1"/>
        <s v="XT413049119TS" u="1"/>
        <s v="XT413050704TS" u="1"/>
        <s v="XT413050854TS" u="1"/>
        <s v="XT413051568TS" u="1"/>
        <s v="XT413052458TS" u="1"/>
        <s v="XT413054683TS" u="1"/>
        <s v="XT413054856TS" u="1"/>
        <s v="XT413055159TS" u="1"/>
        <s v="XT413057693TS" u="1"/>
        <s v="XT413057968TS" u="1"/>
        <s v="XT413058464TS" u="1"/>
        <s v="XT413059646TS" u="1"/>
        <s v="XT413061463TS" u="1"/>
        <s v="XT413062999TS" u="1"/>
        <s v="XT413063067TS" u="1"/>
        <s v="XT413064487TS" u="1"/>
        <s v="XT413064840TS" u="1"/>
        <s v="XT413064972TS" u="1"/>
        <s v="XT413066134TS" u="1"/>
        <s v="XT413067072TS" u="1"/>
        <s v="XT413067395TS" u="1"/>
        <s v="XT413069056TS" u="1"/>
        <s v="XT413069127TS" u="1"/>
        <s v="XT413070023TS" u="1"/>
        <s v="XT413070831TS" u="1"/>
        <s v="XT413072130TS" u="1"/>
        <s v="XT413074135TS" u="1"/>
        <s v="XT413074538TS" u="1"/>
        <s v="XT413074674TS" u="1"/>
        <s v="XT413075215TS" u="1"/>
        <s v="XT413075493TS" u="1"/>
        <s v="XT413077018TS" u="1"/>
        <s v="XT413078512TS" u="1"/>
        <s v="XT413078747TS" u="1"/>
        <s v="XT413081281TS" u="1"/>
        <s v="XT413084433TS" u="1"/>
        <s v="XT413086195TS" u="1"/>
        <s v="XT413086902TS" u="1"/>
        <s v="XT413087616TS" u="1"/>
        <s v="XT413087766TS" u="1"/>
        <s v="XT413087845TS" u="1"/>
        <s v="XT413088599TS" u="1"/>
        <s v="XT413091964TS" u="1"/>
        <s v="XT413094020TS" u="1"/>
        <s v="XT413094095TS" u="1"/>
        <s v="XT413095060TS" u="1"/>
        <s v="XT413095325TS" u="1"/>
        <s v="XT413095793TS" u="1"/>
        <s v="XT413096555TS" u="1"/>
        <s v="XT413097587TS" u="1"/>
        <s v="XT413100312TS" u="1"/>
        <s v="XT413100825TS" u="1"/>
        <s v="XT413101508TS" u="1"/>
        <s v="XT413103755TS" u="1"/>
        <s v="XT413104946TS" u="1"/>
        <s v="XT413104977TS" u="1"/>
        <s v="XT413105371TS" u="1"/>
        <s v="XT413106071TS" u="1"/>
        <s v="XT413106173TS" u="1"/>
        <s v="XT413106482TS" u="1"/>
        <s v="XT413107960TS" u="1"/>
        <s v="XT413110677TS" u="1"/>
        <s v="XT413111085TS" u="1"/>
        <s v="XT413112718TS" u="1"/>
        <s v="XT413113041TS" u="1"/>
        <s v="XT413113072TS" u="1"/>
        <s v="XT413115515TS" u="1"/>
        <s v="XT413115643TS" u="1"/>
        <s v="XT413116122TS" u="1"/>
        <s v="XT413117335TS" u="1"/>
        <s v="XT413118755TS" u="1"/>
        <s v="XT413122043TS" u="1"/>
        <s v="XT413122105TS" u="1"/>
        <s v="XT413122437TS" u="1"/>
        <s v="XT413126252TS" u="1"/>
        <s v="XT413126685TS" u="1"/>
        <s v="XT413127567TS" u="1"/>
        <s v="XT413129713TS" u="1"/>
        <s v="XT413129979TS" u="1"/>
        <s v="XT413130040TS" u="1"/>
        <s v="XT413131907TS" u="1"/>
        <s v="XT413132332TS" u="1"/>
        <s v="XT413132417TS" u="1"/>
        <s v="XT413133001TS" u="1"/>
        <s v="XT413133369TS" u="1"/>
        <s v="XT413133545TS" u="1"/>
        <s v="XT413134832TS" u="1"/>
        <s v="XT413135170TS" u="1"/>
        <s v="XT413136674TS" u="1"/>
        <s v="XT413136997TS" u="1"/>
        <s v="XT413140634TS" u="1"/>
        <s v="XT413143383TS" u="1"/>
        <s v="XT413144004TS" u="1"/>
        <s v="XT413144313TS" u="1"/>
        <s v="XT413145185TS" u="1"/>
        <s v="XT413148730TS" u="1"/>
        <s v="XT413150565TS" u="1"/>
        <s v="XT413151495TS" u="1"/>
        <s v="XT413153301TS" u="1"/>
        <s v="XT413153791TS" u="1"/>
        <s v="XT413157731TS" u="1"/>
        <s v="XT413157864TS" u="1"/>
        <s v="XT413158096TS" u="1"/>
        <s v="XT413160302TS" u="1"/>
        <s v="XT413162113TS" u="1"/>
        <s v="XT413163618TS" u="1"/>
        <s v="XT413166424TS" u="1"/>
        <s v="XT413166455TS" u="1"/>
        <s v="XT413166945TS" u="1"/>
        <s v="XT413171716TS" u="1"/>
        <s v="XT413172566TS" u="1"/>
        <s v="XT413172994TS" u="1"/>
        <s v="XT413173765TS" u="1"/>
        <s v="XT413174213TS" u="1"/>
        <s v="XT413174933TS" u="1"/>
        <s v="XT413175222TS" u="1"/>
        <s v="XT413175426TS" u="1"/>
        <s v="XT413177047TS" u="1"/>
        <s v="XT413177237TS" u="1"/>
        <s v="XT413177625TS" u="1"/>
        <s v="XT413177890TS" u="1"/>
        <s v="XT413179048TS" u="1"/>
        <s v="XT413179343TS" u="1"/>
        <s v="XT413179808TS" u="1"/>
        <s v="XT413181497TS" u="1"/>
        <s v="XT413181792TS" u="1"/>
        <s v="XT413182183TS" u="1"/>
        <s v="XT413182489TS" u="1"/>
        <s v="XT413183396TS" u="1"/>
        <s v="XT413183657TS" u="1"/>
        <s v="XT413185349TS" u="1"/>
        <s v="XT413185525TS" u="1"/>
        <s v="XT413187203TS" u="1"/>
        <s v="XT413188243TS" u="1"/>
        <s v="XT413188549TS" u="1"/>
        <s v="XT413189535TS" u="1"/>
        <s v="XT413193005TS" u="1"/>
        <s v="XT413193362TS" u="1"/>
        <s v="XT413193606TS" u="1"/>
        <s v="XT413193708TS" u="1"/>
        <s v="XT413194249TS" u="1"/>
        <s v="XT413194751TS" u="1"/>
        <s v="XT413195023TS" u="1"/>
        <s v="XT413195765TS" u="1"/>
        <s v="XT413196514TS" u="1"/>
        <s v="XT413197143TS" u="1"/>
        <s v="XT413197320TS" u="1"/>
        <s v="XT413198342TS" u="1"/>
        <s v="XT413201228TS" u="1"/>
        <s v="XT413202020TS" u="1"/>
        <s v="XT413205437TS" u="1"/>
        <s v="XT413207543TS" u="1"/>
        <s v="XT413210485TS" u="1"/>
        <s v="XT413211548TS" u="1"/>
        <s v="XT413212322TS" u="1"/>
        <s v="XT413213084TS" u="1"/>
        <s v="XT413214632TS" u="1"/>
        <s v="XT413215006TS" u="1"/>
        <s v="XT413215567TS" u="1"/>
        <s v="XT413217024TS" u="1"/>
        <s v="XT413219348TS" u="1"/>
        <s v="XT413219691TS" u="1"/>
        <s v="XT413222214TS" u="1"/>
        <s v="XT413222506TS" u="1"/>
        <s v="XT413224405TS" u="1"/>
        <s v="XT413224612TS" u="1"/>
        <s v="XT413228185TS" u="1"/>
        <s v="XT413229186TS" u="1"/>
        <s v="XT413230670TS" u="1"/>
        <s v="XT413231936TS" u="1"/>
        <s v="XT413233490TS" u="1"/>
        <s v="XT413234685TS" u="1"/>
        <s v="XT413236916TS" u="1"/>
        <s v="XT413239078TS" u="1"/>
        <s v="XT413240147TS" u="1"/>
        <s v="XT413240235TS" u="1"/>
        <s v="XT413241301TS" u="1"/>
        <s v="XT413244081TS" u="1"/>
        <s v="XT413245379TS" u="1"/>
        <s v="XT413247321TS" u="1"/>
        <s v="XT413247423TS" u="1"/>
        <s v="XT413250303TS" u="1"/>
        <s v="XT413253225TS" u="1"/>
        <s v="XT413253640TS" u="1"/>
        <s v="XT413254910TS" u="1"/>
        <s v="XT413255813TS" u="1"/>
        <s v="XT413256031TS" u="1"/>
        <s v="XT413256592TS" u="1"/>
        <s v="XT413256884TS" u="1"/>
        <s v="XT413257377TS" u="1"/>
        <s v="XT413258987TS" u="1"/>
        <s v="XT413259951TS" u="1"/>
        <s v="XT413260005TS" u="1"/>
        <s v="XT413262010TS" u="1"/>
        <s v="XT413262071TS" u="1"/>
        <s v="XT413262156TS" u="1"/>
        <s v="XT413263704TS" u="1"/>
        <s v="XT413265047TS" u="1"/>
        <s v="XT413269874TS" u="1"/>
        <s v="XT413270577TS" u="1"/>
        <s v="XT413270807TS" u="1"/>
        <s v="XT413271246TS" u="1"/>
        <s v="XT413274049TS" u="1"/>
        <s v="XT413275177TS" u="1"/>
        <s v="XT413276115TS" u="1"/>
        <s v="XT413276950TS" u="1"/>
        <s v="XT413276977TS" u="1"/>
        <s v="XT413278394TS" u="1"/>
        <s v="XT413278434TS" u="1"/>
        <s v="XT413278862TS" u="1"/>
        <s v="XT413279165TS" u="1"/>
        <s v="XT413279275TS" u="1"/>
        <s v="XT413279369TS" u="1"/>
        <s v="XT413280000TS" u="1"/>
        <s v="XT413281141TS" u="1"/>
        <s v="XT413281597TS" u="1"/>
        <s v="XT413282028TS" u="1"/>
        <s v="XT413283099TS" u="1"/>
        <s v="XT413283108TS" u="1"/>
        <s v="XT413283774TS" u="1"/>
        <s v="XT413284593TS" u="1"/>
        <s v="XT413284885TS" u="1"/>
        <s v="XT413285585TS" u="1"/>
        <s v="XT413286489TS" u="1"/>
        <s v="XT413286492TS" u="1"/>
        <s v="XT413288025TS" u="1"/>
        <s v="XT413288989TS" u="1"/>
        <s v="XT413290364TS" u="1"/>
        <s v="XT413290449TS" u="1"/>
        <s v="XT413291197TS" u="1"/>
        <s v="XT413292904TS" u="1"/>
        <s v="XT413293621TS" u="1"/>
        <s v="XT413294255TS" u="1"/>
        <s v="XT413297813TS" u="1"/>
        <s v="XT413298116TS" u="1"/>
        <s v="XT413299010TS" u="1"/>
        <s v="XT413300061TS" u="1"/>
        <s v="XT413301075TS" u="1"/>
        <s v="XT413301858TS" u="1"/>
        <s v="XT413302805TS" u="1"/>
        <s v="XT413303828TS" u="1"/>
        <s v="XT413308520TS" u="1"/>
        <s v="XT413308737TS" u="1"/>
        <s v="XT413309159TS" u="1"/>
        <s v="XT413309661TS" u="1"/>
        <s v="XT413310951TS" u="1"/>
        <s v="XT413311815TS" u="1"/>
        <s v="XT413311957TS" u="1"/>
        <s v="XT413312144TS" u="1"/>
        <s v="XT413315622TS" u="1"/>
        <s v="XT413316866TS" u="1"/>
        <s v="XT413317053TS" u="1"/>
        <s v="XT413317265TS" u="1"/>
        <s v="XT413317535TS" u="1"/>
        <s v="XT413317756TS" u="1"/>
        <s v="XT413319805TS" u="1"/>
        <s v="XT413319862TS" u="1"/>
        <s v="XT413320675TS" u="1"/>
        <s v="XT413323425TS" u="1"/>
        <s v="XT413323513TS" u="1"/>
        <s v="XT413324010TS" u="1"/>
        <s v="XT413324743TS" u="1"/>
        <s v="XT413327149TS" u="1"/>
        <s v="XT413327909TS" u="1"/>
        <s v="XT413328144TS" u="1"/>
        <s v="XT413329269TS" u="1"/>
        <s v="XT413332532TS" u="1"/>
        <s v="XT413332930TS" u="1"/>
        <s v="XT413335499TS" u="1"/>
        <s v="XT413338535TS" u="1"/>
        <s v="XT413338889TS" u="1"/>
        <s v="XT413340689TS" u="1"/>
        <s v="XT413342781TS" u="1"/>
        <s v="XT413343985TS" u="1"/>
        <s v="XT413344195TS" u="1"/>
        <s v="XT413344782TS" u="1"/>
        <s v="XT413345624TS" u="1"/>
        <s v="XT413346386TS" u="1"/>
        <s v="XT413347449TS" u="1"/>
        <s v="XT413348413TS" u="1"/>
        <s v="XT413350805TS" u="1"/>
        <s v="XT413351372TS" u="1"/>
        <s v="XT413351562TS" u="1"/>
        <s v="XT413358375TS" u="1"/>
        <s v="XT413358424TS" u="1"/>
        <s v="XT413360710TS" u="1"/>
        <s v="XT413363441TS" u="1"/>
        <s v="XT413363870TS" u="1"/>
        <s v="XT413365195TS" u="1"/>
        <s v="XT413369740TS" u="1"/>
        <s v="XT413370875TS" u="1"/>
        <s v="XT413371156TS" u="1"/>
        <s v="XT413372386TS" u="1"/>
        <s v="XU033210523EE" u="1"/>
        <s v="XW237719793JF" u="1"/>
        <s v="XW238526349JF" u="1"/>
        <s v="XW242770022JF" u="1"/>
        <s v="XW243150691JF" u="1"/>
        <s v="XW244338353JF" u="1"/>
        <s v="XW244358450JF" u="1"/>
        <s v="XY513861563JB" u="1"/>
        <s v="XY513874156JB" u="1"/>
        <s v="XF137493774FR" u="1"/>
        <s v="XF137505486FR" u="1"/>
        <s v="XF137507076FR" u="1"/>
        <s v="XF137509704FR" u="1"/>
        <s v="XF137540284FR" u="1"/>
        <s v="XF137540390FR" u="1"/>
        <s v="XF137540474FR" u="1"/>
        <s v="XF137577823FR" u="1"/>
        <s v="XF137805260FR" u="1"/>
        <s v="XF137814315FR" u="1"/>
        <s v="XF137901473FR" u="1"/>
        <s v="XF137903315FR" u="1"/>
        <s v="XF137922337FR" u="1"/>
        <s v="XF137933547FR" u="1"/>
        <s v="XF137974365FR" u="1"/>
        <s v="XF138061850FR" u="1"/>
        <s v="XF138180596FR" u="1"/>
        <s v="XF138193643FR" u="1"/>
        <s v="XF138205810FR" u="1"/>
        <s v="XF138242018FR" u="1"/>
        <s v="XF138242256FR" u="1"/>
        <s v="XF138242335FR" u="1"/>
        <s v="XF138242525FR" u="1"/>
        <s v="XF138272641FR" u="1"/>
        <s v="XF138274815FR" u="1"/>
        <s v="XF138274934FR" u="1"/>
        <s v="XF138345264FR" u="1"/>
        <s v="XF138416031FR" u="1"/>
        <s v="XF138416337FR" u="1"/>
        <s v="XF138416513FR" u="1"/>
        <s v="XF138417522FR" u="1"/>
        <s v="XF138420265FR" u="1"/>
        <s v="XF138463646FR" u="1"/>
        <s v="XF138592835FR" u="1"/>
        <s v="XF138593014FR" u="1"/>
        <s v="XF138593133FR" u="1"/>
        <s v="XF138593734FR" u="1"/>
        <s v="XF138676385FR" u="1"/>
        <s v="XF138750253FR" u="1"/>
        <s v="XF138750426FR" u="1"/>
        <s v="XF138751554FR" u="1"/>
        <s v="XF138769674FR" u="1"/>
        <s v="XF138814271FR" u="1"/>
        <s v="XF138819248FR" u="1"/>
        <s v="XF138819628FR" u="1"/>
        <s v="XF138824455FR" u="1"/>
        <s v="XF138828704FR" u="1"/>
        <s v="XF138887645FR" u="1"/>
        <s v="XF138890600FR" u="1"/>
        <s v="XF138908124FR" u="1"/>
        <s v="XN037851791JB" u="1"/>
        <s v="XN042537665JB" u="1"/>
        <s v="XN042648215JB" u="1"/>
        <s v="XN042667532JB" u="1"/>
        <s v="XN042736785JB" u="1"/>
        <s v="XN042751442JB" u="1"/>
        <s v="XN042765968JB" u="1"/>
        <s v="XN042804065JB" u="1"/>
        <s v="XN042804967JB" u="1"/>
        <s v="XN042813765JB" u="1"/>
        <s v="XN043280838JB" u="1"/>
        <s v="XN043351786JB" u="1"/>
        <s v="XN043635363JB" u="1"/>
        <s v="XN044080210JB" u="1"/>
        <s v="XN044089956JB" u="1"/>
        <s v="XN044250996JB" u="1"/>
        <s v="XN044372527JB" u="1"/>
        <s v="XN044392668JB" u="1"/>
        <s v="XN044789508JB" u="1"/>
        <s v="XN044789834JB" u="1"/>
        <s v="XN045068855JB" u="1"/>
        <s v="XN045406955JB" u="1"/>
        <s v="XN045576288JB" u="1"/>
        <s v="XN045691615JB" u="1"/>
        <s v="XN045698689JB" u="1"/>
        <s v="XN046597942JB" u="1"/>
        <s v="XN046599965JB" u="1"/>
        <s v="XN046617810JB" u="1"/>
        <s v="XN046699345JB" u="1"/>
        <s v="XN046852733JB" u="1"/>
        <s v="XN046853610JB" u="1"/>
        <s v="XN047238305JB" u="1"/>
        <s v="XN047254042JB" u="1"/>
        <s v="XN047319976JB" u="1"/>
        <s v="XN047442575JB" u="1"/>
        <s v="XN048150830JB" u="1"/>
        <s v="XN048204612JB" u="1"/>
        <s v="XN048230590JB" u="1"/>
        <s v="XN048246250JB" u="1"/>
        <s v="XN048306231JB" u="1"/>
        <s v="XN048660135JB" u="1"/>
        <s v="XN048675205JB" u="1"/>
        <s v="XN048686035JB" u="1"/>
        <s v="XN048689831JB" u="1"/>
        <s v="XN048776990JB" u="1"/>
        <s v="XN048796699JB" u="1"/>
        <s v="XN049341518JB" u="1"/>
        <s v="XN049348428JB" u="1"/>
        <s v="XN049448465JB" u="1"/>
        <s v="XN049602068JB" u="1"/>
        <s v="XN050234887JB" u="1"/>
        <s v="XN050241004JB" u="1"/>
        <s v="XN050242203JB" u="1"/>
        <s v="XN050247024JB" u="1"/>
        <s v="XN050635491JB" u="1"/>
        <s v="XN050974747JB" u="1"/>
        <s v="XN051880391JB" u="1"/>
        <s v="XN052406125JB" u="1"/>
        <s v="XN052428660JB" u="1"/>
        <s v="XN052821633JB" u="1"/>
        <s v="XN052825207JB" u="1"/>
        <s v="XN052885846JB" u="1"/>
        <s v="XN052918717JB" u="1"/>
        <s v="XN053016299JB" u="1"/>
        <s v="XN053021197JB" u="1"/>
        <s v="XN053030344JB" u="1"/>
        <s v="XN053030565JB" u="1"/>
        <s v="XN053694304JB" u="1"/>
        <s v="XN053700185JB" u="1"/>
        <s v="XN053702527JB" u="1"/>
        <s v="XN053704580JB" u="1"/>
        <s v="XN053706413JB" u="1"/>
        <s v="XN053710024JB" u="1"/>
        <s v="XN053711550JB" u="1"/>
        <s v="XN053868481JB" u="1"/>
        <s v="XN054477062JB" u="1"/>
        <s v="XN054477615JB" u="1"/>
        <s v="XN054519394JB" u="1"/>
        <s v="XN054697911JB" u="1"/>
        <s v="XN054702188JB" u="1"/>
        <s v="XN055173972JB" u="1"/>
        <s v="XN055232976JB" u="1"/>
        <s v="XN055318473JB" u="1"/>
        <s v="XN055754014JB" u="1"/>
        <s v="XN055757832JB" u="1"/>
        <s v="XN055764793JB" u="1"/>
        <s v="XN055824801JB" u="1"/>
        <s v="XN055880785JB" u="1"/>
        <s v="XN055913798JB" u="1"/>
        <s v="XN055915017JB" u="1"/>
        <s v="XN055924345JB" u="1"/>
        <s v="XN055931641JB" u="1"/>
        <s v="XN055940997JB" u="1"/>
        <s v="XN055948718JB" u="1"/>
        <s v="XN055951990JB" u="1"/>
        <s v="XN055952006JB" u="1"/>
        <s v="XN055952010JB" u="1"/>
        <s v="XN055952023JB" u="1"/>
        <s v="XN055952037JB" u="1"/>
        <s v="XN056335155JB" u="1"/>
        <s v="XN056344545JB" u="1"/>
        <s v="XN056369785JB" u="1"/>
        <s v="XN056373079JB" u="1"/>
        <s v="XN056373082JB" u="1"/>
        <s v="XN056375962JB" u="1"/>
        <s v="XN056376375JB" u="1"/>
        <s v="XN056376384JB" u="1"/>
        <s v="XN056376764JB" u="1"/>
        <s v="XN056389913JB" u="1"/>
        <s v="XN056389927JB" u="1"/>
        <s v="XN056456405JB" u="1"/>
        <s v="XN056510910JB" u="1"/>
        <s v="XN172078696FR" u="1"/>
        <s v="XN172082470FR" u="1"/>
        <s v="XN172098302FR" u="1"/>
        <s v="XN172107596FR" u="1"/>
        <s v="XN172110808FR" u="1"/>
        <s v="XN172155543FR" u="1"/>
        <s v="XN172158788FR" u="1"/>
        <s v="XN172160322FR" u="1"/>
        <s v="XN172163672FR" u="1"/>
        <s v="XN172177084FR" u="1"/>
        <s v="XN172195233FR" u="1"/>
        <s v="XN172197693FR" u="1"/>
        <s v="XN172201509FR" u="1"/>
        <s v="XN172949605FR" u="1"/>
        <s v="XN172949628FR" u="1"/>
        <s v="XN172949631FR" u="1"/>
        <s v="XN172964320FR" u="1"/>
        <s v="XN172973984FR" u="1"/>
        <s v="XN172983346FR" u="1"/>
        <s v="XN173006792FR" u="1"/>
        <s v="XN173015366FR" u="1"/>
        <s v="XN173022305FR" u="1"/>
        <s v="XN173024972FR" u="1"/>
        <s v="XN173028815FR" u="1"/>
        <s v="XN173087734FR" u="1"/>
        <s v="XN173087751FR" u="1"/>
        <s v="XN173087765FR" u="1"/>
        <s v="XN173087779FR" u="1"/>
        <s v="XN173087782FR" u="1"/>
        <s v="XN173087819FR" u="1"/>
        <s v="XN173087822FR" u="1"/>
        <s v="XN173087836FR" u="1"/>
        <s v="XN173087840FR" u="1"/>
        <s v="XN173099406FR" u="1"/>
        <s v="XN173104295FR" u="1"/>
        <s v="XN173104300FR" u="1"/>
        <s v="XN173110937FR" u="1"/>
        <s v="XN173115523FR" u="1"/>
        <s v="XN173119318FR" u="1"/>
        <s v="XR501737731FR" u="1"/>
        <s v="XR501742921FR" u="1"/>
        <s v="XR501744560FR" u="1"/>
        <s v="XS414424805FR" u="1"/>
        <s v="XS414425187FR" u="1"/>
        <s v="XS414451709FR" u="1"/>
        <s v="XS414459818FR" u="1"/>
        <s v="XS414520497FR" u="1"/>
        <s v="XS414535602FR" u="1"/>
        <s v="XS414547574FR" u="1"/>
        <s v="XS415402678FR" u="1"/>
        <s v="XS415404223FR" u="1"/>
        <s v="XS415409279FR" u="1"/>
        <s v="XS415508435FR" u="1"/>
        <s v="XS415796082FR" u="1"/>
        <s v="XS415911582FR" u="1"/>
        <s v="XS415961558FR" u="1"/>
        <s v="XS415962068FR" u="1"/>
        <s v="XS416108244FR" u="1"/>
        <s v="XS416112898FR" u="1"/>
        <s v="XS416115506FR" u="1"/>
        <s v="XS416616290FR" u="1"/>
        <s v="XS416706738FR" u="1"/>
        <s v="XS416706945FR" u="1"/>
        <s v="XS416711865FR" u="1"/>
        <s v="XS416794998FR" u="1"/>
        <s v="XS417085213FR" u="1"/>
        <s v="XS417085598FR" u="1"/>
        <s v="XS417207328FR" u="1"/>
        <s v="XS417520876FR" u="1"/>
        <s v="XS417544268FR" u="1"/>
        <s v="XS417560566FR" u="1"/>
        <s v="XS417570550FR" u="1"/>
        <s v="XS417618411FR" u="1"/>
        <s v="XS417769650FR" u="1"/>
        <s v="XS417937503FR" u="1"/>
        <s v="XS418130421FR" u="1"/>
        <s v="XS418142138FR" u="1"/>
        <s v="XS418187770FR" u="1"/>
        <s v="XS418428419FR" u="1"/>
        <s v="XS418429887FR" u="1"/>
        <s v="XS418430426FR" u="1"/>
        <s v="XS418431015FR" u="1"/>
        <s v="XS418433325FR" u="1"/>
        <s v="XS418433881FR" u="1"/>
        <s v="XS418434198FR" u="1"/>
        <s v="XS418883276FR" u="1"/>
        <s v="XS418883850FR" u="1"/>
        <s v="XS419337895FR" u="1"/>
        <s v="XS419338476FR" u="1"/>
        <s v="XS419469445FR" u="1"/>
        <s v="XS419542185FR" u="1"/>
        <s v="XS419542843FR" u="1"/>
        <s v="XS419743156FR" u="1"/>
        <s v="XS420115286FR" u="1"/>
        <s v="XS420118747FR" u="1"/>
        <s v="XS420127766FR" u="1"/>
        <s v="XS420128086FR" u="1"/>
        <s v="XS420128466FR" u="1"/>
        <s v="XS420130592FR" u="1"/>
        <s v="XS420555345FR" u="1"/>
        <s v="XS420564775FR" u="1"/>
        <s v="XS420577822FR" u="1"/>
        <s v="XS420591719FR" u="1"/>
        <s v="XS420865449FR" u="1"/>
        <s v="XS420877455FR" u="1"/>
        <s v="XS420879023FR" u="1"/>
        <s v="XS420971592FR" u="1"/>
        <s v="XS421178296FR" u="1"/>
        <s v="XS421182295FR" u="1"/>
        <s v="XS421190155FR" u="1"/>
        <s v="XS421226629FR" u="1"/>
        <s v="XS421244959FR" u="1"/>
        <s v="XS421292645FR" u="1"/>
        <s v="XS421403227FR" u="1"/>
        <s v="XS421504305FR" u="1"/>
        <s v="XS421556112FR" u="1"/>
        <s v="XT251170525TS" u="1"/>
        <s v="XT251284307TS" u="1"/>
        <s v="XT251295812TS" u="1"/>
        <s v="XT251368245TS" u="1"/>
        <s v="XT251370252TS" u="1"/>
        <s v="XT251376326TS" u="1"/>
        <s v="XT251413576TS" u="1"/>
        <s v="XT251512225TS" u="1"/>
        <s v="XT251524170TS" u="1"/>
        <s v="XT251541915TS" u="1"/>
        <s v="XT251548009TS" u="1"/>
        <s v="XT251587254TS" u="1"/>
        <s v="XT251612679TS" u="1"/>
        <s v="XT251639597TS" u="1"/>
        <s v="XT251690755TS" u="1"/>
        <s v="XT251692646TS" u="1"/>
        <s v="XT251701952TS" u="1"/>
        <s v="XT251749345TS" u="1"/>
        <s v="XT251770286TS" u="1"/>
        <s v="XT251770975TS" u="1"/>
        <s v="XT251775354TS" u="1"/>
        <s v="XT251788622TS" u="1"/>
        <s v="XT251790192TS" u="1"/>
        <s v="XT251796629TS" u="1"/>
        <s v="XT251843071TS" u="1"/>
        <s v="XT251844050TS" u="1"/>
        <s v="XT251844528TS" u="1"/>
        <s v="XT251884473TS" u="1"/>
        <s v="XT251932505TS" u="1"/>
        <s v="XT251935921TS" u="1"/>
        <s v="XT251945022TS" u="1"/>
        <s v="XT251947995TS" u="1"/>
        <s v="XT252006185TS" u="1"/>
        <s v="XT252010406TS" u="1"/>
        <s v="XT252011137TS" u="1"/>
        <s v="XT252055036TS" u="1"/>
        <s v="XT252057108TS" u="1"/>
        <s v="XT252062332TS" u="1"/>
        <s v="XT252078845TS" u="1"/>
        <s v="XT252105205TS" u="1"/>
        <s v="XT252108184TS" u="1"/>
        <s v="XT252153705TS" u="1"/>
        <s v="XT252189072TS" u="1"/>
        <s v="XT252230781TS" u="1"/>
        <s v="XT252263351TS" u="1"/>
        <s v="XT252290581TS" u="1"/>
        <s v="XT252296085TS" u="1"/>
        <s v="XT252326445TS" u="1"/>
        <s v="XT252345387TS" u="1"/>
        <s v="XT252365316TS" u="1"/>
        <s v="XT252367317TS" u="1"/>
        <s v="XT252389215TS" u="1"/>
        <s v="XT252406126TS" u="1"/>
        <s v="XT252430788TS" u="1"/>
        <s v="XT252431134TS" u="1"/>
        <s v="XT252436975TS" u="1"/>
        <s v="XT252443631TS" u="1"/>
        <s v="XT252446010TS" u="1"/>
        <s v="XT252446995TS" u="1"/>
        <s v="XT252451213TS" u="1"/>
        <s v="XT252475118TS" u="1"/>
        <s v="XT252478091TS" u="1"/>
        <s v="XT252480081TS" u="1"/>
        <s v="XT252519825TS" u="1"/>
        <s v="XT252537373TS" u="1"/>
        <s v="XT252555791TS" u="1"/>
        <s v="XT252602077TS" u="1"/>
        <s v="XT252672753TS" u="1"/>
        <s v="XT252702132TS" u="1"/>
        <s v="XT252710880TS" u="1"/>
        <s v="XT252722684TS" u="1"/>
        <s v="XT252740949TS" u="1"/>
        <s v="XT252741516TS" u="1"/>
        <s v="XT252744375TS" u="1"/>
        <s v="XT252753885TS" u="1"/>
        <s v="XT252759790TS" u="1"/>
        <s v="XT252781033TS" u="1"/>
        <s v="XT252791075TS" u="1"/>
        <s v="XT252847945TS" u="1"/>
        <s v="XT252863381TS" u="1"/>
        <s v="XT252882315TS" u="1"/>
        <s v="XT252887493TS" u="1"/>
        <s v="XT252888777TS" u="1"/>
        <s v="XT252902054TS" u="1"/>
        <s v="XT252921075TS" u="1"/>
        <s v="XT252934352TS" u="1"/>
        <s v="XT252967293TS" u="1"/>
        <s v="XT252977123TS" u="1"/>
        <s v="XT252979380TS" u="1"/>
        <s v="XT252980330TS" u="1"/>
        <s v="XT252992899TS" u="1"/>
        <s v="XT252995586TS" u="1"/>
        <s v="XT253001136TS" u="1"/>
        <s v="XT253002627TS" u="1"/>
        <s v="XT253029222TS" u="1"/>
        <s v="XT253031570TS" u="1"/>
        <s v="XT253034939TS" u="1"/>
        <s v="XT253038290TS" u="1"/>
        <s v="XT253045888TS" u="1"/>
        <s v="XT253120941TS" u="1"/>
        <s v="XT253137902TS" u="1"/>
        <s v="XT253143911TS" u="1"/>
        <s v="XT253169180TS" u="1"/>
        <s v="XT253176296TS" u="1"/>
        <s v="XT253176424TS" u="1"/>
        <s v="XT253220065TS" u="1"/>
        <s v="XT253232951TS" u="1"/>
        <s v="XT253243058TS" u="1"/>
        <s v="XT253265685TS" u="1"/>
        <s v="XT253266062TS" u="1"/>
        <s v="XT253271938TS" u="1"/>
        <s v="XT253273165TS" u="1"/>
        <s v="XT253285035TS" u="1"/>
        <s v="XT253298167TS" u="1"/>
        <s v="XT253306053TS" u="1"/>
        <s v="XT253310676TS" u="1"/>
        <s v="XT253310870TS" u="1"/>
        <s v="XT253329712TS" u="1"/>
        <s v="XT253339065TS" u="1"/>
        <s v="XT253347353TS" u="1"/>
        <s v="XT253389818TS" u="1"/>
        <s v="XT253398315TS" u="1"/>
        <s v="XT253406652TS" u="1"/>
        <s v="XT253407281TS" u="1"/>
        <s v="XT253414747TS" u="1"/>
        <s v="XT324897475TS" u="1"/>
        <s v="XT325756315TS" u="1"/>
        <s v="XT325795251TS" u="1"/>
        <s v="XT412181439TS" u="1"/>
        <s v="XT412191189TS" u="1"/>
        <s v="XT412255145TS" u="1"/>
        <s v="XT412259853TS" u="1"/>
        <s v="XT412266275TS" u="1"/>
        <s v="XT412267982TS" u="1"/>
        <s v="XT412270607TS" u="1"/>
        <s v="XT412273002TS" u="1"/>
        <s v="XT412273665TS" u="1"/>
        <s v="XT412273841TS" u="1"/>
        <s v="XT412275122TS" u="1"/>
        <s v="XT412277052TS" u="1"/>
        <s v="XT412282809TS" u="1"/>
        <s v="XT412286108TS" u="1"/>
        <s v="XT412295921TS" u="1"/>
        <s v="XT412297468TS" u="1"/>
        <s v="XT412301247TS" u="1"/>
        <s v="XT412303296TS" u="1"/>
        <s v="XT412308470TS" u="1"/>
        <s v="XT412315113TS" u="1"/>
        <s v="XT412317009TS" u="1"/>
        <s v="XT412318857TS" u="1"/>
        <s v="XT412322264TS" u="1"/>
        <s v="XT412322508TS" u="1"/>
        <s v="XT412325447TS" u="1"/>
        <s v="XT412325827TS" u="1"/>
        <s v="XT412332598TS" u="1"/>
        <s v="XT412338777TS" u="1"/>
        <s v="XT412344551TS" u="1"/>
        <s v="XT412346795TS" u="1"/>
        <s v="XT412348765TS" u="1"/>
        <s v="XT412350764TS" u="1"/>
        <s v="XT412350971TS" u="1"/>
        <s v="XT412355188TS" u="1"/>
        <s v="XT412357232TS" u="1"/>
        <s v="XT412357285TS" u="1"/>
        <s v="XT412358079TS" u="1"/>
        <s v="XT412358122TS" u="1"/>
        <s v="XT412358269TS" u="1"/>
        <s v="XT412362665TS" u="1"/>
        <s v="XT412363414TS" u="1"/>
        <s v="XT412364128TS" u="1"/>
        <s v="XT412364321TS" u="1"/>
        <s v="XT412365021TS" u="1"/>
        <s v="XT412371472TS" u="1"/>
        <s v="XT412375942TS" u="1"/>
        <s v="XT412378820TS" u="1"/>
        <s v="XT412378918TS" u="1"/>
        <s v="XT412387923TS" u="1"/>
        <s v="XT412389734TS" u="1"/>
        <s v="XT412390539TS" u="1"/>
        <s v="XT412392089TS" u="1"/>
        <s v="XT412392438TS" u="1"/>
        <s v="XT412392614TS" u="1"/>
        <s v="XT412392835TS" u="1"/>
        <s v="XT412395235TS" u="1"/>
        <s v="XT412396531TS" u="1"/>
        <s v="XT412399728TS" u="1"/>
        <s v="XT412403762TS" u="1"/>
        <s v="XT412403997TS" u="1"/>
        <s v="XT412406928TS" u="1"/>
        <s v="XT412408861TS" u="1"/>
        <s v="XT412412282TS" u="1"/>
        <s v="XT412420010TS" u="1"/>
        <s v="XT412421695TS" u="1"/>
        <s v="XT412422829TS" u="1"/>
        <s v="XT412426635TS" u="1"/>
        <s v="XT412428279TS" u="1"/>
        <s v="XT412431485TS" u="1"/>
        <s v="XT412431595TS" u="1"/>
        <s v="XT412435782TS" u="1"/>
        <s v="XT412437457TS" u="1"/>
        <s v="XT412441553TS" u="1"/>
        <s v="XT412442240TS" u="1"/>
        <s v="XT412459143TS" u="1"/>
        <s v="XT412461748TS" u="1"/>
        <s v="XT412464761TS" u="1"/>
        <s v="XT412468145TS" u="1"/>
        <s v="XT412468661TS" u="1"/>
        <s v="XT412474830TS" u="1"/>
        <s v="XT412474874TS" u="1"/>
        <s v="XT412475424TS" u="1"/>
        <s v="XT412475764TS" u="1"/>
        <s v="XT412475821TS" u="1"/>
        <s v="XT412482368TS" u="1"/>
        <s v="XT412487833TS" u="1"/>
        <s v="XT412488051TS" u="1"/>
        <s v="XT412488312TS" u="1"/>
        <s v="XT412494556TS" u="1"/>
        <s v="XT412495110TS" u="1"/>
        <s v="XT412496702TS" u="1"/>
        <s v="XT412500367TS" u="1"/>
        <s v="XT412502990TS" u="1"/>
        <s v="XT412507949TS" u="1"/>
        <s v="XT412511550TS" u="1"/>
        <s v="XT412514729TS" u="1"/>
        <s v="XT412520335TS" u="1"/>
        <s v="XT412521353TS" u="1"/>
        <s v="XT412522212TS" u="1"/>
        <s v="XT412522274TS" u="1"/>
        <s v="XT412528025TS" u="1"/>
        <s v="XT412535088TS" u="1"/>
        <s v="XT412535865TS" u="1"/>
        <s v="XT412537044TS" u="1"/>
        <s v="XT412537954TS" u="1"/>
        <s v="XT412538813TS" u="1"/>
        <s v="XT412539195TS" u="1"/>
        <s v="XT412539677TS" u="1"/>
        <s v="XT412542923TS" u="1"/>
        <s v="XT412542971TS" u="1"/>
        <s v="XT412545765TS" u="1"/>
        <s v="XT412546196TS" u="1"/>
        <s v="XT412546253TS" u="1"/>
        <s v="XT412546315TS" u="1"/>
        <s v="XT412547381TS" u="1"/>
        <s v="XT412548395TS" u="1"/>
        <s v="XT412549498TS" u="1"/>
        <s v="XT412552293TS" u="1"/>
        <s v="XT412556423TS" u="1"/>
        <s v="XT412559623TS" u="1"/>
        <s v="XT412559892TS" u="1"/>
        <s v="XT412560670TS" u="1"/>
        <s v="XT412564362TS" u="1"/>
        <s v="XT412569585TS" u="1"/>
        <s v="XT412572412TS" u="1"/>
        <s v="XT412585708TS" u="1"/>
        <s v="XT412585711TS" u="1"/>
        <s v="XT412585787TS" u="1"/>
        <s v="XT412586487TS" u="1"/>
        <s v="XT412586544TS" u="1"/>
        <s v="XT412589608TS" u="1"/>
        <s v="XT412591986TS" u="1"/>
        <s v="XT412593845TS" u="1"/>
        <s v="XT412597079TS" u="1"/>
        <s v="XT412597842TS" u="1"/>
        <s v="XT412603375TS" u="1"/>
        <s v="XT412605861TS" u="1"/>
        <s v="XT412606297TS" u="1"/>
        <s v="XT412606765TS" u="1"/>
        <s v="XT412608307TS" u="1"/>
        <s v="XT412608369TS" u="1"/>
        <s v="XT412615016TS" u="1"/>
        <s v="XT412619171TS" u="1"/>
        <s v="XT412621056TS" u="1"/>
        <s v="XT412621453TS" u="1"/>
        <s v="XT412624049TS" u="1"/>
        <s v="XT412624375TS" u="1"/>
        <s v="XT412624432TS" u="1"/>
        <s v="XT412628385TS" u="1"/>
        <s v="XT412628791TS" u="1"/>
        <s v="XT412635642TS" u="1"/>
        <s v="XT412636210TS" u="1"/>
        <s v="XT412641342TS" u="1"/>
        <s v="XT412642453TS" u="1"/>
        <s v="XT412644936TS" u="1"/>
        <s v="XT412647606TS" u="1"/>
        <s v="XT412649329TS" u="1"/>
        <s v="XT412650097TS" u="1"/>
        <s v="XT412654332TS" u="1"/>
        <s v="XT412656585TS" u="1"/>
        <s v="XT412658379TS" u="1"/>
        <s v="XT412658382TS" u="1"/>
        <s v="XT412658904TS" u="1"/>
        <s v="XT412659459TS" u="1"/>
        <s v="XT412659683TS" u="1"/>
        <s v="XT412661713TS" u="1"/>
        <s v="XT412664799TS" u="1"/>
        <s v="XT412666812TS" u="1"/>
        <s v="XT412667194TS" u="1"/>
        <s v="XT412668637TS" u="1"/>
        <s v="XT412676390TS" u="1"/>
        <s v="XT412677143TS" u="1"/>
        <s v="XT412679453TS" u="1"/>
        <s v="XT412682449TS" u="1"/>
        <s v="XT412683118TS" u="1"/>
        <s v="XT412683532TS" u="1"/>
        <s v="XT412684705TS" u="1"/>
        <s v="XT412685167TS" u="1"/>
        <s v="XT412693469TS" u="1"/>
        <s v="XT412694331TS" u="1"/>
        <s v="XT412698497TS" u="1"/>
        <s v="XT412701664TS" u="1"/>
        <s v="XT412701995TS" u="1"/>
        <s v="XT412703886TS" u="1"/>
        <s v="XT412704688TS" u="1"/>
        <s v="XT412704904TS" u="1"/>
        <s v="XT412706763TS" u="1"/>
        <s v="XT412707446TS" u="1"/>
        <s v="XT412707551TS" u="1"/>
        <s v="XT412710326TS" u="1"/>
        <s v="XT412723421TS" u="1"/>
        <s v="XT412731119TS" u="1"/>
        <s v="XT412732975TS" u="1"/>
        <s v="XT412734455TS" u="1"/>
        <s v="XT412738015TS" u="1"/>
        <s v="XT412738939TS" u="1"/>
        <s v="XT412740892TS" u="1"/>
        <s v="XT412743810TS" u="1"/>
        <s v="XT412744571TS" u="1"/>
        <s v="XT412744639TS" u="1"/>
        <s v="XT412746780TS" u="1"/>
        <s v="XT412746921TS" u="1"/>
        <s v="XT412747723TS" u="1"/>
        <s v="XT412749070TS" u="1"/>
        <s v="XT412750356TS" u="1"/>
        <s v="XT412750930TS" u="1"/>
        <s v="XT412755185TS" u="1"/>
        <s v="XT412763111TS" u="1"/>
        <s v="XT412766104TS" u="1"/>
        <s v="XT412766988TS" u="1"/>
        <s v="XT412770863TS" u="1"/>
        <s v="XT412771841TS" u="1"/>
        <s v="XT412773516TS" u="1"/>
        <s v="XT412776923TS" u="1"/>
        <s v="XT412783725TS" u="1"/>
        <s v="XT412785580TS" u="1"/>
        <s v="XT412787617TS" u="1"/>
        <s v="XT412788008TS" u="1"/>
        <s v="XT412788325TS" u="1"/>
        <s v="XT412795613TS" u="1"/>
        <s v="XT412795967TS" u="1"/>
        <s v="XU032862015EE" u="1"/>
        <s v="XU032888976EE" u="1"/>
        <s v="XW223670335JF" u="1"/>
        <s v="XW229141844JF" u="1"/>
        <s v="XW231016607JF" u="1"/>
        <s v="XW231028980JF" u="1"/>
        <s v="XW231357504JF" u="1"/>
        <s v="XW232145364JF" u="1"/>
        <s v="XW235105086JF" u="1"/>
        <s v="XY513764221JB" u="1"/>
        <s v="XY513811377JB" u="1"/>
        <s v="XF135861198FR" u="1"/>
        <s v="XF135904715FR" u="1"/>
        <s v="XF135904769FR" u="1"/>
        <s v="XF136004470FR" u="1"/>
        <s v="XF136004735FR" u="1"/>
        <s v="XF136004925FR" u="1"/>
        <s v="XF136065350FR" u="1"/>
        <s v="XF136067934FR" u="1"/>
        <s v="XF136068869FR" u="1"/>
        <s v="XF136069025FR" u="1"/>
        <s v="XF136199039FR" u="1"/>
        <s v="XF136203728FR" u="1"/>
        <s v="XF136206494FR" u="1"/>
        <s v="XF136375541FR" u="1"/>
        <s v="XF136378004FR" u="1"/>
        <s v="XF136378724FR" u="1"/>
        <s v="XF136379588FR" u="1"/>
        <s v="XF136473084FR" u="1"/>
        <s v="XF136541080FR" u="1"/>
        <s v="XF136577115FR" u="1"/>
        <s v="XF136643999FR" u="1"/>
        <s v="XF136645685FR" u="1"/>
        <s v="XF136701348FR" u="1"/>
        <s v="XF136768910FR" u="1"/>
        <s v="XF136769040FR" u="1"/>
        <s v="XF136769331FR" u="1"/>
        <s v="XF136769518FR" u="1"/>
        <s v="XF136934909FR" u="1"/>
        <s v="XF136940626FR" u="1"/>
        <s v="XF137078350FR" u="1"/>
        <s v="XF137128060FR" u="1"/>
        <s v="XF137170615FR" u="1"/>
        <s v="XF137170751FR" u="1"/>
        <s v="XF137170907FR" u="1"/>
        <s v="XF137171108FR" u="1"/>
        <s v="XF137308061FR" u="1"/>
        <s v="XF137313591FR" u="1"/>
        <s v="XF137345152FR" u="1"/>
        <s v="XF137351541FR" u="1"/>
        <s v="XF137356172FR" u="1"/>
        <s v="XF137404788FR" u="1"/>
        <s v="XN037419643JB" u="1"/>
        <s v="XN037434265JB" u="1"/>
        <s v="XN037851195JB" u="1"/>
        <s v="XN037853245JB" u="1"/>
        <s v="XN037928031JB" u="1"/>
        <s v="XN038128165JB" u="1"/>
        <s v="XN038530317JB" u="1"/>
        <s v="XN038579955JB" u="1"/>
        <s v="XN038580392JB" u="1"/>
        <s v="XN038584638JB" u="1"/>
        <s v="XN039407118JB" u="1"/>
        <s v="XN039420114JB" u="1"/>
        <s v="XN039498768JB" u="1"/>
        <s v="XN039509457JB" u="1"/>
        <s v="XN039647762JB" u="1"/>
        <s v="XN039739747JB" u="1"/>
        <s v="XN039946934JB" u="1"/>
        <s v="XN039951894JB" u="1"/>
        <s v="XN040076634JB" u="1"/>
        <s v="XN040231135JB" u="1"/>
        <s v="XN040235199JB" u="1"/>
        <s v="XN040413376JB" u="1"/>
        <s v="XN040534025JB" u="1"/>
        <s v="XN040947438JB" u="1"/>
        <s v="XN040953549JB" u="1"/>
        <s v="XN041172402JB" u="1"/>
        <s v="XN041448323JB" u="1"/>
        <s v="XN041719658JB" u="1"/>
        <s v="XN140076875FR" u="1"/>
        <s v="XN159233762FR" u="1"/>
        <s v="XN159233776FR" u="1"/>
        <s v="XN159233780FR" u="1"/>
        <s v="XN159233793FR" u="1"/>
        <s v="XN159233802FR" u="1"/>
        <s v="XN159233816FR" u="1"/>
        <s v="XN159233820FR" u="1"/>
        <s v="XR472604801FR" u="1"/>
        <s v="XR472604815FR" u="1"/>
        <s v="XR472604829FR" u="1"/>
        <s v="XR472604850FR" u="1"/>
        <s v="XR472604863FR" u="1"/>
        <s v="XR472604877FR" u="1"/>
        <s v="XR472604917FR" u="1"/>
        <s v="XS404429343FR" u="1"/>
        <s v="XS404568521FR" u="1"/>
        <s v="XS405071870FR" u="1"/>
        <s v="XS405189661FR" u="1"/>
        <s v="XS405616841FR" u="1"/>
        <s v="XS405953089FR" u="1"/>
        <s v="XS405964166FR" u="1"/>
        <s v="XS406054382FR" u="1"/>
        <s v="XS406054572FR" u="1"/>
        <s v="XS406540217FR" u="1"/>
        <s v="XS406901689FR" u="1"/>
        <s v="XS406909325FR" u="1"/>
        <s v="XS407324191FR" u="1"/>
        <s v="XS407329199FR" u="1"/>
        <s v="XS407330603FR" u="1"/>
        <s v="XS407335937FR" u="1"/>
        <s v="XS407966575FR" u="1"/>
        <s v="XS408645970FR" u="1"/>
        <s v="XS408872591FR" u="1"/>
        <s v="XS408977932FR" u="1"/>
        <s v="XS409678223FR" u="1"/>
        <s v="XS409934607FR" u="1"/>
        <s v="XS410074998FR" u="1"/>
        <s v="XS410087585FR" u="1"/>
        <s v="XS410421437FR" u="1"/>
        <s v="XS410730950FR" u="1"/>
        <s v="XS410832432FR" u="1"/>
        <s v="XS411011067FR" u="1"/>
        <s v="XS411144939FR" u="1"/>
        <s v="XS411955968FR" u="1"/>
        <s v="XS411963522FR" u="1"/>
        <s v="XS411973958FR" u="1"/>
        <s v="XS411979726FR" u="1"/>
        <s v="XS412023115FR" u="1"/>
        <s v="XS412053749FR" u="1"/>
        <s v="XS412094978FR" u="1"/>
        <s v="XS412367994FR" u="1"/>
        <s v="XS412368601FR" u="1"/>
        <s v="XS412370375FR" u="1"/>
        <s v="XS412652138FR" u="1"/>
        <s v="XS412652331FR" u="1"/>
        <s v="XS412855626FR" u="1"/>
        <s v="XS412860688FR" u="1"/>
        <s v="XS412862255FR" u="1"/>
        <s v="XS413074609FR" u="1"/>
        <s v="XS413155165FR" u="1"/>
        <s v="XS413174479FR" u="1"/>
        <s v="XS413447212FR" u="1"/>
        <s v="XT248243965TS" u="1"/>
        <s v="XT248348775TS" u="1"/>
        <s v="XT248685217TS" u="1"/>
        <s v="XT248694528TS" u="1"/>
        <s v="XT248714236TS" u="1"/>
        <s v="XT248722935TS" u="1"/>
        <s v="XT248781363TS" u="1"/>
        <s v="XT248814720TS" u="1"/>
        <s v="XT248829432TS" u="1"/>
        <s v="XT248830387TS" u="1"/>
        <s v="XT248842221TS" u="1"/>
        <s v="XT248843385TS" u="1"/>
        <s v="XT248845695TS" u="1"/>
        <s v="XT248846696TS" u="1"/>
        <s v="XT248846838TS" u="1"/>
        <s v="XT248852630TS" u="1"/>
        <s v="XT248881976TS" u="1"/>
        <s v="XT248883040TS" u="1"/>
        <s v="XT248914144TS" u="1"/>
        <s v="XT248923804TS" u="1"/>
        <s v="XT248982436TS" u="1"/>
        <s v="XT249033415TS" u="1"/>
        <s v="XT249033835TS" u="1"/>
        <s v="XT249034305TS" u="1"/>
        <s v="XT249052692TS" u="1"/>
        <s v="XT249068406TS" u="1"/>
        <s v="XT249185861TS" u="1"/>
        <s v="XT249200983TS" u="1"/>
        <s v="XT249337916TS" u="1"/>
        <s v="XT249337947TS" u="1"/>
        <s v="XT249432571TS" u="1"/>
        <s v="XT249479619TS" u="1"/>
        <s v="XT249518175TS" u="1"/>
        <s v="XT249666055TS" u="1"/>
        <s v="XT249689436TS" u="1"/>
        <s v="XT249802215TS" u="1"/>
        <s v="XT249821695TS" u="1"/>
        <s v="XT249838299TS" u="1"/>
        <s v="XT249867803TS" u="1"/>
        <s v="XT249913264TS" u="1"/>
        <s v="XT249942481TS" u="1"/>
        <s v="XT249943283TS" u="1"/>
        <s v="XT249943345TS" u="1"/>
        <s v="XT249955848TS" u="1"/>
        <s v="XT249987046TS" u="1"/>
        <s v="XT250026258TS" u="1"/>
        <s v="XT250034197TS" u="1"/>
        <s v="XT250039659TS" u="1"/>
        <s v="XT250040555TS" u="1"/>
        <s v="XT250041768TS" u="1"/>
        <s v="XT250045402TS" u="1"/>
        <s v="XT250068522TS" u="1"/>
        <s v="XT250081563TS" u="1"/>
        <s v="XT250109862TS" u="1"/>
        <s v="XT250124706TS" u="1"/>
        <s v="XT250164775TS" u="1"/>
        <s v="XT250168446TS" u="1"/>
        <s v="XT250191060TS" u="1"/>
        <s v="XT250194154TS" u="1"/>
        <s v="XT250223845TS" u="1"/>
        <s v="XT250244195TS" u="1"/>
        <s v="XT250260865TS" u="1"/>
        <s v="XT250269688TS" u="1"/>
        <s v="XT250335577TS" u="1"/>
        <s v="XT250351022TS" u="1"/>
        <s v="XT250423736TS" u="1"/>
        <s v="XT250433591TS" u="1"/>
        <s v="XT250468573TS" u="1"/>
        <s v="XT250469450TS" u="1"/>
        <s v="XT250517328TS" u="1"/>
        <s v="XT250550805TS" u="1"/>
        <s v="XT250573996TS" u="1"/>
        <s v="XT250579282TS" u="1"/>
        <s v="XT250585186TS" u="1"/>
        <s v="XT250611297TS" u="1"/>
        <s v="XT250637250TS" u="1"/>
        <s v="XT250638048TS" u="1"/>
        <s v="XT250667985TS" u="1"/>
        <s v="XT250674632TS" u="1"/>
        <s v="XT250697125TS" u="1"/>
        <s v="XT250719245TS" u="1"/>
        <s v="XT250727233TS" u="1"/>
        <s v="XT250731365TS" u="1"/>
        <s v="XT250743973TS" u="1"/>
        <s v="XT250757133TS" u="1"/>
        <s v="XT250804978TS" u="1"/>
        <s v="XT250821429TS" u="1"/>
        <s v="XT250890866TS" u="1"/>
        <s v="XT250912297TS" u="1"/>
        <s v="XT250918096TS" u="1"/>
        <s v="XT250982783TS" u="1"/>
        <s v="XT250987905TS" u="1"/>
        <s v="XT251001986TS" u="1"/>
        <s v="XT251013556TS" u="1"/>
        <s v="XT251035826TS" u="1"/>
        <s v="XT251040137TS" u="1"/>
        <s v="XT251052886TS" u="1"/>
        <s v="XT251060984TS" u="1"/>
        <s v="XT251102914TS" u="1"/>
        <s v="XT251111536TS" u="1"/>
        <s v="XT251115175TS" u="1"/>
        <s v="XT251137003TS" u="1"/>
        <s v="XT251140665TS" u="1"/>
        <s v="XT251236301TS" u="1"/>
        <s v="XT251238130TS" u="1"/>
        <s v="XT251239299TS" u="1"/>
        <s v="XT251248993TS" u="1"/>
        <s v="XT251266612TS" u="1"/>
        <s v="XT251267462TS" u="1"/>
        <s v="XT251320640TS" u="1"/>
        <s v="XT251329312TS" u="1"/>
        <s v="XT324168352TS" u="1"/>
        <s v="XT411548200TS" u="1"/>
        <s v="XT411632525TS" u="1"/>
        <s v="XT411641880TS" u="1"/>
        <s v="XT411647785TS" u="1"/>
        <s v="XT411651215TS" u="1"/>
        <s v="XT411651414TS" u="1"/>
        <s v="XT411665594TS" u="1"/>
        <s v="XT411665957TS" u="1"/>
        <s v="XT411672051TS" u="1"/>
        <s v="XT411674401TS" u="1"/>
        <s v="XT411690885TS" u="1"/>
        <s v="XT411692970TS" u="1"/>
        <s v="XT411696923TS" u="1"/>
        <s v="XT411709406TS" u="1"/>
        <s v="XT411720344TS" u="1"/>
        <s v="XT411734034TS" u="1"/>
        <s v="XT411734119TS" u="1"/>
        <s v="XT411735508TS" u="1"/>
        <s v="XT411741145TS" u="1"/>
        <s v="XT411745227TS" u="1"/>
        <s v="XT411751315TS" u="1"/>
        <s v="XT411753020TS" u="1"/>
        <s v="XT411755621TS" u="1"/>
        <s v="XT411756525TS" u="1"/>
        <s v="XT411757738TS" u="1"/>
        <s v="XT411760048TS" u="1"/>
        <s v="XT411766350TS" u="1"/>
        <s v="XT411772179TS" u="1"/>
        <s v="XT411774594TS" u="1"/>
        <s v="XT411779849TS" u="1"/>
        <s v="XT411783534TS" u="1"/>
        <s v="XT411786031TS" u="1"/>
        <s v="XT411787139TS" u="1"/>
        <s v="XT411787213TS" u="1"/>
        <s v="XT411790861TS" u="1"/>
        <s v="XT411791513TS" u="1"/>
        <s v="XT411795912TS" u="1"/>
        <s v="XT411796643TS" u="1"/>
        <s v="XT411796665TS" u="1"/>
        <s v="XT411797184TS" u="1"/>
        <s v="XT411799344TS" u="1"/>
        <s v="XT411800904TS" u="1"/>
        <s v="XT411801989TS" u="1"/>
        <s v="XT411802012TS" u="1"/>
        <s v="XT411802701TS" u="1"/>
        <s v="XT411803485TS" u="1"/>
        <s v="XT411804115TS" u="1"/>
        <s v="XT411808899TS" u="1"/>
        <s v="XT411813488TS" u="1"/>
        <s v="XT411816025TS" u="1"/>
        <s v="XT411824830TS" u="1"/>
        <s v="XT411825954TS" u="1"/>
        <s v="XT411834338TS" u="1"/>
        <s v="XT411842643TS" u="1"/>
        <s v="XT411846645TS" u="1"/>
        <s v="XT411852005TS" u="1"/>
        <s v="XT411854403TS" u="1"/>
        <s v="XT411854540TS" u="1"/>
        <s v="XT411857489TS" u="1"/>
        <s v="XT411861069TS" u="1"/>
        <s v="XT411866888TS" u="1"/>
        <s v="XT411866959TS" u="1"/>
        <s v="XT411870587TS" u="1"/>
        <s v="XT411873875TS" u="1"/>
        <s v="XT411874178TS" u="1"/>
        <s v="XT411874266TS" u="1"/>
        <s v="XT411879250TS" u="1"/>
        <s v="XT411897911TS" u="1"/>
        <s v="XT411902625TS" u="1"/>
        <s v="XT411908234TS" u="1"/>
        <s v="XT411909036TS" u="1"/>
        <s v="XT411915875TS" u="1"/>
        <s v="XT411919166TS" u="1"/>
        <s v="XT411922488TS" u="1"/>
        <s v="XT411923761TS" u="1"/>
        <s v="XT411925538TS" u="1"/>
        <s v="XT411937757TS" u="1"/>
        <s v="XT411937947TS" u="1"/>
        <s v="XT411939815TS" u="1"/>
        <s v="XT411941442TS" u="1"/>
        <s v="XT411942672TS" u="1"/>
        <s v="XT411946966TS" u="1"/>
        <s v="XT411953701TS" u="1"/>
        <s v="XT411955866TS" u="1"/>
        <s v="XT411957456TS" u="1"/>
        <s v="XT411957677TS" u="1"/>
        <s v="XT411961455TS" u="1"/>
        <s v="XT411976565TS" u="1"/>
        <s v="XT411977929TS" u="1"/>
        <s v="XT411978080TS" u="1"/>
        <s v="XT411978093TS" u="1"/>
        <s v="XT411979301TS" u="1"/>
        <s v="XT411981945TS" u="1"/>
        <s v="XT411988691TS" u="1"/>
        <s v="XT411988714TS" u="1"/>
        <s v="XT411988949TS" u="1"/>
        <s v="XT411989666TS" u="1"/>
        <s v="XT412001715TS" u="1"/>
        <s v="XT412002319TS" u="1"/>
        <s v="XT412014776TS" u="1"/>
        <s v="XT412017450TS" u="1"/>
        <s v="XT412025819TS" u="1"/>
        <s v="XT412027219TS" u="1"/>
        <s v="XT412030527TS" u="1"/>
        <s v="XT412033041TS" u="1"/>
        <s v="XT412037661TS" u="1"/>
        <s v="XT412037715TS" u="1"/>
        <s v="XT412038066TS" u="1"/>
        <s v="XT412039870TS" u="1"/>
        <s v="XT412039906TS" u="1"/>
        <s v="XT412041547TS" u="1"/>
        <s v="XT412045331TS" u="1"/>
        <s v="XT412059976TS" u="1"/>
        <s v="XT412060095TS" u="1"/>
        <s v="XT412060121TS" u="1"/>
        <s v="XT412061935TS" u="1"/>
        <s v="XT412064830TS" u="1"/>
        <s v="XT412065795TS" u="1"/>
        <s v="XT412068258TS" u="1"/>
        <s v="XT412069275TS" u="1"/>
        <s v="XT412077263TS" u="1"/>
        <s v="XT412077351TS" u="1"/>
        <s v="XT412080055TS" u="1"/>
        <s v="XT412082127TS" u="1"/>
        <s v="XT412084410TS" u="1"/>
        <s v="XT412090242TS" u="1"/>
        <s v="XT412096130TS" u="1"/>
        <s v="XT412099860TS" u="1"/>
        <s v="XT412103224TS" u="1"/>
        <s v="XT412108725TS" u="1"/>
        <s v="XT412109434TS" u="1"/>
        <s v="XT412110667TS" u="1"/>
        <s v="XT412111319TS" u="1"/>
        <s v="XT412112915TS" u="1"/>
        <s v="XT412113915TS" u="1"/>
        <s v="XT412120837TS" u="1"/>
        <s v="XT412134270TS" u="1"/>
        <s v="XT412135173TS" u="1"/>
        <s v="XT412144833TS" u="1"/>
        <s v="XT412149800TS" u="1"/>
        <s v="XT412153835TS" u="1"/>
        <s v="XT412153999TS" u="1"/>
        <s v="XT412155717TS" u="1"/>
        <s v="XT412163109TS" u="1"/>
        <s v="XT412163231TS" u="1"/>
        <s v="XT412163395TS" u="1"/>
        <s v="XT412166595TS" u="1"/>
        <s v="XT412169526TS" u="1"/>
        <s v="XT412170643TS" u="1"/>
        <s v="XT412197195TS" u="1"/>
        <s v="XT412215424TS" u="1"/>
        <s v="XT412216190TS" u="1"/>
        <s v="XT412219369TS" u="1"/>
        <s v="XT412220795TS" u="1"/>
        <s v="XT412222748TS" u="1"/>
        <s v="XT412224196TS" u="1"/>
        <s v="XT412227586TS" u="1"/>
        <s v="XT412228167TS" u="1"/>
        <s v="XT412235809TS" u="1"/>
        <s v="XT412248135TS" u="1"/>
        <s v="XT412248816TS" u="1"/>
        <s v="XT412252020TS" u="1"/>
        <s v="XT412253949TS" u="1"/>
        <s v="XT412259252TS" u="1"/>
        <s v="XT412261684TS" u="1"/>
        <s v="XT412265275TS" u="1"/>
        <s v="XU032412073EE" u="1"/>
        <s v="XU032452130EE" u="1"/>
        <s v="XU032517480EE" u="1"/>
        <s v="XU032517493EE" u="1"/>
        <s v="XU032660441EE" u="1"/>
        <s v="XW221179163JF" u="1"/>
        <s v="XW221213580JF" u="1"/>
        <s v="XW221216127JF" u="1"/>
        <s v="XW221664292JF" u="1"/>
        <s v="XW221668100JF" u="1"/>
        <s v="XW221677472JF" u="1"/>
        <s v="XW221678787JF" u="1"/>
        <s v="XW221680202JF" u="1"/>
        <s v="XW222111542JF" u="1"/>
        <s v="XW222123041JF" u="1"/>
        <s v="XW222343816JF" u="1"/>
        <s v="XW222343820JF" u="1"/>
        <s v="XW222346256JF" u="1"/>
        <s v="XW222425254JF" u="1"/>
        <s v="XW222719182JF" u="1"/>
        <s v="XW222741971JF" u="1"/>
        <s v="XW223048877JF" u="1"/>
        <s v="XW223049170JF" u="1"/>
        <s v="XW223049722JF" u="1"/>
        <s v="XW223657161JF" u="1"/>
        <s v="XW223660554JF" u="1"/>
        <s v="XW223663737JF" u="1"/>
        <s v="XW223674200JF" u="1"/>
        <s v="XW224034446JF" u="1"/>
        <s v="XW224913405JF" u="1"/>
        <s v="XW225354415JF" u="1"/>
        <s v="XW225718036JF" u="1"/>
        <s v="XW225720410JF" u="1"/>
        <s v="XW225869671JF" u="1"/>
        <s v="XW226135283JF" u="1"/>
        <s v="XW226625035JF" u="1"/>
        <s v="XW226712128JF" u="1"/>
        <s v="XW226713313JF" u="1"/>
        <s v="XW226713843JF" u="1"/>
        <s v="XW226714588JF" u="1"/>
        <s v="XW227088871JF" u="1"/>
        <s v="XW227115515JF" u="1"/>
        <s v="XW227322092JF" u="1"/>
        <s v="XW227324650JF" u="1"/>
        <s v="XW227325505JF" u="1"/>
        <s v="XW227325845JF" u="1"/>
        <s v="XW227327585JF" u="1"/>
        <s v="XW227327885JF" u="1"/>
        <s v="XW227328095JF" u="1"/>
        <s v="XW227328824JF" u="1"/>
        <s v="XW227329997JF" u="1"/>
        <s v="XW227330743JF" u="1"/>
        <s v="XW227334440JF" u="1"/>
        <s v="XW227337715JF" u="1"/>
        <s v="XW227522037JF" u="1"/>
        <s v="XW227523063JF" u="1"/>
        <s v="XW227523664JF" u="1"/>
        <s v="XW227524126JF" u="1"/>
        <s v="XW227524130JF" u="1"/>
        <s v="XW227555260JF" u="1"/>
        <s v="XW227556061JF" u="1"/>
        <s v="XW227593311JF" u="1"/>
        <s v="XW227615082JF" u="1"/>
        <s v="XW227615785JF" u="1"/>
        <s v="XW227656436JF" u="1"/>
        <s v="XW227662391JF" u="1"/>
        <s v="XW227666345JF" u="1"/>
        <s v="XW227666359JF" u="1"/>
        <s v="XW227666495JF" u="1"/>
        <s v="XW227800787JF" u="1"/>
        <s v="XW228154719JF" u="1"/>
        <s v="XY513687621JB" u="1"/>
        <s v="XY513691348JB" u="1"/>
        <s v="XY513692167JB" u="1"/>
        <s v="XY513692604JB" u="1"/>
        <s v="XY513692621JB" u="1"/>
        <s v="XY513694809JB" u="1"/>
        <s v="XY513694865JB" u="1"/>
        <s v="XY513695061JB" u="1"/>
        <s v="XY513698981JB" u="1"/>
        <s v="XY513698995JB" u="1"/>
        <s v="XY513699960JB" u="1"/>
        <s v="XY513701941JB" u="1"/>
        <s v="XY513701972JB" u="1"/>
        <s v="XY513704832JB" u="1"/>
        <s v="XY513705064JB" u="1"/>
        <s v="XY513705815JB" u="1"/>
        <s v="XY513705824JB" u="1"/>
        <s v="XY513705841JB" u="1"/>
        <s v="XY513705926JB" u="1"/>
        <s v="XY513707604JB" u="1"/>
        <s v="XY513707666JB" u="1"/>
        <s v="XY513708511JB" u="1"/>
        <s v="XY513708539JB" u="1"/>
        <s v="XY513708848JB" u="1"/>
        <s v="XY513708882JB" u="1"/>
        <s v="XY513711847JB" u="1"/>
        <s v="XY513711864JB" u="1"/>
        <s v="XY513713715JB" u="1"/>
        <s v="XY513713785JB" u="1"/>
        <s v="XY513714242JB" u="1"/>
        <s v="XY513714295JB" u="1"/>
        <s v="XY513714534JB" u="1"/>
        <s v="XY513714551JB" u="1"/>
        <s v="XY513717354JB" u="1"/>
        <s v="XY513718329JB" u="1"/>
        <s v="XY513718363JB" u="1"/>
        <s v="XY513718377JB" u="1"/>
        <s v="XY513718394JB" u="1"/>
        <s v="XY513721504JB" u="1"/>
        <s v="XY513721813JB" u="1"/>
        <s v="XY513724267JB" u="1"/>
        <s v="XY513724275JB" u="1"/>
        <s v="XY513724837JB" u="1"/>
        <s v="XY513724925JB" u="1"/>
        <s v="XY513724939JB" u="1"/>
        <s v="XY513725109JB" u="1"/>
        <s v="XY513726550JB" u="1"/>
        <s v="XY513727365JB" u="1"/>
        <s v="XY513727569JB" u="1"/>
        <s v="XY513727572JB" u="1"/>
        <s v="XY513727643JB" u="1"/>
        <s v="XY513729777JB" u="1"/>
        <s v="XY513729834JB" u="1"/>
        <s v="XY513729848JB" u="1"/>
        <s v="XY513729865JB" u="1"/>
        <s v="XY513729879JB" u="1"/>
        <s v="XY513731909JB" u="1"/>
        <s v="XY513731943JB" u="1"/>
        <s v="XY513731988JB" u="1"/>
        <s v="XY513732100JB" u="1"/>
        <s v="XY513732626JB" u="1"/>
        <s v="XY513732630JB" u="1"/>
        <s v="XY513733649JB" u="1"/>
        <s v="XY513733737JB" u="1"/>
        <s v="XY513733895JB" u="1"/>
        <s v="XY513734573JB" u="1"/>
        <s v="XY513734834JB" u="1"/>
        <s v="XY513735097JB" u="1"/>
        <s v="XY513740018JB" u="1"/>
        <s v="XF134030865FR" u="1"/>
        <s v="XF134036112FR" u="1"/>
        <s v="XF134040695FR" u="1"/>
        <s v="XF134120212FR" u="1"/>
        <s v="XF134176066FR" u="1"/>
        <s v="XF134215025FR" u="1"/>
        <s v="XF134264070FR" u="1"/>
        <s v="XF134264653FR" u="1"/>
        <s v="XF134348336FR" u="1"/>
        <s v="XF134427609FR" u="1"/>
        <s v="XF134427847FR" u="1"/>
        <s v="XF134428017FR" u="1"/>
        <s v="XF134428309FR" u="1"/>
        <s v="XF134533275FR" u="1"/>
        <s v="XF134534951FR" u="1"/>
        <s v="XF134536008FR" u="1"/>
        <s v="XF134536626FR" u="1"/>
        <s v="XF134619436FR" u="1"/>
        <s v="XF134619895FR" u="1"/>
        <s v="XF134621182FR" u="1"/>
        <s v="XF134621695FR" u="1"/>
        <s v="XF134621939FR" u="1"/>
        <s v="XF134622231FR" u="1"/>
        <s v="XF134713785FR" u="1"/>
        <s v="XF134714848FR" u="1"/>
        <s v="XF134762715FR" u="1"/>
        <s v="XF134888588FR" u="1"/>
        <s v="XF135008585FR" u="1"/>
        <s v="XF135008807FR" u="1"/>
        <s v="XF135009135FR" u="1"/>
        <s v="XF135009440FR" u="1"/>
        <s v="XF135009728FR" u="1"/>
        <s v="XF135010195FR" u="1"/>
        <s v="XF135010385FR" u="1"/>
        <s v="XF135010522FR" u="1"/>
        <s v="XF135111092FR" u="1"/>
        <s v="XF135111353FR" u="1"/>
        <s v="XF135157148FR" u="1"/>
        <s v="XF135157616FR" u="1"/>
        <s v="XF135200172FR" u="1"/>
        <s v="XF135200535FR" u="1"/>
        <s v="XF135200901FR" u="1"/>
        <s v="XF135202108FR" u="1"/>
        <s v="XF135251130FR" u="1"/>
        <s v="XF135262852FR" u="1"/>
        <s v="XF135292987FR" u="1"/>
        <s v="XF135371906FR" u="1"/>
        <s v="XF135372115FR" u="1"/>
        <s v="XF135372212FR" u="1"/>
        <s v="XF135461875FR" u="1"/>
        <s v="XF135475818FR" u="1"/>
        <s v="XF135475971FR" u="1"/>
        <s v="XF135476230FR" u="1"/>
        <s v="XF135506988FR" u="1"/>
        <s v="XF135507113FR" u="1"/>
        <s v="XF135507365FR" u="1"/>
        <s v="XF135507731FR" u="1"/>
        <s v="XF135549820FR" u="1"/>
        <s v="XF135570028FR" u="1"/>
        <s v="XF135681077FR" u="1"/>
        <s v="XF135741059FR" u="1"/>
        <s v="XF135754485FR" u="1"/>
        <s v="XF135754843FR" u="1"/>
        <s v="XF135756566FR" u="1"/>
        <s v="XF135756813FR" u="1"/>
        <s v="XF135757059FR" u="1"/>
        <s v="XF135761518FR" u="1"/>
        <s v="XF135764050FR" u="1"/>
        <s v="XF135810616FR" u="1"/>
        <s v="XF135811090FR" u="1"/>
        <s v="XN106303869FR" u="1"/>
        <s v="XN125259916FR" u="1"/>
        <s v="XN125259933FR" u="1"/>
        <s v="XN125259964FR" u="1"/>
        <s v="XN128652897FR" u="1"/>
        <s v="XN131632376FR" u="1"/>
        <s v="XS391632277FR" u="1"/>
        <s v="XS391635579FR" u="1"/>
        <s v="XS391638442FR" u="1"/>
        <s v="XS391639615FR" u="1"/>
        <s v="XS392886539FR" u="1"/>
        <s v="XS393321618FR" u="1"/>
        <s v="XS393331717FR" u="1"/>
        <s v="XS394327577FR" u="1"/>
        <s v="XS394329754FR" u="1"/>
        <s v="XS395277449FR" u="1"/>
        <s v="XS395590997FR" u="1"/>
        <s v="XS396133565FR" u="1"/>
        <s v="XS396504337FR" u="1"/>
        <s v="XS396632132FR" u="1"/>
        <s v="XS396871852FR" u="1"/>
        <s v="XS396874690FR" u="1"/>
        <s v="XS397041247FR" u="1"/>
        <s v="XS398101066FR" u="1"/>
        <s v="XS398106678FR" u="1"/>
        <s v="XS398108308FR" u="1"/>
        <s v="XS398118557FR" u="1"/>
        <s v="XS398122097FR" u="1"/>
        <s v="XS398126831FR" u="1"/>
        <s v="XS399180737FR" u="1"/>
        <s v="XS399711470FR" u="1"/>
        <s v="XS400288424FR" u="1"/>
        <s v="XS400323863FR" u="1"/>
        <s v="XS400765543FR" u="1"/>
        <s v="XS400795307FR" u="1"/>
        <s v="XS400799175FR" u="1"/>
        <s v="XS400802538FR" u="1"/>
        <s v="XS400807040FR" u="1"/>
        <s v="XS400809377FR" u="1"/>
        <s v="XS400848968FR" u="1"/>
        <s v="XS401802534FR" u="1"/>
        <s v="XS401803680FR" u="1"/>
        <s v="XS401816272FR" u="1"/>
        <s v="XS401819251FR" u="1"/>
        <s v="XS401820745FR" u="1"/>
        <s v="XS401951860FR" u="1"/>
        <s v="XS402022150FR" u="1"/>
        <s v="XS402036613FR" u="1"/>
        <s v="XS402902131FR" u="1"/>
        <s v="XS402905288FR" u="1"/>
        <s v="XS402941807FR" u="1"/>
        <s v="XS403268401FR" u="1"/>
        <s v="XS403303960FR" u="1"/>
        <s v="XS403307785FR" u="1"/>
        <s v="XT245817452TS" u="1"/>
        <s v="XT245997153TS" u="1"/>
        <s v="XT246093035TS" u="1"/>
        <s v="XT246097743TS" u="1"/>
        <s v="XT246160477TS" u="1"/>
        <s v="XT246174065TS" u="1"/>
        <s v="XT246328230TS" u="1"/>
        <s v="XT246391881TS" u="1"/>
        <s v="XT246453855TS" u="1"/>
        <s v="XT246547120TS" u="1"/>
        <s v="XT246591976TS" u="1"/>
        <s v="XT246600942TS" u="1"/>
        <s v="XT246603507TS" u="1"/>
        <s v="XT246611976TS" u="1"/>
        <s v="XT246620023TS" u="1"/>
        <s v="XT246648070TS" u="1"/>
        <s v="XT246649764TS" u="1"/>
        <s v="XT246686268TS" u="1"/>
        <s v="XT246740511TS" u="1"/>
        <s v="XT246818255TS" u="1"/>
        <s v="XT246829868TS" u="1"/>
        <s v="XT246830407TS" u="1"/>
        <s v="XT246860165TS" u="1"/>
        <s v="XT246901219TS" u="1"/>
        <s v="XT247001389TS" u="1"/>
        <s v="XT247016905TS" u="1"/>
        <s v="XT247031085TS" u="1"/>
        <s v="XT247064004TS" u="1"/>
        <s v="XT247089893TS" u="1"/>
        <s v="XT247112098TS" u="1"/>
        <s v="XT247121815TS" u="1"/>
        <s v="XT247123215TS" u="1"/>
        <s v="XT247194052TS" u="1"/>
        <s v="XT247242036TS" u="1"/>
        <s v="XT247252767TS" u="1"/>
        <s v="XT247264133TS" u="1"/>
        <s v="XT247327275TS" u="1"/>
        <s v="XT247350101TS" u="1"/>
        <s v="XT247374859TS" u="1"/>
        <s v="XT247488873TS" u="1"/>
        <s v="XT247517376TS" u="1"/>
        <s v="XT247539059TS" u="1"/>
        <s v="XT247550068TS" u="1"/>
        <s v="XT247562004TS" u="1"/>
        <s v="XT247565601TS" u="1"/>
        <s v="XT247617723TS" u="1"/>
        <s v="XT247637498TS" u="1"/>
        <s v="XT247658515TS" u="1"/>
        <s v="XT247681015TS" u="1"/>
        <s v="XT247714645TS" u="1"/>
        <s v="XT247725100TS" u="1"/>
        <s v="XT247731944TS" u="1"/>
        <s v="XT247747856TS" u="1"/>
        <s v="XT247762646TS" u="1"/>
        <s v="XT247785704TS" u="1"/>
        <s v="XT247811191TS" u="1"/>
        <s v="XT247824703TS" u="1"/>
        <s v="XT247830173TS" u="1"/>
        <s v="XT247864265TS" u="1"/>
        <s v="XT247880824TS" u="1"/>
        <s v="XT247897229TS" u="1"/>
        <s v="XT247940179TS" u="1"/>
        <s v="XT247942427TS" u="1"/>
        <s v="XT247961823TS" u="1"/>
        <s v="XT247992967TS" u="1"/>
        <s v="XT248047824TS" u="1"/>
        <s v="XT248055026TS" u="1"/>
        <s v="XT248058623TS" u="1"/>
        <s v="XT248058742TS" u="1"/>
        <s v="XT248080003TS" u="1"/>
        <s v="XT248135736TS" u="1"/>
        <s v="XT248139755TS" u="1"/>
        <s v="XT248174275TS" u="1"/>
        <s v="XT248180810TS" u="1"/>
        <s v="XT248214972TS" u="1"/>
        <s v="XT248235354TS" u="1"/>
        <s v="XT248246428TS" u="1"/>
        <s v="XT248252919TS" u="1"/>
        <s v="XT248310024TS" u="1"/>
        <s v="XT248317359TS" u="1"/>
        <s v="XT248338291TS" u="1"/>
        <s v="XT248401184TS" u="1"/>
        <s v="XT248423794TS" u="1"/>
        <s v="XT248454363TS" u="1"/>
        <s v="XT248478775TS" u="1"/>
        <s v="XT248523673TS" u="1"/>
        <s v="XT248554980TS" u="1"/>
        <s v="XT248600485TS" u="1"/>
        <s v="XT248650408TS" u="1"/>
        <s v="XT322733726TS" u="1"/>
        <s v="XT410955082TS" u="1"/>
        <s v="XT411016930TS" u="1"/>
        <s v="XT411040620TS" u="1"/>
        <s v="XT411049323TS" u="1"/>
        <s v="XT411054751TS" u="1"/>
        <s v="XT411075907TS" u="1"/>
        <s v="XT411086096TS" u="1"/>
        <s v="XT411087318TS" u="1"/>
        <s v="XT411114676TS" u="1"/>
        <s v="XT411124789TS" u="1"/>
        <s v="XT411156591TS" u="1"/>
        <s v="XT411162455TS" u="1"/>
        <s v="XT411165236TS" u="1"/>
        <s v="XT411167492TS" u="1"/>
        <s v="XT411173351TS" u="1"/>
        <s v="XT411174927TS" u="1"/>
        <s v="XT411175468TS" u="1"/>
        <s v="XT411175750TS" u="1"/>
        <s v="XT411184629TS" u="1"/>
        <s v="XT411194657TS" u="1"/>
        <s v="XT411198089TS" u="1"/>
        <s v="XT411199036TS" u="1"/>
        <s v="XT411199155TS" u="1"/>
        <s v="XT411200247TS" u="1"/>
        <s v="XT411204561TS" u="1"/>
        <s v="XT411207378TS" u="1"/>
        <s v="XT411208648TS" u="1"/>
        <s v="XT411210160TS" u="1"/>
        <s v="XT411227505TS" u="1"/>
        <s v="XT411228130TS" u="1"/>
        <s v="XT411237088TS" u="1"/>
        <s v="XT411238260TS" u="1"/>
        <s v="XT411239035TS" u="1"/>
        <s v="XT411248151TS" u="1"/>
        <s v="XT411253960TS" u="1"/>
        <s v="XT411255311TS" u="1"/>
        <s v="XT411272195TS" u="1"/>
        <s v="XT411277855TS" u="1"/>
        <s v="XT411284043TS" u="1"/>
        <s v="XT411289465TS" u="1"/>
        <s v="XT411290401TS" u="1"/>
        <s v="XT411297325TS" u="1"/>
        <s v="XT411315222TS" u="1"/>
        <s v="XT411320369TS" u="1"/>
        <s v="XT411321280TS" u="1"/>
        <s v="XT411323008TS" u="1"/>
        <s v="XT411328172TS" u="1"/>
        <s v="XT411338237TS" u="1"/>
        <s v="XT411339144TS" u="1"/>
        <s v="XT411339422TS" u="1"/>
        <s v="XT411347769TS" u="1"/>
        <s v="XT411352596TS" u="1"/>
        <s v="XT411358157TS" u="1"/>
        <s v="XT411361567TS" u="1"/>
        <s v="XT411371555TS" u="1"/>
        <s v="XT411372065TS" u="1"/>
        <s v="XT411374764TS" u="1"/>
        <s v="XT411378960TS" u="1"/>
        <s v="XT411379355TS" u="1"/>
        <s v="XT411383514TS" u="1"/>
        <s v="XT411386382TS" u="1"/>
        <s v="XT411401629TS" u="1"/>
        <s v="XT411402831TS" u="1"/>
        <s v="XT411406011TS" u="1"/>
        <s v="XT411417045TS" u="1"/>
        <s v="XT411418920TS" u="1"/>
        <s v="XT411420441TS" u="1"/>
        <s v="XT411420821TS" u="1"/>
        <s v="XT411431360TS" u="1"/>
        <s v="XT411433136TS" u="1"/>
        <s v="XT411433198TS" u="1"/>
        <s v="XT411433710TS" u="1"/>
        <s v="XT411443685TS" u="1"/>
        <s v="XT411447254TS" u="1"/>
        <s v="XT411448161TS" u="1"/>
        <s v="XT411448728TS" u="1"/>
        <s v="XT411448949TS" u="1"/>
        <s v="XT411453665TS" u="1"/>
        <s v="XT411466015TS" u="1"/>
        <s v="XT411468736TS" u="1"/>
        <s v="XT411469161TS" u="1"/>
        <s v="XT411471806TS" u="1"/>
        <s v="XT411473339TS" u="1"/>
        <s v="XT411474586TS" u="1"/>
        <s v="XT411475555TS" u="1"/>
        <s v="XT411478720TS" u="1"/>
        <s v="XT411479359TS" u="1"/>
        <s v="XT411479549TS" u="1"/>
        <s v="XT411483279TS" u="1"/>
        <s v="XT411488687TS" u="1"/>
        <s v="XT411489912TS" u="1"/>
        <s v="XT411497454TS" u="1"/>
        <s v="XT411503659TS" u="1"/>
        <s v="XT411509736TS" u="1"/>
        <s v="XT411519265TS" u="1"/>
        <s v="XT411522896TS" u="1"/>
        <s v="XT411530305TS" u="1"/>
        <s v="XT411530345TS" u="1"/>
        <s v="XT411530892TS" u="1"/>
        <s v="XT411531805TS" u="1"/>
        <s v="XT411539772TS" u="1"/>
        <s v="XT411540890TS" u="1"/>
        <s v="XT411542958TS" u="1"/>
        <s v="XT411549134TS" u="1"/>
        <s v="XT411549253TS" u="1"/>
        <s v="XT411553505TS" u="1"/>
        <s v="XT411559406TS" u="1"/>
        <s v="XT411562250TS" u="1"/>
        <s v="XT411565582TS" u="1"/>
        <s v="XT411568694TS" u="1"/>
        <s v="XT411579374TS" u="1"/>
        <s v="XT411587234TS" u="1"/>
        <s v="XT411591313TS" u="1"/>
        <s v="XT411600718TS" u="1"/>
        <s v="XU032062182EE" u="1"/>
        <s v="XU032062196EE" u="1"/>
        <s v="XU032062205EE" u="1"/>
        <s v="XU032062219EE" u="1"/>
        <s v="XW211507417JF" u="1"/>
        <s v="XW211510889JF" u="1"/>
        <s v="XW211514333JF" u="1"/>
        <s v="XW211517666JF" u="1"/>
        <s v="XW212218306JF" u="1"/>
        <s v="XW213210167JF" u="1"/>
        <s v="XW214528416JF" u="1"/>
        <s v="XW214534181JF" u="1"/>
        <s v="XW214537639JF" u="1"/>
        <s v="XW214542863JF" u="1"/>
        <s v="XW214547154JF" u="1"/>
        <s v="XW214549393JF" u="1"/>
        <s v="XW214551216JF" u="1"/>
        <s v="XW214959929JF" u="1"/>
        <s v="XW214972995JF" u="1"/>
        <s v="XW215002462JF" u="1"/>
        <s v="XW215437455JF" u="1"/>
        <s v="XW215449269JF" u="1"/>
        <s v="XW215452033JF" u="1"/>
        <s v="XW215689919JF" u="1"/>
        <s v="XW215700680JF" u="1"/>
        <s v="XW215856015JF" u="1"/>
        <s v="XW215857081JF" u="1"/>
        <s v="XW216141324JF" u="1"/>
        <s v="XW216241455JF" u="1"/>
        <s v="XW217078971JF" u="1"/>
        <s v="XW218269907JF" u="1"/>
        <s v="XW218295204JF" u="1"/>
        <s v="XW218296553JF" u="1"/>
        <s v="XW219531730JF" u="1"/>
        <s v="XW219531743JF" u="1"/>
        <s v="XW219537176JF" u="1"/>
        <s v="XW219836201JF" u="1"/>
        <s v="XW220328904JF" u="1"/>
        <s v="XW220601234JF" u="1"/>
        <s v="XY513479442JB" u="1"/>
        <s v="XY513479456JB" u="1"/>
        <s v="XY513479460JB" u="1"/>
        <s v="XY513479473JB" u="1"/>
        <s v="XY513479487JB" u="1"/>
        <s v="XY513479495JB" u="1"/>
        <s v="XY513485301JB" u="1"/>
        <s v="XY513485584JB" u="1"/>
        <s v="XY513485607JB" u="1"/>
        <s v="XY513485615JB" u="1"/>
        <s v="XY513485655JB" u="1"/>
        <s v="XY513485669JB" u="1"/>
        <s v="XY513486182JB" u="1"/>
        <s v="XY513486219JB" u="1"/>
        <s v="XY513486236JB" u="1"/>
        <s v="XY513486267JB" u="1"/>
        <s v="XY513486275JB" u="1"/>
        <s v="XY513486284JB" u="1"/>
        <s v="XY513486369JB" u="1"/>
        <s v="XY513486372JB" u="1"/>
        <s v="XY513486443JB" u="1"/>
        <s v="XY513486491JB" u="1"/>
        <s v="XY513486528JB" u="1"/>
        <s v="XY513486559JB" u="1"/>
        <s v="XY513486633JB" u="1"/>
        <s v="XY513486752JB" u="1"/>
        <s v="XY513486770JB" u="1"/>
        <s v="XY513486885JB" u="1"/>
        <s v="XY513487333JB" u="1"/>
        <s v="XY513487347JB" u="1"/>
        <s v="XY513487395JB" u="1"/>
        <s v="XY513487418JB" u="1"/>
        <s v="XY513487483JB" u="1"/>
        <s v="XY513487571JB" u="1"/>
        <s v="XY513487599JB" u="1"/>
        <s v="XY513487713JB" u="1"/>
        <s v="XY513487775JB" u="1"/>
        <s v="XY513487789JB" u="1"/>
        <s v="XY513487925JB" u="1"/>
        <s v="XY513487979JB" u="1"/>
        <s v="XY513487982JB" u="1"/>
        <s v="XY513488104JB" u="1"/>
        <s v="XY513488118JB" u="1"/>
        <s v="XY513488413JB" u="1"/>
        <s v="XY513488634JB" u="1"/>
        <s v="XY513488696JB" u="1"/>
        <s v="XY513488991JB" u="1"/>
        <s v="XY513490479JB" u="1"/>
        <s v="XY513490482JB" u="1"/>
        <s v="XY513490496JB" u="1"/>
        <s v="XY513490641JB" u="1"/>
        <s v="XY513496026JB" u="1"/>
        <s v="XY513497097JB" u="1"/>
        <s v="XY513497106JB" u="1"/>
        <s v="XY513497137JB" u="1"/>
        <s v="XY513497154JB" u="1"/>
        <s v="XY513497211JB" u="1"/>
        <s v="XY513501335JB" u="1"/>
        <s v="XY513501551JB" u="1"/>
        <s v="XY513502398JB" u="1"/>
        <s v="XY513502407JB" u="1"/>
        <s v="XY513502747JB" u="1"/>
        <s v="XY513506240JB" u="1"/>
        <s v="XY513506837JB" u="1"/>
        <s v="XY513506973JB" u="1"/>
        <s v="XY513512656JB" u="1"/>
        <s v="XY513513299JB" u="1"/>
        <s v="XY513514555JB" u="1"/>
        <s v="XY513514569JB" u="1"/>
        <s v="XY513514847JB" u="1"/>
        <s v="XY513514855JB" u="1"/>
        <s v="XY513522667JB" u="1"/>
        <s v="XY513523150JB" u="1"/>
        <s v="XY513523486JB" u="1"/>
        <s v="XY513523849JB" u="1"/>
        <s v="XY513525840JB" u="1"/>
        <s v="XY513525915JB" u="1"/>
        <s v="XY513525955JB" u="1"/>
        <s v="XY513533917JB" u="1"/>
        <s v="XY513534550JB" u="1"/>
        <s v="XY513534912JB" u="1"/>
        <s v="XY513535158JB" u="1"/>
        <s v="XY513540759JB" u="1"/>
        <s v="XY513541581JB" u="1"/>
        <s v="XY513541961JB" u="1"/>
        <s v="XY513541989JB" u="1"/>
        <s v="XY513542065JB" u="1"/>
        <s v="XY513547505JB" u="1"/>
        <s v="XY513547607JB" u="1"/>
        <s v="XY513548196JB" u="1"/>
        <s v="XY513554090JB" u="1"/>
        <s v="XY513554506JB" u="1"/>
        <s v="XY513554523JB" u="1"/>
        <s v="XY513555360JB" u="1"/>
        <s v="XY513555682JB" u="1"/>
        <s v="XY513555807JB" u="1"/>
        <s v="XY513565676JB" u="1"/>
        <s v="XY513565818JB" u="1"/>
        <s v="XY513565835JB" u="1"/>
        <s v="XY513565910JB" u="1"/>
        <s v="XY513565971JB" u="1"/>
        <s v="XY513566005JB" u="1"/>
        <s v="XY513566019JB" u="1"/>
        <s v="XY513566084JB" u="1"/>
        <s v="XY513566098JB" u="1"/>
        <s v="XY513566115JB" u="1"/>
        <s v="XY513566155JB" u="1"/>
        <s v="XY513566169JB" u="1"/>
        <s v="XY513566190JB" u="1"/>
        <s v="XY513566455JB" u="1"/>
        <s v="XY513567116JB" u="1"/>
        <s v="XY513567120JB" u="1"/>
        <s v="XY513574899JB" u="1"/>
        <s v="XY513585684JB" u="1"/>
        <s v="XY513585865JB" u="1"/>
        <s v="XY513588460JB" u="1"/>
        <s v="XY513588558JB" u="1"/>
        <s v="XY513588601JB" u="1"/>
        <s v="XY513589275JB" u="1"/>
        <s v="XY513589385JB" u="1"/>
        <s v="XY513589859JB" u="1"/>
        <s v="XY513595616JB" u="1"/>
        <s v="XY513596934JB" u="1"/>
        <s v="XY513597617JB" u="1"/>
        <s v="XY513598895JB" u="1"/>
        <s v="XY513598904JB" u="1"/>
        <s v="XY513598918JB" u="1"/>
        <s v="XY513598921JB" u="1"/>
        <s v="XY513598949JB" u="1"/>
        <s v="XY513598983JB" u="1"/>
        <s v="XY513599003JB" u="1"/>
        <s v="XY513599480JB" u="1"/>
        <s v="XY513599547JB" u="1"/>
        <s v="XY513600585JB" u="1"/>
        <s v="XY513600599JB" u="1"/>
        <s v="XY513600625JB" u="1"/>
        <s v="XY513600639JB" u="1"/>
        <s v="XY513600761JB" u="1"/>
        <s v="XY513600775JB" u="1"/>
        <s v="XY513600815JB" u="1"/>
        <s v="XY513600829JB" u="1"/>
        <s v="XY513601210JB" u="1"/>
        <s v="XY513601223JB" u="1"/>
        <s v="XY513608805JB" u="1"/>
        <s v="XY513609933JB" u="1"/>
        <s v="XY513609947JB" u="1"/>
        <s v="XY513609978JB" u="1"/>
        <s v="XY513610579JB" u="1"/>
        <s v="XY513610622JB" u="1"/>
        <s v="XY513610667JB" u="1"/>
        <s v="XY513610928JB" u="1"/>
        <s v="XY513611194JB" u="1"/>
        <s v="XY513611225JB" u="1"/>
        <s v="XY513611282JB" u="1"/>
        <s v="XY513611835JB" u="1"/>
        <s v="XY513611897JB" u="1"/>
        <s v="XY513612623JB" u="1"/>
        <s v="XY513613266JB" u="1"/>
        <s v="XY513613270JB" u="1"/>
        <s v="XY513613297JB" u="1"/>
        <s v="XY513613337JB" u="1"/>
        <s v="XY513622991JB" u="1"/>
        <s v="XY513623334JB" u="1"/>
        <s v="XY513623833JB" u="1"/>
        <s v="XY513623847JB" u="1"/>
        <s v="XY513624003JB" u="1"/>
        <s v="XY513624365JB" u="1"/>
        <s v="XY513624595JB" u="1"/>
        <s v="XY513625162JB" u="1"/>
        <s v="XY513626809JB" u="1"/>
        <s v="XY513626888JB" u="1"/>
        <s v="XY513626891JB" u="1"/>
        <s v="XY513627101JB" u="1"/>
        <s v="XY513627733JB" u="1"/>
        <s v="XY513627747JB" u="1"/>
        <s v="XY513627755JB" u="1"/>
        <s v="XY513627764JB" u="1"/>
        <s v="XY513627778JB" u="1"/>
        <s v="XY513627781JB" u="1"/>
        <s v="XY513627795JB" u="1"/>
        <s v="XY513627804JB" u="1"/>
        <s v="XY513627818JB" u="1"/>
        <s v="XY513627821JB" u="1"/>
        <s v="XY513627835JB" u="1"/>
        <s v="XY513638577JB" u="1"/>
        <s v="XY513638585JB" u="1"/>
        <s v="XY513640332JB" u="1"/>
        <s v="XY513640805JB" u="1"/>
        <s v="XY513640933JB" u="1"/>
        <s v="XY513642903JB" u="1"/>
        <s v="XY513643033JB" u="1"/>
        <s v="XY513645649JB" u="1"/>
        <s v="XY513645754JB" u="1"/>
        <s v="XY513646397JB" u="1"/>
        <s v="XY513646437JB" u="1"/>
        <s v="XY513646701JB" u="1"/>
        <s v="XY513646729JB" u="1"/>
        <s v="XY513646750JB" u="1"/>
        <s v="XY513646967JB" u="1"/>
        <s v="XY513647256JB" u="1"/>
        <s v="XY513647287JB" u="1"/>
        <s v="XY513648968JB" u="1"/>
        <s v="XY513650480JB" u="1"/>
        <s v="XY513658381JB" u="1"/>
        <s v="XY513659943JB" u="1"/>
        <s v="XY513659974JB" u="1"/>
        <s v="XY513660266JB" u="1"/>
        <s v="XY513662576JB" u="1"/>
        <s v="XY513664020JB" u="1"/>
        <s v="XY513664033JB" u="1"/>
        <s v="XY513669645JB" u="1"/>
        <s v="XY513669702JB" u="1"/>
        <s v="XY513669720JB" u="1"/>
        <s v="XY513669755JB" u="1"/>
        <s v="XY513673185JB" u="1"/>
        <s v="XY513673239JB" u="1"/>
        <s v="XY513673273JB" u="1"/>
        <s v="XY513673287JB" u="1"/>
        <s v="XY513673313JB" u="1"/>
        <s v="XY513674251JB" u="1"/>
        <s v="XY513676782JB" u="1"/>
        <s v="XY513682553JB" u="1"/>
        <s v="XY513682624JB" u="1"/>
        <s v="XY513682893JB" u="1"/>
        <s v="XY513686100JB" u="1"/>
        <s v="XY513687391JB" u="1"/>
        <s v="XF132539165FR" u="1"/>
        <s v="XF132546055FR" u="1"/>
        <s v="XF132574269FR" u="1"/>
        <s v="XF132574414FR" u="1"/>
        <s v="XF132574670FR" u="1"/>
        <s v="XF132574935FR" u="1"/>
        <s v="XF132615238FR" u="1"/>
        <s v="XF132643755FR" u="1"/>
        <s v="XF132710035FR" u="1"/>
        <s v="XF132857415FR" u="1"/>
        <s v="XF132857557FR" u="1"/>
        <s v="XF132901803FR" u="1"/>
        <s v="XF132902640FR" u="1"/>
        <s v="XF132903415FR" u="1"/>
        <s v="XF132907240FR" u="1"/>
        <s v="XF132908007FR" u="1"/>
        <s v="XF132908378FR" u="1"/>
        <s v="XF132908965FR" u="1"/>
        <s v="XF133013676FR" u="1"/>
        <s v="XF133015028FR" u="1"/>
        <s v="XF133022616FR" u="1"/>
        <s v="XF133183437FR" u="1"/>
        <s v="XF133183777FR" u="1"/>
        <s v="XF133277616FR" u="1"/>
        <s v="XF133277749FR" u="1"/>
        <s v="XF133277871FR" u="1"/>
        <s v="XF133402574FR" u="1"/>
        <s v="XF133426068FR" u="1"/>
        <s v="XF133566428FR" u="1"/>
        <s v="XF133637932FR" u="1"/>
        <s v="XF133660879FR" u="1"/>
        <s v="XF133661021FR" u="1"/>
        <s v="XF133661494FR" u="1"/>
        <s v="XF133662234FR" u="1"/>
        <s v="XF133662897FR" u="1"/>
        <s v="XF133663022FR" u="1"/>
        <s v="XF133663265FR" u="1"/>
        <s v="XF133692412FR" u="1"/>
        <s v="XF133730549FR" u="1"/>
        <s v="XF133733046FR" u="1"/>
        <s v="XF133893649FR" u="1"/>
        <s v="XF133893975FR" u="1"/>
        <s v="XF133965005FR" u="1"/>
        <s v="XF133965249FR" u="1"/>
        <s v="XF133966862FR" u="1"/>
        <s v="XF133967063FR" u="1"/>
        <s v="XF133967205FR" u="1"/>
        <s v="XG929421021JB" u="1"/>
        <s v="XS382027990FR" u="1"/>
        <s v="XS382049315FR" u="1"/>
        <s v="XS382510995FR" u="1"/>
        <s v="XS382530717FR" u="1"/>
        <s v="XS382925309FR" u="1"/>
        <s v="XS383660660FR" u="1"/>
        <s v="XS383665344FR" u="1"/>
        <s v="XS384012936FR" u="1"/>
        <s v="XS384017448FR" u="1"/>
        <s v="XS384192583FR" u="1"/>
        <s v="XS384193575FR" u="1"/>
        <s v="XS384755430FR" u="1"/>
        <s v="XS385261271FR" u="1"/>
        <s v="XS385856704FR" u="1"/>
        <s v="XS385860712FR" u="1"/>
        <s v="XS385863775FR" u="1"/>
        <s v="XS385869362FR" u="1"/>
        <s v="XS386828996FR" u="1"/>
        <s v="XS386965970FR" u="1"/>
        <s v="XS387768358FR" u="1"/>
        <s v="XS388424186FR" u="1"/>
        <s v="XS388439061FR" u="1"/>
        <s v="XS388592555FR" u="1"/>
        <s v="XS388919615FR" u="1"/>
        <s v="XS389132286FR" u="1"/>
        <s v="XS389998552FR" u="1"/>
        <s v="XS390050054FR" u="1"/>
        <s v="XT243829991TS" u="1"/>
        <s v="XT243934725TS" u="1"/>
        <s v="XT244000075TS" u="1"/>
        <s v="XT244205357TS" u="1"/>
        <s v="XT244215204TS" u="1"/>
        <s v="XT244236473TS" u="1"/>
        <s v="XT244248233TS" u="1"/>
        <s v="XT244354988TS" u="1"/>
        <s v="XT244428561TS" u="1"/>
        <s v="XT244456409TS" u="1"/>
        <s v="XT244531705TS" u="1"/>
        <s v="XT244686251TS" u="1"/>
        <s v="XT244699502TS" u="1"/>
        <s v="XT244753305TS" u="1"/>
        <s v="XT244781748TS" u="1"/>
        <s v="XT244803995TS" u="1"/>
        <s v="XT245005445TS" u="1"/>
        <s v="XT245015028TS" u="1"/>
        <s v="XT245065537TS" u="1"/>
        <s v="XT245074556TS" u="1"/>
        <s v="XT245086126TS" u="1"/>
        <s v="XT245086130TS" u="1"/>
        <s v="XT245086554TS" u="1"/>
        <s v="XT245150014TS" u="1"/>
        <s v="XT245151862TS" u="1"/>
        <s v="XT245167315TS" u="1"/>
        <s v="XT245168960TS" u="1"/>
        <s v="XT245185693TS" u="1"/>
        <s v="XT245200489TS" u="1"/>
        <s v="XT245226849TS" u="1"/>
        <s v="XT245259396TS" u="1"/>
        <s v="XT245293830TS" u="1"/>
        <s v="XT245307635TS" u="1"/>
        <s v="XT245331759TS" u="1"/>
        <s v="XT245353082TS" u="1"/>
        <s v="XT245386205TS" u="1"/>
        <s v="XT245403892TS" u="1"/>
        <s v="XT245442975TS" u="1"/>
        <s v="XT245450950TS" u="1"/>
        <s v="XT245462799TS" u="1"/>
        <s v="XT245467972TS" u="1"/>
        <s v="XT245479905TS" u="1"/>
        <s v="XT245487274TS" u="1"/>
        <s v="XT245524034TS" u="1"/>
        <s v="XT245592051TS" u="1"/>
        <s v="XT245604165TS" u="1"/>
        <s v="XT245619854TS" u="1"/>
        <s v="XT245658827TS" u="1"/>
        <s v="XT245668603TS" u="1"/>
        <s v="XT245700079TS" u="1"/>
        <s v="XT245785763TS" u="1"/>
        <s v="XT245800324TS" u="1"/>
        <s v="XT245812530TS" u="1"/>
        <s v="XT245816871TS" u="1"/>
        <s v="XT245846065TS" u="1"/>
        <s v="XT245858752TS" u="1"/>
        <s v="XT245927696TS" u="1"/>
        <s v="XT320685387TS" u="1"/>
        <s v="XT321160814TS" u="1"/>
        <s v="XT410681057TS" u="1"/>
        <s v="XT410711289TS" u="1"/>
        <s v="XT410727108TS" u="1"/>
        <s v="XT410727292TS" u="1"/>
        <s v="XT410729925TS" u="1"/>
        <s v="XT410732292TS" u="1"/>
        <s v="XT410733063TS" u="1"/>
        <s v="XT410743454TS" u="1"/>
        <s v="XT410744208TS" u="1"/>
        <s v="XT410744914TS" u="1"/>
        <s v="XT410754267TS" u="1"/>
        <s v="XT410759692TS" u="1"/>
        <s v="XT410762475TS" u="1"/>
        <s v="XT410766194TS" u="1"/>
        <s v="XT410768031TS" u="1"/>
        <s v="XT410788623TS" u="1"/>
        <s v="XT410793036TS" u="1"/>
        <s v="XT410793226TS" u="1"/>
        <s v="XT410796372TS" u="1"/>
        <s v="XT410811123TS" u="1"/>
        <s v="XT410815584TS" u="1"/>
        <s v="XT410823254TS" u="1"/>
        <s v="XT410824762TS" u="1"/>
        <s v="XT410829699TS" u="1"/>
        <s v="XT410833251TS" u="1"/>
        <s v="XT410868595TS" u="1"/>
        <s v="XT410873817TS" u="1"/>
        <s v="XT410890695TS" u="1"/>
        <s v="XT410898059TS" u="1"/>
        <s v="XT410904531TS" u="1"/>
        <s v="XT410908079TS" u="1"/>
        <s v="XT410909794TS" u="1"/>
        <s v="XT410913207TS" u="1"/>
        <s v="XT410919519TS" u="1"/>
        <s v="XT410922209TS" u="1"/>
        <s v="XT410924425TS" u="1"/>
        <s v="XT410925077TS" u="1"/>
        <s v="XT410925531TS" u="1"/>
        <s v="XT410926829TS" u="1"/>
        <s v="XT410930770TS" u="1"/>
        <s v="XT410932373TS" u="1"/>
        <s v="XT410935865TS" u="1"/>
        <s v="XT410937469TS" u="1"/>
        <s v="XT410944898TS" u="1"/>
        <s v="XT410951151TS" u="1"/>
        <s v="XT410962035TS" u="1"/>
        <s v="XT410962052TS" u="1"/>
        <s v="XT410972240TS" u="1"/>
        <s v="XT410972430TS" u="1"/>
        <s v="XT410975382TS" u="1"/>
        <s v="XT410979472TS" u="1"/>
        <s v="XT410981391TS" u="1"/>
        <s v="XT410984455TS" u="1"/>
        <s v="XT410988103TS" u="1"/>
        <s v="XT410989333TS" u="1"/>
        <s v="XT410997771TS" u="1"/>
        <s v="XT410998692TS" u="1"/>
        <s v="XT411007601TS" u="1"/>
        <s v="XT411010282TS" u="1"/>
        <s v="XT411016872TS" u="1"/>
        <s v="XT411017056TS" u="1"/>
        <s v="XT411023649TS" u="1"/>
        <s v="XT411024471TS" u="1"/>
        <s v="XT411038379TS" u="1"/>
        <s v="XT411038475TS" u="1"/>
        <s v="XT411047455TS" u="1"/>
        <s v="XT411047870TS" u="1"/>
        <s v="XT411051097TS" u="1"/>
        <s v="XT411053637TS" u="1"/>
        <s v="XW200828605JF" u="1"/>
        <s v="XW203036852JF" u="1"/>
        <s v="XW203038102JF" u="1"/>
        <s v="XW203039261JF" u="1"/>
        <s v="XW203042265JF" u="1"/>
        <s v="XW203315300JF" u="1"/>
        <s v="XW203331143JF" u="1"/>
        <s v="XW203332957JF" u="1"/>
        <s v="XW203564973JF" u="1"/>
        <s v="XW203672227JF" u="1"/>
        <s v="XW203913890JF" u="1"/>
        <s v="XW204194523JF" u="1"/>
        <s v="XW204198556JF" u="1"/>
        <s v="XW204207672JF" u="1"/>
        <s v="XW204216612JF" u="1"/>
        <s v="XW204222122JF" u="1"/>
        <s v="XW204542152JF" u="1"/>
        <s v="XW204542170JF" u="1"/>
        <s v="XW204576920JF" u="1"/>
        <s v="XW204588812JF" u="1"/>
        <s v="XW204785344JF" u="1"/>
        <s v="XW204797356JF" u="1"/>
        <s v="XW204797360JF" u="1"/>
        <s v="XW205307779JF" u="1"/>
        <s v="XW205337360JF" u="1"/>
        <s v="XW205390612JF" u="1"/>
        <s v="XW205747078JF" u="1"/>
        <s v="XW205748175JF" u="1"/>
        <s v="XW205751877JF" u="1"/>
        <s v="XW206665070JF" u="1"/>
        <s v="XW207239039JF" u="1"/>
        <s v="XW207263568JF" u="1"/>
        <s v="XW207686408JF" u="1"/>
        <s v="XW207687068JF" u="1"/>
        <s v="XW207687757JF" u="1"/>
        <s v="XW207688386JF" u="1"/>
        <s v="XW207689015JF" u="1"/>
        <s v="XW208047843JF" u="1"/>
        <s v="XW208048455JF" u="1"/>
        <s v="XW208049124JF" u="1"/>
        <s v="XW208827022JF" u="1"/>
        <s v="XW208829828JF" u="1"/>
        <s v="XW208835871JF" u="1"/>
        <s v="XW208841174JF" u="1"/>
        <s v="XW208842395JF" u="1"/>
        <s v="XW208844357JF" u="1"/>
        <s v="XW208846724JF" u="1"/>
        <s v="XW209287788JF" u="1"/>
        <s v="XW209958642JF" u="1"/>
        <s v="XW210136578JF" u="1"/>
        <s v="XW210205021JF" u="1"/>
        <s v="XW210206883JF" u="1"/>
        <s v="XW210223816JF" u="1"/>
        <s v="XW210730945JF" u="1"/>
        <s v="XW210732270JF" u="1"/>
        <s v="XW210739043JF" u="1"/>
        <s v="XY513371026JB" u="1"/>
        <s v="XY513395005JB" u="1"/>
        <s v="XY513410952JB" u="1"/>
        <s v="XY513411391JB" u="1"/>
        <s v="XY513412794JB" u="1"/>
        <s v="XY513414852JB" u="1"/>
        <s v="XY513415393JB" u="1"/>
        <s v="XY513415583JB" u="1"/>
        <s v="XY513417536JB" u="1"/>
        <s v="XY513417828JB" u="1"/>
        <s v="XY513418001JB" u="1"/>
        <s v="XY513418029JB" u="1"/>
        <s v="XY513418240JB" u="1"/>
        <s v="XY513418390JB" u="1"/>
        <s v="XY513420141JB" u="1"/>
        <s v="XY513420827JB" u="1"/>
        <s v="XY513421014JB" u="1"/>
        <s v="XY513423355JB" u="1"/>
        <s v="XY513423655JB" u="1"/>
        <s v="XY513423664JB" u="1"/>
        <s v="XY513423678JB" u="1"/>
        <s v="XY513423681JB" u="1"/>
        <s v="XY513423695JB" u="1"/>
        <s v="XY513423704JB" u="1"/>
        <s v="XY513423718JB" u="1"/>
        <s v="XY513423925JB" u="1"/>
        <s v="XY513423973JB" u="1"/>
        <s v="XY513425869JB" u="1"/>
        <s v="XY513425872JB" u="1"/>
        <s v="XY513425886JB" u="1"/>
        <s v="XY513425926JB" u="1"/>
        <s v="XY513425930JB" u="1"/>
        <s v="XY513425991JB" u="1"/>
        <s v="XY513426011JB" u="1"/>
        <s v="XY513429945JB" u="1"/>
        <s v="XY513430064JB" u="1"/>
        <s v="XY513430427JB" u="1"/>
        <s v="XY513430444JB" u="1"/>
        <s v="XY513430515JB" u="1"/>
        <s v="XY513430529JB" u="1"/>
        <s v="XY513433233JB" u="1"/>
        <s v="XY513433445JB" u="1"/>
        <s v="XY513433750JB" u="1"/>
        <s v="XY513436671JB" u="1"/>
        <s v="XY513437062JB" u="1"/>
        <s v="XY513437133JB" u="1"/>
        <s v="XY513437218JB" u="1"/>
        <s v="XY513437495JB" u="1"/>
        <s v="XY513437500JB" u="1"/>
        <s v="XY513437513JB" u="1"/>
        <s v="XY513439620JB" u="1"/>
        <s v="XY513439664JB" u="1"/>
        <s v="XY513439749JB" u="1"/>
        <s v="XY513442005JB" u="1"/>
        <s v="XY513443859JB" u="1"/>
        <s v="XY513444032JB" u="1"/>
        <s v="XY513444063JB" u="1"/>
        <s v="XY513445174JB" u="1"/>
        <s v="XY513445259JB" u="1"/>
        <s v="XY513445829JB" u="1"/>
        <s v="XY513447158JB" u="1"/>
        <s v="XY513447436JB" u="1"/>
        <s v="XY513447630JB" u="1"/>
        <s v="XY513448649JB" u="1"/>
        <s v="XY513451360JB" u="1"/>
        <s v="XY513451617JB" u="1"/>
        <s v="XY513451665JB" u="1"/>
        <s v="XY513451807JB" u="1"/>
        <s v="XY513454905JB" u="1"/>
        <s v="XY513455327JB" u="1"/>
        <s v="XY513455565JB" u="1"/>
        <s v="XY513459425JB" u="1"/>
        <s v="XY513459434JB" u="1"/>
        <s v="XY513459479JB" u="1"/>
        <s v="XY513459505JB" u="1"/>
        <s v="XY513460962JB" u="1"/>
        <s v="XY513462040JB" u="1"/>
        <s v="XY513462075JB" u="1"/>
        <s v="XY513463734JB" u="1"/>
        <s v="XY513467824JB" u="1"/>
        <s v="XY513468135JB" u="1"/>
        <s v="XY513468144JB" u="1"/>
        <s v="XY513468294JB" u="1"/>
        <s v="XY513468665JB" u="1"/>
        <s v="XY513472118JB" u="1"/>
        <s v="XY513472753JB" u="1"/>
        <s v="XY513473475JB" u="1"/>
        <s v="XY513477234JB" u="1"/>
        <s v="XY513477251JB" u="1"/>
        <s v="XY513477279JB" u="1"/>
        <s v="XY513477282JB" u="1"/>
        <s v="XY513477680JB" u="1"/>
        <s v="XY513477693JB" u="1"/>
        <s v="XY513477821JB" u="1"/>
        <s v="XY513477835JB" u="1"/>
        <s v="XY513477849JB" u="1"/>
        <s v="XY513477870JB" u="1"/>
        <s v="XY513477883JB" u="1"/>
        <s v="XY513478291JB" u="1"/>
        <s v="XY513478416JB" u="1"/>
        <s v="XY513478420JB" u="1"/>
        <s v="XY513479235JB" u="1"/>
        <s v="XY513479249JB" u="1"/>
        <s v="XY513479266JB" u="1"/>
        <s v="XY513479306JB" u="1"/>
        <s v="XY513479310JB" u="1"/>
        <s v="XY513479323JB" u="1"/>
        <s v="XY513479337JB" u="1"/>
        <s v="XY513479345JB" u="1"/>
        <s v="XF130842104FR" u="1"/>
        <s v="XF130854059FR" u="1"/>
        <s v="XF130854399FR" u="1"/>
        <s v="XF131092755FR" u="1"/>
        <s v="XF131099229FR" u="1"/>
        <s v="XF131166025FR" u="1"/>
        <s v="XF131199624FR" u="1"/>
        <s v="XF131202164FR" u="1"/>
        <s v="XF131467515FR" u="1"/>
        <s v="XF131468017FR" u="1"/>
        <s v="XF131468825FR" u="1"/>
        <s v="XF131469216FR" u="1"/>
        <s v="XF131535927FR" u="1"/>
        <s v="XF131548205FR" u="1"/>
        <s v="XF131607155FR" u="1"/>
        <s v="XF131757115FR" u="1"/>
        <s v="XF131820198FR" u="1"/>
        <s v="XF131850552FR" u="1"/>
        <s v="XF131986135FR" u="1"/>
        <s v="XF132002632FR" u="1"/>
        <s v="XF132110098FR" u="1"/>
        <s v="XF132130486FR" u="1"/>
        <s v="XF132269423FR" u="1"/>
        <s v="XF132291506FR" u="1"/>
        <s v="XF132423825FR" u="1"/>
        <s v="XF132487043FR" u="1"/>
        <s v="XG927633173JB" u="1"/>
        <s v="XG928117216JB" u="1"/>
        <s v="XS373747503FR" u="1"/>
        <s v="XS374805600FR" u="1"/>
        <s v="XS374806389FR" u="1"/>
        <s v="XS375051551FR" u="1"/>
        <s v="XS375065286FR" u="1"/>
        <s v="XS375391192FR" u="1"/>
        <s v="XS375642942FR" u="1"/>
        <s v="XS375643554FR" u="1"/>
        <s v="XS375679695FR" u="1"/>
        <s v="XS375783358FR" u="1"/>
        <s v="XS375963227FR" u="1"/>
        <s v="XS376257407FR" u="1"/>
        <s v="XS376264941FR" u="1"/>
        <s v="XS376266430FR" u="1"/>
        <s v="XS376266770FR" u="1"/>
        <s v="XS376275309FR" u="1"/>
        <s v="XS376276216FR" u="1"/>
        <s v="XS376351274FR" u="1"/>
        <s v="XS376716519FR" u="1"/>
        <s v="XS376718744FR" u="1"/>
        <s v="XS376725189FR" u="1"/>
        <s v="XS376726502FR" u="1"/>
        <s v="XS377295260FR" u="1"/>
        <s v="XS377312192FR" u="1"/>
        <s v="XS377331894FR" u="1"/>
        <s v="XS377352687FR" u="1"/>
        <s v="XS377599646FR" u="1"/>
        <s v="XS377654197FR" u="1"/>
        <s v="XS377662264FR" u="1"/>
        <s v="XS378217547FR" u="1"/>
        <s v="XS378219755FR" u="1"/>
        <s v="XS378583069FR" u="1"/>
        <s v="XS378684589FR" u="1"/>
        <s v="XS378997216FR" u="1"/>
        <s v="XS378997998FR" u="1"/>
        <s v="XS379083237FR" u="1"/>
        <s v="XS379209207FR" u="1"/>
        <s v="XS379210341FR" u="1"/>
        <s v="XS379296356FR" u="1"/>
        <s v="XS379526434FR" u="1"/>
        <s v="XS379904635FR" u="1"/>
        <s v="XS380324712FR" u="1"/>
        <s v="XS380389188FR" u="1"/>
        <s v="XS380766145FR" u="1"/>
        <s v="XS381600323FR" u="1"/>
        <s v="XT239913891TS" u="1"/>
        <s v="XT240038937TS" u="1"/>
        <s v="XT240131035TS" u="1"/>
        <s v="XT240185921TS" u="1"/>
        <s v="XT240219506TS" u="1"/>
        <s v="XT240279748TS" u="1"/>
        <s v="XT240295785TS" u="1"/>
        <s v="XT240344999TS" u="1"/>
        <s v="XT240350040TS" u="1"/>
        <s v="XT240378944TS" u="1"/>
        <s v="XT240390066TS" u="1"/>
        <s v="XT240398745TS" u="1"/>
        <s v="XT240414479TS" u="1"/>
        <s v="XT240427336TS" u="1"/>
        <s v="XT240452534TS" u="1"/>
        <s v="XT240459529TS" u="1"/>
        <s v="XT240532728TS" u="1"/>
        <s v="XT240538221TS" u="1"/>
        <s v="XT240563685TS" u="1"/>
        <s v="XT240574113TS" u="1"/>
        <s v="XT240627607TS" u="1"/>
        <s v="XT240757160TS" u="1"/>
        <s v="XT240760901TS" u="1"/>
        <s v="XT240784899TS" u="1"/>
        <s v="XT240813215TS" u="1"/>
        <s v="XT240848047TS" u="1"/>
        <s v="XT240851633TS" u="1"/>
        <s v="XT240870867TS" u="1"/>
        <s v="XT240879217TS" u="1"/>
        <s v="XT240887655TS" u="1"/>
        <s v="XT240897989TS" u="1"/>
        <s v="XT241003245TS" u="1"/>
        <s v="XT241009058TS" u="1"/>
        <s v="XT241255345TS" u="1"/>
        <s v="XT241283956TS" u="1"/>
        <s v="XT241311688TS" u="1"/>
        <s v="XT241329882TS" u="1"/>
        <s v="XT241345341TS" u="1"/>
        <s v="XT241367801TS" u="1"/>
        <s v="XT241397763TS" u="1"/>
        <s v="XT241413262TS" u="1"/>
        <s v="XT241429421TS" u="1"/>
        <s v="XT241432730TS" u="1"/>
        <s v="XT241459627TS" u="1"/>
        <s v="XT241464131TS" u="1"/>
        <s v="XT241477912TS" u="1"/>
        <s v="XT241557615TS" u="1"/>
        <s v="XT241611550TS" u="1"/>
        <s v="XT241649467TS" u="1"/>
        <s v="XT241733111TS" u="1"/>
        <s v="XT241737365TS" u="1"/>
        <s v="XT241830440TS" u="1"/>
        <s v="XT241914825TS" u="1"/>
        <s v="XT241979525TS" u="1"/>
        <s v="XT241985614TS" u="1"/>
        <s v="XT242064634TS" u="1"/>
        <s v="XT242210650TS" u="1"/>
        <s v="XT242436211TS" u="1"/>
        <s v="XT242479985TS" u="1"/>
        <s v="XT242527751TS" u="1"/>
        <s v="XT242581845TS" u="1"/>
        <s v="XT242592225TS" u="1"/>
        <s v="XT242596258TS" u="1"/>
        <s v="XT242602611TS" u="1"/>
        <s v="XT242654865TS" u="1"/>
        <s v="XT242709811TS" u="1"/>
        <s v="XT242773103TS" u="1"/>
        <s v="XT242779675TS" u="1"/>
        <s v="XT242820735TS" u="1"/>
        <s v="XT242847818TS" u="1"/>
        <s v="XT242908931TS" u="1"/>
        <s v="XT242965134TS" u="1"/>
        <s v="XT242969105TS" u="1"/>
        <s v="XT243042564TS" u="1"/>
        <s v="XT243067963TS" u="1"/>
        <s v="XT243091171TS" u="1"/>
        <s v="XT243111375TS" u="1"/>
        <s v="XT243152658TS" u="1"/>
        <s v="XT243162607TS" u="1"/>
        <s v="XT243264433TS" u="1"/>
        <s v="XT243298397TS" u="1"/>
        <s v="XT243338808TS" u="1"/>
        <s v="XT243342688TS" u="1"/>
        <s v="XT243369076TS" u="1"/>
        <s v="XT243388971TS" u="1"/>
        <s v="XT243391556TS" u="1"/>
        <s v="XT243482946TS" u="1"/>
        <s v="XT243535785TS" u="1"/>
        <s v="XT243566725TS" u="1"/>
        <s v="XT243772271TS" u="1"/>
        <s v="XT243813767TS" u="1"/>
        <s v="XT243835918TS" u="1"/>
        <s v="XT243837919TS" u="1"/>
        <s v="XT243861011TS" u="1"/>
        <s v="XT320055721TS" u="1"/>
        <s v="XT320257216TS" u="1"/>
        <s v="XT320354986TS" u="1"/>
        <s v="XT320526275TS" u="1"/>
        <s v="XT410211773TS" u="1"/>
        <s v="XT410245318TS" u="1"/>
        <s v="XT410259095TS" u="1"/>
        <s v="XT410274138TS" u="1"/>
        <s v="XT410274711TS" u="1"/>
        <s v="XT410274773TS" u="1"/>
        <s v="XT410275513TS" u="1"/>
        <s v="XT410277474TS" u="1"/>
        <s v="XT410288110TS" u="1"/>
        <s v="XT410307247TS" u="1"/>
        <s v="XT410322655TS" u="1"/>
        <s v="XT410329375TS" u="1"/>
        <s v="XT410334463TS" u="1"/>
        <s v="XT410334888TS" u="1"/>
        <s v="XT410349088TS" u="1"/>
        <s v="XT410350435TS" u="1"/>
        <s v="XT410353051TS" u="1"/>
        <s v="XT410361375TS" u="1"/>
        <s v="XT410365219TS" u="1"/>
        <s v="XT410365602TS" u="1"/>
        <s v="XT410365939TS" u="1"/>
        <s v="XT410372872TS" u="1"/>
        <s v="XT410380304TS" u="1"/>
        <s v="XT410381154TS" u="1"/>
        <s v="XT410381295TS" u="1"/>
        <s v="XT410382441TS" u="1"/>
        <s v="XT410412007TS" u="1"/>
        <s v="XT410413532TS" u="1"/>
        <s v="XT410413869TS" u="1"/>
        <s v="XT410416233TS" u="1"/>
        <s v="XT410417755TS" u="1"/>
        <s v="XT410423217TS" u="1"/>
        <s v="XT410427125TS" u="1"/>
        <s v="XT410436785TS" u="1"/>
        <s v="XT410441388TS" u="1"/>
        <s v="XT410453939TS" u="1"/>
        <s v="XT410459415TS" u="1"/>
        <s v="XT410465225TS" u="1"/>
        <s v="XT410471393TS" u="1"/>
        <s v="XT410472867TS" u="1"/>
        <s v="XT410483167TS" u="1"/>
        <s v="XT410489598TS" u="1"/>
        <s v="XT410490534TS" u="1"/>
        <s v="XT410496316TS" u="1"/>
        <s v="XT410496333TS" u="1"/>
        <s v="XT410505358TS" u="1"/>
        <s v="XT410510123TS" u="1"/>
        <s v="XT410510724TS" u="1"/>
        <s v="XT410511778TS" u="1"/>
        <s v="XT410517775TS" u="1"/>
        <s v="XT410531741TS" u="1"/>
        <s v="XT410531928TS" u="1"/>
        <s v="XT410535916TS" u="1"/>
        <s v="XT410553866TS" u="1"/>
        <s v="XT410558231TS" u="1"/>
        <s v="XT410562307TS" u="1"/>
        <s v="XT410564400TS" u="1"/>
        <s v="XT410566051TS" u="1"/>
        <s v="XT410577805TS" u="1"/>
        <s v="XT410581748TS" u="1"/>
        <s v="XT410587604TS" u="1"/>
        <s v="XT410598099TS" u="1"/>
        <s v="XT410599148TS" u="1"/>
        <s v="XT410602955TS" u="1"/>
        <s v="XT410632935TS" u="1"/>
        <s v="XT410648189TS" u="1"/>
        <s v="XT410648847TS" u="1"/>
        <s v="XT410650939TS" u="1"/>
        <s v="XT410652308TS" u="1"/>
        <s v="XT410655692TS" u="1"/>
        <s v="XT410658243TS" u="1"/>
        <s v="XT410660834TS" u="1"/>
        <s v="XU030806078EE" u="1"/>
        <s v="XU031505180EE" u="1"/>
        <s v="XU031505193EE" u="1"/>
        <s v="XU031505202EE" u="1"/>
        <s v="XU031505216EE" u="1"/>
        <s v="XU031505220EE" u="1"/>
        <s v="XU031505233EE" u="1"/>
        <s v="XU031505525EE" u="1"/>
        <s v="XU031505539EE" u="1"/>
        <s v="XU031505542EE" u="1"/>
        <s v="XU031505556EE" u="1"/>
        <s v="XU031505560EE" u="1"/>
        <s v="XU031505573EE" u="1"/>
        <s v="XV911206600JB" u="1"/>
        <s v="XW195332391JF" u="1"/>
        <s v="XW195586674JF" u="1"/>
        <s v="XW195588485JF" u="1"/>
        <s v="XW195595375JF" u="1"/>
        <s v="XW196269735JF" u="1"/>
        <s v="XW196680490JF" u="1"/>
        <s v="XW196682252JF" u="1"/>
        <s v="XW196998075JF" u="1"/>
        <s v="XW197004266JF" u="1"/>
        <s v="XW197004270JF" u="1"/>
        <s v="XW197158877JF" u="1"/>
        <s v="XW197283469JF" u="1"/>
        <s v="XW197288585JF" u="1"/>
        <s v="XW197288599JF" u="1"/>
        <s v="XW197550709JF" u="1"/>
        <s v="XW198120087JF" u="1"/>
        <s v="XW198121272JF" u="1"/>
        <s v="XW198398295JF" u="1"/>
        <s v="XW198637211JF" u="1"/>
        <s v="XW198698459JF" u="1"/>
        <s v="XW198991217JF" u="1"/>
        <s v="XW198996449JF" u="1"/>
        <s v="XW199627017JF" u="1"/>
        <s v="XW199760210JF" u="1"/>
        <s v="XW199764715JF" u="1"/>
        <s v="XW199764724JF" u="1"/>
        <s v="XW199764738JF" u="1"/>
        <s v="XW199775639JF" u="1"/>
        <s v="XW200045736JF" u="1"/>
        <s v="XW200071285JF" u="1"/>
        <s v="XW200076248JF" u="1"/>
        <s v="XW200295478JF" u="1"/>
        <s v="XW200334503JF" u="1"/>
        <s v="XW200512875JF" u="1"/>
        <s v="XW200829005JF" u="1"/>
        <s v="XW201363157JF" u="1"/>
        <s v="XW201364722JF" u="1"/>
        <s v="XW201569709JF" u="1"/>
        <s v="XW201670784JF" u="1"/>
        <s v="XW201676875JF" u="1"/>
        <s v="XW202196668JF" u="1"/>
        <s v="XW202447030JF" u="1"/>
        <s v="XY513314315JB" u="1"/>
        <s v="XY513344136JB" u="1"/>
        <s v="XY513344207JB" u="1"/>
        <s v="XY513344480JB" u="1"/>
        <s v="XY513344913JB" u="1"/>
        <s v="XY513344935JB" u="1"/>
        <s v="XY513345009JB" u="1"/>
        <s v="XY513345012JB" u="1"/>
        <s v="XY513345026JB" u="1"/>
        <s v="XY513345030JB" u="1"/>
        <s v="XY513347424JB" u="1"/>
        <s v="XY513347438JB" u="1"/>
        <s v="XY513347441JB" u="1"/>
        <s v="XY513347455JB" u="1"/>
        <s v="XY513347469JB" u="1"/>
        <s v="XY513349297JB" u="1"/>
        <s v="XY513349500JB" u="1"/>
        <s v="XY513349969JB" u="1"/>
        <s v="XY513349972JB" u="1"/>
        <s v="XY513352781JB" u="1"/>
        <s v="XY513353257JB" u="1"/>
        <s v="XY513354677JB" u="1"/>
        <s v="XY513354685JB" u="1"/>
        <s v="XY513354694JB" u="1"/>
        <s v="XY513354717JB" u="1"/>
        <s v="XY513357571JB" u="1"/>
        <s v="XY513359802JB" u="1"/>
        <s v="XY513359855JB" u="1"/>
        <s v="XY513359878JB" u="1"/>
        <s v="XY513360187JB" u="1"/>
        <s v="XY513360200JB" u="1"/>
        <s v="XY513360213JB" u="1"/>
        <s v="XY513360227JB" u="1"/>
        <s v="XY513361412JB" u="1"/>
        <s v="XY513362625JB" u="1"/>
        <s v="XY513362687JB" u="1"/>
        <s v="XY513362735JB" u="1"/>
        <s v="XY513362744JB" u="1"/>
        <s v="XY513362758JB" u="1"/>
        <s v="XY513363603JB" u="1"/>
        <s v="XY513363648JB" u="1"/>
        <s v="XY513363824JB" u="1"/>
        <s v="XY513366785JB" u="1"/>
        <s v="XY513366794JB" u="1"/>
        <s v="XY513366879JB" u="1"/>
        <s v="XY513366882JB" u="1"/>
        <s v="XY513366896JB" u="1"/>
        <s v="XY513366919JB" u="1"/>
        <s v="XY513366922JB" u="1"/>
        <s v="XY513368194JB" u="1"/>
        <s v="XY513368322JB" u="1"/>
        <s v="XY513368398JB" u="1"/>
        <s v="XY513368486JB" u="1"/>
        <s v="XY513368526JB" u="1"/>
        <s v="XY513371009JB" u="1"/>
        <s v="XY513373305JB" u="1"/>
        <s v="XY513373340JB" u="1"/>
        <s v="XY513373367JB" u="1"/>
        <s v="XY513378395JB" u="1"/>
        <s v="XY513378449JB" u="1"/>
        <s v="XY513379121JB" u="1"/>
        <s v="XY513379135JB" u="1"/>
        <s v="XY513380062JB" u="1"/>
        <s v="XY513380221JB" u="1"/>
        <s v="XY513380748JB" u="1"/>
        <s v="XY513380840JB" u="1"/>
        <s v="XY513381261JB" u="1"/>
        <s v="XY513383015JB" u="1"/>
        <s v="XY513383466JB" u="1"/>
        <s v="XY513383951JB" u="1"/>
        <s v="XY513384055JB" u="1"/>
        <s v="XY513384563JB" u="1"/>
        <s v="XY513384577JB" u="1"/>
        <s v="XY513384965JB" u="1"/>
        <s v="XY513386198JB" u="1"/>
        <s v="XY513386975JB" u="1"/>
        <s v="XY513387026JB" u="1"/>
        <s v="XY513387865JB" u="1"/>
        <s v="XY513389000JB" u="1"/>
        <s v="XY513389163JB" u="1"/>
        <s v="XY513389194JB" u="1"/>
        <s v="XY513389225JB" u="1"/>
        <s v="XY513389234JB" u="1"/>
        <s v="XY513390674JB" u="1"/>
        <s v="XY513391428JB" u="1"/>
        <s v="XY513391431JB" u="1"/>
        <s v="XY513391459JB" u="1"/>
        <s v="XY513391462JB" u="1"/>
        <s v="XY513392834JB" u="1"/>
        <s v="XY513394937JB" u="1"/>
        <s v="XY513394945JB" u="1"/>
        <s v="XY513394968JB" u="1"/>
        <s v="XY513394971JB" u="1"/>
        <s v="XY513394985JB" u="1"/>
        <s v="XY513395022JB" u="1"/>
        <s v="XY513395036JB" u="1"/>
        <s v="XY513395053JB" u="1"/>
        <s v="XY513395115JB" u="1"/>
        <s v="XY513395141JB" u="1"/>
        <s v="XY513395169JB" u="1"/>
        <s v="XY513395172JB" u="1"/>
        <s v="XY513395190JB" u="1"/>
        <s v="XY513395226JB" u="1"/>
        <s v="XY513395243JB" u="1"/>
        <s v="XY513395265JB" u="1"/>
        <s v="XY513395288JB" u="1"/>
        <s v="XY513395305JB" u="1"/>
        <s v="XY513395314JB" u="1"/>
        <s v="XY513395328JB" u="1"/>
        <s v="XY513395331JB" u="1"/>
        <s v="XY513395345JB" u="1"/>
        <s v="XY513395359JB" u="1"/>
        <s v="XY513397377JB" u="1"/>
        <s v="XY513397425JB" u="1"/>
        <s v="XY513397448JB" u="1"/>
        <s v="XY513398681JB" u="1"/>
        <s v="XY513398695JB" u="1"/>
        <s v="XY513400853JB" u="1"/>
        <s v="XY513401916JB" u="1"/>
        <s v="XY513402341JB" u="1"/>
        <s v="XY513404532JB" u="1"/>
        <s v="XY513404648JB" u="1"/>
        <s v="XY513405881JB" u="1"/>
        <s v="XY513406374JB" u="1"/>
        <s v="XY513406428JB" u="1"/>
        <s v="XF128738227FR" u="1"/>
        <s v="XF129279200FR" u="1"/>
        <s v="XF129279363FR" u="1"/>
        <s v="XF129279726FR" u="1"/>
        <s v="XF129419233FR" u="1"/>
        <s v="XF129482412FR" u="1"/>
        <s v="XF129482616FR" u="1"/>
        <s v="XF129544094FR" u="1"/>
        <s v="XF129590108FR" u="1"/>
        <s v="XF129633761FR" u="1"/>
        <s v="XF129636198FR" u="1"/>
        <s v="XF129710741FR" u="1"/>
        <s v="XF129779687FR" u="1"/>
        <s v="XF129809494FR" u="1"/>
        <s v="XF129809843FR" u="1"/>
        <s v="XF129837597FR" u="1"/>
        <s v="XF129840653FR" u="1"/>
        <s v="XF129974434FR" u="1"/>
        <s v="XF129974655FR" u="1"/>
        <s v="XF129975032FR" u="1"/>
        <s v="XF129975284FR" u="1"/>
        <s v="XF130138924FR" u="1"/>
        <s v="XF130208673FR" u="1"/>
        <s v="XF130272950FR" u="1"/>
        <s v="XF130273093FR" u="1"/>
        <s v="XF130358465FR" u="1"/>
        <s v="XF130358545FR" u="1"/>
        <s v="XF130358616FR" u="1"/>
        <s v="XF130358721FR" u="1"/>
        <s v="XF130394193FR" u="1"/>
        <s v="XF130408547FR" u="1"/>
        <s v="XF130409162FR" u="1"/>
        <s v="XF130425412FR" u="1"/>
        <s v="XF130471567FR" u="1"/>
        <s v="XF130598355FR" u="1"/>
        <s v="XF130708303FR" u="1"/>
        <s v="XN007975801FR" u="1"/>
        <s v="XS361744102FR" u="1"/>
        <s v="XS365293920FR" u="1"/>
        <s v="XS365317008FR" u="1"/>
        <s v="XS365675773FR" u="1"/>
        <s v="XS365679951FR" u="1"/>
        <s v="XS365820691FR" u="1"/>
        <s v="XS365826059FR" u="1"/>
        <s v="XS366218854FR" u="1"/>
        <s v="XS366554958FR" u="1"/>
        <s v="XS366560012FR" u="1"/>
        <s v="XS366739784FR" u="1"/>
        <s v="XS367167310FR" u="1"/>
        <s v="XS367446985FR" u="1"/>
        <s v="XS368079660FR" u="1"/>
        <s v="XS368220918FR" u="1"/>
        <s v="XS368220921FR" u="1"/>
        <s v="XS368383831FR" u="1"/>
        <s v="XS368471655FR" u="1"/>
        <s v="XS368513695FR" u="1"/>
        <s v="XS368536515FR" u="1"/>
        <s v="XS368545429FR" u="1"/>
        <s v="XS369177924FR" u="1"/>
        <s v="XS369233918FR" u="1"/>
        <s v="XS369236154FR" u="1"/>
        <s v="XS369349955FR" u="1"/>
        <s v="XS369434013FR" u="1"/>
        <s v="XS369435455FR" u="1"/>
        <s v="XS370016805FR" u="1"/>
        <s v="XS370429355FR" u="1"/>
        <s v="XS370936803FR" u="1"/>
        <s v="XS371003649FR" u="1"/>
        <s v="XS371068980FR" u="1"/>
        <s v="XS371071856FR" u="1"/>
        <s v="XS371440573FR" u="1"/>
        <s v="XS371799216FR" u="1"/>
        <s v="XS371957889FR" u="1"/>
        <s v="XS371973365FR" u="1"/>
        <s v="XS372632040FR" u="1"/>
        <s v="XS372978908FR" u="1"/>
        <s v="XS373382082FR" u="1"/>
        <s v="XS373382480FR" u="1"/>
        <s v="XS373383012FR" u="1"/>
        <s v="XT409818994TS" u="1"/>
        <s v="XT409843720TS" u="1"/>
        <s v="XT409849339TS" u="1"/>
        <s v="XT409862803TS" u="1"/>
        <s v="XT409866751TS" u="1"/>
        <s v="XT409869506TS" u="1"/>
        <s v="XT409869523TS" u="1"/>
        <s v="XT409871133TS" u="1"/>
        <s v="XT409876475TS" u="1"/>
        <s v="XT409878715TS" u="1"/>
        <s v="XT409882269TS" u="1"/>
        <s v="XT409887924TS" u="1"/>
        <s v="XT409890804TS" u="1"/>
        <s v="XT409893567TS" u="1"/>
        <s v="XT409894001TS" u="1"/>
        <s v="XT409898621TS" u="1"/>
        <s v="XT409900665TS" u="1"/>
        <s v="XT409902666TS" u="1"/>
        <s v="XT409903763TS" u="1"/>
        <s v="XT409908479TS" u="1"/>
        <s v="XT409909443TS" u="1"/>
        <s v="XT409910910TS" u="1"/>
        <s v="XT409912972TS" u="1"/>
        <s v="XT409916719TS" u="1"/>
        <s v="XT409916926TS" u="1"/>
        <s v="XT409919984TS" u="1"/>
        <s v="XT409921492TS" u="1"/>
        <s v="XT409922904TS" u="1"/>
        <s v="XT409923476TS" u="1"/>
        <s v="XT409923710TS" u="1"/>
        <s v="XT409927067TS" u="1"/>
        <s v="XT409932331TS" u="1"/>
        <s v="XT409941449TS" u="1"/>
        <s v="XT409941568TS" u="1"/>
        <s v="XT409945539TS" u="1"/>
        <s v="XT409946049TS" u="1"/>
        <s v="XT409946446TS" u="1"/>
        <s v="XT409948022TS" u="1"/>
        <s v="XT409948447TS" u="1"/>
        <s v="XT409951980TS" u="1"/>
        <s v="XT409953075TS" u="1"/>
        <s v="XT409953552TS" u="1"/>
        <s v="XT409955672TS" u="1"/>
        <s v="XT409958634TS" u="1"/>
        <s v="XT409960261TS" u="1"/>
        <s v="XT409961562TS" u="1"/>
        <s v="XT409963617TS" u="1"/>
        <s v="XT409963679TS" u="1"/>
        <s v="XT409964095TS" u="1"/>
        <s v="XT409968058TS" u="1"/>
        <s v="XT409970290TS" u="1"/>
        <s v="XT409970365TS" u="1"/>
        <s v="XT409970944TS" u="1"/>
        <s v="XT409973588TS" u="1"/>
        <s v="XT409974433TS" u="1"/>
        <s v="XT409981332TS" u="1"/>
        <s v="XT409987627TS" u="1"/>
        <s v="XT409990904TS" u="1"/>
        <s v="XT409993239TS" u="1"/>
        <s v="XT409999758TS" u="1"/>
        <s v="XT410018483TS" u="1"/>
        <s v="XT410020252TS" u="1"/>
        <s v="XT410021332TS" u="1"/>
        <s v="XT410025087TS" u="1"/>
        <s v="XT410028565TS" u="1"/>
        <s v="XT410029472TS" u="1"/>
        <s v="XT410032777TS" u="1"/>
        <s v="XT410034631TS" u="1"/>
        <s v="XT410036266TS" u="1"/>
        <s v="XT410036425TS" u="1"/>
        <s v="XT410037173TS" u="1"/>
        <s v="XT410037978TS" u="1"/>
        <s v="XT410038783TS" u="1"/>
        <s v="XT410040756TS" u="1"/>
        <s v="XT410050299TS" u="1"/>
        <s v="XT410058045TS" u="1"/>
        <s v="XT410064559TS" u="1"/>
        <s v="XT410072586TS" u="1"/>
        <s v="XT410072665TS" u="1"/>
        <s v="XT410075790TS" u="1"/>
        <s v="XT410078076TS" u="1"/>
        <s v="XT410079726TS" u="1"/>
        <s v="XT410080123TS" u="1"/>
        <s v="XT410080208TS" u="1"/>
        <s v="XT410080239TS" u="1"/>
        <s v="XT410081407TS" u="1"/>
        <s v="XT410100928TS" u="1"/>
        <s v="XT410105766TS" u="1"/>
        <s v="XT410108215TS" u="1"/>
        <s v="XT410109975TS" u="1"/>
        <s v="XT410118288TS" u="1"/>
        <s v="XT410119663TS" u="1"/>
        <s v="XT410142724TS" u="1"/>
        <s v="XT410147275TS" u="1"/>
        <s v="XT410162105TS" u="1"/>
        <s v="XT410165345TS" u="1"/>
        <s v="XT410171283TS" u="1"/>
        <s v="XT410175356TS" u="1"/>
        <s v="XT410176966TS" u="1"/>
        <s v="XT410180435TS" u="1"/>
        <s v="XT410182238TS" u="1"/>
        <s v="XT410184242TS" u="1"/>
        <s v="XT410185605TS" u="1"/>
        <s v="XT410192495TS" u="1"/>
        <s v="XT410195228TS" u="1"/>
        <s v="XT410196016TS" u="1"/>
        <s v="XT410198122TS" u="1"/>
        <s v="XT410198618TS" u="1"/>
        <s v="XT410200736TS" u="1"/>
        <s v="XT410202017TS" u="1"/>
        <s v="XT410204361TS" u="1"/>
        <s v="XT410225211TS" u="1"/>
        <s v="XT410228178TS" u="1"/>
        <s v="XT410230715TS" u="1"/>
        <s v="XT410239635TS" u="1"/>
        <s v="XT410245729TS" u="1"/>
        <s v="XU031106298EE" u="1"/>
        <s v="XU031106307EE" u="1"/>
        <s v="XW193761455JF" u="1"/>
        <s v="XW193867195JF" u="1"/>
        <s v="XW193868054JF" u="1"/>
        <s v="XY513268678JB" u="1"/>
        <s v="XY513269280JB" u="1"/>
        <s v="XY513269381JB" u="1"/>
        <s v="XY513269449JB" u="1"/>
        <s v="XY513269466JB" u="1"/>
        <s v="XY513269660JB" u="1"/>
        <s v="XY513270402JB" u="1"/>
        <s v="XY513271646JB" u="1"/>
        <s v="XY513272292JB" u="1"/>
        <s v="XY513273125JB" u="1"/>
        <s v="XY513273219JB" u="1"/>
        <s v="XY513273474JB" u="1"/>
        <s v="XY513273514JB" u="1"/>
        <s v="XY513273559JB" u="1"/>
        <s v="XY513275679JB" u="1"/>
        <s v="XY513275869JB" u="1"/>
        <s v="XY513279021JB" u="1"/>
        <s v="XY513279208JB" u="1"/>
        <s v="XY513279432JB" u="1"/>
        <s v="XY513279446JB" u="1"/>
        <s v="XY513279494JB" u="1"/>
        <s v="XY513279525JB" u="1"/>
        <s v="XY513280957JB" u="1"/>
        <s v="XY513281572JB" u="1"/>
        <s v="XY513281855JB" u="1"/>
        <s v="XY513285336JB" u="1"/>
        <s v="XY513285870JB" u="1"/>
        <s v="XY513285910JB" u="1"/>
        <s v="XY513287178JB" u="1"/>
        <s v="XY513287195JB" u="1"/>
        <s v="XY513288006JB" u="1"/>
        <s v="XY513288010JB" u="1"/>
        <s v="XY513288023JB" u="1"/>
        <s v="XY513289939JB" u="1"/>
        <s v="XY513290509JB" u="1"/>
        <s v="XY513290526JB" u="1"/>
        <s v="XY513290530JB" u="1"/>
        <s v="XY513290543JB" u="1"/>
        <s v="XY513292460JB" u="1"/>
        <s v="XY513292500JB" u="1"/>
        <s v="XY513293160JB" u="1"/>
        <s v="XY513293235JB" u="1"/>
        <s v="XY513293275JB" u="1"/>
        <s v="XY513296926JB" u="1"/>
        <s v="XY513296965JB" u="1"/>
        <s v="XY513297158JB" u="1"/>
        <s v="XY513298516JB" u="1"/>
        <s v="XY513299587JB" u="1"/>
        <s v="XY513300767JB" u="1"/>
        <s v="XY513300775JB" u="1"/>
        <s v="XY513300798JB" u="1"/>
        <s v="XY513301904JB" u="1"/>
        <s v="XY513305945JB" u="1"/>
        <s v="XY513305999JB" u="1"/>
        <s v="XY513306478JB" u="1"/>
        <s v="XY513306915JB" u="1"/>
        <s v="XY513306929JB" u="1"/>
        <s v="XY513306950JB" u="1"/>
        <s v="XY513306977JB" u="1"/>
        <s v="XY513307005JB" u="1"/>
        <s v="XY513307411JB" u="1"/>
        <s v="XY513310367JB" u="1"/>
        <s v="XY513310384JB" u="1"/>
        <s v="XY513312252JB" u="1"/>
        <s v="XY513312527JB" u="1"/>
        <s v="XY513314355JB" u="1"/>
        <s v="XY513314911JB" u="1"/>
        <s v="XY513315695JB" u="1"/>
        <s v="XY513317379JB" u="1"/>
        <s v="XY513317405JB" u="1"/>
        <s v="XY513317759JB" u="1"/>
        <s v="XY513317762JB" u="1"/>
        <s v="XY513317776JB" u="1"/>
        <s v="XY513317780JB" u="1"/>
        <s v="XY513317833JB" u="1"/>
        <s v="XY513317904JB" u="1"/>
        <s v="XY513317970JB" u="1"/>
        <s v="XY513319746JB" u="1"/>
        <s v="XY513319848JB" u="1"/>
        <s v="XY513319851JB" u="1"/>
        <s v="XY513319865JB" u="1"/>
        <s v="XY513319882JB" u="1"/>
        <s v="XY513319896JB" u="1"/>
        <s v="XY513319919JB" u="1"/>
        <s v="XY513319936JB" u="1"/>
        <s v="XY513319967JB" u="1"/>
        <s v="XY513321020JB" u="1"/>
        <s v="XY513321585JB" u="1"/>
        <s v="XY513321594JB" u="1"/>
        <s v="XY513321603JB" u="1"/>
        <s v="XY513321617JB" u="1"/>
        <s v="XY513321625JB" u="1"/>
        <s v="XY513321634JB" u="1"/>
        <s v="XY513321648JB" u="1"/>
        <s v="XY513321651JB" u="1"/>
        <s v="XY513321665JB" u="1"/>
        <s v="XY513321679JB" u="1"/>
        <s v="XY513321705JB" u="1"/>
        <s v="XY513321991JB" u="1"/>
        <s v="XY513322555JB" u="1"/>
        <s v="XY513322569JB" u="1"/>
        <s v="XY513322572JB" u="1"/>
        <s v="XY513322586JB" u="1"/>
        <s v="XY513324975JB" u="1"/>
        <s v="XY513324984JB" u="1"/>
        <s v="XY513324998JB" u="1"/>
        <s v="XY513325582JB" u="1"/>
        <s v="XY513325596JB" u="1"/>
        <s v="XY513328495JB" u="1"/>
        <s v="XY513330622JB" u="1"/>
        <s v="XY513330640JB" u="1"/>
        <s v="XY513333703JB" u="1"/>
        <s v="XY513334244JB" u="1"/>
        <s v="XY513334346JB" u="1"/>
        <s v="XY513336069JB" u="1"/>
        <s v="XY513336072JB" u="1"/>
        <s v="XY513336086JB" u="1"/>
        <s v="XY513336126JB" u="1"/>
        <s v="XY513337943JB" u="1"/>
        <s v="XY513337988JB" u="1"/>
        <s v="XY513338229JB" u="1"/>
        <s v="XY513338691JB" u="1"/>
        <s v="XY513338705JB" u="1"/>
        <s v="XY513341727JB" u="1"/>
        <s v="XY513341775JB" u="1"/>
        <s v="XY513341815JB" u="1"/>
        <s v="XA892317227FR" u="1"/>
        <s v="XA903882383FR" u="1"/>
        <s v="XA911268543FR" u="1"/>
        <s v="XA911268565FR" u="1"/>
        <s v="XF127932065FR" u="1"/>
        <s v="XF127932079FR" u="1"/>
        <s v="XF127941362FR" u="1"/>
        <s v="XF127966537FR" u="1"/>
        <s v="XF127966673FR" u="1"/>
        <s v="XF127968229FR" u="1"/>
        <s v="XF128054528FR" u="1"/>
        <s v="XF128054678FR" u="1"/>
        <s v="XF128054770FR" u="1"/>
        <s v="XF128054868FR" u="1"/>
        <s v="XF128054942FR" u="1"/>
        <s v="XF128055038FR" u="1"/>
        <s v="XF128055143FR" u="1"/>
        <s v="XF128055262FR" u="1"/>
        <s v="XF128112217FR" u="1"/>
        <s v="XF128115068FR" u="1"/>
        <s v="XF128115788FR" u="1"/>
        <s v="XF128117421FR" u="1"/>
        <s v="XF128117744FR" u="1"/>
        <s v="XF128169199FR" u="1"/>
        <s v="XF128171467FR" u="1"/>
        <s v="XF128171691FR" u="1"/>
        <s v="XF128172198FR" u="1"/>
        <s v="XF128174154FR" u="1"/>
        <s v="XF128174389FR" u="1"/>
        <s v="XF128174653FR" u="1"/>
        <s v="XF128175821FR" u="1"/>
        <s v="XF128176773FR" u="1"/>
        <s v="XF128178108FR" u="1"/>
        <s v="XF128208604FR" u="1"/>
        <s v="XF128208785FR" u="1"/>
        <s v="XF128212285FR" u="1"/>
        <s v="XF128234842FR" u="1"/>
        <s v="XF128274339FR" u="1"/>
        <s v="XF128300590FR" u="1"/>
        <s v="XF128300705FR" u="1"/>
        <s v="XF128300847FR" u="1"/>
        <s v="XF128300921FR" u="1"/>
        <s v="XF128346075FR" u="1"/>
        <s v="XF128346398FR" u="1"/>
        <s v="XF128346676FR" u="1"/>
        <s v="XF128347098FR" u="1"/>
        <s v="XF128347685FR" u="1"/>
        <s v="XF128348155FR" u="1"/>
        <s v="XF128348337FR" u="1"/>
        <s v="XF128375329FR" u="1"/>
        <s v="XF128375479FR" u="1"/>
        <s v="XF128375686FR" u="1"/>
        <s v="XF128375774FR" u="1"/>
        <s v="XF128376633FR" u="1"/>
        <s v="XF128376704FR" u="1"/>
        <s v="XF128376752FR" u="1"/>
        <s v="XF128376810FR" u="1"/>
        <s v="XF128376845FR" u="1"/>
        <s v="XF128411508FR" u="1"/>
        <s v="XF128412463FR" u="1"/>
        <s v="XF128412786FR" u="1"/>
        <s v="XF128424121FR" u="1"/>
        <s v="XF128427176FR" u="1"/>
        <s v="XF128432352FR" u="1"/>
        <s v="XF128434035FR" u="1"/>
        <s v="XF128434322FR" u="1"/>
        <s v="XF128465449FR" u="1"/>
        <s v="XF128466055FR" u="1"/>
        <s v="XF128466563FR" u="1"/>
        <s v="XF128468604FR" u="1"/>
        <s v="XF128497407FR" u="1"/>
        <s v="XF128497733FR" u="1"/>
        <s v="XF128521185FR" u="1"/>
        <s v="XF128542857FR" u="1"/>
        <s v="XF128613981FR" u="1"/>
        <s v="XF128614134FR" u="1"/>
        <s v="XF128614580FR" u="1"/>
        <s v="XF128614766FR" u="1"/>
        <s v="XF128614868FR" u="1"/>
        <s v="XF128614995FR" u="1"/>
        <s v="XF128615126FR" u="1"/>
        <s v="XF128618706FR" u="1"/>
        <s v="XF128675252FR" u="1"/>
        <s v="XF128676289FR" u="1"/>
        <s v="XF128676417FR" u="1"/>
        <s v="XF128676575FR" u="1"/>
        <s v="XF128736393FR" u="1"/>
        <s v="XF128736606FR" u="1"/>
        <s v="XF128737059FR" u="1"/>
        <s v="XF128737252FR" u="1"/>
        <s v="XF128737836FR" u="1"/>
        <s v="XF128738085FR" u="1"/>
        <s v="XF128738791FR" u="1"/>
      </sharedItems>
    </cacheField>
    <cacheField name="Groupage" numFmtId="0">
      <sharedItems containsBlank="1"/>
    </cacheField>
    <cacheField name="Type prestation" numFmtId="0">
      <sharedItems containsBlank="1"/>
    </cacheField>
    <cacheField name="TVA" numFmtId="0">
      <sharedItems containsBlank="1" count="5">
        <s v="I"/>
        <s v="N"/>
        <s v="O"/>
        <m/>
        <s v="N " u="1"/>
      </sharedItems>
    </cacheField>
    <cacheField name="Observations" numFmtId="0">
      <sharedItems containsBlank="1" containsMixedTypes="1" containsNumber="1" minValue="4.7500000000000001E-2" maxValue="0.4375"/>
    </cacheField>
    <cacheField name="Zone Tarifaire" numFmtId="0">
      <sharedItems containsBlank="1" count="19">
        <s v="XX"/>
        <s v="Z1"/>
        <s v="Z3"/>
        <s v="Z2"/>
        <s v="Z8"/>
        <s v="Z4"/>
        <s v="NT"/>
        <s v="ND"/>
        <s v="NR"/>
        <s v="ZA"/>
        <s v="C2"/>
        <s v="C4"/>
        <s v="C1"/>
        <m/>
        <s v="Z9" u="1"/>
        <s v="C3" u="1"/>
        <s v="Z7" u="1"/>
        <s v="Z5" u="1"/>
        <s v="Z6" u="1"/>
      </sharedItems>
    </cacheField>
    <cacheField name="Poids" numFmtId="0">
      <sharedItems containsString="0" containsBlank="1" containsNumber="1" minValue="0" maxValue="28.71"/>
    </cacheField>
    <cacheField name="Produit" numFmtId="0">
      <sharedItems containsBlank="1" containsMixedTypes="1" containsNumber="1" containsInteger="1" minValue="1" maxValue="86" count="13">
        <s v="X"/>
        <n v="17"/>
        <n v="16"/>
        <s v="1S"/>
        <n v="86"/>
        <s v="5Y"/>
        <s v="6B"/>
        <s v="6C"/>
        <n v="2"/>
        <n v="44"/>
        <s v="3Z"/>
        <m/>
        <n v="1" u="1"/>
      </sharedItems>
    </cacheField>
    <cacheField name="Montant HT" numFmtId="0">
      <sharedItems containsString="0" containsBlank="1" containsNumber="1" minValue="0" maxValue="1534.86"/>
    </cacheField>
    <cacheField name="Raison sociale" numFmtId="0">
      <sharedItems containsBlank="1"/>
    </cacheField>
    <cacheField name="Raison sociale 2" numFmtId="0">
      <sharedItems containsNonDate="0" containsString="0" containsBlank="1"/>
    </cacheField>
    <cacheField name="Zoning 2shop" numFmtId="0">
      <sharedItems containsBlank="1"/>
    </cacheField>
    <cacheField name="Gazole %" numFmtId="10">
      <sharedItems containsBlank="1" containsMixedTypes="1" containsNumber="1" minValue="0.14910705133062102" maxValue="0.14910705133062105"/>
    </cacheField>
    <cacheField name="frêt" numFmtId="164">
      <sharedItems containsString="0" containsBlank="1" containsNumber="1" minValue="0" maxValue="1534.86"/>
    </cacheField>
    <cacheField name="sureté + eco" numFmtId="164">
      <sharedItems containsString="0" containsBlank="1" containsNumber="1" minValue="0.08" maxValue="0.5"/>
    </cacheField>
    <cacheField name="gazole" numFmtId="164">
      <sharedItems containsString="0" containsBlank="1" containsNumber="1" minValue="0" maxValue="228.85844880531695"/>
    </cacheField>
    <cacheField name="hors gazole" numFmtId="164">
      <sharedItems containsString="0" containsBlank="1" containsNumber="1" minValue="0.08" maxValue="1535.36"/>
    </cacheField>
    <cacheField name="Catégories" numFmtId="0">
      <sharedItems containsBlank="1" count="11">
        <s v="Gazole"/>
        <s v="Frêt"/>
        <s v="Zones éloignées"/>
        <s v="Colis volumineux"/>
        <s v="Droits et taxes"/>
        <s v="Adresse"/>
        <s v="Assurance"/>
        <s v="Corse"/>
        <s v="Frais facturation"/>
        <m/>
        <s v="catégorie inconnue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ëtan BEUTEAU" refreshedDate="46189.642253819446" createdVersion="8" refreshedVersion="8" minRefreshableVersion="3" recordCount="2210" xr:uid="{E8CCB365-59B8-4785-8C8E-57652BC668EA}">
  <cacheSource type="worksheet">
    <worksheetSource ref="A1:D1048576" sheet="TCD"/>
  </cacheSource>
  <cacheFields count="4">
    <cacheField name="Total GO" numFmtId="0">
      <sharedItems containsString="0" containsBlank="1" containsNumber="1" minValue="0" maxValue="444.01947029442249"/>
    </cacheField>
    <cacheField name="Total avec CAP + ECO…" numFmtId="0">
      <sharedItems containsString="0" containsBlank="1" containsNumber="1" minValue="0.5" maxValue="378.70000000000005"/>
    </cacheField>
    <cacheField name="Total hors GO" numFmtId="0">
      <sharedItems containsString="0" containsBlank="1" containsNumber="1" minValue="0" maxValue="378.20000000000005"/>
    </cacheField>
    <cacheField name="ID client" numFmtId="0">
      <sharedItems containsString="0" containsBlank="1" containsNumber="1" containsInteger="1" minValue="361" maxValue="9512" count="60">
        <m/>
        <n v="6235"/>
        <n v="8656"/>
        <n v="7261"/>
        <n v="3752"/>
        <n v="7515"/>
        <n v="8640"/>
        <n v="6813"/>
        <n v="9160"/>
        <n v="4813"/>
        <n v="4004"/>
        <n v="3888"/>
        <n v="2072"/>
        <n v="6085"/>
        <n v="7477"/>
        <n v="361"/>
        <n v="3769"/>
        <n v="4565"/>
        <n v="9512"/>
        <n v="9294"/>
        <n v="9351"/>
        <n v="6930" u="1"/>
        <n v="8568" u="1"/>
        <n v="8635" u="1"/>
        <n v="8041" u="1"/>
        <n v="7027" u="1"/>
        <n v="2304" u="1"/>
        <n v="7494" u="1"/>
        <n v="2766" u="1"/>
        <n v="7845" u="1"/>
        <n v="8639" u="1"/>
        <n v="6259" u="1"/>
        <n v="7254" u="1"/>
        <n v="6739" u="1"/>
        <n v="6665" u="1"/>
        <n v="2746" u="1"/>
        <n v="5303" u="1"/>
        <n v="6814" u="1"/>
        <n v="4206" u="1"/>
        <n v="7069" u="1"/>
        <n v="7849" u="1"/>
        <n v="7452" u="1"/>
        <n v="6210" u="1"/>
        <n v="7272" u="1"/>
        <n v="6741" u="1"/>
        <n v="6910" u="1"/>
        <n v="6737" u="1"/>
        <n v="6175" u="1"/>
        <n v="6705" u="1"/>
        <n v="7847" u="1"/>
        <n v="6851" u="1"/>
        <n v="6395" u="1"/>
        <n v="6639" u="1"/>
        <n v="5861" u="1"/>
        <n v="7048" u="1"/>
        <n v="7178" u="1"/>
        <n v="6685" u="1"/>
        <n v="5869" u="1"/>
        <n v="2659" u="1"/>
        <n v="536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51">
  <r>
    <x v="0"/>
    <s v="0"/>
    <d v="2026-05-31T00:00:00"/>
    <s v=""/>
    <m/>
    <m/>
    <m/>
    <m/>
    <s v=""/>
    <s v="0"/>
    <s v="CAPI1"/>
    <s v="X"/>
    <s v="Surcharge Carburant Aérien"/>
    <s v="I"/>
    <n v="0.4375"/>
    <s v="XX"/>
    <n v="0"/>
    <s v="X"/>
    <n v="42.11"/>
  </r>
  <r>
    <x v="0"/>
    <s v="0"/>
    <d v="2026-05-31T00:00:00"/>
    <s v=""/>
    <m/>
    <m/>
    <m/>
    <m/>
    <s v=""/>
    <s v="0"/>
    <s v="CAPI2"/>
    <s v="X"/>
    <s v="Surcharge Carburant Routier"/>
    <s v="I"/>
    <n v="0.14249999999999999"/>
    <s v="XX"/>
    <n v="0"/>
    <s v="X"/>
    <n v="55.57"/>
  </r>
  <r>
    <x v="0"/>
    <s v="0"/>
    <d v="2026-05-31T00:00:00"/>
    <s v=""/>
    <m/>
    <m/>
    <m/>
    <m/>
    <s v=""/>
    <s v="0"/>
    <s v="CAPN1"/>
    <s v="X"/>
    <s v="Surcharge Carburant Aérien"/>
    <s v="N"/>
    <n v="0.4375"/>
    <s v="XX"/>
    <n v="0"/>
    <s v="X"/>
    <n v="1534.86"/>
  </r>
  <r>
    <x v="1"/>
    <s v="2"/>
    <d v="2026-05-31T00:00:00"/>
    <s v=""/>
    <m/>
    <m/>
    <m/>
    <m/>
    <s v=""/>
    <s v="0"/>
    <s v="CAPN2"/>
    <s v="X"/>
    <s v="Surcharge Carburant Routier"/>
    <s v="N"/>
    <n v="4.7500000000000001E-2"/>
    <s v="XX"/>
    <n v="0"/>
    <s v="X"/>
    <n v="66.13"/>
  </r>
  <r>
    <x v="2"/>
    <s v="0"/>
    <d v="2026-05-31T00:00:00"/>
    <s v=""/>
    <m/>
    <m/>
    <m/>
    <m/>
    <s v=""/>
    <s v="0"/>
    <s v="CAPN2"/>
    <s v="X"/>
    <s v="Surcharge Carburant Routier"/>
    <s v="N"/>
    <n v="4.7500000000000001E-2"/>
    <s v="XX"/>
    <n v="0"/>
    <s v="X"/>
    <n v="6.43"/>
  </r>
  <r>
    <x v="3"/>
    <s v="2"/>
    <d v="2026-05-31T00:00:00"/>
    <s v=""/>
    <m/>
    <m/>
    <m/>
    <m/>
    <s v=""/>
    <s v="0"/>
    <s v="CAPN2"/>
    <s v="X"/>
    <s v="Surcharge Carburant Routier"/>
    <s v="N"/>
    <n v="4.7500000000000001E-2"/>
    <s v="XX"/>
    <n v="0"/>
    <s v="X"/>
    <n v="371.42"/>
  </r>
  <r>
    <x v="4"/>
    <s v="0"/>
    <d v="2026-05-31T00:00:00"/>
    <s v=""/>
    <m/>
    <m/>
    <m/>
    <m/>
    <s v=""/>
    <s v="0"/>
    <s v="CAPN2"/>
    <s v="X"/>
    <s v="Surcharge Carburant Routier"/>
    <s v="N"/>
    <n v="0.14249999999999999"/>
    <s v="XX"/>
    <n v="0"/>
    <s v="X"/>
    <n v="560.45000000000005"/>
  </r>
  <r>
    <x v="5"/>
    <s v="2"/>
    <d v="2026-05-31T00:00:00"/>
    <s v=""/>
    <m/>
    <m/>
    <m/>
    <m/>
    <s v=""/>
    <s v="0"/>
    <s v="CAPN2"/>
    <s v="X"/>
    <s v="Surcharge Carburant Routier"/>
    <s v="N"/>
    <n v="0.14249999999999999"/>
    <s v="XX"/>
    <n v="0"/>
    <s v="X"/>
    <n v="2.68"/>
  </r>
  <r>
    <x v="0"/>
    <s v="0"/>
    <d v="2026-05-31T00:00:00"/>
    <s v=""/>
    <m/>
    <m/>
    <m/>
    <m/>
    <s v=""/>
    <s v="0"/>
    <s v="CAPN2"/>
    <s v="X"/>
    <s v="Surcharge Carburant Routier"/>
    <s v="N"/>
    <n v="0.14249999999999999"/>
    <s v="XX"/>
    <n v="0"/>
    <s v="X"/>
    <n v="18.559999999999999"/>
  </r>
  <r>
    <x v="0"/>
    <s v="0"/>
    <d v="2026-05-31T00:00:00"/>
    <s v=""/>
    <m/>
    <m/>
    <m/>
    <m/>
    <s v=""/>
    <s v="0"/>
    <s v="CAPO1"/>
    <s v="X"/>
    <s v="Surcharge Carburant Aérien"/>
    <s v="O"/>
    <n v="0.4375"/>
    <s v="XX"/>
    <n v="0"/>
    <s v="X"/>
    <n v="18.190000000000001"/>
  </r>
  <r>
    <x v="0"/>
    <s v="0"/>
    <d v="2026-05-31T00:00:00"/>
    <s v=""/>
    <m/>
    <m/>
    <m/>
    <m/>
    <s v=""/>
    <s v="0"/>
    <s v="ECORI"/>
    <s v="X"/>
    <s v="Participation Eco-Responsable"/>
    <s v="I"/>
    <m/>
    <s v="XX"/>
    <n v="0"/>
    <s v="X"/>
    <n v="3.7"/>
  </r>
  <r>
    <x v="1"/>
    <s v="2"/>
    <d v="2026-05-31T00:00:00"/>
    <s v=""/>
    <m/>
    <m/>
    <m/>
    <m/>
    <s v=""/>
    <s v="0"/>
    <s v="ECORN"/>
    <s v="X"/>
    <s v="Participation Eco-Responsable"/>
    <s v="N"/>
    <m/>
    <s v="XX"/>
    <n v="0"/>
    <s v="X"/>
    <n v="12.99"/>
  </r>
  <r>
    <x v="2"/>
    <s v="0"/>
    <d v="2026-05-31T00:00:00"/>
    <s v=""/>
    <m/>
    <m/>
    <m/>
    <m/>
    <s v=""/>
    <s v="0"/>
    <s v="ECORN"/>
    <s v="X"/>
    <s v="Participation Eco-Responsable"/>
    <s v="N"/>
    <m/>
    <s v="XX"/>
    <n v="0"/>
    <s v="X"/>
    <n v="0.63"/>
  </r>
  <r>
    <x v="3"/>
    <s v="2"/>
    <d v="2026-05-31T00:00:00"/>
    <s v=""/>
    <m/>
    <m/>
    <m/>
    <m/>
    <s v=""/>
    <s v="0"/>
    <s v="ECORN"/>
    <s v="X"/>
    <s v="Participation Eco-Responsable"/>
    <s v="N"/>
    <m/>
    <s v="XX"/>
    <n v="0"/>
    <s v="X"/>
    <n v="27.78"/>
  </r>
  <r>
    <x v="4"/>
    <s v="0"/>
    <d v="2026-05-31T00:00:00"/>
    <s v=""/>
    <m/>
    <m/>
    <m/>
    <m/>
    <s v=""/>
    <s v="0"/>
    <s v="ECORN"/>
    <s v="X"/>
    <s v="Participation Eco-Responsable"/>
    <s v="N"/>
    <m/>
    <s v="XX"/>
    <n v="0"/>
    <s v="X"/>
    <n v="53.7"/>
  </r>
  <r>
    <x v="5"/>
    <s v="2"/>
    <d v="2026-05-31T00:00:00"/>
    <s v=""/>
    <m/>
    <m/>
    <m/>
    <m/>
    <s v=""/>
    <s v="0"/>
    <s v="ECORN"/>
    <s v="X"/>
    <s v="Participation Eco-Responsable"/>
    <s v="N"/>
    <m/>
    <s v="XX"/>
    <n v="0"/>
    <s v="X"/>
    <n v="0.2"/>
  </r>
  <r>
    <x v="0"/>
    <s v="0"/>
    <d v="2026-05-31T00:00:00"/>
    <s v=""/>
    <m/>
    <m/>
    <m/>
    <m/>
    <s v=""/>
    <s v="0"/>
    <s v="ECORN"/>
    <s v="X"/>
    <s v="Participation Eco-Responsable"/>
    <s v="N"/>
    <m/>
    <s v="XX"/>
    <n v="0"/>
    <s v="X"/>
    <n v="23.4"/>
  </r>
  <r>
    <x v="0"/>
    <s v="0"/>
    <d v="2026-05-31T00:00:00"/>
    <s v=""/>
    <m/>
    <m/>
    <m/>
    <m/>
    <s v=""/>
    <s v="0"/>
    <s v="ECORO"/>
    <s v="X"/>
    <s v="Participation Eco-Responsable"/>
    <s v="O"/>
    <m/>
    <s v="XX"/>
    <n v="0"/>
    <s v="X"/>
    <n v="0.1"/>
  </r>
  <r>
    <x v="0"/>
    <s v="0"/>
    <d v="2026-05-31T00:00:00"/>
    <s v=""/>
    <m/>
    <m/>
    <m/>
    <m/>
    <s v=""/>
    <s v="0"/>
    <s v="SURTI"/>
    <s v="X"/>
    <s v="Sûreté colis"/>
    <s v="I"/>
    <m/>
    <s v="XX"/>
    <n v="0"/>
    <s v="X"/>
    <n v="14.8"/>
  </r>
  <r>
    <x v="1"/>
    <s v="2"/>
    <d v="2026-05-31T00:00:00"/>
    <s v=""/>
    <m/>
    <m/>
    <m/>
    <m/>
    <s v=""/>
    <s v="0"/>
    <s v="SURTN"/>
    <s v="X"/>
    <s v="Sûreté colis"/>
    <s v="N"/>
    <m/>
    <s v="XX"/>
    <n v="0"/>
    <s v="X"/>
    <n v="21.65"/>
  </r>
  <r>
    <x v="2"/>
    <s v="0"/>
    <d v="2026-05-31T00:00:00"/>
    <s v=""/>
    <m/>
    <m/>
    <m/>
    <m/>
    <s v=""/>
    <s v="0"/>
    <s v="SURTN"/>
    <s v="X"/>
    <s v="Sûreté colis"/>
    <s v="N"/>
    <m/>
    <s v="XX"/>
    <n v="0"/>
    <s v="X"/>
    <n v="1.05"/>
  </r>
  <r>
    <x v="3"/>
    <s v="2"/>
    <d v="2026-05-31T00:00:00"/>
    <s v=""/>
    <m/>
    <m/>
    <m/>
    <m/>
    <s v=""/>
    <s v="0"/>
    <s v="SURTN"/>
    <s v="X"/>
    <s v="Sûreté colis"/>
    <s v="N"/>
    <m/>
    <s v="XX"/>
    <n v="0"/>
    <s v="X"/>
    <n v="46.3"/>
  </r>
  <r>
    <x v="4"/>
    <s v="0"/>
    <d v="2026-05-31T00:00:00"/>
    <s v=""/>
    <m/>
    <m/>
    <m/>
    <m/>
    <s v=""/>
    <s v="0"/>
    <s v="SURTN"/>
    <s v="X"/>
    <s v="Sûreté colis"/>
    <s v="N"/>
    <m/>
    <s v="XX"/>
    <n v="0"/>
    <s v="X"/>
    <n v="214.8"/>
  </r>
  <r>
    <x v="5"/>
    <s v="2"/>
    <d v="2026-05-31T00:00:00"/>
    <s v=""/>
    <m/>
    <m/>
    <m/>
    <m/>
    <s v=""/>
    <s v="0"/>
    <s v="SURTN"/>
    <s v="X"/>
    <s v="Sûreté colis"/>
    <s v="N"/>
    <m/>
    <s v="XX"/>
    <n v="0"/>
    <s v="X"/>
    <n v="0.8"/>
  </r>
  <r>
    <x v="0"/>
    <s v="0"/>
    <d v="2026-05-31T00:00:00"/>
    <s v=""/>
    <m/>
    <m/>
    <m/>
    <m/>
    <s v=""/>
    <s v="0"/>
    <s v="SURTN"/>
    <s v="X"/>
    <s v="Sûreté colis"/>
    <s v="N"/>
    <m/>
    <s v="XX"/>
    <n v="0"/>
    <s v="X"/>
    <n v="93.6"/>
  </r>
  <r>
    <x v="0"/>
    <s v="0"/>
    <d v="2026-05-31T00:00:00"/>
    <s v=""/>
    <m/>
    <m/>
    <m/>
    <m/>
    <s v=""/>
    <s v="0"/>
    <s v="SURTO"/>
    <s v="X"/>
    <s v="Sûreté colis"/>
    <s v="O"/>
    <m/>
    <s v="XX"/>
    <n v="0"/>
    <s v="X"/>
    <n v="0.4"/>
  </r>
  <r>
    <x v="0"/>
    <s v="0"/>
    <d v="2026-05-04T00:00:00"/>
    <s v="21320"/>
    <s v="13088"/>
    <s v="FR"/>
    <s v="DE"/>
    <s v="Martinez Cruz Daniela"/>
    <s v="Laruche"/>
    <s v="999999"/>
    <s v="XF142220606FR"/>
    <s v="N"/>
    <s v="Transport"/>
    <s v="N"/>
    <s v="S"/>
    <s v="Z1"/>
    <n v="0.78300000000000003"/>
    <s v="17"/>
    <n v="9.94"/>
  </r>
  <r>
    <x v="0"/>
    <s v="0"/>
    <d v="2026-05-04T00:00:00"/>
    <s v="21320"/>
    <s v="14542"/>
    <s v="FR"/>
    <s v="DE"/>
    <s v="Fettig Herbert"/>
    <s v="Laruche"/>
    <s v="999999"/>
    <s v="XF142220708FR"/>
    <s v="N"/>
    <s v="Transport"/>
    <s v="N"/>
    <s v="S"/>
    <s v="Z1"/>
    <n v="4.532"/>
    <s v="17"/>
    <n v="19.47"/>
  </r>
  <r>
    <x v="0"/>
    <s v="0"/>
    <d v="2026-05-04T00:00:00"/>
    <s v="21320"/>
    <s v="42651"/>
    <s v="FR"/>
    <s v="DE"/>
    <s v="Michallek Lars"/>
    <s v="Laruche"/>
    <s v="999999"/>
    <s v="XF142220932FR"/>
    <s v="N"/>
    <s v="Transport"/>
    <s v="N"/>
    <s v="S"/>
    <s v="Z1"/>
    <n v="0.748"/>
    <s v="17"/>
    <n v="9.94"/>
  </r>
  <r>
    <x v="0"/>
    <s v="0"/>
    <d v="2026-05-04T00:00:00"/>
    <s v="21320"/>
    <s v="88279"/>
    <s v="FR"/>
    <s v="DE"/>
    <s v="Simon Dr Karl"/>
    <s v="Laruche"/>
    <s v="999999"/>
    <s v="XF142221116FR"/>
    <s v="N"/>
    <s v="Transport"/>
    <s v="N"/>
    <s v="S"/>
    <s v="Z1"/>
    <n v="0.1"/>
    <s v="17"/>
    <n v="7.86"/>
  </r>
  <r>
    <x v="0"/>
    <s v="0"/>
    <d v="2026-05-04T00:00:00"/>
    <s v="21320"/>
    <s v="1028"/>
    <s v="FR"/>
    <s v="HU"/>
    <s v="Moulenes Katalin"/>
    <s v="Laruche"/>
    <s v="999999"/>
    <s v="XF142221147FR"/>
    <s v="N"/>
    <s v="Transport"/>
    <s v="N"/>
    <s v="S"/>
    <s v="Z3"/>
    <n v="0.748"/>
    <s v="17"/>
    <n v="13.35"/>
  </r>
  <r>
    <x v="0"/>
    <s v="0"/>
    <d v="2026-05-04T00:00:00"/>
    <s v="21320"/>
    <s v="17031"/>
    <s v="FR"/>
    <s v="IT"/>
    <s v="CARTA GIOBERTI Cinzia"/>
    <s v="Laruche"/>
    <s v="999999"/>
    <s v="XF142221677FR"/>
    <s v="N"/>
    <s v="Transport"/>
    <s v="N"/>
    <s v="S"/>
    <s v="Z2"/>
    <n v="4.4269999999999996"/>
    <s v="17"/>
    <n v="18.34"/>
  </r>
  <r>
    <x v="0"/>
    <s v="0"/>
    <d v="2026-05-04T00:00:00"/>
    <s v="21320"/>
    <s v="97348"/>
    <s v="FR"/>
    <s v="DE"/>
    <s v="Seel Timea"/>
    <s v="Laruche"/>
    <s v="999999"/>
    <s v="XF142221779FR"/>
    <s v="N"/>
    <s v="Transport"/>
    <s v="N"/>
    <s v="S"/>
    <s v="Z1"/>
    <n v="5.7729999999999997"/>
    <s v="17"/>
    <n v="21.83"/>
  </r>
  <r>
    <x v="0"/>
    <s v="0"/>
    <d v="2026-05-04T00:00:00"/>
    <s v="21320"/>
    <s v="28280"/>
    <s v="FR"/>
    <s v="ES"/>
    <s v="Beltran Carmen"/>
    <s v="Laruche"/>
    <s v="999999"/>
    <s v="XF142224761FR"/>
    <s v="N"/>
    <s v="Transport"/>
    <s v="N"/>
    <s v="S"/>
    <s v="Z2"/>
    <n v="0.748"/>
    <s v="17"/>
    <n v="9.94"/>
  </r>
  <r>
    <x v="0"/>
    <s v="0"/>
    <d v="2026-05-04T00:00:00"/>
    <s v="21320"/>
    <s v="94065"/>
    <s v="FR"/>
    <s v="DE"/>
    <s v="Lutje Maximilian"/>
    <s v="Laruche"/>
    <s v="999999"/>
    <s v="XF142225206FR"/>
    <s v="N"/>
    <s v="Transport"/>
    <s v="N"/>
    <s v="S"/>
    <s v="Z1"/>
    <n v="5.76"/>
    <s v="17"/>
    <n v="21.83"/>
  </r>
  <r>
    <x v="0"/>
    <s v="0"/>
    <d v="2026-05-04T00:00:00"/>
    <s v="21320"/>
    <s v="36329"/>
    <s v="FR"/>
    <s v="DE"/>
    <s v="Marek Nicole"/>
    <s v="Laruche"/>
    <s v="999999"/>
    <s v="XF142225223FR"/>
    <s v="N"/>
    <s v="Transport"/>
    <s v="N"/>
    <s v="S"/>
    <s v="Z1"/>
    <n v="4.266"/>
    <s v="17"/>
    <n v="18.34"/>
  </r>
  <r>
    <x v="0"/>
    <s v="0"/>
    <d v="2026-05-04T00:00:00"/>
    <s v="21320"/>
    <s v="57074"/>
    <s v="FR"/>
    <s v="DE"/>
    <s v="Serra Daniela"/>
    <s v="Laruche"/>
    <s v="999999"/>
    <s v="XF142225342FR"/>
    <s v="N"/>
    <s v="Transport"/>
    <s v="N"/>
    <s v="S"/>
    <s v="Z1"/>
    <n v="4.266"/>
    <s v="17"/>
    <n v="18.34"/>
  </r>
  <r>
    <x v="0"/>
    <s v="0"/>
    <d v="2026-05-04T00:00:00"/>
    <s v="21320"/>
    <s v="9991"/>
    <s v="FR"/>
    <s v="BE"/>
    <s v="Van Robays Steven"/>
    <s v="Laruche"/>
    <s v="999999"/>
    <s v="XF142225838FR"/>
    <s v="N"/>
    <s v="Transport"/>
    <s v="N"/>
    <s v="S"/>
    <s v="Z1"/>
    <n v="5.9039999999999999"/>
    <s v="17"/>
    <n v="21.83"/>
  </r>
  <r>
    <x v="0"/>
    <s v="0"/>
    <d v="2026-05-04T00:00:00"/>
    <s v="21320"/>
    <s v="2542PR"/>
    <s v="FR"/>
    <s v="NL"/>
    <s v="Veldmeijer Giel"/>
    <s v="Laruche"/>
    <s v="999999"/>
    <s v="XF142225943FR"/>
    <s v="N"/>
    <s v="Transport"/>
    <s v="N"/>
    <s v="S"/>
    <s v="Z1"/>
    <n v="0.12"/>
    <s v="17"/>
    <n v="7.86"/>
  </r>
  <r>
    <x v="0"/>
    <s v="0"/>
    <d v="2026-05-04T00:00:00"/>
    <s v="21320"/>
    <s v="21465"/>
    <s v="FR"/>
    <s v="DE"/>
    <s v="Kleiner Mirjam"/>
    <s v="Laruche"/>
    <s v="999999"/>
    <s v="XF142230909FR"/>
    <s v="N"/>
    <s v="Transport"/>
    <s v="N"/>
    <s v="S"/>
    <s v="Z1"/>
    <n v="9.44"/>
    <s v="17"/>
    <n v="30.09"/>
  </r>
  <r>
    <x v="0"/>
    <s v="0"/>
    <d v="2026-05-04T00:00:00"/>
    <s v="21320"/>
    <s v="97250"/>
    <s v="FR"/>
    <s v="MQ"/>
    <s v="Dubourg Sarah"/>
    <s v="Laruche"/>
    <s v="999999"/>
    <s v="XF142240044FR"/>
    <s v="N"/>
    <s v="Transport"/>
    <s v="O"/>
    <s v="S"/>
    <s v="Z8"/>
    <n v="4.6399999999999997"/>
    <s v="17"/>
    <n v="41.18"/>
  </r>
  <r>
    <x v="0"/>
    <s v="0"/>
    <d v="2026-05-04T00:00:00"/>
    <s v="21320"/>
    <s v="3147PE"/>
    <s v="FR"/>
    <s v="NL"/>
    <s v="Oosterlee Arie"/>
    <s v="Laruche"/>
    <s v="999999"/>
    <s v="XF142264068FR"/>
    <s v="N"/>
    <s v="Transport"/>
    <s v="N"/>
    <s v="S"/>
    <s v="Z1"/>
    <n v="2.5670000000000002"/>
    <s v="17"/>
    <n v="14.95"/>
  </r>
  <r>
    <x v="0"/>
    <s v="0"/>
    <d v="2026-05-04T00:00:00"/>
    <s v="21320"/>
    <s v="4837CG"/>
    <s v="FR"/>
    <s v="NL"/>
    <s v="Brouwers Marleen"/>
    <s v="Laruche"/>
    <s v="999999"/>
    <s v="XF142264522FR"/>
    <s v="N"/>
    <s v="Transport"/>
    <s v="N"/>
    <s v="S"/>
    <s v="Z1"/>
    <n v="2.5670000000000002"/>
    <s v="17"/>
    <n v="14.95"/>
  </r>
  <r>
    <x v="0"/>
    <s v="0"/>
    <d v="2026-05-04T00:00:00"/>
    <s v="21320"/>
    <s v="89312"/>
    <s v="FR"/>
    <s v="DE"/>
    <s v="Schmalberger Tina"/>
    <s v="Laruche"/>
    <s v="999999"/>
    <s v="XF142273060FR"/>
    <s v="N"/>
    <s v="Transport"/>
    <s v="N"/>
    <s v="S"/>
    <s v="Z1"/>
    <n v="4.6779999999999999"/>
    <s v="17"/>
    <n v="19.47"/>
  </r>
  <r>
    <x v="0"/>
    <s v="0"/>
    <d v="2026-05-04T00:00:00"/>
    <s v="21320"/>
    <s v="21465"/>
    <s v="FR"/>
    <s v="DE"/>
    <s v="Elsner Hanno"/>
    <s v="Laruche"/>
    <s v="999999"/>
    <s v="XF142273175FR"/>
    <s v="N"/>
    <s v="Transport"/>
    <s v="N"/>
    <s v="S"/>
    <s v="Z1"/>
    <n v="1.591"/>
    <s v="17"/>
    <n v="12.69"/>
  </r>
  <r>
    <x v="0"/>
    <s v="0"/>
    <d v="2026-05-04T00:00:00"/>
    <s v="21320"/>
    <s v="66023"/>
    <s v="FR"/>
    <s v="IT"/>
    <s v="Giampaolo Loriana"/>
    <s v="Laruche"/>
    <s v="999999"/>
    <s v="XF142273802FR"/>
    <s v="N"/>
    <s v="Transport"/>
    <s v="N"/>
    <s v="S"/>
    <s v="Z2"/>
    <n v="0.48399999999999999"/>
    <s v="17"/>
    <n v="7.86"/>
  </r>
  <r>
    <x v="0"/>
    <s v="0"/>
    <d v="2026-05-04T00:00:00"/>
    <s v="21320"/>
    <s v="34119"/>
    <s v="FR"/>
    <s v="DE"/>
    <s v="Werner Lukas"/>
    <s v="Laruche"/>
    <s v="999999"/>
    <s v="XF142274365FR"/>
    <s v="N"/>
    <s v="Transport"/>
    <s v="N"/>
    <s v="S"/>
    <s v="Z1"/>
    <n v="5.76"/>
    <s v="17"/>
    <n v="21.83"/>
  </r>
  <r>
    <x v="0"/>
    <s v="0"/>
    <d v="2026-05-04T00:00:00"/>
    <s v="21320"/>
    <s v="8500"/>
    <s v="FR"/>
    <s v="BE"/>
    <s v="Bruynseels Lieve"/>
    <s v="Laruche"/>
    <s v="999999"/>
    <s v="XF142274578FR"/>
    <s v="N"/>
    <s v="Transport"/>
    <s v="N"/>
    <s v="S"/>
    <s v="Z1"/>
    <n v="0.28000000000000003"/>
    <s v="17"/>
    <n v="7.86"/>
  </r>
  <r>
    <x v="0"/>
    <s v="0"/>
    <d v="2026-05-04T00:00:00"/>
    <s v="21320"/>
    <s v="16156"/>
    <s v="FR"/>
    <s v="IT"/>
    <s v="Traverso Valeria"/>
    <s v="Laruche"/>
    <s v="999999"/>
    <s v="XF142274706FR"/>
    <s v="N"/>
    <s v="Transport"/>
    <s v="N"/>
    <s v="S"/>
    <s v="Z2"/>
    <n v="0.52500000000000002"/>
    <s v="17"/>
    <n v="9.94"/>
  </r>
  <r>
    <x v="0"/>
    <s v="0"/>
    <d v="2026-05-04T00:00:00"/>
    <s v="21320"/>
    <s v="10243"/>
    <s v="FR"/>
    <s v="DE"/>
    <s v="Adilkhan Abylay"/>
    <s v="Laruche"/>
    <s v="999999"/>
    <s v="XF142275471FR"/>
    <s v="N"/>
    <s v="Transport"/>
    <s v="N"/>
    <s v="S"/>
    <s v="Z1"/>
    <n v="0.18"/>
    <s v="17"/>
    <n v="7.86"/>
  </r>
  <r>
    <x v="0"/>
    <s v="0"/>
    <d v="2026-05-05T00:00:00"/>
    <s v="21320"/>
    <s v="20154"/>
    <s v="FR"/>
    <s v="IT"/>
    <s v="FOLLI Susanna Iris"/>
    <s v="Laruche"/>
    <s v="999999"/>
    <s v="XF142295706FR"/>
    <s v="N"/>
    <s v="Transport"/>
    <s v="N"/>
    <s v="S"/>
    <s v="Z2"/>
    <n v="1.3919999999999999"/>
    <s v="17"/>
    <n v="11.56"/>
  </r>
  <r>
    <x v="0"/>
    <s v="0"/>
    <d v="2026-05-05T00:00:00"/>
    <s v="21320"/>
    <s v="08340"/>
    <s v="FR"/>
    <s v="ES"/>
    <s v="Ros Judith"/>
    <s v="Laruche"/>
    <s v="999999"/>
    <s v="XF142309113FR"/>
    <s v="N"/>
    <s v="Transport"/>
    <s v="N"/>
    <s v="S"/>
    <s v="Z2"/>
    <n v="0.187"/>
    <s v="17"/>
    <n v="7.86"/>
  </r>
  <r>
    <x v="0"/>
    <s v="0"/>
    <d v="2026-05-05T00:00:00"/>
    <s v="21320"/>
    <s v="51149"/>
    <s v="FR"/>
    <s v="DE"/>
    <s v="Schmitz Melanie"/>
    <s v="Laruche"/>
    <s v="999999"/>
    <s v="XF142310142FR"/>
    <s v="N"/>
    <s v="Transport"/>
    <s v="N"/>
    <s v="S"/>
    <s v="Z1"/>
    <n v="4.266"/>
    <s v="17"/>
    <n v="18.34"/>
  </r>
  <r>
    <x v="0"/>
    <s v="0"/>
    <d v="2026-05-05T00:00:00"/>
    <s v="21320"/>
    <s v="82288"/>
    <s v="FR"/>
    <s v="DE"/>
    <s v="Lorenz Steffi"/>
    <s v="Laruche"/>
    <s v="999999"/>
    <s v="XF142310200FR"/>
    <s v="N"/>
    <s v="Transport"/>
    <s v="N"/>
    <s v="S"/>
    <s v="Z1"/>
    <n v="4.266"/>
    <s v="17"/>
    <n v="18.34"/>
  </r>
  <r>
    <x v="0"/>
    <s v="0"/>
    <d v="2026-05-05T00:00:00"/>
    <s v="21320"/>
    <s v="1791DG"/>
    <s v="FR"/>
    <s v="NL"/>
    <s v="Chang Sou Li"/>
    <s v="Laruche"/>
    <s v="999999"/>
    <s v="XF142349421FR"/>
    <s v="N"/>
    <s v="Transport"/>
    <s v="N"/>
    <s v="S"/>
    <s v="Z1"/>
    <n v="0.53"/>
    <s v="17"/>
    <n v="9.94"/>
  </r>
  <r>
    <x v="0"/>
    <s v="0"/>
    <d v="2026-05-05T00:00:00"/>
    <s v="21320"/>
    <s v="4941JV"/>
    <s v="FR"/>
    <s v="NL"/>
    <s v="Irene Vink"/>
    <s v="Laruche"/>
    <s v="999999"/>
    <s v="XF142349510FR"/>
    <s v="N"/>
    <s v="Transport"/>
    <s v="N"/>
    <s v="S"/>
    <s v="Z1"/>
    <n v="2.5920000000000001"/>
    <s v="17"/>
    <n v="14.95"/>
  </r>
  <r>
    <x v="0"/>
    <s v="0"/>
    <d v="2026-05-06T00:00:00"/>
    <s v="21320"/>
    <s v="9520"/>
    <s v="FR"/>
    <s v="BE"/>
    <s v="Coppens Ann"/>
    <s v="Laruche"/>
    <s v="999999"/>
    <s v="XF142377215FR"/>
    <s v="N"/>
    <s v="Transport"/>
    <s v="N"/>
    <s v="S"/>
    <s v="Z1"/>
    <n v="0.25"/>
    <s v="17"/>
    <n v="7.86"/>
  </r>
  <r>
    <x v="0"/>
    <s v="0"/>
    <d v="2026-05-06T00:00:00"/>
    <s v="21320"/>
    <s v="86152"/>
    <s v="FR"/>
    <s v="DE"/>
    <s v="Ziegler-Johanni Helga"/>
    <s v="Laruche"/>
    <s v="999999"/>
    <s v="XF142377816FR"/>
    <s v="N"/>
    <s v="Transport"/>
    <s v="N"/>
    <s v="S"/>
    <s v="Z1"/>
    <n v="0.76600000000000001"/>
    <s v="17"/>
    <n v="9.94"/>
  </r>
  <r>
    <x v="0"/>
    <s v="0"/>
    <d v="2026-05-06T00:00:00"/>
    <s v="21320"/>
    <s v="30016"/>
    <s v="FR"/>
    <s v="IT"/>
    <s v="Caria Antonello"/>
    <s v="Laruche"/>
    <s v="999999"/>
    <s v="XF142377921FR"/>
    <s v="N"/>
    <s v="Transport"/>
    <s v="N"/>
    <s v="S"/>
    <s v="Z2"/>
    <n v="4.266"/>
    <s v="17"/>
    <n v="18.34"/>
  </r>
  <r>
    <x v="0"/>
    <s v="0"/>
    <d v="2026-05-06T00:00:00"/>
    <s v="21320"/>
    <s v="09129"/>
    <s v="FR"/>
    <s v="IT"/>
    <s v="Spiga Alessandra"/>
    <s v="Laruche"/>
    <s v="999999"/>
    <s v="XF142390185FR"/>
    <s v="N"/>
    <s v="Transport"/>
    <s v="N"/>
    <s v="S"/>
    <s v="Z2"/>
    <n v="0.25"/>
    <s v="17"/>
    <n v="7.86"/>
  </r>
  <r>
    <x v="0"/>
    <s v="0"/>
    <d v="2026-05-06T00:00:00"/>
    <s v="21320"/>
    <s v="7441GC"/>
    <s v="FR"/>
    <s v="NL"/>
    <s v="Beltman Nicole"/>
    <s v="Laruche"/>
    <s v="999999"/>
    <s v="XF142419564FR"/>
    <s v="N"/>
    <s v="Transport"/>
    <s v="N"/>
    <s v="S"/>
    <s v="Z1"/>
    <n v="2.5670000000000002"/>
    <s v="17"/>
    <n v="14.95"/>
  </r>
  <r>
    <x v="0"/>
    <s v="0"/>
    <d v="2026-05-06T00:00:00"/>
    <s v="21320"/>
    <s v="1096AC"/>
    <s v="FR"/>
    <s v="NL"/>
    <s v="Van Erk Ellen"/>
    <s v="Laruche"/>
    <s v="999999"/>
    <s v="XF142419799FR"/>
    <s v="N"/>
    <s v="Transport"/>
    <s v="N"/>
    <s v="S"/>
    <s v="Z1"/>
    <n v="2.5670000000000002"/>
    <s v="17"/>
    <n v="14.95"/>
  </r>
  <r>
    <x v="0"/>
    <s v="0"/>
    <d v="2026-05-06T00:00:00"/>
    <s v="21320"/>
    <s v="15518"/>
    <s v="FR"/>
    <s v="DE"/>
    <s v="Gauerke Marie"/>
    <s v="Laruche"/>
    <s v="999999"/>
    <s v="XF142423793FR"/>
    <s v="N"/>
    <s v="Transport"/>
    <s v="N"/>
    <s v="S"/>
    <s v="Z1"/>
    <n v="4.266"/>
    <s v="17"/>
    <n v="18.34"/>
  </r>
  <r>
    <x v="0"/>
    <s v="0"/>
    <d v="2026-05-07T00:00:00"/>
    <s v="21320"/>
    <s v="4866"/>
    <s v="FR"/>
    <s v="AT"/>
    <s v="Auersperg-Breunner Elisabeth"/>
    <s v="Laruche"/>
    <s v="999999"/>
    <s v="XF142449583FR"/>
    <s v="N"/>
    <s v="Transport"/>
    <s v="N"/>
    <s v="S"/>
    <s v="Z2"/>
    <n v="0.34300000000000003"/>
    <s v="17"/>
    <n v="7.86"/>
  </r>
  <r>
    <x v="0"/>
    <s v="0"/>
    <d v="2026-05-07T00:00:00"/>
    <s v="21320"/>
    <s v="7672BB"/>
    <s v="FR"/>
    <s v="NL"/>
    <s v="Oude Vrielink Ingrid"/>
    <s v="Laruche"/>
    <s v="999999"/>
    <s v="XF142449654FR"/>
    <s v="N"/>
    <s v="Transport"/>
    <s v="N"/>
    <s v="S"/>
    <s v="Z1"/>
    <n v="0.73099999999999998"/>
    <s v="17"/>
    <n v="9.94"/>
  </r>
  <r>
    <x v="0"/>
    <s v="0"/>
    <d v="2026-05-07T00:00:00"/>
    <s v="21320"/>
    <s v="90762"/>
    <s v="FR"/>
    <s v="DE"/>
    <s v="Goj Julia"/>
    <s v="Laruche"/>
    <s v="999999"/>
    <s v="XF142449835FR"/>
    <s v="N"/>
    <s v="Transport"/>
    <s v="N"/>
    <s v="S"/>
    <s v="Z1"/>
    <n v="0.53"/>
    <s v="17"/>
    <n v="9.94"/>
  </r>
  <r>
    <x v="0"/>
    <s v="0"/>
    <d v="2026-05-07T00:00:00"/>
    <s v="21320"/>
    <s v="86152"/>
    <s v="FR"/>
    <s v="DE"/>
    <s v="Ziegler-Johanni Helga"/>
    <s v="Laruche"/>
    <s v="999999"/>
    <s v="XF142477743FR"/>
    <s v="N"/>
    <s v="Transport"/>
    <s v="N"/>
    <s v="S"/>
    <s v="Z1"/>
    <n v="0.504"/>
    <s v="17"/>
    <n v="9.94"/>
  </r>
  <r>
    <x v="0"/>
    <s v="0"/>
    <d v="2026-05-11T00:00:00"/>
    <s v="21320"/>
    <s v="10243"/>
    <s v="FR"/>
    <s v="DE"/>
    <s v="Adilkhan Abylay"/>
    <s v="Laruche"/>
    <s v="999999"/>
    <s v="XF142563994FR"/>
    <s v="N"/>
    <s v="Transport"/>
    <s v="N"/>
    <s v="S"/>
    <s v="Z1"/>
    <n v="0.1"/>
    <s v="17"/>
    <n v="7.86"/>
  </r>
  <r>
    <x v="0"/>
    <s v="0"/>
    <d v="2026-05-11T00:00:00"/>
    <s v="21320"/>
    <s v="9820"/>
    <s v="FR"/>
    <s v="BE"/>
    <s v="Drieghe Sara"/>
    <s v="Laruche"/>
    <s v="999999"/>
    <s v="XF142566165FR"/>
    <s v="N"/>
    <s v="Transport"/>
    <s v="N"/>
    <s v="S"/>
    <s v="Z1"/>
    <n v="0.76600000000000001"/>
    <s v="17"/>
    <n v="9.94"/>
  </r>
  <r>
    <x v="0"/>
    <s v="0"/>
    <d v="2026-05-11T00:00:00"/>
    <s v="21320"/>
    <s v="55234"/>
    <s v="FR"/>
    <s v="DE"/>
    <s v="Scherrer Sylvia"/>
    <s v="Laruche"/>
    <s v="999999"/>
    <s v="XF142566338FR"/>
    <s v="N"/>
    <s v="Transport"/>
    <s v="N"/>
    <s v="S"/>
    <s v="Z1"/>
    <n v="4.532"/>
    <s v="17"/>
    <n v="19.47"/>
  </r>
  <r>
    <x v="0"/>
    <s v="0"/>
    <d v="2026-05-11T00:00:00"/>
    <s v="21320"/>
    <s v="81827"/>
    <s v="FR"/>
    <s v="DE"/>
    <s v="Braatz Enrico"/>
    <s v="Laruche"/>
    <s v="999999"/>
    <s v="XF142566491FR"/>
    <s v="N"/>
    <s v="Transport"/>
    <s v="N"/>
    <s v="S"/>
    <s v="Z1"/>
    <n v="0.499"/>
    <s v="17"/>
    <n v="7.86"/>
  </r>
  <r>
    <x v="0"/>
    <s v="0"/>
    <d v="2026-05-11T00:00:00"/>
    <s v="21320"/>
    <s v="28691"/>
    <s v="FR"/>
    <s v="ES"/>
    <s v="Murias Maria Rosario"/>
    <s v="Laruche"/>
    <s v="999999"/>
    <s v="XF142567506FR"/>
    <s v="N"/>
    <s v="Transport"/>
    <s v="N"/>
    <s v="S"/>
    <s v="Z2"/>
    <n v="0.54600000000000004"/>
    <s v="17"/>
    <n v="9.94"/>
  </r>
  <r>
    <x v="0"/>
    <s v="0"/>
    <d v="2026-05-11T00:00:00"/>
    <s v="21320"/>
    <s v="54424"/>
    <s v="FR"/>
    <s v="DE"/>
    <s v="Thelen Bruni"/>
    <s v="Laruche"/>
    <s v="999999"/>
    <s v="XF142567611FR"/>
    <s v="N"/>
    <s v="Transport"/>
    <s v="N"/>
    <s v="S"/>
    <s v="Z1"/>
    <n v="4.266"/>
    <s v="17"/>
    <n v="18.34"/>
  </r>
  <r>
    <x v="0"/>
    <s v="0"/>
    <d v="2026-05-11T00:00:00"/>
    <s v="21320"/>
    <s v="09629"/>
    <s v="FR"/>
    <s v="DE"/>
    <s v="Rub Mandy"/>
    <s v="Laruche"/>
    <s v="999999"/>
    <s v="XF142568135FR"/>
    <s v="N"/>
    <s v="Transport"/>
    <s v="N"/>
    <s v="S"/>
    <s v="Z1"/>
    <n v="0.248"/>
    <s v="17"/>
    <n v="7.86"/>
  </r>
  <r>
    <x v="0"/>
    <s v="0"/>
    <d v="2026-05-11T00:00:00"/>
    <s v="21320"/>
    <s v="69231"/>
    <s v="FR"/>
    <s v="DE"/>
    <s v="Elsasser Romina"/>
    <s v="Laruche"/>
    <s v="999999"/>
    <s v="XF142568206FR"/>
    <s v="N"/>
    <s v="Transport"/>
    <s v="N"/>
    <s v="S"/>
    <s v="Z1"/>
    <n v="5.76"/>
    <s v="17"/>
    <n v="21.83"/>
  </r>
  <r>
    <x v="0"/>
    <s v="0"/>
    <d v="2026-05-11T00:00:00"/>
    <s v="21320"/>
    <s v="36039"/>
    <s v="FR"/>
    <s v="DE"/>
    <s v="Helen Tassilo"/>
    <s v="Laruche"/>
    <s v="999999"/>
    <s v="XF142568400FR"/>
    <s v="N"/>
    <s v="Transport"/>
    <s v="N"/>
    <s v="S"/>
    <s v="Z1"/>
    <n v="4.4029999999999996"/>
    <s v="17"/>
    <n v="18.34"/>
  </r>
  <r>
    <x v="0"/>
    <s v="0"/>
    <d v="2026-05-11T00:00:00"/>
    <s v="21320"/>
    <s v="76185"/>
    <s v="FR"/>
    <s v="DE"/>
    <s v="Ziegler Barbara"/>
    <s v="Laruche"/>
    <s v="999999"/>
    <s v="XF142568501FR"/>
    <s v="N"/>
    <s v="Transport"/>
    <s v="N"/>
    <s v="S"/>
    <s v="Z1"/>
    <n v="0.76300000000000001"/>
    <s v="17"/>
    <n v="9.94"/>
  </r>
  <r>
    <x v="0"/>
    <s v="0"/>
    <d v="2026-05-11T00:00:00"/>
    <s v="21320"/>
    <s v="04425"/>
    <s v="FR"/>
    <s v="DE"/>
    <s v="Scholz Prof Dr Gerhard"/>
    <s v="Laruche"/>
    <s v="999999"/>
    <s v="XF142568679FR"/>
    <s v="N"/>
    <s v="Transport"/>
    <s v="N"/>
    <s v="S"/>
    <s v="Z1"/>
    <n v="0.73799999999999999"/>
    <s v="17"/>
    <n v="9.94"/>
  </r>
  <r>
    <x v="0"/>
    <s v="0"/>
    <d v="2026-05-11T00:00:00"/>
    <s v="21320"/>
    <s v="2094"/>
    <s v="FR"/>
    <s v="HU"/>
    <s v="Whitely Georgina"/>
    <s v="Laruche"/>
    <s v="999999"/>
    <s v="XF142569285FR"/>
    <s v="N"/>
    <s v="Transport"/>
    <s v="N"/>
    <s v="S"/>
    <s v="Z3"/>
    <n v="4.266"/>
    <s v="17"/>
    <n v="26.33"/>
  </r>
  <r>
    <x v="0"/>
    <s v="0"/>
    <d v="2026-05-11T00:00:00"/>
    <s v="21320"/>
    <s v="1050192"/>
    <s v="FR"/>
    <s v="PT"/>
    <s v="Pollack Kevin"/>
    <s v="Laruche"/>
    <s v="999999"/>
    <s v="XF142569507FR"/>
    <s v="N"/>
    <s v="Transport"/>
    <s v="N"/>
    <s v="S"/>
    <s v="Z2"/>
    <n v="4.532"/>
    <s v="17"/>
    <n v="19.47"/>
  </r>
  <r>
    <x v="0"/>
    <s v="0"/>
    <d v="2026-05-12T00:00:00"/>
    <s v="21320"/>
    <s v="47906"/>
    <s v="FR"/>
    <s v="DE"/>
    <s v="Metz Ekkehard"/>
    <s v="Laruche"/>
    <s v="999999"/>
    <s v="XF142651889FR"/>
    <s v="N"/>
    <s v="Transport"/>
    <s v="N"/>
    <s v="S"/>
    <s v="Z1"/>
    <n v="5.76"/>
    <s v="17"/>
    <n v="21.83"/>
  </r>
  <r>
    <x v="0"/>
    <s v="0"/>
    <d v="2026-05-12T00:00:00"/>
    <s v="21320"/>
    <s v="55424"/>
    <s v="FR"/>
    <s v="DE"/>
    <s v="Muratovic Zoran"/>
    <s v="Laruche"/>
    <s v="999999"/>
    <s v="XF142656736FR"/>
    <s v="N"/>
    <s v="Transport"/>
    <s v="N"/>
    <s v="S"/>
    <s v="Z1"/>
    <n v="0.12"/>
    <s v="17"/>
    <n v="7.86"/>
  </r>
  <r>
    <x v="0"/>
    <s v="0"/>
    <d v="2026-05-12T00:00:00"/>
    <s v="21320"/>
    <s v="12000"/>
    <s v="FR"/>
    <s v="CZ"/>
    <s v="meissner anna"/>
    <s v="Laruche"/>
    <s v="999999"/>
    <s v="XF142656775FR"/>
    <s v="N"/>
    <s v="Transport"/>
    <s v="N"/>
    <s v="S"/>
    <s v="Z3"/>
    <n v="4.266"/>
    <s v="17"/>
    <n v="26.33"/>
  </r>
  <r>
    <x v="0"/>
    <s v="0"/>
    <d v="2026-05-12T00:00:00"/>
    <s v="21320"/>
    <s v="08440"/>
    <s v="FR"/>
    <s v="ES"/>
    <s v="Pineda Vila Agueda"/>
    <s v="Laruche"/>
    <s v="999999"/>
    <s v="XF142685423FR"/>
    <s v="N"/>
    <s v="Transport"/>
    <s v="N"/>
    <s v="S"/>
    <s v="Z2"/>
    <n v="0.185"/>
    <s v="17"/>
    <n v="7.86"/>
  </r>
  <r>
    <x v="0"/>
    <s v="0"/>
    <d v="2026-05-13T00:00:00"/>
    <s v="21320"/>
    <s v="24043"/>
    <s v="FR"/>
    <s v="IT"/>
    <s v="Remonti Maria"/>
    <s v="Laruche"/>
    <s v="999999"/>
    <s v="XF142744427FR"/>
    <s v="N"/>
    <s v="Transport"/>
    <s v="N"/>
    <s v="S"/>
    <s v="Z2"/>
    <n v="0.25"/>
    <s v="17"/>
    <n v="7.86"/>
  </r>
  <r>
    <x v="0"/>
    <s v="0"/>
    <d v="2026-05-13T00:00:00"/>
    <s v="21320"/>
    <s v="00199"/>
    <s v="FR"/>
    <s v="IT"/>
    <s v="Roberta GARIERI"/>
    <s v="Laruche"/>
    <s v="999999"/>
    <s v="XF142780747FR"/>
    <s v="N"/>
    <s v="Transport"/>
    <s v="N"/>
    <s v="S"/>
    <s v="Z2"/>
    <n v="0.16"/>
    <s v="17"/>
    <n v="7.86"/>
  </r>
  <r>
    <x v="0"/>
    <s v="0"/>
    <d v="2026-05-15T00:00:00"/>
    <s v="21320"/>
    <s v="03730"/>
    <s v="FR"/>
    <s v="ES"/>
    <s v="Ferrer Ribes Aurora"/>
    <s v="Laruche"/>
    <s v="999999"/>
    <s v="XF142815790FR"/>
    <s v="N"/>
    <s v="Transport"/>
    <s v="N"/>
    <s v="S"/>
    <s v="Z2"/>
    <n v="0.25"/>
    <s v="17"/>
    <n v="7.86"/>
  </r>
  <r>
    <x v="0"/>
    <s v="0"/>
    <d v="2026-05-15T00:00:00"/>
    <s v="21320"/>
    <s v="3784WR"/>
    <s v="FR"/>
    <s v="NL"/>
    <s v="Hartogsveld Karin"/>
    <s v="Laruche"/>
    <s v="999999"/>
    <s v="XF142816870FR"/>
    <s v="N"/>
    <s v="Transport"/>
    <s v="N"/>
    <s v="S"/>
    <s v="Z1"/>
    <n v="0.25"/>
    <s v="17"/>
    <n v="7.86"/>
  </r>
  <r>
    <x v="0"/>
    <s v="0"/>
    <d v="2026-05-15T00:00:00"/>
    <s v="21320"/>
    <s v="6001"/>
    <s v="FR"/>
    <s v="BE"/>
    <s v="Bultot Maxane"/>
    <s v="Laruche"/>
    <s v="999999"/>
    <s v="XF142817186FR"/>
    <s v="N"/>
    <s v="Transport"/>
    <s v="N"/>
    <s v="S"/>
    <s v="Z1"/>
    <n v="4.3860000000000001"/>
    <s v="17"/>
    <n v="18.34"/>
  </r>
  <r>
    <x v="0"/>
    <s v="0"/>
    <d v="2026-05-15T00:00:00"/>
    <s v="21320"/>
    <s v="5644"/>
    <s v="FR"/>
    <s v="CH"/>
    <s v="Grah Oliver"/>
    <s v="Laruche"/>
    <s v="999999"/>
    <s v="XF142818685FR"/>
    <s v="N"/>
    <s v="Transport"/>
    <s v="I"/>
    <s v="S"/>
    <s v="Z4"/>
    <n v="4.68"/>
    <s v="17"/>
    <n v="41.39"/>
  </r>
  <r>
    <x v="0"/>
    <s v="0"/>
    <d v="2026-05-15T00:00:00"/>
    <s v="21320"/>
    <s v="41030"/>
    <s v="FR"/>
    <s v="IT"/>
    <s v="bassoli giulia"/>
    <s v="Laruche"/>
    <s v="999999"/>
    <s v="XF142820035FR"/>
    <s v="N"/>
    <s v="Transport"/>
    <s v="N"/>
    <s v="S"/>
    <s v="Z2"/>
    <n v="0.25"/>
    <s v="17"/>
    <n v="7.86"/>
  </r>
  <r>
    <x v="0"/>
    <s v="0"/>
    <d v="2026-05-15T00:00:00"/>
    <s v="21320"/>
    <s v="1217EB"/>
    <s v="FR"/>
    <s v="NL"/>
    <s v="De Haes Emilie"/>
    <s v="Laruche"/>
    <s v="999999"/>
    <s v="XF142820392FR"/>
    <s v="N"/>
    <s v="Transport"/>
    <s v="N"/>
    <s v="S"/>
    <s v="Z1"/>
    <n v="2.355"/>
    <s v="17"/>
    <n v="13.82"/>
  </r>
  <r>
    <x v="0"/>
    <s v="0"/>
    <d v="2026-05-15T00:00:00"/>
    <s v="21320"/>
    <s v="2586EZ"/>
    <s v="FR"/>
    <s v="NL"/>
    <s v="Robinson Serana"/>
    <s v="Laruche"/>
    <s v="999999"/>
    <s v="XF142820503FR"/>
    <s v="N"/>
    <s v="Transport"/>
    <s v="N"/>
    <s v="S"/>
    <s v="Z1"/>
    <n v="2.355"/>
    <s v="17"/>
    <n v="13.82"/>
  </r>
  <r>
    <x v="0"/>
    <s v="0"/>
    <d v="2026-05-15T00:00:00"/>
    <s v="21320"/>
    <s v="1965"/>
    <s v="FR"/>
    <s v="CH"/>
    <s v="Fiore Stephanie"/>
    <s v="Laruche"/>
    <s v="999999"/>
    <s v="XF142837852FR"/>
    <s v="N"/>
    <s v="Transport"/>
    <s v="I"/>
    <s v="S"/>
    <s v="Z4"/>
    <n v="3.48"/>
    <s v="17"/>
    <n v="34.85"/>
  </r>
  <r>
    <x v="0"/>
    <s v="0"/>
    <d v="2026-05-15T00:00:00"/>
    <s v="21320"/>
    <s v="63858"/>
    <s v="FR"/>
    <s v="IT"/>
    <s v="Polimanti Cinzia"/>
    <s v="Laruche"/>
    <s v="999999"/>
    <s v="XF142838265FR"/>
    <s v="N"/>
    <s v="Transport"/>
    <s v="N"/>
    <s v="S"/>
    <s v="Z2"/>
    <n v="0.25"/>
    <s v="17"/>
    <n v="7.86"/>
  </r>
  <r>
    <x v="0"/>
    <s v="0"/>
    <d v="2026-05-15T00:00:00"/>
    <s v="21320"/>
    <s v="7625RB"/>
    <s v="FR"/>
    <s v="NL"/>
    <s v="Bonthuis Miranda"/>
    <s v="Laruche"/>
    <s v="999999"/>
    <s v="XF142850258FR"/>
    <s v="N"/>
    <s v="Transport"/>
    <s v="N"/>
    <s v="S"/>
    <s v="Z1"/>
    <n v="4.4029999999999996"/>
    <s v="17"/>
    <n v="18.34"/>
  </r>
  <r>
    <x v="0"/>
    <s v="0"/>
    <d v="2026-05-18T00:00:00"/>
    <s v="21320"/>
    <s v="16556"/>
    <s v="FR"/>
    <s v="DE"/>
    <s v="Freudenberg Jens"/>
    <s v="Laruche"/>
    <s v="999999"/>
    <s v="XF142889072FR"/>
    <s v="N"/>
    <s v="Transport"/>
    <s v="N"/>
    <s v="S"/>
    <s v="Z1"/>
    <n v="0.78100000000000003"/>
    <s v="17"/>
    <n v="9.94"/>
  </r>
  <r>
    <x v="0"/>
    <s v="0"/>
    <d v="2026-05-18T00:00:00"/>
    <s v="21320"/>
    <s v="36289"/>
    <s v="FR"/>
    <s v="DE"/>
    <s v="Faber Martin"/>
    <s v="Laruche"/>
    <s v="999999"/>
    <s v="XF142889293FR"/>
    <s v="N"/>
    <s v="Transport"/>
    <s v="N"/>
    <s v="S"/>
    <s v="Z1"/>
    <n v="0.75600000000000001"/>
    <s v="17"/>
    <n v="9.94"/>
  </r>
  <r>
    <x v="0"/>
    <s v="0"/>
    <d v="2026-05-18T00:00:00"/>
    <s v="21320"/>
    <s v="51491"/>
    <s v="FR"/>
    <s v="DE"/>
    <s v="Wasser Eva"/>
    <s v="Laruche"/>
    <s v="999999"/>
    <s v="XF142889695FR"/>
    <s v="N"/>
    <s v="Transport"/>
    <s v="N"/>
    <s v="S"/>
    <s v="Z1"/>
    <n v="0.25"/>
    <s v="17"/>
    <n v="7.86"/>
  </r>
  <r>
    <x v="0"/>
    <s v="0"/>
    <d v="2026-05-18T00:00:00"/>
    <s v="21320"/>
    <s v="86159"/>
    <s v="FR"/>
    <s v="DE"/>
    <s v="Augsdorfer Angelika"/>
    <s v="Laruche"/>
    <s v="999999"/>
    <s v="XF142889934FR"/>
    <s v="N"/>
    <s v="Transport"/>
    <s v="N"/>
    <s v="S"/>
    <s v="Z1"/>
    <n v="0.504"/>
    <s v="17"/>
    <n v="9.94"/>
  </r>
  <r>
    <x v="0"/>
    <s v="0"/>
    <d v="2026-05-18T00:00:00"/>
    <s v="21320"/>
    <s v="85567"/>
    <s v="FR"/>
    <s v="DE"/>
    <s v="Knabe Tobias"/>
    <s v="Laruche"/>
    <s v="999999"/>
    <s v="XF142890186FR"/>
    <s v="N"/>
    <s v="Transport"/>
    <s v="N"/>
    <s v="S"/>
    <s v="Z1"/>
    <n v="4.532"/>
    <s v="17"/>
    <n v="19.47"/>
  </r>
  <r>
    <x v="0"/>
    <s v="0"/>
    <d v="2026-05-18T00:00:00"/>
    <s v="21320"/>
    <s v="76297"/>
    <s v="FR"/>
    <s v="DE"/>
    <s v="Redweik Kirstin"/>
    <s v="Laruche"/>
    <s v="999999"/>
    <s v="XF142890288FR"/>
    <s v="N"/>
    <s v="Transport"/>
    <s v="N"/>
    <s v="S"/>
    <s v="Z1"/>
    <n v="4.3650000000000002"/>
    <s v="17"/>
    <n v="18.34"/>
  </r>
  <r>
    <x v="0"/>
    <s v="0"/>
    <d v="2026-05-18T00:00:00"/>
    <s v="21320"/>
    <s v="00071"/>
    <s v="FR"/>
    <s v="IT"/>
    <s v="Lanfranconi Danilo"/>
    <s v="Laruche"/>
    <s v="999999"/>
    <s v="XF142891500FR"/>
    <s v="N"/>
    <s v="Transport"/>
    <s v="N"/>
    <s v="S"/>
    <s v="Z2"/>
    <n v="4.266"/>
    <s v="17"/>
    <n v="18.34"/>
  </r>
  <r>
    <x v="0"/>
    <s v="0"/>
    <d v="2026-05-18T00:00:00"/>
    <s v="21320"/>
    <s v="20154"/>
    <s v="FR"/>
    <s v="IT"/>
    <s v="FOLLI Susanna Iris"/>
    <s v="Laruche"/>
    <s v="999999"/>
    <s v="XF142892099FR"/>
    <s v="N"/>
    <s v="Transport"/>
    <s v="N"/>
    <s v="S"/>
    <s v="Z2"/>
    <n v="1.3919999999999999"/>
    <s v="17"/>
    <n v="11.56"/>
  </r>
  <r>
    <x v="0"/>
    <s v="0"/>
    <d v="2026-05-18T00:00:00"/>
    <s v="21320"/>
    <s v="97074"/>
    <s v="FR"/>
    <s v="DE"/>
    <s v="Maatouk Barbara"/>
    <s v="Laruche"/>
    <s v="999999"/>
    <s v="XF142892108FR"/>
    <s v="N"/>
    <s v="Transport"/>
    <s v="N"/>
    <s v="S"/>
    <s v="Z1"/>
    <n v="0.748"/>
    <s v="17"/>
    <n v="9.94"/>
  </r>
  <r>
    <x v="0"/>
    <s v="0"/>
    <d v="2026-05-18T00:00:00"/>
    <s v="21320"/>
    <s v="2245BH"/>
    <s v="FR"/>
    <s v="NL"/>
    <s v="van Duijn Dewi"/>
    <s v="Laruche"/>
    <s v="999999"/>
    <s v="XF142892417FR"/>
    <s v="N"/>
    <s v="Transport"/>
    <s v="N"/>
    <s v="S"/>
    <s v="Z1"/>
    <n v="2.5110000000000001"/>
    <s v="17"/>
    <n v="14.95"/>
  </r>
  <r>
    <x v="0"/>
    <s v="0"/>
    <d v="2026-05-18T00:00:00"/>
    <s v="21320"/>
    <s v="61440"/>
    <s v="FR"/>
    <s v="DE"/>
    <s v="von Versen Gudrun"/>
    <s v="Laruche"/>
    <s v="999999"/>
    <s v="XF142932592FR"/>
    <s v="N"/>
    <s v="Transport"/>
    <s v="N"/>
    <s v="S"/>
    <s v="Z1"/>
    <n v="4.3860000000000001"/>
    <s v="17"/>
    <n v="18.34"/>
  </r>
  <r>
    <x v="0"/>
    <s v="0"/>
    <d v="2026-05-18T00:00:00"/>
    <s v="21320"/>
    <s v="1012"/>
    <s v="FR"/>
    <s v="HU"/>
    <s v="Bomer Matt"/>
    <s v="Laruche"/>
    <s v="999999"/>
    <s v="XF142940143FR"/>
    <s v="N"/>
    <s v="Transport"/>
    <s v="N"/>
    <s v="S"/>
    <s v="Z3"/>
    <n v="5.7729999999999997"/>
    <s v="17"/>
    <n v="31.91"/>
  </r>
  <r>
    <x v="0"/>
    <s v="0"/>
    <d v="2026-05-18T00:00:00"/>
    <s v="21320"/>
    <s v="14542"/>
    <s v="FR"/>
    <s v="DE"/>
    <s v="Reinicke Kerstin-Sabine"/>
    <s v="Laruche"/>
    <s v="999999"/>
    <s v="XF142940259FR"/>
    <s v="N"/>
    <s v="Transport"/>
    <s v="N"/>
    <s v="S"/>
    <s v="Z1"/>
    <n v="5.7729999999999997"/>
    <s v="17"/>
    <n v="21.83"/>
  </r>
  <r>
    <x v="0"/>
    <s v="0"/>
    <d v="2026-05-18T00:00:00"/>
    <s v="21320"/>
    <s v="4284VA"/>
    <s v="FR"/>
    <s v="NL"/>
    <s v="Jacquier Laure"/>
    <s v="Laruche"/>
    <s v="999999"/>
    <s v="XF142942232FR"/>
    <s v="N"/>
    <s v="Transport"/>
    <s v="N"/>
    <s v="S"/>
    <s v="Z1"/>
    <n v="4.532"/>
    <s v="17"/>
    <n v="19.47"/>
  </r>
  <r>
    <x v="0"/>
    <s v="0"/>
    <d v="2026-05-18T00:00:00"/>
    <s v="21320"/>
    <s v="40128"/>
    <s v="FR"/>
    <s v="IT"/>
    <s v="LACASACONTINUA mirca"/>
    <s v="Laruche"/>
    <s v="999999"/>
    <s v="XF142943462FR"/>
    <s v="N"/>
    <s v="Transport"/>
    <s v="N"/>
    <s v="S"/>
    <s v="Z2"/>
    <n v="4.6379999999999999"/>
    <s v="17"/>
    <n v="19.47"/>
  </r>
  <r>
    <x v="0"/>
    <s v="0"/>
    <d v="2026-05-18T00:00:00"/>
    <s v="21320"/>
    <s v="1098BM"/>
    <s v="FR"/>
    <s v="NL"/>
    <s v="Heuberger Thekla"/>
    <s v="Laruche"/>
    <s v="999999"/>
    <s v="XF142946044FR"/>
    <s v="N"/>
    <s v="Transport"/>
    <s v="N"/>
    <s v="S"/>
    <s v="Z1"/>
    <n v="0.25"/>
    <s v="17"/>
    <n v="7.86"/>
  </r>
  <r>
    <x v="0"/>
    <s v="0"/>
    <d v="2026-05-18T00:00:00"/>
    <s v="21320"/>
    <s v="71272"/>
    <s v="FR"/>
    <s v="DE"/>
    <s v="Coskun Derya"/>
    <s v="Laruche"/>
    <s v="999999"/>
    <s v="XF142946132FR"/>
    <s v="N"/>
    <s v="Transport"/>
    <s v="N"/>
    <s v="S"/>
    <s v="Z1"/>
    <n v="0.75600000000000001"/>
    <s v="17"/>
    <n v="9.94"/>
  </r>
  <r>
    <x v="0"/>
    <s v="0"/>
    <d v="2026-05-18T00:00:00"/>
    <s v="21320"/>
    <s v="10247"/>
    <s v="FR"/>
    <s v="DE"/>
    <s v="Gobrecht Kerstin"/>
    <s v="Laruche"/>
    <s v="999999"/>
    <s v="XF142946234FR"/>
    <s v="N"/>
    <s v="Transport"/>
    <s v="N"/>
    <s v="S"/>
    <s v="Z1"/>
    <n v="0.375"/>
    <s v="17"/>
    <n v="7.86"/>
  </r>
  <r>
    <x v="0"/>
    <s v="0"/>
    <d v="2026-05-19T00:00:00"/>
    <s v="21320"/>
    <s v="9400"/>
    <s v="FR"/>
    <s v="BE"/>
    <s v="Leirens Patricia"/>
    <s v="Laruche"/>
    <s v="999999"/>
    <s v="XF142969805FR"/>
    <s v="N"/>
    <s v="Transport"/>
    <s v="N"/>
    <s v="S"/>
    <s v="Z1"/>
    <n v="4.532"/>
    <s v="17"/>
    <n v="19.47"/>
  </r>
  <r>
    <x v="0"/>
    <s v="0"/>
    <d v="2026-05-19T00:00:00"/>
    <s v="21320"/>
    <s v="33584"/>
    <s v="FR"/>
    <s v="ES"/>
    <s v="Mikhailina Alena"/>
    <s v="Laruche"/>
    <s v="999999"/>
    <s v="XF142970423FR"/>
    <s v="N"/>
    <s v="Transport"/>
    <s v="N"/>
    <s v="S"/>
    <s v="Z2"/>
    <n v="0.748"/>
    <s v="17"/>
    <n v="9.94"/>
  </r>
  <r>
    <x v="0"/>
    <s v="0"/>
    <d v="2026-05-19T00:00:00"/>
    <s v="21320"/>
    <s v="28200"/>
    <s v="FR"/>
    <s v="ES"/>
    <s v="Aguilera Reija Ersilia"/>
    <s v="Laruche"/>
    <s v="999999"/>
    <s v="XF142970539FR"/>
    <s v="N"/>
    <s v="Transport"/>
    <s v="N"/>
    <s v="S"/>
    <s v="Z2"/>
    <n v="0.32800000000000001"/>
    <s v="17"/>
    <n v="7.86"/>
  </r>
  <r>
    <x v="0"/>
    <s v="0"/>
    <d v="2026-05-19T00:00:00"/>
    <s v="21320"/>
    <s v="28200"/>
    <s v="FR"/>
    <s v="ES"/>
    <s v="Aguilera Reija Ersilia"/>
    <s v="Laruche"/>
    <s v="999999"/>
    <s v="XF142970539FR"/>
    <s v="N"/>
    <s v="Supp Zone Internationale Eloignee"/>
    <s v="N"/>
    <m/>
    <s v="Z2"/>
    <n v="0"/>
    <s v="17"/>
    <n v="17"/>
  </r>
  <r>
    <x v="0"/>
    <s v="0"/>
    <d v="2026-05-19T00:00:00"/>
    <s v="21320"/>
    <s v="53925"/>
    <s v="FR"/>
    <s v="DE"/>
    <s v="Schumacher Franca"/>
    <s v="Laruche"/>
    <s v="999999"/>
    <s v="XF142970715FR"/>
    <s v="N"/>
    <s v="Transport"/>
    <s v="N"/>
    <s v="S"/>
    <s v="Z1"/>
    <n v="0.73799999999999999"/>
    <s v="17"/>
    <n v="9.94"/>
  </r>
  <r>
    <x v="0"/>
    <s v="0"/>
    <d v="2026-05-19T00:00:00"/>
    <s v="21320"/>
    <s v="27356"/>
    <s v="FR"/>
    <s v="DE"/>
    <s v="Schroeder Torsten"/>
    <s v="Laruche"/>
    <s v="999999"/>
    <s v="XF142971004FR"/>
    <s v="N"/>
    <s v="Transport"/>
    <s v="N"/>
    <s v="S"/>
    <s v="Z1"/>
    <n v="4.266"/>
    <s v="17"/>
    <n v="18.34"/>
  </r>
  <r>
    <x v="0"/>
    <s v="0"/>
    <d v="2026-05-19T00:00:00"/>
    <s v="21320"/>
    <s v="40625"/>
    <s v="FR"/>
    <s v="DE"/>
    <s v="Dalhoff-Schereik Julia"/>
    <s v="Laruche"/>
    <s v="999999"/>
    <s v="XF142971110FR"/>
    <s v="N"/>
    <s v="Transport"/>
    <s v="N"/>
    <s v="S"/>
    <s v="Z1"/>
    <n v="4.532"/>
    <s v="17"/>
    <n v="19.47"/>
  </r>
  <r>
    <x v="0"/>
    <s v="0"/>
    <d v="2026-05-19T00:00:00"/>
    <s v="21320"/>
    <s v="32657"/>
    <s v="FR"/>
    <s v="DE"/>
    <s v="Werner Annika"/>
    <s v="Laruche"/>
    <s v="999999"/>
    <s v="XF142971199FR"/>
    <s v="N"/>
    <s v="Transport"/>
    <s v="N"/>
    <s v="S"/>
    <s v="Z1"/>
    <n v="0.25"/>
    <s v="17"/>
    <n v="7.86"/>
  </r>
  <r>
    <x v="0"/>
    <s v="0"/>
    <d v="2026-05-19T00:00:00"/>
    <s v="21320"/>
    <s v="32657"/>
    <s v="FR"/>
    <s v="DE"/>
    <s v="Werner Annika"/>
    <s v="Laruche"/>
    <s v="999999"/>
    <s v="XF142971199FR"/>
    <s v="N"/>
    <s v="Supp Retour Expediteur Inter"/>
    <s v="N"/>
    <m/>
    <s v="Z1"/>
    <n v="0"/>
    <s v="17"/>
    <n v="45"/>
  </r>
  <r>
    <x v="0"/>
    <s v="0"/>
    <d v="2026-05-19T00:00:00"/>
    <s v="21320"/>
    <s v="10557"/>
    <s v="FR"/>
    <s v="DE"/>
    <s v="Forster Judith"/>
    <s v="Laruche"/>
    <s v="999999"/>
    <s v="XF142971211FR"/>
    <s v="N"/>
    <s v="Transport"/>
    <s v="N"/>
    <s v="S"/>
    <s v="Z1"/>
    <n v="0.25"/>
    <s v="17"/>
    <n v="7.86"/>
  </r>
  <r>
    <x v="0"/>
    <s v="0"/>
    <d v="2026-05-19T00:00:00"/>
    <s v="21320"/>
    <s v="29700"/>
    <s v="FR"/>
    <s v="ES"/>
    <s v="Power Alejandra"/>
    <s v="Laruche"/>
    <s v="999999"/>
    <s v="XF142972163FR"/>
    <s v="N"/>
    <s v="Transport"/>
    <s v="N"/>
    <s v="S"/>
    <s v="Z2"/>
    <n v="0.748"/>
    <s v="17"/>
    <n v="9.94"/>
  </r>
  <r>
    <x v="0"/>
    <s v="0"/>
    <d v="2026-05-19T00:00:00"/>
    <s v="21320"/>
    <s v="29700"/>
    <s v="FR"/>
    <s v="ES"/>
    <s v="Power Alejandra"/>
    <s v="Laruche"/>
    <s v="999999"/>
    <s v="XF142972163FR"/>
    <s v="N"/>
    <s v="Supp Retour Expediteur Inter"/>
    <s v="N"/>
    <m/>
    <s v="Z2"/>
    <n v="0"/>
    <s v="17"/>
    <n v="45"/>
  </r>
  <r>
    <x v="0"/>
    <s v="0"/>
    <d v="2026-05-19T00:00:00"/>
    <s v="21320"/>
    <s v="32361"/>
    <s v="FR"/>
    <s v="DE"/>
    <s v="Splettstoser Janette"/>
    <s v="Laruche"/>
    <s v="999999"/>
    <s v="XF142984025FR"/>
    <s v="N"/>
    <s v="Transport"/>
    <s v="N"/>
    <s v="S"/>
    <s v="Z1"/>
    <n v="5.76"/>
    <s v="17"/>
    <n v="21.83"/>
  </r>
  <r>
    <x v="0"/>
    <s v="0"/>
    <d v="2026-05-19T00:00:00"/>
    <s v="21320"/>
    <s v="55124"/>
    <s v="FR"/>
    <s v="DE"/>
    <s v="Schlechtriemen-Kos Agnes"/>
    <s v="Laruche"/>
    <s v="999999"/>
    <s v="XF142986471FR"/>
    <s v="N"/>
    <s v="Transport"/>
    <s v="N"/>
    <s v="S"/>
    <s v="Z1"/>
    <n v="4.4269999999999996"/>
    <s v="17"/>
    <n v="18.34"/>
  </r>
  <r>
    <x v="0"/>
    <s v="0"/>
    <d v="2026-05-19T00:00:00"/>
    <s v="21320"/>
    <s v="54470"/>
    <s v="FR"/>
    <s v="DE"/>
    <s v="Hermann Liane"/>
    <s v="Laruche"/>
    <s v="999999"/>
    <s v="XF142987123FR"/>
    <s v="N"/>
    <s v="Transport"/>
    <s v="N"/>
    <s v="S"/>
    <s v="Z1"/>
    <n v="0.78100000000000003"/>
    <s v="17"/>
    <n v="9.94"/>
  </r>
  <r>
    <x v="0"/>
    <s v="0"/>
    <d v="2026-05-19T00:00:00"/>
    <s v="21320"/>
    <s v="20123"/>
    <s v="FR"/>
    <s v="IT"/>
    <s v="RINALDI MICHELE"/>
    <s v="Laruche"/>
    <s v="999999"/>
    <s v="XF142995487FR"/>
    <s v="N"/>
    <s v="Transport"/>
    <s v="N"/>
    <s v="S"/>
    <s v="Z2"/>
    <n v="4.532"/>
    <s v="17"/>
    <n v="19.47"/>
  </r>
  <r>
    <x v="0"/>
    <s v="0"/>
    <d v="2026-05-19T00:00:00"/>
    <s v="21320"/>
    <s v="76297"/>
    <s v="FR"/>
    <s v="DE"/>
    <s v="Redweik Kirstin"/>
    <s v="Laruche"/>
    <s v="999999"/>
    <s v="XF143016663FR"/>
    <s v="N"/>
    <s v="Transport"/>
    <s v="N"/>
    <s v="S"/>
    <s v="Z1"/>
    <n v="0.56000000000000005"/>
    <s v="17"/>
    <n v="9.94"/>
  </r>
  <r>
    <x v="0"/>
    <s v="0"/>
    <d v="2026-05-19T00:00:00"/>
    <s v="21320"/>
    <s v="2622AZ"/>
    <s v="FR"/>
    <s v="NL"/>
    <s v="van Vliet Annemiek"/>
    <s v="Laruche"/>
    <s v="999999"/>
    <s v="XF143022641FR"/>
    <s v="N"/>
    <s v="Transport"/>
    <s v="N"/>
    <s v="S"/>
    <s v="Z1"/>
    <n v="0.25"/>
    <s v="17"/>
    <n v="7.86"/>
  </r>
  <r>
    <x v="0"/>
    <s v="0"/>
    <d v="2026-05-19T00:00:00"/>
    <s v="21320"/>
    <s v="1012"/>
    <s v="FR"/>
    <s v="HU"/>
    <s v="Bomer Matt"/>
    <s v="Laruche"/>
    <s v="999999"/>
    <s v="XF143022690FR"/>
    <s v="N"/>
    <s v="Transport"/>
    <s v="N"/>
    <s v="S"/>
    <s v="Z3"/>
    <n v="0.7"/>
    <s v="17"/>
    <n v="13.35"/>
  </r>
  <r>
    <x v="0"/>
    <s v="0"/>
    <d v="2026-05-20T00:00:00"/>
    <s v="21320"/>
    <s v="04740"/>
    <s v="FR"/>
    <s v="ES"/>
    <s v="Jimenez Maria"/>
    <s v="Laruche"/>
    <s v="999999"/>
    <s v="XF143055052FR"/>
    <s v="N"/>
    <s v="Transport"/>
    <s v="N"/>
    <s v="S"/>
    <s v="Z2"/>
    <n v="0.25"/>
    <s v="17"/>
    <n v="7.86"/>
  </r>
  <r>
    <x v="0"/>
    <s v="0"/>
    <d v="2026-05-20T00:00:00"/>
    <s v="21320"/>
    <s v="93086"/>
    <s v="FR"/>
    <s v="DE"/>
    <s v="Rosch Anja"/>
    <s v="Laruche"/>
    <s v="999999"/>
    <s v="XF143055256FR"/>
    <s v="N"/>
    <s v="Transport"/>
    <s v="N"/>
    <s v="S"/>
    <s v="Z1"/>
    <n v="0.748"/>
    <s v="17"/>
    <n v="9.94"/>
  </r>
  <r>
    <x v="0"/>
    <s v="0"/>
    <d v="2026-05-20T00:00:00"/>
    <s v="21320"/>
    <s v="95234"/>
    <s v="FR"/>
    <s v="DE"/>
    <s v="Schuder Barbara"/>
    <s v="Laruche"/>
    <s v="999999"/>
    <s v="XF143055976FR"/>
    <s v="N"/>
    <s v="Transport"/>
    <s v="N"/>
    <s v="S"/>
    <s v="Z1"/>
    <n v="5.9139999999999997"/>
    <s v="17"/>
    <n v="21.83"/>
  </r>
  <r>
    <x v="0"/>
    <s v="0"/>
    <d v="2026-05-20T00:00:00"/>
    <s v="21320"/>
    <s v="10713"/>
    <s v="FR"/>
    <s v="DE"/>
    <s v="Gurbanberdiyev Hekim"/>
    <s v="Laruche"/>
    <s v="999999"/>
    <s v="XF143056000FR"/>
    <s v="N"/>
    <s v="Transport"/>
    <s v="N"/>
    <s v="S"/>
    <s v="Z1"/>
    <n v="0.25"/>
    <s v="17"/>
    <n v="7.86"/>
  </r>
  <r>
    <x v="0"/>
    <s v="0"/>
    <d v="2026-05-20T00:00:00"/>
    <s v="21320"/>
    <s v="62010"/>
    <s v="FR"/>
    <s v="IT"/>
    <s v="Gagliardini Tommaso"/>
    <s v="Laruche"/>
    <s v="999999"/>
    <s v="XF143056265FR"/>
    <s v="N"/>
    <s v="Transport"/>
    <s v="N"/>
    <s v="S"/>
    <s v="Z2"/>
    <n v="0.748"/>
    <s v="17"/>
    <n v="9.94"/>
  </r>
  <r>
    <x v="0"/>
    <s v="0"/>
    <d v="2026-05-20T00:00:00"/>
    <s v="21320"/>
    <s v="14005"/>
    <s v="FR"/>
    <s v="ES"/>
    <s v="Garcia Galdeano Estefania"/>
    <s v="Laruche"/>
    <s v="999999"/>
    <s v="XF143056305FR"/>
    <s v="N"/>
    <s v="Transport"/>
    <s v="N"/>
    <s v="S"/>
    <s v="Z2"/>
    <n v="4.266"/>
    <s v="17"/>
    <n v="18.34"/>
  </r>
  <r>
    <x v="0"/>
    <s v="0"/>
    <d v="2026-05-20T00:00:00"/>
    <s v="21320"/>
    <s v="28010"/>
    <s v="FR"/>
    <s v="ES"/>
    <s v="ROMANEC Zofia"/>
    <s v="Laruche"/>
    <s v="999999"/>
    <s v="XF143056883FR"/>
    <s v="N"/>
    <s v="Transport"/>
    <s v="N"/>
    <s v="S"/>
    <s v="Z2"/>
    <n v="4.68"/>
    <s v="17"/>
    <n v="19.47"/>
  </r>
  <r>
    <x v="0"/>
    <s v="0"/>
    <d v="2026-05-20T00:00:00"/>
    <s v="21320"/>
    <s v="38102"/>
    <s v="FR"/>
    <s v="DE"/>
    <s v="Eiswirt Charlotte"/>
    <s v="Laruche"/>
    <s v="999999"/>
    <s v="XF143078606FR"/>
    <s v="N"/>
    <s v="Transport"/>
    <s v="N"/>
    <s v="S"/>
    <s v="Z1"/>
    <n v="4.532"/>
    <s v="17"/>
    <n v="19.47"/>
  </r>
  <r>
    <x v="0"/>
    <s v="0"/>
    <d v="2026-05-21T00:00:00"/>
    <s v="21320"/>
    <s v="3703BS"/>
    <s v="FR"/>
    <s v="NL"/>
    <s v="Van Nieuwenhuizen Mark"/>
    <s v="Laruche"/>
    <s v="999999"/>
    <s v="XF143127457FR"/>
    <s v="N"/>
    <s v="Transport"/>
    <s v="N"/>
    <s v="S"/>
    <s v="Z1"/>
    <n v="5.76"/>
    <s v="17"/>
    <n v="21.83"/>
  </r>
  <r>
    <x v="0"/>
    <s v="0"/>
    <d v="2026-05-21T00:00:00"/>
    <s v="21320"/>
    <s v="7325DA"/>
    <s v="FR"/>
    <s v="NL"/>
    <s v="Scheepens Yulia"/>
    <s v="Laruche"/>
    <s v="999999"/>
    <s v="XF143127620FR"/>
    <s v="N"/>
    <s v="Transport"/>
    <s v="N"/>
    <s v="S"/>
    <s v="Z1"/>
    <n v="4.532"/>
    <s v="17"/>
    <n v="19.47"/>
  </r>
  <r>
    <x v="0"/>
    <s v="0"/>
    <d v="2026-05-21T00:00:00"/>
    <s v="21320"/>
    <s v="78532"/>
    <s v="FR"/>
    <s v="DE"/>
    <s v="Kempf Sybille"/>
    <s v="Laruche"/>
    <s v="999999"/>
    <s v="XF143128421FR"/>
    <s v="N"/>
    <s v="Transport"/>
    <s v="N"/>
    <s v="S"/>
    <s v="Z1"/>
    <n v="0.25"/>
    <s v="17"/>
    <n v="7.86"/>
  </r>
  <r>
    <x v="0"/>
    <s v="0"/>
    <d v="2026-05-21T00:00:00"/>
    <s v="21320"/>
    <s v="54290"/>
    <s v="FR"/>
    <s v="DE"/>
    <s v="Lenert Lisa"/>
    <s v="Laruche"/>
    <s v="999999"/>
    <s v="XF143128611FR"/>
    <s v="N"/>
    <s v="Transport"/>
    <s v="N"/>
    <s v="S"/>
    <s v="Z1"/>
    <n v="4.3650000000000002"/>
    <s v="17"/>
    <n v="18.34"/>
  </r>
  <r>
    <x v="0"/>
    <s v="0"/>
    <d v="2026-05-21T00:00:00"/>
    <s v="21320"/>
    <s v="70597"/>
    <s v="FR"/>
    <s v="DE"/>
    <s v="Gluchow Jana"/>
    <s v="Laruche"/>
    <s v="999999"/>
    <s v="XF143131111FR"/>
    <s v="N"/>
    <s v="Transport"/>
    <s v="N"/>
    <s v="S"/>
    <s v="Z1"/>
    <n v="4.532"/>
    <s v="17"/>
    <n v="19.47"/>
  </r>
  <r>
    <x v="0"/>
    <s v="0"/>
    <d v="2026-05-21T00:00:00"/>
    <s v="21320"/>
    <s v="1071JK"/>
    <s v="FR"/>
    <s v="NL"/>
    <s v="Wilhelm Noah"/>
    <s v="Laruche"/>
    <s v="999999"/>
    <s v="XF143131275FR"/>
    <s v="N"/>
    <s v="Transport"/>
    <s v="N"/>
    <s v="S"/>
    <s v="Z1"/>
    <n v="4.6779999999999999"/>
    <s v="17"/>
    <n v="19.47"/>
  </r>
  <r>
    <x v="0"/>
    <s v="0"/>
    <d v="2026-05-21T00:00:00"/>
    <s v="21320"/>
    <s v="1850"/>
    <s v="FR"/>
    <s v="BE"/>
    <s v="Ragot Flavina"/>
    <s v="Laruche"/>
    <s v="999999"/>
    <s v="XF143131743FR"/>
    <s v="N"/>
    <s v="Transport"/>
    <s v="N"/>
    <s v="S"/>
    <s v="Z1"/>
    <n v="0.25"/>
    <s v="17"/>
    <n v="7.86"/>
  </r>
  <r>
    <x v="0"/>
    <s v="0"/>
    <d v="2026-05-21T00:00:00"/>
    <s v="21320"/>
    <s v="6212GD"/>
    <s v="FR"/>
    <s v="NL"/>
    <s v="Kahmann Daan"/>
    <s v="Laruche"/>
    <s v="999999"/>
    <s v="XF143131933FR"/>
    <s v="N"/>
    <s v="Transport"/>
    <s v="N"/>
    <s v="S"/>
    <s v="Z1"/>
    <n v="0.25"/>
    <s v="17"/>
    <n v="7.86"/>
  </r>
  <r>
    <x v="0"/>
    <s v="0"/>
    <d v="2026-05-21T00:00:00"/>
    <s v="21320"/>
    <s v="02794"/>
    <s v="FR"/>
    <s v="DE"/>
    <s v="Focsa Anastasia"/>
    <s v="Laruche"/>
    <s v="999999"/>
    <s v="XF143132165FR"/>
    <s v="N"/>
    <s v="Transport"/>
    <s v="N"/>
    <s v="S"/>
    <s v="Z1"/>
    <n v="4.532"/>
    <s v="17"/>
    <n v="19.47"/>
  </r>
  <r>
    <x v="0"/>
    <s v="0"/>
    <d v="2026-05-21T00:00:00"/>
    <s v="21320"/>
    <s v="20123"/>
    <s v="FR"/>
    <s v="IT"/>
    <s v="RINALDI MICHELE"/>
    <s v="Laruche"/>
    <s v="999999"/>
    <s v="XF143139778FR"/>
    <s v="N"/>
    <s v="Transport"/>
    <s v="N"/>
    <s v="S"/>
    <s v="Z2"/>
    <n v="4.532"/>
    <s v="17"/>
    <n v="19.47"/>
  </r>
  <r>
    <x v="0"/>
    <s v="0"/>
    <d v="2026-05-21T00:00:00"/>
    <s v="21320"/>
    <s v="00171"/>
    <s v="FR"/>
    <s v="IT"/>
    <s v="002-Santopolo Rossana"/>
    <s v="Laruche"/>
    <s v="999999"/>
    <s v="XF143156127FR"/>
    <s v="N"/>
    <s v="Transport"/>
    <s v="N"/>
    <s v="S"/>
    <s v="Z2"/>
    <n v="4.532"/>
    <s v="17"/>
    <n v="19.47"/>
  </r>
  <r>
    <x v="0"/>
    <s v="0"/>
    <d v="2026-05-21T00:00:00"/>
    <s v="21320"/>
    <s v="40128"/>
    <s v="FR"/>
    <s v="IT"/>
    <s v="LACASACONTINUA mirca"/>
    <s v="Laruche"/>
    <s v="999999"/>
    <s v="XF143156277FR"/>
    <s v="N"/>
    <s v="Transport"/>
    <s v="N"/>
    <s v="S"/>
    <s v="Z2"/>
    <n v="4.532"/>
    <s v="17"/>
    <n v="19.47"/>
  </r>
  <r>
    <x v="0"/>
    <s v="0"/>
    <d v="2026-05-21T00:00:00"/>
    <s v="21320"/>
    <s v="80995"/>
    <s v="FR"/>
    <s v="DE"/>
    <s v="Djafari Mina"/>
    <s v="Laruche"/>
    <s v="999999"/>
    <s v="XF143156453FR"/>
    <s v="N"/>
    <s v="Transport"/>
    <s v="N"/>
    <s v="S"/>
    <s v="Z1"/>
    <n v="0.25"/>
    <s v="17"/>
    <n v="7.86"/>
  </r>
  <r>
    <x v="0"/>
    <s v="0"/>
    <d v="2026-05-21T00:00:00"/>
    <s v="21320"/>
    <s v="00171"/>
    <s v="FR"/>
    <s v="IT"/>
    <s v="001-Santopolo Rossana"/>
    <s v="Laruche"/>
    <s v="999999"/>
    <s v="XF143156921FR"/>
    <s v="N"/>
    <s v="Transport"/>
    <s v="N"/>
    <s v="S"/>
    <s v="Z2"/>
    <n v="0.25"/>
    <s v="17"/>
    <n v="7.86"/>
  </r>
  <r>
    <x v="0"/>
    <s v="0"/>
    <d v="2026-05-21T00:00:00"/>
    <s v="21320"/>
    <s v="65835"/>
    <s v="FR"/>
    <s v="DE"/>
    <s v="Schonbrunn Michelle"/>
    <s v="Laruche"/>
    <s v="999999"/>
    <s v="XF143172235FR"/>
    <s v="N"/>
    <s v="Transport"/>
    <s v="N"/>
    <s v="S"/>
    <s v="Z1"/>
    <n v="1.008"/>
    <s v="17"/>
    <n v="11.56"/>
  </r>
  <r>
    <x v="0"/>
    <s v="0"/>
    <d v="2026-05-21T00:00:00"/>
    <s v="21320"/>
    <s v="18609"/>
    <s v="FR"/>
    <s v="DE"/>
    <s v="Meier Aurelie"/>
    <s v="Laruche"/>
    <s v="999999"/>
    <s v="XF143172535FR"/>
    <s v="N"/>
    <s v="Transport"/>
    <s v="N"/>
    <s v="S"/>
    <s v="Z1"/>
    <n v="6.2729999999999997"/>
    <s v="17"/>
    <n v="23.01"/>
  </r>
  <r>
    <x v="0"/>
    <s v="0"/>
    <d v="2026-05-21T00:00:00"/>
    <s v="21320"/>
    <s v="N226PS"/>
    <s v="FR"/>
    <s v="GB"/>
    <s v="Ashby Jack"/>
    <s v="Laruche"/>
    <s v="999999"/>
    <s v="XF143173227FR"/>
    <s v="N"/>
    <s v="Transport"/>
    <s v="I"/>
    <s v="S"/>
    <s v="Z2"/>
    <n v="2.355"/>
    <s v="17"/>
    <n v="18.82"/>
  </r>
  <r>
    <x v="0"/>
    <s v="0"/>
    <d v="2026-05-22T00:00:00"/>
    <s v="21320"/>
    <s v="9635TV"/>
    <s v="FR"/>
    <s v="NL"/>
    <s v="Bekkema Jolanda"/>
    <s v="Laruche"/>
    <s v="999999"/>
    <s v="XF143198864FR"/>
    <s v="N"/>
    <s v="Transport"/>
    <s v="N"/>
    <s v="S"/>
    <s v="Z1"/>
    <n v="4.4029999999999996"/>
    <s v="17"/>
    <n v="18.34"/>
  </r>
  <r>
    <x v="0"/>
    <s v="0"/>
    <d v="2026-05-22T00:00:00"/>
    <s v="21320"/>
    <s v="1447NJ"/>
    <s v="FR"/>
    <s v="NL"/>
    <s v="Mazouni Saloua"/>
    <s v="Laruche"/>
    <s v="999999"/>
    <s v="XF143199096FR"/>
    <s v="N"/>
    <s v="Transport"/>
    <s v="N"/>
    <s v="S"/>
    <s v="Z1"/>
    <n v="0.24"/>
    <s v="17"/>
    <n v="7.86"/>
  </r>
  <r>
    <x v="0"/>
    <s v="0"/>
    <d v="2026-05-22T00:00:00"/>
    <s v="21320"/>
    <s v="2273XZ"/>
    <s v="FR"/>
    <s v="NL"/>
    <s v="Bolt Janneke"/>
    <s v="Laruche"/>
    <s v="999999"/>
    <s v="XF143199365FR"/>
    <s v="N"/>
    <s v="Transport"/>
    <s v="N"/>
    <s v="S"/>
    <s v="Z1"/>
    <n v="5.7729999999999997"/>
    <s v="17"/>
    <n v="21.83"/>
  </r>
  <r>
    <x v="0"/>
    <s v="0"/>
    <d v="2026-05-22T00:00:00"/>
    <s v="21320"/>
    <s v="71020"/>
    <s v="FR"/>
    <s v="IT"/>
    <s v="Arcuri Enza"/>
    <s v="Laruche"/>
    <s v="999999"/>
    <s v="XF143199462FR"/>
    <s v="N"/>
    <s v="Transport"/>
    <s v="N"/>
    <s v="S"/>
    <s v="Z2"/>
    <n v="0.25"/>
    <s v="17"/>
    <n v="7.86"/>
  </r>
  <r>
    <x v="0"/>
    <s v="0"/>
    <d v="2026-05-22T00:00:00"/>
    <s v="21320"/>
    <s v="71020"/>
    <s v="FR"/>
    <s v="IT"/>
    <s v="Arcuri Enza"/>
    <s v="Laruche"/>
    <s v="999999"/>
    <s v="XF143199462FR"/>
    <s v="N"/>
    <s v="Supp Zone Internationale Eloignee"/>
    <s v="N"/>
    <m/>
    <s v="Z2"/>
    <n v="0"/>
    <s v="17"/>
    <n v="17"/>
  </r>
  <r>
    <x v="0"/>
    <s v="0"/>
    <d v="2026-05-22T00:00:00"/>
    <s v="21320"/>
    <s v="86153"/>
    <s v="FR"/>
    <s v="DE"/>
    <s v="Monninghoff Jutta"/>
    <s v="Laruche"/>
    <s v="999999"/>
    <s v="XF143200109FR"/>
    <s v="N"/>
    <s v="Transport"/>
    <s v="N"/>
    <s v="S"/>
    <s v="Z1"/>
    <n v="4.266"/>
    <s v="17"/>
    <n v="18.34"/>
  </r>
  <r>
    <x v="0"/>
    <s v="0"/>
    <d v="2026-05-22T00:00:00"/>
    <s v="21320"/>
    <s v="70056"/>
    <s v="FR"/>
    <s v="IT"/>
    <s v="Montemurro Natalia"/>
    <s v="Laruche"/>
    <s v="999999"/>
    <s v="XF143200143FR"/>
    <s v="N"/>
    <s v="Transport"/>
    <s v="N"/>
    <s v="S"/>
    <s v="Z2"/>
    <n v="4.4029999999999996"/>
    <s v="17"/>
    <n v="18.34"/>
  </r>
  <r>
    <x v="0"/>
    <s v="0"/>
    <d v="2026-05-22T00:00:00"/>
    <s v="21320"/>
    <s v="74336"/>
    <s v="FR"/>
    <s v="DE"/>
    <s v="Steiner Sina"/>
    <s v="Laruche"/>
    <s v="999999"/>
    <s v="XF143200228FR"/>
    <s v="N"/>
    <s v="Transport"/>
    <s v="N"/>
    <s v="S"/>
    <s v="Z1"/>
    <n v="0.8"/>
    <s v="17"/>
    <n v="9.94"/>
  </r>
  <r>
    <x v="0"/>
    <s v="0"/>
    <d v="2026-05-22T00:00:00"/>
    <s v="21320"/>
    <s v="8267AL"/>
    <s v="FR"/>
    <s v="NL"/>
    <s v="Winkelman Fiene"/>
    <s v="Laruche"/>
    <s v="999999"/>
    <s v="XF143219706FR"/>
    <s v="N"/>
    <s v="Transport"/>
    <s v="N"/>
    <s v="S"/>
    <s v="Z1"/>
    <n v="4.4880000000000004"/>
    <s v="17"/>
    <n v="18.34"/>
  </r>
  <r>
    <x v="0"/>
    <s v="0"/>
    <d v="2026-05-22T00:00:00"/>
    <s v="21320"/>
    <s v="80797"/>
    <s v="FR"/>
    <s v="DE"/>
    <s v="Freitag Petra"/>
    <s v="Laruche"/>
    <s v="999999"/>
    <s v="XF143228518FR"/>
    <s v="N"/>
    <s v="Transport"/>
    <s v="N"/>
    <s v="S"/>
    <s v="Z1"/>
    <n v="0.25"/>
    <s v="17"/>
    <n v="7.86"/>
  </r>
  <r>
    <x v="0"/>
    <s v="0"/>
    <d v="2026-05-22T00:00:00"/>
    <s v="21320"/>
    <s v="78462"/>
    <s v="FR"/>
    <s v="DE"/>
    <s v="Wieland Helmut"/>
    <s v="Laruche"/>
    <s v="999999"/>
    <s v="XF143228739FR"/>
    <s v="N"/>
    <s v="Transport"/>
    <s v="N"/>
    <s v="S"/>
    <s v="Z1"/>
    <n v="5.7729999999999997"/>
    <s v="17"/>
    <n v="21.83"/>
  </r>
  <r>
    <x v="0"/>
    <s v="0"/>
    <d v="2026-05-22T00:00:00"/>
    <s v="21320"/>
    <s v="65843"/>
    <s v="FR"/>
    <s v="DE"/>
    <s v="Schumacher Sabine"/>
    <s v="Laruche"/>
    <s v="999999"/>
    <s v="XF143230091FR"/>
    <s v="N"/>
    <s v="Transport"/>
    <s v="N"/>
    <s v="S"/>
    <s v="Z1"/>
    <n v="5.9039999999999999"/>
    <s v="17"/>
    <n v="21.83"/>
  </r>
  <r>
    <x v="0"/>
    <s v="0"/>
    <d v="2026-05-22T00:00:00"/>
    <s v="21320"/>
    <s v="22297"/>
    <s v="FR"/>
    <s v="DE"/>
    <s v="Kutter Christopher"/>
    <s v="Laruche"/>
    <s v="999999"/>
    <s v="XF143235641FR"/>
    <s v="N"/>
    <s v="Transport"/>
    <s v="N"/>
    <s v="S"/>
    <s v="Z1"/>
    <n v="5.9039999999999999"/>
    <s v="17"/>
    <n v="21.83"/>
  </r>
  <r>
    <x v="0"/>
    <s v="0"/>
    <d v="2026-05-25T00:00:00"/>
    <s v="21320"/>
    <s v="85599"/>
    <s v="FR"/>
    <s v="DE"/>
    <s v="Girard Kathrin"/>
    <s v="Laruche"/>
    <s v="999999"/>
    <s v="XF143259285FR"/>
    <s v="N"/>
    <s v="Transport"/>
    <s v="N"/>
    <s v="S"/>
    <s v="Z1"/>
    <n v="5.76"/>
    <s v="17"/>
    <n v="21.83"/>
  </r>
  <r>
    <x v="0"/>
    <s v="0"/>
    <d v="2026-05-25T00:00:00"/>
    <s v="21320"/>
    <s v="3561XD"/>
    <s v="FR"/>
    <s v="NL"/>
    <s v="Horde Marijke"/>
    <s v="Laruche"/>
    <s v="999999"/>
    <s v="XF143259311FR"/>
    <s v="N"/>
    <s v="Transport"/>
    <s v="N"/>
    <s v="S"/>
    <s v="Z1"/>
    <n v="0.252"/>
    <s v="17"/>
    <n v="7.86"/>
  </r>
  <r>
    <x v="0"/>
    <s v="0"/>
    <d v="2026-05-25T00:00:00"/>
    <s v="21320"/>
    <s v="1325KG"/>
    <s v="FR"/>
    <s v="NL"/>
    <s v="Scholtus ME"/>
    <s v="Laruche"/>
    <s v="999999"/>
    <s v="XF143259360FR"/>
    <s v="N"/>
    <s v="Transport"/>
    <s v="N"/>
    <s v="S"/>
    <s v="Z1"/>
    <n v="0.88200000000000001"/>
    <s v="17"/>
    <n v="9.94"/>
  </r>
  <r>
    <x v="0"/>
    <s v="0"/>
    <d v="2026-05-25T00:00:00"/>
    <s v="21320"/>
    <s v="93059"/>
    <s v="FR"/>
    <s v="DE"/>
    <s v="Rugamer Lena"/>
    <s v="Laruche"/>
    <s v="999999"/>
    <s v="XF143259475FR"/>
    <s v="N"/>
    <s v="Transport"/>
    <s v="N"/>
    <s v="S"/>
    <s v="Z1"/>
    <n v="4.532"/>
    <s v="17"/>
    <n v="19.47"/>
  </r>
  <r>
    <x v="0"/>
    <s v="0"/>
    <d v="2026-05-25T00:00:00"/>
    <s v="21320"/>
    <s v="8370"/>
    <s v="FR"/>
    <s v="BE"/>
    <s v="Bavina Olha"/>
    <s v="Laruche"/>
    <s v="999999"/>
    <s v="XF143259515FR"/>
    <s v="N"/>
    <s v="Transport"/>
    <s v="N"/>
    <s v="S"/>
    <s v="Z1"/>
    <n v="4.7430000000000003"/>
    <s v="17"/>
    <n v="19.47"/>
  </r>
  <r>
    <x v="0"/>
    <s v="0"/>
    <d v="2026-05-25T00:00:00"/>
    <s v="21320"/>
    <s v="81369"/>
    <s v="FR"/>
    <s v="DE"/>
    <s v="Engelhardt Antonia"/>
    <s v="Laruche"/>
    <s v="999999"/>
    <s v="XF143259625FR"/>
    <s v="N"/>
    <s v="Transport"/>
    <s v="N"/>
    <s v="S"/>
    <s v="Z1"/>
    <n v="0.25"/>
    <s v="17"/>
    <n v="7.86"/>
  </r>
  <r>
    <x v="0"/>
    <s v="0"/>
    <d v="2026-05-25T00:00:00"/>
    <s v="21320"/>
    <s v="2014BH"/>
    <s v="FR"/>
    <s v="NL"/>
    <s v="Klok Madelon"/>
    <s v="Laruche"/>
    <s v="999999"/>
    <s v="XF143259753FR"/>
    <s v="N"/>
    <s v="Transport"/>
    <s v="N"/>
    <s v="S"/>
    <s v="Z1"/>
    <n v="4.532"/>
    <s v="17"/>
    <n v="19.47"/>
  </r>
  <r>
    <x v="0"/>
    <s v="0"/>
    <d v="2026-05-25T00:00:00"/>
    <s v="21320"/>
    <s v="14513"/>
    <s v="FR"/>
    <s v="DE"/>
    <s v="Klawunde Philipp"/>
    <s v="Laruche"/>
    <s v="999999"/>
    <s v="XF143260575FR"/>
    <s v="N"/>
    <s v="Transport"/>
    <s v="N"/>
    <s v="S"/>
    <s v="Z1"/>
    <n v="4.266"/>
    <s v="17"/>
    <n v="18.34"/>
  </r>
  <r>
    <x v="0"/>
    <s v="0"/>
    <d v="2026-05-25T00:00:00"/>
    <s v="21320"/>
    <s v="82008"/>
    <s v="FR"/>
    <s v="DE"/>
    <s v="Scherer Anna"/>
    <s v="Laruche"/>
    <s v="999999"/>
    <s v="XF143261978FR"/>
    <s v="N"/>
    <s v="Transport"/>
    <s v="N"/>
    <s v="S"/>
    <s v="Z1"/>
    <n v="5.6319999999999997"/>
    <s v="17"/>
    <n v="21.83"/>
  </r>
  <r>
    <x v="0"/>
    <s v="0"/>
    <d v="2026-05-25T00:00:00"/>
    <s v="21320"/>
    <s v="22159"/>
    <s v="FR"/>
    <s v="DE"/>
    <s v="MollVogelmann Susanne"/>
    <s v="Laruche"/>
    <s v="999999"/>
    <s v="XF143262029FR"/>
    <s v="N"/>
    <s v="Transport"/>
    <s v="N"/>
    <s v="S"/>
    <s v="Z1"/>
    <n v="0.32"/>
    <s v="17"/>
    <n v="7.86"/>
  </r>
  <r>
    <x v="0"/>
    <s v="0"/>
    <d v="2026-05-25T00:00:00"/>
    <s v="21320"/>
    <s v="86163"/>
    <s v="FR"/>
    <s v="DE"/>
    <s v="Hackenbuchner Gerd"/>
    <s v="Laruche"/>
    <s v="999999"/>
    <s v="XF143262046FR"/>
    <s v="N"/>
    <s v="Transport"/>
    <s v="N"/>
    <s v="S"/>
    <s v="Z1"/>
    <n v="1.0289999999999999"/>
    <s v="17"/>
    <n v="11.56"/>
  </r>
  <r>
    <x v="0"/>
    <s v="0"/>
    <d v="2026-05-25T00:00:00"/>
    <s v="21320"/>
    <s v="81667"/>
    <s v="FR"/>
    <s v="DE"/>
    <s v="White Ceri"/>
    <s v="Laruche"/>
    <s v="999999"/>
    <s v="XF143262050FR"/>
    <s v="N"/>
    <s v="Transport"/>
    <s v="N"/>
    <s v="S"/>
    <s v="Z1"/>
    <n v="0.47"/>
    <s v="17"/>
    <n v="7.86"/>
  </r>
  <r>
    <x v="0"/>
    <s v="0"/>
    <d v="2026-05-25T00:00:00"/>
    <s v="21320"/>
    <s v="2180"/>
    <s v="FR"/>
    <s v="BE"/>
    <s v="Begovic Tanya"/>
    <s v="Laruche"/>
    <s v="999999"/>
    <s v="XF143262103FR"/>
    <s v="N"/>
    <s v="Transport"/>
    <s v="N"/>
    <s v="S"/>
    <s v="Z1"/>
    <n v="4.266"/>
    <s v="17"/>
    <n v="18.34"/>
  </r>
  <r>
    <x v="0"/>
    <s v="0"/>
    <d v="2026-05-25T00:00:00"/>
    <s v="21320"/>
    <s v="2801AM"/>
    <s v="FR"/>
    <s v="NL"/>
    <s v="van den Berg Marc"/>
    <s v="Laruche"/>
    <s v="999999"/>
    <s v="XF143262117FR"/>
    <s v="N"/>
    <s v="Transport"/>
    <s v="N"/>
    <s v="S"/>
    <s v="Z1"/>
    <n v="4.266"/>
    <s v="17"/>
    <n v="18.34"/>
  </r>
  <r>
    <x v="0"/>
    <s v="0"/>
    <d v="2026-05-25T00:00:00"/>
    <s v="21320"/>
    <s v="88131"/>
    <s v="FR"/>
    <s v="DE"/>
    <s v="de Groot Eelco"/>
    <s v="Laruche"/>
    <s v="999999"/>
    <s v="XF143262182FR"/>
    <s v="N"/>
    <s v="Transport"/>
    <s v="N"/>
    <s v="S"/>
    <s v="Z1"/>
    <n v="4.532"/>
    <s v="17"/>
    <n v="19.47"/>
  </r>
  <r>
    <x v="0"/>
    <s v="0"/>
    <d v="2026-05-25T00:00:00"/>
    <s v="21320"/>
    <s v="10154"/>
    <s v="FR"/>
    <s v="IT"/>
    <s v="Boccadoro Paolo"/>
    <s v="Laruche"/>
    <s v="999999"/>
    <s v="XF143262219FR"/>
    <s v="N"/>
    <s v="Transport"/>
    <s v="N"/>
    <s v="S"/>
    <s v="Z2"/>
    <n v="1.4570000000000001"/>
    <s v="17"/>
    <n v="11.56"/>
  </r>
  <r>
    <x v="0"/>
    <s v="0"/>
    <d v="2026-05-25T00:00:00"/>
    <s v="21320"/>
    <s v="37126"/>
    <s v="FR"/>
    <s v="IT"/>
    <s v="Kokedhima Era"/>
    <s v="Laruche"/>
    <s v="999999"/>
    <s v="XF143262222FR"/>
    <s v="N"/>
    <s v="Transport"/>
    <s v="N"/>
    <s v="S"/>
    <s v="Z2"/>
    <n v="1.41"/>
    <s v="17"/>
    <n v="11.56"/>
  </r>
  <r>
    <x v="0"/>
    <s v="0"/>
    <d v="2026-05-25T00:00:00"/>
    <s v="21320"/>
    <s v="50126"/>
    <s v="FR"/>
    <s v="IT"/>
    <s v="Guerrero Diana"/>
    <s v="Laruche"/>
    <s v="999999"/>
    <s v="XF143262236FR"/>
    <s v="N"/>
    <s v="Transport"/>
    <s v="N"/>
    <s v="S"/>
    <s v="Z2"/>
    <n v="4.266"/>
    <s v="17"/>
    <n v="18.34"/>
  </r>
  <r>
    <x v="0"/>
    <s v="0"/>
    <d v="2026-05-25T00:00:00"/>
    <s v="21320"/>
    <s v="52100"/>
    <s v="FR"/>
    <s v="IT"/>
    <s v="Palazzeschi Stefano"/>
    <s v="Laruche"/>
    <s v="999999"/>
    <s v="XF143262240FR"/>
    <s v="N"/>
    <s v="Transport"/>
    <s v="N"/>
    <s v="S"/>
    <s v="Z2"/>
    <n v="4.266"/>
    <s v="17"/>
    <n v="18.34"/>
  </r>
  <r>
    <x v="0"/>
    <s v="0"/>
    <d v="2026-05-25T00:00:00"/>
    <s v="21320"/>
    <s v="1852XV"/>
    <s v="FR"/>
    <s v="NL"/>
    <s v="van Cronenberg Selma"/>
    <s v="Laruche"/>
    <s v="999999"/>
    <s v="XF143262267FR"/>
    <s v="N"/>
    <s v="Transport"/>
    <s v="N"/>
    <s v="S"/>
    <s v="Z1"/>
    <n v="4.532"/>
    <s v="17"/>
    <n v="19.47"/>
  </r>
  <r>
    <x v="0"/>
    <s v="0"/>
    <d v="2026-05-25T00:00:00"/>
    <s v="21320"/>
    <s v="6819AV"/>
    <s v="FR"/>
    <s v="NL"/>
    <s v="Simons Gabrielle"/>
    <s v="Laruche"/>
    <s v="999999"/>
    <s v="XF143262275FR"/>
    <s v="N"/>
    <s v="Transport"/>
    <s v="N"/>
    <s v="S"/>
    <s v="Z1"/>
    <n v="4.3860000000000001"/>
    <s v="17"/>
    <n v="18.34"/>
  </r>
  <r>
    <x v="0"/>
    <s v="0"/>
    <d v="2026-05-25T00:00:00"/>
    <s v="21320"/>
    <s v="21629"/>
    <s v="FR"/>
    <s v="DE"/>
    <s v="Kusnezow Irina"/>
    <s v="Laruche"/>
    <s v="999999"/>
    <s v="XF143262315FR"/>
    <s v="N"/>
    <s v="Transport"/>
    <s v="N"/>
    <s v="S"/>
    <s v="Z1"/>
    <n v="0.66"/>
    <s v="17"/>
    <n v="9.94"/>
  </r>
  <r>
    <x v="0"/>
    <s v="0"/>
    <d v="2026-05-25T00:00:00"/>
    <s v="21320"/>
    <s v="82061"/>
    <s v="FR"/>
    <s v="DE"/>
    <s v="Gracklauer Rosa"/>
    <s v="Laruche"/>
    <s v="999999"/>
    <s v="XF143262338FR"/>
    <s v="N"/>
    <s v="Transport"/>
    <s v="N"/>
    <s v="S"/>
    <s v="Z1"/>
    <n v="0.749"/>
    <s v="17"/>
    <n v="9.94"/>
  </r>
  <r>
    <x v="0"/>
    <s v="0"/>
    <d v="2026-05-25T00:00:00"/>
    <s v="21320"/>
    <s v="81249"/>
    <s v="FR"/>
    <s v="DE"/>
    <s v="Paplowske Kevin"/>
    <s v="Laruche"/>
    <s v="999999"/>
    <s v="XF143262355FR"/>
    <s v="N"/>
    <s v="Transport"/>
    <s v="N"/>
    <s v="S"/>
    <s v="Z1"/>
    <n v="5.6319999999999997"/>
    <s v="17"/>
    <n v="21.83"/>
  </r>
  <r>
    <x v="0"/>
    <s v="0"/>
    <d v="2026-05-25T00:00:00"/>
    <s v="21320"/>
    <s v="2382NX"/>
    <s v="FR"/>
    <s v="NL"/>
    <s v="Overdevest Joost"/>
    <s v="Laruche"/>
    <s v="999999"/>
    <s v="XF143262390FR"/>
    <s v="N"/>
    <s v="Transport"/>
    <s v="N"/>
    <s v="S"/>
    <s v="Z1"/>
    <n v="0.66"/>
    <s v="17"/>
    <n v="9.94"/>
  </r>
  <r>
    <x v="0"/>
    <s v="0"/>
    <d v="2026-05-25T00:00:00"/>
    <s v="21320"/>
    <s v="80805"/>
    <s v="FR"/>
    <s v="DE"/>
    <s v="Singh Mandy"/>
    <s v="Laruche"/>
    <s v="999999"/>
    <s v="XF143262488FR"/>
    <s v="N"/>
    <s v="Transport"/>
    <s v="N"/>
    <s v="S"/>
    <s v="Z1"/>
    <n v="0.40300000000000002"/>
    <s v="17"/>
    <n v="7.86"/>
  </r>
  <r>
    <x v="0"/>
    <s v="0"/>
    <d v="2026-05-25T00:00:00"/>
    <s v="21320"/>
    <s v="32609"/>
    <s v="FR"/>
    <s v="DE"/>
    <s v="Schmidt Jagna"/>
    <s v="Laruche"/>
    <s v="999999"/>
    <s v="XF143262514FR"/>
    <s v="N"/>
    <s v="Transport"/>
    <s v="N"/>
    <s v="S"/>
    <s v="Z1"/>
    <n v="4.532"/>
    <s v="17"/>
    <n v="19.47"/>
  </r>
  <r>
    <x v="0"/>
    <s v="0"/>
    <d v="2026-05-25T00:00:00"/>
    <s v="21320"/>
    <s v="1100"/>
    <s v="FR"/>
    <s v="AT"/>
    <s v="Kojeder Duang Rong"/>
    <s v="Laruche"/>
    <s v="999999"/>
    <s v="XF143262576FR"/>
    <s v="N"/>
    <s v="Transport"/>
    <s v="N"/>
    <s v="S"/>
    <s v="Z2"/>
    <n v="4.532"/>
    <s v="17"/>
    <n v="19.47"/>
  </r>
  <r>
    <x v="0"/>
    <s v="0"/>
    <d v="2026-05-25T00:00:00"/>
    <s v="21320"/>
    <s v="51381"/>
    <s v="FR"/>
    <s v="DE"/>
    <s v="Hoff Gabriele"/>
    <s v="Laruche"/>
    <s v="999999"/>
    <s v="XF143268097FR"/>
    <s v="N"/>
    <s v="Transport"/>
    <s v="N"/>
    <s v="S"/>
    <s v="Z1"/>
    <n v="5.76"/>
    <s v="17"/>
    <n v="21.83"/>
  </r>
  <r>
    <x v="0"/>
    <s v="0"/>
    <d v="2026-05-25T00:00:00"/>
    <s v="21320"/>
    <s v="97084"/>
    <s v="FR"/>
    <s v="DE"/>
    <s v="Muller Daniel"/>
    <s v="Laruche"/>
    <s v="999999"/>
    <s v="XF143268168FR"/>
    <s v="N"/>
    <s v="Transport"/>
    <s v="N"/>
    <s v="S"/>
    <s v="Z1"/>
    <n v="4.532"/>
    <s v="17"/>
    <n v="19.47"/>
  </r>
  <r>
    <x v="0"/>
    <s v="0"/>
    <d v="2026-05-26T00:00:00"/>
    <s v="21320"/>
    <s v="21465"/>
    <s v="FR"/>
    <s v="DE"/>
    <s v="Heske Pauline"/>
    <s v="Laruche"/>
    <s v="999999"/>
    <s v="XF143279452FR"/>
    <s v="N"/>
    <s v="Transport"/>
    <s v="N"/>
    <s v="S"/>
    <s v="Z1"/>
    <n v="4.266"/>
    <s v="17"/>
    <n v="18.34"/>
  </r>
  <r>
    <x v="0"/>
    <s v="0"/>
    <d v="2026-05-26T00:00:00"/>
    <s v="21320"/>
    <s v="39110"/>
    <s v="FR"/>
    <s v="DE"/>
    <s v="Querfurth Ullrich"/>
    <s v="Laruche"/>
    <s v="999999"/>
    <s v="XF143279497FR"/>
    <s v="N"/>
    <s v="Transport"/>
    <s v="N"/>
    <s v="S"/>
    <s v="Z1"/>
    <n v="0.25"/>
    <s v="17"/>
    <n v="7.86"/>
  </r>
  <r>
    <x v="0"/>
    <s v="0"/>
    <d v="2026-05-26T00:00:00"/>
    <s v="21320"/>
    <s v="1060"/>
    <s v="FR"/>
    <s v="BE"/>
    <s v="Fontaine Appoline"/>
    <s v="Laruche"/>
    <s v="999999"/>
    <s v="XF143279608FR"/>
    <s v="N"/>
    <s v="Transport"/>
    <s v="N"/>
    <s v="S"/>
    <s v="Z1"/>
    <n v="4.532"/>
    <s v="17"/>
    <n v="19.47"/>
  </r>
  <r>
    <x v="0"/>
    <s v="0"/>
    <d v="2026-05-26T00:00:00"/>
    <s v="21320"/>
    <s v="1447NJ"/>
    <s v="FR"/>
    <s v="NL"/>
    <s v="el mazouni Saloua"/>
    <s v="Laruche"/>
    <s v="999999"/>
    <s v="XF143279639FR"/>
    <s v="N"/>
    <s v="Transport"/>
    <s v="N"/>
    <s v="S"/>
    <s v="Z1"/>
    <n v="4.532"/>
    <s v="17"/>
    <n v="19.47"/>
  </r>
  <r>
    <x v="0"/>
    <s v="0"/>
    <d v="2026-05-26T00:00:00"/>
    <s v="21320"/>
    <s v="2548HM"/>
    <s v="FR"/>
    <s v="NL"/>
    <s v="Lenferink Herman"/>
    <s v="Laruche"/>
    <s v="999999"/>
    <s v="XF143279727FR"/>
    <s v="N"/>
    <s v="Transport"/>
    <s v="N"/>
    <s v="S"/>
    <s v="Z1"/>
    <n v="0.47499999999999998"/>
    <s v="17"/>
    <n v="7.86"/>
  </r>
  <r>
    <x v="0"/>
    <s v="0"/>
    <d v="2026-05-26T00:00:00"/>
    <s v="21320"/>
    <s v="2025CC"/>
    <s v="FR"/>
    <s v="NL"/>
    <s v="zijlstra A"/>
    <s v="Laruche"/>
    <s v="999999"/>
    <s v="XF143279735FR"/>
    <s v="N"/>
    <s v="Transport"/>
    <s v="N"/>
    <s v="S"/>
    <s v="Z1"/>
    <n v="0.26"/>
    <s v="17"/>
    <n v="7.86"/>
  </r>
  <r>
    <x v="0"/>
    <s v="0"/>
    <d v="2026-05-26T00:00:00"/>
    <s v="21320"/>
    <s v="2970"/>
    <s v="FR"/>
    <s v="BE"/>
    <s v="LAQUEUR Matthias"/>
    <s v="Laruche"/>
    <s v="999999"/>
    <s v="XF143279792FR"/>
    <s v="N"/>
    <s v="Transport"/>
    <s v="N"/>
    <s v="S"/>
    <s v="Z1"/>
    <n v="0.97899999999999998"/>
    <s v="17"/>
    <n v="9.94"/>
  </r>
  <r>
    <x v="0"/>
    <s v="0"/>
    <d v="2026-05-26T00:00:00"/>
    <s v="21320"/>
    <s v="1613LC"/>
    <s v="FR"/>
    <s v="NL"/>
    <s v="Schanzleh Peter"/>
    <s v="Laruche"/>
    <s v="999999"/>
    <s v="XF143279815FR"/>
    <s v="N"/>
    <s v="Transport"/>
    <s v="N"/>
    <s v="S"/>
    <s v="Z1"/>
    <n v="4.532"/>
    <s v="17"/>
    <n v="19.47"/>
  </r>
  <r>
    <x v="0"/>
    <s v="0"/>
    <d v="2026-05-26T00:00:00"/>
    <s v="21320"/>
    <s v="4921XG"/>
    <s v="FR"/>
    <s v="NL"/>
    <s v="Segeren Ton"/>
    <s v="Laruche"/>
    <s v="999999"/>
    <s v="XF143279877FR"/>
    <s v="N"/>
    <s v="Transport"/>
    <s v="N"/>
    <s v="S"/>
    <s v="Z1"/>
    <n v="4.532"/>
    <s v="17"/>
    <n v="19.47"/>
  </r>
  <r>
    <x v="0"/>
    <s v="0"/>
    <d v="2026-05-26T00:00:00"/>
    <s v="21320"/>
    <s v="66399"/>
    <s v="FR"/>
    <s v="DE"/>
    <s v="Hildebrand Kerstin"/>
    <s v="Laruche"/>
    <s v="999999"/>
    <s v="XF143280138FR"/>
    <s v="N"/>
    <s v="Transport"/>
    <s v="N"/>
    <s v="S"/>
    <s v="Z1"/>
    <n v="0.626"/>
    <s v="17"/>
    <n v="9.94"/>
  </r>
  <r>
    <x v="0"/>
    <s v="0"/>
    <d v="2026-05-26T00:00:00"/>
    <s v="21320"/>
    <s v="2134DV"/>
    <s v="FR"/>
    <s v="NL"/>
    <s v="Ruzova Michaela"/>
    <s v="Laruche"/>
    <s v="999999"/>
    <s v="XF143280243FR"/>
    <s v="N"/>
    <s v="Transport"/>
    <s v="N"/>
    <s v="S"/>
    <s v="Z1"/>
    <n v="0.91100000000000003"/>
    <s v="17"/>
    <n v="9.94"/>
  </r>
  <r>
    <x v="0"/>
    <s v="0"/>
    <d v="2026-05-26T00:00:00"/>
    <s v="21320"/>
    <s v="59227"/>
    <s v="FR"/>
    <s v="DE"/>
    <s v="Thulig Josefine"/>
    <s v="Laruche"/>
    <s v="999999"/>
    <s v="XF143280416FR"/>
    <s v="N"/>
    <s v="Transport"/>
    <s v="N"/>
    <s v="S"/>
    <s v="Z1"/>
    <n v="4.532"/>
    <s v="17"/>
    <n v="19.47"/>
  </r>
  <r>
    <x v="0"/>
    <s v="0"/>
    <d v="2026-05-26T00:00:00"/>
    <s v="21320"/>
    <s v="1050"/>
    <s v="FR"/>
    <s v="AT"/>
    <s v="Kladivko Laurenz"/>
    <s v="Laruche"/>
    <s v="999999"/>
    <s v="XF143280668FR"/>
    <s v="N"/>
    <s v="Transport"/>
    <s v="N"/>
    <s v="S"/>
    <s v="Z2"/>
    <n v="4.266"/>
    <s v="17"/>
    <n v="18.34"/>
  </r>
  <r>
    <x v="0"/>
    <s v="0"/>
    <d v="2026-05-26T00:00:00"/>
    <s v="21320"/>
    <s v="67117"/>
    <s v="FR"/>
    <s v="DE"/>
    <s v="Antosik Katja"/>
    <s v="Laruche"/>
    <s v="999999"/>
    <s v="XF143280725FR"/>
    <s v="N"/>
    <s v="Transport"/>
    <s v="N"/>
    <s v="S"/>
    <s v="Z1"/>
    <n v="4.532"/>
    <s v="17"/>
    <n v="19.47"/>
  </r>
  <r>
    <x v="0"/>
    <s v="0"/>
    <d v="2026-05-26T00:00:00"/>
    <s v="21320"/>
    <s v="76227"/>
    <s v="FR"/>
    <s v="DE"/>
    <s v="Unke Lara"/>
    <s v="Laruche"/>
    <s v="999999"/>
    <s v="XF143280795FR"/>
    <s v="N"/>
    <s v="Transport"/>
    <s v="N"/>
    <s v="S"/>
    <s v="Z1"/>
    <n v="0.3"/>
    <s v="17"/>
    <n v="7.86"/>
  </r>
  <r>
    <x v="0"/>
    <s v="0"/>
    <d v="2026-05-26T00:00:00"/>
    <s v="21320"/>
    <s v="46015"/>
    <s v="FR"/>
    <s v="ES"/>
    <s v="Rodas Ines"/>
    <s v="Laruche"/>
    <s v="999999"/>
    <s v="XF143323690FR"/>
    <s v="N"/>
    <s v="Transport"/>
    <s v="N"/>
    <s v="S"/>
    <s v="Z2"/>
    <n v="0.748"/>
    <s v="17"/>
    <n v="9.94"/>
  </r>
  <r>
    <x v="0"/>
    <s v="0"/>
    <d v="2026-05-26T00:00:00"/>
    <s v="21320"/>
    <s v="6221JR"/>
    <s v="FR"/>
    <s v="NL"/>
    <s v="Lups Joyce"/>
    <s v="Laruche"/>
    <s v="999999"/>
    <s v="XF143323765FR"/>
    <s v="N"/>
    <s v="Transport"/>
    <s v="N"/>
    <s v="S"/>
    <s v="Z1"/>
    <n v="0.25"/>
    <s v="17"/>
    <n v="7.86"/>
  </r>
  <r>
    <x v="0"/>
    <s v="0"/>
    <d v="2026-05-26T00:00:00"/>
    <s v="21320"/>
    <s v="1210"/>
    <s v="FR"/>
    <s v="LU"/>
    <s v="Minelli Maura"/>
    <s v="Laruche"/>
    <s v="999999"/>
    <s v="XF143323814FR"/>
    <s v="N"/>
    <s v="Transport"/>
    <s v="N"/>
    <s v="S"/>
    <s v="Z1"/>
    <n v="4.532"/>
    <s v="17"/>
    <n v="19.47"/>
  </r>
  <r>
    <x v="0"/>
    <s v="0"/>
    <d v="2026-05-26T00:00:00"/>
    <s v="21320"/>
    <s v="55246"/>
    <s v="FR"/>
    <s v="DE"/>
    <s v="Stieb Karin"/>
    <s v="Laruche"/>
    <s v="999999"/>
    <s v="XF143323933FR"/>
    <s v="N"/>
    <s v="Transport"/>
    <s v="N"/>
    <s v="S"/>
    <s v="Z1"/>
    <n v="0.77"/>
    <s v="17"/>
    <n v="9.94"/>
  </r>
  <r>
    <x v="0"/>
    <s v="0"/>
    <d v="2026-05-26T00:00:00"/>
    <s v="21320"/>
    <s v="38239"/>
    <s v="FR"/>
    <s v="DE"/>
    <s v="Braumann Holger"/>
    <s v="Laruche"/>
    <s v="999999"/>
    <s v="XF143324939FR"/>
    <s v="N"/>
    <s v="Transport"/>
    <s v="N"/>
    <s v="S"/>
    <s v="Z1"/>
    <n v="0.47499999999999998"/>
    <s v="17"/>
    <n v="7.86"/>
  </r>
  <r>
    <x v="0"/>
    <s v="0"/>
    <d v="2026-05-26T00:00:00"/>
    <s v="21320"/>
    <s v="76332"/>
    <s v="FR"/>
    <s v="DE"/>
    <s v="treiber bianka"/>
    <s v="Laruche"/>
    <s v="999999"/>
    <s v="XF143340185FR"/>
    <s v="N"/>
    <s v="Transport"/>
    <s v="N"/>
    <s v="S"/>
    <s v="Z1"/>
    <n v="4.6779999999999999"/>
    <s v="17"/>
    <n v="19.47"/>
  </r>
  <r>
    <x v="0"/>
    <s v="0"/>
    <d v="2026-05-26T00:00:00"/>
    <s v="21320"/>
    <s v="5126CA"/>
    <s v="FR"/>
    <s v="NL"/>
    <s v="Vermetten John"/>
    <s v="Laruche"/>
    <s v="999999"/>
    <s v="XF143340295FR"/>
    <s v="N"/>
    <s v="Transport"/>
    <s v="N"/>
    <s v="S"/>
    <s v="Z1"/>
    <n v="5.2629999999999999"/>
    <s v="17"/>
    <n v="20.65"/>
  </r>
  <r>
    <x v="0"/>
    <s v="0"/>
    <d v="2026-05-26T00:00:00"/>
    <s v="21320"/>
    <s v="1074XE"/>
    <s v="FR"/>
    <s v="NL"/>
    <s v="Sabaev Vladimir"/>
    <s v="Laruche"/>
    <s v="999999"/>
    <s v="XF143340432FR"/>
    <s v="N"/>
    <s v="Transport"/>
    <s v="N"/>
    <s v="S"/>
    <s v="Z1"/>
    <n v="4.6779999999999999"/>
    <s v="17"/>
    <n v="19.47"/>
  </r>
  <r>
    <x v="0"/>
    <s v="0"/>
    <d v="2026-05-26T00:00:00"/>
    <s v="21320"/>
    <s v="8378JC"/>
    <s v="FR"/>
    <s v="NL"/>
    <s v="Huisman Phi"/>
    <s v="Laruche"/>
    <s v="999999"/>
    <s v="XF143340582FR"/>
    <s v="N"/>
    <s v="Transport"/>
    <s v="N"/>
    <s v="S"/>
    <s v="Z1"/>
    <n v="6.4119999999999999"/>
    <s v="17"/>
    <n v="23.01"/>
  </r>
  <r>
    <x v="0"/>
    <s v="0"/>
    <d v="2026-05-26T00:00:00"/>
    <s v="21320"/>
    <s v="13240"/>
    <s v="FR"/>
    <s v="ES"/>
    <s v="Martin Zarco Manuela"/>
    <s v="Laruche"/>
    <s v="999999"/>
    <s v="XF143342668FR"/>
    <s v="N"/>
    <s v="Transport"/>
    <s v="N"/>
    <s v="S"/>
    <s v="Z2"/>
    <n v="0.85299999999999998"/>
    <s v="17"/>
    <n v="9.94"/>
  </r>
  <r>
    <x v="0"/>
    <s v="0"/>
    <d v="2026-05-26T00:00:00"/>
    <s v="21320"/>
    <s v="89344"/>
    <s v="FR"/>
    <s v="DE"/>
    <s v="Bronnhuber Martin"/>
    <s v="Laruche"/>
    <s v="999999"/>
    <s v="XF143342725FR"/>
    <s v="N"/>
    <s v="Transport"/>
    <s v="N"/>
    <s v="S"/>
    <s v="Z1"/>
    <n v="0.36699999999999999"/>
    <s v="17"/>
    <n v="7.86"/>
  </r>
  <r>
    <x v="0"/>
    <s v="0"/>
    <d v="2026-05-27T00:00:00"/>
    <s v="21320"/>
    <s v="15907"/>
    <s v="FR"/>
    <s v="DE"/>
    <s v="Lehmann Heiko"/>
    <s v="Laruche"/>
    <s v="999999"/>
    <s v="XF143371871FR"/>
    <s v="N"/>
    <s v="Transport"/>
    <s v="N"/>
    <s v="S"/>
    <s v="Z1"/>
    <n v="4.6379999999999999"/>
    <s v="17"/>
    <n v="19.47"/>
  </r>
  <r>
    <x v="0"/>
    <s v="0"/>
    <d v="2026-05-27T00:00:00"/>
    <s v="21320"/>
    <s v="48431"/>
    <s v="FR"/>
    <s v="DE"/>
    <s v="Rosler Ines"/>
    <s v="Laruche"/>
    <s v="999999"/>
    <s v="XF143371956FR"/>
    <s v="N"/>
    <s v="Transport"/>
    <s v="N"/>
    <s v="S"/>
    <s v="Z1"/>
    <n v="0.59899999999999998"/>
    <s v="17"/>
    <n v="9.94"/>
  </r>
  <r>
    <x v="0"/>
    <s v="0"/>
    <d v="2026-05-27T00:00:00"/>
    <s v="21320"/>
    <s v="08960"/>
    <s v="FR"/>
    <s v="ES"/>
    <s v="Gheitasi Hoda"/>
    <s v="Laruche"/>
    <s v="999999"/>
    <s v="XF143372130FR"/>
    <s v="N"/>
    <s v="Transport"/>
    <s v="N"/>
    <s v="S"/>
    <s v="Z2"/>
    <n v="0.93600000000000005"/>
    <s v="17"/>
    <n v="9.94"/>
  </r>
  <r>
    <x v="0"/>
    <s v="0"/>
    <d v="2026-05-27T00:00:00"/>
    <s v="21320"/>
    <s v="2180"/>
    <s v="FR"/>
    <s v="BE"/>
    <s v="Miggels Alex"/>
    <s v="Laruche"/>
    <s v="999999"/>
    <s v="XF143372449FR"/>
    <s v="N"/>
    <s v="Transport"/>
    <s v="N"/>
    <s v="S"/>
    <s v="Z1"/>
    <n v="0.97899999999999998"/>
    <s v="17"/>
    <n v="9.94"/>
  </r>
  <r>
    <x v="0"/>
    <s v="0"/>
    <d v="2026-05-27T00:00:00"/>
    <s v="21320"/>
    <s v="1141KG"/>
    <s v="FR"/>
    <s v="NL"/>
    <s v="Post Patrick"/>
    <s v="Laruche"/>
    <s v="999999"/>
    <s v="XF143372554FR"/>
    <s v="N"/>
    <s v="Transport"/>
    <s v="N"/>
    <s v="S"/>
    <s v="Z1"/>
    <n v="1.3069999999999999"/>
    <s v="17"/>
    <n v="11.56"/>
  </r>
  <r>
    <x v="0"/>
    <s v="0"/>
    <d v="2026-05-27T00:00:00"/>
    <s v="21320"/>
    <s v="1141KG"/>
    <s v="FR"/>
    <s v="NL"/>
    <s v="Post Patrick"/>
    <s v="Laruche"/>
    <s v="999999"/>
    <s v="XF143372554FR"/>
    <s v="N"/>
    <s v="Supplement Etiquette Non Conforme"/>
    <s v="N"/>
    <m/>
    <s v="Z1"/>
    <n v="0"/>
    <s v="17"/>
    <n v="2"/>
  </r>
  <r>
    <x v="0"/>
    <s v="0"/>
    <d v="2026-05-27T00:00:00"/>
    <s v="21320"/>
    <s v="20070"/>
    <s v="FR"/>
    <s v="IT"/>
    <s v="Fusco Marco"/>
    <s v="Laruche"/>
    <s v="999999"/>
    <s v="XF143372979FR"/>
    <s v="N"/>
    <s v="Transport"/>
    <s v="N"/>
    <s v="S"/>
    <s v="Z2"/>
    <n v="0.58299999999999996"/>
    <s v="17"/>
    <n v="9.94"/>
  </r>
  <r>
    <x v="0"/>
    <s v="0"/>
    <d v="2026-05-27T00:00:00"/>
    <s v="21320"/>
    <s v="51588"/>
    <s v="FR"/>
    <s v="DE"/>
    <s v="Nasimzadah-Lalee Faranus"/>
    <s v="Laruche"/>
    <s v="999999"/>
    <s v="XF143373081FR"/>
    <s v="N"/>
    <s v="Transport"/>
    <s v="N"/>
    <s v="S"/>
    <s v="Z1"/>
    <n v="4.6379999999999999"/>
    <s v="17"/>
    <n v="19.47"/>
  </r>
  <r>
    <x v="0"/>
    <s v="0"/>
    <d v="2026-05-27T00:00:00"/>
    <s v="21320"/>
    <s v="25421"/>
    <s v="FR"/>
    <s v="DE"/>
    <s v="Bandorf Philip"/>
    <s v="Laruche"/>
    <s v="999999"/>
    <s v="XF143373325FR"/>
    <s v="N"/>
    <s v="Transport"/>
    <s v="N"/>
    <s v="S"/>
    <s v="Z1"/>
    <n v="4.6779999999999999"/>
    <s v="17"/>
    <n v="19.47"/>
  </r>
  <r>
    <x v="0"/>
    <s v="0"/>
    <d v="2026-05-27T00:00:00"/>
    <s v="21320"/>
    <s v="80804"/>
    <s v="FR"/>
    <s v="DE"/>
    <s v="Mendez Carrillo Miguelangel"/>
    <s v="Laruche"/>
    <s v="999999"/>
    <s v="XF143373395FR"/>
    <s v="N"/>
    <s v="Transport"/>
    <s v="N"/>
    <s v="S"/>
    <s v="Z1"/>
    <n v="0.93100000000000005"/>
    <s v="17"/>
    <n v="9.94"/>
  </r>
  <r>
    <x v="0"/>
    <s v="0"/>
    <d v="2026-05-27T00:00:00"/>
    <s v="21320"/>
    <s v="31620"/>
    <s v="FR"/>
    <s v="ES"/>
    <s v="Ainciburu Elena"/>
    <s v="Laruche"/>
    <s v="999999"/>
    <s v="XF143374966FR"/>
    <s v="N"/>
    <s v="Transport"/>
    <s v="N"/>
    <s v="S"/>
    <s v="Z2"/>
    <n v="4.8360000000000003"/>
    <s v="17"/>
    <n v="19.47"/>
  </r>
  <r>
    <x v="0"/>
    <s v="0"/>
    <d v="2026-05-27T00:00:00"/>
    <s v="21320"/>
    <s v="79364"/>
    <s v="FR"/>
    <s v="DE"/>
    <s v="Peikert Anna"/>
    <s v="Laruche"/>
    <s v="999999"/>
    <s v="XF143389197FR"/>
    <s v="N"/>
    <s v="Transport"/>
    <s v="N"/>
    <s v="S"/>
    <s v="Z1"/>
    <n v="4.8250000000000002"/>
    <s v="17"/>
    <n v="19.47"/>
  </r>
  <r>
    <x v="0"/>
    <s v="0"/>
    <d v="2026-05-27T00:00:00"/>
    <s v="21320"/>
    <s v="66130"/>
    <s v="FR"/>
    <s v="DE"/>
    <s v="Wolff monika"/>
    <s v="Laruche"/>
    <s v="999999"/>
    <s v="XF143389308FR"/>
    <s v="N"/>
    <s v="Transport"/>
    <s v="N"/>
    <s v="S"/>
    <s v="Z1"/>
    <n v="0.26"/>
    <s v="17"/>
    <n v="7.86"/>
  </r>
  <r>
    <x v="0"/>
    <s v="0"/>
    <d v="2026-05-27T00:00:00"/>
    <s v="21320"/>
    <s v="97502"/>
    <s v="FR"/>
    <s v="DE"/>
    <s v="Handel Natascha"/>
    <s v="Laruche"/>
    <s v="999999"/>
    <s v="XF143411187FR"/>
    <s v="N"/>
    <s v="Transport"/>
    <s v="N"/>
    <s v="S"/>
    <s v="Z1"/>
    <n v="1.786"/>
    <s v="17"/>
    <n v="12.69"/>
  </r>
  <r>
    <x v="0"/>
    <s v="0"/>
    <d v="2026-05-27T00:00:00"/>
    <s v="21320"/>
    <s v="61267"/>
    <s v="FR"/>
    <s v="DE"/>
    <s v="Rentel Karl-Heinz"/>
    <s v="Laruche"/>
    <s v="999999"/>
    <s v="XF143412443FR"/>
    <s v="N"/>
    <s v="Transport"/>
    <s v="N"/>
    <s v="S"/>
    <s v="Z1"/>
    <n v="6.2729999999999997"/>
    <s v="17"/>
    <n v="23.01"/>
  </r>
  <r>
    <x v="0"/>
    <s v="0"/>
    <d v="2026-05-27T00:00:00"/>
    <s v="21320"/>
    <s v="20141"/>
    <s v="FR"/>
    <s v="IT"/>
    <s v="Gambardella Antonella"/>
    <s v="Laruche"/>
    <s v="999999"/>
    <s v="XF143412810FR"/>
    <s v="N"/>
    <s v="Transport"/>
    <s v="N"/>
    <s v="S"/>
    <s v="Z2"/>
    <n v="0.76800000000000002"/>
    <s v="17"/>
    <n v="9.94"/>
  </r>
  <r>
    <x v="0"/>
    <s v="0"/>
    <d v="2026-05-28T00:00:00"/>
    <s v="21320"/>
    <s v="3441EE"/>
    <s v="FR"/>
    <s v="NL"/>
    <s v="ter Steege Yannick"/>
    <s v="Laruche"/>
    <s v="999999"/>
    <s v="XF143442365FR"/>
    <s v="N"/>
    <s v="Transport"/>
    <s v="N"/>
    <s v="S"/>
    <s v="Z1"/>
    <n v="1.2709999999999999"/>
    <s v="17"/>
    <n v="11.56"/>
  </r>
  <r>
    <x v="0"/>
    <s v="0"/>
    <d v="2026-05-28T00:00:00"/>
    <s v="21320"/>
    <s v="17480"/>
    <s v="FR"/>
    <s v="ES"/>
    <s v="Singh Rohit"/>
    <s v="Laruche"/>
    <s v="999999"/>
    <s v="XF143442975FR"/>
    <s v="N"/>
    <s v="Transport"/>
    <s v="N"/>
    <s v="S"/>
    <s v="Z2"/>
    <n v="0.185"/>
    <s v="17"/>
    <n v="7.86"/>
  </r>
  <r>
    <x v="0"/>
    <s v="0"/>
    <d v="2026-05-28T00:00:00"/>
    <s v="21320"/>
    <s v="42799"/>
    <s v="FR"/>
    <s v="DE"/>
    <s v="Bruch Michael"/>
    <s v="Laruche"/>
    <s v="999999"/>
    <s v="XF143443410FR"/>
    <s v="N"/>
    <s v="Transport"/>
    <s v="N"/>
    <s v="S"/>
    <s v="Z1"/>
    <n v="5.76"/>
    <s v="17"/>
    <n v="21.83"/>
  </r>
  <r>
    <x v="0"/>
    <s v="0"/>
    <d v="2026-05-28T00:00:00"/>
    <s v="21320"/>
    <s v="43204"/>
    <s v="FR"/>
    <s v="ES"/>
    <s v="Fort Montagut Anna"/>
    <s v="Laruche"/>
    <s v="999999"/>
    <s v="XF143443936FR"/>
    <s v="N"/>
    <s v="Transport"/>
    <s v="N"/>
    <s v="S"/>
    <s v="Z2"/>
    <n v="4.266"/>
    <s v="17"/>
    <n v="18.34"/>
  </r>
  <r>
    <x v="0"/>
    <s v="0"/>
    <d v="2026-05-28T00:00:00"/>
    <s v="21320"/>
    <s v="80067"/>
    <s v="FR"/>
    <s v="IT"/>
    <s v="Tartaglia Tullio"/>
    <s v="Laruche"/>
    <s v="999999"/>
    <s v="XF143444636FR"/>
    <s v="N"/>
    <s v="Transport"/>
    <s v="N"/>
    <s v="S"/>
    <s v="Z2"/>
    <n v="0.51"/>
    <s v="17"/>
    <n v="9.94"/>
  </r>
  <r>
    <x v="0"/>
    <s v="0"/>
    <d v="2026-05-28T00:00:00"/>
    <s v="21320"/>
    <s v="44803"/>
    <s v="FR"/>
    <s v="DE"/>
    <s v="Graw Thomas"/>
    <s v="Laruche"/>
    <s v="999999"/>
    <s v="XF143446036FR"/>
    <s v="N"/>
    <s v="Transport"/>
    <s v="N"/>
    <s v="S"/>
    <s v="Z1"/>
    <n v="5.76"/>
    <s v="17"/>
    <n v="21.83"/>
  </r>
  <r>
    <x v="0"/>
    <s v="0"/>
    <d v="2026-05-28T00:00:00"/>
    <s v="21320"/>
    <s v="16303"/>
    <s v="FR"/>
    <s v="DE"/>
    <s v="Gabler Monique"/>
    <s v="Laruche"/>
    <s v="999999"/>
    <s v="XF143446067FR"/>
    <s v="N"/>
    <s v="Transport"/>
    <s v="N"/>
    <s v="S"/>
    <s v="Z1"/>
    <n v="0.35299999999999998"/>
    <s v="17"/>
    <n v="7.86"/>
  </r>
  <r>
    <x v="0"/>
    <s v="0"/>
    <d v="2026-05-28T00:00:00"/>
    <s v="21320"/>
    <s v="54294"/>
    <s v="FR"/>
    <s v="DE"/>
    <s v="Kuhn Dr Elvira"/>
    <s v="Laruche"/>
    <s v="999999"/>
    <s v="XF143446155FR"/>
    <s v="N"/>
    <s v="Transport"/>
    <s v="N"/>
    <s v="S"/>
    <s v="Z1"/>
    <n v="4.266"/>
    <s v="17"/>
    <n v="18.34"/>
  </r>
  <r>
    <x v="0"/>
    <s v="0"/>
    <d v="2026-05-28T00:00:00"/>
    <s v="21320"/>
    <s v="80030"/>
    <s v="FR"/>
    <s v="IT"/>
    <s v="Mauro Giacomina"/>
    <s v="Laruche"/>
    <s v="999999"/>
    <s v="XF143474195FR"/>
    <s v="N"/>
    <s v="Transport"/>
    <s v="N"/>
    <s v="S"/>
    <s v="Z2"/>
    <n v="4.532"/>
    <s v="17"/>
    <n v="19.47"/>
  </r>
  <r>
    <x v="0"/>
    <s v="0"/>
    <d v="2026-05-28T00:00:00"/>
    <s v="21320"/>
    <s v="4981"/>
    <s v="FR"/>
    <s v="LU"/>
    <s v="GOERENS Ralph"/>
    <s v="Laruche"/>
    <s v="26065885"/>
    <s v="XF143474451FR"/>
    <s v="O"/>
    <s v="Transport"/>
    <s v="N"/>
    <s v="S"/>
    <s v="Z1"/>
    <n v="0.82499999999999996"/>
    <s v="17"/>
    <n v="0"/>
  </r>
  <r>
    <x v="0"/>
    <s v="0"/>
    <d v="2026-05-28T00:00:00"/>
    <s v="21320"/>
    <s v="4981"/>
    <s v="FR"/>
    <s v="LU"/>
    <s v="GOERENS Ralph"/>
    <s v="Laruche"/>
    <s v="26065885"/>
    <s v="XF143475783FR"/>
    <s v="O"/>
    <s v="Transport"/>
    <s v="N"/>
    <s v="S"/>
    <s v="Z1"/>
    <n v="4.6779999999999999"/>
    <s v="17"/>
    <n v="21.83"/>
  </r>
  <r>
    <x v="0"/>
    <s v="0"/>
    <d v="2026-05-28T00:00:00"/>
    <s v="21320"/>
    <s v="6044"/>
    <s v="FR"/>
    <s v="BE"/>
    <s v="Delporte Rudy"/>
    <s v="Laruche"/>
    <s v="999999"/>
    <s v="XF143486675FR"/>
    <s v="N"/>
    <s v="Transport"/>
    <s v="N"/>
    <s v="S"/>
    <s v="Z1"/>
    <n v="4.532"/>
    <s v="17"/>
    <n v="19.47"/>
  </r>
  <r>
    <x v="0"/>
    <s v="0"/>
    <d v="2026-05-29T00:00:00"/>
    <s v="21320"/>
    <s v="8212"/>
    <s v="FR"/>
    <s v="AT"/>
    <s v="Poulsen Catja"/>
    <s v="Laruche"/>
    <s v="999999"/>
    <s v="XF143513946FR"/>
    <s v="N"/>
    <s v="Transport"/>
    <s v="N"/>
    <s v="S"/>
    <s v="Z2"/>
    <n v="4.266"/>
    <s v="17"/>
    <n v="18.34"/>
  </r>
  <r>
    <x v="0"/>
    <s v="0"/>
    <d v="2026-05-29T00:00:00"/>
    <s v="21320"/>
    <s v="04275"/>
    <s v="FR"/>
    <s v="DE"/>
    <s v="Affeldt Henry"/>
    <s v="Laruche"/>
    <s v="999999"/>
    <s v="XF143515156FR"/>
    <s v="N"/>
    <s v="Transport"/>
    <s v="N"/>
    <s v="S"/>
    <s v="Z1"/>
    <n v="5.76"/>
    <s v="17"/>
    <n v="21.83"/>
  </r>
  <r>
    <x v="0"/>
    <s v="0"/>
    <d v="2026-05-29T00:00:00"/>
    <s v="21320"/>
    <s v="2461AR"/>
    <s v="FR"/>
    <s v="NL"/>
    <s v="Mienis MB"/>
    <s v="Laruche"/>
    <s v="999999"/>
    <s v="XF143515329FR"/>
    <s v="N"/>
    <s v="Transport"/>
    <s v="N"/>
    <s v="S"/>
    <s v="Z1"/>
    <n v="10.1"/>
    <s v="17"/>
    <n v="32.64"/>
  </r>
  <r>
    <x v="0"/>
    <s v="0"/>
    <d v="2026-05-29T00:00:00"/>
    <s v="21320"/>
    <s v="10315"/>
    <s v="FR"/>
    <s v="DE"/>
    <s v="Liegmann Jasmin"/>
    <s v="Laruche"/>
    <s v="999999"/>
    <s v="XF143537491FR"/>
    <s v="N"/>
    <s v="Transport"/>
    <s v="N"/>
    <s v="S"/>
    <s v="Z1"/>
    <n v="0.85299999999999998"/>
    <s v="17"/>
    <n v="9.94"/>
  </r>
  <r>
    <x v="0"/>
    <s v="0"/>
    <d v="2026-05-29T00:00:00"/>
    <s v="21320"/>
    <s v="2586GH"/>
    <s v="FR"/>
    <s v="NL"/>
    <s v="van Dorsser Fenna"/>
    <s v="Laruche"/>
    <s v="999999"/>
    <s v="XF143542103FR"/>
    <s v="N"/>
    <s v="Transport"/>
    <s v="N"/>
    <s v="S"/>
    <s v="Z1"/>
    <n v="0.32"/>
    <s v="17"/>
    <n v="7.86"/>
  </r>
  <r>
    <x v="0"/>
    <s v="0"/>
    <d v="2026-05-29T00:00:00"/>
    <s v="21320"/>
    <s v="20359"/>
    <s v="FR"/>
    <s v="DE"/>
    <s v="Sonnichsen Godja"/>
    <s v="Laruche"/>
    <s v="999999"/>
    <s v="XF143542443FR"/>
    <s v="N"/>
    <s v="Transport"/>
    <s v="N"/>
    <s v="S"/>
    <s v="Z1"/>
    <n v="4.266"/>
    <s v="17"/>
    <n v="18.34"/>
  </r>
  <r>
    <x v="4"/>
    <s v="0"/>
    <d v="2026-05-04T00:00:00"/>
    <s v="21320"/>
    <s v="06500"/>
    <s v=""/>
    <s v=""/>
    <s v="GUERRETTA NELLY"/>
    <s v="Laruche"/>
    <s v="999999"/>
    <s v="XN091315302JB"/>
    <s v="N"/>
    <s v="Transport"/>
    <s v="N"/>
    <s v="S"/>
    <s v="NT"/>
    <n v="4.6379999999999999"/>
    <s v="16"/>
    <n v="8.6"/>
  </r>
  <r>
    <x v="4"/>
    <s v="0"/>
    <d v="2026-05-04T00:00:00"/>
    <s v="21320"/>
    <s v="75016"/>
    <s v=""/>
    <s v=""/>
    <s v="Cherif Myriam"/>
    <s v="Laruche"/>
    <s v="999999"/>
    <s v="XN091319600JB"/>
    <s v="N"/>
    <s v="Transport"/>
    <s v="N"/>
    <s v="S"/>
    <s v="NT"/>
    <n v="0.05"/>
    <s v="16"/>
    <n v="7"/>
  </r>
  <r>
    <x v="4"/>
    <s v="0"/>
    <d v="2026-05-04T00:00:00"/>
    <s v="21320"/>
    <s v="34340"/>
    <s v=""/>
    <s v=""/>
    <s v="Palpacuer Lydie"/>
    <s v="Laruche"/>
    <s v="999999"/>
    <s v="XN091324437JB"/>
    <s v="N"/>
    <s v="Transport"/>
    <s v="N"/>
    <s v="S"/>
    <s v="NT"/>
    <n v="0.42"/>
    <s v="16"/>
    <n v="7"/>
  </r>
  <r>
    <x v="4"/>
    <s v="0"/>
    <d v="2026-05-04T00:00:00"/>
    <s v="21320"/>
    <s v="59247"/>
    <s v=""/>
    <s v=""/>
    <s v="longuepee domonique"/>
    <s v="Laruche"/>
    <s v="999999"/>
    <s v="XN091329575JB"/>
    <s v="N"/>
    <s v="Transport"/>
    <s v="N"/>
    <s v="S"/>
    <s v="NT"/>
    <n v="4.7869999999999999"/>
    <s v="16"/>
    <n v="8.6"/>
  </r>
  <r>
    <x v="4"/>
    <s v="0"/>
    <d v="2026-05-04T00:00:00"/>
    <s v="21320"/>
    <s v="75015"/>
    <s v=""/>
    <s v=""/>
    <s v="TRINCA Giancarlo"/>
    <s v="Laruche"/>
    <s v="999999"/>
    <s v="XN091366012JB"/>
    <s v="N"/>
    <s v="Transport"/>
    <s v="N"/>
    <s v="S"/>
    <s v="NT"/>
    <n v="0.05"/>
    <s v="16"/>
    <n v="7"/>
  </r>
  <r>
    <x v="4"/>
    <s v="0"/>
    <d v="2026-05-04T00:00:00"/>
    <s v="21320"/>
    <s v="35620"/>
    <s v=""/>
    <s v=""/>
    <s v="Le Berre Julien"/>
    <s v="Laruche"/>
    <s v="999999"/>
    <s v="XN091366851JB"/>
    <s v="N"/>
    <s v="Transport"/>
    <s v="N"/>
    <s v="S"/>
    <s v="NT"/>
    <n v="0.27"/>
    <s v="16"/>
    <n v="7"/>
  </r>
  <r>
    <x v="4"/>
    <s v="0"/>
    <d v="2026-05-04T00:00:00"/>
    <s v="21320"/>
    <s v="69870"/>
    <s v=""/>
    <s v=""/>
    <s v="DROIN Helene"/>
    <s v="Laruche"/>
    <s v="999999"/>
    <s v="XN091373398JB"/>
    <s v="N"/>
    <s v="Transport"/>
    <s v="N"/>
    <s v="S"/>
    <s v="NT"/>
    <n v="4.6379999999999999"/>
    <s v="16"/>
    <n v="8.6"/>
  </r>
  <r>
    <x v="4"/>
    <s v="0"/>
    <d v="2026-05-04T00:00:00"/>
    <s v="21320"/>
    <s v="69008"/>
    <s v=""/>
    <s v=""/>
    <s v="Eloundou Eleana"/>
    <s v="Laruche"/>
    <s v="999999"/>
    <s v="XN091386652JB"/>
    <s v="N"/>
    <s v="Transport"/>
    <s v="N"/>
    <s v="S"/>
    <s v="NT"/>
    <n v="4.6779999999999999"/>
    <s v="16"/>
    <n v="8.6"/>
  </r>
  <r>
    <x v="4"/>
    <s v="0"/>
    <d v="2026-05-04T00:00:00"/>
    <s v="21320"/>
    <s v="74400"/>
    <s v=""/>
    <s v=""/>
    <s v="Fournier Lucie"/>
    <s v="Laruche"/>
    <s v="999999"/>
    <s v="XN091740021JB"/>
    <s v="N"/>
    <s v="Transport"/>
    <s v="N"/>
    <s v="S"/>
    <s v="NT"/>
    <n v="4.532"/>
    <s v="16"/>
    <n v="8.6"/>
  </r>
  <r>
    <x v="4"/>
    <s v="0"/>
    <d v="2026-05-04T00:00:00"/>
    <s v="21320"/>
    <s v="74400"/>
    <s v=""/>
    <s v=""/>
    <s v="Fournier Lucie"/>
    <s v="Laruche"/>
    <s v="999999"/>
    <s v="XN091740021JB"/>
    <s v="N"/>
    <s v="Zones Difficiles d'accès"/>
    <s v="N"/>
    <m/>
    <s v="NT"/>
    <n v="0"/>
    <s v="16"/>
    <n v="5"/>
  </r>
  <r>
    <x v="4"/>
    <s v="0"/>
    <d v="2026-05-04T00:00:00"/>
    <s v="21320"/>
    <s v="30300"/>
    <s v=""/>
    <s v=""/>
    <s v="CHAUDON Nelson"/>
    <s v="Laruche"/>
    <s v="999999"/>
    <s v="XN091799248JB"/>
    <s v="N"/>
    <s v="Transport"/>
    <s v="N"/>
    <s v="S"/>
    <s v="NT"/>
    <n v="2.153"/>
    <s v="16"/>
    <n v="7.8"/>
  </r>
  <r>
    <x v="4"/>
    <s v="0"/>
    <d v="2026-05-04T00:00:00"/>
    <s v="21320"/>
    <s v="22800"/>
    <s v=""/>
    <s v=""/>
    <s v="Durand Antoine"/>
    <s v="Laruche"/>
    <s v="999999"/>
    <s v="XN091825098JB"/>
    <s v="N"/>
    <s v="Transport"/>
    <s v="N"/>
    <s v="S"/>
    <s v="NT"/>
    <n v="1.04"/>
    <s v="16"/>
    <n v="7.4"/>
  </r>
  <r>
    <x v="4"/>
    <s v="0"/>
    <d v="2026-05-04T00:00:00"/>
    <s v="21320"/>
    <s v="57070"/>
    <s v=""/>
    <s v=""/>
    <s v="El Bouari Nouralhouda"/>
    <s v="Laruche"/>
    <s v="999999"/>
    <s v="XN091856064JB"/>
    <s v="N"/>
    <s v="Transport"/>
    <s v="N"/>
    <s v="S"/>
    <s v="NT"/>
    <n v="0.39100000000000001"/>
    <s v="16"/>
    <n v="7"/>
  </r>
  <r>
    <x v="4"/>
    <s v="0"/>
    <d v="2026-05-04T00:00:00"/>
    <s v="21320"/>
    <s v="69004"/>
    <s v=""/>
    <s v=""/>
    <s v="PEREIRA Antoine"/>
    <s v="Laruche"/>
    <s v="999999"/>
    <s v="XN091857161JB"/>
    <s v="N"/>
    <s v="Transport"/>
    <s v="N"/>
    <s v="S"/>
    <s v="NT"/>
    <n v="3.008"/>
    <s v="16"/>
    <n v="8.1999999999999993"/>
  </r>
  <r>
    <x v="4"/>
    <s v="0"/>
    <d v="2026-05-04T00:00:00"/>
    <s v="21320"/>
    <s v="94150"/>
    <s v=""/>
    <s v=""/>
    <s v="SY-ALARY 120906 AFRETY EXP Azizah"/>
    <s v="Laruche"/>
    <s v="999999"/>
    <s v="XN091891432JB"/>
    <s v="N"/>
    <s v="Transport"/>
    <s v="N"/>
    <s v="S"/>
    <s v="NT"/>
    <n v="4.41"/>
    <s v="16"/>
    <n v="8.6"/>
  </r>
  <r>
    <x v="4"/>
    <s v="0"/>
    <d v="2026-05-04T00:00:00"/>
    <s v="21320"/>
    <s v="74400"/>
    <s v=""/>
    <s v=""/>
    <s v="Fournier Lucie"/>
    <s v="Laruche"/>
    <s v="999999"/>
    <s v="XN091892910JB"/>
    <s v="N"/>
    <s v="Transport"/>
    <s v="N"/>
    <s v="S"/>
    <s v="NT"/>
    <n v="0.11"/>
    <s v="16"/>
    <n v="7"/>
  </r>
  <r>
    <x v="4"/>
    <s v="0"/>
    <d v="2026-05-04T00:00:00"/>
    <s v="21320"/>
    <s v="74400"/>
    <s v=""/>
    <s v=""/>
    <s v="Fournier Lucie"/>
    <s v="Laruche"/>
    <s v="999999"/>
    <s v="XN091892910JB"/>
    <s v="N"/>
    <s v="Zones Difficiles d'accès"/>
    <s v="N"/>
    <m/>
    <s v="NT"/>
    <n v="0"/>
    <s v="16"/>
    <n v="5"/>
  </r>
  <r>
    <x v="4"/>
    <s v="0"/>
    <d v="2026-05-04T00:00:00"/>
    <s v="21320"/>
    <s v="92100"/>
    <s v=""/>
    <s v=""/>
    <s v="Chapaux patrick"/>
    <s v="Laruche"/>
    <s v="999999"/>
    <s v="XN091895553JB"/>
    <s v="N"/>
    <s v="Transport"/>
    <s v="N"/>
    <s v="S"/>
    <s v="NT"/>
    <n v="0.3"/>
    <s v="16"/>
    <n v="7"/>
  </r>
  <r>
    <x v="4"/>
    <s v="0"/>
    <d v="2026-05-04T00:00:00"/>
    <s v="21320"/>
    <s v="31470"/>
    <s v=""/>
    <s v=""/>
    <s v="Kouassi Deborah"/>
    <s v="Laruche"/>
    <s v="999999"/>
    <s v="XN091896307JB"/>
    <s v="N"/>
    <s v="Transport"/>
    <s v="N"/>
    <s v="S"/>
    <s v="NT"/>
    <n v="1.7"/>
    <s v="16"/>
    <n v="7.4"/>
  </r>
  <r>
    <x v="4"/>
    <s v="0"/>
    <d v="2026-05-04T00:00:00"/>
    <s v="21320"/>
    <s v="60180"/>
    <s v=""/>
    <s v=""/>
    <s v="MALONGA Laure"/>
    <s v="Laruche"/>
    <s v="999999"/>
    <s v="XN091897404JB"/>
    <s v="N"/>
    <s v="Transport"/>
    <s v="N"/>
    <s v="S"/>
    <s v="NT"/>
    <n v="2.15"/>
    <s v="16"/>
    <n v="7.8"/>
  </r>
  <r>
    <x v="4"/>
    <s v="0"/>
    <d v="2026-05-04T00:00:00"/>
    <s v="21320"/>
    <s v="76600"/>
    <s v=""/>
    <s v=""/>
    <s v="Moumbolou Mouele Linda"/>
    <s v="Laruche"/>
    <s v="999999"/>
    <s v="XN091898515JB"/>
    <s v="N"/>
    <s v="Transport"/>
    <s v="N"/>
    <s v="S"/>
    <s v="NT"/>
    <n v="2.9"/>
    <s v="16"/>
    <n v="7.8"/>
  </r>
  <r>
    <x v="4"/>
    <s v="0"/>
    <d v="2026-05-04T00:00:00"/>
    <s v="21320"/>
    <s v="98000"/>
    <s v=""/>
    <s v=""/>
    <s v="El Karout Hind"/>
    <s v="Laruche"/>
    <s v="999999"/>
    <s v="XN091899436JB"/>
    <s v="N"/>
    <s v="Transport"/>
    <s v="N"/>
    <s v="S"/>
    <s v="NT"/>
    <n v="4.6379999999999999"/>
    <s v="16"/>
    <n v="8.6"/>
  </r>
  <r>
    <x v="4"/>
    <s v="0"/>
    <d v="2026-05-04T00:00:00"/>
    <s v="21320"/>
    <s v="98000"/>
    <s v=""/>
    <s v=""/>
    <s v="El Karout Hind"/>
    <s v="Laruche"/>
    <s v="999999"/>
    <s v="XN091899436JB"/>
    <s v="N"/>
    <s v="Zones Difficiles d'accès"/>
    <s v="N"/>
    <m/>
    <s v="NT"/>
    <n v="0"/>
    <s v="16"/>
    <n v="5"/>
  </r>
  <r>
    <x v="4"/>
    <s v="0"/>
    <d v="2026-05-04T00:00:00"/>
    <s v="21320"/>
    <s v="72000"/>
    <s v=""/>
    <s v=""/>
    <s v="Dupont Sarah"/>
    <s v="Laruche"/>
    <s v="999999"/>
    <s v="XN091899820JB"/>
    <s v="N"/>
    <s v="Transport"/>
    <s v="N"/>
    <s v="S"/>
    <s v="NT"/>
    <n v="0.38900000000000001"/>
    <s v="16"/>
    <n v="7"/>
  </r>
  <r>
    <x v="4"/>
    <s v="0"/>
    <d v="2026-05-04T00:00:00"/>
    <s v="21320"/>
    <s v="98000"/>
    <s v=""/>
    <s v=""/>
    <s v="El Karout Hind"/>
    <s v="Laruche"/>
    <s v="999999"/>
    <s v="XN091900355JB"/>
    <s v="N"/>
    <s v="Transport"/>
    <s v="N"/>
    <s v="S"/>
    <s v="NT"/>
    <n v="4.6079999999999997"/>
    <s v="16"/>
    <n v="8.6"/>
  </r>
  <r>
    <x v="4"/>
    <s v="0"/>
    <d v="2026-05-04T00:00:00"/>
    <s v="21320"/>
    <s v="98000"/>
    <s v=""/>
    <s v=""/>
    <s v="El Karout Hind"/>
    <s v="Laruche"/>
    <s v="999999"/>
    <s v="XN091900355JB"/>
    <s v="N"/>
    <s v="Zones Difficiles d'accès"/>
    <s v="N"/>
    <m/>
    <s v="NT"/>
    <n v="0"/>
    <s v="16"/>
    <n v="5"/>
  </r>
  <r>
    <x v="4"/>
    <s v="0"/>
    <d v="2026-05-04T00:00:00"/>
    <s v="21320"/>
    <s v="59247"/>
    <s v=""/>
    <s v=""/>
    <s v="longuepee domonique"/>
    <s v="Laruche"/>
    <s v="999999"/>
    <s v="XN091906707JB"/>
    <s v="N"/>
    <s v="Transport"/>
    <s v="N"/>
    <s v="S"/>
    <s v="NT"/>
    <n v="6.4119999999999999"/>
    <s v="16"/>
    <n v="9.4"/>
  </r>
  <r>
    <x v="4"/>
    <s v="0"/>
    <d v="2026-05-05T00:00:00"/>
    <s v="21320"/>
    <s v="77700"/>
    <s v=""/>
    <s v=""/>
    <s v="ANTUNES ALEXANDRA ANA"/>
    <s v="Laruche"/>
    <s v="999999"/>
    <s v="XN092286885JB"/>
    <s v="N"/>
    <s v="Transport"/>
    <s v="N"/>
    <s v="S"/>
    <s v="NT"/>
    <n v="2.335"/>
    <s v="16"/>
    <n v="7.8"/>
  </r>
  <r>
    <x v="4"/>
    <s v="0"/>
    <d v="2026-05-05T00:00:00"/>
    <s v="21320"/>
    <s v="24750"/>
    <s v=""/>
    <s v=""/>
    <s v="Bonot Julien"/>
    <s v="Laruche"/>
    <s v="999999"/>
    <s v="XN092381988JB"/>
    <s v="N"/>
    <s v="Transport"/>
    <s v="N"/>
    <s v="S"/>
    <s v="NT"/>
    <n v="0.2"/>
    <s v="16"/>
    <n v="7"/>
  </r>
  <r>
    <x v="4"/>
    <s v="0"/>
    <d v="2026-05-05T00:00:00"/>
    <s v="21320"/>
    <s v="68740"/>
    <s v=""/>
    <s v=""/>
    <s v="DE SOUSA Sandra"/>
    <s v="Laruche"/>
    <s v="999999"/>
    <s v="XN092824068JB"/>
    <s v="N"/>
    <s v="Transport"/>
    <s v="N"/>
    <s v="S"/>
    <s v="NT"/>
    <n v="0.42"/>
    <s v="16"/>
    <n v="7"/>
  </r>
  <r>
    <x v="4"/>
    <s v="0"/>
    <d v="2026-05-06T00:00:00"/>
    <s v="21320"/>
    <s v="29280"/>
    <s v=""/>
    <s v=""/>
    <s v="RENAULT Marie Therese"/>
    <s v="Laruche"/>
    <s v="999999"/>
    <s v="XN093248509JB"/>
    <s v="N"/>
    <s v="Transport"/>
    <s v="N"/>
    <s v="S"/>
    <s v="NT"/>
    <n v="0.1"/>
    <s v="16"/>
    <n v="7"/>
  </r>
  <r>
    <x v="4"/>
    <s v="0"/>
    <d v="2026-05-06T00:00:00"/>
    <s v="21320"/>
    <s v="78200"/>
    <s v=""/>
    <s v=""/>
    <s v="Praxel Hexiona"/>
    <s v="Laruche"/>
    <s v="999999"/>
    <s v="XN093332484JB"/>
    <s v="N"/>
    <s v="Transport"/>
    <s v="N"/>
    <s v="S"/>
    <s v="NT"/>
    <n v="2.14"/>
    <s v="16"/>
    <n v="7.8"/>
  </r>
  <r>
    <x v="4"/>
    <s v="0"/>
    <d v="2026-05-06T00:00:00"/>
    <s v="21320"/>
    <s v="68150"/>
    <s v=""/>
    <s v=""/>
    <s v="Romanello Myriam"/>
    <s v="Laruche"/>
    <s v="999999"/>
    <s v="XN093365213JB"/>
    <s v="N"/>
    <s v="Transport"/>
    <s v="N"/>
    <s v="S"/>
    <s v="NT"/>
    <n v="0.59"/>
    <s v="16"/>
    <n v="7"/>
  </r>
  <r>
    <x v="4"/>
    <s v="0"/>
    <d v="2026-05-06T00:00:00"/>
    <s v="21320"/>
    <s v="06000"/>
    <s v=""/>
    <s v=""/>
    <s v="Basiuk Cecile"/>
    <s v="Laruche"/>
    <s v="999999"/>
    <s v="XN093366514JB"/>
    <s v="N"/>
    <s v="Transport"/>
    <s v="N"/>
    <s v="S"/>
    <s v="NT"/>
    <n v="8.968"/>
    <s v="16"/>
    <n v="10.199999999999999"/>
  </r>
  <r>
    <x v="4"/>
    <s v="0"/>
    <d v="2026-05-06T00:00:00"/>
    <s v="21320"/>
    <s v="76280"/>
    <s v=""/>
    <s v=""/>
    <s v="Merino Nina"/>
    <s v="Laruche"/>
    <s v="999999"/>
    <s v="XN093382110JB"/>
    <s v="N"/>
    <s v="Transport"/>
    <s v="N"/>
    <s v="S"/>
    <s v="NT"/>
    <n v="2.4359999999999999"/>
    <s v="16"/>
    <n v="7.8"/>
  </r>
  <r>
    <x v="4"/>
    <s v="0"/>
    <d v="2026-05-06T00:00:00"/>
    <s v="21320"/>
    <s v="37100"/>
    <s v=""/>
    <s v=""/>
    <s v="Ngusenge Marie ange cynthia"/>
    <s v="Laruche"/>
    <s v="999999"/>
    <s v="XN093438763JB"/>
    <s v="N"/>
    <s v="Transport"/>
    <s v="N"/>
    <s v="S"/>
    <s v="NT"/>
    <n v="2.9"/>
    <s v="16"/>
    <n v="7.8"/>
  </r>
  <r>
    <x v="4"/>
    <s v="0"/>
    <d v="2026-05-06T00:00:00"/>
    <s v="21320"/>
    <s v="75116"/>
    <s v=""/>
    <s v=""/>
    <s v="Grosman Karine"/>
    <s v="Laruche"/>
    <s v="999999"/>
    <s v="XN093533177JB"/>
    <s v="N"/>
    <s v="Transport"/>
    <s v="N"/>
    <s v="S"/>
    <s v="NT"/>
    <n v="4.6379999999999999"/>
    <s v="16"/>
    <n v="8.6"/>
  </r>
  <r>
    <x v="4"/>
    <s v="0"/>
    <d v="2026-05-06T00:00:00"/>
    <s v="21320"/>
    <s v="69330"/>
    <s v=""/>
    <s v=""/>
    <s v="rapsode pascal"/>
    <s v="Laruche"/>
    <s v="999999"/>
    <s v="XN093534901JB"/>
    <s v="N"/>
    <s v="Transport"/>
    <s v="N"/>
    <s v="S"/>
    <s v="NT"/>
    <n v="4.532"/>
    <s v="16"/>
    <n v="8.6"/>
  </r>
  <r>
    <x v="4"/>
    <s v="0"/>
    <d v="2026-05-07T00:00:00"/>
    <s v="21320"/>
    <s v="17440"/>
    <s v=""/>
    <s v=""/>
    <s v="Nyls Sophie"/>
    <s v="Laruche"/>
    <s v="999999"/>
    <s v="XN094035071JB"/>
    <s v="N"/>
    <s v="Transport"/>
    <s v="N"/>
    <s v="S"/>
    <s v="NT"/>
    <n v="0.18"/>
    <s v="16"/>
    <n v="7"/>
  </r>
  <r>
    <x v="4"/>
    <s v="0"/>
    <d v="2026-05-07T00:00:00"/>
    <s v="21320"/>
    <s v="74940"/>
    <s v=""/>
    <s v=""/>
    <s v="Boccas Guillaume"/>
    <s v="Laruche"/>
    <s v="999999"/>
    <s v="XN094234007JB"/>
    <s v="N"/>
    <s v="Transport"/>
    <s v="N"/>
    <s v="S"/>
    <s v="NT"/>
    <n v="4.7869999999999999"/>
    <s v="16"/>
    <n v="8.6"/>
  </r>
  <r>
    <x v="4"/>
    <s v="0"/>
    <d v="2026-05-07T00:00:00"/>
    <s v="21320"/>
    <s v="45400"/>
    <s v=""/>
    <s v=""/>
    <s v="EM¿SSEY-MBOKO Christie"/>
    <s v="Laruche"/>
    <s v="999999"/>
    <s v="XN094445037JB"/>
    <s v="N"/>
    <s v="Transport"/>
    <s v="N"/>
    <s v="S"/>
    <s v="NT"/>
    <n v="1.6"/>
    <s v="16"/>
    <n v="7.4"/>
  </r>
  <r>
    <x v="4"/>
    <s v="0"/>
    <d v="2026-05-07T00:00:00"/>
    <s v="21320"/>
    <s v="54420"/>
    <s v=""/>
    <s v=""/>
    <s v="COLLIN ERIC"/>
    <s v="Laruche"/>
    <s v="999999"/>
    <s v="XN094452585JB"/>
    <s v="N"/>
    <s v="Transport"/>
    <s v="N"/>
    <s v="S"/>
    <s v="NT"/>
    <n v="0.16"/>
    <s v="16"/>
    <n v="7"/>
  </r>
  <r>
    <x v="4"/>
    <s v="0"/>
    <d v="2026-05-11T00:00:00"/>
    <s v="21320"/>
    <s v="01200"/>
    <s v=""/>
    <s v=""/>
    <s v="Giudicelli Floriane"/>
    <s v="Laruche"/>
    <s v="999999"/>
    <s v="XN095585614JB"/>
    <s v="N"/>
    <s v="Transport"/>
    <s v="N"/>
    <s v="S"/>
    <s v="NT"/>
    <n v="0.31"/>
    <s v="16"/>
    <n v="7"/>
  </r>
  <r>
    <x v="4"/>
    <s v="0"/>
    <d v="2026-05-11T00:00:00"/>
    <s v="21320"/>
    <s v="93000"/>
    <s v=""/>
    <s v=""/>
    <s v="HAPI Emma"/>
    <s v="Laruche"/>
    <s v="999999"/>
    <s v="XN095587779JB"/>
    <s v="N"/>
    <s v="Transport"/>
    <s v="N"/>
    <s v="S"/>
    <s v="NT"/>
    <n v="2.5499999999999998"/>
    <s v="16"/>
    <n v="7.8"/>
  </r>
  <r>
    <x v="4"/>
    <s v="0"/>
    <d v="2026-05-11T00:00:00"/>
    <s v="21320"/>
    <s v="37000"/>
    <s v=""/>
    <s v=""/>
    <s v="BRUNET Aurelie"/>
    <s v="Laruche"/>
    <s v="999999"/>
    <s v="XN095600400JB"/>
    <s v="N"/>
    <s v="Transport"/>
    <s v="N"/>
    <s v="S"/>
    <s v="NT"/>
    <n v="1.6379999999999999"/>
    <s v="16"/>
    <n v="7.4"/>
  </r>
  <r>
    <x v="4"/>
    <s v="0"/>
    <d v="2026-05-11T00:00:00"/>
    <s v="21320"/>
    <s v="73300"/>
    <s v=""/>
    <s v=""/>
    <s v="Mandray Annie"/>
    <s v="Laruche"/>
    <s v="999999"/>
    <s v="XN095606416JB"/>
    <s v="N"/>
    <s v="Transport"/>
    <s v="N"/>
    <s v="S"/>
    <s v="NT"/>
    <n v="0.31"/>
    <s v="16"/>
    <n v="7"/>
  </r>
  <r>
    <x v="4"/>
    <s v="0"/>
    <d v="2026-05-11T00:00:00"/>
    <s v="21320"/>
    <s v="73300"/>
    <s v=""/>
    <s v=""/>
    <s v="Mandray Annie"/>
    <s v="Laruche"/>
    <s v="999999"/>
    <s v="XN095606416JB"/>
    <s v="N"/>
    <s v="Zones Difficiles d'accès"/>
    <s v="N"/>
    <m/>
    <s v="NT"/>
    <n v="0"/>
    <s v="16"/>
    <n v="5"/>
  </r>
  <r>
    <x v="4"/>
    <s v="0"/>
    <d v="2026-05-11T00:00:00"/>
    <s v="21320"/>
    <s v="75013"/>
    <s v=""/>
    <s v=""/>
    <s v="Kouzmina Marie"/>
    <s v="Laruche"/>
    <s v="999999"/>
    <s v="XN095731484JB"/>
    <s v="N"/>
    <s v="Transport"/>
    <s v="N"/>
    <s v="S"/>
    <s v="NT"/>
    <n v="0.05"/>
    <s v="16"/>
    <n v="7"/>
  </r>
  <r>
    <x v="4"/>
    <s v="0"/>
    <d v="2026-05-11T00:00:00"/>
    <s v="21320"/>
    <s v="59800"/>
    <s v=""/>
    <s v=""/>
    <s v="SANTIN Eleonore"/>
    <s v="Laruche"/>
    <s v="999999"/>
    <s v="XN095734622JB"/>
    <s v="N"/>
    <s v="Transport"/>
    <s v="N"/>
    <s v="S"/>
    <s v="NT"/>
    <n v="6.2729999999999997"/>
    <s v="16"/>
    <n v="9.4"/>
  </r>
  <r>
    <x v="4"/>
    <s v="0"/>
    <d v="2026-05-11T00:00:00"/>
    <s v="21320"/>
    <s v="92200"/>
    <s v=""/>
    <s v=""/>
    <s v="Ruellan Jacqueline"/>
    <s v="Laruche"/>
    <s v="999999"/>
    <s v="XN095737632JB"/>
    <s v="N"/>
    <s v="Transport"/>
    <s v="N"/>
    <s v="S"/>
    <s v="NT"/>
    <n v="28.71"/>
    <s v="16"/>
    <n v="18.2"/>
  </r>
  <r>
    <x v="4"/>
    <s v="0"/>
    <d v="2026-05-11T00:00:00"/>
    <s v="21320"/>
    <s v="92200"/>
    <s v=""/>
    <s v=""/>
    <s v="Ruellan Jacqueline"/>
    <s v="Laruche"/>
    <s v="999999"/>
    <s v="XN095737632JB"/>
    <s v="N"/>
    <s v="Supplement Manutention"/>
    <s v="N"/>
    <m/>
    <s v="NT"/>
    <n v="0"/>
    <s v="16"/>
    <n v="6"/>
  </r>
  <r>
    <x v="4"/>
    <s v="0"/>
    <d v="2026-05-11T00:00:00"/>
    <s v="21320"/>
    <s v="78810"/>
    <s v=""/>
    <s v=""/>
    <s v="Vaudour Pierrick"/>
    <s v="Laruche"/>
    <s v="999999"/>
    <s v="XN095755110JB"/>
    <s v="N"/>
    <s v="Transport"/>
    <s v="N"/>
    <s v="S"/>
    <s v="NT"/>
    <n v="4.8959999999999999"/>
    <s v="16"/>
    <n v="8.6"/>
  </r>
  <r>
    <x v="4"/>
    <s v="0"/>
    <d v="2026-05-11T00:00:00"/>
    <s v="21320"/>
    <s v="86340"/>
    <s v=""/>
    <s v=""/>
    <s v="Garcia Evelyne"/>
    <s v="Laruche"/>
    <s v="999999"/>
    <s v="XN095762929JB"/>
    <s v="N"/>
    <s v="Transport"/>
    <s v="N"/>
    <s v="S"/>
    <s v="NT"/>
    <n v="4.6779999999999999"/>
    <s v="16"/>
    <n v="8.6"/>
  </r>
  <r>
    <x v="4"/>
    <s v="0"/>
    <d v="2026-05-11T00:00:00"/>
    <s v="21320"/>
    <s v="11620"/>
    <s v=""/>
    <s v=""/>
    <s v="LOT Eric"/>
    <s v="Laruche"/>
    <s v="999999"/>
    <s v="XN095781154JB"/>
    <s v="N"/>
    <s v="Transport"/>
    <s v="N"/>
    <s v="S"/>
    <s v="NT"/>
    <n v="0.06"/>
    <s v="16"/>
    <n v="7"/>
  </r>
  <r>
    <x v="4"/>
    <s v="0"/>
    <d v="2026-05-11T00:00:00"/>
    <s v="21320"/>
    <s v="11620"/>
    <s v=""/>
    <s v=""/>
    <s v="LOT Eric"/>
    <s v="Laruche"/>
    <s v="999999"/>
    <s v="XN095781154JB"/>
    <s v="N"/>
    <s v="Zones Difficiles d'accès"/>
    <s v="N"/>
    <m/>
    <s v="NT"/>
    <n v="0"/>
    <s v="16"/>
    <n v="5"/>
  </r>
  <r>
    <x v="4"/>
    <s v="0"/>
    <d v="2026-05-11T00:00:00"/>
    <s v="21320"/>
    <s v="31400"/>
    <s v=""/>
    <s v=""/>
    <s v="Cosson Antoine"/>
    <s v="Laruche"/>
    <s v="999999"/>
    <s v="XN095805607JB"/>
    <s v="N"/>
    <s v="Transport"/>
    <s v="N"/>
    <s v="S"/>
    <s v="NT"/>
    <n v="0.08"/>
    <s v="16"/>
    <n v="7"/>
  </r>
  <r>
    <x v="4"/>
    <s v="0"/>
    <d v="2026-05-11T00:00:00"/>
    <s v="21320"/>
    <s v="13010"/>
    <s v=""/>
    <s v=""/>
    <s v="Mazzolini Manon"/>
    <s v="Laruche"/>
    <s v="999999"/>
    <s v="XN095806749JB"/>
    <s v="N"/>
    <s v="Transport"/>
    <s v="N"/>
    <s v="S"/>
    <s v="NT"/>
    <n v="2.944"/>
    <s v="16"/>
    <n v="7.8"/>
  </r>
  <r>
    <x v="4"/>
    <s v="0"/>
    <d v="2026-05-11T00:00:00"/>
    <s v="21320"/>
    <s v="44800"/>
    <s v=""/>
    <s v=""/>
    <s v="Poirier Maelle"/>
    <s v="Laruche"/>
    <s v="999999"/>
    <s v="XN095809419JB"/>
    <s v="N"/>
    <s v="Transport"/>
    <s v="N"/>
    <s v="S"/>
    <s v="NT"/>
    <n v="2.4060000000000001"/>
    <s v="16"/>
    <n v="7.8"/>
  </r>
  <r>
    <x v="4"/>
    <s v="0"/>
    <d v="2026-05-11T00:00:00"/>
    <s v="21320"/>
    <s v="31170"/>
    <s v=""/>
    <s v=""/>
    <s v="Fages Nathalie"/>
    <s v="Laruche"/>
    <s v="999999"/>
    <s v="XN095846005JB"/>
    <s v="N"/>
    <s v="Transport"/>
    <s v="N"/>
    <s v="S"/>
    <s v="NT"/>
    <n v="1.512"/>
    <s v="16"/>
    <n v="7.4"/>
  </r>
  <r>
    <x v="4"/>
    <s v="0"/>
    <d v="2026-05-11T00:00:00"/>
    <s v="21320"/>
    <s v="92130"/>
    <s v=""/>
    <s v=""/>
    <s v="LAINE Bruno"/>
    <s v="Laruche"/>
    <s v="999999"/>
    <s v="XN095847788JB"/>
    <s v="N"/>
    <s v="Transport"/>
    <s v="N"/>
    <s v="S"/>
    <s v="NT"/>
    <n v="2.2000000000000002"/>
    <s v="16"/>
    <n v="7.8"/>
  </r>
  <r>
    <x v="4"/>
    <s v="0"/>
    <d v="2026-05-11T00:00:00"/>
    <s v="21320"/>
    <s v="92320"/>
    <s v=""/>
    <s v=""/>
    <s v="Hamard-Lecoq Helene"/>
    <s v="Laruche"/>
    <s v="999999"/>
    <s v="XN096178886JB"/>
    <s v="N"/>
    <s v="Transport"/>
    <s v="N"/>
    <s v="S"/>
    <s v="NT"/>
    <n v="4.6379999999999999"/>
    <s v="16"/>
    <n v="8.6"/>
  </r>
  <r>
    <x v="4"/>
    <s v="0"/>
    <d v="2026-05-11T00:00:00"/>
    <s v="21320"/>
    <s v="78220"/>
    <s v=""/>
    <s v=""/>
    <s v="Takennit Laura"/>
    <s v="Laruche"/>
    <s v="999999"/>
    <s v="XN096181531JB"/>
    <s v="N"/>
    <s v="Transport"/>
    <s v="N"/>
    <s v="S"/>
    <s v="NT"/>
    <n v="4.6379999999999999"/>
    <s v="16"/>
    <n v="8.6"/>
  </r>
  <r>
    <x v="4"/>
    <s v="0"/>
    <d v="2026-05-11T00:00:00"/>
    <s v="21320"/>
    <s v="21800"/>
    <s v=""/>
    <s v=""/>
    <s v="VAN KLAVEREN Nicolas"/>
    <s v="Laruche"/>
    <s v="999999"/>
    <s v="XN096220941JB"/>
    <s v="N"/>
    <s v="Transport"/>
    <s v="N"/>
    <s v="S"/>
    <s v="ND"/>
    <n v="0.8"/>
    <s v="16"/>
    <n v="7"/>
  </r>
  <r>
    <x v="4"/>
    <s v="0"/>
    <d v="2026-05-11T00:00:00"/>
    <s v="21320"/>
    <s v="32230"/>
    <s v=""/>
    <s v=""/>
    <s v="Hansma Jetske"/>
    <s v="Laruche"/>
    <s v="999999"/>
    <s v="XN096222647JB"/>
    <s v="N"/>
    <s v="Transport"/>
    <s v="N"/>
    <s v="S"/>
    <s v="NT"/>
    <n v="0.41"/>
    <s v="16"/>
    <n v="7"/>
  </r>
  <r>
    <x v="4"/>
    <s v="0"/>
    <d v="2026-05-12T00:00:00"/>
    <s v="21320"/>
    <s v="93110"/>
    <s v=""/>
    <s v=""/>
    <s v="BETINI Helene"/>
    <s v="Laruche"/>
    <s v="999999"/>
    <s v="XN096645359JB"/>
    <s v="N"/>
    <s v="Transport"/>
    <s v="N"/>
    <s v="S"/>
    <s v="NT"/>
    <n v="4.532"/>
    <s v="16"/>
    <n v="8.6"/>
  </r>
  <r>
    <x v="4"/>
    <s v="0"/>
    <d v="2026-05-12T00:00:00"/>
    <s v="21320"/>
    <s v="83170"/>
    <s v=""/>
    <s v=""/>
    <s v="Faure Michael"/>
    <s v="Laruche"/>
    <s v="999999"/>
    <s v="XN096647329JB"/>
    <s v="N"/>
    <s v="Transport"/>
    <s v="N"/>
    <s v="S"/>
    <s v="NT"/>
    <n v="0.14000000000000001"/>
    <s v="16"/>
    <n v="7"/>
  </r>
  <r>
    <x v="4"/>
    <s v="0"/>
    <d v="2026-05-12T00:00:00"/>
    <s v="21320"/>
    <s v="49650"/>
    <s v=""/>
    <s v=""/>
    <s v="Boucq Margot"/>
    <s v="Laruche"/>
    <s v="999999"/>
    <s v="XN096658556JB"/>
    <s v="N"/>
    <s v="Transport"/>
    <s v="N"/>
    <s v="S"/>
    <s v="NT"/>
    <n v="0.31"/>
    <s v="16"/>
    <n v="7"/>
  </r>
  <r>
    <x v="4"/>
    <s v="0"/>
    <d v="2026-05-12T00:00:00"/>
    <s v="21320"/>
    <s v="35000"/>
    <s v=""/>
    <s v=""/>
    <s v="Fontaine Claire"/>
    <s v="Laruche"/>
    <s v="999999"/>
    <s v="XN096675917JB"/>
    <s v="N"/>
    <s v="Transport"/>
    <s v="N"/>
    <s v="S"/>
    <s v="NT"/>
    <n v="4.7430000000000003"/>
    <s v="16"/>
    <n v="8.6"/>
  </r>
  <r>
    <x v="4"/>
    <s v="0"/>
    <d v="2026-05-12T00:00:00"/>
    <s v="21320"/>
    <s v="78530"/>
    <s v=""/>
    <s v=""/>
    <s v="Mougel Laurent"/>
    <s v="Laruche"/>
    <s v="999999"/>
    <s v="XN096748251JB"/>
    <s v="N"/>
    <s v="Transport"/>
    <s v="N"/>
    <s v="S"/>
    <s v="NT"/>
    <n v="0.94"/>
    <s v="16"/>
    <n v="7"/>
  </r>
  <r>
    <x v="4"/>
    <s v="0"/>
    <d v="2026-05-12T00:00:00"/>
    <s v="21320"/>
    <s v="38300"/>
    <s v=""/>
    <s v=""/>
    <s v="Boulangerie berthet Franck"/>
    <s v="Laruche"/>
    <s v="999999"/>
    <s v="XN096835208JB"/>
    <s v="N"/>
    <s v="Transport"/>
    <s v="N"/>
    <s v="S"/>
    <s v="NT"/>
    <n v="0.63400000000000001"/>
    <s v="16"/>
    <n v="7"/>
  </r>
  <r>
    <x v="4"/>
    <s v="0"/>
    <d v="2026-05-12T00:00:00"/>
    <s v="21320"/>
    <s v="25310"/>
    <s v=""/>
    <s v=""/>
    <s v="ANDRASIK CARPENT Sylvie"/>
    <s v="Laruche"/>
    <s v="999999"/>
    <s v="XN096900895JB"/>
    <s v="N"/>
    <s v="Transport"/>
    <s v="N"/>
    <s v="S"/>
    <s v="NT"/>
    <n v="2.86"/>
    <s v="16"/>
    <n v="7.8"/>
  </r>
  <r>
    <x v="4"/>
    <s v="0"/>
    <d v="2026-05-12T00:00:00"/>
    <s v="21320"/>
    <s v="04100"/>
    <s v=""/>
    <s v=""/>
    <s v="Urbin Monique"/>
    <s v="Laruche"/>
    <s v="999999"/>
    <s v="XN096910694JB"/>
    <s v="N"/>
    <s v="Transport"/>
    <s v="N"/>
    <s v="S"/>
    <s v="NT"/>
    <n v="0.61"/>
    <s v="16"/>
    <n v="7"/>
  </r>
  <r>
    <x v="4"/>
    <s v="0"/>
    <d v="2026-05-13T00:00:00"/>
    <s v="21320"/>
    <s v="75116"/>
    <s v=""/>
    <s v=""/>
    <s v="Bucelle Claire"/>
    <s v="Laruche"/>
    <s v="999999"/>
    <s v="XN097411528JB"/>
    <s v="N"/>
    <s v="Transport"/>
    <s v="N"/>
    <s v="S"/>
    <s v="NT"/>
    <n v="6.4119999999999999"/>
    <s v="16"/>
    <n v="9.4"/>
  </r>
  <r>
    <x v="4"/>
    <s v="0"/>
    <d v="2026-05-13T00:00:00"/>
    <s v="21320"/>
    <s v="91730"/>
    <s v=""/>
    <s v=""/>
    <s v="de LUCA Sylvie"/>
    <s v="Laruche"/>
    <s v="999999"/>
    <s v="XN097426624JB"/>
    <s v="N"/>
    <s v="Transport"/>
    <s v="N"/>
    <s v="S"/>
    <s v="NT"/>
    <n v="3.74"/>
    <s v="16"/>
    <n v="8.1999999999999993"/>
  </r>
  <r>
    <x v="4"/>
    <s v="0"/>
    <d v="2026-05-13T00:00:00"/>
    <s v="21320"/>
    <s v="67150"/>
    <s v=""/>
    <s v=""/>
    <s v="DE BELLIS Pierre"/>
    <s v="Laruche"/>
    <s v="999999"/>
    <s v="XN097427942JB"/>
    <s v="N"/>
    <s v="Transport"/>
    <s v="N"/>
    <s v="S"/>
    <s v="NT"/>
    <n v="0.61"/>
    <s v="16"/>
    <n v="7"/>
  </r>
  <r>
    <x v="4"/>
    <s v="0"/>
    <d v="2026-05-13T00:00:00"/>
    <s v="21320"/>
    <s v="28110"/>
    <s v=""/>
    <s v=""/>
    <s v="Villiaumey Gregory"/>
    <s v="Laruche"/>
    <s v="999999"/>
    <s v="XN097436330JB"/>
    <s v="N"/>
    <s v="Transport"/>
    <s v="N"/>
    <s v="S"/>
    <s v="NT"/>
    <n v="3.008"/>
    <s v="16"/>
    <n v="8.1999999999999993"/>
  </r>
  <r>
    <x v="4"/>
    <s v="0"/>
    <d v="2026-05-13T00:00:00"/>
    <s v="21320"/>
    <s v="92300"/>
    <s v=""/>
    <s v=""/>
    <s v="Celia Schmerber"/>
    <s v="Laruche"/>
    <s v="999999"/>
    <s v="XN097524666JB"/>
    <s v="N"/>
    <s v="Transport"/>
    <s v="N"/>
    <s v="S"/>
    <s v="NT"/>
    <n v="1.488"/>
    <s v="16"/>
    <n v="7.4"/>
  </r>
  <r>
    <x v="4"/>
    <s v="0"/>
    <d v="2026-05-13T00:00:00"/>
    <s v="21320"/>
    <s v="13008"/>
    <s v=""/>
    <s v=""/>
    <s v="Saiman Benjamin"/>
    <s v="Laruche"/>
    <s v="999999"/>
    <s v="XN097539419JB"/>
    <s v="N"/>
    <s v="Transport"/>
    <s v="N"/>
    <s v="S"/>
    <s v="NT"/>
    <n v="2.153"/>
    <s v="16"/>
    <n v="7.8"/>
  </r>
  <r>
    <x v="4"/>
    <s v="0"/>
    <d v="2026-05-13T00:00:00"/>
    <s v="21320"/>
    <s v="85690"/>
    <s v=""/>
    <s v=""/>
    <s v="Grima Florent"/>
    <s v="Laruche"/>
    <s v="999999"/>
    <s v="XN097540235JB"/>
    <s v="N"/>
    <s v="Transport"/>
    <s v="N"/>
    <s v="S"/>
    <s v="NT"/>
    <n v="2.153"/>
    <s v="16"/>
    <n v="7.8"/>
  </r>
  <r>
    <x v="4"/>
    <s v="0"/>
    <d v="2026-05-13T00:00:00"/>
    <s v="21320"/>
    <s v="74310"/>
    <s v=""/>
    <s v=""/>
    <s v="Poisson Monique"/>
    <s v="Laruche"/>
    <s v="999999"/>
    <s v="XN097693660JB"/>
    <s v="N"/>
    <s v="Transport"/>
    <s v="N"/>
    <s v="S"/>
    <s v="NT"/>
    <n v="4.6779999999999999"/>
    <s v="16"/>
    <n v="8.6"/>
  </r>
  <r>
    <x v="4"/>
    <s v="0"/>
    <d v="2026-05-13T00:00:00"/>
    <s v="21320"/>
    <s v="74310"/>
    <s v=""/>
    <s v=""/>
    <s v="Poisson Monique"/>
    <s v="Laruche"/>
    <s v="999999"/>
    <s v="XN097693660JB"/>
    <s v="N"/>
    <s v="Zones Difficiles d'accès"/>
    <s v="N"/>
    <m/>
    <s v="NT"/>
    <n v="0"/>
    <s v="16"/>
    <n v="5"/>
  </r>
  <r>
    <x v="4"/>
    <s v="0"/>
    <d v="2026-05-15T00:00:00"/>
    <s v="21320"/>
    <s v="75011"/>
    <s v=""/>
    <s v=""/>
    <s v="Hyun sumin"/>
    <s v="Laruche"/>
    <s v="999999"/>
    <s v="XN098398448JB"/>
    <s v="N"/>
    <s v="Transport"/>
    <s v="N"/>
    <s v="S"/>
    <s v="NT"/>
    <n v="0.16"/>
    <s v="16"/>
    <n v="7"/>
  </r>
  <r>
    <x v="4"/>
    <s v="0"/>
    <d v="2026-05-15T00:00:00"/>
    <s v="21320"/>
    <s v="75011"/>
    <s v=""/>
    <s v=""/>
    <s v="Hyun sumin"/>
    <s v="Laruche"/>
    <s v="999999"/>
    <s v="XN098398448JB"/>
    <s v="N"/>
    <s v="Supplement Retour Expediteur"/>
    <s v="N"/>
    <m/>
    <s v="NT"/>
    <n v="0"/>
    <s v="16"/>
    <n v="9"/>
  </r>
  <r>
    <x v="4"/>
    <s v="0"/>
    <d v="2026-05-15T00:00:00"/>
    <s v="21320"/>
    <s v="66280"/>
    <s v=""/>
    <s v=""/>
    <s v="PASCAREL SABINE"/>
    <s v="Laruche"/>
    <s v="999999"/>
    <s v="XN098399616JB"/>
    <s v="N"/>
    <s v="Transport"/>
    <s v="N"/>
    <s v="S"/>
    <s v="NT"/>
    <n v="14.872"/>
    <s v="16"/>
    <n v="12.6"/>
  </r>
  <r>
    <x v="4"/>
    <s v="0"/>
    <d v="2026-05-15T00:00:00"/>
    <s v="21320"/>
    <s v="57600"/>
    <s v=""/>
    <s v=""/>
    <s v="Mocnik Rachel"/>
    <s v="Laruche"/>
    <s v="999999"/>
    <s v="XN098608359JB"/>
    <s v="N"/>
    <s v="Transport"/>
    <s v="N"/>
    <s v="S"/>
    <s v="NT"/>
    <n v="0.96"/>
    <s v="16"/>
    <n v="7"/>
  </r>
  <r>
    <x v="4"/>
    <s v="0"/>
    <d v="2026-05-15T00:00:00"/>
    <s v="21320"/>
    <s v="86200"/>
    <s v=""/>
    <s v=""/>
    <s v="Charlot Audrey"/>
    <s v="Laruche"/>
    <s v="999999"/>
    <s v="XN098638024JB"/>
    <s v="N"/>
    <s v="Transport"/>
    <s v="N"/>
    <s v="S"/>
    <s v="NT"/>
    <n v="0.42"/>
    <s v="16"/>
    <n v="7"/>
  </r>
  <r>
    <x v="4"/>
    <s v="0"/>
    <d v="2026-05-15T00:00:00"/>
    <s v="21320"/>
    <s v="77380"/>
    <s v=""/>
    <s v=""/>
    <s v="DE LA GARE PHARMACIE"/>
    <s v="Laruche"/>
    <s v="999999"/>
    <s v="XN098697773JB"/>
    <s v="N"/>
    <s v="Transport"/>
    <s v="N"/>
    <s v="S"/>
    <s v="NT"/>
    <n v="2.4"/>
    <s v="16"/>
    <n v="7.8"/>
  </r>
  <r>
    <x v="4"/>
    <s v="0"/>
    <d v="2026-05-15T00:00:00"/>
    <s v="21320"/>
    <s v="75014"/>
    <s v=""/>
    <s v=""/>
    <s v="Brigitte Dje Ahou"/>
    <s v="Laruche"/>
    <s v="999999"/>
    <s v="XN098715962JB"/>
    <s v="N"/>
    <s v="Transport"/>
    <s v="N"/>
    <s v="S"/>
    <s v="NT"/>
    <n v="1.6"/>
    <s v="16"/>
    <n v="7.4"/>
  </r>
  <r>
    <x v="4"/>
    <s v="0"/>
    <d v="2026-05-15T00:00:00"/>
    <s v="21320"/>
    <s v="92290"/>
    <s v=""/>
    <s v=""/>
    <s v="MABIT Peter"/>
    <s v="Laruche"/>
    <s v="999999"/>
    <s v="XN098733008JB"/>
    <s v="N"/>
    <s v="Transport"/>
    <s v="N"/>
    <s v="S"/>
    <s v="NT"/>
    <n v="0.76"/>
    <s v="16"/>
    <n v="7"/>
  </r>
  <r>
    <x v="4"/>
    <s v="0"/>
    <d v="2026-05-15T00:00:00"/>
    <s v="21320"/>
    <s v="91730"/>
    <s v=""/>
    <s v=""/>
    <s v="de LUCA Sylvie"/>
    <s v="Laruche"/>
    <s v="999999"/>
    <s v="XN098745669JB"/>
    <s v="N"/>
    <s v="Transport"/>
    <s v="N"/>
    <s v="S"/>
    <s v="NT"/>
    <n v="2.85"/>
    <s v="16"/>
    <n v="7.8"/>
  </r>
  <r>
    <x v="4"/>
    <s v="0"/>
    <d v="2026-05-15T00:00:00"/>
    <s v="21320"/>
    <s v="83500"/>
    <s v=""/>
    <s v=""/>
    <s v="Holdrinet Marie"/>
    <s v="Laruche"/>
    <s v="999999"/>
    <s v="XN098750037JB"/>
    <s v="N"/>
    <s v="Transport"/>
    <s v="N"/>
    <s v="S"/>
    <s v="NT"/>
    <n v="1.7"/>
    <s v="16"/>
    <n v="7.4"/>
  </r>
  <r>
    <x v="4"/>
    <s v="0"/>
    <d v="2026-05-15T00:00:00"/>
    <s v="21320"/>
    <s v="78800"/>
    <s v=""/>
    <s v=""/>
    <s v="BECHAUD David"/>
    <s v="Laruche"/>
    <s v="999999"/>
    <s v="XN098750655JB"/>
    <s v="N"/>
    <s v="Transport"/>
    <s v="N"/>
    <s v="S"/>
    <s v="NT"/>
    <n v="0.52"/>
    <s v="16"/>
    <n v="7"/>
  </r>
  <r>
    <x v="4"/>
    <s v="0"/>
    <d v="2026-05-15T00:00:00"/>
    <s v="21320"/>
    <s v="95580"/>
    <s v=""/>
    <s v=""/>
    <s v="Gruny Helena"/>
    <s v="Laruche"/>
    <s v="999999"/>
    <s v="XN098751457JB"/>
    <s v="N"/>
    <s v="Transport"/>
    <s v="N"/>
    <s v="S"/>
    <s v="NT"/>
    <n v="0.85"/>
    <s v="16"/>
    <n v="7"/>
  </r>
  <r>
    <x v="4"/>
    <s v="0"/>
    <d v="2026-05-15T00:00:00"/>
    <s v="21320"/>
    <s v="02700"/>
    <s v=""/>
    <s v=""/>
    <s v="Eicheldinger Maryse"/>
    <s v="Laruche"/>
    <s v="999999"/>
    <s v="XN098752545JB"/>
    <s v="N"/>
    <s v="Transport"/>
    <s v="N"/>
    <s v="S"/>
    <s v="NT"/>
    <n v="1.583"/>
    <s v="16"/>
    <n v="7.4"/>
  </r>
  <r>
    <x v="4"/>
    <s v="0"/>
    <d v="2026-05-18T00:00:00"/>
    <s v="21320"/>
    <s v="75014"/>
    <s v=""/>
    <s v=""/>
    <s v="Benyounes Samia"/>
    <s v="Laruche"/>
    <s v="999999"/>
    <s v="XN099556220JB"/>
    <s v="N"/>
    <s v="Transport"/>
    <s v="N"/>
    <s v="S"/>
    <s v="NT"/>
    <n v="1.45"/>
    <s v="16"/>
    <n v="7.4"/>
  </r>
  <r>
    <x v="4"/>
    <s v="0"/>
    <d v="2026-05-18T00:00:00"/>
    <s v="21320"/>
    <s v="92350"/>
    <s v=""/>
    <s v=""/>
    <s v="SARDOUK Assya"/>
    <s v="Laruche"/>
    <s v="999999"/>
    <s v="XN099556975JB"/>
    <s v="N"/>
    <s v="Transport"/>
    <s v="N"/>
    <s v="S"/>
    <s v="NT"/>
    <n v="7.0000000000000007E-2"/>
    <s v="16"/>
    <n v="7"/>
  </r>
  <r>
    <x v="4"/>
    <s v="0"/>
    <d v="2026-05-18T00:00:00"/>
    <s v="21320"/>
    <s v="95370"/>
    <s v=""/>
    <s v=""/>
    <s v="Carpentier Marine"/>
    <s v="Laruche"/>
    <s v="999999"/>
    <s v="XN099558764JB"/>
    <s v="N"/>
    <s v="Transport"/>
    <s v="N"/>
    <s v="S"/>
    <s v="NT"/>
    <n v="1.8360000000000001"/>
    <s v="16"/>
    <n v="7.4"/>
  </r>
  <r>
    <x v="4"/>
    <s v="0"/>
    <d v="2026-05-18T00:00:00"/>
    <s v="21320"/>
    <s v="95370"/>
    <s v=""/>
    <s v=""/>
    <s v="Carpentier Marine"/>
    <s v="Laruche"/>
    <s v="999999"/>
    <s v="XN099558764JB"/>
    <s v="N"/>
    <s v="Supplement Retour Expediteur"/>
    <s v="N"/>
    <m/>
    <s v="NT"/>
    <n v="0"/>
    <s v="16"/>
    <n v="9"/>
  </r>
  <r>
    <x v="4"/>
    <s v="0"/>
    <d v="2026-05-18T00:00:00"/>
    <s v="21320"/>
    <s v="77300"/>
    <s v=""/>
    <s v=""/>
    <s v="De Marco Nathalie"/>
    <s v="Laruche"/>
    <s v="999999"/>
    <s v="XN099575467JB"/>
    <s v="N"/>
    <s v="Transport"/>
    <s v="N"/>
    <s v="S"/>
    <s v="NT"/>
    <n v="0.25"/>
    <s v="16"/>
    <n v="7"/>
  </r>
  <r>
    <x v="4"/>
    <s v="0"/>
    <d v="2026-05-18T00:00:00"/>
    <s v="21320"/>
    <s v="34270"/>
    <s v=""/>
    <s v=""/>
    <s v="Tolofua Christopher"/>
    <s v="Laruche"/>
    <s v="999999"/>
    <s v="XN099586102JB"/>
    <s v="N"/>
    <s v="Transport"/>
    <s v="N"/>
    <s v="S"/>
    <s v="NT"/>
    <n v="2.3199999999999998"/>
    <s v="16"/>
    <n v="7.8"/>
  </r>
  <r>
    <x v="4"/>
    <s v="0"/>
    <d v="2026-05-18T00:00:00"/>
    <s v="21320"/>
    <s v="68640"/>
    <s v=""/>
    <s v=""/>
    <s v="Duse Cathy"/>
    <s v="Laruche"/>
    <s v="999999"/>
    <s v="XN099588939JB"/>
    <s v="N"/>
    <s v="Transport"/>
    <s v="N"/>
    <s v="S"/>
    <s v="NT"/>
    <n v="0.28000000000000003"/>
    <s v="16"/>
    <n v="7"/>
  </r>
  <r>
    <x v="4"/>
    <s v="0"/>
    <d v="2026-05-18T00:00:00"/>
    <s v="21320"/>
    <s v="78800"/>
    <s v=""/>
    <s v=""/>
    <s v="BECHAUD David"/>
    <s v="Laruche"/>
    <s v="999999"/>
    <s v="XN099593681JB"/>
    <s v="N"/>
    <s v="Transport"/>
    <s v="N"/>
    <s v="S"/>
    <s v="NT"/>
    <n v="1.07"/>
    <s v="16"/>
    <n v="7.4"/>
  </r>
  <r>
    <x v="4"/>
    <s v="0"/>
    <d v="2026-05-18T00:00:00"/>
    <s v="21320"/>
    <s v="69009"/>
    <s v=""/>
    <s v=""/>
    <s v="Sagna Christele"/>
    <s v="Laruche"/>
    <s v="999999"/>
    <s v="XN099599375JB"/>
    <s v="N"/>
    <s v="Transport"/>
    <s v="N"/>
    <s v="S"/>
    <s v="NT"/>
    <n v="1.6"/>
    <s v="16"/>
    <n v="7.4"/>
  </r>
  <r>
    <x v="4"/>
    <s v="0"/>
    <d v="2026-05-18T00:00:00"/>
    <s v="21320"/>
    <s v="92290"/>
    <s v=""/>
    <s v=""/>
    <s v="ALLAVO Laurelle"/>
    <s v="Laruche"/>
    <s v="999999"/>
    <s v="XN099602012JB"/>
    <s v="N"/>
    <s v="Transport"/>
    <s v="N"/>
    <s v="S"/>
    <s v="NT"/>
    <n v="3.1"/>
    <s v="16"/>
    <n v="8.1999999999999993"/>
  </r>
  <r>
    <x v="4"/>
    <s v="0"/>
    <d v="2026-05-18T00:00:00"/>
    <s v="21320"/>
    <s v="59235"/>
    <s v=""/>
    <s v=""/>
    <s v="VIAENE CELINE"/>
    <s v="Laruche"/>
    <s v="999999"/>
    <s v="XN099821809JB"/>
    <s v="N"/>
    <s v="Transport"/>
    <s v="N"/>
    <s v="S"/>
    <s v="NT"/>
    <n v="2.52"/>
    <s v="16"/>
    <n v="7.8"/>
  </r>
  <r>
    <x v="4"/>
    <s v="0"/>
    <d v="2026-05-18T00:00:00"/>
    <s v="21320"/>
    <s v="75009"/>
    <s v=""/>
    <s v=""/>
    <s v="AUTREUX CAMILLE"/>
    <s v="Laruche"/>
    <s v="999999"/>
    <s v="XN099863525JB"/>
    <s v="N"/>
    <s v="Transport"/>
    <s v="N"/>
    <s v="S"/>
    <s v="NT"/>
    <n v="0.11"/>
    <s v="16"/>
    <n v="7"/>
  </r>
  <r>
    <x v="4"/>
    <s v="0"/>
    <d v="2026-05-18T00:00:00"/>
    <s v="21320"/>
    <s v="75016"/>
    <s v=""/>
    <s v=""/>
    <s v="Thomas de Villeneuve"/>
    <s v="Laruche"/>
    <s v="999999"/>
    <s v="XN099946392JB"/>
    <s v="N"/>
    <s v="Transport"/>
    <s v="N"/>
    <s v="S"/>
    <s v="NT"/>
    <n v="1.508"/>
    <s v="16"/>
    <n v="7.4"/>
  </r>
  <r>
    <x v="4"/>
    <s v="0"/>
    <d v="2026-05-18T00:00:00"/>
    <s v="21320"/>
    <s v="91630"/>
    <s v=""/>
    <s v=""/>
    <s v="Borde Nadege"/>
    <s v="Laruche"/>
    <s v="999999"/>
    <s v="XN099979121JB"/>
    <s v="N"/>
    <s v="Transport"/>
    <s v="N"/>
    <s v="S"/>
    <s v="NT"/>
    <n v="0.28000000000000003"/>
    <s v="16"/>
    <n v="7"/>
  </r>
  <r>
    <x v="4"/>
    <s v="0"/>
    <d v="2026-05-18T00:00:00"/>
    <s v="21320"/>
    <s v="75001"/>
    <s v=""/>
    <s v=""/>
    <s v="Guez Oliver"/>
    <s v="Laruche"/>
    <s v="999999"/>
    <s v="XN099991683JB"/>
    <s v="N"/>
    <s v="Transport"/>
    <s v="N"/>
    <s v="S"/>
    <s v="NT"/>
    <n v="0.77"/>
    <s v="16"/>
    <n v="7"/>
  </r>
  <r>
    <x v="4"/>
    <s v="0"/>
    <d v="2026-05-19T00:00:00"/>
    <s v="21320"/>
    <s v="34740"/>
    <s v=""/>
    <s v=""/>
    <s v="DERIVRY PATRICIA"/>
    <s v="Laruche"/>
    <s v="999999"/>
    <s v="XN100496344JB"/>
    <s v="N"/>
    <s v="Transport"/>
    <s v="N"/>
    <s v="S"/>
    <s v="NT"/>
    <n v="3.51"/>
    <s v="16"/>
    <n v="8.1999999999999993"/>
  </r>
  <r>
    <x v="4"/>
    <s v="0"/>
    <d v="2026-05-19T00:00:00"/>
    <s v="21320"/>
    <s v="13640"/>
    <s v=""/>
    <s v=""/>
    <s v="LOPEZ MARJORIE"/>
    <s v="Laruche"/>
    <s v="999999"/>
    <s v="XN100498305JB"/>
    <s v="N"/>
    <s v="Transport"/>
    <s v="N"/>
    <s v="S"/>
    <s v="NT"/>
    <n v="3.51"/>
    <s v="16"/>
    <n v="8.1999999999999993"/>
  </r>
  <r>
    <x v="4"/>
    <s v="0"/>
    <d v="2026-05-19T00:00:00"/>
    <s v="21320"/>
    <s v="06530"/>
    <s v=""/>
    <s v=""/>
    <s v="Hanley Chloe"/>
    <s v="Laruche"/>
    <s v="999999"/>
    <s v="XN100826125JB"/>
    <s v="N"/>
    <s v="Transport"/>
    <s v="N"/>
    <s v="S"/>
    <s v="NT"/>
    <n v="0.02"/>
    <s v="16"/>
    <n v="7"/>
  </r>
  <r>
    <x v="4"/>
    <s v="0"/>
    <d v="2026-05-19T00:00:00"/>
    <s v="21320"/>
    <s v="06530"/>
    <s v=""/>
    <s v=""/>
    <s v="Hanley Chloe"/>
    <s v="Laruche"/>
    <s v="999999"/>
    <s v="XN100826125JB"/>
    <s v="N"/>
    <s v="Zones Difficiles d'accès"/>
    <s v="N"/>
    <m/>
    <s v="NT"/>
    <n v="0"/>
    <s v="16"/>
    <n v="5"/>
  </r>
  <r>
    <x v="4"/>
    <s v="0"/>
    <d v="2026-05-19T00:00:00"/>
    <s v="21320"/>
    <s v="75015"/>
    <s v=""/>
    <s v=""/>
    <s v="Meritan Charlotte"/>
    <s v="Laruche"/>
    <s v="999999"/>
    <s v="XN100871708JB"/>
    <s v="N"/>
    <s v="Transport"/>
    <s v="N"/>
    <s v="S"/>
    <s v="NT"/>
    <n v="4.6779999999999999"/>
    <s v="16"/>
    <n v="8.6"/>
  </r>
  <r>
    <x v="5"/>
    <s v="2"/>
    <d v="2026-05-19T00:00:00"/>
    <s v="21320"/>
    <s v="75016"/>
    <s v=""/>
    <s v=""/>
    <s v="Cavalcaselle Eu"/>
    <s v="#25734"/>
    <s v="999999"/>
    <s v="XN101055649JB"/>
    <s v="N"/>
    <s v="Transport"/>
    <s v="N"/>
    <s v="S"/>
    <s v="NT"/>
    <n v="3"/>
    <s v="16"/>
    <n v="7.8"/>
  </r>
  <r>
    <x v="4"/>
    <s v="0"/>
    <d v="2026-05-20T00:00:00"/>
    <s v="21320"/>
    <s v="80340"/>
    <s v=""/>
    <s v=""/>
    <s v="Pascale Les Nereides"/>
    <s v="Laruche"/>
    <s v="999999"/>
    <s v="XN101272555JB"/>
    <s v="N"/>
    <s v="Transport"/>
    <s v="N"/>
    <s v="S"/>
    <s v="NT"/>
    <n v="0.28000000000000003"/>
    <s v="16"/>
    <n v="7"/>
  </r>
  <r>
    <x v="4"/>
    <s v="0"/>
    <d v="2026-05-20T00:00:00"/>
    <s v="21320"/>
    <s v="75010"/>
    <s v=""/>
    <s v=""/>
    <s v="Amaddeo Pascale"/>
    <s v="Laruche"/>
    <s v="999999"/>
    <s v="XN101281852JB"/>
    <s v="N"/>
    <s v="Transport"/>
    <s v="N"/>
    <s v="S"/>
    <s v="NT"/>
    <n v="0.15"/>
    <s v="16"/>
    <n v="7"/>
  </r>
  <r>
    <x v="4"/>
    <s v="0"/>
    <d v="2026-05-20T00:00:00"/>
    <s v="21320"/>
    <s v="13630"/>
    <s v=""/>
    <s v=""/>
    <s v="KAPPESMélanie"/>
    <s v="EXP20260422-2714055"/>
    <s v="999999"/>
    <s v="XN101331324JB"/>
    <s v="N"/>
    <s v="Transport"/>
    <s v="N"/>
    <s v="S"/>
    <s v="NT"/>
    <n v="10.08"/>
    <s v="16"/>
    <n v="11"/>
  </r>
  <r>
    <x v="4"/>
    <s v="0"/>
    <d v="2026-05-20T00:00:00"/>
    <s v="21320"/>
    <s v="33110"/>
    <s v=""/>
    <s v=""/>
    <s v="Boudia Marie"/>
    <s v="Laruche"/>
    <s v="999999"/>
    <s v="XN101406708JB"/>
    <s v="N"/>
    <s v="Transport"/>
    <s v="N"/>
    <s v="S"/>
    <s v="NT"/>
    <n v="0.4"/>
    <s v="16"/>
    <n v="7"/>
  </r>
  <r>
    <x v="4"/>
    <s v="0"/>
    <d v="2026-05-20T00:00:00"/>
    <s v="21320"/>
    <s v="59247"/>
    <s v=""/>
    <s v=""/>
    <s v="longuepee domonique"/>
    <s v="Laruche"/>
    <s v="999999"/>
    <s v="XN101465343JB"/>
    <s v="N"/>
    <s v="Transport"/>
    <s v="N"/>
    <s v="S"/>
    <s v="NT"/>
    <n v="4.7869999999999999"/>
    <s v="16"/>
    <n v="8.6"/>
  </r>
  <r>
    <x v="4"/>
    <s v="0"/>
    <d v="2026-05-20T00:00:00"/>
    <s v="21320"/>
    <s v="44340"/>
    <s v=""/>
    <s v=""/>
    <s v="NOWACZYK Catherine"/>
    <s v="Laruche"/>
    <s v="999999"/>
    <s v="XN101667181JB"/>
    <s v="N"/>
    <s v="Transport"/>
    <s v="N"/>
    <s v="S"/>
    <s v="NT"/>
    <n v="4.532"/>
    <s v="16"/>
    <n v="8.6"/>
  </r>
  <r>
    <x v="4"/>
    <s v="0"/>
    <d v="2026-05-20T00:00:00"/>
    <s v="21320"/>
    <s v="14000"/>
    <s v=""/>
    <s v=""/>
    <s v="BLOT JORDAN"/>
    <s v="Laruche"/>
    <s v="999999"/>
    <s v="XN101680466JB"/>
    <s v="N"/>
    <s v="Transport"/>
    <s v="N"/>
    <s v="S"/>
    <s v="NT"/>
    <n v="4.4640000000000004"/>
    <s v="16"/>
    <n v="8.6"/>
  </r>
  <r>
    <x v="4"/>
    <s v="0"/>
    <d v="2026-05-21T00:00:00"/>
    <s v="21320"/>
    <s v="42660"/>
    <s v=""/>
    <s v=""/>
    <s v="Charreyre Catherine"/>
    <s v="Laruche"/>
    <s v="999999"/>
    <s v="XN102114652JB"/>
    <s v="N"/>
    <s v="Transport"/>
    <s v="N"/>
    <s v="S"/>
    <s v="NT"/>
    <n v="4.532"/>
    <s v="16"/>
    <n v="8.6"/>
  </r>
  <r>
    <x v="4"/>
    <s v="0"/>
    <d v="2026-05-21T00:00:00"/>
    <s v="21320"/>
    <s v="42660"/>
    <s v=""/>
    <s v=""/>
    <s v="Charreyre Catherine"/>
    <s v="Laruche"/>
    <s v="999999"/>
    <s v="XN102114652JB"/>
    <s v="N"/>
    <s v="Zones Difficiles d'accès"/>
    <s v="N"/>
    <m/>
    <s v="NT"/>
    <n v="0"/>
    <s v="16"/>
    <n v="5"/>
  </r>
  <r>
    <x v="4"/>
    <s v="0"/>
    <d v="2026-05-21T00:00:00"/>
    <s v="21320"/>
    <s v="89150"/>
    <s v=""/>
    <s v=""/>
    <s v="MANIERE-LEVEQUE Anne-Marie"/>
    <s v="Laruche"/>
    <s v="999999"/>
    <s v="XN102114900JB"/>
    <s v="N"/>
    <s v="Transport"/>
    <s v="N"/>
    <s v="S"/>
    <s v="NR"/>
    <n v="4.532"/>
    <s v="16"/>
    <n v="8.6"/>
  </r>
  <r>
    <x v="4"/>
    <s v="0"/>
    <d v="2026-05-21T00:00:00"/>
    <s v="21320"/>
    <s v="56600"/>
    <s v=""/>
    <s v=""/>
    <s v="Le Berre Camille"/>
    <s v="Laruche"/>
    <s v="999999"/>
    <s v="XN102114992JB"/>
    <s v="N"/>
    <s v="Transport"/>
    <s v="N"/>
    <s v="S"/>
    <s v="NT"/>
    <n v="0.05"/>
    <s v="16"/>
    <n v="7"/>
  </r>
  <r>
    <x v="4"/>
    <s v="0"/>
    <d v="2026-05-21T00:00:00"/>
    <s v="21320"/>
    <s v="29600"/>
    <s v=""/>
    <s v=""/>
    <s v="COZIC Jacqueline"/>
    <s v="Laruche"/>
    <s v="999999"/>
    <s v="XN102116755JB"/>
    <s v="N"/>
    <s v="Transport"/>
    <s v="N"/>
    <s v="S"/>
    <s v="NT"/>
    <n v="7.0000000000000007E-2"/>
    <s v="16"/>
    <n v="7"/>
  </r>
  <r>
    <x v="4"/>
    <s v="0"/>
    <d v="2026-05-21T00:00:00"/>
    <s v="21320"/>
    <s v="84800"/>
    <s v=""/>
    <s v=""/>
    <s v="Touati Lorenzo"/>
    <s v="Laruche"/>
    <s v="999999"/>
    <s v="XN102149342JB"/>
    <s v="N"/>
    <s v="Transport"/>
    <s v="N"/>
    <s v="S"/>
    <s v="NT"/>
    <n v="0.1"/>
    <s v="16"/>
    <n v="7"/>
  </r>
  <r>
    <x v="4"/>
    <s v="0"/>
    <d v="2026-05-21T00:00:00"/>
    <s v="21320"/>
    <s v="67500"/>
    <s v=""/>
    <s v=""/>
    <s v="BEAUSEJOUR Alyson"/>
    <s v="Laruche"/>
    <s v="999999"/>
    <s v="XN102159353JB"/>
    <s v="N"/>
    <s v="Transport"/>
    <s v="N"/>
    <s v="S"/>
    <s v="NT"/>
    <n v="1.6"/>
    <s v="16"/>
    <n v="7.4"/>
  </r>
  <r>
    <x v="4"/>
    <s v="0"/>
    <d v="2026-05-21T00:00:00"/>
    <s v="21320"/>
    <s v="06410"/>
    <s v=""/>
    <s v=""/>
    <s v="BALAGUERO Gilles"/>
    <s v="Laruche"/>
    <s v="999999"/>
    <s v="XN102160095JB"/>
    <s v="N"/>
    <s v="Transport"/>
    <s v="N"/>
    <s v="S"/>
    <s v="NT"/>
    <n v="2.0299999999999998"/>
    <s v="16"/>
    <n v="7.8"/>
  </r>
  <r>
    <x v="4"/>
    <s v="0"/>
    <d v="2026-05-21T00:00:00"/>
    <s v="21320"/>
    <s v="35700"/>
    <s v=""/>
    <s v=""/>
    <s v="Sidibe Diatto"/>
    <s v="Laruche"/>
    <s v="999999"/>
    <s v="XN102183508JB"/>
    <s v="N"/>
    <s v="Transport"/>
    <s v="N"/>
    <s v="S"/>
    <s v="NT"/>
    <n v="1.488"/>
    <s v="16"/>
    <n v="7.4"/>
  </r>
  <r>
    <x v="4"/>
    <s v="0"/>
    <d v="2026-05-21T00:00:00"/>
    <s v="21320"/>
    <s v="13630"/>
    <s v=""/>
    <s v=""/>
    <s v="KAPPES Melanie"/>
    <s v="Laruche"/>
    <s v="999999"/>
    <s v="XN102424359JB"/>
    <s v="N"/>
    <s v="Transport"/>
    <s v="N"/>
    <s v="S"/>
    <s v="NT"/>
    <n v="0.2"/>
    <s v="16"/>
    <n v="7"/>
  </r>
  <r>
    <x v="4"/>
    <s v="0"/>
    <d v="2026-05-21T00:00:00"/>
    <s v="21320"/>
    <s v="40530"/>
    <s v=""/>
    <s v=""/>
    <s v="Favarin Anne-Cecile"/>
    <s v="Laruche"/>
    <s v="999999"/>
    <s v="XN102455617JB"/>
    <s v="N"/>
    <s v="Transport"/>
    <s v="N"/>
    <s v="S"/>
    <s v="NT"/>
    <n v="0.42"/>
    <s v="16"/>
    <n v="7"/>
  </r>
  <r>
    <x v="4"/>
    <s v="0"/>
    <d v="2026-05-22T00:00:00"/>
    <s v="21320"/>
    <s v="82000"/>
    <s v=""/>
    <s v=""/>
    <s v="DELCLOS Philippe"/>
    <s v="Laruche"/>
    <s v="999999"/>
    <s v="XN102778484JB"/>
    <s v="N"/>
    <s v="Transport"/>
    <s v="N"/>
    <s v="S"/>
    <s v="NT"/>
    <n v="0.11"/>
    <s v="16"/>
    <n v="7"/>
  </r>
  <r>
    <x v="4"/>
    <s v="0"/>
    <d v="2026-05-22T00:00:00"/>
    <s v="21320"/>
    <s v="92430"/>
    <s v=""/>
    <s v=""/>
    <s v="GUENIN AURORE"/>
    <s v="Laruche"/>
    <s v="999999"/>
    <s v="XN102783705JB"/>
    <s v="N"/>
    <s v="Transport"/>
    <s v="N"/>
    <s v="S"/>
    <s v="NT"/>
    <n v="4.6379999999999999"/>
    <s v="16"/>
    <n v="8.6"/>
  </r>
  <r>
    <x v="4"/>
    <s v="0"/>
    <d v="2026-05-22T00:00:00"/>
    <s v="21320"/>
    <s v="41350"/>
    <s v=""/>
    <s v=""/>
    <s v="DHALLUIN MARC"/>
    <s v="Laruche"/>
    <s v="999999"/>
    <s v="XN102785834JB"/>
    <s v="N"/>
    <s v="Transport"/>
    <s v="N"/>
    <s v="S"/>
    <s v="NT"/>
    <n v="4.266"/>
    <s v="16"/>
    <n v="8.6"/>
  </r>
  <r>
    <x v="4"/>
    <s v="0"/>
    <d v="2026-05-22T00:00:00"/>
    <s v="21320"/>
    <s v="37000"/>
    <s v=""/>
    <s v=""/>
    <s v="BRUNET Aurelie"/>
    <s v="Laruche"/>
    <s v="999999"/>
    <s v="XN102787645JB"/>
    <s v="N"/>
    <s v="Transport"/>
    <s v="N"/>
    <s v="S"/>
    <s v="NT"/>
    <n v="1.508"/>
    <s v="16"/>
    <n v="7.4"/>
  </r>
  <r>
    <x v="4"/>
    <s v="0"/>
    <d v="2026-05-22T00:00:00"/>
    <s v="21320"/>
    <s v="74330"/>
    <s v=""/>
    <s v=""/>
    <s v="PARA VITAL"/>
    <s v="Laruche"/>
    <s v="999999"/>
    <s v="XN102796545JB"/>
    <s v="N"/>
    <s v="Transport"/>
    <s v="N"/>
    <s v="S"/>
    <s v="NT"/>
    <n v="15.163"/>
    <s v="16"/>
    <n v="13"/>
  </r>
  <r>
    <x v="4"/>
    <s v="0"/>
    <d v="2026-05-22T00:00:00"/>
    <s v="21320"/>
    <s v="31210"/>
    <s v=""/>
    <s v=""/>
    <s v="ROUBARDEAU Frederic"/>
    <s v="Laruche"/>
    <s v="999999"/>
    <s v="XN102820235JB"/>
    <s v="N"/>
    <s v="Transport"/>
    <s v="N"/>
    <s v="S"/>
    <s v="NT"/>
    <n v="0.52"/>
    <s v="16"/>
    <n v="7"/>
  </r>
  <r>
    <x v="4"/>
    <s v="0"/>
    <d v="2026-05-22T00:00:00"/>
    <s v="21320"/>
    <s v="93300"/>
    <s v=""/>
    <s v=""/>
    <s v="prophete Shelda"/>
    <s v="Laruche"/>
    <s v="999999"/>
    <s v="XN102820862JB"/>
    <s v="N"/>
    <s v="Transport"/>
    <s v="N"/>
    <s v="S"/>
    <s v="NT"/>
    <n v="1.583"/>
    <s v="16"/>
    <n v="7.4"/>
  </r>
  <r>
    <x v="4"/>
    <s v="0"/>
    <d v="2026-05-22T00:00:00"/>
    <s v="21320"/>
    <s v="62580"/>
    <s v=""/>
    <s v=""/>
    <s v="Lagache Francois"/>
    <s v="Laruche"/>
    <s v="999999"/>
    <s v="XN102821911JB"/>
    <s v="N"/>
    <s v="Transport"/>
    <s v="N"/>
    <s v="S"/>
    <s v="NT"/>
    <n v="0.42"/>
    <s v="16"/>
    <n v="7"/>
  </r>
  <r>
    <x v="4"/>
    <s v="0"/>
    <d v="2026-05-22T00:00:00"/>
    <s v="21320"/>
    <s v="29000"/>
    <s v=""/>
    <s v=""/>
    <s v="Boscher Helene"/>
    <s v="Laruche"/>
    <s v="999999"/>
    <s v="XN102822191JB"/>
    <s v="N"/>
    <s v="Transport"/>
    <s v="N"/>
    <s v="S"/>
    <s v="NT"/>
    <n v="0.42"/>
    <s v="16"/>
    <n v="7"/>
  </r>
  <r>
    <x v="4"/>
    <s v="0"/>
    <d v="2026-05-22T00:00:00"/>
    <s v="21320"/>
    <s v="13011"/>
    <s v=""/>
    <s v=""/>
    <s v="2757490"/>
    <s v="LOGISTIQUE"/>
    <s v="999999"/>
    <s v="XN102933453JB"/>
    <s v="N"/>
    <s v="Transport"/>
    <s v="N"/>
    <s v="S"/>
    <s v="NT"/>
    <n v="6"/>
    <s v="16"/>
    <n v="9"/>
  </r>
  <r>
    <x v="4"/>
    <s v="0"/>
    <d v="2026-05-22T00:00:00"/>
    <s v="21320"/>
    <s v="22620"/>
    <s v=""/>
    <s v=""/>
    <s v="Pee Emilie"/>
    <s v="Laruche"/>
    <s v="999999"/>
    <s v="XN102936401JB"/>
    <s v="N"/>
    <s v="Transport"/>
    <s v="N"/>
    <s v="S"/>
    <s v="NT"/>
    <n v="4.7869999999999999"/>
    <s v="16"/>
    <n v="8.6"/>
  </r>
  <r>
    <x v="4"/>
    <s v="0"/>
    <d v="2026-05-22T00:00:00"/>
    <s v="21320"/>
    <s v="95300"/>
    <s v=""/>
    <s v=""/>
    <s v="Ey Angelique"/>
    <s v="Laruche"/>
    <s v="999999"/>
    <s v="XN102947903JB"/>
    <s v="N"/>
    <s v="Transport"/>
    <s v="N"/>
    <s v="S"/>
    <s v="NT"/>
    <n v="0.21"/>
    <s v="16"/>
    <n v="7"/>
  </r>
  <r>
    <x v="4"/>
    <s v="0"/>
    <d v="2026-05-22T00:00:00"/>
    <s v="21320"/>
    <s v="54530"/>
    <s v=""/>
    <s v=""/>
    <s v="Smara kheira"/>
    <s v="Laruche"/>
    <s v="999999"/>
    <s v="XN102948183JB"/>
    <s v="N"/>
    <s v="Transport"/>
    <s v="N"/>
    <s v="S"/>
    <s v="NT"/>
    <n v="0.64"/>
    <s v="16"/>
    <n v="7"/>
  </r>
  <r>
    <x v="4"/>
    <s v="0"/>
    <d v="2026-05-22T00:00:00"/>
    <s v="21320"/>
    <s v="22450"/>
    <s v=""/>
    <s v=""/>
    <s v="EVEN Marie"/>
    <s v="Laruche"/>
    <s v="999999"/>
    <s v="XN102948585JB"/>
    <s v="N"/>
    <s v="Transport"/>
    <s v="N"/>
    <s v="S"/>
    <s v="NT"/>
    <n v="0.42"/>
    <s v="16"/>
    <n v="7"/>
  </r>
  <r>
    <x v="4"/>
    <s v="0"/>
    <d v="2026-05-22T00:00:00"/>
    <s v="21320"/>
    <s v="57430"/>
    <s v=""/>
    <s v=""/>
    <s v="Kaiser Blandine"/>
    <s v="Laruche"/>
    <s v="999999"/>
    <s v="XN102964402JB"/>
    <s v="N"/>
    <s v="Transport"/>
    <s v="N"/>
    <s v="S"/>
    <s v="NT"/>
    <n v="0.3"/>
    <s v="16"/>
    <n v="7"/>
  </r>
  <r>
    <x v="4"/>
    <s v="0"/>
    <d v="2026-05-22T00:00:00"/>
    <s v="21320"/>
    <s v="28000"/>
    <s v=""/>
    <s v=""/>
    <s v="Letartre Angelique"/>
    <s v="Laruche"/>
    <s v="999999"/>
    <s v="XN102966624JB"/>
    <s v="N"/>
    <s v="Transport"/>
    <s v="N"/>
    <s v="S"/>
    <s v="NT"/>
    <n v="2.2400000000000002"/>
    <s v="16"/>
    <n v="7.8"/>
  </r>
  <r>
    <x v="4"/>
    <s v="0"/>
    <d v="2026-05-22T00:00:00"/>
    <s v="21320"/>
    <s v="29790"/>
    <s v=""/>
    <s v=""/>
    <s v="DENIS Ghislaine"/>
    <s v="Laruche"/>
    <s v="999999"/>
    <s v="XN102967240JB"/>
    <s v="N"/>
    <s v="Transport"/>
    <s v="N"/>
    <s v="S"/>
    <s v="NT"/>
    <n v="0.08"/>
    <s v="16"/>
    <n v="7"/>
  </r>
  <r>
    <x v="4"/>
    <s v="0"/>
    <d v="2026-05-22T00:00:00"/>
    <s v="21320"/>
    <s v="33520"/>
    <s v=""/>
    <s v=""/>
    <s v="Schlosser Renaud"/>
    <s v="Laruche"/>
    <s v="999999"/>
    <s v="XN102967457JB"/>
    <s v="N"/>
    <s v="Transport"/>
    <s v="N"/>
    <s v="S"/>
    <s v="NT"/>
    <n v="0.42"/>
    <s v="16"/>
    <n v="7"/>
  </r>
  <r>
    <x v="4"/>
    <s v="0"/>
    <d v="2026-05-22T00:00:00"/>
    <s v="21320"/>
    <s v="24110"/>
    <s v=""/>
    <s v=""/>
    <s v="JAFFRELOT Erwan"/>
    <s v="Laruche"/>
    <s v="999999"/>
    <s v="XN102968245JB"/>
    <s v="N"/>
    <s v="Transport"/>
    <s v="N"/>
    <s v="S"/>
    <s v="NT"/>
    <n v="0.41"/>
    <s v="16"/>
    <n v="7"/>
  </r>
  <r>
    <x v="4"/>
    <s v="0"/>
    <d v="2026-05-22T00:00:00"/>
    <s v="21320"/>
    <s v="26400"/>
    <s v=""/>
    <s v=""/>
    <s v="FERRATIER Stephane"/>
    <s v="Laruche"/>
    <s v="999999"/>
    <s v="XN102968965JB"/>
    <s v="N"/>
    <s v="Transport"/>
    <s v="N"/>
    <s v="S"/>
    <s v="NT"/>
    <n v="0.41"/>
    <s v="16"/>
    <n v="7"/>
  </r>
  <r>
    <x v="4"/>
    <s v="0"/>
    <d v="2026-05-22T00:00:00"/>
    <s v="21320"/>
    <s v="07130"/>
    <s v=""/>
    <s v=""/>
    <s v="CHASSON Pascale"/>
    <s v="Laruche"/>
    <s v="999999"/>
    <s v="XN102971010JB"/>
    <s v="N"/>
    <s v="Transport"/>
    <s v="N"/>
    <s v="S"/>
    <s v="NT"/>
    <n v="0.31"/>
    <s v="16"/>
    <n v="7"/>
  </r>
  <r>
    <x v="4"/>
    <s v="0"/>
    <d v="2026-05-22T00:00:00"/>
    <s v="21320"/>
    <s v="93370"/>
    <s v=""/>
    <s v=""/>
    <s v="Allouche Yaffa"/>
    <s v="Laruche"/>
    <s v="999999"/>
    <s v="XN102978415JB"/>
    <s v="N"/>
    <s v="Transport"/>
    <s v="N"/>
    <s v="S"/>
    <s v="NT"/>
    <n v="1.33"/>
    <s v="16"/>
    <n v="7.4"/>
  </r>
  <r>
    <x v="4"/>
    <s v="0"/>
    <d v="2026-05-22T00:00:00"/>
    <s v="21320"/>
    <s v="68127"/>
    <s v=""/>
    <s v=""/>
    <s v="TRABER Melanie"/>
    <s v="Laruche"/>
    <s v="999999"/>
    <s v="XN102979543JB"/>
    <s v="N"/>
    <s v="Transport"/>
    <s v="N"/>
    <s v="S"/>
    <s v="NT"/>
    <n v="0.42"/>
    <s v="16"/>
    <n v="7"/>
  </r>
  <r>
    <x v="4"/>
    <s v="0"/>
    <d v="2026-05-22T00:00:00"/>
    <s v="21320"/>
    <s v="81000"/>
    <s v=""/>
    <s v=""/>
    <s v="BERNARD BEATRICE"/>
    <s v="Laruche"/>
    <s v="999999"/>
    <s v="XN102980436JB"/>
    <s v="N"/>
    <s v="Transport"/>
    <s v="N"/>
    <s v="S"/>
    <s v="NT"/>
    <n v="4.266"/>
    <s v="16"/>
    <n v="8.6"/>
  </r>
  <r>
    <x v="4"/>
    <s v="0"/>
    <d v="2026-05-22T00:00:00"/>
    <s v="21320"/>
    <s v="74890"/>
    <s v=""/>
    <s v=""/>
    <s v="LESAGE Alexis"/>
    <s v="Laruche"/>
    <s v="999999"/>
    <s v="XN103025432JB"/>
    <s v="N"/>
    <s v="Transport"/>
    <s v="N"/>
    <s v="S"/>
    <s v="NT"/>
    <n v="0.82"/>
    <s v="16"/>
    <n v="7"/>
  </r>
  <r>
    <x v="4"/>
    <s v="0"/>
    <d v="2026-05-22T00:00:00"/>
    <s v="21320"/>
    <s v="60690"/>
    <s v=""/>
    <s v=""/>
    <s v="Frantschi Fabien"/>
    <s v="Laruche"/>
    <s v="999999"/>
    <s v="XN103056854JB"/>
    <s v="N"/>
    <s v="Transport"/>
    <s v="N"/>
    <s v="S"/>
    <s v="NT"/>
    <n v="0.3"/>
    <s v="16"/>
    <n v="7"/>
  </r>
  <r>
    <x v="4"/>
    <s v="0"/>
    <d v="2026-05-22T00:00:00"/>
    <s v="21320"/>
    <s v="37220"/>
    <s v=""/>
    <s v=""/>
    <s v="Descamps Isabelle"/>
    <s v="Laruche"/>
    <s v="999999"/>
    <s v="XN103057069JB"/>
    <s v="N"/>
    <s v="Transport"/>
    <s v="N"/>
    <s v="S"/>
    <s v="NT"/>
    <n v="0.21"/>
    <s v="16"/>
    <n v="7"/>
  </r>
  <r>
    <x v="4"/>
    <s v="0"/>
    <d v="2026-05-22T00:00:00"/>
    <s v="21320"/>
    <s v="78160"/>
    <s v=""/>
    <s v=""/>
    <s v="Thibeaud Aubin"/>
    <s v="Laruche"/>
    <s v="999999"/>
    <s v="XN103057228JB"/>
    <s v="N"/>
    <s v="Transport"/>
    <s v="N"/>
    <s v="S"/>
    <s v="NT"/>
    <n v="2.65"/>
    <s v="16"/>
    <n v="7.8"/>
  </r>
  <r>
    <x v="4"/>
    <s v="0"/>
    <d v="2026-05-22T00:00:00"/>
    <s v="21320"/>
    <s v="43200"/>
    <s v=""/>
    <s v=""/>
    <s v="Mounier Benjamin"/>
    <s v="Laruche"/>
    <s v="999999"/>
    <s v="XN103091621JB"/>
    <s v="N"/>
    <s v="Transport"/>
    <s v="N"/>
    <s v="S"/>
    <s v="NT"/>
    <n v="0.42"/>
    <s v="16"/>
    <n v="7"/>
  </r>
  <r>
    <x v="4"/>
    <s v="0"/>
    <d v="2026-05-22T00:00:00"/>
    <s v="21320"/>
    <s v="29480"/>
    <s v=""/>
    <s v=""/>
    <s v="Penduff Bernard"/>
    <s v="Laruche"/>
    <s v="999999"/>
    <s v="XN103108211JB"/>
    <s v="N"/>
    <s v="Transport"/>
    <s v="N"/>
    <s v="S"/>
    <s v="NT"/>
    <n v="0.24"/>
    <s v="16"/>
    <n v="7"/>
  </r>
  <r>
    <x v="4"/>
    <s v="0"/>
    <d v="2026-05-22T00:00:00"/>
    <s v="21320"/>
    <s v="33200"/>
    <s v=""/>
    <s v=""/>
    <s v="SEPTIER ANTOINE"/>
    <s v="Laruche"/>
    <s v="999999"/>
    <s v="XN103109367JB"/>
    <s v="N"/>
    <s v="Transport"/>
    <s v="N"/>
    <s v="S"/>
    <s v="NT"/>
    <n v="0.42"/>
    <s v="16"/>
    <n v="7"/>
  </r>
  <r>
    <x v="4"/>
    <s v="0"/>
    <d v="2026-05-22T00:00:00"/>
    <s v="21320"/>
    <s v="14190"/>
    <s v=""/>
    <s v=""/>
    <s v="Besnard Vanessa"/>
    <s v="Laruche"/>
    <s v="999999"/>
    <s v="XN103109849JB"/>
    <s v="N"/>
    <s v="Transport"/>
    <s v="N"/>
    <s v="S"/>
    <s v="NT"/>
    <n v="0.42"/>
    <s v="16"/>
    <n v="7"/>
  </r>
  <r>
    <x v="4"/>
    <s v="0"/>
    <d v="2026-05-22T00:00:00"/>
    <s v="21320"/>
    <s v="95690"/>
    <s v=""/>
    <s v=""/>
    <s v="RYGAS Nathalie"/>
    <s v="Laruche"/>
    <s v="999999"/>
    <s v="XN103110691JB"/>
    <s v="N"/>
    <s v="Transport"/>
    <s v="N"/>
    <s v="S"/>
    <s v="NT"/>
    <n v="1.26"/>
    <s v="16"/>
    <n v="7.4"/>
  </r>
  <r>
    <x v="4"/>
    <s v="0"/>
    <d v="2026-05-25T00:00:00"/>
    <s v="21320"/>
    <s v="30220"/>
    <s v=""/>
    <s v=""/>
    <s v="Bouissiere Julien"/>
    <s v="Laruche"/>
    <s v="999999"/>
    <s v="XN103720962JB"/>
    <s v="N"/>
    <s v="Transport"/>
    <s v="N"/>
    <s v="S"/>
    <s v="NT"/>
    <n v="2.355"/>
    <s v="16"/>
    <n v="7.8"/>
  </r>
  <r>
    <x v="4"/>
    <s v="0"/>
    <d v="2026-05-25T00:00:00"/>
    <s v="21320"/>
    <s v="81600"/>
    <s v=""/>
    <s v=""/>
    <s v="Ngo Ngos Eliane"/>
    <s v="Laruche"/>
    <s v="999999"/>
    <s v="XN103740105JB"/>
    <s v="N"/>
    <s v="Transport"/>
    <s v="N"/>
    <s v="S"/>
    <s v="NT"/>
    <n v="2.5"/>
    <s v="16"/>
    <n v="7.8"/>
  </r>
  <r>
    <x v="4"/>
    <s v="0"/>
    <d v="2026-05-25T00:00:00"/>
    <s v="21320"/>
    <s v="31200"/>
    <s v=""/>
    <s v=""/>
    <s v="Marie charlotte GUERET"/>
    <s v="Laruche"/>
    <s v="999999"/>
    <s v="XN103753373JB"/>
    <s v="N"/>
    <s v="Transport"/>
    <s v="N"/>
    <s v="S"/>
    <s v="NT"/>
    <n v="0.42"/>
    <s v="16"/>
    <n v="7"/>
  </r>
  <r>
    <x v="4"/>
    <s v="0"/>
    <d v="2026-05-25T00:00:00"/>
    <s v="21320"/>
    <s v="04100"/>
    <s v=""/>
    <s v=""/>
    <s v="BARBESANT Remi"/>
    <s v="Laruche"/>
    <s v="999999"/>
    <s v="XN103753886JB"/>
    <s v="N"/>
    <s v="Transport"/>
    <s v="N"/>
    <s v="S"/>
    <s v="NT"/>
    <n v="0.42"/>
    <s v="16"/>
    <n v="7"/>
  </r>
  <r>
    <x v="4"/>
    <s v="0"/>
    <d v="2026-05-25T00:00:00"/>
    <s v="21320"/>
    <s v="11510"/>
    <s v=""/>
    <s v=""/>
    <s v="Tudoret Cynthia"/>
    <s v="Laruche"/>
    <s v="999999"/>
    <s v="XN103755153JB"/>
    <s v="N"/>
    <s v="Transport"/>
    <s v="N"/>
    <s v="S"/>
    <s v="NT"/>
    <n v="1.57"/>
    <s v="16"/>
    <n v="7.4"/>
  </r>
  <r>
    <x v="4"/>
    <s v="0"/>
    <d v="2026-05-25T00:00:00"/>
    <s v="21320"/>
    <s v="69800"/>
    <s v=""/>
    <s v=""/>
    <s v="Thabet Imene"/>
    <s v="Laruche"/>
    <s v="999999"/>
    <s v="XN103755737JB"/>
    <s v="N"/>
    <s v="Transport"/>
    <s v="N"/>
    <s v="S"/>
    <s v="NT"/>
    <n v="0.41"/>
    <s v="16"/>
    <n v="7"/>
  </r>
  <r>
    <x v="4"/>
    <s v="0"/>
    <d v="2026-05-25T00:00:00"/>
    <s v="21320"/>
    <s v="13140"/>
    <s v=""/>
    <s v=""/>
    <s v="El assioui Houria"/>
    <s v="Laruche"/>
    <s v="999999"/>
    <s v="XN103756193JB"/>
    <s v="N"/>
    <s v="Transport"/>
    <s v="N"/>
    <s v="S"/>
    <s v="NT"/>
    <n v="0.41"/>
    <s v="16"/>
    <n v="7"/>
  </r>
  <r>
    <x v="4"/>
    <s v="0"/>
    <d v="2026-05-25T00:00:00"/>
    <s v="21320"/>
    <s v="62180"/>
    <s v=""/>
    <s v=""/>
    <s v="Dingreville Sally"/>
    <s v="Laruche"/>
    <s v="999999"/>
    <s v="XN103756278JB"/>
    <s v="N"/>
    <s v="Transport"/>
    <s v="N"/>
    <s v="S"/>
    <s v="NT"/>
    <n v="1.47"/>
    <s v="16"/>
    <n v="7.4"/>
  </r>
  <r>
    <x v="4"/>
    <s v="0"/>
    <d v="2026-05-25T00:00:00"/>
    <s v="21320"/>
    <s v="56410"/>
    <s v=""/>
    <s v=""/>
    <s v="JAFFRE Madeleine"/>
    <s v="Laruche"/>
    <s v="999999"/>
    <s v="XN103756560JB"/>
    <s v="N"/>
    <s v="Transport"/>
    <s v="N"/>
    <s v="S"/>
    <s v="NT"/>
    <n v="0.31"/>
    <s v="16"/>
    <n v="7"/>
  </r>
  <r>
    <x v="4"/>
    <s v="0"/>
    <d v="2026-05-25T00:00:00"/>
    <s v="21320"/>
    <s v="92250"/>
    <s v=""/>
    <s v=""/>
    <s v="Bonnet Marie-Lise"/>
    <s v="Laruche"/>
    <s v="999999"/>
    <s v="XN103756848JB"/>
    <s v="N"/>
    <s v="Transport"/>
    <s v="N"/>
    <s v="S"/>
    <s v="NT"/>
    <n v="4.6379999999999999"/>
    <s v="16"/>
    <n v="8.6"/>
  </r>
  <r>
    <x v="4"/>
    <s v="0"/>
    <d v="2026-05-25T00:00:00"/>
    <s v="21320"/>
    <s v="47200"/>
    <s v=""/>
    <s v=""/>
    <s v="CARTIER LUDOVIC"/>
    <s v="Laruche"/>
    <s v="999999"/>
    <s v="XN103756919JB"/>
    <s v="N"/>
    <s v="Transport"/>
    <s v="N"/>
    <s v="S"/>
    <s v="NT"/>
    <n v="0.42"/>
    <s v="16"/>
    <n v="7"/>
  </r>
  <r>
    <x v="4"/>
    <s v="0"/>
    <d v="2026-05-25T00:00:00"/>
    <s v="21320"/>
    <s v="82000"/>
    <s v=""/>
    <s v=""/>
    <s v="Philip Ugo"/>
    <s v="Laruche"/>
    <s v="999999"/>
    <s v="XN103757185JB"/>
    <s v="N"/>
    <s v="Transport"/>
    <s v="N"/>
    <s v="S"/>
    <s v="NT"/>
    <n v="0.31"/>
    <s v="16"/>
    <n v="7"/>
  </r>
  <r>
    <x v="4"/>
    <s v="0"/>
    <d v="2026-05-25T00:00:00"/>
    <s v="21320"/>
    <s v="31200"/>
    <s v=""/>
    <s v=""/>
    <s v="Ducros florence"/>
    <s v="Laruche"/>
    <s v="999999"/>
    <s v="XN103757432JB"/>
    <s v="N"/>
    <s v="Transport"/>
    <s v="N"/>
    <s v="S"/>
    <s v="NT"/>
    <n v="0.42"/>
    <s v="16"/>
    <n v="7"/>
  </r>
  <r>
    <x v="4"/>
    <s v="0"/>
    <d v="2026-05-25T00:00:00"/>
    <s v="21320"/>
    <s v="77320"/>
    <s v=""/>
    <s v=""/>
    <s v="Nival Elodie"/>
    <s v="Laruche"/>
    <s v="999999"/>
    <s v="XN103757772JB"/>
    <s v="N"/>
    <s v="Transport"/>
    <s v="N"/>
    <s v="S"/>
    <s v="NT"/>
    <n v="0.3"/>
    <s v="16"/>
    <n v="7"/>
  </r>
  <r>
    <x v="4"/>
    <s v="0"/>
    <d v="2026-05-25T00:00:00"/>
    <s v="21320"/>
    <s v="70000"/>
    <s v=""/>
    <s v=""/>
    <s v="LE MEUR Manon"/>
    <s v="Laruche"/>
    <s v="999999"/>
    <s v="XN103758092JB"/>
    <s v="N"/>
    <s v="Transport"/>
    <s v="N"/>
    <s v="S"/>
    <s v="NR"/>
    <n v="4.5060000000000002"/>
    <s v="16"/>
    <n v="8.6"/>
  </r>
  <r>
    <x v="4"/>
    <s v="0"/>
    <d v="2026-05-25T00:00:00"/>
    <s v="21320"/>
    <s v="33160"/>
    <s v=""/>
    <s v=""/>
    <s v="Brette Mathieu"/>
    <s v="Laruche"/>
    <s v="999999"/>
    <s v="XN103758778JB"/>
    <s v="N"/>
    <s v="Transport"/>
    <s v="N"/>
    <s v="S"/>
    <s v="NT"/>
    <n v="0.42"/>
    <s v="16"/>
    <n v="7"/>
  </r>
  <r>
    <x v="4"/>
    <s v="0"/>
    <d v="2026-05-25T00:00:00"/>
    <s v="21320"/>
    <s v="38500"/>
    <s v=""/>
    <s v=""/>
    <s v="RAO Martine"/>
    <s v="Laruche"/>
    <s v="999999"/>
    <s v="XN103759075JB"/>
    <s v="N"/>
    <s v="Transport"/>
    <s v="N"/>
    <s v="S"/>
    <s v="NT"/>
    <n v="0.31"/>
    <s v="16"/>
    <n v="7"/>
  </r>
  <r>
    <x v="4"/>
    <s v="0"/>
    <d v="2026-05-25T00:00:00"/>
    <s v="21320"/>
    <s v="42300"/>
    <s v=""/>
    <s v=""/>
    <s v="Vermorel Sabine"/>
    <s v="Laruche"/>
    <s v="999999"/>
    <s v="XN103759725JB"/>
    <s v="N"/>
    <s v="Transport"/>
    <s v="N"/>
    <s v="S"/>
    <s v="NT"/>
    <n v="0.2"/>
    <s v="16"/>
    <n v="7"/>
  </r>
  <r>
    <x v="4"/>
    <s v="0"/>
    <d v="2026-05-25T00:00:00"/>
    <s v="21320"/>
    <s v="30111"/>
    <s v=""/>
    <s v=""/>
    <s v="Wolf Jade"/>
    <s v="Laruche"/>
    <s v="999999"/>
    <s v="XN103759929JB"/>
    <s v="N"/>
    <s v="Transport"/>
    <s v="N"/>
    <s v="S"/>
    <s v="NT"/>
    <n v="0.63"/>
    <s v="16"/>
    <n v="7"/>
  </r>
  <r>
    <x v="4"/>
    <s v="0"/>
    <d v="2026-05-25T00:00:00"/>
    <s v="21320"/>
    <s v="02870"/>
    <s v=""/>
    <s v=""/>
    <s v="Bubela Celine"/>
    <s v="Laruche"/>
    <s v="999999"/>
    <s v="XN103759950JB"/>
    <s v="N"/>
    <s v="Transport"/>
    <s v="N"/>
    <s v="S"/>
    <s v="NT"/>
    <n v="0.31"/>
    <s v="16"/>
    <n v="7"/>
  </r>
  <r>
    <x v="4"/>
    <s v="0"/>
    <d v="2026-05-25T00:00:00"/>
    <s v="21320"/>
    <s v="38240"/>
    <s v=""/>
    <s v=""/>
    <s v="MOREL Valerie"/>
    <s v="Laruche"/>
    <s v="999999"/>
    <s v="XN103760290JB"/>
    <s v="N"/>
    <s v="Transport"/>
    <s v="N"/>
    <s v="S"/>
    <s v="NT"/>
    <n v="6.2729999999999997"/>
    <s v="16"/>
    <n v="9.4"/>
  </r>
  <r>
    <x v="4"/>
    <s v="0"/>
    <d v="2026-05-25T00:00:00"/>
    <s v="21320"/>
    <s v="69580"/>
    <s v=""/>
    <s v=""/>
    <s v="Manisse Eliot"/>
    <s v="Laruche"/>
    <s v="999999"/>
    <s v="XN103760462JB"/>
    <s v="N"/>
    <s v="Transport"/>
    <s v="N"/>
    <s v="S"/>
    <s v="NT"/>
    <n v="0.42"/>
    <s v="16"/>
    <n v="7"/>
  </r>
  <r>
    <x v="4"/>
    <s v="0"/>
    <d v="2026-05-25T00:00:00"/>
    <s v="21320"/>
    <s v="56000"/>
    <s v=""/>
    <s v=""/>
    <s v="BESSON GENEVIEVE"/>
    <s v="Laruche"/>
    <s v="999999"/>
    <s v="XN103760480JB"/>
    <s v="N"/>
    <s v="Transport"/>
    <s v="N"/>
    <s v="S"/>
    <s v="NT"/>
    <n v="4.532"/>
    <s v="16"/>
    <n v="8.6"/>
  </r>
  <r>
    <x v="4"/>
    <s v="0"/>
    <d v="2026-05-25T00:00:00"/>
    <s v="21320"/>
    <s v="26130"/>
    <s v=""/>
    <s v=""/>
    <s v="Boutin Ilona"/>
    <s v="Laruche"/>
    <s v="999999"/>
    <s v="XN103761088JB"/>
    <s v="N"/>
    <s v="Transport"/>
    <s v="N"/>
    <s v="S"/>
    <s v="NT"/>
    <n v="1.22"/>
    <s v="16"/>
    <n v="7.4"/>
  </r>
  <r>
    <x v="4"/>
    <s v="0"/>
    <d v="2026-05-25T00:00:00"/>
    <s v="21320"/>
    <s v="84450"/>
    <s v=""/>
    <s v=""/>
    <s v="GARCIA Julia"/>
    <s v="Laruche"/>
    <s v="999999"/>
    <s v="XN103761295JB"/>
    <s v="N"/>
    <s v="Transport"/>
    <s v="N"/>
    <s v="S"/>
    <s v="NT"/>
    <n v="0.77"/>
    <s v="16"/>
    <n v="7"/>
  </r>
  <r>
    <x v="4"/>
    <s v="0"/>
    <d v="2026-05-25T00:00:00"/>
    <s v="21320"/>
    <s v="57155"/>
    <s v=""/>
    <s v=""/>
    <s v="Rohr Stephane"/>
    <s v="Laruche"/>
    <s v="999999"/>
    <s v="XN103761556JB"/>
    <s v="N"/>
    <s v="Transport"/>
    <s v="N"/>
    <s v="S"/>
    <s v="NT"/>
    <n v="4.532"/>
    <s v="16"/>
    <n v="8.6"/>
  </r>
  <r>
    <x v="4"/>
    <s v="0"/>
    <d v="2026-05-25T00:00:00"/>
    <s v="21320"/>
    <s v="91470"/>
    <s v=""/>
    <s v=""/>
    <s v="Marouze Valerie"/>
    <s v="Laruche"/>
    <s v="999999"/>
    <s v="XN103761689JB"/>
    <s v="N"/>
    <s v="Transport"/>
    <s v="N"/>
    <s v="S"/>
    <s v="NT"/>
    <n v="0.41"/>
    <s v="16"/>
    <n v="7"/>
  </r>
  <r>
    <x v="4"/>
    <s v="0"/>
    <d v="2026-05-25T00:00:00"/>
    <s v="21320"/>
    <s v="68200"/>
    <s v=""/>
    <s v=""/>
    <s v="Kaouane Youssef"/>
    <s v="Laruche"/>
    <s v="999999"/>
    <s v="XN103761919JB"/>
    <s v="N"/>
    <s v="Transport"/>
    <s v="N"/>
    <s v="S"/>
    <s v="NT"/>
    <n v="0.41"/>
    <s v="16"/>
    <n v="7"/>
  </r>
  <r>
    <x v="4"/>
    <s v="0"/>
    <d v="2026-05-25T00:00:00"/>
    <s v="21320"/>
    <s v="28220"/>
    <s v=""/>
    <s v=""/>
    <s v="BARTHELEMY Audrey"/>
    <s v="Laruche"/>
    <s v="999999"/>
    <s v="XN103761940JB"/>
    <s v="N"/>
    <s v="Transport"/>
    <s v="N"/>
    <s v="S"/>
    <s v="NT"/>
    <n v="0.63"/>
    <s v="16"/>
    <n v="7"/>
  </r>
  <r>
    <x v="4"/>
    <s v="0"/>
    <d v="2026-05-25T00:00:00"/>
    <s v="21320"/>
    <s v="60220"/>
    <s v=""/>
    <s v=""/>
    <s v="Lepetit Yann"/>
    <s v="Laruche"/>
    <s v="999999"/>
    <s v="XN103762375JB"/>
    <s v="N"/>
    <s v="Transport"/>
    <s v="N"/>
    <s v="S"/>
    <s v="NT"/>
    <n v="0.63"/>
    <s v="16"/>
    <n v="7"/>
  </r>
  <r>
    <x v="4"/>
    <s v="0"/>
    <d v="2026-05-25T00:00:00"/>
    <s v="21320"/>
    <s v="59230"/>
    <s v=""/>
    <s v=""/>
    <s v="Darbon Jessica"/>
    <s v="Laruche"/>
    <s v="999999"/>
    <s v="XN103762551JB"/>
    <s v="N"/>
    <s v="Transport"/>
    <s v="N"/>
    <s v="S"/>
    <s v="NT"/>
    <n v="0.21"/>
    <s v="16"/>
    <n v="7"/>
  </r>
  <r>
    <x v="4"/>
    <s v="0"/>
    <d v="2026-05-25T00:00:00"/>
    <s v="21320"/>
    <s v="50140"/>
    <s v=""/>
    <s v=""/>
    <s v="VERCHER Martine"/>
    <s v="Laruche"/>
    <s v="999999"/>
    <s v="XN103762993JB"/>
    <s v="N"/>
    <s v="Transport"/>
    <s v="N"/>
    <s v="S"/>
    <s v="NT"/>
    <n v="0.73"/>
    <s v="16"/>
    <n v="7"/>
  </r>
  <r>
    <x v="4"/>
    <s v="0"/>
    <d v="2026-05-25T00:00:00"/>
    <s v="21320"/>
    <s v="10600"/>
    <s v=""/>
    <s v=""/>
    <s v="BECARD tiffany"/>
    <s v="Laruche"/>
    <s v="999999"/>
    <s v="XN103763150JB"/>
    <s v="N"/>
    <s v="Transport"/>
    <s v="N"/>
    <s v="S"/>
    <s v="NR"/>
    <n v="0.41"/>
    <s v="16"/>
    <n v="7"/>
  </r>
  <r>
    <x v="4"/>
    <s v="0"/>
    <d v="2026-05-25T00:00:00"/>
    <s v="21320"/>
    <s v="03630"/>
    <s v=""/>
    <s v=""/>
    <s v="Saulnier Sarah"/>
    <s v="Laruche"/>
    <s v="999999"/>
    <s v="XN103763367JB"/>
    <s v="N"/>
    <s v="Transport"/>
    <s v="N"/>
    <s v="S"/>
    <s v="NT"/>
    <n v="0.31"/>
    <s v="16"/>
    <n v="7"/>
  </r>
  <r>
    <x v="4"/>
    <s v="0"/>
    <d v="2026-05-25T00:00:00"/>
    <s v="21320"/>
    <s v="91290"/>
    <s v=""/>
    <s v=""/>
    <s v="Scarpa Julie"/>
    <s v="Laruche"/>
    <s v="999999"/>
    <s v="XN103763781JB"/>
    <s v="N"/>
    <s v="Transport"/>
    <s v="N"/>
    <s v="S"/>
    <s v="NT"/>
    <n v="0.21"/>
    <s v="16"/>
    <n v="7"/>
  </r>
  <r>
    <x v="4"/>
    <s v="0"/>
    <d v="2026-05-25T00:00:00"/>
    <s v="21320"/>
    <s v="87420"/>
    <s v=""/>
    <s v=""/>
    <s v="Patrier Emilie"/>
    <s v="Laruche"/>
    <s v="999999"/>
    <s v="XN103764155JB"/>
    <s v="N"/>
    <s v="Transport"/>
    <s v="N"/>
    <s v="S"/>
    <s v="NT"/>
    <n v="0.21"/>
    <s v="16"/>
    <n v="7"/>
  </r>
  <r>
    <x v="4"/>
    <s v="0"/>
    <d v="2026-05-25T00:00:00"/>
    <s v="21320"/>
    <s v="44210"/>
    <s v=""/>
    <s v=""/>
    <s v="Panici Anne"/>
    <s v="Laruche"/>
    <s v="999999"/>
    <s v="XN103764331JB"/>
    <s v="N"/>
    <s v="Transport"/>
    <s v="N"/>
    <s v="S"/>
    <s v="NT"/>
    <n v="4.532"/>
    <s v="16"/>
    <n v="8.6"/>
  </r>
  <r>
    <x v="4"/>
    <s v="0"/>
    <d v="2026-05-25T00:00:00"/>
    <s v="21320"/>
    <s v="92120"/>
    <s v=""/>
    <s v=""/>
    <s v="breal jean baptiste"/>
    <s v="Laruche"/>
    <s v="999999"/>
    <s v="XN103764464JB"/>
    <s v="N"/>
    <s v="Transport"/>
    <s v="N"/>
    <s v="S"/>
    <s v="NT"/>
    <n v="0.42"/>
    <s v="16"/>
    <n v="7"/>
  </r>
  <r>
    <x v="4"/>
    <s v="0"/>
    <d v="2026-05-25T00:00:00"/>
    <s v="21320"/>
    <s v="34300"/>
    <s v=""/>
    <s v=""/>
    <s v="Bottcher Tiphaine"/>
    <s v="Laruche"/>
    <s v="999999"/>
    <s v="XN103765178JB"/>
    <s v="N"/>
    <s v="Transport"/>
    <s v="N"/>
    <s v="S"/>
    <s v="NT"/>
    <n v="0.63"/>
    <s v="16"/>
    <n v="7"/>
  </r>
  <r>
    <x v="4"/>
    <s v="0"/>
    <d v="2026-05-25T00:00:00"/>
    <s v="21320"/>
    <s v="43250"/>
    <s v=""/>
    <s v=""/>
    <s v="GILOT Francoise"/>
    <s v="Laruche"/>
    <s v="999999"/>
    <s v="XN103766227JB"/>
    <s v="N"/>
    <s v="Transport"/>
    <s v="N"/>
    <s v="S"/>
    <s v="NT"/>
    <n v="0.21"/>
    <s v="16"/>
    <n v="7"/>
  </r>
  <r>
    <x v="4"/>
    <s v="0"/>
    <d v="2026-05-25T00:00:00"/>
    <s v="21320"/>
    <s v="57970"/>
    <s v=""/>
    <s v=""/>
    <s v="BRION Laetitia"/>
    <s v="Laruche"/>
    <s v="999999"/>
    <s v="XN103766425JB"/>
    <s v="N"/>
    <s v="Transport"/>
    <s v="N"/>
    <s v="S"/>
    <s v="NT"/>
    <n v="0.41"/>
    <s v="16"/>
    <n v="7"/>
  </r>
  <r>
    <x v="4"/>
    <s v="0"/>
    <d v="2026-05-25T00:00:00"/>
    <s v="21320"/>
    <s v="85610"/>
    <s v=""/>
    <s v=""/>
    <s v="Chez Dill Ly Lan Vincent Bouhours"/>
    <s v="Laruche"/>
    <s v="999999"/>
    <s v="XN103766615JB"/>
    <s v="N"/>
    <s v="Transport"/>
    <s v="N"/>
    <s v="S"/>
    <s v="NT"/>
    <n v="0.24"/>
    <s v="16"/>
    <n v="7"/>
  </r>
  <r>
    <x v="4"/>
    <s v="0"/>
    <d v="2026-05-25T00:00:00"/>
    <s v="21320"/>
    <s v="85610"/>
    <s v=""/>
    <s v=""/>
    <s v="Chez Dill Ly Lan Vincent Bouhours"/>
    <s v="Laruche"/>
    <s v="999999"/>
    <s v="XN103766615JB"/>
    <s v="N"/>
    <s v="Supplement Retour Expediteur"/>
    <s v="N"/>
    <m/>
    <s v="NT"/>
    <n v="0"/>
    <s v="16"/>
    <n v="9"/>
  </r>
  <r>
    <x v="4"/>
    <s v="0"/>
    <d v="2026-05-25T00:00:00"/>
    <s v="21320"/>
    <s v="53290"/>
    <s v=""/>
    <s v=""/>
    <s v="Caltiau Julie"/>
    <s v="Laruche"/>
    <s v="999999"/>
    <s v="XN103766814JB"/>
    <s v="N"/>
    <s v="Transport"/>
    <s v="N"/>
    <s v="S"/>
    <s v="NT"/>
    <n v="0.52"/>
    <s v="16"/>
    <n v="7"/>
  </r>
  <r>
    <x v="4"/>
    <s v="0"/>
    <d v="2026-05-25T00:00:00"/>
    <s v="21320"/>
    <s v="74310"/>
    <s v=""/>
    <s v=""/>
    <s v="Burnet Alizee"/>
    <s v="Laruche"/>
    <s v="999999"/>
    <s v="XN103766880JB"/>
    <s v="N"/>
    <s v="Transport"/>
    <s v="N"/>
    <s v="S"/>
    <s v="NT"/>
    <n v="0.2"/>
    <s v="16"/>
    <n v="7"/>
  </r>
  <r>
    <x v="4"/>
    <s v="0"/>
    <d v="2026-05-25T00:00:00"/>
    <s v="21320"/>
    <s v="74310"/>
    <s v=""/>
    <s v=""/>
    <s v="Burnet Alizee"/>
    <s v="Laruche"/>
    <s v="999999"/>
    <s v="XN103766880JB"/>
    <s v="N"/>
    <s v="Zones Difficiles d'accès"/>
    <s v="N"/>
    <m/>
    <s v="NT"/>
    <n v="0"/>
    <s v="16"/>
    <n v="5"/>
  </r>
  <r>
    <x v="4"/>
    <s v="0"/>
    <d v="2026-05-25T00:00:00"/>
    <s v="21320"/>
    <s v="39400"/>
    <s v=""/>
    <s v=""/>
    <s v="Jeanneret Valerie"/>
    <s v="Laruche"/>
    <s v="999999"/>
    <s v="XN103766893JB"/>
    <s v="N"/>
    <s v="Transport"/>
    <s v="N"/>
    <s v="S"/>
    <s v="NR"/>
    <n v="0.28000000000000003"/>
    <s v="16"/>
    <n v="7"/>
  </r>
  <r>
    <x v="4"/>
    <s v="0"/>
    <d v="2026-05-25T00:00:00"/>
    <s v="21320"/>
    <s v="39400"/>
    <s v=""/>
    <s v=""/>
    <s v="Jeanneret Valerie"/>
    <s v="Laruche"/>
    <s v="999999"/>
    <s v="XN103766893JB"/>
    <s v="N"/>
    <s v="Zones Difficiles d'accès"/>
    <s v="N"/>
    <m/>
    <s v="NR"/>
    <n v="0"/>
    <s v="16"/>
    <n v="5"/>
  </r>
  <r>
    <x v="4"/>
    <s v="0"/>
    <d v="2026-05-25T00:00:00"/>
    <s v="21320"/>
    <s v="44210"/>
    <s v=""/>
    <s v=""/>
    <s v="Panici Anne"/>
    <s v="Laruche"/>
    <s v="999999"/>
    <s v="XN103767015JB"/>
    <s v="N"/>
    <s v="Transport"/>
    <s v="N"/>
    <s v="S"/>
    <s v="NT"/>
    <n v="0.18"/>
    <s v="16"/>
    <n v="7"/>
  </r>
  <r>
    <x v="4"/>
    <s v="0"/>
    <d v="2026-05-25T00:00:00"/>
    <s v="21320"/>
    <s v="35170"/>
    <s v=""/>
    <s v=""/>
    <s v="Aguasca Quentin"/>
    <s v="Laruche"/>
    <s v="999999"/>
    <s v="XN103767284JB"/>
    <s v="N"/>
    <s v="Transport"/>
    <s v="N"/>
    <s v="S"/>
    <s v="NT"/>
    <n v="0.63"/>
    <s v="16"/>
    <n v="7"/>
  </r>
  <r>
    <x v="4"/>
    <s v="0"/>
    <d v="2026-05-25T00:00:00"/>
    <s v="21320"/>
    <s v="67100"/>
    <s v=""/>
    <s v=""/>
    <s v="MUTSCHLER Lucie"/>
    <s v="Laruche"/>
    <s v="999999"/>
    <s v="XN103767443JB"/>
    <s v="N"/>
    <s v="Transport"/>
    <s v="N"/>
    <s v="S"/>
    <s v="NT"/>
    <n v="0.02"/>
    <s v="16"/>
    <n v="7"/>
  </r>
  <r>
    <x v="4"/>
    <s v="0"/>
    <d v="2026-05-25T00:00:00"/>
    <s v="21320"/>
    <s v="78670"/>
    <s v=""/>
    <s v=""/>
    <s v="Duclos Normand Maria-Cristina"/>
    <s v="Laruche"/>
    <s v="999999"/>
    <s v="XN103767491JB"/>
    <s v="N"/>
    <s v="Transport"/>
    <s v="N"/>
    <s v="S"/>
    <s v="NT"/>
    <n v="0.19"/>
    <s v="16"/>
    <n v="7"/>
  </r>
  <r>
    <x v="4"/>
    <s v="0"/>
    <d v="2026-05-25T00:00:00"/>
    <s v="21320"/>
    <s v="49080"/>
    <s v=""/>
    <s v=""/>
    <s v="Thevenod Lucas"/>
    <s v="Laruche"/>
    <s v="999999"/>
    <s v="XN103767505JB"/>
    <s v="N"/>
    <s v="Transport"/>
    <s v="N"/>
    <s v="S"/>
    <s v="NT"/>
    <n v="0.41"/>
    <s v="16"/>
    <n v="7"/>
  </r>
  <r>
    <x v="4"/>
    <s v="0"/>
    <d v="2026-05-25T00:00:00"/>
    <s v="21320"/>
    <s v="29810"/>
    <s v=""/>
    <s v=""/>
    <s v="Gourmelon Marine"/>
    <s v="Laruche"/>
    <s v="999999"/>
    <s v="XN103767908JB"/>
    <s v="N"/>
    <s v="Transport"/>
    <s v="N"/>
    <s v="S"/>
    <s v="NT"/>
    <n v="0.41"/>
    <s v="16"/>
    <n v="7"/>
  </r>
  <r>
    <x v="4"/>
    <s v="0"/>
    <d v="2026-05-25T00:00:00"/>
    <s v="21320"/>
    <s v="56260"/>
    <s v=""/>
    <s v=""/>
    <s v="Lefebvre Tiphaine"/>
    <s v="Laruche"/>
    <s v="999999"/>
    <s v="XN103768568JB"/>
    <s v="N"/>
    <s v="Transport"/>
    <s v="N"/>
    <s v="S"/>
    <s v="NT"/>
    <n v="0.3"/>
    <s v="16"/>
    <n v="7"/>
  </r>
  <r>
    <x v="4"/>
    <s v="0"/>
    <d v="2026-05-25T00:00:00"/>
    <s v="21320"/>
    <s v="74160"/>
    <s v=""/>
    <s v=""/>
    <s v="Dall'arche Julien"/>
    <s v="Laruche"/>
    <s v="999999"/>
    <s v="XN103768599JB"/>
    <s v="N"/>
    <s v="Transport"/>
    <s v="N"/>
    <s v="S"/>
    <s v="NT"/>
    <n v="0.63"/>
    <s v="16"/>
    <n v="7"/>
  </r>
  <r>
    <x v="4"/>
    <s v="0"/>
    <d v="2026-05-25T00:00:00"/>
    <s v="21320"/>
    <s v="81400"/>
    <s v=""/>
    <s v=""/>
    <s v="De taeye Fanny"/>
    <s v="Laruche"/>
    <s v="999999"/>
    <s v="XN103769135JB"/>
    <s v="N"/>
    <s v="Transport"/>
    <s v="N"/>
    <s v="S"/>
    <s v="NT"/>
    <n v="0.41"/>
    <s v="16"/>
    <n v="7"/>
  </r>
  <r>
    <x v="4"/>
    <s v="0"/>
    <d v="2026-05-25T00:00:00"/>
    <s v="21320"/>
    <s v="13090"/>
    <s v=""/>
    <s v=""/>
    <s v="Fernandez Daphne"/>
    <s v="Laruche"/>
    <s v="999999"/>
    <s v="XN103769206JB"/>
    <s v="N"/>
    <s v="Transport"/>
    <s v="N"/>
    <s v="S"/>
    <s v="NT"/>
    <n v="1.75"/>
    <s v="16"/>
    <n v="7.4"/>
  </r>
  <r>
    <x v="4"/>
    <s v="0"/>
    <d v="2026-05-25T00:00:00"/>
    <s v="21320"/>
    <s v="25600"/>
    <s v=""/>
    <s v=""/>
    <s v="Gouvenot Julie"/>
    <s v="Laruche"/>
    <s v="999999"/>
    <s v="XN103769373JB"/>
    <s v="N"/>
    <s v="Transport"/>
    <s v="N"/>
    <s v="S"/>
    <s v="NT"/>
    <n v="0.41"/>
    <s v="16"/>
    <n v="7"/>
  </r>
  <r>
    <x v="4"/>
    <s v="0"/>
    <d v="2026-05-25T00:00:00"/>
    <s v="21320"/>
    <s v="75016"/>
    <s v=""/>
    <s v=""/>
    <s v="Ballu Dorothee"/>
    <s v="Laruche"/>
    <s v="999999"/>
    <s v="XN103769400JB"/>
    <s v="N"/>
    <s v="Transport"/>
    <s v="N"/>
    <s v="S"/>
    <s v="NT"/>
    <n v="0.86"/>
    <s v="16"/>
    <n v="7"/>
  </r>
  <r>
    <x v="4"/>
    <s v="0"/>
    <d v="2026-05-25T00:00:00"/>
    <s v="21320"/>
    <s v="65290"/>
    <s v=""/>
    <s v=""/>
    <s v="Alves Thibault"/>
    <s v="Laruche"/>
    <s v="999999"/>
    <s v="XN103769965JB"/>
    <s v="N"/>
    <s v="Transport"/>
    <s v="N"/>
    <s v="S"/>
    <s v="NT"/>
    <n v="0.04"/>
    <s v="16"/>
    <n v="7"/>
  </r>
  <r>
    <x v="4"/>
    <s v="0"/>
    <d v="2026-05-25T00:00:00"/>
    <s v="21320"/>
    <s v="69002"/>
    <s v=""/>
    <s v=""/>
    <s v="PICARD Aurelie"/>
    <s v="Laruche"/>
    <s v="999999"/>
    <s v="XN103771536JB"/>
    <s v="N"/>
    <s v="Transport"/>
    <s v="N"/>
    <s v="S"/>
    <s v="NT"/>
    <n v="0.42"/>
    <s v="16"/>
    <n v="7"/>
  </r>
  <r>
    <x v="4"/>
    <s v="0"/>
    <d v="2026-05-25T00:00:00"/>
    <s v="21320"/>
    <s v="84350"/>
    <s v=""/>
    <s v=""/>
    <s v="Abate Jonathan"/>
    <s v="Laruche"/>
    <s v="999999"/>
    <s v="XN103771575JB"/>
    <s v="N"/>
    <s v="Transport"/>
    <s v="N"/>
    <s v="S"/>
    <s v="NT"/>
    <n v="0.63"/>
    <s v="16"/>
    <n v="7"/>
  </r>
  <r>
    <x v="4"/>
    <s v="0"/>
    <d v="2026-05-25T00:00:00"/>
    <s v="21320"/>
    <s v="83370"/>
    <s v=""/>
    <s v=""/>
    <s v="LEBOUGRE myriam"/>
    <s v="Laruche"/>
    <s v="999999"/>
    <s v="XN103771831JB"/>
    <s v="N"/>
    <s v="Transport"/>
    <s v="N"/>
    <s v="S"/>
    <s v="NT"/>
    <n v="0.63"/>
    <s v="16"/>
    <n v="7"/>
  </r>
  <r>
    <x v="4"/>
    <s v="0"/>
    <d v="2026-05-25T00:00:00"/>
    <s v="21320"/>
    <s v="75018"/>
    <s v=""/>
    <s v=""/>
    <s v="Colpin Morel Laetitia"/>
    <s v="Laruche"/>
    <s v="999999"/>
    <s v="XN103771862JB"/>
    <s v="N"/>
    <s v="Transport"/>
    <s v="N"/>
    <s v="S"/>
    <s v="NT"/>
    <n v="1.33"/>
    <s v="16"/>
    <n v="7.4"/>
  </r>
  <r>
    <x v="4"/>
    <s v="0"/>
    <d v="2026-05-25T00:00:00"/>
    <s v="21320"/>
    <s v="67310"/>
    <s v=""/>
    <s v=""/>
    <s v="SACCHETTI Vincent"/>
    <s v="Laruche"/>
    <s v="999999"/>
    <s v="XN103772134JB"/>
    <s v="N"/>
    <s v="Transport"/>
    <s v="N"/>
    <s v="S"/>
    <s v="NT"/>
    <n v="4.032"/>
    <s v="16"/>
    <n v="8.6"/>
  </r>
  <r>
    <x v="4"/>
    <s v="0"/>
    <d v="2026-05-25T00:00:00"/>
    <s v="21320"/>
    <s v="77930"/>
    <s v=""/>
    <s v=""/>
    <s v="Crapet Marion"/>
    <s v="Laruche"/>
    <s v="999999"/>
    <s v="XN103772369JB"/>
    <s v="N"/>
    <s v="Transport"/>
    <s v="N"/>
    <s v="S"/>
    <s v="NT"/>
    <n v="0.63"/>
    <s v="16"/>
    <n v="7"/>
  </r>
  <r>
    <x v="4"/>
    <s v="0"/>
    <d v="2026-05-25T00:00:00"/>
    <s v="21320"/>
    <s v="53120"/>
    <s v=""/>
    <s v=""/>
    <s v="Gaultier Frederic"/>
    <s v="Laruche"/>
    <s v="999999"/>
    <s v="XN103772899JB"/>
    <s v="N"/>
    <s v="Transport"/>
    <s v="N"/>
    <s v="S"/>
    <s v="NT"/>
    <n v="0.42"/>
    <s v="16"/>
    <n v="7"/>
  </r>
  <r>
    <x v="4"/>
    <s v="0"/>
    <d v="2026-05-25T00:00:00"/>
    <s v="21320"/>
    <s v="29180"/>
    <s v=""/>
    <s v=""/>
    <s v="Bevan Lucie"/>
    <s v="Laruche"/>
    <s v="999999"/>
    <s v="XN103772925JB"/>
    <s v="N"/>
    <s v="Transport"/>
    <s v="N"/>
    <s v="S"/>
    <s v="NT"/>
    <n v="0.84"/>
    <s v="16"/>
    <n v="7"/>
  </r>
  <r>
    <x v="4"/>
    <s v="0"/>
    <d v="2026-05-25T00:00:00"/>
    <s v="21320"/>
    <s v="56510"/>
    <s v=""/>
    <s v=""/>
    <s v="DEPIN Maryline"/>
    <s v="Laruche"/>
    <s v="999999"/>
    <s v="XN103776343JB"/>
    <s v="N"/>
    <s v="Transport"/>
    <s v="N"/>
    <s v="S"/>
    <s v="NT"/>
    <n v="0.52"/>
    <s v="16"/>
    <n v="7"/>
  </r>
  <r>
    <x v="4"/>
    <s v="0"/>
    <d v="2026-05-25T00:00:00"/>
    <s v="21320"/>
    <s v="92130"/>
    <s v=""/>
    <s v=""/>
    <s v="Wehl Tamara"/>
    <s v="Laruche"/>
    <s v="999999"/>
    <s v="XN103786748JB"/>
    <s v="N"/>
    <s v="Transport"/>
    <s v="N"/>
    <s v="S"/>
    <s v="NT"/>
    <n v="0.42"/>
    <s v="16"/>
    <n v="7"/>
  </r>
  <r>
    <x v="4"/>
    <s v="0"/>
    <d v="2026-05-25T00:00:00"/>
    <s v="21320"/>
    <s v="95270"/>
    <s v=""/>
    <s v=""/>
    <s v="Peyne Baptiste"/>
    <s v="Laruche"/>
    <s v="999999"/>
    <s v="XN103919210JB"/>
    <s v="N"/>
    <s v="Transport"/>
    <s v="N"/>
    <s v="S"/>
    <s v="NT"/>
    <n v="0.13"/>
    <s v="16"/>
    <n v="7"/>
  </r>
  <r>
    <x v="4"/>
    <s v="0"/>
    <d v="2026-05-26T00:00:00"/>
    <s v="21320"/>
    <s v="78110"/>
    <s v=""/>
    <s v=""/>
    <s v="MAETZ GERARD"/>
    <s v="Laruche"/>
    <s v="999999"/>
    <s v="XN104299000JB"/>
    <s v="N"/>
    <s v="Transport"/>
    <s v="N"/>
    <s v="S"/>
    <s v="NT"/>
    <n v="0.09"/>
    <s v="16"/>
    <n v="7"/>
  </r>
  <r>
    <x v="4"/>
    <s v="0"/>
    <d v="2026-05-26T00:00:00"/>
    <s v="21320"/>
    <s v="13090"/>
    <s v=""/>
    <s v=""/>
    <s v="Garrison Aurelie"/>
    <s v="Laruche"/>
    <s v="999999"/>
    <s v="XN104301065JB"/>
    <s v="N"/>
    <s v="Transport"/>
    <s v="N"/>
    <s v="S"/>
    <s v="NT"/>
    <n v="4.532"/>
    <s v="16"/>
    <n v="8.6"/>
  </r>
  <r>
    <x v="4"/>
    <s v="0"/>
    <d v="2026-05-26T00:00:00"/>
    <s v="21320"/>
    <s v="56190"/>
    <s v=""/>
    <s v=""/>
    <s v="Quemeneur Nadine"/>
    <s v="Laruche"/>
    <s v="999999"/>
    <s v="XN104301613JB"/>
    <s v="N"/>
    <s v="Transport"/>
    <s v="N"/>
    <s v="S"/>
    <s v="NT"/>
    <n v="0.28999999999999998"/>
    <s v="16"/>
    <n v="7"/>
  </r>
  <r>
    <x v="4"/>
    <s v="0"/>
    <d v="2026-05-26T00:00:00"/>
    <s v="21320"/>
    <s v="75015"/>
    <s v=""/>
    <s v=""/>
    <s v="Perarnau Marie"/>
    <s v="Laruche"/>
    <s v="999999"/>
    <s v="XN104304570JB"/>
    <s v="N"/>
    <s v="Transport"/>
    <s v="N"/>
    <s v="S"/>
    <s v="NT"/>
    <n v="4.6779999999999999"/>
    <s v="16"/>
    <n v="8.6"/>
  </r>
  <r>
    <x v="4"/>
    <s v="0"/>
    <d v="2026-05-26T00:00:00"/>
    <s v="21320"/>
    <s v="36320"/>
    <s v=""/>
    <s v=""/>
    <s v="Warre Leigh"/>
    <s v="Laruche"/>
    <s v="999999"/>
    <s v="XN104317587JB"/>
    <s v="N"/>
    <s v="Transport"/>
    <s v="N"/>
    <s v="S"/>
    <s v="NT"/>
    <n v="0.4"/>
    <s v="16"/>
    <n v="7"/>
  </r>
  <r>
    <x v="4"/>
    <s v="0"/>
    <d v="2026-05-26T00:00:00"/>
    <s v="21320"/>
    <s v="59247"/>
    <s v=""/>
    <s v=""/>
    <s v="longuepee domonique"/>
    <s v="Laruche"/>
    <s v="999999"/>
    <s v="XN104320657JB"/>
    <s v="N"/>
    <s v="Transport"/>
    <s v="N"/>
    <s v="S"/>
    <s v="NT"/>
    <n v="5.069"/>
    <s v="16"/>
    <n v="9"/>
  </r>
  <r>
    <x v="4"/>
    <s v="0"/>
    <d v="2026-05-26T00:00:00"/>
    <s v="21320"/>
    <s v="92110"/>
    <s v=""/>
    <s v=""/>
    <s v="axdis armel axdis armel"/>
    <s v="Laruche"/>
    <s v="999999"/>
    <s v="XN104525390JB"/>
    <s v="N"/>
    <s v="Transport"/>
    <s v="N"/>
    <s v="S"/>
    <s v="NT"/>
    <n v="0.01"/>
    <s v="16"/>
    <n v="7"/>
  </r>
  <r>
    <x v="4"/>
    <s v="0"/>
    <d v="2026-05-26T00:00:00"/>
    <s v="21320"/>
    <s v="60150"/>
    <s v=""/>
    <s v=""/>
    <s v="Vanpevenage Pascale"/>
    <s v="Laruche"/>
    <s v="999999"/>
    <s v="XN104550505JB"/>
    <s v="N"/>
    <s v="Transport"/>
    <s v="N"/>
    <s v="S"/>
    <s v="NT"/>
    <n v="4.6779999999999999"/>
    <s v="16"/>
    <n v="8.6"/>
  </r>
  <r>
    <x v="4"/>
    <s v="0"/>
    <d v="2026-05-26T00:00:00"/>
    <s v="21320"/>
    <s v="13011"/>
    <s v=""/>
    <s v=""/>
    <s v="BRANCALEONIAlic"/>
    <s v="DEFECTUEUX"/>
    <s v="999999"/>
    <s v="XN104633111JB"/>
    <s v="N"/>
    <s v="Transport"/>
    <s v="N"/>
    <s v="S"/>
    <s v="NT"/>
    <n v="4.4770000000000003"/>
    <s v="16"/>
    <n v="8.6"/>
  </r>
  <r>
    <x v="5"/>
    <s v="2"/>
    <d v="2026-05-26T00:00:00"/>
    <s v="21320"/>
    <s v="13014"/>
    <s v=""/>
    <s v=""/>
    <s v="MAXENCEJean Mar"/>
    <s v="3573-B2B"/>
    <s v="999999"/>
    <s v="XN104661903JB"/>
    <s v="N"/>
    <s v="Transport"/>
    <s v="N"/>
    <s v="S"/>
    <s v="NT"/>
    <n v="9"/>
    <s v="16"/>
    <n v="10.199999999999999"/>
  </r>
  <r>
    <x v="4"/>
    <s v="0"/>
    <d v="2026-05-26T00:00:00"/>
    <s v="21320"/>
    <s v="69500"/>
    <s v=""/>
    <s v=""/>
    <s v="breniaux veronique"/>
    <s v="Laruche"/>
    <s v="999999"/>
    <s v="XN104749738JB"/>
    <s v="N"/>
    <s v="Transport"/>
    <s v="N"/>
    <s v="S"/>
    <s v="NT"/>
    <n v="4.7869999999999999"/>
    <s v="16"/>
    <n v="8.6"/>
  </r>
  <r>
    <x v="4"/>
    <s v="0"/>
    <d v="2026-05-26T00:00:00"/>
    <s v="21320"/>
    <s v="14600"/>
    <s v=""/>
    <s v=""/>
    <s v="ESTABLIE Annie"/>
    <s v="Laruche"/>
    <s v="999999"/>
    <s v="XN104758315JB"/>
    <s v="N"/>
    <s v="Transport"/>
    <s v="N"/>
    <s v="S"/>
    <s v="NT"/>
    <n v="1.1599999999999999"/>
    <s v="16"/>
    <n v="7.4"/>
  </r>
  <r>
    <x v="4"/>
    <s v="0"/>
    <d v="2026-05-26T00:00:00"/>
    <s v="21320"/>
    <s v="92120"/>
    <s v=""/>
    <s v=""/>
    <s v="Guessel Emma"/>
    <s v="Laruche"/>
    <s v="999999"/>
    <s v="XN104923476JB"/>
    <s v="N"/>
    <s v="Transport"/>
    <s v="N"/>
    <s v="S"/>
    <s v="NT"/>
    <n v="4.6379999999999999"/>
    <s v="16"/>
    <n v="8.6"/>
  </r>
  <r>
    <x v="4"/>
    <s v="0"/>
    <d v="2026-05-26T00:00:00"/>
    <s v="21320"/>
    <s v="09310"/>
    <s v=""/>
    <s v=""/>
    <s v="Derache Catherine"/>
    <s v="Laruche"/>
    <s v="999999"/>
    <s v="XN104927994JB"/>
    <s v="N"/>
    <s v="Transport"/>
    <s v="N"/>
    <s v="S"/>
    <s v="NT"/>
    <n v="4.7869999999999999"/>
    <s v="16"/>
    <n v="8.6"/>
  </r>
  <r>
    <x v="4"/>
    <s v="0"/>
    <d v="2026-05-26T00:00:00"/>
    <s v="21320"/>
    <s v="09310"/>
    <s v=""/>
    <s v=""/>
    <s v="Derache Catherine"/>
    <s v="Laruche"/>
    <s v="999999"/>
    <s v="XN104927994JB"/>
    <s v="N"/>
    <s v="Zones Difficiles d'accès"/>
    <s v="N"/>
    <m/>
    <s v="NT"/>
    <n v="0"/>
    <s v="16"/>
    <n v="5"/>
  </r>
  <r>
    <x v="4"/>
    <s v="0"/>
    <d v="2026-05-27T00:00:00"/>
    <s v="21320"/>
    <s v="43000"/>
    <s v=""/>
    <s v=""/>
    <s v="Verdier Pauline"/>
    <s v="Laruche"/>
    <s v="999999"/>
    <s v="XN105360309JB"/>
    <s v="N"/>
    <s v="Transport"/>
    <s v="N"/>
    <s v="S"/>
    <s v="NT"/>
    <n v="1.56"/>
    <s v="16"/>
    <n v="7.4"/>
  </r>
  <r>
    <x v="4"/>
    <s v="0"/>
    <d v="2026-05-27T00:00:00"/>
    <s v="21320"/>
    <s v="81400"/>
    <s v=""/>
    <s v=""/>
    <s v="BONNET patricia"/>
    <s v="Laruche"/>
    <s v="999999"/>
    <s v="XN105366845JB"/>
    <s v="N"/>
    <s v="Transport"/>
    <s v="N"/>
    <s v="S"/>
    <s v="NT"/>
    <n v="0.27"/>
    <s v="16"/>
    <n v="7"/>
  </r>
  <r>
    <x v="4"/>
    <s v="0"/>
    <d v="2026-05-27T00:00:00"/>
    <s v="21320"/>
    <s v="94700"/>
    <s v=""/>
    <s v=""/>
    <s v="Laval Romain"/>
    <s v="Laruche"/>
    <s v="999999"/>
    <s v="XN105367165JB"/>
    <s v="N"/>
    <s v="Transport"/>
    <s v="N"/>
    <s v="S"/>
    <s v="NT"/>
    <n v="2.4289999999999998"/>
    <s v="16"/>
    <n v="7.8"/>
  </r>
  <r>
    <x v="4"/>
    <s v="0"/>
    <d v="2026-05-27T00:00:00"/>
    <s v="21320"/>
    <s v="94700"/>
    <s v=""/>
    <s v=""/>
    <s v="Laval Romain"/>
    <s v="Laruche"/>
    <s v="999999"/>
    <s v="XN105367165JB"/>
    <s v="N"/>
    <s v="Supplement Etiquette Non Conforme"/>
    <s v="N"/>
    <m/>
    <s v="NT"/>
    <n v="0"/>
    <s v="16"/>
    <n v="2"/>
  </r>
  <r>
    <x v="4"/>
    <s v="0"/>
    <d v="2026-05-27T00:00:00"/>
    <s v="21320"/>
    <s v="08310"/>
    <s v=""/>
    <s v=""/>
    <s v="Vade Leo"/>
    <s v="Laruche"/>
    <s v="999999"/>
    <s v="XN105368846JB"/>
    <s v="N"/>
    <s v="Transport"/>
    <s v="N"/>
    <s v="S"/>
    <s v="NT"/>
    <n v="0.15"/>
    <s v="16"/>
    <n v="7"/>
  </r>
  <r>
    <x v="4"/>
    <s v="0"/>
    <d v="2026-05-27T00:00:00"/>
    <s v="21320"/>
    <s v="50180"/>
    <s v=""/>
    <s v=""/>
    <s v="Pask Sally"/>
    <s v="Laruche"/>
    <s v="999999"/>
    <s v="XN105376595JB"/>
    <s v="N"/>
    <s v="Transport"/>
    <s v="N"/>
    <s v="S"/>
    <s v="NT"/>
    <n v="4.532"/>
    <s v="16"/>
    <n v="8.6"/>
  </r>
  <r>
    <x v="4"/>
    <s v="0"/>
    <d v="2026-05-27T00:00:00"/>
    <s v="21320"/>
    <s v="11100"/>
    <s v=""/>
    <s v=""/>
    <s v="dominati sandra"/>
    <s v="Laruche"/>
    <s v="999999"/>
    <s v="XN105613382JB"/>
    <s v="N"/>
    <s v="Transport"/>
    <s v="N"/>
    <s v="S"/>
    <s v="NT"/>
    <n v="4.5060000000000002"/>
    <s v="16"/>
    <n v="8.6"/>
  </r>
  <r>
    <x v="4"/>
    <s v="0"/>
    <d v="2026-05-27T00:00:00"/>
    <s v="21320"/>
    <s v="61550"/>
    <s v=""/>
    <s v=""/>
    <s v="le baillif francoise"/>
    <s v="Laruche"/>
    <s v="999999"/>
    <s v="XN105680121JB"/>
    <s v="N"/>
    <s v="Transport"/>
    <s v="N"/>
    <s v="S"/>
    <s v="NT"/>
    <n v="0.97899999999999998"/>
    <s v="16"/>
    <n v="7"/>
  </r>
  <r>
    <x v="4"/>
    <s v="0"/>
    <d v="2026-05-27T00:00:00"/>
    <s v="21320"/>
    <s v="56890"/>
    <s v=""/>
    <s v=""/>
    <s v="Le Marec Laurence"/>
    <s v="Laruche"/>
    <s v="999999"/>
    <s v="XN105720982JB"/>
    <s v="N"/>
    <s v="Transport"/>
    <s v="N"/>
    <s v="S"/>
    <s v="NT"/>
    <n v="3.3929999999999998"/>
    <s v="16"/>
    <n v="8.1999999999999993"/>
  </r>
  <r>
    <x v="4"/>
    <s v="0"/>
    <d v="2026-05-27T00:00:00"/>
    <s v="21320"/>
    <s v="91820"/>
    <s v=""/>
    <s v=""/>
    <s v="JACQUOT FABIENNE"/>
    <s v="Laruche"/>
    <s v="999999"/>
    <s v="XN105735032JB"/>
    <s v="N"/>
    <s v="Transport"/>
    <s v="N"/>
    <s v="S"/>
    <s v="NT"/>
    <n v="26.437999999999999"/>
    <s v="16"/>
    <n v="17.399999999999999"/>
  </r>
  <r>
    <x v="4"/>
    <s v="0"/>
    <d v="2026-05-27T00:00:00"/>
    <s v="21320"/>
    <s v="91300"/>
    <s v=""/>
    <s v=""/>
    <s v="Areny Mathilde"/>
    <s v="Laruche"/>
    <s v="999999"/>
    <s v="XN105749907JB"/>
    <s v="N"/>
    <s v="Transport"/>
    <s v="N"/>
    <s v="S"/>
    <s v="NT"/>
    <n v="1.3919999999999999"/>
    <s v="16"/>
    <n v="7.4"/>
  </r>
  <r>
    <x v="4"/>
    <s v="0"/>
    <d v="2026-05-28T00:00:00"/>
    <s v="21320"/>
    <s v="06330"/>
    <s v=""/>
    <s v=""/>
    <s v="Theux Galina"/>
    <s v="Laruche"/>
    <s v="999999"/>
    <s v="XN106153798JB"/>
    <s v="N"/>
    <s v="Transport"/>
    <s v="N"/>
    <s v="S"/>
    <s v="NT"/>
    <n v="0.28999999999999998"/>
    <s v="16"/>
    <n v="7"/>
  </r>
  <r>
    <x v="4"/>
    <s v="0"/>
    <d v="2026-05-28T00:00:00"/>
    <s v="21320"/>
    <s v="52360"/>
    <s v=""/>
    <s v=""/>
    <s v="CHEMIN Regis"/>
    <s v="Laruche"/>
    <s v="999999"/>
    <s v="XN106156661JB"/>
    <s v="N"/>
    <s v="Transport"/>
    <s v="N"/>
    <s v="S"/>
    <s v="NR"/>
    <n v="0.4"/>
    <s v="16"/>
    <n v="7"/>
  </r>
  <r>
    <x v="4"/>
    <s v="0"/>
    <d v="2026-05-28T00:00:00"/>
    <s v="21320"/>
    <s v="91450"/>
    <s v=""/>
    <s v=""/>
    <s v="Lemee Matthieu"/>
    <s v="Laruche"/>
    <s v="999999"/>
    <s v="XN106161410JB"/>
    <s v="N"/>
    <s v="Transport"/>
    <s v="N"/>
    <s v="S"/>
    <s v="NT"/>
    <n v="2.65"/>
    <s v="16"/>
    <n v="7.8"/>
  </r>
  <r>
    <x v="4"/>
    <s v="0"/>
    <d v="2026-05-28T00:00:00"/>
    <s v="21320"/>
    <s v="78480"/>
    <s v=""/>
    <s v=""/>
    <s v="Chez Mme GUILLOU Rene TILLIET"/>
    <s v="Laruche"/>
    <s v="999999"/>
    <s v="XN106167341JB"/>
    <s v="N"/>
    <s v="Transport"/>
    <s v="N"/>
    <s v="S"/>
    <s v="NT"/>
    <n v="7.0000000000000007E-2"/>
    <s v="16"/>
    <n v="7"/>
  </r>
  <r>
    <x v="4"/>
    <s v="0"/>
    <d v="2026-05-28T00:00:00"/>
    <s v="21320"/>
    <s v="28110"/>
    <s v=""/>
    <s v=""/>
    <s v="Enifer Rajaa"/>
    <s v="Laruche"/>
    <s v="999999"/>
    <s v="XN106170734JB"/>
    <s v="N"/>
    <s v="Transport"/>
    <s v="N"/>
    <s v="S"/>
    <s v="NT"/>
    <n v="1.6379999999999999"/>
    <s v="16"/>
    <n v="7.4"/>
  </r>
  <r>
    <x v="4"/>
    <s v="0"/>
    <d v="2026-05-28T00:00:00"/>
    <s v="21320"/>
    <s v="67730"/>
    <s v=""/>
    <s v=""/>
    <s v="Philippon Daniel"/>
    <s v="Laruche"/>
    <s v="999999"/>
    <s v="XN106181017JB"/>
    <s v="N"/>
    <s v="Transport"/>
    <s v="N"/>
    <s v="S"/>
    <s v="NT"/>
    <n v="0.13"/>
    <s v="16"/>
    <n v="7"/>
  </r>
  <r>
    <x v="4"/>
    <s v="0"/>
    <d v="2026-05-28T00:00:00"/>
    <s v="21320"/>
    <s v="45640"/>
    <s v=""/>
    <s v=""/>
    <s v="Douchet Liliane"/>
    <s v="Laruche"/>
    <s v="999999"/>
    <s v="XN106182057JB"/>
    <s v="N"/>
    <s v="Transport"/>
    <s v="N"/>
    <s v="S"/>
    <s v="NT"/>
    <n v="0.2"/>
    <s v="16"/>
    <n v="7"/>
  </r>
  <r>
    <x v="4"/>
    <s v="0"/>
    <d v="2026-05-28T00:00:00"/>
    <s v="21320"/>
    <s v="72220"/>
    <s v=""/>
    <s v=""/>
    <s v="Manac¿h Virginie"/>
    <s v="Laruche"/>
    <s v="999999"/>
    <s v="XN106182556JB"/>
    <s v="N"/>
    <s v="Transport"/>
    <s v="N"/>
    <s v="S"/>
    <s v="NT"/>
    <n v="0.4"/>
    <s v="16"/>
    <n v="7"/>
  </r>
  <r>
    <x v="4"/>
    <s v="0"/>
    <d v="2026-05-28T00:00:00"/>
    <s v="21320"/>
    <s v="31530"/>
    <s v=""/>
    <s v=""/>
    <s v="PANNEBIAU ANNICK"/>
    <s v="Laruche"/>
    <s v="999999"/>
    <s v="XN106187624JB"/>
    <s v="N"/>
    <s v="Transport"/>
    <s v="N"/>
    <s v="S"/>
    <s v="NT"/>
    <n v="0.15"/>
    <s v="16"/>
    <n v="7"/>
  </r>
  <r>
    <x v="4"/>
    <s v="0"/>
    <d v="2026-05-28T00:00:00"/>
    <s v="21320"/>
    <s v="02410"/>
    <s v=""/>
    <s v=""/>
    <s v="Leconte Louise"/>
    <s v="Laruche"/>
    <s v="999999"/>
    <s v="XN106188341JB"/>
    <s v="N"/>
    <s v="Transport"/>
    <s v="N"/>
    <s v="S"/>
    <s v="NT"/>
    <n v="4.6379999999999999"/>
    <s v="16"/>
    <n v="8.6"/>
  </r>
  <r>
    <x v="4"/>
    <s v="0"/>
    <d v="2026-05-28T00:00:00"/>
    <s v="21320"/>
    <s v="75007"/>
    <s v=""/>
    <s v=""/>
    <s v="Notarantonio Catherine"/>
    <s v="Laruche"/>
    <s v="999999"/>
    <s v="XN106189231JB"/>
    <s v="N"/>
    <s v="Transport"/>
    <s v="N"/>
    <s v="S"/>
    <s v="NT"/>
    <n v="2.1949999999999998"/>
    <s v="16"/>
    <n v="7.8"/>
  </r>
  <r>
    <x v="4"/>
    <s v="0"/>
    <d v="2026-05-28T00:00:00"/>
    <s v="21320"/>
    <s v="56890"/>
    <s v=""/>
    <s v=""/>
    <s v="LE MAREC Laurence"/>
    <s v="Laruche"/>
    <s v="999999"/>
    <s v="XN106413515JB"/>
    <s v="N"/>
    <s v="Transport"/>
    <s v="N"/>
    <s v="S"/>
    <s v="NT"/>
    <n v="1.44"/>
    <s v="16"/>
    <n v="7.4"/>
  </r>
  <r>
    <x v="4"/>
    <s v="0"/>
    <d v="2026-05-28T00:00:00"/>
    <s v="21320"/>
    <s v="45740"/>
    <s v=""/>
    <s v=""/>
    <s v="Couvreur Sarah"/>
    <s v="Laruche"/>
    <s v="999999"/>
    <s v="XN106473505JB"/>
    <s v="N"/>
    <s v="Transport"/>
    <s v="N"/>
    <s v="S"/>
    <s v="NT"/>
    <n v="4.532"/>
    <s v="16"/>
    <n v="8.6"/>
  </r>
  <r>
    <x v="4"/>
    <s v="0"/>
    <d v="2026-05-28T00:00:00"/>
    <s v="21320"/>
    <s v="13330"/>
    <s v=""/>
    <s v=""/>
    <s v="gonzalez walter"/>
    <s v="Laruche"/>
    <s v="999999"/>
    <s v="XN106564317JB"/>
    <s v="N"/>
    <s v="Transport"/>
    <s v="N"/>
    <s v="S"/>
    <s v="NT"/>
    <n v="0.27"/>
    <s v="16"/>
    <n v="7"/>
  </r>
  <r>
    <x v="4"/>
    <s v="0"/>
    <d v="2026-05-29T00:00:00"/>
    <s v="21320"/>
    <s v="69008"/>
    <s v=""/>
    <s v=""/>
    <s v="Douza Fateh"/>
    <s v="Laruche"/>
    <s v="999999"/>
    <s v="XN106937084JB"/>
    <s v="N"/>
    <s v="Transport"/>
    <s v="N"/>
    <s v="S"/>
    <s v="NT"/>
    <n v="0.93"/>
    <s v="16"/>
    <n v="7"/>
  </r>
  <r>
    <x v="4"/>
    <s v="0"/>
    <d v="2026-05-29T00:00:00"/>
    <s v="21320"/>
    <s v="91380"/>
    <s v=""/>
    <s v=""/>
    <s v="PETRO ANAIS"/>
    <s v="Laruche"/>
    <s v="999999"/>
    <s v="XN106963835JB"/>
    <s v="N"/>
    <s v="Transport"/>
    <s v="N"/>
    <s v="S"/>
    <s v="NT"/>
    <n v="0.9"/>
    <s v="16"/>
    <n v="7"/>
  </r>
  <r>
    <x v="4"/>
    <s v="0"/>
    <d v="2026-05-29T00:00:00"/>
    <s v="21320"/>
    <s v="92500"/>
    <s v=""/>
    <s v=""/>
    <s v="Lucas Jean-Christophe"/>
    <s v="Laruche"/>
    <s v="999999"/>
    <s v="XN106966307JB"/>
    <s v="N"/>
    <s v="Transport"/>
    <s v="N"/>
    <s v="S"/>
    <s v="NT"/>
    <n v="0.1"/>
    <s v="16"/>
    <n v="7"/>
  </r>
  <r>
    <x v="4"/>
    <s v="0"/>
    <d v="2026-05-29T00:00:00"/>
    <s v="21320"/>
    <s v="77000"/>
    <s v=""/>
    <s v=""/>
    <s v="MAGNIEN Beatrice"/>
    <s v="Laruche"/>
    <s v="999999"/>
    <s v="XN106972378JB"/>
    <s v="N"/>
    <s v="Transport"/>
    <s v="N"/>
    <s v="S"/>
    <s v="NT"/>
    <n v="0.08"/>
    <s v="16"/>
    <n v="7"/>
  </r>
  <r>
    <x v="4"/>
    <s v="0"/>
    <d v="2026-05-29T00:00:00"/>
    <s v="21320"/>
    <s v="61190"/>
    <s v=""/>
    <s v=""/>
    <s v="JEANNES Marie claire"/>
    <s v="Laruche"/>
    <s v="999999"/>
    <s v="XN107235215JB"/>
    <s v="N"/>
    <s v="Transport"/>
    <s v="N"/>
    <s v="S"/>
    <s v="NT"/>
    <n v="0.23400000000000001"/>
    <s v="16"/>
    <n v="7"/>
  </r>
  <r>
    <x v="4"/>
    <s v="0"/>
    <d v="2026-05-29T00:00:00"/>
    <s v="21320"/>
    <s v="25240"/>
    <s v=""/>
    <s v=""/>
    <s v="Michaud Denis"/>
    <s v="Laruche"/>
    <s v="999999"/>
    <s v="XN107236627JB"/>
    <s v="N"/>
    <s v="Transport"/>
    <s v="N"/>
    <s v="S"/>
    <s v="NT"/>
    <n v="0.13"/>
    <s v="16"/>
    <n v="7"/>
  </r>
  <r>
    <x v="4"/>
    <s v="0"/>
    <d v="2026-05-29T00:00:00"/>
    <s v="21320"/>
    <s v="25240"/>
    <s v=""/>
    <s v=""/>
    <s v="Michaud Denis"/>
    <s v="Laruche"/>
    <s v="999999"/>
    <s v="XN107236627JB"/>
    <s v="N"/>
    <s v="Zones Difficiles d'accès"/>
    <s v="N"/>
    <m/>
    <s v="NT"/>
    <n v="0"/>
    <s v="16"/>
    <n v="5"/>
  </r>
  <r>
    <x v="4"/>
    <s v="0"/>
    <d v="2026-05-29T00:00:00"/>
    <s v="21320"/>
    <s v="22960"/>
    <s v=""/>
    <s v=""/>
    <s v="Fanic Solange"/>
    <s v="Laruche"/>
    <s v="999999"/>
    <s v="XN107244331JB"/>
    <s v="N"/>
    <s v="Transport"/>
    <s v="N"/>
    <s v="S"/>
    <s v="NT"/>
    <n v="4.6379999999999999"/>
    <s v="16"/>
    <n v="8.6"/>
  </r>
  <r>
    <x v="4"/>
    <s v="0"/>
    <d v="2026-05-29T00:00:00"/>
    <s v="21320"/>
    <s v="75013"/>
    <s v=""/>
    <s v=""/>
    <s v="Kouzmina Marie"/>
    <s v="Laruche"/>
    <s v="999999"/>
    <s v="XN107245178JB"/>
    <s v="N"/>
    <s v="Transport"/>
    <s v="N"/>
    <s v="S"/>
    <s v="NT"/>
    <n v="0.11"/>
    <s v="16"/>
    <n v="7"/>
  </r>
  <r>
    <x v="4"/>
    <s v="0"/>
    <d v="2026-05-29T00:00:00"/>
    <s v="21320"/>
    <s v="77400"/>
    <s v=""/>
    <s v=""/>
    <s v="Sawaya Pascaline"/>
    <s v="Laruche"/>
    <s v="999999"/>
    <s v="XN107316753JB"/>
    <s v="N"/>
    <s v="Transport"/>
    <s v="N"/>
    <s v="S"/>
    <s v="NT"/>
    <n v="5.9039999999999999"/>
    <s v="16"/>
    <n v="9"/>
  </r>
  <r>
    <x v="4"/>
    <s v="0"/>
    <d v="2026-05-29T00:00:00"/>
    <s v="21320"/>
    <s v="34110"/>
    <s v=""/>
    <s v=""/>
    <s v="Servigne Lyliane"/>
    <s v="Laruche"/>
    <s v="999999"/>
    <s v="XN107337237JB"/>
    <s v="N"/>
    <s v="Transport"/>
    <s v="N"/>
    <s v="S"/>
    <s v="NT"/>
    <n v="6.2729999999999997"/>
    <s v="16"/>
    <n v="9.4"/>
  </r>
  <r>
    <x v="4"/>
    <s v="0"/>
    <d v="2026-05-05T00:00:00"/>
    <s v="21320"/>
    <s v="59930"/>
    <s v=""/>
    <s v=""/>
    <s v="LORIDAN Thomas"/>
    <s v="Laruche"/>
    <s v="999999"/>
    <s v="XR552362573FR"/>
    <s v="N"/>
    <s v="Transport"/>
    <s v="N"/>
    <s v="S"/>
    <s v="NT"/>
    <n v="3.84"/>
    <s v="1S"/>
    <n v="6.9"/>
  </r>
  <r>
    <x v="4"/>
    <s v="0"/>
    <d v="2026-05-15T00:00:00"/>
    <s v="21320"/>
    <s v="75007"/>
    <s v=""/>
    <s v=""/>
    <s v="Nikitina Natalia"/>
    <s v="Laruche"/>
    <s v="999999"/>
    <s v="XR557181326FR"/>
    <s v="N"/>
    <s v="Transport"/>
    <s v="N"/>
    <s v="S"/>
    <s v="NT"/>
    <n v="1.65"/>
    <s v="1S"/>
    <n v="6.3"/>
  </r>
  <r>
    <x v="4"/>
    <s v="0"/>
    <d v="2026-05-18T00:00:00"/>
    <s v="21320"/>
    <s v="75001"/>
    <s v=""/>
    <s v=""/>
    <s v="Loeb Frederic"/>
    <s v="Laruche"/>
    <s v="999999"/>
    <s v="XR557669944FR"/>
    <s v="N"/>
    <s v="Transport"/>
    <s v="N"/>
    <s v="S"/>
    <s v="NT"/>
    <n v="3.51"/>
    <s v="1S"/>
    <n v="6.9"/>
  </r>
  <r>
    <x v="4"/>
    <s v="0"/>
    <d v="2026-05-18T00:00:00"/>
    <s v="21320"/>
    <s v="75001"/>
    <s v=""/>
    <s v=""/>
    <s v="Loeb Frederic"/>
    <s v="Laruche"/>
    <s v="999999"/>
    <s v="XR557669944FR"/>
    <s v="N"/>
    <s v="Supplement domicile prive"/>
    <s v="N"/>
    <m/>
    <s v="NT"/>
    <n v="0"/>
    <s v="1S"/>
    <n v="3.95"/>
  </r>
  <r>
    <x v="4"/>
    <s v="0"/>
    <d v="2026-05-22T00:00:00"/>
    <s v="21320"/>
    <s v="75011"/>
    <s v=""/>
    <s v=""/>
    <s v="Emma Graneri"/>
    <s v="Laruche"/>
    <s v="999999"/>
    <s v="XR560584736FR"/>
    <s v="N"/>
    <s v="Transport"/>
    <s v="N"/>
    <s v="S"/>
    <s v="NT"/>
    <n v="1.462"/>
    <s v="1S"/>
    <n v="6.3"/>
  </r>
  <r>
    <x v="4"/>
    <s v="0"/>
    <d v="2026-05-25T00:00:00"/>
    <s v="21320"/>
    <s v="13001"/>
    <s v=""/>
    <s v=""/>
    <s v="Barras Julie"/>
    <s v="Laruche"/>
    <s v="999999"/>
    <s v="XR561350834FR"/>
    <s v="N"/>
    <s v="Transport"/>
    <s v="N"/>
    <s v="S"/>
    <s v="NT"/>
    <n v="2.0499999999999998"/>
    <s v="1S"/>
    <n v="6.6"/>
  </r>
  <r>
    <x v="4"/>
    <s v="0"/>
    <d v="2026-05-25T00:00:00"/>
    <s v="21320"/>
    <s v="93320"/>
    <s v=""/>
    <s v=""/>
    <s v="MOHAMED SONIA"/>
    <s v="Laruche"/>
    <s v="999999"/>
    <s v="XR561444457FR"/>
    <s v="N"/>
    <s v="Transport"/>
    <s v="N"/>
    <s v="S"/>
    <s v="NT"/>
    <n v="0.626"/>
    <s v="1S"/>
    <n v="6"/>
  </r>
  <r>
    <x v="4"/>
    <s v="0"/>
    <d v="2026-05-25T00:00:00"/>
    <s v="21320"/>
    <s v="93320"/>
    <s v=""/>
    <s v=""/>
    <s v="MOHAMED SONIA"/>
    <s v="Laruche"/>
    <s v="999999"/>
    <s v="XR561444457FR"/>
    <s v="N"/>
    <s v="Supplement domicile prive"/>
    <s v="N"/>
    <m/>
    <s v="NT"/>
    <n v="0"/>
    <s v="1S"/>
    <n v="3.95"/>
  </r>
  <r>
    <x v="4"/>
    <s v="0"/>
    <d v="2026-05-28T00:00:00"/>
    <s v="21320"/>
    <s v="74200"/>
    <s v=""/>
    <s v=""/>
    <s v="Satoriz Anthy-sur-Leman"/>
    <s v="Laruche"/>
    <s v="26065886"/>
    <s v="XR563408611FR"/>
    <s v="O"/>
    <s v="Transport"/>
    <s v="N"/>
    <s v="S"/>
    <s v="NT"/>
    <n v="12.15"/>
    <s v="1S"/>
    <n v="0"/>
  </r>
  <r>
    <x v="4"/>
    <s v="0"/>
    <d v="2026-05-28T00:00:00"/>
    <s v="21320"/>
    <s v="74200"/>
    <s v=""/>
    <s v=""/>
    <s v="Satoriz Anthy-sur-Leman"/>
    <s v="Laruche"/>
    <s v="26065886"/>
    <s v="XR563408625FR"/>
    <s v="O"/>
    <s v="Transport"/>
    <s v="N"/>
    <s v="S"/>
    <s v="NT"/>
    <n v="9.9"/>
    <s v="1S"/>
    <n v="14.55"/>
  </r>
  <r>
    <x v="4"/>
    <s v="0"/>
    <d v="2026-05-09T00:00:00"/>
    <s v="21320"/>
    <s v="69300"/>
    <s v=""/>
    <s v=""/>
    <s v="2126Y"/>
    <s v="Laruche"/>
    <s v="999999"/>
    <s v="XS435858308FR"/>
    <s v="N"/>
    <s v="Transport"/>
    <s v="N"/>
    <s v="RR"/>
    <s v="NT"/>
    <n v="1.2470000000000001"/>
    <s v="86"/>
    <n v="0"/>
  </r>
  <r>
    <x v="4"/>
    <s v="0"/>
    <d v="2026-05-09T00:00:00"/>
    <s v="21320"/>
    <s v="69300"/>
    <s v=""/>
    <s v=""/>
    <s v="2126Y"/>
    <s v="Laruche"/>
    <s v="999999"/>
    <s v="XS435858308FR"/>
    <s v="N"/>
    <s v="Supplement Retour Expediteur"/>
    <s v="N"/>
    <s v="RR"/>
    <s v="NT"/>
    <n v="0"/>
    <s v="86"/>
    <n v="9"/>
  </r>
  <r>
    <x v="4"/>
    <s v="0"/>
    <d v="2026-05-20T00:00:00"/>
    <s v="21320"/>
    <s v="06000"/>
    <s v=""/>
    <s v=""/>
    <s v="5966S"/>
    <s v="Laruche"/>
    <s v="999999"/>
    <s v="XS436030291FR"/>
    <s v="N"/>
    <s v="Transport"/>
    <s v="N"/>
    <s v="RR"/>
    <s v="NT"/>
    <n v="5.8879999999999999"/>
    <s v="86"/>
    <n v="0"/>
  </r>
  <r>
    <x v="4"/>
    <s v="0"/>
    <d v="2026-05-20T00:00:00"/>
    <s v="21320"/>
    <s v="06000"/>
    <s v=""/>
    <s v=""/>
    <s v="5966S"/>
    <s v="Laruche"/>
    <s v="999999"/>
    <s v="XS436030291FR"/>
    <s v="N"/>
    <s v="Supplement Retour Expediteur"/>
    <s v="N"/>
    <s v="RR"/>
    <s v="NT"/>
    <n v="0"/>
    <s v="86"/>
    <n v="9"/>
  </r>
  <r>
    <x v="4"/>
    <s v="0"/>
    <d v="2026-05-13T00:00:00"/>
    <s v="21320"/>
    <s v="70140"/>
    <s v=""/>
    <s v=""/>
    <s v="899AS"/>
    <s v="Laruche"/>
    <s v="999999"/>
    <s v="XS437646561FR"/>
    <s v="N"/>
    <s v="Transport"/>
    <s v="N"/>
    <s v="RR"/>
    <s v="NR"/>
    <n v="4.7869999999999999"/>
    <s v="86"/>
    <n v="0"/>
  </r>
  <r>
    <x v="4"/>
    <s v="0"/>
    <d v="2026-05-13T00:00:00"/>
    <s v="21320"/>
    <s v="70140"/>
    <s v=""/>
    <s v=""/>
    <s v="899AS"/>
    <s v="Laruche"/>
    <s v="999999"/>
    <s v="XS437646561FR"/>
    <s v="N"/>
    <s v="Supplement Retour Expediteur"/>
    <s v="N"/>
    <s v="RR"/>
    <s v="NR"/>
    <n v="0"/>
    <s v="86"/>
    <n v="9"/>
  </r>
  <r>
    <x v="4"/>
    <s v="0"/>
    <d v="2026-05-04T00:00:00"/>
    <s v="21320"/>
    <s v="35000"/>
    <s v=""/>
    <s v=""/>
    <s v="0839X"/>
    <s v="Laruche"/>
    <s v="999999"/>
    <s v="XS438688041FR"/>
    <s v="N"/>
    <s v="Transport"/>
    <s v="N"/>
    <s v="S"/>
    <s v="NT"/>
    <n v="0.2"/>
    <s v="86"/>
    <n v="4.25"/>
  </r>
  <r>
    <x v="4"/>
    <s v="0"/>
    <d v="2026-05-04T00:00:00"/>
    <s v="21320"/>
    <s v="31280"/>
    <s v=""/>
    <s v=""/>
    <s v="867BX"/>
    <s v="Laruche"/>
    <s v="999999"/>
    <s v="XS438688537FR"/>
    <s v="N"/>
    <s v="Transport"/>
    <s v="N"/>
    <s v="S"/>
    <s v="NT"/>
    <n v="0.26"/>
    <s v="86"/>
    <n v="4.25"/>
  </r>
  <r>
    <x v="4"/>
    <s v="0"/>
    <d v="2026-05-04T00:00:00"/>
    <s v="21320"/>
    <s v="31240"/>
    <s v=""/>
    <s v=""/>
    <s v="9404X"/>
    <s v="Laruche"/>
    <s v="999999"/>
    <s v="XS438690969FR"/>
    <s v="N"/>
    <s v="Transport"/>
    <s v="N"/>
    <s v="S"/>
    <s v="NT"/>
    <n v="4.7869999999999999"/>
    <s v="86"/>
    <n v="5.88"/>
  </r>
  <r>
    <x v="4"/>
    <s v="0"/>
    <d v="2026-05-04T00:00:00"/>
    <s v="21320"/>
    <s v="74370"/>
    <s v=""/>
    <s v=""/>
    <s v="0763X"/>
    <s v="Laruche"/>
    <s v="999999"/>
    <s v="XS438691690FR"/>
    <s v="N"/>
    <s v="Transport"/>
    <s v="N"/>
    <s v="S"/>
    <s v="NT"/>
    <n v="4.4269999999999996"/>
    <s v="86"/>
    <n v="5.88"/>
  </r>
  <r>
    <x v="4"/>
    <s v="0"/>
    <d v="2026-05-04T00:00:00"/>
    <s v="21320"/>
    <s v="69160"/>
    <s v=""/>
    <s v=""/>
    <s v="0762V"/>
    <s v="Laruche"/>
    <s v="999999"/>
    <s v="XS438692868FR"/>
    <s v="N"/>
    <s v="Transport"/>
    <s v="N"/>
    <s v="S"/>
    <s v="NT"/>
    <n v="0.58799999999999997"/>
    <s v="86"/>
    <n v="4.25"/>
  </r>
  <r>
    <x v="4"/>
    <s v="0"/>
    <d v="2026-05-04T00:00:00"/>
    <s v="21320"/>
    <s v="06250"/>
    <s v=""/>
    <s v=""/>
    <s v="274GA"/>
    <s v="Laruche"/>
    <s v="999999"/>
    <s v="XS438694930FR"/>
    <s v="N"/>
    <s v="Transport"/>
    <s v="N"/>
    <s v="S"/>
    <s v="NT"/>
    <n v="4.6379999999999999"/>
    <s v="86"/>
    <n v="5.88"/>
  </r>
  <r>
    <x v="4"/>
    <s v="0"/>
    <d v="2026-05-04T00:00:00"/>
    <s v="21320"/>
    <s v="86000"/>
    <s v=""/>
    <s v=""/>
    <s v="5923U"/>
    <s v="Laruche"/>
    <s v="999999"/>
    <s v="XS438696096FR"/>
    <s v="N"/>
    <s v="Transport"/>
    <s v="N"/>
    <s v="S"/>
    <s v="NT"/>
    <n v="6.4119999999999999"/>
    <s v="86"/>
    <n v="6.9"/>
  </r>
  <r>
    <x v="4"/>
    <s v="0"/>
    <d v="2026-05-04T00:00:00"/>
    <s v="21320"/>
    <s v="75018"/>
    <s v=""/>
    <s v=""/>
    <s v="1656Y"/>
    <s v="Laruche"/>
    <s v="999999"/>
    <s v="XS438697817FR"/>
    <s v="N"/>
    <s v="Transport"/>
    <s v="N"/>
    <s v="S"/>
    <s v="NT"/>
    <n v="0.1"/>
    <s v="86"/>
    <n v="4.25"/>
  </r>
  <r>
    <x v="4"/>
    <s v="0"/>
    <d v="2026-05-04T00:00:00"/>
    <s v="21320"/>
    <s v="42340"/>
    <s v=""/>
    <s v=""/>
    <s v="8801S"/>
    <s v="Laruche"/>
    <s v="999999"/>
    <s v="XS438700785FR"/>
    <s v="N"/>
    <s v="Transport"/>
    <s v="N"/>
    <s v="S"/>
    <s v="NT"/>
    <n v="0.14000000000000001"/>
    <s v="86"/>
    <n v="4.25"/>
  </r>
  <r>
    <x v="4"/>
    <s v="0"/>
    <d v="2026-05-04T00:00:00"/>
    <s v="21320"/>
    <s v="87270"/>
    <s v=""/>
    <s v=""/>
    <s v="6037X"/>
    <s v="Laruche"/>
    <s v="999999"/>
    <s v="XS438714492FR"/>
    <s v="N"/>
    <s v="Transport"/>
    <s v="N"/>
    <s v="S"/>
    <s v="NT"/>
    <n v="4.7869999999999999"/>
    <s v="86"/>
    <n v="5.88"/>
  </r>
  <r>
    <x v="4"/>
    <s v="0"/>
    <d v="2026-05-04T00:00:00"/>
    <s v="21320"/>
    <s v="77600"/>
    <s v=""/>
    <s v=""/>
    <s v="0924X"/>
    <s v="Laruche"/>
    <s v="999999"/>
    <s v="XS438723636FR"/>
    <s v="N"/>
    <s v="Transport"/>
    <s v="N"/>
    <s v="S"/>
    <s v="NT"/>
    <n v="0.09"/>
    <s v="86"/>
    <n v="4.25"/>
  </r>
  <r>
    <x v="4"/>
    <s v="0"/>
    <d v="2026-05-04T00:00:00"/>
    <s v="21320"/>
    <s v="75018"/>
    <s v=""/>
    <s v=""/>
    <s v="1648Y"/>
    <s v="Laruche"/>
    <s v="999999"/>
    <s v="XS438725420FR"/>
    <s v="N"/>
    <s v="Transport"/>
    <s v="N"/>
    <s v="S"/>
    <s v="NT"/>
    <n v="0.22"/>
    <s v="86"/>
    <n v="4.25"/>
  </r>
  <r>
    <x v="4"/>
    <s v="0"/>
    <d v="2026-05-04T00:00:00"/>
    <s v="21320"/>
    <s v="67500"/>
    <s v=""/>
    <s v=""/>
    <s v="7268U"/>
    <s v="Laruche"/>
    <s v="999999"/>
    <s v="XS438731558FR"/>
    <s v="N"/>
    <s v="Transport"/>
    <s v="N"/>
    <s v="S"/>
    <s v="NT"/>
    <n v="0.1"/>
    <s v="86"/>
    <n v="4.25"/>
  </r>
  <r>
    <x v="4"/>
    <s v="0"/>
    <d v="2026-05-04T00:00:00"/>
    <s v="21320"/>
    <s v="13300"/>
    <s v=""/>
    <s v=""/>
    <s v="0007C"/>
    <s v="Laruche"/>
    <s v="999999"/>
    <s v="XS438732385FR"/>
    <s v="N"/>
    <s v="Transport"/>
    <s v="N"/>
    <s v="S"/>
    <s v="NT"/>
    <n v="0.01"/>
    <s v="86"/>
    <n v="4.25"/>
  </r>
  <r>
    <x v="4"/>
    <s v="0"/>
    <d v="2026-05-04T00:00:00"/>
    <s v="21320"/>
    <s v="78500"/>
    <s v=""/>
    <s v=""/>
    <s v="905BX"/>
    <s v="Laruche"/>
    <s v="999999"/>
    <s v="XS438732655FR"/>
    <s v="N"/>
    <s v="Transport"/>
    <s v="N"/>
    <s v="S"/>
    <s v="NT"/>
    <n v="0.22"/>
    <s v="86"/>
    <n v="4.25"/>
  </r>
  <r>
    <x v="4"/>
    <s v="0"/>
    <d v="2026-05-04T00:00:00"/>
    <s v="21320"/>
    <s v="38138"/>
    <s v=""/>
    <s v=""/>
    <s v="3445X"/>
    <s v="Laruche"/>
    <s v="999999"/>
    <s v="XS438733545FR"/>
    <s v="N"/>
    <s v="Transport"/>
    <s v="N"/>
    <s v="S"/>
    <s v="NT"/>
    <n v="5.5439999999999996"/>
    <s v="86"/>
    <n v="6.39"/>
  </r>
  <r>
    <x v="4"/>
    <s v="0"/>
    <d v="2026-05-04T00:00:00"/>
    <s v="21320"/>
    <s v="75012"/>
    <s v=""/>
    <s v=""/>
    <s v="289DA"/>
    <s v="Laruche"/>
    <s v="999999"/>
    <s v="XS438734695FR"/>
    <s v="N"/>
    <s v="Transport"/>
    <s v="N"/>
    <s v="S"/>
    <s v="NT"/>
    <n v="0.17"/>
    <s v="86"/>
    <n v="4.25"/>
  </r>
  <r>
    <x v="4"/>
    <s v="0"/>
    <d v="2026-05-04T00:00:00"/>
    <s v="21320"/>
    <s v="76000"/>
    <s v=""/>
    <s v=""/>
    <s v="936DA"/>
    <s v="Laruche"/>
    <s v="999999"/>
    <s v="XS438735223FR"/>
    <s v="N"/>
    <s v="Transport"/>
    <s v="N"/>
    <s v="S"/>
    <s v="NT"/>
    <n v="4.6379999999999999"/>
    <s v="86"/>
    <n v="5.88"/>
  </r>
  <r>
    <x v="4"/>
    <s v="0"/>
    <d v="2026-05-04T00:00:00"/>
    <s v="21320"/>
    <s v="75008"/>
    <s v=""/>
    <s v=""/>
    <s v="668CY"/>
    <s v="Laruche"/>
    <s v="999999"/>
    <s v="XS438738088FR"/>
    <s v="N"/>
    <s v="Transport"/>
    <s v="N"/>
    <s v="S"/>
    <s v="NT"/>
    <n v="4.6379999999999999"/>
    <s v="86"/>
    <n v="5.88"/>
  </r>
  <r>
    <x v="4"/>
    <s v="0"/>
    <d v="2026-05-04T00:00:00"/>
    <s v="21320"/>
    <s v="94100"/>
    <s v=""/>
    <s v=""/>
    <s v="258CM"/>
    <s v="Laruche"/>
    <s v="999999"/>
    <s v="XS439096717FR"/>
    <s v="N"/>
    <s v="Transport"/>
    <s v="N"/>
    <s v="S"/>
    <s v="NT"/>
    <n v="0.49"/>
    <s v="86"/>
    <n v="4.25"/>
  </r>
  <r>
    <x v="4"/>
    <s v="0"/>
    <d v="2026-05-04T00:00:00"/>
    <s v="21320"/>
    <s v="67440"/>
    <s v=""/>
    <s v=""/>
    <s v="5446X"/>
    <s v="Laruche"/>
    <s v="999999"/>
    <s v="XS439097332FR"/>
    <s v="N"/>
    <s v="Transport"/>
    <s v="N"/>
    <s v="S"/>
    <s v="NT"/>
    <n v="7.0000000000000007E-2"/>
    <s v="86"/>
    <n v="4.25"/>
  </r>
  <r>
    <x v="4"/>
    <s v="0"/>
    <d v="2026-05-04T00:00:00"/>
    <s v="21320"/>
    <s v="62610"/>
    <s v=""/>
    <s v=""/>
    <s v="3326V"/>
    <s v="Laruche"/>
    <s v="999999"/>
    <s v="XS439098029FR"/>
    <s v="N"/>
    <s v="Transport"/>
    <s v="N"/>
    <s v="S"/>
    <s v="NT"/>
    <n v="0.15"/>
    <s v="86"/>
    <n v="4.25"/>
  </r>
  <r>
    <x v="4"/>
    <s v="0"/>
    <d v="2026-05-04T00:00:00"/>
    <s v="21320"/>
    <s v="01500"/>
    <s v=""/>
    <s v=""/>
    <s v="159CY"/>
    <s v="Laruche"/>
    <s v="999999"/>
    <s v="XS439107644FR"/>
    <s v="N"/>
    <s v="Transport"/>
    <s v="N"/>
    <s v="S"/>
    <s v="NT"/>
    <n v="1.47"/>
    <s v="86"/>
    <n v="4.58"/>
  </r>
  <r>
    <x v="4"/>
    <s v="0"/>
    <d v="2026-05-04T00:00:00"/>
    <s v="21320"/>
    <s v="49240"/>
    <s v=""/>
    <s v=""/>
    <s v="8001X"/>
    <s v="Laruche"/>
    <s v="999999"/>
    <s v="XS439108137FR"/>
    <s v="N"/>
    <s v="Transport"/>
    <s v="N"/>
    <s v="S"/>
    <s v="NT"/>
    <n v="0.09"/>
    <s v="86"/>
    <n v="4.25"/>
  </r>
  <r>
    <x v="4"/>
    <s v="0"/>
    <d v="2026-05-04T00:00:00"/>
    <s v="21320"/>
    <s v="75011"/>
    <s v=""/>
    <s v=""/>
    <s v="189AG"/>
    <s v="Laruche"/>
    <s v="999999"/>
    <s v="XS439114089FR"/>
    <s v="N"/>
    <s v="Transport"/>
    <s v="N"/>
    <s v="S"/>
    <s v="NT"/>
    <n v="0.18"/>
    <s v="86"/>
    <n v="4.25"/>
  </r>
  <r>
    <x v="4"/>
    <s v="0"/>
    <d v="2026-05-04T00:00:00"/>
    <s v="21320"/>
    <s v="35360"/>
    <s v=""/>
    <s v=""/>
    <s v="1764V"/>
    <s v="Laruche"/>
    <s v="999999"/>
    <s v="XS439115637FR"/>
    <s v="N"/>
    <s v="Transport"/>
    <s v="N"/>
    <s v="S"/>
    <s v="NT"/>
    <n v="0.18"/>
    <s v="86"/>
    <n v="4.25"/>
  </r>
  <r>
    <x v="4"/>
    <s v="0"/>
    <d v="2026-05-04T00:00:00"/>
    <s v="21320"/>
    <s v="69200"/>
    <s v=""/>
    <s v=""/>
    <s v="330LA"/>
    <s v="Laruche"/>
    <s v="999999"/>
    <s v="XS439116558FR"/>
    <s v="N"/>
    <s v="Transport"/>
    <s v="N"/>
    <s v="S"/>
    <s v="NT"/>
    <n v="0.02"/>
    <s v="86"/>
    <n v="4.25"/>
  </r>
  <r>
    <x v="4"/>
    <s v="0"/>
    <d v="2026-05-04T00:00:00"/>
    <s v="21320"/>
    <s v="69200"/>
    <s v=""/>
    <s v=""/>
    <s v="330LA"/>
    <s v="Laruche"/>
    <s v="999999"/>
    <s v="XS439116558FR"/>
    <s v="N"/>
    <s v="Supplement Retour Expediteur"/>
    <s v="N"/>
    <m/>
    <s v="NT"/>
    <n v="0"/>
    <s v="86"/>
    <n v="9"/>
  </r>
  <r>
    <x v="4"/>
    <s v="0"/>
    <d v="2026-05-04T00:00:00"/>
    <s v="21320"/>
    <s v="03390"/>
    <s v=""/>
    <s v=""/>
    <s v="5202S"/>
    <s v="Laruche"/>
    <s v="999999"/>
    <s v="XS439123576FR"/>
    <s v="N"/>
    <s v="Transport"/>
    <s v="N"/>
    <s v="S"/>
    <s v="NT"/>
    <n v="0.17"/>
    <s v="86"/>
    <n v="4.25"/>
  </r>
  <r>
    <x v="4"/>
    <s v="0"/>
    <d v="2026-05-04T00:00:00"/>
    <s v="21320"/>
    <s v="29860"/>
    <s v=""/>
    <s v=""/>
    <s v="187CX"/>
    <s v="Laruche"/>
    <s v="999999"/>
    <s v="XS439123810FR"/>
    <s v="N"/>
    <s v="Transport"/>
    <s v="N"/>
    <s v="S"/>
    <s v="NT"/>
    <n v="0.12"/>
    <s v="86"/>
    <n v="4.25"/>
  </r>
  <r>
    <x v="4"/>
    <s v="0"/>
    <d v="2026-05-05T00:00:00"/>
    <s v="21320"/>
    <s v="44450"/>
    <s v=""/>
    <s v=""/>
    <s v="9839O"/>
    <s v="Laruche"/>
    <s v="999999"/>
    <s v="XS439362355FR"/>
    <s v="N"/>
    <s v="Transport"/>
    <s v="N"/>
    <s v="S"/>
    <s v="NT"/>
    <n v="4.6779999999999999"/>
    <s v="86"/>
    <n v="5.88"/>
  </r>
  <r>
    <x v="4"/>
    <s v="0"/>
    <d v="2026-05-05T00:00:00"/>
    <s v="21320"/>
    <s v="01280"/>
    <s v=""/>
    <s v=""/>
    <s v="0517X"/>
    <s v="Laruche"/>
    <s v="999999"/>
    <s v="XS439363792FR"/>
    <s v="N"/>
    <s v="Transport"/>
    <s v="N"/>
    <s v="S"/>
    <s v="NT"/>
    <n v="4.532"/>
    <s v="86"/>
    <n v="5.88"/>
  </r>
  <r>
    <x v="4"/>
    <s v="0"/>
    <d v="2026-05-05T00:00:00"/>
    <s v="21320"/>
    <s v="38400"/>
    <s v=""/>
    <s v=""/>
    <s v="6762B"/>
    <s v="Laruche"/>
    <s v="999999"/>
    <s v="XS439364909FR"/>
    <s v="N"/>
    <s v="Transport"/>
    <s v="N"/>
    <s v="S"/>
    <s v="NT"/>
    <n v="4.6379999999999999"/>
    <s v="86"/>
    <n v="5.88"/>
  </r>
  <r>
    <x v="4"/>
    <s v="0"/>
    <d v="2026-05-05T00:00:00"/>
    <s v="21320"/>
    <s v="01300"/>
    <s v=""/>
    <s v=""/>
    <s v="784CV"/>
    <s v="Laruche"/>
    <s v="999999"/>
    <s v="XS439365507FR"/>
    <s v="N"/>
    <s v="Transport"/>
    <s v="N"/>
    <s v="S"/>
    <s v="NT"/>
    <n v="5.9039999999999999"/>
    <s v="86"/>
    <n v="6.39"/>
  </r>
  <r>
    <x v="4"/>
    <s v="0"/>
    <d v="2026-05-05T00:00:00"/>
    <s v="21320"/>
    <s v="93300"/>
    <s v=""/>
    <s v=""/>
    <s v="7638S"/>
    <s v="Laruche"/>
    <s v="999999"/>
    <s v="XS439520705FR"/>
    <s v="N"/>
    <s v="Transport"/>
    <s v="N"/>
    <s v="S"/>
    <s v="NT"/>
    <n v="0.09"/>
    <s v="86"/>
    <n v="4.25"/>
  </r>
  <r>
    <x v="4"/>
    <s v="0"/>
    <d v="2026-05-05T00:00:00"/>
    <s v="21320"/>
    <s v="75006"/>
    <s v=""/>
    <s v=""/>
    <s v="9061S"/>
    <s v="Laruche"/>
    <s v="999999"/>
    <s v="XS439633146FR"/>
    <s v="N"/>
    <s v="Transport"/>
    <s v="N"/>
    <s v="S"/>
    <s v="NT"/>
    <n v="5.9039999999999999"/>
    <s v="86"/>
    <n v="6.39"/>
  </r>
  <r>
    <x v="4"/>
    <s v="0"/>
    <d v="2026-05-06T00:00:00"/>
    <s v="21320"/>
    <s v="67500"/>
    <s v=""/>
    <s v=""/>
    <s v="7268U"/>
    <s v="Laruche"/>
    <s v="999999"/>
    <s v="XS439833641FR"/>
    <s v="N"/>
    <s v="Transport"/>
    <s v="N"/>
    <s v="S"/>
    <s v="NT"/>
    <n v="0.11"/>
    <s v="86"/>
    <n v="4.25"/>
  </r>
  <r>
    <x v="4"/>
    <s v="0"/>
    <d v="2026-05-06T00:00:00"/>
    <s v="21320"/>
    <s v="29150"/>
    <s v=""/>
    <s v=""/>
    <s v="3317U"/>
    <s v="Laruche"/>
    <s v="999999"/>
    <s v="XS440002385FR"/>
    <s v="N"/>
    <s v="Transport"/>
    <s v="N"/>
    <s v="S"/>
    <s v="NT"/>
    <n v="4.6779999999999999"/>
    <s v="86"/>
    <n v="5.88"/>
  </r>
  <r>
    <x v="4"/>
    <s v="0"/>
    <d v="2026-05-06T00:00:00"/>
    <s v="21320"/>
    <s v="21130"/>
    <s v=""/>
    <s v=""/>
    <s v="1901U"/>
    <s v="Laruche"/>
    <s v="999999"/>
    <s v="XS440063747FR"/>
    <s v="N"/>
    <s v="Transport"/>
    <s v="N"/>
    <s v="S"/>
    <s v="ND"/>
    <n v="2.335"/>
    <s v="86"/>
    <n v="4.96"/>
  </r>
  <r>
    <x v="4"/>
    <s v="0"/>
    <d v="2026-05-06T00:00:00"/>
    <s v="21320"/>
    <s v="12000"/>
    <s v=""/>
    <s v=""/>
    <s v="8136W"/>
    <s v="commande n°1364"/>
    <s v="999999"/>
    <s v="XS440107010FR"/>
    <s v="N"/>
    <s v="Transport"/>
    <s v="N"/>
    <s v="S"/>
    <s v="NT"/>
    <n v="0.02"/>
    <s v="86"/>
    <n v="4.25"/>
  </r>
  <r>
    <x v="4"/>
    <s v="0"/>
    <d v="2026-05-06T00:00:00"/>
    <s v="21320"/>
    <s v="87350"/>
    <s v=""/>
    <s v=""/>
    <s v="4813Y"/>
    <s v="commande n°1367"/>
    <s v="999999"/>
    <s v="XS440108151FR"/>
    <s v="N"/>
    <s v="Transport"/>
    <s v="N"/>
    <s v="S"/>
    <s v="NT"/>
    <n v="0.02"/>
    <s v="86"/>
    <n v="4.25"/>
  </r>
  <r>
    <x v="4"/>
    <s v="0"/>
    <d v="2026-05-06T00:00:00"/>
    <s v="21320"/>
    <s v="21230"/>
    <s v=""/>
    <s v=""/>
    <s v="561AE"/>
    <s v="commande n°1369"/>
    <s v="999999"/>
    <s v="XS440109015FR"/>
    <s v="N"/>
    <s v="Transport"/>
    <s v="N"/>
    <s v="S"/>
    <s v="ND"/>
    <n v="0.01"/>
    <s v="86"/>
    <n v="4.25"/>
  </r>
  <r>
    <x v="4"/>
    <s v="0"/>
    <d v="2026-05-06T00:00:00"/>
    <s v="21320"/>
    <s v="54600"/>
    <s v=""/>
    <s v=""/>
    <s v="0521X"/>
    <s v="Laruche"/>
    <s v="999999"/>
    <s v="XS440110416FR"/>
    <s v="N"/>
    <s v="Transport"/>
    <s v="N"/>
    <s v="S"/>
    <s v="NT"/>
    <n v="0.12"/>
    <s v="86"/>
    <n v="4.25"/>
  </r>
  <r>
    <x v="4"/>
    <s v="0"/>
    <d v="2026-05-06T00:00:00"/>
    <s v="21320"/>
    <s v="25770"/>
    <s v=""/>
    <s v=""/>
    <s v="0521U"/>
    <s v="Laruche"/>
    <s v="999999"/>
    <s v="XS440112774FR"/>
    <s v="N"/>
    <s v="Transport"/>
    <s v="N"/>
    <s v="S"/>
    <s v="NT"/>
    <n v="4.6779999999999999"/>
    <s v="86"/>
    <n v="5.88"/>
  </r>
  <r>
    <x v="4"/>
    <s v="0"/>
    <d v="2026-05-07T00:00:00"/>
    <s v="21320"/>
    <s v="91190"/>
    <s v=""/>
    <s v=""/>
    <s v="4262S"/>
    <s v="Laruche"/>
    <s v="999999"/>
    <s v="XS440265608FR"/>
    <s v="N"/>
    <s v="Transport"/>
    <s v="N"/>
    <s v="S"/>
    <s v="NT"/>
    <n v="4.532"/>
    <s v="86"/>
    <n v="5.88"/>
  </r>
  <r>
    <x v="4"/>
    <s v="0"/>
    <d v="2026-05-07T00:00:00"/>
    <s v="21320"/>
    <s v="69008"/>
    <s v=""/>
    <s v=""/>
    <s v="7741O"/>
    <s v="Laruche"/>
    <s v="999999"/>
    <s v="XS440438895FR"/>
    <s v="N"/>
    <s v="Transport"/>
    <s v="N"/>
    <s v="S"/>
    <s v="NT"/>
    <n v="1.53"/>
    <s v="86"/>
    <n v="4.58"/>
  </r>
  <r>
    <x v="4"/>
    <s v="0"/>
    <d v="2026-05-07T00:00:00"/>
    <s v="21320"/>
    <s v="77550"/>
    <s v=""/>
    <s v=""/>
    <s v="696CX"/>
    <s v="Laruche"/>
    <s v="999999"/>
    <s v="XS440439493FR"/>
    <s v="N"/>
    <s v="Transport"/>
    <s v="N"/>
    <s v="S"/>
    <s v="NT"/>
    <n v="0.02"/>
    <s v="86"/>
    <n v="4.25"/>
  </r>
  <r>
    <x v="4"/>
    <s v="0"/>
    <d v="2026-05-11T00:00:00"/>
    <s v="21320"/>
    <s v="21700"/>
    <s v=""/>
    <s v=""/>
    <s v="0657X"/>
    <s v="Laruche"/>
    <s v="999999"/>
    <s v="XS441044174FR"/>
    <s v="N"/>
    <s v="Transport"/>
    <s v="N"/>
    <s v="S"/>
    <s v="ND"/>
    <n v="0.02"/>
    <s v="86"/>
    <n v="4.25"/>
  </r>
  <r>
    <x v="4"/>
    <s v="0"/>
    <d v="2026-05-11T00:00:00"/>
    <s v="21320"/>
    <s v="38080"/>
    <s v=""/>
    <s v=""/>
    <s v="247BX"/>
    <s v="Laruche"/>
    <s v="999999"/>
    <s v="XS441048176FR"/>
    <s v="N"/>
    <s v="Transport"/>
    <s v="N"/>
    <s v="S"/>
    <s v="NT"/>
    <n v="7.79"/>
    <s v="86"/>
    <n v="7.41"/>
  </r>
  <r>
    <x v="4"/>
    <s v="0"/>
    <d v="2026-05-11T00:00:00"/>
    <s v="21320"/>
    <s v="31110"/>
    <s v=""/>
    <s v=""/>
    <s v="4555V"/>
    <s v="Laruche"/>
    <s v="999999"/>
    <s v="XS441057252FR"/>
    <s v="N"/>
    <s v="Transport"/>
    <s v="N"/>
    <s v="S"/>
    <s v="NT"/>
    <n v="4.7869999999999999"/>
    <s v="86"/>
    <n v="5.88"/>
  </r>
  <r>
    <x v="4"/>
    <s v="0"/>
    <d v="2026-05-11T00:00:00"/>
    <s v="21320"/>
    <s v="31110"/>
    <s v=""/>
    <s v=""/>
    <s v="4555V"/>
    <s v="Laruche"/>
    <s v="999999"/>
    <s v="XS441057252FR"/>
    <s v="N"/>
    <s v="Zones Difficiles d'accès"/>
    <s v="N"/>
    <m/>
    <s v="NT"/>
    <n v="0"/>
    <s v="86"/>
    <n v="5"/>
  </r>
  <r>
    <x v="4"/>
    <s v="0"/>
    <d v="2026-05-11T00:00:00"/>
    <s v="21320"/>
    <s v="01202"/>
    <s v=""/>
    <s v=""/>
    <s v="0517X"/>
    <s v="Laruche"/>
    <s v="999999"/>
    <s v="XS441059324FR"/>
    <s v="N"/>
    <s v="Transport"/>
    <s v="N"/>
    <s v="S"/>
    <s v="NT"/>
    <n v="4.7869999999999999"/>
    <s v="86"/>
    <n v="5.88"/>
  </r>
  <r>
    <x v="4"/>
    <s v="0"/>
    <d v="2026-05-11T00:00:00"/>
    <s v="21320"/>
    <s v="01202"/>
    <s v=""/>
    <s v=""/>
    <s v="0517X"/>
    <s v="Laruche"/>
    <s v="999999"/>
    <s v="XS441059324FR"/>
    <s v="N"/>
    <s v="Supplement Retour Expediteur"/>
    <s v="N"/>
    <m/>
    <s v="NT"/>
    <n v="0"/>
    <s v="86"/>
    <n v="9"/>
  </r>
  <r>
    <x v="4"/>
    <s v="0"/>
    <d v="2026-05-11T00:00:00"/>
    <s v="21320"/>
    <s v="31110"/>
    <s v=""/>
    <s v=""/>
    <s v="4555V"/>
    <s v="Laruche"/>
    <s v="999999"/>
    <s v="XS441061858FR"/>
    <s v="N"/>
    <s v="Transport"/>
    <s v="N"/>
    <s v="S"/>
    <s v="NT"/>
    <n v="6.6909999999999998"/>
    <s v="86"/>
    <n v="6.9"/>
  </r>
  <r>
    <x v="4"/>
    <s v="0"/>
    <d v="2026-05-11T00:00:00"/>
    <s v="21320"/>
    <s v="31110"/>
    <s v=""/>
    <s v=""/>
    <s v="4555V"/>
    <s v="Laruche"/>
    <s v="999999"/>
    <s v="XS441061858FR"/>
    <s v="N"/>
    <s v="Zones Difficiles d'accès"/>
    <s v="N"/>
    <m/>
    <s v="NT"/>
    <n v="0"/>
    <s v="86"/>
    <n v="5"/>
  </r>
  <r>
    <x v="4"/>
    <s v="0"/>
    <d v="2026-05-11T00:00:00"/>
    <s v="21320"/>
    <s v="93400"/>
    <s v=""/>
    <s v=""/>
    <s v="2857V"/>
    <s v="Laruche"/>
    <s v="999999"/>
    <s v="XS441063964FR"/>
    <s v="N"/>
    <s v="Transport"/>
    <s v="N"/>
    <s v="S"/>
    <s v="NT"/>
    <n v="0.25"/>
    <s v="86"/>
    <n v="4.25"/>
  </r>
  <r>
    <x v="4"/>
    <s v="0"/>
    <d v="2026-05-11T00:00:00"/>
    <s v="21320"/>
    <s v="68230"/>
    <s v=""/>
    <s v=""/>
    <s v="4681V"/>
    <s v="Laruche"/>
    <s v="999999"/>
    <s v="XS441064593FR"/>
    <s v="N"/>
    <s v="Transport"/>
    <s v="N"/>
    <s v="S"/>
    <s v="NT"/>
    <n v="0.14000000000000001"/>
    <s v="86"/>
    <n v="4.25"/>
  </r>
  <r>
    <x v="4"/>
    <s v="0"/>
    <d v="2026-05-11T00:00:00"/>
    <s v="21320"/>
    <s v="75015"/>
    <s v=""/>
    <s v=""/>
    <s v="7854O"/>
    <s v="Laruche"/>
    <s v="999999"/>
    <s v="XS441065470FR"/>
    <s v="N"/>
    <s v="Transport"/>
    <s v="N"/>
    <s v="S"/>
    <s v="NT"/>
    <n v="4.6379999999999999"/>
    <s v="86"/>
    <n v="5.88"/>
  </r>
  <r>
    <x v="4"/>
    <s v="0"/>
    <d v="2026-05-11T00:00:00"/>
    <s v="21320"/>
    <s v="31500"/>
    <s v=""/>
    <s v=""/>
    <s v="434AN"/>
    <s v="Laruche"/>
    <s v="999999"/>
    <s v="XS441066577FR"/>
    <s v="N"/>
    <s v="Transport"/>
    <s v="N"/>
    <s v="S"/>
    <s v="NT"/>
    <n v="6.0350000000000001"/>
    <s v="86"/>
    <n v="6.9"/>
  </r>
  <r>
    <x v="4"/>
    <s v="0"/>
    <d v="2026-05-11T00:00:00"/>
    <s v="21320"/>
    <s v="75015"/>
    <s v=""/>
    <s v=""/>
    <s v="6822X"/>
    <s v="Laruche"/>
    <s v="999999"/>
    <s v="XS441067161FR"/>
    <s v="N"/>
    <s v="Transport"/>
    <s v="N"/>
    <s v="S"/>
    <s v="NT"/>
    <n v="7.194"/>
    <s v="86"/>
    <n v="7.41"/>
  </r>
  <r>
    <x v="4"/>
    <s v="0"/>
    <d v="2026-05-11T00:00:00"/>
    <s v="21320"/>
    <s v="13006"/>
    <s v=""/>
    <s v=""/>
    <s v="771BN"/>
    <s v="Laruche"/>
    <s v="999999"/>
    <s v="XS441067728FR"/>
    <s v="N"/>
    <s v="Transport"/>
    <s v="N"/>
    <s v="S"/>
    <s v="NT"/>
    <n v="0.91800000000000004"/>
    <s v="86"/>
    <n v="4.25"/>
  </r>
  <r>
    <x v="4"/>
    <s v="0"/>
    <d v="2026-05-11T00:00:00"/>
    <s v="21320"/>
    <s v="64250"/>
    <s v=""/>
    <s v=""/>
    <s v="585AB"/>
    <s v="Laruche"/>
    <s v="999999"/>
    <s v="XS441068462FR"/>
    <s v="N"/>
    <s v="Transport"/>
    <s v="N"/>
    <s v="S"/>
    <s v="NT"/>
    <n v="1.5549999999999999"/>
    <s v="86"/>
    <n v="4.58"/>
  </r>
  <r>
    <x v="4"/>
    <s v="0"/>
    <d v="2026-05-11T00:00:00"/>
    <s v="21320"/>
    <s v="91150"/>
    <s v=""/>
    <s v=""/>
    <s v="748CX"/>
    <s v="Laruche"/>
    <s v="999999"/>
    <s v="XS441069689FR"/>
    <s v="N"/>
    <s v="Transport"/>
    <s v="N"/>
    <s v="S"/>
    <s v="NT"/>
    <n v="1.5680000000000001"/>
    <s v="86"/>
    <n v="4.58"/>
  </r>
  <r>
    <x v="4"/>
    <s v="0"/>
    <d v="2026-05-11T00:00:00"/>
    <s v="21320"/>
    <s v="92800"/>
    <s v=""/>
    <s v=""/>
    <s v="5563P"/>
    <s v="Laruche"/>
    <s v="999999"/>
    <s v="XS441070280FR"/>
    <s v="N"/>
    <s v="Transport"/>
    <s v="N"/>
    <s v="S"/>
    <s v="NT"/>
    <n v="4.532"/>
    <s v="86"/>
    <n v="5.88"/>
  </r>
  <r>
    <x v="4"/>
    <s v="0"/>
    <d v="2026-05-11T00:00:00"/>
    <s v="21320"/>
    <s v="56470"/>
    <s v=""/>
    <s v=""/>
    <s v="242DX"/>
    <s v="Laruche"/>
    <s v="999999"/>
    <s v="XS441071245FR"/>
    <s v="N"/>
    <s v="Transport"/>
    <s v="N"/>
    <s v="S"/>
    <s v="NT"/>
    <n v="0.96"/>
    <s v="86"/>
    <n v="4.25"/>
  </r>
  <r>
    <x v="4"/>
    <s v="0"/>
    <d v="2026-05-11T00:00:00"/>
    <s v="21320"/>
    <s v="41350"/>
    <s v=""/>
    <s v=""/>
    <s v="5803X"/>
    <s v="Laruche"/>
    <s v="999999"/>
    <s v="XS441075463FR"/>
    <s v="N"/>
    <s v="Transport"/>
    <s v="N"/>
    <s v="S"/>
    <s v="NT"/>
    <n v="4.6779999999999999"/>
    <s v="86"/>
    <n v="5.88"/>
  </r>
  <r>
    <x v="4"/>
    <s v="0"/>
    <d v="2026-05-11T00:00:00"/>
    <s v="21320"/>
    <s v="54770"/>
    <s v=""/>
    <s v=""/>
    <s v="588BX"/>
    <s v="Laruche"/>
    <s v="999999"/>
    <s v="XS441076194FR"/>
    <s v="N"/>
    <s v="Transport"/>
    <s v="N"/>
    <s v="S"/>
    <s v="NT"/>
    <n v="0.85299999999999998"/>
    <s v="86"/>
    <n v="4.25"/>
  </r>
  <r>
    <x v="4"/>
    <s v="0"/>
    <d v="2026-05-11T00:00:00"/>
    <s v="21320"/>
    <s v="56000"/>
    <s v=""/>
    <s v=""/>
    <s v="5024R"/>
    <s v="Laruche"/>
    <s v="999999"/>
    <s v="XS441078164FR"/>
    <s v="N"/>
    <s v="Transport"/>
    <s v="N"/>
    <s v="S"/>
    <s v="NT"/>
    <n v="0.41"/>
    <s v="86"/>
    <n v="4.25"/>
  </r>
  <r>
    <x v="4"/>
    <s v="0"/>
    <d v="2026-05-11T00:00:00"/>
    <s v="21320"/>
    <s v="91800"/>
    <s v=""/>
    <s v=""/>
    <s v="7941O"/>
    <s v="Laruche"/>
    <s v="999999"/>
    <s v="XS441083235FR"/>
    <s v="N"/>
    <s v="Transport"/>
    <s v="N"/>
    <s v="S"/>
    <s v="NT"/>
    <n v="4.7869999999999999"/>
    <s v="86"/>
    <n v="5.88"/>
  </r>
  <r>
    <x v="4"/>
    <s v="0"/>
    <d v="2026-05-11T00:00:00"/>
    <s v="21320"/>
    <s v="33370"/>
    <s v=""/>
    <s v=""/>
    <s v="288BS"/>
    <s v="Laruche"/>
    <s v="999999"/>
    <s v="XS441085219FR"/>
    <s v="N"/>
    <s v="Transport"/>
    <s v="N"/>
    <s v="S"/>
    <s v="NT"/>
    <n v="4.4029999999999996"/>
    <s v="86"/>
    <n v="5.88"/>
  </r>
  <r>
    <x v="4"/>
    <s v="0"/>
    <d v="2026-05-11T00:00:00"/>
    <s v="21320"/>
    <s v="74370"/>
    <s v=""/>
    <s v=""/>
    <s v="8140X"/>
    <s v="Laruche"/>
    <s v="999999"/>
    <s v="XS441087271FR"/>
    <s v="N"/>
    <s v="Transport"/>
    <s v="N"/>
    <s v="S"/>
    <s v="NT"/>
    <n v="1.488"/>
    <s v="86"/>
    <n v="4.58"/>
  </r>
  <r>
    <x v="4"/>
    <s v="0"/>
    <d v="2026-05-11T00:00:00"/>
    <s v="21320"/>
    <s v="77540"/>
    <s v=""/>
    <s v=""/>
    <s v="5966X"/>
    <s v="Laruche"/>
    <s v="999999"/>
    <s v="XS441088507FR"/>
    <s v="N"/>
    <s v="Transport"/>
    <s v="N"/>
    <s v="S"/>
    <s v="NT"/>
    <n v="4.7869999999999999"/>
    <s v="86"/>
    <n v="5.88"/>
  </r>
  <r>
    <x v="4"/>
    <s v="0"/>
    <d v="2026-05-11T00:00:00"/>
    <s v="21320"/>
    <s v="29880"/>
    <s v=""/>
    <s v=""/>
    <s v="9685V"/>
    <s v="Laruche"/>
    <s v="999999"/>
    <s v="XS441098416FR"/>
    <s v="N"/>
    <s v="Transport"/>
    <s v="N"/>
    <s v="S"/>
    <s v="NT"/>
    <n v="4.6779999999999999"/>
    <s v="86"/>
    <n v="5.88"/>
  </r>
  <r>
    <x v="4"/>
    <s v="0"/>
    <d v="2026-05-11T00:00:00"/>
    <s v="21320"/>
    <s v="21120"/>
    <s v=""/>
    <s v=""/>
    <s v="6972X"/>
    <s v="Laruche"/>
    <s v="999999"/>
    <s v="XS441099500FR"/>
    <s v="N"/>
    <s v="Transport"/>
    <s v="N"/>
    <s v="S"/>
    <s v="ND"/>
    <n v="0.41"/>
    <s v="86"/>
    <n v="4.25"/>
  </r>
  <r>
    <x v="4"/>
    <s v="0"/>
    <d v="2026-05-11T00:00:00"/>
    <s v="21320"/>
    <s v="91300"/>
    <s v=""/>
    <s v=""/>
    <s v="113AD"/>
    <s v="Laruche"/>
    <s v="999999"/>
    <s v="XS441100891FR"/>
    <s v="N"/>
    <s v="Transport"/>
    <s v="N"/>
    <s v="S"/>
    <s v="NT"/>
    <n v="0.34"/>
    <s v="86"/>
    <n v="4.25"/>
  </r>
  <r>
    <x v="4"/>
    <s v="0"/>
    <d v="2026-05-11T00:00:00"/>
    <s v="21320"/>
    <s v="78400"/>
    <s v=""/>
    <s v=""/>
    <s v="1702P"/>
    <s v="Laruche"/>
    <s v="999999"/>
    <s v="XS441102521FR"/>
    <s v="N"/>
    <s v="Transport"/>
    <s v="N"/>
    <s v="S"/>
    <s v="NT"/>
    <n v="0.4"/>
    <s v="86"/>
    <n v="4.25"/>
  </r>
  <r>
    <x v="4"/>
    <s v="0"/>
    <d v="2026-05-11T00:00:00"/>
    <s v="21320"/>
    <s v="27530"/>
    <s v=""/>
    <s v=""/>
    <s v="8078V"/>
    <s v="Laruche"/>
    <s v="999999"/>
    <s v="XS441374017FR"/>
    <s v="N"/>
    <s v="Transport"/>
    <s v="N"/>
    <s v="S"/>
    <s v="NT"/>
    <n v="0.01"/>
    <s v="86"/>
    <n v="4.25"/>
  </r>
  <r>
    <x v="4"/>
    <s v="0"/>
    <d v="2026-05-11T00:00:00"/>
    <s v="21320"/>
    <s v="62320"/>
    <s v=""/>
    <s v=""/>
    <s v="4160S"/>
    <s v="Laruche"/>
    <s v="999999"/>
    <s v="XS441435572FR"/>
    <s v="N"/>
    <s v="Transport"/>
    <s v="N"/>
    <s v="S"/>
    <s v="NT"/>
    <n v="0.12"/>
    <s v="86"/>
    <n v="4.25"/>
  </r>
  <r>
    <x v="4"/>
    <s v="0"/>
    <d v="2026-05-12T00:00:00"/>
    <s v="21320"/>
    <s v="01400"/>
    <s v=""/>
    <s v=""/>
    <s v="443CX"/>
    <s v="Laruche"/>
    <s v="999999"/>
    <s v="XS441659120FR"/>
    <s v="N"/>
    <s v="Transport"/>
    <s v="N"/>
    <s v="S"/>
    <s v="NT"/>
    <n v="0.14000000000000001"/>
    <s v="86"/>
    <n v="4.25"/>
  </r>
  <r>
    <x v="4"/>
    <s v="0"/>
    <d v="2026-05-12T00:00:00"/>
    <s v="21320"/>
    <s v="13600"/>
    <s v=""/>
    <s v=""/>
    <s v="977AX"/>
    <s v="Laruche"/>
    <s v="999999"/>
    <s v="XS441659765FR"/>
    <s v="N"/>
    <s v="Transport"/>
    <s v="N"/>
    <s v="S"/>
    <s v="NT"/>
    <n v="0.27"/>
    <s v="86"/>
    <n v="4.25"/>
  </r>
  <r>
    <x v="4"/>
    <s v="0"/>
    <d v="2026-05-12T00:00:00"/>
    <s v="21320"/>
    <s v="44230"/>
    <s v=""/>
    <s v=""/>
    <s v="7921X"/>
    <s v="Laruche"/>
    <s v="999999"/>
    <s v="XS441660595FR"/>
    <s v="N"/>
    <s v="Transport"/>
    <s v="N"/>
    <s v="S"/>
    <s v="NT"/>
    <n v="0.42"/>
    <s v="86"/>
    <n v="4.25"/>
  </r>
  <r>
    <x v="4"/>
    <s v="0"/>
    <d v="2026-05-12T00:00:00"/>
    <s v="21320"/>
    <s v="29170"/>
    <s v=""/>
    <s v=""/>
    <s v="405BX"/>
    <s v="Laruche"/>
    <s v="999999"/>
    <s v="XS441797744FR"/>
    <s v="N"/>
    <s v="Transport"/>
    <s v="N"/>
    <s v="S"/>
    <s v="NT"/>
    <n v="0.11"/>
    <s v="86"/>
    <n v="4.25"/>
  </r>
  <r>
    <x v="4"/>
    <s v="0"/>
    <d v="2026-05-12T00:00:00"/>
    <s v="21320"/>
    <s v="33126"/>
    <s v=""/>
    <s v=""/>
    <s v="0265X"/>
    <s v="Laruche"/>
    <s v="999999"/>
    <s v="XS441806018FR"/>
    <s v="N"/>
    <s v="Transport"/>
    <s v="N"/>
    <s v="S"/>
    <s v="NT"/>
    <n v="9.36"/>
    <s v="86"/>
    <n v="8.43"/>
  </r>
  <r>
    <x v="4"/>
    <s v="0"/>
    <d v="2026-05-12T00:00:00"/>
    <s v="21320"/>
    <s v="59800"/>
    <s v=""/>
    <s v=""/>
    <s v="543AS"/>
    <s v="Laruche"/>
    <s v="999999"/>
    <s v="XS441807883FR"/>
    <s v="N"/>
    <s v="Transport"/>
    <s v="N"/>
    <s v="S"/>
    <s v="NT"/>
    <n v="10.416"/>
    <s v="86"/>
    <n v="9.2799999999999994"/>
  </r>
  <r>
    <x v="4"/>
    <s v="0"/>
    <d v="2026-05-12T00:00:00"/>
    <s v="21320"/>
    <s v="35700"/>
    <s v=""/>
    <s v=""/>
    <s v="8065O"/>
    <s v="Laruche"/>
    <s v="999999"/>
    <s v="XS441841350FR"/>
    <s v="N"/>
    <s v="Transport"/>
    <s v="N"/>
    <s v="S"/>
    <s v="NT"/>
    <n v="0.06"/>
    <s v="86"/>
    <n v="4.25"/>
  </r>
  <r>
    <x v="4"/>
    <s v="0"/>
    <d v="2026-05-13T00:00:00"/>
    <s v="21320"/>
    <s v="34070"/>
    <s v=""/>
    <s v=""/>
    <s v="101BM"/>
    <s v="Laruche"/>
    <s v="999999"/>
    <s v="XS442103109FR"/>
    <s v="N"/>
    <s v="Transport"/>
    <s v="N"/>
    <s v="S"/>
    <s v="NT"/>
    <n v="0.08"/>
    <s v="86"/>
    <n v="4.25"/>
  </r>
  <r>
    <x v="4"/>
    <s v="0"/>
    <d v="2026-05-13T00:00:00"/>
    <s v="21320"/>
    <s v="35230"/>
    <s v=""/>
    <s v=""/>
    <s v="233EX"/>
    <s v="Laruche"/>
    <s v="999999"/>
    <s v="XS442103554FR"/>
    <s v="N"/>
    <s v="Transport"/>
    <s v="N"/>
    <s v="S"/>
    <s v="NT"/>
    <n v="4.6379999999999999"/>
    <s v="86"/>
    <n v="5.88"/>
  </r>
  <r>
    <x v="4"/>
    <s v="0"/>
    <d v="2026-05-13T00:00:00"/>
    <s v="21320"/>
    <s v="92400"/>
    <s v=""/>
    <s v=""/>
    <s v="7978O"/>
    <s v="Laruche"/>
    <s v="999999"/>
    <s v="XS442108295FR"/>
    <s v="N"/>
    <s v="Transport"/>
    <s v="N"/>
    <s v="S"/>
    <s v="NT"/>
    <n v="4.7869999999999999"/>
    <s v="86"/>
    <n v="5.88"/>
  </r>
  <r>
    <x v="4"/>
    <s v="0"/>
    <d v="2026-05-13T00:00:00"/>
    <s v="21320"/>
    <s v="38380"/>
    <s v=""/>
    <s v=""/>
    <s v="9017S"/>
    <s v="Laruche"/>
    <s v="999999"/>
    <s v="XS442202591FR"/>
    <s v="N"/>
    <s v="Transport"/>
    <s v="N"/>
    <s v="S"/>
    <s v="NT"/>
    <n v="0.09"/>
    <s v="86"/>
    <n v="4.25"/>
  </r>
  <r>
    <x v="4"/>
    <s v="0"/>
    <d v="2026-05-13T00:00:00"/>
    <s v="21320"/>
    <s v="95160"/>
    <s v=""/>
    <s v=""/>
    <s v="0194X"/>
    <s v="Laruche"/>
    <s v="999999"/>
    <s v="XS442215017FR"/>
    <s v="N"/>
    <s v="Transport"/>
    <s v="N"/>
    <s v="S"/>
    <s v="NT"/>
    <n v="4.7869999999999999"/>
    <s v="86"/>
    <n v="5.88"/>
  </r>
  <r>
    <x v="4"/>
    <s v="0"/>
    <d v="2026-05-15T00:00:00"/>
    <s v="21320"/>
    <s v="95120"/>
    <s v=""/>
    <s v=""/>
    <s v="0356X"/>
    <s v="Laruche"/>
    <s v="999999"/>
    <s v="XS442563096FR"/>
    <s v="N"/>
    <s v="Transport"/>
    <s v="N"/>
    <s v="S"/>
    <s v="NT"/>
    <n v="0.12"/>
    <s v="86"/>
    <n v="4.25"/>
  </r>
  <r>
    <x v="4"/>
    <s v="0"/>
    <d v="2026-05-15T00:00:00"/>
    <s v="21320"/>
    <s v="50110"/>
    <s v=""/>
    <s v=""/>
    <s v="0109U"/>
    <s v="Laruche"/>
    <s v="999999"/>
    <s v="XS442563811FR"/>
    <s v="N"/>
    <s v="Transport"/>
    <s v="N"/>
    <s v="S"/>
    <s v="NT"/>
    <n v="6.1820000000000004"/>
    <s v="86"/>
    <n v="6.9"/>
  </r>
  <r>
    <x v="4"/>
    <s v="0"/>
    <d v="2026-05-15T00:00:00"/>
    <s v="21320"/>
    <s v="50110"/>
    <s v=""/>
    <s v=""/>
    <s v="0109U"/>
    <s v="Laruche"/>
    <s v="999999"/>
    <s v="XS442563811FR"/>
    <s v="N"/>
    <s v="Supplement Etiquette Non Conforme"/>
    <s v="N"/>
    <m/>
    <s v="NT"/>
    <n v="0"/>
    <s v="86"/>
    <n v="2"/>
  </r>
  <r>
    <x v="4"/>
    <s v="0"/>
    <d v="2026-05-15T00:00:00"/>
    <s v="21320"/>
    <s v="13122"/>
    <s v=""/>
    <s v=""/>
    <s v="7593Y"/>
    <s v="Laruche"/>
    <s v="999999"/>
    <s v="XS442564803FR"/>
    <s v="N"/>
    <s v="Transport"/>
    <s v="N"/>
    <s v="S"/>
    <s v="NT"/>
    <n v="0.12"/>
    <s v="86"/>
    <n v="4.25"/>
  </r>
  <r>
    <x v="4"/>
    <s v="0"/>
    <d v="2026-05-15T00:00:00"/>
    <s v="21320"/>
    <s v="59130"/>
    <s v=""/>
    <s v=""/>
    <s v="0317X"/>
    <s v="Laruche"/>
    <s v="999999"/>
    <s v="XS442565361FR"/>
    <s v="N"/>
    <s v="Transport"/>
    <s v="N"/>
    <s v="S"/>
    <s v="NT"/>
    <n v="6.4119999999999999"/>
    <s v="86"/>
    <n v="6.9"/>
  </r>
  <r>
    <x v="4"/>
    <s v="0"/>
    <d v="2026-05-15T00:00:00"/>
    <s v="21320"/>
    <s v="75011"/>
    <s v=""/>
    <s v=""/>
    <s v="264AK"/>
    <s v="Laruche"/>
    <s v="999999"/>
    <s v="XS442565675FR"/>
    <s v="N"/>
    <s v="Transport"/>
    <s v="N"/>
    <s v="S"/>
    <s v="NT"/>
    <n v="0.08"/>
    <s v="86"/>
    <n v="4.25"/>
  </r>
  <r>
    <x v="4"/>
    <s v="0"/>
    <d v="2026-05-15T00:00:00"/>
    <s v="21320"/>
    <s v="78300"/>
    <s v=""/>
    <s v=""/>
    <s v="6398B"/>
    <s v="Laruche"/>
    <s v="999999"/>
    <s v="XS442572212FR"/>
    <s v="N"/>
    <s v="Transport"/>
    <s v="N"/>
    <s v="S"/>
    <s v="NT"/>
    <n v="1.581"/>
    <s v="86"/>
    <n v="4.58"/>
  </r>
  <r>
    <x v="4"/>
    <s v="0"/>
    <d v="2026-05-15T00:00:00"/>
    <s v="21320"/>
    <s v="11170"/>
    <s v=""/>
    <s v=""/>
    <s v="5351S"/>
    <s v="Laruche"/>
    <s v="999999"/>
    <s v="XS442746275FR"/>
    <s v="N"/>
    <s v="Transport"/>
    <s v="N"/>
    <s v="S"/>
    <s v="NT"/>
    <n v="0.27"/>
    <s v="86"/>
    <n v="4.25"/>
  </r>
  <r>
    <x v="4"/>
    <s v="0"/>
    <d v="2026-05-15T00:00:00"/>
    <s v="21320"/>
    <s v="04230"/>
    <s v=""/>
    <s v=""/>
    <s v="5856B"/>
    <s v="Laruche"/>
    <s v="999999"/>
    <s v="XS442753988FR"/>
    <s v="N"/>
    <s v="Transport"/>
    <s v="N"/>
    <s v="S"/>
    <s v="NT"/>
    <n v="4.6379999999999999"/>
    <s v="86"/>
    <n v="5.88"/>
  </r>
  <r>
    <x v="4"/>
    <s v="0"/>
    <d v="2026-05-15T00:00:00"/>
    <s v="21320"/>
    <s v="04230"/>
    <s v=""/>
    <s v=""/>
    <s v="5856B"/>
    <s v="Laruche"/>
    <s v="999999"/>
    <s v="XS442753988FR"/>
    <s v="N"/>
    <s v="Zones Difficiles d'accès"/>
    <s v="N"/>
    <m/>
    <s v="NT"/>
    <n v="0"/>
    <s v="86"/>
    <n v="5"/>
  </r>
  <r>
    <x v="4"/>
    <s v="0"/>
    <d v="2026-05-15T00:00:00"/>
    <s v="21320"/>
    <s v="13330"/>
    <s v=""/>
    <s v=""/>
    <s v="8395U"/>
    <s v="Laruche"/>
    <s v="999999"/>
    <s v="XS442761940FR"/>
    <s v="N"/>
    <s v="Transport"/>
    <s v="N"/>
    <s v="S"/>
    <s v="NT"/>
    <n v="0.27"/>
    <s v="86"/>
    <n v="4.25"/>
  </r>
  <r>
    <x v="4"/>
    <s v="0"/>
    <d v="2026-05-15T00:00:00"/>
    <s v="21320"/>
    <s v="91330"/>
    <s v=""/>
    <s v=""/>
    <s v="0101X"/>
    <s v="Laruche"/>
    <s v="999999"/>
    <s v="XS442764549FR"/>
    <s v="N"/>
    <s v="Transport"/>
    <s v="N"/>
    <s v="S"/>
    <s v="NT"/>
    <n v="4.532"/>
    <s v="86"/>
    <n v="5.88"/>
  </r>
  <r>
    <x v="4"/>
    <s v="0"/>
    <d v="2026-05-18T00:00:00"/>
    <s v="21320"/>
    <s v="03600"/>
    <s v=""/>
    <s v=""/>
    <s v="1315V"/>
    <s v="Laruche"/>
    <s v="999999"/>
    <s v="XS443130975FR"/>
    <s v="N"/>
    <s v="Transport"/>
    <s v="N"/>
    <s v="S"/>
    <s v="NT"/>
    <n v="4.532"/>
    <s v="86"/>
    <n v="5.88"/>
  </r>
  <r>
    <x v="4"/>
    <s v="0"/>
    <d v="2026-05-18T00:00:00"/>
    <s v="21320"/>
    <s v="94200"/>
    <s v=""/>
    <s v=""/>
    <s v="9152R"/>
    <s v="Laruche"/>
    <s v="999999"/>
    <s v="XS443133416FR"/>
    <s v="N"/>
    <s v="Transport"/>
    <s v="N"/>
    <s v="S"/>
    <s v="NT"/>
    <n v="0.28999999999999998"/>
    <s v="86"/>
    <n v="4.25"/>
  </r>
  <r>
    <x v="4"/>
    <s v="0"/>
    <d v="2026-05-18T00:00:00"/>
    <s v="21320"/>
    <s v="92300"/>
    <s v=""/>
    <s v=""/>
    <s v="976BQ"/>
    <s v="Laruche"/>
    <s v="999999"/>
    <s v="XS443137109FR"/>
    <s v="N"/>
    <s v="Transport"/>
    <s v="N"/>
    <s v="S"/>
    <s v="NT"/>
    <n v="0.19"/>
    <s v="86"/>
    <n v="4.25"/>
  </r>
  <r>
    <x v="4"/>
    <s v="0"/>
    <d v="2026-05-18T00:00:00"/>
    <s v="21320"/>
    <s v="77540"/>
    <s v=""/>
    <s v=""/>
    <s v="5966X"/>
    <s v="Laruche"/>
    <s v="999999"/>
    <s v="XS443138943FR"/>
    <s v="N"/>
    <s v="Transport"/>
    <s v="N"/>
    <s v="S"/>
    <s v="NT"/>
    <n v="4.6379999999999999"/>
    <s v="86"/>
    <n v="5.88"/>
  </r>
  <r>
    <x v="4"/>
    <s v="0"/>
    <d v="2026-05-18T00:00:00"/>
    <s v="21320"/>
    <s v="69003"/>
    <s v=""/>
    <s v=""/>
    <s v="6686V"/>
    <s v="Laruche"/>
    <s v="999999"/>
    <s v="XS443141275FR"/>
    <s v="N"/>
    <s v="Transport"/>
    <s v="N"/>
    <s v="S"/>
    <s v="NT"/>
    <n v="1.4790000000000001"/>
    <s v="86"/>
    <n v="4.58"/>
  </r>
  <r>
    <x v="4"/>
    <s v="0"/>
    <d v="2026-05-18T00:00:00"/>
    <s v="21320"/>
    <s v="34170"/>
    <s v=""/>
    <s v=""/>
    <s v="9332U"/>
    <s v="Laruche"/>
    <s v="999999"/>
    <s v="XS443142903FR"/>
    <s v="N"/>
    <s v="Transport"/>
    <s v="N"/>
    <s v="S"/>
    <s v="NT"/>
    <n v="4.532"/>
    <s v="86"/>
    <n v="5.88"/>
  </r>
  <r>
    <x v="4"/>
    <s v="0"/>
    <d v="2026-05-18T00:00:00"/>
    <s v="21320"/>
    <s v="92200"/>
    <s v=""/>
    <s v=""/>
    <s v="3086V"/>
    <s v="Laruche"/>
    <s v="999999"/>
    <s v="XS443145961FR"/>
    <s v="N"/>
    <s v="Transport"/>
    <s v="N"/>
    <s v="S"/>
    <s v="NT"/>
    <n v="1.137"/>
    <s v="86"/>
    <n v="4.58"/>
  </r>
  <r>
    <x v="4"/>
    <s v="0"/>
    <d v="2026-05-18T00:00:00"/>
    <s v="21320"/>
    <s v="67300"/>
    <s v=""/>
    <s v=""/>
    <s v="9779W"/>
    <s v="Laruche"/>
    <s v="999999"/>
    <s v="XS443152137FR"/>
    <s v="N"/>
    <s v="Transport"/>
    <s v="N"/>
    <s v="S"/>
    <s v="NT"/>
    <n v="0.08"/>
    <s v="86"/>
    <n v="4.25"/>
  </r>
  <r>
    <x v="4"/>
    <s v="0"/>
    <d v="2026-05-18T00:00:00"/>
    <s v="21320"/>
    <s v="74800"/>
    <s v=""/>
    <s v=""/>
    <s v="1345X"/>
    <s v="Laruche"/>
    <s v="999999"/>
    <s v="XS443157488FR"/>
    <s v="N"/>
    <s v="Transport"/>
    <s v="N"/>
    <s v="S"/>
    <s v="NT"/>
    <n v="4.6379999999999999"/>
    <s v="86"/>
    <n v="5.88"/>
  </r>
  <r>
    <x v="4"/>
    <s v="0"/>
    <d v="2026-05-18T00:00:00"/>
    <s v="21320"/>
    <s v="92400"/>
    <s v=""/>
    <s v=""/>
    <s v="253AX"/>
    <s v="Laruche"/>
    <s v="999999"/>
    <s v="XS443160779FR"/>
    <s v="N"/>
    <s v="Transport"/>
    <s v="N"/>
    <s v="S"/>
    <s v="NT"/>
    <n v="6.2729999999999997"/>
    <s v="86"/>
    <n v="6.9"/>
  </r>
  <r>
    <x v="4"/>
    <s v="0"/>
    <d v="2026-05-18T00:00:00"/>
    <s v="21320"/>
    <s v="62860"/>
    <s v=""/>
    <s v=""/>
    <s v="992CT"/>
    <s v="Laruche"/>
    <s v="999999"/>
    <s v="XS443162015FR"/>
    <s v="N"/>
    <s v="Transport"/>
    <s v="N"/>
    <s v="S"/>
    <s v="NT"/>
    <n v="4.7869999999999999"/>
    <s v="86"/>
    <n v="5.88"/>
  </r>
  <r>
    <x v="4"/>
    <s v="0"/>
    <d v="2026-05-18T00:00:00"/>
    <s v="21320"/>
    <s v="69230"/>
    <s v=""/>
    <s v=""/>
    <s v="329AX"/>
    <s v="Laruche"/>
    <s v="999999"/>
    <s v="XS443464143FR"/>
    <s v="N"/>
    <s v="Transport"/>
    <s v="N"/>
    <s v="S"/>
    <s v="NT"/>
    <n v="0.13500000000000001"/>
    <s v="86"/>
    <n v="4.25"/>
  </r>
  <r>
    <x v="4"/>
    <s v="0"/>
    <d v="2026-05-18T00:00:00"/>
    <s v="21320"/>
    <s v="26600"/>
    <s v=""/>
    <s v=""/>
    <s v="7668X"/>
    <s v="Laruche"/>
    <s v="999999"/>
    <s v="XS443465206FR"/>
    <s v="N"/>
    <s v="Transport"/>
    <s v="N"/>
    <s v="S"/>
    <s v="NT"/>
    <n v="0.09"/>
    <s v="86"/>
    <n v="4.25"/>
  </r>
  <r>
    <x v="4"/>
    <s v="0"/>
    <d v="2026-05-18T00:00:00"/>
    <s v="21320"/>
    <s v="62100"/>
    <s v=""/>
    <s v=""/>
    <s v="7364U"/>
    <s v="Laruche"/>
    <s v="999999"/>
    <s v="XS443487025FR"/>
    <s v="N"/>
    <s v="Transport"/>
    <s v="N"/>
    <s v="S"/>
    <s v="NT"/>
    <n v="0.05"/>
    <s v="86"/>
    <n v="4.25"/>
  </r>
  <r>
    <x v="4"/>
    <s v="0"/>
    <d v="2026-05-18T00:00:00"/>
    <s v="21320"/>
    <s v="60500"/>
    <s v=""/>
    <s v=""/>
    <s v="0305X"/>
    <s v="Laruche"/>
    <s v="999999"/>
    <s v="XS443517668FR"/>
    <s v="N"/>
    <s v="Transport"/>
    <s v="N"/>
    <s v="S"/>
    <s v="NT"/>
    <n v="5.8879999999999999"/>
    <s v="86"/>
    <n v="6.39"/>
  </r>
  <r>
    <x v="4"/>
    <s v="0"/>
    <d v="2026-05-19T00:00:00"/>
    <s v="21320"/>
    <s v="75006"/>
    <s v=""/>
    <s v=""/>
    <s v="7784O"/>
    <s v="Laruche"/>
    <s v="999999"/>
    <s v="XS443697545FR"/>
    <s v="N"/>
    <s v="Transport"/>
    <s v="N"/>
    <s v="S"/>
    <s v="NT"/>
    <n v="6.4119999999999999"/>
    <s v="86"/>
    <n v="6.9"/>
  </r>
  <r>
    <x v="4"/>
    <s v="0"/>
    <d v="2026-05-19T00:00:00"/>
    <s v="21320"/>
    <s v="75014"/>
    <s v=""/>
    <s v=""/>
    <s v="7038O"/>
    <s v="Laruche"/>
    <s v="999999"/>
    <s v="XS443700329FR"/>
    <s v="N"/>
    <s v="Transport"/>
    <s v="N"/>
    <s v="S"/>
    <s v="NT"/>
    <n v="4.7869999999999999"/>
    <s v="86"/>
    <n v="5.88"/>
  </r>
  <r>
    <x v="4"/>
    <s v="0"/>
    <d v="2026-05-19T00:00:00"/>
    <s v="21320"/>
    <s v="29200"/>
    <s v=""/>
    <s v=""/>
    <s v="8050O"/>
    <s v="Laruche"/>
    <s v="999999"/>
    <s v="XS443701514FR"/>
    <s v="N"/>
    <s v="Transport"/>
    <s v="N"/>
    <s v="S"/>
    <s v="NT"/>
    <n v="4.6379999999999999"/>
    <s v="86"/>
    <n v="5.88"/>
  </r>
  <r>
    <x v="4"/>
    <s v="0"/>
    <d v="2026-05-19T00:00:00"/>
    <s v="21320"/>
    <s v="31530"/>
    <s v=""/>
    <s v=""/>
    <s v="465CX"/>
    <s v="Laruche"/>
    <s v="999999"/>
    <s v="XS443774220FR"/>
    <s v="N"/>
    <s v="Transport"/>
    <s v="N"/>
    <s v="S"/>
    <s v="NT"/>
    <n v="0.17"/>
    <s v="86"/>
    <n v="4.25"/>
  </r>
  <r>
    <x v="4"/>
    <s v="0"/>
    <d v="2026-05-19T00:00:00"/>
    <s v="21320"/>
    <s v="92600"/>
    <s v=""/>
    <s v=""/>
    <s v="6448V"/>
    <s v="Laruche"/>
    <s v="999999"/>
    <s v="XS443917847FR"/>
    <s v="N"/>
    <s v="Transport"/>
    <s v="N"/>
    <s v="S"/>
    <s v="NT"/>
    <n v="0.02"/>
    <s v="86"/>
    <n v="4.25"/>
  </r>
  <r>
    <x v="4"/>
    <s v="0"/>
    <d v="2026-05-19T00:00:00"/>
    <s v="21320"/>
    <s v="92600"/>
    <s v=""/>
    <s v=""/>
    <s v="6448V"/>
    <s v="Laruche"/>
    <s v="999999"/>
    <s v="XS443933779FR"/>
    <s v="N"/>
    <s v="Transport"/>
    <s v="N"/>
    <s v="S"/>
    <s v="NT"/>
    <n v="0.02"/>
    <s v="86"/>
    <n v="4.25"/>
  </r>
  <r>
    <x v="4"/>
    <s v="0"/>
    <d v="2026-05-19T00:00:00"/>
    <s v="21320"/>
    <s v="42140"/>
    <s v=""/>
    <s v=""/>
    <s v="057AX"/>
    <s v="Laruche"/>
    <s v="999999"/>
    <s v="XS443958736FR"/>
    <s v="N"/>
    <s v="Transport"/>
    <s v="N"/>
    <s v="S"/>
    <s v="NT"/>
    <n v="5.9039999999999999"/>
    <s v="86"/>
    <n v="6.39"/>
  </r>
  <r>
    <x v="4"/>
    <s v="0"/>
    <d v="2026-05-19T00:00:00"/>
    <s v="21320"/>
    <s v="69620"/>
    <s v=""/>
    <s v=""/>
    <s v="639BZ"/>
    <s v="Laruche"/>
    <s v="999999"/>
    <s v="XS443962381FR"/>
    <s v="N"/>
    <s v="Transport"/>
    <s v="N"/>
    <s v="S"/>
    <s v="NT"/>
    <n v="6.2729999999999997"/>
    <s v="86"/>
    <n v="6.9"/>
  </r>
  <r>
    <x v="4"/>
    <s v="0"/>
    <d v="2026-05-20T00:00:00"/>
    <s v="21320"/>
    <s v="75012"/>
    <s v=""/>
    <s v=""/>
    <s v="7695W"/>
    <s v="Laruche"/>
    <s v="999999"/>
    <s v="XS444162904FR"/>
    <s v="N"/>
    <s v="Transport"/>
    <s v="N"/>
    <s v="S"/>
    <s v="NT"/>
    <n v="1.6120000000000001"/>
    <s v="86"/>
    <n v="4.58"/>
  </r>
  <r>
    <x v="4"/>
    <s v="0"/>
    <d v="2026-05-20T00:00:00"/>
    <s v="21320"/>
    <s v="94350"/>
    <s v=""/>
    <s v=""/>
    <s v="8003O"/>
    <s v="Laruche"/>
    <s v="999999"/>
    <s v="XS444163462FR"/>
    <s v="N"/>
    <s v="Transport"/>
    <s v="N"/>
    <s v="S"/>
    <s v="NT"/>
    <n v="0.06"/>
    <s v="86"/>
    <n v="4.25"/>
  </r>
  <r>
    <x v="4"/>
    <s v="0"/>
    <d v="2026-05-20T00:00:00"/>
    <s v="21320"/>
    <s v="06400"/>
    <s v=""/>
    <s v=""/>
    <s v="9707X"/>
    <s v="Laruche"/>
    <s v="999999"/>
    <s v="XS444164587FR"/>
    <s v="N"/>
    <s v="Transport"/>
    <s v="N"/>
    <s v="S"/>
    <s v="NT"/>
    <n v="4.6779999999999999"/>
    <s v="86"/>
    <n v="5.88"/>
  </r>
  <r>
    <x v="4"/>
    <s v="0"/>
    <d v="2026-05-20T00:00:00"/>
    <s v="21320"/>
    <s v="60290"/>
    <s v=""/>
    <s v=""/>
    <s v="162BB"/>
    <s v="Laruche"/>
    <s v="999999"/>
    <s v="XS444168685FR"/>
    <s v="N"/>
    <s v="Transport"/>
    <s v="N"/>
    <s v="S"/>
    <s v="NT"/>
    <n v="0.91800000000000004"/>
    <s v="86"/>
    <n v="4.25"/>
  </r>
  <r>
    <x v="4"/>
    <s v="0"/>
    <d v="2026-05-20T00:00:00"/>
    <s v="21320"/>
    <s v="05100"/>
    <s v=""/>
    <s v=""/>
    <s v="6239V"/>
    <s v="Laruche"/>
    <s v="999999"/>
    <s v="XS444169054FR"/>
    <s v="N"/>
    <s v="Transport"/>
    <s v="N"/>
    <s v="S"/>
    <s v="NT"/>
    <n v="0.06"/>
    <s v="86"/>
    <n v="4.25"/>
  </r>
  <r>
    <x v="4"/>
    <s v="0"/>
    <d v="2026-05-20T00:00:00"/>
    <s v="21320"/>
    <s v="75007"/>
    <s v=""/>
    <s v=""/>
    <s v="3847Y"/>
    <s v="Laruche"/>
    <s v="999999"/>
    <s v="XS444277120FR"/>
    <s v="N"/>
    <s v="Transport"/>
    <s v="N"/>
    <s v="S"/>
    <s v="NT"/>
    <n v="5.2359999999999998"/>
    <s v="86"/>
    <n v="6.39"/>
  </r>
  <r>
    <x v="4"/>
    <s v="0"/>
    <d v="2026-05-20T00:00:00"/>
    <s v="21320"/>
    <s v="73000"/>
    <s v=""/>
    <s v=""/>
    <s v="5504U"/>
    <s v="Laruche"/>
    <s v="999999"/>
    <s v="XS444278156FR"/>
    <s v="N"/>
    <s v="Transport"/>
    <s v="N"/>
    <s v="S"/>
    <s v="NT"/>
    <n v="1.714"/>
    <s v="86"/>
    <n v="4.58"/>
  </r>
  <r>
    <x v="4"/>
    <s v="0"/>
    <d v="2026-05-20T00:00:00"/>
    <s v="21320"/>
    <s v="94800"/>
    <s v=""/>
    <s v=""/>
    <s v="9407W"/>
    <s v="Laruche"/>
    <s v="999999"/>
    <s v="XS444279029FR"/>
    <s v="N"/>
    <s v="Transport"/>
    <s v="N"/>
    <s v="S"/>
    <s v="NT"/>
    <n v="6.8819999999999997"/>
    <s v="86"/>
    <n v="6.9"/>
  </r>
  <r>
    <x v="4"/>
    <s v="0"/>
    <d v="2026-05-21T00:00:00"/>
    <s v="21320"/>
    <s v="78220"/>
    <s v=""/>
    <s v=""/>
    <s v="8729W"/>
    <s v="Laruche"/>
    <s v="999999"/>
    <s v="XS444585085FR"/>
    <s v="N"/>
    <s v="Transport"/>
    <s v="N"/>
    <s v="S"/>
    <s v="NT"/>
    <n v="6.048"/>
    <s v="86"/>
    <n v="6.9"/>
  </r>
  <r>
    <x v="4"/>
    <s v="0"/>
    <d v="2026-05-21T00:00:00"/>
    <s v="21320"/>
    <s v="60270"/>
    <s v=""/>
    <s v=""/>
    <s v="0305X"/>
    <s v="Laruche"/>
    <s v="999999"/>
    <s v="XS444586761FR"/>
    <s v="N"/>
    <s v="Transport"/>
    <s v="N"/>
    <s v="S"/>
    <s v="NT"/>
    <n v="5.9039999999999999"/>
    <s v="86"/>
    <n v="6.39"/>
  </r>
  <r>
    <x v="4"/>
    <s v="0"/>
    <d v="2026-05-21T00:00:00"/>
    <s v="21320"/>
    <s v="31400"/>
    <s v=""/>
    <s v=""/>
    <s v="3282Y"/>
    <s v="Laruche"/>
    <s v="999999"/>
    <s v="XS444589502FR"/>
    <s v="N"/>
    <s v="Transport"/>
    <s v="N"/>
    <s v="S"/>
    <s v="NT"/>
    <n v="0.08"/>
    <s v="86"/>
    <n v="4.25"/>
  </r>
  <r>
    <x v="4"/>
    <s v="0"/>
    <d v="2026-05-21T00:00:00"/>
    <s v="21320"/>
    <s v="71960"/>
    <s v=""/>
    <s v=""/>
    <s v="397AX"/>
    <s v="Laruche"/>
    <s v="999999"/>
    <s v="XS444596605FR"/>
    <s v="N"/>
    <s v="Transport"/>
    <s v="N"/>
    <s v="S"/>
    <s v="NR"/>
    <n v="0.23"/>
    <s v="86"/>
    <n v="4.25"/>
  </r>
  <r>
    <x v="4"/>
    <s v="0"/>
    <d v="2026-05-21T00:00:00"/>
    <s v="21320"/>
    <s v="71170"/>
    <s v=""/>
    <s v=""/>
    <s v="6782V"/>
    <s v="Laruche"/>
    <s v="999999"/>
    <s v="XS444649245FR"/>
    <s v="N"/>
    <s v="Transport"/>
    <s v="N"/>
    <s v="S"/>
    <s v="NR"/>
    <n v="4.532"/>
    <s v="86"/>
    <n v="5.88"/>
  </r>
  <r>
    <x v="4"/>
    <s v="0"/>
    <d v="2026-05-21T00:00:00"/>
    <s v="21320"/>
    <s v="35800"/>
    <s v=""/>
    <s v=""/>
    <s v="295DX"/>
    <s v="Laruche"/>
    <s v="999999"/>
    <s v="XS444707102FR"/>
    <s v="N"/>
    <s v="Transport"/>
    <s v="N"/>
    <s v="S"/>
    <s v="NT"/>
    <n v="0.86399999999999999"/>
    <s v="86"/>
    <n v="4.25"/>
  </r>
  <r>
    <x v="4"/>
    <s v="0"/>
    <d v="2026-05-21T00:00:00"/>
    <s v="21320"/>
    <s v="94490"/>
    <s v=""/>
    <s v=""/>
    <s v="747BX"/>
    <s v="Laruche"/>
    <s v="999999"/>
    <s v="XS444800385FR"/>
    <s v="N"/>
    <s v="Transport"/>
    <s v="N"/>
    <s v="S"/>
    <s v="NT"/>
    <n v="7.0000000000000007E-2"/>
    <s v="86"/>
    <n v="4.25"/>
  </r>
  <r>
    <x v="4"/>
    <s v="0"/>
    <d v="2026-05-21T00:00:00"/>
    <s v="21320"/>
    <s v="74320"/>
    <s v=""/>
    <s v=""/>
    <s v="7093V"/>
    <s v="Laruche"/>
    <s v="999999"/>
    <s v="XS444808199FR"/>
    <s v="N"/>
    <s v="Transport"/>
    <s v="N"/>
    <s v="S"/>
    <s v="NT"/>
    <n v="4.532"/>
    <s v="86"/>
    <n v="5.88"/>
  </r>
  <r>
    <x v="4"/>
    <s v="0"/>
    <d v="2026-05-22T00:00:00"/>
    <s v="21320"/>
    <s v="30520"/>
    <s v=""/>
    <s v=""/>
    <s v="013CX"/>
    <s v="Laruche"/>
    <s v="999999"/>
    <s v="XS444969735FR"/>
    <s v="N"/>
    <s v="Transport"/>
    <s v="N"/>
    <s v="S"/>
    <s v="NT"/>
    <n v="0.28000000000000003"/>
    <s v="86"/>
    <n v="4.25"/>
  </r>
  <r>
    <x v="4"/>
    <s v="0"/>
    <d v="2026-05-22T00:00:00"/>
    <s v="21320"/>
    <s v="69004"/>
    <s v=""/>
    <s v=""/>
    <s v="1292X"/>
    <s v="Laruche"/>
    <s v="999999"/>
    <s v="XS444970367FR"/>
    <s v="N"/>
    <s v="Transport"/>
    <s v="N"/>
    <s v="S"/>
    <s v="NT"/>
    <n v="6.4119999999999999"/>
    <s v="86"/>
    <n v="6.9"/>
  </r>
  <r>
    <x v="4"/>
    <s v="0"/>
    <d v="2026-05-22T00:00:00"/>
    <s v="21320"/>
    <s v="13840"/>
    <s v=""/>
    <s v=""/>
    <s v="025BS"/>
    <s v="Laruche"/>
    <s v="999999"/>
    <s v="XS444971291FR"/>
    <s v="N"/>
    <s v="Transport"/>
    <s v="N"/>
    <s v="S"/>
    <s v="NT"/>
    <n v="0.05"/>
    <s v="86"/>
    <n v="4.25"/>
  </r>
  <r>
    <x v="4"/>
    <s v="0"/>
    <d v="2026-05-22T00:00:00"/>
    <s v="21320"/>
    <s v="06200"/>
    <s v=""/>
    <s v=""/>
    <s v="9774W"/>
    <s v="Laruche"/>
    <s v="999999"/>
    <s v="XS444973505FR"/>
    <s v="N"/>
    <s v="Transport"/>
    <s v="N"/>
    <s v="S"/>
    <s v="NT"/>
    <n v="0.02"/>
    <s v="86"/>
    <n v="4.25"/>
  </r>
  <r>
    <x v="4"/>
    <s v="0"/>
    <d v="2026-05-22T00:00:00"/>
    <s v="21320"/>
    <s v="64200"/>
    <s v=""/>
    <s v=""/>
    <s v="9470X"/>
    <s v="Laruche"/>
    <s v="999999"/>
    <s v="XS444977351FR"/>
    <s v="N"/>
    <s v="Transport"/>
    <s v="N"/>
    <s v="S"/>
    <s v="NT"/>
    <n v="0.16"/>
    <s v="86"/>
    <n v="4.25"/>
  </r>
  <r>
    <x v="4"/>
    <s v="0"/>
    <d v="2026-05-22T00:00:00"/>
    <s v="21320"/>
    <s v="46130"/>
    <s v=""/>
    <s v=""/>
    <s v="5786U"/>
    <s v="Laruche"/>
    <s v="999999"/>
    <s v="XS445063474FR"/>
    <s v="N"/>
    <s v="Transport"/>
    <s v="N"/>
    <s v="S"/>
    <s v="NT"/>
    <n v="0.14000000000000001"/>
    <s v="86"/>
    <n v="4.25"/>
  </r>
  <r>
    <x v="4"/>
    <s v="0"/>
    <d v="2026-05-22T00:00:00"/>
    <s v="21320"/>
    <s v="25240"/>
    <s v=""/>
    <s v=""/>
    <s v="851BQ"/>
    <s v="Laruche"/>
    <s v="999999"/>
    <s v="XS445067706FR"/>
    <s v="N"/>
    <s v="Transport"/>
    <s v="N"/>
    <s v="S"/>
    <s v="NT"/>
    <n v="6.0350000000000001"/>
    <s v="86"/>
    <n v="6.9"/>
  </r>
  <r>
    <x v="4"/>
    <s v="0"/>
    <d v="2026-05-22T00:00:00"/>
    <s v="21320"/>
    <s v="25240"/>
    <s v=""/>
    <s v=""/>
    <s v="851BQ"/>
    <s v="Laruche"/>
    <s v="999999"/>
    <s v="XS445067706FR"/>
    <s v="N"/>
    <s v="Zones Difficiles d'accès"/>
    <s v="N"/>
    <m/>
    <s v="NT"/>
    <n v="0"/>
    <s v="86"/>
    <n v="5"/>
  </r>
  <r>
    <x v="4"/>
    <s v="0"/>
    <d v="2026-05-22T00:00:00"/>
    <s v="21320"/>
    <s v="75020"/>
    <s v=""/>
    <s v=""/>
    <s v="9604S"/>
    <s v="Laruche"/>
    <s v="999999"/>
    <s v="XS445092864FR"/>
    <s v="N"/>
    <s v="Transport"/>
    <s v="N"/>
    <s v="S"/>
    <s v="NT"/>
    <n v="6.2729999999999997"/>
    <s v="86"/>
    <n v="6.9"/>
  </r>
  <r>
    <x v="4"/>
    <s v="0"/>
    <d v="2026-05-22T00:00:00"/>
    <s v="21320"/>
    <s v="42170"/>
    <s v=""/>
    <s v=""/>
    <s v="7136X"/>
    <s v="Laruche"/>
    <s v="999999"/>
    <s v="XS445104001FR"/>
    <s v="N"/>
    <s v="Transport"/>
    <s v="N"/>
    <s v="S"/>
    <s v="NT"/>
    <n v="0.05"/>
    <s v="86"/>
    <n v="4.25"/>
  </r>
  <r>
    <x v="4"/>
    <s v="0"/>
    <d v="2026-05-22T00:00:00"/>
    <s v="21320"/>
    <s v="78180"/>
    <s v=""/>
    <s v=""/>
    <s v="7892O"/>
    <s v="Laruche"/>
    <s v="999999"/>
    <s v="XS445146355FR"/>
    <s v="N"/>
    <s v="Transport"/>
    <s v="N"/>
    <s v="S"/>
    <s v="NT"/>
    <n v="4.7869999999999999"/>
    <s v="86"/>
    <n v="5.88"/>
  </r>
  <r>
    <x v="4"/>
    <s v="0"/>
    <d v="2026-05-22T00:00:00"/>
    <s v="21320"/>
    <s v="69500"/>
    <s v=""/>
    <s v=""/>
    <s v="2412U"/>
    <s v="Laruche"/>
    <s v="999999"/>
    <s v="XS445147130FR"/>
    <s v="N"/>
    <s v="Transport"/>
    <s v="N"/>
    <s v="S"/>
    <s v="NT"/>
    <n v="4.6779999999999999"/>
    <s v="86"/>
    <n v="5.88"/>
  </r>
  <r>
    <x v="4"/>
    <s v="0"/>
    <d v="2026-05-22T00:00:00"/>
    <s v="21320"/>
    <s v="13013"/>
    <s v=""/>
    <s v=""/>
    <s v="7309U"/>
    <s v="Laruche"/>
    <s v="999999"/>
    <s v="XS445153078FR"/>
    <s v="N"/>
    <s v="Transport"/>
    <s v="N"/>
    <s v="S"/>
    <s v="NT"/>
    <n v="4.532"/>
    <s v="86"/>
    <n v="5.88"/>
  </r>
  <r>
    <x v="4"/>
    <s v="0"/>
    <d v="2026-05-25T00:00:00"/>
    <s v="21320"/>
    <s v="38680"/>
    <s v=""/>
    <s v=""/>
    <s v="3520X"/>
    <s v="Laruche"/>
    <s v="999999"/>
    <s v="XS445366594FR"/>
    <s v="N"/>
    <s v="Transport"/>
    <s v="N"/>
    <s v="S"/>
    <s v="NT"/>
    <n v="0.13"/>
    <s v="86"/>
    <n v="4.25"/>
  </r>
  <r>
    <x v="4"/>
    <s v="0"/>
    <d v="2026-05-25T00:00:00"/>
    <s v="21320"/>
    <s v="38680"/>
    <s v=""/>
    <s v=""/>
    <s v="3520X"/>
    <s v="Laruche"/>
    <s v="999999"/>
    <s v="XS445366594FR"/>
    <s v="N"/>
    <s v="Zones Difficiles d'accès"/>
    <s v="N"/>
    <m/>
    <s v="NT"/>
    <n v="0"/>
    <s v="86"/>
    <n v="5"/>
  </r>
  <r>
    <x v="4"/>
    <s v="0"/>
    <d v="2026-05-25T00:00:00"/>
    <s v="21320"/>
    <s v="78100"/>
    <s v=""/>
    <s v=""/>
    <s v="7771Y"/>
    <s v="Laruche"/>
    <s v="999999"/>
    <s v="XS445366909FR"/>
    <s v="N"/>
    <s v="Transport"/>
    <s v="N"/>
    <s v="S"/>
    <s v="NT"/>
    <n v="4.6379999999999999"/>
    <s v="86"/>
    <n v="5.88"/>
  </r>
  <r>
    <x v="4"/>
    <s v="0"/>
    <d v="2026-05-25T00:00:00"/>
    <s v="21320"/>
    <s v="78990"/>
    <s v=""/>
    <s v=""/>
    <s v="049AH"/>
    <s v="Laruche"/>
    <s v="999999"/>
    <s v="XS445367100FR"/>
    <s v="N"/>
    <s v="Transport"/>
    <s v="N"/>
    <s v="S"/>
    <s v="NT"/>
    <n v="0.09"/>
    <s v="86"/>
    <n v="4.25"/>
  </r>
  <r>
    <x v="4"/>
    <s v="0"/>
    <d v="2026-05-25T00:00:00"/>
    <s v="21320"/>
    <s v="35650"/>
    <s v=""/>
    <s v=""/>
    <s v="8726U"/>
    <s v="Laruche"/>
    <s v="999999"/>
    <s v="XS445367303FR"/>
    <s v="N"/>
    <s v="Transport"/>
    <s v="N"/>
    <s v="S"/>
    <s v="NT"/>
    <n v="4.6379999999999999"/>
    <s v="86"/>
    <n v="5.88"/>
  </r>
  <r>
    <x v="4"/>
    <s v="0"/>
    <d v="2026-05-25T00:00:00"/>
    <s v="21320"/>
    <s v="85170"/>
    <s v=""/>
    <s v=""/>
    <s v="1464U"/>
    <s v="Laruche"/>
    <s v="999999"/>
    <s v="XS445367440FR"/>
    <s v="N"/>
    <s v="Transport"/>
    <s v="N"/>
    <s v="S"/>
    <s v="NT"/>
    <n v="0.14000000000000001"/>
    <s v="86"/>
    <n v="4.25"/>
  </r>
  <r>
    <x v="4"/>
    <s v="0"/>
    <d v="2026-05-25T00:00:00"/>
    <s v="21320"/>
    <s v="76360"/>
    <s v=""/>
    <s v=""/>
    <s v="7114X"/>
    <s v="Laruche"/>
    <s v="999999"/>
    <s v="XS445367630FR"/>
    <s v="N"/>
    <s v="Transport"/>
    <s v="N"/>
    <s v="S"/>
    <s v="NT"/>
    <n v="0.06"/>
    <s v="86"/>
    <n v="4.25"/>
  </r>
  <r>
    <x v="4"/>
    <s v="0"/>
    <d v="2026-05-25T00:00:00"/>
    <s v="21320"/>
    <s v="01310"/>
    <s v=""/>
    <s v=""/>
    <s v="7013X"/>
    <s v="Laruche"/>
    <s v="999999"/>
    <s v="XS445367802FR"/>
    <s v="N"/>
    <s v="Transport"/>
    <s v="N"/>
    <s v="S"/>
    <s v="NT"/>
    <n v="4.8959999999999999"/>
    <s v="86"/>
    <n v="5.88"/>
  </r>
  <r>
    <x v="4"/>
    <s v="0"/>
    <d v="2026-05-25T00:00:00"/>
    <s v="21320"/>
    <s v="46100"/>
    <s v=""/>
    <s v=""/>
    <s v="7569X"/>
    <s v="Laruche"/>
    <s v="999999"/>
    <s v="XS445368184FR"/>
    <s v="N"/>
    <s v="Transport"/>
    <s v="N"/>
    <s v="S"/>
    <s v="NT"/>
    <n v="4.7869999999999999"/>
    <s v="86"/>
    <n v="5.88"/>
  </r>
  <r>
    <x v="4"/>
    <s v="0"/>
    <d v="2026-05-25T00:00:00"/>
    <s v="21320"/>
    <s v="33720"/>
    <s v=""/>
    <s v=""/>
    <s v="757DX"/>
    <s v="Laruche"/>
    <s v="999999"/>
    <s v="XS445368873FR"/>
    <s v="N"/>
    <s v="Transport"/>
    <s v="N"/>
    <s v="S"/>
    <s v="NT"/>
    <n v="0.12"/>
    <s v="86"/>
    <n v="4.25"/>
  </r>
  <r>
    <x v="4"/>
    <s v="0"/>
    <d v="2026-05-25T00:00:00"/>
    <s v="21320"/>
    <s v="06100"/>
    <s v=""/>
    <s v=""/>
    <s v="7724O"/>
    <s v="Laruche"/>
    <s v="999999"/>
    <s v="XS445369009FR"/>
    <s v="N"/>
    <s v="Transport"/>
    <s v="N"/>
    <s v="S"/>
    <s v="NT"/>
    <n v="4.7869999999999999"/>
    <s v="86"/>
    <n v="5.88"/>
  </r>
  <r>
    <x v="4"/>
    <s v="0"/>
    <d v="2026-05-25T00:00:00"/>
    <s v="21320"/>
    <s v="59750"/>
    <s v=""/>
    <s v=""/>
    <s v="5727B"/>
    <s v="Laruche"/>
    <s v="999999"/>
    <s v="XS445369865FR"/>
    <s v="N"/>
    <s v="Transport"/>
    <s v="N"/>
    <s v="S"/>
    <s v="NT"/>
    <n v="0.14000000000000001"/>
    <s v="86"/>
    <n v="4.25"/>
  </r>
  <r>
    <x v="4"/>
    <s v="0"/>
    <d v="2026-05-25T00:00:00"/>
    <s v="21320"/>
    <s v="91620"/>
    <s v=""/>
    <s v=""/>
    <s v="4943U"/>
    <s v="Laruche"/>
    <s v="999999"/>
    <s v="XS445370143FR"/>
    <s v="N"/>
    <s v="Transport"/>
    <s v="N"/>
    <s v="S"/>
    <s v="NT"/>
    <n v="4.7430000000000003"/>
    <s v="86"/>
    <n v="5.88"/>
  </r>
  <r>
    <x v="4"/>
    <s v="0"/>
    <d v="2026-05-25T00:00:00"/>
    <s v="21320"/>
    <s v="31320"/>
    <s v=""/>
    <s v=""/>
    <s v="708CX"/>
    <s v="Laruche"/>
    <s v="999999"/>
    <s v="XS445371529FR"/>
    <s v="N"/>
    <s v="Transport"/>
    <s v="N"/>
    <s v="S"/>
    <s v="NT"/>
    <n v="4.7869999999999999"/>
    <s v="86"/>
    <n v="5.88"/>
  </r>
  <r>
    <x v="4"/>
    <s v="0"/>
    <d v="2026-05-25T00:00:00"/>
    <s v="21320"/>
    <s v="75004"/>
    <s v=""/>
    <s v=""/>
    <s v="0253X"/>
    <s v="Laruche"/>
    <s v="999999"/>
    <s v="XS445372515FR"/>
    <s v="N"/>
    <s v="Transport"/>
    <s v="N"/>
    <s v="S"/>
    <s v="NT"/>
    <n v="0.13"/>
    <s v="86"/>
    <n v="4.25"/>
  </r>
  <r>
    <x v="4"/>
    <s v="0"/>
    <d v="2026-05-25T00:00:00"/>
    <s v="21320"/>
    <s v="83150"/>
    <s v=""/>
    <s v=""/>
    <s v="532AP"/>
    <s v="Laruche"/>
    <s v="999999"/>
    <s v="XS445373839FR"/>
    <s v="N"/>
    <s v="Transport"/>
    <s v="N"/>
    <s v="S"/>
    <s v="NT"/>
    <n v="0.18"/>
    <s v="86"/>
    <n v="4.25"/>
  </r>
  <r>
    <x v="4"/>
    <s v="0"/>
    <d v="2026-05-25T00:00:00"/>
    <s v="21320"/>
    <s v="77163"/>
    <s v=""/>
    <s v=""/>
    <s v="654AN"/>
    <s v="Laruche"/>
    <s v="999999"/>
    <s v="XS445374088FR"/>
    <s v="N"/>
    <s v="Transport"/>
    <s v="N"/>
    <s v="S"/>
    <s v="NT"/>
    <n v="0.19"/>
    <s v="86"/>
    <n v="4.25"/>
  </r>
  <r>
    <x v="4"/>
    <s v="0"/>
    <d v="2026-05-25T00:00:00"/>
    <s v="21320"/>
    <s v="83400"/>
    <s v=""/>
    <s v=""/>
    <s v="4718U"/>
    <s v="Laruche"/>
    <s v="999999"/>
    <s v="XS445374255FR"/>
    <s v="N"/>
    <s v="Transport"/>
    <s v="N"/>
    <s v="S"/>
    <s v="NT"/>
    <n v="0.08"/>
    <s v="86"/>
    <n v="4.25"/>
  </r>
  <r>
    <x v="4"/>
    <s v="0"/>
    <d v="2026-05-25T00:00:00"/>
    <s v="21320"/>
    <s v="01480"/>
    <s v=""/>
    <s v=""/>
    <s v="2233V"/>
    <s v="Laruche"/>
    <s v="999999"/>
    <s v="XS445374701FR"/>
    <s v="N"/>
    <s v="Transport"/>
    <s v="N"/>
    <s v="S"/>
    <s v="NT"/>
    <n v="0.09"/>
    <s v="86"/>
    <n v="4.25"/>
  </r>
  <r>
    <x v="4"/>
    <s v="0"/>
    <d v="2026-05-25T00:00:00"/>
    <s v="21320"/>
    <s v="22120"/>
    <s v=""/>
    <s v=""/>
    <s v="0811X"/>
    <s v="Laruche"/>
    <s v="999999"/>
    <s v="XS445374984FR"/>
    <s v="N"/>
    <s v="Transport"/>
    <s v="N"/>
    <s v="S"/>
    <s v="NT"/>
    <n v="0.17"/>
    <s v="86"/>
    <n v="4.25"/>
  </r>
  <r>
    <x v="4"/>
    <s v="0"/>
    <d v="2026-05-25T00:00:00"/>
    <s v="21320"/>
    <s v="75017"/>
    <s v=""/>
    <s v=""/>
    <s v="0222S"/>
    <s v="Laruche"/>
    <s v="999999"/>
    <s v="XS445375083FR"/>
    <s v="N"/>
    <s v="Transport"/>
    <s v="N"/>
    <s v="S"/>
    <s v="NT"/>
    <n v="0.12"/>
    <s v="86"/>
    <n v="4.25"/>
  </r>
  <r>
    <x v="4"/>
    <s v="0"/>
    <d v="2026-05-25T00:00:00"/>
    <s v="21320"/>
    <s v="77250"/>
    <s v=""/>
    <s v=""/>
    <s v="1432X"/>
    <s v="Laruche"/>
    <s v="999999"/>
    <s v="XS445375171FR"/>
    <s v="N"/>
    <s v="Transport"/>
    <s v="N"/>
    <s v="S"/>
    <s v="NT"/>
    <n v="4.532"/>
    <s v="86"/>
    <n v="5.88"/>
  </r>
  <r>
    <x v="4"/>
    <s v="0"/>
    <d v="2026-05-25T00:00:00"/>
    <s v="21320"/>
    <s v="69290"/>
    <s v=""/>
    <s v=""/>
    <s v="246CY"/>
    <s v="Laruche"/>
    <s v="999999"/>
    <s v="XS445375358FR"/>
    <s v="N"/>
    <s v="Transport"/>
    <s v="N"/>
    <s v="S"/>
    <s v="NT"/>
    <n v="0.14000000000000001"/>
    <s v="86"/>
    <n v="4.25"/>
  </r>
  <r>
    <x v="4"/>
    <s v="0"/>
    <d v="2026-05-25T00:00:00"/>
    <s v="21320"/>
    <s v="33120"/>
    <s v=""/>
    <s v=""/>
    <s v="1745Y"/>
    <s v="Laruche"/>
    <s v="999999"/>
    <s v="XS445375392FR"/>
    <s v="N"/>
    <s v="Transport"/>
    <s v="N"/>
    <s v="S"/>
    <s v="NT"/>
    <n v="4.6379999999999999"/>
    <s v="86"/>
    <n v="5.88"/>
  </r>
  <r>
    <x v="4"/>
    <s v="0"/>
    <d v="2026-05-25T00:00:00"/>
    <s v="21320"/>
    <s v="75020"/>
    <s v=""/>
    <s v=""/>
    <s v="7759X"/>
    <s v="Laruche"/>
    <s v="999999"/>
    <s v="XS445375914FR"/>
    <s v="N"/>
    <s v="Transport"/>
    <s v="N"/>
    <s v="S"/>
    <s v="NT"/>
    <n v="0.25"/>
    <s v="86"/>
    <n v="4.25"/>
  </r>
  <r>
    <x v="4"/>
    <s v="0"/>
    <d v="2026-05-25T00:00:00"/>
    <s v="21320"/>
    <s v="77145"/>
    <s v=""/>
    <s v=""/>
    <s v="1253V"/>
    <s v="Laruche"/>
    <s v="999999"/>
    <s v="XS445375976FR"/>
    <s v="N"/>
    <s v="Transport"/>
    <s v="N"/>
    <s v="S"/>
    <s v="NT"/>
    <n v="0.48"/>
    <s v="86"/>
    <n v="4.25"/>
  </r>
  <r>
    <x v="4"/>
    <s v="0"/>
    <d v="2026-05-25T00:00:00"/>
    <s v="21320"/>
    <s v="78000"/>
    <s v=""/>
    <s v=""/>
    <s v="1109V"/>
    <s v="Laruche"/>
    <s v="999999"/>
    <s v="XS445376322FR"/>
    <s v="N"/>
    <s v="Transport"/>
    <s v="N"/>
    <s v="S"/>
    <s v="NT"/>
    <n v="0.24"/>
    <s v="86"/>
    <n v="4.25"/>
  </r>
  <r>
    <x v="4"/>
    <s v="0"/>
    <d v="2026-05-25T00:00:00"/>
    <s v="21320"/>
    <s v="64800"/>
    <s v=""/>
    <s v=""/>
    <s v="8416P"/>
    <s v="Laruche"/>
    <s v="999999"/>
    <s v="XS445376398FR"/>
    <s v="N"/>
    <s v="Transport"/>
    <s v="N"/>
    <s v="S"/>
    <s v="NT"/>
    <n v="0.1"/>
    <s v="86"/>
    <n v="4.25"/>
  </r>
  <r>
    <x v="4"/>
    <s v="0"/>
    <d v="2026-05-25T00:00:00"/>
    <s v="21320"/>
    <s v="85000"/>
    <s v=""/>
    <s v=""/>
    <s v="0634V"/>
    <s v="Laruche"/>
    <s v="999999"/>
    <s v="XS445377124FR"/>
    <s v="N"/>
    <s v="Transport"/>
    <s v="N"/>
    <s v="S"/>
    <s v="NT"/>
    <n v="0.48"/>
    <s v="86"/>
    <n v="4.25"/>
  </r>
  <r>
    <x v="4"/>
    <s v="0"/>
    <d v="2026-05-25T00:00:00"/>
    <s v="21320"/>
    <s v="75012"/>
    <s v=""/>
    <s v=""/>
    <s v="7695W"/>
    <s v="Laruche"/>
    <s v="999999"/>
    <s v="XS445377186FR"/>
    <s v="N"/>
    <s v="Transport"/>
    <s v="N"/>
    <s v="S"/>
    <s v="NT"/>
    <n v="5.76"/>
    <s v="86"/>
    <n v="6.39"/>
  </r>
  <r>
    <x v="4"/>
    <s v="0"/>
    <d v="2026-05-25T00:00:00"/>
    <s v="21320"/>
    <s v="83270"/>
    <s v=""/>
    <s v=""/>
    <s v="274AQ"/>
    <s v="Laruche"/>
    <s v="999999"/>
    <s v="XS445377243FR"/>
    <s v="N"/>
    <s v="Transport"/>
    <s v="N"/>
    <s v="S"/>
    <s v="NT"/>
    <n v="0.1"/>
    <s v="86"/>
    <n v="4.25"/>
  </r>
  <r>
    <x v="4"/>
    <s v="0"/>
    <d v="2026-05-25T00:00:00"/>
    <s v="21320"/>
    <s v="92140"/>
    <s v=""/>
    <s v=""/>
    <s v="0646Y"/>
    <s v="Laruche"/>
    <s v="999999"/>
    <s v="XS445377844FR"/>
    <s v="N"/>
    <s v="Transport"/>
    <s v="N"/>
    <s v="S"/>
    <s v="NT"/>
    <n v="0.05"/>
    <s v="86"/>
    <n v="4.25"/>
  </r>
  <r>
    <x v="4"/>
    <s v="0"/>
    <d v="2026-05-25T00:00:00"/>
    <s v="21320"/>
    <s v="92290"/>
    <s v=""/>
    <s v=""/>
    <s v="300CV"/>
    <s v="Laruche"/>
    <s v="999999"/>
    <s v="XS445381469FR"/>
    <s v="N"/>
    <s v="Transport"/>
    <s v="N"/>
    <s v="S"/>
    <s v="NT"/>
    <n v="1.2290000000000001"/>
    <s v="86"/>
    <n v="4.58"/>
  </r>
  <r>
    <x v="4"/>
    <s v="0"/>
    <d v="2026-05-25T00:00:00"/>
    <s v="21320"/>
    <s v="92290"/>
    <s v=""/>
    <s v=""/>
    <s v="300CV"/>
    <s v="Laruche"/>
    <s v="999999"/>
    <s v="XS445381469FR"/>
    <s v="N"/>
    <s v="Supplement Manutention"/>
    <s v="N"/>
    <m/>
    <s v="NT"/>
    <n v="0"/>
    <s v="86"/>
    <n v="6"/>
  </r>
  <r>
    <x v="4"/>
    <s v="0"/>
    <d v="2026-05-25T00:00:00"/>
    <s v="21320"/>
    <s v="75015"/>
    <s v=""/>
    <s v=""/>
    <s v="095CT"/>
    <s v="Laruche"/>
    <s v="999999"/>
    <s v="XS445381472FR"/>
    <s v="N"/>
    <s v="Transport"/>
    <s v="N"/>
    <s v="S"/>
    <s v="NT"/>
    <n v="0.26"/>
    <s v="86"/>
    <n v="4.25"/>
  </r>
  <r>
    <x v="4"/>
    <s v="0"/>
    <d v="2026-05-25T00:00:00"/>
    <s v="21320"/>
    <s v="92500"/>
    <s v=""/>
    <s v=""/>
    <s v="1585Y"/>
    <s v="Laruche"/>
    <s v="999999"/>
    <s v="XS445384227FR"/>
    <s v="N"/>
    <s v="Transport"/>
    <s v="N"/>
    <s v="S"/>
    <s v="NT"/>
    <n v="4.532"/>
    <s v="86"/>
    <n v="5.88"/>
  </r>
  <r>
    <x v="4"/>
    <s v="0"/>
    <d v="2026-05-25T00:00:00"/>
    <s v="21320"/>
    <s v="92200"/>
    <s v=""/>
    <s v=""/>
    <s v="8086S"/>
    <s v="Laruche"/>
    <s v="999999"/>
    <s v="XS445407237FR"/>
    <s v="N"/>
    <s v="Transport"/>
    <s v="N"/>
    <s v="S"/>
    <s v="NT"/>
    <n v="9.6"/>
    <s v="86"/>
    <n v="8.43"/>
  </r>
  <r>
    <x v="4"/>
    <s v="0"/>
    <d v="2026-05-25T00:00:00"/>
    <s v="21320"/>
    <s v="92200"/>
    <s v=""/>
    <s v=""/>
    <s v="8086S"/>
    <s v="Laruche"/>
    <s v="999999"/>
    <s v="XS445407237FR"/>
    <s v="N"/>
    <s v="Supplement Etiquette Non Conforme"/>
    <s v="N"/>
    <m/>
    <s v="NT"/>
    <n v="0"/>
    <s v="86"/>
    <n v="2"/>
  </r>
  <r>
    <x v="4"/>
    <s v="0"/>
    <d v="2026-05-25T00:00:00"/>
    <s v="21320"/>
    <s v="31130"/>
    <s v=""/>
    <s v=""/>
    <s v="1271X"/>
    <s v="Laruche"/>
    <s v="999999"/>
    <s v="XS445465610FR"/>
    <s v="N"/>
    <s v="Transport"/>
    <s v="N"/>
    <s v="S"/>
    <s v="NT"/>
    <n v="0.47"/>
    <s v="86"/>
    <n v="4.25"/>
  </r>
  <r>
    <x v="4"/>
    <s v="0"/>
    <d v="2026-05-25T00:00:00"/>
    <s v="21320"/>
    <s v="13014"/>
    <s v=""/>
    <s v=""/>
    <s v="265CM"/>
    <s v="Laruche"/>
    <s v="999999"/>
    <s v="XS445465773FR"/>
    <s v="N"/>
    <s v="Transport"/>
    <s v="N"/>
    <s v="S"/>
    <s v="NT"/>
    <n v="0.27"/>
    <s v="86"/>
    <n v="4.25"/>
  </r>
  <r>
    <x v="4"/>
    <s v="0"/>
    <d v="2026-05-25T00:00:00"/>
    <s v="21320"/>
    <s v="89100"/>
    <s v=""/>
    <s v=""/>
    <s v="5887V"/>
    <s v="Laruche"/>
    <s v="999999"/>
    <s v="XS445471442FR"/>
    <s v="N"/>
    <s v="Transport"/>
    <s v="N"/>
    <s v="S"/>
    <s v="NR"/>
    <n v="5.9039999999999999"/>
    <s v="86"/>
    <n v="6.39"/>
  </r>
  <r>
    <x v="4"/>
    <s v="0"/>
    <d v="2026-05-25T00:00:00"/>
    <s v="21320"/>
    <s v="13380"/>
    <s v=""/>
    <s v=""/>
    <s v="839UA"/>
    <s v="Laruche"/>
    <s v="999999"/>
    <s v="XS445472195FR"/>
    <s v="N"/>
    <s v="Transport"/>
    <s v="N"/>
    <s v="S"/>
    <s v="NT"/>
    <n v="0.41"/>
    <s v="86"/>
    <n v="4.25"/>
  </r>
  <r>
    <x v="4"/>
    <s v="0"/>
    <d v="2026-05-25T00:00:00"/>
    <s v="21320"/>
    <s v="38250"/>
    <s v=""/>
    <s v=""/>
    <s v="494AX"/>
    <s v="Laruche"/>
    <s v="999999"/>
    <s v="XS445473704FR"/>
    <s v="N"/>
    <s v="Transport"/>
    <s v="N"/>
    <s v="S"/>
    <s v="NT"/>
    <n v="4.532"/>
    <s v="86"/>
    <n v="5.88"/>
  </r>
  <r>
    <x v="4"/>
    <s v="0"/>
    <d v="2026-05-25T00:00:00"/>
    <s v="21320"/>
    <s v="38250"/>
    <s v=""/>
    <s v=""/>
    <s v="494AX"/>
    <s v="Laruche"/>
    <s v="999999"/>
    <s v="XS445473704FR"/>
    <s v="N"/>
    <s v="Zones Difficiles d'accès"/>
    <s v="N"/>
    <m/>
    <s v="NT"/>
    <n v="0"/>
    <s v="86"/>
    <n v="5"/>
  </r>
  <r>
    <x v="4"/>
    <s v="0"/>
    <d v="2026-05-26T00:00:00"/>
    <s v="21320"/>
    <s v="49100"/>
    <s v=""/>
    <s v=""/>
    <s v="0319X"/>
    <s v="Laruche"/>
    <s v="999999"/>
    <s v="XS445633131FR"/>
    <s v="N"/>
    <s v="Transport"/>
    <s v="N"/>
    <s v="S"/>
    <s v="NT"/>
    <n v="4.6779999999999999"/>
    <s v="86"/>
    <n v="5.88"/>
  </r>
  <r>
    <x v="4"/>
    <s v="0"/>
    <d v="2026-05-26T00:00:00"/>
    <s v="21320"/>
    <s v="01220"/>
    <s v=""/>
    <s v=""/>
    <s v="3599X"/>
    <s v="Laruche"/>
    <s v="999999"/>
    <s v="XS445633437FR"/>
    <s v="N"/>
    <s v="Transport"/>
    <s v="N"/>
    <s v="S"/>
    <s v="NT"/>
    <n v="4.6779999999999999"/>
    <s v="86"/>
    <n v="5.88"/>
  </r>
  <r>
    <x v="4"/>
    <s v="0"/>
    <d v="2026-05-26T00:00:00"/>
    <s v="21320"/>
    <s v="94120"/>
    <s v=""/>
    <s v=""/>
    <s v="4114V"/>
    <s v="Laruche"/>
    <s v="999999"/>
    <s v="XS445633936FR"/>
    <s v="N"/>
    <s v="Transport"/>
    <s v="N"/>
    <s v="S"/>
    <s v="NT"/>
    <n v="0.09"/>
    <s v="86"/>
    <n v="4.25"/>
  </r>
  <r>
    <x v="4"/>
    <s v="0"/>
    <d v="2026-05-26T00:00:00"/>
    <s v="21320"/>
    <s v="54710"/>
    <s v=""/>
    <s v=""/>
    <s v="2016R"/>
    <s v="Laruche"/>
    <s v="999999"/>
    <s v="XS445636243FR"/>
    <s v="N"/>
    <s v="Transport"/>
    <s v="N"/>
    <s v="S"/>
    <s v="NT"/>
    <n v="4.532"/>
    <s v="86"/>
    <n v="5.88"/>
  </r>
  <r>
    <x v="4"/>
    <s v="0"/>
    <d v="2026-05-26T00:00:00"/>
    <s v="21320"/>
    <s v="92130"/>
    <s v=""/>
    <s v=""/>
    <s v="6467V"/>
    <s v="Laruche"/>
    <s v="999999"/>
    <s v="XS445636393FR"/>
    <s v="N"/>
    <s v="Transport"/>
    <s v="N"/>
    <s v="S"/>
    <s v="NT"/>
    <n v="0.38"/>
    <s v="86"/>
    <n v="4.25"/>
  </r>
  <r>
    <x v="4"/>
    <s v="0"/>
    <d v="2026-05-26T00:00:00"/>
    <s v="21320"/>
    <s v="68230"/>
    <s v=""/>
    <s v=""/>
    <s v="344BG"/>
    <s v="Laruche"/>
    <s v="999999"/>
    <s v="XS445636725FR"/>
    <s v="N"/>
    <s v="Transport"/>
    <s v="N"/>
    <s v="S"/>
    <s v="NT"/>
    <n v="0.17"/>
    <s v="86"/>
    <n v="4.25"/>
  </r>
  <r>
    <x v="4"/>
    <s v="0"/>
    <d v="2026-05-26T00:00:00"/>
    <s v="21320"/>
    <s v="91410"/>
    <s v=""/>
    <s v=""/>
    <s v="7794Y"/>
    <s v="Laruche"/>
    <s v="999999"/>
    <s v="XS445636963FR"/>
    <s v="N"/>
    <s v="Transport"/>
    <s v="N"/>
    <s v="S"/>
    <s v="NT"/>
    <n v="0.08"/>
    <s v="86"/>
    <n v="4.25"/>
  </r>
  <r>
    <x v="4"/>
    <s v="0"/>
    <d v="2026-05-26T00:00:00"/>
    <s v="21320"/>
    <s v="06130"/>
    <s v=""/>
    <s v=""/>
    <s v="1322X"/>
    <s v="Laruche"/>
    <s v="999999"/>
    <s v="XS445638085FR"/>
    <s v="N"/>
    <s v="Transport"/>
    <s v="N"/>
    <s v="S"/>
    <s v="NT"/>
    <n v="0.14000000000000001"/>
    <s v="86"/>
    <n v="4.25"/>
  </r>
  <r>
    <x v="4"/>
    <s v="0"/>
    <d v="2026-05-26T00:00:00"/>
    <s v="21320"/>
    <s v="38160"/>
    <s v=""/>
    <s v=""/>
    <s v="3872S"/>
    <s v="Laruche"/>
    <s v="999999"/>
    <s v="XS445638301FR"/>
    <s v="N"/>
    <s v="Transport"/>
    <s v="N"/>
    <s v="S"/>
    <s v="NT"/>
    <n v="0.14000000000000001"/>
    <s v="86"/>
    <n v="4.25"/>
  </r>
  <r>
    <x v="4"/>
    <s v="0"/>
    <d v="2026-05-26T00:00:00"/>
    <s v="21320"/>
    <s v="42140"/>
    <s v=""/>
    <s v=""/>
    <s v="9342P"/>
    <s v="Laruche"/>
    <s v="999999"/>
    <s v="XS445638690FR"/>
    <s v="N"/>
    <s v="Transport"/>
    <s v="N"/>
    <s v="S"/>
    <s v="NT"/>
    <n v="4.6779999999999999"/>
    <s v="86"/>
    <n v="5.88"/>
  </r>
  <r>
    <x v="4"/>
    <s v="0"/>
    <d v="2026-05-26T00:00:00"/>
    <s v="21320"/>
    <s v="71100"/>
    <s v=""/>
    <s v=""/>
    <s v="0306R"/>
    <s v="Laruche"/>
    <s v="999999"/>
    <s v="XS445639103FR"/>
    <s v="N"/>
    <s v="Transport"/>
    <s v="N"/>
    <s v="S"/>
    <s v="NR"/>
    <n v="0.09"/>
    <s v="86"/>
    <n v="4.25"/>
  </r>
  <r>
    <x v="4"/>
    <s v="0"/>
    <d v="2026-05-26T00:00:00"/>
    <s v="21320"/>
    <s v="73110"/>
    <s v=""/>
    <s v=""/>
    <s v="4597S"/>
    <s v="Laruche"/>
    <s v="999999"/>
    <s v="XS445639324FR"/>
    <s v="N"/>
    <s v="Transport"/>
    <s v="N"/>
    <s v="S"/>
    <s v="NT"/>
    <n v="0.05"/>
    <s v="86"/>
    <n v="4.25"/>
  </r>
  <r>
    <x v="4"/>
    <s v="0"/>
    <d v="2026-05-26T00:00:00"/>
    <s v="21320"/>
    <s v="73110"/>
    <s v=""/>
    <s v=""/>
    <s v="4597S"/>
    <s v="Laruche"/>
    <s v="999999"/>
    <s v="XS445639324FR"/>
    <s v="N"/>
    <s v="Zones Difficiles d'accès"/>
    <s v="N"/>
    <m/>
    <s v="NT"/>
    <n v="0"/>
    <s v="86"/>
    <n v="5"/>
  </r>
  <r>
    <x v="4"/>
    <s v="0"/>
    <d v="2026-05-26T00:00:00"/>
    <s v="21320"/>
    <s v="42170"/>
    <s v=""/>
    <s v=""/>
    <s v="6136V"/>
    <s v="Laruche"/>
    <s v="999999"/>
    <s v="XS445640591FR"/>
    <s v="N"/>
    <s v="Transport"/>
    <s v="N"/>
    <s v="S"/>
    <s v="NT"/>
    <n v="4.532"/>
    <s v="86"/>
    <n v="5.88"/>
  </r>
  <r>
    <x v="4"/>
    <s v="0"/>
    <d v="2026-05-26T00:00:00"/>
    <s v="21320"/>
    <s v="53960"/>
    <s v=""/>
    <s v=""/>
    <s v="4704R"/>
    <s v="Laruche"/>
    <s v="999999"/>
    <s v="XS445646798FR"/>
    <s v="N"/>
    <s v="Transport"/>
    <s v="N"/>
    <s v="S"/>
    <s v="NT"/>
    <n v="4.7990000000000004"/>
    <s v="86"/>
    <n v="5.88"/>
  </r>
  <r>
    <x v="4"/>
    <s v="0"/>
    <d v="2026-05-26T00:00:00"/>
    <s v="21320"/>
    <s v="92170"/>
    <s v=""/>
    <s v=""/>
    <s v="7966O"/>
    <s v="Laruche"/>
    <s v="999999"/>
    <s v="XS445647780FR"/>
    <s v="N"/>
    <s v="Transport"/>
    <s v="N"/>
    <s v="S"/>
    <s v="NT"/>
    <n v="4.532"/>
    <s v="86"/>
    <n v="5.88"/>
  </r>
  <r>
    <x v="4"/>
    <s v="0"/>
    <d v="2026-05-26T00:00:00"/>
    <s v="21320"/>
    <s v="77270"/>
    <s v=""/>
    <s v=""/>
    <s v="360CY"/>
    <s v="Laruche"/>
    <s v="999999"/>
    <s v="XS445648414FR"/>
    <s v="N"/>
    <s v="Transport"/>
    <s v="N"/>
    <s v="S"/>
    <s v="NT"/>
    <n v="6.4119999999999999"/>
    <s v="86"/>
    <n v="6.9"/>
  </r>
  <r>
    <x v="4"/>
    <s v="0"/>
    <d v="2026-05-26T00:00:00"/>
    <s v="21320"/>
    <s v="49130"/>
    <s v=""/>
    <s v=""/>
    <s v="3317X"/>
    <s v="Laruche"/>
    <s v="999999"/>
    <s v="XS445649220FR"/>
    <s v="N"/>
    <s v="Transport"/>
    <s v="N"/>
    <s v="S"/>
    <s v="NT"/>
    <n v="0.28999999999999998"/>
    <s v="86"/>
    <n v="4.25"/>
  </r>
  <r>
    <x v="4"/>
    <s v="0"/>
    <d v="2026-05-26T00:00:00"/>
    <s v="21320"/>
    <s v="40530"/>
    <s v=""/>
    <s v=""/>
    <s v="9926X"/>
    <s v="Laruche"/>
    <s v="999999"/>
    <s v="XS445793411FR"/>
    <s v="N"/>
    <s v="Transport"/>
    <s v="N"/>
    <s v="S"/>
    <s v="NT"/>
    <n v="4.6379999999999999"/>
    <s v="86"/>
    <n v="5.88"/>
  </r>
  <r>
    <x v="4"/>
    <s v="0"/>
    <d v="2026-05-26T00:00:00"/>
    <s v="21320"/>
    <s v="38250"/>
    <s v=""/>
    <s v=""/>
    <s v="494AX"/>
    <s v="Laruche"/>
    <s v="999999"/>
    <s v="XS445937787FR"/>
    <s v="N"/>
    <s v="Transport"/>
    <s v="N"/>
    <s v="S"/>
    <s v="NT"/>
    <n v="4.6379999999999999"/>
    <s v="86"/>
    <n v="5.88"/>
  </r>
  <r>
    <x v="4"/>
    <s v="0"/>
    <d v="2026-05-26T00:00:00"/>
    <s v="21320"/>
    <s v="38250"/>
    <s v=""/>
    <s v=""/>
    <s v="494AX"/>
    <s v="Laruche"/>
    <s v="999999"/>
    <s v="XS445937787FR"/>
    <s v="N"/>
    <s v="Zones Difficiles d'accès"/>
    <s v="N"/>
    <m/>
    <s v="NT"/>
    <n v="0"/>
    <s v="86"/>
    <n v="5"/>
  </r>
  <r>
    <x v="4"/>
    <s v="0"/>
    <d v="2026-05-26T00:00:00"/>
    <s v="21320"/>
    <s v="92200"/>
    <s v=""/>
    <s v=""/>
    <s v="5745P"/>
    <s v="Laruche"/>
    <s v="999999"/>
    <s v="XS445942623FR"/>
    <s v="N"/>
    <s v="Transport"/>
    <s v="N"/>
    <s v="S"/>
    <s v="NT"/>
    <n v="0.21"/>
    <s v="86"/>
    <n v="4.25"/>
  </r>
  <r>
    <x v="4"/>
    <s v="0"/>
    <d v="2026-05-26T00:00:00"/>
    <s v="21320"/>
    <s v="73290"/>
    <s v=""/>
    <s v=""/>
    <s v="970AO"/>
    <s v="Laruche"/>
    <s v="999999"/>
    <s v="XS445943495FR"/>
    <s v="N"/>
    <s v="Transport"/>
    <s v="N"/>
    <s v="S"/>
    <s v="NT"/>
    <n v="4.6379999999999999"/>
    <s v="86"/>
    <n v="5.88"/>
  </r>
  <r>
    <x v="4"/>
    <s v="0"/>
    <d v="2026-05-26T00:00:00"/>
    <s v="21320"/>
    <s v="33133"/>
    <s v=""/>
    <s v=""/>
    <s v="766CX"/>
    <s v="Laruche"/>
    <s v="999999"/>
    <s v="XS446017326FR"/>
    <s v="N"/>
    <s v="Transport"/>
    <s v="N"/>
    <s v="S"/>
    <s v="NT"/>
    <n v="0.01"/>
    <s v="86"/>
    <n v="4.25"/>
  </r>
  <r>
    <x v="4"/>
    <s v="0"/>
    <d v="2026-05-26T00:00:00"/>
    <s v="21320"/>
    <s v="94400"/>
    <s v=""/>
    <s v=""/>
    <s v="443BX"/>
    <s v="Laruche"/>
    <s v="999999"/>
    <s v="XS446040404FR"/>
    <s v="N"/>
    <s v="Transport"/>
    <s v="N"/>
    <s v="S"/>
    <s v="NT"/>
    <n v="0.01"/>
    <s v="86"/>
    <n v="4.25"/>
  </r>
  <r>
    <x v="4"/>
    <s v="0"/>
    <d v="2026-05-26T00:00:00"/>
    <s v="21320"/>
    <s v="77330"/>
    <s v=""/>
    <s v=""/>
    <s v="5771V"/>
    <s v="Laruche"/>
    <s v="999999"/>
    <s v="XS446057515FR"/>
    <s v="N"/>
    <s v="Transport"/>
    <s v="N"/>
    <s v="S"/>
    <s v="NT"/>
    <n v="0.13"/>
    <s v="86"/>
    <n v="4.25"/>
  </r>
  <r>
    <x v="4"/>
    <s v="0"/>
    <d v="2026-05-26T00:00:00"/>
    <s v="21320"/>
    <s v="91300"/>
    <s v=""/>
    <s v=""/>
    <s v="8126S"/>
    <s v="Laruche"/>
    <s v="999999"/>
    <s v="XS446058793FR"/>
    <s v="N"/>
    <s v="Transport"/>
    <s v="N"/>
    <s v="S"/>
    <s v="NT"/>
    <n v="4.8959999999999999"/>
    <s v="86"/>
    <n v="5.88"/>
  </r>
  <r>
    <x v="4"/>
    <s v="0"/>
    <d v="2026-05-27T00:00:00"/>
    <s v="21320"/>
    <s v="68400"/>
    <s v=""/>
    <s v=""/>
    <s v="535CF"/>
    <s v="Laruche"/>
    <s v="999999"/>
    <s v="XS446275373FR"/>
    <s v="N"/>
    <s v="Transport"/>
    <s v="N"/>
    <s v="S"/>
    <s v="NT"/>
    <n v="0.1"/>
    <s v="86"/>
    <n v="4.25"/>
  </r>
  <r>
    <x v="4"/>
    <s v="0"/>
    <d v="2026-05-27T00:00:00"/>
    <s v="21320"/>
    <s v="25480"/>
    <s v=""/>
    <s v=""/>
    <s v="3416U"/>
    <s v="Laruche"/>
    <s v="999999"/>
    <s v="XS446275841FR"/>
    <s v="N"/>
    <s v="Transport"/>
    <s v="N"/>
    <s v="S"/>
    <s v="NT"/>
    <n v="0.1"/>
    <s v="86"/>
    <n v="4.25"/>
  </r>
  <r>
    <x v="4"/>
    <s v="0"/>
    <d v="2026-05-27T00:00:00"/>
    <s v="21320"/>
    <s v="01430"/>
    <s v=""/>
    <s v=""/>
    <s v="9458S"/>
    <s v="Laruche"/>
    <s v="999999"/>
    <s v="XS446277048FR"/>
    <s v="N"/>
    <s v="Transport"/>
    <s v="N"/>
    <s v="S"/>
    <s v="NT"/>
    <n v="1.8819999999999999"/>
    <s v="86"/>
    <n v="4.58"/>
  </r>
  <r>
    <x v="4"/>
    <s v="0"/>
    <d v="2026-05-27T00:00:00"/>
    <s v="21320"/>
    <s v="69004"/>
    <s v=""/>
    <s v=""/>
    <s v="951AK"/>
    <s v="Laruche"/>
    <s v="999999"/>
    <s v="XS446277595FR"/>
    <s v="N"/>
    <s v="Transport"/>
    <s v="N"/>
    <s v="S"/>
    <s v="NT"/>
    <n v="0.02"/>
    <s v="86"/>
    <n v="4.25"/>
  </r>
  <r>
    <x v="4"/>
    <s v="0"/>
    <d v="2026-05-27T00:00:00"/>
    <s v="21320"/>
    <s v="34070"/>
    <s v=""/>
    <s v=""/>
    <s v="5954B"/>
    <s v="Laruche"/>
    <s v="999999"/>
    <s v="XS446277975FR"/>
    <s v="N"/>
    <s v="Transport"/>
    <s v="N"/>
    <s v="S"/>
    <s v="NT"/>
    <n v="7.0000000000000007E-2"/>
    <s v="86"/>
    <n v="4.25"/>
  </r>
  <r>
    <x v="4"/>
    <s v="0"/>
    <d v="2026-05-27T00:00:00"/>
    <s v="21320"/>
    <s v="33380"/>
    <s v=""/>
    <s v=""/>
    <s v="8736V"/>
    <s v="Laruche"/>
    <s v="999999"/>
    <s v="XS446278247FR"/>
    <s v="N"/>
    <s v="Transport"/>
    <s v="N"/>
    <s v="S"/>
    <s v="NT"/>
    <n v="2.6640000000000001"/>
    <s v="86"/>
    <n v="4.96"/>
  </r>
  <r>
    <x v="4"/>
    <s v="0"/>
    <d v="2026-05-27T00:00:00"/>
    <s v="21320"/>
    <s v="44300"/>
    <s v=""/>
    <s v=""/>
    <s v="0173X"/>
    <s v="Laruche"/>
    <s v="999999"/>
    <s v="XS446279018FR"/>
    <s v="N"/>
    <s v="Transport"/>
    <s v="N"/>
    <s v="S"/>
    <s v="NT"/>
    <n v="0.27"/>
    <s v="86"/>
    <n v="4.25"/>
  </r>
  <r>
    <x v="4"/>
    <s v="0"/>
    <d v="2026-05-27T00:00:00"/>
    <s v="21320"/>
    <s v="95100"/>
    <s v=""/>
    <s v=""/>
    <s v="7981X"/>
    <s v="Laruche"/>
    <s v="999999"/>
    <s v="XS446279525FR"/>
    <s v="N"/>
    <s v="Transport"/>
    <s v="N"/>
    <s v="S"/>
    <s v="NT"/>
    <n v="0.16"/>
    <s v="86"/>
    <n v="4.25"/>
  </r>
  <r>
    <x v="4"/>
    <s v="0"/>
    <d v="2026-05-27T00:00:00"/>
    <s v="21320"/>
    <s v="06210"/>
    <s v=""/>
    <s v=""/>
    <s v="8417X"/>
    <s v="Laruche"/>
    <s v="999999"/>
    <s v="XS446382240FR"/>
    <s v="N"/>
    <s v="Transport"/>
    <s v="N"/>
    <s v="S"/>
    <s v="NT"/>
    <n v="4.8129999999999997"/>
    <s v="86"/>
    <n v="5.88"/>
  </r>
  <r>
    <x v="4"/>
    <s v="0"/>
    <d v="2026-05-27T00:00:00"/>
    <s v="21320"/>
    <s v="71480"/>
    <s v=""/>
    <s v=""/>
    <s v="843CX"/>
    <s v="Laruche"/>
    <s v="999999"/>
    <s v="XS446382871FR"/>
    <s v="N"/>
    <s v="Transport"/>
    <s v="N"/>
    <s v="S"/>
    <s v="NR"/>
    <n v="0.2"/>
    <s v="86"/>
    <n v="4.25"/>
  </r>
  <r>
    <x v="4"/>
    <s v="0"/>
    <d v="2026-05-27T00:00:00"/>
    <s v="21320"/>
    <s v="75014"/>
    <s v=""/>
    <s v=""/>
    <s v="7836V"/>
    <s v="Laruche"/>
    <s v="999999"/>
    <s v="XS446384285FR"/>
    <s v="N"/>
    <s v="Transport"/>
    <s v="N"/>
    <s v="S"/>
    <s v="NT"/>
    <n v="4.6379999999999999"/>
    <s v="86"/>
    <n v="5.88"/>
  </r>
  <r>
    <x v="4"/>
    <s v="0"/>
    <d v="2026-05-27T00:00:00"/>
    <s v="21320"/>
    <s v="69360"/>
    <s v=""/>
    <s v=""/>
    <s v="437CX"/>
    <s v="Laruche"/>
    <s v="999999"/>
    <s v="XS446430890FR"/>
    <s v="N"/>
    <s v="Transport"/>
    <s v="N"/>
    <s v="S"/>
    <s v="NT"/>
    <n v="0.53800000000000003"/>
    <s v="86"/>
    <n v="4.25"/>
  </r>
  <r>
    <x v="4"/>
    <s v="0"/>
    <d v="2026-05-27T00:00:00"/>
    <s v="21320"/>
    <s v="74600"/>
    <s v=""/>
    <s v=""/>
    <s v="5441X"/>
    <s v="Laruche"/>
    <s v="999999"/>
    <s v="XS446436875FR"/>
    <s v="N"/>
    <s v="Transport"/>
    <s v="N"/>
    <s v="S"/>
    <s v="NT"/>
    <n v="4.532"/>
    <s v="86"/>
    <n v="5.88"/>
  </r>
  <r>
    <x v="4"/>
    <s v="0"/>
    <d v="2026-05-27T00:00:00"/>
    <s v="21320"/>
    <s v="92160"/>
    <s v=""/>
    <s v=""/>
    <s v="9551V"/>
    <s v="Laruche"/>
    <s v="999999"/>
    <s v="XS446502781FR"/>
    <s v="N"/>
    <s v="Transport"/>
    <s v="N"/>
    <s v="S"/>
    <s v="NT"/>
    <n v="0.65300000000000002"/>
    <s v="86"/>
    <n v="4.25"/>
  </r>
  <r>
    <x v="4"/>
    <s v="0"/>
    <d v="2026-05-27T00:00:00"/>
    <s v="21320"/>
    <s v="92160"/>
    <s v=""/>
    <s v=""/>
    <s v="9551V"/>
    <s v="Laruche"/>
    <s v="999999"/>
    <s v="XS446502781FR"/>
    <s v="N"/>
    <s v="Supplement Etiquette Non Conforme"/>
    <s v="N"/>
    <m/>
    <s v="NT"/>
    <n v="0"/>
    <s v="86"/>
    <n v="2"/>
  </r>
  <r>
    <x v="4"/>
    <s v="0"/>
    <d v="2026-05-27T00:00:00"/>
    <s v="21320"/>
    <s v="94350"/>
    <s v=""/>
    <s v=""/>
    <s v="113BQ"/>
    <s v="Laruche"/>
    <s v="999999"/>
    <s v="XS446506032FR"/>
    <s v="N"/>
    <s v="Transport"/>
    <s v="N"/>
    <s v="S"/>
    <s v="NT"/>
    <n v="8.0259999999999998"/>
    <s v="86"/>
    <n v="7.92"/>
  </r>
  <r>
    <x v="4"/>
    <s v="0"/>
    <d v="2026-05-27T00:00:00"/>
    <s v="21320"/>
    <s v="52000"/>
    <s v=""/>
    <s v=""/>
    <s v="2010R"/>
    <s v="Laruche"/>
    <s v="999999"/>
    <s v="XS446506390FR"/>
    <s v="N"/>
    <s v="Transport"/>
    <s v="N"/>
    <s v="S"/>
    <s v="NR"/>
    <n v="0.45"/>
    <s v="86"/>
    <n v="4.25"/>
  </r>
  <r>
    <x v="4"/>
    <s v="0"/>
    <d v="2026-05-27T00:00:00"/>
    <s v="21320"/>
    <s v="87120"/>
    <s v=""/>
    <s v=""/>
    <s v="944DX"/>
    <s v="Laruche"/>
    <s v="999999"/>
    <s v="XS446506704FR"/>
    <s v="N"/>
    <s v="Transport"/>
    <s v="N"/>
    <s v="S"/>
    <s v="NT"/>
    <n v="4.532"/>
    <s v="86"/>
    <n v="5.88"/>
  </r>
  <r>
    <x v="4"/>
    <s v="0"/>
    <d v="2026-05-27T00:00:00"/>
    <s v="21320"/>
    <s v="06230"/>
    <s v=""/>
    <s v=""/>
    <s v="0374V"/>
    <s v="Laruche"/>
    <s v="999999"/>
    <s v="XS446510434FR"/>
    <s v="N"/>
    <s v="Transport"/>
    <s v="N"/>
    <s v="S"/>
    <s v="NT"/>
    <n v="4.7869999999999999"/>
    <s v="86"/>
    <n v="5.88"/>
  </r>
  <r>
    <x v="4"/>
    <s v="0"/>
    <d v="2026-05-28T00:00:00"/>
    <s v="21320"/>
    <s v="78130"/>
    <s v=""/>
    <s v=""/>
    <s v="5777B"/>
    <s v="Laruche"/>
    <s v="999999"/>
    <s v="XS446709070FR"/>
    <s v="N"/>
    <s v="Transport"/>
    <s v="N"/>
    <s v="S"/>
    <s v="NT"/>
    <n v="6.2729999999999997"/>
    <s v="86"/>
    <n v="6.9"/>
  </r>
  <r>
    <x v="4"/>
    <s v="0"/>
    <d v="2026-05-28T00:00:00"/>
    <s v="21320"/>
    <s v="38210"/>
    <s v=""/>
    <s v=""/>
    <s v="882CX"/>
    <s v="Laruche"/>
    <s v="999999"/>
    <s v="XS446710339FR"/>
    <s v="N"/>
    <s v="Transport"/>
    <s v="N"/>
    <s v="S"/>
    <s v="NT"/>
    <n v="5.9039999999999999"/>
    <s v="86"/>
    <n v="6.39"/>
  </r>
  <r>
    <x v="4"/>
    <s v="0"/>
    <d v="2026-05-28T00:00:00"/>
    <s v="21320"/>
    <s v="51100"/>
    <s v=""/>
    <s v=""/>
    <s v="1848R"/>
    <s v="Laruche"/>
    <s v="999999"/>
    <s v="XS446714755FR"/>
    <s v="N"/>
    <s v="Transport"/>
    <s v="N"/>
    <s v="S"/>
    <s v="NT"/>
    <n v="7.0000000000000007E-2"/>
    <s v="86"/>
    <n v="4.25"/>
  </r>
  <r>
    <x v="4"/>
    <s v="0"/>
    <d v="2026-05-28T00:00:00"/>
    <s v="21320"/>
    <s v="44420"/>
    <s v=""/>
    <s v=""/>
    <s v="9042U"/>
    <s v="Laruche"/>
    <s v="999999"/>
    <s v="XS446723814FR"/>
    <s v="N"/>
    <s v="Transport"/>
    <s v="N"/>
    <s v="S"/>
    <s v="NT"/>
    <n v="6.1660000000000004"/>
    <s v="86"/>
    <n v="6.9"/>
  </r>
  <r>
    <x v="4"/>
    <s v="0"/>
    <d v="2026-05-28T00:00:00"/>
    <s v="21320"/>
    <s v="92000"/>
    <s v=""/>
    <s v=""/>
    <s v="1382U"/>
    <s v="Laruche"/>
    <s v="999999"/>
    <s v="XS446726651FR"/>
    <s v="N"/>
    <s v="Transport"/>
    <s v="N"/>
    <s v="S"/>
    <s v="NT"/>
    <n v="4.6379999999999999"/>
    <s v="86"/>
    <n v="5.88"/>
  </r>
  <r>
    <x v="4"/>
    <s v="0"/>
    <d v="2026-05-28T00:00:00"/>
    <s v="21320"/>
    <s v="74380"/>
    <s v=""/>
    <s v=""/>
    <s v="9672X"/>
    <s v="Laruche"/>
    <s v="999999"/>
    <s v="XS446727419FR"/>
    <s v="N"/>
    <s v="Transport"/>
    <s v="N"/>
    <s v="S"/>
    <s v="NT"/>
    <n v="4.57"/>
    <s v="86"/>
    <n v="5.88"/>
  </r>
  <r>
    <x v="4"/>
    <s v="0"/>
    <d v="2026-05-28T00:00:00"/>
    <s v="21320"/>
    <s v="13510"/>
    <s v=""/>
    <s v=""/>
    <s v="8406R"/>
    <s v="Laruche"/>
    <s v="999999"/>
    <s v="XS446729321FR"/>
    <s v="N"/>
    <s v="Transport"/>
    <s v="N"/>
    <s v="S"/>
    <s v="NT"/>
    <n v="4.532"/>
    <s v="86"/>
    <n v="5.88"/>
  </r>
  <r>
    <x v="4"/>
    <s v="0"/>
    <d v="2026-05-28T00:00:00"/>
    <s v="21320"/>
    <s v="83140"/>
    <s v=""/>
    <s v=""/>
    <s v="0350X"/>
    <s v="Laruche"/>
    <s v="999999"/>
    <s v="XS446731427FR"/>
    <s v="N"/>
    <s v="Transport"/>
    <s v="N"/>
    <s v="S"/>
    <s v="NT"/>
    <n v="0.1"/>
    <s v="86"/>
    <n v="4.25"/>
  </r>
  <r>
    <x v="4"/>
    <s v="0"/>
    <d v="2026-05-28T00:00:00"/>
    <s v="21320"/>
    <s v="87510"/>
    <s v=""/>
    <s v=""/>
    <s v="1230S"/>
    <s v="Laruche"/>
    <s v="999999"/>
    <s v="XS446735021FR"/>
    <s v="N"/>
    <s v="Transport"/>
    <s v="N"/>
    <s v="S"/>
    <s v="NT"/>
    <n v="4.532"/>
    <s v="86"/>
    <n v="5.88"/>
  </r>
  <r>
    <x v="4"/>
    <s v="0"/>
    <d v="2026-05-28T00:00:00"/>
    <s v="21320"/>
    <s v="13011"/>
    <s v=""/>
    <s v=""/>
    <s v="7671X"/>
    <s v="Laruche"/>
    <s v="999999"/>
    <s v="XS446875196FR"/>
    <s v="N"/>
    <s v="Transport"/>
    <s v="N"/>
    <s v="S"/>
    <s v="NT"/>
    <n v="4.532"/>
    <s v="86"/>
    <n v="5.88"/>
  </r>
  <r>
    <x v="4"/>
    <s v="0"/>
    <d v="2026-05-28T00:00:00"/>
    <s v="21320"/>
    <s v="91380"/>
    <s v=""/>
    <s v=""/>
    <s v="1712U"/>
    <s v="Laruche"/>
    <s v="999999"/>
    <s v="XS446928101FR"/>
    <s v="N"/>
    <s v="Transport"/>
    <s v="N"/>
    <s v="S"/>
    <s v="NT"/>
    <n v="6.2729999999999997"/>
    <s v="86"/>
    <n v="6.9"/>
  </r>
  <r>
    <x v="4"/>
    <s v="0"/>
    <d v="2026-05-28T00:00:00"/>
    <s v="21320"/>
    <s v="92500"/>
    <s v=""/>
    <s v=""/>
    <s v="543DX"/>
    <s v="Laruche"/>
    <s v="999999"/>
    <s v="XS446946555FR"/>
    <s v="N"/>
    <s v="Transport"/>
    <s v="N"/>
    <s v="S"/>
    <s v="NT"/>
    <n v="4.6779999999999999"/>
    <s v="86"/>
    <n v="5.88"/>
  </r>
  <r>
    <x v="4"/>
    <s v="0"/>
    <d v="2026-05-28T00:00:00"/>
    <s v="21320"/>
    <s v="30660"/>
    <s v=""/>
    <s v=""/>
    <s v="471EX"/>
    <s v="Laruche"/>
    <s v="999999"/>
    <s v="XS446947105FR"/>
    <s v="N"/>
    <s v="Transport"/>
    <s v="N"/>
    <s v="S"/>
    <s v="NT"/>
    <n v="4.7430000000000003"/>
    <s v="86"/>
    <n v="5.88"/>
  </r>
  <r>
    <x v="4"/>
    <s v="0"/>
    <d v="2026-05-29T00:00:00"/>
    <s v="21320"/>
    <s v="31320"/>
    <s v=""/>
    <s v=""/>
    <s v="708CX"/>
    <s v="Laruche"/>
    <s v="999999"/>
    <s v="XS447135925FR"/>
    <s v="N"/>
    <s v="Transport"/>
    <s v="N"/>
    <s v="S"/>
    <s v="NT"/>
    <n v="5.9039999999999999"/>
    <s v="86"/>
    <n v="6.39"/>
  </r>
  <r>
    <x v="4"/>
    <s v="0"/>
    <d v="2026-05-29T00:00:00"/>
    <s v="21320"/>
    <s v="75013"/>
    <s v=""/>
    <s v=""/>
    <s v="7823O"/>
    <s v="Laruche"/>
    <s v="999999"/>
    <s v="XS447137767FR"/>
    <s v="N"/>
    <s v="Transport"/>
    <s v="N"/>
    <s v="S"/>
    <s v="NT"/>
    <n v="0.24"/>
    <s v="86"/>
    <n v="4.25"/>
  </r>
  <r>
    <x v="4"/>
    <s v="0"/>
    <d v="2026-05-29T00:00:00"/>
    <s v="21320"/>
    <s v="95100"/>
    <s v=""/>
    <s v=""/>
    <s v="874CY"/>
    <s v="Laruche"/>
    <s v="999999"/>
    <s v="XS447137988FR"/>
    <s v="N"/>
    <s v="Transport"/>
    <s v="N"/>
    <s v="S"/>
    <s v="NT"/>
    <n v="0.08"/>
    <s v="86"/>
    <n v="4.25"/>
  </r>
  <r>
    <x v="4"/>
    <s v="0"/>
    <d v="2026-05-29T00:00:00"/>
    <s v="21320"/>
    <s v="75018"/>
    <s v=""/>
    <s v=""/>
    <s v="2359V"/>
    <s v="Laruche"/>
    <s v="999999"/>
    <s v="XS447141449FR"/>
    <s v="N"/>
    <s v="Transport"/>
    <s v="N"/>
    <s v="S"/>
    <s v="NT"/>
    <n v="0.27"/>
    <s v="86"/>
    <n v="4.25"/>
  </r>
  <r>
    <x v="4"/>
    <s v="0"/>
    <d v="2026-05-29T00:00:00"/>
    <s v="21320"/>
    <s v="13600"/>
    <s v=""/>
    <s v=""/>
    <s v="044AX"/>
    <s v="Laruche"/>
    <s v="999999"/>
    <s v="XS447142356FR"/>
    <s v="N"/>
    <s v="Transport"/>
    <s v="N"/>
    <s v="S"/>
    <s v="NT"/>
    <n v="0.02"/>
    <s v="86"/>
    <n v="4.25"/>
  </r>
  <r>
    <x v="4"/>
    <s v="0"/>
    <d v="2026-05-29T00:00:00"/>
    <s v="21320"/>
    <s v="34730"/>
    <s v=""/>
    <s v=""/>
    <s v="8853U"/>
    <s v="Laruche"/>
    <s v="999999"/>
    <s v="XS447142679FR"/>
    <s v="N"/>
    <s v="Transport"/>
    <s v="N"/>
    <s v="S"/>
    <s v="NT"/>
    <n v="7.0000000000000007E-2"/>
    <s v="86"/>
    <n v="4.25"/>
  </r>
  <r>
    <x v="4"/>
    <s v="0"/>
    <d v="2026-05-29T00:00:00"/>
    <s v="21320"/>
    <s v="35235"/>
    <s v=""/>
    <s v=""/>
    <s v="7390U"/>
    <s v="Laruche"/>
    <s v="999999"/>
    <s v="XS447143365FR"/>
    <s v="N"/>
    <s v="Transport"/>
    <s v="N"/>
    <s v="S"/>
    <s v="NT"/>
    <n v="0.26"/>
    <s v="86"/>
    <n v="4.25"/>
  </r>
  <r>
    <x v="4"/>
    <s v="0"/>
    <d v="2026-05-29T00:00:00"/>
    <s v="21320"/>
    <s v="62780"/>
    <s v=""/>
    <s v=""/>
    <s v="2044S"/>
    <s v="Laruche"/>
    <s v="999999"/>
    <s v="XS447284270FR"/>
    <s v="N"/>
    <s v="Transport"/>
    <s v="N"/>
    <s v="S"/>
    <s v="NT"/>
    <n v="0.12"/>
    <s v="86"/>
    <n v="4.25"/>
  </r>
  <r>
    <x v="4"/>
    <s v="0"/>
    <d v="2026-05-29T00:00:00"/>
    <s v="21320"/>
    <s v="66410"/>
    <s v=""/>
    <s v=""/>
    <s v="9154O"/>
    <s v="Laruche"/>
    <s v="999999"/>
    <s v="XS447290686FR"/>
    <s v="N"/>
    <s v="Transport"/>
    <s v="N"/>
    <s v="S"/>
    <s v="NT"/>
    <n v="0.17"/>
    <s v="86"/>
    <n v="4.25"/>
  </r>
  <r>
    <x v="4"/>
    <s v="0"/>
    <d v="2026-05-29T00:00:00"/>
    <s v="21320"/>
    <s v="33100"/>
    <s v=""/>
    <s v=""/>
    <s v="369BX"/>
    <s v="Laruche"/>
    <s v="999999"/>
    <s v="XS447291222FR"/>
    <s v="N"/>
    <s v="Transport"/>
    <s v="N"/>
    <s v="S"/>
    <s v="NT"/>
    <n v="0.17"/>
    <s v="86"/>
    <n v="4.25"/>
  </r>
  <r>
    <x v="4"/>
    <s v="0"/>
    <d v="2026-05-29T00:00:00"/>
    <s v="21320"/>
    <s v="04700"/>
    <s v=""/>
    <s v=""/>
    <s v="668CX"/>
    <s v="Laruche"/>
    <s v="999999"/>
    <s v="XS447291911FR"/>
    <s v="N"/>
    <s v="Transport"/>
    <s v="N"/>
    <s v="S"/>
    <s v="NT"/>
    <n v="2.335"/>
    <s v="86"/>
    <n v="4.96"/>
  </r>
  <r>
    <x v="4"/>
    <s v="0"/>
    <d v="2026-05-29T00:00:00"/>
    <s v="21320"/>
    <s v="04700"/>
    <s v=""/>
    <s v=""/>
    <s v="668CX"/>
    <s v="Laruche"/>
    <s v="999999"/>
    <s v="XS447291911FR"/>
    <s v="N"/>
    <s v="Zones Difficiles d'accès"/>
    <s v="N"/>
    <m/>
    <s v="NT"/>
    <n v="0"/>
    <s v="86"/>
    <n v="5"/>
  </r>
  <r>
    <x v="4"/>
    <s v="0"/>
    <d v="2026-05-29T00:00:00"/>
    <s v="21320"/>
    <s v="85180"/>
    <s v=""/>
    <s v=""/>
    <s v="9989Y"/>
    <s v="Laruche"/>
    <s v="999999"/>
    <s v="XS447293197FR"/>
    <s v="N"/>
    <s v="Transport"/>
    <s v="N"/>
    <s v="S"/>
    <s v="NT"/>
    <n v="4.6779999999999999"/>
    <s v="86"/>
    <n v="5.88"/>
  </r>
  <r>
    <x v="4"/>
    <s v="0"/>
    <d v="2026-05-29T00:00:00"/>
    <s v="21320"/>
    <s v="78360"/>
    <s v=""/>
    <s v=""/>
    <s v="9167X"/>
    <s v="Laruche"/>
    <s v="999999"/>
    <s v="XS447337573FR"/>
    <s v="N"/>
    <s v="Transport"/>
    <s v="N"/>
    <s v="S"/>
    <s v="NT"/>
    <n v="4.532"/>
    <s v="86"/>
    <n v="5.88"/>
  </r>
  <r>
    <x v="1"/>
    <s v="2"/>
    <d v="2026-04-20T00:00:00"/>
    <s v="92200"/>
    <s v="21320"/>
    <s v=""/>
    <s v=""/>
    <s v="103268"/>
    <s v="103268"/>
    <s v="999999"/>
    <s v="XT256909132TS"/>
    <s v="N"/>
    <s v="Transport"/>
    <s v="N"/>
    <s v="S"/>
    <s v="NT"/>
    <n v="0.65"/>
    <s v="5Y"/>
    <n v="3.17"/>
  </r>
  <r>
    <x v="1"/>
    <s v="2"/>
    <d v="2026-04-29T00:00:00"/>
    <s v="36000"/>
    <s v="21320"/>
    <s v=""/>
    <s v=""/>
    <s v="106008"/>
    <s v="106008"/>
    <s v="999999"/>
    <s v="XT257571337TS"/>
    <s v="N"/>
    <s v="Transport"/>
    <s v="N"/>
    <s v="S"/>
    <s v="NT"/>
    <n v="1.5"/>
    <s v="5Y"/>
    <n v="3.49"/>
  </r>
  <r>
    <x v="1"/>
    <s v="2"/>
    <d v="2026-04-30T00:00:00"/>
    <s v="73410"/>
    <s v="21320"/>
    <s v=""/>
    <s v=""/>
    <s v="107021"/>
    <s v="107021"/>
    <s v="999999"/>
    <s v="XT257629880TS"/>
    <s v="N"/>
    <s v="Transport"/>
    <s v="N"/>
    <s v="S"/>
    <s v="NT"/>
    <n v="0.2"/>
    <s v="5Y"/>
    <n v="3.07"/>
  </r>
  <r>
    <x v="1"/>
    <s v="2"/>
    <d v="2026-04-30T00:00:00"/>
    <s v="80260"/>
    <s v="21320"/>
    <s v=""/>
    <s v=""/>
    <s v="106721"/>
    <s v="106721"/>
    <s v="999999"/>
    <s v="XT257673398TS"/>
    <s v="N"/>
    <s v="Transport"/>
    <s v="N"/>
    <s v="S"/>
    <s v="NT"/>
    <n v="0.8"/>
    <s v="5Y"/>
    <n v="3.17"/>
  </r>
  <r>
    <x v="1"/>
    <s v="2"/>
    <d v="2026-04-30T00:00:00"/>
    <s v="49230"/>
    <s v="21320"/>
    <s v=""/>
    <s v=""/>
    <s v="107103"/>
    <s v="107103"/>
    <s v="999999"/>
    <s v="XT257681947TS"/>
    <s v="N"/>
    <s v="Transport"/>
    <s v="N"/>
    <s v="S"/>
    <s v="NT"/>
    <n v="0.22"/>
    <s v="5Y"/>
    <n v="3.07"/>
  </r>
  <r>
    <x v="1"/>
    <s v="2"/>
    <d v="2026-05-01T00:00:00"/>
    <s v="50100"/>
    <s v="21320"/>
    <s v=""/>
    <s v=""/>
    <s v="104860"/>
    <s v="104860"/>
    <s v="999999"/>
    <s v="XT257705175TS"/>
    <s v="N"/>
    <s v="Transport"/>
    <s v="N"/>
    <s v="S"/>
    <s v="NT"/>
    <n v="0.8"/>
    <s v="5Y"/>
    <n v="3.17"/>
  </r>
  <r>
    <x v="1"/>
    <s v="2"/>
    <d v="2026-05-01T00:00:00"/>
    <s v="13009"/>
    <s v="21320"/>
    <s v=""/>
    <s v=""/>
    <s v="105429"/>
    <s v="105429"/>
    <s v="999999"/>
    <s v="XT257708477TS"/>
    <s v="N"/>
    <s v="Transport"/>
    <s v="N"/>
    <s v="S"/>
    <s v="NT"/>
    <n v="0.18"/>
    <s v="5Y"/>
    <n v="3.07"/>
  </r>
  <r>
    <x v="1"/>
    <s v="2"/>
    <d v="2026-05-01T00:00:00"/>
    <s v="76420"/>
    <s v="21320"/>
    <s v=""/>
    <s v=""/>
    <s v="107129"/>
    <s v="107129"/>
    <s v="999999"/>
    <s v="XT257719979TS"/>
    <s v="N"/>
    <s v="Transport"/>
    <s v="N"/>
    <s v="S"/>
    <s v="NT"/>
    <n v="0.44"/>
    <s v="5Y"/>
    <n v="3.07"/>
  </r>
  <r>
    <x v="1"/>
    <s v="2"/>
    <d v="2026-05-01T00:00:00"/>
    <s v="53100"/>
    <s v="21320"/>
    <s v=""/>
    <s v=""/>
    <s v="107827"/>
    <s v="107827"/>
    <s v="999999"/>
    <s v="XT257720597TS"/>
    <s v="N"/>
    <s v="Transport"/>
    <s v="N"/>
    <s v="S"/>
    <s v="NT"/>
    <n v="0.85"/>
    <s v="5Y"/>
    <n v="3.17"/>
  </r>
  <r>
    <x v="1"/>
    <s v="2"/>
    <d v="2026-05-01T00:00:00"/>
    <s v="57330"/>
    <s v="21320"/>
    <s v=""/>
    <s v=""/>
    <s v="106185"/>
    <s v="106185"/>
    <s v="999999"/>
    <s v="XT257734485TS"/>
    <s v="N"/>
    <s v="Transport"/>
    <s v="N"/>
    <s v="S"/>
    <s v="NT"/>
    <n v="0.26"/>
    <s v="5Y"/>
    <n v="3.07"/>
  </r>
  <r>
    <x v="1"/>
    <s v="2"/>
    <d v="2026-05-01T00:00:00"/>
    <s v="68910"/>
    <s v="21320"/>
    <s v=""/>
    <s v=""/>
    <s v="108270"/>
    <s v="108270"/>
    <s v="999999"/>
    <s v="XT257739664TS"/>
    <s v="N"/>
    <s v="Transport"/>
    <s v="N"/>
    <s v="S"/>
    <s v="NT"/>
    <n v="1.58"/>
    <s v="5Y"/>
    <n v="3.49"/>
  </r>
  <r>
    <x v="1"/>
    <s v="2"/>
    <d v="2026-05-02T00:00:00"/>
    <s v="44500"/>
    <s v="21320"/>
    <s v=""/>
    <s v=""/>
    <s v="106756"/>
    <s v="106756"/>
    <s v="999999"/>
    <s v="XT257749556TS"/>
    <s v="N"/>
    <s v="Transport"/>
    <s v="N"/>
    <s v="S"/>
    <s v="NT"/>
    <n v="1.55"/>
    <s v="5Y"/>
    <n v="3.49"/>
  </r>
  <r>
    <x v="1"/>
    <s v="2"/>
    <d v="2026-05-02T00:00:00"/>
    <s v="74440"/>
    <s v="21320"/>
    <s v=""/>
    <s v=""/>
    <s v="105899"/>
    <s v="105899"/>
    <s v="999999"/>
    <s v="XT257750302TS"/>
    <s v="N"/>
    <s v="Transport"/>
    <s v="N"/>
    <s v="S"/>
    <s v="NT"/>
    <n v="0.22"/>
    <s v="5Y"/>
    <n v="3.07"/>
  </r>
  <r>
    <x v="1"/>
    <s v="2"/>
    <d v="2026-05-02T00:00:00"/>
    <s v="26120"/>
    <s v="21320"/>
    <s v=""/>
    <s v=""/>
    <s v="106664"/>
    <s v="106664"/>
    <s v="999999"/>
    <s v="XT257750903TS"/>
    <s v="N"/>
    <s v="Transport"/>
    <s v="N"/>
    <s v="S"/>
    <s v="NT"/>
    <n v="0.35"/>
    <s v="5Y"/>
    <n v="3.07"/>
  </r>
  <r>
    <x v="1"/>
    <s v="2"/>
    <d v="2026-05-02T00:00:00"/>
    <s v="68100"/>
    <s v="21320"/>
    <s v=""/>
    <s v=""/>
    <s v="107136"/>
    <s v="107136"/>
    <s v="999999"/>
    <s v="XT257758907TS"/>
    <s v="N"/>
    <s v="Transport"/>
    <s v="N"/>
    <s v="S"/>
    <s v="NT"/>
    <n v="0.25"/>
    <s v="5Y"/>
    <n v="3.07"/>
  </r>
  <r>
    <x v="1"/>
    <s v="2"/>
    <d v="2026-05-02T00:00:00"/>
    <s v="76000"/>
    <s v="21320"/>
    <s v=""/>
    <s v=""/>
    <s v="107645"/>
    <s v="107645"/>
    <s v="999999"/>
    <s v="XT257763765TS"/>
    <s v="N"/>
    <s v="Transport"/>
    <s v="N"/>
    <s v="S"/>
    <s v="NT"/>
    <n v="0.7"/>
    <s v="5Y"/>
    <n v="3.17"/>
  </r>
  <r>
    <x v="1"/>
    <s v="2"/>
    <d v="2026-05-02T00:00:00"/>
    <s v="76000"/>
    <s v="21320"/>
    <s v=""/>
    <s v=""/>
    <s v="107645"/>
    <s v="107645"/>
    <s v="999999"/>
    <s v="XT257763765TS"/>
    <s v="N"/>
    <s v="Supplement Etiquette Non Conforme"/>
    <s v="N"/>
    <m/>
    <s v="NT"/>
    <n v="0"/>
    <s v="5Y"/>
    <n v="2"/>
  </r>
  <r>
    <x v="1"/>
    <s v="2"/>
    <d v="2026-05-02T00:00:00"/>
    <s v="59540"/>
    <s v="21320"/>
    <s v=""/>
    <s v=""/>
    <s v="105869"/>
    <s v="105869"/>
    <s v="999999"/>
    <s v="XT257767170TS"/>
    <s v="N"/>
    <s v="Transport"/>
    <s v="N"/>
    <s v="S"/>
    <s v="NT"/>
    <n v="0.51"/>
    <s v="5Y"/>
    <n v="3.17"/>
  </r>
  <r>
    <x v="1"/>
    <s v="2"/>
    <d v="2026-05-02T00:00:00"/>
    <s v="36400"/>
    <s v="21320"/>
    <s v=""/>
    <s v=""/>
    <s v="108146"/>
    <s v="108146"/>
    <s v="999999"/>
    <s v="XT257769666TS"/>
    <s v="N"/>
    <s v="Transport"/>
    <s v="N"/>
    <s v="S"/>
    <s v="NT"/>
    <n v="0.22"/>
    <s v="5Y"/>
    <n v="3.07"/>
  </r>
  <r>
    <x v="1"/>
    <s v="2"/>
    <d v="2026-05-02T00:00:00"/>
    <s v="62810"/>
    <s v="21320"/>
    <s v=""/>
    <s v=""/>
    <s v="106675"/>
    <s v="106675"/>
    <s v="999999"/>
    <s v="XT257778606TS"/>
    <s v="N"/>
    <s v="Transport"/>
    <s v="N"/>
    <s v="S"/>
    <s v="NT"/>
    <n v="0.22"/>
    <s v="5Y"/>
    <n v="3.07"/>
  </r>
  <r>
    <x v="1"/>
    <s v="2"/>
    <d v="2026-05-02T00:00:00"/>
    <s v="26100"/>
    <s v="21320"/>
    <s v=""/>
    <s v=""/>
    <s v="107997"/>
    <s v="107997"/>
    <s v="999999"/>
    <s v="XT257778795TS"/>
    <s v="N"/>
    <s v="Transport"/>
    <s v="N"/>
    <s v="S"/>
    <s v="NT"/>
    <n v="0.4"/>
    <s v="5Y"/>
    <n v="3.07"/>
  </r>
  <r>
    <x v="1"/>
    <s v="2"/>
    <d v="2026-05-02T00:00:00"/>
    <s v="75002"/>
    <s v="21320"/>
    <s v=""/>
    <s v=""/>
    <s v="104817"/>
    <s v="104817"/>
    <s v="999999"/>
    <s v="XT257787188TS"/>
    <s v="N"/>
    <s v="Transport"/>
    <s v="N"/>
    <s v="S"/>
    <s v="NT"/>
    <n v="0.4"/>
    <s v="5Y"/>
    <n v="3.07"/>
  </r>
  <r>
    <x v="1"/>
    <s v="2"/>
    <d v="2026-05-02T00:00:00"/>
    <s v="74230"/>
    <s v="21320"/>
    <s v=""/>
    <s v=""/>
    <s v="108034"/>
    <s v="108034"/>
    <s v="999999"/>
    <s v="XT257789325TS"/>
    <s v="N"/>
    <s v="Transport"/>
    <s v="N"/>
    <s v="S"/>
    <s v="NT"/>
    <n v="0.15"/>
    <s v="5Y"/>
    <n v="3.07"/>
  </r>
  <r>
    <x v="1"/>
    <s v="2"/>
    <d v="2026-05-02T00:00:00"/>
    <s v="67000"/>
    <s v="21320"/>
    <s v=""/>
    <s v=""/>
    <s v="108684"/>
    <s v="108684"/>
    <s v="999999"/>
    <s v="XT257792231TS"/>
    <s v="N"/>
    <s v="Transport"/>
    <s v="N"/>
    <s v="S"/>
    <s v="NT"/>
    <n v="0.71"/>
    <s v="5Y"/>
    <n v="3.17"/>
  </r>
  <r>
    <x v="1"/>
    <s v="2"/>
    <d v="2026-05-03T00:00:00"/>
    <s v="67150"/>
    <s v="21320"/>
    <s v=""/>
    <s v=""/>
    <s v="107465"/>
    <s v="107465"/>
    <s v="999999"/>
    <s v="XT257797525TS"/>
    <s v="N"/>
    <s v="Transport"/>
    <s v="N"/>
    <s v="S"/>
    <s v="NT"/>
    <n v="0.27"/>
    <s v="5Y"/>
    <n v="3.07"/>
  </r>
  <r>
    <x v="1"/>
    <s v="2"/>
    <d v="2026-05-03T00:00:00"/>
    <s v="37540"/>
    <s v="21320"/>
    <s v=""/>
    <s v=""/>
    <s v="108550"/>
    <s v="108550"/>
    <s v="999999"/>
    <s v="XT257798910TS"/>
    <s v="N"/>
    <s v="Transport"/>
    <s v="N"/>
    <s v="S"/>
    <s v="NT"/>
    <n v="0.17"/>
    <s v="5Y"/>
    <n v="3.07"/>
  </r>
  <r>
    <x v="1"/>
    <s v="2"/>
    <d v="2026-05-03T00:00:00"/>
    <s v="35510"/>
    <s v="21320"/>
    <s v=""/>
    <s v=""/>
    <s v="103110"/>
    <s v="103110"/>
    <s v="999999"/>
    <s v="XT257803447TS"/>
    <s v="N"/>
    <s v="Transport"/>
    <s v="N"/>
    <s v="S"/>
    <s v="NT"/>
    <n v="0.2"/>
    <s v="5Y"/>
    <n v="3.07"/>
  </r>
  <r>
    <x v="1"/>
    <s v="2"/>
    <d v="2026-05-03T00:00:00"/>
    <s v="45470"/>
    <s v="21320"/>
    <s v=""/>
    <s v=""/>
    <s v="107130"/>
    <s v="107130"/>
    <s v="999999"/>
    <s v="XT257805814TS"/>
    <s v="N"/>
    <s v="Transport"/>
    <s v="N"/>
    <s v="S"/>
    <s v="NT"/>
    <n v="0.25"/>
    <s v="5Y"/>
    <n v="3.07"/>
  </r>
  <r>
    <x v="1"/>
    <s v="2"/>
    <d v="2026-05-03T00:00:00"/>
    <s v="35430"/>
    <s v="21320"/>
    <s v=""/>
    <s v=""/>
    <s v="107013"/>
    <s v="107013"/>
    <s v="999999"/>
    <s v="XT257810981TS"/>
    <s v="N"/>
    <s v="Transport"/>
    <s v="N"/>
    <s v="S"/>
    <s v="NT"/>
    <n v="0.75"/>
    <s v="5Y"/>
    <n v="3.17"/>
  </r>
  <r>
    <x v="1"/>
    <s v="2"/>
    <d v="2026-05-03T00:00:00"/>
    <s v="77150"/>
    <s v="21320"/>
    <s v=""/>
    <s v=""/>
    <s v="108113"/>
    <s v="108113"/>
    <s v="999999"/>
    <s v="XT257813387TS"/>
    <s v="N"/>
    <s v="Transport"/>
    <s v="N"/>
    <s v="S"/>
    <s v="NT"/>
    <n v="0.22"/>
    <s v="5Y"/>
    <n v="3.07"/>
  </r>
  <r>
    <x v="1"/>
    <s v="2"/>
    <d v="2026-05-03T00:00:00"/>
    <s v="63460"/>
    <s v="21320"/>
    <s v=""/>
    <s v=""/>
    <s v="108169"/>
    <s v="108169"/>
    <s v="999999"/>
    <s v="XT257815269TS"/>
    <s v="N"/>
    <s v="Transport"/>
    <s v="N"/>
    <s v="S"/>
    <s v="NT"/>
    <n v="0.05"/>
    <s v="5Y"/>
    <n v="3.07"/>
  </r>
  <r>
    <x v="1"/>
    <s v="2"/>
    <d v="2026-05-03T00:00:00"/>
    <s v="42360"/>
    <s v="21320"/>
    <s v=""/>
    <s v=""/>
    <s v="108149"/>
    <s v="108149"/>
    <s v="999999"/>
    <s v="XT257816940TS"/>
    <s v="N"/>
    <s v="Transport"/>
    <s v="N"/>
    <s v="S"/>
    <s v="NT"/>
    <n v="0.22"/>
    <s v="5Y"/>
    <n v="3.07"/>
  </r>
  <r>
    <x v="1"/>
    <s v="2"/>
    <d v="2026-05-03T00:00:00"/>
    <s v="75012"/>
    <s v="21320"/>
    <s v=""/>
    <s v=""/>
    <s v="107623"/>
    <s v="107623"/>
    <s v="999999"/>
    <s v="XT257826893TS"/>
    <s v="N"/>
    <s v="Transport"/>
    <s v="N"/>
    <s v="S"/>
    <s v="NT"/>
    <n v="0.11"/>
    <s v="5Y"/>
    <n v="3.07"/>
  </r>
  <r>
    <x v="1"/>
    <s v="2"/>
    <d v="2026-05-03T00:00:00"/>
    <s v="94220"/>
    <s v="21320"/>
    <s v=""/>
    <s v=""/>
    <s v="107321"/>
    <s v="107321"/>
    <s v="999999"/>
    <s v="XT257830717TS"/>
    <s v="N"/>
    <s v="Transport"/>
    <s v="N"/>
    <s v="S"/>
    <s v="NT"/>
    <n v="1.4"/>
    <s v="5Y"/>
    <n v="3.49"/>
  </r>
  <r>
    <x v="1"/>
    <s v="2"/>
    <d v="2026-05-04T00:00:00"/>
    <s v="83150"/>
    <s v="21320"/>
    <s v=""/>
    <s v=""/>
    <s v="108468"/>
    <s v="108468"/>
    <s v="999999"/>
    <s v="XT257854449TS"/>
    <s v="N"/>
    <s v="Transport"/>
    <s v="N"/>
    <s v="S"/>
    <s v="NT"/>
    <n v="0.1"/>
    <s v="5Y"/>
    <n v="3.07"/>
  </r>
  <r>
    <x v="1"/>
    <s v="2"/>
    <d v="2026-05-04T00:00:00"/>
    <s v="60560"/>
    <s v="21320"/>
    <s v=""/>
    <s v=""/>
    <s v="102166"/>
    <s v="102166"/>
    <s v="999999"/>
    <s v="XT257854727TS"/>
    <s v="N"/>
    <s v="Transport"/>
    <s v="N"/>
    <s v="S"/>
    <s v="NT"/>
    <n v="0.44"/>
    <s v="5Y"/>
    <n v="3.07"/>
  </r>
  <r>
    <x v="1"/>
    <s v="2"/>
    <d v="2026-05-04T00:00:00"/>
    <s v="92120"/>
    <s v="21320"/>
    <s v=""/>
    <s v=""/>
    <s v="106559"/>
    <s v="106559"/>
    <s v="999999"/>
    <s v="XT257855299TS"/>
    <s v="N"/>
    <s v="Transport"/>
    <s v="N"/>
    <s v="S"/>
    <s v="NT"/>
    <n v="1.1000000000000001"/>
    <s v="5Y"/>
    <n v="3.49"/>
  </r>
  <r>
    <x v="1"/>
    <s v="2"/>
    <d v="2026-05-04T00:00:00"/>
    <s v="92100"/>
    <s v="21320"/>
    <s v=""/>
    <s v=""/>
    <s v="106336"/>
    <s v="106336"/>
    <s v="999999"/>
    <s v="XT257861609TS"/>
    <s v="N"/>
    <s v="Transport"/>
    <s v="N"/>
    <s v="S"/>
    <s v="NT"/>
    <n v="2.15"/>
    <s v="5Y"/>
    <n v="3.91"/>
  </r>
  <r>
    <x v="1"/>
    <s v="2"/>
    <d v="2026-05-04T00:00:00"/>
    <s v="78110"/>
    <s v="21320"/>
    <s v=""/>
    <s v=""/>
    <s v="107479"/>
    <s v="107479"/>
    <s v="999999"/>
    <s v="XT257869179TS"/>
    <s v="N"/>
    <s v="Transport"/>
    <s v="N"/>
    <s v="S"/>
    <s v="NT"/>
    <n v="0.7"/>
    <s v="5Y"/>
    <n v="3.17"/>
  </r>
  <r>
    <x v="1"/>
    <s v="2"/>
    <d v="2026-05-04T00:00:00"/>
    <s v="29860"/>
    <s v="21320"/>
    <s v=""/>
    <s v=""/>
    <s v="106877"/>
    <s v="106877"/>
    <s v="999999"/>
    <s v="XT257877475TS"/>
    <s v="N"/>
    <s v="Transport"/>
    <s v="N"/>
    <s v="S"/>
    <s v="NT"/>
    <n v="0.17"/>
    <s v="5Y"/>
    <n v="3.07"/>
  </r>
  <r>
    <x v="1"/>
    <s v="2"/>
    <d v="2026-05-04T00:00:00"/>
    <s v="63670"/>
    <s v="21320"/>
    <s v=""/>
    <s v=""/>
    <s v="107151"/>
    <s v="107151"/>
    <s v="999999"/>
    <s v="XT257881427TS"/>
    <s v="N"/>
    <s v="Transport"/>
    <s v="N"/>
    <s v="S"/>
    <s v="NT"/>
    <n v="0.7"/>
    <s v="5Y"/>
    <n v="3.17"/>
  </r>
  <r>
    <x v="1"/>
    <s v="2"/>
    <d v="2026-05-04T00:00:00"/>
    <s v="57650"/>
    <s v="21320"/>
    <s v=""/>
    <s v=""/>
    <s v="107353"/>
    <s v="107353"/>
    <s v="999999"/>
    <s v="XT257881775TS"/>
    <s v="N"/>
    <s v="Transport"/>
    <s v="N"/>
    <s v="S"/>
    <s v="NT"/>
    <n v="0.64"/>
    <s v="5Y"/>
    <n v="3.17"/>
  </r>
  <r>
    <x v="1"/>
    <s v="2"/>
    <d v="2026-05-04T00:00:00"/>
    <s v="14590"/>
    <s v="21320"/>
    <s v=""/>
    <s v=""/>
    <s v="106351"/>
    <s v="106351"/>
    <s v="999999"/>
    <s v="XT257887518TS"/>
    <s v="N"/>
    <s v="Transport"/>
    <s v="N"/>
    <s v="S"/>
    <s v="NT"/>
    <n v="1.2"/>
    <s v="5Y"/>
    <n v="3.49"/>
  </r>
  <r>
    <x v="1"/>
    <s v="2"/>
    <d v="2026-05-04T00:00:00"/>
    <s v="42400"/>
    <s v="21320"/>
    <s v=""/>
    <s v=""/>
    <s v="108131"/>
    <s v="108131"/>
    <s v="999999"/>
    <s v="XT257901427TS"/>
    <s v="N"/>
    <s v="Transport"/>
    <s v="N"/>
    <s v="S"/>
    <s v="NT"/>
    <n v="0.28000000000000003"/>
    <s v="5Y"/>
    <n v="3.07"/>
  </r>
  <r>
    <x v="1"/>
    <s v="2"/>
    <d v="2026-05-04T00:00:00"/>
    <s v="74600"/>
    <s v="21320"/>
    <s v=""/>
    <s v=""/>
    <s v="106583"/>
    <s v="106583"/>
    <s v="999999"/>
    <s v="XT257906013TS"/>
    <s v="N"/>
    <s v="Transport"/>
    <s v="N"/>
    <s v="S"/>
    <s v="NT"/>
    <n v="0.7"/>
    <s v="5Y"/>
    <n v="3.17"/>
  </r>
  <r>
    <x v="1"/>
    <s v="2"/>
    <d v="2026-05-04T00:00:00"/>
    <s v="54110"/>
    <s v="21320"/>
    <s v=""/>
    <s v=""/>
    <s v="108421"/>
    <s v="108421"/>
    <s v="999999"/>
    <s v="XT257921188TS"/>
    <s v="N"/>
    <s v="Transport"/>
    <s v="N"/>
    <s v="S"/>
    <s v="NT"/>
    <n v="0.18"/>
    <s v="5Y"/>
    <n v="3.07"/>
  </r>
  <r>
    <x v="1"/>
    <s v="2"/>
    <d v="2026-05-04T00:00:00"/>
    <s v="75016"/>
    <s v="21320"/>
    <s v=""/>
    <s v=""/>
    <s v="107298"/>
    <s v="107298"/>
    <s v="999999"/>
    <s v="XT257923541TS"/>
    <s v="N"/>
    <s v="Transport"/>
    <s v="N"/>
    <s v="S"/>
    <s v="NT"/>
    <n v="0.47"/>
    <s v="5Y"/>
    <n v="3.07"/>
  </r>
  <r>
    <x v="1"/>
    <s v="2"/>
    <d v="2026-05-04T00:00:00"/>
    <s v="77100"/>
    <s v="21320"/>
    <s v=""/>
    <s v=""/>
    <s v="108577"/>
    <s v="108577"/>
    <s v="999999"/>
    <s v="XT257925159TS"/>
    <s v="N"/>
    <s v="Transport"/>
    <s v="N"/>
    <s v="S"/>
    <s v="NT"/>
    <n v="0.44"/>
    <s v="5Y"/>
    <n v="3.07"/>
  </r>
  <r>
    <x v="1"/>
    <s v="2"/>
    <d v="2026-05-05T00:00:00"/>
    <s v="56000"/>
    <s v="21320"/>
    <s v=""/>
    <s v=""/>
    <s v="105657"/>
    <s v="105657"/>
    <s v="999999"/>
    <s v="XT257935947TS"/>
    <s v="N"/>
    <s v="Transport"/>
    <s v="N"/>
    <s v="S"/>
    <s v="NT"/>
    <n v="0.8"/>
    <s v="5Y"/>
    <n v="3.17"/>
  </r>
  <r>
    <x v="1"/>
    <s v="2"/>
    <d v="2026-05-05T00:00:00"/>
    <s v="62880"/>
    <s v="21320"/>
    <s v=""/>
    <s v=""/>
    <s v="108499"/>
    <s v="108499"/>
    <s v="999999"/>
    <s v="XT257951777TS"/>
    <s v="N"/>
    <s v="Transport"/>
    <s v="N"/>
    <s v="S"/>
    <s v="NT"/>
    <n v="0.37"/>
    <s v="5Y"/>
    <n v="3.07"/>
  </r>
  <r>
    <x v="1"/>
    <s v="2"/>
    <d v="2026-05-05T00:00:00"/>
    <s v="73000"/>
    <s v="21320"/>
    <s v=""/>
    <s v=""/>
    <s v="107340"/>
    <s v="107340"/>
    <s v="999999"/>
    <s v="XT257954570TS"/>
    <s v="N"/>
    <s v="Transport"/>
    <s v="N"/>
    <s v="S"/>
    <s v="NT"/>
    <n v="0.34"/>
    <s v="5Y"/>
    <n v="3.07"/>
  </r>
  <r>
    <x v="1"/>
    <s v="2"/>
    <d v="2026-05-05T00:00:00"/>
    <s v="72000"/>
    <s v="21320"/>
    <s v=""/>
    <s v=""/>
    <s v="108269"/>
    <s v="108269"/>
    <s v="999999"/>
    <s v="XT257958554TS"/>
    <s v="N"/>
    <s v="Transport"/>
    <s v="N"/>
    <s v="S"/>
    <s v="NT"/>
    <n v="0.6"/>
    <s v="5Y"/>
    <n v="3.17"/>
  </r>
  <r>
    <x v="1"/>
    <s v="2"/>
    <d v="2026-05-05T00:00:00"/>
    <s v="33127"/>
    <s v="21320"/>
    <s v=""/>
    <s v=""/>
    <s v="105084"/>
    <s v="105084"/>
    <s v="999999"/>
    <s v="XT257964427TS"/>
    <s v="N"/>
    <s v="Transport"/>
    <s v="N"/>
    <s v="S"/>
    <s v="NT"/>
    <n v="0.25"/>
    <s v="5Y"/>
    <n v="3.07"/>
  </r>
  <r>
    <x v="1"/>
    <s v="2"/>
    <d v="2026-05-05T00:00:00"/>
    <s v="77390"/>
    <s v="21320"/>
    <s v=""/>
    <s v=""/>
    <s v="107278"/>
    <s v="107278"/>
    <s v="999999"/>
    <s v="XT257970691TS"/>
    <s v="N"/>
    <s v="Transport"/>
    <s v="N"/>
    <s v="S"/>
    <s v="NT"/>
    <n v="0.56000000000000005"/>
    <s v="5Y"/>
    <n v="3.17"/>
  </r>
  <r>
    <x v="1"/>
    <s v="2"/>
    <d v="2026-05-05T00:00:00"/>
    <s v="75018"/>
    <s v="21320"/>
    <s v=""/>
    <s v=""/>
    <s v="108243"/>
    <s v="108243"/>
    <s v="999999"/>
    <s v="XT257972278TS"/>
    <s v="N"/>
    <s v="Transport"/>
    <s v="N"/>
    <s v="S"/>
    <s v="NT"/>
    <n v="0.3"/>
    <s v="5Y"/>
    <n v="3.07"/>
  </r>
  <r>
    <x v="1"/>
    <s v="2"/>
    <d v="2026-05-05T00:00:00"/>
    <s v="74160"/>
    <s v="21320"/>
    <s v=""/>
    <s v=""/>
    <s v="107152"/>
    <s v="107152"/>
    <s v="999999"/>
    <s v="XT257975416TS"/>
    <s v="N"/>
    <s v="Transport"/>
    <s v="N"/>
    <s v="S"/>
    <s v="NT"/>
    <n v="0.15"/>
    <s v="5Y"/>
    <n v="3.07"/>
  </r>
  <r>
    <x v="1"/>
    <s v="2"/>
    <d v="2026-05-05T00:00:00"/>
    <s v="56500"/>
    <s v="21320"/>
    <s v=""/>
    <s v=""/>
    <s v="108355"/>
    <s v="108355"/>
    <s v="999999"/>
    <s v="XT257982920TS"/>
    <s v="N"/>
    <s v="Transport"/>
    <s v="N"/>
    <s v="S"/>
    <s v="NT"/>
    <n v="0.27"/>
    <s v="5Y"/>
    <n v="3.07"/>
  </r>
  <r>
    <x v="1"/>
    <s v="2"/>
    <d v="2026-05-05T00:00:00"/>
    <s v="72000"/>
    <s v="21320"/>
    <s v=""/>
    <s v=""/>
    <s v="107878"/>
    <s v="107878"/>
    <s v="999999"/>
    <s v="XT257988383TS"/>
    <s v="N"/>
    <s v="Transport"/>
    <s v="N"/>
    <s v="S"/>
    <s v="NT"/>
    <n v="0.2"/>
    <s v="5Y"/>
    <n v="3.07"/>
  </r>
  <r>
    <x v="1"/>
    <s v="2"/>
    <d v="2026-05-05T00:00:00"/>
    <s v="69006"/>
    <s v="21320"/>
    <s v=""/>
    <s v=""/>
    <s v="107555"/>
    <s v="107555"/>
    <s v="999999"/>
    <s v="XT258001478TS"/>
    <s v="N"/>
    <s v="Transport"/>
    <s v="N"/>
    <s v="S"/>
    <s v="NT"/>
    <n v="0.42"/>
    <s v="5Y"/>
    <n v="3.07"/>
  </r>
  <r>
    <x v="1"/>
    <s v="2"/>
    <d v="2026-05-05T00:00:00"/>
    <s v="31240"/>
    <s v="21320"/>
    <s v=""/>
    <s v=""/>
    <s v="109002"/>
    <s v="109002"/>
    <s v="999999"/>
    <s v="XT258006679TS"/>
    <s v="N"/>
    <s v="Transport"/>
    <s v="N"/>
    <s v="S"/>
    <s v="NT"/>
    <n v="0.22"/>
    <s v="5Y"/>
    <n v="3.07"/>
  </r>
  <r>
    <x v="1"/>
    <s v="2"/>
    <d v="2026-05-05T00:00:00"/>
    <s v="67500"/>
    <s v="21320"/>
    <s v=""/>
    <s v=""/>
    <s v="109199"/>
    <s v="109199"/>
    <s v="999999"/>
    <s v="XT258009026TS"/>
    <s v="N"/>
    <s v="Transport"/>
    <s v="N"/>
    <s v="S"/>
    <s v="NT"/>
    <n v="0.35"/>
    <s v="5Y"/>
    <n v="3.07"/>
  </r>
  <r>
    <x v="1"/>
    <s v="2"/>
    <d v="2026-05-05T00:00:00"/>
    <s v="80700"/>
    <s v="21320"/>
    <s v=""/>
    <s v=""/>
    <s v="109597"/>
    <s v="109597"/>
    <s v="999999"/>
    <s v="XT258009057TS"/>
    <s v="N"/>
    <s v="Transport"/>
    <s v="N"/>
    <s v="S"/>
    <s v="NT"/>
    <n v="0.6"/>
    <s v="5Y"/>
    <n v="3.17"/>
  </r>
  <r>
    <x v="1"/>
    <s v="2"/>
    <d v="2026-05-06T00:00:00"/>
    <s v="77320"/>
    <s v="21320"/>
    <s v=""/>
    <s v=""/>
    <s v="109192"/>
    <s v="109192"/>
    <s v="999999"/>
    <s v="XT258015375TS"/>
    <s v="N"/>
    <s v="Transport"/>
    <s v="N"/>
    <s v="S"/>
    <s v="NT"/>
    <n v="0.4"/>
    <s v="5Y"/>
    <n v="3.07"/>
  </r>
  <r>
    <x v="1"/>
    <s v="2"/>
    <d v="2026-05-06T00:00:00"/>
    <s v="95450"/>
    <s v="21320"/>
    <s v=""/>
    <s v=""/>
    <s v="109491"/>
    <s v="109491"/>
    <s v="999999"/>
    <s v="XT258018717TS"/>
    <s v="N"/>
    <s v="Transport"/>
    <s v="N"/>
    <s v="S"/>
    <s v="NT"/>
    <n v="0.28999999999999998"/>
    <s v="5Y"/>
    <n v="3.07"/>
  </r>
  <r>
    <x v="1"/>
    <s v="2"/>
    <d v="2026-05-06T00:00:00"/>
    <s v="95530"/>
    <s v="21320"/>
    <s v=""/>
    <s v=""/>
    <s v="105936"/>
    <s v="105936"/>
    <s v="999999"/>
    <s v="XT258030973TS"/>
    <s v="N"/>
    <s v="Transport"/>
    <s v="N"/>
    <s v="S"/>
    <s v="NT"/>
    <n v="0.05"/>
    <s v="5Y"/>
    <n v="3.07"/>
  </r>
  <r>
    <x v="1"/>
    <s v="2"/>
    <d v="2026-05-06T00:00:00"/>
    <s v="06240"/>
    <s v="21320"/>
    <s v=""/>
    <s v=""/>
    <s v="108483"/>
    <s v="108483"/>
    <s v="999999"/>
    <s v="XT258033688TS"/>
    <s v="N"/>
    <s v="Transport"/>
    <s v="N"/>
    <s v="S"/>
    <s v="NT"/>
    <n v="0.19"/>
    <s v="5Y"/>
    <n v="3.07"/>
  </r>
  <r>
    <x v="1"/>
    <s v="2"/>
    <d v="2026-05-06T00:00:00"/>
    <s v="20000"/>
    <s v="21320"/>
    <s v=""/>
    <s v=""/>
    <s v="107795"/>
    <s v="107795"/>
    <s v="999999"/>
    <s v="XT258043305TS"/>
    <s v="N"/>
    <s v="Transport"/>
    <s v="N"/>
    <s v="S"/>
    <s v="NT"/>
    <n v="0.48"/>
    <s v="5Y"/>
    <n v="3.07"/>
  </r>
  <r>
    <x v="1"/>
    <s v="2"/>
    <d v="2026-05-06T00:00:00"/>
    <s v="20000"/>
    <s v="21320"/>
    <s v=""/>
    <s v=""/>
    <s v="107795"/>
    <s v="107795"/>
    <s v="999999"/>
    <s v="XT258043305TS"/>
    <s v="N"/>
    <s v="Supplement Etiquette Non Conforme"/>
    <s v="N"/>
    <m/>
    <s v="NT"/>
    <n v="0"/>
    <s v="5Y"/>
    <n v="2"/>
  </r>
  <r>
    <x v="1"/>
    <s v="2"/>
    <d v="2026-05-06T00:00:00"/>
    <s v="94490"/>
    <s v="21320"/>
    <s v=""/>
    <s v=""/>
    <s v="106718"/>
    <s v="106718"/>
    <s v="999999"/>
    <s v="XT258048603TS"/>
    <s v="N"/>
    <s v="Transport"/>
    <s v="N"/>
    <s v="S"/>
    <s v="NT"/>
    <n v="0.05"/>
    <s v="5Y"/>
    <n v="3.07"/>
  </r>
  <r>
    <x v="1"/>
    <s v="2"/>
    <d v="2026-05-06T00:00:00"/>
    <s v="06270"/>
    <s v="21320"/>
    <s v=""/>
    <s v=""/>
    <s v="109301"/>
    <s v="109301"/>
    <s v="999999"/>
    <s v="XT258057450TS"/>
    <s v="N"/>
    <s v="Transport"/>
    <s v="N"/>
    <s v="S"/>
    <s v="NT"/>
    <n v="0.25"/>
    <s v="5Y"/>
    <n v="3.07"/>
  </r>
  <r>
    <x v="1"/>
    <s v="2"/>
    <d v="2026-05-06T00:00:00"/>
    <s v="04000"/>
    <s v="21320"/>
    <s v=""/>
    <s v=""/>
    <s v="110349"/>
    <s v="110349"/>
    <s v="999999"/>
    <s v="XT258058490TS"/>
    <s v="N"/>
    <s v="Transport"/>
    <s v="N"/>
    <s v="S"/>
    <s v="NT"/>
    <n v="0.35"/>
    <s v="5Y"/>
    <n v="3.07"/>
  </r>
  <r>
    <x v="1"/>
    <s v="2"/>
    <d v="2026-05-06T00:00:00"/>
    <s v="93400"/>
    <s v="21320"/>
    <s v=""/>
    <s v=""/>
    <s v="107493"/>
    <s v="107493"/>
    <s v="999999"/>
    <s v="XT258058778TS"/>
    <s v="N"/>
    <s v="Transport"/>
    <s v="N"/>
    <s v="S"/>
    <s v="NT"/>
    <n v="0.31"/>
    <s v="5Y"/>
    <n v="3.07"/>
  </r>
  <r>
    <x v="1"/>
    <s v="2"/>
    <d v="2026-05-06T00:00:00"/>
    <s v="44450"/>
    <s v="21320"/>
    <s v=""/>
    <s v=""/>
    <s v="110279"/>
    <s v="110279"/>
    <s v="999999"/>
    <s v="XT258071068TS"/>
    <s v="N"/>
    <s v="Transport"/>
    <s v="N"/>
    <s v="S"/>
    <s v="NT"/>
    <n v="0.8"/>
    <s v="5Y"/>
    <n v="3.17"/>
  </r>
  <r>
    <x v="1"/>
    <s v="2"/>
    <d v="2026-05-06T00:00:00"/>
    <s v="02100"/>
    <s v="21320"/>
    <s v=""/>
    <s v=""/>
    <s v="108474"/>
    <s v="108474"/>
    <s v="999999"/>
    <s v="XT258071496TS"/>
    <s v="N"/>
    <s v="Transport"/>
    <s v="N"/>
    <s v="S"/>
    <s v="NT"/>
    <n v="0.17"/>
    <s v="5Y"/>
    <n v="3.07"/>
  </r>
  <r>
    <x v="1"/>
    <s v="2"/>
    <d v="2026-05-06T00:00:00"/>
    <s v="93100"/>
    <s v="21320"/>
    <s v=""/>
    <s v=""/>
    <s v="107398"/>
    <s v="107398"/>
    <s v="999999"/>
    <s v="XT258071726TS"/>
    <s v="N"/>
    <s v="Transport"/>
    <s v="N"/>
    <s v="S"/>
    <s v="NT"/>
    <n v="0.3"/>
    <s v="5Y"/>
    <n v="3.07"/>
  </r>
  <r>
    <x v="1"/>
    <s v="2"/>
    <d v="2026-05-06T00:00:00"/>
    <s v="75016"/>
    <s v="21320"/>
    <s v=""/>
    <s v=""/>
    <s v="107831"/>
    <s v="107831"/>
    <s v="999999"/>
    <s v="XT258074991TS"/>
    <s v="N"/>
    <s v="Transport"/>
    <s v="N"/>
    <s v="S"/>
    <s v="NT"/>
    <n v="0.31"/>
    <s v="5Y"/>
    <n v="3.07"/>
  </r>
  <r>
    <x v="1"/>
    <s v="2"/>
    <d v="2026-05-06T00:00:00"/>
    <s v="13800"/>
    <s v="21320"/>
    <s v=""/>
    <s v=""/>
    <s v="107971"/>
    <s v="107971"/>
    <s v="999999"/>
    <s v="XT258078106TS"/>
    <s v="N"/>
    <s v="Transport"/>
    <s v="N"/>
    <s v="S"/>
    <s v="NT"/>
    <n v="1.5"/>
    <s v="5Y"/>
    <n v="3.49"/>
  </r>
  <r>
    <x v="1"/>
    <s v="2"/>
    <d v="2026-05-06T00:00:00"/>
    <s v="75020"/>
    <s v="21320"/>
    <s v=""/>
    <s v=""/>
    <s v="106902"/>
    <s v="106902"/>
    <s v="999999"/>
    <s v="XT258078874TS"/>
    <s v="N"/>
    <s v="Transport"/>
    <s v="N"/>
    <s v="S"/>
    <s v="NT"/>
    <n v="0.39"/>
    <s v="5Y"/>
    <n v="3.07"/>
  </r>
  <r>
    <x v="1"/>
    <s v="2"/>
    <d v="2026-05-06T00:00:00"/>
    <s v="37270"/>
    <s v="21320"/>
    <s v=""/>
    <s v=""/>
    <s v="109163"/>
    <s v="109163"/>
    <s v="999999"/>
    <s v="XT258081649TS"/>
    <s v="N"/>
    <s v="Transport"/>
    <s v="N"/>
    <s v="S"/>
    <s v="NT"/>
    <n v="0.97"/>
    <s v="5Y"/>
    <n v="3.17"/>
  </r>
  <r>
    <x v="1"/>
    <s v="2"/>
    <d v="2026-05-06T00:00:00"/>
    <s v="95600"/>
    <s v="21320"/>
    <s v=""/>
    <s v=""/>
    <s v="107196"/>
    <s v="107196"/>
    <s v="999999"/>
    <s v="XT258083110TS"/>
    <s v="N"/>
    <s v="Transport"/>
    <s v="N"/>
    <s v="S"/>
    <s v="NT"/>
    <n v="0.7"/>
    <s v="5Y"/>
    <n v="3.17"/>
  </r>
  <r>
    <x v="1"/>
    <s v="2"/>
    <d v="2026-05-06T00:00:00"/>
    <s v="94200"/>
    <s v="21320"/>
    <s v=""/>
    <s v=""/>
    <s v="109736"/>
    <s v="109736"/>
    <s v="999999"/>
    <s v="XT258089188TS"/>
    <s v="N"/>
    <s v="Transport"/>
    <s v="N"/>
    <s v="S"/>
    <s v="NT"/>
    <n v="0.35"/>
    <s v="5Y"/>
    <n v="3.07"/>
  </r>
  <r>
    <x v="1"/>
    <s v="2"/>
    <d v="2026-05-06T00:00:00"/>
    <s v="94200"/>
    <s v="21320"/>
    <s v=""/>
    <s v=""/>
    <s v="109736"/>
    <s v="109736"/>
    <s v="999999"/>
    <s v="XT258089188TS"/>
    <s v="N"/>
    <s v="Supplement Manutention"/>
    <s v="N"/>
    <m/>
    <s v="NT"/>
    <n v="0"/>
    <s v="5Y"/>
    <n v="20"/>
  </r>
  <r>
    <x v="1"/>
    <s v="2"/>
    <d v="2026-05-06T00:00:00"/>
    <s v="31320"/>
    <s v="21320"/>
    <s v=""/>
    <s v=""/>
    <s v="106651"/>
    <s v="106651"/>
    <s v="999999"/>
    <s v="XT258096952TS"/>
    <s v="N"/>
    <s v="Transport"/>
    <s v="N"/>
    <s v="S"/>
    <s v="NT"/>
    <n v="0.4"/>
    <s v="5Y"/>
    <n v="3.07"/>
  </r>
  <r>
    <x v="1"/>
    <s v="2"/>
    <d v="2026-05-07T00:00:00"/>
    <s v="31200"/>
    <s v="21320"/>
    <s v=""/>
    <s v=""/>
    <s v="107316"/>
    <s v="107316"/>
    <s v="999999"/>
    <s v="XT258111093TS"/>
    <s v="N"/>
    <s v="Transport"/>
    <s v="N"/>
    <s v="S"/>
    <s v="NT"/>
    <n v="1.19"/>
    <s v="5Y"/>
    <n v="3.49"/>
  </r>
  <r>
    <x v="1"/>
    <s v="2"/>
    <d v="2026-05-07T00:00:00"/>
    <s v="57240"/>
    <s v="21320"/>
    <s v=""/>
    <s v=""/>
    <s v="108109"/>
    <s v="108109"/>
    <s v="999999"/>
    <s v="XT258129559TS"/>
    <s v="N"/>
    <s v="Transport"/>
    <s v="N"/>
    <s v="S"/>
    <s v="NT"/>
    <n v="0.64"/>
    <s v="5Y"/>
    <n v="3.17"/>
  </r>
  <r>
    <x v="1"/>
    <s v="2"/>
    <d v="2026-05-07T00:00:00"/>
    <s v="76210"/>
    <s v="21320"/>
    <s v=""/>
    <s v=""/>
    <s v="109138"/>
    <s v="109138"/>
    <s v="999999"/>
    <s v="XT258130702TS"/>
    <s v="N"/>
    <s v="Transport"/>
    <s v="N"/>
    <s v="S"/>
    <s v="NT"/>
    <n v="0.85"/>
    <s v="5Y"/>
    <n v="3.17"/>
  </r>
  <r>
    <x v="1"/>
    <s v="2"/>
    <d v="2026-05-07T00:00:00"/>
    <s v="78260"/>
    <s v="21320"/>
    <s v=""/>
    <s v=""/>
    <s v="109187"/>
    <s v="109187"/>
    <s v="999999"/>
    <s v="XT258136435TS"/>
    <s v="N"/>
    <s v="Transport"/>
    <s v="N"/>
    <s v="S"/>
    <s v="NT"/>
    <n v="0.13"/>
    <s v="5Y"/>
    <n v="3.07"/>
  </r>
  <r>
    <x v="1"/>
    <s v="2"/>
    <d v="2026-05-07T00:00:00"/>
    <s v="72300"/>
    <s v="21320"/>
    <s v=""/>
    <s v=""/>
    <s v="104592"/>
    <s v="104592"/>
    <s v="999999"/>
    <s v="XT258137060TS"/>
    <s v="N"/>
    <s v="Transport"/>
    <s v="N"/>
    <s v="S"/>
    <s v="NT"/>
    <n v="0.3"/>
    <s v="5Y"/>
    <n v="3.07"/>
  </r>
  <r>
    <x v="1"/>
    <s v="2"/>
    <d v="2026-05-07T00:00:00"/>
    <s v="91220"/>
    <s v="21320"/>
    <s v=""/>
    <s v=""/>
    <s v="109545"/>
    <s v="109545"/>
    <s v="999999"/>
    <s v="XT258137541TS"/>
    <s v="N"/>
    <s v="Transport"/>
    <s v="N"/>
    <s v="S"/>
    <s v="NT"/>
    <n v="0.65"/>
    <s v="5Y"/>
    <n v="3.17"/>
  </r>
  <r>
    <x v="1"/>
    <s v="2"/>
    <d v="2026-05-07T00:00:00"/>
    <s v="49100"/>
    <s v="21320"/>
    <s v=""/>
    <s v=""/>
    <s v="109054"/>
    <s v="109054"/>
    <s v="999999"/>
    <s v="XT258146089TS"/>
    <s v="N"/>
    <s v="Transport"/>
    <s v="N"/>
    <s v="S"/>
    <s v="NT"/>
    <n v="0.23"/>
    <s v="5Y"/>
    <n v="3.07"/>
  </r>
  <r>
    <x v="1"/>
    <s v="2"/>
    <d v="2026-05-07T00:00:00"/>
    <s v="92320"/>
    <s v="21320"/>
    <s v=""/>
    <s v=""/>
    <s v="109078"/>
    <s v="109078"/>
    <s v="999999"/>
    <s v="XT258146150TS"/>
    <s v="N"/>
    <s v="Transport"/>
    <s v="N"/>
    <s v="S"/>
    <s v="NT"/>
    <n v="0.95"/>
    <s v="5Y"/>
    <n v="3.17"/>
  </r>
  <r>
    <x v="1"/>
    <s v="2"/>
    <d v="2026-05-07T00:00:00"/>
    <s v="75011"/>
    <s v="21320"/>
    <s v=""/>
    <s v=""/>
    <s v="108177"/>
    <s v="108177"/>
    <s v="999999"/>
    <s v="XT258148822TS"/>
    <s v="N"/>
    <s v="Transport"/>
    <s v="N"/>
    <s v="S"/>
    <s v="NT"/>
    <n v="0.27"/>
    <s v="5Y"/>
    <n v="3.07"/>
  </r>
  <r>
    <x v="1"/>
    <s v="2"/>
    <d v="2026-05-07T00:00:00"/>
    <s v="69100"/>
    <s v="21320"/>
    <s v=""/>
    <s v=""/>
    <s v="108398"/>
    <s v="108398"/>
    <s v="999999"/>
    <s v="XT258150300TS"/>
    <s v="N"/>
    <s v="Transport"/>
    <s v="N"/>
    <s v="S"/>
    <s v="NT"/>
    <n v="0.19"/>
    <s v="5Y"/>
    <n v="3.07"/>
  </r>
  <r>
    <x v="1"/>
    <s v="2"/>
    <d v="2026-05-07T00:00:00"/>
    <s v="21121"/>
    <s v="21320"/>
    <s v=""/>
    <s v=""/>
    <s v="110221"/>
    <s v="110221"/>
    <s v="999999"/>
    <s v="XT258157625TS"/>
    <s v="N"/>
    <s v="Transport"/>
    <s v="N"/>
    <s v="S"/>
    <s v="ND"/>
    <n v="0.31"/>
    <s v="5Y"/>
    <n v="3.07"/>
  </r>
  <r>
    <x v="1"/>
    <s v="2"/>
    <d v="2026-05-07T00:00:00"/>
    <s v="49130"/>
    <s v="21320"/>
    <s v=""/>
    <s v=""/>
    <s v="107182"/>
    <s v="107182"/>
    <s v="999999"/>
    <s v="XT258163008TS"/>
    <s v="N"/>
    <s v="Transport"/>
    <s v="N"/>
    <s v="S"/>
    <s v="NT"/>
    <n v="0.28000000000000003"/>
    <s v="5Y"/>
    <n v="3.07"/>
  </r>
  <r>
    <x v="1"/>
    <s v="2"/>
    <d v="2026-05-07T00:00:00"/>
    <s v="35800"/>
    <s v="21320"/>
    <s v=""/>
    <s v=""/>
    <s v="110182"/>
    <s v="110182"/>
    <s v="999999"/>
    <s v="XT258168314TS"/>
    <s v="N"/>
    <s v="Transport"/>
    <s v="N"/>
    <s v="S"/>
    <s v="NT"/>
    <n v="0.2"/>
    <s v="5Y"/>
    <n v="3.07"/>
  </r>
  <r>
    <x v="1"/>
    <s v="2"/>
    <d v="2026-05-07T00:00:00"/>
    <s v="75018"/>
    <s v="21320"/>
    <s v=""/>
    <s v=""/>
    <s v="110006"/>
    <s v="110006"/>
    <s v="999999"/>
    <s v="XT258171830TS"/>
    <s v="N"/>
    <s v="Transport"/>
    <s v="N"/>
    <s v="S"/>
    <s v="NT"/>
    <n v="0.31"/>
    <s v="5Y"/>
    <n v="3.07"/>
  </r>
  <r>
    <x v="1"/>
    <s v="2"/>
    <d v="2026-05-07T00:00:00"/>
    <s v="53100"/>
    <s v="21320"/>
    <s v=""/>
    <s v=""/>
    <s v="109743"/>
    <s v="109743"/>
    <s v="999999"/>
    <s v="XT258172217TS"/>
    <s v="N"/>
    <s v="Transport"/>
    <s v="N"/>
    <s v="S"/>
    <s v="NT"/>
    <n v="0.19"/>
    <s v="5Y"/>
    <n v="3.07"/>
  </r>
  <r>
    <x v="1"/>
    <s v="2"/>
    <d v="2026-05-07T00:00:00"/>
    <s v="59260"/>
    <s v="21320"/>
    <s v=""/>
    <s v=""/>
    <s v="109907"/>
    <s v="109907"/>
    <s v="999999"/>
    <s v="XT258176355TS"/>
    <s v="N"/>
    <s v="Transport"/>
    <s v="N"/>
    <s v="S"/>
    <s v="NT"/>
    <n v="0.04"/>
    <s v="5Y"/>
    <n v="3.07"/>
  </r>
  <r>
    <x v="1"/>
    <s v="2"/>
    <d v="2026-05-07T00:00:00"/>
    <s v="81350"/>
    <s v="21320"/>
    <s v=""/>
    <s v=""/>
    <s v="109603"/>
    <s v="109603"/>
    <s v="999999"/>
    <s v="XT258177355TS"/>
    <s v="N"/>
    <s v="Transport"/>
    <s v="N"/>
    <s v="S"/>
    <s v="NT"/>
    <n v="0.13"/>
    <s v="5Y"/>
    <n v="3.07"/>
  </r>
  <r>
    <x v="1"/>
    <s v="2"/>
    <d v="2026-05-07T00:00:00"/>
    <s v="83190"/>
    <s v="21320"/>
    <s v=""/>
    <s v=""/>
    <s v="106940"/>
    <s v="106940"/>
    <s v="999999"/>
    <s v="XT258179422TS"/>
    <s v="N"/>
    <s v="Transport"/>
    <s v="N"/>
    <s v="S"/>
    <s v="NT"/>
    <n v="0.14000000000000001"/>
    <s v="5Y"/>
    <n v="3.07"/>
  </r>
  <r>
    <x v="1"/>
    <s v="2"/>
    <d v="2026-05-07T00:00:00"/>
    <s v="62138"/>
    <s v="21320"/>
    <s v=""/>
    <s v=""/>
    <s v="109315"/>
    <s v="109315"/>
    <s v="999999"/>
    <s v="XT258179572TS"/>
    <s v="N"/>
    <s v="Transport"/>
    <s v="N"/>
    <s v="S"/>
    <s v="NT"/>
    <n v="0.7"/>
    <s v="5Y"/>
    <n v="3.17"/>
  </r>
  <r>
    <x v="1"/>
    <s v="2"/>
    <d v="2026-05-07T00:00:00"/>
    <s v="71670"/>
    <s v="21320"/>
    <s v=""/>
    <s v=""/>
    <s v="108724"/>
    <s v="108724"/>
    <s v="999999"/>
    <s v="XT258180709TS"/>
    <s v="N"/>
    <s v="Transport"/>
    <s v="N"/>
    <s v="S"/>
    <s v="NR"/>
    <n v="0.18"/>
    <s v="5Y"/>
    <n v="3.07"/>
  </r>
  <r>
    <x v="1"/>
    <s v="2"/>
    <d v="2026-05-07T00:00:00"/>
    <s v="14410"/>
    <s v="21320"/>
    <s v=""/>
    <s v=""/>
    <s v="109809"/>
    <s v="109809"/>
    <s v="999999"/>
    <s v="XT258186732TS"/>
    <s v="N"/>
    <s v="Transport"/>
    <s v="N"/>
    <s v="S"/>
    <s v="NT"/>
    <n v="0.7"/>
    <s v="5Y"/>
    <n v="3.17"/>
  </r>
  <r>
    <x v="1"/>
    <s v="2"/>
    <d v="2026-05-07T00:00:00"/>
    <s v="61000"/>
    <s v="21320"/>
    <s v=""/>
    <s v=""/>
    <s v="109638"/>
    <s v="109638"/>
    <s v="999999"/>
    <s v="XT258189654TS"/>
    <s v="N"/>
    <s v="Transport"/>
    <s v="N"/>
    <s v="S"/>
    <s v="NT"/>
    <n v="0.04"/>
    <s v="5Y"/>
    <n v="3.07"/>
  </r>
  <r>
    <x v="1"/>
    <s v="2"/>
    <d v="2026-05-07T00:00:00"/>
    <s v="68910"/>
    <s v="21320"/>
    <s v=""/>
    <s v=""/>
    <s v="109190"/>
    <s v="109190"/>
    <s v="999999"/>
    <s v="XT258190856TS"/>
    <s v="N"/>
    <s v="Transport"/>
    <s v="N"/>
    <s v="S"/>
    <s v="NT"/>
    <n v="0.3"/>
    <s v="5Y"/>
    <n v="3.07"/>
  </r>
  <r>
    <x v="1"/>
    <s v="2"/>
    <d v="2026-05-07T00:00:00"/>
    <s v="68910"/>
    <s v="21320"/>
    <s v=""/>
    <s v=""/>
    <s v="109190"/>
    <s v="109190"/>
    <s v="999999"/>
    <s v="XT258190856TS"/>
    <s v="N"/>
    <s v="Supplement Etiquette Non Conforme"/>
    <s v="N"/>
    <m/>
    <s v="NT"/>
    <n v="0"/>
    <s v="5Y"/>
    <n v="2"/>
  </r>
  <r>
    <x v="1"/>
    <s v="2"/>
    <d v="2026-05-07T00:00:00"/>
    <s v="87270"/>
    <s v="21320"/>
    <s v=""/>
    <s v=""/>
    <s v="109087"/>
    <s v="109087"/>
    <s v="999999"/>
    <s v="XT258199325TS"/>
    <s v="N"/>
    <s v="Transport"/>
    <s v="N"/>
    <s v="S"/>
    <s v="NT"/>
    <n v="0.95"/>
    <s v="5Y"/>
    <n v="3.17"/>
  </r>
  <r>
    <x v="1"/>
    <s v="2"/>
    <d v="2026-05-07T00:00:00"/>
    <s v="68640"/>
    <s v="21320"/>
    <s v=""/>
    <s v=""/>
    <s v="109773"/>
    <s v="109773"/>
    <s v="999999"/>
    <s v="XT258199387TS"/>
    <s v="N"/>
    <s v="Transport"/>
    <s v="N"/>
    <s v="S"/>
    <s v="NT"/>
    <n v="0.2"/>
    <s v="5Y"/>
    <n v="3.07"/>
  </r>
  <r>
    <x v="1"/>
    <s v="2"/>
    <d v="2026-05-08T00:00:00"/>
    <s v="56860"/>
    <s v="21320"/>
    <s v=""/>
    <s v=""/>
    <s v="110270"/>
    <s v="110270"/>
    <s v="999999"/>
    <s v="XT258204776TS"/>
    <s v="N"/>
    <s v="Transport"/>
    <s v="N"/>
    <s v="S"/>
    <s v="NT"/>
    <n v="0.6"/>
    <s v="5Y"/>
    <n v="3.17"/>
  </r>
  <r>
    <x v="1"/>
    <s v="2"/>
    <d v="2026-05-08T00:00:00"/>
    <s v="74440"/>
    <s v="21320"/>
    <s v=""/>
    <s v=""/>
    <s v="109280"/>
    <s v="109280"/>
    <s v="999999"/>
    <s v="XT258206406TS"/>
    <s v="N"/>
    <s v="Transport"/>
    <s v="N"/>
    <s v="S"/>
    <s v="NT"/>
    <n v="0.21"/>
    <s v="5Y"/>
    <n v="3.07"/>
  </r>
  <r>
    <x v="1"/>
    <s v="2"/>
    <d v="2026-05-08T00:00:00"/>
    <s v="78120"/>
    <s v="21320"/>
    <s v=""/>
    <s v=""/>
    <s v="110484"/>
    <s v="110484"/>
    <s v="999999"/>
    <s v="XT258209169TS"/>
    <s v="N"/>
    <s v="Transport"/>
    <s v="N"/>
    <s v="S"/>
    <s v="NT"/>
    <n v="7.0000000000000007E-2"/>
    <s v="5Y"/>
    <n v="3.07"/>
  </r>
  <r>
    <x v="1"/>
    <s v="2"/>
    <d v="2026-05-08T00:00:00"/>
    <s v="74410"/>
    <s v="21320"/>
    <s v=""/>
    <s v=""/>
    <s v="107015"/>
    <s v="107015"/>
    <s v="999999"/>
    <s v="XT258212392TS"/>
    <s v="N"/>
    <s v="Transport"/>
    <s v="N"/>
    <s v="S"/>
    <s v="NT"/>
    <n v="0.1"/>
    <s v="5Y"/>
    <n v="3.07"/>
  </r>
  <r>
    <x v="1"/>
    <s v="2"/>
    <d v="2026-05-08T00:00:00"/>
    <s v="91620"/>
    <s v="21320"/>
    <s v=""/>
    <s v=""/>
    <s v="110314"/>
    <s v="110314"/>
    <s v="999999"/>
    <s v="XT258214209TS"/>
    <s v="N"/>
    <s v="Transport"/>
    <s v="N"/>
    <s v="S"/>
    <s v="NT"/>
    <n v="0.1"/>
    <s v="5Y"/>
    <n v="3.07"/>
  </r>
  <r>
    <x v="1"/>
    <s v="2"/>
    <d v="2026-05-08T00:00:00"/>
    <s v="68000"/>
    <s v="21320"/>
    <s v=""/>
    <s v=""/>
    <s v="109448"/>
    <s v="109448"/>
    <s v="999999"/>
    <s v="XT258216690TS"/>
    <s v="N"/>
    <s v="Transport"/>
    <s v="N"/>
    <s v="S"/>
    <s v="NT"/>
    <n v="0.36"/>
    <s v="5Y"/>
    <n v="3.07"/>
  </r>
  <r>
    <x v="1"/>
    <s v="2"/>
    <d v="2026-05-08T00:00:00"/>
    <s v="02300"/>
    <s v="21320"/>
    <s v=""/>
    <s v=""/>
    <s v="109320"/>
    <s v="109320"/>
    <s v="999999"/>
    <s v="XT258220120TS"/>
    <s v="N"/>
    <s v="Transport"/>
    <s v="N"/>
    <s v="S"/>
    <s v="NT"/>
    <n v="0.24"/>
    <s v="5Y"/>
    <n v="3.07"/>
  </r>
  <r>
    <x v="1"/>
    <s v="2"/>
    <d v="2026-05-08T00:00:00"/>
    <s v="77590"/>
    <s v="21320"/>
    <s v=""/>
    <s v=""/>
    <s v="110510"/>
    <s v="110510"/>
    <s v="999999"/>
    <s v="XT258225918TS"/>
    <s v="N"/>
    <s v="Transport"/>
    <s v="N"/>
    <s v="S"/>
    <s v="NT"/>
    <n v="0.5"/>
    <s v="5Y"/>
    <n v="3.07"/>
  </r>
  <r>
    <x v="1"/>
    <s v="2"/>
    <d v="2026-05-08T00:00:00"/>
    <s v="95310"/>
    <s v="21320"/>
    <s v=""/>
    <s v=""/>
    <s v="109704"/>
    <s v="109704"/>
    <s v="999999"/>
    <s v="XT258227539TS"/>
    <s v="N"/>
    <s v="Transport"/>
    <s v="N"/>
    <s v="S"/>
    <s v="NT"/>
    <n v="0.16"/>
    <s v="5Y"/>
    <n v="3.07"/>
  </r>
  <r>
    <x v="1"/>
    <s v="2"/>
    <d v="2026-05-08T00:00:00"/>
    <s v="26130"/>
    <s v="21320"/>
    <s v=""/>
    <s v=""/>
    <s v="109449"/>
    <s v="109449"/>
    <s v="999999"/>
    <s v="XT258230073TS"/>
    <s v="N"/>
    <s v="Transport"/>
    <s v="N"/>
    <s v="S"/>
    <s v="NT"/>
    <n v="0.05"/>
    <s v="5Y"/>
    <n v="3.07"/>
  </r>
  <r>
    <x v="1"/>
    <s v="2"/>
    <d v="2026-05-08T00:00:00"/>
    <s v="38110"/>
    <s v="21320"/>
    <s v=""/>
    <s v=""/>
    <s v="109019"/>
    <s v="109019"/>
    <s v="999999"/>
    <s v="XT258235478TS"/>
    <s v="N"/>
    <s v="Transport"/>
    <s v="N"/>
    <s v="S"/>
    <s v="NT"/>
    <n v="0.35"/>
    <s v="5Y"/>
    <n v="3.07"/>
  </r>
  <r>
    <x v="1"/>
    <s v="2"/>
    <d v="2026-05-08T00:00:00"/>
    <s v="77930"/>
    <s v="21320"/>
    <s v=""/>
    <s v=""/>
    <s v="110427"/>
    <s v="110427"/>
    <s v="999999"/>
    <s v="XT258236955TS"/>
    <s v="N"/>
    <s v="Transport"/>
    <s v="N"/>
    <s v="S"/>
    <s v="NT"/>
    <n v="0.6"/>
    <s v="5Y"/>
    <n v="3.17"/>
  </r>
  <r>
    <x v="1"/>
    <s v="2"/>
    <d v="2026-05-08T00:00:00"/>
    <s v="07000"/>
    <s v="21320"/>
    <s v=""/>
    <s v=""/>
    <s v="105300"/>
    <s v="105300"/>
    <s v="999999"/>
    <s v="XT258237006TS"/>
    <s v="N"/>
    <s v="Transport"/>
    <s v="N"/>
    <s v="S"/>
    <s v="NT"/>
    <n v="0.22"/>
    <s v="5Y"/>
    <n v="3.07"/>
  </r>
  <r>
    <x v="1"/>
    <s v="2"/>
    <d v="2026-05-08T00:00:00"/>
    <s v="03000"/>
    <s v="21320"/>
    <s v=""/>
    <s v=""/>
    <s v="109125"/>
    <s v="109125"/>
    <s v="999999"/>
    <s v="XT258237757TS"/>
    <s v="N"/>
    <s v="Transport"/>
    <s v="N"/>
    <s v="S"/>
    <s v="NT"/>
    <n v="0.7"/>
    <s v="5Y"/>
    <n v="3.17"/>
  </r>
  <r>
    <x v="1"/>
    <s v="2"/>
    <d v="2026-05-08T00:00:00"/>
    <s v="49700"/>
    <s v="21320"/>
    <s v=""/>
    <s v=""/>
    <s v="109721"/>
    <s v="109721"/>
    <s v="999999"/>
    <s v="XT258243770TS"/>
    <s v="N"/>
    <s v="Transport"/>
    <s v="N"/>
    <s v="S"/>
    <s v="NT"/>
    <n v="0.44"/>
    <s v="5Y"/>
    <n v="3.07"/>
  </r>
  <r>
    <x v="1"/>
    <s v="2"/>
    <d v="2026-05-09T00:00:00"/>
    <s v="55100"/>
    <s v="21320"/>
    <s v=""/>
    <s v=""/>
    <s v="109766"/>
    <s v="109766"/>
    <s v="999999"/>
    <s v="XT258257014TS"/>
    <s v="N"/>
    <s v="Transport"/>
    <s v="N"/>
    <s v="S"/>
    <s v="NT"/>
    <n v="0.18"/>
    <s v="5Y"/>
    <n v="3.07"/>
  </r>
  <r>
    <x v="1"/>
    <s v="2"/>
    <d v="2026-05-09T00:00:00"/>
    <s v="74370"/>
    <s v="21320"/>
    <s v=""/>
    <s v=""/>
    <s v="108933"/>
    <s v="108933"/>
    <s v="999999"/>
    <s v="XT258258831TS"/>
    <s v="N"/>
    <s v="Transport"/>
    <s v="N"/>
    <s v="S"/>
    <s v="NT"/>
    <n v="0.8"/>
    <s v="5Y"/>
    <n v="3.17"/>
  </r>
  <r>
    <x v="1"/>
    <s v="2"/>
    <d v="2026-05-09T00:00:00"/>
    <s v="69006"/>
    <s v="21320"/>
    <s v=""/>
    <s v=""/>
    <s v="109014"/>
    <s v="109014"/>
    <s v="999999"/>
    <s v="XT258262601TS"/>
    <s v="N"/>
    <s v="Transport"/>
    <s v="N"/>
    <s v="S"/>
    <s v="NT"/>
    <n v="0.2"/>
    <s v="5Y"/>
    <n v="3.07"/>
  </r>
  <r>
    <x v="1"/>
    <s v="2"/>
    <d v="2026-05-09T00:00:00"/>
    <s v="21160"/>
    <s v="21320"/>
    <s v=""/>
    <s v=""/>
    <s v="110492"/>
    <s v="110492"/>
    <s v="999999"/>
    <s v="XT258263289TS"/>
    <s v="N"/>
    <s v="Transport"/>
    <s v="N"/>
    <s v="S"/>
    <s v="ND"/>
    <n v="0.23"/>
    <s v="5Y"/>
    <n v="3.07"/>
  </r>
  <r>
    <x v="1"/>
    <s v="2"/>
    <d v="2026-05-09T00:00:00"/>
    <s v="59850"/>
    <s v="21320"/>
    <s v=""/>
    <s v=""/>
    <s v="109388"/>
    <s v="109388"/>
    <s v="999999"/>
    <s v="XT258264015TS"/>
    <s v="N"/>
    <s v="Transport"/>
    <s v="N"/>
    <s v="S"/>
    <s v="NT"/>
    <n v="0.57999999999999996"/>
    <s v="5Y"/>
    <n v="3.17"/>
  </r>
  <r>
    <x v="1"/>
    <s v="2"/>
    <d v="2026-05-09T00:00:00"/>
    <s v="75014"/>
    <s v="21320"/>
    <s v=""/>
    <s v=""/>
    <s v="106562"/>
    <s v="106562"/>
    <s v="999999"/>
    <s v="XT258266047TS"/>
    <s v="N"/>
    <s v="Transport"/>
    <s v="N"/>
    <s v="S"/>
    <s v="NT"/>
    <n v="0.6"/>
    <s v="5Y"/>
    <n v="3.17"/>
  </r>
  <r>
    <x v="1"/>
    <s v="2"/>
    <d v="2026-05-09T00:00:00"/>
    <s v="29430"/>
    <s v="21320"/>
    <s v=""/>
    <s v=""/>
    <s v="109539"/>
    <s v="109539"/>
    <s v="999999"/>
    <s v="XT258275485TS"/>
    <s v="N"/>
    <s v="Transport"/>
    <s v="N"/>
    <s v="S"/>
    <s v="NT"/>
    <n v="0.44"/>
    <s v="5Y"/>
    <n v="3.07"/>
  </r>
  <r>
    <x v="1"/>
    <s v="2"/>
    <d v="2026-05-09T00:00:00"/>
    <s v="40130"/>
    <s v="21320"/>
    <s v=""/>
    <s v=""/>
    <s v="106423"/>
    <s v="106423"/>
    <s v="999999"/>
    <s v="XT258283385TS"/>
    <s v="N"/>
    <s v="Transport"/>
    <s v="N"/>
    <s v="S"/>
    <s v="NT"/>
    <n v="0.4"/>
    <s v="5Y"/>
    <n v="3.07"/>
  </r>
  <r>
    <x v="1"/>
    <s v="2"/>
    <d v="2026-05-09T00:00:00"/>
    <s v="33127"/>
    <s v="21320"/>
    <s v=""/>
    <s v=""/>
    <s v="110491"/>
    <s v="110491"/>
    <s v="999999"/>
    <s v="XT258298977TS"/>
    <s v="N"/>
    <s v="Transport"/>
    <s v="N"/>
    <s v="S"/>
    <s v="NT"/>
    <n v="0.2"/>
    <s v="5Y"/>
    <n v="3.07"/>
  </r>
  <r>
    <x v="1"/>
    <s v="2"/>
    <d v="2026-05-09T00:00:00"/>
    <s v="29200"/>
    <s v="21320"/>
    <s v=""/>
    <s v=""/>
    <s v="109068"/>
    <s v="109068"/>
    <s v="999999"/>
    <s v="XT258299005TS"/>
    <s v="N"/>
    <s v="Transport"/>
    <s v="N"/>
    <s v="S"/>
    <s v="NT"/>
    <n v="0.19"/>
    <s v="5Y"/>
    <n v="3.07"/>
  </r>
  <r>
    <x v="1"/>
    <s v="2"/>
    <d v="2026-05-09T00:00:00"/>
    <s v="31330"/>
    <s v="21320"/>
    <s v=""/>
    <s v=""/>
    <s v="109092"/>
    <s v="109092"/>
    <s v="999999"/>
    <s v="XT258299717TS"/>
    <s v="N"/>
    <s v="Transport"/>
    <s v="N"/>
    <s v="S"/>
    <s v="NT"/>
    <n v="0.35"/>
    <s v="5Y"/>
    <n v="3.07"/>
  </r>
  <r>
    <x v="1"/>
    <s v="2"/>
    <d v="2026-05-09T00:00:00"/>
    <s v="07000"/>
    <s v="21320"/>
    <s v=""/>
    <s v=""/>
    <s v="110456"/>
    <s v="110456"/>
    <s v="999999"/>
    <s v="XT258300843TS"/>
    <s v="N"/>
    <s v="Transport"/>
    <s v="N"/>
    <s v="S"/>
    <s v="NT"/>
    <n v="0.3"/>
    <s v="5Y"/>
    <n v="3.07"/>
  </r>
  <r>
    <x v="1"/>
    <s v="2"/>
    <d v="2026-05-09T00:00:00"/>
    <s v="78210"/>
    <s v="21320"/>
    <s v=""/>
    <s v=""/>
    <s v="110003"/>
    <s v="110003"/>
    <s v="999999"/>
    <s v="XT258306863TS"/>
    <s v="N"/>
    <s v="Transport"/>
    <s v="N"/>
    <s v="S"/>
    <s v="NT"/>
    <n v="0.1"/>
    <s v="5Y"/>
    <n v="3.07"/>
  </r>
  <r>
    <x v="1"/>
    <s v="2"/>
    <d v="2026-05-10T00:00:00"/>
    <s v="79100"/>
    <s v="21320"/>
    <s v=""/>
    <s v=""/>
    <s v="108981"/>
    <s v="108981"/>
    <s v="999999"/>
    <s v="XT258308612TS"/>
    <s v="N"/>
    <s v="Transport"/>
    <s v="N"/>
    <s v="S"/>
    <s v="NT"/>
    <n v="0.21"/>
    <s v="5Y"/>
    <n v="3.07"/>
  </r>
  <r>
    <x v="1"/>
    <s v="2"/>
    <d v="2026-05-10T00:00:00"/>
    <s v="44600"/>
    <s v="21320"/>
    <s v=""/>
    <s v=""/>
    <s v="109005"/>
    <s v="109005"/>
    <s v="999999"/>
    <s v="XT258310465TS"/>
    <s v="N"/>
    <s v="Transport"/>
    <s v="N"/>
    <s v="S"/>
    <s v="NT"/>
    <n v="0.11"/>
    <s v="5Y"/>
    <n v="3.07"/>
  </r>
  <r>
    <x v="1"/>
    <s v="2"/>
    <d v="2026-05-10T00:00:00"/>
    <s v="75006"/>
    <s v="21320"/>
    <s v=""/>
    <s v=""/>
    <s v="110437"/>
    <s v="110437"/>
    <s v="999999"/>
    <s v="XT258345592TS"/>
    <s v="N"/>
    <s v="Transport"/>
    <s v="N"/>
    <s v="S"/>
    <s v="NT"/>
    <n v="0.6"/>
    <s v="5Y"/>
    <n v="3.17"/>
  </r>
  <r>
    <x v="1"/>
    <s v="2"/>
    <d v="2026-05-11T00:00:00"/>
    <s v="14150"/>
    <s v="21320"/>
    <s v=""/>
    <s v=""/>
    <s v="109910"/>
    <s v="109910"/>
    <s v="999999"/>
    <s v="XT258363715TS"/>
    <s v="N"/>
    <s v="Transport"/>
    <s v="N"/>
    <s v="S"/>
    <s v="NT"/>
    <n v="0.4"/>
    <s v="5Y"/>
    <n v="3.07"/>
  </r>
  <r>
    <x v="1"/>
    <s v="2"/>
    <d v="2026-05-11T00:00:00"/>
    <s v="69200"/>
    <s v="21320"/>
    <s v=""/>
    <s v=""/>
    <s v="110360"/>
    <s v="110360"/>
    <s v="999999"/>
    <s v="XT258368134TS"/>
    <s v="N"/>
    <s v="Transport"/>
    <s v="N"/>
    <s v="S"/>
    <s v="NT"/>
    <n v="0.42"/>
    <s v="5Y"/>
    <n v="3.07"/>
  </r>
  <r>
    <x v="1"/>
    <s v="2"/>
    <d v="2026-05-11T00:00:00"/>
    <s v="22590"/>
    <s v="21320"/>
    <s v=""/>
    <s v=""/>
    <s v="109279"/>
    <s v="109279"/>
    <s v="999999"/>
    <s v="XT258377330TS"/>
    <s v="N"/>
    <s v="Transport"/>
    <s v="N"/>
    <s v="S"/>
    <s v="NT"/>
    <n v="0.74"/>
    <s v="5Y"/>
    <n v="3.17"/>
  </r>
  <r>
    <x v="1"/>
    <s v="2"/>
    <d v="2026-05-11T00:00:00"/>
    <s v="83250"/>
    <s v="21320"/>
    <s v=""/>
    <s v=""/>
    <s v="106225"/>
    <s v="106225"/>
    <s v="999999"/>
    <s v="XT258381816TS"/>
    <s v="N"/>
    <s v="Transport"/>
    <s v="N"/>
    <s v="S"/>
    <s v="NT"/>
    <n v="0.36"/>
    <s v="5Y"/>
    <n v="3.07"/>
  </r>
  <r>
    <x v="1"/>
    <s v="2"/>
    <d v="2026-05-11T00:00:00"/>
    <s v="35510"/>
    <s v="21320"/>
    <s v=""/>
    <s v=""/>
    <s v="110407"/>
    <s v="110407"/>
    <s v="999999"/>
    <s v="XT258399159TS"/>
    <s v="N"/>
    <s v="Transport"/>
    <s v="N"/>
    <s v="S"/>
    <s v="NT"/>
    <n v="0.1"/>
    <s v="5Y"/>
    <n v="3.07"/>
  </r>
  <r>
    <x v="1"/>
    <s v="2"/>
    <d v="2026-05-11T00:00:00"/>
    <s v="44000"/>
    <s v="21320"/>
    <s v=""/>
    <s v=""/>
    <s v="106979"/>
    <s v="106979"/>
    <s v="999999"/>
    <s v="XT258402927TS"/>
    <s v="N"/>
    <s v="Transport"/>
    <s v="N"/>
    <s v="S"/>
    <s v="NT"/>
    <n v="0.64"/>
    <s v="5Y"/>
    <n v="3.17"/>
  </r>
  <r>
    <x v="1"/>
    <s v="2"/>
    <d v="2026-05-11T00:00:00"/>
    <s v="95450"/>
    <s v="21320"/>
    <s v=""/>
    <s v=""/>
    <s v="110635"/>
    <s v="110635"/>
    <s v="999999"/>
    <s v="XT258408805TS"/>
    <s v="N"/>
    <s v="Transport"/>
    <s v="N"/>
    <s v="S"/>
    <s v="NT"/>
    <n v="0.28999999999999998"/>
    <s v="5Y"/>
    <n v="3.07"/>
  </r>
  <r>
    <x v="1"/>
    <s v="2"/>
    <d v="2026-05-11T00:00:00"/>
    <s v="75012"/>
    <s v="21320"/>
    <s v=""/>
    <s v=""/>
    <s v="110701"/>
    <s v="110701"/>
    <s v="999999"/>
    <s v="XT258410778TS"/>
    <s v="N"/>
    <s v="Transport"/>
    <s v="N"/>
    <s v="S"/>
    <s v="NT"/>
    <n v="0.66"/>
    <s v="5Y"/>
    <n v="3.17"/>
  </r>
  <r>
    <x v="1"/>
    <s v="2"/>
    <d v="2026-05-11T00:00:00"/>
    <s v="69150"/>
    <s v="21320"/>
    <s v=""/>
    <s v=""/>
    <s v="109209"/>
    <s v="109209"/>
    <s v="999999"/>
    <s v="XT258423839TS"/>
    <s v="N"/>
    <s v="Transport"/>
    <s v="N"/>
    <s v="S"/>
    <s v="NT"/>
    <n v="0.55000000000000004"/>
    <s v="5Y"/>
    <n v="3.17"/>
  </r>
  <r>
    <x v="1"/>
    <s v="2"/>
    <d v="2026-05-11T00:00:00"/>
    <s v="54000"/>
    <s v="21320"/>
    <s v=""/>
    <s v=""/>
    <s v="107065"/>
    <s v="107065"/>
    <s v="999999"/>
    <s v="XT258425826TS"/>
    <s v="N"/>
    <s v="Transport"/>
    <s v="N"/>
    <s v="S"/>
    <s v="NT"/>
    <n v="0.19"/>
    <s v="5Y"/>
    <n v="3.07"/>
  </r>
  <r>
    <x v="1"/>
    <s v="2"/>
    <d v="2026-05-11T00:00:00"/>
    <s v="80260"/>
    <s v="21320"/>
    <s v=""/>
    <s v=""/>
    <s v="110755"/>
    <s v="110755"/>
    <s v="999999"/>
    <s v="XT258427416TS"/>
    <s v="N"/>
    <s v="Transport"/>
    <s v="N"/>
    <s v="S"/>
    <s v="NT"/>
    <n v="0.22"/>
    <s v="5Y"/>
    <n v="3.07"/>
  </r>
  <r>
    <x v="1"/>
    <s v="2"/>
    <d v="2026-05-11T00:00:00"/>
    <s v="33970"/>
    <s v="21320"/>
    <s v=""/>
    <s v=""/>
    <s v="110683"/>
    <s v="110683"/>
    <s v="999999"/>
    <s v="XT258439502TS"/>
    <s v="N"/>
    <s v="Transport"/>
    <s v="N"/>
    <s v="S"/>
    <s v="NT"/>
    <n v="0.24"/>
    <s v="5Y"/>
    <n v="3.07"/>
  </r>
  <r>
    <x v="1"/>
    <s v="2"/>
    <d v="2026-05-11T00:00:00"/>
    <s v="85160"/>
    <s v="21320"/>
    <s v=""/>
    <s v=""/>
    <s v="110610"/>
    <s v="110610"/>
    <s v="999999"/>
    <s v="XT258456633TS"/>
    <s v="N"/>
    <s v="Transport"/>
    <s v="N"/>
    <s v="S"/>
    <s v="NT"/>
    <n v="0.74"/>
    <s v="5Y"/>
    <n v="3.17"/>
  </r>
  <r>
    <x v="1"/>
    <s v="2"/>
    <d v="2026-05-12T00:00:00"/>
    <s v="74000"/>
    <s v="21320"/>
    <s v=""/>
    <s v=""/>
    <s v="107597"/>
    <s v="107597"/>
    <s v="999999"/>
    <s v="XT258464008TS"/>
    <s v="N"/>
    <s v="Transport"/>
    <s v="N"/>
    <s v="S"/>
    <s v="NT"/>
    <n v="0.4"/>
    <s v="5Y"/>
    <n v="3.07"/>
  </r>
  <r>
    <x v="1"/>
    <s v="2"/>
    <d v="2026-05-12T00:00:00"/>
    <s v="17390"/>
    <s v="21320"/>
    <s v=""/>
    <s v=""/>
    <s v="109656"/>
    <s v="109656"/>
    <s v="999999"/>
    <s v="XT258471030TS"/>
    <s v="N"/>
    <s v="Transport"/>
    <s v="N"/>
    <s v="S"/>
    <s v="NT"/>
    <n v="0.2"/>
    <s v="5Y"/>
    <n v="3.07"/>
  </r>
  <r>
    <x v="1"/>
    <s v="2"/>
    <d v="2026-05-12T00:00:00"/>
    <s v="83500"/>
    <s v="21320"/>
    <s v=""/>
    <s v=""/>
    <s v="109165"/>
    <s v="109165"/>
    <s v="999999"/>
    <s v="XT258472242TS"/>
    <s v="N"/>
    <s v="Transport"/>
    <s v="N"/>
    <s v="S"/>
    <s v="NT"/>
    <n v="0.22"/>
    <s v="5Y"/>
    <n v="3.07"/>
  </r>
  <r>
    <x v="1"/>
    <s v="2"/>
    <d v="2026-05-12T00:00:00"/>
    <s v="75014"/>
    <s v="21320"/>
    <s v=""/>
    <s v=""/>
    <s v="108620"/>
    <s v="108620"/>
    <s v="999999"/>
    <s v="XT258482094TS"/>
    <s v="N"/>
    <s v="Transport"/>
    <s v="N"/>
    <s v="S"/>
    <s v="NT"/>
    <n v="1.1000000000000001"/>
    <s v="5Y"/>
    <n v="3.49"/>
  </r>
  <r>
    <x v="1"/>
    <s v="2"/>
    <d v="2026-05-12T00:00:00"/>
    <s v="76330"/>
    <s v="21320"/>
    <s v=""/>
    <s v=""/>
    <s v="110541"/>
    <s v="110541"/>
    <s v="999999"/>
    <s v="XT258483846TS"/>
    <s v="N"/>
    <s v="Transport"/>
    <s v="N"/>
    <s v="S"/>
    <s v="NT"/>
    <n v="0.17"/>
    <s v="5Y"/>
    <n v="3.07"/>
  </r>
  <r>
    <x v="1"/>
    <s v="2"/>
    <d v="2026-05-12T00:00:00"/>
    <s v="92300"/>
    <s v="21320"/>
    <s v=""/>
    <s v=""/>
    <s v="110459"/>
    <s v="110459"/>
    <s v="999999"/>
    <s v="XT258501377TS"/>
    <s v="N"/>
    <s v="Transport"/>
    <s v="N"/>
    <s v="S"/>
    <s v="NT"/>
    <n v="0.25"/>
    <s v="5Y"/>
    <n v="3.07"/>
  </r>
  <r>
    <x v="1"/>
    <s v="2"/>
    <d v="2026-05-12T00:00:00"/>
    <s v="31620"/>
    <s v="21320"/>
    <s v=""/>
    <s v=""/>
    <s v="108919"/>
    <s v="108919"/>
    <s v="999999"/>
    <s v="XT258507777TS"/>
    <s v="N"/>
    <s v="Transport"/>
    <s v="N"/>
    <s v="S"/>
    <s v="NT"/>
    <n v="0.27"/>
    <s v="5Y"/>
    <n v="3.07"/>
  </r>
  <r>
    <x v="1"/>
    <s v="2"/>
    <d v="2026-05-12T00:00:00"/>
    <s v="75008"/>
    <s v="21320"/>
    <s v=""/>
    <s v=""/>
    <s v="109422"/>
    <s v="109422"/>
    <s v="999999"/>
    <s v="XT258516133TS"/>
    <s v="N"/>
    <s v="Transport"/>
    <s v="N"/>
    <s v="S"/>
    <s v="NT"/>
    <n v="0.33"/>
    <s v="5Y"/>
    <n v="3.07"/>
  </r>
  <r>
    <x v="1"/>
    <s v="2"/>
    <d v="2026-05-12T00:00:00"/>
    <s v="60560"/>
    <s v="21320"/>
    <s v=""/>
    <s v=""/>
    <s v="110747"/>
    <s v="110747"/>
    <s v="999999"/>
    <s v="XT258516748TS"/>
    <s v="N"/>
    <s v="Transport"/>
    <s v="N"/>
    <s v="S"/>
    <s v="NT"/>
    <n v="0.34"/>
    <s v="5Y"/>
    <n v="3.07"/>
  </r>
  <r>
    <x v="1"/>
    <s v="2"/>
    <d v="2026-05-12T00:00:00"/>
    <s v="29430"/>
    <s v="21320"/>
    <s v=""/>
    <s v=""/>
    <s v="110810"/>
    <s v="110810"/>
    <s v="999999"/>
    <s v="XT258529790TS"/>
    <s v="N"/>
    <s v="Transport"/>
    <s v="N"/>
    <s v="S"/>
    <s v="NT"/>
    <n v="0.71"/>
    <s v="5Y"/>
    <n v="3.17"/>
  </r>
  <r>
    <x v="1"/>
    <s v="2"/>
    <d v="2026-05-12T00:00:00"/>
    <s v="75009"/>
    <s v="21320"/>
    <s v=""/>
    <s v=""/>
    <s v="106105"/>
    <s v="106105"/>
    <s v="999999"/>
    <s v="XT258539046TS"/>
    <s v="N"/>
    <s v="Transport"/>
    <s v="N"/>
    <s v="S"/>
    <s v="NT"/>
    <n v="0.54"/>
    <s v="5Y"/>
    <n v="3.17"/>
  </r>
  <r>
    <x v="1"/>
    <s v="2"/>
    <d v="2026-05-13T00:00:00"/>
    <s v="71100"/>
    <s v="21320"/>
    <s v=""/>
    <s v=""/>
    <s v="107311"/>
    <s v="107311"/>
    <s v="999999"/>
    <s v="XT258546395TS"/>
    <s v="N"/>
    <s v="Transport"/>
    <s v="N"/>
    <s v="S"/>
    <s v="NR"/>
    <n v="0.1"/>
    <s v="5Y"/>
    <n v="3.07"/>
  </r>
  <r>
    <x v="1"/>
    <s v="2"/>
    <d v="2026-05-13T00:00:00"/>
    <s v="78220"/>
    <s v="21320"/>
    <s v=""/>
    <s v=""/>
    <s v="112076"/>
    <s v="112076"/>
    <s v="999999"/>
    <s v="XT258552073TS"/>
    <s v="N"/>
    <s v="Transport"/>
    <s v="N"/>
    <s v="S"/>
    <s v="NT"/>
    <n v="1.05"/>
    <s v="5Y"/>
    <n v="3.49"/>
  </r>
  <r>
    <x v="1"/>
    <s v="2"/>
    <d v="2026-05-13T00:00:00"/>
    <s v="34170"/>
    <s v="21320"/>
    <s v=""/>
    <s v=""/>
    <s v="110197"/>
    <s v="110197"/>
    <s v="999999"/>
    <s v="XT258553215TS"/>
    <s v="N"/>
    <s v="Transport"/>
    <s v="N"/>
    <s v="S"/>
    <s v="NT"/>
    <n v="0.7"/>
    <s v="5Y"/>
    <n v="3.17"/>
  </r>
  <r>
    <x v="1"/>
    <s v="2"/>
    <d v="2026-05-13T00:00:00"/>
    <s v="73190"/>
    <s v="21320"/>
    <s v=""/>
    <s v=""/>
    <s v="110393"/>
    <s v="110393"/>
    <s v="999999"/>
    <s v="XT258556781TS"/>
    <s v="N"/>
    <s v="Transport"/>
    <s v="N"/>
    <s v="S"/>
    <s v="NT"/>
    <n v="1.05"/>
    <s v="5Y"/>
    <n v="3.49"/>
  </r>
  <r>
    <x v="1"/>
    <s v="2"/>
    <d v="2026-05-13T00:00:00"/>
    <s v="73190"/>
    <s v="21320"/>
    <s v=""/>
    <s v=""/>
    <s v="110393"/>
    <s v="110393"/>
    <s v="999999"/>
    <s v="XT258556781TS"/>
    <s v="N"/>
    <s v="Supplement Etiquette Non Conforme"/>
    <s v="N"/>
    <m/>
    <s v="NT"/>
    <n v="0"/>
    <s v="5Y"/>
    <n v="2"/>
  </r>
  <r>
    <x v="1"/>
    <s v="2"/>
    <d v="2026-05-13T00:00:00"/>
    <s v="34340"/>
    <s v="21320"/>
    <s v=""/>
    <s v=""/>
    <s v="108716"/>
    <s v="108716"/>
    <s v="999999"/>
    <s v="XT258564425TS"/>
    <s v="N"/>
    <s v="Transport"/>
    <s v="N"/>
    <s v="S"/>
    <s v="NT"/>
    <n v="0.47"/>
    <s v="5Y"/>
    <n v="3.07"/>
  </r>
  <r>
    <x v="1"/>
    <s v="2"/>
    <d v="2026-05-13T00:00:00"/>
    <s v="92500"/>
    <s v="21320"/>
    <s v=""/>
    <s v=""/>
    <s v="110861"/>
    <s v="110861"/>
    <s v="999999"/>
    <s v="XT258574493TS"/>
    <s v="N"/>
    <s v="Transport"/>
    <s v="N"/>
    <s v="S"/>
    <s v="NT"/>
    <n v="0.19"/>
    <s v="5Y"/>
    <n v="3.07"/>
  </r>
  <r>
    <x v="1"/>
    <s v="2"/>
    <d v="2026-05-13T00:00:00"/>
    <s v="31500"/>
    <s v="21320"/>
    <s v=""/>
    <s v=""/>
    <s v="109444"/>
    <s v="109444"/>
    <s v="999999"/>
    <s v="XT258578739TS"/>
    <s v="N"/>
    <s v="Transport"/>
    <s v="N"/>
    <s v="S"/>
    <s v="NT"/>
    <n v="0.5"/>
    <s v="5Y"/>
    <n v="3.07"/>
  </r>
  <r>
    <x v="1"/>
    <s v="2"/>
    <d v="2026-05-13T00:00:00"/>
    <s v="64160"/>
    <s v="21320"/>
    <s v=""/>
    <s v=""/>
    <s v="105504"/>
    <s v="105504"/>
    <s v="999999"/>
    <s v="XT258586871TS"/>
    <s v="N"/>
    <s v="Transport"/>
    <s v="N"/>
    <s v="S"/>
    <s v="NT"/>
    <n v="0.3"/>
    <s v="5Y"/>
    <n v="3.07"/>
  </r>
  <r>
    <x v="1"/>
    <s v="2"/>
    <d v="2026-05-13T00:00:00"/>
    <s v="13008"/>
    <s v="21320"/>
    <s v=""/>
    <s v=""/>
    <s v="110878"/>
    <s v="110878"/>
    <s v="999999"/>
    <s v="XT258602702TS"/>
    <s v="N"/>
    <s v="Transport"/>
    <s v="N"/>
    <s v="S"/>
    <s v="NT"/>
    <n v="0.42"/>
    <s v="5Y"/>
    <n v="3.07"/>
  </r>
  <r>
    <x v="1"/>
    <s v="2"/>
    <d v="2026-05-13T00:00:00"/>
    <s v="33370"/>
    <s v="21320"/>
    <s v=""/>
    <s v=""/>
    <s v="111695"/>
    <s v="111695"/>
    <s v="999999"/>
    <s v="XT258608722TS"/>
    <s v="N"/>
    <s v="Transport"/>
    <s v="N"/>
    <s v="S"/>
    <s v="NT"/>
    <n v="0.18"/>
    <s v="5Y"/>
    <n v="3.07"/>
  </r>
  <r>
    <x v="1"/>
    <s v="2"/>
    <d v="2026-05-13T00:00:00"/>
    <s v="78680"/>
    <s v="21320"/>
    <s v=""/>
    <s v=""/>
    <s v="108230"/>
    <s v="108230"/>
    <s v="999999"/>
    <s v="XT258613308TS"/>
    <s v="N"/>
    <s v="Transport"/>
    <s v="N"/>
    <s v="S"/>
    <s v="NT"/>
    <n v="0.03"/>
    <s v="5Y"/>
    <n v="3.07"/>
  </r>
  <r>
    <x v="1"/>
    <s v="2"/>
    <d v="2026-05-13T00:00:00"/>
    <s v="91330"/>
    <s v="21320"/>
    <s v=""/>
    <s v=""/>
    <s v="111217"/>
    <s v="111217"/>
    <s v="999999"/>
    <s v="XT258619645TS"/>
    <s v="N"/>
    <s v="Transport"/>
    <s v="N"/>
    <s v="S"/>
    <s v="NT"/>
    <n v="0.22"/>
    <s v="5Y"/>
    <n v="3.07"/>
  </r>
  <r>
    <x v="1"/>
    <s v="2"/>
    <d v="2026-05-14T00:00:00"/>
    <s v="74520"/>
    <s v="21320"/>
    <s v=""/>
    <s v=""/>
    <s v="111333"/>
    <s v="111333"/>
    <s v="999999"/>
    <s v="XT258635285TS"/>
    <s v="N"/>
    <s v="Transport"/>
    <s v="N"/>
    <s v="S"/>
    <s v="NT"/>
    <n v="0.55000000000000004"/>
    <s v="5Y"/>
    <n v="3.17"/>
  </r>
  <r>
    <x v="1"/>
    <s v="2"/>
    <d v="2026-05-14T00:00:00"/>
    <s v="51450"/>
    <s v="21320"/>
    <s v=""/>
    <s v=""/>
    <s v="111515"/>
    <s v="111515"/>
    <s v="999999"/>
    <s v="XT258637088TS"/>
    <s v="N"/>
    <s v="Transport"/>
    <s v="N"/>
    <s v="S"/>
    <s v="NT"/>
    <n v="0.35"/>
    <s v="5Y"/>
    <n v="3.07"/>
  </r>
  <r>
    <x v="1"/>
    <s v="2"/>
    <d v="2026-05-14T00:00:00"/>
    <s v="31110"/>
    <s v="21320"/>
    <s v=""/>
    <s v=""/>
    <s v="111440"/>
    <s v="111440"/>
    <s v="999999"/>
    <s v="XT258640498TS"/>
    <s v="N"/>
    <s v="Transport"/>
    <s v="N"/>
    <s v="S"/>
    <s v="NT"/>
    <n v="0.04"/>
    <s v="5Y"/>
    <n v="3.07"/>
  </r>
  <r>
    <x v="1"/>
    <s v="2"/>
    <d v="2026-05-14T00:00:00"/>
    <s v="76770"/>
    <s v="21320"/>
    <s v=""/>
    <s v=""/>
    <s v="111940"/>
    <s v="111940"/>
    <s v="999999"/>
    <s v="XT258640674TS"/>
    <s v="N"/>
    <s v="Transport"/>
    <s v="N"/>
    <s v="S"/>
    <s v="NT"/>
    <n v="0.55000000000000004"/>
    <s v="5Y"/>
    <n v="3.17"/>
  </r>
  <r>
    <x v="1"/>
    <s v="2"/>
    <d v="2026-05-14T00:00:00"/>
    <s v="76770"/>
    <s v="21320"/>
    <s v=""/>
    <s v=""/>
    <s v="111940"/>
    <s v="111940"/>
    <s v="999999"/>
    <s v="XT258640674TS"/>
    <s v="N"/>
    <s v="Supplement Etiquette Non Conforme"/>
    <s v="N"/>
    <m/>
    <s v="NT"/>
    <n v="0"/>
    <s v="5Y"/>
    <n v="2"/>
  </r>
  <r>
    <x v="1"/>
    <s v="2"/>
    <d v="2026-05-14T00:00:00"/>
    <s v="69230"/>
    <s v="21320"/>
    <s v=""/>
    <s v=""/>
    <s v="112260"/>
    <s v="112260"/>
    <s v="999999"/>
    <s v="XT258653956TS"/>
    <s v="N"/>
    <s v="Transport"/>
    <s v="N"/>
    <s v="S"/>
    <s v="NT"/>
    <n v="0.45"/>
    <s v="5Y"/>
    <n v="3.07"/>
  </r>
  <r>
    <x v="1"/>
    <s v="2"/>
    <d v="2026-05-14T00:00:00"/>
    <s v="69126"/>
    <s v="21320"/>
    <s v=""/>
    <s v=""/>
    <s v="111165"/>
    <s v="111165"/>
    <s v="999999"/>
    <s v="XT258655648TS"/>
    <s v="N"/>
    <s v="Transport"/>
    <s v="N"/>
    <s v="S"/>
    <s v="NT"/>
    <n v="0.7"/>
    <s v="5Y"/>
    <n v="3.17"/>
  </r>
  <r>
    <x v="1"/>
    <s v="2"/>
    <d v="2026-05-14T00:00:00"/>
    <s v="59290"/>
    <s v="21320"/>
    <s v=""/>
    <s v=""/>
    <s v="111635"/>
    <s v="111635"/>
    <s v="999999"/>
    <s v="XT258656688TS"/>
    <s v="N"/>
    <s v="Transport"/>
    <s v="N"/>
    <s v="S"/>
    <s v="NT"/>
    <n v="0.25"/>
    <s v="5Y"/>
    <n v="3.07"/>
  </r>
  <r>
    <x v="1"/>
    <s v="2"/>
    <d v="2026-05-14T00:00:00"/>
    <s v="77000"/>
    <s v="21320"/>
    <s v=""/>
    <s v=""/>
    <s v="111903"/>
    <s v="111903"/>
    <s v="999999"/>
    <s v="XT258662944TS"/>
    <s v="N"/>
    <s v="Transport"/>
    <s v="N"/>
    <s v="S"/>
    <s v="NT"/>
    <n v="0.95"/>
    <s v="5Y"/>
    <n v="3.17"/>
  </r>
  <r>
    <x v="1"/>
    <s v="2"/>
    <d v="2026-05-14T00:00:00"/>
    <s v="33300"/>
    <s v="21320"/>
    <s v=""/>
    <s v=""/>
    <s v="111807"/>
    <s v="111807"/>
    <s v="999999"/>
    <s v="XT258671637TS"/>
    <s v="N"/>
    <s v="Transport"/>
    <s v="N"/>
    <s v="S"/>
    <s v="NT"/>
    <n v="0.2"/>
    <s v="5Y"/>
    <n v="3.07"/>
  </r>
  <r>
    <x v="1"/>
    <s v="2"/>
    <d v="2026-05-14T00:00:00"/>
    <s v="62980"/>
    <s v="21320"/>
    <s v=""/>
    <s v=""/>
    <s v="111886"/>
    <s v="111886"/>
    <s v="999999"/>
    <s v="XT258675850TS"/>
    <s v="N"/>
    <s v="Transport"/>
    <s v="N"/>
    <s v="S"/>
    <s v="NT"/>
    <n v="0.83"/>
    <s v="5Y"/>
    <n v="3.17"/>
  </r>
  <r>
    <x v="1"/>
    <s v="2"/>
    <d v="2026-05-14T00:00:00"/>
    <s v="54410"/>
    <s v="21320"/>
    <s v=""/>
    <s v=""/>
    <s v="111229"/>
    <s v="111229"/>
    <s v="999999"/>
    <s v="XT258676237TS"/>
    <s v="N"/>
    <s v="Transport"/>
    <s v="N"/>
    <s v="S"/>
    <s v="NT"/>
    <n v="0.19"/>
    <s v="5Y"/>
    <n v="3.07"/>
  </r>
  <r>
    <x v="1"/>
    <s v="2"/>
    <d v="2026-05-14T00:00:00"/>
    <s v="64110"/>
    <s v="21320"/>
    <s v=""/>
    <s v=""/>
    <s v="111319"/>
    <s v="111319"/>
    <s v="999999"/>
    <s v="XT258676360TS"/>
    <s v="N"/>
    <s v="Transport"/>
    <s v="N"/>
    <s v="S"/>
    <s v="NT"/>
    <n v="0.5"/>
    <s v="5Y"/>
    <n v="3.07"/>
  </r>
  <r>
    <x v="1"/>
    <s v="2"/>
    <d v="2026-05-14T00:00:00"/>
    <s v="92210"/>
    <s v="21320"/>
    <s v=""/>
    <s v=""/>
    <s v="111840"/>
    <s v="111840"/>
    <s v="999999"/>
    <s v="XT258677983TS"/>
    <s v="N"/>
    <s v="Transport"/>
    <s v="N"/>
    <s v="S"/>
    <s v="NT"/>
    <n v="1.1000000000000001"/>
    <s v="5Y"/>
    <n v="3.49"/>
  </r>
  <r>
    <x v="1"/>
    <s v="2"/>
    <d v="2026-05-14T00:00:00"/>
    <s v="92320"/>
    <s v="21320"/>
    <s v=""/>
    <s v=""/>
    <s v="110927"/>
    <s v="110927"/>
    <s v="999999"/>
    <s v="XT258679159TS"/>
    <s v="N"/>
    <s v="Transport"/>
    <s v="N"/>
    <s v="S"/>
    <s v="NT"/>
    <n v="0.75"/>
    <s v="5Y"/>
    <n v="3.17"/>
  </r>
  <r>
    <x v="1"/>
    <s v="2"/>
    <d v="2026-05-15T00:00:00"/>
    <s v="39600"/>
    <s v="21320"/>
    <s v=""/>
    <s v=""/>
    <s v="108997"/>
    <s v="108997"/>
    <s v="999999"/>
    <s v="XT258690707TS"/>
    <s v="N"/>
    <s v="Transport"/>
    <s v="N"/>
    <s v="S"/>
    <s v="NR"/>
    <n v="0.2"/>
    <s v="5Y"/>
    <n v="3.07"/>
  </r>
  <r>
    <x v="1"/>
    <s v="2"/>
    <d v="2026-05-15T00:00:00"/>
    <s v="56490"/>
    <s v="21320"/>
    <s v=""/>
    <s v=""/>
    <s v="111870"/>
    <s v="111870"/>
    <s v="999999"/>
    <s v="XT258697183TS"/>
    <s v="N"/>
    <s v="Transport"/>
    <s v="N"/>
    <s v="S"/>
    <s v="NT"/>
    <n v="0.5"/>
    <s v="5Y"/>
    <n v="3.07"/>
  </r>
  <r>
    <x v="1"/>
    <s v="2"/>
    <d v="2026-05-15T00:00:00"/>
    <s v="76000"/>
    <s v="21320"/>
    <s v=""/>
    <s v=""/>
    <s v="109900"/>
    <s v="109900"/>
    <s v="999999"/>
    <s v="XT258708368TS"/>
    <s v="N"/>
    <s v="Transport"/>
    <s v="N"/>
    <s v="S"/>
    <s v="NT"/>
    <n v="0.06"/>
    <s v="5Y"/>
    <n v="3.07"/>
  </r>
  <r>
    <x v="1"/>
    <s v="2"/>
    <d v="2026-05-15T00:00:00"/>
    <s v="92700"/>
    <s v="21320"/>
    <s v=""/>
    <s v=""/>
    <s v="108191"/>
    <s v="108191"/>
    <s v="999999"/>
    <s v="XT258726185TS"/>
    <s v="N"/>
    <s v="Transport"/>
    <s v="N"/>
    <s v="S"/>
    <s v="NT"/>
    <n v="0.12"/>
    <s v="5Y"/>
    <n v="3.07"/>
  </r>
  <r>
    <x v="1"/>
    <s v="2"/>
    <d v="2026-05-15T00:00:00"/>
    <s v="29880"/>
    <s v="21320"/>
    <s v=""/>
    <s v=""/>
    <s v="111558"/>
    <s v="111558"/>
    <s v="999999"/>
    <s v="XT258734487TS"/>
    <s v="N"/>
    <s v="Transport"/>
    <s v="N"/>
    <s v="S"/>
    <s v="NT"/>
    <n v="0.9"/>
    <s v="5Y"/>
    <n v="3.17"/>
  </r>
  <r>
    <x v="1"/>
    <s v="2"/>
    <d v="2026-05-15T00:00:00"/>
    <s v="50530"/>
    <s v="21320"/>
    <s v=""/>
    <s v=""/>
    <s v="104843"/>
    <s v="104843"/>
    <s v="999999"/>
    <s v="XT258739379TS"/>
    <s v="N"/>
    <s v="Transport"/>
    <s v="N"/>
    <s v="S"/>
    <s v="NT"/>
    <n v="0.9"/>
    <s v="5Y"/>
    <n v="3.17"/>
  </r>
  <r>
    <x v="1"/>
    <s v="2"/>
    <d v="2026-05-15T00:00:00"/>
    <s v="75013"/>
    <s v="21320"/>
    <s v=""/>
    <s v=""/>
    <s v="111417"/>
    <s v="111417"/>
    <s v="999999"/>
    <s v="XT258743625TS"/>
    <s v="N"/>
    <s v="Transport"/>
    <s v="N"/>
    <s v="S"/>
    <s v="NT"/>
    <n v="0.09"/>
    <s v="5Y"/>
    <n v="3.07"/>
  </r>
  <r>
    <x v="1"/>
    <s v="2"/>
    <d v="2026-05-15T00:00:00"/>
    <s v="31330"/>
    <s v="21320"/>
    <s v=""/>
    <s v=""/>
    <s v="111879"/>
    <s v="111879"/>
    <s v="999999"/>
    <s v="XT258749685TS"/>
    <s v="N"/>
    <s v="Transport"/>
    <s v="N"/>
    <s v="S"/>
    <s v="NT"/>
    <n v="0.55000000000000004"/>
    <s v="5Y"/>
    <n v="3.17"/>
  </r>
  <r>
    <x v="1"/>
    <s v="2"/>
    <d v="2026-05-15T00:00:00"/>
    <s v="83910"/>
    <s v="21320"/>
    <s v=""/>
    <s v=""/>
    <s v="111479"/>
    <s v="111479"/>
    <s v="999999"/>
    <s v="XT258750343TS"/>
    <s v="N"/>
    <s v="Transport"/>
    <s v="N"/>
    <s v="S"/>
    <s v="NT"/>
    <n v="0.14000000000000001"/>
    <s v="5Y"/>
    <n v="3.07"/>
  </r>
  <r>
    <x v="1"/>
    <s v="2"/>
    <d v="2026-05-15T00:00:00"/>
    <s v="66300"/>
    <s v="21320"/>
    <s v=""/>
    <s v=""/>
    <s v="111616"/>
    <s v="111616"/>
    <s v="999999"/>
    <s v="XT258752653TS"/>
    <s v="N"/>
    <s v="Transport"/>
    <s v="N"/>
    <s v="S"/>
    <s v="NT"/>
    <n v="0.12"/>
    <s v="5Y"/>
    <n v="3.07"/>
  </r>
  <r>
    <x v="1"/>
    <s v="2"/>
    <d v="2026-05-15T00:00:00"/>
    <s v="85220"/>
    <s v="21320"/>
    <s v=""/>
    <s v=""/>
    <s v="111979"/>
    <s v="111979"/>
    <s v="999999"/>
    <s v="XT258755249TS"/>
    <s v="N"/>
    <s v="Transport"/>
    <s v="N"/>
    <s v="S"/>
    <s v="NT"/>
    <n v="0.59"/>
    <s v="5Y"/>
    <n v="3.17"/>
  </r>
  <r>
    <x v="1"/>
    <s v="2"/>
    <d v="2026-05-15T00:00:00"/>
    <s v="78630"/>
    <s v="21320"/>
    <s v=""/>
    <s v=""/>
    <s v="111648"/>
    <s v="111648"/>
    <s v="999999"/>
    <s v="XT258755751TS"/>
    <s v="N"/>
    <s v="Transport"/>
    <s v="N"/>
    <s v="S"/>
    <s v="NT"/>
    <n v="0.65"/>
    <s v="5Y"/>
    <n v="3.17"/>
  </r>
  <r>
    <x v="1"/>
    <s v="2"/>
    <d v="2026-05-15T00:00:00"/>
    <s v="50700"/>
    <s v="21320"/>
    <s v=""/>
    <s v=""/>
    <s v="112190"/>
    <s v="112190"/>
    <s v="999999"/>
    <s v="XT258756054TS"/>
    <s v="N"/>
    <s v="Transport"/>
    <s v="N"/>
    <s v="S"/>
    <s v="NT"/>
    <n v="0.6"/>
    <s v="5Y"/>
    <n v="3.17"/>
  </r>
  <r>
    <x v="1"/>
    <s v="2"/>
    <d v="2026-05-16T00:00:00"/>
    <s v="42210"/>
    <s v="21320"/>
    <s v=""/>
    <s v=""/>
    <s v="110857"/>
    <s v="110857"/>
    <s v="999999"/>
    <s v="XT258765475TS"/>
    <s v="N"/>
    <s v="Transport"/>
    <s v="N"/>
    <s v="S"/>
    <s v="NT"/>
    <n v="0.6"/>
    <s v="5Y"/>
    <n v="3.17"/>
  </r>
  <r>
    <x v="1"/>
    <s v="2"/>
    <d v="2026-05-16T00:00:00"/>
    <s v="35000"/>
    <s v="21320"/>
    <s v=""/>
    <s v=""/>
    <s v="111906"/>
    <s v="111906"/>
    <s v="999999"/>
    <s v="XT258767255TS"/>
    <s v="N"/>
    <s v="Transport"/>
    <s v="N"/>
    <s v="S"/>
    <s v="NT"/>
    <n v="0.38"/>
    <s v="5Y"/>
    <n v="3.07"/>
  </r>
  <r>
    <x v="1"/>
    <s v="2"/>
    <d v="2026-05-16T00:00:00"/>
    <s v="94400"/>
    <s v="21320"/>
    <s v=""/>
    <s v=""/>
    <s v="111153"/>
    <s v="111153"/>
    <s v="999999"/>
    <s v="XT258767803TS"/>
    <s v="N"/>
    <s v="Transport"/>
    <s v="N"/>
    <s v="S"/>
    <s v="NT"/>
    <n v="0.11"/>
    <s v="5Y"/>
    <n v="3.07"/>
  </r>
  <r>
    <x v="1"/>
    <s v="2"/>
    <d v="2026-05-16T00:00:00"/>
    <s v="39270"/>
    <s v="21320"/>
    <s v=""/>
    <s v=""/>
    <s v="111204"/>
    <s v="111204"/>
    <s v="999999"/>
    <s v="XT258773049TS"/>
    <s v="N"/>
    <s v="Transport"/>
    <s v="N"/>
    <s v="S"/>
    <s v="NR"/>
    <n v="1.2"/>
    <s v="5Y"/>
    <n v="3.49"/>
  </r>
  <r>
    <x v="1"/>
    <s v="2"/>
    <d v="2026-05-16T00:00:00"/>
    <s v="06000"/>
    <s v="21320"/>
    <s v=""/>
    <s v=""/>
    <s v="106616"/>
    <s v="106616"/>
    <s v="999999"/>
    <s v="XT258773653TS"/>
    <s v="N"/>
    <s v="Transport"/>
    <s v="N"/>
    <s v="S"/>
    <s v="NT"/>
    <n v="0.13"/>
    <s v="5Y"/>
    <n v="3.07"/>
  </r>
  <r>
    <x v="1"/>
    <s v="2"/>
    <d v="2026-05-16T00:00:00"/>
    <s v="77540"/>
    <s v="21320"/>
    <s v=""/>
    <s v=""/>
    <s v="111655"/>
    <s v="111655"/>
    <s v="999999"/>
    <s v="XT258774424TS"/>
    <s v="N"/>
    <s v="Transport"/>
    <s v="N"/>
    <s v="S"/>
    <s v="NT"/>
    <n v="0.43"/>
    <s v="5Y"/>
    <n v="3.07"/>
  </r>
  <r>
    <x v="1"/>
    <s v="2"/>
    <d v="2026-05-16T00:00:00"/>
    <s v="14123"/>
    <s v="21320"/>
    <s v=""/>
    <s v=""/>
    <s v="110793"/>
    <s v="110793"/>
    <s v="999999"/>
    <s v="XT258777350TS"/>
    <s v="N"/>
    <s v="Transport"/>
    <s v="N"/>
    <s v="S"/>
    <s v="NT"/>
    <n v="0.13"/>
    <s v="5Y"/>
    <n v="3.07"/>
  </r>
  <r>
    <x v="1"/>
    <s v="2"/>
    <d v="2026-05-16T00:00:00"/>
    <s v="75005"/>
    <s v="21320"/>
    <s v=""/>
    <s v=""/>
    <s v="110883"/>
    <s v="110883"/>
    <s v="999999"/>
    <s v="XT258780331TS"/>
    <s v="N"/>
    <s v="Transport"/>
    <s v="N"/>
    <s v="S"/>
    <s v="NT"/>
    <n v="0.12"/>
    <s v="5Y"/>
    <n v="3.07"/>
  </r>
  <r>
    <x v="1"/>
    <s v="2"/>
    <d v="2026-05-16T00:00:00"/>
    <s v="60310"/>
    <s v="21320"/>
    <s v=""/>
    <s v=""/>
    <s v="107600"/>
    <s v="107600"/>
    <s v="999999"/>
    <s v="XT258786952TS"/>
    <s v="N"/>
    <s v="Transport"/>
    <s v="N"/>
    <s v="S"/>
    <s v="NT"/>
    <n v="0.3"/>
    <s v="5Y"/>
    <n v="3.07"/>
  </r>
  <r>
    <x v="1"/>
    <s v="2"/>
    <d v="2026-05-16T00:00:00"/>
    <s v="59390"/>
    <s v="21320"/>
    <s v=""/>
    <s v=""/>
    <s v="112301"/>
    <s v="112301"/>
    <s v="999999"/>
    <s v="XT258787207TS"/>
    <s v="N"/>
    <s v="Transport"/>
    <s v="N"/>
    <s v="S"/>
    <s v="NT"/>
    <n v="0.14000000000000001"/>
    <s v="5Y"/>
    <n v="3.07"/>
  </r>
  <r>
    <x v="1"/>
    <s v="2"/>
    <d v="2026-05-16T00:00:00"/>
    <s v="69380"/>
    <s v="21320"/>
    <s v=""/>
    <s v=""/>
    <s v="112303"/>
    <s v="112303"/>
    <s v="999999"/>
    <s v="XT258788131TS"/>
    <s v="N"/>
    <s v="Transport"/>
    <s v="N"/>
    <s v="S"/>
    <s v="NT"/>
    <n v="0.8"/>
    <s v="5Y"/>
    <n v="3.17"/>
  </r>
  <r>
    <x v="1"/>
    <s v="2"/>
    <d v="2026-05-16T00:00:00"/>
    <s v="91000"/>
    <s v="21320"/>
    <s v=""/>
    <s v=""/>
    <s v="112476"/>
    <s v="112476"/>
    <s v="999999"/>
    <s v="XT258793732TS"/>
    <s v="N"/>
    <s v="Transport"/>
    <s v="N"/>
    <s v="S"/>
    <s v="NT"/>
    <n v="0.6"/>
    <s v="5Y"/>
    <n v="3.17"/>
  </r>
  <r>
    <x v="1"/>
    <s v="2"/>
    <d v="2026-05-16T00:00:00"/>
    <s v="01280"/>
    <s v="21320"/>
    <s v=""/>
    <s v=""/>
    <s v="110340"/>
    <s v="110340"/>
    <s v="999999"/>
    <s v="XT258798068TS"/>
    <s v="N"/>
    <s v="Transport"/>
    <s v="N"/>
    <s v="S"/>
    <s v="NT"/>
    <n v="0.4"/>
    <s v="5Y"/>
    <n v="3.07"/>
  </r>
  <r>
    <x v="1"/>
    <s v="2"/>
    <d v="2026-05-16T00:00:00"/>
    <s v="91330"/>
    <s v="21320"/>
    <s v=""/>
    <s v=""/>
    <s v="113000"/>
    <s v="113000"/>
    <s v="999999"/>
    <s v="XT258802187TS"/>
    <s v="N"/>
    <s v="Transport"/>
    <s v="N"/>
    <s v="S"/>
    <s v="NT"/>
    <n v="0.4"/>
    <s v="5Y"/>
    <n v="3.07"/>
  </r>
  <r>
    <x v="1"/>
    <s v="2"/>
    <d v="2026-05-16T00:00:00"/>
    <s v="44000"/>
    <s v="21320"/>
    <s v=""/>
    <s v=""/>
    <s v="111995"/>
    <s v="111995"/>
    <s v="999999"/>
    <s v="XT258809945TS"/>
    <s v="N"/>
    <s v="Transport"/>
    <s v="N"/>
    <s v="S"/>
    <s v="NT"/>
    <n v="0.33"/>
    <s v="5Y"/>
    <n v="3.07"/>
  </r>
  <r>
    <x v="1"/>
    <s v="2"/>
    <d v="2026-05-16T00:00:00"/>
    <s v="78100"/>
    <s v="21320"/>
    <s v=""/>
    <s v=""/>
    <s v="111267"/>
    <s v="111267"/>
    <s v="999999"/>
    <s v="XT258810206TS"/>
    <s v="N"/>
    <s v="Transport"/>
    <s v="N"/>
    <s v="S"/>
    <s v="NT"/>
    <n v="1.1000000000000001"/>
    <s v="5Y"/>
    <n v="3.49"/>
  </r>
  <r>
    <x v="1"/>
    <s v="2"/>
    <d v="2026-05-16T00:00:00"/>
    <s v="44500"/>
    <s v="21320"/>
    <s v=""/>
    <s v=""/>
    <s v="112214"/>
    <s v="112214"/>
    <s v="999999"/>
    <s v="XT258817116TS"/>
    <s v="N"/>
    <s v="Transport"/>
    <s v="N"/>
    <s v="S"/>
    <s v="NT"/>
    <n v="0.23"/>
    <s v="5Y"/>
    <n v="3.07"/>
  </r>
  <r>
    <x v="1"/>
    <s v="2"/>
    <d v="2026-05-16T00:00:00"/>
    <s v="29800"/>
    <s v="21320"/>
    <s v=""/>
    <s v=""/>
    <s v="109944"/>
    <s v="109944"/>
    <s v="999999"/>
    <s v="XT258823156TS"/>
    <s v="N"/>
    <s v="Transport"/>
    <s v="N"/>
    <s v="S"/>
    <s v="NT"/>
    <n v="0.11"/>
    <s v="5Y"/>
    <n v="3.07"/>
  </r>
  <r>
    <x v="1"/>
    <s v="2"/>
    <d v="2026-05-17T00:00:00"/>
    <s v="50100"/>
    <s v="21320"/>
    <s v=""/>
    <s v=""/>
    <s v="108845"/>
    <s v="108845"/>
    <s v="999999"/>
    <s v="XT258824960TS"/>
    <s v="N"/>
    <s v="Transport"/>
    <s v="N"/>
    <s v="S"/>
    <s v="NT"/>
    <n v="0.03"/>
    <s v="5Y"/>
    <n v="3.07"/>
  </r>
  <r>
    <x v="1"/>
    <s v="2"/>
    <d v="2026-05-17T00:00:00"/>
    <s v="19200"/>
    <s v="21320"/>
    <s v=""/>
    <s v=""/>
    <s v="111891"/>
    <s v="111891"/>
    <s v="999999"/>
    <s v="XT258829180TS"/>
    <s v="N"/>
    <s v="Transport"/>
    <s v="N"/>
    <s v="S"/>
    <s v="NT"/>
    <n v="0.75"/>
    <s v="5Y"/>
    <n v="3.17"/>
  </r>
  <r>
    <x v="1"/>
    <s v="2"/>
    <d v="2026-05-17T00:00:00"/>
    <s v="34980"/>
    <s v="21320"/>
    <s v=""/>
    <s v=""/>
    <s v="112394"/>
    <s v="112394"/>
    <s v="999999"/>
    <s v="XT258829366TS"/>
    <s v="N"/>
    <s v="Transport"/>
    <s v="N"/>
    <s v="S"/>
    <s v="NT"/>
    <n v="0.19"/>
    <s v="5Y"/>
    <n v="3.07"/>
  </r>
  <r>
    <x v="1"/>
    <s v="2"/>
    <d v="2026-05-17T00:00:00"/>
    <s v="63122"/>
    <s v="21320"/>
    <s v=""/>
    <s v=""/>
    <s v="110743"/>
    <s v="110743"/>
    <s v="999999"/>
    <s v="XT258837288TS"/>
    <s v="N"/>
    <s v="Transport"/>
    <s v="N"/>
    <s v="S"/>
    <s v="NT"/>
    <n v="1.6"/>
    <s v="5Y"/>
    <n v="3.49"/>
  </r>
  <r>
    <x v="1"/>
    <s v="2"/>
    <d v="2026-05-17T00:00:00"/>
    <s v="35000"/>
    <s v="21320"/>
    <s v=""/>
    <s v=""/>
    <s v="110576"/>
    <s v="110576"/>
    <s v="999999"/>
    <s v="XT258840344TS"/>
    <s v="N"/>
    <s v="Transport"/>
    <s v="N"/>
    <s v="S"/>
    <s v="NT"/>
    <n v="1"/>
    <s v="5Y"/>
    <n v="3.17"/>
  </r>
  <r>
    <x v="1"/>
    <s v="2"/>
    <d v="2026-05-17T00:00:00"/>
    <s v="35000"/>
    <s v="21320"/>
    <s v=""/>
    <s v=""/>
    <s v="112265"/>
    <s v="112265"/>
    <s v="999999"/>
    <s v="XT258844893TS"/>
    <s v="N"/>
    <s v="Transport"/>
    <s v="N"/>
    <s v="S"/>
    <s v="NT"/>
    <n v="1.4"/>
    <s v="5Y"/>
    <n v="3.49"/>
  </r>
  <r>
    <x v="1"/>
    <s v="2"/>
    <d v="2026-05-17T00:00:00"/>
    <s v="36000"/>
    <s v="21320"/>
    <s v=""/>
    <s v=""/>
    <s v="108419"/>
    <s v="108419"/>
    <s v="999999"/>
    <s v="XT258847648TS"/>
    <s v="N"/>
    <s v="Transport"/>
    <s v="N"/>
    <s v="S"/>
    <s v="NT"/>
    <n v="0.17"/>
    <s v="5Y"/>
    <n v="3.07"/>
  </r>
  <r>
    <x v="1"/>
    <s v="2"/>
    <d v="2026-05-17T00:00:00"/>
    <s v="60820"/>
    <s v="21320"/>
    <s v=""/>
    <s v=""/>
    <s v="111825"/>
    <s v="111825"/>
    <s v="999999"/>
    <s v="XT258851758TS"/>
    <s v="N"/>
    <s v="Transport"/>
    <s v="N"/>
    <s v="S"/>
    <s v="NT"/>
    <n v="0.22"/>
    <s v="5Y"/>
    <n v="3.07"/>
  </r>
  <r>
    <x v="1"/>
    <s v="2"/>
    <d v="2026-05-17T00:00:00"/>
    <s v="92400"/>
    <s v="21320"/>
    <s v=""/>
    <s v=""/>
    <s v="112486"/>
    <s v="112486"/>
    <s v="999999"/>
    <s v="XT258852585TS"/>
    <s v="N"/>
    <s v="Transport"/>
    <s v="N"/>
    <s v="S"/>
    <s v="NT"/>
    <n v="1.05"/>
    <s v="5Y"/>
    <n v="3.49"/>
  </r>
  <r>
    <x v="1"/>
    <s v="2"/>
    <d v="2026-05-17T00:00:00"/>
    <s v="38300"/>
    <s v="21320"/>
    <s v=""/>
    <s v=""/>
    <s v="110705"/>
    <s v="110705"/>
    <s v="999999"/>
    <s v="XT258853541TS"/>
    <s v="N"/>
    <s v="Transport"/>
    <s v="N"/>
    <s v="S"/>
    <s v="NT"/>
    <n v="0.02"/>
    <s v="5Y"/>
    <n v="3.07"/>
  </r>
  <r>
    <x v="1"/>
    <s v="2"/>
    <d v="2026-05-17T00:00:00"/>
    <s v="40990"/>
    <s v="21320"/>
    <s v=""/>
    <s v=""/>
    <s v="112201"/>
    <s v="112201"/>
    <s v="999999"/>
    <s v="XT258860803TS"/>
    <s v="N"/>
    <s v="Transport"/>
    <s v="N"/>
    <s v="S"/>
    <s v="NT"/>
    <n v="0.95"/>
    <s v="5Y"/>
    <n v="3.17"/>
  </r>
  <r>
    <x v="1"/>
    <s v="2"/>
    <d v="2026-05-17T00:00:00"/>
    <s v="71740"/>
    <s v="21320"/>
    <s v=""/>
    <s v=""/>
    <s v="109088"/>
    <s v="109088"/>
    <s v="999999"/>
    <s v="XT258861083TS"/>
    <s v="N"/>
    <s v="Transport"/>
    <s v="N"/>
    <s v="S"/>
    <s v="NR"/>
    <n v="0.7"/>
    <s v="5Y"/>
    <n v="3.17"/>
  </r>
  <r>
    <x v="1"/>
    <s v="2"/>
    <d v="2026-05-17T00:00:00"/>
    <s v="49124"/>
    <s v="21320"/>
    <s v=""/>
    <s v=""/>
    <s v="112509"/>
    <s v="112509"/>
    <s v="999999"/>
    <s v="XT258866298TS"/>
    <s v="N"/>
    <s v="Transport"/>
    <s v="N"/>
    <s v="S"/>
    <s v="NT"/>
    <n v="0.65"/>
    <s v="5Y"/>
    <n v="3.17"/>
  </r>
  <r>
    <x v="1"/>
    <s v="2"/>
    <d v="2026-05-17T00:00:00"/>
    <s v="29700"/>
    <s v="21320"/>
    <s v=""/>
    <s v=""/>
    <s v="111863"/>
    <s v="111863"/>
    <s v="999999"/>
    <s v="XT258876281TS"/>
    <s v="N"/>
    <s v="Transport"/>
    <s v="N"/>
    <s v="S"/>
    <s v="NT"/>
    <n v="0.9"/>
    <s v="5Y"/>
    <n v="3.17"/>
  </r>
  <r>
    <x v="1"/>
    <s v="2"/>
    <d v="2026-05-17T00:00:00"/>
    <s v="75019"/>
    <s v="21320"/>
    <s v=""/>
    <s v=""/>
    <s v="109052"/>
    <s v="109052"/>
    <s v="999999"/>
    <s v="XT258878906TS"/>
    <s v="N"/>
    <s v="Transport"/>
    <s v="N"/>
    <s v="S"/>
    <s v="NT"/>
    <n v="0.14000000000000001"/>
    <s v="5Y"/>
    <n v="3.07"/>
  </r>
  <r>
    <x v="1"/>
    <s v="2"/>
    <d v="2026-05-18T00:00:00"/>
    <s v="42330"/>
    <s v="21320"/>
    <s v=""/>
    <s v=""/>
    <s v="108711"/>
    <s v="108711"/>
    <s v="999999"/>
    <s v="XT258914461TS"/>
    <s v="N"/>
    <s v="Transport"/>
    <s v="N"/>
    <s v="S"/>
    <s v="NT"/>
    <n v="0.22"/>
    <s v="5Y"/>
    <n v="3.07"/>
  </r>
  <r>
    <x v="1"/>
    <s v="2"/>
    <d v="2026-05-18T00:00:00"/>
    <s v="84140"/>
    <s v="21320"/>
    <s v=""/>
    <s v=""/>
    <s v="106714"/>
    <s v="106714"/>
    <s v="999999"/>
    <s v="XT258926059TS"/>
    <s v="N"/>
    <s v="Transport"/>
    <s v="N"/>
    <s v="S"/>
    <s v="NT"/>
    <n v="0.9"/>
    <s v="5Y"/>
    <n v="3.17"/>
  </r>
  <r>
    <x v="1"/>
    <s v="2"/>
    <d v="2026-05-18T00:00:00"/>
    <s v="94700"/>
    <s v="21320"/>
    <s v=""/>
    <s v=""/>
    <s v="112728"/>
    <s v="112728"/>
    <s v="999999"/>
    <s v="XT258943406TS"/>
    <s v="N"/>
    <s v="Transport"/>
    <s v="N"/>
    <s v="S"/>
    <s v="NT"/>
    <n v="0.1"/>
    <s v="5Y"/>
    <n v="3.07"/>
  </r>
  <r>
    <x v="1"/>
    <s v="2"/>
    <d v="2026-05-18T00:00:00"/>
    <s v="84400"/>
    <s v="21320"/>
    <s v=""/>
    <s v=""/>
    <s v="110068"/>
    <s v="110068"/>
    <s v="999999"/>
    <s v="XT258946844TS"/>
    <s v="N"/>
    <s v="Transport"/>
    <s v="N"/>
    <s v="S"/>
    <s v="NT"/>
    <n v="0.75"/>
    <s v="5Y"/>
    <n v="3.17"/>
  </r>
  <r>
    <x v="1"/>
    <s v="2"/>
    <d v="2026-05-18T00:00:00"/>
    <s v="92110"/>
    <s v="21320"/>
    <s v=""/>
    <s v=""/>
    <s v="112677"/>
    <s v="112677"/>
    <s v="999999"/>
    <s v="XT258952014TS"/>
    <s v="N"/>
    <s v="Transport"/>
    <s v="N"/>
    <s v="S"/>
    <s v="NT"/>
    <n v="0.22"/>
    <s v="5Y"/>
    <n v="3.07"/>
  </r>
  <r>
    <x v="1"/>
    <s v="2"/>
    <d v="2026-05-18T00:00:00"/>
    <s v="69300"/>
    <s v="21320"/>
    <s v=""/>
    <s v=""/>
    <s v="111207"/>
    <s v="111207"/>
    <s v="999999"/>
    <s v="XT258965415TS"/>
    <s v="N"/>
    <s v="Transport"/>
    <s v="N"/>
    <s v="S"/>
    <s v="NT"/>
    <n v="0.38"/>
    <s v="5Y"/>
    <n v="3.07"/>
  </r>
  <r>
    <x v="1"/>
    <s v="2"/>
    <d v="2026-05-18T00:00:00"/>
    <s v="67310"/>
    <s v="21320"/>
    <s v=""/>
    <s v=""/>
    <s v="112270"/>
    <s v="112270"/>
    <s v="999999"/>
    <s v="XT258981404TS"/>
    <s v="N"/>
    <s v="Transport"/>
    <s v="N"/>
    <s v="S"/>
    <s v="NT"/>
    <n v="0.3"/>
    <s v="5Y"/>
    <n v="3.07"/>
  </r>
  <r>
    <x v="1"/>
    <s v="2"/>
    <d v="2026-05-18T00:00:00"/>
    <s v="38400"/>
    <s v="21320"/>
    <s v=""/>
    <s v=""/>
    <s v="110344"/>
    <s v="110344"/>
    <s v="999999"/>
    <s v="XT258990936TS"/>
    <s v="N"/>
    <s v="Transport"/>
    <s v="N"/>
    <s v="S"/>
    <s v="NT"/>
    <n v="0.21"/>
    <s v="5Y"/>
    <n v="3.07"/>
  </r>
  <r>
    <x v="1"/>
    <s v="2"/>
    <d v="2026-05-19T00:00:00"/>
    <s v="38280"/>
    <s v="21320"/>
    <s v=""/>
    <s v=""/>
    <s v="112209"/>
    <s v="112209"/>
    <s v="999999"/>
    <s v="XT259006057TS"/>
    <s v="N"/>
    <s v="Transport"/>
    <s v="N"/>
    <s v="S"/>
    <s v="NT"/>
    <n v="0.2"/>
    <s v="5Y"/>
    <n v="3.07"/>
  </r>
  <r>
    <x v="1"/>
    <s v="2"/>
    <d v="2026-05-19T00:00:00"/>
    <s v="92310"/>
    <s v="21320"/>
    <s v=""/>
    <s v=""/>
    <s v="112535"/>
    <s v="112535"/>
    <s v="999999"/>
    <s v="XT259007517TS"/>
    <s v="N"/>
    <s v="Transport"/>
    <s v="N"/>
    <s v="S"/>
    <s v="NT"/>
    <n v="0.3"/>
    <s v="5Y"/>
    <n v="3.07"/>
  </r>
  <r>
    <x v="1"/>
    <s v="2"/>
    <d v="2026-05-19T00:00:00"/>
    <s v="92310"/>
    <s v="21320"/>
    <s v=""/>
    <s v=""/>
    <s v="112535"/>
    <s v="112535"/>
    <s v="999999"/>
    <s v="XT259007517TS"/>
    <s v="N"/>
    <s v="Supplement Etiquette Non Conforme"/>
    <s v="N"/>
    <m/>
    <s v="NT"/>
    <n v="0"/>
    <s v="5Y"/>
    <n v="2"/>
  </r>
  <r>
    <x v="1"/>
    <s v="2"/>
    <d v="2026-05-19T00:00:00"/>
    <s v="69003"/>
    <s v="21320"/>
    <s v=""/>
    <s v=""/>
    <s v="111982"/>
    <s v="111982"/>
    <s v="999999"/>
    <s v="XT259010808TS"/>
    <s v="N"/>
    <s v="Transport"/>
    <s v="N"/>
    <s v="S"/>
    <s v="NT"/>
    <n v="0.7"/>
    <s v="5Y"/>
    <n v="3.17"/>
  </r>
  <r>
    <x v="1"/>
    <s v="2"/>
    <d v="2026-05-19T00:00:00"/>
    <s v="38110"/>
    <s v="21320"/>
    <s v=""/>
    <s v=""/>
    <s v="111708"/>
    <s v="111708"/>
    <s v="999999"/>
    <s v="XT259025538TS"/>
    <s v="N"/>
    <s v="Transport"/>
    <s v="N"/>
    <s v="S"/>
    <s v="NT"/>
    <n v="0.22"/>
    <s v="5Y"/>
    <n v="3.07"/>
  </r>
  <r>
    <x v="1"/>
    <s v="2"/>
    <d v="2026-05-19T00:00:00"/>
    <s v="89100"/>
    <s v="21320"/>
    <s v=""/>
    <s v=""/>
    <s v="112780"/>
    <s v="112780"/>
    <s v="999999"/>
    <s v="XT259052326TS"/>
    <s v="N"/>
    <s v="Transport"/>
    <s v="N"/>
    <s v="S"/>
    <s v="NR"/>
    <n v="0.5"/>
    <s v="5Y"/>
    <n v="3.07"/>
  </r>
  <r>
    <x v="1"/>
    <s v="2"/>
    <d v="2026-05-19T00:00:00"/>
    <s v="45000"/>
    <s v="21320"/>
    <s v=""/>
    <s v=""/>
    <s v="113541"/>
    <s v="113541"/>
    <s v="999999"/>
    <s v="XT259072192TS"/>
    <s v="N"/>
    <s v="Transport"/>
    <s v="N"/>
    <s v="S"/>
    <s v="NT"/>
    <n v="1.1000000000000001"/>
    <s v="5Y"/>
    <n v="3.49"/>
  </r>
  <r>
    <x v="1"/>
    <s v="2"/>
    <d v="2026-05-19T00:00:00"/>
    <s v="54190"/>
    <s v="21320"/>
    <s v=""/>
    <s v=""/>
    <s v="113378"/>
    <s v="113378"/>
    <s v="999999"/>
    <s v="XT259072918TS"/>
    <s v="N"/>
    <s v="Transport"/>
    <s v="N"/>
    <s v="S"/>
    <s v="NT"/>
    <n v="0.36"/>
    <s v="5Y"/>
    <n v="3.07"/>
  </r>
  <r>
    <x v="1"/>
    <s v="2"/>
    <d v="2026-05-20T00:00:00"/>
    <s v="35700"/>
    <s v="21320"/>
    <s v=""/>
    <s v=""/>
    <s v="112518"/>
    <s v="112518"/>
    <s v="999999"/>
    <s v="XT259109079TS"/>
    <s v="N"/>
    <s v="Transport"/>
    <s v="N"/>
    <s v="S"/>
    <s v="NT"/>
    <n v="0.26"/>
    <s v="5Y"/>
    <n v="3.07"/>
  </r>
  <r>
    <x v="1"/>
    <s v="2"/>
    <d v="2026-05-20T00:00:00"/>
    <s v="67300"/>
    <s v="21320"/>
    <s v=""/>
    <s v=""/>
    <s v="112802"/>
    <s v="112802"/>
    <s v="999999"/>
    <s v="XT259111846TS"/>
    <s v="N"/>
    <s v="Transport"/>
    <s v="N"/>
    <s v="S"/>
    <s v="NT"/>
    <n v="0.05"/>
    <s v="5Y"/>
    <n v="3.07"/>
  </r>
  <r>
    <x v="1"/>
    <s v="2"/>
    <d v="2026-05-20T00:00:00"/>
    <s v="92150"/>
    <s v="21320"/>
    <s v=""/>
    <s v=""/>
    <s v="109011"/>
    <s v="109011"/>
    <s v="999999"/>
    <s v="XT259112753TS"/>
    <s v="N"/>
    <s v="Transport"/>
    <s v="N"/>
    <s v="S"/>
    <s v="NT"/>
    <n v="0.62"/>
    <s v="5Y"/>
    <n v="3.17"/>
  </r>
  <r>
    <x v="1"/>
    <s v="2"/>
    <d v="2026-05-20T00:00:00"/>
    <s v="86300"/>
    <s v="21320"/>
    <s v=""/>
    <s v=""/>
    <s v="112593"/>
    <s v="112593"/>
    <s v="999999"/>
    <s v="XT259116525TS"/>
    <s v="N"/>
    <s v="Transport"/>
    <s v="N"/>
    <s v="S"/>
    <s v="NT"/>
    <n v="0.31"/>
    <s v="5Y"/>
    <n v="3.07"/>
  </r>
  <r>
    <x v="1"/>
    <s v="2"/>
    <d v="2026-05-20T00:00:00"/>
    <s v="92260"/>
    <s v="21320"/>
    <s v=""/>
    <s v=""/>
    <s v="112423"/>
    <s v="112423"/>
    <s v="999999"/>
    <s v="XT259116622TS"/>
    <s v="N"/>
    <s v="Transport"/>
    <s v="N"/>
    <s v="S"/>
    <s v="NT"/>
    <n v="0.75"/>
    <s v="5Y"/>
    <n v="3.17"/>
  </r>
  <r>
    <x v="1"/>
    <s v="2"/>
    <d v="2026-05-20T00:00:00"/>
    <s v="29200"/>
    <s v="21320"/>
    <s v=""/>
    <s v=""/>
    <s v="112542"/>
    <s v="112542"/>
    <s v="999999"/>
    <s v="XT259134127TS"/>
    <s v="N"/>
    <s v="Transport"/>
    <s v="N"/>
    <s v="S"/>
    <s v="NT"/>
    <n v="0.55000000000000004"/>
    <s v="5Y"/>
    <n v="3.17"/>
  </r>
  <r>
    <x v="1"/>
    <s v="2"/>
    <d v="2026-05-20T00:00:00"/>
    <s v="75116"/>
    <s v="21320"/>
    <s v=""/>
    <s v=""/>
    <s v="113590"/>
    <s v="113590"/>
    <s v="999999"/>
    <s v="XT259144053TS"/>
    <s v="N"/>
    <s v="Transport"/>
    <s v="N"/>
    <s v="S"/>
    <s v="NT"/>
    <n v="0.35"/>
    <s v="5Y"/>
    <n v="3.07"/>
  </r>
  <r>
    <x v="1"/>
    <s v="2"/>
    <d v="2026-05-20T00:00:00"/>
    <s v="08000"/>
    <s v="21320"/>
    <s v=""/>
    <s v=""/>
    <s v="113908"/>
    <s v="113908"/>
    <s v="999999"/>
    <s v="XT259161343TS"/>
    <s v="N"/>
    <s v="Transport"/>
    <s v="N"/>
    <s v="S"/>
    <s v="NT"/>
    <n v="0.09"/>
    <s v="5Y"/>
    <n v="3.07"/>
  </r>
  <r>
    <x v="1"/>
    <s v="2"/>
    <d v="2026-05-20T00:00:00"/>
    <s v="68220"/>
    <s v="21320"/>
    <s v=""/>
    <s v=""/>
    <s v="113673"/>
    <s v="113673"/>
    <s v="999999"/>
    <s v="XT259188540TS"/>
    <s v="N"/>
    <s v="Transport"/>
    <s v="N"/>
    <s v="S"/>
    <s v="NT"/>
    <n v="0.52"/>
    <s v="5Y"/>
    <n v="3.17"/>
  </r>
  <r>
    <x v="1"/>
    <s v="2"/>
    <d v="2026-05-20T00:00:00"/>
    <s v="74800"/>
    <s v="21320"/>
    <s v=""/>
    <s v=""/>
    <s v="113307"/>
    <s v="113307"/>
    <s v="999999"/>
    <s v="XT259188933TS"/>
    <s v="N"/>
    <s v="Transport"/>
    <s v="N"/>
    <s v="S"/>
    <s v="NT"/>
    <n v="0.05"/>
    <s v="5Y"/>
    <n v="3.07"/>
  </r>
  <r>
    <x v="1"/>
    <s v="2"/>
    <d v="2026-05-20T00:00:00"/>
    <s v="92300"/>
    <s v="21320"/>
    <s v=""/>
    <s v=""/>
    <s v="112870"/>
    <s v="112870"/>
    <s v="999999"/>
    <s v="XT259190248TS"/>
    <s v="N"/>
    <s v="Transport"/>
    <s v="N"/>
    <s v="S"/>
    <s v="NT"/>
    <n v="0.3"/>
    <s v="5Y"/>
    <n v="3.07"/>
  </r>
  <r>
    <x v="1"/>
    <s v="2"/>
    <d v="2026-05-21T00:00:00"/>
    <s v="07230"/>
    <s v="21320"/>
    <s v=""/>
    <s v=""/>
    <s v="113380"/>
    <s v="113380"/>
    <s v="999999"/>
    <s v="XT259195090TS"/>
    <s v="N"/>
    <s v="Transport"/>
    <s v="N"/>
    <s v="S"/>
    <s v="NT"/>
    <n v="1.25"/>
    <s v="5Y"/>
    <n v="3.49"/>
  </r>
  <r>
    <x v="1"/>
    <s v="2"/>
    <d v="2026-05-21T00:00:00"/>
    <s v="35700"/>
    <s v="21320"/>
    <s v=""/>
    <s v=""/>
    <s v="111355"/>
    <s v="111355"/>
    <s v="999999"/>
    <s v="XT259201983TS"/>
    <s v="N"/>
    <s v="Transport"/>
    <s v="N"/>
    <s v="S"/>
    <s v="NT"/>
    <n v="0.25"/>
    <s v="5Y"/>
    <n v="3.07"/>
  </r>
  <r>
    <x v="1"/>
    <s v="2"/>
    <d v="2026-05-21T00:00:00"/>
    <s v="92200"/>
    <s v="21320"/>
    <s v=""/>
    <s v=""/>
    <s v="112210"/>
    <s v="112210"/>
    <s v="999999"/>
    <s v="XT259205852TS"/>
    <s v="N"/>
    <s v="Transport"/>
    <s v="N"/>
    <s v="S"/>
    <s v="NT"/>
    <n v="0.34"/>
    <s v="5Y"/>
    <n v="3.07"/>
  </r>
  <r>
    <x v="1"/>
    <s v="2"/>
    <d v="2026-05-21T00:00:00"/>
    <s v="75014"/>
    <s v="21320"/>
    <s v=""/>
    <s v=""/>
    <s v="113705"/>
    <s v="113705"/>
    <s v="999999"/>
    <s v="XT259222325TS"/>
    <s v="N"/>
    <s v="Transport"/>
    <s v="N"/>
    <s v="S"/>
    <s v="NT"/>
    <n v="0.55000000000000004"/>
    <s v="5Y"/>
    <n v="3.17"/>
  </r>
  <r>
    <x v="1"/>
    <s v="2"/>
    <d v="2026-05-21T00:00:00"/>
    <s v="92600"/>
    <s v="21320"/>
    <s v=""/>
    <s v=""/>
    <s v="114001"/>
    <s v="114001"/>
    <s v="999999"/>
    <s v="XT259227053TS"/>
    <s v="N"/>
    <s v="Transport"/>
    <s v="N"/>
    <s v="S"/>
    <s v="NT"/>
    <n v="0.14000000000000001"/>
    <s v="5Y"/>
    <n v="3.07"/>
  </r>
  <r>
    <x v="1"/>
    <s v="2"/>
    <d v="2026-05-21T00:00:00"/>
    <s v="29800"/>
    <s v="21320"/>
    <s v=""/>
    <s v=""/>
    <s v="113002"/>
    <s v="113002"/>
    <s v="999999"/>
    <s v="XT259242254TS"/>
    <s v="N"/>
    <s v="Transport"/>
    <s v="N"/>
    <s v="S"/>
    <s v="NT"/>
    <n v="0.26"/>
    <s v="5Y"/>
    <n v="3.07"/>
  </r>
  <r>
    <x v="1"/>
    <s v="2"/>
    <d v="2026-05-21T00:00:00"/>
    <s v="44400"/>
    <s v="21320"/>
    <s v=""/>
    <s v=""/>
    <s v="113089"/>
    <s v="113089"/>
    <s v="999999"/>
    <s v="XT259243263TS"/>
    <s v="N"/>
    <s v="Transport"/>
    <s v="N"/>
    <s v="S"/>
    <s v="NT"/>
    <n v="0.64"/>
    <s v="5Y"/>
    <n v="3.17"/>
  </r>
  <r>
    <x v="1"/>
    <s v="2"/>
    <d v="2026-05-21T00:00:00"/>
    <s v="74300"/>
    <s v="21320"/>
    <s v=""/>
    <s v=""/>
    <s v="113785"/>
    <s v="113785"/>
    <s v="999999"/>
    <s v="XT259256015TS"/>
    <s v="N"/>
    <s v="Transport"/>
    <s v="N"/>
    <s v="S"/>
    <s v="NT"/>
    <n v="0.36"/>
    <s v="5Y"/>
    <n v="3.07"/>
  </r>
  <r>
    <x v="1"/>
    <s v="2"/>
    <d v="2026-05-21T00:00:00"/>
    <s v="65390"/>
    <s v="21320"/>
    <s v=""/>
    <s v=""/>
    <s v="113618"/>
    <s v="113618"/>
    <s v="999999"/>
    <s v="XT259260730TS"/>
    <s v="N"/>
    <s v="Transport"/>
    <s v="N"/>
    <s v="S"/>
    <s v="NT"/>
    <n v="0.19"/>
    <s v="5Y"/>
    <n v="3.07"/>
  </r>
  <r>
    <x v="1"/>
    <s v="2"/>
    <d v="2026-05-21T00:00:00"/>
    <s v="76520"/>
    <s v="21320"/>
    <s v=""/>
    <s v=""/>
    <s v="113273"/>
    <s v="113273"/>
    <s v="999999"/>
    <s v="XT259263135TS"/>
    <s v="N"/>
    <s v="Transport"/>
    <s v="N"/>
    <s v="S"/>
    <s v="NT"/>
    <n v="0.65"/>
    <s v="5Y"/>
    <n v="3.17"/>
  </r>
  <r>
    <x v="1"/>
    <s v="2"/>
    <d v="2026-05-21T00:00:00"/>
    <s v="83420"/>
    <s v="21320"/>
    <s v=""/>
    <s v=""/>
    <s v="113599"/>
    <s v="113599"/>
    <s v="999999"/>
    <s v="XT259263223TS"/>
    <s v="N"/>
    <s v="Transport"/>
    <s v="N"/>
    <s v="S"/>
    <s v="NT"/>
    <n v="0.23"/>
    <s v="5Y"/>
    <n v="3.07"/>
  </r>
  <r>
    <x v="1"/>
    <s v="2"/>
    <d v="2026-05-21T00:00:00"/>
    <s v="34410"/>
    <s v="21320"/>
    <s v=""/>
    <s v=""/>
    <s v="112400"/>
    <s v="112400"/>
    <s v="999999"/>
    <s v="XT259268305TS"/>
    <s v="N"/>
    <s v="Transport"/>
    <s v="N"/>
    <s v="S"/>
    <s v="NT"/>
    <n v="0.85"/>
    <s v="5Y"/>
    <n v="3.17"/>
  </r>
  <r>
    <x v="1"/>
    <s v="2"/>
    <d v="2026-05-21T00:00:00"/>
    <s v="75015"/>
    <s v="21320"/>
    <s v=""/>
    <s v=""/>
    <s v="113054"/>
    <s v="113054"/>
    <s v="999999"/>
    <s v="XT259276519TS"/>
    <s v="N"/>
    <s v="Transport"/>
    <s v="N"/>
    <s v="S"/>
    <s v="NT"/>
    <n v="0.37"/>
    <s v="5Y"/>
    <n v="3.07"/>
  </r>
  <r>
    <x v="1"/>
    <s v="2"/>
    <d v="2026-05-21T00:00:00"/>
    <s v="13013"/>
    <s v="21320"/>
    <s v=""/>
    <s v=""/>
    <s v="113425"/>
    <s v="113425"/>
    <s v="999999"/>
    <s v="XT259277029TS"/>
    <s v="N"/>
    <s v="Transport"/>
    <s v="N"/>
    <s v="S"/>
    <s v="NT"/>
    <n v="0.19"/>
    <s v="5Y"/>
    <n v="3.07"/>
  </r>
  <r>
    <x v="1"/>
    <s v="2"/>
    <d v="2026-05-21T00:00:00"/>
    <s v="95100"/>
    <s v="21320"/>
    <s v=""/>
    <s v=""/>
    <s v="113287"/>
    <s v="113287"/>
    <s v="999999"/>
    <s v="XT259281862TS"/>
    <s v="N"/>
    <s v="Transport"/>
    <s v="N"/>
    <s v="S"/>
    <s v="NT"/>
    <n v="1.1499999999999999"/>
    <s v="5Y"/>
    <n v="3.49"/>
  </r>
  <r>
    <x v="1"/>
    <s v="2"/>
    <d v="2026-05-21T00:00:00"/>
    <s v="83910"/>
    <s v="21320"/>
    <s v=""/>
    <s v=""/>
    <s v="113102"/>
    <s v="113102"/>
    <s v="999999"/>
    <s v="XT259290855TS"/>
    <s v="N"/>
    <s v="Transport"/>
    <s v="N"/>
    <s v="S"/>
    <s v="NT"/>
    <n v="0.4"/>
    <s v="5Y"/>
    <n v="3.07"/>
  </r>
  <r>
    <x v="1"/>
    <s v="2"/>
    <d v="2026-05-21T00:00:00"/>
    <s v="64800"/>
    <s v="21320"/>
    <s v=""/>
    <s v=""/>
    <s v="113923"/>
    <s v="113923"/>
    <s v="999999"/>
    <s v="XT259295535TS"/>
    <s v="N"/>
    <s v="Transport"/>
    <s v="N"/>
    <s v="S"/>
    <s v="NT"/>
    <n v="0.13"/>
    <s v="5Y"/>
    <n v="3.07"/>
  </r>
  <r>
    <x v="1"/>
    <s v="2"/>
    <d v="2026-05-22T00:00:00"/>
    <s v="12400"/>
    <s v="21320"/>
    <s v=""/>
    <s v=""/>
    <s v="113794"/>
    <s v="113794"/>
    <s v="999999"/>
    <s v="XT259302514TS"/>
    <s v="N"/>
    <s v="Transport"/>
    <s v="N"/>
    <s v="S"/>
    <s v="NT"/>
    <n v="0.11"/>
    <s v="5Y"/>
    <n v="3.07"/>
  </r>
  <r>
    <x v="1"/>
    <s v="2"/>
    <d v="2026-05-22T00:00:00"/>
    <s v="75004"/>
    <s v="21320"/>
    <s v=""/>
    <s v=""/>
    <s v="114189"/>
    <s v="114189"/>
    <s v="999999"/>
    <s v="XT259309693TS"/>
    <s v="N"/>
    <s v="Transport"/>
    <s v="N"/>
    <s v="S"/>
    <s v="NT"/>
    <n v="0.65"/>
    <s v="5Y"/>
    <n v="3.17"/>
  </r>
  <r>
    <x v="1"/>
    <s v="2"/>
    <d v="2026-05-22T00:00:00"/>
    <s v="42000"/>
    <s v="21320"/>
    <s v=""/>
    <s v=""/>
    <s v="110852"/>
    <s v="110852"/>
    <s v="999999"/>
    <s v="XT259316204TS"/>
    <s v="N"/>
    <s v="Transport"/>
    <s v="N"/>
    <s v="S"/>
    <s v="NT"/>
    <n v="0.5"/>
    <s v="5Y"/>
    <n v="3.07"/>
  </r>
  <r>
    <x v="1"/>
    <s v="2"/>
    <d v="2026-05-22T00:00:00"/>
    <s v="42153"/>
    <s v="21320"/>
    <s v=""/>
    <s v=""/>
    <s v="113001"/>
    <s v="113001"/>
    <s v="999999"/>
    <s v="XT259316575TS"/>
    <s v="N"/>
    <s v="Transport"/>
    <s v="N"/>
    <s v="S"/>
    <s v="NT"/>
    <n v="0.45"/>
    <s v="5Y"/>
    <n v="3.07"/>
  </r>
  <r>
    <x v="1"/>
    <s v="2"/>
    <d v="2026-05-22T00:00:00"/>
    <s v="40220"/>
    <s v="21320"/>
    <s v=""/>
    <s v=""/>
    <s v="109168"/>
    <s v="109168"/>
    <s v="999999"/>
    <s v="XT259321734TS"/>
    <s v="N"/>
    <s v="Transport"/>
    <s v="N"/>
    <s v="S"/>
    <s v="NT"/>
    <n v="0.75"/>
    <s v="5Y"/>
    <n v="3.17"/>
  </r>
  <r>
    <x v="1"/>
    <s v="2"/>
    <d v="2026-05-22T00:00:00"/>
    <s v="94340"/>
    <s v="21320"/>
    <s v=""/>
    <s v=""/>
    <s v="114352"/>
    <s v="114352"/>
    <s v="999999"/>
    <s v="XT259325223TS"/>
    <s v="N"/>
    <s v="Transport"/>
    <s v="N"/>
    <s v="S"/>
    <s v="NT"/>
    <n v="0.94"/>
    <s v="5Y"/>
    <n v="3.17"/>
  </r>
  <r>
    <x v="1"/>
    <s v="2"/>
    <d v="2026-05-22T00:00:00"/>
    <s v="31200"/>
    <s v="21320"/>
    <s v=""/>
    <s v=""/>
    <s v="113486"/>
    <s v="113486"/>
    <s v="999999"/>
    <s v="XT259342460TS"/>
    <s v="N"/>
    <s v="Transport"/>
    <s v="N"/>
    <s v="S"/>
    <s v="NT"/>
    <n v="0.5"/>
    <s v="5Y"/>
    <n v="3.07"/>
  </r>
  <r>
    <x v="1"/>
    <s v="2"/>
    <d v="2026-05-22T00:00:00"/>
    <s v="17137"/>
    <s v="21320"/>
    <s v=""/>
    <s v=""/>
    <s v="114025"/>
    <s v="114025"/>
    <s v="999999"/>
    <s v="XT259346152TS"/>
    <s v="N"/>
    <s v="Transport"/>
    <s v="N"/>
    <s v="S"/>
    <s v="NT"/>
    <n v="0.2"/>
    <s v="5Y"/>
    <n v="3.07"/>
  </r>
  <r>
    <x v="1"/>
    <s v="2"/>
    <d v="2026-05-22T00:00:00"/>
    <s v="49140"/>
    <s v="21320"/>
    <s v=""/>
    <s v=""/>
    <s v="113602"/>
    <s v="113602"/>
    <s v="999999"/>
    <s v="XT259346170TS"/>
    <s v="N"/>
    <s v="Transport"/>
    <s v="N"/>
    <s v="S"/>
    <s v="NT"/>
    <n v="7.0000000000000007E-2"/>
    <s v="5Y"/>
    <n v="3.07"/>
  </r>
  <r>
    <x v="1"/>
    <s v="2"/>
    <d v="2026-05-22T00:00:00"/>
    <s v="78800"/>
    <s v="21320"/>
    <s v=""/>
    <s v=""/>
    <s v="114192"/>
    <s v="114192"/>
    <s v="999999"/>
    <s v="XT259350072TS"/>
    <s v="N"/>
    <s v="Transport"/>
    <s v="N"/>
    <s v="S"/>
    <s v="NT"/>
    <n v="0.4"/>
    <s v="5Y"/>
    <n v="3.07"/>
  </r>
  <r>
    <x v="1"/>
    <s v="2"/>
    <d v="2026-05-22T00:00:00"/>
    <s v="95880"/>
    <s v="21320"/>
    <s v=""/>
    <s v=""/>
    <s v="112964"/>
    <s v="112964"/>
    <s v="999999"/>
    <s v="XT259360018TS"/>
    <s v="N"/>
    <s v="Transport"/>
    <s v="N"/>
    <s v="S"/>
    <s v="NT"/>
    <n v="0.11"/>
    <s v="5Y"/>
    <n v="3.07"/>
  </r>
  <r>
    <x v="1"/>
    <s v="2"/>
    <d v="2026-05-22T00:00:00"/>
    <s v="94200"/>
    <s v="21320"/>
    <s v=""/>
    <s v=""/>
    <s v="113398"/>
    <s v="113398"/>
    <s v="999999"/>
    <s v="XT259372064TS"/>
    <s v="N"/>
    <s v="Transport"/>
    <s v="N"/>
    <s v="S"/>
    <s v="NT"/>
    <n v="0.27"/>
    <s v="5Y"/>
    <n v="3.07"/>
  </r>
  <r>
    <x v="1"/>
    <s v="2"/>
    <d v="2026-05-23T00:00:00"/>
    <s v="75015"/>
    <s v="21320"/>
    <s v=""/>
    <s v=""/>
    <s v="114044"/>
    <s v="114044"/>
    <s v="999999"/>
    <s v="XT259397931TS"/>
    <s v="N"/>
    <s v="Transport"/>
    <s v="N"/>
    <s v="S"/>
    <s v="NT"/>
    <n v="0.1"/>
    <s v="5Y"/>
    <n v="3.07"/>
  </r>
  <r>
    <x v="1"/>
    <s v="2"/>
    <d v="2026-05-23T00:00:00"/>
    <s v="18000"/>
    <s v="21320"/>
    <s v=""/>
    <s v=""/>
    <s v="114345"/>
    <s v="114345"/>
    <s v="999999"/>
    <s v="XT259404080TS"/>
    <s v="N"/>
    <s v="Transport"/>
    <s v="N"/>
    <s v="S"/>
    <s v="NT"/>
    <n v="0.03"/>
    <s v="5Y"/>
    <n v="3.07"/>
  </r>
  <r>
    <x v="1"/>
    <s v="2"/>
    <d v="2026-05-23T00:00:00"/>
    <s v="25480"/>
    <s v="21320"/>
    <s v=""/>
    <s v=""/>
    <s v="114832"/>
    <s v="114832"/>
    <s v="999999"/>
    <s v="XT259407245TS"/>
    <s v="N"/>
    <s v="Transport"/>
    <s v="N"/>
    <s v="S"/>
    <s v="NT"/>
    <n v="0.52"/>
    <s v="5Y"/>
    <n v="3.17"/>
  </r>
  <r>
    <x v="1"/>
    <s v="2"/>
    <d v="2026-05-23T00:00:00"/>
    <s v="91600"/>
    <s v="21320"/>
    <s v=""/>
    <s v=""/>
    <s v="111719"/>
    <s v="111719"/>
    <s v="999999"/>
    <s v="XT259415935TS"/>
    <s v="N"/>
    <s v="Transport"/>
    <s v="N"/>
    <s v="S"/>
    <s v="NT"/>
    <n v="0.22"/>
    <s v="5Y"/>
    <n v="3.07"/>
  </r>
  <r>
    <x v="1"/>
    <s v="2"/>
    <d v="2026-05-23T00:00:00"/>
    <s v="21121"/>
    <s v="21320"/>
    <s v=""/>
    <s v=""/>
    <s v="113483"/>
    <s v="113483"/>
    <s v="999999"/>
    <s v="XT259424985TS"/>
    <s v="N"/>
    <s v="Transport"/>
    <s v="N"/>
    <s v="S"/>
    <s v="ND"/>
    <n v="0.31"/>
    <s v="5Y"/>
    <n v="3.07"/>
  </r>
  <r>
    <x v="1"/>
    <s v="2"/>
    <d v="2026-05-23T00:00:00"/>
    <s v="13170"/>
    <s v="21320"/>
    <s v=""/>
    <s v=""/>
    <s v="113605"/>
    <s v="113605"/>
    <s v="999999"/>
    <s v="XT259426995TS"/>
    <s v="N"/>
    <s v="Transport"/>
    <s v="N"/>
    <s v="S"/>
    <s v="NT"/>
    <n v="0.15"/>
    <s v="5Y"/>
    <n v="3.07"/>
  </r>
  <r>
    <x v="1"/>
    <s v="2"/>
    <d v="2026-05-23T00:00:00"/>
    <s v="13170"/>
    <s v="21320"/>
    <s v=""/>
    <s v=""/>
    <s v="113605"/>
    <s v="113605"/>
    <s v="999999"/>
    <s v="XT259429855TS"/>
    <s v="N"/>
    <s v="Transport"/>
    <s v="N"/>
    <s v="S"/>
    <s v="NT"/>
    <n v="0.22"/>
    <s v="5Y"/>
    <n v="3.07"/>
  </r>
  <r>
    <x v="1"/>
    <s v="2"/>
    <d v="2026-05-24T00:00:00"/>
    <s v="92120"/>
    <s v="21320"/>
    <s v=""/>
    <s v=""/>
    <s v="111112"/>
    <s v="111112"/>
    <s v="999999"/>
    <s v="XT259446266TS"/>
    <s v="N"/>
    <s v="Transport"/>
    <s v="N"/>
    <s v="S"/>
    <s v="NT"/>
    <n v="0.11"/>
    <s v="5Y"/>
    <n v="3.07"/>
  </r>
  <r>
    <x v="1"/>
    <s v="2"/>
    <d v="2026-05-24T00:00:00"/>
    <s v="93800"/>
    <s v="21320"/>
    <s v=""/>
    <s v=""/>
    <s v="112285"/>
    <s v="112285"/>
    <s v="999999"/>
    <s v="XT259446371TS"/>
    <s v="N"/>
    <s v="Transport"/>
    <s v="N"/>
    <s v="S"/>
    <s v="NT"/>
    <n v="0.56000000000000005"/>
    <s v="5Y"/>
    <n v="3.17"/>
  </r>
  <r>
    <x v="1"/>
    <s v="2"/>
    <d v="2026-05-24T00:00:00"/>
    <s v="44700"/>
    <s v="21320"/>
    <s v=""/>
    <s v=""/>
    <s v="113731"/>
    <s v="113731"/>
    <s v="999999"/>
    <s v="XT259448488TS"/>
    <s v="N"/>
    <s v="Transport"/>
    <s v="N"/>
    <s v="S"/>
    <s v="NT"/>
    <n v="0.17"/>
    <s v="5Y"/>
    <n v="3.07"/>
  </r>
  <r>
    <x v="1"/>
    <s v="2"/>
    <d v="2026-05-24T00:00:00"/>
    <s v="56000"/>
    <s v="21320"/>
    <s v=""/>
    <s v=""/>
    <s v="112739"/>
    <s v="112739"/>
    <s v="999999"/>
    <s v="XT259453369TS"/>
    <s v="N"/>
    <s v="Transport"/>
    <s v="N"/>
    <s v="S"/>
    <s v="NT"/>
    <n v="0.55000000000000004"/>
    <s v="5Y"/>
    <n v="3.17"/>
  </r>
  <r>
    <x v="1"/>
    <s v="2"/>
    <d v="2026-05-24T00:00:00"/>
    <s v="49000"/>
    <s v="21320"/>
    <s v=""/>
    <s v=""/>
    <s v="110217"/>
    <s v="110217"/>
    <s v="999999"/>
    <s v="XT259459928TS"/>
    <s v="N"/>
    <s v="Transport"/>
    <s v="N"/>
    <s v="S"/>
    <s v="NT"/>
    <n v="1.5"/>
    <s v="5Y"/>
    <n v="3.49"/>
  </r>
  <r>
    <x v="1"/>
    <s v="2"/>
    <d v="2026-05-24T00:00:00"/>
    <s v="91230"/>
    <s v="21320"/>
    <s v=""/>
    <s v=""/>
    <s v="113572"/>
    <s v="113572"/>
    <s v="999999"/>
    <s v="XT259466331TS"/>
    <s v="N"/>
    <s v="Transport"/>
    <s v="N"/>
    <s v="S"/>
    <s v="NT"/>
    <n v="0.26"/>
    <s v="5Y"/>
    <n v="3.07"/>
  </r>
  <r>
    <x v="1"/>
    <s v="2"/>
    <d v="2026-05-24T00:00:00"/>
    <s v="95550"/>
    <s v="21320"/>
    <s v=""/>
    <s v=""/>
    <s v="112545"/>
    <s v="112545"/>
    <s v="999999"/>
    <s v="XT259468301TS"/>
    <s v="N"/>
    <s v="Transport"/>
    <s v="N"/>
    <s v="S"/>
    <s v="NT"/>
    <n v="0.48"/>
    <s v="5Y"/>
    <n v="3.07"/>
  </r>
  <r>
    <x v="1"/>
    <s v="2"/>
    <d v="2026-05-24T00:00:00"/>
    <s v="07200"/>
    <s v="21320"/>
    <s v=""/>
    <s v=""/>
    <s v="112122"/>
    <s v="112122"/>
    <s v="999999"/>
    <s v="XT259468553TS"/>
    <s v="N"/>
    <s v="Transport"/>
    <s v="N"/>
    <s v="S"/>
    <s v="NT"/>
    <n v="0.2"/>
    <s v="5Y"/>
    <n v="3.07"/>
  </r>
  <r>
    <x v="1"/>
    <s v="2"/>
    <d v="2026-05-25T00:00:00"/>
    <s v="13012"/>
    <s v="21320"/>
    <s v=""/>
    <s v=""/>
    <s v="113161"/>
    <s v="113161"/>
    <s v="999999"/>
    <s v="XT259484281TS"/>
    <s v="N"/>
    <s v="Transport"/>
    <s v="N"/>
    <s v="S"/>
    <s v="NT"/>
    <n v="0.09"/>
    <s v="5Y"/>
    <n v="3.07"/>
  </r>
  <r>
    <x v="1"/>
    <s v="2"/>
    <d v="2026-05-25T00:00:00"/>
    <s v="34980"/>
    <s v="21320"/>
    <s v=""/>
    <s v=""/>
    <s v="113008"/>
    <s v="113008"/>
    <s v="999999"/>
    <s v="XT259490619TS"/>
    <s v="N"/>
    <s v="Transport"/>
    <s v="N"/>
    <s v="S"/>
    <s v="NT"/>
    <n v="0.26"/>
    <s v="5Y"/>
    <n v="3.07"/>
  </r>
  <r>
    <x v="1"/>
    <s v="2"/>
    <d v="2026-05-25T00:00:00"/>
    <s v="75015"/>
    <s v="21320"/>
    <s v=""/>
    <s v=""/>
    <s v="114505"/>
    <s v="114505"/>
    <s v="999999"/>
    <s v="XT259495647TS"/>
    <s v="N"/>
    <s v="Transport"/>
    <s v="N"/>
    <s v="S"/>
    <s v="NT"/>
    <n v="0.03"/>
    <s v="5Y"/>
    <n v="3.07"/>
  </r>
  <r>
    <x v="1"/>
    <s v="2"/>
    <d v="2026-05-25T00:00:00"/>
    <s v="17137"/>
    <s v="21320"/>
    <s v=""/>
    <s v=""/>
    <s v="114037"/>
    <s v="114037"/>
    <s v="999999"/>
    <s v="XT259499808TS"/>
    <s v="N"/>
    <s v="Transport"/>
    <s v="N"/>
    <s v="S"/>
    <s v="NT"/>
    <n v="0.11"/>
    <s v="5Y"/>
    <n v="3.07"/>
  </r>
  <r>
    <x v="1"/>
    <s v="2"/>
    <d v="2026-05-25T00:00:00"/>
    <s v="92430"/>
    <s v="21320"/>
    <s v=""/>
    <s v=""/>
    <s v="114755"/>
    <s v="114755"/>
    <s v="999999"/>
    <s v="XT259502881TS"/>
    <s v="N"/>
    <s v="Transport"/>
    <s v="N"/>
    <s v="S"/>
    <s v="NT"/>
    <n v="0.53"/>
    <s v="5Y"/>
    <n v="3.17"/>
  </r>
  <r>
    <x v="1"/>
    <s v="2"/>
    <d v="2026-05-25T00:00:00"/>
    <s v="31160"/>
    <s v="21320"/>
    <s v=""/>
    <s v=""/>
    <s v="114327"/>
    <s v="114327"/>
    <s v="999999"/>
    <s v="XT259504321TS"/>
    <s v="N"/>
    <s v="Transport"/>
    <s v="N"/>
    <s v="S"/>
    <s v="NT"/>
    <n v="0.13"/>
    <s v="5Y"/>
    <n v="3.07"/>
  </r>
  <r>
    <x v="1"/>
    <s v="2"/>
    <d v="2026-05-25T00:00:00"/>
    <s v="64000"/>
    <s v="21320"/>
    <s v=""/>
    <s v=""/>
    <s v="112626"/>
    <s v="112626"/>
    <s v="999999"/>
    <s v="XT259508297TS"/>
    <s v="N"/>
    <s v="Transport"/>
    <s v="N"/>
    <s v="S"/>
    <s v="NT"/>
    <n v="0.04"/>
    <s v="5Y"/>
    <n v="3.07"/>
  </r>
  <r>
    <x v="1"/>
    <s v="2"/>
    <d v="2026-05-25T00:00:00"/>
    <s v="34090"/>
    <s v="21320"/>
    <s v=""/>
    <s v=""/>
    <s v="112959"/>
    <s v="112959"/>
    <s v="999999"/>
    <s v="XT259517546TS"/>
    <s v="N"/>
    <s v="Transport"/>
    <s v="N"/>
    <s v="S"/>
    <s v="NT"/>
    <n v="0.59"/>
    <s v="5Y"/>
    <n v="3.17"/>
  </r>
  <r>
    <x v="1"/>
    <s v="2"/>
    <d v="2026-05-25T00:00:00"/>
    <s v="78000"/>
    <s v="21320"/>
    <s v=""/>
    <s v=""/>
    <s v="114094"/>
    <s v="114094"/>
    <s v="999999"/>
    <s v="XT259517886TS"/>
    <s v="N"/>
    <s v="Transport"/>
    <s v="N"/>
    <s v="S"/>
    <s v="NT"/>
    <n v="0.28999999999999998"/>
    <s v="5Y"/>
    <n v="3.07"/>
  </r>
  <r>
    <x v="1"/>
    <s v="2"/>
    <d v="2026-05-25T00:00:00"/>
    <s v="44980"/>
    <s v="21320"/>
    <s v=""/>
    <s v=""/>
    <s v="112740"/>
    <s v="112740"/>
    <s v="999999"/>
    <s v="XT259526123TS"/>
    <s v="N"/>
    <s v="Transport"/>
    <s v="N"/>
    <s v="S"/>
    <s v="NT"/>
    <n v="0.34"/>
    <s v="5Y"/>
    <n v="3.07"/>
  </r>
  <r>
    <x v="1"/>
    <s v="2"/>
    <d v="2026-05-25T00:00:00"/>
    <s v="78100"/>
    <s v="21320"/>
    <s v=""/>
    <s v=""/>
    <s v="113407"/>
    <s v="113407"/>
    <s v="999999"/>
    <s v="XT259530030TS"/>
    <s v="N"/>
    <s v="Transport"/>
    <s v="N"/>
    <s v="S"/>
    <s v="NT"/>
    <n v="0.28000000000000003"/>
    <s v="5Y"/>
    <n v="3.07"/>
  </r>
  <r>
    <x v="1"/>
    <s v="2"/>
    <d v="2026-05-25T00:00:00"/>
    <s v="60200"/>
    <s v="21320"/>
    <s v=""/>
    <s v=""/>
    <s v="111109"/>
    <s v="111109"/>
    <s v="999999"/>
    <s v="XT259530975TS"/>
    <s v="N"/>
    <s v="Transport"/>
    <s v="N"/>
    <s v="S"/>
    <s v="NT"/>
    <n v="0.21"/>
    <s v="5Y"/>
    <n v="3.07"/>
  </r>
  <r>
    <x v="1"/>
    <s v="2"/>
    <d v="2026-05-25T00:00:00"/>
    <s v="26300"/>
    <s v="21320"/>
    <s v=""/>
    <s v=""/>
    <s v="110775"/>
    <s v="110775"/>
    <s v="999999"/>
    <s v="XT259535791TS"/>
    <s v="N"/>
    <s v="Transport"/>
    <s v="N"/>
    <s v="S"/>
    <s v="NT"/>
    <n v="0.85"/>
    <s v="5Y"/>
    <n v="3.17"/>
  </r>
  <r>
    <x v="1"/>
    <s v="2"/>
    <d v="2026-05-25T00:00:00"/>
    <s v="72540"/>
    <s v="21320"/>
    <s v=""/>
    <s v=""/>
    <s v="112028"/>
    <s v="112028"/>
    <s v="999999"/>
    <s v="XT259537832TS"/>
    <s v="N"/>
    <s v="Transport"/>
    <s v="N"/>
    <s v="S"/>
    <s v="NT"/>
    <n v="0.35"/>
    <s v="5Y"/>
    <n v="3.07"/>
  </r>
  <r>
    <x v="1"/>
    <s v="2"/>
    <d v="2026-05-26T00:00:00"/>
    <s v="57530"/>
    <s v="21320"/>
    <s v=""/>
    <s v=""/>
    <s v="112971"/>
    <s v="112971"/>
    <s v="999999"/>
    <s v="XT259565688TS"/>
    <s v="N"/>
    <s v="Transport"/>
    <s v="N"/>
    <s v="S"/>
    <s v="NT"/>
    <n v="0.13"/>
    <s v="5Y"/>
    <n v="3.07"/>
  </r>
  <r>
    <x v="1"/>
    <s v="2"/>
    <d v="2026-05-26T00:00:00"/>
    <s v="74420"/>
    <s v="21320"/>
    <s v=""/>
    <s v=""/>
    <s v="110092"/>
    <s v="110092"/>
    <s v="999999"/>
    <s v="XT259567613TS"/>
    <s v="N"/>
    <s v="Transport"/>
    <s v="N"/>
    <s v="S"/>
    <s v="NT"/>
    <n v="0.18"/>
    <s v="5Y"/>
    <n v="3.07"/>
  </r>
  <r>
    <x v="1"/>
    <s v="2"/>
    <d v="2026-05-26T00:00:00"/>
    <s v="14530"/>
    <s v="21320"/>
    <s v=""/>
    <s v=""/>
    <s v="114245"/>
    <s v="114245"/>
    <s v="999999"/>
    <s v="XT259570303TS"/>
    <s v="N"/>
    <s v="Transport"/>
    <s v="N"/>
    <s v="S"/>
    <s v="NT"/>
    <n v="0.2"/>
    <s v="5Y"/>
    <n v="3.07"/>
  </r>
  <r>
    <x v="1"/>
    <s v="2"/>
    <d v="2026-05-26T00:00:00"/>
    <s v="69500"/>
    <s v="21320"/>
    <s v=""/>
    <s v=""/>
    <s v="115012"/>
    <s v="115012"/>
    <s v="999999"/>
    <s v="XT259579951TS"/>
    <s v="N"/>
    <s v="Transport"/>
    <s v="N"/>
    <s v="S"/>
    <s v="NT"/>
    <n v="0.6"/>
    <s v="5Y"/>
    <n v="3.17"/>
  </r>
  <r>
    <x v="1"/>
    <s v="2"/>
    <d v="2026-05-26T00:00:00"/>
    <s v="93700"/>
    <s v="21320"/>
    <s v=""/>
    <s v=""/>
    <s v="113006"/>
    <s v="113006"/>
    <s v="999999"/>
    <s v="XT259580433TS"/>
    <s v="N"/>
    <s v="Transport"/>
    <s v="N"/>
    <s v="S"/>
    <s v="NT"/>
    <n v="1.05"/>
    <s v="5Y"/>
    <n v="3.49"/>
  </r>
  <r>
    <x v="1"/>
    <s v="2"/>
    <d v="2026-05-26T00:00:00"/>
    <s v="37000"/>
    <s v="21320"/>
    <s v=""/>
    <s v=""/>
    <s v="114665"/>
    <s v="114665"/>
    <s v="999999"/>
    <s v="XT259590807TS"/>
    <s v="N"/>
    <s v="Transport"/>
    <s v="N"/>
    <s v="S"/>
    <s v="NT"/>
    <n v="0.24"/>
    <s v="5Y"/>
    <n v="3.07"/>
  </r>
  <r>
    <x v="1"/>
    <s v="2"/>
    <d v="2026-05-26T00:00:00"/>
    <s v="64110"/>
    <s v="21320"/>
    <s v=""/>
    <s v=""/>
    <s v="113100"/>
    <s v="113100"/>
    <s v="999999"/>
    <s v="XT259598638TS"/>
    <s v="N"/>
    <s v="Transport"/>
    <s v="N"/>
    <s v="S"/>
    <s v="NT"/>
    <n v="0.23"/>
    <s v="5Y"/>
    <n v="3.07"/>
  </r>
  <r>
    <x v="1"/>
    <s v="2"/>
    <d v="2026-05-26T00:00:00"/>
    <s v="37550"/>
    <s v="21320"/>
    <s v=""/>
    <s v=""/>
    <s v="114389"/>
    <s v="114389"/>
    <s v="999999"/>
    <s v="XT259603240TS"/>
    <s v="N"/>
    <s v="Transport"/>
    <s v="N"/>
    <s v="S"/>
    <s v="NT"/>
    <n v="0.19"/>
    <s v="5Y"/>
    <n v="3.07"/>
  </r>
  <r>
    <x v="1"/>
    <s v="2"/>
    <d v="2026-05-26T00:00:00"/>
    <s v="49100"/>
    <s v="21320"/>
    <s v=""/>
    <s v=""/>
    <s v="114417"/>
    <s v="114417"/>
    <s v="999999"/>
    <s v="XT259611453TS"/>
    <s v="N"/>
    <s v="Transport"/>
    <s v="N"/>
    <s v="S"/>
    <s v="NT"/>
    <n v="1.75"/>
    <s v="5Y"/>
    <n v="3.49"/>
  </r>
  <r>
    <x v="1"/>
    <s v="2"/>
    <d v="2026-05-26T00:00:00"/>
    <s v="74300"/>
    <s v="21320"/>
    <s v=""/>
    <s v=""/>
    <s v="114688"/>
    <s v="114688"/>
    <s v="999999"/>
    <s v="XT259615129TS"/>
    <s v="N"/>
    <s v="Transport"/>
    <s v="N"/>
    <s v="S"/>
    <s v="NT"/>
    <n v="0.25"/>
    <s v="5Y"/>
    <n v="3.07"/>
  </r>
  <r>
    <x v="1"/>
    <s v="2"/>
    <d v="2026-05-26T00:00:00"/>
    <s v="54980"/>
    <s v="21320"/>
    <s v=""/>
    <s v=""/>
    <s v="113324"/>
    <s v="113324"/>
    <s v="999999"/>
    <s v="XT259615764TS"/>
    <s v="N"/>
    <s v="Transport"/>
    <s v="N"/>
    <s v="S"/>
    <s v="NT"/>
    <n v="0.23"/>
    <s v="5Y"/>
    <n v="3.07"/>
  </r>
  <r>
    <x v="1"/>
    <s v="2"/>
    <d v="2026-05-26T00:00:00"/>
    <s v="75012"/>
    <s v="21320"/>
    <s v=""/>
    <s v=""/>
    <s v="113955"/>
    <s v="113955"/>
    <s v="999999"/>
    <s v="XT259616138TS"/>
    <s v="N"/>
    <s v="Transport"/>
    <s v="N"/>
    <s v="S"/>
    <s v="NT"/>
    <n v="0.45"/>
    <s v="5Y"/>
    <n v="3.07"/>
  </r>
  <r>
    <x v="1"/>
    <s v="2"/>
    <d v="2026-05-26T00:00:00"/>
    <s v="79000"/>
    <s v="21320"/>
    <s v=""/>
    <s v=""/>
    <s v="114463"/>
    <s v="114463"/>
    <s v="999999"/>
    <s v="XT259619911TS"/>
    <s v="N"/>
    <s v="Transport"/>
    <s v="N"/>
    <s v="S"/>
    <s v="NT"/>
    <n v="0.2"/>
    <s v="5Y"/>
    <n v="3.07"/>
  </r>
  <r>
    <x v="1"/>
    <s v="2"/>
    <d v="2026-05-27T00:00:00"/>
    <s v="86210"/>
    <s v="21320"/>
    <s v=""/>
    <s v=""/>
    <s v="113721"/>
    <s v="113721"/>
    <s v="999999"/>
    <s v="XT259635208TS"/>
    <s v="N"/>
    <s v="Transport"/>
    <s v="N"/>
    <s v="S"/>
    <s v="NT"/>
    <n v="0.8"/>
    <s v="5Y"/>
    <n v="3.17"/>
  </r>
  <r>
    <x v="1"/>
    <s v="2"/>
    <d v="2026-05-27T00:00:00"/>
    <s v="66690"/>
    <s v="21320"/>
    <s v=""/>
    <s v=""/>
    <s v="114651"/>
    <s v="114651"/>
    <s v="999999"/>
    <s v="XT259643765TS"/>
    <s v="N"/>
    <s v="Transport"/>
    <s v="N"/>
    <s v="S"/>
    <s v="NT"/>
    <n v="0.8"/>
    <s v="5Y"/>
    <n v="3.17"/>
  </r>
  <r>
    <x v="1"/>
    <s v="2"/>
    <d v="2026-05-27T00:00:00"/>
    <s v="75013"/>
    <s v="21320"/>
    <s v=""/>
    <s v=""/>
    <s v="104262"/>
    <s v="104262"/>
    <s v="999999"/>
    <s v="XT259649754TS"/>
    <s v="N"/>
    <s v="Transport"/>
    <s v="N"/>
    <s v="S"/>
    <s v="NT"/>
    <n v="0.54"/>
    <s v="5Y"/>
    <n v="3.17"/>
  </r>
  <r>
    <x v="1"/>
    <s v="2"/>
    <d v="2026-05-27T00:00:00"/>
    <s v="22590"/>
    <s v="21320"/>
    <s v=""/>
    <s v=""/>
    <s v="115854"/>
    <s v="115854"/>
    <s v="999999"/>
    <s v="XT259668563TS"/>
    <s v="N"/>
    <s v="Transport"/>
    <s v="N"/>
    <s v="S"/>
    <s v="NT"/>
    <n v="0.11"/>
    <s v="5Y"/>
    <n v="3.07"/>
  </r>
  <r>
    <x v="1"/>
    <s v="2"/>
    <d v="2026-05-27T00:00:00"/>
    <s v="30000"/>
    <s v="21320"/>
    <s v=""/>
    <s v=""/>
    <s v="114664"/>
    <s v="114664"/>
    <s v="999999"/>
    <s v="XT259670672TS"/>
    <s v="N"/>
    <s v="Transport"/>
    <s v="N"/>
    <s v="S"/>
    <s v="NT"/>
    <n v="0.18"/>
    <s v="5Y"/>
    <n v="3.07"/>
  </r>
  <r>
    <x v="1"/>
    <s v="2"/>
    <d v="2026-05-27T00:00:00"/>
    <s v="59242"/>
    <s v="21320"/>
    <s v=""/>
    <s v=""/>
    <s v="115181"/>
    <s v="115181"/>
    <s v="999999"/>
    <s v="XT259671987TS"/>
    <s v="N"/>
    <s v="Transport"/>
    <s v="N"/>
    <s v="S"/>
    <s v="NT"/>
    <n v="0.7"/>
    <s v="5Y"/>
    <n v="3.17"/>
  </r>
  <r>
    <x v="1"/>
    <s v="2"/>
    <d v="2026-05-27T00:00:00"/>
    <s v="44980"/>
    <s v="21320"/>
    <s v=""/>
    <s v=""/>
    <s v="111288"/>
    <s v="111288"/>
    <s v="999999"/>
    <s v="XT259680710TS"/>
    <s v="N"/>
    <s v="Transport"/>
    <s v="N"/>
    <s v="S"/>
    <s v="NT"/>
    <n v="1.05"/>
    <s v="5Y"/>
    <n v="3.49"/>
  </r>
  <r>
    <x v="1"/>
    <s v="2"/>
    <d v="2026-05-27T00:00:00"/>
    <s v="62400"/>
    <s v="21320"/>
    <s v=""/>
    <s v=""/>
    <s v="115852"/>
    <s v="115852"/>
    <s v="999999"/>
    <s v="XT259688585TS"/>
    <s v="N"/>
    <s v="Transport"/>
    <s v="N"/>
    <s v="S"/>
    <s v="NT"/>
    <n v="0.27"/>
    <s v="5Y"/>
    <n v="3.07"/>
  </r>
  <r>
    <x v="1"/>
    <s v="2"/>
    <d v="2026-05-27T00:00:00"/>
    <s v="60150"/>
    <s v="21320"/>
    <s v=""/>
    <s v=""/>
    <s v="117245"/>
    <s v="117245"/>
    <s v="999999"/>
    <s v="XT259691920TS"/>
    <s v="N"/>
    <s v="Transport"/>
    <s v="N"/>
    <s v="S"/>
    <s v="NT"/>
    <n v="0.17"/>
    <s v="5Y"/>
    <n v="3.07"/>
  </r>
  <r>
    <x v="1"/>
    <s v="2"/>
    <d v="2026-05-27T00:00:00"/>
    <s v="33840"/>
    <s v="21320"/>
    <s v=""/>
    <s v=""/>
    <s v="104250"/>
    <s v="104250"/>
    <s v="999999"/>
    <s v="XT259692797TS"/>
    <s v="N"/>
    <s v="Transport"/>
    <s v="N"/>
    <s v="S"/>
    <s v="NT"/>
    <n v="0.32"/>
    <s v="5Y"/>
    <n v="3.07"/>
  </r>
  <r>
    <x v="1"/>
    <s v="2"/>
    <d v="2026-05-27T00:00:00"/>
    <s v="78330"/>
    <s v="21320"/>
    <s v=""/>
    <s v=""/>
    <s v="114429"/>
    <s v="114429"/>
    <s v="999999"/>
    <s v="XT259693205TS"/>
    <s v="N"/>
    <s v="Transport"/>
    <s v="N"/>
    <s v="S"/>
    <s v="NT"/>
    <n v="0.13"/>
    <s v="5Y"/>
    <n v="3.07"/>
  </r>
  <r>
    <x v="1"/>
    <s v="2"/>
    <d v="2026-05-27T00:00:00"/>
    <s v="74940"/>
    <s v="21320"/>
    <s v=""/>
    <s v=""/>
    <s v="114781"/>
    <s v="114781"/>
    <s v="999999"/>
    <s v="XT259703027TS"/>
    <s v="N"/>
    <s v="Transport"/>
    <s v="N"/>
    <s v="S"/>
    <s v="NT"/>
    <n v="0.2"/>
    <s v="5Y"/>
    <n v="3.07"/>
  </r>
  <r>
    <x v="1"/>
    <s v="2"/>
    <d v="2026-05-27T00:00:00"/>
    <s v="85190"/>
    <s v="21320"/>
    <s v=""/>
    <s v=""/>
    <s v="111985"/>
    <s v="111985"/>
    <s v="999999"/>
    <s v="XT259712633TS"/>
    <s v="N"/>
    <s v="Transport"/>
    <s v="N"/>
    <s v="S"/>
    <s v="NT"/>
    <n v="0.6"/>
    <s v="5Y"/>
    <n v="3.17"/>
  </r>
  <r>
    <x v="1"/>
    <s v="2"/>
    <d v="2026-05-28T00:00:00"/>
    <s v="75018"/>
    <s v="21320"/>
    <s v=""/>
    <s v=""/>
    <s v="116299"/>
    <s v="116299"/>
    <s v="999999"/>
    <s v="XT259721578TS"/>
    <s v="N"/>
    <s v="Transport"/>
    <s v="N"/>
    <s v="S"/>
    <s v="NT"/>
    <n v="0.3"/>
    <s v="5Y"/>
    <n v="3.07"/>
  </r>
  <r>
    <x v="1"/>
    <s v="2"/>
    <d v="2026-05-28T00:00:00"/>
    <s v="44000"/>
    <s v="21320"/>
    <s v=""/>
    <s v=""/>
    <s v="113462"/>
    <s v="113462"/>
    <s v="999999"/>
    <s v="XT259721799TS"/>
    <s v="N"/>
    <s v="Transport"/>
    <s v="N"/>
    <s v="S"/>
    <s v="NT"/>
    <n v="0.22"/>
    <s v="5Y"/>
    <n v="3.07"/>
  </r>
  <r>
    <x v="1"/>
    <s v="2"/>
    <d v="2026-05-28T00:00:00"/>
    <s v="59830"/>
    <s v="21320"/>
    <s v=""/>
    <s v=""/>
    <s v="112875"/>
    <s v="112875"/>
    <s v="999999"/>
    <s v="XT259724279TS"/>
    <s v="N"/>
    <s v="Transport"/>
    <s v="N"/>
    <s v="S"/>
    <s v="NT"/>
    <n v="1.05"/>
    <s v="5Y"/>
    <n v="3.49"/>
  </r>
  <r>
    <x v="1"/>
    <s v="2"/>
    <d v="2026-05-28T00:00:00"/>
    <s v="35170"/>
    <s v="21320"/>
    <s v=""/>
    <s v=""/>
    <s v="115805"/>
    <s v="115805"/>
    <s v="999999"/>
    <s v="XT259738091TS"/>
    <s v="N"/>
    <s v="Transport"/>
    <s v="N"/>
    <s v="S"/>
    <s v="NT"/>
    <n v="0.2"/>
    <s v="5Y"/>
    <n v="3.07"/>
  </r>
  <r>
    <x v="1"/>
    <s v="2"/>
    <d v="2026-05-28T00:00:00"/>
    <s v="62223"/>
    <s v="21320"/>
    <s v=""/>
    <s v=""/>
    <s v="115691"/>
    <s v="115691"/>
    <s v="999999"/>
    <s v="XT259749664TS"/>
    <s v="N"/>
    <s v="Transport"/>
    <s v="N"/>
    <s v="S"/>
    <s v="NT"/>
    <n v="0.15"/>
    <s v="5Y"/>
    <n v="3.07"/>
  </r>
  <r>
    <x v="1"/>
    <s v="2"/>
    <d v="2026-05-28T00:00:00"/>
    <s v="07210"/>
    <s v="21320"/>
    <s v=""/>
    <s v=""/>
    <s v="115824"/>
    <s v="115824"/>
    <s v="999999"/>
    <s v="XT259758445TS"/>
    <s v="N"/>
    <s v="Transport"/>
    <s v="N"/>
    <s v="S"/>
    <s v="NT"/>
    <n v="0.3"/>
    <s v="5Y"/>
    <n v="3.07"/>
  </r>
  <r>
    <x v="1"/>
    <s v="2"/>
    <d v="2026-05-28T00:00:00"/>
    <s v="07200"/>
    <s v="21320"/>
    <s v=""/>
    <s v=""/>
    <s v="115210"/>
    <s v="115210"/>
    <s v="999999"/>
    <s v="XT259759193TS"/>
    <s v="N"/>
    <s v="Transport"/>
    <s v="N"/>
    <s v="S"/>
    <s v="NT"/>
    <n v="0.75"/>
    <s v="5Y"/>
    <n v="3.17"/>
  </r>
  <r>
    <x v="1"/>
    <s v="2"/>
    <d v="2026-05-28T00:00:00"/>
    <s v="29170"/>
    <s v="21320"/>
    <s v=""/>
    <s v=""/>
    <s v="116517"/>
    <s v="116517"/>
    <s v="999999"/>
    <s v="XT259764658TS"/>
    <s v="N"/>
    <s v="Transport"/>
    <s v="N"/>
    <s v="S"/>
    <s v="NT"/>
    <n v="0.3"/>
    <s v="5Y"/>
    <n v="3.07"/>
  </r>
  <r>
    <x v="1"/>
    <s v="2"/>
    <d v="2026-05-28T00:00:00"/>
    <s v="83680"/>
    <s v="21320"/>
    <s v=""/>
    <s v=""/>
    <s v="113253"/>
    <s v="113253"/>
    <s v="999999"/>
    <s v="XT259767036TS"/>
    <s v="N"/>
    <s v="Transport"/>
    <s v="N"/>
    <s v="S"/>
    <s v="NT"/>
    <n v="0.21"/>
    <s v="5Y"/>
    <n v="3.07"/>
  </r>
  <r>
    <x v="1"/>
    <s v="2"/>
    <d v="2026-05-28T00:00:00"/>
    <s v="87100"/>
    <s v="21320"/>
    <s v=""/>
    <s v=""/>
    <s v="115967"/>
    <s v="115967"/>
    <s v="999999"/>
    <s v="XT259768456TS"/>
    <s v="N"/>
    <s v="Transport"/>
    <s v="N"/>
    <s v="S"/>
    <s v="NT"/>
    <n v="0.23"/>
    <s v="5Y"/>
    <n v="3.07"/>
  </r>
  <r>
    <x v="1"/>
    <s v="2"/>
    <d v="2026-05-28T00:00:00"/>
    <s v="21130"/>
    <s v="21320"/>
    <s v=""/>
    <s v=""/>
    <s v="118194"/>
    <s v="118194"/>
    <s v="999999"/>
    <s v="XT259768513TS"/>
    <s v="N"/>
    <s v="Transport"/>
    <s v="N"/>
    <s v="S"/>
    <s v="ND"/>
    <n v="0.14000000000000001"/>
    <s v="5Y"/>
    <n v="3.07"/>
  </r>
  <r>
    <x v="1"/>
    <s v="2"/>
    <d v="2026-05-28T00:00:00"/>
    <s v="59240"/>
    <s v="21320"/>
    <s v=""/>
    <s v=""/>
    <s v="115655"/>
    <s v="115655"/>
    <s v="999999"/>
    <s v="XT259768822TS"/>
    <s v="N"/>
    <s v="Transport"/>
    <s v="N"/>
    <s v="S"/>
    <s v="NT"/>
    <n v="0.25"/>
    <s v="5Y"/>
    <n v="3.07"/>
  </r>
  <r>
    <x v="1"/>
    <s v="2"/>
    <d v="2026-05-28T00:00:00"/>
    <s v="29100"/>
    <s v="21320"/>
    <s v=""/>
    <s v=""/>
    <s v="117121"/>
    <s v="117121"/>
    <s v="999999"/>
    <s v="XT259769638TS"/>
    <s v="N"/>
    <s v="Transport"/>
    <s v="N"/>
    <s v="S"/>
    <s v="NT"/>
    <n v="0.25"/>
    <s v="5Y"/>
    <n v="3.07"/>
  </r>
  <r>
    <x v="1"/>
    <s v="2"/>
    <d v="2026-05-28T00:00:00"/>
    <s v="29100"/>
    <s v="21320"/>
    <s v=""/>
    <s v=""/>
    <s v="117121"/>
    <s v="117121"/>
    <s v="999999"/>
    <s v="XT259769638TS"/>
    <s v="N"/>
    <s v="Supplement Etiquette Non Conforme"/>
    <s v="N"/>
    <m/>
    <s v="NT"/>
    <n v="0"/>
    <s v="5Y"/>
    <n v="2"/>
  </r>
  <r>
    <x v="1"/>
    <s v="2"/>
    <d v="2026-05-28T00:00:00"/>
    <s v="42170"/>
    <s v="21320"/>
    <s v=""/>
    <s v=""/>
    <s v="114657"/>
    <s v="114657"/>
    <s v="999999"/>
    <s v="XT259769686TS"/>
    <s v="N"/>
    <s v="Transport"/>
    <s v="N"/>
    <s v="S"/>
    <s v="NT"/>
    <n v="0.55000000000000004"/>
    <s v="5Y"/>
    <n v="3.17"/>
  </r>
  <r>
    <x v="1"/>
    <s v="2"/>
    <d v="2026-05-28T00:00:00"/>
    <s v="42170"/>
    <s v="21320"/>
    <s v=""/>
    <s v=""/>
    <s v="114657"/>
    <s v="114657"/>
    <s v="999999"/>
    <s v="XT259769686TS"/>
    <s v="N"/>
    <s v="Supplement Etiquette Non Conforme"/>
    <s v="N"/>
    <m/>
    <s v="NT"/>
    <n v="0"/>
    <s v="5Y"/>
    <n v="2"/>
  </r>
  <r>
    <x v="1"/>
    <s v="2"/>
    <d v="2026-05-28T00:00:00"/>
    <s v="18700"/>
    <s v="21320"/>
    <s v=""/>
    <s v=""/>
    <s v="117007"/>
    <s v="117007"/>
    <s v="999999"/>
    <s v="XT259778073TS"/>
    <s v="N"/>
    <s v="Transport"/>
    <s v="N"/>
    <s v="S"/>
    <s v="NT"/>
    <n v="0.28999999999999998"/>
    <s v="5Y"/>
    <n v="3.07"/>
  </r>
  <r>
    <x v="1"/>
    <s v="2"/>
    <d v="2026-05-28T00:00:00"/>
    <s v="29170"/>
    <s v="21320"/>
    <s v=""/>
    <s v=""/>
    <s v="115992"/>
    <s v="115992"/>
    <s v="999999"/>
    <s v="XT259779635TS"/>
    <s v="N"/>
    <s v="Transport"/>
    <s v="N"/>
    <s v="S"/>
    <s v="NT"/>
    <n v="0.12"/>
    <s v="5Y"/>
    <n v="3.07"/>
  </r>
  <r>
    <x v="1"/>
    <s v="2"/>
    <d v="2026-05-28T00:00:00"/>
    <s v="38360"/>
    <s v="21320"/>
    <s v=""/>
    <s v=""/>
    <s v="110915"/>
    <s v="110915"/>
    <s v="999999"/>
    <s v="XT259782988TS"/>
    <s v="N"/>
    <s v="Transport"/>
    <s v="N"/>
    <s v="S"/>
    <s v="NT"/>
    <n v="0.25"/>
    <s v="5Y"/>
    <n v="3.07"/>
  </r>
  <r>
    <x v="1"/>
    <s v="2"/>
    <d v="2026-05-28T00:00:00"/>
    <s v="44000"/>
    <s v="21320"/>
    <s v=""/>
    <s v=""/>
    <s v="117418"/>
    <s v="117418"/>
    <s v="999999"/>
    <s v="XT259783691TS"/>
    <s v="N"/>
    <s v="Transport"/>
    <s v="N"/>
    <s v="S"/>
    <s v="NT"/>
    <n v="0.03"/>
    <s v="5Y"/>
    <n v="3.07"/>
  </r>
  <r>
    <x v="1"/>
    <s v="2"/>
    <d v="2026-05-28T00:00:00"/>
    <s v="74100"/>
    <s v="21320"/>
    <s v=""/>
    <s v=""/>
    <s v="116500"/>
    <s v="116500"/>
    <s v="999999"/>
    <s v="XT259785851TS"/>
    <s v="N"/>
    <s v="Transport"/>
    <s v="N"/>
    <s v="S"/>
    <s v="NT"/>
    <n v="0.17"/>
    <s v="5Y"/>
    <n v="3.07"/>
  </r>
  <r>
    <x v="1"/>
    <s v="2"/>
    <d v="2026-05-28T00:00:00"/>
    <s v="01000"/>
    <s v="21320"/>
    <s v=""/>
    <s v=""/>
    <s v="115350"/>
    <s v="115350"/>
    <s v="999999"/>
    <s v="XT259787146TS"/>
    <s v="N"/>
    <s v="Transport"/>
    <s v="N"/>
    <s v="S"/>
    <s v="NT"/>
    <n v="0.3"/>
    <s v="5Y"/>
    <n v="3.07"/>
  </r>
  <r>
    <x v="1"/>
    <s v="2"/>
    <d v="2026-05-28T00:00:00"/>
    <s v="46100"/>
    <s v="21320"/>
    <s v=""/>
    <s v=""/>
    <s v="115310"/>
    <s v="115310"/>
    <s v="999999"/>
    <s v="XT259796845TS"/>
    <s v="N"/>
    <s v="Transport"/>
    <s v="N"/>
    <s v="S"/>
    <s v="NT"/>
    <n v="0.85"/>
    <s v="5Y"/>
    <n v="3.17"/>
  </r>
  <r>
    <x v="1"/>
    <s v="2"/>
    <d v="2026-05-28T00:00:00"/>
    <s v="85200"/>
    <s v="21320"/>
    <s v=""/>
    <s v=""/>
    <s v="116824"/>
    <s v="116824"/>
    <s v="999999"/>
    <s v="XT259803802TS"/>
    <s v="N"/>
    <s v="Transport"/>
    <s v="N"/>
    <s v="S"/>
    <s v="NT"/>
    <n v="0.24"/>
    <s v="5Y"/>
    <n v="3.07"/>
  </r>
  <r>
    <x v="1"/>
    <s v="2"/>
    <d v="2026-05-28T00:00:00"/>
    <s v="91910"/>
    <s v="21320"/>
    <s v=""/>
    <s v=""/>
    <s v="115771"/>
    <s v="115771"/>
    <s v="999999"/>
    <s v="XT259806049TS"/>
    <s v="N"/>
    <s v="Transport"/>
    <s v="N"/>
    <s v="S"/>
    <s v="NT"/>
    <n v="0.21"/>
    <s v="5Y"/>
    <n v="3.07"/>
  </r>
  <r>
    <x v="1"/>
    <s v="2"/>
    <d v="2026-05-28T00:00:00"/>
    <s v="38230"/>
    <s v="21320"/>
    <s v=""/>
    <s v=""/>
    <s v="114659"/>
    <s v="114659"/>
    <s v="999999"/>
    <s v="XT259807217TS"/>
    <s v="N"/>
    <s v="Transport"/>
    <s v="N"/>
    <s v="S"/>
    <s v="NT"/>
    <n v="0.4"/>
    <s v="5Y"/>
    <n v="3.07"/>
  </r>
  <r>
    <x v="1"/>
    <s v="2"/>
    <d v="2026-05-29T00:00:00"/>
    <s v="67370"/>
    <s v="21320"/>
    <s v=""/>
    <s v=""/>
    <s v="113806"/>
    <s v="113806"/>
    <s v="999999"/>
    <s v="XT259812322TS"/>
    <s v="N"/>
    <s v="Transport"/>
    <s v="N"/>
    <s v="S"/>
    <s v="NT"/>
    <n v="0.36"/>
    <s v="5Y"/>
    <n v="3.07"/>
  </r>
  <r>
    <x v="1"/>
    <s v="2"/>
    <d v="2026-05-29T00:00:00"/>
    <s v="38450"/>
    <s v="21320"/>
    <s v=""/>
    <s v=""/>
    <s v="118201"/>
    <s v="118201"/>
    <s v="999999"/>
    <s v="XT259812469TS"/>
    <s v="N"/>
    <s v="Transport"/>
    <s v="N"/>
    <s v="S"/>
    <s v="NT"/>
    <n v="0.22"/>
    <s v="5Y"/>
    <n v="3.07"/>
  </r>
  <r>
    <x v="1"/>
    <s v="2"/>
    <d v="2026-05-29T00:00:00"/>
    <s v="86550"/>
    <s v="21320"/>
    <s v=""/>
    <s v=""/>
    <s v="115159"/>
    <s v="115159"/>
    <s v="999999"/>
    <s v="XT259813138TS"/>
    <s v="N"/>
    <s v="Transport"/>
    <s v="N"/>
    <s v="S"/>
    <s v="NT"/>
    <n v="0.12"/>
    <s v="5Y"/>
    <n v="3.07"/>
  </r>
  <r>
    <x v="1"/>
    <s v="2"/>
    <d v="2026-05-29T00:00:00"/>
    <s v="26750"/>
    <s v="21320"/>
    <s v=""/>
    <s v=""/>
    <s v="117205"/>
    <s v="117205"/>
    <s v="999999"/>
    <s v="XT259815023TS"/>
    <s v="N"/>
    <s v="Transport"/>
    <s v="N"/>
    <s v="S"/>
    <s v="NT"/>
    <n v="0.1"/>
    <s v="5Y"/>
    <n v="3.07"/>
  </r>
  <r>
    <x v="1"/>
    <s v="2"/>
    <d v="2026-05-29T00:00:00"/>
    <s v="64100"/>
    <s v="21320"/>
    <s v=""/>
    <s v=""/>
    <s v="112720"/>
    <s v="112720"/>
    <s v="999999"/>
    <s v="XT259819113TS"/>
    <s v="N"/>
    <s v="Transport"/>
    <s v="N"/>
    <s v="S"/>
    <s v="NT"/>
    <n v="0.13"/>
    <s v="5Y"/>
    <n v="3.07"/>
  </r>
  <r>
    <x v="1"/>
    <s v="2"/>
    <d v="2026-05-29T00:00:00"/>
    <s v="17000"/>
    <s v="21320"/>
    <s v=""/>
    <s v=""/>
    <s v="116026"/>
    <s v="116026"/>
    <s v="999999"/>
    <s v="XT259829169TS"/>
    <s v="N"/>
    <s v="Transport"/>
    <s v="N"/>
    <s v="S"/>
    <s v="NT"/>
    <n v="0.13"/>
    <s v="5Y"/>
    <n v="3.07"/>
  </r>
  <r>
    <x v="1"/>
    <s v="2"/>
    <d v="2026-05-29T00:00:00"/>
    <s v="37130"/>
    <s v="21320"/>
    <s v=""/>
    <s v=""/>
    <s v="117113"/>
    <s v="117113"/>
    <s v="999999"/>
    <s v="XT259830462TS"/>
    <s v="N"/>
    <s v="Transport"/>
    <s v="N"/>
    <s v="S"/>
    <s v="NT"/>
    <n v="0.09"/>
    <s v="5Y"/>
    <n v="3.07"/>
  </r>
  <r>
    <x v="1"/>
    <s v="2"/>
    <d v="2026-05-29T00:00:00"/>
    <s v="59494"/>
    <s v="21320"/>
    <s v=""/>
    <s v=""/>
    <s v="117725"/>
    <s v="117725"/>
    <s v="999999"/>
    <s v="XT259842085TS"/>
    <s v="N"/>
    <s v="Transport"/>
    <s v="N"/>
    <s v="S"/>
    <s v="NT"/>
    <n v="0.35"/>
    <s v="5Y"/>
    <n v="3.07"/>
  </r>
  <r>
    <x v="1"/>
    <s v="2"/>
    <d v="2026-05-29T00:00:00"/>
    <s v="74320"/>
    <s v="21320"/>
    <s v=""/>
    <s v=""/>
    <s v="114390"/>
    <s v="114390"/>
    <s v="999999"/>
    <s v="XT259856354TS"/>
    <s v="N"/>
    <s v="Transport"/>
    <s v="N"/>
    <s v="S"/>
    <s v="NT"/>
    <n v="0.72"/>
    <s v="5Y"/>
    <n v="3.17"/>
  </r>
  <r>
    <x v="1"/>
    <s v="2"/>
    <d v="2026-05-29T00:00:00"/>
    <s v="38450"/>
    <s v="21320"/>
    <s v=""/>
    <s v=""/>
    <s v="115881"/>
    <s v="115881"/>
    <s v="999999"/>
    <s v="XT259858369TS"/>
    <s v="N"/>
    <s v="Transport"/>
    <s v="N"/>
    <s v="S"/>
    <s v="NT"/>
    <n v="0.02"/>
    <s v="5Y"/>
    <n v="3.07"/>
  </r>
  <r>
    <x v="1"/>
    <s v="2"/>
    <d v="2026-05-29T00:00:00"/>
    <s v="78100"/>
    <s v="21320"/>
    <s v=""/>
    <s v=""/>
    <s v="115577"/>
    <s v="115577"/>
    <s v="999999"/>
    <s v="XT259860504TS"/>
    <s v="N"/>
    <s v="Transport"/>
    <s v="N"/>
    <s v="S"/>
    <s v="NT"/>
    <n v="0.2"/>
    <s v="5Y"/>
    <n v="3.07"/>
  </r>
  <r>
    <x v="1"/>
    <s v="2"/>
    <d v="2026-05-29T00:00:00"/>
    <s v="56150"/>
    <s v="21320"/>
    <s v=""/>
    <s v=""/>
    <s v="117632"/>
    <s v="117632"/>
    <s v="999999"/>
    <s v="XT259860610TS"/>
    <s v="N"/>
    <s v="Transport"/>
    <s v="N"/>
    <s v="S"/>
    <s v="NT"/>
    <n v="0.95"/>
    <s v="5Y"/>
    <n v="3.17"/>
  </r>
  <r>
    <x v="1"/>
    <s v="2"/>
    <d v="2026-05-29T00:00:00"/>
    <s v="78100"/>
    <s v="21320"/>
    <s v=""/>
    <s v=""/>
    <s v="117537"/>
    <s v="117537"/>
    <s v="999999"/>
    <s v="XT259866731TS"/>
    <s v="N"/>
    <s v="Transport"/>
    <s v="N"/>
    <s v="S"/>
    <s v="NT"/>
    <n v="0.7"/>
    <s v="5Y"/>
    <n v="3.17"/>
  </r>
  <r>
    <x v="1"/>
    <s v="2"/>
    <d v="2026-05-29T00:00:00"/>
    <s v="78510"/>
    <s v="21320"/>
    <s v=""/>
    <s v=""/>
    <s v="118420"/>
    <s v="118420"/>
    <s v="999999"/>
    <s v="XT259868278TS"/>
    <s v="N"/>
    <s v="Transport"/>
    <s v="N"/>
    <s v="S"/>
    <s v="NT"/>
    <n v="0.24"/>
    <s v="5Y"/>
    <n v="3.07"/>
  </r>
  <r>
    <x v="1"/>
    <s v="2"/>
    <d v="2026-05-29T00:00:00"/>
    <s v="30200"/>
    <s v="21320"/>
    <s v=""/>
    <s v=""/>
    <s v="115986"/>
    <s v="115986"/>
    <s v="999999"/>
    <s v="XT259871833TS"/>
    <s v="N"/>
    <s v="Transport"/>
    <s v="N"/>
    <s v="S"/>
    <s v="NT"/>
    <n v="0.11"/>
    <s v="5Y"/>
    <n v="3.07"/>
  </r>
  <r>
    <x v="1"/>
    <s v="2"/>
    <d v="2026-05-29T00:00:00"/>
    <s v="69220"/>
    <s v="21320"/>
    <s v=""/>
    <s v=""/>
    <s v="115289"/>
    <s v="115289"/>
    <s v="999999"/>
    <s v="XT259873542TS"/>
    <s v="N"/>
    <s v="Transport"/>
    <s v="N"/>
    <s v="S"/>
    <s v="NT"/>
    <n v="0.19"/>
    <s v="5Y"/>
    <n v="3.07"/>
  </r>
  <r>
    <x v="1"/>
    <s v="2"/>
    <d v="2026-05-29T00:00:00"/>
    <s v="64100"/>
    <s v="21320"/>
    <s v=""/>
    <s v=""/>
    <s v="116698"/>
    <s v="116698"/>
    <s v="999999"/>
    <s v="XT259876115TS"/>
    <s v="N"/>
    <s v="Transport"/>
    <s v="N"/>
    <s v="S"/>
    <s v="NT"/>
    <n v="0.33"/>
    <s v="5Y"/>
    <n v="3.07"/>
  </r>
  <r>
    <x v="1"/>
    <s v="2"/>
    <d v="2026-05-29T00:00:00"/>
    <s v="33650"/>
    <s v="21320"/>
    <s v=""/>
    <s v=""/>
    <s v="114943"/>
    <s v="114943"/>
    <s v="999999"/>
    <s v="XT259876169TS"/>
    <s v="N"/>
    <s v="Transport"/>
    <s v="N"/>
    <s v="S"/>
    <s v="NT"/>
    <n v="0.35"/>
    <s v="5Y"/>
    <n v="3.07"/>
  </r>
  <r>
    <x v="1"/>
    <s v="2"/>
    <d v="2026-05-29T00:00:00"/>
    <s v="27210"/>
    <s v="21320"/>
    <s v=""/>
    <s v=""/>
    <s v="117962"/>
    <s v="117962"/>
    <s v="999999"/>
    <s v="XT259878275TS"/>
    <s v="N"/>
    <s v="Transport"/>
    <s v="N"/>
    <s v="S"/>
    <s v="NT"/>
    <n v="0.49"/>
    <s v="5Y"/>
    <n v="3.07"/>
  </r>
  <r>
    <x v="1"/>
    <s v="2"/>
    <d v="2026-05-29T00:00:00"/>
    <s v="49300"/>
    <s v="21320"/>
    <s v=""/>
    <s v=""/>
    <s v="116788"/>
    <s v="116788"/>
    <s v="999999"/>
    <s v="XT259880129TS"/>
    <s v="N"/>
    <s v="Transport"/>
    <s v="N"/>
    <s v="S"/>
    <s v="NT"/>
    <n v="0.13"/>
    <s v="5Y"/>
    <n v="3.07"/>
  </r>
  <r>
    <x v="1"/>
    <s v="2"/>
    <d v="2026-05-29T00:00:00"/>
    <s v="13790"/>
    <s v="21320"/>
    <s v=""/>
    <s v=""/>
    <s v="116939"/>
    <s v="116939"/>
    <s v="999999"/>
    <s v="XT259882615TS"/>
    <s v="N"/>
    <s v="Transport"/>
    <s v="N"/>
    <s v="S"/>
    <s v="NT"/>
    <n v="0.9"/>
    <s v="5Y"/>
    <n v="3.17"/>
  </r>
  <r>
    <x v="1"/>
    <s v="2"/>
    <d v="2026-05-29T00:00:00"/>
    <s v="67240"/>
    <s v="21320"/>
    <s v=""/>
    <s v=""/>
    <s v="116662"/>
    <s v="116662"/>
    <s v="999999"/>
    <s v="XT259883200TS"/>
    <s v="N"/>
    <s v="Transport"/>
    <s v="N"/>
    <s v="S"/>
    <s v="NT"/>
    <n v="0.12"/>
    <s v="5Y"/>
    <n v="3.07"/>
  </r>
  <r>
    <x v="1"/>
    <s v="2"/>
    <d v="2026-05-29T00:00:00"/>
    <s v="10000"/>
    <s v="21320"/>
    <s v=""/>
    <s v=""/>
    <s v="118502"/>
    <s v="118502"/>
    <s v="999999"/>
    <s v="XT259884196TS"/>
    <s v="N"/>
    <s v="Transport"/>
    <s v="N"/>
    <s v="S"/>
    <s v="NR"/>
    <n v="0.22"/>
    <s v="5Y"/>
    <n v="3.07"/>
  </r>
  <r>
    <x v="1"/>
    <s v="2"/>
    <d v="2026-05-29T00:00:00"/>
    <s v="41350"/>
    <s v="21320"/>
    <s v=""/>
    <s v=""/>
    <s v="116699"/>
    <s v="116699"/>
    <s v="999999"/>
    <s v="XT259884338TS"/>
    <s v="N"/>
    <s v="Transport"/>
    <s v="N"/>
    <s v="S"/>
    <s v="NT"/>
    <n v="0.8"/>
    <s v="5Y"/>
    <n v="3.17"/>
  </r>
  <r>
    <x v="1"/>
    <s v="2"/>
    <d v="2026-05-29T00:00:00"/>
    <s v="17220"/>
    <s v="21320"/>
    <s v=""/>
    <s v=""/>
    <s v="115272"/>
    <s v="115272"/>
    <s v="999999"/>
    <s v="XT259890245TS"/>
    <s v="N"/>
    <s v="Transport"/>
    <s v="N"/>
    <s v="S"/>
    <s v="NT"/>
    <n v="0.22"/>
    <s v="5Y"/>
    <n v="3.07"/>
  </r>
  <r>
    <x v="1"/>
    <s v="2"/>
    <d v="2026-05-29T00:00:00"/>
    <s v="75019"/>
    <s v="21320"/>
    <s v=""/>
    <s v=""/>
    <s v="118083"/>
    <s v="118083"/>
    <s v="999999"/>
    <s v="XT259894851TS"/>
    <s v="N"/>
    <s v="Transport"/>
    <s v="N"/>
    <s v="S"/>
    <s v="NT"/>
    <n v="0.37"/>
    <s v="5Y"/>
    <n v="3.07"/>
  </r>
  <r>
    <x v="1"/>
    <s v="2"/>
    <d v="2026-05-29T00:00:00"/>
    <s v="34270"/>
    <s v="21320"/>
    <s v=""/>
    <s v=""/>
    <s v="115129"/>
    <s v="115129"/>
    <s v="999999"/>
    <s v="XT259897481TS"/>
    <s v="N"/>
    <s v="Transport"/>
    <s v="N"/>
    <s v="S"/>
    <s v="NT"/>
    <n v="0.03"/>
    <s v="5Y"/>
    <n v="3.07"/>
  </r>
  <r>
    <x v="1"/>
    <s v="2"/>
    <d v="2026-05-29T00:00:00"/>
    <s v="42155"/>
    <s v="21320"/>
    <s v=""/>
    <s v=""/>
    <s v="115107"/>
    <s v="115107"/>
    <s v="999999"/>
    <s v="XT259902164TS"/>
    <s v="N"/>
    <s v="Transport"/>
    <s v="N"/>
    <s v="S"/>
    <s v="NT"/>
    <n v="0.17"/>
    <s v="5Y"/>
    <n v="3.07"/>
  </r>
  <r>
    <x v="1"/>
    <s v="2"/>
    <d v="2026-05-29T00:00:00"/>
    <s v="30670"/>
    <s v="21320"/>
    <s v=""/>
    <s v=""/>
    <s v="117957"/>
    <s v="117957"/>
    <s v="999999"/>
    <s v="XT259902765TS"/>
    <s v="N"/>
    <s v="Transport"/>
    <s v="N"/>
    <s v="S"/>
    <s v="NT"/>
    <n v="0.22"/>
    <s v="5Y"/>
    <n v="3.07"/>
  </r>
  <r>
    <x v="1"/>
    <s v="2"/>
    <d v="2026-05-29T00:00:00"/>
    <s v="45680"/>
    <s v="21320"/>
    <s v=""/>
    <s v=""/>
    <s v="116760"/>
    <s v="116760"/>
    <s v="999999"/>
    <s v="XT259906515TS"/>
    <s v="N"/>
    <s v="Transport"/>
    <s v="N"/>
    <s v="S"/>
    <s v="NT"/>
    <n v="0.71"/>
    <s v="5Y"/>
    <n v="3.17"/>
  </r>
  <r>
    <x v="1"/>
    <s v="2"/>
    <d v="2026-05-29T00:00:00"/>
    <s v="59250"/>
    <s v="21320"/>
    <s v=""/>
    <s v=""/>
    <s v="115739"/>
    <s v="115739"/>
    <s v="999999"/>
    <s v="XT259914445TS"/>
    <s v="N"/>
    <s v="Transport"/>
    <s v="N"/>
    <s v="S"/>
    <s v="NT"/>
    <n v="0.03"/>
    <s v="5Y"/>
    <n v="3.07"/>
  </r>
  <r>
    <x v="1"/>
    <s v="2"/>
    <d v="2026-05-30T00:00:00"/>
    <s v="27160"/>
    <s v="21320"/>
    <s v=""/>
    <s v=""/>
    <s v="117162"/>
    <s v="117162"/>
    <s v="999999"/>
    <s v="XT259915843TS"/>
    <s v="N"/>
    <s v="Transport"/>
    <s v="N"/>
    <s v="S"/>
    <s v="NT"/>
    <n v="0.23"/>
    <s v="5Y"/>
    <n v="3.07"/>
  </r>
  <r>
    <x v="1"/>
    <s v="2"/>
    <d v="2026-05-30T00:00:00"/>
    <s v="56000"/>
    <s v="21320"/>
    <s v=""/>
    <s v=""/>
    <s v="111550"/>
    <s v="111550"/>
    <s v="999999"/>
    <s v="XT259923235TS"/>
    <s v="N"/>
    <s v="Transport"/>
    <s v="N"/>
    <s v="S"/>
    <s v="NT"/>
    <n v="0.35"/>
    <s v="5Y"/>
    <n v="3.07"/>
  </r>
  <r>
    <x v="1"/>
    <s v="2"/>
    <d v="2026-05-30T00:00:00"/>
    <s v="17140"/>
    <s v="21320"/>
    <s v=""/>
    <s v=""/>
    <s v="117918"/>
    <s v="117918"/>
    <s v="999999"/>
    <s v="XT259926571TS"/>
    <s v="N"/>
    <s v="Transport"/>
    <s v="N"/>
    <s v="S"/>
    <s v="NT"/>
    <n v="0.62"/>
    <s v="5Y"/>
    <n v="3.17"/>
  </r>
  <r>
    <x v="1"/>
    <s v="2"/>
    <d v="2026-05-30T00:00:00"/>
    <s v="33600"/>
    <s v="21320"/>
    <s v=""/>
    <s v=""/>
    <s v="115696"/>
    <s v="115696"/>
    <s v="999999"/>
    <s v="XT259927152TS"/>
    <s v="N"/>
    <s v="Transport"/>
    <s v="N"/>
    <s v="S"/>
    <s v="NT"/>
    <n v="0.21"/>
    <s v="5Y"/>
    <n v="3.07"/>
  </r>
  <r>
    <x v="1"/>
    <s v="2"/>
    <d v="2026-05-30T00:00:00"/>
    <s v="81150"/>
    <s v="21320"/>
    <s v=""/>
    <s v=""/>
    <s v="116188"/>
    <s v="116188"/>
    <s v="999999"/>
    <s v="XT259927400TS"/>
    <s v="N"/>
    <s v="Transport"/>
    <s v="N"/>
    <s v="S"/>
    <s v="NT"/>
    <n v="0.3"/>
    <s v="5Y"/>
    <n v="3.07"/>
  </r>
  <r>
    <x v="1"/>
    <s v="2"/>
    <d v="2026-05-30T00:00:00"/>
    <s v="75019"/>
    <s v="21320"/>
    <s v=""/>
    <s v=""/>
    <s v="117843"/>
    <s v="117843"/>
    <s v="999999"/>
    <s v="XT259930338TS"/>
    <s v="N"/>
    <s v="Transport"/>
    <s v="N"/>
    <s v="S"/>
    <s v="NT"/>
    <n v="0.2"/>
    <s v="5Y"/>
    <n v="3.07"/>
  </r>
  <r>
    <x v="1"/>
    <s v="2"/>
    <d v="2026-05-30T00:00:00"/>
    <s v="92600"/>
    <s v="21320"/>
    <s v=""/>
    <s v=""/>
    <s v="116769"/>
    <s v="116769"/>
    <s v="999999"/>
    <s v="XT259936675TS"/>
    <s v="N"/>
    <s v="Transport"/>
    <s v="N"/>
    <s v="S"/>
    <s v="NT"/>
    <n v="0.11"/>
    <s v="5Y"/>
    <n v="3.07"/>
  </r>
  <r>
    <x v="1"/>
    <s v="2"/>
    <d v="2026-05-30T00:00:00"/>
    <s v="92600"/>
    <s v="21320"/>
    <s v=""/>
    <s v=""/>
    <s v="114147"/>
    <s v="114147"/>
    <s v="999999"/>
    <s v="XT259936980TS"/>
    <s v="N"/>
    <s v="Transport"/>
    <s v="N"/>
    <s v="S"/>
    <s v="NT"/>
    <n v="0.09"/>
    <s v="5Y"/>
    <n v="3.07"/>
  </r>
  <r>
    <x v="1"/>
    <s v="2"/>
    <d v="2026-05-30T00:00:00"/>
    <s v="75016"/>
    <s v="21320"/>
    <s v=""/>
    <s v=""/>
    <s v="118407"/>
    <s v="118407"/>
    <s v="999999"/>
    <s v="XT259944867TS"/>
    <s v="N"/>
    <s v="Transport"/>
    <s v="N"/>
    <s v="S"/>
    <s v="NT"/>
    <n v="0.22"/>
    <s v="5Y"/>
    <n v="3.07"/>
  </r>
  <r>
    <x v="1"/>
    <s v="2"/>
    <d v="2026-05-30T00:00:00"/>
    <s v="55100"/>
    <s v="21320"/>
    <s v=""/>
    <s v=""/>
    <s v="115103"/>
    <s v="115103"/>
    <s v="999999"/>
    <s v="XT259957208TS"/>
    <s v="N"/>
    <s v="Transport"/>
    <s v="N"/>
    <s v="S"/>
    <s v="NT"/>
    <n v="0.27"/>
    <s v="5Y"/>
    <n v="3.07"/>
  </r>
  <r>
    <x v="1"/>
    <s v="2"/>
    <d v="2026-05-30T00:00:00"/>
    <s v="51130"/>
    <s v="21320"/>
    <s v=""/>
    <s v=""/>
    <s v="118488"/>
    <s v="118488"/>
    <s v="999999"/>
    <s v="XT259957653TS"/>
    <s v="N"/>
    <s v="Transport"/>
    <s v="N"/>
    <s v="S"/>
    <s v="NT"/>
    <n v="0.27"/>
    <s v="5Y"/>
    <n v="3.07"/>
  </r>
  <r>
    <x v="1"/>
    <s v="2"/>
    <d v="2026-05-30T00:00:00"/>
    <s v="56250"/>
    <s v="21320"/>
    <s v=""/>
    <s v=""/>
    <s v="113075"/>
    <s v="113075"/>
    <s v="999999"/>
    <s v="XT259958322TS"/>
    <s v="N"/>
    <s v="Transport"/>
    <s v="N"/>
    <s v="S"/>
    <s v="NT"/>
    <n v="0.08"/>
    <s v="5Y"/>
    <n v="3.07"/>
  </r>
  <r>
    <x v="1"/>
    <s v="2"/>
    <d v="2026-05-30T00:00:00"/>
    <s v="31520"/>
    <s v="21320"/>
    <s v=""/>
    <s v=""/>
    <s v="117595"/>
    <s v="117595"/>
    <s v="999999"/>
    <s v="XT259961397TS"/>
    <s v="N"/>
    <s v="Transport"/>
    <s v="N"/>
    <s v="S"/>
    <s v="NT"/>
    <n v="0.24"/>
    <s v="5Y"/>
    <n v="3.07"/>
  </r>
  <r>
    <x v="1"/>
    <s v="2"/>
    <d v="2026-05-30T00:00:00"/>
    <s v="74580"/>
    <s v="21320"/>
    <s v=""/>
    <s v=""/>
    <s v="118697"/>
    <s v="118697"/>
    <s v="999999"/>
    <s v="XT259966037TS"/>
    <s v="N"/>
    <s v="Transport"/>
    <s v="N"/>
    <s v="S"/>
    <s v="NT"/>
    <n v="0.66"/>
    <s v="5Y"/>
    <n v="3.17"/>
  </r>
  <r>
    <x v="1"/>
    <s v="2"/>
    <d v="2026-05-30T00:00:00"/>
    <s v="91420"/>
    <s v="21320"/>
    <s v=""/>
    <s v=""/>
    <s v="118280"/>
    <s v="118280"/>
    <s v="999999"/>
    <s v="XT259967077TS"/>
    <s v="N"/>
    <s v="Transport"/>
    <s v="N"/>
    <s v="S"/>
    <s v="NT"/>
    <n v="0.13"/>
    <s v="5Y"/>
    <n v="3.07"/>
  </r>
  <r>
    <x v="1"/>
    <s v="2"/>
    <d v="2026-05-30T00:00:00"/>
    <s v="38100"/>
    <s v="21320"/>
    <s v=""/>
    <s v=""/>
    <s v="117868"/>
    <s v="117868"/>
    <s v="999999"/>
    <s v="XT259967386TS"/>
    <s v="N"/>
    <s v="Transport"/>
    <s v="N"/>
    <s v="S"/>
    <s v="NT"/>
    <n v="0.09"/>
    <s v="5Y"/>
    <n v="3.07"/>
  </r>
  <r>
    <x v="1"/>
    <s v="2"/>
    <d v="2026-05-30T00:00:00"/>
    <s v="57950"/>
    <s v="21320"/>
    <s v=""/>
    <s v=""/>
    <s v="115309"/>
    <s v="115309"/>
    <s v="999999"/>
    <s v="XT259970442TS"/>
    <s v="N"/>
    <s v="Transport"/>
    <s v="N"/>
    <s v="S"/>
    <s v="NT"/>
    <n v="0.2"/>
    <s v="5Y"/>
    <n v="3.07"/>
  </r>
  <r>
    <x v="1"/>
    <s v="2"/>
    <d v="2026-05-30T00:00:00"/>
    <s v="64320"/>
    <s v="21320"/>
    <s v=""/>
    <s v=""/>
    <s v="116211"/>
    <s v="116211"/>
    <s v="999999"/>
    <s v="XT259972593TS"/>
    <s v="N"/>
    <s v="Transport"/>
    <s v="N"/>
    <s v="S"/>
    <s v="NT"/>
    <n v="0.27"/>
    <s v="5Y"/>
    <n v="3.07"/>
  </r>
  <r>
    <x v="1"/>
    <s v="2"/>
    <d v="2026-05-30T00:00:00"/>
    <s v="44100"/>
    <s v="21320"/>
    <s v=""/>
    <s v=""/>
    <s v="116798"/>
    <s v="116798"/>
    <s v="999999"/>
    <s v="XT259974183TS"/>
    <s v="N"/>
    <s v="Transport"/>
    <s v="N"/>
    <s v="S"/>
    <s v="NT"/>
    <n v="0.22"/>
    <s v="5Y"/>
    <n v="3.07"/>
  </r>
  <r>
    <x v="1"/>
    <s v="2"/>
    <d v="2026-05-31T00:00:00"/>
    <s v="38360"/>
    <s v="21320"/>
    <s v=""/>
    <s v=""/>
    <s v="118611"/>
    <s v="118611"/>
    <s v="999999"/>
    <s v="XT259999812TS"/>
    <s v="N"/>
    <s v="Transport"/>
    <s v="N"/>
    <s v="S"/>
    <s v="NT"/>
    <n v="0.19"/>
    <s v="5Y"/>
    <n v="3.07"/>
  </r>
  <r>
    <x v="1"/>
    <s v="2"/>
    <d v="2026-05-31T00:00:00"/>
    <s v="91190"/>
    <s v="21320"/>
    <s v=""/>
    <s v=""/>
    <s v="118657"/>
    <s v="118657"/>
    <s v="999999"/>
    <s v="XT260000706TS"/>
    <s v="N"/>
    <s v="Transport"/>
    <s v="N"/>
    <s v="S"/>
    <s v="NT"/>
    <n v="0.11"/>
    <s v="5Y"/>
    <n v="3.07"/>
  </r>
  <r>
    <x v="1"/>
    <s v="2"/>
    <d v="2026-05-31T00:00:00"/>
    <s v="31330"/>
    <s v="21320"/>
    <s v=""/>
    <s v=""/>
    <s v="113457"/>
    <s v="113457"/>
    <s v="999999"/>
    <s v="XT260003185TS"/>
    <s v="N"/>
    <s v="Transport"/>
    <s v="N"/>
    <s v="S"/>
    <s v="NT"/>
    <n v="0.36"/>
    <s v="5Y"/>
    <n v="3.07"/>
  </r>
  <r>
    <x v="1"/>
    <s v="2"/>
    <d v="2026-05-31T00:00:00"/>
    <s v="78000"/>
    <s v="21320"/>
    <s v=""/>
    <s v=""/>
    <s v="114190"/>
    <s v="114190"/>
    <s v="999999"/>
    <s v="XT260003702TS"/>
    <s v="N"/>
    <s v="Transport"/>
    <s v="N"/>
    <s v="S"/>
    <s v="NT"/>
    <n v="0.26"/>
    <s v="5Y"/>
    <n v="3.07"/>
  </r>
  <r>
    <x v="1"/>
    <s v="2"/>
    <d v="2026-05-31T00:00:00"/>
    <s v="71170"/>
    <s v="21320"/>
    <s v=""/>
    <s v=""/>
    <s v="114543"/>
    <s v="114543"/>
    <s v="999999"/>
    <s v="XT260009254TS"/>
    <s v="N"/>
    <s v="Transport"/>
    <s v="N"/>
    <s v="S"/>
    <s v="NR"/>
    <n v="0.16"/>
    <s v="5Y"/>
    <n v="3.07"/>
  </r>
  <r>
    <x v="1"/>
    <s v="2"/>
    <d v="2026-05-31T00:00:00"/>
    <s v="29860"/>
    <s v="21320"/>
    <s v=""/>
    <s v=""/>
    <s v="118709"/>
    <s v="118709"/>
    <s v="999999"/>
    <s v="XT260009815TS"/>
    <s v="N"/>
    <s v="Transport"/>
    <s v="N"/>
    <s v="S"/>
    <s v="NT"/>
    <n v="0.22"/>
    <s v="5Y"/>
    <n v="3.07"/>
  </r>
  <r>
    <x v="1"/>
    <s v="2"/>
    <d v="2026-05-31T00:00:00"/>
    <s v="94130"/>
    <s v="21320"/>
    <s v=""/>
    <s v=""/>
    <s v="113185"/>
    <s v="113185"/>
    <s v="999999"/>
    <s v="XT260010558TS"/>
    <s v="N"/>
    <s v="Transport"/>
    <s v="N"/>
    <s v="S"/>
    <s v="NT"/>
    <n v="0.1"/>
    <s v="5Y"/>
    <n v="3.07"/>
  </r>
  <r>
    <x v="1"/>
    <s v="2"/>
    <d v="2026-05-31T00:00:00"/>
    <s v="67200"/>
    <s v="21320"/>
    <s v=""/>
    <s v=""/>
    <s v="118851"/>
    <s v="118851"/>
    <s v="999999"/>
    <s v="XT260010685TS"/>
    <s v="N"/>
    <s v="Transport"/>
    <s v="N"/>
    <s v="S"/>
    <s v="NT"/>
    <n v="0.04"/>
    <s v="5Y"/>
    <n v="3.07"/>
  </r>
  <r>
    <x v="1"/>
    <s v="2"/>
    <d v="2026-05-31T00:00:00"/>
    <s v="92500"/>
    <s v="21320"/>
    <s v=""/>
    <s v=""/>
    <s v="119023"/>
    <s v="119023"/>
    <s v="999999"/>
    <s v="XT260014360TS"/>
    <s v="N"/>
    <s v="Transport"/>
    <s v="N"/>
    <s v="S"/>
    <s v="NT"/>
    <n v="0.13"/>
    <s v="5Y"/>
    <n v="3.07"/>
  </r>
  <r>
    <x v="1"/>
    <s v="2"/>
    <d v="2026-05-31T00:00:00"/>
    <s v="46000"/>
    <s v="21320"/>
    <s v=""/>
    <s v=""/>
    <s v="116877"/>
    <s v="116877"/>
    <s v="999999"/>
    <s v="XT260014373TS"/>
    <s v="N"/>
    <s v="Transport"/>
    <s v="N"/>
    <s v="S"/>
    <s v="NT"/>
    <n v="0.19"/>
    <s v="5Y"/>
    <n v="3.07"/>
  </r>
  <r>
    <x v="1"/>
    <s v="2"/>
    <d v="2026-05-31T00:00:00"/>
    <s v="50110"/>
    <s v="21320"/>
    <s v=""/>
    <s v=""/>
    <s v="117850"/>
    <s v="117850"/>
    <s v="999999"/>
    <s v="XT260016414TS"/>
    <s v="N"/>
    <s v="Transport"/>
    <s v="N"/>
    <s v="S"/>
    <s v="NT"/>
    <n v="0.2"/>
    <s v="5Y"/>
    <n v="3.07"/>
  </r>
  <r>
    <x v="1"/>
    <s v="2"/>
    <d v="2026-05-31T00:00:00"/>
    <s v="60150"/>
    <s v="21320"/>
    <s v=""/>
    <s v=""/>
    <s v="118603"/>
    <s v="118603"/>
    <s v="999999"/>
    <s v="XT260020246TS"/>
    <s v="N"/>
    <s v="Transport"/>
    <s v="N"/>
    <s v="S"/>
    <s v="NT"/>
    <n v="0.21"/>
    <s v="5Y"/>
    <n v="3.07"/>
  </r>
  <r>
    <x v="1"/>
    <s v="2"/>
    <d v="2026-05-31T00:00:00"/>
    <s v="56110"/>
    <s v="21320"/>
    <s v=""/>
    <s v=""/>
    <s v="117696"/>
    <s v="117696"/>
    <s v="999999"/>
    <s v="XT260023401TS"/>
    <s v="N"/>
    <s v="Transport"/>
    <s v="N"/>
    <s v="S"/>
    <s v="NT"/>
    <n v="0.17"/>
    <s v="5Y"/>
    <n v="3.07"/>
  </r>
  <r>
    <x v="1"/>
    <s v="2"/>
    <d v="2026-05-31T00:00:00"/>
    <s v="59310"/>
    <s v="21320"/>
    <s v=""/>
    <s v=""/>
    <s v="116175"/>
    <s v="116175"/>
    <s v="999999"/>
    <s v="XT260024251TS"/>
    <s v="N"/>
    <s v="Transport"/>
    <s v="N"/>
    <s v="S"/>
    <s v="NT"/>
    <n v="0.22"/>
    <s v="5Y"/>
    <n v="3.07"/>
  </r>
  <r>
    <x v="1"/>
    <s v="2"/>
    <d v="2026-05-31T00:00:00"/>
    <s v="69230"/>
    <s v="21320"/>
    <s v=""/>
    <s v=""/>
    <s v="118705"/>
    <s v="118705"/>
    <s v="999999"/>
    <s v="XT260028995TS"/>
    <s v="N"/>
    <s v="Transport"/>
    <s v="N"/>
    <s v="S"/>
    <s v="NT"/>
    <n v="0.06"/>
    <s v="5Y"/>
    <n v="3.07"/>
  </r>
  <r>
    <x v="1"/>
    <s v="2"/>
    <d v="2026-05-31T00:00:00"/>
    <s v="44980"/>
    <s v="21320"/>
    <s v=""/>
    <s v=""/>
    <s v="117226"/>
    <s v="117226"/>
    <s v="999999"/>
    <s v="XT260033531TS"/>
    <s v="N"/>
    <s v="Transport"/>
    <s v="N"/>
    <s v="S"/>
    <s v="NT"/>
    <n v="0.11"/>
    <s v="5Y"/>
    <n v="3.07"/>
  </r>
  <r>
    <x v="1"/>
    <s v="2"/>
    <d v="2026-05-31T00:00:00"/>
    <s v="42190"/>
    <s v="21320"/>
    <s v=""/>
    <s v=""/>
    <s v="117391"/>
    <s v="117391"/>
    <s v="999999"/>
    <s v="XT260037326TS"/>
    <s v="N"/>
    <s v="Transport"/>
    <s v="N"/>
    <s v="S"/>
    <s v="NT"/>
    <n v="0.18"/>
    <s v="5Y"/>
    <n v="3.07"/>
  </r>
  <r>
    <x v="2"/>
    <s v="0"/>
    <d v="2026-05-29T00:00:00"/>
    <s v="21320"/>
    <s v="1300"/>
    <s v="FR"/>
    <s v="BE"/>
    <s v="Thibault De Geyter"/>
    <s v="Laruche"/>
    <s v="999999"/>
    <s v="XT328769278TS"/>
    <s v="N"/>
    <s v="Transport"/>
    <s v="N"/>
    <s v="RR"/>
    <s v="ZA"/>
    <n v="0.04"/>
    <s v="6B"/>
    <n v="0"/>
  </r>
  <r>
    <x v="2"/>
    <s v="0"/>
    <d v="2026-05-29T00:00:00"/>
    <s v="21320"/>
    <s v="1300"/>
    <s v="FR"/>
    <s v="BE"/>
    <s v="Thibault De Geyter"/>
    <s v="Laruche"/>
    <s v="999999"/>
    <s v="XT328769278TS"/>
    <s v="N"/>
    <s v="Supp Retour Expediteur Europe"/>
    <s v="N"/>
    <s v="RR"/>
    <s v="ZA"/>
    <n v="0"/>
    <s v="6B"/>
    <n v="20"/>
  </r>
  <r>
    <x v="2"/>
    <s v="0"/>
    <d v="2026-05-04T00:00:00"/>
    <s v="21320"/>
    <s v="4450208"/>
    <s v="FR"/>
    <s v="PT"/>
    <s v="Perzadayeva Jamilya"/>
    <s v="Laruche"/>
    <s v="999999"/>
    <s v="XT328868942TS"/>
    <s v="N"/>
    <s v="Transport"/>
    <s v="N"/>
    <s v="S"/>
    <s v="ZA"/>
    <n v="5.9039999999999999"/>
    <s v="6B"/>
    <n v="7.35"/>
  </r>
  <r>
    <x v="2"/>
    <s v="0"/>
    <d v="2026-05-04T00:00:00"/>
    <s v="21320"/>
    <s v="1150017"/>
    <s v="FR"/>
    <s v="PT"/>
    <s v="Ramalho Vanda"/>
    <s v="Laruche"/>
    <s v="999999"/>
    <s v="XT328895673TS"/>
    <s v="N"/>
    <s v="Transport"/>
    <s v="N"/>
    <s v="S"/>
    <s v="ZA"/>
    <n v="0.93"/>
    <s v="6B"/>
    <n v="4.18"/>
  </r>
  <r>
    <x v="2"/>
    <s v="0"/>
    <d v="2026-05-04T00:00:00"/>
    <s v="21320"/>
    <s v="5400687"/>
    <s v="FR"/>
    <s v="PT"/>
    <s v="Molles Eileen"/>
    <s v="Laruche"/>
    <s v="999999"/>
    <s v="XT328923754TS"/>
    <s v="N"/>
    <s v="Transport"/>
    <s v="N"/>
    <s v="S"/>
    <s v="ZA"/>
    <n v="4.6379999999999999"/>
    <s v="6B"/>
    <n v="6.71"/>
  </r>
  <r>
    <x v="2"/>
    <s v="0"/>
    <d v="2026-05-05T00:00:00"/>
    <s v="21320"/>
    <s v="2640073"/>
    <s v="FR"/>
    <s v="PT"/>
    <s v="Lind Isac"/>
    <s v="Laruche"/>
    <s v="999999"/>
    <s v="XT329002712TS"/>
    <s v="N"/>
    <s v="Transport"/>
    <s v="N"/>
    <s v="S"/>
    <s v="ZA"/>
    <n v="5.9039999999999999"/>
    <s v="6B"/>
    <n v="7.35"/>
  </r>
  <r>
    <x v="2"/>
    <s v="0"/>
    <d v="2026-05-05T00:00:00"/>
    <s v="21320"/>
    <s v="1300"/>
    <s v="FR"/>
    <s v="BE"/>
    <s v="Thibault De Geyter"/>
    <s v="Laruche"/>
    <s v="999999"/>
    <s v="XT329005016TS"/>
    <s v="N"/>
    <s v="Transport"/>
    <s v="N"/>
    <s v="S"/>
    <s v="ZA"/>
    <n v="0.02"/>
    <s v="6B"/>
    <n v="3.38"/>
  </r>
  <r>
    <x v="2"/>
    <s v="0"/>
    <d v="2026-05-06T00:00:00"/>
    <s v="21320"/>
    <s v="2500926"/>
    <s v="FR"/>
    <s v="PT"/>
    <s v="Henderson Meghan"/>
    <s v="Laruche"/>
    <s v="999999"/>
    <s v="XT329054051TS"/>
    <s v="N"/>
    <s v="Transport"/>
    <s v="N"/>
    <s v="S"/>
    <s v="ZA"/>
    <n v="4.7869999999999999"/>
    <s v="6B"/>
    <n v="6.71"/>
  </r>
  <r>
    <x v="2"/>
    <s v="0"/>
    <d v="2026-05-06T00:00:00"/>
    <s v="21320"/>
    <s v="2765419"/>
    <s v="FR"/>
    <s v="PT"/>
    <s v="Shkolnick Maxim"/>
    <s v="Laruche"/>
    <s v="999999"/>
    <s v="XT329071390TS"/>
    <s v="N"/>
    <s v="Transport"/>
    <s v="N"/>
    <s v="S"/>
    <s v="ZA"/>
    <n v="5.9039999999999999"/>
    <s v="6B"/>
    <n v="7.35"/>
  </r>
  <r>
    <x v="2"/>
    <s v="0"/>
    <d v="2026-05-11T00:00:00"/>
    <s v="21320"/>
    <s v="1400074"/>
    <s v="FR"/>
    <s v="PT"/>
    <s v="Silva Mariana"/>
    <s v="Laruche"/>
    <s v="999999"/>
    <s v="XT329261751TS"/>
    <s v="N"/>
    <s v="Transport"/>
    <s v="N"/>
    <s v="S"/>
    <s v="ZA"/>
    <n v="0.1"/>
    <s v="6B"/>
    <n v="3.96"/>
  </r>
  <r>
    <x v="2"/>
    <s v="0"/>
    <d v="2026-05-11T00:00:00"/>
    <s v="21320"/>
    <s v="1700093"/>
    <s v="FR"/>
    <s v="PT"/>
    <s v="coelho cristina"/>
    <s v="Laruche"/>
    <s v="999999"/>
    <s v="XT329268088TS"/>
    <s v="N"/>
    <s v="Transport"/>
    <s v="N"/>
    <s v="S"/>
    <s v="ZA"/>
    <n v="4.7869999999999999"/>
    <s v="6B"/>
    <n v="6.71"/>
  </r>
  <r>
    <x v="2"/>
    <s v="0"/>
    <d v="2026-05-18T00:00:00"/>
    <s v="21320"/>
    <s v="2890040"/>
    <s v="FR"/>
    <s v="PT"/>
    <s v="Caria Telma"/>
    <s v="Laruche"/>
    <s v="999999"/>
    <s v="XT329636281TS"/>
    <s v="N"/>
    <s v="Transport"/>
    <s v="N"/>
    <s v="S"/>
    <s v="ZA"/>
    <n v="0.74399999999999999"/>
    <s v="6B"/>
    <n v="4.18"/>
  </r>
  <r>
    <x v="2"/>
    <s v="0"/>
    <d v="2026-05-18T00:00:00"/>
    <s v="21320"/>
    <s v="2530229"/>
    <s v="FR"/>
    <s v="PT"/>
    <s v="Krall Brittney"/>
    <s v="Laruche"/>
    <s v="999999"/>
    <s v="XT329652219TS"/>
    <s v="N"/>
    <s v="Transport"/>
    <s v="N"/>
    <s v="S"/>
    <s v="ZA"/>
    <n v="0.42"/>
    <s v="6B"/>
    <n v="3.96"/>
  </r>
  <r>
    <x v="2"/>
    <s v="0"/>
    <d v="2026-05-25T00:00:00"/>
    <s v="21320"/>
    <s v="2765095"/>
    <s v="FR"/>
    <s v="PT"/>
    <s v="Sousa Catia"/>
    <s v="Laruche"/>
    <s v="999999"/>
    <s v="XT329997427TS"/>
    <s v="N"/>
    <s v="Transport"/>
    <s v="N"/>
    <s v="S"/>
    <s v="ZA"/>
    <n v="0.23"/>
    <s v="6B"/>
    <n v="3.96"/>
  </r>
  <r>
    <x v="2"/>
    <s v="0"/>
    <d v="2026-05-26T00:00:00"/>
    <s v="21320"/>
    <s v="4050637"/>
    <s v="FR"/>
    <s v="PT"/>
    <s v="Ambar Graziella"/>
    <s v="Laruche"/>
    <s v="999999"/>
    <s v="XT330062850TS"/>
    <s v="N"/>
    <s v="Transport"/>
    <s v="N"/>
    <s v="S"/>
    <s v="ZA"/>
    <n v="0.62"/>
    <s v="6B"/>
    <n v="4.18"/>
  </r>
  <r>
    <x v="2"/>
    <s v="0"/>
    <d v="2026-05-26T00:00:00"/>
    <s v="21320"/>
    <s v="4050637"/>
    <s v="FR"/>
    <s v="PT"/>
    <s v="Ambar Graziella"/>
    <s v="Laruche"/>
    <s v="999999"/>
    <s v="XT330065768TS"/>
    <s v="N"/>
    <s v="Transport"/>
    <s v="N"/>
    <s v="S"/>
    <s v="ZA"/>
    <n v="0.62"/>
    <s v="6B"/>
    <n v="4.18"/>
  </r>
  <r>
    <x v="2"/>
    <s v="0"/>
    <d v="2026-05-26T00:00:00"/>
    <s v="21320"/>
    <s v="4050637"/>
    <s v="FR"/>
    <s v="PT"/>
    <s v="Ambar Graziella"/>
    <s v="Laruche"/>
    <s v="999999"/>
    <s v="XT330066701TS"/>
    <s v="N"/>
    <s v="Transport"/>
    <s v="N"/>
    <s v="S"/>
    <s v="ZA"/>
    <n v="2.5089999999999999"/>
    <s v="6B"/>
    <n v="5.43"/>
  </r>
  <r>
    <x v="2"/>
    <s v="0"/>
    <d v="2026-05-27T00:00:00"/>
    <s v="21320"/>
    <s v="2655477"/>
    <s v="FR"/>
    <s v="PT"/>
    <s v="Zhulavska Lyubov"/>
    <s v="Laruche"/>
    <s v="999999"/>
    <s v="XT330151081TS"/>
    <s v="N"/>
    <s v="Transport"/>
    <s v="N"/>
    <s v="S"/>
    <s v="ZA"/>
    <n v="4.7869999999999999"/>
    <s v="6B"/>
    <n v="6.71"/>
  </r>
  <r>
    <x v="2"/>
    <s v="0"/>
    <d v="2026-05-27T00:00:00"/>
    <s v="21320"/>
    <s v="1000109"/>
    <s v="FR"/>
    <s v="PT"/>
    <s v="Bereznikova Ekaterina"/>
    <s v="Laruche"/>
    <s v="999999"/>
    <s v="XT330157212TS"/>
    <s v="N"/>
    <s v="Transport"/>
    <s v="N"/>
    <s v="S"/>
    <s v="ZA"/>
    <n v="4.7869999999999999"/>
    <s v="6B"/>
    <n v="6.71"/>
  </r>
  <r>
    <x v="2"/>
    <s v="0"/>
    <d v="2026-05-27T00:00:00"/>
    <s v="21320"/>
    <s v="2640546"/>
    <s v="FR"/>
    <s v="PT"/>
    <s v="Marques Sara"/>
    <s v="Laruche"/>
    <s v="999999"/>
    <s v="XT330172104TS"/>
    <s v="N"/>
    <s v="Transport"/>
    <s v="N"/>
    <s v="S"/>
    <s v="ZA"/>
    <n v="4.6379999999999999"/>
    <s v="6B"/>
    <n v="6.71"/>
  </r>
  <r>
    <x v="2"/>
    <s v="0"/>
    <d v="2026-05-27T00:00:00"/>
    <s v="21320"/>
    <s v="1100-391"/>
    <s v="FR"/>
    <s v="PT"/>
    <s v="228HA"/>
    <s v="118312"/>
    <s v="999999"/>
    <s v="XT330178291TS"/>
    <s v="N"/>
    <s v="Transport"/>
    <s v="N"/>
    <s v="S"/>
    <s v="ZA"/>
    <n v="0.38500000000000001"/>
    <s v="6B"/>
    <n v="3.96"/>
  </r>
  <r>
    <x v="2"/>
    <s v="0"/>
    <d v="2026-05-28T00:00:00"/>
    <s v="21320"/>
    <s v="4430169"/>
    <s v="FR"/>
    <s v="PT"/>
    <s v="Collia Maria Rosaria"/>
    <s v="Laruche"/>
    <s v="999999"/>
    <s v="XT330212951TS"/>
    <s v="N"/>
    <s v="Transport"/>
    <s v="N"/>
    <s v="S"/>
    <s v="ZA"/>
    <n v="0.34"/>
    <s v="6B"/>
    <n v="3.96"/>
  </r>
  <r>
    <x v="2"/>
    <s v="0"/>
    <d v="2026-05-29T00:00:00"/>
    <s v="21320"/>
    <s v="8800216"/>
    <s v="FR"/>
    <s v="PT"/>
    <s v="Mirhoseini Krista"/>
    <s v="Laruche"/>
    <s v="999999"/>
    <s v="XT330268394TS"/>
    <s v="N"/>
    <s v="Transport"/>
    <s v="N"/>
    <s v="S"/>
    <s v="ZA"/>
    <n v="4.6379999999999999"/>
    <s v="6B"/>
    <n v="6.71"/>
  </r>
  <r>
    <x v="3"/>
    <s v="2"/>
    <d v="2026-04-21T00:00:00"/>
    <s v="17002"/>
    <s v="21320"/>
    <s v="ES"/>
    <s v="FR"/>
    <s v="101076"/>
    <s v="101076"/>
    <s v="999999"/>
    <s v="XT413735942TS"/>
    <s v="N"/>
    <s v="Transport"/>
    <s v="N"/>
    <s v="S"/>
    <s v="ZA"/>
    <n v="7.52"/>
    <s v="6C"/>
    <n v="12.74"/>
  </r>
  <r>
    <x v="3"/>
    <s v="2"/>
    <d v="2026-04-28T00:00:00"/>
    <s v="50259"/>
    <s v="21320"/>
    <s v="DE"/>
    <s v="FR"/>
    <s v="106492"/>
    <s v="106492"/>
    <s v="999999"/>
    <s v="XT413860675TS"/>
    <s v="N"/>
    <s v="Transport"/>
    <s v="N"/>
    <s v="S"/>
    <s v="ZA"/>
    <n v="4.532"/>
    <s v="6C"/>
    <n v="9.69"/>
  </r>
  <r>
    <x v="3"/>
    <s v="2"/>
    <d v="2026-04-29T00:00:00"/>
    <s v="21109"/>
    <s v="21320"/>
    <s v="DE"/>
    <s v="FR"/>
    <s v="105708"/>
    <s v="105708"/>
    <s v="999999"/>
    <s v="XT413866245TS"/>
    <s v="N"/>
    <s v="Transport"/>
    <s v="N"/>
    <s v="S"/>
    <s v="ZA"/>
    <n v="0.7"/>
    <s v="6C"/>
    <n v="5.55"/>
  </r>
  <r>
    <x v="3"/>
    <s v="2"/>
    <d v="2026-04-29T00:00:00"/>
    <s v="75428"/>
    <s v="21320"/>
    <s v="DE"/>
    <s v="FR"/>
    <s v="103617"/>
    <s v="103617"/>
    <s v="999999"/>
    <s v="XT413873847TS"/>
    <s v="N"/>
    <s v="Transport"/>
    <s v="N"/>
    <s v="S"/>
    <s v="ZA"/>
    <n v="4.532"/>
    <s v="6C"/>
    <n v="9.69"/>
  </r>
  <r>
    <x v="3"/>
    <s v="2"/>
    <d v="2026-04-29T00:00:00"/>
    <s v="89134"/>
    <s v="21320"/>
    <s v="DE"/>
    <s v="FR"/>
    <s v="106876"/>
    <s v="106876"/>
    <s v="999999"/>
    <s v="XT413876707TS"/>
    <s v="N"/>
    <s v="Transport"/>
    <s v="N"/>
    <s v="S"/>
    <s v="ZA"/>
    <n v="4.3650000000000002"/>
    <s v="6C"/>
    <n v="9.69"/>
  </r>
  <r>
    <x v="3"/>
    <s v="2"/>
    <d v="2026-04-29T00:00:00"/>
    <s v="04442"/>
    <s v="21320"/>
    <s v="DE"/>
    <s v="FR"/>
    <s v="106669"/>
    <s v="106669"/>
    <s v="999999"/>
    <s v="XT413878376TS"/>
    <s v="N"/>
    <s v="Transport"/>
    <s v="N"/>
    <s v="S"/>
    <s v="ZA"/>
    <n v="0.74399999999999999"/>
    <s v="6C"/>
    <n v="5.55"/>
  </r>
  <r>
    <x v="3"/>
    <s v="2"/>
    <d v="2026-04-29T00:00:00"/>
    <s v="74547"/>
    <s v="21320"/>
    <s v="DE"/>
    <s v="FR"/>
    <s v="107381"/>
    <s v="107381"/>
    <s v="999999"/>
    <s v="XT413880406TS"/>
    <s v="N"/>
    <s v="Transport"/>
    <s v="N"/>
    <s v="S"/>
    <s v="ZA"/>
    <n v="5.6420000000000003"/>
    <s v="6C"/>
    <n v="10.35"/>
  </r>
  <r>
    <x v="3"/>
    <s v="2"/>
    <d v="2026-04-29T00:00:00"/>
    <s v="80799"/>
    <s v="21320"/>
    <s v="DE"/>
    <s v="FR"/>
    <s v="106149"/>
    <s v="106149"/>
    <s v="999999"/>
    <s v="XT413883708TS"/>
    <s v="N"/>
    <s v="Transport"/>
    <s v="N"/>
    <s v="S"/>
    <s v="ZA"/>
    <n v="4.532"/>
    <s v="6C"/>
    <n v="9.69"/>
  </r>
  <r>
    <x v="3"/>
    <s v="2"/>
    <d v="2026-04-30T00:00:00"/>
    <s v="45279"/>
    <s v="21320"/>
    <s v="DE"/>
    <s v="FR"/>
    <s v="107360"/>
    <s v="107360"/>
    <s v="999999"/>
    <s v="XT413889776TS"/>
    <s v="N"/>
    <s v="Transport"/>
    <s v="N"/>
    <s v="S"/>
    <s v="ZA"/>
    <n v="1.373"/>
    <s v="6C"/>
    <n v="5.88"/>
  </r>
  <r>
    <x v="3"/>
    <s v="2"/>
    <d v="2026-04-30T00:00:00"/>
    <s v="64739"/>
    <s v="21320"/>
    <s v="DE"/>
    <s v="FR"/>
    <s v="106700"/>
    <s v="106700"/>
    <s v="999999"/>
    <s v="XT413890519TS"/>
    <s v="N"/>
    <s v="Transport"/>
    <s v="N"/>
    <s v="S"/>
    <s v="ZA"/>
    <n v="4.7869999999999999"/>
    <s v="6C"/>
    <n v="9.69"/>
  </r>
  <r>
    <x v="3"/>
    <s v="2"/>
    <d v="2026-04-30T00:00:00"/>
    <s v="2900"/>
    <s v="21320"/>
    <s v="DK"/>
    <s v="FR"/>
    <s v="106542"/>
    <s v="106542"/>
    <s v="999999"/>
    <s v="XT413896542TS"/>
    <s v="N"/>
    <s v="Transport"/>
    <s v="N"/>
    <s v="S"/>
    <s v="ZA"/>
    <n v="4.7990000000000004"/>
    <s v="6C"/>
    <n v="13.83"/>
  </r>
  <r>
    <x v="3"/>
    <s v="2"/>
    <d v="2026-04-30T00:00:00"/>
    <s v="64291"/>
    <s v="21320"/>
    <s v="DE"/>
    <s v="FR"/>
    <s v="106849"/>
    <s v="106849"/>
    <s v="999999"/>
    <s v="XT413900984TS"/>
    <s v="N"/>
    <s v="Transport"/>
    <s v="N"/>
    <s v="S"/>
    <s v="ZA"/>
    <n v="6.6239999999999997"/>
    <s v="6C"/>
    <n v="11.01"/>
  </r>
  <r>
    <x v="3"/>
    <s v="2"/>
    <d v="2026-04-30T00:00:00"/>
    <s v="28041"/>
    <s v="21320"/>
    <s v="ES"/>
    <s v="FR"/>
    <s v="105391"/>
    <s v="105391"/>
    <s v="999999"/>
    <s v="XT413903654TS"/>
    <s v="N"/>
    <s v="Transport"/>
    <s v="N"/>
    <s v="S"/>
    <s v="ZA"/>
    <n v="1.1759999999999999"/>
    <s v="6C"/>
    <n v="6.95"/>
  </r>
  <r>
    <x v="3"/>
    <s v="2"/>
    <d v="2026-04-30T00:00:00"/>
    <s v="03502"/>
    <s v="21320"/>
    <s v="ES"/>
    <s v="FR"/>
    <s v="105857"/>
    <s v="105857"/>
    <s v="999999"/>
    <s v="XT413903800TS"/>
    <s v="N"/>
    <s v="Transport"/>
    <s v="N"/>
    <s v="S"/>
    <s v="ZA"/>
    <n v="5.0860000000000003"/>
    <s v="6C"/>
    <n v="11.42"/>
  </r>
  <r>
    <x v="3"/>
    <s v="2"/>
    <d v="2026-05-01T00:00:00"/>
    <s v="5700"/>
    <s v="21320"/>
    <s v="DK"/>
    <s v="FR"/>
    <s v="107271"/>
    <s v="107271"/>
    <s v="999999"/>
    <s v="XT413904650TS"/>
    <s v="N"/>
    <s v="Transport"/>
    <s v="N"/>
    <s v="S"/>
    <s v="ZA"/>
    <n v="4.6779999999999999"/>
    <s v="6C"/>
    <n v="13.83"/>
  </r>
  <r>
    <x v="3"/>
    <s v="2"/>
    <d v="2026-05-01T00:00:00"/>
    <s v="64380"/>
    <s v="21320"/>
    <s v="DE"/>
    <s v="FR"/>
    <s v="106701"/>
    <s v="106701"/>
    <s v="999999"/>
    <s v="XT413905156TS"/>
    <s v="N"/>
    <s v="Transport"/>
    <s v="N"/>
    <s v="S"/>
    <s v="ZA"/>
    <n v="4.532"/>
    <s v="6C"/>
    <n v="9.69"/>
  </r>
  <r>
    <x v="3"/>
    <s v="2"/>
    <d v="2026-05-01T00:00:00"/>
    <s v="91096"/>
    <s v="21320"/>
    <s v="DE"/>
    <s v="FR"/>
    <s v="107205"/>
    <s v="107205"/>
    <s v="999999"/>
    <s v="XT413905315TS"/>
    <s v="N"/>
    <s v="Transport"/>
    <s v="N"/>
    <s v="S"/>
    <s v="ZA"/>
    <n v="2.117"/>
    <s v="6C"/>
    <n v="8.3699999999999992"/>
  </r>
  <r>
    <x v="3"/>
    <s v="2"/>
    <d v="2026-05-01T00:00:00"/>
    <s v="33617"/>
    <s v="21320"/>
    <s v="DE"/>
    <s v="FR"/>
    <s v="106649"/>
    <s v="106649"/>
    <s v="999999"/>
    <s v="XT413908271TS"/>
    <s v="N"/>
    <s v="Transport"/>
    <s v="N"/>
    <s v="S"/>
    <s v="ZA"/>
    <n v="4.6379999999999999"/>
    <s v="6C"/>
    <n v="9.69"/>
  </r>
  <r>
    <x v="3"/>
    <s v="2"/>
    <d v="2026-05-01T00:00:00"/>
    <s v="68526"/>
    <s v="21320"/>
    <s v="DE"/>
    <s v="FR"/>
    <s v="107112"/>
    <s v="107112"/>
    <s v="999999"/>
    <s v="XT413909325TS"/>
    <s v="N"/>
    <s v="Transport"/>
    <s v="N"/>
    <s v="S"/>
    <s v="ZA"/>
    <n v="1.786"/>
    <s v="6C"/>
    <n v="5.88"/>
  </r>
  <r>
    <x v="3"/>
    <s v="2"/>
    <d v="2026-05-01T00:00:00"/>
    <s v="68526"/>
    <s v="21320"/>
    <s v="DE"/>
    <s v="FR"/>
    <s v="106177"/>
    <s v="106177"/>
    <s v="999999"/>
    <s v="XT413909351TS"/>
    <s v="N"/>
    <s v="Transport"/>
    <s v="N"/>
    <s v="S"/>
    <s v="ZA"/>
    <n v="0.17"/>
    <s v="6C"/>
    <n v="5.33"/>
  </r>
  <r>
    <x v="3"/>
    <s v="2"/>
    <d v="2026-05-01T00:00:00"/>
    <s v="68526"/>
    <s v="21320"/>
    <s v="DE"/>
    <s v="FR"/>
    <s v="106165"/>
    <s v="106165"/>
    <s v="999999"/>
    <s v="XT413909396TS"/>
    <s v="N"/>
    <s v="Transport"/>
    <s v="N"/>
    <s v="S"/>
    <s v="ZA"/>
    <n v="0.96"/>
    <s v="6C"/>
    <n v="5.55"/>
  </r>
  <r>
    <x v="3"/>
    <s v="2"/>
    <d v="2026-05-01T00:00:00"/>
    <s v="14532"/>
    <s v="21320"/>
    <s v="DE"/>
    <s v="FR"/>
    <s v="106744"/>
    <s v="106744"/>
    <s v="999999"/>
    <s v="XT413910350TS"/>
    <s v="N"/>
    <s v="Transport"/>
    <s v="N"/>
    <s v="S"/>
    <s v="ZA"/>
    <n v="0.78300000000000003"/>
    <s v="6C"/>
    <n v="5.55"/>
  </r>
  <r>
    <x v="3"/>
    <s v="2"/>
    <d v="2026-05-01T00:00:00"/>
    <s v="4143 LR"/>
    <s v="21320"/>
    <s v="NL"/>
    <s v="FR"/>
    <s v="107967"/>
    <s v="107967"/>
    <s v="999999"/>
    <s v="XT413910394TS"/>
    <s v="N"/>
    <s v="Transport"/>
    <s v="N"/>
    <s v="S"/>
    <s v="ZA"/>
    <n v="5.8079999999999998"/>
    <s v="6C"/>
    <n v="10.35"/>
  </r>
  <r>
    <x v="3"/>
    <s v="2"/>
    <d v="2026-05-01T00:00:00"/>
    <s v="41379"/>
    <s v="21320"/>
    <s v="DE"/>
    <s v="FR"/>
    <s v="107472"/>
    <s v="107472"/>
    <s v="999999"/>
    <s v="XT413910451TS"/>
    <s v="N"/>
    <s v="Transport"/>
    <s v="N"/>
    <s v="S"/>
    <s v="ZA"/>
    <n v="4.6779999999999999"/>
    <s v="6C"/>
    <n v="9.69"/>
  </r>
  <r>
    <x v="3"/>
    <s v="2"/>
    <d v="2026-05-01T00:00:00"/>
    <s v="30890"/>
    <s v="21320"/>
    <s v="DE"/>
    <s v="FR"/>
    <s v="107935"/>
    <s v="107935"/>
    <s v="999999"/>
    <s v="XT413910933TS"/>
    <s v="N"/>
    <s v="Transport"/>
    <s v="N"/>
    <s v="S"/>
    <s v="ZA"/>
    <n v="4.8250000000000002"/>
    <s v="6C"/>
    <n v="9.69"/>
  </r>
  <r>
    <x v="3"/>
    <s v="2"/>
    <d v="2026-05-01T00:00:00"/>
    <s v="15230"/>
    <s v="21320"/>
    <s v="DE"/>
    <s v="FR"/>
    <s v="106069"/>
    <s v="106069"/>
    <s v="999999"/>
    <s v="XT413910955TS"/>
    <s v="N"/>
    <s v="Transport"/>
    <s v="N"/>
    <s v="S"/>
    <s v="ZA"/>
    <n v="4.3650000000000002"/>
    <s v="6C"/>
    <n v="9.69"/>
  </r>
  <r>
    <x v="3"/>
    <s v="2"/>
    <d v="2026-05-01T00:00:00"/>
    <s v="71116"/>
    <s v="21320"/>
    <s v="DE"/>
    <s v="FR"/>
    <s v="106925"/>
    <s v="106925"/>
    <s v="999999"/>
    <s v="XT413911465TS"/>
    <s v="N"/>
    <s v="Transport"/>
    <s v="N"/>
    <s v="S"/>
    <s v="ZA"/>
    <n v="0.59499999999999997"/>
    <s v="6C"/>
    <n v="5.55"/>
  </r>
  <r>
    <x v="3"/>
    <s v="2"/>
    <d v="2026-05-02T00:00:00"/>
    <s v="96179"/>
    <s v="21320"/>
    <s v="DE"/>
    <s v="FR"/>
    <s v="103237"/>
    <s v="103237"/>
    <s v="999999"/>
    <s v="XT413911925TS"/>
    <s v="N"/>
    <s v="Transport"/>
    <s v="N"/>
    <s v="S"/>
    <s v="ZA"/>
    <n v="4.7869999999999999"/>
    <s v="6C"/>
    <n v="9.69"/>
  </r>
  <r>
    <x v="3"/>
    <s v="2"/>
    <d v="2026-05-02T00:00:00"/>
    <s v="38704"/>
    <s v="21320"/>
    <s v="DE"/>
    <s v="FR"/>
    <s v="107049"/>
    <s v="107049"/>
    <s v="999999"/>
    <s v="XT413912069TS"/>
    <s v="N"/>
    <s v="Transport"/>
    <s v="N"/>
    <s v="S"/>
    <s v="ZA"/>
    <n v="0.05"/>
    <s v="6C"/>
    <n v="5.33"/>
  </r>
  <r>
    <x v="3"/>
    <s v="2"/>
    <d v="2026-05-02T00:00:00"/>
    <s v="46519"/>
    <s v="21320"/>
    <s v="DE"/>
    <s v="FR"/>
    <s v="106770"/>
    <s v="106770"/>
    <s v="999999"/>
    <s v="XT413912435TS"/>
    <s v="N"/>
    <s v="Transport"/>
    <s v="N"/>
    <s v="S"/>
    <s v="ZA"/>
    <n v="4.6779999999999999"/>
    <s v="6C"/>
    <n v="9.69"/>
  </r>
  <r>
    <x v="3"/>
    <s v="2"/>
    <d v="2026-05-02T00:00:00"/>
    <s v="46519"/>
    <s v="21320"/>
    <s v="DE"/>
    <s v="FR"/>
    <s v="106770"/>
    <s v="106770"/>
    <s v="999999"/>
    <s v="XT413912435TS"/>
    <s v="N"/>
    <s v="Supplement Etiquette Non Conforme"/>
    <s v="N"/>
    <m/>
    <s v="ZA"/>
    <n v="0"/>
    <s v="6C"/>
    <n v="2"/>
  </r>
  <r>
    <x v="3"/>
    <s v="2"/>
    <d v="2026-05-02T00:00:00"/>
    <s v="4813"/>
    <s v="21320"/>
    <s v="AT"/>
    <s v="FR"/>
    <s v="108336"/>
    <s v="108336"/>
    <s v="999999"/>
    <s v="XT413912554TS"/>
    <s v="N"/>
    <s v="Transport"/>
    <s v="N"/>
    <s v="S"/>
    <s v="ZA"/>
    <n v="0.5"/>
    <s v="6C"/>
    <n v="9.4700000000000006"/>
  </r>
  <r>
    <x v="3"/>
    <s v="2"/>
    <d v="2026-05-02T00:00:00"/>
    <s v="65199"/>
    <s v="21320"/>
    <s v="DE"/>
    <s v="FR"/>
    <s v="107948"/>
    <s v="107948"/>
    <s v="999999"/>
    <s v="XT413912744TS"/>
    <s v="N"/>
    <s v="Transport"/>
    <s v="N"/>
    <s v="S"/>
    <s v="ZA"/>
    <n v="4.9539999999999997"/>
    <s v="6C"/>
    <n v="9.69"/>
  </r>
  <r>
    <x v="3"/>
    <s v="2"/>
    <d v="2026-05-02T00:00:00"/>
    <s v="59075"/>
    <s v="21320"/>
    <s v="DE"/>
    <s v="FR"/>
    <s v="107443"/>
    <s v="107443"/>
    <s v="999999"/>
    <s v="XT413913356TS"/>
    <s v="N"/>
    <s v="Transport"/>
    <s v="N"/>
    <s v="S"/>
    <s v="ZA"/>
    <n v="4.7869999999999999"/>
    <s v="6C"/>
    <n v="9.69"/>
  </r>
  <r>
    <x v="3"/>
    <s v="2"/>
    <d v="2026-05-02T00:00:00"/>
    <s v="85567"/>
    <s v="21320"/>
    <s v="DE"/>
    <s v="FR"/>
    <s v="106909"/>
    <s v="106909"/>
    <s v="999999"/>
    <s v="XT413913585TS"/>
    <s v="N"/>
    <s v="Transport"/>
    <s v="N"/>
    <s v="S"/>
    <s v="ZA"/>
    <n v="0.77500000000000002"/>
    <s v="6C"/>
    <n v="5.55"/>
  </r>
  <r>
    <x v="3"/>
    <s v="2"/>
    <d v="2026-05-02T00:00:00"/>
    <s v="3500"/>
    <s v="21320"/>
    <s v="DK"/>
    <s v="FR"/>
    <s v="104726"/>
    <s v="104726"/>
    <s v="999999"/>
    <s v="XT413914833TS"/>
    <s v="N"/>
    <s v="Transport"/>
    <s v="N"/>
    <s v="S"/>
    <s v="ZA"/>
    <n v="4.7990000000000004"/>
    <s v="6C"/>
    <n v="13.83"/>
  </r>
  <r>
    <x v="3"/>
    <s v="2"/>
    <d v="2026-05-02T00:00:00"/>
    <s v="50937"/>
    <s v="21320"/>
    <s v="DE"/>
    <s v="FR"/>
    <s v="106457"/>
    <s v="106457"/>
    <s v="999999"/>
    <s v="XT413915238TS"/>
    <s v="N"/>
    <s v="Transport"/>
    <s v="N"/>
    <s v="S"/>
    <s v="ZA"/>
    <n v="5.7789999999999999"/>
    <s v="6C"/>
    <n v="10.35"/>
  </r>
  <r>
    <x v="3"/>
    <s v="2"/>
    <d v="2026-05-02T00:00:00"/>
    <s v="7475 BC"/>
    <s v="21320"/>
    <s v="NL"/>
    <s v="FR"/>
    <s v="106846"/>
    <s v="106846"/>
    <s v="999999"/>
    <s v="XT413915706TS"/>
    <s v="N"/>
    <s v="Transport"/>
    <s v="N"/>
    <s v="S"/>
    <s v="ZA"/>
    <n v="5.53"/>
    <s v="6C"/>
    <n v="10.35"/>
  </r>
  <r>
    <x v="3"/>
    <s v="2"/>
    <d v="2026-05-02T00:00:00"/>
    <s v="7475 BC"/>
    <s v="21320"/>
    <s v="NL"/>
    <s v="FR"/>
    <s v="107172"/>
    <s v="107172"/>
    <s v="999999"/>
    <s v="XT413915737TS"/>
    <s v="N"/>
    <s v="Transport"/>
    <s v="N"/>
    <s v="S"/>
    <s v="ZA"/>
    <n v="4.6379999999999999"/>
    <s v="6C"/>
    <n v="9.69"/>
  </r>
  <r>
    <x v="3"/>
    <s v="2"/>
    <d v="2026-05-02T00:00:00"/>
    <s v="55257"/>
    <s v="21320"/>
    <s v="DE"/>
    <s v="FR"/>
    <s v="107478"/>
    <s v="107478"/>
    <s v="999999"/>
    <s v="XT413915913TS"/>
    <s v="N"/>
    <s v="Transport"/>
    <s v="N"/>
    <s v="S"/>
    <s v="ZA"/>
    <n v="4.6379999999999999"/>
    <s v="6C"/>
    <n v="9.69"/>
  </r>
  <r>
    <x v="3"/>
    <s v="2"/>
    <d v="2026-05-02T00:00:00"/>
    <s v="426 69"/>
    <s v="21320"/>
    <s v="SE"/>
    <s v="FR"/>
    <s v="105871"/>
    <s v="105871"/>
    <s v="999999"/>
    <s v="XT413916105TS"/>
    <s v="N"/>
    <s v="Transport"/>
    <s v="N"/>
    <s v="S"/>
    <s v="ZA"/>
    <n v="4.7430000000000003"/>
    <s v="6C"/>
    <n v="14.68"/>
  </r>
  <r>
    <x v="3"/>
    <s v="2"/>
    <d v="2026-05-02T00:00:00"/>
    <s v="53773"/>
    <s v="21320"/>
    <s v="DE"/>
    <s v="FR"/>
    <s v="107805"/>
    <s v="107805"/>
    <s v="999999"/>
    <s v="XT413916159TS"/>
    <s v="N"/>
    <s v="Transport"/>
    <s v="N"/>
    <s v="S"/>
    <s v="ZA"/>
    <n v="4.6379999999999999"/>
    <s v="6C"/>
    <n v="9.69"/>
  </r>
  <r>
    <x v="3"/>
    <s v="2"/>
    <d v="2026-05-02T00:00:00"/>
    <s v="53773"/>
    <s v="21320"/>
    <s v="DE"/>
    <s v="FR"/>
    <s v="107805"/>
    <s v="107805"/>
    <s v="999999"/>
    <s v="XT413916159TS"/>
    <s v="N"/>
    <s v="Supplement Etiquette Non Conforme"/>
    <s v="N"/>
    <m/>
    <s v="ZA"/>
    <n v="0"/>
    <s v="6C"/>
    <n v="2"/>
  </r>
  <r>
    <x v="3"/>
    <s v="2"/>
    <d v="2026-05-02T00:00:00"/>
    <s v="14005"/>
    <s v="21320"/>
    <s v="ES"/>
    <s v="FR"/>
    <s v="105449"/>
    <s v="105449"/>
    <s v="999999"/>
    <s v="XT413916587TS"/>
    <s v="N"/>
    <s v="Transport"/>
    <s v="N"/>
    <s v="S"/>
    <s v="ZA"/>
    <n v="0.72"/>
    <s v="6C"/>
    <n v="6.62"/>
  </r>
  <r>
    <x v="3"/>
    <s v="2"/>
    <d v="2026-05-02T00:00:00"/>
    <s v="14005"/>
    <s v="21320"/>
    <s v="ES"/>
    <s v="FR"/>
    <s v="105195"/>
    <s v="105195"/>
    <s v="999999"/>
    <s v="XT413916613TS"/>
    <s v="N"/>
    <s v="Transport"/>
    <s v="N"/>
    <s v="S"/>
    <s v="ZA"/>
    <n v="0.03"/>
    <s v="6C"/>
    <n v="6.4"/>
  </r>
  <r>
    <x v="3"/>
    <s v="2"/>
    <d v="2026-05-02T00:00:00"/>
    <s v="86989"/>
    <s v="21320"/>
    <s v="DE"/>
    <s v="FR"/>
    <s v="106920"/>
    <s v="106920"/>
    <s v="999999"/>
    <s v="XT413916644TS"/>
    <s v="N"/>
    <s v="Transport"/>
    <s v="N"/>
    <s v="S"/>
    <s v="ZA"/>
    <n v="4.6379999999999999"/>
    <s v="6C"/>
    <n v="9.69"/>
  </r>
  <r>
    <x v="3"/>
    <s v="2"/>
    <d v="2026-05-02T00:00:00"/>
    <s v="69251"/>
    <s v="21320"/>
    <s v="DE"/>
    <s v="FR"/>
    <s v="108018"/>
    <s v="108018"/>
    <s v="999999"/>
    <s v="XT413916975TS"/>
    <s v="N"/>
    <s v="Transport"/>
    <s v="N"/>
    <s v="S"/>
    <s v="ZA"/>
    <n v="4.266"/>
    <s v="6C"/>
    <n v="9.69"/>
  </r>
  <r>
    <x v="3"/>
    <s v="2"/>
    <d v="2026-05-02T00:00:00"/>
    <s v="2252 BE"/>
    <s v="21320"/>
    <s v="NL"/>
    <s v="FR"/>
    <s v="106079"/>
    <s v="106079"/>
    <s v="999999"/>
    <s v="XT413917021TS"/>
    <s v="N"/>
    <s v="Transport"/>
    <s v="N"/>
    <s v="S"/>
    <s v="ZA"/>
    <n v="4.7990000000000004"/>
    <s v="6C"/>
    <n v="9.69"/>
  </r>
  <r>
    <x v="3"/>
    <s v="2"/>
    <d v="2026-05-02T00:00:00"/>
    <s v="83550"/>
    <s v="21320"/>
    <s v="DE"/>
    <s v="FR"/>
    <s v="105766"/>
    <s v="105766"/>
    <s v="999999"/>
    <s v="XT413917052TS"/>
    <s v="N"/>
    <s v="Transport"/>
    <s v="N"/>
    <s v="S"/>
    <s v="ZA"/>
    <n v="0.96699999999999997"/>
    <s v="6C"/>
    <n v="5.55"/>
  </r>
  <r>
    <x v="3"/>
    <s v="2"/>
    <d v="2026-05-02T00:00:00"/>
    <s v="80469"/>
    <s v="21320"/>
    <s v="DE"/>
    <s v="FR"/>
    <s v="107420"/>
    <s v="107420"/>
    <s v="999999"/>
    <s v="XT413917199TS"/>
    <s v="N"/>
    <s v="Transport"/>
    <s v="N"/>
    <s v="S"/>
    <s v="ZA"/>
    <n v="4.9630000000000001"/>
    <s v="6C"/>
    <n v="9.69"/>
  </r>
  <r>
    <x v="3"/>
    <s v="2"/>
    <d v="2026-05-02T00:00:00"/>
    <s v="4130"/>
    <s v="21320"/>
    <s v="BE"/>
    <s v="FR"/>
    <s v="108007"/>
    <s v="108007"/>
    <s v="999999"/>
    <s v="XT413917260TS"/>
    <s v="N"/>
    <s v="Transport"/>
    <s v="N"/>
    <s v="S"/>
    <s v="ZA"/>
    <n v="0.7"/>
    <s v="6C"/>
    <n v="4.95"/>
  </r>
  <r>
    <x v="3"/>
    <s v="2"/>
    <d v="2026-05-02T00:00:00"/>
    <s v="83550"/>
    <s v="21320"/>
    <s v="DE"/>
    <s v="FR"/>
    <s v="105974"/>
    <s v="105974"/>
    <s v="999999"/>
    <s v="XT413917401TS"/>
    <s v="N"/>
    <s v="Transport"/>
    <s v="N"/>
    <s v="S"/>
    <s v="ZA"/>
    <n v="2.8420000000000001"/>
    <s v="6C"/>
    <n v="8.3699999999999992"/>
  </r>
  <r>
    <x v="3"/>
    <s v="2"/>
    <d v="2026-05-02T00:00:00"/>
    <s v="83550"/>
    <s v="21320"/>
    <s v="DE"/>
    <s v="FR"/>
    <s v="106668"/>
    <s v="106668"/>
    <s v="999999"/>
    <s v="XT413917432TS"/>
    <s v="N"/>
    <s v="Transport"/>
    <s v="N"/>
    <s v="S"/>
    <s v="ZA"/>
    <n v="0.35"/>
    <s v="6C"/>
    <n v="5.33"/>
  </r>
  <r>
    <x v="3"/>
    <s v="2"/>
    <d v="2026-05-02T00:00:00"/>
    <s v="28035"/>
    <s v="21320"/>
    <s v="ES"/>
    <s v="FR"/>
    <s v="106512"/>
    <s v="106512"/>
    <s v="999999"/>
    <s v="XT413917959TS"/>
    <s v="N"/>
    <s v="Transport"/>
    <s v="N"/>
    <s v="S"/>
    <s v="ZA"/>
    <n v="0.1"/>
    <s v="6C"/>
    <n v="6.4"/>
  </r>
  <r>
    <x v="3"/>
    <s v="2"/>
    <d v="2026-05-02T00:00:00"/>
    <s v="2015 JJ"/>
    <s v="21320"/>
    <s v="NL"/>
    <s v="FR"/>
    <s v="108280"/>
    <s v="108280"/>
    <s v="999999"/>
    <s v="XT413917993TS"/>
    <s v="N"/>
    <s v="Transport"/>
    <s v="N"/>
    <s v="S"/>
    <s v="ZA"/>
    <n v="0.5"/>
    <s v="6C"/>
    <n v="5.33"/>
  </r>
  <r>
    <x v="3"/>
    <s v="2"/>
    <d v="2026-05-02T00:00:00"/>
    <s v="94239"/>
    <s v="21320"/>
    <s v="DE"/>
    <s v="FR"/>
    <s v="107906"/>
    <s v="107906"/>
    <s v="999999"/>
    <s v="XT413918000TS"/>
    <s v="N"/>
    <s v="Transport"/>
    <s v="N"/>
    <s v="S"/>
    <s v="ZA"/>
    <n v="5.6319999999999997"/>
    <s v="6C"/>
    <n v="10.35"/>
  </r>
  <r>
    <x v="3"/>
    <s v="2"/>
    <d v="2026-05-02T00:00:00"/>
    <s v="94239"/>
    <s v="21320"/>
    <s v="DE"/>
    <s v="FR"/>
    <s v="107923"/>
    <s v="107923"/>
    <s v="999999"/>
    <s v="XT413918203TS"/>
    <s v="N"/>
    <s v="Transport"/>
    <s v="N"/>
    <s v="S"/>
    <s v="ZA"/>
    <n v="2.3519999999999999"/>
    <s v="6C"/>
    <n v="8.3699999999999992"/>
  </r>
  <r>
    <x v="3"/>
    <s v="2"/>
    <d v="2026-05-02T00:00:00"/>
    <s v="65462"/>
    <s v="21320"/>
    <s v="DE"/>
    <s v="FR"/>
    <s v="103878"/>
    <s v="103878"/>
    <s v="999999"/>
    <s v="XT413918375TS"/>
    <s v="N"/>
    <s v="Transport"/>
    <s v="N"/>
    <s v="S"/>
    <s v="ZA"/>
    <n v="4.9370000000000003"/>
    <s v="6C"/>
    <n v="9.69"/>
  </r>
  <r>
    <x v="3"/>
    <s v="2"/>
    <d v="2026-05-02T00:00:00"/>
    <s v="47533"/>
    <s v="21320"/>
    <s v="DE"/>
    <s v="FR"/>
    <s v="106187"/>
    <s v="106187"/>
    <s v="999999"/>
    <s v="XT413918472TS"/>
    <s v="N"/>
    <s v="Transport"/>
    <s v="N"/>
    <s v="S"/>
    <s v="ZA"/>
    <n v="2.016"/>
    <s v="6C"/>
    <n v="8.3699999999999992"/>
  </r>
  <r>
    <x v="3"/>
    <s v="2"/>
    <d v="2026-05-02T00:00:00"/>
    <s v="72072"/>
    <s v="21320"/>
    <s v="DE"/>
    <s v="FR"/>
    <s v="106907"/>
    <s v="106907"/>
    <s v="999999"/>
    <s v="XT413918659TS"/>
    <s v="N"/>
    <s v="Transport"/>
    <s v="N"/>
    <s v="S"/>
    <s v="ZA"/>
    <n v="0.81"/>
    <s v="6C"/>
    <n v="5.55"/>
  </r>
  <r>
    <x v="3"/>
    <s v="2"/>
    <d v="2026-05-02T00:00:00"/>
    <s v="72072"/>
    <s v="21320"/>
    <s v="DE"/>
    <s v="FR"/>
    <s v="104786"/>
    <s v="104786"/>
    <s v="999999"/>
    <s v="XT413918821TS"/>
    <s v="N"/>
    <s v="Transport"/>
    <s v="N"/>
    <s v="S"/>
    <s v="ZA"/>
    <n v="0.61399999999999999"/>
    <s v="6C"/>
    <n v="5.55"/>
  </r>
  <r>
    <x v="3"/>
    <s v="2"/>
    <d v="2026-05-02T00:00:00"/>
    <s v="21629"/>
    <s v="21320"/>
    <s v="DE"/>
    <s v="FR"/>
    <s v="106869"/>
    <s v="106869"/>
    <s v="999999"/>
    <s v="XT413918937TS"/>
    <s v="N"/>
    <s v="Transport"/>
    <s v="N"/>
    <s v="S"/>
    <s v="ZA"/>
    <n v="4.532"/>
    <s v="6C"/>
    <n v="9.69"/>
  </r>
  <r>
    <x v="3"/>
    <s v="2"/>
    <d v="2026-05-02T00:00:00"/>
    <s v="31228"/>
    <s v="21320"/>
    <s v="DE"/>
    <s v="FR"/>
    <s v="107721"/>
    <s v="107721"/>
    <s v="999999"/>
    <s v="XT413920927TS"/>
    <s v="N"/>
    <s v="Transport"/>
    <s v="N"/>
    <s v="S"/>
    <s v="ZA"/>
    <n v="4.532"/>
    <s v="6C"/>
    <n v="9.69"/>
  </r>
  <r>
    <x v="3"/>
    <s v="2"/>
    <d v="2026-05-03T00:00:00"/>
    <s v="67227"/>
    <s v="21320"/>
    <s v="DE"/>
    <s v="FR"/>
    <s v="107934"/>
    <s v="107934"/>
    <s v="999999"/>
    <s v="XT413922622TS"/>
    <s v="N"/>
    <s v="Transport"/>
    <s v="N"/>
    <s v="S"/>
    <s v="ZA"/>
    <n v="0.36499999999999999"/>
    <s v="6C"/>
    <n v="5.33"/>
  </r>
  <r>
    <x v="3"/>
    <s v="2"/>
    <d v="2026-05-03T00:00:00"/>
    <s v="66606"/>
    <s v="21320"/>
    <s v="DE"/>
    <s v="FR"/>
    <s v="107292"/>
    <s v="107292"/>
    <s v="999999"/>
    <s v="XT413925399TS"/>
    <s v="N"/>
    <s v="Transport"/>
    <s v="N"/>
    <s v="S"/>
    <s v="ZA"/>
    <n v="3.226"/>
    <s v="6C"/>
    <n v="9.0299999999999994"/>
  </r>
  <r>
    <x v="3"/>
    <s v="2"/>
    <d v="2026-05-03T00:00:00"/>
    <s v="08339"/>
    <s v="21320"/>
    <s v="ES"/>
    <s v="FR"/>
    <s v="105653"/>
    <s v="105653"/>
    <s v="999999"/>
    <s v="XT413926859TS"/>
    <s v="N"/>
    <s v="Transport"/>
    <s v="N"/>
    <s v="S"/>
    <s v="ZA"/>
    <n v="0.71299999999999997"/>
    <s v="6C"/>
    <n v="6.62"/>
  </r>
  <r>
    <x v="3"/>
    <s v="2"/>
    <d v="2026-05-03T00:00:00"/>
    <s v="70188"/>
    <s v="21320"/>
    <s v="DE"/>
    <s v="FR"/>
    <s v="106510"/>
    <s v="106510"/>
    <s v="999999"/>
    <s v="XT413926920TS"/>
    <s v="N"/>
    <s v="Transport"/>
    <s v="N"/>
    <s v="S"/>
    <s v="ZA"/>
    <n v="4.6379999999999999"/>
    <s v="6C"/>
    <n v="9.69"/>
  </r>
  <r>
    <x v="3"/>
    <s v="2"/>
    <d v="2026-05-03T00:00:00"/>
    <s v="10713"/>
    <s v="21320"/>
    <s v="DE"/>
    <s v="FR"/>
    <s v="104913"/>
    <s v="104913"/>
    <s v="999999"/>
    <s v="XT413927085TS"/>
    <s v="N"/>
    <s v="Transport"/>
    <s v="N"/>
    <s v="S"/>
    <s v="ZA"/>
    <n v="4.7869999999999999"/>
    <s v="6C"/>
    <n v="9.69"/>
  </r>
  <r>
    <x v="3"/>
    <s v="2"/>
    <d v="2026-05-03T00:00:00"/>
    <s v="33161"/>
    <s v="21320"/>
    <s v="DE"/>
    <s v="FR"/>
    <s v="108278"/>
    <s v="108278"/>
    <s v="999999"/>
    <s v="XT413927545TS"/>
    <s v="N"/>
    <s v="Transport"/>
    <s v="N"/>
    <s v="S"/>
    <s v="ZA"/>
    <n v="4.9370000000000003"/>
    <s v="6C"/>
    <n v="9.69"/>
  </r>
  <r>
    <x v="3"/>
    <s v="2"/>
    <d v="2026-05-03T00:00:00"/>
    <s v="2500"/>
    <s v="21320"/>
    <s v="DK"/>
    <s v="FR"/>
    <s v="106191"/>
    <s v="106191"/>
    <s v="999999"/>
    <s v="XT413927718TS"/>
    <s v="N"/>
    <s v="Transport"/>
    <s v="N"/>
    <s v="S"/>
    <s v="ZA"/>
    <n v="0.1"/>
    <s v="6C"/>
    <n v="9.4700000000000006"/>
  </r>
  <r>
    <x v="3"/>
    <s v="2"/>
    <d v="2026-05-03T00:00:00"/>
    <s v="28007"/>
    <s v="21320"/>
    <s v="ES"/>
    <s v="FR"/>
    <s v="105675"/>
    <s v="105675"/>
    <s v="999999"/>
    <s v="XT413929356TS"/>
    <s v="N"/>
    <s v="Transport"/>
    <s v="N"/>
    <s v="S"/>
    <s v="ZA"/>
    <n v="0.98399999999999999"/>
    <s v="6C"/>
    <n v="6.62"/>
  </r>
  <r>
    <x v="3"/>
    <s v="2"/>
    <d v="2026-05-03T00:00:00"/>
    <s v="3703 BG"/>
    <s v="21320"/>
    <s v="NL"/>
    <s v="FR"/>
    <s v="106339"/>
    <s v="106339"/>
    <s v="999999"/>
    <s v="XT413930345TS"/>
    <s v="N"/>
    <s v="Transport"/>
    <s v="N"/>
    <s v="S"/>
    <s v="ZA"/>
    <n v="2.1120000000000001"/>
    <s v="6C"/>
    <n v="8.3699999999999992"/>
  </r>
  <r>
    <x v="3"/>
    <s v="2"/>
    <d v="2026-05-03T00:00:00"/>
    <s v="1220"/>
    <s v="21320"/>
    <s v="AT"/>
    <s v="FR"/>
    <s v="107228"/>
    <s v="107228"/>
    <s v="999999"/>
    <s v="XT413930898TS"/>
    <s v="N"/>
    <s v="Transport"/>
    <s v="N"/>
    <s v="S"/>
    <s v="ZA"/>
    <n v="4.8250000000000002"/>
    <s v="6C"/>
    <n v="13.83"/>
  </r>
  <r>
    <x v="3"/>
    <s v="2"/>
    <d v="2026-05-03T00:00:00"/>
    <s v="2342 BM"/>
    <s v="21320"/>
    <s v="NL"/>
    <s v="FR"/>
    <s v="108006"/>
    <s v="108006"/>
    <s v="999999"/>
    <s v="XT413931235TS"/>
    <s v="N"/>
    <s v="Transport"/>
    <s v="N"/>
    <s v="S"/>
    <s v="ZA"/>
    <n v="1.28"/>
    <s v="6C"/>
    <n v="5.88"/>
  </r>
  <r>
    <x v="3"/>
    <s v="2"/>
    <d v="2026-05-03T00:00:00"/>
    <s v="93057"/>
    <s v="21320"/>
    <s v="DE"/>
    <s v="FR"/>
    <s v="107737"/>
    <s v="107737"/>
    <s v="999999"/>
    <s v="XT413932094TS"/>
    <s v="N"/>
    <s v="Transport"/>
    <s v="N"/>
    <s v="S"/>
    <s v="ZA"/>
    <n v="3.456"/>
    <s v="6C"/>
    <n v="9.0299999999999994"/>
  </r>
  <r>
    <x v="3"/>
    <s v="2"/>
    <d v="2026-05-03T00:00:00"/>
    <s v="59329"/>
    <s v="21320"/>
    <s v="DE"/>
    <s v="FR"/>
    <s v="106761"/>
    <s v="106761"/>
    <s v="999999"/>
    <s v="XT413932298TS"/>
    <s v="N"/>
    <s v="Transport"/>
    <s v="N"/>
    <s v="S"/>
    <s v="ZA"/>
    <n v="0.94099999999999995"/>
    <s v="6C"/>
    <n v="5.55"/>
  </r>
  <r>
    <x v="3"/>
    <s v="2"/>
    <d v="2026-05-03T00:00:00"/>
    <s v="83329"/>
    <s v="21320"/>
    <s v="DE"/>
    <s v="FR"/>
    <s v="107251"/>
    <s v="107251"/>
    <s v="999999"/>
    <s v="XT413932514TS"/>
    <s v="N"/>
    <s v="Transport"/>
    <s v="N"/>
    <s v="S"/>
    <s v="ZA"/>
    <n v="0.25"/>
    <s v="6C"/>
    <n v="5.33"/>
  </r>
  <r>
    <x v="3"/>
    <s v="2"/>
    <d v="2026-05-03T00:00:00"/>
    <s v="28935"/>
    <s v="21320"/>
    <s v="ES"/>
    <s v="FR"/>
    <s v="103616"/>
    <s v="103616"/>
    <s v="999999"/>
    <s v="XT413932655TS"/>
    <s v="N"/>
    <s v="Transport"/>
    <s v="N"/>
    <s v="S"/>
    <s v="ZA"/>
    <n v="0.14000000000000001"/>
    <s v="6C"/>
    <n v="6.4"/>
  </r>
  <r>
    <x v="3"/>
    <s v="2"/>
    <d v="2026-05-03T00:00:00"/>
    <s v="28003"/>
    <s v="21320"/>
    <s v="ES"/>
    <s v="FR"/>
    <s v="105111"/>
    <s v="105111"/>
    <s v="999999"/>
    <s v="XT413932735TS"/>
    <s v="N"/>
    <s v="Transport"/>
    <s v="N"/>
    <s v="S"/>
    <s v="ZA"/>
    <n v="0.24"/>
    <s v="6C"/>
    <n v="6.4"/>
  </r>
  <r>
    <x v="3"/>
    <s v="2"/>
    <d v="2026-05-03T00:00:00"/>
    <s v="664 92"/>
    <s v="21320"/>
    <s v="SE"/>
    <s v="FR"/>
    <s v="106087"/>
    <s v="106087"/>
    <s v="999999"/>
    <s v="XT413933015TS"/>
    <s v="N"/>
    <s v="Transport"/>
    <s v="N"/>
    <s v="S"/>
    <s v="ZA"/>
    <n v="1.776"/>
    <s v="6C"/>
    <n v="10.87"/>
  </r>
  <r>
    <x v="3"/>
    <s v="2"/>
    <d v="2026-05-03T00:00:00"/>
    <s v="76185"/>
    <s v="21320"/>
    <s v="DE"/>
    <s v="FR"/>
    <s v="107540"/>
    <s v="107540"/>
    <s v="999999"/>
    <s v="XT413933055TS"/>
    <s v="N"/>
    <s v="Transport"/>
    <s v="N"/>
    <s v="S"/>
    <s v="ZA"/>
    <n v="4.8959999999999999"/>
    <s v="6C"/>
    <n v="9.69"/>
  </r>
  <r>
    <x v="3"/>
    <s v="2"/>
    <d v="2026-05-03T00:00:00"/>
    <s v="14467"/>
    <s v="21320"/>
    <s v="DE"/>
    <s v="FR"/>
    <s v="107581"/>
    <s v="107581"/>
    <s v="999999"/>
    <s v="XT413933510TS"/>
    <s v="N"/>
    <s v="Transport"/>
    <s v="N"/>
    <s v="S"/>
    <s v="ZA"/>
    <n v="1.2290000000000001"/>
    <s v="6C"/>
    <n v="5.88"/>
  </r>
  <r>
    <x v="3"/>
    <s v="2"/>
    <d v="2026-05-03T00:00:00"/>
    <s v="14467"/>
    <s v="21320"/>
    <s v="DE"/>
    <s v="FR"/>
    <s v="107581"/>
    <s v="107581"/>
    <s v="999999"/>
    <s v="XT413933510TS"/>
    <s v="N"/>
    <s v="Supplement Etiquette Non Conforme"/>
    <s v="N"/>
    <m/>
    <s v="ZA"/>
    <n v="0"/>
    <s v="6C"/>
    <n v="2"/>
  </r>
  <r>
    <x v="3"/>
    <s v="2"/>
    <d v="2026-05-03T00:00:00"/>
    <s v="68165"/>
    <s v="21320"/>
    <s v="DE"/>
    <s v="FR"/>
    <s v="106678"/>
    <s v="106678"/>
    <s v="999999"/>
    <s v="XT413933775TS"/>
    <s v="N"/>
    <s v="Transport"/>
    <s v="N"/>
    <s v="S"/>
    <s v="ZA"/>
    <n v="5.7679999999999998"/>
    <s v="6C"/>
    <n v="10.35"/>
  </r>
  <r>
    <x v="3"/>
    <s v="2"/>
    <d v="2026-05-03T00:00:00"/>
    <s v="68165"/>
    <s v="21320"/>
    <s v="DE"/>
    <s v="FR"/>
    <s v="106678"/>
    <s v="106678"/>
    <s v="999999"/>
    <s v="XT413933775TS"/>
    <s v="N"/>
    <s v="Supplement Etiquette Non Conforme"/>
    <s v="N"/>
    <m/>
    <s v="ZA"/>
    <n v="0"/>
    <s v="6C"/>
    <n v="2"/>
  </r>
  <r>
    <x v="3"/>
    <s v="2"/>
    <d v="2026-05-03T00:00:00"/>
    <s v="73230"/>
    <s v="21320"/>
    <s v="DE"/>
    <s v="FR"/>
    <s v="106122"/>
    <s v="106122"/>
    <s v="999999"/>
    <s v="XT413935303TS"/>
    <s v="N"/>
    <s v="Transport"/>
    <s v="N"/>
    <s v="S"/>
    <s v="ZA"/>
    <n v="1.0369999999999999"/>
    <s v="6C"/>
    <n v="5.88"/>
  </r>
  <r>
    <x v="3"/>
    <s v="2"/>
    <d v="2026-05-03T00:00:00"/>
    <s v="96114"/>
    <s v="21320"/>
    <s v="DE"/>
    <s v="FR"/>
    <s v="107302"/>
    <s v="107302"/>
    <s v="999999"/>
    <s v="XT413935453TS"/>
    <s v="N"/>
    <s v="Transport"/>
    <s v="N"/>
    <s v="S"/>
    <s v="ZA"/>
    <n v="11.52"/>
    <s v="6C"/>
    <n v="14.31"/>
  </r>
  <r>
    <x v="3"/>
    <s v="2"/>
    <d v="2026-05-04T00:00:00"/>
    <s v="82211"/>
    <s v="21320"/>
    <s v="DE"/>
    <s v="FR"/>
    <s v="106219"/>
    <s v="106219"/>
    <s v="999999"/>
    <s v="XT413941516TS"/>
    <s v="N"/>
    <s v="Transport"/>
    <s v="N"/>
    <s v="S"/>
    <s v="ZA"/>
    <n v="1.4590000000000001"/>
    <s v="6C"/>
    <n v="5.88"/>
  </r>
  <r>
    <x v="3"/>
    <s v="2"/>
    <d v="2026-05-04T00:00:00"/>
    <s v="23611"/>
    <s v="21320"/>
    <s v="DE"/>
    <s v="FR"/>
    <s v="108067"/>
    <s v="108067"/>
    <s v="999999"/>
    <s v="XT413943097TS"/>
    <s v="N"/>
    <s v="Transport"/>
    <s v="N"/>
    <s v="S"/>
    <s v="ZA"/>
    <n v="4.7990000000000004"/>
    <s v="6C"/>
    <n v="9.69"/>
  </r>
  <r>
    <x v="3"/>
    <s v="2"/>
    <d v="2026-05-04T00:00:00"/>
    <s v="50171"/>
    <s v="21320"/>
    <s v="DE"/>
    <s v="FR"/>
    <s v="107489"/>
    <s v="107489"/>
    <s v="999999"/>
    <s v="XT413943242TS"/>
    <s v="N"/>
    <s v="Transport"/>
    <s v="N"/>
    <s v="S"/>
    <s v="ZA"/>
    <n v="4.7869999999999999"/>
    <s v="6C"/>
    <n v="9.69"/>
  </r>
  <r>
    <x v="3"/>
    <s v="2"/>
    <d v="2026-05-04T00:00:00"/>
    <s v="29790"/>
    <s v="21320"/>
    <s v="ES"/>
    <s v="FR"/>
    <s v="105273"/>
    <s v="105273"/>
    <s v="999999"/>
    <s v="XT413943928TS"/>
    <s v="N"/>
    <s v="Transport"/>
    <s v="N"/>
    <s v="S"/>
    <s v="ZA"/>
    <n v="5.4139999999999997"/>
    <s v="6C"/>
    <n v="11.42"/>
  </r>
  <r>
    <x v="3"/>
    <s v="2"/>
    <d v="2026-05-04T00:00:00"/>
    <s v="269 35"/>
    <s v="21320"/>
    <s v="SE"/>
    <s v="FR"/>
    <s v="103803"/>
    <s v="103803"/>
    <s v="999999"/>
    <s v="XT413944628TS"/>
    <s v="N"/>
    <s v="Transport"/>
    <s v="N"/>
    <s v="S"/>
    <s v="ZA"/>
    <n v="6.33"/>
    <s v="6C"/>
    <n v="16"/>
  </r>
  <r>
    <x v="3"/>
    <s v="2"/>
    <d v="2026-05-04T00:00:00"/>
    <s v="28329"/>
    <s v="21320"/>
    <s v="DE"/>
    <s v="FR"/>
    <s v="107501"/>
    <s v="107501"/>
    <s v="999999"/>
    <s v="XT413945889TS"/>
    <s v="N"/>
    <s v="Transport"/>
    <s v="N"/>
    <s v="S"/>
    <s v="ZA"/>
    <n v="4.6779999999999999"/>
    <s v="6C"/>
    <n v="9.69"/>
  </r>
  <r>
    <x v="3"/>
    <s v="2"/>
    <d v="2026-05-04T00:00:00"/>
    <s v="83355"/>
    <s v="21320"/>
    <s v="DE"/>
    <s v="FR"/>
    <s v="106757"/>
    <s v="106757"/>
    <s v="999999"/>
    <s v="XT413951371TS"/>
    <s v="N"/>
    <s v="Transport"/>
    <s v="N"/>
    <s v="S"/>
    <s v="ZA"/>
    <n v="5.508"/>
    <s v="6C"/>
    <n v="10.35"/>
  </r>
  <r>
    <x v="3"/>
    <s v="2"/>
    <d v="2026-05-04T00:00:00"/>
    <s v="37213"/>
    <s v="21320"/>
    <s v="DE"/>
    <s v="FR"/>
    <s v="108078"/>
    <s v="108078"/>
    <s v="999999"/>
    <s v="XT413951779TS"/>
    <s v="N"/>
    <s v="Transport"/>
    <s v="N"/>
    <s v="S"/>
    <s v="ZA"/>
    <n v="1.5840000000000001"/>
    <s v="6C"/>
    <n v="5.88"/>
  </r>
  <r>
    <x v="3"/>
    <s v="2"/>
    <d v="2026-05-04T00:00:00"/>
    <s v="2820"/>
    <s v="21320"/>
    <s v="DK"/>
    <s v="FR"/>
    <s v="104378"/>
    <s v="104378"/>
    <s v="999999"/>
    <s v="XT413953236TS"/>
    <s v="N"/>
    <s v="Transport"/>
    <s v="N"/>
    <s v="S"/>
    <s v="ZA"/>
    <n v="3.3260000000000001"/>
    <s v="6C"/>
    <n v="13.17"/>
  </r>
  <r>
    <x v="3"/>
    <s v="2"/>
    <d v="2026-05-04T00:00:00"/>
    <s v="63853"/>
    <s v="21320"/>
    <s v="DE"/>
    <s v="FR"/>
    <s v="105334"/>
    <s v="105334"/>
    <s v="999999"/>
    <s v="XT413953655TS"/>
    <s v="N"/>
    <s v="Transport"/>
    <s v="N"/>
    <s v="S"/>
    <s v="ZA"/>
    <n v="4.266"/>
    <s v="6C"/>
    <n v="9.69"/>
  </r>
  <r>
    <x v="3"/>
    <s v="2"/>
    <d v="2026-05-04T00:00:00"/>
    <s v="92280"/>
    <s v="21320"/>
    <s v="DE"/>
    <s v="FR"/>
    <s v="107928"/>
    <s v="107928"/>
    <s v="999999"/>
    <s v="XT413954069TS"/>
    <s v="N"/>
    <s v="Transport"/>
    <s v="N"/>
    <s v="S"/>
    <s v="ZA"/>
    <n v="1.264"/>
    <s v="6C"/>
    <n v="5.88"/>
  </r>
  <r>
    <x v="3"/>
    <s v="2"/>
    <d v="2026-05-04T00:00:00"/>
    <s v="44575"/>
    <s v="21320"/>
    <s v="DE"/>
    <s v="FR"/>
    <s v="106349"/>
    <s v="106349"/>
    <s v="999999"/>
    <s v="XT413954829TS"/>
    <s v="N"/>
    <s v="Transport"/>
    <s v="N"/>
    <s v="S"/>
    <s v="ZA"/>
    <n v="4.532"/>
    <s v="6C"/>
    <n v="9.69"/>
  </r>
  <r>
    <x v="3"/>
    <s v="2"/>
    <d v="2026-05-04T00:00:00"/>
    <s v="14469"/>
    <s v="21320"/>
    <s v="DE"/>
    <s v="FR"/>
    <s v="104168"/>
    <s v="104168"/>
    <s v="999999"/>
    <s v="XT413954934TS"/>
    <s v="N"/>
    <s v="Transport"/>
    <s v="N"/>
    <s v="S"/>
    <s v="ZA"/>
    <n v="1.24"/>
    <s v="6C"/>
    <n v="5.88"/>
  </r>
  <r>
    <x v="3"/>
    <s v="2"/>
    <d v="2026-05-04T00:00:00"/>
    <s v="131 40"/>
    <s v="21320"/>
    <s v="SE"/>
    <s v="FR"/>
    <s v="105637"/>
    <s v="105637"/>
    <s v="999999"/>
    <s v="XT413956042TS"/>
    <s v="N"/>
    <s v="Transport"/>
    <s v="N"/>
    <s v="S"/>
    <s v="ZA"/>
    <n v="1.944"/>
    <s v="6C"/>
    <n v="10.87"/>
  </r>
  <r>
    <x v="3"/>
    <s v="2"/>
    <d v="2026-05-04T00:00:00"/>
    <s v="67098"/>
    <s v="21320"/>
    <s v="DE"/>
    <s v="FR"/>
    <s v="107392"/>
    <s v="107392"/>
    <s v="999999"/>
    <s v="XT413959225TS"/>
    <s v="N"/>
    <s v="Transport"/>
    <s v="N"/>
    <s v="S"/>
    <s v="ZA"/>
    <n v="6.9"/>
    <s v="6C"/>
    <n v="11.01"/>
  </r>
  <r>
    <x v="3"/>
    <s v="2"/>
    <d v="2026-05-04T00:00:00"/>
    <s v="82024"/>
    <s v="21320"/>
    <s v="DE"/>
    <s v="FR"/>
    <s v="108206"/>
    <s v="108206"/>
    <s v="999999"/>
    <s v="XT413959361TS"/>
    <s v="N"/>
    <s v="Transport"/>
    <s v="N"/>
    <s v="S"/>
    <s v="ZA"/>
    <n v="1.056"/>
    <s v="6C"/>
    <n v="5.88"/>
  </r>
  <r>
    <x v="3"/>
    <s v="2"/>
    <d v="2026-05-04T00:00:00"/>
    <s v="79774"/>
    <s v="21320"/>
    <s v="DE"/>
    <s v="FR"/>
    <s v="105307"/>
    <s v="105307"/>
    <s v="999999"/>
    <s v="XT413963587TS"/>
    <s v="N"/>
    <s v="Transport"/>
    <s v="N"/>
    <s v="S"/>
    <s v="ZA"/>
    <n v="5.6420000000000003"/>
    <s v="6C"/>
    <n v="10.35"/>
  </r>
  <r>
    <x v="3"/>
    <s v="2"/>
    <d v="2026-05-04T00:00:00"/>
    <s v="46200"/>
    <s v="21320"/>
    <s v="ES"/>
    <s v="FR"/>
    <s v="106688"/>
    <s v="106688"/>
    <s v="999999"/>
    <s v="XT413964260TS"/>
    <s v="N"/>
    <s v="Transport"/>
    <s v="N"/>
    <s v="S"/>
    <s v="ZA"/>
    <n v="0.3"/>
    <s v="6C"/>
    <n v="6.4"/>
  </r>
  <r>
    <x v="3"/>
    <s v="2"/>
    <d v="2026-05-04T00:00:00"/>
    <s v="72762"/>
    <s v="21320"/>
    <s v="DE"/>
    <s v="FR"/>
    <s v="107751"/>
    <s v="107751"/>
    <s v="999999"/>
    <s v="XT413964976TS"/>
    <s v="N"/>
    <s v="Transport"/>
    <s v="N"/>
    <s v="S"/>
    <s v="ZA"/>
    <n v="4.4640000000000004"/>
    <s v="6C"/>
    <n v="9.69"/>
  </r>
  <r>
    <x v="3"/>
    <s v="2"/>
    <d v="2026-05-04T00:00:00"/>
    <s v="1160"/>
    <s v="21320"/>
    <s v="AT"/>
    <s v="FR"/>
    <s v="104274"/>
    <s v="104274"/>
    <s v="999999"/>
    <s v="XT413966331TS"/>
    <s v="N"/>
    <s v="Transport"/>
    <s v="N"/>
    <s v="S"/>
    <s v="ZA"/>
    <n v="4.532"/>
    <s v="6C"/>
    <n v="13.83"/>
  </r>
  <r>
    <x v="3"/>
    <s v="2"/>
    <d v="2026-05-04T00:00:00"/>
    <s v="2283"/>
    <s v="21320"/>
    <s v="AT"/>
    <s v="FR"/>
    <s v="105175"/>
    <s v="105175"/>
    <s v="999999"/>
    <s v="XT413969355TS"/>
    <s v="N"/>
    <s v="Transport"/>
    <s v="N"/>
    <s v="S"/>
    <s v="ZA"/>
    <n v="4.532"/>
    <s v="6C"/>
    <n v="13.83"/>
  </r>
  <r>
    <x v="3"/>
    <s v="2"/>
    <d v="2026-05-05T00:00:00"/>
    <s v="131 52"/>
    <s v="21320"/>
    <s v="SE"/>
    <s v="FR"/>
    <s v="107116"/>
    <s v="107116"/>
    <s v="999999"/>
    <s v="XT413973200TS"/>
    <s v="N"/>
    <s v="Transport"/>
    <s v="N"/>
    <s v="S"/>
    <s v="ZA"/>
    <n v="0.98599999999999999"/>
    <s v="6C"/>
    <n v="10.54"/>
  </r>
  <r>
    <x v="3"/>
    <s v="2"/>
    <d v="2026-05-05T00:00:00"/>
    <s v="2680"/>
    <s v="21320"/>
    <s v="DK"/>
    <s v="FR"/>
    <s v="106321"/>
    <s v="106321"/>
    <s v="999999"/>
    <s v="XT413974721TS"/>
    <s v="N"/>
    <s v="Transport"/>
    <s v="N"/>
    <s v="S"/>
    <s v="ZA"/>
    <n v="1.0940000000000001"/>
    <s v="6C"/>
    <n v="10.02"/>
  </r>
  <r>
    <x v="3"/>
    <s v="2"/>
    <d v="2026-05-05T00:00:00"/>
    <s v="3037 ED"/>
    <s v="21320"/>
    <s v="NL"/>
    <s v="FR"/>
    <s v="102823"/>
    <s v="102823"/>
    <s v="999999"/>
    <s v="XT413975801TS"/>
    <s v="N"/>
    <s v="Transport"/>
    <s v="N"/>
    <s v="S"/>
    <s v="ZA"/>
    <n v="6.6529999999999996"/>
    <s v="6C"/>
    <n v="11.01"/>
  </r>
  <r>
    <x v="3"/>
    <s v="2"/>
    <d v="2026-05-05T00:00:00"/>
    <s v="3994 ZP"/>
    <s v="21320"/>
    <s v="NL"/>
    <s v="FR"/>
    <s v="95518"/>
    <s v="95518"/>
    <s v="999999"/>
    <s v="XT413977626TS"/>
    <s v="N"/>
    <s v="Transport"/>
    <s v="N"/>
    <s v="S"/>
    <s v="ZA"/>
    <n v="0.13"/>
    <s v="6C"/>
    <n v="5.33"/>
  </r>
  <r>
    <x v="3"/>
    <s v="2"/>
    <d v="2026-05-05T00:00:00"/>
    <s v="1791 DG"/>
    <s v="21320"/>
    <s v="NL"/>
    <s v="FR"/>
    <s v="106800"/>
    <s v="106800"/>
    <s v="999999"/>
    <s v="XT413977762TS"/>
    <s v="N"/>
    <s v="Transport"/>
    <s v="N"/>
    <s v="S"/>
    <s v="ZA"/>
    <n v="0.53800000000000003"/>
    <s v="6C"/>
    <n v="5.55"/>
  </r>
  <r>
    <x v="3"/>
    <s v="2"/>
    <d v="2026-05-05T00:00:00"/>
    <s v="81377"/>
    <s v="21320"/>
    <s v="DE"/>
    <s v="FR"/>
    <s v="106724"/>
    <s v="106724"/>
    <s v="999999"/>
    <s v="XT413978272TS"/>
    <s v="N"/>
    <s v="Transport"/>
    <s v="N"/>
    <s v="S"/>
    <s v="ZA"/>
    <n v="5.9039999999999999"/>
    <s v="6C"/>
    <n v="10.35"/>
  </r>
  <r>
    <x v="3"/>
    <s v="2"/>
    <d v="2026-05-05T00:00:00"/>
    <s v="45257"/>
    <s v="21320"/>
    <s v="DE"/>
    <s v="FR"/>
    <s v="106543"/>
    <s v="106543"/>
    <s v="999999"/>
    <s v="XT413982158TS"/>
    <s v="N"/>
    <s v="Transport"/>
    <s v="N"/>
    <s v="S"/>
    <s v="ZA"/>
    <n v="6.0629999999999997"/>
    <s v="6C"/>
    <n v="11.01"/>
  </r>
  <r>
    <x v="3"/>
    <s v="2"/>
    <d v="2026-05-05T00:00:00"/>
    <s v="86159"/>
    <s v="21320"/>
    <s v="DE"/>
    <s v="FR"/>
    <s v="107497"/>
    <s v="107497"/>
    <s v="999999"/>
    <s v="XT413982232TS"/>
    <s v="N"/>
    <s v="Transport"/>
    <s v="N"/>
    <s v="S"/>
    <s v="ZA"/>
    <n v="1.1879999999999999"/>
    <s v="6C"/>
    <n v="5.88"/>
  </r>
  <r>
    <x v="3"/>
    <s v="2"/>
    <d v="2026-05-05T00:00:00"/>
    <s v="22391"/>
    <s v="21320"/>
    <s v="DE"/>
    <s v="FR"/>
    <s v="108110"/>
    <s v="108110"/>
    <s v="999999"/>
    <s v="XT413983272TS"/>
    <s v="N"/>
    <s v="Transport"/>
    <s v="N"/>
    <s v="S"/>
    <s v="ZA"/>
    <n v="0.14000000000000001"/>
    <s v="6C"/>
    <n v="5.33"/>
  </r>
  <r>
    <x v="3"/>
    <s v="2"/>
    <d v="2026-05-05T00:00:00"/>
    <s v="17300"/>
    <s v="21320"/>
    <s v="ES"/>
    <s v="FR"/>
    <s v="107700"/>
    <s v="107700"/>
    <s v="999999"/>
    <s v="XT413983309TS"/>
    <s v="N"/>
    <s v="Transport"/>
    <s v="N"/>
    <s v="S"/>
    <s v="ZA"/>
    <n v="4.266"/>
    <s v="6C"/>
    <n v="10.76"/>
  </r>
  <r>
    <x v="3"/>
    <s v="2"/>
    <d v="2026-05-05T00:00:00"/>
    <s v="587 54"/>
    <s v="21320"/>
    <s v="SE"/>
    <s v="FR"/>
    <s v="106144"/>
    <s v="106144"/>
    <s v="999999"/>
    <s v="XT413983581TS"/>
    <s v="N"/>
    <s v="Transport"/>
    <s v="N"/>
    <s v="S"/>
    <s v="ZA"/>
    <n v="5.2629999999999999"/>
    <s v="6C"/>
    <n v="15.34"/>
  </r>
  <r>
    <x v="3"/>
    <s v="2"/>
    <d v="2026-05-05T00:00:00"/>
    <s v="39112"/>
    <s v="21320"/>
    <s v="DE"/>
    <s v="FR"/>
    <s v="105117"/>
    <s v="105117"/>
    <s v="999999"/>
    <s v="XT413984065TS"/>
    <s v="N"/>
    <s v="Transport"/>
    <s v="N"/>
    <s v="S"/>
    <s v="ZA"/>
    <n v="4.6379999999999999"/>
    <s v="6C"/>
    <n v="9.69"/>
  </r>
  <r>
    <x v="3"/>
    <s v="2"/>
    <d v="2026-05-05T00:00:00"/>
    <s v="82110"/>
    <s v="21320"/>
    <s v="DE"/>
    <s v="FR"/>
    <s v="108072"/>
    <s v="108072"/>
    <s v="999999"/>
    <s v="XT413984193TS"/>
    <s v="N"/>
    <s v="Transport"/>
    <s v="N"/>
    <s v="S"/>
    <s v="ZA"/>
    <n v="4.532"/>
    <s v="6C"/>
    <n v="9.69"/>
  </r>
  <r>
    <x v="3"/>
    <s v="2"/>
    <d v="2026-05-05T00:00:00"/>
    <s v="90482"/>
    <s v="21320"/>
    <s v="DE"/>
    <s v="FR"/>
    <s v="107333"/>
    <s v="107333"/>
    <s v="999999"/>
    <s v="XT413984635TS"/>
    <s v="N"/>
    <s v="Transport"/>
    <s v="N"/>
    <s v="S"/>
    <s v="ZA"/>
    <n v="5.9039999999999999"/>
    <s v="6C"/>
    <n v="10.35"/>
  </r>
  <r>
    <x v="3"/>
    <s v="2"/>
    <d v="2026-05-05T00:00:00"/>
    <s v="88512"/>
    <s v="21320"/>
    <s v="DE"/>
    <s v="FR"/>
    <s v="108303"/>
    <s v="108303"/>
    <s v="999999"/>
    <s v="XT413986631TS"/>
    <s v="N"/>
    <s v="Transport"/>
    <s v="N"/>
    <s v="S"/>
    <s v="ZA"/>
    <n v="0.17"/>
    <s v="6C"/>
    <n v="5.33"/>
  </r>
  <r>
    <x v="3"/>
    <s v="2"/>
    <d v="2026-05-05T00:00:00"/>
    <s v="88512"/>
    <s v="21320"/>
    <s v="DE"/>
    <s v="FR"/>
    <s v="102519"/>
    <s v="102519"/>
    <s v="999999"/>
    <s v="XT413987518TS"/>
    <s v="N"/>
    <s v="Transport"/>
    <s v="N"/>
    <s v="S"/>
    <s v="ZA"/>
    <n v="1.35"/>
    <s v="6C"/>
    <n v="5.88"/>
  </r>
  <r>
    <x v="3"/>
    <s v="2"/>
    <d v="2026-05-05T00:00:00"/>
    <s v="33330"/>
    <s v="21320"/>
    <s v="DE"/>
    <s v="FR"/>
    <s v="108065"/>
    <s v="108065"/>
    <s v="999999"/>
    <s v="XT413989385TS"/>
    <s v="N"/>
    <s v="Transport"/>
    <s v="N"/>
    <s v="S"/>
    <s v="ZA"/>
    <n v="0.06"/>
    <s v="6C"/>
    <n v="5.33"/>
  </r>
  <r>
    <x v="3"/>
    <s v="2"/>
    <d v="2026-05-05T00:00:00"/>
    <s v="40470"/>
    <s v="21320"/>
    <s v="DE"/>
    <s v="FR"/>
    <s v="107587"/>
    <s v="107587"/>
    <s v="999999"/>
    <s v="XT413989575TS"/>
    <s v="N"/>
    <s v="Transport"/>
    <s v="N"/>
    <s v="S"/>
    <s v="ZA"/>
    <n v="4.6379999999999999"/>
    <s v="6C"/>
    <n v="9.69"/>
  </r>
  <r>
    <x v="3"/>
    <s v="2"/>
    <d v="2026-05-05T00:00:00"/>
    <s v="71636"/>
    <s v="21320"/>
    <s v="DE"/>
    <s v="FR"/>
    <s v="108449"/>
    <s v="108449"/>
    <s v="999999"/>
    <s v="XT413990993TS"/>
    <s v="N"/>
    <s v="Transport"/>
    <s v="N"/>
    <s v="S"/>
    <s v="ZA"/>
    <n v="4.4029999999999996"/>
    <s v="6C"/>
    <n v="9.69"/>
  </r>
  <r>
    <x v="3"/>
    <s v="2"/>
    <d v="2026-05-05T00:00:00"/>
    <s v="2512"/>
    <s v="21320"/>
    <s v="AT"/>
    <s v="FR"/>
    <s v="107658"/>
    <s v="107658"/>
    <s v="999999"/>
    <s v="XT413991716TS"/>
    <s v="N"/>
    <s v="Transport"/>
    <s v="N"/>
    <s v="S"/>
    <s v="ZA"/>
    <n v="1.4079999999999999"/>
    <s v="6C"/>
    <n v="10.02"/>
  </r>
  <r>
    <x v="3"/>
    <s v="2"/>
    <d v="2026-05-05T00:00:00"/>
    <s v="55118"/>
    <s v="21320"/>
    <s v="DE"/>
    <s v="FR"/>
    <s v="107105"/>
    <s v="107105"/>
    <s v="999999"/>
    <s v="XT413992376TS"/>
    <s v="N"/>
    <s v="Transport"/>
    <s v="N"/>
    <s v="S"/>
    <s v="ZA"/>
    <n v="2.419"/>
    <s v="6C"/>
    <n v="8.3699999999999992"/>
  </r>
  <r>
    <x v="3"/>
    <s v="2"/>
    <d v="2026-05-05T00:00:00"/>
    <s v="22880"/>
    <s v="21320"/>
    <s v="DE"/>
    <s v="FR"/>
    <s v="108642"/>
    <s v="108642"/>
    <s v="999999"/>
    <s v="XT413992892TS"/>
    <s v="N"/>
    <s v="Transport"/>
    <s v="N"/>
    <s v="S"/>
    <s v="ZA"/>
    <n v="1.488"/>
    <s v="6C"/>
    <n v="5.88"/>
  </r>
  <r>
    <x v="3"/>
    <s v="2"/>
    <d v="2026-05-05T00:00:00"/>
    <s v="5683 LV"/>
    <s v="21320"/>
    <s v="NL"/>
    <s v="FR"/>
    <s v="108343"/>
    <s v="108343"/>
    <s v="999999"/>
    <s v="XT413993014TS"/>
    <s v="N"/>
    <s v="Transport"/>
    <s v="N"/>
    <s v="S"/>
    <s v="ZA"/>
    <n v="1.042"/>
    <s v="6C"/>
    <n v="5.88"/>
  </r>
  <r>
    <x v="3"/>
    <s v="2"/>
    <d v="2026-05-05T00:00:00"/>
    <s v="85521"/>
    <s v="21320"/>
    <s v="DE"/>
    <s v="FR"/>
    <s v="107230"/>
    <s v="107230"/>
    <s v="999999"/>
    <s v="XT413994947TS"/>
    <s v="N"/>
    <s v="Transport"/>
    <s v="N"/>
    <s v="S"/>
    <s v="ZA"/>
    <n v="1.29"/>
    <s v="6C"/>
    <n v="5.88"/>
  </r>
  <r>
    <x v="3"/>
    <s v="2"/>
    <d v="2026-05-05T00:00:00"/>
    <s v="03690"/>
    <s v="21320"/>
    <s v="ES"/>
    <s v="FR"/>
    <s v="104424"/>
    <s v="104424"/>
    <s v="999999"/>
    <s v="XT413995219TS"/>
    <s v="N"/>
    <s v="Transport"/>
    <s v="N"/>
    <s v="S"/>
    <s v="ZA"/>
    <n v="5.2729999999999997"/>
    <s v="6C"/>
    <n v="11.42"/>
  </r>
  <r>
    <x v="3"/>
    <s v="2"/>
    <d v="2026-05-05T00:00:00"/>
    <s v="646 51"/>
    <s v="21320"/>
    <s v="SE"/>
    <s v="FR"/>
    <s v="106694"/>
    <s v="106694"/>
    <s v="999999"/>
    <s v="XT413996302TS"/>
    <s v="N"/>
    <s v="Transport"/>
    <s v="N"/>
    <s v="S"/>
    <s v="ZA"/>
    <n v="2.17"/>
    <s v="6C"/>
    <n v="13.36"/>
  </r>
  <r>
    <x v="3"/>
    <s v="2"/>
    <d v="2026-05-05T00:00:00"/>
    <s v="13156"/>
    <s v="21320"/>
    <s v="DE"/>
    <s v="FR"/>
    <s v="105534"/>
    <s v="105534"/>
    <s v="999999"/>
    <s v="XT413997807TS"/>
    <s v="N"/>
    <s v="Transport"/>
    <s v="N"/>
    <s v="S"/>
    <s v="ZA"/>
    <n v="4.532"/>
    <s v="6C"/>
    <n v="9.69"/>
  </r>
  <r>
    <x v="3"/>
    <s v="2"/>
    <d v="2026-05-06T00:00:00"/>
    <s v="114 54"/>
    <s v="21320"/>
    <s v="SE"/>
    <s v="FR"/>
    <s v="107918"/>
    <s v="107918"/>
    <s v="999999"/>
    <s v="XT414001165TS"/>
    <s v="N"/>
    <s v="Transport"/>
    <s v="N"/>
    <s v="S"/>
    <s v="ZA"/>
    <n v="0.13"/>
    <s v="6C"/>
    <n v="10.32"/>
  </r>
  <r>
    <x v="3"/>
    <s v="2"/>
    <d v="2026-05-06T00:00:00"/>
    <s v="90425"/>
    <s v="21320"/>
    <s v="DE"/>
    <s v="FR"/>
    <s v="107444"/>
    <s v="107444"/>
    <s v="999999"/>
    <s v="XT414003277TS"/>
    <s v="N"/>
    <s v="Transport"/>
    <s v="N"/>
    <s v="S"/>
    <s v="ZA"/>
    <n v="4.532"/>
    <s v="6C"/>
    <n v="9.69"/>
  </r>
  <r>
    <x v="3"/>
    <s v="2"/>
    <d v="2026-05-06T00:00:00"/>
    <s v="1230"/>
    <s v="21320"/>
    <s v="AT"/>
    <s v="FR"/>
    <s v="108617"/>
    <s v="108617"/>
    <s v="999999"/>
    <s v="XT414004309TS"/>
    <s v="N"/>
    <s v="Transport"/>
    <s v="N"/>
    <s v="S"/>
    <s v="ZA"/>
    <n v="4.7990000000000004"/>
    <s v="6C"/>
    <n v="13.83"/>
  </r>
  <r>
    <x v="3"/>
    <s v="2"/>
    <d v="2026-05-06T00:00:00"/>
    <s v="28036"/>
    <s v="21320"/>
    <s v="ES"/>
    <s v="FR"/>
    <s v="107823"/>
    <s v="107823"/>
    <s v="999999"/>
    <s v="XT414008376TS"/>
    <s v="N"/>
    <s v="Transport"/>
    <s v="N"/>
    <s v="S"/>
    <s v="ZA"/>
    <n v="4.6779999999999999"/>
    <s v="6C"/>
    <n v="10.76"/>
  </r>
  <r>
    <x v="3"/>
    <s v="2"/>
    <d v="2026-05-06T00:00:00"/>
    <s v="28036"/>
    <s v="21320"/>
    <s v="ES"/>
    <s v="FR"/>
    <s v="107823"/>
    <s v="107823"/>
    <s v="999999"/>
    <s v="XT414008376TS"/>
    <s v="N"/>
    <s v="Supplement Etiquette Non Conforme"/>
    <s v="N"/>
    <m/>
    <s v="ZA"/>
    <n v="0"/>
    <s v="6C"/>
    <n v="2"/>
  </r>
  <r>
    <x v="3"/>
    <s v="2"/>
    <d v="2026-05-06T00:00:00"/>
    <s v="236 38"/>
    <s v="21320"/>
    <s v="SE"/>
    <s v="FR"/>
    <s v="108217"/>
    <s v="108217"/>
    <s v="999999"/>
    <s v="XT414008570TS"/>
    <s v="N"/>
    <s v="Transport"/>
    <s v="N"/>
    <s v="S"/>
    <s v="ZA"/>
    <n v="6.1740000000000004"/>
    <s v="6C"/>
    <n v="16"/>
  </r>
  <r>
    <x v="3"/>
    <s v="2"/>
    <d v="2026-05-06T00:00:00"/>
    <s v="48147"/>
    <s v="21320"/>
    <s v="DE"/>
    <s v="FR"/>
    <s v="108394"/>
    <s v="108394"/>
    <s v="999999"/>
    <s v="XT414008858TS"/>
    <s v="N"/>
    <s v="Transport"/>
    <s v="N"/>
    <s v="S"/>
    <s v="ZA"/>
    <n v="4.6779999999999999"/>
    <s v="6C"/>
    <n v="9.69"/>
  </r>
  <r>
    <x v="3"/>
    <s v="2"/>
    <d v="2026-05-06T00:00:00"/>
    <s v="8920"/>
    <s v="21320"/>
    <s v="DK"/>
    <s v="FR"/>
    <s v="106766"/>
    <s v="106766"/>
    <s v="999999"/>
    <s v="XT414009235TS"/>
    <s v="N"/>
    <s v="Transport"/>
    <s v="N"/>
    <s v="S"/>
    <s v="ZA"/>
    <n v="0.37"/>
    <s v="6C"/>
    <n v="9.4700000000000006"/>
  </r>
  <r>
    <x v="3"/>
    <s v="2"/>
    <d v="2026-05-06T00:00:00"/>
    <s v="80336"/>
    <s v="21320"/>
    <s v="DE"/>
    <s v="FR"/>
    <s v="105625"/>
    <s v="105625"/>
    <s v="999999"/>
    <s v="XT414009460TS"/>
    <s v="N"/>
    <s v="Transport"/>
    <s v="N"/>
    <s v="S"/>
    <s v="ZA"/>
    <n v="1.4279999999999999"/>
    <s v="6C"/>
    <n v="5.88"/>
  </r>
  <r>
    <x v="3"/>
    <s v="2"/>
    <d v="2026-05-06T00:00:00"/>
    <s v="82041"/>
    <s v="21320"/>
    <s v="DE"/>
    <s v="FR"/>
    <s v="106987"/>
    <s v="106987"/>
    <s v="999999"/>
    <s v="XT414010397TS"/>
    <s v="N"/>
    <s v="Transport"/>
    <s v="N"/>
    <s v="S"/>
    <s v="ZA"/>
    <n v="1.6919999999999999"/>
    <s v="6C"/>
    <n v="5.88"/>
  </r>
  <r>
    <x v="3"/>
    <s v="2"/>
    <d v="2026-05-06T00:00:00"/>
    <s v="53129"/>
    <s v="21320"/>
    <s v="DE"/>
    <s v="FR"/>
    <s v="107086"/>
    <s v="107086"/>
    <s v="999999"/>
    <s v="XT414010627TS"/>
    <s v="N"/>
    <s v="Transport"/>
    <s v="N"/>
    <s v="S"/>
    <s v="ZA"/>
    <n v="4.3650000000000002"/>
    <s v="6C"/>
    <n v="9.69"/>
  </r>
  <r>
    <x v="3"/>
    <s v="2"/>
    <d v="2026-05-06T00:00:00"/>
    <s v="2770"/>
    <s v="21320"/>
    <s v="DK"/>
    <s v="FR"/>
    <s v="107678"/>
    <s v="107678"/>
    <s v="999999"/>
    <s v="XT414011931TS"/>
    <s v="N"/>
    <s v="Transport"/>
    <s v="N"/>
    <s v="S"/>
    <s v="ZA"/>
    <n v="0.11"/>
    <s v="6C"/>
    <n v="9.4700000000000006"/>
  </r>
  <r>
    <x v="3"/>
    <s v="2"/>
    <d v="2026-05-06T00:00:00"/>
    <s v="64297"/>
    <s v="21320"/>
    <s v="DE"/>
    <s v="FR"/>
    <s v="109239"/>
    <s v="109239"/>
    <s v="999999"/>
    <s v="XT414012234TS"/>
    <s v="N"/>
    <s v="Transport"/>
    <s v="N"/>
    <s v="S"/>
    <s v="ZA"/>
    <n v="4.266"/>
    <s v="6C"/>
    <n v="9.69"/>
  </r>
  <r>
    <x v="3"/>
    <s v="2"/>
    <d v="2026-05-06T00:00:00"/>
    <s v="70619"/>
    <s v="21320"/>
    <s v="DE"/>
    <s v="FR"/>
    <s v="105783"/>
    <s v="105783"/>
    <s v="999999"/>
    <s v="XT414013274TS"/>
    <s v="N"/>
    <s v="Transport"/>
    <s v="N"/>
    <s v="S"/>
    <s v="ZA"/>
    <n v="4.6379999999999999"/>
    <s v="6C"/>
    <n v="9.69"/>
  </r>
  <r>
    <x v="3"/>
    <s v="2"/>
    <d v="2026-05-06T00:00:00"/>
    <s v="53117"/>
    <s v="21320"/>
    <s v="DE"/>
    <s v="FR"/>
    <s v="106152"/>
    <s v="106152"/>
    <s v="999999"/>
    <s v="XT414013932TS"/>
    <s v="N"/>
    <s v="Transport"/>
    <s v="N"/>
    <s v="S"/>
    <s v="ZA"/>
    <n v="4.6779999999999999"/>
    <s v="6C"/>
    <n v="9.69"/>
  </r>
  <r>
    <x v="3"/>
    <s v="2"/>
    <d v="2026-05-06T00:00:00"/>
    <s v="65719"/>
    <s v="21320"/>
    <s v="DE"/>
    <s v="FR"/>
    <s v="108264"/>
    <s v="108264"/>
    <s v="999999"/>
    <s v="XT414014059TS"/>
    <s v="N"/>
    <s v="Transport"/>
    <s v="N"/>
    <s v="S"/>
    <s v="ZA"/>
    <n v="4.7519999999999998"/>
    <s v="6C"/>
    <n v="9.69"/>
  </r>
  <r>
    <x v="3"/>
    <s v="2"/>
    <d v="2026-05-06T00:00:00"/>
    <s v="8800"/>
    <s v="21320"/>
    <s v="DK"/>
    <s v="FR"/>
    <s v="108383"/>
    <s v="108383"/>
    <s v="999999"/>
    <s v="XT414014062TS"/>
    <s v="N"/>
    <s v="Transport"/>
    <s v="N"/>
    <s v="S"/>
    <s v="ZA"/>
    <n v="4.6379999999999999"/>
    <s v="6C"/>
    <n v="13.83"/>
  </r>
  <r>
    <x v="3"/>
    <s v="2"/>
    <d v="2026-05-06T00:00:00"/>
    <s v="86922"/>
    <s v="21320"/>
    <s v="DE"/>
    <s v="FR"/>
    <s v="108722"/>
    <s v="108722"/>
    <s v="999999"/>
    <s v="XT414014703TS"/>
    <s v="N"/>
    <s v="Transport"/>
    <s v="N"/>
    <s v="S"/>
    <s v="ZA"/>
    <n v="6.3360000000000003"/>
    <s v="6C"/>
    <n v="11.01"/>
  </r>
  <r>
    <x v="3"/>
    <s v="2"/>
    <d v="2026-05-06T00:00:00"/>
    <s v="1050"/>
    <s v="21320"/>
    <s v="BE"/>
    <s v="FR"/>
    <s v="108736"/>
    <s v="108736"/>
    <s v="999999"/>
    <s v="XT414014884TS"/>
    <s v="N"/>
    <s v="Transport"/>
    <s v="N"/>
    <s v="S"/>
    <s v="ZA"/>
    <n v="5.1660000000000004"/>
    <s v="6C"/>
    <n v="9.86"/>
  </r>
  <r>
    <x v="3"/>
    <s v="2"/>
    <d v="2026-05-06T00:00:00"/>
    <s v="04157"/>
    <s v="21320"/>
    <s v="DE"/>
    <s v="FR"/>
    <s v="106521"/>
    <s v="106521"/>
    <s v="999999"/>
    <s v="XT414015227TS"/>
    <s v="N"/>
    <s v="Transport"/>
    <s v="N"/>
    <s v="S"/>
    <s v="ZA"/>
    <n v="4.532"/>
    <s v="6C"/>
    <n v="9.69"/>
  </r>
  <r>
    <x v="3"/>
    <s v="2"/>
    <d v="2026-05-06T00:00:00"/>
    <s v="2724 PS"/>
    <s v="21320"/>
    <s v="NL"/>
    <s v="FR"/>
    <s v="104798"/>
    <s v="104798"/>
    <s v="999999"/>
    <s v="XT414015292TS"/>
    <s v="N"/>
    <s v="Transport"/>
    <s v="N"/>
    <s v="S"/>
    <s v="ZA"/>
    <n v="1.0609999999999999"/>
    <s v="6C"/>
    <n v="5.88"/>
  </r>
  <r>
    <x v="3"/>
    <s v="2"/>
    <d v="2026-05-06T00:00:00"/>
    <s v="34119"/>
    <s v="21320"/>
    <s v="DE"/>
    <s v="FR"/>
    <s v="110051"/>
    <s v="110051"/>
    <s v="999999"/>
    <s v="XT414015743TS"/>
    <s v="N"/>
    <s v="Transport"/>
    <s v="N"/>
    <s v="S"/>
    <s v="ZA"/>
    <n v="7.3440000000000003"/>
    <s v="6C"/>
    <n v="11.67"/>
  </r>
  <r>
    <x v="3"/>
    <s v="2"/>
    <d v="2026-05-06T00:00:00"/>
    <s v="1318 RW"/>
    <s v="21320"/>
    <s v="NL"/>
    <s v="FR"/>
    <s v="107262"/>
    <s v="107262"/>
    <s v="999999"/>
    <s v="XT414015893TS"/>
    <s v="N"/>
    <s v="Transport"/>
    <s v="N"/>
    <s v="S"/>
    <s v="ZA"/>
    <n v="6.2210000000000001"/>
    <s v="6C"/>
    <n v="11.01"/>
  </r>
  <r>
    <x v="3"/>
    <s v="2"/>
    <d v="2026-05-06T00:00:00"/>
    <s v="2930"/>
    <s v="21320"/>
    <s v="BE"/>
    <s v="FR"/>
    <s v="109134"/>
    <s v="109134"/>
    <s v="999999"/>
    <s v="XT414017885TS"/>
    <s v="N"/>
    <s v="Transport"/>
    <s v="N"/>
    <s v="S"/>
    <s v="ZA"/>
    <n v="0.4"/>
    <s v="6C"/>
    <n v="4.84"/>
  </r>
  <r>
    <x v="3"/>
    <s v="2"/>
    <d v="2026-05-06T00:00:00"/>
    <s v="83550"/>
    <s v="21320"/>
    <s v="DE"/>
    <s v="FR"/>
    <s v="108183"/>
    <s v="108183"/>
    <s v="999999"/>
    <s v="XT414019524TS"/>
    <s v="N"/>
    <s v="Transport"/>
    <s v="N"/>
    <s v="S"/>
    <s v="ZA"/>
    <n v="1.0669999999999999"/>
    <s v="6C"/>
    <n v="5.88"/>
  </r>
  <r>
    <x v="3"/>
    <s v="2"/>
    <d v="2026-05-06T00:00:00"/>
    <s v="70327"/>
    <s v="21320"/>
    <s v="DE"/>
    <s v="FR"/>
    <s v="109871"/>
    <s v="109871"/>
    <s v="999999"/>
    <s v="XT414020451TS"/>
    <s v="N"/>
    <s v="Transport"/>
    <s v="N"/>
    <s v="S"/>
    <s v="ZA"/>
    <n v="0.52100000000000002"/>
    <s v="6C"/>
    <n v="5.55"/>
  </r>
  <r>
    <x v="3"/>
    <s v="2"/>
    <d v="2026-05-06T00:00:00"/>
    <s v="83083"/>
    <s v="21320"/>
    <s v="DE"/>
    <s v="FR"/>
    <s v="105030"/>
    <s v="105030"/>
    <s v="999999"/>
    <s v="XT414020757TS"/>
    <s v="N"/>
    <s v="Transport"/>
    <s v="N"/>
    <s v="S"/>
    <s v="ZA"/>
    <n v="4.3559999999999999"/>
    <s v="6C"/>
    <n v="9.69"/>
  </r>
  <r>
    <x v="3"/>
    <s v="2"/>
    <d v="2026-05-06T00:00:00"/>
    <s v="75210"/>
    <s v="21320"/>
    <s v="DE"/>
    <s v="FR"/>
    <s v="107759"/>
    <s v="107759"/>
    <s v="999999"/>
    <s v="XT414020893TS"/>
    <s v="N"/>
    <s v="Transport"/>
    <s v="N"/>
    <s v="S"/>
    <s v="ZA"/>
    <n v="0.72"/>
    <s v="6C"/>
    <n v="5.55"/>
  </r>
  <r>
    <x v="3"/>
    <s v="2"/>
    <d v="2026-05-06T00:00:00"/>
    <s v="49176"/>
    <s v="21320"/>
    <s v="DE"/>
    <s v="FR"/>
    <s v="107529"/>
    <s v="107529"/>
    <s v="999999"/>
    <s v="XT414020964TS"/>
    <s v="N"/>
    <s v="Transport"/>
    <s v="N"/>
    <s v="S"/>
    <s v="ZA"/>
    <n v="4.6779999999999999"/>
    <s v="6C"/>
    <n v="9.69"/>
  </r>
  <r>
    <x v="3"/>
    <s v="2"/>
    <d v="2026-05-06T00:00:00"/>
    <s v="30173"/>
    <s v="21320"/>
    <s v="DE"/>
    <s v="FR"/>
    <s v="109317"/>
    <s v="109317"/>
    <s v="999999"/>
    <s v="XT414021324TS"/>
    <s v="N"/>
    <s v="Transport"/>
    <s v="N"/>
    <s v="S"/>
    <s v="ZA"/>
    <n v="4.532"/>
    <s v="6C"/>
    <n v="9.69"/>
  </r>
  <r>
    <x v="3"/>
    <s v="2"/>
    <d v="2026-05-06T00:00:00"/>
    <s v="1190"/>
    <s v="21320"/>
    <s v="AT"/>
    <s v="FR"/>
    <s v="108742"/>
    <s v="108742"/>
    <s v="999999"/>
    <s v="XT414021960TS"/>
    <s v="N"/>
    <s v="Transport"/>
    <s v="N"/>
    <s v="S"/>
    <s v="ZA"/>
    <n v="4.6779999999999999"/>
    <s v="6C"/>
    <n v="13.83"/>
  </r>
  <r>
    <x v="3"/>
    <s v="2"/>
    <d v="2026-05-06T00:00:00"/>
    <s v="85276"/>
    <s v="21320"/>
    <s v="DE"/>
    <s v="FR"/>
    <s v="109484"/>
    <s v="109484"/>
    <s v="999999"/>
    <s v="XT414023002TS"/>
    <s v="N"/>
    <s v="Transport"/>
    <s v="N"/>
    <s v="S"/>
    <s v="ZA"/>
    <n v="4.6379999999999999"/>
    <s v="6C"/>
    <n v="9.69"/>
  </r>
  <r>
    <x v="3"/>
    <s v="2"/>
    <d v="2026-05-06T00:00:00"/>
    <s v="32760"/>
    <s v="21320"/>
    <s v="DE"/>
    <s v="FR"/>
    <s v="107951"/>
    <s v="107951"/>
    <s v="999999"/>
    <s v="XT414023210TS"/>
    <s v="N"/>
    <s v="Transport"/>
    <s v="N"/>
    <s v="S"/>
    <s v="ZA"/>
    <n v="0.03"/>
    <s v="6C"/>
    <n v="5.33"/>
  </r>
  <r>
    <x v="3"/>
    <s v="2"/>
    <d v="2026-05-06T00:00:00"/>
    <s v="51149"/>
    <s v="21320"/>
    <s v="DE"/>
    <s v="FR"/>
    <s v="110301"/>
    <s v="110301"/>
    <s v="999999"/>
    <s v="XT414024039TS"/>
    <s v="N"/>
    <s v="Transport"/>
    <s v="N"/>
    <s v="S"/>
    <s v="ZA"/>
    <n v="4.7990000000000004"/>
    <s v="6C"/>
    <n v="9.69"/>
  </r>
  <r>
    <x v="3"/>
    <s v="2"/>
    <d v="2026-05-06T00:00:00"/>
    <s v="73466"/>
    <s v="21320"/>
    <s v="DE"/>
    <s v="FR"/>
    <s v="108788"/>
    <s v="108788"/>
    <s v="999999"/>
    <s v="XT414024189TS"/>
    <s v="N"/>
    <s v="Transport"/>
    <s v="N"/>
    <s v="S"/>
    <s v="ZA"/>
    <n v="0.25800000000000001"/>
    <s v="6C"/>
    <n v="5.33"/>
  </r>
  <r>
    <x v="3"/>
    <s v="2"/>
    <d v="2026-05-06T00:00:00"/>
    <s v="06179"/>
    <s v="21320"/>
    <s v="DE"/>
    <s v="FR"/>
    <s v="107223"/>
    <s v="107223"/>
    <s v="999999"/>
    <s v="XT414024419TS"/>
    <s v="N"/>
    <s v="Transport"/>
    <s v="N"/>
    <s v="S"/>
    <s v="ZA"/>
    <n v="4.4029999999999996"/>
    <s v="6C"/>
    <n v="9.69"/>
  </r>
  <r>
    <x v="3"/>
    <s v="2"/>
    <d v="2026-05-06T00:00:00"/>
    <s v="09599"/>
    <s v="21320"/>
    <s v="DE"/>
    <s v="FR"/>
    <s v="109104"/>
    <s v="109104"/>
    <s v="999999"/>
    <s v="XT414024515TS"/>
    <s v="N"/>
    <s v="Transport"/>
    <s v="N"/>
    <s v="S"/>
    <s v="ZA"/>
    <n v="0.16800000000000001"/>
    <s v="6C"/>
    <n v="5.33"/>
  </r>
  <r>
    <x v="3"/>
    <s v="2"/>
    <d v="2026-05-06T00:00:00"/>
    <s v="99096"/>
    <s v="21320"/>
    <s v="DE"/>
    <s v="FR"/>
    <s v="109429"/>
    <s v="109429"/>
    <s v="999999"/>
    <s v="XT414024643TS"/>
    <s v="N"/>
    <s v="Transport"/>
    <s v="N"/>
    <s v="S"/>
    <s v="ZA"/>
    <n v="4.6379999999999999"/>
    <s v="6C"/>
    <n v="9.69"/>
  </r>
  <r>
    <x v="3"/>
    <s v="2"/>
    <d v="2026-05-06T00:00:00"/>
    <s v="4781 AH"/>
    <s v="21320"/>
    <s v="NL"/>
    <s v="FR"/>
    <s v="108458"/>
    <s v="108458"/>
    <s v="999999"/>
    <s v="XT414025547TS"/>
    <s v="N"/>
    <s v="Transport"/>
    <s v="N"/>
    <s v="S"/>
    <s v="ZA"/>
    <n v="3.629"/>
    <s v="6C"/>
    <n v="9.0299999999999994"/>
  </r>
  <r>
    <x v="3"/>
    <s v="2"/>
    <d v="2026-05-06T00:00:00"/>
    <s v="46514"/>
    <s v="21320"/>
    <s v="DE"/>
    <s v="FR"/>
    <s v="106063"/>
    <s v="106063"/>
    <s v="999999"/>
    <s v="XT414025771TS"/>
    <s v="N"/>
    <s v="Transport"/>
    <s v="N"/>
    <s v="S"/>
    <s v="ZA"/>
    <n v="4.532"/>
    <s v="6C"/>
    <n v="9.69"/>
  </r>
  <r>
    <x v="3"/>
    <s v="2"/>
    <d v="2026-05-06T00:00:00"/>
    <s v="63110"/>
    <s v="21320"/>
    <s v="DE"/>
    <s v="FR"/>
    <s v="106637"/>
    <s v="106637"/>
    <s v="999999"/>
    <s v="XT414026370TS"/>
    <s v="N"/>
    <s v="Transport"/>
    <s v="N"/>
    <s v="S"/>
    <s v="ZA"/>
    <n v="0.93600000000000005"/>
    <s v="6C"/>
    <n v="5.55"/>
  </r>
  <r>
    <x v="3"/>
    <s v="2"/>
    <d v="2026-05-06T00:00:00"/>
    <s v="8101"/>
    <s v="21320"/>
    <s v="AT"/>
    <s v="FR"/>
    <s v="108964"/>
    <s v="108964"/>
    <s v="999999"/>
    <s v="XT414026746TS"/>
    <s v="N"/>
    <s v="Transport"/>
    <s v="N"/>
    <s v="S"/>
    <s v="ZA"/>
    <n v="3.6"/>
    <s v="6C"/>
    <n v="13.17"/>
  </r>
  <r>
    <x v="3"/>
    <s v="2"/>
    <d v="2026-05-07T00:00:00"/>
    <s v="66271"/>
    <s v="21320"/>
    <s v="DE"/>
    <s v="FR"/>
    <s v="105265"/>
    <s v="105265"/>
    <s v="999999"/>
    <s v="XT414030405TS"/>
    <s v="N"/>
    <s v="Transport"/>
    <s v="N"/>
    <s v="S"/>
    <s v="ZA"/>
    <n v="11.978"/>
    <s v="6C"/>
    <n v="14.31"/>
  </r>
  <r>
    <x v="3"/>
    <s v="2"/>
    <d v="2026-05-07T00:00:00"/>
    <s v="30657"/>
    <s v="21320"/>
    <s v="DE"/>
    <s v="FR"/>
    <s v="108274"/>
    <s v="108274"/>
    <s v="999999"/>
    <s v="XT414032401TS"/>
    <s v="N"/>
    <s v="Transport"/>
    <s v="N"/>
    <s v="S"/>
    <s v="ZA"/>
    <n v="4.532"/>
    <s v="6C"/>
    <n v="9.69"/>
  </r>
  <r>
    <x v="3"/>
    <s v="2"/>
    <d v="2026-05-07T00:00:00"/>
    <s v="8000"/>
    <s v="21320"/>
    <s v="BE"/>
    <s v="FR"/>
    <s v="109012"/>
    <s v="109012"/>
    <s v="999999"/>
    <s v="XT414033680TS"/>
    <s v="N"/>
    <s v="Transport"/>
    <s v="N"/>
    <s v="S"/>
    <s v="ZA"/>
    <n v="4.266"/>
    <s v="6C"/>
    <n v="9.1999999999999993"/>
  </r>
  <r>
    <x v="3"/>
    <s v="2"/>
    <d v="2026-05-07T00:00:00"/>
    <s v="90530"/>
    <s v="21320"/>
    <s v="DE"/>
    <s v="FR"/>
    <s v="107849"/>
    <s v="107849"/>
    <s v="999999"/>
    <s v="XT414034645TS"/>
    <s v="N"/>
    <s v="Transport"/>
    <s v="N"/>
    <s v="S"/>
    <s v="ZA"/>
    <n v="3.5"/>
    <s v="6C"/>
    <n v="9.0299999999999994"/>
  </r>
  <r>
    <x v="3"/>
    <s v="2"/>
    <d v="2026-05-07T00:00:00"/>
    <s v="79232"/>
    <s v="21320"/>
    <s v="DE"/>
    <s v="FR"/>
    <s v="106532"/>
    <s v="106532"/>
    <s v="999999"/>
    <s v="XT414035544TS"/>
    <s v="N"/>
    <s v="Transport"/>
    <s v="N"/>
    <s v="S"/>
    <s v="ZA"/>
    <n v="1.1040000000000001"/>
    <s v="6C"/>
    <n v="5.88"/>
  </r>
  <r>
    <x v="3"/>
    <s v="2"/>
    <d v="2026-05-07T00:00:00"/>
    <s v="48599"/>
    <s v="21320"/>
    <s v="DE"/>
    <s v="FR"/>
    <s v="108069"/>
    <s v="108069"/>
    <s v="999999"/>
    <s v="XT414036995TS"/>
    <s v="N"/>
    <s v="Transport"/>
    <s v="N"/>
    <s v="S"/>
    <s v="ZA"/>
    <n v="4.7869999999999999"/>
    <s v="6C"/>
    <n v="9.69"/>
  </r>
  <r>
    <x v="3"/>
    <s v="2"/>
    <d v="2026-05-07T00:00:00"/>
    <s v="97350"/>
    <s v="21320"/>
    <s v="DE"/>
    <s v="FR"/>
    <s v="109963"/>
    <s v="109963"/>
    <s v="999999"/>
    <s v="XT414037094TS"/>
    <s v="N"/>
    <s v="Transport"/>
    <s v="N"/>
    <s v="S"/>
    <s v="ZA"/>
    <n v="1.1599999999999999"/>
    <s v="6C"/>
    <n v="5.88"/>
  </r>
  <r>
    <x v="3"/>
    <s v="2"/>
    <d v="2026-05-07T00:00:00"/>
    <s v="02828"/>
    <s v="21320"/>
    <s v="DE"/>
    <s v="FR"/>
    <s v="109781"/>
    <s v="109781"/>
    <s v="999999"/>
    <s v="XT414037633TS"/>
    <s v="N"/>
    <s v="Transport"/>
    <s v="N"/>
    <s v="S"/>
    <s v="ZA"/>
    <n v="4.5060000000000002"/>
    <s v="6C"/>
    <n v="9.69"/>
  </r>
  <r>
    <x v="3"/>
    <s v="2"/>
    <d v="2026-05-07T00:00:00"/>
    <s v="81247"/>
    <s v="21320"/>
    <s v="DE"/>
    <s v="FR"/>
    <s v="109108"/>
    <s v="109108"/>
    <s v="999999"/>
    <s v="XT414039974TS"/>
    <s v="N"/>
    <s v="Transport"/>
    <s v="N"/>
    <s v="S"/>
    <s v="ZA"/>
    <n v="4.7869999999999999"/>
    <s v="6C"/>
    <n v="9.69"/>
  </r>
  <r>
    <x v="3"/>
    <s v="2"/>
    <d v="2026-05-07T00:00:00"/>
    <s v="46446"/>
    <s v="21320"/>
    <s v="DE"/>
    <s v="FR"/>
    <s v="109042"/>
    <s v="109042"/>
    <s v="999999"/>
    <s v="XT414040283TS"/>
    <s v="N"/>
    <s v="Transport"/>
    <s v="N"/>
    <s v="S"/>
    <s v="ZA"/>
    <n v="4.4029999999999996"/>
    <s v="6C"/>
    <n v="9.69"/>
  </r>
  <r>
    <x v="3"/>
    <s v="2"/>
    <d v="2026-05-07T00:00:00"/>
    <s v="81247"/>
    <s v="21320"/>
    <s v="DE"/>
    <s v="FR"/>
    <s v="109273"/>
    <s v="109273"/>
    <s v="999999"/>
    <s v="XT414040411TS"/>
    <s v="N"/>
    <s v="Transport"/>
    <s v="N"/>
    <s v="S"/>
    <s v="ZA"/>
    <n v="0.97899999999999998"/>
    <s v="6C"/>
    <n v="5.55"/>
  </r>
  <r>
    <x v="3"/>
    <s v="2"/>
    <d v="2026-05-07T00:00:00"/>
    <s v="82288"/>
    <s v="21320"/>
    <s v="DE"/>
    <s v="FR"/>
    <s v="110254"/>
    <s v="110254"/>
    <s v="999999"/>
    <s v="XT414041315TS"/>
    <s v="N"/>
    <s v="Transport"/>
    <s v="N"/>
    <s v="S"/>
    <s v="ZA"/>
    <n v="4.532"/>
    <s v="6C"/>
    <n v="9.69"/>
  </r>
  <r>
    <x v="3"/>
    <s v="2"/>
    <d v="2026-05-07T00:00:00"/>
    <s v="4000"/>
    <s v="21320"/>
    <s v="BE"/>
    <s v="FR"/>
    <s v="109357"/>
    <s v="109357"/>
    <s v="999999"/>
    <s v="XT414046710TS"/>
    <s v="N"/>
    <s v="Transport"/>
    <s v="N"/>
    <s v="S"/>
    <s v="ZA"/>
    <n v="0.9"/>
    <s v="6C"/>
    <n v="4.95"/>
  </r>
  <r>
    <x v="3"/>
    <s v="2"/>
    <d v="2026-05-07T00:00:00"/>
    <s v="46182"/>
    <s v="21320"/>
    <s v="ES"/>
    <s v="FR"/>
    <s v="107119"/>
    <s v="107119"/>
    <s v="999999"/>
    <s v="XT414048494TS"/>
    <s v="N"/>
    <s v="Transport"/>
    <s v="N"/>
    <s v="S"/>
    <s v="ZA"/>
    <n v="0.61499999999999999"/>
    <s v="6C"/>
    <n v="6.62"/>
  </r>
  <r>
    <x v="3"/>
    <s v="2"/>
    <d v="2026-05-07T00:00:00"/>
    <s v="01920"/>
    <s v="21320"/>
    <s v="DE"/>
    <s v="FR"/>
    <s v="109426"/>
    <s v="109426"/>
    <s v="999999"/>
    <s v="XT414048675TS"/>
    <s v="N"/>
    <s v="Transport"/>
    <s v="N"/>
    <s v="S"/>
    <s v="ZA"/>
    <n v="4.68"/>
    <s v="6C"/>
    <n v="9.69"/>
  </r>
  <r>
    <x v="3"/>
    <s v="2"/>
    <d v="2026-05-07T00:00:00"/>
    <s v="74842"/>
    <s v="21320"/>
    <s v="DE"/>
    <s v="FR"/>
    <s v="110248"/>
    <s v="110248"/>
    <s v="999999"/>
    <s v="XT414050056TS"/>
    <s v="N"/>
    <s v="Transport"/>
    <s v="N"/>
    <s v="S"/>
    <s v="ZA"/>
    <n v="4.5060000000000002"/>
    <s v="6C"/>
    <n v="9.69"/>
  </r>
  <r>
    <x v="3"/>
    <s v="2"/>
    <d v="2026-05-07T00:00:00"/>
    <s v="31191"/>
    <s v="21320"/>
    <s v="DE"/>
    <s v="FR"/>
    <s v="108414"/>
    <s v="108414"/>
    <s v="999999"/>
    <s v="XT414052848TS"/>
    <s v="N"/>
    <s v="Transport"/>
    <s v="N"/>
    <s v="S"/>
    <s v="ZA"/>
    <n v="4.6779999999999999"/>
    <s v="6C"/>
    <n v="9.69"/>
  </r>
  <r>
    <x v="3"/>
    <s v="2"/>
    <d v="2026-05-07T00:00:00"/>
    <s v="5685 DE"/>
    <s v="21320"/>
    <s v="NL"/>
    <s v="FR"/>
    <s v="109562"/>
    <s v="109562"/>
    <s v="999999"/>
    <s v="XT414053070TS"/>
    <s v="N"/>
    <s v="Transport"/>
    <s v="N"/>
    <s v="S"/>
    <s v="ZA"/>
    <n v="0.56999999999999995"/>
    <s v="6C"/>
    <n v="5.55"/>
  </r>
  <r>
    <x v="3"/>
    <s v="2"/>
    <d v="2026-05-07T00:00:00"/>
    <s v="5685 DE"/>
    <s v="21320"/>
    <s v="NL"/>
    <s v="FR"/>
    <s v="109562"/>
    <s v="109562"/>
    <s v="999999"/>
    <s v="XT414053070TS"/>
    <s v="N"/>
    <s v="Supplement Etiquette Non Conforme"/>
    <s v="N"/>
    <m/>
    <s v="ZA"/>
    <n v="0"/>
    <s v="6C"/>
    <n v="2"/>
  </r>
  <r>
    <x v="3"/>
    <s v="2"/>
    <d v="2026-05-07T00:00:00"/>
    <s v="53173"/>
    <s v="21320"/>
    <s v="DE"/>
    <s v="FR"/>
    <s v="109173"/>
    <s v="109173"/>
    <s v="999999"/>
    <s v="XT414053993TS"/>
    <s v="N"/>
    <s v="Transport"/>
    <s v="N"/>
    <s v="S"/>
    <s v="ZA"/>
    <n v="4.4029999999999996"/>
    <s v="6C"/>
    <n v="9.69"/>
  </r>
  <r>
    <x v="3"/>
    <s v="2"/>
    <d v="2026-05-07T00:00:00"/>
    <s v="88263"/>
    <s v="21320"/>
    <s v="DE"/>
    <s v="FR"/>
    <s v="106526"/>
    <s v="106526"/>
    <s v="999999"/>
    <s v="XT414054398TS"/>
    <s v="N"/>
    <s v="Transport"/>
    <s v="N"/>
    <s v="S"/>
    <s v="ZA"/>
    <n v="4.5060000000000002"/>
    <s v="6C"/>
    <n v="9.69"/>
  </r>
  <r>
    <x v="3"/>
    <s v="2"/>
    <d v="2026-05-07T00:00:00"/>
    <s v="65719"/>
    <s v="21320"/>
    <s v="DE"/>
    <s v="FR"/>
    <s v="109581"/>
    <s v="109581"/>
    <s v="999999"/>
    <s v="XT414055478TS"/>
    <s v="N"/>
    <s v="Transport"/>
    <s v="N"/>
    <s v="S"/>
    <s v="ZA"/>
    <n v="4"/>
    <s v="6C"/>
    <n v="9.0299999999999994"/>
  </r>
  <r>
    <x v="3"/>
    <s v="2"/>
    <d v="2026-05-07T00:00:00"/>
    <s v="81829"/>
    <s v="21320"/>
    <s v="DE"/>
    <s v="FR"/>
    <s v="109180"/>
    <s v="109180"/>
    <s v="999999"/>
    <s v="XT414056093TS"/>
    <s v="N"/>
    <s v="Transport"/>
    <s v="N"/>
    <s v="S"/>
    <s v="ZA"/>
    <n v="4.6779999999999999"/>
    <s v="6C"/>
    <n v="9.69"/>
  </r>
  <r>
    <x v="3"/>
    <s v="2"/>
    <d v="2026-05-07T00:00:00"/>
    <s v="87452"/>
    <s v="21320"/>
    <s v="DE"/>
    <s v="FR"/>
    <s v="108473"/>
    <s v="108473"/>
    <s v="999999"/>
    <s v="XT414060597TS"/>
    <s v="N"/>
    <s v="Transport"/>
    <s v="N"/>
    <s v="S"/>
    <s v="ZA"/>
    <n v="5.165"/>
    <s v="6C"/>
    <n v="10.35"/>
  </r>
  <r>
    <x v="3"/>
    <s v="2"/>
    <d v="2026-05-08T00:00:00"/>
    <s v="9972"/>
    <s v="21320"/>
    <s v="AT"/>
    <s v="FR"/>
    <s v="110103"/>
    <s v="110103"/>
    <s v="999999"/>
    <s v="XT414063505TS"/>
    <s v="N"/>
    <s v="Transport"/>
    <s v="N"/>
    <s v="S"/>
    <s v="ZA"/>
    <n v="4.7430000000000003"/>
    <s v="6C"/>
    <n v="13.83"/>
  </r>
  <r>
    <x v="3"/>
    <s v="2"/>
    <d v="2026-05-08T00:00:00"/>
    <s v="95488"/>
    <s v="21320"/>
    <s v="DE"/>
    <s v="FR"/>
    <s v="110029"/>
    <s v="110029"/>
    <s v="999999"/>
    <s v="XT414064112TS"/>
    <s v="N"/>
    <s v="Transport"/>
    <s v="N"/>
    <s v="S"/>
    <s v="ZA"/>
    <n v="1.1200000000000001"/>
    <s v="6C"/>
    <n v="5.88"/>
  </r>
  <r>
    <x v="3"/>
    <s v="2"/>
    <d v="2026-05-08T00:00:00"/>
    <s v="22145"/>
    <s v="21320"/>
    <s v="DE"/>
    <s v="FR"/>
    <s v="107604"/>
    <s v="107604"/>
    <s v="999999"/>
    <s v="XT414065965TS"/>
    <s v="N"/>
    <s v="Transport"/>
    <s v="N"/>
    <s v="S"/>
    <s v="ZA"/>
    <n v="3.891"/>
    <s v="6C"/>
    <n v="9.0299999999999994"/>
  </r>
  <r>
    <x v="3"/>
    <s v="2"/>
    <d v="2026-05-08T00:00:00"/>
    <s v="82237"/>
    <s v="21320"/>
    <s v="DE"/>
    <s v="FR"/>
    <s v="107091"/>
    <s v="107091"/>
    <s v="999999"/>
    <s v="XT414065991TS"/>
    <s v="N"/>
    <s v="Transport"/>
    <s v="N"/>
    <s v="S"/>
    <s v="ZA"/>
    <n v="4.532"/>
    <s v="6C"/>
    <n v="9.69"/>
  </r>
  <r>
    <x v="3"/>
    <s v="2"/>
    <d v="2026-05-08T00:00:00"/>
    <s v="1090"/>
    <s v="21320"/>
    <s v="AT"/>
    <s v="FR"/>
    <s v="97280"/>
    <s v="97280"/>
    <s v="999999"/>
    <s v="XT414067224TS"/>
    <s v="N"/>
    <s v="Transport"/>
    <s v="N"/>
    <s v="S"/>
    <s v="ZA"/>
    <n v="0.81599999999999995"/>
    <s v="6C"/>
    <n v="9.69"/>
  </r>
  <r>
    <x v="3"/>
    <s v="2"/>
    <d v="2026-05-08T00:00:00"/>
    <s v="16567"/>
    <s v="21320"/>
    <s v="DE"/>
    <s v="FR"/>
    <s v="108956"/>
    <s v="108956"/>
    <s v="999999"/>
    <s v="XT414067652TS"/>
    <s v="N"/>
    <s v="Transport"/>
    <s v="N"/>
    <s v="S"/>
    <s v="ZA"/>
    <n v="0.13"/>
    <s v="6C"/>
    <n v="5.33"/>
  </r>
  <r>
    <x v="3"/>
    <s v="2"/>
    <d v="2026-05-08T00:00:00"/>
    <s v="06343"/>
    <s v="21320"/>
    <s v="DE"/>
    <s v="FR"/>
    <s v="108799"/>
    <s v="108799"/>
    <s v="999999"/>
    <s v="XT414067785TS"/>
    <s v="N"/>
    <s v="Transport"/>
    <s v="N"/>
    <s v="S"/>
    <s v="ZA"/>
    <n v="6.33"/>
    <s v="6C"/>
    <n v="11.01"/>
  </r>
  <r>
    <x v="3"/>
    <s v="2"/>
    <d v="2026-05-08T00:00:00"/>
    <s v="15345"/>
    <s v="21320"/>
    <s v="DE"/>
    <s v="FR"/>
    <s v="109098"/>
    <s v="109098"/>
    <s v="999999"/>
    <s v="XT414067839TS"/>
    <s v="N"/>
    <s v="Transport"/>
    <s v="N"/>
    <s v="S"/>
    <s v="ZA"/>
    <n v="4.4640000000000004"/>
    <s v="6C"/>
    <n v="9.69"/>
  </r>
  <r>
    <x v="3"/>
    <s v="2"/>
    <d v="2026-05-08T00:00:00"/>
    <s v="72631"/>
    <s v="21320"/>
    <s v="DE"/>
    <s v="FR"/>
    <s v="108376"/>
    <s v="108376"/>
    <s v="999999"/>
    <s v="XT414069826TS"/>
    <s v="N"/>
    <s v="Transport"/>
    <s v="N"/>
    <s v="S"/>
    <s v="ZA"/>
    <n v="4.266"/>
    <s v="6C"/>
    <n v="9.69"/>
  </r>
  <r>
    <x v="3"/>
    <s v="2"/>
    <d v="2026-05-08T00:00:00"/>
    <s v="06249"/>
    <s v="21320"/>
    <s v="DE"/>
    <s v="FR"/>
    <s v="109003"/>
    <s v="109003"/>
    <s v="999999"/>
    <s v="XT414069891TS"/>
    <s v="N"/>
    <s v="Transport"/>
    <s v="N"/>
    <s v="S"/>
    <s v="ZA"/>
    <n v="1.802"/>
    <s v="6C"/>
    <n v="5.88"/>
  </r>
  <r>
    <x v="3"/>
    <s v="2"/>
    <d v="2026-05-08T00:00:00"/>
    <s v="191 33"/>
    <s v="21320"/>
    <s v="SE"/>
    <s v="FR"/>
    <s v="109345"/>
    <s v="109345"/>
    <s v="999999"/>
    <s v="XT414069980TS"/>
    <s v="N"/>
    <s v="Transport"/>
    <s v="N"/>
    <s v="S"/>
    <s v="ZA"/>
    <n v="9.6760000000000002"/>
    <s v="6C"/>
    <n v="17.98"/>
  </r>
  <r>
    <x v="3"/>
    <s v="2"/>
    <d v="2026-05-08T00:00:00"/>
    <s v="95126"/>
    <s v="21320"/>
    <s v="DE"/>
    <s v="FR"/>
    <s v="109216"/>
    <s v="109216"/>
    <s v="999999"/>
    <s v="XT414070016TS"/>
    <s v="N"/>
    <s v="Transport"/>
    <s v="N"/>
    <s v="S"/>
    <s v="ZA"/>
    <n v="1.276"/>
    <s v="6C"/>
    <n v="5.88"/>
  </r>
  <r>
    <x v="3"/>
    <s v="2"/>
    <d v="2026-05-08T00:00:00"/>
    <s v="9380"/>
    <s v="21320"/>
    <s v="DK"/>
    <s v="FR"/>
    <s v="108384"/>
    <s v="108384"/>
    <s v="999999"/>
    <s v="XT414070461TS"/>
    <s v="N"/>
    <s v="Transport"/>
    <s v="N"/>
    <s v="S"/>
    <s v="ZA"/>
    <n v="0.64400000000000002"/>
    <s v="6C"/>
    <n v="9.69"/>
  </r>
  <r>
    <x v="3"/>
    <s v="2"/>
    <d v="2026-05-08T00:00:00"/>
    <s v="26725"/>
    <s v="21320"/>
    <s v="DE"/>
    <s v="FR"/>
    <s v="109230"/>
    <s v="109230"/>
    <s v="999999"/>
    <s v="XT414070930TS"/>
    <s v="N"/>
    <s v="Transport"/>
    <s v="N"/>
    <s v="S"/>
    <s v="ZA"/>
    <n v="1.395"/>
    <s v="6C"/>
    <n v="5.88"/>
  </r>
  <r>
    <x v="3"/>
    <s v="2"/>
    <d v="2026-05-08T00:00:00"/>
    <s v="81371"/>
    <s v="21320"/>
    <s v="DE"/>
    <s v="FR"/>
    <s v="109219"/>
    <s v="109219"/>
    <s v="999999"/>
    <s v="XT414071952TS"/>
    <s v="N"/>
    <s v="Transport"/>
    <s v="N"/>
    <s v="S"/>
    <s v="ZA"/>
    <n v="0.878"/>
    <s v="6C"/>
    <n v="5.55"/>
  </r>
  <r>
    <x v="3"/>
    <s v="2"/>
    <d v="2026-05-08T00:00:00"/>
    <s v="10559"/>
    <s v="21320"/>
    <s v="DE"/>
    <s v="FR"/>
    <s v="109201"/>
    <s v="109201"/>
    <s v="999999"/>
    <s v="XT414072343TS"/>
    <s v="N"/>
    <s v="Transport"/>
    <s v="N"/>
    <s v="S"/>
    <s v="ZA"/>
    <n v="0.4"/>
    <s v="6C"/>
    <n v="5.33"/>
  </r>
  <r>
    <x v="3"/>
    <s v="2"/>
    <d v="2026-05-08T00:00:00"/>
    <s v="5531 KA"/>
    <s v="21320"/>
    <s v="NL"/>
    <s v="FR"/>
    <s v="107043"/>
    <s v="107043"/>
    <s v="999999"/>
    <s v="XT414072520TS"/>
    <s v="N"/>
    <s v="Transport"/>
    <s v="N"/>
    <s v="S"/>
    <s v="ZA"/>
    <n v="0.25"/>
    <s v="6C"/>
    <n v="5.33"/>
  </r>
  <r>
    <x v="3"/>
    <s v="2"/>
    <d v="2026-05-08T00:00:00"/>
    <s v="85406"/>
    <s v="21320"/>
    <s v="DE"/>
    <s v="FR"/>
    <s v="110487"/>
    <s v="110487"/>
    <s v="999999"/>
    <s v="XT414072581TS"/>
    <s v="N"/>
    <s v="Transport"/>
    <s v="N"/>
    <s v="S"/>
    <s v="ZA"/>
    <n v="5.8550000000000004"/>
    <s v="6C"/>
    <n v="10.35"/>
  </r>
  <r>
    <x v="3"/>
    <s v="2"/>
    <d v="2026-05-08T00:00:00"/>
    <s v="9900"/>
    <s v="21320"/>
    <s v="DK"/>
    <s v="FR"/>
    <s v="107170"/>
    <s v="107170"/>
    <s v="999999"/>
    <s v="XT414075866TS"/>
    <s v="N"/>
    <s v="Transport"/>
    <s v="N"/>
    <s v="S"/>
    <s v="ZA"/>
    <n v="0.18"/>
    <s v="6C"/>
    <n v="9.4700000000000006"/>
  </r>
  <r>
    <x v="3"/>
    <s v="2"/>
    <d v="2026-05-08T00:00:00"/>
    <s v="4500"/>
    <s v="21320"/>
    <s v="BE"/>
    <s v="FR"/>
    <s v="109833"/>
    <s v="109833"/>
    <s v="999999"/>
    <s v="XT414076075TS"/>
    <s v="N"/>
    <s v="Transport"/>
    <s v="N"/>
    <s v="S"/>
    <s v="ZA"/>
    <n v="0.76800000000000002"/>
    <s v="6C"/>
    <n v="4.95"/>
  </r>
  <r>
    <x v="3"/>
    <s v="2"/>
    <d v="2026-05-08T00:00:00"/>
    <s v="30629"/>
    <s v="21320"/>
    <s v="DE"/>
    <s v="FR"/>
    <s v="109690"/>
    <s v="109690"/>
    <s v="999999"/>
    <s v="XT414076892TS"/>
    <s v="N"/>
    <s v="Transport"/>
    <s v="N"/>
    <s v="S"/>
    <s v="ZA"/>
    <n v="9.44"/>
    <s v="6C"/>
    <n v="12.99"/>
  </r>
  <r>
    <x v="3"/>
    <s v="2"/>
    <d v="2026-05-08T00:00:00"/>
    <s v="16303"/>
    <s v="21320"/>
    <s v="DE"/>
    <s v="FR"/>
    <s v="109737"/>
    <s v="109737"/>
    <s v="999999"/>
    <s v="XT414077425TS"/>
    <s v="N"/>
    <s v="Transport"/>
    <s v="N"/>
    <s v="S"/>
    <s v="ZA"/>
    <n v="0.95099999999999996"/>
    <s v="6C"/>
    <n v="5.55"/>
  </r>
  <r>
    <x v="3"/>
    <s v="2"/>
    <d v="2026-05-08T00:00:00"/>
    <s v="2791"/>
    <s v="21320"/>
    <s v="DK"/>
    <s v="FR"/>
    <s v="109395"/>
    <s v="109395"/>
    <s v="999999"/>
    <s v="XT414077938TS"/>
    <s v="N"/>
    <s v="Transport"/>
    <s v="N"/>
    <s v="S"/>
    <s v="ZA"/>
    <n v="3.1819999999999999"/>
    <s v="6C"/>
    <n v="13.17"/>
  </r>
  <r>
    <x v="3"/>
    <s v="2"/>
    <d v="2026-05-08T00:00:00"/>
    <s v="27749"/>
    <s v="21320"/>
    <s v="DE"/>
    <s v="FR"/>
    <s v="109498"/>
    <s v="109498"/>
    <s v="999999"/>
    <s v="XT414078160TS"/>
    <s v="N"/>
    <s v="Transport"/>
    <s v="N"/>
    <s v="S"/>
    <s v="ZA"/>
    <n v="5.2629999999999999"/>
    <s v="6C"/>
    <n v="10.35"/>
  </r>
  <r>
    <x v="3"/>
    <s v="2"/>
    <d v="2026-05-08T00:00:00"/>
    <s v="8010"/>
    <s v="21320"/>
    <s v="AT"/>
    <s v="FR"/>
    <s v="107456"/>
    <s v="107456"/>
    <s v="999999"/>
    <s v="XT414079117TS"/>
    <s v="N"/>
    <s v="Transport"/>
    <s v="N"/>
    <s v="S"/>
    <s v="ZA"/>
    <n v="0.75900000000000001"/>
    <s v="6C"/>
    <n v="9.69"/>
  </r>
  <r>
    <x v="3"/>
    <s v="2"/>
    <d v="2026-05-08T00:00:00"/>
    <s v="63762"/>
    <s v="21320"/>
    <s v="DE"/>
    <s v="FR"/>
    <s v="107974"/>
    <s v="107974"/>
    <s v="999999"/>
    <s v="XT414079681TS"/>
    <s v="N"/>
    <s v="Transport"/>
    <s v="N"/>
    <s v="S"/>
    <s v="ZA"/>
    <n v="0.45"/>
    <s v="6C"/>
    <n v="5.33"/>
  </r>
  <r>
    <x v="3"/>
    <s v="2"/>
    <d v="2026-05-08T00:00:00"/>
    <s v="32657"/>
    <s v="21320"/>
    <s v="DE"/>
    <s v="FR"/>
    <s v="108766"/>
    <s v="108766"/>
    <s v="999999"/>
    <s v="XT414080027TS"/>
    <s v="N"/>
    <s v="Transport"/>
    <s v="N"/>
    <s v="S"/>
    <s v="ZA"/>
    <n v="0.2"/>
    <s v="6C"/>
    <n v="5.33"/>
  </r>
  <r>
    <x v="3"/>
    <s v="2"/>
    <d v="2026-05-08T00:00:00"/>
    <s v="22763"/>
    <s v="21320"/>
    <s v="DE"/>
    <s v="FR"/>
    <s v="107908"/>
    <s v="107908"/>
    <s v="999999"/>
    <s v="XT414080526TS"/>
    <s v="N"/>
    <s v="Transport"/>
    <s v="N"/>
    <s v="S"/>
    <s v="ZA"/>
    <n v="4.532"/>
    <s v="6C"/>
    <n v="9.69"/>
  </r>
  <r>
    <x v="3"/>
    <s v="2"/>
    <d v="2026-05-08T00:00:00"/>
    <s v="1654 KH"/>
    <s v="21320"/>
    <s v="NL"/>
    <s v="FR"/>
    <s v="109432"/>
    <s v="109432"/>
    <s v="999999"/>
    <s v="XT414080821TS"/>
    <s v="N"/>
    <s v="Transport"/>
    <s v="N"/>
    <s v="S"/>
    <s v="ZA"/>
    <n v="6.2830000000000004"/>
    <s v="6C"/>
    <n v="11.01"/>
  </r>
  <r>
    <x v="3"/>
    <s v="2"/>
    <d v="2026-05-08T00:00:00"/>
    <s v="91564"/>
    <s v="21320"/>
    <s v="DE"/>
    <s v="FR"/>
    <s v="110650"/>
    <s v="110650"/>
    <s v="999999"/>
    <s v="XT414080910TS"/>
    <s v="N"/>
    <s v="Transport"/>
    <s v="N"/>
    <s v="S"/>
    <s v="ZA"/>
    <n v="4.532"/>
    <s v="6C"/>
    <n v="9.69"/>
  </r>
  <r>
    <x v="3"/>
    <s v="2"/>
    <d v="2026-05-08T00:00:00"/>
    <s v="2500"/>
    <s v="21320"/>
    <s v="DK"/>
    <s v="FR"/>
    <s v="109148"/>
    <s v="109148"/>
    <s v="999999"/>
    <s v="XT414081040TS"/>
    <s v="N"/>
    <s v="Transport"/>
    <s v="N"/>
    <s v="S"/>
    <s v="ZA"/>
    <n v="0.38"/>
    <s v="6C"/>
    <n v="9.4700000000000006"/>
  </r>
  <r>
    <x v="3"/>
    <s v="2"/>
    <d v="2026-05-08T00:00:00"/>
    <s v="86450"/>
    <s v="21320"/>
    <s v="DE"/>
    <s v="FR"/>
    <s v="110596"/>
    <s v="110596"/>
    <s v="999999"/>
    <s v="XT414081190TS"/>
    <s v="N"/>
    <s v="Transport"/>
    <s v="N"/>
    <s v="S"/>
    <s v="ZA"/>
    <n v="1.004"/>
    <s v="6C"/>
    <n v="5.88"/>
  </r>
  <r>
    <x v="3"/>
    <s v="2"/>
    <d v="2026-05-08T00:00:00"/>
    <s v="65307"/>
    <s v="21320"/>
    <s v="DE"/>
    <s v="FR"/>
    <s v="108195"/>
    <s v="108195"/>
    <s v="999999"/>
    <s v="XT414081760TS"/>
    <s v="N"/>
    <s v="Transport"/>
    <s v="N"/>
    <s v="S"/>
    <s v="ZA"/>
    <n v="4.532"/>
    <s v="6C"/>
    <n v="9.69"/>
  </r>
  <r>
    <x v="3"/>
    <s v="2"/>
    <d v="2026-05-08T00:00:00"/>
    <s v="61231"/>
    <s v="21320"/>
    <s v="DE"/>
    <s v="FR"/>
    <s v="109775"/>
    <s v="109775"/>
    <s v="999999"/>
    <s v="XT414082116TS"/>
    <s v="N"/>
    <s v="Transport"/>
    <s v="N"/>
    <s v="S"/>
    <s v="ZA"/>
    <n v="4.8250000000000002"/>
    <s v="6C"/>
    <n v="9.69"/>
  </r>
  <r>
    <x v="3"/>
    <s v="2"/>
    <d v="2026-05-08T00:00:00"/>
    <s v="86391"/>
    <s v="21320"/>
    <s v="DE"/>
    <s v="FR"/>
    <s v="109241"/>
    <s v="109241"/>
    <s v="999999"/>
    <s v="XT414083099TS"/>
    <s v="N"/>
    <s v="Transport"/>
    <s v="N"/>
    <s v="S"/>
    <s v="ZA"/>
    <n v="4.532"/>
    <s v="6C"/>
    <n v="9.69"/>
  </r>
  <r>
    <x v="3"/>
    <s v="2"/>
    <d v="2026-05-08T00:00:00"/>
    <s v="67678"/>
    <s v="21320"/>
    <s v="DE"/>
    <s v="FR"/>
    <s v="108646"/>
    <s v="108646"/>
    <s v="999999"/>
    <s v="XT414083479TS"/>
    <s v="N"/>
    <s v="Transport"/>
    <s v="N"/>
    <s v="S"/>
    <s v="ZA"/>
    <n v="0.18"/>
    <s v="6C"/>
    <n v="5.33"/>
  </r>
  <r>
    <x v="3"/>
    <s v="2"/>
    <d v="2026-05-08T00:00:00"/>
    <s v="34576"/>
    <s v="21320"/>
    <s v="DE"/>
    <s v="FR"/>
    <s v="110388"/>
    <s v="110388"/>
    <s v="999999"/>
    <s v="XT414083690TS"/>
    <s v="N"/>
    <s v="Transport"/>
    <s v="N"/>
    <s v="S"/>
    <s v="ZA"/>
    <n v="1.1779999999999999"/>
    <s v="6C"/>
    <n v="5.88"/>
  </r>
  <r>
    <x v="3"/>
    <s v="2"/>
    <d v="2026-05-08T00:00:00"/>
    <s v="12590"/>
    <s v="21320"/>
    <s v="ES"/>
    <s v="FR"/>
    <s v="108703"/>
    <s v="108703"/>
    <s v="999999"/>
    <s v="XT414084620TS"/>
    <s v="N"/>
    <s v="Transport"/>
    <s v="N"/>
    <s v="S"/>
    <s v="ZA"/>
    <n v="1.536"/>
    <s v="6C"/>
    <n v="6.95"/>
  </r>
  <r>
    <x v="3"/>
    <s v="2"/>
    <d v="2026-05-08T00:00:00"/>
    <s v="2070"/>
    <s v="21320"/>
    <s v="AT"/>
    <s v="FR"/>
    <s v="106933"/>
    <s v="106933"/>
    <s v="999999"/>
    <s v="XT414085214TS"/>
    <s v="N"/>
    <s v="Transport"/>
    <s v="N"/>
    <s v="S"/>
    <s v="ZA"/>
    <n v="4.6079999999999997"/>
    <s v="6C"/>
    <n v="13.83"/>
  </r>
  <r>
    <x v="3"/>
    <s v="2"/>
    <d v="2026-05-08T00:00:00"/>
    <s v="08785"/>
    <s v="21320"/>
    <s v="ES"/>
    <s v="FR"/>
    <s v="108812"/>
    <s v="108812"/>
    <s v="999999"/>
    <s v="XT414085302TS"/>
    <s v="N"/>
    <s v="Transport"/>
    <s v="N"/>
    <s v="S"/>
    <s v="ZA"/>
    <n v="5.0860000000000003"/>
    <s v="6C"/>
    <n v="11.42"/>
  </r>
  <r>
    <x v="3"/>
    <s v="2"/>
    <d v="2026-05-08T00:00:00"/>
    <s v="08785"/>
    <s v="21320"/>
    <s v="ES"/>
    <s v="FR"/>
    <s v="108812"/>
    <s v="108812"/>
    <s v="999999"/>
    <s v="XT414085302TS"/>
    <s v="N"/>
    <s v="Supplement Etiquette Non Conforme"/>
    <s v="N"/>
    <m/>
    <s v="ZA"/>
    <n v="0"/>
    <s v="6C"/>
    <n v="2"/>
  </r>
  <r>
    <x v="3"/>
    <s v="2"/>
    <d v="2026-05-08T00:00:00"/>
    <s v="01097"/>
    <s v="21320"/>
    <s v="DE"/>
    <s v="FR"/>
    <s v="108859"/>
    <s v="108859"/>
    <s v="999999"/>
    <s v="XT414086020TS"/>
    <s v="N"/>
    <s v="Transport"/>
    <s v="N"/>
    <s v="S"/>
    <s v="ZA"/>
    <n v="6.3170000000000002"/>
    <s v="6C"/>
    <n v="11.01"/>
  </r>
  <r>
    <x v="3"/>
    <s v="2"/>
    <d v="2026-05-08T00:00:00"/>
    <s v="81371"/>
    <s v="21320"/>
    <s v="DE"/>
    <s v="FR"/>
    <s v="110545"/>
    <s v="110545"/>
    <s v="999999"/>
    <s v="XT414086360TS"/>
    <s v="N"/>
    <s v="Transport"/>
    <s v="N"/>
    <s v="S"/>
    <s v="ZA"/>
    <n v="5.51"/>
    <s v="6C"/>
    <n v="10.35"/>
  </r>
  <r>
    <x v="3"/>
    <s v="2"/>
    <d v="2026-05-08T00:00:00"/>
    <s v="93197"/>
    <s v="21320"/>
    <s v="DE"/>
    <s v="FR"/>
    <s v="107818"/>
    <s v="107818"/>
    <s v="999999"/>
    <s v="XT414087011TS"/>
    <s v="N"/>
    <s v="Transport"/>
    <s v="N"/>
    <s v="S"/>
    <s v="ZA"/>
    <n v="3.214"/>
    <s v="6C"/>
    <n v="9.0299999999999994"/>
  </r>
  <r>
    <x v="3"/>
    <s v="2"/>
    <d v="2026-05-08T00:00:00"/>
    <s v="30459"/>
    <s v="21320"/>
    <s v="DE"/>
    <s v="FR"/>
    <s v="109264"/>
    <s v="109264"/>
    <s v="999999"/>
    <s v="XT414087365TS"/>
    <s v="N"/>
    <s v="Transport"/>
    <s v="N"/>
    <s v="S"/>
    <s v="ZA"/>
    <n v="4.532"/>
    <s v="6C"/>
    <n v="9.69"/>
  </r>
  <r>
    <x v="3"/>
    <s v="2"/>
    <d v="2026-05-09T00:00:00"/>
    <s v="06886"/>
    <s v="21320"/>
    <s v="DE"/>
    <s v="FR"/>
    <s v="107246"/>
    <s v="107246"/>
    <s v="999999"/>
    <s v="XT414091775TS"/>
    <s v="N"/>
    <s v="Transport"/>
    <s v="N"/>
    <s v="S"/>
    <s v="ZA"/>
    <n v="6.2729999999999997"/>
    <s v="6C"/>
    <n v="11.01"/>
  </r>
  <r>
    <x v="3"/>
    <s v="2"/>
    <d v="2026-05-09T00:00:00"/>
    <s v="72760"/>
    <s v="21320"/>
    <s v="DE"/>
    <s v="FR"/>
    <s v="108188"/>
    <s v="108188"/>
    <s v="999999"/>
    <s v="XT414093621TS"/>
    <s v="N"/>
    <s v="Transport"/>
    <s v="N"/>
    <s v="S"/>
    <s v="ZA"/>
    <n v="4.6379999999999999"/>
    <s v="6C"/>
    <n v="9.69"/>
  </r>
  <r>
    <x v="3"/>
    <s v="2"/>
    <d v="2026-05-09T00:00:00"/>
    <s v="83250"/>
    <s v="21320"/>
    <s v="DE"/>
    <s v="FR"/>
    <s v="108935"/>
    <s v="108935"/>
    <s v="999999"/>
    <s v="XT414094834TS"/>
    <s v="N"/>
    <s v="Transport"/>
    <s v="N"/>
    <s v="S"/>
    <s v="ZA"/>
    <n v="1.056"/>
    <s v="6C"/>
    <n v="5.88"/>
  </r>
  <r>
    <x v="3"/>
    <s v="2"/>
    <d v="2026-05-09T00:00:00"/>
    <s v="167 38"/>
    <s v="21320"/>
    <s v="SE"/>
    <s v="FR"/>
    <s v="108938"/>
    <s v="108938"/>
    <s v="999999"/>
    <s v="XT414094882TS"/>
    <s v="N"/>
    <s v="Transport"/>
    <s v="N"/>
    <s v="S"/>
    <s v="ZA"/>
    <n v="6.1340000000000003"/>
    <s v="6C"/>
    <n v="16"/>
  </r>
  <r>
    <x v="3"/>
    <s v="2"/>
    <d v="2026-05-09T00:00:00"/>
    <s v="71134"/>
    <s v="21320"/>
    <s v="DE"/>
    <s v="FR"/>
    <s v="107544"/>
    <s v="107544"/>
    <s v="999999"/>
    <s v="XT414095171TS"/>
    <s v="N"/>
    <s v="Transport"/>
    <s v="N"/>
    <s v="S"/>
    <s v="ZA"/>
    <n v="4.4930000000000003"/>
    <s v="6C"/>
    <n v="9.69"/>
  </r>
  <r>
    <x v="3"/>
    <s v="2"/>
    <d v="2026-05-09T00:00:00"/>
    <s v="28790"/>
    <s v="21320"/>
    <s v="DE"/>
    <s v="FR"/>
    <s v="109472"/>
    <s v="109472"/>
    <s v="999999"/>
    <s v="XT414096234TS"/>
    <s v="N"/>
    <s v="Transport"/>
    <s v="N"/>
    <s v="S"/>
    <s v="ZA"/>
    <n v="3.51"/>
    <s v="6C"/>
    <n v="9.0299999999999994"/>
  </r>
  <r>
    <x v="3"/>
    <s v="2"/>
    <d v="2026-05-09T00:00:00"/>
    <s v="82418"/>
    <s v="21320"/>
    <s v="DE"/>
    <s v="FR"/>
    <s v="106469"/>
    <s v="106469"/>
    <s v="999999"/>
    <s v="XT414096398TS"/>
    <s v="N"/>
    <s v="Transport"/>
    <s v="N"/>
    <s v="S"/>
    <s v="ZA"/>
    <n v="4.4029999999999996"/>
    <s v="6C"/>
    <n v="9.69"/>
  </r>
  <r>
    <x v="3"/>
    <s v="2"/>
    <d v="2026-05-09T00:00:00"/>
    <s v="416 83"/>
    <s v="21320"/>
    <s v="SE"/>
    <s v="FR"/>
    <s v="109308"/>
    <s v="109308"/>
    <s v="999999"/>
    <s v="XT414096509TS"/>
    <s v="N"/>
    <s v="Transport"/>
    <s v="N"/>
    <s v="S"/>
    <s v="ZA"/>
    <n v="0.83499999999999996"/>
    <s v="6C"/>
    <n v="10.54"/>
  </r>
  <r>
    <x v="3"/>
    <s v="2"/>
    <d v="2026-05-09T00:00:00"/>
    <s v="58285"/>
    <s v="21320"/>
    <s v="DE"/>
    <s v="FR"/>
    <s v="108973"/>
    <s v="108973"/>
    <s v="999999"/>
    <s v="XT414096693TS"/>
    <s v="N"/>
    <s v="Transport"/>
    <s v="N"/>
    <s v="S"/>
    <s v="ZA"/>
    <n v="0.1"/>
    <s v="6C"/>
    <n v="5.33"/>
  </r>
  <r>
    <x v="3"/>
    <s v="2"/>
    <d v="2026-05-09T00:00:00"/>
    <s v="96328"/>
    <s v="21320"/>
    <s v="DE"/>
    <s v="FR"/>
    <s v="109653"/>
    <s v="109653"/>
    <s v="999999"/>
    <s v="XT414096781TS"/>
    <s v="N"/>
    <s v="Transport"/>
    <s v="N"/>
    <s v="S"/>
    <s v="ZA"/>
    <n v="0.57999999999999996"/>
    <s v="6C"/>
    <n v="5.55"/>
  </r>
  <r>
    <x v="3"/>
    <s v="2"/>
    <d v="2026-05-09T00:00:00"/>
    <s v="91096"/>
    <s v="21320"/>
    <s v="DE"/>
    <s v="FR"/>
    <s v="108894"/>
    <s v="108894"/>
    <s v="999999"/>
    <s v="XT414097552TS"/>
    <s v="N"/>
    <s v="Transport"/>
    <s v="N"/>
    <s v="S"/>
    <s v="ZA"/>
    <n v="1.44"/>
    <s v="6C"/>
    <n v="5.88"/>
  </r>
  <r>
    <x v="3"/>
    <s v="2"/>
    <d v="2026-05-09T00:00:00"/>
    <s v="16356"/>
    <s v="21320"/>
    <s v="DE"/>
    <s v="FR"/>
    <s v="109667"/>
    <s v="109667"/>
    <s v="999999"/>
    <s v="XT414099496TS"/>
    <s v="N"/>
    <s v="Transport"/>
    <s v="N"/>
    <s v="S"/>
    <s v="ZA"/>
    <n v="1.1890000000000001"/>
    <s v="6C"/>
    <n v="5.88"/>
  </r>
  <r>
    <x v="3"/>
    <s v="2"/>
    <d v="2026-05-09T00:00:00"/>
    <s v="09500"/>
    <s v="21320"/>
    <s v="ES"/>
    <s v="FR"/>
    <s v="107435"/>
    <s v="107435"/>
    <s v="999999"/>
    <s v="XT414099584TS"/>
    <s v="N"/>
    <s v="Transport"/>
    <s v="N"/>
    <s v="S"/>
    <s v="ZA"/>
    <n v="4.7869999999999999"/>
    <s v="6C"/>
    <n v="10.76"/>
  </r>
  <r>
    <x v="3"/>
    <s v="2"/>
    <d v="2026-05-09T00:00:00"/>
    <s v="9210"/>
    <s v="21320"/>
    <s v="DK"/>
    <s v="FR"/>
    <s v="105895"/>
    <s v="105895"/>
    <s v="999999"/>
    <s v="XT414099607TS"/>
    <s v="N"/>
    <s v="Transport"/>
    <s v="N"/>
    <s v="S"/>
    <s v="ZA"/>
    <n v="1.5620000000000001"/>
    <s v="6C"/>
    <n v="10.02"/>
  </r>
  <r>
    <x v="3"/>
    <s v="2"/>
    <d v="2026-05-09T00:00:00"/>
    <s v="15324"/>
    <s v="21320"/>
    <s v="DE"/>
    <s v="FR"/>
    <s v="109234"/>
    <s v="109234"/>
    <s v="999999"/>
    <s v="XT414100336TS"/>
    <s v="N"/>
    <s v="Transport"/>
    <s v="N"/>
    <s v="S"/>
    <s v="ZA"/>
    <n v="0.13"/>
    <s v="6C"/>
    <n v="5.33"/>
  </r>
  <r>
    <x v="3"/>
    <s v="2"/>
    <d v="2026-05-09T00:00:00"/>
    <s v="78315"/>
    <s v="21320"/>
    <s v="DE"/>
    <s v="FR"/>
    <s v="109070"/>
    <s v="109070"/>
    <s v="999999"/>
    <s v="XT414101265TS"/>
    <s v="N"/>
    <s v="Transport"/>
    <s v="N"/>
    <s v="S"/>
    <s v="ZA"/>
    <n v="3.1579999999999999"/>
    <s v="6C"/>
    <n v="9.0299999999999994"/>
  </r>
  <r>
    <x v="3"/>
    <s v="2"/>
    <d v="2026-05-09T00:00:00"/>
    <s v="2736"/>
    <s v="21320"/>
    <s v="LU"/>
    <s v="FR"/>
    <s v="110462"/>
    <s v="110462"/>
    <s v="999999"/>
    <s v="XT414101985TS"/>
    <s v="N"/>
    <s v="Transport"/>
    <s v="N"/>
    <s v="S"/>
    <s v="ZA"/>
    <n v="1.008"/>
    <s v="6C"/>
    <n v="5.88"/>
  </r>
  <r>
    <x v="3"/>
    <s v="2"/>
    <d v="2026-05-09T00:00:00"/>
    <s v="17489"/>
    <s v="21320"/>
    <s v="DE"/>
    <s v="FR"/>
    <s v="107643"/>
    <s v="107643"/>
    <s v="999999"/>
    <s v="XT414102218TS"/>
    <s v="N"/>
    <s v="Transport"/>
    <s v="N"/>
    <s v="S"/>
    <s v="ZA"/>
    <n v="5.21"/>
    <s v="6C"/>
    <n v="10.35"/>
  </r>
  <r>
    <x v="3"/>
    <s v="2"/>
    <d v="2026-05-09T00:00:00"/>
    <s v="59174"/>
    <s v="21320"/>
    <s v="DE"/>
    <s v="FR"/>
    <s v="110247"/>
    <s v="110247"/>
    <s v="999999"/>
    <s v="XT414102646TS"/>
    <s v="N"/>
    <s v="Transport"/>
    <s v="N"/>
    <s v="S"/>
    <s v="ZA"/>
    <n v="0.16"/>
    <s v="6C"/>
    <n v="5.33"/>
  </r>
  <r>
    <x v="3"/>
    <s v="2"/>
    <d v="2026-05-09T00:00:00"/>
    <s v="21031"/>
    <s v="21320"/>
    <s v="DE"/>
    <s v="FR"/>
    <s v="110613"/>
    <s v="110613"/>
    <s v="999999"/>
    <s v="XT414103045TS"/>
    <s v="N"/>
    <s v="Transport"/>
    <s v="N"/>
    <s v="S"/>
    <s v="ZA"/>
    <n v="1.1279999999999999"/>
    <s v="6C"/>
    <n v="5.88"/>
  </r>
  <r>
    <x v="3"/>
    <s v="2"/>
    <d v="2026-05-09T00:00:00"/>
    <s v="67304"/>
    <s v="21320"/>
    <s v="DE"/>
    <s v="FR"/>
    <s v="109137"/>
    <s v="109137"/>
    <s v="999999"/>
    <s v="XT414103964TS"/>
    <s v="N"/>
    <s v="Transport"/>
    <s v="N"/>
    <s v="S"/>
    <s v="ZA"/>
    <n v="0.77400000000000002"/>
    <s v="6C"/>
    <n v="5.55"/>
  </r>
  <r>
    <x v="3"/>
    <s v="2"/>
    <d v="2026-05-09T00:00:00"/>
    <s v="80803"/>
    <s v="21320"/>
    <s v="DE"/>
    <s v="FR"/>
    <s v="109755"/>
    <s v="109755"/>
    <s v="999999"/>
    <s v="XT414104151TS"/>
    <s v="N"/>
    <s v="Transport"/>
    <s v="N"/>
    <s v="S"/>
    <s v="ZA"/>
    <n v="1.7010000000000001"/>
    <s v="6C"/>
    <n v="5.88"/>
  </r>
  <r>
    <x v="3"/>
    <s v="2"/>
    <d v="2026-05-09T00:00:00"/>
    <s v="2151 JX"/>
    <s v="21320"/>
    <s v="NL"/>
    <s v="FR"/>
    <s v="107156"/>
    <s v="107156"/>
    <s v="999999"/>
    <s v="XT414104236TS"/>
    <s v="N"/>
    <s v="Transport"/>
    <s v="N"/>
    <s v="S"/>
    <s v="ZA"/>
    <n v="5.984"/>
    <s v="6C"/>
    <n v="10.35"/>
  </r>
  <r>
    <x v="3"/>
    <s v="2"/>
    <d v="2026-05-09T00:00:00"/>
    <s v="76297"/>
    <s v="21320"/>
    <s v="DE"/>
    <s v="FR"/>
    <s v="108263"/>
    <s v="108263"/>
    <s v="999999"/>
    <s v="XT414104718TS"/>
    <s v="N"/>
    <s v="Transport"/>
    <s v="N"/>
    <s v="S"/>
    <s v="ZA"/>
    <n v="4.7869999999999999"/>
    <s v="6C"/>
    <n v="9.69"/>
  </r>
  <r>
    <x v="3"/>
    <s v="2"/>
    <d v="2026-05-09T00:00:00"/>
    <s v="76227"/>
    <s v="21320"/>
    <s v="DE"/>
    <s v="FR"/>
    <s v="109542"/>
    <s v="109542"/>
    <s v="999999"/>
    <s v="XT414106356TS"/>
    <s v="N"/>
    <s v="Transport"/>
    <s v="N"/>
    <s v="S"/>
    <s v="ZA"/>
    <n v="4.4029999999999996"/>
    <s v="6C"/>
    <n v="9.69"/>
  </r>
  <r>
    <x v="3"/>
    <s v="2"/>
    <d v="2026-05-09T00:00:00"/>
    <s v="6708 AZ"/>
    <s v="21320"/>
    <s v="NL"/>
    <s v="FR"/>
    <s v="110187"/>
    <s v="110187"/>
    <s v="999999"/>
    <s v="XT414106360TS"/>
    <s v="N"/>
    <s v="Transport"/>
    <s v="N"/>
    <s v="S"/>
    <s v="ZA"/>
    <n v="1.512"/>
    <s v="6C"/>
    <n v="5.88"/>
  </r>
  <r>
    <x v="3"/>
    <s v="2"/>
    <d v="2026-05-09T00:00:00"/>
    <s v="71083"/>
    <s v="21320"/>
    <s v="DE"/>
    <s v="FR"/>
    <s v="107245"/>
    <s v="107245"/>
    <s v="999999"/>
    <s v="XT414106461TS"/>
    <s v="N"/>
    <s v="Transport"/>
    <s v="N"/>
    <s v="S"/>
    <s v="ZA"/>
    <n v="0.45"/>
    <s v="6C"/>
    <n v="5.33"/>
  </r>
  <r>
    <x v="3"/>
    <s v="2"/>
    <d v="2026-05-09T00:00:00"/>
    <s v="22119"/>
    <s v="21320"/>
    <s v="DE"/>
    <s v="FR"/>
    <s v="110011"/>
    <s v="110011"/>
    <s v="999999"/>
    <s v="XT414106965TS"/>
    <s v="N"/>
    <s v="Transport"/>
    <s v="N"/>
    <s v="S"/>
    <s v="ZA"/>
    <n v="5.298"/>
    <s v="6C"/>
    <n v="10.35"/>
  </r>
  <r>
    <x v="3"/>
    <s v="2"/>
    <d v="2026-05-09T00:00:00"/>
    <s v="12209"/>
    <s v="21320"/>
    <s v="DE"/>
    <s v="FR"/>
    <s v="110319"/>
    <s v="110319"/>
    <s v="999999"/>
    <s v="XT414107657TS"/>
    <s v="N"/>
    <s v="Transport"/>
    <s v="N"/>
    <s v="S"/>
    <s v="ZA"/>
    <n v="0.89800000000000002"/>
    <s v="6C"/>
    <n v="5.55"/>
  </r>
  <r>
    <x v="3"/>
    <s v="2"/>
    <d v="2026-05-09T00:00:00"/>
    <s v="5591"/>
    <s v="21320"/>
    <s v="AT"/>
    <s v="FR"/>
    <s v="109568"/>
    <s v="109568"/>
    <s v="999999"/>
    <s v="XT414107665TS"/>
    <s v="N"/>
    <s v="Transport"/>
    <s v="N"/>
    <s v="S"/>
    <s v="ZA"/>
    <n v="4.6779999999999999"/>
    <s v="6C"/>
    <n v="13.83"/>
  </r>
  <r>
    <x v="3"/>
    <s v="2"/>
    <d v="2026-05-09T00:00:00"/>
    <s v="79618"/>
    <s v="21320"/>
    <s v="DE"/>
    <s v="FR"/>
    <s v="107579"/>
    <s v="107579"/>
    <s v="999999"/>
    <s v="XT414107997TS"/>
    <s v="N"/>
    <s v="Transport"/>
    <s v="N"/>
    <s v="S"/>
    <s v="ZA"/>
    <n v="1.1020000000000001"/>
    <s v="6C"/>
    <n v="5.88"/>
  </r>
  <r>
    <x v="3"/>
    <s v="2"/>
    <d v="2026-05-09T00:00:00"/>
    <s v="65520"/>
    <s v="21320"/>
    <s v="DE"/>
    <s v="FR"/>
    <s v="108459"/>
    <s v="108459"/>
    <s v="999999"/>
    <s v="XT414108621TS"/>
    <s v="N"/>
    <s v="Transport"/>
    <s v="N"/>
    <s v="S"/>
    <s v="ZA"/>
    <n v="0.998"/>
    <s v="6C"/>
    <n v="5.55"/>
  </r>
  <r>
    <x v="3"/>
    <s v="2"/>
    <d v="2026-05-09T00:00:00"/>
    <s v="49176"/>
    <s v="21320"/>
    <s v="DE"/>
    <s v="FR"/>
    <s v="109470"/>
    <s v="109470"/>
    <s v="999999"/>
    <s v="XT414108887TS"/>
    <s v="N"/>
    <s v="Transport"/>
    <s v="N"/>
    <s v="S"/>
    <s v="ZA"/>
    <n v="4.6779999999999999"/>
    <s v="6C"/>
    <n v="9.69"/>
  </r>
  <r>
    <x v="3"/>
    <s v="2"/>
    <d v="2026-05-10T00:00:00"/>
    <s v="3074"/>
    <s v="21320"/>
    <s v="AT"/>
    <s v="FR"/>
    <s v="109556"/>
    <s v="109556"/>
    <s v="999999"/>
    <s v="XT414112419TS"/>
    <s v="N"/>
    <s v="Transport"/>
    <s v="N"/>
    <s v="S"/>
    <s v="ZA"/>
    <n v="0.51"/>
    <s v="6C"/>
    <n v="9.69"/>
  </r>
  <r>
    <x v="3"/>
    <s v="2"/>
    <d v="2026-05-10T00:00:00"/>
    <s v="79189"/>
    <s v="21320"/>
    <s v="DE"/>
    <s v="FR"/>
    <s v="108937"/>
    <s v="108937"/>
    <s v="999999"/>
    <s v="XT414112538TS"/>
    <s v="N"/>
    <s v="Transport"/>
    <s v="N"/>
    <s v="S"/>
    <s v="ZA"/>
    <n v="0.84"/>
    <s v="6C"/>
    <n v="5.55"/>
  </r>
  <r>
    <x v="3"/>
    <s v="2"/>
    <d v="2026-05-10T00:00:00"/>
    <s v="14197"/>
    <s v="21320"/>
    <s v="DE"/>
    <s v="FR"/>
    <s v="110032"/>
    <s v="110032"/>
    <s v="999999"/>
    <s v="XT414112949TS"/>
    <s v="N"/>
    <s v="Transport"/>
    <s v="N"/>
    <s v="S"/>
    <s v="ZA"/>
    <n v="4.6779999999999999"/>
    <s v="6C"/>
    <n v="9.69"/>
  </r>
  <r>
    <x v="3"/>
    <s v="2"/>
    <d v="2026-05-10T00:00:00"/>
    <s v="74321"/>
    <s v="21320"/>
    <s v="DE"/>
    <s v="FR"/>
    <s v="109697"/>
    <s v="109697"/>
    <s v="999999"/>
    <s v="XT414113051TS"/>
    <s v="N"/>
    <s v="Transport"/>
    <s v="N"/>
    <s v="S"/>
    <s v="ZA"/>
    <n v="0.90700000000000003"/>
    <s v="6C"/>
    <n v="5.55"/>
  </r>
  <r>
    <x v="3"/>
    <s v="2"/>
    <d v="2026-05-10T00:00:00"/>
    <s v="42781"/>
    <s v="21320"/>
    <s v="DE"/>
    <s v="FR"/>
    <s v="105119"/>
    <s v="105119"/>
    <s v="999999"/>
    <s v="XT414113839TS"/>
    <s v="N"/>
    <s v="Transport"/>
    <s v="N"/>
    <s v="S"/>
    <s v="ZA"/>
    <n v="4.4029999999999996"/>
    <s v="6C"/>
    <n v="9.69"/>
  </r>
  <r>
    <x v="3"/>
    <s v="2"/>
    <d v="2026-05-10T00:00:00"/>
    <s v="49324"/>
    <s v="21320"/>
    <s v="DE"/>
    <s v="FR"/>
    <s v="108771"/>
    <s v="108771"/>
    <s v="999999"/>
    <s v="XT414113944TS"/>
    <s v="N"/>
    <s v="Transport"/>
    <s v="N"/>
    <s v="S"/>
    <s v="ZA"/>
    <n v="0.97899999999999998"/>
    <s v="6C"/>
    <n v="5.55"/>
  </r>
  <r>
    <x v="3"/>
    <s v="2"/>
    <d v="2026-05-10T00:00:00"/>
    <s v="82319"/>
    <s v="21320"/>
    <s v="DE"/>
    <s v="FR"/>
    <s v="110215"/>
    <s v="110215"/>
    <s v="999999"/>
    <s v="XT414113961TS"/>
    <s v="N"/>
    <s v="Transport"/>
    <s v="N"/>
    <s v="S"/>
    <s v="ZA"/>
    <n v="9.2040000000000006"/>
    <s v="6C"/>
    <n v="12.99"/>
  </r>
  <r>
    <x v="3"/>
    <s v="2"/>
    <d v="2026-05-10T00:00:00"/>
    <s v="2732"/>
    <s v="21320"/>
    <s v="AT"/>
    <s v="FR"/>
    <s v="110543"/>
    <s v="110543"/>
    <s v="999999"/>
    <s v="XT414114176TS"/>
    <s v="N"/>
    <s v="Transport"/>
    <s v="N"/>
    <s v="S"/>
    <s v="ZA"/>
    <n v="0.54600000000000004"/>
    <s v="6C"/>
    <n v="9.69"/>
  </r>
  <r>
    <x v="3"/>
    <s v="2"/>
    <d v="2026-05-10T00:00:00"/>
    <s v="3037 GA"/>
    <s v="21320"/>
    <s v="NL"/>
    <s v="FR"/>
    <s v="109112"/>
    <s v="109112"/>
    <s v="999999"/>
    <s v="XT414114247TS"/>
    <s v="N"/>
    <s v="Transport"/>
    <s v="N"/>
    <s v="S"/>
    <s v="ZA"/>
    <n v="4.6779999999999999"/>
    <s v="6C"/>
    <n v="9.69"/>
  </r>
  <r>
    <x v="3"/>
    <s v="2"/>
    <d v="2026-05-10T00:00:00"/>
    <s v="12167"/>
    <s v="21320"/>
    <s v="DE"/>
    <s v="FR"/>
    <s v="108939"/>
    <s v="108939"/>
    <s v="999999"/>
    <s v="XT414114984TS"/>
    <s v="N"/>
    <s v="Transport"/>
    <s v="N"/>
    <s v="S"/>
    <s v="ZA"/>
    <n v="0.8"/>
    <s v="6C"/>
    <n v="5.55"/>
  </r>
  <r>
    <x v="3"/>
    <s v="2"/>
    <d v="2026-05-10T00:00:00"/>
    <s v="18609"/>
    <s v="21320"/>
    <s v="DE"/>
    <s v="FR"/>
    <s v="107480"/>
    <s v="107480"/>
    <s v="999999"/>
    <s v="XT414115185TS"/>
    <s v="N"/>
    <s v="Transport"/>
    <s v="N"/>
    <s v="S"/>
    <s v="ZA"/>
    <n v="4.6779999999999999"/>
    <s v="6C"/>
    <n v="9.69"/>
  </r>
  <r>
    <x v="3"/>
    <s v="2"/>
    <d v="2026-05-10T00:00:00"/>
    <s v="69234"/>
    <s v="21320"/>
    <s v="DE"/>
    <s v="FR"/>
    <s v="106836"/>
    <s v="106836"/>
    <s v="999999"/>
    <s v="XT414115327TS"/>
    <s v="N"/>
    <s v="Transport"/>
    <s v="N"/>
    <s v="S"/>
    <s v="ZA"/>
    <n v="4.266"/>
    <s v="6C"/>
    <n v="9.69"/>
  </r>
  <r>
    <x v="3"/>
    <s v="2"/>
    <d v="2026-05-10T00:00:00"/>
    <s v="3583 BK"/>
    <s v="21320"/>
    <s v="NL"/>
    <s v="FR"/>
    <s v="109463"/>
    <s v="109463"/>
    <s v="999999"/>
    <s v="XT414115812TS"/>
    <s v="N"/>
    <s v="Transport"/>
    <s v="N"/>
    <s v="S"/>
    <s v="ZA"/>
    <n v="0.89600000000000002"/>
    <s v="6C"/>
    <n v="5.55"/>
  </r>
  <r>
    <x v="3"/>
    <s v="2"/>
    <d v="2026-05-10T00:00:00"/>
    <s v="34128"/>
    <s v="21320"/>
    <s v="DE"/>
    <s v="FR"/>
    <s v="108439"/>
    <s v="108439"/>
    <s v="999999"/>
    <s v="XT414115980TS"/>
    <s v="N"/>
    <s v="Transport"/>
    <s v="N"/>
    <s v="S"/>
    <s v="ZA"/>
    <n v="5.7729999999999997"/>
    <s v="6C"/>
    <n v="10.35"/>
  </r>
  <r>
    <x v="3"/>
    <s v="2"/>
    <d v="2026-05-10T00:00:00"/>
    <s v="50259"/>
    <s v="21320"/>
    <s v="DE"/>
    <s v="FR"/>
    <s v="110055"/>
    <s v="110055"/>
    <s v="999999"/>
    <s v="XT414118155TS"/>
    <s v="N"/>
    <s v="Transport"/>
    <s v="N"/>
    <s v="S"/>
    <s v="ZA"/>
    <n v="4.532"/>
    <s v="6C"/>
    <n v="9.69"/>
  </r>
  <r>
    <x v="3"/>
    <s v="2"/>
    <d v="2026-05-10T00:00:00"/>
    <s v="3300"/>
    <s v="21320"/>
    <s v="DK"/>
    <s v="FR"/>
    <s v="106524"/>
    <s v="106524"/>
    <s v="999999"/>
    <s v="XT414118252TS"/>
    <s v="N"/>
    <s v="Transport"/>
    <s v="N"/>
    <s v="S"/>
    <s v="ZA"/>
    <n v="4.7990000000000004"/>
    <s v="6C"/>
    <n v="13.83"/>
  </r>
  <r>
    <x v="3"/>
    <s v="2"/>
    <d v="2026-05-10T00:00:00"/>
    <s v="56330"/>
    <s v="21320"/>
    <s v="DE"/>
    <s v="FR"/>
    <s v="108908"/>
    <s v="108908"/>
    <s v="999999"/>
    <s v="XT414118677TS"/>
    <s v="N"/>
    <s v="Transport"/>
    <s v="N"/>
    <s v="S"/>
    <s v="ZA"/>
    <n v="6.66"/>
    <s v="6C"/>
    <n v="11.01"/>
  </r>
  <r>
    <x v="3"/>
    <s v="2"/>
    <d v="2026-05-10T00:00:00"/>
    <s v="21465"/>
    <s v="21320"/>
    <s v="DE"/>
    <s v="FR"/>
    <s v="109921"/>
    <s v="109921"/>
    <s v="999999"/>
    <s v="XT414118717TS"/>
    <s v="N"/>
    <s v="Transport"/>
    <s v="N"/>
    <s v="S"/>
    <s v="ZA"/>
    <n v="9.6"/>
    <s v="6C"/>
    <n v="12.99"/>
  </r>
  <r>
    <x v="3"/>
    <s v="2"/>
    <d v="2026-05-10T00:00:00"/>
    <s v="2550"/>
    <s v="21320"/>
    <s v="BE"/>
    <s v="FR"/>
    <s v="108433"/>
    <s v="108433"/>
    <s v="999999"/>
    <s v="XT414118822TS"/>
    <s v="N"/>
    <s v="Transport"/>
    <s v="N"/>
    <s v="S"/>
    <s v="ZA"/>
    <n v="0.83199999999999996"/>
    <s v="6C"/>
    <n v="4.95"/>
  </r>
  <r>
    <x v="3"/>
    <s v="2"/>
    <d v="2026-05-10T00:00:00"/>
    <s v="2550"/>
    <s v="21320"/>
    <s v="BE"/>
    <s v="FR"/>
    <s v="108378"/>
    <s v="108378"/>
    <s v="999999"/>
    <s v="XT414119010TS"/>
    <s v="N"/>
    <s v="Transport"/>
    <s v="N"/>
    <s v="S"/>
    <s v="ZA"/>
    <n v="0.57199999999999995"/>
    <s v="6C"/>
    <n v="4.95"/>
  </r>
  <r>
    <x v="3"/>
    <s v="2"/>
    <d v="2026-05-10T00:00:00"/>
    <s v="89134"/>
    <s v="21320"/>
    <s v="DE"/>
    <s v="FR"/>
    <s v="109602"/>
    <s v="109602"/>
    <s v="999999"/>
    <s v="XT414119258TS"/>
    <s v="N"/>
    <s v="Transport"/>
    <s v="N"/>
    <s v="S"/>
    <s v="ZA"/>
    <n v="4.266"/>
    <s v="6C"/>
    <n v="9.69"/>
  </r>
  <r>
    <x v="3"/>
    <s v="2"/>
    <d v="2026-05-10T00:00:00"/>
    <s v="90530"/>
    <s v="21320"/>
    <s v="DE"/>
    <s v="FR"/>
    <s v="109812"/>
    <s v="109812"/>
    <s v="999999"/>
    <s v="XT414119505TS"/>
    <s v="N"/>
    <s v="Transport"/>
    <s v="N"/>
    <s v="S"/>
    <s v="ZA"/>
    <n v="4.266"/>
    <s v="6C"/>
    <n v="9.69"/>
  </r>
  <r>
    <x v="3"/>
    <s v="2"/>
    <d v="2026-05-10T00:00:00"/>
    <s v="12053"/>
    <s v="21320"/>
    <s v="DE"/>
    <s v="FR"/>
    <s v="109074"/>
    <s v="109074"/>
    <s v="999999"/>
    <s v="XT414119584TS"/>
    <s v="N"/>
    <s v="Transport"/>
    <s v="N"/>
    <s v="S"/>
    <s v="ZA"/>
    <n v="4.6379999999999999"/>
    <s v="6C"/>
    <n v="9.69"/>
  </r>
  <r>
    <x v="3"/>
    <s v="2"/>
    <d v="2026-05-10T00:00:00"/>
    <s v="45665"/>
    <s v="21320"/>
    <s v="DE"/>
    <s v="FR"/>
    <s v="108883"/>
    <s v="108883"/>
    <s v="999999"/>
    <s v="XT414120018TS"/>
    <s v="N"/>
    <s v="Transport"/>
    <s v="N"/>
    <s v="S"/>
    <s v="ZA"/>
    <n v="8.968"/>
    <s v="6C"/>
    <n v="12.33"/>
  </r>
  <r>
    <x v="3"/>
    <s v="2"/>
    <d v="2026-05-10T00:00:00"/>
    <s v="31558"/>
    <s v="21320"/>
    <s v="DE"/>
    <s v="FR"/>
    <s v="110440"/>
    <s v="110440"/>
    <s v="999999"/>
    <s v="XT414120208TS"/>
    <s v="N"/>
    <s v="Transport"/>
    <s v="N"/>
    <s v="S"/>
    <s v="ZA"/>
    <n v="3.3119999999999998"/>
    <s v="6C"/>
    <n v="9.0299999999999994"/>
  </r>
  <r>
    <x v="3"/>
    <s v="2"/>
    <d v="2026-05-10T00:00:00"/>
    <s v="6600"/>
    <s v="21320"/>
    <s v="AT"/>
    <s v="FR"/>
    <s v="109253"/>
    <s v="109253"/>
    <s v="999999"/>
    <s v="XT414120358TS"/>
    <s v="N"/>
    <s v="Transport"/>
    <s v="N"/>
    <s v="S"/>
    <s v="ZA"/>
    <n v="4.4029999999999996"/>
    <s v="6C"/>
    <n v="13.83"/>
  </r>
  <r>
    <x v="3"/>
    <s v="2"/>
    <d v="2026-05-10T00:00:00"/>
    <s v="15518"/>
    <s v="21320"/>
    <s v="DE"/>
    <s v="FR"/>
    <s v="110628"/>
    <s v="110628"/>
    <s v="999999"/>
    <s v="XT414121265TS"/>
    <s v="N"/>
    <s v="Transport"/>
    <s v="N"/>
    <s v="S"/>
    <s v="ZA"/>
    <n v="4.266"/>
    <s v="6C"/>
    <n v="9.69"/>
  </r>
  <r>
    <x v="3"/>
    <s v="2"/>
    <d v="2026-05-10T00:00:00"/>
    <s v="45147"/>
    <s v="21320"/>
    <s v="DE"/>
    <s v="FR"/>
    <s v="109393"/>
    <s v="109393"/>
    <s v="999999"/>
    <s v="XT414121897TS"/>
    <s v="N"/>
    <s v="Transport"/>
    <s v="N"/>
    <s v="S"/>
    <s v="ZA"/>
    <n v="4.266"/>
    <s v="6C"/>
    <n v="9.69"/>
  </r>
  <r>
    <x v="3"/>
    <s v="2"/>
    <d v="2026-05-10T00:00:00"/>
    <s v="26386"/>
    <s v="21320"/>
    <s v="DE"/>
    <s v="FR"/>
    <s v="109152"/>
    <s v="109152"/>
    <s v="999999"/>
    <s v="XT414122022TS"/>
    <s v="N"/>
    <s v="Transport"/>
    <s v="N"/>
    <s v="S"/>
    <s v="ZA"/>
    <n v="3.194"/>
    <s v="6C"/>
    <n v="9.0299999999999994"/>
  </r>
  <r>
    <x v="3"/>
    <s v="2"/>
    <d v="2026-05-10T00:00:00"/>
    <s v="97896"/>
    <s v="21320"/>
    <s v="DE"/>
    <s v="FR"/>
    <s v="110391"/>
    <s v="110391"/>
    <s v="999999"/>
    <s v="XT414122420TS"/>
    <s v="N"/>
    <s v="Transport"/>
    <s v="N"/>
    <s v="S"/>
    <s v="ZA"/>
    <n v="4.4029999999999996"/>
    <s v="6C"/>
    <n v="9.69"/>
  </r>
  <r>
    <x v="3"/>
    <s v="2"/>
    <d v="2026-05-10T00:00:00"/>
    <s v="51067"/>
    <s v="21320"/>
    <s v="DE"/>
    <s v="FR"/>
    <s v="107905"/>
    <s v="107905"/>
    <s v="999999"/>
    <s v="XT414123592TS"/>
    <s v="N"/>
    <s v="Transport"/>
    <s v="N"/>
    <s v="S"/>
    <s v="ZA"/>
    <n v="4.7990000000000004"/>
    <s v="6C"/>
    <n v="9.69"/>
  </r>
  <r>
    <x v="3"/>
    <s v="2"/>
    <d v="2026-05-10T00:00:00"/>
    <s v="63785"/>
    <s v="21320"/>
    <s v="DE"/>
    <s v="FR"/>
    <s v="109176"/>
    <s v="109176"/>
    <s v="999999"/>
    <s v="XT414124615TS"/>
    <s v="N"/>
    <s v="Transport"/>
    <s v="N"/>
    <s v="S"/>
    <s v="ZA"/>
    <n v="4.6379999999999999"/>
    <s v="6C"/>
    <n v="9.69"/>
  </r>
  <r>
    <x v="3"/>
    <s v="2"/>
    <d v="2026-05-10T00:00:00"/>
    <s v="73660"/>
    <s v="21320"/>
    <s v="DE"/>
    <s v="FR"/>
    <s v="107902"/>
    <s v="107902"/>
    <s v="999999"/>
    <s v="XT414125117TS"/>
    <s v="N"/>
    <s v="Transport"/>
    <s v="N"/>
    <s v="S"/>
    <s v="ZA"/>
    <n v="0.246"/>
    <s v="6C"/>
    <n v="5.33"/>
  </r>
  <r>
    <x v="3"/>
    <s v="2"/>
    <d v="2026-05-10T00:00:00"/>
    <s v="46244"/>
    <s v="21320"/>
    <s v="DE"/>
    <s v="FR"/>
    <s v="105934"/>
    <s v="105934"/>
    <s v="999999"/>
    <s v="XT414126850TS"/>
    <s v="N"/>
    <s v="Transport"/>
    <s v="N"/>
    <s v="S"/>
    <s v="ZA"/>
    <n v="0.1"/>
    <s v="6C"/>
    <n v="5.33"/>
  </r>
  <r>
    <x v="3"/>
    <s v="2"/>
    <d v="2026-05-11T00:00:00"/>
    <s v="71636"/>
    <s v="21320"/>
    <s v="DE"/>
    <s v="FR"/>
    <s v="110512"/>
    <s v="110512"/>
    <s v="999999"/>
    <s v="XT414131470TS"/>
    <s v="N"/>
    <s v="Transport"/>
    <s v="N"/>
    <s v="S"/>
    <s v="ZA"/>
    <n v="4.4029999999999996"/>
    <s v="6C"/>
    <n v="9.69"/>
  </r>
  <r>
    <x v="3"/>
    <s v="2"/>
    <d v="2026-05-11T00:00:00"/>
    <s v="41539"/>
    <s v="21320"/>
    <s v="DE"/>
    <s v="FR"/>
    <s v="109525"/>
    <s v="109525"/>
    <s v="999999"/>
    <s v="XT414132170TS"/>
    <s v="N"/>
    <s v="Transport"/>
    <s v="N"/>
    <s v="S"/>
    <s v="ZA"/>
    <n v="4.3650000000000002"/>
    <s v="6C"/>
    <n v="9.69"/>
  </r>
  <r>
    <x v="3"/>
    <s v="2"/>
    <d v="2026-05-11T00:00:00"/>
    <s v="2300"/>
    <s v="21320"/>
    <s v="DK"/>
    <s v="FR"/>
    <s v="101706"/>
    <s v="101706"/>
    <s v="999999"/>
    <s v="XT414133847TS"/>
    <s v="N"/>
    <s v="Transport"/>
    <s v="N"/>
    <s v="S"/>
    <s v="ZA"/>
    <n v="4.6779999999999999"/>
    <s v="6C"/>
    <n v="13.83"/>
  </r>
  <r>
    <x v="3"/>
    <s v="2"/>
    <d v="2026-05-11T00:00:00"/>
    <s v="3550"/>
    <s v="21320"/>
    <s v="BE"/>
    <s v="FR"/>
    <s v="110334"/>
    <s v="110334"/>
    <s v="999999"/>
    <s v="XT414133970TS"/>
    <s v="N"/>
    <s v="Transport"/>
    <s v="N"/>
    <s v="S"/>
    <s v="ZA"/>
    <n v="0.03"/>
    <s v="6C"/>
    <n v="4.84"/>
  </r>
  <r>
    <x v="3"/>
    <s v="2"/>
    <d v="2026-05-11T00:00:00"/>
    <s v="20257"/>
    <s v="21320"/>
    <s v="DE"/>
    <s v="FR"/>
    <s v="107374"/>
    <s v="107374"/>
    <s v="999999"/>
    <s v="XT414134635TS"/>
    <s v="N"/>
    <s v="Transport"/>
    <s v="N"/>
    <s v="S"/>
    <s v="ZA"/>
    <n v="6.9550000000000001"/>
    <s v="6C"/>
    <n v="11.01"/>
  </r>
  <r>
    <x v="3"/>
    <s v="2"/>
    <d v="2026-05-11T00:00:00"/>
    <s v="06118"/>
    <s v="21320"/>
    <s v="DE"/>
    <s v="FR"/>
    <s v="108536"/>
    <s v="108536"/>
    <s v="999999"/>
    <s v="XT414134799TS"/>
    <s v="N"/>
    <s v="Transport"/>
    <s v="N"/>
    <s v="S"/>
    <s v="ZA"/>
    <n v="1.1140000000000001"/>
    <s v="6C"/>
    <n v="5.88"/>
  </r>
  <r>
    <x v="3"/>
    <s v="2"/>
    <d v="2026-05-11T00:00:00"/>
    <s v="89160"/>
    <s v="21320"/>
    <s v="DE"/>
    <s v="FR"/>
    <s v="109404"/>
    <s v="109404"/>
    <s v="999999"/>
    <s v="XT414136724TS"/>
    <s v="N"/>
    <s v="Transport"/>
    <s v="N"/>
    <s v="S"/>
    <s v="ZA"/>
    <n v="4.532"/>
    <s v="6C"/>
    <n v="9.69"/>
  </r>
  <r>
    <x v="3"/>
    <s v="2"/>
    <d v="2026-05-11T00:00:00"/>
    <s v="13465"/>
    <s v="21320"/>
    <s v="DE"/>
    <s v="FR"/>
    <s v="109904"/>
    <s v="109904"/>
    <s v="999999"/>
    <s v="XT414137035TS"/>
    <s v="N"/>
    <s v="Transport"/>
    <s v="N"/>
    <s v="S"/>
    <s v="ZA"/>
    <n v="11.906000000000001"/>
    <s v="6C"/>
    <n v="14.31"/>
  </r>
  <r>
    <x v="3"/>
    <s v="2"/>
    <d v="2026-05-11T00:00:00"/>
    <s v="59192"/>
    <s v="21320"/>
    <s v="DE"/>
    <s v="FR"/>
    <s v="110313"/>
    <s v="110313"/>
    <s v="999999"/>
    <s v="XT414137305TS"/>
    <s v="N"/>
    <s v="Transport"/>
    <s v="N"/>
    <s v="S"/>
    <s v="ZA"/>
    <n v="0.12"/>
    <s v="6C"/>
    <n v="5.33"/>
  </r>
  <r>
    <x v="3"/>
    <s v="2"/>
    <d v="2026-05-11T00:00:00"/>
    <s v="85055"/>
    <s v="21320"/>
    <s v="DE"/>
    <s v="FR"/>
    <s v="107773"/>
    <s v="107773"/>
    <s v="999999"/>
    <s v="XT414138155TS"/>
    <s v="N"/>
    <s v="Transport"/>
    <s v="N"/>
    <s v="S"/>
    <s v="ZA"/>
    <n v="0.08"/>
    <s v="6C"/>
    <n v="5.33"/>
  </r>
  <r>
    <x v="3"/>
    <s v="2"/>
    <d v="2026-05-11T00:00:00"/>
    <s v="1034 WB"/>
    <s v="21320"/>
    <s v="NL"/>
    <s v="FR"/>
    <s v="103900"/>
    <s v="103900"/>
    <s v="999999"/>
    <s v="XT414138875TS"/>
    <s v="N"/>
    <s v="Transport"/>
    <s v="N"/>
    <s v="S"/>
    <s v="ZA"/>
    <n v="4.6779999999999999"/>
    <s v="6C"/>
    <n v="9.69"/>
  </r>
  <r>
    <x v="3"/>
    <s v="2"/>
    <d v="2026-05-11T00:00:00"/>
    <s v="64285"/>
    <s v="21320"/>
    <s v="DE"/>
    <s v="FR"/>
    <s v="110118"/>
    <s v="110118"/>
    <s v="999999"/>
    <s v="XT414139473TS"/>
    <s v="N"/>
    <s v="Transport"/>
    <s v="N"/>
    <s v="S"/>
    <s v="ZA"/>
    <n v="0.12"/>
    <s v="6C"/>
    <n v="5.33"/>
  </r>
  <r>
    <x v="3"/>
    <s v="2"/>
    <d v="2026-05-11T00:00:00"/>
    <s v="2450"/>
    <s v="21320"/>
    <s v="DK"/>
    <s v="FR"/>
    <s v="110145"/>
    <s v="110145"/>
    <s v="999999"/>
    <s v="XT414142645TS"/>
    <s v="N"/>
    <s v="Transport"/>
    <s v="N"/>
    <s v="S"/>
    <s v="ZA"/>
    <n v="4.7869999999999999"/>
    <s v="6C"/>
    <n v="13.83"/>
  </r>
  <r>
    <x v="3"/>
    <s v="2"/>
    <d v="2026-05-11T00:00:00"/>
    <s v="6020"/>
    <s v="21320"/>
    <s v="AT"/>
    <s v="FR"/>
    <s v="109962"/>
    <s v="109962"/>
    <s v="999999"/>
    <s v="XT414142764TS"/>
    <s v="N"/>
    <s v="Transport"/>
    <s v="N"/>
    <s v="S"/>
    <s v="ZA"/>
    <n v="4.532"/>
    <s v="6C"/>
    <n v="13.83"/>
  </r>
  <r>
    <x v="3"/>
    <s v="2"/>
    <d v="2026-05-11T00:00:00"/>
    <s v="85452"/>
    <s v="21320"/>
    <s v="DE"/>
    <s v="FR"/>
    <s v="109924"/>
    <s v="109924"/>
    <s v="999999"/>
    <s v="XT414143141TS"/>
    <s v="N"/>
    <s v="Transport"/>
    <s v="N"/>
    <s v="S"/>
    <s v="ZA"/>
    <n v="0.35"/>
    <s v="6C"/>
    <n v="5.33"/>
  </r>
  <r>
    <x v="3"/>
    <s v="2"/>
    <d v="2026-05-11T00:00:00"/>
    <s v="5090"/>
    <s v="21320"/>
    <s v="AT"/>
    <s v="FR"/>
    <s v="110364"/>
    <s v="110364"/>
    <s v="999999"/>
    <s v="XT414143685TS"/>
    <s v="N"/>
    <s v="Transport"/>
    <s v="N"/>
    <s v="S"/>
    <s v="ZA"/>
    <n v="0.40300000000000002"/>
    <s v="6C"/>
    <n v="9.4700000000000006"/>
  </r>
  <r>
    <x v="3"/>
    <s v="2"/>
    <d v="2026-05-11T00:00:00"/>
    <s v="50935"/>
    <s v="21320"/>
    <s v="DE"/>
    <s v="FR"/>
    <s v="110356"/>
    <s v="110356"/>
    <s v="999999"/>
    <s v="XT414144558TS"/>
    <s v="N"/>
    <s v="Transport"/>
    <s v="N"/>
    <s v="S"/>
    <s v="ZA"/>
    <n v="0.437"/>
    <s v="6C"/>
    <n v="5.33"/>
  </r>
  <r>
    <x v="3"/>
    <s v="2"/>
    <d v="2026-05-11T00:00:00"/>
    <s v="1933"/>
    <s v="21320"/>
    <s v="BE"/>
    <s v="FR"/>
    <s v="110381"/>
    <s v="110381"/>
    <s v="999999"/>
    <s v="XT414144972TS"/>
    <s v="N"/>
    <s v="Transport"/>
    <s v="N"/>
    <s v="S"/>
    <s v="ZA"/>
    <n v="0.54"/>
    <s v="6C"/>
    <n v="4.95"/>
  </r>
  <r>
    <x v="3"/>
    <s v="2"/>
    <d v="2026-05-11T00:00:00"/>
    <s v="72379"/>
    <s v="21320"/>
    <s v="DE"/>
    <s v="FR"/>
    <s v="110106"/>
    <s v="110106"/>
    <s v="999999"/>
    <s v="XT414145933TS"/>
    <s v="N"/>
    <s v="Transport"/>
    <s v="N"/>
    <s v="S"/>
    <s v="ZA"/>
    <n v="1.24"/>
    <s v="6C"/>
    <n v="5.88"/>
  </r>
  <r>
    <x v="3"/>
    <s v="2"/>
    <d v="2026-05-11T00:00:00"/>
    <s v="793 33"/>
    <s v="21320"/>
    <s v="SE"/>
    <s v="FR"/>
    <s v="107762"/>
    <s v="107762"/>
    <s v="999999"/>
    <s v="XT414147735TS"/>
    <s v="N"/>
    <s v="Transport"/>
    <s v="N"/>
    <s v="S"/>
    <s v="ZA"/>
    <n v="1.6240000000000001"/>
    <s v="6C"/>
    <n v="10.87"/>
  </r>
  <r>
    <x v="3"/>
    <s v="2"/>
    <d v="2026-05-11T00:00:00"/>
    <s v="33330"/>
    <s v="21320"/>
    <s v="DE"/>
    <s v="FR"/>
    <s v="108748"/>
    <s v="108748"/>
    <s v="999999"/>
    <s v="XT414147917TS"/>
    <s v="N"/>
    <s v="Transport"/>
    <s v="N"/>
    <s v="S"/>
    <s v="ZA"/>
    <n v="0.42499999999999999"/>
    <s v="6C"/>
    <n v="5.33"/>
  </r>
  <r>
    <x v="3"/>
    <s v="2"/>
    <d v="2026-05-11T00:00:00"/>
    <s v="262 41"/>
    <s v="21320"/>
    <s v="SE"/>
    <s v="FR"/>
    <s v="103266"/>
    <s v="103266"/>
    <s v="999999"/>
    <s v="XT414148223TS"/>
    <s v="N"/>
    <s v="Transport"/>
    <s v="N"/>
    <s v="S"/>
    <s v="ZA"/>
    <n v="4.7869999999999999"/>
    <s v="6C"/>
    <n v="14.68"/>
  </r>
  <r>
    <x v="3"/>
    <s v="2"/>
    <d v="2026-05-11T00:00:00"/>
    <s v="38518"/>
    <s v="21320"/>
    <s v="DE"/>
    <s v="FR"/>
    <s v="109711"/>
    <s v="109711"/>
    <s v="999999"/>
    <s v="XT414148798TS"/>
    <s v="N"/>
    <s v="Transport"/>
    <s v="N"/>
    <s v="S"/>
    <s v="ZA"/>
    <n v="7.7569999999999997"/>
    <s v="6C"/>
    <n v="11.67"/>
  </r>
  <r>
    <x v="3"/>
    <s v="2"/>
    <d v="2026-05-11T00:00:00"/>
    <s v="86163"/>
    <s v="21320"/>
    <s v="DE"/>
    <s v="FR"/>
    <s v="107431"/>
    <s v="107431"/>
    <s v="999999"/>
    <s v="XT414149317TS"/>
    <s v="N"/>
    <s v="Transport"/>
    <s v="N"/>
    <s v="S"/>
    <s v="ZA"/>
    <n v="4.6379999999999999"/>
    <s v="6C"/>
    <n v="9.69"/>
  </r>
  <r>
    <x v="3"/>
    <s v="2"/>
    <d v="2026-05-11T00:00:00"/>
    <s v="2970"/>
    <s v="21320"/>
    <s v="DK"/>
    <s v="FR"/>
    <s v="110318"/>
    <s v="110318"/>
    <s v="999999"/>
    <s v="XT414149555TS"/>
    <s v="N"/>
    <s v="Transport"/>
    <s v="N"/>
    <s v="S"/>
    <s v="ZA"/>
    <n v="1.0920000000000001"/>
    <s v="6C"/>
    <n v="10.02"/>
  </r>
  <r>
    <x v="3"/>
    <s v="2"/>
    <d v="2026-05-11T00:00:00"/>
    <s v="3769 CB"/>
    <s v="21320"/>
    <s v="NL"/>
    <s v="FR"/>
    <s v="110408"/>
    <s v="110408"/>
    <s v="999999"/>
    <s v="XT414149590TS"/>
    <s v="N"/>
    <s v="Transport"/>
    <s v="N"/>
    <s v="S"/>
    <s v="ZA"/>
    <n v="4.7869999999999999"/>
    <s v="6C"/>
    <n v="9.69"/>
  </r>
  <r>
    <x v="3"/>
    <s v="2"/>
    <d v="2026-05-11T00:00:00"/>
    <s v="08034"/>
    <s v="21320"/>
    <s v="ES"/>
    <s v="FR"/>
    <s v="107874"/>
    <s v="107874"/>
    <s v="999999"/>
    <s v="XT414149657TS"/>
    <s v="N"/>
    <s v="Transport"/>
    <s v="N"/>
    <s v="S"/>
    <s v="ZA"/>
    <n v="0.03"/>
    <s v="6C"/>
    <n v="6.4"/>
  </r>
  <r>
    <x v="3"/>
    <s v="2"/>
    <d v="2026-05-11T00:00:00"/>
    <s v="4625 DD"/>
    <s v="21320"/>
    <s v="NL"/>
    <s v="FR"/>
    <s v="109017"/>
    <s v="109017"/>
    <s v="999999"/>
    <s v="XT414149759TS"/>
    <s v="N"/>
    <s v="Transport"/>
    <s v="N"/>
    <s v="S"/>
    <s v="ZA"/>
    <n v="4.8380000000000001"/>
    <s v="6C"/>
    <n v="9.69"/>
  </r>
  <r>
    <x v="3"/>
    <s v="2"/>
    <d v="2026-05-11T00:00:00"/>
    <s v="1827 JW"/>
    <s v="21320"/>
    <s v="NL"/>
    <s v="FR"/>
    <s v="110104"/>
    <s v="110104"/>
    <s v="999999"/>
    <s v="XT414150111TS"/>
    <s v="N"/>
    <s v="Transport"/>
    <s v="N"/>
    <s v="S"/>
    <s v="ZA"/>
    <n v="0.96699999999999997"/>
    <s v="6C"/>
    <n v="5.55"/>
  </r>
  <r>
    <x v="3"/>
    <s v="2"/>
    <d v="2026-05-11T00:00:00"/>
    <s v="59368"/>
    <s v="21320"/>
    <s v="DE"/>
    <s v="FR"/>
    <s v="109034"/>
    <s v="109034"/>
    <s v="999999"/>
    <s v="XT414151046TS"/>
    <s v="N"/>
    <s v="Transport"/>
    <s v="N"/>
    <s v="S"/>
    <s v="ZA"/>
    <n v="3.024"/>
    <s v="6C"/>
    <n v="9.0299999999999994"/>
  </r>
  <r>
    <x v="3"/>
    <s v="2"/>
    <d v="2026-05-11T00:00:00"/>
    <s v="86825"/>
    <s v="21320"/>
    <s v="DE"/>
    <s v="FR"/>
    <s v="108068"/>
    <s v="108068"/>
    <s v="999999"/>
    <s v="XT414151735TS"/>
    <s v="N"/>
    <s v="Transport"/>
    <s v="N"/>
    <s v="S"/>
    <s v="ZA"/>
    <n v="4.9370000000000003"/>
    <s v="6C"/>
    <n v="9.69"/>
  </r>
  <r>
    <x v="3"/>
    <s v="2"/>
    <d v="2026-05-11T00:00:00"/>
    <s v="25793"/>
    <s v="21320"/>
    <s v="ES"/>
    <s v="FR"/>
    <s v="105262"/>
    <s v="105262"/>
    <s v="999999"/>
    <s v="XT414151806TS"/>
    <s v="N"/>
    <s v="Transport"/>
    <s v="N"/>
    <s v="S"/>
    <s v="ZA"/>
    <n v="5.4139999999999997"/>
    <s v="6C"/>
    <n v="11.42"/>
  </r>
  <r>
    <x v="3"/>
    <s v="2"/>
    <d v="2026-05-11T00:00:00"/>
    <s v="22880"/>
    <s v="21320"/>
    <s v="DE"/>
    <s v="FR"/>
    <s v="110436"/>
    <s v="110436"/>
    <s v="999999"/>
    <s v="XT414152276TS"/>
    <s v="N"/>
    <s v="Transport"/>
    <s v="N"/>
    <s v="S"/>
    <s v="ZA"/>
    <n v="4.5060000000000002"/>
    <s v="6C"/>
    <n v="9.69"/>
  </r>
  <r>
    <x v="3"/>
    <s v="2"/>
    <d v="2026-05-11T00:00:00"/>
    <s v="60439"/>
    <s v="21320"/>
    <s v="DE"/>
    <s v="FR"/>
    <s v="109083"/>
    <s v="109083"/>
    <s v="999999"/>
    <s v="XT414152302TS"/>
    <s v="N"/>
    <s v="Transport"/>
    <s v="N"/>
    <s v="S"/>
    <s v="ZA"/>
    <n v="9.44"/>
    <s v="6C"/>
    <n v="12.99"/>
  </r>
  <r>
    <x v="3"/>
    <s v="2"/>
    <d v="2026-05-11T00:00:00"/>
    <s v="64739"/>
    <s v="21320"/>
    <s v="DE"/>
    <s v="FR"/>
    <s v="108660"/>
    <s v="108660"/>
    <s v="999999"/>
    <s v="XT414152506TS"/>
    <s v="N"/>
    <s v="Transport"/>
    <s v="N"/>
    <s v="S"/>
    <s v="ZA"/>
    <n v="0.27"/>
    <s v="6C"/>
    <n v="5.33"/>
  </r>
  <r>
    <x v="3"/>
    <s v="2"/>
    <d v="2026-05-11T00:00:00"/>
    <s v="64739"/>
    <s v="21320"/>
    <s v="DE"/>
    <s v="FR"/>
    <s v="108662"/>
    <s v="108662"/>
    <s v="999999"/>
    <s v="XT414152568TS"/>
    <s v="N"/>
    <s v="Transport"/>
    <s v="N"/>
    <s v="S"/>
    <s v="ZA"/>
    <n v="4.4029999999999996"/>
    <s v="6C"/>
    <n v="9.69"/>
  </r>
  <r>
    <x v="3"/>
    <s v="2"/>
    <d v="2026-05-11T00:00:00"/>
    <s v="95448"/>
    <s v="21320"/>
    <s v="DE"/>
    <s v="FR"/>
    <s v="108478"/>
    <s v="108478"/>
    <s v="999999"/>
    <s v="XT414152585TS"/>
    <s v="N"/>
    <s v="Transport"/>
    <s v="N"/>
    <s v="S"/>
    <s v="ZA"/>
    <n v="4.5060000000000002"/>
    <s v="6C"/>
    <n v="9.69"/>
  </r>
  <r>
    <x v="3"/>
    <s v="2"/>
    <d v="2026-05-11T00:00:00"/>
    <s v="7500"/>
    <s v="21320"/>
    <s v="DK"/>
    <s v="FR"/>
    <s v="108975"/>
    <s v="108975"/>
    <s v="999999"/>
    <s v="XT414152656TS"/>
    <s v="N"/>
    <s v="Transport"/>
    <s v="N"/>
    <s v="S"/>
    <s v="ZA"/>
    <n v="7.04"/>
    <s v="6C"/>
    <n v="15.81"/>
  </r>
  <r>
    <x v="3"/>
    <s v="2"/>
    <d v="2026-05-11T00:00:00"/>
    <s v="144 63"/>
    <s v="21320"/>
    <s v="SE"/>
    <s v="FR"/>
    <s v="110439"/>
    <s v="110439"/>
    <s v="999999"/>
    <s v="XT414154609TS"/>
    <s v="N"/>
    <s v="Transport"/>
    <s v="N"/>
    <s v="S"/>
    <s v="ZA"/>
    <n v="5.069"/>
    <s v="6C"/>
    <n v="15.34"/>
  </r>
  <r>
    <x v="3"/>
    <s v="2"/>
    <d v="2026-05-11T00:00:00"/>
    <s v="50668"/>
    <s v="21320"/>
    <s v="DE"/>
    <s v="FR"/>
    <s v="109075"/>
    <s v="109075"/>
    <s v="999999"/>
    <s v="XT414155887TS"/>
    <s v="N"/>
    <s v="Transport"/>
    <s v="N"/>
    <s v="S"/>
    <s v="ZA"/>
    <n v="4.91"/>
    <s v="6C"/>
    <n v="9.69"/>
  </r>
  <r>
    <x v="3"/>
    <s v="2"/>
    <d v="2026-05-11T00:00:00"/>
    <s v="3584 DB"/>
    <s v="21320"/>
    <s v="NL"/>
    <s v="FR"/>
    <s v="109305"/>
    <s v="109305"/>
    <s v="999999"/>
    <s v="XT414156091TS"/>
    <s v="N"/>
    <s v="Transport"/>
    <s v="N"/>
    <s v="S"/>
    <s v="ZA"/>
    <n v="2.3039999999999998"/>
    <s v="6C"/>
    <n v="8.3699999999999992"/>
  </r>
  <r>
    <x v="3"/>
    <s v="2"/>
    <d v="2026-05-11T00:00:00"/>
    <s v="18445"/>
    <s v="21320"/>
    <s v="DE"/>
    <s v="FR"/>
    <s v="110146"/>
    <s v="110146"/>
    <s v="999999"/>
    <s v="XT414156635TS"/>
    <s v="N"/>
    <s v="Transport"/>
    <s v="N"/>
    <s v="S"/>
    <s v="ZA"/>
    <n v="0.96"/>
    <s v="6C"/>
    <n v="5.55"/>
  </r>
  <r>
    <x v="3"/>
    <s v="2"/>
    <d v="2026-05-11T00:00:00"/>
    <s v="82069"/>
    <s v="21320"/>
    <s v="DE"/>
    <s v="FR"/>
    <s v="108528"/>
    <s v="108528"/>
    <s v="999999"/>
    <s v="XT414157494TS"/>
    <s v="N"/>
    <s v="Transport"/>
    <s v="N"/>
    <s v="S"/>
    <s v="ZA"/>
    <n v="4.532"/>
    <s v="6C"/>
    <n v="9.69"/>
  </r>
  <r>
    <x v="3"/>
    <s v="2"/>
    <d v="2026-05-11T00:00:00"/>
    <s v="3811"/>
    <s v="21320"/>
    <s v="AT"/>
    <s v="FR"/>
    <s v="108575"/>
    <s v="108575"/>
    <s v="999999"/>
    <s v="XT414159098TS"/>
    <s v="N"/>
    <s v="Transport"/>
    <s v="N"/>
    <s v="S"/>
    <s v="ZA"/>
    <n v="6.9889999999999999"/>
    <s v="6C"/>
    <n v="15.15"/>
  </r>
  <r>
    <x v="3"/>
    <s v="2"/>
    <d v="2026-05-12T00:00:00"/>
    <s v="4694 CC"/>
    <s v="21320"/>
    <s v="NL"/>
    <s v="FR"/>
    <s v="109696"/>
    <s v="109696"/>
    <s v="999999"/>
    <s v="XT414162945TS"/>
    <s v="N"/>
    <s v="Transport"/>
    <s v="N"/>
    <s v="S"/>
    <s v="ZA"/>
    <n v="11.656000000000001"/>
    <s v="6C"/>
    <n v="14.31"/>
  </r>
  <r>
    <x v="3"/>
    <s v="2"/>
    <d v="2026-05-12T00:00:00"/>
    <s v="24395"/>
    <s v="21320"/>
    <s v="DE"/>
    <s v="FR"/>
    <s v="110170"/>
    <s v="110170"/>
    <s v="999999"/>
    <s v="XT414164331TS"/>
    <s v="N"/>
    <s v="Transport"/>
    <s v="N"/>
    <s v="S"/>
    <s v="ZA"/>
    <n v="0.90500000000000003"/>
    <s v="6C"/>
    <n v="5.55"/>
  </r>
  <r>
    <x v="3"/>
    <s v="2"/>
    <d v="2026-05-12T00:00:00"/>
    <s v="17509"/>
    <s v="21320"/>
    <s v="DE"/>
    <s v="FR"/>
    <s v="108820"/>
    <s v="108820"/>
    <s v="999999"/>
    <s v="XT414165748TS"/>
    <s v="N"/>
    <s v="Transport"/>
    <s v="N"/>
    <s v="S"/>
    <s v="ZA"/>
    <n v="0.1"/>
    <s v="6C"/>
    <n v="5.33"/>
  </r>
  <r>
    <x v="3"/>
    <s v="2"/>
    <d v="2026-05-12T00:00:00"/>
    <s v="12159"/>
    <s v="21320"/>
    <s v="DE"/>
    <s v="FR"/>
    <s v="109188"/>
    <s v="109188"/>
    <s v="999999"/>
    <s v="XT414166624TS"/>
    <s v="N"/>
    <s v="Transport"/>
    <s v="N"/>
    <s v="S"/>
    <s v="ZA"/>
    <n v="5.9039999999999999"/>
    <s v="6C"/>
    <n v="10.35"/>
  </r>
  <r>
    <x v="3"/>
    <s v="2"/>
    <d v="2026-05-12T00:00:00"/>
    <s v="5061"/>
    <s v="21320"/>
    <s v="AT"/>
    <s v="FR"/>
    <s v="110458"/>
    <s v="110458"/>
    <s v="999999"/>
    <s v="XT414167580TS"/>
    <s v="N"/>
    <s v="Transport"/>
    <s v="N"/>
    <s v="S"/>
    <s v="ZA"/>
    <n v="4.6379999999999999"/>
    <s v="6C"/>
    <n v="13.83"/>
  </r>
  <r>
    <x v="3"/>
    <s v="2"/>
    <d v="2026-05-12T00:00:00"/>
    <s v="77784"/>
    <s v="21320"/>
    <s v="DE"/>
    <s v="FR"/>
    <s v="108411"/>
    <s v="108411"/>
    <s v="999999"/>
    <s v="XT414168877TS"/>
    <s v="N"/>
    <s v="Transport"/>
    <s v="N"/>
    <s v="S"/>
    <s v="ZA"/>
    <n v="1.742"/>
    <s v="6C"/>
    <n v="5.88"/>
  </r>
  <r>
    <x v="3"/>
    <s v="2"/>
    <d v="2026-05-12T00:00:00"/>
    <s v="29603"/>
    <s v="21320"/>
    <s v="ES"/>
    <s v="FR"/>
    <s v="110007"/>
    <s v="110007"/>
    <s v="999999"/>
    <s v="XT414171893TS"/>
    <s v="N"/>
    <s v="Transport"/>
    <s v="N"/>
    <s v="S"/>
    <s v="ZA"/>
    <n v="0.23"/>
    <s v="6C"/>
    <n v="6.4"/>
  </r>
  <r>
    <x v="3"/>
    <s v="2"/>
    <d v="2026-05-12T00:00:00"/>
    <s v="22587"/>
    <s v="21320"/>
    <s v="DE"/>
    <s v="FR"/>
    <s v="109990"/>
    <s v="109990"/>
    <s v="999999"/>
    <s v="XT414174532TS"/>
    <s v="N"/>
    <s v="Transport"/>
    <s v="N"/>
    <s v="S"/>
    <s v="ZA"/>
    <n v="0.61599999999999999"/>
    <s v="6C"/>
    <n v="5.55"/>
  </r>
  <r>
    <x v="3"/>
    <s v="2"/>
    <d v="2026-05-12T00:00:00"/>
    <s v="1390"/>
    <s v="21320"/>
    <s v="BE"/>
    <s v="FR"/>
    <s v="110428"/>
    <s v="110428"/>
    <s v="999999"/>
    <s v="XT414177278TS"/>
    <s v="N"/>
    <s v="Transport"/>
    <s v="N"/>
    <s v="S"/>
    <s v="ZA"/>
    <n v="1.92"/>
    <s v="6C"/>
    <n v="5.28"/>
  </r>
  <r>
    <x v="3"/>
    <s v="2"/>
    <d v="2026-05-12T00:00:00"/>
    <s v="29603"/>
    <s v="21320"/>
    <s v="ES"/>
    <s v="FR"/>
    <s v="110007"/>
    <s v="110007"/>
    <s v="999999"/>
    <s v="XT414178070TS"/>
    <s v="N"/>
    <s v="Transport"/>
    <s v="N"/>
    <s v="S"/>
    <s v="ZA"/>
    <n v="6.4329999999999998"/>
    <s v="6C"/>
    <n v="12.08"/>
  </r>
  <r>
    <x v="3"/>
    <s v="2"/>
    <d v="2026-05-12T00:00:00"/>
    <s v="30938"/>
    <s v="21320"/>
    <s v="DE"/>
    <s v="FR"/>
    <s v="106856"/>
    <s v="106856"/>
    <s v="999999"/>
    <s v="XT414181025TS"/>
    <s v="N"/>
    <s v="Transport"/>
    <s v="N"/>
    <s v="S"/>
    <s v="ZA"/>
    <n v="4.532"/>
    <s v="6C"/>
    <n v="9.69"/>
  </r>
  <r>
    <x v="3"/>
    <s v="2"/>
    <d v="2026-05-12T00:00:00"/>
    <s v="433 46"/>
    <s v="21320"/>
    <s v="SE"/>
    <s v="FR"/>
    <s v="101237"/>
    <s v="101237"/>
    <s v="999999"/>
    <s v="XT414181533TS"/>
    <s v="N"/>
    <s v="Transport"/>
    <s v="N"/>
    <s v="S"/>
    <s v="ZA"/>
    <n v="1.1339999999999999"/>
    <s v="6C"/>
    <n v="10.87"/>
  </r>
  <r>
    <x v="3"/>
    <s v="2"/>
    <d v="2026-05-12T00:00:00"/>
    <s v="33334"/>
    <s v="21320"/>
    <s v="DE"/>
    <s v="FR"/>
    <s v="104220"/>
    <s v="104220"/>
    <s v="999999"/>
    <s v="XT414181768TS"/>
    <s v="N"/>
    <s v="Transport"/>
    <s v="N"/>
    <s v="S"/>
    <s v="ZA"/>
    <n v="6.1340000000000003"/>
    <s v="6C"/>
    <n v="11.01"/>
  </r>
  <r>
    <x v="3"/>
    <s v="2"/>
    <d v="2026-05-12T00:00:00"/>
    <s v="286 31"/>
    <s v="21320"/>
    <s v="SE"/>
    <s v="FR"/>
    <s v="110351"/>
    <s v="110351"/>
    <s v="999999"/>
    <s v="XT414182825TS"/>
    <s v="N"/>
    <s v="Transport"/>
    <s v="N"/>
    <s v="S"/>
    <s v="ZA"/>
    <n v="6.3360000000000003"/>
    <s v="6C"/>
    <n v="16"/>
  </r>
  <r>
    <x v="3"/>
    <s v="2"/>
    <d v="2026-05-12T00:00:00"/>
    <s v="91058"/>
    <s v="21320"/>
    <s v="DE"/>
    <s v="FR"/>
    <s v="109863"/>
    <s v="109863"/>
    <s v="999999"/>
    <s v="XT414182919TS"/>
    <s v="N"/>
    <s v="Transport"/>
    <s v="N"/>
    <s v="S"/>
    <s v="ZA"/>
    <n v="4.532"/>
    <s v="6C"/>
    <n v="9.69"/>
  </r>
  <r>
    <x v="3"/>
    <s v="2"/>
    <d v="2026-05-12T00:00:00"/>
    <s v="82407"/>
    <s v="21320"/>
    <s v="DE"/>
    <s v="FR"/>
    <s v="110791"/>
    <s v="110791"/>
    <s v="999999"/>
    <s v="XT414183035TS"/>
    <s v="N"/>
    <s v="Transport"/>
    <s v="N"/>
    <s v="S"/>
    <s v="ZA"/>
    <n v="0.875"/>
    <s v="6C"/>
    <n v="5.55"/>
  </r>
  <r>
    <x v="3"/>
    <s v="2"/>
    <d v="2026-05-12T00:00:00"/>
    <s v="86150"/>
    <s v="21320"/>
    <s v="DE"/>
    <s v="FR"/>
    <s v="108959"/>
    <s v="108959"/>
    <s v="999999"/>
    <s v="XT414183769TS"/>
    <s v="N"/>
    <s v="Transport"/>
    <s v="N"/>
    <s v="S"/>
    <s v="ZA"/>
    <n v="14.372"/>
    <s v="6C"/>
    <n v="16.29"/>
  </r>
  <r>
    <x v="3"/>
    <s v="2"/>
    <d v="2026-05-12T00:00:00"/>
    <s v="86150"/>
    <s v="21320"/>
    <s v="DE"/>
    <s v="FR"/>
    <s v="108959"/>
    <s v="108959"/>
    <s v="999999"/>
    <s v="XT414183769TS"/>
    <s v="N"/>
    <s v="Supplement Etiquette Non Conforme"/>
    <s v="N"/>
    <m/>
    <s v="ZA"/>
    <n v="0"/>
    <s v="6C"/>
    <n v="2"/>
  </r>
  <r>
    <x v="3"/>
    <s v="2"/>
    <d v="2026-05-12T00:00:00"/>
    <s v="97724"/>
    <s v="21320"/>
    <s v="DE"/>
    <s v="FR"/>
    <s v="109045"/>
    <s v="109045"/>
    <s v="999999"/>
    <s v="XT414184146TS"/>
    <s v="N"/>
    <s v="Transport"/>
    <s v="N"/>
    <s v="S"/>
    <s v="ZA"/>
    <n v="0.58299999999999996"/>
    <s v="6C"/>
    <n v="5.55"/>
  </r>
  <r>
    <x v="3"/>
    <s v="2"/>
    <d v="2026-05-12T00:00:00"/>
    <s v="28660"/>
    <s v="21320"/>
    <s v="ES"/>
    <s v="FR"/>
    <s v="109538"/>
    <s v="109538"/>
    <s v="999999"/>
    <s v="XT414186076TS"/>
    <s v="N"/>
    <s v="Transport"/>
    <s v="N"/>
    <s v="S"/>
    <s v="ZA"/>
    <n v="0.1"/>
    <s v="6C"/>
    <n v="6.4"/>
  </r>
  <r>
    <x v="3"/>
    <s v="2"/>
    <d v="2026-05-12T00:00:00"/>
    <s v="94239"/>
    <s v="21320"/>
    <s v="DE"/>
    <s v="FR"/>
    <s v="109457"/>
    <s v="109457"/>
    <s v="999999"/>
    <s v="XT414186495TS"/>
    <s v="N"/>
    <s v="Transport"/>
    <s v="N"/>
    <s v="S"/>
    <s v="ZA"/>
    <n v="11.316000000000001"/>
    <s v="6C"/>
    <n v="14.31"/>
  </r>
  <r>
    <x v="3"/>
    <s v="2"/>
    <d v="2026-05-12T00:00:00"/>
    <s v="03172"/>
    <s v="21320"/>
    <s v="DE"/>
    <s v="FR"/>
    <s v="110382"/>
    <s v="110382"/>
    <s v="999999"/>
    <s v="XT414186694TS"/>
    <s v="N"/>
    <s v="Transport"/>
    <s v="N"/>
    <s v="S"/>
    <s v="ZA"/>
    <n v="4.532"/>
    <s v="6C"/>
    <n v="9.69"/>
  </r>
  <r>
    <x v="3"/>
    <s v="2"/>
    <d v="2026-05-12T00:00:00"/>
    <s v="04105"/>
    <s v="21320"/>
    <s v="DE"/>
    <s v="FR"/>
    <s v="110605"/>
    <s v="110605"/>
    <s v="999999"/>
    <s v="XT414187479TS"/>
    <s v="N"/>
    <s v="Transport"/>
    <s v="N"/>
    <s v="S"/>
    <s v="ZA"/>
    <n v="0.28999999999999998"/>
    <s v="6C"/>
    <n v="5.33"/>
  </r>
  <r>
    <x v="3"/>
    <s v="2"/>
    <d v="2026-05-12T00:00:00"/>
    <s v="82491"/>
    <s v="21320"/>
    <s v="DE"/>
    <s v="FR"/>
    <s v="109552"/>
    <s v="109552"/>
    <s v="999999"/>
    <s v="XT414188426TS"/>
    <s v="N"/>
    <s v="Transport"/>
    <s v="N"/>
    <s v="S"/>
    <s v="ZA"/>
    <n v="0.79800000000000004"/>
    <s v="6C"/>
    <n v="5.55"/>
  </r>
  <r>
    <x v="3"/>
    <s v="2"/>
    <d v="2026-05-12T00:00:00"/>
    <s v="80337"/>
    <s v="21320"/>
    <s v="DE"/>
    <s v="FR"/>
    <s v="110287"/>
    <s v="110287"/>
    <s v="999999"/>
    <s v="XT414188695TS"/>
    <s v="N"/>
    <s v="Transport"/>
    <s v="N"/>
    <s v="S"/>
    <s v="ZA"/>
    <n v="4.532"/>
    <s v="6C"/>
    <n v="9.69"/>
  </r>
  <r>
    <x v="3"/>
    <s v="2"/>
    <d v="2026-05-13T00:00:00"/>
    <s v="48599"/>
    <s v="21320"/>
    <s v="DE"/>
    <s v="FR"/>
    <s v="108069"/>
    <s v="108069"/>
    <s v="999999"/>
    <s v="XT414194347TS"/>
    <s v="N"/>
    <s v="Transport"/>
    <s v="N"/>
    <s v="S"/>
    <s v="ZA"/>
    <n v="0.46899999999999997"/>
    <s v="6C"/>
    <n v="5.33"/>
  </r>
  <r>
    <x v="3"/>
    <s v="2"/>
    <d v="2026-05-13T00:00:00"/>
    <s v="31188"/>
    <s v="21320"/>
    <s v="DE"/>
    <s v="FR"/>
    <s v="109175"/>
    <s v="109175"/>
    <s v="999999"/>
    <s v="XT414195311TS"/>
    <s v="N"/>
    <s v="Transport"/>
    <s v="N"/>
    <s v="S"/>
    <s v="ZA"/>
    <n v="0.86399999999999999"/>
    <s v="6C"/>
    <n v="5.55"/>
  </r>
  <r>
    <x v="3"/>
    <s v="2"/>
    <d v="2026-05-13T00:00:00"/>
    <s v="72072"/>
    <s v="21320"/>
    <s v="DE"/>
    <s v="FR"/>
    <s v="108963"/>
    <s v="108963"/>
    <s v="999999"/>
    <s v="XT414195912TS"/>
    <s v="N"/>
    <s v="Transport"/>
    <s v="N"/>
    <s v="S"/>
    <s v="ZA"/>
    <n v="14.848000000000001"/>
    <s v="6C"/>
    <n v="16.29"/>
  </r>
  <r>
    <x v="3"/>
    <s v="2"/>
    <d v="2026-05-13T00:00:00"/>
    <s v="38547"/>
    <s v="21320"/>
    <s v="DE"/>
    <s v="FR"/>
    <s v="111115"/>
    <s v="111115"/>
    <s v="999999"/>
    <s v="XT414196113TS"/>
    <s v="N"/>
    <s v="Transport"/>
    <s v="N"/>
    <s v="S"/>
    <s v="ZA"/>
    <n v="0.33"/>
    <s v="6C"/>
    <n v="5.33"/>
  </r>
  <r>
    <x v="3"/>
    <s v="2"/>
    <d v="2026-05-13T00:00:00"/>
    <s v="19417"/>
    <s v="21320"/>
    <s v="DE"/>
    <s v="FR"/>
    <s v="109633"/>
    <s v="109633"/>
    <s v="999999"/>
    <s v="XT414197374TS"/>
    <s v="N"/>
    <s v="Transport"/>
    <s v="N"/>
    <s v="S"/>
    <s v="ZA"/>
    <n v="1.1599999999999999"/>
    <s v="6C"/>
    <n v="5.88"/>
  </r>
  <r>
    <x v="3"/>
    <s v="2"/>
    <d v="2026-05-13T00:00:00"/>
    <s v="36329"/>
    <s v="21320"/>
    <s v="DE"/>
    <s v="FR"/>
    <s v="109350"/>
    <s v="109350"/>
    <s v="999999"/>
    <s v="XT414198030TS"/>
    <s v="N"/>
    <s v="Transport"/>
    <s v="N"/>
    <s v="S"/>
    <s v="ZA"/>
    <n v="4.3650000000000002"/>
    <s v="6C"/>
    <n v="9.69"/>
  </r>
  <r>
    <x v="3"/>
    <s v="2"/>
    <d v="2026-05-13T00:00:00"/>
    <s v="30625"/>
    <s v="21320"/>
    <s v="DE"/>
    <s v="FR"/>
    <s v="110633"/>
    <s v="110633"/>
    <s v="999999"/>
    <s v="XT414198508TS"/>
    <s v="N"/>
    <s v="Transport"/>
    <s v="N"/>
    <s v="S"/>
    <s v="ZA"/>
    <n v="4.532"/>
    <s v="6C"/>
    <n v="9.69"/>
  </r>
  <r>
    <x v="3"/>
    <s v="2"/>
    <d v="2026-05-13T00:00:00"/>
    <s v="9900"/>
    <s v="21320"/>
    <s v="DK"/>
    <s v="FR"/>
    <s v="103371"/>
    <s v="103371"/>
    <s v="999999"/>
    <s v="XT414198556TS"/>
    <s v="N"/>
    <s v="Transport"/>
    <s v="N"/>
    <s v="S"/>
    <s v="ZA"/>
    <n v="1.1859999999999999"/>
    <s v="6C"/>
    <n v="10.02"/>
  </r>
  <r>
    <x v="3"/>
    <s v="2"/>
    <d v="2026-05-13T00:00:00"/>
    <s v="80636"/>
    <s v="21320"/>
    <s v="DE"/>
    <s v="FR"/>
    <s v="110329"/>
    <s v="110329"/>
    <s v="999999"/>
    <s v="XT414200215TS"/>
    <s v="N"/>
    <s v="Transport"/>
    <s v="N"/>
    <s v="S"/>
    <s v="ZA"/>
    <n v="4.5060000000000002"/>
    <s v="6C"/>
    <n v="9.69"/>
  </r>
  <r>
    <x v="3"/>
    <s v="2"/>
    <d v="2026-05-13T00:00:00"/>
    <s v="21037"/>
    <s v="21320"/>
    <s v="DE"/>
    <s v="FR"/>
    <s v="110736"/>
    <s v="110736"/>
    <s v="999999"/>
    <s v="XT414200780TS"/>
    <s v="N"/>
    <s v="Transport"/>
    <s v="N"/>
    <s v="S"/>
    <s v="ZA"/>
    <n v="0.874"/>
    <s v="6C"/>
    <n v="5.55"/>
  </r>
  <r>
    <x v="3"/>
    <s v="2"/>
    <d v="2026-05-13T00:00:00"/>
    <s v="56412"/>
    <s v="21320"/>
    <s v="DE"/>
    <s v="FR"/>
    <s v="111499"/>
    <s v="111499"/>
    <s v="999999"/>
    <s v="XT414204680TS"/>
    <s v="N"/>
    <s v="Transport"/>
    <s v="N"/>
    <s v="S"/>
    <s v="ZA"/>
    <n v="0.77800000000000002"/>
    <s v="6C"/>
    <n v="5.55"/>
  </r>
  <r>
    <x v="3"/>
    <s v="2"/>
    <d v="2026-05-13T00:00:00"/>
    <s v="51515"/>
    <s v="21320"/>
    <s v="DE"/>
    <s v="FR"/>
    <s v="111378"/>
    <s v="111378"/>
    <s v="999999"/>
    <s v="XT414205124TS"/>
    <s v="N"/>
    <s v="Transport"/>
    <s v="N"/>
    <s v="S"/>
    <s v="ZA"/>
    <n v="4.9370000000000003"/>
    <s v="6C"/>
    <n v="9.69"/>
  </r>
  <r>
    <x v="3"/>
    <s v="2"/>
    <d v="2026-05-13T00:00:00"/>
    <s v="51515"/>
    <s v="21320"/>
    <s v="DE"/>
    <s v="FR"/>
    <s v="111378"/>
    <s v="111378"/>
    <s v="999999"/>
    <s v="XT414205124TS"/>
    <s v="N"/>
    <s v="Supplement Etiquette Non Conforme"/>
    <s v="N"/>
    <m/>
    <s v="ZA"/>
    <n v="0"/>
    <s v="6C"/>
    <n v="2"/>
  </r>
  <r>
    <x v="3"/>
    <s v="2"/>
    <d v="2026-05-13T00:00:00"/>
    <s v="70195"/>
    <s v="21320"/>
    <s v="DE"/>
    <s v="FR"/>
    <s v="110885"/>
    <s v="110885"/>
    <s v="999999"/>
    <s v="XT414205172TS"/>
    <s v="N"/>
    <s v="Transport"/>
    <s v="N"/>
    <s v="S"/>
    <s v="ZA"/>
    <n v="4.5060000000000002"/>
    <s v="6C"/>
    <n v="9.69"/>
  </r>
  <r>
    <x v="3"/>
    <s v="2"/>
    <d v="2026-05-13T00:00:00"/>
    <s v="30900"/>
    <s v="21320"/>
    <s v="DE"/>
    <s v="FR"/>
    <s v="110415"/>
    <s v="110415"/>
    <s v="999999"/>
    <s v="XT414206853TS"/>
    <s v="N"/>
    <s v="Transport"/>
    <s v="N"/>
    <s v="S"/>
    <s v="ZA"/>
    <n v="0.71699999999999997"/>
    <s v="6C"/>
    <n v="5.55"/>
  </r>
  <r>
    <x v="3"/>
    <s v="2"/>
    <d v="2026-05-13T00:00:00"/>
    <s v="4720"/>
    <s v="21320"/>
    <s v="DK"/>
    <s v="FR"/>
    <s v="108624"/>
    <s v="108624"/>
    <s v="999999"/>
    <s v="XT414207139TS"/>
    <s v="N"/>
    <s v="Transport"/>
    <s v="N"/>
    <s v="S"/>
    <s v="ZA"/>
    <n v="0.24"/>
    <s v="6C"/>
    <n v="9.4700000000000006"/>
  </r>
  <r>
    <x v="3"/>
    <s v="2"/>
    <d v="2026-05-13T00:00:00"/>
    <s v="5020"/>
    <s v="21320"/>
    <s v="AT"/>
    <s v="FR"/>
    <s v="111212"/>
    <s v="111212"/>
    <s v="999999"/>
    <s v="XT414207522TS"/>
    <s v="N"/>
    <s v="Transport"/>
    <s v="N"/>
    <s v="S"/>
    <s v="ZA"/>
    <n v="4.7869999999999999"/>
    <s v="6C"/>
    <n v="13.83"/>
  </r>
  <r>
    <x v="3"/>
    <s v="2"/>
    <d v="2026-05-13T00:00:00"/>
    <s v="31134"/>
    <s v="21320"/>
    <s v="DE"/>
    <s v="FR"/>
    <s v="109975"/>
    <s v="109975"/>
    <s v="999999"/>
    <s v="XT414208117TS"/>
    <s v="N"/>
    <s v="Transport"/>
    <s v="N"/>
    <s v="S"/>
    <s v="ZA"/>
    <n v="1.7749999999999999"/>
    <s v="6C"/>
    <n v="5.88"/>
  </r>
  <r>
    <x v="3"/>
    <s v="2"/>
    <d v="2026-05-13T00:00:00"/>
    <s v="31134"/>
    <s v="21320"/>
    <s v="DE"/>
    <s v="FR"/>
    <s v="109975"/>
    <s v="109975"/>
    <s v="999999"/>
    <s v="XT414208117TS"/>
    <s v="N"/>
    <s v="Supplement Etiquette Non Conforme"/>
    <s v="N"/>
    <m/>
    <s v="ZA"/>
    <n v="0"/>
    <s v="6C"/>
    <n v="2"/>
  </r>
  <r>
    <x v="3"/>
    <s v="2"/>
    <d v="2026-05-13T00:00:00"/>
    <s v="21762"/>
    <s v="21320"/>
    <s v="DE"/>
    <s v="FR"/>
    <s v="109952"/>
    <s v="109952"/>
    <s v="999999"/>
    <s v="XT414208355TS"/>
    <s v="N"/>
    <s v="Transport"/>
    <s v="N"/>
    <s v="S"/>
    <s v="ZA"/>
    <n v="14.4"/>
    <s v="6C"/>
    <n v="16.29"/>
  </r>
  <r>
    <x v="3"/>
    <s v="2"/>
    <d v="2026-05-13T00:00:00"/>
    <s v="80538"/>
    <s v="21320"/>
    <s v="DE"/>
    <s v="FR"/>
    <s v="108396"/>
    <s v="108396"/>
    <s v="999999"/>
    <s v="XT414209038TS"/>
    <s v="N"/>
    <s v="Transport"/>
    <s v="N"/>
    <s v="S"/>
    <s v="ZA"/>
    <n v="0.4"/>
    <s v="6C"/>
    <n v="5.33"/>
  </r>
  <r>
    <x v="3"/>
    <s v="2"/>
    <d v="2026-05-13T00:00:00"/>
    <s v="67127"/>
    <s v="21320"/>
    <s v="DE"/>
    <s v="FR"/>
    <s v="110411"/>
    <s v="110411"/>
    <s v="999999"/>
    <s v="XT414209506TS"/>
    <s v="N"/>
    <s v="Transport"/>
    <s v="N"/>
    <s v="S"/>
    <s v="ZA"/>
    <n v="0.98"/>
    <s v="6C"/>
    <n v="5.55"/>
  </r>
  <r>
    <x v="3"/>
    <s v="2"/>
    <d v="2026-05-13T00:00:00"/>
    <s v="31303"/>
    <s v="21320"/>
    <s v="DE"/>
    <s v="FR"/>
    <s v="111967"/>
    <s v="111967"/>
    <s v="999999"/>
    <s v="XT414209510TS"/>
    <s v="N"/>
    <s v="Transport"/>
    <s v="N"/>
    <s v="S"/>
    <s v="ZA"/>
    <n v="1.8919999999999999"/>
    <s v="6C"/>
    <n v="5.88"/>
  </r>
  <r>
    <x v="3"/>
    <s v="2"/>
    <d v="2026-05-13T00:00:00"/>
    <s v="44799"/>
    <s v="21320"/>
    <s v="DE"/>
    <s v="FR"/>
    <s v="109811"/>
    <s v="109811"/>
    <s v="999999"/>
    <s v="XT414209894TS"/>
    <s v="N"/>
    <s v="Transport"/>
    <s v="N"/>
    <s v="S"/>
    <s v="ZA"/>
    <n v="5.8879999999999999"/>
    <s v="6C"/>
    <n v="10.35"/>
  </r>
  <r>
    <x v="3"/>
    <s v="2"/>
    <d v="2026-05-13T00:00:00"/>
    <s v="114 54"/>
    <s v="21320"/>
    <s v="SE"/>
    <s v="FR"/>
    <s v="107918"/>
    <s v="107918"/>
    <s v="999999"/>
    <s v="XT414210787TS"/>
    <s v="N"/>
    <s v="Transport"/>
    <s v="N"/>
    <s v="S"/>
    <s v="ZA"/>
    <n v="1.44"/>
    <s v="6C"/>
    <n v="10.87"/>
  </r>
  <r>
    <x v="3"/>
    <s v="2"/>
    <d v="2026-05-13T00:00:00"/>
    <s v="74382"/>
    <s v="21320"/>
    <s v="DE"/>
    <s v="FR"/>
    <s v="110869"/>
    <s v="110869"/>
    <s v="999999"/>
    <s v="XT414211102TS"/>
    <s v="N"/>
    <s v="Transport"/>
    <s v="N"/>
    <s v="S"/>
    <s v="ZA"/>
    <n v="1.4259999999999999"/>
    <s v="6C"/>
    <n v="5.88"/>
  </r>
  <r>
    <x v="3"/>
    <s v="2"/>
    <d v="2026-05-13T00:00:00"/>
    <s v="86842"/>
    <s v="21320"/>
    <s v="DE"/>
    <s v="FR"/>
    <s v="109513"/>
    <s v="109513"/>
    <s v="999999"/>
    <s v="XT414211297TS"/>
    <s v="N"/>
    <s v="Transport"/>
    <s v="N"/>
    <s v="S"/>
    <s v="ZA"/>
    <n v="0.96"/>
    <s v="6C"/>
    <n v="5.55"/>
  </r>
  <r>
    <x v="3"/>
    <s v="2"/>
    <d v="2026-05-13T00:00:00"/>
    <s v="41515"/>
    <s v="21320"/>
    <s v="DE"/>
    <s v="FR"/>
    <s v="111105"/>
    <s v="111105"/>
    <s v="999999"/>
    <s v="XT414211955TS"/>
    <s v="N"/>
    <s v="Transport"/>
    <s v="N"/>
    <s v="S"/>
    <s v="ZA"/>
    <n v="4.532"/>
    <s v="6C"/>
    <n v="9.69"/>
  </r>
  <r>
    <x v="3"/>
    <s v="2"/>
    <d v="2026-05-13T00:00:00"/>
    <s v="41464"/>
    <s v="21320"/>
    <s v="DE"/>
    <s v="FR"/>
    <s v="110720"/>
    <s v="110720"/>
    <s v="999999"/>
    <s v="XT414212553TS"/>
    <s v="N"/>
    <s v="Transport"/>
    <s v="N"/>
    <s v="S"/>
    <s v="ZA"/>
    <n v="0.23499999999999999"/>
    <s v="6C"/>
    <n v="5.33"/>
  </r>
  <r>
    <x v="3"/>
    <s v="2"/>
    <d v="2026-05-13T00:00:00"/>
    <s v="1727"/>
    <s v="21320"/>
    <s v="LU"/>
    <s v="FR"/>
    <s v="111250"/>
    <s v="111250"/>
    <s v="999999"/>
    <s v="XT414212607TS"/>
    <s v="N"/>
    <s v="Transport"/>
    <s v="N"/>
    <s v="S"/>
    <s v="ZA"/>
    <n v="1.5"/>
    <s v="6C"/>
    <n v="5.88"/>
  </r>
  <r>
    <x v="3"/>
    <s v="2"/>
    <d v="2026-05-13T00:00:00"/>
    <s v="6852 TA"/>
    <s v="21320"/>
    <s v="NL"/>
    <s v="FR"/>
    <s v="110119"/>
    <s v="110119"/>
    <s v="999999"/>
    <s v="XT414213491TS"/>
    <s v="N"/>
    <s v="Transport"/>
    <s v="N"/>
    <s v="S"/>
    <s v="ZA"/>
    <n v="1.248"/>
    <s v="6C"/>
    <n v="5.88"/>
  </r>
  <r>
    <x v="3"/>
    <s v="2"/>
    <d v="2026-05-13T00:00:00"/>
    <s v="77756"/>
    <s v="21320"/>
    <s v="DE"/>
    <s v="FR"/>
    <s v="108668"/>
    <s v="108668"/>
    <s v="999999"/>
    <s v="XT414213749TS"/>
    <s v="N"/>
    <s v="Transport"/>
    <s v="N"/>
    <s v="S"/>
    <s v="ZA"/>
    <n v="4.3650000000000002"/>
    <s v="6C"/>
    <n v="9.69"/>
  </r>
  <r>
    <x v="3"/>
    <s v="2"/>
    <d v="2026-05-13T00:00:00"/>
    <s v="40474"/>
    <s v="21320"/>
    <s v="DE"/>
    <s v="FR"/>
    <s v="111752"/>
    <s v="111752"/>
    <s v="999999"/>
    <s v="XT414214165TS"/>
    <s v="N"/>
    <s v="Transport"/>
    <s v="N"/>
    <s v="S"/>
    <s v="ZA"/>
    <n v="0.53"/>
    <s v="6C"/>
    <n v="5.55"/>
  </r>
  <r>
    <x v="3"/>
    <s v="2"/>
    <d v="2026-05-13T00:00:00"/>
    <s v="70195"/>
    <s v="21320"/>
    <s v="DE"/>
    <s v="FR"/>
    <s v="108597"/>
    <s v="108597"/>
    <s v="999999"/>
    <s v="XT414214355TS"/>
    <s v="N"/>
    <s v="Transport"/>
    <s v="N"/>
    <s v="S"/>
    <s v="ZA"/>
    <n v="4.5060000000000002"/>
    <s v="6C"/>
    <n v="9.69"/>
  </r>
  <r>
    <x v="3"/>
    <s v="2"/>
    <d v="2026-05-13T00:00:00"/>
    <s v="6850"/>
    <s v="21320"/>
    <s v="AT"/>
    <s v="FR"/>
    <s v="109829"/>
    <s v="109829"/>
    <s v="999999"/>
    <s v="XT414215356TS"/>
    <s v="N"/>
    <s v="Transport"/>
    <s v="N"/>
    <s v="S"/>
    <s v="ZA"/>
    <n v="0.09"/>
    <s v="6C"/>
    <n v="9.4700000000000006"/>
  </r>
  <r>
    <x v="3"/>
    <s v="2"/>
    <d v="2026-05-13T00:00:00"/>
    <s v="4040"/>
    <s v="21320"/>
    <s v="AT"/>
    <s v="FR"/>
    <s v="111540"/>
    <s v="111540"/>
    <s v="999999"/>
    <s v="XT414215427TS"/>
    <s v="N"/>
    <s v="Transport"/>
    <s v="N"/>
    <s v="S"/>
    <s v="ZA"/>
    <n v="6.3449999999999998"/>
    <s v="6C"/>
    <n v="15.15"/>
  </r>
  <r>
    <x v="3"/>
    <s v="2"/>
    <d v="2026-05-13T00:00:00"/>
    <s v="42781"/>
    <s v="21320"/>
    <s v="DE"/>
    <s v="FR"/>
    <s v="110919"/>
    <s v="110919"/>
    <s v="999999"/>
    <s v="XT414216135TS"/>
    <s v="N"/>
    <s v="Transport"/>
    <s v="N"/>
    <s v="S"/>
    <s v="ZA"/>
    <n v="1.26"/>
    <s v="6C"/>
    <n v="5.88"/>
  </r>
  <r>
    <x v="3"/>
    <s v="2"/>
    <d v="2026-05-13T00:00:00"/>
    <s v="51688"/>
    <s v="21320"/>
    <s v="DE"/>
    <s v="FR"/>
    <s v="110929"/>
    <s v="110929"/>
    <s v="999999"/>
    <s v="XT414217184TS"/>
    <s v="N"/>
    <s v="Transport"/>
    <s v="N"/>
    <s v="S"/>
    <s v="ZA"/>
    <n v="4.6379999999999999"/>
    <s v="6C"/>
    <n v="9.69"/>
  </r>
  <r>
    <x v="3"/>
    <s v="2"/>
    <d v="2026-05-13T00:00:00"/>
    <s v="65366"/>
    <s v="21320"/>
    <s v="DE"/>
    <s v="FR"/>
    <s v="111943"/>
    <s v="111943"/>
    <s v="999999"/>
    <s v="XT414219185TS"/>
    <s v="N"/>
    <s v="Transport"/>
    <s v="N"/>
    <s v="S"/>
    <s v="ZA"/>
    <n v="4.532"/>
    <s v="6C"/>
    <n v="9.69"/>
  </r>
  <r>
    <x v="3"/>
    <s v="2"/>
    <d v="2026-05-13T00:00:00"/>
    <s v="428 32"/>
    <s v="21320"/>
    <s v="SE"/>
    <s v="FR"/>
    <s v="110335"/>
    <s v="110335"/>
    <s v="999999"/>
    <s v="XT414219619TS"/>
    <s v="N"/>
    <s v="Transport"/>
    <s v="N"/>
    <s v="S"/>
    <s v="ZA"/>
    <n v="5.0860000000000003"/>
    <s v="6C"/>
    <n v="15.34"/>
  </r>
  <r>
    <x v="3"/>
    <s v="2"/>
    <d v="2026-05-13T00:00:00"/>
    <s v="30011"/>
    <s v="21320"/>
    <s v="ES"/>
    <s v="FR"/>
    <s v="110647"/>
    <s v="110647"/>
    <s v="999999"/>
    <s v="XT414219636TS"/>
    <s v="N"/>
    <s v="Transport"/>
    <s v="N"/>
    <s v="S"/>
    <s v="ZA"/>
    <n v="7.6609999999999996"/>
    <s v="6C"/>
    <n v="12.74"/>
  </r>
  <r>
    <x v="3"/>
    <s v="2"/>
    <d v="2026-05-13T00:00:00"/>
    <s v="77815"/>
    <s v="21320"/>
    <s v="DE"/>
    <s v="FR"/>
    <s v="111099"/>
    <s v="111099"/>
    <s v="999999"/>
    <s v="XT414220838TS"/>
    <s v="N"/>
    <s v="Transport"/>
    <s v="N"/>
    <s v="S"/>
    <s v="ZA"/>
    <n v="0.12"/>
    <s v="6C"/>
    <n v="5.33"/>
  </r>
  <r>
    <x v="3"/>
    <s v="2"/>
    <d v="2026-05-13T00:00:00"/>
    <s v="77815"/>
    <s v="21320"/>
    <s v="DE"/>
    <s v="FR"/>
    <s v="109423"/>
    <s v="109423"/>
    <s v="999999"/>
    <s v="XT414220909TS"/>
    <s v="N"/>
    <s v="Transport"/>
    <s v="N"/>
    <s v="S"/>
    <s v="ZA"/>
    <n v="4.532"/>
    <s v="6C"/>
    <n v="9.69"/>
  </r>
  <r>
    <x v="3"/>
    <s v="2"/>
    <d v="2026-05-14T00:00:00"/>
    <s v="61462"/>
    <s v="21320"/>
    <s v="DE"/>
    <s v="FR"/>
    <s v="107610"/>
    <s v="107610"/>
    <s v="999999"/>
    <s v="XT414224145TS"/>
    <s v="N"/>
    <s v="Transport"/>
    <s v="N"/>
    <s v="S"/>
    <s v="ZA"/>
    <n v="6.7320000000000002"/>
    <s v="6C"/>
    <n v="11.01"/>
  </r>
  <r>
    <x v="3"/>
    <s v="2"/>
    <d v="2026-05-14T00:00:00"/>
    <s v="01309"/>
    <s v="21320"/>
    <s v="DE"/>
    <s v="FR"/>
    <s v="110769"/>
    <s v="110769"/>
    <s v="999999"/>
    <s v="XT414225631TS"/>
    <s v="N"/>
    <s v="Transport"/>
    <s v="N"/>
    <s v="S"/>
    <s v="ZA"/>
    <n v="4.7869999999999999"/>
    <s v="6C"/>
    <n v="9.69"/>
  </r>
  <r>
    <x v="3"/>
    <s v="2"/>
    <d v="2026-05-14T00:00:00"/>
    <s v="45276"/>
    <s v="21320"/>
    <s v="DE"/>
    <s v="FR"/>
    <s v="108066"/>
    <s v="108066"/>
    <s v="999999"/>
    <s v="XT414226464TS"/>
    <s v="N"/>
    <s v="Transport"/>
    <s v="N"/>
    <s v="S"/>
    <s v="ZA"/>
    <n v="4.532"/>
    <s v="6C"/>
    <n v="9.69"/>
  </r>
  <r>
    <x v="3"/>
    <s v="2"/>
    <d v="2026-05-14T00:00:00"/>
    <s v="80687"/>
    <s v="21320"/>
    <s v="DE"/>
    <s v="FR"/>
    <s v="111688"/>
    <s v="111688"/>
    <s v="999999"/>
    <s v="XT414226668TS"/>
    <s v="N"/>
    <s v="Transport"/>
    <s v="N"/>
    <s v="S"/>
    <s v="ZA"/>
    <n v="0.40799999999999997"/>
    <s v="6C"/>
    <n v="5.33"/>
  </r>
  <r>
    <x v="3"/>
    <s v="2"/>
    <d v="2026-05-14T00:00:00"/>
    <s v="56253"/>
    <s v="21320"/>
    <s v="DE"/>
    <s v="FR"/>
    <s v="110579"/>
    <s v="110579"/>
    <s v="999999"/>
    <s v="XT414226985TS"/>
    <s v="N"/>
    <s v="Transport"/>
    <s v="N"/>
    <s v="S"/>
    <s v="ZA"/>
    <n v="1.325"/>
    <s v="6C"/>
    <n v="5.88"/>
  </r>
  <r>
    <x v="3"/>
    <s v="2"/>
    <d v="2026-05-14T00:00:00"/>
    <s v="50733"/>
    <s v="21320"/>
    <s v="DE"/>
    <s v="FR"/>
    <s v="112012"/>
    <s v="112012"/>
    <s v="999999"/>
    <s v="XT414227955TS"/>
    <s v="N"/>
    <s v="Transport"/>
    <s v="N"/>
    <s v="S"/>
    <s v="ZA"/>
    <n v="4.6779999999999999"/>
    <s v="6C"/>
    <n v="9.69"/>
  </r>
  <r>
    <x v="3"/>
    <s v="2"/>
    <d v="2026-05-14T00:00:00"/>
    <s v="52428"/>
    <s v="21320"/>
    <s v="DE"/>
    <s v="FR"/>
    <s v="109167"/>
    <s v="109167"/>
    <s v="999999"/>
    <s v="XT414228054TS"/>
    <s v="N"/>
    <s v="Transport"/>
    <s v="N"/>
    <s v="S"/>
    <s v="ZA"/>
    <n v="6.4119999999999999"/>
    <s v="6C"/>
    <n v="11.01"/>
  </r>
  <r>
    <x v="3"/>
    <s v="2"/>
    <d v="2026-05-14T00:00:00"/>
    <s v="36088"/>
    <s v="21320"/>
    <s v="DE"/>
    <s v="FR"/>
    <s v="111884"/>
    <s v="111884"/>
    <s v="999999"/>
    <s v="XT414228244TS"/>
    <s v="N"/>
    <s v="Transport"/>
    <s v="N"/>
    <s v="S"/>
    <s v="ZA"/>
    <n v="4.532"/>
    <s v="6C"/>
    <n v="9.69"/>
  </r>
  <r>
    <x v="3"/>
    <s v="2"/>
    <d v="2026-05-14T00:00:00"/>
    <s v="12209"/>
    <s v="21320"/>
    <s v="DE"/>
    <s v="FR"/>
    <s v="110223"/>
    <s v="110223"/>
    <s v="999999"/>
    <s v="XT414228301TS"/>
    <s v="N"/>
    <s v="Transport"/>
    <s v="N"/>
    <s v="S"/>
    <s v="ZA"/>
    <n v="4.532"/>
    <s v="6C"/>
    <n v="9.69"/>
  </r>
  <r>
    <x v="3"/>
    <s v="2"/>
    <d v="2026-05-14T00:00:00"/>
    <s v="1140"/>
    <s v="21320"/>
    <s v="AT"/>
    <s v="FR"/>
    <s v="111399"/>
    <s v="111399"/>
    <s v="999999"/>
    <s v="XT414228876TS"/>
    <s v="N"/>
    <s v="Transport"/>
    <s v="N"/>
    <s v="S"/>
    <s v="ZA"/>
    <n v="4.532"/>
    <s v="6C"/>
    <n v="13.83"/>
  </r>
  <r>
    <x v="3"/>
    <s v="2"/>
    <d v="2026-05-14T00:00:00"/>
    <s v="73655"/>
    <s v="21320"/>
    <s v="DE"/>
    <s v="FR"/>
    <s v="109446"/>
    <s v="109446"/>
    <s v="999999"/>
    <s v="XT414229219TS"/>
    <s v="N"/>
    <s v="Transport"/>
    <s v="N"/>
    <s v="S"/>
    <s v="ZA"/>
    <n v="0.28999999999999998"/>
    <s v="6C"/>
    <n v="5.33"/>
  </r>
  <r>
    <x v="3"/>
    <s v="2"/>
    <d v="2026-05-14T00:00:00"/>
    <s v="67271"/>
    <s v="21320"/>
    <s v="DE"/>
    <s v="FR"/>
    <s v="108041"/>
    <s v="108041"/>
    <s v="999999"/>
    <s v="XT414229324TS"/>
    <s v="N"/>
    <s v="Transport"/>
    <s v="N"/>
    <s v="S"/>
    <s v="ZA"/>
    <n v="6.9180000000000001"/>
    <s v="6C"/>
    <n v="11.01"/>
  </r>
  <r>
    <x v="3"/>
    <s v="2"/>
    <d v="2026-05-14T00:00:00"/>
    <s v="04109"/>
    <s v="21320"/>
    <s v="DE"/>
    <s v="FR"/>
    <s v="110377"/>
    <s v="110377"/>
    <s v="999999"/>
    <s v="XT414230702TS"/>
    <s v="N"/>
    <s v="Transport"/>
    <s v="N"/>
    <s v="S"/>
    <s v="ZA"/>
    <n v="4.3650000000000002"/>
    <s v="6C"/>
    <n v="9.69"/>
  </r>
  <r>
    <x v="3"/>
    <s v="2"/>
    <d v="2026-05-14T00:00:00"/>
    <s v="91522"/>
    <s v="21320"/>
    <s v="DE"/>
    <s v="FR"/>
    <s v="108920"/>
    <s v="108920"/>
    <s v="999999"/>
    <s v="XT414230968TS"/>
    <s v="N"/>
    <s v="Transport"/>
    <s v="N"/>
    <s v="S"/>
    <s v="ZA"/>
    <n v="0.93600000000000005"/>
    <s v="6C"/>
    <n v="5.55"/>
  </r>
  <r>
    <x v="3"/>
    <s v="2"/>
    <d v="2026-05-14T00:00:00"/>
    <s v="645 51"/>
    <s v="21320"/>
    <s v="SE"/>
    <s v="FR"/>
    <s v="110160"/>
    <s v="110160"/>
    <s v="999999"/>
    <s v="XT414231212TS"/>
    <s v="N"/>
    <s v="Transport"/>
    <s v="N"/>
    <s v="S"/>
    <s v="ZA"/>
    <n v="1.155"/>
    <s v="6C"/>
    <n v="10.87"/>
  </r>
  <r>
    <x v="3"/>
    <s v="2"/>
    <d v="2026-05-14T00:00:00"/>
    <s v="72768"/>
    <s v="21320"/>
    <s v="DE"/>
    <s v="FR"/>
    <s v="111296"/>
    <s v="111296"/>
    <s v="999999"/>
    <s v="XT414231288TS"/>
    <s v="N"/>
    <s v="Transport"/>
    <s v="N"/>
    <s v="S"/>
    <s v="ZA"/>
    <n v="4.5060000000000002"/>
    <s v="6C"/>
    <n v="9.69"/>
  </r>
  <r>
    <x v="3"/>
    <s v="2"/>
    <d v="2026-05-14T00:00:00"/>
    <s v="81247"/>
    <s v="21320"/>
    <s v="DE"/>
    <s v="FR"/>
    <s v="111415"/>
    <s v="111415"/>
    <s v="999999"/>
    <s v="XT414233139TS"/>
    <s v="N"/>
    <s v="Transport"/>
    <s v="N"/>
    <s v="S"/>
    <s v="ZA"/>
    <n v="2.2309999999999999"/>
    <s v="6C"/>
    <n v="8.3699999999999992"/>
  </r>
  <r>
    <x v="3"/>
    <s v="2"/>
    <d v="2026-05-14T00:00:00"/>
    <s v="12623"/>
    <s v="21320"/>
    <s v="DE"/>
    <s v="FR"/>
    <s v="110001"/>
    <s v="110001"/>
    <s v="999999"/>
    <s v="XT414234341TS"/>
    <s v="N"/>
    <s v="Transport"/>
    <s v="N"/>
    <s v="S"/>
    <s v="ZA"/>
    <n v="8.7110000000000003"/>
    <s v="6C"/>
    <n v="12.33"/>
  </r>
  <r>
    <x v="3"/>
    <s v="2"/>
    <d v="2026-05-14T00:00:00"/>
    <s v="1017 HA"/>
    <s v="21320"/>
    <s v="NL"/>
    <s v="FR"/>
    <s v="109691"/>
    <s v="109691"/>
    <s v="999999"/>
    <s v="XT414235024TS"/>
    <s v="N"/>
    <s v="Transport"/>
    <s v="N"/>
    <s v="S"/>
    <s v="ZA"/>
    <n v="0.79"/>
    <s v="6C"/>
    <n v="5.55"/>
  </r>
  <r>
    <x v="3"/>
    <s v="2"/>
    <d v="2026-05-14T00:00:00"/>
    <s v="14776"/>
    <s v="21320"/>
    <s v="DE"/>
    <s v="FR"/>
    <s v="110590"/>
    <s v="110590"/>
    <s v="999999"/>
    <s v="XT414235038TS"/>
    <s v="N"/>
    <s v="Transport"/>
    <s v="N"/>
    <s v="S"/>
    <s v="ZA"/>
    <n v="1.008"/>
    <s v="6C"/>
    <n v="5.88"/>
  </r>
  <r>
    <x v="3"/>
    <s v="2"/>
    <d v="2026-05-14T00:00:00"/>
    <s v="50226"/>
    <s v="21320"/>
    <s v="DE"/>
    <s v="FR"/>
    <s v="108636"/>
    <s v="108636"/>
    <s v="999999"/>
    <s v="XT414235639TS"/>
    <s v="N"/>
    <s v="Transport"/>
    <s v="N"/>
    <s v="S"/>
    <s v="ZA"/>
    <n v="5.9039999999999999"/>
    <s v="6C"/>
    <n v="10.35"/>
  </r>
  <r>
    <x v="3"/>
    <s v="2"/>
    <d v="2026-05-14T00:00:00"/>
    <s v="1220"/>
    <s v="21320"/>
    <s v="AT"/>
    <s v="FR"/>
    <s v="109672"/>
    <s v="109672"/>
    <s v="999999"/>
    <s v="XT414237904TS"/>
    <s v="N"/>
    <s v="Transport"/>
    <s v="N"/>
    <s v="S"/>
    <s v="ZA"/>
    <n v="0.63800000000000001"/>
    <s v="6C"/>
    <n v="9.69"/>
  </r>
  <r>
    <x v="3"/>
    <s v="2"/>
    <d v="2026-05-14T00:00:00"/>
    <s v="64846"/>
    <s v="21320"/>
    <s v="DE"/>
    <s v="FR"/>
    <s v="109803"/>
    <s v="109803"/>
    <s v="999999"/>
    <s v="XT414238272TS"/>
    <s v="N"/>
    <s v="Transport"/>
    <s v="N"/>
    <s v="S"/>
    <s v="ZA"/>
    <n v="4.532"/>
    <s v="6C"/>
    <n v="9.69"/>
  </r>
  <r>
    <x v="3"/>
    <s v="2"/>
    <d v="2026-05-14T00:00:00"/>
    <s v="83071"/>
    <s v="21320"/>
    <s v="DE"/>
    <s v="FR"/>
    <s v="108627"/>
    <s v="108627"/>
    <s v="999999"/>
    <s v="XT414238856TS"/>
    <s v="N"/>
    <s v="Transport"/>
    <s v="N"/>
    <s v="S"/>
    <s v="ZA"/>
    <n v="4.4029999999999996"/>
    <s v="6C"/>
    <n v="9.69"/>
  </r>
  <r>
    <x v="3"/>
    <s v="2"/>
    <d v="2026-05-14T00:00:00"/>
    <s v="83646"/>
    <s v="21320"/>
    <s v="DE"/>
    <s v="FR"/>
    <s v="107379"/>
    <s v="107379"/>
    <s v="999999"/>
    <s v="XT414239105TS"/>
    <s v="N"/>
    <s v="Transport"/>
    <s v="N"/>
    <s v="S"/>
    <s v="ZA"/>
    <n v="4.6779999999999999"/>
    <s v="6C"/>
    <n v="9.69"/>
  </r>
  <r>
    <x v="3"/>
    <s v="2"/>
    <d v="2026-05-14T00:00:00"/>
    <s v="79249"/>
    <s v="21320"/>
    <s v="DE"/>
    <s v="FR"/>
    <s v="111388"/>
    <s v="111388"/>
    <s v="999999"/>
    <s v="XT414239159TS"/>
    <s v="N"/>
    <s v="Transport"/>
    <s v="N"/>
    <s v="S"/>
    <s v="ZA"/>
    <n v="4.6379999999999999"/>
    <s v="6C"/>
    <n v="9.69"/>
  </r>
  <r>
    <x v="3"/>
    <s v="2"/>
    <d v="2026-05-14T00:00:00"/>
    <s v="39108"/>
    <s v="21320"/>
    <s v="DE"/>
    <s v="FR"/>
    <s v="108811"/>
    <s v="108811"/>
    <s v="999999"/>
    <s v="XT414239278TS"/>
    <s v="N"/>
    <s v="Transport"/>
    <s v="N"/>
    <s v="S"/>
    <s v="ZA"/>
    <n v="5.9039999999999999"/>
    <s v="6C"/>
    <n v="10.35"/>
  </r>
  <r>
    <x v="3"/>
    <s v="2"/>
    <d v="2026-05-14T00:00:00"/>
    <s v="01445"/>
    <s v="21320"/>
    <s v="DE"/>
    <s v="FR"/>
    <s v="111993"/>
    <s v="111993"/>
    <s v="999999"/>
    <s v="XT414239967TS"/>
    <s v="N"/>
    <s v="Transport"/>
    <s v="N"/>
    <s v="S"/>
    <s v="ZA"/>
    <n v="1.4279999999999999"/>
    <s v="6C"/>
    <n v="5.88"/>
  </r>
  <r>
    <x v="3"/>
    <s v="2"/>
    <d v="2026-05-14T00:00:00"/>
    <s v="5700"/>
    <s v="21320"/>
    <s v="AT"/>
    <s v="FR"/>
    <s v="111372"/>
    <s v="111372"/>
    <s v="999999"/>
    <s v="XT414240347TS"/>
    <s v="N"/>
    <s v="Transport"/>
    <s v="N"/>
    <s v="S"/>
    <s v="ZA"/>
    <n v="4.6079999999999997"/>
    <s v="6C"/>
    <n v="13.83"/>
  </r>
  <r>
    <x v="3"/>
    <s v="2"/>
    <d v="2026-05-14T00:00:00"/>
    <s v="82538"/>
    <s v="21320"/>
    <s v="DE"/>
    <s v="FR"/>
    <s v="108842"/>
    <s v="108842"/>
    <s v="999999"/>
    <s v="XT414241356TS"/>
    <s v="N"/>
    <s v="Transport"/>
    <s v="N"/>
    <s v="S"/>
    <s v="ZA"/>
    <n v="9.44"/>
    <s v="6C"/>
    <n v="12.99"/>
  </r>
  <r>
    <x v="3"/>
    <s v="2"/>
    <d v="2026-05-14T00:00:00"/>
    <s v="89143"/>
    <s v="21320"/>
    <s v="DE"/>
    <s v="FR"/>
    <s v="109813"/>
    <s v="109813"/>
    <s v="999999"/>
    <s v="XT414241475TS"/>
    <s v="N"/>
    <s v="Transport"/>
    <s v="N"/>
    <s v="S"/>
    <s v="ZA"/>
    <n v="6.2560000000000002"/>
    <s v="6C"/>
    <n v="11.01"/>
  </r>
  <r>
    <x v="3"/>
    <s v="2"/>
    <d v="2026-05-14T00:00:00"/>
    <s v="65824"/>
    <s v="21320"/>
    <s v="DE"/>
    <s v="FR"/>
    <s v="109197"/>
    <s v="109197"/>
    <s v="999999"/>
    <s v="XT414241798TS"/>
    <s v="N"/>
    <s v="Transport"/>
    <s v="N"/>
    <s v="S"/>
    <s v="ZA"/>
    <n v="9.44"/>
    <s v="6C"/>
    <n v="12.99"/>
  </r>
  <r>
    <x v="3"/>
    <s v="2"/>
    <d v="2026-05-15T00:00:00"/>
    <s v="72770"/>
    <s v="21320"/>
    <s v="DE"/>
    <s v="FR"/>
    <s v="111358"/>
    <s v="111358"/>
    <s v="999999"/>
    <s v="XT414243079TS"/>
    <s v="N"/>
    <s v="Transport"/>
    <s v="N"/>
    <s v="S"/>
    <s v="ZA"/>
    <n v="4.71"/>
    <s v="6C"/>
    <n v="9.69"/>
  </r>
  <r>
    <x v="3"/>
    <s v="2"/>
    <d v="2026-05-15T00:00:00"/>
    <s v="55129"/>
    <s v="21320"/>
    <s v="DE"/>
    <s v="FR"/>
    <s v="111893"/>
    <s v="111893"/>
    <s v="999999"/>
    <s v="XT414249955TS"/>
    <s v="N"/>
    <s v="Transport"/>
    <s v="N"/>
    <s v="S"/>
    <s v="ZA"/>
    <n v="5.984"/>
    <s v="6C"/>
    <n v="10.35"/>
  </r>
  <r>
    <x v="3"/>
    <s v="2"/>
    <d v="2026-05-15T00:00:00"/>
    <s v="86179"/>
    <s v="21320"/>
    <s v="DE"/>
    <s v="FR"/>
    <s v="110353"/>
    <s v="110353"/>
    <s v="999999"/>
    <s v="XT414251058TS"/>
    <s v="N"/>
    <s v="Transport"/>
    <s v="N"/>
    <s v="S"/>
    <s v="ZA"/>
    <n v="0.86399999999999999"/>
    <s v="6C"/>
    <n v="5.55"/>
  </r>
  <r>
    <x v="3"/>
    <s v="2"/>
    <d v="2026-05-15T00:00:00"/>
    <s v="1140"/>
    <s v="21320"/>
    <s v="AT"/>
    <s v="FR"/>
    <s v="109479"/>
    <s v="109479"/>
    <s v="999999"/>
    <s v="XT414252402TS"/>
    <s v="N"/>
    <s v="Transport"/>
    <s v="N"/>
    <s v="S"/>
    <s v="ZA"/>
    <n v="6.6180000000000003"/>
    <s v="6C"/>
    <n v="15.15"/>
  </r>
  <r>
    <x v="3"/>
    <s v="2"/>
    <d v="2026-05-15T00:00:00"/>
    <s v="55122"/>
    <s v="21320"/>
    <s v="DE"/>
    <s v="FR"/>
    <s v="109119"/>
    <s v="109119"/>
    <s v="999999"/>
    <s v="XT414252756TS"/>
    <s v="N"/>
    <s v="Transport"/>
    <s v="N"/>
    <s v="S"/>
    <s v="ZA"/>
    <n v="11.04"/>
    <s v="6C"/>
    <n v="14.31"/>
  </r>
  <r>
    <x v="3"/>
    <s v="2"/>
    <d v="2026-05-15T00:00:00"/>
    <s v="38685"/>
    <s v="21320"/>
    <s v="DE"/>
    <s v="FR"/>
    <s v="106222"/>
    <s v="106222"/>
    <s v="999999"/>
    <s v="XT414252929TS"/>
    <s v="N"/>
    <s v="Transport"/>
    <s v="N"/>
    <s v="S"/>
    <s v="ZA"/>
    <n v="4.7990000000000004"/>
    <s v="6C"/>
    <n v="9.69"/>
  </r>
  <r>
    <x v="3"/>
    <s v="2"/>
    <d v="2026-05-15T00:00:00"/>
    <s v="24582"/>
    <s v="21320"/>
    <s v="DE"/>
    <s v="FR"/>
    <s v="109702"/>
    <s v="109702"/>
    <s v="999999"/>
    <s v="XT414253955TS"/>
    <s v="N"/>
    <s v="Transport"/>
    <s v="N"/>
    <s v="S"/>
    <s v="ZA"/>
    <n v="1.232"/>
    <s v="6C"/>
    <n v="5.88"/>
  </r>
  <r>
    <x v="3"/>
    <s v="2"/>
    <d v="2026-05-15T00:00:00"/>
    <s v="1040"/>
    <s v="21320"/>
    <s v="AT"/>
    <s v="FR"/>
    <s v="110997"/>
    <s v="110997"/>
    <s v="999999"/>
    <s v="XT414254955TS"/>
    <s v="N"/>
    <s v="Transport"/>
    <s v="N"/>
    <s v="S"/>
    <s v="ZA"/>
    <n v="1.05"/>
    <s v="6C"/>
    <n v="10.02"/>
  </r>
  <r>
    <x v="3"/>
    <s v="2"/>
    <d v="2026-05-15T00:00:00"/>
    <s v="2521"/>
    <s v="21320"/>
    <s v="AT"/>
    <s v="FR"/>
    <s v="112320"/>
    <s v="112320"/>
    <s v="999999"/>
    <s v="XT414255236TS"/>
    <s v="N"/>
    <s v="Transport"/>
    <s v="N"/>
    <s v="S"/>
    <s v="ZA"/>
    <n v="5.9219999999999997"/>
    <s v="6C"/>
    <n v="14.49"/>
  </r>
  <r>
    <x v="3"/>
    <s v="2"/>
    <d v="2026-05-15T00:00:00"/>
    <s v="21337"/>
    <s v="21320"/>
    <s v="DE"/>
    <s v="FR"/>
    <s v="107884"/>
    <s v="107884"/>
    <s v="999999"/>
    <s v="XT414256727TS"/>
    <s v="N"/>
    <s v="Transport"/>
    <s v="N"/>
    <s v="S"/>
    <s v="ZA"/>
    <n v="6.2729999999999997"/>
    <s v="6C"/>
    <n v="11.01"/>
  </r>
  <r>
    <x v="3"/>
    <s v="2"/>
    <d v="2026-05-15T00:00:00"/>
    <s v="40227"/>
    <s v="21320"/>
    <s v="DE"/>
    <s v="FR"/>
    <s v="109056"/>
    <s v="109056"/>
    <s v="999999"/>
    <s v="XT414257170TS"/>
    <s v="N"/>
    <s v="Transport"/>
    <s v="N"/>
    <s v="S"/>
    <s v="ZA"/>
    <n v="5.0220000000000002"/>
    <s v="6C"/>
    <n v="10.35"/>
  </r>
  <r>
    <x v="3"/>
    <s v="2"/>
    <d v="2026-05-15T00:00:00"/>
    <s v="76689"/>
    <s v="21320"/>
    <s v="DE"/>
    <s v="FR"/>
    <s v="111255"/>
    <s v="111255"/>
    <s v="999999"/>
    <s v="XT414257585TS"/>
    <s v="N"/>
    <s v="Transport"/>
    <s v="N"/>
    <s v="S"/>
    <s v="ZA"/>
    <n v="4.3650000000000002"/>
    <s v="6C"/>
    <n v="9.69"/>
  </r>
  <r>
    <x v="3"/>
    <s v="2"/>
    <d v="2026-05-15T00:00:00"/>
    <s v="3645 WG"/>
    <s v="21320"/>
    <s v="NL"/>
    <s v="FR"/>
    <s v="111685"/>
    <s v="111685"/>
    <s v="999999"/>
    <s v="XT414257991TS"/>
    <s v="N"/>
    <s v="Transport"/>
    <s v="N"/>
    <s v="S"/>
    <s v="ZA"/>
    <n v="4.6779999999999999"/>
    <s v="6C"/>
    <n v="9.69"/>
  </r>
  <r>
    <x v="3"/>
    <s v="2"/>
    <d v="2026-05-15T00:00:00"/>
    <s v="93055"/>
    <s v="21320"/>
    <s v="DE"/>
    <s v="FR"/>
    <s v="111762"/>
    <s v="111762"/>
    <s v="999999"/>
    <s v="XT414258498TS"/>
    <s v="N"/>
    <s v="Transport"/>
    <s v="N"/>
    <s v="S"/>
    <s v="ZA"/>
    <n v="4.532"/>
    <s v="6C"/>
    <n v="9.69"/>
  </r>
  <r>
    <x v="3"/>
    <s v="2"/>
    <d v="2026-05-15T00:00:00"/>
    <s v="7694 BP"/>
    <s v="21320"/>
    <s v="NL"/>
    <s v="FR"/>
    <s v="112254"/>
    <s v="112254"/>
    <s v="999999"/>
    <s v="XT414262081TS"/>
    <s v="N"/>
    <s v="Transport"/>
    <s v="N"/>
    <s v="S"/>
    <s v="ZA"/>
    <n v="0.78400000000000003"/>
    <s v="6C"/>
    <n v="5.55"/>
  </r>
  <r>
    <x v="3"/>
    <s v="2"/>
    <d v="2026-05-15T00:00:00"/>
    <s v="92318"/>
    <s v="21320"/>
    <s v="DE"/>
    <s v="FR"/>
    <s v="111981"/>
    <s v="111981"/>
    <s v="999999"/>
    <s v="XT414262546TS"/>
    <s v="N"/>
    <s v="Transport"/>
    <s v="N"/>
    <s v="S"/>
    <s v="ZA"/>
    <n v="4.532"/>
    <s v="6C"/>
    <n v="9.69"/>
  </r>
  <r>
    <x v="3"/>
    <s v="2"/>
    <d v="2026-05-15T00:00:00"/>
    <s v="4720"/>
    <s v="21320"/>
    <s v="DK"/>
    <s v="FR"/>
    <s v="110952"/>
    <s v="110952"/>
    <s v="999999"/>
    <s v="XT414262617TS"/>
    <s v="N"/>
    <s v="Transport"/>
    <s v="N"/>
    <s v="S"/>
    <s v="ZA"/>
    <n v="4.7869999999999999"/>
    <s v="6C"/>
    <n v="13.83"/>
  </r>
  <r>
    <x v="3"/>
    <s v="2"/>
    <d v="2026-05-15T00:00:00"/>
    <s v="88353"/>
    <s v="21320"/>
    <s v="DE"/>
    <s v="FR"/>
    <s v="108524"/>
    <s v="108524"/>
    <s v="999999"/>
    <s v="XT414263025TS"/>
    <s v="N"/>
    <s v="Transport"/>
    <s v="N"/>
    <s v="S"/>
    <s v="ZA"/>
    <n v="5.7729999999999997"/>
    <s v="6C"/>
    <n v="10.35"/>
  </r>
  <r>
    <x v="3"/>
    <s v="2"/>
    <d v="2026-05-15T00:00:00"/>
    <s v="26524"/>
    <s v="21320"/>
    <s v="DE"/>
    <s v="FR"/>
    <s v="111978"/>
    <s v="111978"/>
    <s v="999999"/>
    <s v="XT414264175TS"/>
    <s v="N"/>
    <s v="Transport"/>
    <s v="N"/>
    <s v="S"/>
    <s v="ZA"/>
    <n v="0.626"/>
    <s v="6C"/>
    <n v="5.55"/>
  </r>
  <r>
    <x v="3"/>
    <s v="2"/>
    <d v="2026-05-15T00:00:00"/>
    <s v="26524"/>
    <s v="21320"/>
    <s v="DE"/>
    <s v="FR"/>
    <s v="111978"/>
    <s v="111978"/>
    <s v="999999"/>
    <s v="XT414264175TS"/>
    <s v="N"/>
    <s v="Supplement Etiquette Non Conforme"/>
    <s v="N"/>
    <m/>
    <s v="ZA"/>
    <n v="0"/>
    <s v="6C"/>
    <n v="2"/>
  </r>
  <r>
    <x v="3"/>
    <s v="2"/>
    <d v="2026-05-15T00:00:00"/>
    <s v="79588"/>
    <s v="21320"/>
    <s v="DE"/>
    <s v="FR"/>
    <s v="112283"/>
    <s v="112283"/>
    <s v="999999"/>
    <s v="XT414264873TS"/>
    <s v="N"/>
    <s v="Transport"/>
    <s v="N"/>
    <s v="S"/>
    <s v="ZA"/>
    <n v="4.532"/>
    <s v="6C"/>
    <n v="9.69"/>
  </r>
  <r>
    <x v="3"/>
    <s v="2"/>
    <d v="2026-05-15T00:00:00"/>
    <s v="45659"/>
    <s v="21320"/>
    <s v="DE"/>
    <s v="FR"/>
    <s v="111756"/>
    <s v="111756"/>
    <s v="999999"/>
    <s v="XT414265499TS"/>
    <s v="N"/>
    <s v="Transport"/>
    <s v="N"/>
    <s v="S"/>
    <s v="ZA"/>
    <n v="5.51"/>
    <s v="6C"/>
    <n v="10.35"/>
  </r>
  <r>
    <x v="3"/>
    <s v="2"/>
    <d v="2026-05-15T00:00:00"/>
    <s v="08302"/>
    <s v="21320"/>
    <s v="ES"/>
    <s v="FR"/>
    <s v="110789"/>
    <s v="110789"/>
    <s v="999999"/>
    <s v="XT414266171TS"/>
    <s v="N"/>
    <s v="Transport"/>
    <s v="N"/>
    <s v="S"/>
    <s v="ZA"/>
    <n v="0.67"/>
    <s v="6C"/>
    <n v="6.62"/>
  </r>
  <r>
    <x v="3"/>
    <s v="2"/>
    <d v="2026-05-15T00:00:00"/>
    <s v="60594"/>
    <s v="21320"/>
    <s v="DE"/>
    <s v="FR"/>
    <s v="111687"/>
    <s v="111687"/>
    <s v="999999"/>
    <s v="XT414266389TS"/>
    <s v="N"/>
    <s v="Transport"/>
    <s v="N"/>
    <s v="S"/>
    <s v="ZA"/>
    <n v="4.532"/>
    <s v="6C"/>
    <n v="9.69"/>
  </r>
  <r>
    <x v="3"/>
    <s v="2"/>
    <d v="2026-05-15T00:00:00"/>
    <s v="49324"/>
    <s v="21320"/>
    <s v="DE"/>
    <s v="FR"/>
    <s v="111737"/>
    <s v="111737"/>
    <s v="999999"/>
    <s v="XT414266772TS"/>
    <s v="N"/>
    <s v="Transport"/>
    <s v="N"/>
    <s v="S"/>
    <s v="ZA"/>
    <n v="1.331"/>
    <s v="6C"/>
    <n v="5.88"/>
  </r>
  <r>
    <x v="3"/>
    <s v="2"/>
    <d v="2026-05-15T00:00:00"/>
    <s v="88677"/>
    <s v="21320"/>
    <s v="DE"/>
    <s v="FR"/>
    <s v="112339"/>
    <s v="112339"/>
    <s v="999999"/>
    <s v="XT414267234TS"/>
    <s v="N"/>
    <s v="Transport"/>
    <s v="N"/>
    <s v="S"/>
    <s v="ZA"/>
    <n v="5.0860000000000003"/>
    <s v="6C"/>
    <n v="10.35"/>
  </r>
  <r>
    <x v="3"/>
    <s v="2"/>
    <d v="2026-05-15T00:00:00"/>
    <s v="1811 ND"/>
    <s v="21320"/>
    <s v="NL"/>
    <s v="FR"/>
    <s v="111468"/>
    <s v="111468"/>
    <s v="999999"/>
    <s v="XT414268288TS"/>
    <s v="N"/>
    <s v="Transport"/>
    <s v="N"/>
    <s v="S"/>
    <s v="ZA"/>
    <n v="0.874"/>
    <s v="6C"/>
    <n v="5.55"/>
  </r>
  <r>
    <x v="3"/>
    <s v="2"/>
    <d v="2026-05-15T00:00:00"/>
    <s v="14473"/>
    <s v="21320"/>
    <s v="DE"/>
    <s v="FR"/>
    <s v="111565"/>
    <s v="111565"/>
    <s v="999999"/>
    <s v="XT414268291TS"/>
    <s v="N"/>
    <s v="Transport"/>
    <s v="N"/>
    <s v="S"/>
    <s v="ZA"/>
    <n v="4.532"/>
    <s v="6C"/>
    <n v="9.69"/>
  </r>
  <r>
    <x v="3"/>
    <s v="2"/>
    <d v="2026-05-15T00:00:00"/>
    <s v="47058"/>
    <s v="21320"/>
    <s v="DE"/>
    <s v="FR"/>
    <s v="112299"/>
    <s v="112299"/>
    <s v="999999"/>
    <s v="XT414268447TS"/>
    <s v="N"/>
    <s v="Transport"/>
    <s v="N"/>
    <s v="S"/>
    <s v="ZA"/>
    <n v="3.024"/>
    <s v="6C"/>
    <n v="9.0299999999999994"/>
  </r>
  <r>
    <x v="3"/>
    <s v="2"/>
    <d v="2026-05-15T00:00:00"/>
    <s v="1274 TD"/>
    <s v="21320"/>
    <s v="NL"/>
    <s v="FR"/>
    <s v="111763"/>
    <s v="111763"/>
    <s v="999999"/>
    <s v="XT414269155TS"/>
    <s v="N"/>
    <s v="Transport"/>
    <s v="N"/>
    <s v="S"/>
    <s v="ZA"/>
    <n v="10.856"/>
    <s v="6C"/>
    <n v="13.65"/>
  </r>
  <r>
    <x v="3"/>
    <s v="2"/>
    <d v="2026-05-15T00:00:00"/>
    <s v="63762"/>
    <s v="21320"/>
    <s v="DE"/>
    <s v="FR"/>
    <s v="110403"/>
    <s v="110403"/>
    <s v="999999"/>
    <s v="XT414270573TS"/>
    <s v="N"/>
    <s v="Transport"/>
    <s v="N"/>
    <s v="S"/>
    <s v="ZA"/>
    <n v="4.532"/>
    <s v="6C"/>
    <n v="9.69"/>
  </r>
  <r>
    <x v="3"/>
    <s v="2"/>
    <d v="2026-05-15T00:00:00"/>
    <s v="79268"/>
    <s v="21320"/>
    <s v="DE"/>
    <s v="FR"/>
    <s v="110099"/>
    <s v="110099"/>
    <s v="999999"/>
    <s v="XT414271962TS"/>
    <s v="N"/>
    <s v="Transport"/>
    <s v="N"/>
    <s v="S"/>
    <s v="ZA"/>
    <n v="4.4029999999999996"/>
    <s v="6C"/>
    <n v="9.69"/>
  </r>
  <r>
    <x v="3"/>
    <s v="2"/>
    <d v="2026-05-15T00:00:00"/>
    <s v="48600"/>
    <s v="21320"/>
    <s v="ES"/>
    <s v="FR"/>
    <s v="107347"/>
    <s v="107347"/>
    <s v="999999"/>
    <s v="XT414272194TS"/>
    <s v="N"/>
    <s v="Transport"/>
    <s v="N"/>
    <s v="S"/>
    <s v="ZA"/>
    <n v="0.21"/>
    <s v="6C"/>
    <n v="6.4"/>
  </r>
  <r>
    <x v="3"/>
    <s v="2"/>
    <d v="2026-05-15T00:00:00"/>
    <s v="83071"/>
    <s v="21320"/>
    <s v="DE"/>
    <s v="FR"/>
    <s v="111321"/>
    <s v="111321"/>
    <s v="999999"/>
    <s v="XT414272883TS"/>
    <s v="N"/>
    <s v="Transport"/>
    <s v="N"/>
    <s v="S"/>
    <s v="ZA"/>
    <n v="14.16"/>
    <s v="6C"/>
    <n v="16.29"/>
  </r>
  <r>
    <x v="3"/>
    <s v="2"/>
    <d v="2026-05-16T00:00:00"/>
    <s v="36088"/>
    <s v="21320"/>
    <s v="DE"/>
    <s v="FR"/>
    <s v="111429"/>
    <s v="111429"/>
    <s v="999999"/>
    <s v="XT414276307TS"/>
    <s v="N"/>
    <s v="Transport"/>
    <s v="N"/>
    <s v="S"/>
    <s v="ZA"/>
    <n v="1.728"/>
    <s v="6C"/>
    <n v="5.88"/>
  </r>
  <r>
    <x v="3"/>
    <s v="2"/>
    <d v="2026-05-16T00:00:00"/>
    <s v="45149"/>
    <s v="21320"/>
    <s v="DE"/>
    <s v="FR"/>
    <s v="109215"/>
    <s v="109215"/>
    <s v="999999"/>
    <s v="XT414276616TS"/>
    <s v="N"/>
    <s v="Transport"/>
    <s v="N"/>
    <s v="S"/>
    <s v="ZA"/>
    <n v="0.7"/>
    <s v="6C"/>
    <n v="5.55"/>
  </r>
  <r>
    <x v="3"/>
    <s v="2"/>
    <d v="2026-05-16T00:00:00"/>
    <s v="32428"/>
    <s v="21320"/>
    <s v="DE"/>
    <s v="FR"/>
    <s v="110325"/>
    <s v="110325"/>
    <s v="999999"/>
    <s v="XT414277568TS"/>
    <s v="N"/>
    <s v="Transport"/>
    <s v="N"/>
    <s v="S"/>
    <s v="ZA"/>
    <n v="4.532"/>
    <s v="6C"/>
    <n v="9.69"/>
  </r>
  <r>
    <x v="3"/>
    <s v="2"/>
    <d v="2026-05-16T00:00:00"/>
    <s v="18198"/>
    <s v="21320"/>
    <s v="DE"/>
    <s v="FR"/>
    <s v="111628"/>
    <s v="111628"/>
    <s v="999999"/>
    <s v="XT414277585TS"/>
    <s v="N"/>
    <s v="Transport"/>
    <s v="N"/>
    <s v="S"/>
    <s v="ZA"/>
    <n v="0.88400000000000001"/>
    <s v="6C"/>
    <n v="5.55"/>
  </r>
  <r>
    <x v="3"/>
    <s v="2"/>
    <d v="2026-05-16T00:00:00"/>
    <s v="40489"/>
    <s v="21320"/>
    <s v="DE"/>
    <s v="FR"/>
    <s v="109752"/>
    <s v="109752"/>
    <s v="999999"/>
    <s v="XT414277687TS"/>
    <s v="N"/>
    <s v="Transport"/>
    <s v="N"/>
    <s v="S"/>
    <s v="ZA"/>
    <n v="4.532"/>
    <s v="6C"/>
    <n v="9.69"/>
  </r>
  <r>
    <x v="3"/>
    <s v="2"/>
    <d v="2026-05-16T00:00:00"/>
    <s v="52222"/>
    <s v="21320"/>
    <s v="DE"/>
    <s v="FR"/>
    <s v="111424"/>
    <s v="111424"/>
    <s v="999999"/>
    <s v="XT414277951TS"/>
    <s v="N"/>
    <s v="Transport"/>
    <s v="N"/>
    <s v="S"/>
    <s v="ZA"/>
    <n v="5.5469999999999997"/>
    <s v="6C"/>
    <n v="10.35"/>
  </r>
  <r>
    <x v="3"/>
    <s v="2"/>
    <d v="2026-05-16T00:00:00"/>
    <s v="71404"/>
    <s v="21320"/>
    <s v="DE"/>
    <s v="FR"/>
    <s v="109675"/>
    <s v="109675"/>
    <s v="999999"/>
    <s v="XT414278501TS"/>
    <s v="N"/>
    <s v="Transport"/>
    <s v="N"/>
    <s v="S"/>
    <s v="ZA"/>
    <n v="1.165"/>
    <s v="6C"/>
    <n v="5.88"/>
  </r>
  <r>
    <x v="3"/>
    <s v="2"/>
    <d v="2026-05-16T00:00:00"/>
    <s v="01277"/>
    <s v="21320"/>
    <s v="DE"/>
    <s v="FR"/>
    <s v="108093"/>
    <s v="108093"/>
    <s v="999999"/>
    <s v="XT414278775TS"/>
    <s v="N"/>
    <s v="Transport"/>
    <s v="N"/>
    <s v="S"/>
    <s v="ZA"/>
    <n v="1.2290000000000001"/>
    <s v="6C"/>
    <n v="5.88"/>
  </r>
  <r>
    <x v="3"/>
    <s v="2"/>
    <d v="2026-05-16T00:00:00"/>
    <s v="40470"/>
    <s v="21320"/>
    <s v="DE"/>
    <s v="FR"/>
    <s v="111259"/>
    <s v="111259"/>
    <s v="999999"/>
    <s v="XT414278824TS"/>
    <s v="N"/>
    <s v="Transport"/>
    <s v="N"/>
    <s v="S"/>
    <s v="ZA"/>
    <n v="5.28"/>
    <s v="6C"/>
    <n v="10.35"/>
  </r>
  <r>
    <x v="3"/>
    <s v="2"/>
    <d v="2026-05-16T00:00:00"/>
    <s v="80638"/>
    <s v="21320"/>
    <s v="DE"/>
    <s v="FR"/>
    <s v="109402"/>
    <s v="109402"/>
    <s v="999999"/>
    <s v="XT414278869TS"/>
    <s v="N"/>
    <s v="Transport"/>
    <s v="N"/>
    <s v="S"/>
    <s v="ZA"/>
    <n v="1.4259999999999999"/>
    <s v="6C"/>
    <n v="5.88"/>
  </r>
  <r>
    <x v="3"/>
    <s v="2"/>
    <d v="2026-05-16T00:00:00"/>
    <s v="80638"/>
    <s v="21320"/>
    <s v="DE"/>
    <s v="FR"/>
    <s v="110931"/>
    <s v="110931"/>
    <s v="999999"/>
    <s v="XT414278930TS"/>
    <s v="N"/>
    <s v="Transport"/>
    <s v="N"/>
    <s v="S"/>
    <s v="ZA"/>
    <n v="4.6379999999999999"/>
    <s v="6C"/>
    <n v="9.69"/>
  </r>
  <r>
    <x v="3"/>
    <s v="2"/>
    <d v="2026-05-16T00:00:00"/>
    <s v="47906"/>
    <s v="21320"/>
    <s v="DE"/>
    <s v="FR"/>
    <s v="112297"/>
    <s v="112297"/>
    <s v="999999"/>
    <s v="XT414279348TS"/>
    <s v="N"/>
    <s v="Transport"/>
    <s v="N"/>
    <s v="S"/>
    <s v="ZA"/>
    <n v="6.2560000000000002"/>
    <s v="6C"/>
    <n v="11.01"/>
  </r>
  <r>
    <x v="3"/>
    <s v="2"/>
    <d v="2026-05-16T00:00:00"/>
    <s v="79102"/>
    <s v="21320"/>
    <s v="DE"/>
    <s v="FR"/>
    <s v="112327"/>
    <s v="112327"/>
    <s v="999999"/>
    <s v="XT414281576TS"/>
    <s v="N"/>
    <s v="Transport"/>
    <s v="N"/>
    <s v="S"/>
    <s v="ZA"/>
    <n v="9.1920000000000002"/>
    <s v="6C"/>
    <n v="12.99"/>
  </r>
  <r>
    <x v="3"/>
    <s v="2"/>
    <d v="2026-05-16T00:00:00"/>
    <s v="80796"/>
    <s v="21320"/>
    <s v="DE"/>
    <s v="FR"/>
    <s v="112071"/>
    <s v="112071"/>
    <s v="999999"/>
    <s v="XT414281721TS"/>
    <s v="N"/>
    <s v="Transport"/>
    <s v="N"/>
    <s v="S"/>
    <s v="ZA"/>
    <n v="4.7869999999999999"/>
    <s v="6C"/>
    <n v="9.69"/>
  </r>
  <r>
    <x v="3"/>
    <s v="2"/>
    <d v="2026-05-16T00:00:00"/>
    <s v="27313"/>
    <s v="21320"/>
    <s v="DE"/>
    <s v="FR"/>
    <s v="111151"/>
    <s v="111151"/>
    <s v="999999"/>
    <s v="XT414281995TS"/>
    <s v="N"/>
    <s v="Transport"/>
    <s v="N"/>
    <s v="S"/>
    <s v="ZA"/>
    <n v="4.532"/>
    <s v="6C"/>
    <n v="9.69"/>
  </r>
  <r>
    <x v="3"/>
    <s v="2"/>
    <d v="2026-05-16T00:00:00"/>
    <s v="14165"/>
    <s v="21320"/>
    <s v="DE"/>
    <s v="FR"/>
    <s v="110778"/>
    <s v="110778"/>
    <s v="999999"/>
    <s v="XT414282571TS"/>
    <s v="N"/>
    <s v="Transport"/>
    <s v="N"/>
    <s v="S"/>
    <s v="ZA"/>
    <n v="1.32"/>
    <s v="6C"/>
    <n v="5.88"/>
  </r>
  <r>
    <x v="3"/>
    <s v="2"/>
    <d v="2026-05-16T00:00:00"/>
    <s v="6533 BM"/>
    <s v="21320"/>
    <s v="NL"/>
    <s v="FR"/>
    <s v="110875"/>
    <s v="110875"/>
    <s v="999999"/>
    <s v="XT414283152TS"/>
    <s v="N"/>
    <s v="Transport"/>
    <s v="N"/>
    <s v="S"/>
    <s v="ZA"/>
    <n v="4.7229999999999999"/>
    <s v="6C"/>
    <n v="9.69"/>
  </r>
  <r>
    <x v="3"/>
    <s v="2"/>
    <d v="2026-05-16T00:00:00"/>
    <s v="01109"/>
    <s v="21320"/>
    <s v="DE"/>
    <s v="FR"/>
    <s v="109247"/>
    <s v="109247"/>
    <s v="999999"/>
    <s v="XT414283373TS"/>
    <s v="N"/>
    <s v="Transport"/>
    <s v="N"/>
    <s v="S"/>
    <s v="ZA"/>
    <n v="4.532"/>
    <s v="6C"/>
    <n v="9.69"/>
  </r>
  <r>
    <x v="3"/>
    <s v="2"/>
    <d v="2026-05-16T00:00:00"/>
    <s v="80637"/>
    <s v="21320"/>
    <s v="DE"/>
    <s v="FR"/>
    <s v="111815"/>
    <s v="111815"/>
    <s v="999999"/>
    <s v="XT414283648TS"/>
    <s v="N"/>
    <s v="Transport"/>
    <s v="N"/>
    <s v="S"/>
    <s v="ZA"/>
    <n v="0.499"/>
    <s v="6C"/>
    <n v="5.33"/>
  </r>
  <r>
    <x v="3"/>
    <s v="2"/>
    <d v="2026-05-16T00:00:00"/>
    <s v="1110"/>
    <s v="21320"/>
    <s v="AT"/>
    <s v="FR"/>
    <s v="111848"/>
    <s v="111848"/>
    <s v="999999"/>
    <s v="XT414284612TS"/>
    <s v="N"/>
    <s v="Transport"/>
    <s v="N"/>
    <s v="S"/>
    <s v="ZA"/>
    <n v="4.532"/>
    <s v="6C"/>
    <n v="13.83"/>
  </r>
  <r>
    <x v="3"/>
    <s v="2"/>
    <d v="2026-05-16T00:00:00"/>
    <s v="3540"/>
    <s v="21320"/>
    <s v="BE"/>
    <s v="FR"/>
    <s v="110834"/>
    <s v="110834"/>
    <s v="999999"/>
    <s v="XT414285927TS"/>
    <s v="N"/>
    <s v="Transport"/>
    <s v="N"/>
    <s v="S"/>
    <s v="ZA"/>
    <n v="0.20200000000000001"/>
    <s v="6C"/>
    <n v="4.84"/>
  </r>
  <r>
    <x v="3"/>
    <s v="2"/>
    <d v="2026-05-16T00:00:00"/>
    <s v="67159"/>
    <s v="21320"/>
    <s v="DE"/>
    <s v="FR"/>
    <s v="112050"/>
    <s v="112050"/>
    <s v="999999"/>
    <s v="XT414286445TS"/>
    <s v="N"/>
    <s v="Transport"/>
    <s v="N"/>
    <s v="S"/>
    <s v="ZA"/>
    <n v="4.57"/>
    <s v="6C"/>
    <n v="9.69"/>
  </r>
  <r>
    <x v="3"/>
    <s v="2"/>
    <d v="2026-05-16T00:00:00"/>
    <s v="67590"/>
    <s v="21320"/>
    <s v="DE"/>
    <s v="FR"/>
    <s v="112318"/>
    <s v="112318"/>
    <s v="999999"/>
    <s v="XT414286471TS"/>
    <s v="N"/>
    <s v="Transport"/>
    <s v="N"/>
    <s v="S"/>
    <s v="ZA"/>
    <n v="4.532"/>
    <s v="6C"/>
    <n v="9.69"/>
  </r>
  <r>
    <x v="3"/>
    <s v="2"/>
    <d v="2026-05-16T00:00:00"/>
    <s v="451 71"/>
    <s v="21320"/>
    <s v="SE"/>
    <s v="FR"/>
    <s v="111052"/>
    <s v="111052"/>
    <s v="999999"/>
    <s v="XT414286542TS"/>
    <s v="N"/>
    <s v="Transport"/>
    <s v="N"/>
    <s v="S"/>
    <s v="ZA"/>
    <n v="0.156"/>
    <s v="6C"/>
    <n v="10.32"/>
  </r>
  <r>
    <x v="3"/>
    <s v="2"/>
    <d v="2026-05-16T00:00:00"/>
    <s v="87534"/>
    <s v="21320"/>
    <s v="DE"/>
    <s v="FR"/>
    <s v="111689"/>
    <s v="111689"/>
    <s v="999999"/>
    <s v="XT414286613TS"/>
    <s v="N"/>
    <s v="Transport"/>
    <s v="N"/>
    <s v="S"/>
    <s v="ZA"/>
    <n v="4.4029999999999996"/>
    <s v="6C"/>
    <n v="9.69"/>
  </r>
  <r>
    <x v="3"/>
    <s v="2"/>
    <d v="2026-05-16T00:00:00"/>
    <s v="2500"/>
    <s v="21320"/>
    <s v="DK"/>
    <s v="FR"/>
    <s v="109148"/>
    <s v="109148"/>
    <s v="999999"/>
    <s v="XT414288512TS"/>
    <s v="N"/>
    <s v="Transport"/>
    <s v="N"/>
    <s v="S"/>
    <s v="ZA"/>
    <n v="4.6779999999999999"/>
    <s v="6C"/>
    <n v="13.83"/>
  </r>
  <r>
    <x v="3"/>
    <s v="2"/>
    <d v="2026-05-16T00:00:00"/>
    <s v="30629"/>
    <s v="21320"/>
    <s v="DE"/>
    <s v="FR"/>
    <s v="111639"/>
    <s v="111639"/>
    <s v="999999"/>
    <s v="XT414289464TS"/>
    <s v="N"/>
    <s v="Transport"/>
    <s v="N"/>
    <s v="S"/>
    <s v="ZA"/>
    <n v="4.9539999999999997"/>
    <s v="6C"/>
    <n v="9.69"/>
  </r>
  <r>
    <x v="3"/>
    <s v="2"/>
    <d v="2026-05-16T00:00:00"/>
    <s v="42113"/>
    <s v="21320"/>
    <s v="DE"/>
    <s v="FR"/>
    <s v="111536"/>
    <s v="111536"/>
    <s v="999999"/>
    <s v="XT414289994TS"/>
    <s v="N"/>
    <s v="Transport"/>
    <s v="N"/>
    <s v="S"/>
    <s v="ZA"/>
    <n v="4.266"/>
    <s v="6C"/>
    <n v="9.69"/>
  </r>
  <r>
    <x v="3"/>
    <s v="2"/>
    <d v="2026-05-16T00:00:00"/>
    <s v="32730"/>
    <s v="21320"/>
    <s v="ES"/>
    <s v="FR"/>
    <s v="108836"/>
    <s v="108836"/>
    <s v="999999"/>
    <s v="XT414292432TS"/>
    <s v="N"/>
    <s v="Transport"/>
    <s v="N"/>
    <s v="S"/>
    <s v="ZA"/>
    <n v="7.258"/>
    <s v="6C"/>
    <n v="12.74"/>
  </r>
  <r>
    <x v="3"/>
    <s v="2"/>
    <d v="2026-05-17T00:00:00"/>
    <s v="9020"/>
    <s v="21320"/>
    <s v="AT"/>
    <s v="FR"/>
    <s v="111664"/>
    <s v="111664"/>
    <s v="999999"/>
    <s v="XT414292772TS"/>
    <s v="N"/>
    <s v="Transport"/>
    <s v="N"/>
    <s v="S"/>
    <s v="ZA"/>
    <n v="6.2720000000000002"/>
    <s v="6C"/>
    <n v="15.15"/>
  </r>
  <r>
    <x v="3"/>
    <s v="2"/>
    <d v="2026-05-17T00:00:00"/>
    <s v="55546"/>
    <s v="21320"/>
    <s v="DE"/>
    <s v="FR"/>
    <s v="111679"/>
    <s v="111679"/>
    <s v="999999"/>
    <s v="XT414295938TS"/>
    <s v="N"/>
    <s v="Transport"/>
    <s v="N"/>
    <s v="S"/>
    <s v="ZA"/>
    <n v="1.03"/>
    <s v="6C"/>
    <n v="5.88"/>
  </r>
  <r>
    <x v="3"/>
    <s v="2"/>
    <d v="2026-05-17T00:00:00"/>
    <s v="48565"/>
    <s v="21320"/>
    <s v="DE"/>
    <s v="FR"/>
    <s v="111920"/>
    <s v="111920"/>
    <s v="999999"/>
    <s v="XT414296111TS"/>
    <s v="N"/>
    <s v="Transport"/>
    <s v="N"/>
    <s v="S"/>
    <s v="ZA"/>
    <n v="1.004"/>
    <s v="6C"/>
    <n v="5.88"/>
  </r>
  <r>
    <x v="3"/>
    <s v="2"/>
    <d v="2026-05-17T00:00:00"/>
    <s v="63303"/>
    <s v="21320"/>
    <s v="DE"/>
    <s v="FR"/>
    <s v="108826"/>
    <s v="108826"/>
    <s v="999999"/>
    <s v="XT414296828TS"/>
    <s v="N"/>
    <s v="Transport"/>
    <s v="N"/>
    <s v="S"/>
    <s v="ZA"/>
    <n v="9.2799999999999994"/>
    <s v="6C"/>
    <n v="12.99"/>
  </r>
  <r>
    <x v="3"/>
    <s v="2"/>
    <d v="2026-05-17T00:00:00"/>
    <s v="91056"/>
    <s v="21320"/>
    <s v="DE"/>
    <s v="FR"/>
    <s v="111855"/>
    <s v="111855"/>
    <s v="999999"/>
    <s v="XT414297797TS"/>
    <s v="N"/>
    <s v="Transport"/>
    <s v="N"/>
    <s v="S"/>
    <s v="ZA"/>
    <n v="4.532"/>
    <s v="6C"/>
    <n v="9.69"/>
  </r>
  <r>
    <x v="3"/>
    <s v="2"/>
    <d v="2026-05-17T00:00:00"/>
    <s v="53757"/>
    <s v="21320"/>
    <s v="DE"/>
    <s v="FR"/>
    <s v="110715"/>
    <s v="110715"/>
    <s v="999999"/>
    <s v="XT414299268TS"/>
    <s v="N"/>
    <s v="Transport"/>
    <s v="N"/>
    <s v="S"/>
    <s v="ZA"/>
    <n v="4.6379999999999999"/>
    <s v="6C"/>
    <n v="9.69"/>
  </r>
  <r>
    <x v="3"/>
    <s v="2"/>
    <d v="2026-05-17T00:00:00"/>
    <s v="12159"/>
    <s v="21320"/>
    <s v="DE"/>
    <s v="FR"/>
    <s v="109818"/>
    <s v="109818"/>
    <s v="999999"/>
    <s v="XT414300425TS"/>
    <s v="N"/>
    <s v="Transport"/>
    <s v="N"/>
    <s v="S"/>
    <s v="ZA"/>
    <n v="4.3650000000000002"/>
    <s v="6C"/>
    <n v="9.69"/>
  </r>
  <r>
    <x v="3"/>
    <s v="2"/>
    <d v="2026-05-17T00:00:00"/>
    <s v="76297"/>
    <s v="21320"/>
    <s v="DE"/>
    <s v="FR"/>
    <s v="112341"/>
    <s v="112341"/>
    <s v="999999"/>
    <s v="XT414300482TS"/>
    <s v="N"/>
    <s v="Transport"/>
    <s v="N"/>
    <s v="S"/>
    <s v="ZA"/>
    <n v="4.3650000000000002"/>
    <s v="6C"/>
    <n v="9.69"/>
  </r>
  <r>
    <x v="3"/>
    <s v="2"/>
    <d v="2026-05-17T00:00:00"/>
    <s v="40221"/>
    <s v="21320"/>
    <s v="DE"/>
    <s v="FR"/>
    <s v="112038"/>
    <s v="112038"/>
    <s v="999999"/>
    <s v="XT414301514TS"/>
    <s v="N"/>
    <s v="Transport"/>
    <s v="N"/>
    <s v="S"/>
    <s v="ZA"/>
    <n v="0.72799999999999998"/>
    <s v="6C"/>
    <n v="5.55"/>
  </r>
  <r>
    <x v="3"/>
    <s v="2"/>
    <d v="2026-05-17T00:00:00"/>
    <s v="44269"/>
    <s v="21320"/>
    <s v="DE"/>
    <s v="FR"/>
    <s v="110822"/>
    <s v="110822"/>
    <s v="999999"/>
    <s v="XT414302276TS"/>
    <s v="N"/>
    <s v="Transport"/>
    <s v="N"/>
    <s v="S"/>
    <s v="ZA"/>
    <n v="4.6379999999999999"/>
    <s v="6C"/>
    <n v="9.69"/>
  </r>
  <r>
    <x v="3"/>
    <s v="2"/>
    <d v="2026-05-17T00:00:00"/>
    <s v="10719"/>
    <s v="21320"/>
    <s v="DE"/>
    <s v="FR"/>
    <s v="110420"/>
    <s v="110420"/>
    <s v="999999"/>
    <s v="XT414303965TS"/>
    <s v="N"/>
    <s v="Transport"/>
    <s v="N"/>
    <s v="S"/>
    <s v="ZA"/>
    <n v="4.1280000000000001"/>
    <s v="6C"/>
    <n v="9.69"/>
  </r>
  <r>
    <x v="3"/>
    <s v="2"/>
    <d v="2026-05-17T00:00:00"/>
    <s v="16556"/>
    <s v="21320"/>
    <s v="DE"/>
    <s v="FR"/>
    <s v="110129"/>
    <s v="110129"/>
    <s v="999999"/>
    <s v="XT414305502TS"/>
    <s v="N"/>
    <s v="Transport"/>
    <s v="N"/>
    <s v="S"/>
    <s v="ZA"/>
    <n v="4.4029999999999996"/>
    <s v="6C"/>
    <n v="9.69"/>
  </r>
  <r>
    <x v="3"/>
    <s v="2"/>
    <d v="2026-05-17T00:00:00"/>
    <s v="82544"/>
    <s v="21320"/>
    <s v="DE"/>
    <s v="FR"/>
    <s v="111926"/>
    <s v="111926"/>
    <s v="999999"/>
    <s v="XT414306009TS"/>
    <s v="N"/>
    <s v="Transport"/>
    <s v="N"/>
    <s v="S"/>
    <s v="ZA"/>
    <n v="0.88400000000000001"/>
    <s v="6C"/>
    <n v="5.55"/>
  </r>
  <r>
    <x v="3"/>
    <s v="2"/>
    <d v="2026-05-17T00:00:00"/>
    <s v="67240"/>
    <s v="21320"/>
    <s v="DE"/>
    <s v="FR"/>
    <s v="111740"/>
    <s v="111740"/>
    <s v="999999"/>
    <s v="XT414306905TS"/>
    <s v="N"/>
    <s v="Transport"/>
    <s v="N"/>
    <s v="S"/>
    <s v="ZA"/>
    <n v="4.532"/>
    <s v="6C"/>
    <n v="9.69"/>
  </r>
  <r>
    <x v="3"/>
    <s v="2"/>
    <d v="2026-05-18T00:00:00"/>
    <s v="76307"/>
    <s v="21320"/>
    <s v="DE"/>
    <s v="FR"/>
    <s v="111361"/>
    <s v="111361"/>
    <s v="999999"/>
    <s v="XT414309756TS"/>
    <s v="N"/>
    <s v="Transport"/>
    <s v="N"/>
    <s v="S"/>
    <s v="ZA"/>
    <n v="4.5060000000000002"/>
    <s v="6C"/>
    <n v="9.69"/>
  </r>
  <r>
    <x v="3"/>
    <s v="2"/>
    <d v="2026-05-18T00:00:00"/>
    <s v="27753"/>
    <s v="21320"/>
    <s v="DE"/>
    <s v="FR"/>
    <s v="111191"/>
    <s v="111191"/>
    <s v="999999"/>
    <s v="XT414312018TS"/>
    <s v="N"/>
    <s v="Transport"/>
    <s v="N"/>
    <s v="S"/>
    <s v="ZA"/>
    <n v="4.532"/>
    <s v="6C"/>
    <n v="9.69"/>
  </r>
  <r>
    <x v="3"/>
    <s v="2"/>
    <d v="2026-05-18T00:00:00"/>
    <s v="15806"/>
    <s v="21320"/>
    <s v="DE"/>
    <s v="FR"/>
    <s v="109251"/>
    <s v="109251"/>
    <s v="999999"/>
    <s v="XT414313092TS"/>
    <s v="N"/>
    <s v="Transport"/>
    <s v="N"/>
    <s v="S"/>
    <s v="ZA"/>
    <n v="4.3559999999999999"/>
    <s v="6C"/>
    <n v="9.69"/>
  </r>
  <r>
    <x v="3"/>
    <s v="2"/>
    <d v="2026-05-18T00:00:00"/>
    <s v="83700"/>
    <s v="21320"/>
    <s v="DE"/>
    <s v="FR"/>
    <s v="112030"/>
    <s v="112030"/>
    <s v="999999"/>
    <s v="XT414313336TS"/>
    <s v="N"/>
    <s v="Transport"/>
    <s v="N"/>
    <s v="S"/>
    <s v="ZA"/>
    <n v="4.532"/>
    <s v="6C"/>
    <n v="9.69"/>
  </r>
  <r>
    <x v="3"/>
    <s v="2"/>
    <d v="2026-05-18T00:00:00"/>
    <s v="144 51"/>
    <s v="21320"/>
    <s v="SE"/>
    <s v="FR"/>
    <s v="107812"/>
    <s v="107812"/>
    <s v="999999"/>
    <s v="XT414313591TS"/>
    <s v="N"/>
    <s v="Transport"/>
    <s v="N"/>
    <s v="S"/>
    <s v="ZA"/>
    <n v="2.7650000000000001"/>
    <s v="6C"/>
    <n v="13.36"/>
  </r>
  <r>
    <x v="3"/>
    <s v="2"/>
    <d v="2026-05-18T00:00:00"/>
    <s v="89420"/>
    <s v="21320"/>
    <s v="DE"/>
    <s v="FR"/>
    <s v="111129"/>
    <s v="111129"/>
    <s v="999999"/>
    <s v="XT414314402TS"/>
    <s v="N"/>
    <s v="Transport"/>
    <s v="N"/>
    <s v="S"/>
    <s v="ZA"/>
    <n v="4.1660000000000004"/>
    <s v="6C"/>
    <n v="9.69"/>
  </r>
  <r>
    <x v="3"/>
    <s v="2"/>
    <d v="2026-05-18T00:00:00"/>
    <s v="52064"/>
    <s v="21320"/>
    <s v="DE"/>
    <s v="FR"/>
    <s v="110105"/>
    <s v="110105"/>
    <s v="999999"/>
    <s v="XT414315283TS"/>
    <s v="N"/>
    <s v="Transport"/>
    <s v="N"/>
    <s v="S"/>
    <s v="ZA"/>
    <n v="1.766"/>
    <s v="6C"/>
    <n v="5.88"/>
  </r>
  <r>
    <x v="3"/>
    <s v="2"/>
    <d v="2026-05-18T00:00:00"/>
    <s v="74321"/>
    <s v="21320"/>
    <s v="DE"/>
    <s v="FR"/>
    <s v="110043"/>
    <s v="110043"/>
    <s v="999999"/>
    <s v="XT414319373TS"/>
    <s v="N"/>
    <s v="Transport"/>
    <s v="N"/>
    <s v="S"/>
    <s v="ZA"/>
    <n v="0.09"/>
    <s v="6C"/>
    <n v="5.33"/>
  </r>
  <r>
    <x v="3"/>
    <s v="2"/>
    <d v="2026-05-18T00:00:00"/>
    <s v="71111"/>
    <s v="21320"/>
    <s v="DE"/>
    <s v="FR"/>
    <s v="111327"/>
    <s v="111327"/>
    <s v="999999"/>
    <s v="XT414321160TS"/>
    <s v="N"/>
    <s v="Transport"/>
    <s v="N"/>
    <s v="S"/>
    <s v="ZA"/>
    <n v="1.1040000000000001"/>
    <s v="6C"/>
    <n v="5.88"/>
  </r>
  <r>
    <x v="3"/>
    <s v="2"/>
    <d v="2026-05-18T00:00:00"/>
    <s v="64342"/>
    <s v="21320"/>
    <s v="DE"/>
    <s v="FR"/>
    <s v="106068"/>
    <s v="106068"/>
    <s v="999999"/>
    <s v="XT414321275TS"/>
    <s v="N"/>
    <s v="Transport"/>
    <s v="N"/>
    <s v="S"/>
    <s v="ZA"/>
    <n v="6.2729999999999997"/>
    <s v="6C"/>
    <n v="11.01"/>
  </r>
  <r>
    <x v="3"/>
    <s v="2"/>
    <d v="2026-05-18T00:00:00"/>
    <s v="49013"/>
    <s v="21320"/>
    <s v="ES"/>
    <s v="FR"/>
    <s v="110796"/>
    <s v="110796"/>
    <s v="999999"/>
    <s v="XT414322514TS"/>
    <s v="N"/>
    <s v="Transport"/>
    <s v="N"/>
    <s v="S"/>
    <s v="ZA"/>
    <n v="0.36"/>
    <s v="6C"/>
    <n v="6.4"/>
  </r>
  <r>
    <x v="3"/>
    <s v="2"/>
    <d v="2026-05-18T00:00:00"/>
    <s v="19069"/>
    <s v="21320"/>
    <s v="DE"/>
    <s v="FR"/>
    <s v="110656"/>
    <s v="110656"/>
    <s v="999999"/>
    <s v="XT414325250TS"/>
    <s v="N"/>
    <s v="Transport"/>
    <s v="N"/>
    <s v="S"/>
    <s v="ZA"/>
    <n v="4.532"/>
    <s v="6C"/>
    <n v="9.69"/>
  </r>
  <r>
    <x v="3"/>
    <s v="2"/>
    <d v="2026-05-18T00:00:00"/>
    <s v="70619"/>
    <s v="21320"/>
    <s v="DE"/>
    <s v="FR"/>
    <s v="112546"/>
    <s v="112546"/>
    <s v="999999"/>
    <s v="XT414327627TS"/>
    <s v="N"/>
    <s v="Transport"/>
    <s v="N"/>
    <s v="S"/>
    <s v="ZA"/>
    <n v="0.77500000000000002"/>
    <s v="6C"/>
    <n v="5.55"/>
  </r>
  <r>
    <x v="3"/>
    <s v="2"/>
    <d v="2026-05-18T00:00:00"/>
    <s v="91074"/>
    <s v="21320"/>
    <s v="DE"/>
    <s v="FR"/>
    <s v="104896"/>
    <s v="104896"/>
    <s v="999999"/>
    <s v="XT414327984TS"/>
    <s v="N"/>
    <s v="Transport"/>
    <s v="N"/>
    <s v="S"/>
    <s v="ZA"/>
    <n v="1.575"/>
    <s v="6C"/>
    <n v="5.88"/>
  </r>
  <r>
    <x v="3"/>
    <s v="2"/>
    <d v="2026-05-18T00:00:00"/>
    <s v="4101 JG"/>
    <s v="21320"/>
    <s v="NL"/>
    <s v="FR"/>
    <s v="108957"/>
    <s v="108957"/>
    <s v="999999"/>
    <s v="XT414328565TS"/>
    <s v="N"/>
    <s v="Transport"/>
    <s v="N"/>
    <s v="S"/>
    <s v="ZA"/>
    <n v="0.88200000000000001"/>
    <s v="6C"/>
    <n v="5.55"/>
  </r>
  <r>
    <x v="3"/>
    <s v="2"/>
    <d v="2026-05-18T00:00:00"/>
    <s v="70567"/>
    <s v="21320"/>
    <s v="DE"/>
    <s v="FR"/>
    <s v="109102"/>
    <s v="109102"/>
    <s v="999999"/>
    <s v="XT414329424TS"/>
    <s v="N"/>
    <s v="Transport"/>
    <s v="N"/>
    <s v="S"/>
    <s v="ZA"/>
    <n v="0.27"/>
    <s v="6C"/>
    <n v="5.33"/>
  </r>
  <r>
    <x v="3"/>
    <s v="2"/>
    <d v="2026-05-18T00:00:00"/>
    <s v="53804"/>
    <s v="21320"/>
    <s v="DE"/>
    <s v="FR"/>
    <s v="112340"/>
    <s v="112340"/>
    <s v="999999"/>
    <s v="XT414331785TS"/>
    <s v="N"/>
    <s v="Transport"/>
    <s v="N"/>
    <s v="S"/>
    <s v="ZA"/>
    <n v="4.532"/>
    <s v="6C"/>
    <n v="9.69"/>
  </r>
  <r>
    <x v="3"/>
    <s v="2"/>
    <d v="2026-05-18T00:00:00"/>
    <s v="14513"/>
    <s v="21320"/>
    <s v="DE"/>
    <s v="FR"/>
    <s v="108730"/>
    <s v="108730"/>
    <s v="999999"/>
    <s v="XT414331799TS"/>
    <s v="N"/>
    <s v="Transport"/>
    <s v="N"/>
    <s v="S"/>
    <s v="ZA"/>
    <n v="1.2"/>
    <s v="6C"/>
    <n v="5.88"/>
  </r>
  <r>
    <x v="3"/>
    <s v="2"/>
    <d v="2026-05-18T00:00:00"/>
    <s v="754 52"/>
    <s v="21320"/>
    <s v="SE"/>
    <s v="FR"/>
    <s v="111181"/>
    <s v="111181"/>
    <s v="999999"/>
    <s v="XT414333565TS"/>
    <s v="N"/>
    <s v="Transport"/>
    <s v="N"/>
    <s v="S"/>
    <s v="ZA"/>
    <n v="4.7869999999999999"/>
    <s v="6C"/>
    <n v="14.68"/>
  </r>
  <r>
    <x v="3"/>
    <s v="2"/>
    <d v="2026-05-18T00:00:00"/>
    <s v="81371"/>
    <s v="21320"/>
    <s v="DE"/>
    <s v="FR"/>
    <s v="112508"/>
    <s v="112508"/>
    <s v="999999"/>
    <s v="XT414334565TS"/>
    <s v="N"/>
    <s v="Transport"/>
    <s v="N"/>
    <s v="S"/>
    <s v="ZA"/>
    <n v="1.17"/>
    <s v="6C"/>
    <n v="5.88"/>
  </r>
  <r>
    <x v="3"/>
    <s v="2"/>
    <d v="2026-05-18T00:00:00"/>
    <s v="58332"/>
    <s v="21320"/>
    <s v="DE"/>
    <s v="FR"/>
    <s v="111200"/>
    <s v="111200"/>
    <s v="999999"/>
    <s v="XT414335040TS"/>
    <s v="N"/>
    <s v="Transport"/>
    <s v="N"/>
    <s v="S"/>
    <s v="ZA"/>
    <n v="4.532"/>
    <s v="6C"/>
    <n v="9.69"/>
  </r>
  <r>
    <x v="3"/>
    <s v="2"/>
    <d v="2026-05-18T00:00:00"/>
    <s v="2440"/>
    <s v="21320"/>
    <s v="BE"/>
    <s v="FR"/>
    <s v="110772"/>
    <s v="110772"/>
    <s v="999999"/>
    <s v="XT414339660TS"/>
    <s v="N"/>
    <s v="Transport"/>
    <s v="N"/>
    <s v="S"/>
    <s v="ZA"/>
    <n v="6.35"/>
    <s v="6C"/>
    <n v="10.52"/>
  </r>
  <r>
    <x v="3"/>
    <s v="2"/>
    <d v="2026-05-18T00:00:00"/>
    <s v="08340"/>
    <s v="21320"/>
    <s v="DE"/>
    <s v="FR"/>
    <s v="109086"/>
    <s v="109086"/>
    <s v="999999"/>
    <s v="XT414340380TS"/>
    <s v="N"/>
    <s v="Transport"/>
    <s v="N"/>
    <s v="S"/>
    <s v="ZA"/>
    <n v="0.04"/>
    <s v="6C"/>
    <n v="5.33"/>
  </r>
  <r>
    <x v="3"/>
    <s v="2"/>
    <d v="2026-05-18T00:00:00"/>
    <s v="47918"/>
    <s v="21320"/>
    <s v="DE"/>
    <s v="FR"/>
    <s v="109290"/>
    <s v="109290"/>
    <s v="999999"/>
    <s v="XT414341116TS"/>
    <s v="N"/>
    <s v="Transport"/>
    <s v="N"/>
    <s v="S"/>
    <s v="ZA"/>
    <n v="4.7430000000000003"/>
    <s v="6C"/>
    <n v="9.69"/>
  </r>
  <r>
    <x v="3"/>
    <s v="2"/>
    <d v="2026-05-18T00:00:00"/>
    <s v="6515 EG"/>
    <s v="21320"/>
    <s v="NL"/>
    <s v="FR"/>
    <s v="108849"/>
    <s v="108849"/>
    <s v="999999"/>
    <s v="XT414344687TS"/>
    <s v="N"/>
    <s v="Transport"/>
    <s v="N"/>
    <s v="S"/>
    <s v="ZA"/>
    <n v="0.54600000000000004"/>
    <s v="6C"/>
    <n v="5.55"/>
  </r>
  <r>
    <x v="3"/>
    <s v="2"/>
    <d v="2026-05-19T00:00:00"/>
    <s v="3411 ZJ"/>
    <s v="21320"/>
    <s v="NL"/>
    <s v="FR"/>
    <s v="110093"/>
    <s v="110093"/>
    <s v="999999"/>
    <s v="XT414345872TS"/>
    <s v="N"/>
    <s v="Transport"/>
    <s v="N"/>
    <s v="S"/>
    <s v="ZA"/>
    <n v="0.13"/>
    <s v="6C"/>
    <n v="5.33"/>
  </r>
  <r>
    <x v="3"/>
    <s v="2"/>
    <d v="2026-05-19T00:00:00"/>
    <s v="12161"/>
    <s v="21320"/>
    <s v="DE"/>
    <s v="FR"/>
    <s v="111810"/>
    <s v="111810"/>
    <s v="999999"/>
    <s v="XT414350245TS"/>
    <s v="N"/>
    <s v="Transport"/>
    <s v="N"/>
    <s v="S"/>
    <s v="ZA"/>
    <n v="3.8879999999999999"/>
    <s v="6C"/>
    <n v="9.0299999999999994"/>
  </r>
  <r>
    <x v="3"/>
    <s v="2"/>
    <d v="2026-05-19T00:00:00"/>
    <s v="69121"/>
    <s v="21320"/>
    <s v="DE"/>
    <s v="FR"/>
    <s v="112337"/>
    <s v="112337"/>
    <s v="999999"/>
    <s v="XT414350271TS"/>
    <s v="N"/>
    <s v="Transport"/>
    <s v="N"/>
    <s v="S"/>
    <s v="ZA"/>
    <n v="4.3650000000000002"/>
    <s v="6C"/>
    <n v="9.69"/>
  </r>
  <r>
    <x v="3"/>
    <s v="2"/>
    <d v="2026-05-19T00:00:00"/>
    <s v="1050"/>
    <s v="21320"/>
    <s v="BE"/>
    <s v="FR"/>
    <s v="110995"/>
    <s v="110995"/>
    <s v="999999"/>
    <s v="XT414351113TS"/>
    <s v="N"/>
    <s v="Transport"/>
    <s v="N"/>
    <s v="S"/>
    <s v="ZA"/>
    <n v="4.6779999999999999"/>
    <s v="6C"/>
    <n v="9.1999999999999993"/>
  </r>
  <r>
    <x v="3"/>
    <s v="2"/>
    <d v="2026-05-19T00:00:00"/>
    <s v="72072"/>
    <s v="21320"/>
    <s v="DE"/>
    <s v="FR"/>
    <s v="112516"/>
    <s v="112516"/>
    <s v="999999"/>
    <s v="XT414351192TS"/>
    <s v="N"/>
    <s v="Transport"/>
    <s v="N"/>
    <s v="S"/>
    <s v="ZA"/>
    <n v="4.4640000000000004"/>
    <s v="6C"/>
    <n v="9.69"/>
  </r>
  <r>
    <x v="3"/>
    <s v="2"/>
    <d v="2026-05-19T00:00:00"/>
    <s v="07743"/>
    <s v="21320"/>
    <s v="DE"/>
    <s v="FR"/>
    <s v="111820"/>
    <s v="111820"/>
    <s v="999999"/>
    <s v="XT414351348TS"/>
    <s v="N"/>
    <s v="Transport"/>
    <s v="N"/>
    <s v="S"/>
    <s v="ZA"/>
    <n v="0.9"/>
    <s v="6C"/>
    <n v="5.55"/>
  </r>
  <r>
    <x v="3"/>
    <s v="2"/>
    <d v="2026-05-19T00:00:00"/>
    <s v="35423"/>
    <s v="21320"/>
    <s v="DE"/>
    <s v="FR"/>
    <s v="108862"/>
    <s v="108862"/>
    <s v="999999"/>
    <s v="XT414353397TS"/>
    <s v="N"/>
    <s v="Transport"/>
    <s v="N"/>
    <s v="S"/>
    <s v="ZA"/>
    <n v="14.88"/>
    <s v="6C"/>
    <n v="16.29"/>
  </r>
  <r>
    <x v="3"/>
    <s v="2"/>
    <d v="2026-05-19T00:00:00"/>
    <s v="86899"/>
    <s v="21320"/>
    <s v="DE"/>
    <s v="FR"/>
    <s v="112893"/>
    <s v="112893"/>
    <s v="999999"/>
    <s v="XT414354741TS"/>
    <s v="N"/>
    <s v="Transport"/>
    <s v="N"/>
    <s v="S"/>
    <s v="ZA"/>
    <n v="4.3650000000000002"/>
    <s v="6C"/>
    <n v="9.69"/>
  </r>
  <r>
    <x v="3"/>
    <s v="2"/>
    <d v="2026-05-19T00:00:00"/>
    <s v="60322"/>
    <s v="21320"/>
    <s v="DE"/>
    <s v="FR"/>
    <s v="111322"/>
    <s v="111322"/>
    <s v="999999"/>
    <s v="XT414355217TS"/>
    <s v="N"/>
    <s v="Transport"/>
    <s v="N"/>
    <s v="S"/>
    <s v="ZA"/>
    <n v="4.532"/>
    <s v="6C"/>
    <n v="9.69"/>
  </r>
  <r>
    <x v="3"/>
    <s v="2"/>
    <d v="2026-05-19T00:00:00"/>
    <s v="2011 PB"/>
    <s v="21320"/>
    <s v="NL"/>
    <s v="FR"/>
    <s v="111470"/>
    <s v="111470"/>
    <s v="999999"/>
    <s v="XT414355526TS"/>
    <s v="N"/>
    <s v="Transport"/>
    <s v="N"/>
    <s v="S"/>
    <s v="ZA"/>
    <n v="1.1759999999999999"/>
    <s v="6C"/>
    <n v="5.88"/>
  </r>
  <r>
    <x v="3"/>
    <s v="2"/>
    <d v="2026-05-19T00:00:00"/>
    <s v="45481"/>
    <s v="21320"/>
    <s v="DE"/>
    <s v="FR"/>
    <s v="111937"/>
    <s v="111937"/>
    <s v="999999"/>
    <s v="XT414355720TS"/>
    <s v="N"/>
    <s v="Transport"/>
    <s v="N"/>
    <s v="S"/>
    <s v="ZA"/>
    <n v="0.23"/>
    <s v="6C"/>
    <n v="5.33"/>
  </r>
  <r>
    <x v="3"/>
    <s v="2"/>
    <d v="2026-05-19T00:00:00"/>
    <s v="10587"/>
    <s v="21320"/>
    <s v="DE"/>
    <s v="FR"/>
    <s v="112146"/>
    <s v="112146"/>
    <s v="999999"/>
    <s v="XT414359562TS"/>
    <s v="N"/>
    <s v="Transport"/>
    <s v="N"/>
    <s v="S"/>
    <s v="ZA"/>
    <n v="1.2470000000000001"/>
    <s v="6C"/>
    <n v="5.88"/>
  </r>
  <r>
    <x v="3"/>
    <s v="2"/>
    <d v="2026-05-19T00:00:00"/>
    <s v="8160"/>
    <s v="21320"/>
    <s v="AT"/>
    <s v="FR"/>
    <s v="112519"/>
    <s v="112519"/>
    <s v="999999"/>
    <s v="XT414360061TS"/>
    <s v="N"/>
    <s v="Transport"/>
    <s v="N"/>
    <s v="S"/>
    <s v="ZA"/>
    <n v="0.64800000000000002"/>
    <s v="6C"/>
    <n v="9.69"/>
  </r>
  <r>
    <x v="3"/>
    <s v="2"/>
    <d v="2026-05-19T00:00:00"/>
    <s v="51491"/>
    <s v="21320"/>
    <s v="DE"/>
    <s v="FR"/>
    <s v="113067"/>
    <s v="113067"/>
    <s v="999999"/>
    <s v="XT414361172TS"/>
    <s v="N"/>
    <s v="Transport"/>
    <s v="N"/>
    <s v="S"/>
    <s v="ZA"/>
    <n v="0.08"/>
    <s v="6C"/>
    <n v="5.33"/>
  </r>
  <r>
    <x v="3"/>
    <s v="2"/>
    <d v="2026-05-19T00:00:00"/>
    <s v="14542"/>
    <s v="21320"/>
    <s v="DE"/>
    <s v="FR"/>
    <s v="107534"/>
    <s v="107534"/>
    <s v="999999"/>
    <s v="XT414361915TS"/>
    <s v="N"/>
    <s v="Transport"/>
    <s v="N"/>
    <s v="S"/>
    <s v="ZA"/>
    <n v="4.5060000000000002"/>
    <s v="6C"/>
    <n v="9.69"/>
  </r>
  <r>
    <x v="3"/>
    <s v="2"/>
    <d v="2026-05-19T00:00:00"/>
    <s v="52538"/>
    <s v="21320"/>
    <s v="DE"/>
    <s v="FR"/>
    <s v="108364"/>
    <s v="108364"/>
    <s v="999999"/>
    <s v="XT414362345TS"/>
    <s v="N"/>
    <s v="Transport"/>
    <s v="N"/>
    <s v="S"/>
    <s v="ZA"/>
    <n v="6.6909999999999998"/>
    <s v="6C"/>
    <n v="11.01"/>
  </r>
  <r>
    <x v="3"/>
    <s v="2"/>
    <d v="2026-05-19T00:00:00"/>
    <s v="27337"/>
    <s v="21320"/>
    <s v="DE"/>
    <s v="FR"/>
    <s v="111056"/>
    <s v="111056"/>
    <s v="999999"/>
    <s v="XT414362915TS"/>
    <s v="N"/>
    <s v="Transport"/>
    <s v="N"/>
    <s v="S"/>
    <s v="ZA"/>
    <n v="4.9710000000000001"/>
    <s v="6C"/>
    <n v="9.69"/>
  </r>
  <r>
    <x v="3"/>
    <s v="2"/>
    <d v="2026-05-19T00:00:00"/>
    <s v="45659"/>
    <s v="21320"/>
    <s v="DE"/>
    <s v="FR"/>
    <s v="112467"/>
    <s v="112467"/>
    <s v="999999"/>
    <s v="XT414364430TS"/>
    <s v="N"/>
    <s v="Transport"/>
    <s v="N"/>
    <s v="S"/>
    <s v="ZA"/>
    <n v="0.1"/>
    <s v="6C"/>
    <n v="5.33"/>
  </r>
  <r>
    <x v="3"/>
    <s v="2"/>
    <d v="2026-05-19T00:00:00"/>
    <s v="1200"/>
    <s v="21320"/>
    <s v="AT"/>
    <s v="FR"/>
    <s v="111272"/>
    <s v="111272"/>
    <s v="999999"/>
    <s v="XT414365792TS"/>
    <s v="N"/>
    <s v="Transport"/>
    <s v="N"/>
    <s v="S"/>
    <s v="ZA"/>
    <n v="7.0000000000000007E-2"/>
    <s v="6C"/>
    <n v="9.4700000000000006"/>
  </r>
  <r>
    <x v="3"/>
    <s v="2"/>
    <d v="2026-05-19T00:00:00"/>
    <s v="34131"/>
    <s v="21320"/>
    <s v="DE"/>
    <s v="FR"/>
    <s v="109143"/>
    <s v="109143"/>
    <s v="999999"/>
    <s v="XT414367113TS"/>
    <s v="N"/>
    <s v="Transport"/>
    <s v="N"/>
    <s v="S"/>
    <s v="ZA"/>
    <n v="4.1280000000000001"/>
    <s v="6C"/>
    <n v="9.69"/>
  </r>
  <r>
    <x v="3"/>
    <s v="2"/>
    <d v="2026-05-19T00:00:00"/>
    <s v="10247"/>
    <s v="21320"/>
    <s v="DE"/>
    <s v="FR"/>
    <s v="113798"/>
    <s v="113798"/>
    <s v="999999"/>
    <s v="XT414367467TS"/>
    <s v="N"/>
    <s v="Transport"/>
    <s v="N"/>
    <s v="S"/>
    <s v="ZA"/>
    <n v="0.1"/>
    <s v="6C"/>
    <n v="5.33"/>
  </r>
  <r>
    <x v="3"/>
    <s v="2"/>
    <d v="2026-05-19T00:00:00"/>
    <s v="14542"/>
    <s v="21320"/>
    <s v="DE"/>
    <s v="FR"/>
    <s v="113762"/>
    <s v="113762"/>
    <s v="999999"/>
    <s v="XT414368365TS"/>
    <s v="N"/>
    <s v="Transport"/>
    <s v="N"/>
    <s v="S"/>
    <s v="ZA"/>
    <n v="0.22"/>
    <s v="6C"/>
    <n v="5.33"/>
  </r>
  <r>
    <x v="3"/>
    <s v="2"/>
    <d v="2026-05-19T00:00:00"/>
    <s v="10247"/>
    <s v="21320"/>
    <s v="DE"/>
    <s v="FR"/>
    <s v="114039"/>
    <s v="114039"/>
    <s v="999999"/>
    <s v="XT414368839TS"/>
    <s v="N"/>
    <s v="Transport"/>
    <s v="N"/>
    <s v="S"/>
    <s v="ZA"/>
    <n v="0.98"/>
    <s v="6C"/>
    <n v="5.55"/>
  </r>
  <r>
    <x v="3"/>
    <s v="2"/>
    <d v="2026-05-19T00:00:00"/>
    <s v="70190"/>
    <s v="21320"/>
    <s v="DE"/>
    <s v="FR"/>
    <s v="110752"/>
    <s v="110752"/>
    <s v="999999"/>
    <s v="XT414370934TS"/>
    <s v="N"/>
    <s v="Transport"/>
    <s v="N"/>
    <s v="S"/>
    <s v="ZA"/>
    <n v="0.64600000000000002"/>
    <s v="6C"/>
    <n v="5.55"/>
  </r>
  <r>
    <x v="3"/>
    <s v="2"/>
    <d v="2026-05-19T00:00:00"/>
    <s v="45894"/>
    <s v="21320"/>
    <s v="DE"/>
    <s v="FR"/>
    <s v="110980"/>
    <s v="110980"/>
    <s v="999999"/>
    <s v="XT414372060TS"/>
    <s v="N"/>
    <s v="Transport"/>
    <s v="N"/>
    <s v="S"/>
    <s v="ZA"/>
    <n v="4.3650000000000002"/>
    <s v="6C"/>
    <n v="9.69"/>
  </r>
  <r>
    <x v="3"/>
    <s v="2"/>
    <d v="2026-05-19T00:00:00"/>
    <s v="87439"/>
    <s v="21320"/>
    <s v="DE"/>
    <s v="FR"/>
    <s v="110888"/>
    <s v="110888"/>
    <s v="999999"/>
    <s v="XT414372586TS"/>
    <s v="N"/>
    <s v="Transport"/>
    <s v="N"/>
    <s v="S"/>
    <s v="ZA"/>
    <n v="6.2039999999999997"/>
    <s v="6C"/>
    <n v="11.01"/>
  </r>
  <r>
    <x v="3"/>
    <s v="2"/>
    <d v="2026-05-19T00:00:00"/>
    <s v="59423"/>
    <s v="21320"/>
    <s v="DE"/>
    <s v="FR"/>
    <s v="111965"/>
    <s v="111965"/>
    <s v="999999"/>
    <s v="XT414373025TS"/>
    <s v="N"/>
    <s v="Transport"/>
    <s v="N"/>
    <s v="S"/>
    <s v="ZA"/>
    <n v="4.532"/>
    <s v="6C"/>
    <n v="9.69"/>
  </r>
  <r>
    <x v="3"/>
    <s v="2"/>
    <d v="2026-05-19T00:00:00"/>
    <s v="23562"/>
    <s v="21320"/>
    <s v="DE"/>
    <s v="FR"/>
    <s v="111276"/>
    <s v="111276"/>
    <s v="999999"/>
    <s v="XT414374065TS"/>
    <s v="N"/>
    <s v="Transport"/>
    <s v="N"/>
    <s v="S"/>
    <s v="ZA"/>
    <n v="0.71299999999999997"/>
    <s v="6C"/>
    <n v="5.55"/>
  </r>
  <r>
    <x v="3"/>
    <s v="2"/>
    <d v="2026-05-19T00:00:00"/>
    <s v="53424"/>
    <s v="21320"/>
    <s v="DE"/>
    <s v="FR"/>
    <s v="110102"/>
    <s v="110102"/>
    <s v="999999"/>
    <s v="XT414374247TS"/>
    <s v="N"/>
    <s v="Transport"/>
    <s v="N"/>
    <s v="S"/>
    <s v="ZA"/>
    <n v="0.442"/>
    <s v="6C"/>
    <n v="5.33"/>
  </r>
  <r>
    <x v="3"/>
    <s v="2"/>
    <d v="2026-05-19T00:00:00"/>
    <s v="79102"/>
    <s v="21320"/>
    <s v="DE"/>
    <s v="FR"/>
    <s v="110602"/>
    <s v="110602"/>
    <s v="999999"/>
    <s v="XT414375891TS"/>
    <s v="N"/>
    <s v="Transport"/>
    <s v="N"/>
    <s v="S"/>
    <s v="ZA"/>
    <n v="4.5060000000000002"/>
    <s v="6C"/>
    <n v="9.69"/>
  </r>
  <r>
    <x v="3"/>
    <s v="2"/>
    <d v="2026-05-19T00:00:00"/>
    <s v="53332"/>
    <s v="21320"/>
    <s v="DE"/>
    <s v="FR"/>
    <s v="112539"/>
    <s v="112539"/>
    <s v="999999"/>
    <s v="XT414376061TS"/>
    <s v="N"/>
    <s v="Transport"/>
    <s v="N"/>
    <s v="S"/>
    <s v="ZA"/>
    <n v="0.09"/>
    <s v="6C"/>
    <n v="5.33"/>
  </r>
  <r>
    <x v="3"/>
    <s v="2"/>
    <d v="2026-05-19T00:00:00"/>
    <s v="33106"/>
    <s v="21320"/>
    <s v="DE"/>
    <s v="FR"/>
    <s v="109787"/>
    <s v="109787"/>
    <s v="999999"/>
    <s v="XT414377535TS"/>
    <s v="N"/>
    <s v="Transport"/>
    <s v="N"/>
    <s v="S"/>
    <s v="ZA"/>
    <n v="9.84"/>
    <s v="6C"/>
    <n v="12.99"/>
  </r>
  <r>
    <x v="3"/>
    <s v="2"/>
    <d v="2026-05-19T00:00:00"/>
    <s v="9000"/>
    <s v="21320"/>
    <s v="BE"/>
    <s v="FR"/>
    <s v="111456"/>
    <s v="111456"/>
    <s v="999999"/>
    <s v="XT414378045TS"/>
    <s v="N"/>
    <s v="Transport"/>
    <s v="N"/>
    <s v="S"/>
    <s v="ZA"/>
    <n v="0.85"/>
    <s v="6C"/>
    <n v="4.95"/>
  </r>
  <r>
    <x v="3"/>
    <s v="2"/>
    <d v="2026-05-20T00:00:00"/>
    <s v="76297"/>
    <s v="21320"/>
    <s v="DE"/>
    <s v="FR"/>
    <s v="112715"/>
    <s v="112715"/>
    <s v="999999"/>
    <s v="XT414383080TS"/>
    <s v="N"/>
    <s v="Transport"/>
    <s v="N"/>
    <s v="S"/>
    <s v="ZA"/>
    <n v="0.05"/>
    <s v="6C"/>
    <n v="5.33"/>
  </r>
  <r>
    <x v="3"/>
    <s v="2"/>
    <d v="2026-05-20T00:00:00"/>
    <s v="76297"/>
    <s v="21320"/>
    <s v="DE"/>
    <s v="FR"/>
    <s v="113461"/>
    <s v="113461"/>
    <s v="999999"/>
    <s v="XT414384227TS"/>
    <s v="N"/>
    <s v="Transport"/>
    <s v="N"/>
    <s v="S"/>
    <s v="ZA"/>
    <n v="4.5410000000000004"/>
    <s v="6C"/>
    <n v="9.69"/>
  </r>
  <r>
    <x v="3"/>
    <s v="2"/>
    <d v="2026-05-20T00:00:00"/>
    <s v="2250"/>
    <s v="21320"/>
    <s v="BE"/>
    <s v="FR"/>
    <s v="111567"/>
    <s v="111567"/>
    <s v="999999"/>
    <s v="XT414385063TS"/>
    <s v="N"/>
    <s v="Transport"/>
    <s v="N"/>
    <s v="S"/>
    <s v="ZA"/>
    <n v="0.65500000000000003"/>
    <s v="6C"/>
    <n v="4.95"/>
  </r>
  <r>
    <x v="3"/>
    <s v="2"/>
    <d v="2026-05-20T00:00:00"/>
    <s v="6200"/>
    <s v="21320"/>
    <s v="DK"/>
    <s v="FR"/>
    <s v="111999"/>
    <s v="111999"/>
    <s v="999999"/>
    <s v="XT414385823TS"/>
    <s v="N"/>
    <s v="Transport"/>
    <s v="N"/>
    <s v="S"/>
    <s v="ZA"/>
    <n v="6.9119999999999999"/>
    <s v="6C"/>
    <n v="15.15"/>
  </r>
  <r>
    <x v="3"/>
    <s v="2"/>
    <d v="2026-05-20T00:00:00"/>
    <s v="85375"/>
    <s v="21320"/>
    <s v="DE"/>
    <s v="FR"/>
    <s v="113475"/>
    <s v="113475"/>
    <s v="999999"/>
    <s v="XT414386497TS"/>
    <s v="N"/>
    <s v="Transport"/>
    <s v="N"/>
    <s v="S"/>
    <s v="ZA"/>
    <n v="4.6079999999999997"/>
    <s v="6C"/>
    <n v="9.69"/>
  </r>
  <r>
    <x v="3"/>
    <s v="2"/>
    <d v="2026-05-20T00:00:00"/>
    <s v="54308"/>
    <s v="21320"/>
    <s v="DE"/>
    <s v="FR"/>
    <s v="109878"/>
    <s v="109878"/>
    <s v="999999"/>
    <s v="XT414386695TS"/>
    <s v="N"/>
    <s v="Transport"/>
    <s v="N"/>
    <s v="S"/>
    <s v="ZA"/>
    <n v="4.532"/>
    <s v="6C"/>
    <n v="9.69"/>
  </r>
  <r>
    <x v="3"/>
    <s v="2"/>
    <d v="2026-05-20T00:00:00"/>
    <s v="1086 XT"/>
    <s v="21320"/>
    <s v="NL"/>
    <s v="FR"/>
    <s v="111798"/>
    <s v="111798"/>
    <s v="999999"/>
    <s v="XT414387081TS"/>
    <s v="N"/>
    <s v="Transport"/>
    <s v="N"/>
    <s v="S"/>
    <s v="ZA"/>
    <n v="0.03"/>
    <s v="6C"/>
    <n v="5.33"/>
  </r>
  <r>
    <x v="3"/>
    <s v="2"/>
    <d v="2026-05-20T00:00:00"/>
    <s v="1050"/>
    <s v="21320"/>
    <s v="AT"/>
    <s v="FR"/>
    <s v="112818"/>
    <s v="112818"/>
    <s v="999999"/>
    <s v="XT414388127TS"/>
    <s v="N"/>
    <s v="Transport"/>
    <s v="N"/>
    <s v="S"/>
    <s v="ZA"/>
    <n v="4.9539999999999997"/>
    <s v="6C"/>
    <n v="13.83"/>
  </r>
  <r>
    <x v="3"/>
    <s v="2"/>
    <d v="2026-05-20T00:00:00"/>
    <s v="50931"/>
    <s v="21320"/>
    <s v="DE"/>
    <s v="FR"/>
    <s v="112997"/>
    <s v="112997"/>
    <s v="999999"/>
    <s v="XT414389215TS"/>
    <s v="N"/>
    <s v="Transport"/>
    <s v="N"/>
    <s v="S"/>
    <s v="ZA"/>
    <n v="4.4029999999999996"/>
    <s v="6C"/>
    <n v="9.69"/>
  </r>
  <r>
    <x v="3"/>
    <s v="2"/>
    <d v="2026-05-20T00:00:00"/>
    <s v="3520"/>
    <s v="21320"/>
    <s v="DK"/>
    <s v="FR"/>
    <s v="111706"/>
    <s v="111706"/>
    <s v="999999"/>
    <s v="XT414389445TS"/>
    <s v="N"/>
    <s v="Transport"/>
    <s v="N"/>
    <s v="S"/>
    <s v="ZA"/>
    <n v="4.7869999999999999"/>
    <s v="6C"/>
    <n v="13.83"/>
  </r>
  <r>
    <x v="3"/>
    <s v="2"/>
    <d v="2026-05-20T00:00:00"/>
    <s v="87534"/>
    <s v="21320"/>
    <s v="DE"/>
    <s v="FR"/>
    <s v="107074"/>
    <s v="107074"/>
    <s v="999999"/>
    <s v="XT414389754TS"/>
    <s v="N"/>
    <s v="Transport"/>
    <s v="N"/>
    <s v="S"/>
    <s v="ZA"/>
    <n v="1.1200000000000001"/>
    <s v="6C"/>
    <n v="5.88"/>
  </r>
  <r>
    <x v="3"/>
    <s v="2"/>
    <d v="2026-05-20T00:00:00"/>
    <s v="45133"/>
    <s v="21320"/>
    <s v="DE"/>
    <s v="FR"/>
    <s v="112603"/>
    <s v="112603"/>
    <s v="999999"/>
    <s v="XT414390899TS"/>
    <s v="N"/>
    <s v="Transport"/>
    <s v="N"/>
    <s v="S"/>
    <s v="ZA"/>
    <n v="1.8220000000000001"/>
    <s v="6C"/>
    <n v="5.88"/>
  </r>
  <r>
    <x v="3"/>
    <s v="2"/>
    <d v="2026-05-20T00:00:00"/>
    <s v="91593"/>
    <s v="21320"/>
    <s v="DE"/>
    <s v="FR"/>
    <s v="109519"/>
    <s v="109519"/>
    <s v="999999"/>
    <s v="XT414391214TS"/>
    <s v="N"/>
    <s v="Transport"/>
    <s v="N"/>
    <s v="S"/>
    <s v="ZA"/>
    <n v="0.22"/>
    <s v="6C"/>
    <n v="5.33"/>
  </r>
  <r>
    <x v="3"/>
    <s v="2"/>
    <d v="2026-05-20T00:00:00"/>
    <s v="91593"/>
    <s v="21320"/>
    <s v="DE"/>
    <s v="FR"/>
    <s v="109519"/>
    <s v="109519"/>
    <s v="999999"/>
    <s v="XT414391259TS"/>
    <s v="N"/>
    <s v="Transport"/>
    <s v="N"/>
    <s v="S"/>
    <s v="ZA"/>
    <n v="5.7729999999999997"/>
    <s v="6C"/>
    <n v="10.35"/>
  </r>
  <r>
    <x v="3"/>
    <s v="2"/>
    <d v="2026-05-20T00:00:00"/>
    <s v="48161"/>
    <s v="21320"/>
    <s v="DE"/>
    <s v="FR"/>
    <s v="112130"/>
    <s v="112130"/>
    <s v="999999"/>
    <s v="XT414391571TS"/>
    <s v="N"/>
    <s v="Transport"/>
    <s v="N"/>
    <s v="S"/>
    <s v="ZA"/>
    <n v="0.08"/>
    <s v="6C"/>
    <n v="5.33"/>
  </r>
  <r>
    <x v="3"/>
    <s v="2"/>
    <d v="2026-05-20T00:00:00"/>
    <s v="40547"/>
    <s v="21320"/>
    <s v="DE"/>
    <s v="FR"/>
    <s v="112585"/>
    <s v="112585"/>
    <s v="999999"/>
    <s v="XT414391965TS"/>
    <s v="N"/>
    <s v="Transport"/>
    <s v="N"/>
    <s v="S"/>
    <s v="ZA"/>
    <n v="4.4640000000000004"/>
    <s v="6C"/>
    <n v="9.69"/>
  </r>
  <r>
    <x v="3"/>
    <s v="2"/>
    <d v="2026-05-20T00:00:00"/>
    <s v="32361"/>
    <s v="21320"/>
    <s v="DE"/>
    <s v="FR"/>
    <s v="110838"/>
    <s v="110838"/>
    <s v="999999"/>
    <s v="XT414392078TS"/>
    <s v="N"/>
    <s v="Transport"/>
    <s v="N"/>
    <s v="S"/>
    <s v="ZA"/>
    <n v="0.6"/>
    <s v="6C"/>
    <n v="5.55"/>
  </r>
  <r>
    <x v="3"/>
    <s v="2"/>
    <d v="2026-05-20T00:00:00"/>
    <s v="22145"/>
    <s v="21320"/>
    <s v="DE"/>
    <s v="FR"/>
    <s v="113502"/>
    <s v="113502"/>
    <s v="999999"/>
    <s v="XT414392872TS"/>
    <s v="N"/>
    <s v="Transport"/>
    <s v="N"/>
    <s v="S"/>
    <s v="ZA"/>
    <n v="5.9039999999999999"/>
    <s v="6C"/>
    <n v="10.35"/>
  </r>
  <r>
    <x v="3"/>
    <s v="2"/>
    <d v="2026-05-20T00:00:00"/>
    <s v="07586"/>
    <s v="21320"/>
    <s v="DE"/>
    <s v="FR"/>
    <s v="110552"/>
    <s v="110552"/>
    <s v="999999"/>
    <s v="XT414394330TS"/>
    <s v="N"/>
    <s v="Transport"/>
    <s v="N"/>
    <s v="S"/>
    <s v="ZA"/>
    <n v="0.09"/>
    <s v="6C"/>
    <n v="5.33"/>
  </r>
  <r>
    <x v="3"/>
    <s v="2"/>
    <d v="2026-05-20T00:00:00"/>
    <s v="7312 DS"/>
    <s v="21320"/>
    <s v="NL"/>
    <s v="FR"/>
    <s v="112286"/>
    <s v="112286"/>
    <s v="999999"/>
    <s v="XT414395180TS"/>
    <s v="N"/>
    <s v="Transport"/>
    <s v="N"/>
    <s v="S"/>
    <s v="ZA"/>
    <n v="2.9750000000000001"/>
    <s v="6C"/>
    <n v="8.3699999999999992"/>
  </r>
  <r>
    <x v="3"/>
    <s v="2"/>
    <d v="2026-05-20T00:00:00"/>
    <s v="7312 DS"/>
    <s v="21320"/>
    <s v="NL"/>
    <s v="FR"/>
    <s v="112286"/>
    <s v="112286"/>
    <s v="999999"/>
    <s v="XT414395180TS"/>
    <s v="N"/>
    <s v="Supplement Etiquette Non Conforme"/>
    <s v="N"/>
    <m/>
    <s v="ZA"/>
    <n v="0"/>
    <s v="6C"/>
    <n v="2"/>
  </r>
  <r>
    <x v="3"/>
    <s v="2"/>
    <d v="2026-05-20T00:00:00"/>
    <s v="64569"/>
    <s v="21320"/>
    <s v="DE"/>
    <s v="FR"/>
    <s v="113023"/>
    <s v="113023"/>
    <s v="999999"/>
    <s v="XT414396724TS"/>
    <s v="N"/>
    <s v="Transport"/>
    <s v="N"/>
    <s v="S"/>
    <s v="ZA"/>
    <n v="4.532"/>
    <s v="6C"/>
    <n v="9.69"/>
  </r>
  <r>
    <x v="3"/>
    <s v="2"/>
    <d v="2026-05-20T00:00:00"/>
    <s v="73773"/>
    <s v="21320"/>
    <s v="DE"/>
    <s v="FR"/>
    <s v="111658"/>
    <s v="111658"/>
    <s v="999999"/>
    <s v="XT414400052TS"/>
    <s v="N"/>
    <s v="Transport"/>
    <s v="N"/>
    <s v="S"/>
    <s v="ZA"/>
    <n v="4.8940000000000001"/>
    <s v="6C"/>
    <n v="9.69"/>
  </r>
  <r>
    <x v="3"/>
    <s v="2"/>
    <d v="2026-05-20T00:00:00"/>
    <s v="80995"/>
    <s v="21320"/>
    <s v="DE"/>
    <s v="FR"/>
    <s v="113361"/>
    <s v="113361"/>
    <s v="999999"/>
    <s v="XT414400110TS"/>
    <s v="N"/>
    <s v="Transport"/>
    <s v="N"/>
    <s v="S"/>
    <s v="ZA"/>
    <n v="0.17"/>
    <s v="6C"/>
    <n v="5.33"/>
  </r>
  <r>
    <x v="3"/>
    <s v="2"/>
    <d v="2026-05-20T00:00:00"/>
    <s v="81371"/>
    <s v="21320"/>
    <s v="DE"/>
    <s v="FR"/>
    <s v="112079"/>
    <s v="112079"/>
    <s v="999999"/>
    <s v="XT414400980TS"/>
    <s v="N"/>
    <s v="Transport"/>
    <s v="N"/>
    <s v="S"/>
    <s v="ZA"/>
    <n v="0.624"/>
    <s v="6C"/>
    <n v="5.55"/>
  </r>
  <r>
    <x v="3"/>
    <s v="2"/>
    <d v="2026-05-20T00:00:00"/>
    <s v="4840"/>
    <s v="21320"/>
    <s v="BE"/>
    <s v="FR"/>
    <s v="113240"/>
    <s v="113240"/>
    <s v="999999"/>
    <s v="XT414401035TS"/>
    <s v="N"/>
    <s v="Transport"/>
    <s v="N"/>
    <s v="S"/>
    <s v="ZA"/>
    <n v="0.1"/>
    <s v="6C"/>
    <n v="4.84"/>
  </r>
  <r>
    <x v="3"/>
    <s v="2"/>
    <d v="2026-05-20T00:00:00"/>
    <s v="30163"/>
    <s v="21320"/>
    <s v="DE"/>
    <s v="FR"/>
    <s v="113396"/>
    <s v="113396"/>
    <s v="999999"/>
    <s v="XT414401628TS"/>
    <s v="N"/>
    <s v="Transport"/>
    <s v="N"/>
    <s v="S"/>
    <s v="ZA"/>
    <n v="1.1160000000000001"/>
    <s v="6C"/>
    <n v="5.88"/>
  </r>
  <r>
    <x v="3"/>
    <s v="2"/>
    <d v="2026-05-20T00:00:00"/>
    <s v="86159"/>
    <s v="21320"/>
    <s v="DE"/>
    <s v="FR"/>
    <s v="113507"/>
    <s v="113507"/>
    <s v="999999"/>
    <s v="XT414402623TS"/>
    <s v="N"/>
    <s v="Transport"/>
    <s v="N"/>
    <s v="S"/>
    <s v="ZA"/>
    <n v="0.55900000000000005"/>
    <s v="6C"/>
    <n v="5.55"/>
  </r>
  <r>
    <x v="3"/>
    <s v="2"/>
    <d v="2026-05-20T00:00:00"/>
    <s v="3037 GA"/>
    <s v="21320"/>
    <s v="NL"/>
    <s v="FR"/>
    <s v="111816"/>
    <s v="111816"/>
    <s v="999999"/>
    <s v="XT414404916TS"/>
    <s v="N"/>
    <s v="Transport"/>
    <s v="N"/>
    <s v="S"/>
    <s v="ZA"/>
    <n v="4.57"/>
    <s v="6C"/>
    <n v="9.69"/>
  </r>
  <r>
    <x v="3"/>
    <s v="2"/>
    <d v="2026-05-20T00:00:00"/>
    <s v="27749"/>
    <s v="21320"/>
    <s v="DE"/>
    <s v="FR"/>
    <s v="112314"/>
    <s v="112314"/>
    <s v="999999"/>
    <s v="XT414405046TS"/>
    <s v="N"/>
    <s v="Transport"/>
    <s v="N"/>
    <s v="S"/>
    <s v="ZA"/>
    <n v="4.6779999999999999"/>
    <s v="6C"/>
    <n v="9.69"/>
  </r>
  <r>
    <x v="3"/>
    <s v="2"/>
    <d v="2026-05-20T00:00:00"/>
    <s v="46242"/>
    <s v="21320"/>
    <s v="DE"/>
    <s v="FR"/>
    <s v="112597"/>
    <s v="112597"/>
    <s v="999999"/>
    <s v="XT414405050TS"/>
    <s v="N"/>
    <s v="Transport"/>
    <s v="N"/>
    <s v="S"/>
    <s v="ZA"/>
    <n v="0.06"/>
    <s v="6C"/>
    <n v="5.33"/>
  </r>
  <r>
    <x v="3"/>
    <s v="2"/>
    <d v="2026-05-20T00:00:00"/>
    <s v="36286"/>
    <s v="21320"/>
    <s v="DE"/>
    <s v="FR"/>
    <s v="113586"/>
    <s v="113586"/>
    <s v="999999"/>
    <s v="XT414405063TS"/>
    <s v="N"/>
    <s v="Transport"/>
    <s v="N"/>
    <s v="S"/>
    <s v="ZA"/>
    <n v="5.8479999999999999"/>
    <s v="6C"/>
    <n v="10.35"/>
  </r>
  <r>
    <x v="3"/>
    <s v="2"/>
    <d v="2026-05-20T00:00:00"/>
    <s v="71229"/>
    <s v="21320"/>
    <s v="DE"/>
    <s v="FR"/>
    <s v="111709"/>
    <s v="111709"/>
    <s v="999999"/>
    <s v="XT414405182TS"/>
    <s v="N"/>
    <s v="Transport"/>
    <s v="N"/>
    <s v="S"/>
    <s v="ZA"/>
    <n v="4.266"/>
    <s v="6C"/>
    <n v="9.69"/>
  </r>
  <r>
    <x v="3"/>
    <s v="2"/>
    <d v="2026-05-20T00:00:00"/>
    <s v="22143"/>
    <s v="21320"/>
    <s v="DE"/>
    <s v="FR"/>
    <s v="108139"/>
    <s v="108139"/>
    <s v="999999"/>
    <s v="XT414405960TS"/>
    <s v="N"/>
    <s v="Transport"/>
    <s v="N"/>
    <s v="S"/>
    <s v="ZA"/>
    <n v="0.22"/>
    <s v="6C"/>
    <n v="5.33"/>
  </r>
  <r>
    <x v="3"/>
    <s v="2"/>
    <d v="2026-05-20T00:00:00"/>
    <s v="22143"/>
    <s v="21320"/>
    <s v="DE"/>
    <s v="FR"/>
    <s v="107744"/>
    <s v="107744"/>
    <s v="999999"/>
    <s v="XT414406055TS"/>
    <s v="N"/>
    <s v="Transport"/>
    <s v="N"/>
    <s v="S"/>
    <s v="ZA"/>
    <n v="0.6"/>
    <s v="6C"/>
    <n v="5.55"/>
  </r>
  <r>
    <x v="3"/>
    <s v="2"/>
    <d v="2026-05-20T00:00:00"/>
    <s v="50733"/>
    <s v="21320"/>
    <s v="DE"/>
    <s v="FR"/>
    <s v="112958"/>
    <s v="112958"/>
    <s v="999999"/>
    <s v="XT414406483TS"/>
    <s v="N"/>
    <s v="Transport"/>
    <s v="N"/>
    <s v="S"/>
    <s v="ZA"/>
    <n v="0.17"/>
    <s v="6C"/>
    <n v="5.33"/>
  </r>
  <r>
    <x v="3"/>
    <s v="2"/>
    <d v="2026-05-20T00:00:00"/>
    <s v="41515"/>
    <s v="21320"/>
    <s v="DE"/>
    <s v="FR"/>
    <s v="112624"/>
    <s v="112624"/>
    <s v="999999"/>
    <s v="XT414406965TS"/>
    <s v="N"/>
    <s v="Transport"/>
    <s v="N"/>
    <s v="S"/>
    <s v="ZA"/>
    <n v="4.3650000000000002"/>
    <s v="6C"/>
    <n v="9.69"/>
  </r>
  <r>
    <x v="3"/>
    <s v="2"/>
    <d v="2026-05-20T00:00:00"/>
    <s v="82178"/>
    <s v="21320"/>
    <s v="DE"/>
    <s v="FR"/>
    <s v="113663"/>
    <s v="113663"/>
    <s v="999999"/>
    <s v="XT414407356TS"/>
    <s v="N"/>
    <s v="Transport"/>
    <s v="N"/>
    <s v="S"/>
    <s v="ZA"/>
    <n v="4.7430000000000003"/>
    <s v="6C"/>
    <n v="9.69"/>
  </r>
  <r>
    <x v="3"/>
    <s v="2"/>
    <d v="2026-05-20T00:00:00"/>
    <s v="82547"/>
    <s v="21320"/>
    <s v="DE"/>
    <s v="FR"/>
    <s v="113171"/>
    <s v="113171"/>
    <s v="999999"/>
    <s v="XT414407461TS"/>
    <s v="N"/>
    <s v="Transport"/>
    <s v="N"/>
    <s v="S"/>
    <s v="ZA"/>
    <n v="4.532"/>
    <s v="6C"/>
    <n v="9.69"/>
  </r>
  <r>
    <x v="3"/>
    <s v="2"/>
    <d v="2026-05-20T00:00:00"/>
    <s v="2184"/>
    <s v="21320"/>
    <s v="AT"/>
    <s v="FR"/>
    <s v="113155"/>
    <s v="113155"/>
    <s v="999999"/>
    <s v="XT414407648TS"/>
    <s v="N"/>
    <s v="Transport"/>
    <s v="N"/>
    <s v="S"/>
    <s v="ZA"/>
    <n v="7.0000000000000007E-2"/>
    <s v="6C"/>
    <n v="9.4700000000000006"/>
  </r>
  <r>
    <x v="3"/>
    <s v="2"/>
    <d v="2026-05-20T00:00:00"/>
    <s v="06366"/>
    <s v="21320"/>
    <s v="DE"/>
    <s v="FR"/>
    <s v="111360"/>
    <s v="111360"/>
    <s v="999999"/>
    <s v="XT414408731TS"/>
    <s v="N"/>
    <s v="Transport"/>
    <s v="N"/>
    <s v="S"/>
    <s v="ZA"/>
    <n v="0.13"/>
    <s v="6C"/>
    <n v="5.33"/>
  </r>
  <r>
    <x v="3"/>
    <s v="2"/>
    <d v="2026-05-20T00:00:00"/>
    <s v="53117"/>
    <s v="21320"/>
    <s v="DE"/>
    <s v="FR"/>
    <s v="113444"/>
    <s v="113444"/>
    <s v="999999"/>
    <s v="XT414409431TS"/>
    <s v="N"/>
    <s v="Transport"/>
    <s v="N"/>
    <s v="S"/>
    <s v="ZA"/>
    <n v="0.33600000000000002"/>
    <s v="6C"/>
    <n v="5.33"/>
  </r>
  <r>
    <x v="3"/>
    <s v="2"/>
    <d v="2026-05-20T00:00:00"/>
    <s v="6071"/>
    <s v="21320"/>
    <s v="AT"/>
    <s v="FR"/>
    <s v="113278"/>
    <s v="113278"/>
    <s v="999999"/>
    <s v="XT414409445TS"/>
    <s v="N"/>
    <s v="Transport"/>
    <s v="N"/>
    <s v="S"/>
    <s v="ZA"/>
    <n v="5.984"/>
    <s v="6C"/>
    <n v="14.49"/>
  </r>
  <r>
    <x v="3"/>
    <s v="2"/>
    <d v="2026-05-20T00:00:00"/>
    <s v="831 39"/>
    <s v="21320"/>
    <s v="SE"/>
    <s v="FR"/>
    <s v="112490"/>
    <s v="112490"/>
    <s v="999999"/>
    <s v="XT414411934TS"/>
    <s v="N"/>
    <s v="Transport"/>
    <s v="N"/>
    <s v="S"/>
    <s v="ZA"/>
    <n v="4.6779999999999999"/>
    <s v="6C"/>
    <n v="14.68"/>
  </r>
  <r>
    <x v="3"/>
    <s v="2"/>
    <d v="2026-05-20T00:00:00"/>
    <s v="41004"/>
    <s v="21320"/>
    <s v="ES"/>
    <s v="FR"/>
    <s v="110072"/>
    <s v="110072"/>
    <s v="999999"/>
    <s v="XT414412016TS"/>
    <s v="N"/>
    <s v="Transport"/>
    <s v="N"/>
    <s v="S"/>
    <s v="ZA"/>
    <n v="0.21"/>
    <s v="6C"/>
    <n v="6.4"/>
  </r>
  <r>
    <x v="3"/>
    <s v="2"/>
    <d v="2026-05-21T00:00:00"/>
    <s v="2960"/>
    <s v="21320"/>
    <s v="DK"/>
    <s v="FR"/>
    <s v="112929"/>
    <s v="112929"/>
    <s v="999999"/>
    <s v="XT414415065TS"/>
    <s v="N"/>
    <s v="Transport"/>
    <s v="N"/>
    <s v="S"/>
    <s v="ZA"/>
    <n v="7.0309999999999997"/>
    <s v="6C"/>
    <n v="15.81"/>
  </r>
  <r>
    <x v="3"/>
    <s v="2"/>
    <d v="2026-05-21T00:00:00"/>
    <s v="70565"/>
    <s v="21320"/>
    <s v="DE"/>
    <s v="FR"/>
    <s v="112864"/>
    <s v="112864"/>
    <s v="999999"/>
    <s v="XT414418209TS"/>
    <s v="N"/>
    <s v="Transport"/>
    <s v="N"/>
    <s v="S"/>
    <s v="ZA"/>
    <n v="5.7729999999999997"/>
    <s v="6C"/>
    <n v="10.35"/>
  </r>
  <r>
    <x v="3"/>
    <s v="2"/>
    <d v="2026-05-21T00:00:00"/>
    <s v="82515"/>
    <s v="21320"/>
    <s v="DE"/>
    <s v="FR"/>
    <s v="112451"/>
    <s v="112451"/>
    <s v="999999"/>
    <s v="XT414418566TS"/>
    <s v="N"/>
    <s v="Transport"/>
    <s v="N"/>
    <s v="S"/>
    <s v="ZA"/>
    <n v="6.48"/>
    <s v="6C"/>
    <n v="11.01"/>
  </r>
  <r>
    <x v="3"/>
    <s v="2"/>
    <d v="2026-05-21T00:00:00"/>
    <s v="81925"/>
    <s v="21320"/>
    <s v="DE"/>
    <s v="FR"/>
    <s v="112420"/>
    <s v="112420"/>
    <s v="999999"/>
    <s v="XT414418858TS"/>
    <s v="N"/>
    <s v="Transport"/>
    <s v="N"/>
    <s v="S"/>
    <s v="ZA"/>
    <n v="4.6379999999999999"/>
    <s v="6C"/>
    <n v="9.69"/>
  </r>
  <r>
    <x v="3"/>
    <s v="2"/>
    <d v="2026-05-21T00:00:00"/>
    <s v="04159"/>
    <s v="21320"/>
    <s v="DE"/>
    <s v="FR"/>
    <s v="113158"/>
    <s v="113158"/>
    <s v="999999"/>
    <s v="XT414420026TS"/>
    <s v="N"/>
    <s v="Transport"/>
    <s v="N"/>
    <s v="S"/>
    <s v="ZA"/>
    <n v="4.6779999999999999"/>
    <s v="6C"/>
    <n v="9.69"/>
  </r>
  <r>
    <x v="3"/>
    <s v="2"/>
    <d v="2026-05-21T00:00:00"/>
    <s v="63110"/>
    <s v="21320"/>
    <s v="DE"/>
    <s v="FR"/>
    <s v="113467"/>
    <s v="113467"/>
    <s v="999999"/>
    <s v="XT414424822TS"/>
    <s v="N"/>
    <s v="Transport"/>
    <s v="N"/>
    <s v="S"/>
    <s v="ZA"/>
    <n v="0.35"/>
    <s v="6C"/>
    <n v="5.33"/>
  </r>
  <r>
    <x v="3"/>
    <s v="2"/>
    <d v="2026-05-21T00:00:00"/>
    <s v="22453"/>
    <s v="21320"/>
    <s v="DE"/>
    <s v="FR"/>
    <s v="113723"/>
    <s v="113723"/>
    <s v="999999"/>
    <s v="XT414425350TS"/>
    <s v="N"/>
    <s v="Transport"/>
    <s v="N"/>
    <s v="S"/>
    <s v="ZA"/>
    <n v="4.7430000000000003"/>
    <s v="6C"/>
    <n v="9.69"/>
  </r>
  <r>
    <x v="3"/>
    <s v="2"/>
    <d v="2026-05-21T00:00:00"/>
    <s v="74238"/>
    <s v="21320"/>
    <s v="DE"/>
    <s v="FR"/>
    <s v="112665"/>
    <s v="112665"/>
    <s v="999999"/>
    <s v="XT414425377TS"/>
    <s v="N"/>
    <s v="Transport"/>
    <s v="N"/>
    <s v="S"/>
    <s v="ZA"/>
    <n v="1.4"/>
    <s v="6C"/>
    <n v="5.88"/>
  </r>
  <r>
    <x v="3"/>
    <s v="2"/>
    <d v="2026-05-21T00:00:00"/>
    <s v="06749"/>
    <s v="21320"/>
    <s v="DE"/>
    <s v="FR"/>
    <s v="113270"/>
    <s v="113270"/>
    <s v="999999"/>
    <s v="XT414425417TS"/>
    <s v="N"/>
    <s v="Transport"/>
    <s v="N"/>
    <s v="S"/>
    <s v="ZA"/>
    <n v="4.5060000000000002"/>
    <s v="6C"/>
    <n v="9.69"/>
  </r>
  <r>
    <x v="3"/>
    <s v="2"/>
    <d v="2026-05-21T00:00:00"/>
    <s v="06886"/>
    <s v="21320"/>
    <s v="DE"/>
    <s v="FR"/>
    <s v="112580"/>
    <s v="112580"/>
    <s v="999999"/>
    <s v="XT414425902TS"/>
    <s v="N"/>
    <s v="Transport"/>
    <s v="N"/>
    <s v="S"/>
    <s v="ZA"/>
    <n v="1.24"/>
    <s v="6C"/>
    <n v="5.88"/>
  </r>
  <r>
    <x v="3"/>
    <s v="2"/>
    <d v="2026-05-21T00:00:00"/>
    <s v="55128"/>
    <s v="21320"/>
    <s v="DE"/>
    <s v="FR"/>
    <s v="111852"/>
    <s v="111852"/>
    <s v="999999"/>
    <s v="XT414427333TS"/>
    <s v="N"/>
    <s v="Transport"/>
    <s v="N"/>
    <s v="S"/>
    <s v="ZA"/>
    <n v="0.22"/>
    <s v="6C"/>
    <n v="5.33"/>
  </r>
  <r>
    <x v="3"/>
    <s v="2"/>
    <d v="2026-05-21T00:00:00"/>
    <s v="9718 JZ"/>
    <s v="21320"/>
    <s v="NL"/>
    <s v="FR"/>
    <s v="110933"/>
    <s v="110933"/>
    <s v="999999"/>
    <s v="XT414427625TS"/>
    <s v="N"/>
    <s v="Transport"/>
    <s v="N"/>
    <s v="S"/>
    <s v="ZA"/>
    <n v="0.13"/>
    <s v="6C"/>
    <n v="5.33"/>
  </r>
  <r>
    <x v="3"/>
    <s v="2"/>
    <d v="2026-05-21T00:00:00"/>
    <s v="2678 VM"/>
    <s v="21320"/>
    <s v="NL"/>
    <s v="FR"/>
    <s v="111493"/>
    <s v="111493"/>
    <s v="999999"/>
    <s v="XT414427863TS"/>
    <s v="N"/>
    <s v="Transport"/>
    <s v="N"/>
    <s v="S"/>
    <s v="ZA"/>
    <n v="5.2670000000000003"/>
    <s v="6C"/>
    <n v="10.35"/>
  </r>
  <r>
    <x v="3"/>
    <s v="2"/>
    <d v="2026-05-21T00:00:00"/>
    <s v="2678 VM"/>
    <s v="21320"/>
    <s v="NL"/>
    <s v="FR"/>
    <s v="111493"/>
    <s v="111493"/>
    <s v="999999"/>
    <s v="XT414427863TS"/>
    <s v="N"/>
    <s v="Supplement Manutention"/>
    <s v="N"/>
    <m/>
    <s v="ZA"/>
    <n v="0"/>
    <s v="6C"/>
    <n v="20"/>
  </r>
  <r>
    <x v="3"/>
    <s v="2"/>
    <d v="2026-05-21T00:00:00"/>
    <s v="23566"/>
    <s v="21320"/>
    <s v="DE"/>
    <s v="FR"/>
    <s v="112591"/>
    <s v="112591"/>
    <s v="999999"/>
    <s v="XT414429144TS"/>
    <s v="N"/>
    <s v="Transport"/>
    <s v="N"/>
    <s v="S"/>
    <s v="ZA"/>
    <n v="0.1"/>
    <s v="6C"/>
    <n v="5.33"/>
  </r>
  <r>
    <x v="3"/>
    <s v="2"/>
    <d v="2026-05-21T00:00:00"/>
    <s v="07400"/>
    <s v="21320"/>
    <s v="ES"/>
    <s v="FR"/>
    <s v="102274"/>
    <s v="102274"/>
    <s v="999999"/>
    <s v="XT414432126TS"/>
    <s v="N"/>
    <s v="Transport"/>
    <s v="N"/>
    <s v="S"/>
    <s v="ZA"/>
    <n v="4.4029999999999996"/>
    <s v="6C"/>
    <n v="10.76"/>
  </r>
  <r>
    <x v="3"/>
    <s v="2"/>
    <d v="2026-05-21T00:00:00"/>
    <s v="66121"/>
    <s v="21320"/>
    <s v="DE"/>
    <s v="FR"/>
    <s v="114024"/>
    <s v="114024"/>
    <s v="999999"/>
    <s v="XT414432165TS"/>
    <s v="N"/>
    <s v="Transport"/>
    <s v="N"/>
    <s v="S"/>
    <s v="ZA"/>
    <n v="0.27600000000000002"/>
    <s v="6C"/>
    <n v="5.33"/>
  </r>
  <r>
    <x v="3"/>
    <s v="2"/>
    <d v="2026-05-21T00:00:00"/>
    <s v="2514"/>
    <s v="21320"/>
    <s v="AT"/>
    <s v="FR"/>
    <s v="113081"/>
    <s v="113081"/>
    <s v="999999"/>
    <s v="XT414432320TS"/>
    <s v="N"/>
    <s v="Transport"/>
    <s v="N"/>
    <s v="S"/>
    <s v="ZA"/>
    <n v="4.532"/>
    <s v="6C"/>
    <n v="13.83"/>
  </r>
  <r>
    <x v="3"/>
    <s v="2"/>
    <d v="2026-05-21T00:00:00"/>
    <s v="10825"/>
    <s v="21320"/>
    <s v="DE"/>
    <s v="FR"/>
    <s v="113503"/>
    <s v="113503"/>
    <s v="999999"/>
    <s v="XT414434379TS"/>
    <s v="N"/>
    <s v="Transport"/>
    <s v="N"/>
    <s v="S"/>
    <s v="ZA"/>
    <n v="2.9569999999999999"/>
    <s v="6C"/>
    <n v="8.3699999999999992"/>
  </r>
  <r>
    <x v="3"/>
    <s v="2"/>
    <d v="2026-05-21T00:00:00"/>
    <s v="22527"/>
    <s v="21320"/>
    <s v="DE"/>
    <s v="FR"/>
    <s v="112155"/>
    <s v="112155"/>
    <s v="999999"/>
    <s v="XT414434762TS"/>
    <s v="N"/>
    <s v="Transport"/>
    <s v="N"/>
    <s v="S"/>
    <s v="ZA"/>
    <n v="0.06"/>
    <s v="6C"/>
    <n v="5.33"/>
  </r>
  <r>
    <x v="3"/>
    <s v="2"/>
    <d v="2026-05-21T00:00:00"/>
    <s v="88094"/>
    <s v="21320"/>
    <s v="DE"/>
    <s v="FR"/>
    <s v="114030"/>
    <s v="114030"/>
    <s v="999999"/>
    <s v="XT414436508TS"/>
    <s v="N"/>
    <s v="Transport"/>
    <s v="N"/>
    <s v="S"/>
    <s v="ZA"/>
    <n v="1.55"/>
    <s v="6C"/>
    <n v="5.88"/>
  </r>
  <r>
    <x v="3"/>
    <s v="2"/>
    <d v="2026-05-21T00:00:00"/>
    <s v="68526"/>
    <s v="21320"/>
    <s v="DE"/>
    <s v="FR"/>
    <s v="112573"/>
    <s v="112573"/>
    <s v="999999"/>
    <s v="XT414438279TS"/>
    <s v="N"/>
    <s v="Transport"/>
    <s v="N"/>
    <s v="S"/>
    <s v="ZA"/>
    <n v="0.28999999999999998"/>
    <s v="6C"/>
    <n v="5.33"/>
  </r>
  <r>
    <x v="3"/>
    <s v="2"/>
    <d v="2026-05-21T00:00:00"/>
    <s v="22926"/>
    <s v="21320"/>
    <s v="DE"/>
    <s v="FR"/>
    <s v="114036"/>
    <s v="114036"/>
    <s v="999999"/>
    <s v="XT414438645TS"/>
    <s v="N"/>
    <s v="Transport"/>
    <s v="N"/>
    <s v="S"/>
    <s v="ZA"/>
    <n v="4.6379999999999999"/>
    <s v="6C"/>
    <n v="9.69"/>
  </r>
  <r>
    <x v="3"/>
    <s v="2"/>
    <d v="2026-05-21T00:00:00"/>
    <s v="2670"/>
    <s v="21320"/>
    <s v="DK"/>
    <s v="FR"/>
    <s v="111077"/>
    <s v="111077"/>
    <s v="999999"/>
    <s v="XT414439098TS"/>
    <s v="N"/>
    <s v="Transport"/>
    <s v="N"/>
    <s v="S"/>
    <s v="ZA"/>
    <n v="0.23"/>
    <s v="6C"/>
    <n v="9.4700000000000006"/>
  </r>
  <r>
    <x v="3"/>
    <s v="2"/>
    <d v="2026-05-21T00:00:00"/>
    <s v="2670"/>
    <s v="21320"/>
    <s v="DK"/>
    <s v="FR"/>
    <s v="113247"/>
    <s v="113247"/>
    <s v="999999"/>
    <s v="XT414439402TS"/>
    <s v="N"/>
    <s v="Transport"/>
    <s v="N"/>
    <s v="S"/>
    <s v="ZA"/>
    <n v="6.1340000000000003"/>
    <s v="6C"/>
    <n v="15.15"/>
  </r>
  <r>
    <x v="3"/>
    <s v="2"/>
    <d v="2026-05-21T00:00:00"/>
    <s v="2610"/>
    <s v="21320"/>
    <s v="DK"/>
    <s v="FR"/>
    <s v="110366"/>
    <s v="110366"/>
    <s v="999999"/>
    <s v="XT414440768TS"/>
    <s v="N"/>
    <s v="Transport"/>
    <s v="N"/>
    <s v="S"/>
    <s v="ZA"/>
    <n v="2.0910000000000002"/>
    <s v="6C"/>
    <n v="12.51"/>
  </r>
  <r>
    <x v="3"/>
    <s v="2"/>
    <d v="2026-05-21T00:00:00"/>
    <s v="76829"/>
    <s v="21320"/>
    <s v="DE"/>
    <s v="FR"/>
    <s v="114028"/>
    <s v="114028"/>
    <s v="999999"/>
    <s v="XT414440860TS"/>
    <s v="N"/>
    <s v="Transport"/>
    <s v="N"/>
    <s v="S"/>
    <s v="ZA"/>
    <n v="4.3650000000000002"/>
    <s v="6C"/>
    <n v="9.69"/>
  </r>
  <r>
    <x v="3"/>
    <s v="2"/>
    <d v="2026-05-21T00:00:00"/>
    <s v="95234"/>
    <s v="21320"/>
    <s v="DE"/>
    <s v="FR"/>
    <s v="114166"/>
    <s v="114166"/>
    <s v="999999"/>
    <s v="XT414442579TS"/>
    <s v="N"/>
    <s v="Transport"/>
    <s v="N"/>
    <s v="S"/>
    <s v="ZA"/>
    <n v="5.5439999999999996"/>
    <s v="6C"/>
    <n v="10.35"/>
  </r>
  <r>
    <x v="3"/>
    <s v="2"/>
    <d v="2026-05-21T00:00:00"/>
    <s v="95234"/>
    <s v="21320"/>
    <s v="DE"/>
    <s v="FR"/>
    <s v="114166"/>
    <s v="114166"/>
    <s v="999999"/>
    <s v="XT414442579TS"/>
    <s v="N"/>
    <s v="Supplement Etiquette Non Conforme"/>
    <s v="N"/>
    <m/>
    <s v="ZA"/>
    <n v="0"/>
    <s v="6C"/>
    <n v="2"/>
  </r>
  <r>
    <x v="3"/>
    <s v="2"/>
    <d v="2026-05-21T00:00:00"/>
    <s v="91080"/>
    <s v="21320"/>
    <s v="DE"/>
    <s v="FR"/>
    <s v="111320"/>
    <s v="111320"/>
    <s v="999999"/>
    <s v="XT414442843TS"/>
    <s v="N"/>
    <s v="Transport"/>
    <s v="N"/>
    <s v="S"/>
    <s v="ZA"/>
    <n v="0.04"/>
    <s v="6C"/>
    <n v="5.33"/>
  </r>
  <r>
    <x v="3"/>
    <s v="2"/>
    <d v="2026-05-21T00:00:00"/>
    <s v="38442"/>
    <s v="21320"/>
    <s v="DE"/>
    <s v="FR"/>
    <s v="113392"/>
    <s v="113392"/>
    <s v="999999"/>
    <s v="XT414443013TS"/>
    <s v="N"/>
    <s v="Transport"/>
    <s v="N"/>
    <s v="S"/>
    <s v="ZA"/>
    <n v="0.17"/>
    <s v="6C"/>
    <n v="5.33"/>
  </r>
  <r>
    <x v="3"/>
    <s v="2"/>
    <d v="2026-05-21T00:00:00"/>
    <s v="01129"/>
    <s v="21320"/>
    <s v="DE"/>
    <s v="FR"/>
    <s v="113007"/>
    <s v="113007"/>
    <s v="999999"/>
    <s v="XT414443061TS"/>
    <s v="N"/>
    <s v="Transport"/>
    <s v="N"/>
    <s v="S"/>
    <s v="ZA"/>
    <n v="4.3650000000000002"/>
    <s v="6C"/>
    <n v="9.69"/>
  </r>
  <r>
    <x v="3"/>
    <s v="2"/>
    <d v="2026-05-21T00:00:00"/>
    <s v="382 96"/>
    <s v="21320"/>
    <s v="SE"/>
    <s v="FR"/>
    <s v="110853"/>
    <s v="110853"/>
    <s v="999999"/>
    <s v="XT414443185TS"/>
    <s v="N"/>
    <s v="Transport"/>
    <s v="N"/>
    <s v="S"/>
    <s v="ZA"/>
    <n v="4.532"/>
    <s v="6C"/>
    <n v="14.68"/>
  </r>
  <r>
    <x v="3"/>
    <s v="2"/>
    <d v="2026-05-21T00:00:00"/>
    <s v="06114"/>
    <s v="21320"/>
    <s v="DE"/>
    <s v="FR"/>
    <s v="113108"/>
    <s v="113108"/>
    <s v="999999"/>
    <s v="XT414444654TS"/>
    <s v="N"/>
    <s v="Transport"/>
    <s v="N"/>
    <s v="S"/>
    <s v="ZA"/>
    <n v="3.827"/>
    <s v="6C"/>
    <n v="9.0299999999999994"/>
  </r>
  <r>
    <x v="3"/>
    <s v="2"/>
    <d v="2026-05-21T00:00:00"/>
    <s v="79618"/>
    <s v="21320"/>
    <s v="DE"/>
    <s v="FR"/>
    <s v="110587"/>
    <s v="110587"/>
    <s v="999999"/>
    <s v="XT414444711TS"/>
    <s v="N"/>
    <s v="Transport"/>
    <s v="N"/>
    <s v="S"/>
    <s v="ZA"/>
    <n v="9.6620000000000008"/>
    <s v="6C"/>
    <n v="12.99"/>
  </r>
  <r>
    <x v="3"/>
    <s v="2"/>
    <d v="2026-05-22T00:00:00"/>
    <s v="81669"/>
    <s v="21320"/>
    <s v="DE"/>
    <s v="FR"/>
    <s v="113205"/>
    <s v="113205"/>
    <s v="999999"/>
    <s v="XT414448801TS"/>
    <s v="N"/>
    <s v="Transport"/>
    <s v="N"/>
    <s v="S"/>
    <s v="ZA"/>
    <n v="4.6379999999999999"/>
    <s v="6C"/>
    <n v="9.69"/>
  </r>
  <r>
    <x v="3"/>
    <s v="2"/>
    <d v="2026-05-22T00:00:00"/>
    <s v="90766"/>
    <s v="21320"/>
    <s v="DE"/>
    <s v="FR"/>
    <s v="108841"/>
    <s v="108841"/>
    <s v="999999"/>
    <s v="XT414449149TS"/>
    <s v="N"/>
    <s v="Transport"/>
    <s v="N"/>
    <s v="S"/>
    <s v="ZA"/>
    <n v="4.3650000000000002"/>
    <s v="6C"/>
    <n v="9.69"/>
  </r>
  <r>
    <x v="3"/>
    <s v="2"/>
    <d v="2026-05-22T00:00:00"/>
    <s v="5300"/>
    <s v="21320"/>
    <s v="AT"/>
    <s v="FR"/>
    <s v="110448"/>
    <s v="110448"/>
    <s v="999999"/>
    <s v="XT414449988TS"/>
    <s v="N"/>
    <s v="Transport"/>
    <s v="N"/>
    <s v="S"/>
    <s v="ZA"/>
    <n v="4.57"/>
    <s v="6C"/>
    <n v="13.83"/>
  </r>
  <r>
    <x v="3"/>
    <s v="2"/>
    <d v="2026-05-22T00:00:00"/>
    <s v="15907"/>
    <s v="21320"/>
    <s v="DE"/>
    <s v="FR"/>
    <s v="111186"/>
    <s v="111186"/>
    <s v="999999"/>
    <s v="XT414450093TS"/>
    <s v="N"/>
    <s v="Transport"/>
    <s v="N"/>
    <s v="S"/>
    <s v="ZA"/>
    <n v="7.8339999999999996"/>
    <s v="6C"/>
    <n v="11.67"/>
  </r>
  <r>
    <x v="3"/>
    <s v="2"/>
    <d v="2026-05-22T00:00:00"/>
    <s v="41169"/>
    <s v="21320"/>
    <s v="DE"/>
    <s v="FR"/>
    <s v="113125"/>
    <s v="113125"/>
    <s v="999999"/>
    <s v="XT414451690TS"/>
    <s v="N"/>
    <s v="Transport"/>
    <s v="N"/>
    <s v="S"/>
    <s v="ZA"/>
    <n v="1.044"/>
    <s v="6C"/>
    <n v="5.88"/>
  </r>
  <r>
    <x v="3"/>
    <s v="2"/>
    <d v="2026-05-22T00:00:00"/>
    <s v="96167"/>
    <s v="21320"/>
    <s v="DE"/>
    <s v="FR"/>
    <s v="113698"/>
    <s v="113698"/>
    <s v="999999"/>
    <s v="XT414451916TS"/>
    <s v="N"/>
    <s v="Transport"/>
    <s v="N"/>
    <s v="S"/>
    <s v="ZA"/>
    <n v="0.93600000000000005"/>
    <s v="6C"/>
    <n v="5.55"/>
  </r>
  <r>
    <x v="3"/>
    <s v="2"/>
    <d v="2026-05-22T00:00:00"/>
    <s v="48147"/>
    <s v="21320"/>
    <s v="DE"/>
    <s v="FR"/>
    <s v="111892"/>
    <s v="111892"/>
    <s v="999999"/>
    <s v="XT414457817TS"/>
    <s v="N"/>
    <s v="Transport"/>
    <s v="N"/>
    <s v="S"/>
    <s v="ZA"/>
    <n v="4.532"/>
    <s v="6C"/>
    <n v="9.69"/>
  </r>
  <r>
    <x v="3"/>
    <s v="2"/>
    <d v="2026-05-22T00:00:00"/>
    <s v="70329"/>
    <s v="21320"/>
    <s v="DE"/>
    <s v="FR"/>
    <s v="113267"/>
    <s v="113267"/>
    <s v="999999"/>
    <s v="XT414458874TS"/>
    <s v="N"/>
    <s v="Transport"/>
    <s v="N"/>
    <s v="S"/>
    <s v="ZA"/>
    <n v="4.5060000000000002"/>
    <s v="6C"/>
    <n v="9.69"/>
  </r>
  <r>
    <x v="3"/>
    <s v="2"/>
    <d v="2026-05-22T00:00:00"/>
    <s v="53757"/>
    <s v="21320"/>
    <s v="DE"/>
    <s v="FR"/>
    <s v="112458"/>
    <s v="112458"/>
    <s v="999999"/>
    <s v="XT414459129TS"/>
    <s v="N"/>
    <s v="Transport"/>
    <s v="N"/>
    <s v="S"/>
    <s v="ZA"/>
    <n v="4.5060000000000002"/>
    <s v="6C"/>
    <n v="9.69"/>
  </r>
  <r>
    <x v="3"/>
    <s v="2"/>
    <d v="2026-05-22T00:00:00"/>
    <s v="46117"/>
    <s v="21320"/>
    <s v="DE"/>
    <s v="FR"/>
    <s v="112806"/>
    <s v="112806"/>
    <s v="999999"/>
    <s v="XT414459424TS"/>
    <s v="N"/>
    <s v="Transport"/>
    <s v="N"/>
    <s v="S"/>
    <s v="ZA"/>
    <n v="5.7789999999999999"/>
    <s v="6C"/>
    <n v="10.35"/>
  </r>
  <r>
    <x v="3"/>
    <s v="2"/>
    <d v="2026-05-22T00:00:00"/>
    <s v="1230"/>
    <s v="21320"/>
    <s v="AT"/>
    <s v="FR"/>
    <s v="109571"/>
    <s v="109571"/>
    <s v="999999"/>
    <s v="XT414460056TS"/>
    <s v="N"/>
    <s v="Transport"/>
    <s v="N"/>
    <s v="S"/>
    <s v="ZA"/>
    <n v="0.54400000000000004"/>
    <s v="6C"/>
    <n v="9.69"/>
  </r>
  <r>
    <x v="3"/>
    <s v="2"/>
    <d v="2026-05-22T00:00:00"/>
    <s v="8700"/>
    <s v="21320"/>
    <s v="AT"/>
    <s v="FR"/>
    <s v="114035"/>
    <s v="114035"/>
    <s v="999999"/>
    <s v="XT414460317TS"/>
    <s v="N"/>
    <s v="Transport"/>
    <s v="N"/>
    <s v="S"/>
    <s v="ZA"/>
    <n v="6.0350000000000001"/>
    <s v="6C"/>
    <n v="15.15"/>
  </r>
  <r>
    <x v="3"/>
    <s v="2"/>
    <d v="2026-05-22T00:00:00"/>
    <s v="14800"/>
    <s v="21320"/>
    <s v="ES"/>
    <s v="FR"/>
    <s v="112755"/>
    <s v="112755"/>
    <s v="999999"/>
    <s v="XT414461480TS"/>
    <s v="N"/>
    <s v="Transport"/>
    <s v="N"/>
    <s v="S"/>
    <s v="ZA"/>
    <n v="0.21"/>
    <s v="6C"/>
    <n v="6.4"/>
  </r>
  <r>
    <x v="3"/>
    <s v="2"/>
    <d v="2026-05-22T00:00:00"/>
    <s v="85579"/>
    <s v="21320"/>
    <s v="DE"/>
    <s v="FR"/>
    <s v="106860"/>
    <s v="106860"/>
    <s v="999999"/>
    <s v="XT414462193TS"/>
    <s v="N"/>
    <s v="Transport"/>
    <s v="N"/>
    <s v="S"/>
    <s v="ZA"/>
    <n v="0.7"/>
    <s v="6C"/>
    <n v="5.55"/>
  </r>
  <r>
    <x v="3"/>
    <s v="2"/>
    <d v="2026-05-22T00:00:00"/>
    <s v="65529"/>
    <s v="21320"/>
    <s v="DE"/>
    <s v="FR"/>
    <s v="114124"/>
    <s v="114124"/>
    <s v="999999"/>
    <s v="XT414462397TS"/>
    <s v="N"/>
    <s v="Transport"/>
    <s v="N"/>
    <s v="S"/>
    <s v="ZA"/>
    <n v="0.53200000000000003"/>
    <s v="6C"/>
    <n v="5.55"/>
  </r>
  <r>
    <x v="3"/>
    <s v="2"/>
    <d v="2026-05-22T00:00:00"/>
    <s v="69250"/>
    <s v="21320"/>
    <s v="DE"/>
    <s v="FR"/>
    <s v="113186"/>
    <s v="113186"/>
    <s v="999999"/>
    <s v="XT414462525TS"/>
    <s v="N"/>
    <s v="Transport"/>
    <s v="N"/>
    <s v="S"/>
    <s v="ZA"/>
    <n v="4.5060000000000002"/>
    <s v="6C"/>
    <n v="9.69"/>
  </r>
  <r>
    <x v="3"/>
    <s v="2"/>
    <d v="2026-05-22T00:00:00"/>
    <s v="06114"/>
    <s v="21320"/>
    <s v="DE"/>
    <s v="FR"/>
    <s v="113377"/>
    <s v="113377"/>
    <s v="999999"/>
    <s v="XT414463826TS"/>
    <s v="N"/>
    <s v="Transport"/>
    <s v="N"/>
    <s v="S"/>
    <s v="ZA"/>
    <n v="0.14000000000000001"/>
    <s v="6C"/>
    <n v="5.33"/>
  </r>
  <r>
    <x v="3"/>
    <s v="2"/>
    <d v="2026-05-22T00:00:00"/>
    <s v="38124"/>
    <s v="21320"/>
    <s v="DE"/>
    <s v="FR"/>
    <s v="114178"/>
    <s v="114178"/>
    <s v="999999"/>
    <s v="XT414464375TS"/>
    <s v="N"/>
    <s v="Transport"/>
    <s v="N"/>
    <s v="S"/>
    <s v="ZA"/>
    <n v="0.28000000000000003"/>
    <s v="6C"/>
    <n v="5.33"/>
  </r>
  <r>
    <x v="3"/>
    <s v="2"/>
    <d v="2026-05-22T00:00:00"/>
    <s v="72074"/>
    <s v="21320"/>
    <s v="DE"/>
    <s v="FR"/>
    <s v="114114"/>
    <s v="114114"/>
    <s v="999999"/>
    <s v="XT414468050TS"/>
    <s v="N"/>
    <s v="Transport"/>
    <s v="N"/>
    <s v="S"/>
    <s v="ZA"/>
    <n v="4.4029999999999996"/>
    <s v="6C"/>
    <n v="9.69"/>
  </r>
  <r>
    <x v="3"/>
    <s v="2"/>
    <d v="2026-05-22T00:00:00"/>
    <s v="70599"/>
    <s v="21320"/>
    <s v="DE"/>
    <s v="FR"/>
    <s v="112175"/>
    <s v="112175"/>
    <s v="999999"/>
    <s v="XT414468488TS"/>
    <s v="N"/>
    <s v="Transport"/>
    <s v="N"/>
    <s v="S"/>
    <s v="ZA"/>
    <n v="4.532"/>
    <s v="6C"/>
    <n v="9.69"/>
  </r>
  <r>
    <x v="3"/>
    <s v="2"/>
    <d v="2026-05-22T00:00:00"/>
    <s v="21465"/>
    <s v="21320"/>
    <s v="DE"/>
    <s v="FR"/>
    <s v="113077"/>
    <s v="113077"/>
    <s v="999999"/>
    <s v="XT414469280TS"/>
    <s v="N"/>
    <s v="Transport"/>
    <s v="N"/>
    <s v="S"/>
    <s v="ZA"/>
    <n v="6.5519999999999996"/>
    <s v="6C"/>
    <n v="11.01"/>
  </r>
  <r>
    <x v="3"/>
    <s v="2"/>
    <d v="2026-05-22T00:00:00"/>
    <s v="8061"/>
    <s v="21320"/>
    <s v="AT"/>
    <s v="FR"/>
    <s v="113017"/>
    <s v="113017"/>
    <s v="999999"/>
    <s v="XT414469965TS"/>
    <s v="N"/>
    <s v="Transport"/>
    <s v="N"/>
    <s v="S"/>
    <s v="ZA"/>
    <n v="4.532"/>
    <s v="6C"/>
    <n v="13.83"/>
  </r>
  <r>
    <x v="3"/>
    <s v="2"/>
    <d v="2026-05-22T00:00:00"/>
    <s v="71364"/>
    <s v="21320"/>
    <s v="DE"/>
    <s v="FR"/>
    <s v="112264"/>
    <s v="112264"/>
    <s v="999999"/>
    <s v="XT414472023TS"/>
    <s v="N"/>
    <s v="Transport"/>
    <s v="N"/>
    <s v="S"/>
    <s v="ZA"/>
    <n v="5.9039999999999999"/>
    <s v="6C"/>
    <n v="10.35"/>
  </r>
  <r>
    <x v="3"/>
    <s v="2"/>
    <d v="2026-05-22T00:00:00"/>
    <s v="40489"/>
    <s v="21320"/>
    <s v="DE"/>
    <s v="FR"/>
    <s v="113154"/>
    <s v="113154"/>
    <s v="999999"/>
    <s v="XT414473465TS"/>
    <s v="N"/>
    <s v="Transport"/>
    <s v="N"/>
    <s v="S"/>
    <s v="ZA"/>
    <n v="0.24"/>
    <s v="6C"/>
    <n v="5.33"/>
  </r>
  <r>
    <x v="3"/>
    <s v="2"/>
    <d v="2026-05-22T00:00:00"/>
    <s v="9781 XT"/>
    <s v="21320"/>
    <s v="NL"/>
    <s v="FR"/>
    <s v="114043"/>
    <s v="114043"/>
    <s v="999999"/>
    <s v="XT414474523TS"/>
    <s v="N"/>
    <s v="Transport"/>
    <s v="N"/>
    <s v="S"/>
    <s v="ZA"/>
    <n v="7.04"/>
    <s v="6C"/>
    <n v="11.67"/>
  </r>
  <r>
    <x v="3"/>
    <s v="2"/>
    <n v="46164"/>
    <s v="55128"/>
    <s v="21320"/>
    <s v="DE"/>
    <s v="FR"/>
    <s v="114188"/>
    <s v="114188"/>
    <s v="999999"/>
    <s v="XT414475841TS"/>
    <s v="N"/>
    <s v="Transport"/>
    <s v="N"/>
    <s v="S"/>
    <s v="ZA"/>
    <n v="1.8720000000000001"/>
    <s v="6C"/>
    <n v="5.88"/>
  </r>
  <r>
    <x v="3"/>
    <s v="2"/>
    <n v="46164"/>
    <s v="01796"/>
    <s v="21320"/>
    <s v="DE"/>
    <s v="FR"/>
    <s v="113322"/>
    <s v="113322"/>
    <s v="999999"/>
    <s v="XT414476008TS"/>
    <s v="N"/>
    <s v="Transport"/>
    <s v="N"/>
    <s v="S"/>
    <s v="ZA"/>
    <n v="4.5060000000000002"/>
    <s v="6C"/>
    <n v="9.69"/>
  </r>
  <r>
    <x v="3"/>
    <s v="2"/>
    <n v="46164"/>
    <s v="1410"/>
    <s v="21320"/>
    <s v="BE"/>
    <s v="FR"/>
    <s v="111257"/>
    <s v="111257"/>
    <s v="999999"/>
    <s v="XT414476691TS"/>
    <s v="N"/>
    <s v="Transport"/>
    <s v="N"/>
    <s v="S"/>
    <s v="ZA"/>
    <n v="0.04"/>
    <s v="6C"/>
    <n v="4.84"/>
  </r>
  <r>
    <x v="3"/>
    <s v="2"/>
    <n v="46164"/>
    <s v="70597"/>
    <s v="21320"/>
    <s v="DE"/>
    <s v="FR"/>
    <s v="114506"/>
    <s v="114506"/>
    <s v="999999"/>
    <s v="XT414477873TS"/>
    <s v="N"/>
    <s v="Transport"/>
    <s v="N"/>
    <s v="S"/>
    <s v="ZA"/>
    <n v="0.22"/>
    <s v="6C"/>
    <n v="5.33"/>
  </r>
  <r>
    <x v="3"/>
    <s v="2"/>
    <n v="46165"/>
    <s v="32130"/>
    <s v="21320"/>
    <s v="DE"/>
    <s v="FR"/>
    <s v="113496"/>
    <s v="113496"/>
    <s v="999999"/>
    <s v="XT414482737TS"/>
    <s v="N"/>
    <s v="Transport"/>
    <s v="N"/>
    <s v="S"/>
    <s v="ZA"/>
    <n v="5.9939999999999998"/>
    <s v="6C"/>
    <n v="10.35"/>
  </r>
  <r>
    <x v="3"/>
    <s v="2"/>
    <n v="46165"/>
    <s v="87439"/>
    <s v="21320"/>
    <s v="DE"/>
    <s v="FR"/>
    <s v="113047"/>
    <s v="113047"/>
    <s v="999999"/>
    <s v="XT414483661TS"/>
    <s v="N"/>
    <s v="Transport"/>
    <s v="N"/>
    <s v="S"/>
    <s v="ZA"/>
    <n v="0.67600000000000005"/>
    <s v="6C"/>
    <n v="5.55"/>
  </r>
  <r>
    <x v="3"/>
    <s v="2"/>
    <n v="46165"/>
    <s v="2252 BE"/>
    <s v="21320"/>
    <s v="NL"/>
    <s v="FR"/>
    <s v="111498"/>
    <s v="111498"/>
    <s v="999999"/>
    <s v="XT414485177TS"/>
    <s v="N"/>
    <s v="Transport"/>
    <s v="N"/>
    <s v="S"/>
    <s v="ZA"/>
    <n v="5.0860000000000003"/>
    <s v="6C"/>
    <n v="10.35"/>
  </r>
  <r>
    <x v="3"/>
    <s v="2"/>
    <n v="46165"/>
    <s v="71034"/>
    <s v="21320"/>
    <s v="DE"/>
    <s v="FR"/>
    <s v="109625"/>
    <s v="109625"/>
    <s v="999999"/>
    <s v="XT414485954TS"/>
    <s v="N"/>
    <s v="Transport"/>
    <s v="N"/>
    <s v="S"/>
    <s v="ZA"/>
    <n v="0.48299999999999998"/>
    <s v="6C"/>
    <n v="5.33"/>
  </r>
  <r>
    <x v="3"/>
    <s v="2"/>
    <n v="46165"/>
    <s v="82131"/>
    <s v="21320"/>
    <s v="DE"/>
    <s v="FR"/>
    <s v="111379"/>
    <s v="111379"/>
    <s v="999999"/>
    <s v="XT414486623TS"/>
    <s v="N"/>
    <s v="Transport"/>
    <s v="N"/>
    <s v="S"/>
    <s v="ZA"/>
    <n v="0.91200000000000003"/>
    <s v="6C"/>
    <n v="5.55"/>
  </r>
  <r>
    <x v="3"/>
    <s v="2"/>
    <n v="46165"/>
    <s v="74336"/>
    <s v="21320"/>
    <s v="DE"/>
    <s v="FR"/>
    <s v="114422"/>
    <s v="114422"/>
    <s v="999999"/>
    <s v="XT414486645TS"/>
    <s v="N"/>
    <s v="Transport"/>
    <s v="N"/>
    <s v="S"/>
    <s v="ZA"/>
    <n v="1.1759999999999999"/>
    <s v="6C"/>
    <n v="5.88"/>
  </r>
  <r>
    <x v="3"/>
    <s v="2"/>
    <n v="46165"/>
    <s v="65366"/>
    <s v="21320"/>
    <s v="DE"/>
    <s v="FR"/>
    <s v="112705"/>
    <s v="112705"/>
    <s v="999999"/>
    <s v="XT414487650TS"/>
    <s v="N"/>
    <s v="Transport"/>
    <s v="N"/>
    <s v="S"/>
    <s v="ZA"/>
    <n v="1.591"/>
    <s v="6C"/>
    <n v="5.88"/>
  </r>
  <r>
    <x v="3"/>
    <s v="2"/>
    <n v="46165"/>
    <s v="73431"/>
    <s v="21320"/>
    <s v="DE"/>
    <s v="FR"/>
    <s v="113305"/>
    <s v="113305"/>
    <s v="999999"/>
    <s v="XT414488329TS"/>
    <s v="N"/>
    <s v="Transport"/>
    <s v="N"/>
    <s v="S"/>
    <s v="ZA"/>
    <n v="4.532"/>
    <s v="6C"/>
    <n v="9.69"/>
  </r>
  <r>
    <x v="3"/>
    <s v="2"/>
    <n v="46165"/>
    <s v="94431"/>
    <s v="21320"/>
    <s v="DE"/>
    <s v="FR"/>
    <s v="112389"/>
    <s v="112389"/>
    <s v="999999"/>
    <s v="XT414490061TS"/>
    <s v="N"/>
    <s v="Transport"/>
    <s v="N"/>
    <s v="S"/>
    <s v="ZA"/>
    <n v="0.1"/>
    <s v="6C"/>
    <n v="5.33"/>
  </r>
  <r>
    <x v="3"/>
    <s v="2"/>
    <n v="46165"/>
    <s v="5500"/>
    <s v="21320"/>
    <s v="AT"/>
    <s v="FR"/>
    <s v="113976"/>
    <s v="113976"/>
    <s v="999999"/>
    <s v="XT414490282TS"/>
    <s v="N"/>
    <s v="Transport"/>
    <s v="N"/>
    <s v="S"/>
    <s v="ZA"/>
    <n v="6.2560000000000002"/>
    <s v="6C"/>
    <n v="15.15"/>
  </r>
  <r>
    <x v="3"/>
    <s v="2"/>
    <n v="46165"/>
    <s v="8362"/>
    <s v="21320"/>
    <s v="DK"/>
    <s v="FR"/>
    <s v="111913"/>
    <s v="111913"/>
    <s v="999999"/>
    <s v="XT414490702TS"/>
    <s v="N"/>
    <s v="Transport"/>
    <s v="N"/>
    <s v="S"/>
    <s v="ZA"/>
    <n v="0.23"/>
    <s v="6C"/>
    <n v="9.4700000000000006"/>
  </r>
  <r>
    <x v="3"/>
    <s v="2"/>
    <n v="46165"/>
    <s v="246 57"/>
    <s v="21320"/>
    <s v="SE"/>
    <s v="FR"/>
    <s v="111626"/>
    <s v="111626"/>
    <s v="999999"/>
    <s v="XT414492028TS"/>
    <s v="N"/>
    <s v="Transport"/>
    <s v="N"/>
    <s v="S"/>
    <s v="ZA"/>
    <n v="0.18"/>
    <s v="6C"/>
    <n v="10.32"/>
  </r>
  <r>
    <x v="3"/>
    <s v="2"/>
    <n v="46165"/>
    <s v="80639"/>
    <s v="21320"/>
    <s v="DE"/>
    <s v="FR"/>
    <s v="113121"/>
    <s v="113121"/>
    <s v="999999"/>
    <s v="XT414493108TS"/>
    <s v="N"/>
    <s v="Transport"/>
    <s v="N"/>
    <s v="S"/>
    <s v="ZA"/>
    <n v="0.21"/>
    <s v="6C"/>
    <n v="5.33"/>
  </r>
  <r>
    <x v="3"/>
    <s v="2"/>
    <n v="46165"/>
    <s v="87739"/>
    <s v="21320"/>
    <s v="DE"/>
    <s v="FR"/>
    <s v="113552"/>
    <s v="113552"/>
    <s v="999999"/>
    <s v="XT414493730TS"/>
    <s v="N"/>
    <s v="Transport"/>
    <s v="N"/>
    <s v="S"/>
    <s v="ZA"/>
    <n v="6.2610000000000001"/>
    <s v="6C"/>
    <n v="11.01"/>
  </r>
  <r>
    <x v="3"/>
    <s v="2"/>
    <n v="46165"/>
    <s v="12059"/>
    <s v="21320"/>
    <s v="DE"/>
    <s v="FR"/>
    <s v="112953"/>
    <s v="112953"/>
    <s v="999999"/>
    <s v="XT414494806TS"/>
    <s v="N"/>
    <s v="Transport"/>
    <s v="N"/>
    <s v="S"/>
    <s v="ZA"/>
    <n v="1.1220000000000001"/>
    <s v="6C"/>
    <n v="5.88"/>
  </r>
  <r>
    <x v="3"/>
    <s v="2"/>
    <n v="46165"/>
    <s v="33106"/>
    <s v="21320"/>
    <s v="DE"/>
    <s v="FR"/>
    <s v="112660"/>
    <s v="112660"/>
    <s v="999999"/>
    <s v="XT414496740TS"/>
    <s v="N"/>
    <s v="Transport"/>
    <s v="N"/>
    <s v="S"/>
    <s v="ZA"/>
    <n v="4.532"/>
    <s v="6C"/>
    <n v="9.69"/>
  </r>
  <r>
    <x v="3"/>
    <s v="2"/>
    <n v="46166"/>
    <s v="8010"/>
    <s v="21320"/>
    <s v="AT"/>
    <s v="FR"/>
    <s v="111356"/>
    <s v="111356"/>
    <s v="999999"/>
    <s v="XT414498445TS"/>
    <s v="N"/>
    <s v="Transport"/>
    <s v="N"/>
    <s v="S"/>
    <s v="ZA"/>
    <n v="0.82499999999999996"/>
    <s v="6C"/>
    <n v="9.69"/>
  </r>
  <r>
    <x v="3"/>
    <s v="2"/>
    <n v="46166"/>
    <s v="55122"/>
    <s v="21320"/>
    <s v="DE"/>
    <s v="FR"/>
    <s v="111100"/>
    <s v="111100"/>
    <s v="999999"/>
    <s v="XT414498975TS"/>
    <s v="N"/>
    <s v="Transport"/>
    <s v="N"/>
    <s v="S"/>
    <s v="ZA"/>
    <n v="0.04"/>
    <s v="6C"/>
    <n v="5.33"/>
  </r>
  <r>
    <x v="3"/>
    <s v="2"/>
    <n v="46166"/>
    <s v="25335"/>
    <s v="21320"/>
    <s v="DE"/>
    <s v="FR"/>
    <s v="113365"/>
    <s v="113365"/>
    <s v="999999"/>
    <s v="XT414502198TS"/>
    <s v="N"/>
    <s v="Transport"/>
    <s v="N"/>
    <s v="S"/>
    <s v="ZA"/>
    <n v="4.6379999999999999"/>
    <s v="6C"/>
    <n v="9.69"/>
  </r>
  <r>
    <x v="3"/>
    <s v="2"/>
    <n v="46166"/>
    <s v="1370"/>
    <s v="21320"/>
    <s v="BE"/>
    <s v="FR"/>
    <s v="113217"/>
    <s v="113217"/>
    <s v="999999"/>
    <s v="XT414503162TS"/>
    <s v="N"/>
    <s v="Transport"/>
    <s v="N"/>
    <s v="S"/>
    <s v="ZA"/>
    <n v="4.6779999999999999"/>
    <s v="6C"/>
    <n v="9.1999999999999993"/>
  </r>
  <r>
    <x v="3"/>
    <s v="2"/>
    <n v="46166"/>
    <s v="27612"/>
    <s v="21320"/>
    <s v="DE"/>
    <s v="FR"/>
    <s v="112033"/>
    <s v="112033"/>
    <s v="999999"/>
    <s v="XT414503692TS"/>
    <s v="N"/>
    <s v="Transport"/>
    <s v="N"/>
    <s v="S"/>
    <s v="ZA"/>
    <n v="4.6779999999999999"/>
    <s v="6C"/>
    <n v="9.69"/>
  </r>
  <r>
    <x v="3"/>
    <s v="2"/>
    <n v="46166"/>
    <s v="2500"/>
    <s v="21320"/>
    <s v="DK"/>
    <s v="FR"/>
    <s v="111559"/>
    <s v="111559"/>
    <s v="999999"/>
    <s v="XT414504021TS"/>
    <s v="N"/>
    <s v="Transport"/>
    <s v="N"/>
    <s v="S"/>
    <s v="ZA"/>
    <n v="0.2"/>
    <s v="6C"/>
    <n v="9.4700000000000006"/>
  </r>
  <r>
    <x v="3"/>
    <s v="2"/>
    <n v="46166"/>
    <s v="14052"/>
    <s v="21320"/>
    <s v="DE"/>
    <s v="FR"/>
    <s v="110937"/>
    <s v="110937"/>
    <s v="999999"/>
    <s v="XT414504123TS"/>
    <s v="N"/>
    <s v="Transport"/>
    <s v="N"/>
    <s v="S"/>
    <s v="ZA"/>
    <n v="0.70199999999999996"/>
    <s v="6C"/>
    <n v="5.55"/>
  </r>
  <r>
    <x v="3"/>
    <s v="2"/>
    <n v="46166"/>
    <s v="41063"/>
    <s v="21320"/>
    <s v="DE"/>
    <s v="FR"/>
    <s v="112577"/>
    <s v="112577"/>
    <s v="999999"/>
    <s v="XT414504605TS"/>
    <s v="N"/>
    <s v="Transport"/>
    <s v="N"/>
    <s v="S"/>
    <s v="ZA"/>
    <n v="0.21"/>
    <s v="6C"/>
    <n v="5.33"/>
  </r>
  <r>
    <x v="3"/>
    <s v="2"/>
    <n v="46166"/>
    <s v="85551"/>
    <s v="21320"/>
    <s v="DE"/>
    <s v="FR"/>
    <s v="113927"/>
    <s v="113927"/>
    <s v="999999"/>
    <s v="XT414504905TS"/>
    <s v="N"/>
    <s v="Transport"/>
    <s v="N"/>
    <s v="S"/>
    <s v="ZA"/>
    <n v="0.4"/>
    <s v="6C"/>
    <n v="5.33"/>
  </r>
  <r>
    <x v="3"/>
    <s v="2"/>
    <n v="46166"/>
    <s v="54290"/>
    <s v="21320"/>
    <s v="DE"/>
    <s v="FR"/>
    <s v="114512"/>
    <s v="114512"/>
    <s v="999999"/>
    <s v="XT414506075TS"/>
    <s v="N"/>
    <s v="Transport"/>
    <s v="N"/>
    <s v="S"/>
    <s v="ZA"/>
    <n v="4.532"/>
    <s v="6C"/>
    <n v="9.69"/>
  </r>
  <r>
    <x v="3"/>
    <s v="2"/>
    <n v="46166"/>
    <s v="2341 VK"/>
    <s v="21320"/>
    <s v="NL"/>
    <s v="FR"/>
    <s v="113452"/>
    <s v="113452"/>
    <s v="999999"/>
    <s v="XT414506606TS"/>
    <s v="N"/>
    <s v="Transport"/>
    <s v="N"/>
    <s v="S"/>
    <s v="ZA"/>
    <n v="0.67200000000000004"/>
    <s v="6C"/>
    <n v="5.55"/>
  </r>
  <r>
    <x v="3"/>
    <s v="2"/>
    <n v="46166"/>
    <s v="7325 DA"/>
    <s v="21320"/>
    <s v="NL"/>
    <s v="FR"/>
    <s v="114464"/>
    <s v="114464"/>
    <s v="999999"/>
    <s v="XT414507544TS"/>
    <s v="N"/>
    <s v="Transport"/>
    <s v="N"/>
    <s v="S"/>
    <s v="ZA"/>
    <n v="4.9539999999999997"/>
    <s v="6C"/>
    <n v="9.69"/>
  </r>
  <r>
    <x v="3"/>
    <s v="2"/>
    <n v="46166"/>
    <s v="2635"/>
    <s v="21320"/>
    <s v="DK"/>
    <s v="FR"/>
    <s v="114093"/>
    <s v="114093"/>
    <s v="999999"/>
    <s v="XT414510455TS"/>
    <s v="N"/>
    <s v="Transport"/>
    <s v="N"/>
    <s v="S"/>
    <s v="ZA"/>
    <n v="0.91"/>
    <s v="6C"/>
    <n v="9.69"/>
  </r>
  <r>
    <x v="3"/>
    <s v="2"/>
    <n v="46166"/>
    <s v="22119"/>
    <s v="21320"/>
    <s v="DE"/>
    <s v="FR"/>
    <s v="111611"/>
    <s v="111611"/>
    <s v="999999"/>
    <s v="XT414510985TS"/>
    <s v="N"/>
    <s v="Transport"/>
    <s v="N"/>
    <s v="S"/>
    <s v="ZA"/>
    <n v="6.12"/>
    <s v="6C"/>
    <n v="11.01"/>
  </r>
  <r>
    <x v="3"/>
    <s v="2"/>
    <n v="46166"/>
    <s v="70195"/>
    <s v="21320"/>
    <s v="DE"/>
    <s v="FR"/>
    <s v="112888"/>
    <s v="112888"/>
    <s v="999999"/>
    <s v="XT414511186TS"/>
    <s v="N"/>
    <s v="Transport"/>
    <s v="N"/>
    <s v="S"/>
    <s v="ZA"/>
    <n v="0.35"/>
    <s v="6C"/>
    <n v="5.33"/>
  </r>
  <r>
    <x v="3"/>
    <s v="2"/>
    <n v="46166"/>
    <s v="48249"/>
    <s v="21320"/>
    <s v="DE"/>
    <s v="FR"/>
    <s v="113337"/>
    <s v="113337"/>
    <s v="999999"/>
    <s v="XT414512558TS"/>
    <s v="N"/>
    <s v="Transport"/>
    <s v="N"/>
    <s v="S"/>
    <s v="ZA"/>
    <n v="7.37"/>
    <s v="6C"/>
    <n v="11.67"/>
  </r>
  <r>
    <x v="3"/>
    <s v="2"/>
    <n v="46166"/>
    <s v="48249"/>
    <s v="21320"/>
    <s v="DE"/>
    <s v="FR"/>
    <s v="113337"/>
    <s v="113337"/>
    <s v="999999"/>
    <s v="XT414512558TS"/>
    <s v="N"/>
    <s v="Supplement Etiquette Non Conforme"/>
    <s v="N"/>
    <m/>
    <s v="ZA"/>
    <n v="0"/>
    <s v="6C"/>
    <n v="2"/>
  </r>
  <r>
    <x v="3"/>
    <s v="2"/>
    <n v="46167"/>
    <s v="91462"/>
    <s v="21320"/>
    <s v="DE"/>
    <s v="FR"/>
    <s v="112788"/>
    <s v="112788"/>
    <s v="999999"/>
    <s v="XT414516095TS"/>
    <s v="N"/>
    <s v="Transport"/>
    <s v="N"/>
    <s v="S"/>
    <s v="ZA"/>
    <n v="4.7939999999999996"/>
    <s v="6C"/>
    <n v="9.69"/>
  </r>
  <r>
    <x v="3"/>
    <s v="2"/>
    <n v="46167"/>
    <s v="28038"/>
    <s v="21320"/>
    <s v="ES"/>
    <s v="FR"/>
    <s v="113714"/>
    <s v="113714"/>
    <s v="999999"/>
    <s v="XT414517507TS"/>
    <s v="N"/>
    <s v="Transport"/>
    <s v="N"/>
    <s v="S"/>
    <s v="ZA"/>
    <n v="1.3819999999999999"/>
    <s v="6C"/>
    <n v="6.95"/>
  </r>
  <r>
    <x v="3"/>
    <s v="2"/>
    <n v="46167"/>
    <s v="2880"/>
    <s v="21320"/>
    <s v="BE"/>
    <s v="FR"/>
    <s v="111997"/>
    <s v="111997"/>
    <s v="999999"/>
    <s v="XT414523388TS"/>
    <s v="N"/>
    <s v="Transport"/>
    <s v="N"/>
    <s v="S"/>
    <s v="ZA"/>
    <n v="4.6379999999999999"/>
    <s v="6C"/>
    <n v="9.1999999999999993"/>
  </r>
  <r>
    <x v="3"/>
    <s v="2"/>
    <n v="46167"/>
    <s v="45549"/>
    <s v="21320"/>
    <s v="DE"/>
    <s v="FR"/>
    <s v="114223"/>
    <s v="114223"/>
    <s v="999999"/>
    <s v="XT414525477TS"/>
    <s v="N"/>
    <s v="Transport"/>
    <s v="N"/>
    <s v="S"/>
    <s v="ZA"/>
    <n v="4.4029999999999996"/>
    <s v="6C"/>
    <n v="9.69"/>
  </r>
  <r>
    <x v="3"/>
    <s v="2"/>
    <n v="46167"/>
    <s v="31390"/>
    <s v="21320"/>
    <s v="ES"/>
    <s v="FR"/>
    <s v="111607"/>
    <s v="111607"/>
    <s v="999999"/>
    <s v="XT414526945TS"/>
    <s v="N"/>
    <s v="Transport"/>
    <s v="N"/>
    <s v="S"/>
    <s v="ZA"/>
    <n v="0.51"/>
    <s v="6C"/>
    <n v="6.62"/>
  </r>
  <r>
    <x v="3"/>
    <s v="2"/>
    <n v="46167"/>
    <s v="63776"/>
    <s v="21320"/>
    <s v="DE"/>
    <s v="FR"/>
    <s v="112277"/>
    <s v="112277"/>
    <s v="999999"/>
    <s v="XT414527787TS"/>
    <s v="N"/>
    <s v="Transport"/>
    <s v="N"/>
    <s v="S"/>
    <s v="ZA"/>
    <n v="5.2640000000000002"/>
    <s v="6C"/>
    <n v="10.35"/>
  </r>
  <r>
    <x v="3"/>
    <s v="2"/>
    <n v="46167"/>
    <s v="13088"/>
    <s v="21320"/>
    <s v="DE"/>
    <s v="FR"/>
    <s v="113792"/>
    <s v="113792"/>
    <s v="999999"/>
    <s v="XT414527875TS"/>
    <s v="N"/>
    <s v="Transport"/>
    <s v="N"/>
    <s v="S"/>
    <s v="ZA"/>
    <n v="0.95099999999999996"/>
    <s v="6C"/>
    <n v="5.55"/>
  </r>
  <r>
    <x v="3"/>
    <s v="2"/>
    <n v="46167"/>
    <s v="34355"/>
    <s v="21320"/>
    <s v="DE"/>
    <s v="FR"/>
    <s v="110539"/>
    <s v="110539"/>
    <s v="999999"/>
    <s v="XT414527985TS"/>
    <s v="N"/>
    <s v="Transport"/>
    <s v="N"/>
    <s v="S"/>
    <s v="ZA"/>
    <n v="0.1"/>
    <s v="6C"/>
    <n v="5.33"/>
  </r>
  <r>
    <x v="3"/>
    <s v="2"/>
    <n v="46167"/>
    <s v="59597"/>
    <s v="21320"/>
    <s v="DE"/>
    <s v="FR"/>
    <s v="113597"/>
    <s v="113597"/>
    <s v="999999"/>
    <s v="XT414529403TS"/>
    <s v="N"/>
    <s v="Transport"/>
    <s v="N"/>
    <s v="S"/>
    <s v="ZA"/>
    <n v="0.98599999999999999"/>
    <s v="6C"/>
    <n v="5.55"/>
  </r>
  <r>
    <x v="3"/>
    <s v="2"/>
    <n v="46167"/>
    <s v="30539"/>
    <s v="21320"/>
    <s v="DE"/>
    <s v="FR"/>
    <s v="113225"/>
    <s v="113225"/>
    <s v="999999"/>
    <s v="XT414531720TS"/>
    <s v="N"/>
    <s v="Transport"/>
    <s v="N"/>
    <s v="S"/>
    <s v="ZA"/>
    <n v="0.05"/>
    <s v="6C"/>
    <n v="5.33"/>
  </r>
  <r>
    <x v="3"/>
    <s v="2"/>
    <n v="46167"/>
    <s v="20249"/>
    <s v="21320"/>
    <s v="DE"/>
    <s v="FR"/>
    <s v="112222"/>
    <s v="112222"/>
    <s v="999999"/>
    <s v="XT414535942TS"/>
    <s v="N"/>
    <s v="Transport"/>
    <s v="N"/>
    <s v="S"/>
    <s v="ZA"/>
    <n v="7.0659999999999998"/>
    <s v="6C"/>
    <n v="11.67"/>
  </r>
  <r>
    <x v="3"/>
    <s v="2"/>
    <n v="46167"/>
    <s v="77794"/>
    <s v="21320"/>
    <s v="DE"/>
    <s v="FR"/>
    <s v="113636"/>
    <s v="113636"/>
    <s v="999999"/>
    <s v="XT414537064TS"/>
    <s v="N"/>
    <s v="Transport"/>
    <s v="N"/>
    <s v="S"/>
    <s v="ZA"/>
    <n v="4.7869999999999999"/>
    <s v="6C"/>
    <n v="9.69"/>
  </r>
  <r>
    <x v="3"/>
    <s v="2"/>
    <n v="46167"/>
    <s v="8600"/>
    <s v="21320"/>
    <s v="DK"/>
    <s v="FR"/>
    <s v="110863"/>
    <s v="110863"/>
    <s v="999999"/>
    <s v="XT414537577TS"/>
    <s v="N"/>
    <s v="Transport"/>
    <s v="N"/>
    <s v="S"/>
    <s v="ZA"/>
    <n v="0.62"/>
    <s v="6C"/>
    <n v="9.69"/>
  </r>
  <r>
    <x v="3"/>
    <s v="2"/>
    <n v="46167"/>
    <s v="24354"/>
    <s v="21320"/>
    <s v="DE"/>
    <s v="FR"/>
    <s v="110855"/>
    <s v="110855"/>
    <s v="999999"/>
    <s v="XT414538507TS"/>
    <s v="N"/>
    <s v="Transport"/>
    <s v="N"/>
    <s v="S"/>
    <s v="ZA"/>
    <n v="4.532"/>
    <s v="6C"/>
    <n v="9.69"/>
  </r>
  <r>
    <x v="3"/>
    <s v="2"/>
    <n v="46168"/>
    <s v="03560"/>
    <s v="21320"/>
    <s v="ES"/>
    <s v="FR"/>
    <s v="112843"/>
    <s v="112843"/>
    <s v="999999"/>
    <s v="XT414539799TS"/>
    <s v="N"/>
    <s v="Transport"/>
    <s v="N"/>
    <s v="S"/>
    <s v="ZA"/>
    <n v="0.22"/>
    <s v="6C"/>
    <n v="6.4"/>
  </r>
  <r>
    <x v="3"/>
    <s v="2"/>
    <n v="46168"/>
    <s v="81249"/>
    <s v="21320"/>
    <s v="DE"/>
    <s v="FR"/>
    <s v="112639"/>
    <s v="112639"/>
    <s v="999999"/>
    <s v="XT414545370TS"/>
    <s v="N"/>
    <s v="Transport"/>
    <s v="N"/>
    <s v="S"/>
    <s v="ZA"/>
    <n v="0.34"/>
    <s v="6C"/>
    <n v="5.33"/>
  </r>
  <r>
    <x v="3"/>
    <s v="2"/>
    <n v="46168"/>
    <s v="44789"/>
    <s v="21320"/>
    <s v="DE"/>
    <s v="FR"/>
    <s v="112332"/>
    <s v="112332"/>
    <s v="999999"/>
    <s v="XT414553331TS"/>
    <s v="N"/>
    <s v="Transport"/>
    <s v="N"/>
    <s v="S"/>
    <s v="ZA"/>
    <n v="0.21"/>
    <s v="6C"/>
    <n v="5.33"/>
  </r>
  <r>
    <x v="3"/>
    <s v="2"/>
    <n v="46168"/>
    <s v="2651 LP"/>
    <s v="21320"/>
    <s v="NL"/>
    <s v="FR"/>
    <s v="112675"/>
    <s v="112675"/>
    <s v="999999"/>
    <s v="XT414554014TS"/>
    <s v="N"/>
    <s v="Transport"/>
    <s v="N"/>
    <s v="S"/>
    <s v="ZA"/>
    <n v="5.7729999999999997"/>
    <s v="6C"/>
    <n v="10.35"/>
  </r>
  <r>
    <x v="3"/>
    <s v="2"/>
    <n v="46168"/>
    <s v="59069"/>
    <s v="21320"/>
    <s v="DE"/>
    <s v="FR"/>
    <s v="114494"/>
    <s v="114494"/>
    <s v="999999"/>
    <s v="XT414556338TS"/>
    <s v="N"/>
    <s v="Transport"/>
    <s v="N"/>
    <s v="S"/>
    <s v="ZA"/>
    <n v="0.622"/>
    <s v="6C"/>
    <n v="5.55"/>
  </r>
  <r>
    <x v="3"/>
    <s v="2"/>
    <n v="46168"/>
    <s v="3370"/>
    <s v="21320"/>
    <s v="DK"/>
    <s v="FR"/>
    <s v="112511"/>
    <s v="112511"/>
    <s v="999999"/>
    <s v="XT414556995TS"/>
    <s v="N"/>
    <s v="Transport"/>
    <s v="N"/>
    <s v="S"/>
    <s v="ZA"/>
    <n v="0.2"/>
    <s v="6C"/>
    <n v="9.4700000000000006"/>
  </r>
  <r>
    <x v="3"/>
    <s v="2"/>
    <n v="46168"/>
    <s v="9711"/>
    <s v="21320"/>
    <s v="AT"/>
    <s v="FR"/>
    <s v="111746"/>
    <s v="111746"/>
    <s v="999999"/>
    <s v="XT414557276TS"/>
    <s v="N"/>
    <s v="Transport"/>
    <s v="N"/>
    <s v="S"/>
    <s v="ZA"/>
    <n v="6.048"/>
    <s v="6C"/>
    <n v="15.15"/>
  </r>
  <r>
    <x v="3"/>
    <s v="2"/>
    <n v="46168"/>
    <s v="38102"/>
    <s v="21320"/>
    <s v="DE"/>
    <s v="FR"/>
    <s v="114277"/>
    <s v="114277"/>
    <s v="999999"/>
    <s v="XT414558815TS"/>
    <s v="N"/>
    <s v="Transport"/>
    <s v="N"/>
    <s v="S"/>
    <s v="ZA"/>
    <n v="4.4029999999999996"/>
    <s v="6C"/>
    <n v="9.69"/>
  </r>
  <r>
    <x v="3"/>
    <s v="2"/>
    <n v="46168"/>
    <s v="5900"/>
    <s v="21320"/>
    <s v="DK"/>
    <s v="FR"/>
    <s v="113642"/>
    <s v="113642"/>
    <s v="999999"/>
    <s v="XT414559609TS"/>
    <s v="N"/>
    <s v="Transport"/>
    <s v="N"/>
    <s v="S"/>
    <s v="ZA"/>
    <n v="1.4850000000000001"/>
    <s v="6C"/>
    <n v="10.02"/>
  </r>
  <r>
    <x v="3"/>
    <s v="2"/>
    <n v="46168"/>
    <s v="53844"/>
    <s v="21320"/>
    <s v="DE"/>
    <s v="FR"/>
    <s v="113519"/>
    <s v="113519"/>
    <s v="999999"/>
    <s v="XT414563121TS"/>
    <s v="N"/>
    <s v="Transport"/>
    <s v="N"/>
    <s v="S"/>
    <s v="ZA"/>
    <n v="1.306"/>
    <s v="6C"/>
    <n v="5.88"/>
  </r>
  <r>
    <x v="3"/>
    <s v="2"/>
    <n v="46168"/>
    <s v="1012 NG"/>
    <s v="21320"/>
    <s v="NL"/>
    <s v="FR"/>
    <s v="114418"/>
    <s v="114418"/>
    <s v="999999"/>
    <s v="XT414564144TS"/>
    <s v="N"/>
    <s v="Transport"/>
    <s v="N"/>
    <s v="S"/>
    <s v="ZA"/>
    <n v="4.4269999999999996"/>
    <s v="6C"/>
    <n v="9.69"/>
  </r>
  <r>
    <x v="3"/>
    <s v="2"/>
    <n v="46168"/>
    <s v="81373"/>
    <s v="21320"/>
    <s v="DE"/>
    <s v="FR"/>
    <s v="112601"/>
    <s v="112601"/>
    <s v="999999"/>
    <s v="XT414565564TS"/>
    <s v="N"/>
    <s v="Transport"/>
    <s v="N"/>
    <s v="S"/>
    <s v="ZA"/>
    <n v="4.3650000000000002"/>
    <s v="6C"/>
    <n v="9.69"/>
  </r>
  <r>
    <x v="3"/>
    <s v="2"/>
    <n v="46168"/>
    <s v="9300"/>
    <s v="21320"/>
    <s v="BE"/>
    <s v="FR"/>
    <s v="114046"/>
    <s v="114046"/>
    <s v="999999"/>
    <s v="XT414566043TS"/>
    <s v="N"/>
    <s v="Transport"/>
    <s v="N"/>
    <s v="S"/>
    <s v="ZA"/>
    <n v="0.81"/>
    <s v="6C"/>
    <n v="4.95"/>
  </r>
  <r>
    <x v="3"/>
    <s v="2"/>
    <n v="46168"/>
    <s v="64546"/>
    <s v="21320"/>
    <s v="DE"/>
    <s v="FR"/>
    <s v="113447"/>
    <s v="113447"/>
    <s v="999999"/>
    <s v="XT414566065TS"/>
    <s v="N"/>
    <s v="Transport"/>
    <s v="N"/>
    <s v="S"/>
    <s v="ZA"/>
    <n v="4.532"/>
    <s v="6C"/>
    <n v="9.69"/>
  </r>
  <r>
    <x v="3"/>
    <s v="2"/>
    <n v="46168"/>
    <s v="1110"/>
    <s v="21320"/>
    <s v="AT"/>
    <s v="FR"/>
    <s v="113903"/>
    <s v="113903"/>
    <s v="999999"/>
    <s v="XT414566715TS"/>
    <s v="N"/>
    <s v="Transport"/>
    <s v="N"/>
    <s v="S"/>
    <s v="ZA"/>
    <n v="4.1660000000000004"/>
    <s v="6C"/>
    <n v="13.83"/>
  </r>
  <r>
    <x v="3"/>
    <s v="2"/>
    <n v="46168"/>
    <s v="28007"/>
    <s v="21320"/>
    <s v="ES"/>
    <s v="FR"/>
    <s v="113371"/>
    <s v="113371"/>
    <s v="999999"/>
    <s v="XT414566834TS"/>
    <s v="N"/>
    <s v="Transport"/>
    <s v="N"/>
    <s v="S"/>
    <s v="ZA"/>
    <n v="0.57599999999999996"/>
    <s v="6C"/>
    <n v="6.62"/>
  </r>
  <r>
    <x v="3"/>
    <s v="2"/>
    <n v="46168"/>
    <s v="79112"/>
    <s v="21320"/>
    <s v="DE"/>
    <s v="FR"/>
    <s v="112258"/>
    <s v="112258"/>
    <s v="999999"/>
    <s v="XT414567843TS"/>
    <s v="N"/>
    <s v="Transport"/>
    <s v="N"/>
    <s v="S"/>
    <s v="ZA"/>
    <n v="0.874"/>
    <s v="6C"/>
    <n v="5.55"/>
  </r>
  <r>
    <x v="3"/>
    <s v="2"/>
    <n v="46168"/>
    <s v="13125"/>
    <s v="21320"/>
    <s v="DE"/>
    <s v="FR"/>
    <s v="113301"/>
    <s v="113301"/>
    <s v="999999"/>
    <s v="XT414567857TS"/>
    <s v="N"/>
    <s v="Transport"/>
    <s v="N"/>
    <s v="S"/>
    <s v="ZA"/>
    <n v="0.17"/>
    <s v="6C"/>
    <n v="5.33"/>
  </r>
  <r>
    <x v="3"/>
    <s v="2"/>
    <n v="46168"/>
    <s v="61440"/>
    <s v="21320"/>
    <s v="DE"/>
    <s v="FR"/>
    <s v="112889"/>
    <s v="112889"/>
    <s v="999999"/>
    <s v="XT414568747TS"/>
    <s v="N"/>
    <s v="Transport"/>
    <s v="N"/>
    <s v="S"/>
    <s v="ZA"/>
    <n v="0.56999999999999995"/>
    <s v="6C"/>
    <n v="5.55"/>
  </r>
  <r>
    <x v="3"/>
    <s v="2"/>
    <n v="46168"/>
    <s v="93133"/>
    <s v="21320"/>
    <s v="DE"/>
    <s v="FR"/>
    <s v="114451"/>
    <s v="114451"/>
    <s v="999999"/>
    <s v="XT414569504TS"/>
    <s v="N"/>
    <s v="Transport"/>
    <s v="N"/>
    <s v="S"/>
    <s v="ZA"/>
    <n v="4.266"/>
    <s v="6C"/>
    <n v="9.69"/>
  </r>
  <r>
    <x v="3"/>
    <s v="2"/>
    <n v="46168"/>
    <s v="66620"/>
    <s v="21320"/>
    <s v="DE"/>
    <s v="FR"/>
    <s v="112915"/>
    <s v="112915"/>
    <s v="999999"/>
    <s v="XT414569725TS"/>
    <s v="N"/>
    <s v="Transport"/>
    <s v="N"/>
    <s v="S"/>
    <s v="ZA"/>
    <n v="4.6779999999999999"/>
    <s v="6C"/>
    <n v="9.69"/>
  </r>
  <r>
    <x v="3"/>
    <s v="2"/>
    <n v="46168"/>
    <s v="93133"/>
    <s v="21320"/>
    <s v="DE"/>
    <s v="FR"/>
    <s v="113376"/>
    <s v="113376"/>
    <s v="999999"/>
    <s v="XT414569742TS"/>
    <s v="N"/>
    <s v="Transport"/>
    <s v="N"/>
    <s v="S"/>
    <s v="ZA"/>
    <n v="0.18"/>
    <s v="6C"/>
    <n v="5.33"/>
  </r>
  <r>
    <x v="3"/>
    <s v="2"/>
    <n v="46168"/>
    <s v="63477"/>
    <s v="21320"/>
    <s v="DE"/>
    <s v="FR"/>
    <s v="113625"/>
    <s v="113625"/>
    <s v="999999"/>
    <s v="XT414569892TS"/>
    <s v="N"/>
    <s v="Transport"/>
    <s v="N"/>
    <s v="S"/>
    <s v="ZA"/>
    <n v="1.21"/>
    <s v="6C"/>
    <n v="5.88"/>
  </r>
  <r>
    <x v="3"/>
    <s v="2"/>
    <n v="46168"/>
    <s v="3452 MK"/>
    <s v="21320"/>
    <s v="NL"/>
    <s v="FR"/>
    <s v="114266"/>
    <s v="114266"/>
    <s v="999999"/>
    <s v="XT414572361TS"/>
    <s v="N"/>
    <s v="Transport"/>
    <s v="N"/>
    <s v="S"/>
    <s v="ZA"/>
    <n v="5.1139999999999999"/>
    <s v="6C"/>
    <n v="10.35"/>
  </r>
  <r>
    <x v="3"/>
    <s v="2"/>
    <n v="46168"/>
    <s v="65779"/>
    <s v="21320"/>
    <s v="DE"/>
    <s v="FR"/>
    <s v="112658"/>
    <s v="112658"/>
    <s v="999999"/>
    <s v="XT414572534TS"/>
    <s v="N"/>
    <s v="Transport"/>
    <s v="N"/>
    <s v="S"/>
    <s v="ZA"/>
    <n v="5.8479999999999999"/>
    <s v="6C"/>
    <n v="10.35"/>
  </r>
  <r>
    <x v="3"/>
    <s v="2"/>
    <n v="46168"/>
    <s v="70378"/>
    <s v="21320"/>
    <s v="DE"/>
    <s v="FR"/>
    <s v="113991"/>
    <s v="113991"/>
    <s v="999999"/>
    <s v="XT414573866TS"/>
    <s v="N"/>
    <s v="Transport"/>
    <s v="N"/>
    <s v="S"/>
    <s v="ZA"/>
    <n v="0.13"/>
    <s v="6C"/>
    <n v="5.33"/>
  </r>
  <r>
    <x v="3"/>
    <s v="2"/>
    <n v="46169"/>
    <s v="40239"/>
    <s v="21320"/>
    <s v="DE"/>
    <s v="FR"/>
    <s v="112454"/>
    <s v="112454"/>
    <s v="999999"/>
    <s v="XT414575592TS"/>
    <s v="N"/>
    <s v="Transport"/>
    <s v="N"/>
    <s v="S"/>
    <s v="ZA"/>
    <n v="0.4"/>
    <s v="6C"/>
    <n v="5.33"/>
  </r>
  <r>
    <x v="3"/>
    <s v="2"/>
    <n v="46169"/>
    <s v="80335"/>
    <s v="21320"/>
    <s v="DE"/>
    <s v="FR"/>
    <s v="112941"/>
    <s v="112941"/>
    <s v="999999"/>
    <s v="XT414577939TS"/>
    <s v="N"/>
    <s v="Transport"/>
    <s v="N"/>
    <s v="S"/>
    <s v="ZA"/>
    <n v="0.24"/>
    <s v="6C"/>
    <n v="5.33"/>
  </r>
  <r>
    <x v="3"/>
    <s v="2"/>
    <n v="46169"/>
    <s v="47012"/>
    <s v="21320"/>
    <s v="ES"/>
    <s v="FR"/>
    <s v="110735"/>
    <s v="110735"/>
    <s v="999999"/>
    <s v="XT414578276TS"/>
    <s v="N"/>
    <s v="Transport"/>
    <s v="N"/>
    <s v="S"/>
    <s v="ZA"/>
    <n v="1.67"/>
    <s v="6C"/>
    <n v="6.95"/>
  </r>
  <r>
    <x v="3"/>
    <s v="2"/>
    <n v="46169"/>
    <s v="85445"/>
    <s v="21320"/>
    <s v="DE"/>
    <s v="FR"/>
    <s v="111060"/>
    <s v="111060"/>
    <s v="999999"/>
    <s v="XT414582845TS"/>
    <s v="N"/>
    <s v="Transport"/>
    <s v="N"/>
    <s v="S"/>
    <s v="ZA"/>
    <n v="0.4"/>
    <s v="6C"/>
    <n v="5.33"/>
  </r>
  <r>
    <x v="3"/>
    <s v="2"/>
    <n v="46169"/>
    <s v="65185"/>
    <s v="21320"/>
    <s v="DE"/>
    <s v="FR"/>
    <s v="112223"/>
    <s v="112223"/>
    <s v="999999"/>
    <s v="XT414583191TS"/>
    <s v="N"/>
    <s v="Transport"/>
    <s v="N"/>
    <s v="S"/>
    <s v="ZA"/>
    <n v="1.05"/>
    <s v="6C"/>
    <n v="5.88"/>
  </r>
  <r>
    <x v="3"/>
    <s v="2"/>
    <n v="46169"/>
    <s v="13500"/>
    <s v="21320"/>
    <s v="ES"/>
    <s v="FR"/>
    <s v="113624"/>
    <s v="113624"/>
    <s v="999999"/>
    <s v="XT414583506TS"/>
    <s v="N"/>
    <s v="Transport"/>
    <s v="N"/>
    <s v="S"/>
    <s v="ZA"/>
    <n v="0.08"/>
    <s v="6C"/>
    <n v="6.4"/>
  </r>
  <r>
    <x v="3"/>
    <s v="2"/>
    <n v="46169"/>
    <s v="3010"/>
    <s v="21320"/>
    <s v="BE"/>
    <s v="FR"/>
    <s v="114693"/>
    <s v="114693"/>
    <s v="999999"/>
    <s v="XT414583656TS"/>
    <s v="N"/>
    <s v="Transport"/>
    <s v="N"/>
    <s v="S"/>
    <s v="ZA"/>
    <n v="0.28999999999999998"/>
    <s v="6C"/>
    <n v="4.84"/>
  </r>
  <r>
    <x v="3"/>
    <s v="2"/>
    <n v="46169"/>
    <s v="91080"/>
    <s v="21320"/>
    <s v="DE"/>
    <s v="FR"/>
    <s v="112632"/>
    <s v="112632"/>
    <s v="999999"/>
    <s v="XT414584665TS"/>
    <s v="N"/>
    <s v="Transport"/>
    <s v="N"/>
    <s v="S"/>
    <s v="ZA"/>
    <n v="0.21"/>
    <s v="6C"/>
    <n v="5.33"/>
  </r>
  <r>
    <x v="3"/>
    <s v="2"/>
    <n v="46169"/>
    <s v="82319"/>
    <s v="21320"/>
    <s v="DE"/>
    <s v="FR"/>
    <s v="113038"/>
    <s v="113038"/>
    <s v="999999"/>
    <s v="XT414586811TS"/>
    <s v="N"/>
    <s v="Transport"/>
    <s v="N"/>
    <s v="S"/>
    <s v="ZA"/>
    <n v="4.532"/>
    <s v="6C"/>
    <n v="9.69"/>
  </r>
  <r>
    <x v="3"/>
    <s v="2"/>
    <n v="46169"/>
    <s v="71729"/>
    <s v="21320"/>
    <s v="DE"/>
    <s v="FR"/>
    <s v="112865"/>
    <s v="112865"/>
    <s v="999999"/>
    <s v="XT414587715TS"/>
    <s v="N"/>
    <s v="Transport"/>
    <s v="N"/>
    <s v="S"/>
    <s v="ZA"/>
    <n v="0.17"/>
    <s v="6C"/>
    <n v="5.33"/>
  </r>
  <r>
    <x v="3"/>
    <s v="2"/>
    <n v="46169"/>
    <s v="61440"/>
    <s v="21320"/>
    <s v="DE"/>
    <s v="FR"/>
    <s v="114731"/>
    <s v="114731"/>
    <s v="999999"/>
    <s v="XT414589398TS"/>
    <s v="N"/>
    <s v="Transport"/>
    <s v="N"/>
    <s v="S"/>
    <s v="ZA"/>
    <n v="7.0000000000000007E-2"/>
    <s v="6C"/>
    <n v="5.33"/>
  </r>
  <r>
    <x v="3"/>
    <s v="2"/>
    <n v="46169"/>
    <s v="90427"/>
    <s v="21320"/>
    <s v="DE"/>
    <s v="FR"/>
    <s v="112449"/>
    <s v="112449"/>
    <s v="999999"/>
    <s v="XT414590705TS"/>
    <s v="N"/>
    <s v="Transport"/>
    <s v="N"/>
    <s v="S"/>
    <s v="ZA"/>
    <n v="5.6580000000000004"/>
    <s v="6C"/>
    <n v="10.35"/>
  </r>
  <r>
    <x v="3"/>
    <s v="2"/>
    <n v="46169"/>
    <s v="2273 XZ"/>
    <s v="21320"/>
    <s v="NL"/>
    <s v="FR"/>
    <s v="114772"/>
    <s v="114772"/>
    <s v="999999"/>
    <s v="XT414593004TS"/>
    <s v="N"/>
    <s v="Transport"/>
    <s v="N"/>
    <s v="S"/>
    <s v="ZA"/>
    <n v="0.1"/>
    <s v="6C"/>
    <n v="5.33"/>
  </r>
  <r>
    <x v="3"/>
    <s v="2"/>
    <n v="46169"/>
    <s v="93133"/>
    <s v="21320"/>
    <s v="DE"/>
    <s v="FR"/>
    <s v="114451"/>
    <s v="114451"/>
    <s v="999999"/>
    <s v="XT414594676TS"/>
    <s v="N"/>
    <s v="Transport"/>
    <s v="N"/>
    <s v="S"/>
    <s v="ZA"/>
    <n v="0.19"/>
    <s v="6C"/>
    <n v="5.33"/>
  </r>
  <r>
    <x v="3"/>
    <s v="2"/>
    <n v="46169"/>
    <s v="39638"/>
    <s v="21320"/>
    <s v="DE"/>
    <s v="FR"/>
    <s v="114113"/>
    <s v="114113"/>
    <s v="999999"/>
    <s v="XT414596717TS"/>
    <s v="N"/>
    <s v="Transport"/>
    <s v="N"/>
    <s v="S"/>
    <s v="ZA"/>
    <n v="0.22"/>
    <s v="6C"/>
    <n v="5.33"/>
  </r>
  <r>
    <x v="3"/>
    <s v="2"/>
    <n v="46169"/>
    <s v="65199"/>
    <s v="21320"/>
    <s v="DE"/>
    <s v="FR"/>
    <s v="114829"/>
    <s v="114829"/>
    <s v="999999"/>
    <s v="XT414600836TS"/>
    <s v="N"/>
    <s v="Transport"/>
    <s v="N"/>
    <s v="S"/>
    <s v="ZA"/>
    <n v="4.6779999999999999"/>
    <s v="6C"/>
    <n v="9.69"/>
  </r>
  <r>
    <x v="3"/>
    <s v="2"/>
    <n v="46169"/>
    <s v="74376"/>
    <s v="21320"/>
    <s v="DE"/>
    <s v="FR"/>
    <s v="110694"/>
    <s v="110694"/>
    <s v="999999"/>
    <s v="XT414600867TS"/>
    <s v="N"/>
    <s v="Transport"/>
    <s v="N"/>
    <s v="S"/>
    <s v="ZA"/>
    <n v="0.09"/>
    <s v="6C"/>
    <n v="5.33"/>
  </r>
  <r>
    <x v="3"/>
    <s v="2"/>
    <n v="46169"/>
    <s v="50259"/>
    <s v="21320"/>
    <s v="DE"/>
    <s v="FR"/>
    <s v="108252"/>
    <s v="108252"/>
    <s v="999999"/>
    <s v="XT414601160TS"/>
    <s v="N"/>
    <s v="Transport"/>
    <s v="N"/>
    <s v="S"/>
    <s v="ZA"/>
    <n v="0.5"/>
    <s v="6C"/>
    <n v="5.33"/>
  </r>
  <r>
    <x v="3"/>
    <s v="2"/>
    <n v="46169"/>
    <s v="12683"/>
    <s v="21320"/>
    <s v="DE"/>
    <s v="FR"/>
    <s v="114338"/>
    <s v="114338"/>
    <s v="999999"/>
    <s v="XT414601553TS"/>
    <s v="N"/>
    <s v="Transport"/>
    <s v="N"/>
    <s v="S"/>
    <s v="ZA"/>
    <n v="4.3650000000000002"/>
    <s v="6C"/>
    <n v="9.69"/>
  </r>
  <r>
    <x v="3"/>
    <s v="2"/>
    <n v="46169"/>
    <s v="86663"/>
    <s v="21320"/>
    <s v="DE"/>
    <s v="FR"/>
    <s v="114915"/>
    <s v="114915"/>
    <s v="999999"/>
    <s v="XT414602179TS"/>
    <s v="N"/>
    <s v="Transport"/>
    <s v="N"/>
    <s v="S"/>
    <s v="ZA"/>
    <n v="0.67"/>
    <s v="6C"/>
    <n v="5.55"/>
  </r>
  <r>
    <x v="3"/>
    <s v="2"/>
    <n v="46169"/>
    <s v="167 33"/>
    <s v="21320"/>
    <s v="SE"/>
    <s v="FR"/>
    <s v="110620"/>
    <s v="110620"/>
    <s v="999999"/>
    <s v="XT414603948TS"/>
    <s v="N"/>
    <s v="Transport"/>
    <s v="N"/>
    <s v="S"/>
    <s v="ZA"/>
    <n v="4.532"/>
    <s v="6C"/>
    <n v="14.68"/>
  </r>
  <r>
    <x v="3"/>
    <s v="2"/>
    <n v="46169"/>
    <s v="167 33"/>
    <s v="21320"/>
    <s v="SE"/>
    <s v="FR"/>
    <s v="111640"/>
    <s v="111640"/>
    <s v="999999"/>
    <s v="XT414603996TS"/>
    <s v="N"/>
    <s v="Transport"/>
    <s v="N"/>
    <s v="S"/>
    <s v="ZA"/>
    <n v="4.532"/>
    <s v="6C"/>
    <n v="14.68"/>
  </r>
  <r>
    <x v="3"/>
    <s v="2"/>
    <n v="46169"/>
    <s v="86929"/>
    <s v="21320"/>
    <s v="DE"/>
    <s v="FR"/>
    <s v="114799"/>
    <s v="114799"/>
    <s v="999999"/>
    <s v="XT414606462TS"/>
    <s v="N"/>
    <s v="Transport"/>
    <s v="N"/>
    <s v="S"/>
    <s v="ZA"/>
    <n v="0.21"/>
    <s v="6C"/>
    <n v="5.33"/>
  </r>
  <r>
    <x v="3"/>
    <s v="2"/>
    <n v="46169"/>
    <s v="34117"/>
    <s v="21320"/>
    <s v="DE"/>
    <s v="FR"/>
    <s v="113918"/>
    <s v="113918"/>
    <s v="999999"/>
    <s v="XT414606935TS"/>
    <s v="N"/>
    <s v="Transport"/>
    <s v="N"/>
    <s v="S"/>
    <s v="ZA"/>
    <n v="1.79"/>
    <s v="6C"/>
    <n v="5.88"/>
  </r>
  <r>
    <x v="3"/>
    <s v="2"/>
    <n v="46169"/>
    <s v="1086 XT"/>
    <s v="21320"/>
    <s v="NL"/>
    <s v="FR"/>
    <s v="111798"/>
    <s v="111798"/>
    <s v="999999"/>
    <s v="XT414606961TS"/>
    <s v="N"/>
    <s v="Transport"/>
    <s v="N"/>
    <s v="S"/>
    <s v="ZA"/>
    <n v="4.6779999999999999"/>
    <s v="6C"/>
    <n v="9.69"/>
  </r>
  <r>
    <x v="3"/>
    <s v="2"/>
    <n v="46170"/>
    <s v="60438"/>
    <s v="21320"/>
    <s v="DE"/>
    <s v="FR"/>
    <s v="112289"/>
    <s v="112289"/>
    <s v="999999"/>
    <s v="XT414609424TS"/>
    <s v="N"/>
    <s v="Transport"/>
    <s v="N"/>
    <s v="S"/>
    <s v="ZA"/>
    <n v="0.28000000000000003"/>
    <s v="6C"/>
    <n v="5.33"/>
  </r>
  <r>
    <x v="3"/>
    <s v="2"/>
    <n v="46170"/>
    <s v="7422 NS"/>
    <s v="21320"/>
    <s v="NL"/>
    <s v="FR"/>
    <s v="113604"/>
    <s v="113604"/>
    <s v="999999"/>
    <s v="XT414611723TS"/>
    <s v="N"/>
    <s v="Transport"/>
    <s v="N"/>
    <s v="S"/>
    <s v="ZA"/>
    <n v="0.35"/>
    <s v="6C"/>
    <n v="5.33"/>
  </r>
  <r>
    <x v="3"/>
    <s v="2"/>
    <n v="46170"/>
    <s v="47799"/>
    <s v="21320"/>
    <s v="DE"/>
    <s v="FR"/>
    <s v="114362"/>
    <s v="114362"/>
    <s v="999999"/>
    <s v="XT414615963TS"/>
    <s v="N"/>
    <s v="Transport"/>
    <s v="N"/>
    <s v="S"/>
    <s v="ZA"/>
    <n v="0.22"/>
    <s v="6C"/>
    <n v="5.33"/>
  </r>
  <r>
    <x v="3"/>
    <s v="2"/>
    <n v="46170"/>
    <s v="28290"/>
    <s v="21320"/>
    <s v="ES"/>
    <s v="FR"/>
    <s v="110582"/>
    <s v="110582"/>
    <s v="999999"/>
    <s v="XT414616938TS"/>
    <s v="N"/>
    <s v="Transport"/>
    <s v="N"/>
    <s v="S"/>
    <s v="ZA"/>
    <n v="0.05"/>
    <s v="6C"/>
    <n v="6.4"/>
  </r>
  <r>
    <x v="3"/>
    <s v="2"/>
    <n v="46170"/>
    <s v="5688 JT"/>
    <s v="21320"/>
    <s v="NL"/>
    <s v="FR"/>
    <s v="114535"/>
    <s v="114535"/>
    <s v="999999"/>
    <s v="XT414617195TS"/>
    <s v="N"/>
    <s v="Transport"/>
    <s v="N"/>
    <s v="S"/>
    <s v="ZA"/>
    <n v="1.7749999999999999"/>
    <s v="6C"/>
    <n v="5.88"/>
  </r>
  <r>
    <x v="3"/>
    <s v="2"/>
    <n v="46170"/>
    <s v="63579"/>
    <s v="21320"/>
    <s v="DE"/>
    <s v="FR"/>
    <s v="110290"/>
    <s v="110290"/>
    <s v="999999"/>
    <s v="XT414619497TS"/>
    <s v="N"/>
    <s v="Transport"/>
    <s v="N"/>
    <s v="S"/>
    <s v="ZA"/>
    <n v="0.04"/>
    <s v="6C"/>
    <n v="5.33"/>
  </r>
  <r>
    <x v="3"/>
    <s v="2"/>
    <n v="46170"/>
    <s v="87569"/>
    <s v="21320"/>
    <s v="DE"/>
    <s v="FR"/>
    <s v="114768"/>
    <s v="114768"/>
    <s v="999999"/>
    <s v="XT414620124TS"/>
    <s v="N"/>
    <s v="Transport"/>
    <s v="N"/>
    <s v="S"/>
    <s v="ZA"/>
    <n v="0.14000000000000001"/>
    <s v="6C"/>
    <n v="5.33"/>
  </r>
  <r>
    <x v="3"/>
    <s v="2"/>
    <n v="46170"/>
    <s v="4040"/>
    <s v="21320"/>
    <s v="AT"/>
    <s v="FR"/>
    <s v="109619"/>
    <s v="109619"/>
    <s v="999999"/>
    <s v="XT414620402TS"/>
    <s v="N"/>
    <s v="Transport"/>
    <s v="N"/>
    <s v="S"/>
    <s v="ZA"/>
    <n v="0.1"/>
    <s v="6C"/>
    <n v="9.4700000000000006"/>
  </r>
  <r>
    <x v="3"/>
    <s v="2"/>
    <n v="46170"/>
    <s v="72074"/>
    <s v="21320"/>
    <s v="DE"/>
    <s v="FR"/>
    <s v="114774"/>
    <s v="114774"/>
    <s v="999999"/>
    <s v="XT414620875TS"/>
    <s v="N"/>
    <s v="Transport"/>
    <s v="N"/>
    <s v="S"/>
    <s v="ZA"/>
    <n v="4.532"/>
    <s v="6C"/>
    <n v="9.69"/>
  </r>
  <r>
    <x v="3"/>
    <s v="2"/>
    <n v="46170"/>
    <s v="87569"/>
    <s v="21320"/>
    <s v="DE"/>
    <s v="FR"/>
    <s v="114768"/>
    <s v="114768"/>
    <s v="999999"/>
    <s v="XT414622244TS"/>
    <s v="N"/>
    <s v="Transport"/>
    <s v="N"/>
    <s v="S"/>
    <s v="ZA"/>
    <n v="0.14000000000000001"/>
    <s v="6C"/>
    <n v="5.33"/>
  </r>
  <r>
    <x v="3"/>
    <s v="2"/>
    <n v="46170"/>
    <s v="80802"/>
    <s v="21320"/>
    <s v="DE"/>
    <s v="FR"/>
    <s v="112810"/>
    <s v="112810"/>
    <s v="999999"/>
    <s v="XT414622301TS"/>
    <s v="N"/>
    <s v="Transport"/>
    <s v="N"/>
    <s v="S"/>
    <s v="ZA"/>
    <n v="0.03"/>
    <s v="6C"/>
    <n v="5.33"/>
  </r>
  <r>
    <x v="3"/>
    <s v="2"/>
    <n v="46170"/>
    <s v="8361"/>
    <s v="21320"/>
    <s v="DK"/>
    <s v="FR"/>
    <s v="107565"/>
    <s v="107565"/>
    <s v="999999"/>
    <s v="XT414622536TS"/>
    <s v="N"/>
    <s v="Transport"/>
    <s v="N"/>
    <s v="S"/>
    <s v="ZA"/>
    <n v="0.21"/>
    <s v="6C"/>
    <n v="9.4700000000000006"/>
  </r>
  <r>
    <x v="3"/>
    <s v="2"/>
    <n v="46170"/>
    <s v="4020"/>
    <s v="21320"/>
    <s v="AT"/>
    <s v="FR"/>
    <s v="111817"/>
    <s v="111817"/>
    <s v="999999"/>
    <s v="XT414623117TS"/>
    <s v="N"/>
    <s v="Transport"/>
    <s v="N"/>
    <s v="S"/>
    <s v="ZA"/>
    <n v="3.72"/>
    <s v="6C"/>
    <n v="13.17"/>
  </r>
  <r>
    <x v="3"/>
    <s v="2"/>
    <n v="46170"/>
    <s v="77880"/>
    <s v="21320"/>
    <s v="DE"/>
    <s v="FR"/>
    <s v="113960"/>
    <s v="113960"/>
    <s v="999999"/>
    <s v="XT414623474TS"/>
    <s v="N"/>
    <s v="Transport"/>
    <s v="N"/>
    <s v="S"/>
    <s v="ZA"/>
    <n v="0.13"/>
    <s v="6C"/>
    <n v="5.33"/>
  </r>
  <r>
    <x v="3"/>
    <s v="2"/>
    <n v="46170"/>
    <s v="15898"/>
    <s v="21320"/>
    <s v="ES"/>
    <s v="FR"/>
    <s v="112524"/>
    <s v="112524"/>
    <s v="999999"/>
    <s v="XT414623810TS"/>
    <s v="N"/>
    <s v="Transport"/>
    <s v="N"/>
    <s v="S"/>
    <s v="ZA"/>
    <n v="0.32"/>
    <s v="6C"/>
    <n v="6.4"/>
  </r>
  <r>
    <x v="3"/>
    <s v="2"/>
    <n v="46170"/>
    <s v="50997"/>
    <s v="21320"/>
    <s v="DE"/>
    <s v="FR"/>
    <s v="116343"/>
    <s v="116343"/>
    <s v="999999"/>
    <s v="XT414624041TS"/>
    <s v="N"/>
    <s v="Transport"/>
    <s v="N"/>
    <s v="S"/>
    <s v="ZA"/>
    <n v="0.73"/>
    <s v="6C"/>
    <n v="5.55"/>
  </r>
  <r>
    <x v="3"/>
    <s v="2"/>
    <n v="46170"/>
    <s v="91275"/>
    <s v="21320"/>
    <s v="DE"/>
    <s v="FR"/>
    <s v="113767"/>
    <s v="113767"/>
    <s v="999999"/>
    <s v="XT414624832TS"/>
    <s v="N"/>
    <s v="Transport"/>
    <s v="N"/>
    <s v="S"/>
    <s v="ZA"/>
    <n v="0.32"/>
    <s v="6C"/>
    <n v="5.33"/>
  </r>
  <r>
    <x v="3"/>
    <s v="2"/>
    <n v="46170"/>
    <s v="1230"/>
    <s v="21320"/>
    <s v="AT"/>
    <s v="FR"/>
    <s v="114312"/>
    <s v="114312"/>
    <s v="999999"/>
    <s v="XT414625444TS"/>
    <s v="N"/>
    <s v="Transport"/>
    <s v="N"/>
    <s v="S"/>
    <s v="ZA"/>
    <n v="0.12"/>
    <s v="6C"/>
    <n v="9.4700000000000006"/>
  </r>
  <r>
    <x v="3"/>
    <s v="2"/>
    <n v="46170"/>
    <s v="93059"/>
    <s v="21320"/>
    <s v="DE"/>
    <s v="FR"/>
    <s v="115080"/>
    <s v="115080"/>
    <s v="999999"/>
    <s v="XT414625719TS"/>
    <s v="N"/>
    <s v="Transport"/>
    <s v="N"/>
    <s v="S"/>
    <s v="ZA"/>
    <n v="0.18"/>
    <s v="6C"/>
    <n v="5.33"/>
  </r>
  <r>
    <x v="3"/>
    <s v="2"/>
    <n v="46170"/>
    <s v="24790"/>
    <s v="21320"/>
    <s v="DE"/>
    <s v="FR"/>
    <s v="114260"/>
    <s v="114260"/>
    <s v="999999"/>
    <s v="XT414625753TS"/>
    <s v="N"/>
    <s v="Transport"/>
    <s v="N"/>
    <s v="S"/>
    <s v="ZA"/>
    <n v="0.17"/>
    <s v="6C"/>
    <n v="5.33"/>
  </r>
  <r>
    <x v="3"/>
    <s v="2"/>
    <n v="46170"/>
    <s v="61381"/>
    <s v="21320"/>
    <s v="DE"/>
    <s v="FR"/>
    <s v="115465"/>
    <s v="115465"/>
    <s v="999999"/>
    <s v="XT414626135TS"/>
    <s v="N"/>
    <s v="Transport"/>
    <s v="N"/>
    <s v="S"/>
    <s v="ZA"/>
    <n v="4.266"/>
    <s v="6C"/>
    <n v="9.69"/>
  </r>
  <r>
    <x v="3"/>
    <s v="2"/>
    <n v="46170"/>
    <s v="6020"/>
    <s v="21320"/>
    <s v="AT"/>
    <s v="FR"/>
    <s v="117140"/>
    <s v="117140"/>
    <s v="999999"/>
    <s v="XT414629738TS"/>
    <s v="N"/>
    <s v="Transport"/>
    <s v="N"/>
    <s v="S"/>
    <s v="ZA"/>
    <n v="0.28999999999999998"/>
    <s v="6C"/>
    <n v="9.4700000000000006"/>
  </r>
  <r>
    <x v="3"/>
    <s v="2"/>
    <n v="46170"/>
    <s v="3090"/>
    <s v="21320"/>
    <s v="BE"/>
    <s v="FR"/>
    <s v="117311"/>
    <s v="117311"/>
    <s v="999999"/>
    <s v="XT414633595TS"/>
    <s v="N"/>
    <s v="Transport"/>
    <s v="N"/>
    <s v="S"/>
    <s v="ZA"/>
    <n v="4.532"/>
    <s v="6C"/>
    <n v="9.1999999999999993"/>
  </r>
  <r>
    <x v="3"/>
    <s v="2"/>
    <n v="46170"/>
    <s v="3480"/>
    <s v="21320"/>
    <s v="DK"/>
    <s v="FR"/>
    <s v="114335"/>
    <s v="114335"/>
    <s v="999999"/>
    <s v="XT414634300TS"/>
    <s v="N"/>
    <s v="Transport"/>
    <s v="N"/>
    <s v="S"/>
    <s v="ZA"/>
    <n v="0.03"/>
    <s v="6C"/>
    <n v="9.4700000000000006"/>
  </r>
  <r>
    <x v="3"/>
    <s v="2"/>
    <n v="46170"/>
    <s v="6108"/>
    <s v="21320"/>
    <s v="AT"/>
    <s v="FR"/>
    <s v="116585"/>
    <s v="116585"/>
    <s v="999999"/>
    <s v="XT414634830TS"/>
    <s v="N"/>
    <s v="Transport"/>
    <s v="N"/>
    <s v="S"/>
    <s v="ZA"/>
    <n v="0.13"/>
    <s v="6C"/>
    <n v="9.4700000000000006"/>
  </r>
  <r>
    <x v="3"/>
    <s v="2"/>
    <n v="46170"/>
    <s v="86415"/>
    <s v="21320"/>
    <s v="DE"/>
    <s v="FR"/>
    <s v="115815"/>
    <s v="115815"/>
    <s v="999999"/>
    <s v="XT414636053TS"/>
    <s v="N"/>
    <s v="Transport"/>
    <s v="N"/>
    <s v="S"/>
    <s v="ZA"/>
    <n v="0.53"/>
    <s v="6C"/>
    <n v="5.55"/>
  </r>
  <r>
    <x v="3"/>
    <s v="2"/>
    <n v="46170"/>
    <s v="56637"/>
    <s v="21320"/>
    <s v="DE"/>
    <s v="FR"/>
    <s v="116411"/>
    <s v="116411"/>
    <s v="999999"/>
    <s v="XT414636420TS"/>
    <s v="N"/>
    <s v="Transport"/>
    <s v="N"/>
    <s v="S"/>
    <s v="ZA"/>
    <n v="0.23"/>
    <s v="6C"/>
    <n v="5.33"/>
  </r>
  <r>
    <x v="3"/>
    <s v="2"/>
    <n v="46170"/>
    <s v="9300"/>
    <s v="21320"/>
    <s v="AT"/>
    <s v="FR"/>
    <s v="117327"/>
    <s v="117327"/>
    <s v="999999"/>
    <s v="XT414636535TS"/>
    <s v="N"/>
    <s v="Transport"/>
    <s v="N"/>
    <s v="S"/>
    <s v="ZA"/>
    <n v="4.6779999999999999"/>
    <s v="6C"/>
    <n v="13.83"/>
  </r>
  <r>
    <x v="3"/>
    <s v="2"/>
    <n v="46170"/>
    <s v="7475 BC"/>
    <s v="21320"/>
    <s v="NL"/>
    <s v="FR"/>
    <s v="116816"/>
    <s v="116816"/>
    <s v="999999"/>
    <s v="XT414636552TS"/>
    <s v="N"/>
    <s v="Transport"/>
    <s v="N"/>
    <s v="S"/>
    <s v="ZA"/>
    <n v="0.21"/>
    <s v="6C"/>
    <n v="5.33"/>
  </r>
  <r>
    <x v="3"/>
    <s v="2"/>
    <n v="46170"/>
    <s v="97846"/>
    <s v="21320"/>
    <s v="DE"/>
    <s v="FR"/>
    <s v="115148"/>
    <s v="115148"/>
    <s v="999999"/>
    <s v="XT414636699TS"/>
    <s v="N"/>
    <s v="Transport"/>
    <s v="N"/>
    <s v="S"/>
    <s v="ZA"/>
    <n v="0.25"/>
    <s v="6C"/>
    <n v="5.33"/>
  </r>
  <r>
    <x v="3"/>
    <s v="2"/>
    <n v="46170"/>
    <s v="01689"/>
    <s v="21320"/>
    <s v="DE"/>
    <s v="FR"/>
    <s v="114141"/>
    <s v="114141"/>
    <s v="999999"/>
    <s v="XT414637969TS"/>
    <s v="N"/>
    <s v="Transport"/>
    <s v="N"/>
    <s v="S"/>
    <s v="ZA"/>
    <n v="0.39"/>
    <s v="6C"/>
    <n v="5.33"/>
  </r>
  <r>
    <x v="3"/>
    <s v="2"/>
    <n v="46170"/>
    <s v="2381"/>
    <s v="21320"/>
    <s v="BE"/>
    <s v="FR"/>
    <s v="115926"/>
    <s v="115926"/>
    <s v="999999"/>
    <s v="XT414638385TS"/>
    <s v="N"/>
    <s v="Transport"/>
    <s v="N"/>
    <s v="S"/>
    <s v="ZA"/>
    <n v="0.4"/>
    <s v="6C"/>
    <n v="4.84"/>
  </r>
  <r>
    <x v="3"/>
    <s v="2"/>
    <n v="46170"/>
    <s v="60327"/>
    <s v="21320"/>
    <s v="DE"/>
    <s v="FR"/>
    <s v="116170"/>
    <s v="116170"/>
    <s v="999999"/>
    <s v="XT414638417TS"/>
    <s v="N"/>
    <s v="Transport"/>
    <s v="N"/>
    <s v="S"/>
    <s v="ZA"/>
    <n v="0.23"/>
    <s v="6C"/>
    <n v="5.33"/>
  </r>
  <r>
    <x v="3"/>
    <s v="2"/>
    <n v="46170"/>
    <s v="97259"/>
    <s v="21320"/>
    <s v="DE"/>
    <s v="FR"/>
    <s v="117217"/>
    <s v="117217"/>
    <s v="999999"/>
    <s v="XT414638519TS"/>
    <s v="N"/>
    <s v="Transport"/>
    <s v="N"/>
    <s v="S"/>
    <s v="ZA"/>
    <n v="0.21"/>
    <s v="6C"/>
    <n v="5.33"/>
  </r>
  <r>
    <x v="3"/>
    <s v="2"/>
    <n v="46170"/>
    <s v="3300"/>
    <s v="21320"/>
    <s v="DK"/>
    <s v="FR"/>
    <s v="112651"/>
    <s v="112651"/>
    <s v="999999"/>
    <s v="XT414638995TS"/>
    <s v="N"/>
    <s v="Transport"/>
    <s v="N"/>
    <s v="S"/>
    <s v="ZA"/>
    <n v="0.23"/>
    <s v="6C"/>
    <n v="9.4700000000000006"/>
  </r>
  <r>
    <x v="3"/>
    <s v="2"/>
    <n v="46170"/>
    <s v="50129"/>
    <s v="21320"/>
    <s v="DE"/>
    <s v="FR"/>
    <s v="117331"/>
    <s v="117331"/>
    <s v="999999"/>
    <s v="XT414639240TS"/>
    <s v="N"/>
    <s v="Transport"/>
    <s v="N"/>
    <s v="S"/>
    <s v="ZA"/>
    <n v="6.48"/>
    <s v="6C"/>
    <n v="11.01"/>
  </r>
  <r>
    <x v="3"/>
    <s v="2"/>
    <n v="46170"/>
    <s v="49134"/>
    <s v="21320"/>
    <s v="DE"/>
    <s v="FR"/>
    <s v="116153"/>
    <s v="116153"/>
    <s v="999999"/>
    <s v="XT414639531TS"/>
    <s v="N"/>
    <s v="Transport"/>
    <s v="N"/>
    <s v="S"/>
    <s v="ZA"/>
    <n v="0.26"/>
    <s v="6C"/>
    <n v="5.33"/>
  </r>
  <r>
    <x v="3"/>
    <s v="2"/>
    <n v="46170"/>
    <s v="80636"/>
    <s v="21320"/>
    <s v="DE"/>
    <s v="FR"/>
    <s v="117081"/>
    <s v="117081"/>
    <s v="999999"/>
    <s v="XT414639806TS"/>
    <s v="N"/>
    <s v="Transport"/>
    <s v="N"/>
    <s v="S"/>
    <s v="ZA"/>
    <n v="0.27"/>
    <s v="6C"/>
    <n v="5.33"/>
  </r>
  <r>
    <x v="3"/>
    <s v="2"/>
    <n v="46170"/>
    <s v="33605"/>
    <s v="21320"/>
    <s v="DE"/>
    <s v="FR"/>
    <s v="112741"/>
    <s v="112741"/>
    <s v="999999"/>
    <s v="XT414641464TS"/>
    <s v="N"/>
    <s v="Transport"/>
    <s v="N"/>
    <s v="S"/>
    <s v="ZA"/>
    <n v="0.89"/>
    <s v="6C"/>
    <n v="5.55"/>
  </r>
  <r>
    <x v="3"/>
    <s v="2"/>
    <n v="46171"/>
    <s v="8042"/>
    <s v="21320"/>
    <s v="AT"/>
    <s v="FR"/>
    <s v="114224"/>
    <s v="114224"/>
    <s v="999999"/>
    <s v="XT414642306TS"/>
    <s v="N"/>
    <s v="Transport"/>
    <s v="N"/>
    <s v="S"/>
    <s v="ZA"/>
    <n v="0.23"/>
    <s v="6C"/>
    <n v="9.4700000000000006"/>
  </r>
  <r>
    <x v="3"/>
    <s v="2"/>
    <n v="46171"/>
    <s v="50674"/>
    <s v="21320"/>
    <s v="DE"/>
    <s v="FR"/>
    <s v="114483"/>
    <s v="114483"/>
    <s v="999999"/>
    <s v="XT414644341TS"/>
    <s v="N"/>
    <s v="Transport"/>
    <s v="N"/>
    <s v="S"/>
    <s v="ZA"/>
    <n v="0.46"/>
    <s v="6C"/>
    <n v="5.33"/>
  </r>
  <r>
    <x v="3"/>
    <s v="2"/>
    <n v="46171"/>
    <s v="9972"/>
    <s v="21320"/>
    <s v="AT"/>
    <s v="FR"/>
    <s v="115287"/>
    <s v="115287"/>
    <s v="999999"/>
    <s v="XT414644704TS"/>
    <s v="N"/>
    <s v="Transport"/>
    <s v="N"/>
    <s v="S"/>
    <s v="ZA"/>
    <n v="0.47"/>
    <s v="6C"/>
    <n v="9.4700000000000006"/>
  </r>
  <r>
    <x v="3"/>
    <s v="2"/>
    <n v="46171"/>
    <s v="54292"/>
    <s v="21320"/>
    <s v="DE"/>
    <s v="FR"/>
    <s v="116998"/>
    <s v="116998"/>
    <s v="999999"/>
    <s v="XT414645979TS"/>
    <s v="N"/>
    <s v="Transport"/>
    <s v="N"/>
    <s v="S"/>
    <s v="ZA"/>
    <n v="0.06"/>
    <s v="6C"/>
    <n v="5.33"/>
  </r>
  <r>
    <x v="3"/>
    <s v="2"/>
    <n v="46171"/>
    <s v="71640"/>
    <s v="21320"/>
    <s v="DE"/>
    <s v="FR"/>
    <s v="115710"/>
    <s v="115710"/>
    <s v="999999"/>
    <s v="XT414649539TS"/>
    <s v="N"/>
    <s v="Transport"/>
    <s v="N"/>
    <s v="S"/>
    <s v="ZA"/>
    <n v="0.13"/>
    <s v="6C"/>
    <n v="5.33"/>
  </r>
  <r>
    <x v="3"/>
    <s v="2"/>
    <n v="46171"/>
    <s v="49090"/>
    <s v="21320"/>
    <s v="DE"/>
    <s v="FR"/>
    <s v="114575"/>
    <s v="114575"/>
    <s v="999999"/>
    <s v="XT414649746TS"/>
    <s v="N"/>
    <s v="Transport"/>
    <s v="N"/>
    <s v="S"/>
    <s v="ZA"/>
    <n v="0.5"/>
    <s v="6C"/>
    <n v="5.33"/>
  </r>
  <r>
    <x v="3"/>
    <s v="2"/>
    <n v="46171"/>
    <s v="8212 PA"/>
    <s v="21320"/>
    <s v="NL"/>
    <s v="FR"/>
    <s v="115027"/>
    <s v="115027"/>
    <s v="999999"/>
    <s v="XT414651719TS"/>
    <s v="N"/>
    <s v="Transport"/>
    <s v="N"/>
    <s v="S"/>
    <s v="ZA"/>
    <n v="5.069"/>
    <s v="6C"/>
    <n v="10.35"/>
  </r>
  <r>
    <x v="3"/>
    <s v="2"/>
    <n v="46171"/>
    <s v="61381"/>
    <s v="21320"/>
    <s v="DE"/>
    <s v="FR"/>
    <s v="117661"/>
    <s v="117661"/>
    <s v="999999"/>
    <s v="XT414652895TS"/>
    <s v="N"/>
    <s v="Transport"/>
    <s v="N"/>
    <s v="S"/>
    <s v="ZA"/>
    <n v="0.08"/>
    <s v="6C"/>
    <n v="5.33"/>
  </r>
  <r>
    <x v="3"/>
    <s v="2"/>
    <n v="46171"/>
    <s v="72581"/>
    <s v="21320"/>
    <s v="DE"/>
    <s v="FR"/>
    <s v="114324"/>
    <s v="114324"/>
    <s v="999999"/>
    <s v="XT414653839TS"/>
    <s v="N"/>
    <s v="Transport"/>
    <s v="N"/>
    <s v="S"/>
    <s v="ZA"/>
    <n v="0.03"/>
    <s v="6C"/>
    <n v="5.33"/>
  </r>
  <r>
    <x v="3"/>
    <s v="2"/>
    <n v="46171"/>
    <s v="64291"/>
    <s v="21320"/>
    <s v="DE"/>
    <s v="FR"/>
    <s v="116917"/>
    <s v="116917"/>
    <s v="999999"/>
    <s v="XT414655905TS"/>
    <s v="N"/>
    <s v="Transport"/>
    <s v="N"/>
    <s v="S"/>
    <s v="ZA"/>
    <n v="0.23"/>
    <s v="6C"/>
    <n v="5.33"/>
  </r>
  <r>
    <x v="3"/>
    <s v="2"/>
    <n v="46171"/>
    <s v="5622"/>
    <s v="21320"/>
    <s v="AT"/>
    <s v="FR"/>
    <s v="116916"/>
    <s v="116916"/>
    <s v="999999"/>
    <s v="XT414659187TS"/>
    <s v="N"/>
    <s v="Transport"/>
    <s v="N"/>
    <s v="S"/>
    <s v="ZA"/>
    <n v="0.08"/>
    <s v="6C"/>
    <n v="9.4700000000000006"/>
  </r>
  <r>
    <x v="3"/>
    <s v="2"/>
    <n v="46171"/>
    <s v="18609"/>
    <s v="21320"/>
    <s v="DE"/>
    <s v="FR"/>
    <s v="114615"/>
    <s v="114615"/>
    <s v="999999"/>
    <s v="XT414660199TS"/>
    <s v="N"/>
    <s v="Transport"/>
    <s v="N"/>
    <s v="S"/>
    <s v="ZA"/>
    <n v="0.46"/>
    <s v="6C"/>
    <n v="5.33"/>
  </r>
  <r>
    <x v="3"/>
    <s v="2"/>
    <n v="46171"/>
    <s v="1621 CC"/>
    <s v="21320"/>
    <s v="NL"/>
    <s v="FR"/>
    <s v="116329"/>
    <s v="116329"/>
    <s v="999999"/>
    <s v="XT414661543TS"/>
    <s v="N"/>
    <s v="Transport"/>
    <s v="N"/>
    <s v="S"/>
    <s v="ZA"/>
    <n v="2.2000000000000002"/>
    <s v="6C"/>
    <n v="8.3699999999999992"/>
  </r>
  <r>
    <x v="3"/>
    <s v="2"/>
    <n v="46171"/>
    <s v="51580"/>
    <s v="21320"/>
    <s v="DE"/>
    <s v="FR"/>
    <s v="115792"/>
    <s v="115792"/>
    <s v="999999"/>
    <s v="XT414662230TS"/>
    <s v="N"/>
    <s v="Transport"/>
    <s v="N"/>
    <s v="S"/>
    <s v="ZA"/>
    <n v="0.12"/>
    <s v="6C"/>
    <n v="5.33"/>
  </r>
  <r>
    <x v="3"/>
    <s v="2"/>
    <n v="46171"/>
    <s v="1431 ET"/>
    <s v="21320"/>
    <s v="NL"/>
    <s v="FR"/>
    <s v="116152"/>
    <s v="116152"/>
    <s v="999999"/>
    <s v="XT414662345TS"/>
    <s v="N"/>
    <s v="Transport"/>
    <s v="N"/>
    <s v="S"/>
    <s v="ZA"/>
    <n v="2.48"/>
    <s v="6C"/>
    <n v="8.3699999999999992"/>
  </r>
  <r>
    <x v="3"/>
    <s v="2"/>
    <n v="46171"/>
    <s v="35578"/>
    <s v="21320"/>
    <s v="DE"/>
    <s v="FR"/>
    <s v="115796"/>
    <s v="115796"/>
    <s v="999999"/>
    <s v="XT414663955TS"/>
    <s v="N"/>
    <s v="Transport"/>
    <s v="N"/>
    <s v="S"/>
    <s v="ZA"/>
    <n v="0.22"/>
    <s v="6C"/>
    <n v="5.33"/>
  </r>
  <r>
    <x v="3"/>
    <s v="2"/>
    <n v="46171"/>
    <s v="67574"/>
    <s v="21320"/>
    <s v="DE"/>
    <s v="FR"/>
    <s v="117070"/>
    <s v="117070"/>
    <s v="999999"/>
    <s v="XT414664876TS"/>
    <s v="N"/>
    <s v="Transport"/>
    <s v="N"/>
    <s v="S"/>
    <s v="ZA"/>
    <n v="0.24"/>
    <s v="6C"/>
    <n v="5.33"/>
  </r>
  <r>
    <x v="3"/>
    <s v="2"/>
    <n v="46171"/>
    <s v="12047"/>
    <s v="21320"/>
    <s v="DE"/>
    <s v="FR"/>
    <s v="118014"/>
    <s v="118014"/>
    <s v="999999"/>
    <s v="XT414665077TS"/>
    <s v="N"/>
    <s v="Transport"/>
    <s v="N"/>
    <s v="S"/>
    <s v="ZA"/>
    <n v="0.18"/>
    <s v="6C"/>
    <n v="5.33"/>
  </r>
  <r>
    <x v="3"/>
    <s v="2"/>
    <n v="46171"/>
    <s v="64689"/>
    <s v="21320"/>
    <s v="DE"/>
    <s v="FR"/>
    <s v="116319"/>
    <s v="116319"/>
    <s v="999999"/>
    <s v="XT414665085TS"/>
    <s v="N"/>
    <s v="Transport"/>
    <s v="N"/>
    <s v="S"/>
    <s v="ZA"/>
    <n v="0.21"/>
    <s v="6C"/>
    <n v="5.33"/>
  </r>
  <r>
    <x v="3"/>
    <s v="2"/>
    <n v="46171"/>
    <s v="45663"/>
    <s v="21320"/>
    <s v="DE"/>
    <s v="FR"/>
    <s v="117066"/>
    <s v="117066"/>
    <s v="999999"/>
    <s v="XT414665222TS"/>
    <s v="N"/>
    <s v="Transport"/>
    <s v="N"/>
    <s v="S"/>
    <s v="ZA"/>
    <n v="1.07"/>
    <s v="6C"/>
    <n v="5.88"/>
  </r>
  <r>
    <x v="3"/>
    <s v="2"/>
    <n v="46171"/>
    <s v="7207 CT"/>
    <s v="21320"/>
    <s v="NL"/>
    <s v="FR"/>
    <s v="116643"/>
    <s v="116643"/>
    <s v="999999"/>
    <s v="XT414665236TS"/>
    <s v="N"/>
    <s v="Transport"/>
    <s v="N"/>
    <s v="S"/>
    <s v="ZA"/>
    <n v="0.32"/>
    <s v="6C"/>
    <n v="5.33"/>
  </r>
  <r>
    <x v="3"/>
    <s v="2"/>
    <n v="46171"/>
    <s v="96450"/>
    <s v="21320"/>
    <s v="DE"/>
    <s v="FR"/>
    <s v="118044"/>
    <s v="118044"/>
    <s v="999999"/>
    <s v="XT414665602TS"/>
    <s v="N"/>
    <s v="Transport"/>
    <s v="N"/>
    <s v="S"/>
    <s v="ZA"/>
    <n v="0.03"/>
    <s v="6C"/>
    <n v="5.33"/>
  </r>
  <r>
    <x v="3"/>
    <s v="2"/>
    <n v="46171"/>
    <s v="29227"/>
    <s v="21320"/>
    <s v="DE"/>
    <s v="FR"/>
    <s v="115653"/>
    <s v="115653"/>
    <s v="999999"/>
    <s v="XT414666015TS"/>
    <s v="N"/>
    <s v="Transport"/>
    <s v="N"/>
    <s v="S"/>
    <s v="ZA"/>
    <n v="0.28000000000000003"/>
    <s v="6C"/>
    <n v="5.33"/>
  </r>
  <r>
    <x v="3"/>
    <s v="2"/>
    <n v="46171"/>
    <s v="1180"/>
    <s v="21320"/>
    <s v="BE"/>
    <s v="FR"/>
    <s v="116768"/>
    <s v="116768"/>
    <s v="999999"/>
    <s v="XT414666523TS"/>
    <s v="N"/>
    <s v="Transport"/>
    <s v="N"/>
    <s v="S"/>
    <s v="ZA"/>
    <n v="0.28999999999999998"/>
    <s v="6C"/>
    <n v="4.84"/>
  </r>
  <r>
    <x v="3"/>
    <s v="2"/>
    <n v="46171"/>
    <s v="1180"/>
    <s v="21320"/>
    <s v="BE"/>
    <s v="FR"/>
    <s v="116639"/>
    <s v="116639"/>
    <s v="999999"/>
    <s v="XT414666639TS"/>
    <s v="N"/>
    <s v="Transport"/>
    <s v="N"/>
    <s v="S"/>
    <s v="ZA"/>
    <n v="0.14000000000000001"/>
    <s v="6C"/>
    <n v="4.84"/>
  </r>
  <r>
    <x v="3"/>
    <s v="2"/>
    <n v="46171"/>
    <s v="72178"/>
    <s v="21320"/>
    <s v="DE"/>
    <s v="FR"/>
    <s v="117959"/>
    <s v="117959"/>
    <s v="999999"/>
    <s v="XT414667170TS"/>
    <s v="N"/>
    <s v="Transport"/>
    <s v="N"/>
    <s v="S"/>
    <s v="ZA"/>
    <n v="0.1"/>
    <s v="6C"/>
    <n v="5.33"/>
  </r>
  <r>
    <x v="3"/>
    <s v="2"/>
    <n v="46171"/>
    <s v="2511 DK"/>
    <s v="21320"/>
    <s v="NL"/>
    <s v="FR"/>
    <s v="114503"/>
    <s v="114503"/>
    <s v="999999"/>
    <s v="XT414667254TS"/>
    <s v="N"/>
    <s v="Transport"/>
    <s v="N"/>
    <s v="S"/>
    <s v="ZA"/>
    <n v="0.56000000000000005"/>
    <s v="6C"/>
    <n v="5.55"/>
  </r>
  <r>
    <x v="3"/>
    <s v="2"/>
    <n v="46171"/>
    <s v="1180"/>
    <s v="21320"/>
    <s v="BE"/>
    <s v="FR"/>
    <s v="116639"/>
    <s v="116639"/>
    <s v="999999"/>
    <s v="XT414667492TS"/>
    <s v="N"/>
    <s v="Transport"/>
    <s v="N"/>
    <s v="S"/>
    <s v="ZA"/>
    <n v="0.35"/>
    <s v="6C"/>
    <n v="4.84"/>
  </r>
  <r>
    <x v="3"/>
    <s v="2"/>
    <n v="46171"/>
    <s v="1358 EL"/>
    <s v="21320"/>
    <s v="NL"/>
    <s v="FR"/>
    <s v="116749"/>
    <s v="116749"/>
    <s v="999999"/>
    <s v="XT414667515TS"/>
    <s v="N"/>
    <s v="Transport"/>
    <s v="N"/>
    <s v="S"/>
    <s v="ZA"/>
    <n v="0.23"/>
    <s v="6C"/>
    <n v="5.33"/>
  </r>
  <r>
    <x v="3"/>
    <s v="2"/>
    <n v="46171"/>
    <s v="83674"/>
    <s v="21320"/>
    <s v="DE"/>
    <s v="FR"/>
    <s v="115017"/>
    <s v="115017"/>
    <s v="999999"/>
    <s v="XT414667563TS"/>
    <s v="N"/>
    <s v="Transport"/>
    <s v="N"/>
    <s v="S"/>
    <s v="ZA"/>
    <n v="0.2"/>
    <s v="6C"/>
    <n v="5.33"/>
  </r>
  <r>
    <x v="3"/>
    <s v="2"/>
    <n v="46171"/>
    <s v="55294"/>
    <s v="21320"/>
    <s v="DE"/>
    <s v="FR"/>
    <s v="115228"/>
    <s v="115228"/>
    <s v="999999"/>
    <s v="XT414667651TS"/>
    <s v="N"/>
    <s v="Transport"/>
    <s v="N"/>
    <s v="S"/>
    <s v="ZA"/>
    <n v="0.36"/>
    <s v="6C"/>
    <n v="5.33"/>
  </r>
  <r>
    <x v="3"/>
    <s v="2"/>
    <n v="46171"/>
    <s v="1628 ZM"/>
    <s v="21320"/>
    <s v="NL"/>
    <s v="FR"/>
    <s v="114302"/>
    <s v="114302"/>
    <s v="999999"/>
    <s v="XT414668541TS"/>
    <s v="N"/>
    <s v="Transport"/>
    <s v="N"/>
    <s v="S"/>
    <s v="ZA"/>
    <n v="0.17"/>
    <s v="6C"/>
    <n v="5.33"/>
  </r>
  <r>
    <x v="3"/>
    <s v="2"/>
    <n v="46171"/>
    <s v="39110"/>
    <s v="21320"/>
    <s v="DE"/>
    <s v="FR"/>
    <s v="116731"/>
    <s v="116731"/>
    <s v="999999"/>
    <s v="XT414668688TS"/>
    <s v="N"/>
    <s v="Transport"/>
    <s v="N"/>
    <s v="S"/>
    <s v="ZA"/>
    <n v="0.03"/>
    <s v="6C"/>
    <n v="5.33"/>
  </r>
  <r>
    <x v="3"/>
    <s v="2"/>
    <n v="46171"/>
    <s v="5000"/>
    <s v="21320"/>
    <s v="DK"/>
    <s v="FR"/>
    <s v="116067"/>
    <s v="116067"/>
    <s v="999999"/>
    <s v="XT414669286TS"/>
    <s v="N"/>
    <s v="Transport"/>
    <s v="N"/>
    <s v="S"/>
    <s v="ZA"/>
    <n v="0.41"/>
    <s v="6C"/>
    <n v="9.4700000000000006"/>
  </r>
  <r>
    <x v="3"/>
    <s v="2"/>
    <n v="46171"/>
    <s v="70736"/>
    <s v="21320"/>
    <s v="DE"/>
    <s v="FR"/>
    <s v="116742"/>
    <s v="116742"/>
    <s v="999999"/>
    <s v="XT414669808TS"/>
    <s v="N"/>
    <s v="Transport"/>
    <s v="N"/>
    <s v="S"/>
    <s v="ZA"/>
    <n v="0.54"/>
    <s v="6C"/>
    <n v="5.55"/>
  </r>
  <r>
    <x v="3"/>
    <s v="2"/>
    <n v="46171"/>
    <s v="51427"/>
    <s v="21320"/>
    <s v="DE"/>
    <s v="FR"/>
    <s v="117822"/>
    <s v="117822"/>
    <s v="999999"/>
    <s v="XT414670236TS"/>
    <s v="N"/>
    <s v="Transport"/>
    <s v="N"/>
    <s v="S"/>
    <s v="ZA"/>
    <n v="0.25"/>
    <s v="6C"/>
    <n v="5.33"/>
  </r>
  <r>
    <x v="3"/>
    <s v="2"/>
    <n v="46171"/>
    <s v="47906"/>
    <s v="21320"/>
    <s v="DE"/>
    <s v="FR"/>
    <s v="114109"/>
    <s v="114109"/>
    <s v="999999"/>
    <s v="XT414670580TS"/>
    <s v="N"/>
    <s v="Transport"/>
    <s v="N"/>
    <s v="S"/>
    <s v="ZA"/>
    <n v="0.28999999999999998"/>
    <s v="6C"/>
    <n v="5.33"/>
  </r>
  <r>
    <x v="3"/>
    <s v="2"/>
    <n v="46171"/>
    <s v="58454"/>
    <s v="21320"/>
    <s v="DE"/>
    <s v="FR"/>
    <s v="117686"/>
    <s v="117686"/>
    <s v="999999"/>
    <s v="XT414670871TS"/>
    <s v="N"/>
    <s v="Transport"/>
    <s v="N"/>
    <s v="S"/>
    <s v="ZA"/>
    <n v="0.36"/>
    <s v="6C"/>
    <n v="5.33"/>
  </r>
  <r>
    <x v="3"/>
    <s v="2"/>
    <n v="46171"/>
    <s v="5322"/>
    <s v="21320"/>
    <s v="AT"/>
    <s v="FR"/>
    <s v="117964"/>
    <s v="117964"/>
    <s v="999999"/>
    <s v="XT414673422TS"/>
    <s v="N"/>
    <s v="Transport"/>
    <s v="N"/>
    <s v="S"/>
    <s v="ZA"/>
    <n v="0.28999999999999998"/>
    <s v="6C"/>
    <n v="9.4700000000000006"/>
  </r>
  <r>
    <x v="3"/>
    <s v="2"/>
    <n v="46171"/>
    <s v="5322"/>
    <s v="21320"/>
    <s v="AT"/>
    <s v="FR"/>
    <s v="113826"/>
    <s v="113826"/>
    <s v="999999"/>
    <s v="XT414673484TS"/>
    <s v="N"/>
    <s v="Transport"/>
    <s v="N"/>
    <s v="S"/>
    <s v="ZA"/>
    <n v="0.21"/>
    <s v="6C"/>
    <n v="9.4700000000000006"/>
  </r>
  <r>
    <x v="3"/>
    <s v="2"/>
    <n v="46171"/>
    <s v="90409"/>
    <s v="21320"/>
    <s v="DE"/>
    <s v="FR"/>
    <s v="117091"/>
    <s v="117091"/>
    <s v="999999"/>
    <s v="XT414673515TS"/>
    <s v="N"/>
    <s v="Transport"/>
    <s v="N"/>
    <s v="S"/>
    <s v="ZA"/>
    <n v="0.4"/>
    <s v="6C"/>
    <n v="5.33"/>
  </r>
  <r>
    <x v="3"/>
    <s v="2"/>
    <n v="46171"/>
    <s v="97337"/>
    <s v="21320"/>
    <s v="DE"/>
    <s v="FR"/>
    <s v="115746"/>
    <s v="115746"/>
    <s v="999999"/>
    <s v="XT414673569TS"/>
    <s v="N"/>
    <s v="Transport"/>
    <s v="N"/>
    <s v="S"/>
    <s v="ZA"/>
    <n v="0.67"/>
    <s v="6C"/>
    <n v="5.55"/>
  </r>
  <r>
    <x v="3"/>
    <s v="2"/>
    <n v="46171"/>
    <s v="38527"/>
    <s v="21320"/>
    <s v="DE"/>
    <s v="FR"/>
    <s v="112936"/>
    <s v="112936"/>
    <s v="999999"/>
    <s v="XT414673952TS"/>
    <s v="N"/>
    <s v="Transport"/>
    <s v="N"/>
    <s v="S"/>
    <s v="ZA"/>
    <n v="0.28000000000000003"/>
    <s v="6C"/>
    <n v="5.33"/>
  </r>
  <r>
    <x v="3"/>
    <s v="2"/>
    <n v="46171"/>
    <s v="80538"/>
    <s v="21320"/>
    <s v="DE"/>
    <s v="FR"/>
    <s v="112602"/>
    <s v="112602"/>
    <s v="999999"/>
    <s v="XT414674105TS"/>
    <s v="N"/>
    <s v="Transport"/>
    <s v="N"/>
    <s v="S"/>
    <s v="ZA"/>
    <n v="0.22"/>
    <s v="6C"/>
    <n v="5.33"/>
  </r>
  <r>
    <x v="3"/>
    <s v="2"/>
    <n v="46172"/>
    <s v="47906"/>
    <s v="21320"/>
    <s v="DE"/>
    <s v="FR"/>
    <s v="114254"/>
    <s v="114254"/>
    <s v="999999"/>
    <s v="XT414676432TS"/>
    <s v="N"/>
    <s v="Transport"/>
    <s v="N"/>
    <s v="S"/>
    <s v="ZA"/>
    <n v="0.05"/>
    <s v="6C"/>
    <n v="5.33"/>
  </r>
  <r>
    <x v="3"/>
    <s v="2"/>
    <n v="46172"/>
    <s v="47906"/>
    <s v="21320"/>
    <s v="DE"/>
    <s v="FR"/>
    <s v="116230"/>
    <s v="116230"/>
    <s v="999999"/>
    <s v="XT414676517TS"/>
    <s v="N"/>
    <s v="Transport"/>
    <s v="N"/>
    <s v="S"/>
    <s v="ZA"/>
    <n v="0.63"/>
    <s v="6C"/>
    <n v="5.55"/>
  </r>
  <r>
    <x v="3"/>
    <s v="2"/>
    <n v="46172"/>
    <s v="90765"/>
    <s v="21320"/>
    <s v="DE"/>
    <s v="FR"/>
    <s v="113127"/>
    <s v="113127"/>
    <s v="999999"/>
    <s v="XT414678637TS"/>
    <s v="N"/>
    <s v="Transport"/>
    <s v="N"/>
    <s v="S"/>
    <s v="ZA"/>
    <n v="0.09"/>
    <s v="6C"/>
    <n v="5.33"/>
  </r>
  <r>
    <x v="3"/>
    <s v="2"/>
    <n v="46172"/>
    <s v="8501"/>
    <s v="21320"/>
    <s v="AT"/>
    <s v="FR"/>
    <s v="114852"/>
    <s v="114852"/>
    <s v="999999"/>
    <s v="XT414678699TS"/>
    <s v="N"/>
    <s v="Transport"/>
    <s v="N"/>
    <s v="S"/>
    <s v="ZA"/>
    <n v="0.11"/>
    <s v="6C"/>
    <n v="9.4700000000000006"/>
  </r>
  <r>
    <x v="3"/>
    <s v="2"/>
    <n v="46172"/>
    <s v="55124"/>
    <s v="21320"/>
    <s v="DE"/>
    <s v="FR"/>
    <s v="117043"/>
    <s v="117043"/>
    <s v="999999"/>
    <s v="XT414679028TS"/>
    <s v="N"/>
    <s v="Transport"/>
    <s v="N"/>
    <s v="S"/>
    <s v="ZA"/>
    <n v="0.53"/>
    <s v="6C"/>
    <n v="5.55"/>
  </r>
  <r>
    <x v="3"/>
    <s v="2"/>
    <n v="46172"/>
    <s v="9880"/>
    <s v="21320"/>
    <s v="BE"/>
    <s v="FR"/>
    <s v="115493"/>
    <s v="115493"/>
    <s v="999999"/>
    <s v="XT414680193TS"/>
    <s v="N"/>
    <s v="Transport"/>
    <s v="N"/>
    <s v="S"/>
    <s v="ZA"/>
    <n v="0.22"/>
    <s v="6C"/>
    <n v="4.84"/>
  </r>
  <r>
    <x v="3"/>
    <s v="2"/>
    <n v="46172"/>
    <s v="31620"/>
    <s v="21320"/>
    <s v="ES"/>
    <s v="FR"/>
    <s v="118145"/>
    <s v="118145"/>
    <s v="999999"/>
    <s v="XT414682101TS"/>
    <s v="N"/>
    <s v="Transport"/>
    <s v="N"/>
    <s v="S"/>
    <s v="ZA"/>
    <n v="0.41"/>
    <s v="6C"/>
    <n v="6.4"/>
  </r>
  <r>
    <x v="3"/>
    <s v="2"/>
    <n v="46172"/>
    <s v="06217"/>
    <s v="21320"/>
    <s v="DE"/>
    <s v="FR"/>
    <s v="116844"/>
    <s v="116844"/>
    <s v="999999"/>
    <s v="XT414682319TS"/>
    <s v="N"/>
    <s v="Transport"/>
    <s v="N"/>
    <s v="S"/>
    <s v="ZA"/>
    <n v="0.36"/>
    <s v="6C"/>
    <n v="5.33"/>
  </r>
  <r>
    <x v="3"/>
    <s v="2"/>
    <n v="46172"/>
    <s v="55129"/>
    <s v="21320"/>
    <s v="DE"/>
    <s v="FR"/>
    <s v="115086"/>
    <s v="115086"/>
    <s v="999999"/>
    <s v="XT414683040TS"/>
    <s v="N"/>
    <s v="Transport"/>
    <s v="N"/>
    <s v="S"/>
    <s v="ZA"/>
    <n v="0.46"/>
    <s v="6C"/>
    <n v="5.33"/>
  </r>
  <r>
    <x v="3"/>
    <s v="2"/>
    <n v="46172"/>
    <s v="15517"/>
    <s v="21320"/>
    <s v="DE"/>
    <s v="FR"/>
    <s v="115810"/>
    <s v="115810"/>
    <s v="999999"/>
    <s v="XT414683481TS"/>
    <s v="N"/>
    <s v="Transport"/>
    <s v="N"/>
    <s v="S"/>
    <s v="ZA"/>
    <n v="0.42"/>
    <s v="6C"/>
    <n v="5.33"/>
  </r>
  <r>
    <x v="3"/>
    <s v="2"/>
    <n v="46172"/>
    <s v="28021"/>
    <s v="21320"/>
    <s v="ES"/>
    <s v="FR"/>
    <s v="111705"/>
    <s v="111705"/>
    <s v="999999"/>
    <s v="XT414684694TS"/>
    <s v="N"/>
    <s v="Transport"/>
    <s v="N"/>
    <s v="S"/>
    <s v="ZA"/>
    <n v="0.13"/>
    <s v="6C"/>
    <n v="6.4"/>
  </r>
  <r>
    <x v="3"/>
    <s v="2"/>
    <n v="46172"/>
    <s v="2830"/>
    <s v="21320"/>
    <s v="DK"/>
    <s v="FR"/>
    <s v="114473"/>
    <s v="114473"/>
    <s v="999999"/>
    <s v="XT414685332TS"/>
    <s v="N"/>
    <s v="Transport"/>
    <s v="N"/>
    <s v="S"/>
    <s v="ZA"/>
    <n v="0.44"/>
    <s v="6C"/>
    <n v="9.4700000000000006"/>
  </r>
  <r>
    <x v="3"/>
    <s v="2"/>
    <n v="46172"/>
    <s v="81479"/>
    <s v="21320"/>
    <s v="DE"/>
    <s v="FR"/>
    <s v="115666"/>
    <s v="115666"/>
    <s v="999999"/>
    <s v="XT414685862TS"/>
    <s v="N"/>
    <s v="Transport"/>
    <s v="N"/>
    <s v="S"/>
    <s v="ZA"/>
    <n v="0.17"/>
    <s v="6C"/>
    <n v="5.33"/>
  </r>
  <r>
    <x v="3"/>
    <s v="2"/>
    <n v="46172"/>
    <s v="65931"/>
    <s v="21320"/>
    <s v="DE"/>
    <s v="FR"/>
    <s v="117190"/>
    <s v="117190"/>
    <s v="999999"/>
    <s v="XT414685978TS"/>
    <s v="N"/>
    <s v="Transport"/>
    <s v="N"/>
    <s v="S"/>
    <s v="ZA"/>
    <n v="0.03"/>
    <s v="6C"/>
    <n v="5.33"/>
  </r>
  <r>
    <x v="3"/>
    <s v="2"/>
    <n v="46172"/>
    <s v="39126"/>
    <s v="21320"/>
    <s v="DE"/>
    <s v="FR"/>
    <s v="116692"/>
    <s v="116692"/>
    <s v="999999"/>
    <s v="XT414686125TS"/>
    <s v="N"/>
    <s v="Transport"/>
    <s v="N"/>
    <s v="S"/>
    <s v="ZA"/>
    <n v="0.19"/>
    <s v="6C"/>
    <n v="5.33"/>
  </r>
  <r>
    <x v="3"/>
    <s v="2"/>
    <n v="46172"/>
    <s v="15741"/>
    <s v="21320"/>
    <s v="DE"/>
    <s v="FR"/>
    <s v="115308"/>
    <s v="115308"/>
    <s v="999999"/>
    <s v="XT414686409TS"/>
    <s v="N"/>
    <s v="Transport"/>
    <s v="N"/>
    <s v="S"/>
    <s v="ZA"/>
    <n v="0.41"/>
    <s v="6C"/>
    <n v="5.33"/>
  </r>
  <r>
    <x v="3"/>
    <s v="2"/>
    <n v="46172"/>
    <s v="49152"/>
    <s v="21320"/>
    <s v="DE"/>
    <s v="FR"/>
    <s v="117079"/>
    <s v="117079"/>
    <s v="999999"/>
    <s v="XT414686545TS"/>
    <s v="N"/>
    <s v="Transport"/>
    <s v="N"/>
    <s v="S"/>
    <s v="ZA"/>
    <n v="0.37"/>
    <s v="6C"/>
    <n v="5.33"/>
  </r>
  <r>
    <x v="3"/>
    <s v="2"/>
    <n v="46172"/>
    <s v="28259"/>
    <s v="21320"/>
    <s v="DE"/>
    <s v="FR"/>
    <s v="114265"/>
    <s v="114265"/>
    <s v="999999"/>
    <s v="XT414686593TS"/>
    <s v="N"/>
    <s v="Transport"/>
    <s v="N"/>
    <s v="S"/>
    <s v="ZA"/>
    <n v="0.18"/>
    <s v="6C"/>
    <n v="5.33"/>
  </r>
  <r>
    <x v="3"/>
    <s v="2"/>
    <n v="46172"/>
    <s v="15907"/>
    <s v="21320"/>
    <s v="DE"/>
    <s v="FR"/>
    <s v="118063"/>
    <s v="118063"/>
    <s v="999999"/>
    <s v="XT414686721TS"/>
    <s v="N"/>
    <s v="Transport"/>
    <s v="N"/>
    <s v="S"/>
    <s v="ZA"/>
    <n v="0.85"/>
    <s v="6C"/>
    <n v="5.55"/>
  </r>
  <r>
    <x v="3"/>
    <s v="2"/>
    <n v="46172"/>
    <s v="10825"/>
    <s v="21320"/>
    <s v="DE"/>
    <s v="FR"/>
    <s v="117764"/>
    <s v="117764"/>
    <s v="999999"/>
    <s v="XT414686845TS"/>
    <s v="N"/>
    <s v="Transport"/>
    <s v="N"/>
    <s v="S"/>
    <s v="ZA"/>
    <n v="0.14000000000000001"/>
    <s v="6C"/>
    <n v="5.33"/>
  </r>
  <r>
    <x v="3"/>
    <s v="2"/>
    <n v="46172"/>
    <s v="2604"/>
    <s v="21320"/>
    <s v="AT"/>
    <s v="FR"/>
    <s v="117151"/>
    <s v="117151"/>
    <s v="999999"/>
    <s v="XT414687917TS"/>
    <s v="N"/>
    <s v="Transport"/>
    <s v="N"/>
    <s v="S"/>
    <s v="ZA"/>
    <n v="0.32"/>
    <s v="6C"/>
    <n v="9.4700000000000006"/>
  </r>
  <r>
    <x v="3"/>
    <s v="2"/>
    <n v="46172"/>
    <s v="04159"/>
    <s v="21320"/>
    <s v="DE"/>
    <s v="FR"/>
    <s v="116870"/>
    <s v="116870"/>
    <s v="999999"/>
    <s v="XT414688501TS"/>
    <s v="N"/>
    <s v="Transport"/>
    <s v="N"/>
    <s v="S"/>
    <s v="ZA"/>
    <n v="0.15"/>
    <s v="6C"/>
    <n v="5.33"/>
  </r>
  <r>
    <x v="3"/>
    <s v="2"/>
    <n v="46172"/>
    <s v="1050"/>
    <s v="21320"/>
    <s v="AT"/>
    <s v="FR"/>
    <s v="112724"/>
    <s v="112724"/>
    <s v="999999"/>
    <s v="XT414688815TS"/>
    <s v="N"/>
    <s v="Transport"/>
    <s v="N"/>
    <s v="S"/>
    <s v="ZA"/>
    <n v="0.17"/>
    <s v="6C"/>
    <n v="9.4700000000000006"/>
  </r>
  <r>
    <x v="3"/>
    <s v="2"/>
    <n v="46172"/>
    <s v="1060"/>
    <s v="21320"/>
    <s v="AT"/>
    <s v="FR"/>
    <s v="116200"/>
    <s v="116200"/>
    <s v="999999"/>
    <s v="XT414689008TS"/>
    <s v="N"/>
    <s v="Transport"/>
    <s v="N"/>
    <s v="S"/>
    <s v="ZA"/>
    <n v="0.14000000000000001"/>
    <s v="6C"/>
    <n v="9.4700000000000006"/>
  </r>
  <r>
    <x v="3"/>
    <s v="2"/>
    <n v="46172"/>
    <s v="22087"/>
    <s v="21320"/>
    <s v="DE"/>
    <s v="FR"/>
    <s v="117937"/>
    <s v="117937"/>
    <s v="999999"/>
    <s v="XT414689453TS"/>
    <s v="N"/>
    <s v="Transport"/>
    <s v="N"/>
    <s v="S"/>
    <s v="ZA"/>
    <n v="0.43"/>
    <s v="6C"/>
    <n v="5.33"/>
  </r>
  <r>
    <x v="3"/>
    <s v="2"/>
    <n v="46172"/>
    <s v="1791 LE"/>
    <s v="21320"/>
    <s v="NL"/>
    <s v="FR"/>
    <s v="117274"/>
    <s v="117274"/>
    <s v="999999"/>
    <s v="XT414689970TS"/>
    <s v="N"/>
    <s v="Transport"/>
    <s v="N"/>
    <s v="S"/>
    <s v="ZA"/>
    <n v="0.49"/>
    <s v="6C"/>
    <n v="5.33"/>
  </r>
  <r>
    <x v="3"/>
    <s v="2"/>
    <n v="46172"/>
    <s v="85375"/>
    <s v="21320"/>
    <s v="DE"/>
    <s v="FR"/>
    <s v="114269"/>
    <s v="114269"/>
    <s v="999999"/>
    <s v="XT414690261TS"/>
    <s v="N"/>
    <s v="Transport"/>
    <s v="N"/>
    <s v="S"/>
    <s v="ZA"/>
    <n v="0.55000000000000004"/>
    <s v="6C"/>
    <n v="5.55"/>
  </r>
  <r>
    <x v="3"/>
    <s v="2"/>
    <n v="46172"/>
    <s v="63674"/>
    <s v="21320"/>
    <s v="DE"/>
    <s v="FR"/>
    <s v="115955"/>
    <s v="115955"/>
    <s v="999999"/>
    <s v="XT414690880TS"/>
    <s v="N"/>
    <s v="Transport"/>
    <s v="N"/>
    <s v="S"/>
    <s v="ZA"/>
    <n v="1.1000000000000001"/>
    <s v="6C"/>
    <n v="5.88"/>
  </r>
  <r>
    <x v="3"/>
    <s v="2"/>
    <n v="46172"/>
    <s v="80336"/>
    <s v="21320"/>
    <s v="DE"/>
    <s v="FR"/>
    <s v="114626"/>
    <s v="114626"/>
    <s v="999999"/>
    <s v="XT414691094TS"/>
    <s v="N"/>
    <s v="Transport"/>
    <s v="N"/>
    <s v="S"/>
    <s v="ZA"/>
    <n v="0.26"/>
    <s v="6C"/>
    <n v="5.33"/>
  </r>
  <r>
    <x v="3"/>
    <s v="2"/>
    <n v="46172"/>
    <s v="67227"/>
    <s v="21320"/>
    <s v="DE"/>
    <s v="FR"/>
    <s v="116764"/>
    <s v="116764"/>
    <s v="999999"/>
    <s v="XT414691369TS"/>
    <s v="N"/>
    <s v="Transport"/>
    <s v="N"/>
    <s v="S"/>
    <s v="ZA"/>
    <n v="0.21"/>
    <s v="6C"/>
    <n v="5.33"/>
  </r>
  <r>
    <x v="3"/>
    <s v="2"/>
    <n v="46172"/>
    <s v="7424 EA"/>
    <s v="21320"/>
    <s v="NL"/>
    <s v="FR"/>
    <s v="117448"/>
    <s v="117448"/>
    <s v="999999"/>
    <s v="XT414692072TS"/>
    <s v="N"/>
    <s v="Transport"/>
    <s v="N"/>
    <s v="S"/>
    <s v="ZA"/>
    <n v="0.19"/>
    <s v="6C"/>
    <n v="5.33"/>
  </r>
  <r>
    <x v="3"/>
    <s v="2"/>
    <n v="46172"/>
    <s v="7424 EA"/>
    <s v="21320"/>
    <s v="NL"/>
    <s v="FR"/>
    <s v="117907"/>
    <s v="117907"/>
    <s v="999999"/>
    <s v="XT414692109TS"/>
    <s v="N"/>
    <s v="Transport"/>
    <s v="N"/>
    <s v="S"/>
    <s v="ZA"/>
    <n v="0.15"/>
    <s v="6C"/>
    <n v="5.33"/>
  </r>
  <r>
    <x v="3"/>
    <s v="2"/>
    <n v="46172"/>
    <s v="18055"/>
    <s v="21320"/>
    <s v="DE"/>
    <s v="FR"/>
    <s v="112662"/>
    <s v="112662"/>
    <s v="999999"/>
    <s v="XT414692789TS"/>
    <s v="N"/>
    <s v="Transport"/>
    <s v="N"/>
    <s v="S"/>
    <s v="ZA"/>
    <n v="0.34"/>
    <s v="6C"/>
    <n v="5.33"/>
  </r>
  <r>
    <x v="3"/>
    <s v="2"/>
    <n v="46172"/>
    <s v="1200"/>
    <s v="21320"/>
    <s v="BE"/>
    <s v="FR"/>
    <s v="113191"/>
    <s v="113191"/>
    <s v="999999"/>
    <s v="XT414693166TS"/>
    <s v="N"/>
    <s v="Transport"/>
    <s v="N"/>
    <s v="S"/>
    <s v="ZA"/>
    <n v="0.23"/>
    <s v="6C"/>
    <n v="4.84"/>
  </r>
  <r>
    <x v="3"/>
    <s v="2"/>
    <n v="46172"/>
    <s v="70499"/>
    <s v="21320"/>
    <s v="DE"/>
    <s v="FR"/>
    <s v="116537"/>
    <s v="116537"/>
    <s v="999999"/>
    <s v="XT414697463TS"/>
    <s v="N"/>
    <s v="Transport"/>
    <s v="N"/>
    <s v="S"/>
    <s v="ZA"/>
    <n v="1.17"/>
    <s v="6C"/>
    <n v="5.88"/>
  </r>
  <r>
    <x v="3"/>
    <s v="2"/>
    <n v="46172"/>
    <s v="65719"/>
    <s v="21320"/>
    <s v="DE"/>
    <s v="FR"/>
    <s v="111278"/>
    <s v="111278"/>
    <s v="999999"/>
    <s v="XT414697619TS"/>
    <s v="N"/>
    <s v="Transport"/>
    <s v="N"/>
    <s v="S"/>
    <s v="ZA"/>
    <n v="0.15"/>
    <s v="6C"/>
    <n v="5.33"/>
  </r>
  <r>
    <x v="3"/>
    <s v="2"/>
    <n v="46172"/>
    <s v="60316"/>
    <s v="21320"/>
    <s v="DE"/>
    <s v="FR"/>
    <s v="116848"/>
    <s v="116848"/>
    <s v="999999"/>
    <s v="XT414697698TS"/>
    <s v="N"/>
    <s v="Transport"/>
    <s v="N"/>
    <s v="S"/>
    <s v="ZA"/>
    <n v="0.43"/>
    <s v="6C"/>
    <n v="5.33"/>
  </r>
  <r>
    <x v="3"/>
    <s v="2"/>
    <n v="46172"/>
    <s v="86551"/>
    <s v="21320"/>
    <s v="DE"/>
    <s v="FR"/>
    <s v="119112"/>
    <s v="119112"/>
    <s v="999999"/>
    <s v="XT414697826TS"/>
    <s v="N"/>
    <s v="Transport"/>
    <s v="N"/>
    <s v="S"/>
    <s v="ZA"/>
    <n v="0.32"/>
    <s v="6C"/>
    <n v="5.33"/>
  </r>
  <r>
    <x v="3"/>
    <s v="2"/>
    <n v="46173"/>
    <s v="45529"/>
    <s v="21320"/>
    <s v="DE"/>
    <s v="FR"/>
    <s v="118274"/>
    <s v="118274"/>
    <s v="999999"/>
    <s v="XT414702662TS"/>
    <s v="N"/>
    <s v="Transport"/>
    <s v="N"/>
    <s v="S"/>
    <s v="ZA"/>
    <n v="0.09"/>
    <s v="6C"/>
    <n v="5.33"/>
  </r>
  <r>
    <x v="3"/>
    <s v="2"/>
    <n v="46173"/>
    <s v="21073"/>
    <s v="21320"/>
    <s v="DE"/>
    <s v="FR"/>
    <s v="116625"/>
    <s v="116625"/>
    <s v="999999"/>
    <s v="XT414702778TS"/>
    <s v="N"/>
    <s v="Transport"/>
    <s v="N"/>
    <s v="S"/>
    <s v="ZA"/>
    <n v="0.14000000000000001"/>
    <s v="6C"/>
    <n v="5.33"/>
  </r>
  <r>
    <x v="3"/>
    <s v="2"/>
    <n v="46173"/>
    <s v="1315"/>
    <s v="21320"/>
    <s v="BE"/>
    <s v="FR"/>
    <s v="115715"/>
    <s v="115715"/>
    <s v="999999"/>
    <s v="XT414703359TS"/>
    <s v="N"/>
    <s v="Transport"/>
    <s v="N"/>
    <s v="S"/>
    <s v="ZA"/>
    <n v="0.37"/>
    <s v="6C"/>
    <n v="4.84"/>
  </r>
  <r>
    <x v="3"/>
    <s v="2"/>
    <n v="46173"/>
    <s v="26123"/>
    <s v="21320"/>
    <s v="DE"/>
    <s v="FR"/>
    <s v="118362"/>
    <s v="118362"/>
    <s v="999999"/>
    <s v="XT414703773TS"/>
    <s v="N"/>
    <s v="Transport"/>
    <s v="N"/>
    <s v="S"/>
    <s v="ZA"/>
    <n v="0.2"/>
    <s v="6C"/>
    <n v="5.33"/>
  </r>
  <r>
    <x v="3"/>
    <s v="2"/>
    <n v="46173"/>
    <s v="12526"/>
    <s v="21320"/>
    <s v="DE"/>
    <s v="FR"/>
    <s v="116670"/>
    <s v="116670"/>
    <s v="999999"/>
    <s v="XT414704495TS"/>
    <s v="N"/>
    <s v="Transport"/>
    <s v="N"/>
    <s v="S"/>
    <s v="ZA"/>
    <n v="0.33"/>
    <s v="6C"/>
    <n v="5.33"/>
  </r>
  <r>
    <x v="3"/>
    <s v="2"/>
    <n v="46173"/>
    <s v="35039"/>
    <s v="21320"/>
    <s v="DE"/>
    <s v="FR"/>
    <s v="116345"/>
    <s v="116345"/>
    <s v="999999"/>
    <s v="XT414705584TS"/>
    <s v="N"/>
    <s v="Transport"/>
    <s v="N"/>
    <s v="S"/>
    <s v="ZA"/>
    <n v="0.06"/>
    <s v="6C"/>
    <n v="5.33"/>
  </r>
  <r>
    <x v="3"/>
    <s v="2"/>
    <n v="46173"/>
    <s v="38302"/>
    <s v="21320"/>
    <s v="DE"/>
    <s v="FR"/>
    <s v="116055"/>
    <s v="116055"/>
    <s v="999999"/>
    <s v="XT414706236TS"/>
    <s v="N"/>
    <s v="Transport"/>
    <s v="N"/>
    <s v="S"/>
    <s v="ZA"/>
    <n v="0.35"/>
    <s v="6C"/>
    <n v="5.33"/>
  </r>
  <r>
    <x v="3"/>
    <s v="2"/>
    <n v="46173"/>
    <s v="6942 NM"/>
    <s v="21320"/>
    <s v="NL"/>
    <s v="FR"/>
    <s v="117702"/>
    <s v="117702"/>
    <s v="999999"/>
    <s v="XT414707744TS"/>
    <s v="N"/>
    <s v="Transport"/>
    <s v="N"/>
    <s v="S"/>
    <s v="ZA"/>
    <n v="0.05"/>
    <s v="6C"/>
    <n v="5.33"/>
  </r>
  <r>
    <x v="3"/>
    <s v="2"/>
    <n v="46173"/>
    <s v="40489"/>
    <s v="21320"/>
    <s v="DE"/>
    <s v="FR"/>
    <s v="116033"/>
    <s v="116033"/>
    <s v="999999"/>
    <s v="XT414707863TS"/>
    <s v="N"/>
    <s v="Transport"/>
    <s v="N"/>
    <s v="S"/>
    <s v="ZA"/>
    <n v="0.17"/>
    <s v="6C"/>
    <n v="5.33"/>
  </r>
  <r>
    <x v="3"/>
    <s v="2"/>
    <n v="46173"/>
    <s v="22087"/>
    <s v="21320"/>
    <s v="DE"/>
    <s v="FR"/>
    <s v="115357"/>
    <s v="115357"/>
    <s v="999999"/>
    <s v="XT414710757TS"/>
    <s v="N"/>
    <s v="Transport"/>
    <s v="N"/>
    <s v="S"/>
    <s v="ZA"/>
    <n v="0.14000000000000001"/>
    <s v="6C"/>
    <n v="5.33"/>
  </r>
  <r>
    <x v="3"/>
    <s v="2"/>
    <n v="46173"/>
    <s v="21614"/>
    <s v="21320"/>
    <s v="DE"/>
    <s v="FR"/>
    <s v="115999"/>
    <s v="115999"/>
    <s v="999999"/>
    <s v="XT414711182TS"/>
    <s v="N"/>
    <s v="Transport"/>
    <s v="N"/>
    <s v="S"/>
    <s v="ZA"/>
    <n v="0.05"/>
    <s v="6C"/>
    <n v="5.33"/>
  </r>
  <r>
    <x v="3"/>
    <s v="2"/>
    <n v="46173"/>
    <s v="1061 MJ"/>
    <s v="21320"/>
    <s v="NL"/>
    <s v="FR"/>
    <s v="116050"/>
    <s v="116050"/>
    <s v="999999"/>
    <s v="XT414711412TS"/>
    <s v="N"/>
    <s v="Transport"/>
    <s v="N"/>
    <s v="S"/>
    <s v="ZA"/>
    <n v="0.03"/>
    <s v="6C"/>
    <n v="5.33"/>
  </r>
  <r>
    <x v="3"/>
    <s v="2"/>
    <n v="46173"/>
    <s v="7022"/>
    <s v="21320"/>
    <s v="BE"/>
    <s v="FR"/>
    <s v="117294"/>
    <s v="117294"/>
    <s v="999999"/>
    <s v="XT414712320TS"/>
    <s v="N"/>
    <s v="Transport"/>
    <s v="N"/>
    <s v="S"/>
    <s v="ZA"/>
    <n v="0.11"/>
    <s v="6C"/>
    <n v="4.84"/>
  </r>
  <r>
    <x v="3"/>
    <s v="2"/>
    <n v="46173"/>
    <s v="72531"/>
    <s v="21320"/>
    <s v="DE"/>
    <s v="FR"/>
    <s v="116030"/>
    <s v="116030"/>
    <s v="999999"/>
    <s v="XT414712404TS"/>
    <s v="N"/>
    <s v="Transport"/>
    <s v="N"/>
    <s v="S"/>
    <s v="ZA"/>
    <n v="0.22"/>
    <s v="6C"/>
    <n v="5.33"/>
  </r>
  <r>
    <x v="3"/>
    <s v="2"/>
    <n v="46173"/>
    <s v="23758"/>
    <s v="21320"/>
    <s v="DE"/>
    <s v="FR"/>
    <s v="112027"/>
    <s v="112027"/>
    <s v="999999"/>
    <s v="XT414712863TS"/>
    <s v="N"/>
    <s v="Transport"/>
    <s v="N"/>
    <s v="S"/>
    <s v="ZA"/>
    <n v="0.12"/>
    <s v="6C"/>
    <n v="5.33"/>
  </r>
  <r>
    <x v="3"/>
    <s v="2"/>
    <n v="46173"/>
    <s v="3931 ZE"/>
    <s v="21320"/>
    <s v="NL"/>
    <s v="FR"/>
    <s v="116842"/>
    <s v="116842"/>
    <s v="999999"/>
    <s v="XT414713360TS"/>
    <s v="N"/>
    <s v="Transport"/>
    <s v="N"/>
    <s v="S"/>
    <s v="ZA"/>
    <n v="0.11"/>
    <s v="6C"/>
    <n v="5.33"/>
  </r>
  <r>
    <x v="3"/>
    <s v="2"/>
    <n v="46173"/>
    <s v="14165"/>
    <s v="21320"/>
    <s v="DE"/>
    <s v="FR"/>
    <s v="113215"/>
    <s v="113215"/>
    <s v="999999"/>
    <s v="XT414713444TS"/>
    <s v="N"/>
    <s v="Transport"/>
    <s v="N"/>
    <s v="S"/>
    <s v="ZA"/>
    <n v="0.31"/>
    <s v="6C"/>
    <n v="5.33"/>
  </r>
  <r>
    <x v="3"/>
    <s v="2"/>
    <n v="46173"/>
    <s v="17489"/>
    <s v="21320"/>
    <s v="DE"/>
    <s v="FR"/>
    <s v="117375"/>
    <s v="117375"/>
    <s v="999999"/>
    <s v="XT414714688TS"/>
    <s v="N"/>
    <s v="Transport"/>
    <s v="N"/>
    <s v="S"/>
    <s v="ZA"/>
    <n v="0.97"/>
    <s v="6C"/>
    <n v="5.55"/>
  </r>
  <r>
    <x v="3"/>
    <s v="2"/>
    <n v="46173"/>
    <s v="92360"/>
    <s v="21320"/>
    <s v="DE"/>
    <s v="FR"/>
    <s v="112954"/>
    <s v="112954"/>
    <s v="999999"/>
    <s v="XT414714833TS"/>
    <s v="N"/>
    <s v="Transport"/>
    <s v="N"/>
    <s v="S"/>
    <s v="ZA"/>
    <n v="0.05"/>
    <s v="6C"/>
    <n v="5.33"/>
  </r>
  <r>
    <x v="3"/>
    <s v="2"/>
    <n v="46173"/>
    <s v="7600"/>
    <s v="21320"/>
    <s v="BE"/>
    <s v="FR"/>
    <s v="116677"/>
    <s v="116677"/>
    <s v="999999"/>
    <s v="XT414716220TS"/>
    <s v="N"/>
    <s v="Transport"/>
    <s v="N"/>
    <s v="S"/>
    <s v="ZA"/>
    <n v="0.32"/>
    <s v="6C"/>
    <n v="4.84"/>
  </r>
  <r>
    <x v="3"/>
    <s v="2"/>
    <n v="46173"/>
    <s v="53111"/>
    <s v="21320"/>
    <s v="DE"/>
    <s v="FR"/>
    <s v="114888"/>
    <s v="114888"/>
    <s v="999999"/>
    <s v="XT414717344TS"/>
    <s v="N"/>
    <s v="Transport"/>
    <s v="N"/>
    <s v="S"/>
    <s v="ZA"/>
    <n v="0.56000000000000005"/>
    <s v="6C"/>
    <n v="5.55"/>
  </r>
  <r>
    <x v="4"/>
    <s v="0"/>
    <n v="46161"/>
    <s v="21320"/>
    <s v="78560"/>
    <s v=""/>
    <s v=""/>
    <s v="Ayton Veronique"/>
    <s v="Laruche"/>
    <s v="999999"/>
    <s v="XU034069311EE"/>
    <s v="N"/>
    <s v="Transport"/>
    <s v="N"/>
    <s v="S"/>
    <s v="NT"/>
    <n v="4.6379999999999999"/>
    <s v="2"/>
    <n v="15.17"/>
  </r>
  <r>
    <x v="4"/>
    <s v="0"/>
    <n v="46161"/>
    <s v="21320"/>
    <s v="78560"/>
    <s v=""/>
    <s v=""/>
    <s v="Ayton Veronique"/>
    <s v="Laruche"/>
    <s v="999999"/>
    <s v="XU034069311EE"/>
    <s v="N"/>
    <s v="Supplement domicile prive"/>
    <s v="N"/>
    <m/>
    <s v="NT"/>
    <n v="0"/>
    <s v="2"/>
    <n v="3.95"/>
  </r>
  <r>
    <x v="4"/>
    <s v="0"/>
    <n v="46161"/>
    <s v="21320"/>
    <s v="75011"/>
    <s v=""/>
    <s v=""/>
    <s v="Hyun Sumin"/>
    <s v="Laruche"/>
    <s v="999999"/>
    <s v="XU034069427EE"/>
    <s v="N"/>
    <s v="Transport"/>
    <s v="N"/>
    <s v="S"/>
    <s v="NT"/>
    <n v="7.0000000000000007E-2"/>
    <s v="2"/>
    <n v="12.45"/>
  </r>
  <r>
    <x v="4"/>
    <s v="0"/>
    <n v="46162"/>
    <s v="21320"/>
    <s v="75004"/>
    <s v=""/>
    <s v=""/>
    <s v="ABECASSIS Aurore"/>
    <s v="Laruche"/>
    <s v="999999"/>
    <s v="XU034094554EE"/>
    <s v="N"/>
    <s v="Transport"/>
    <s v="N"/>
    <s v="S"/>
    <s v="NT"/>
    <n v="10.5"/>
    <s v="2"/>
    <n v="19.25"/>
  </r>
  <r>
    <x v="4"/>
    <s v="0"/>
    <n v="46162"/>
    <s v="21320"/>
    <s v="75004"/>
    <s v=""/>
    <s v=""/>
    <s v="ABECASSIS Aurore"/>
    <s v="Laruche"/>
    <s v="999999"/>
    <s v="XU034094554EE"/>
    <s v="N"/>
    <s v="Supplement domicile prive"/>
    <s v="N"/>
    <m/>
    <s v="NT"/>
    <n v="0"/>
    <s v="2"/>
    <n v="3.95"/>
  </r>
  <r>
    <x v="0"/>
    <s v="0"/>
    <n v="46146"/>
    <s v="21320"/>
    <s v="00170"/>
    <s v="FR"/>
    <s v="FI"/>
    <s v="Viitala Essi"/>
    <s v="Laruche"/>
    <s v="999999"/>
    <s v="XW253264035JF"/>
    <s v="N"/>
    <s v="Transport"/>
    <s v="N"/>
    <s v="S"/>
    <s v="C2"/>
    <n v="8.1180000000000003"/>
    <s v="44"/>
    <n v="16.53"/>
  </r>
  <r>
    <x v="0"/>
    <s v="0"/>
    <n v="46146"/>
    <s v="21320"/>
    <s v="62156"/>
    <s v="FR"/>
    <s v="SE"/>
    <s v="Hultgren Pia Da"/>
    <s v="RMSP2YJ34C (renvoi)"/>
    <s v="999999"/>
    <s v="XW253298405JF"/>
    <s v="N"/>
    <s v="Transport"/>
    <s v="N"/>
    <s v="S"/>
    <s v="C2"/>
    <n v="14.4"/>
    <s v="44"/>
    <n v="20.07"/>
  </r>
  <r>
    <x v="0"/>
    <s v="0"/>
    <n v="46146"/>
    <s v="21320"/>
    <s v="62156"/>
    <s v="FR"/>
    <s v="SE"/>
    <s v="Hultgren Pia Da"/>
    <s v="RMSP2YJ34C (renvoi)"/>
    <s v="999999"/>
    <s v="XW253298405JF"/>
    <s v="N"/>
    <s v="Supp Zone Internationale Eloignee"/>
    <s v="N"/>
    <m/>
    <s v="C2"/>
    <n v="0"/>
    <s v="44"/>
    <n v="9"/>
  </r>
  <r>
    <x v="0"/>
    <s v="0"/>
    <n v="46146"/>
    <s v="21320"/>
    <s v="16300"/>
    <s v="FR"/>
    <s v="FI"/>
    <s v="Lyytikainen Tiia"/>
    <s v="Laruche"/>
    <s v="999999"/>
    <s v="XW253320483JF"/>
    <s v="N"/>
    <s v="Transport"/>
    <s v="N"/>
    <s v="S"/>
    <s v="C2"/>
    <n v="7.6879999999999997"/>
    <s v="44"/>
    <n v="15.94"/>
  </r>
  <r>
    <x v="0"/>
    <s v="0"/>
    <n v="46148"/>
    <s v="21320"/>
    <s v="1373"/>
    <s v="FR"/>
    <s v="CH"/>
    <s v="Veillard Manon"/>
    <s v="Laruche"/>
    <s v="999999"/>
    <s v="XW253944577JF"/>
    <s v="N"/>
    <s v="Transport"/>
    <s v="I"/>
    <s v="S"/>
    <s v="C4"/>
    <n v="1.6379999999999999"/>
    <s v="44"/>
    <n v="7.67"/>
  </r>
  <r>
    <x v="0"/>
    <s v="0"/>
    <n v="46148"/>
    <s v="21320"/>
    <s v="1373"/>
    <s v="FR"/>
    <s v="CH"/>
    <s v="Veillard Manon"/>
    <s v="Laruche"/>
    <s v="999999"/>
    <s v="XW253944577JF"/>
    <s v="N"/>
    <s v="Traitement SAV complémentaire"/>
    <s v="I"/>
    <m/>
    <s v="C4"/>
    <n v="0"/>
    <s v="44"/>
    <n v="16"/>
  </r>
  <r>
    <x v="0"/>
    <s v="0"/>
    <n v="46148"/>
    <s v="21320"/>
    <s v="1373"/>
    <s v="FR"/>
    <s v="CH"/>
    <s v="Veillard Manon"/>
    <s v="Laruche"/>
    <s v="999999"/>
    <s v="XW253944577JF"/>
    <s v="N"/>
    <s v="Supplement Douane Zone C4"/>
    <s v="I"/>
    <m/>
    <s v="C4"/>
    <n v="0"/>
    <s v="44"/>
    <n v="20"/>
  </r>
  <r>
    <x v="0"/>
    <s v="0"/>
    <n v="46149"/>
    <s v="21320"/>
    <s v="7504"/>
    <s v="FR"/>
    <s v="CH"/>
    <s v="Plattner AG Plattner et"/>
    <s v="Laruche"/>
    <s v="999999"/>
    <s v="XW254717174JF"/>
    <s v="N"/>
    <s v="Transport"/>
    <s v="I"/>
    <s v="S"/>
    <s v="C4"/>
    <n v="7.2"/>
    <s v="44"/>
    <n v="11.03"/>
  </r>
  <r>
    <x v="0"/>
    <s v="0"/>
    <n v="46149"/>
    <s v="21320"/>
    <s v="7504"/>
    <s v="FR"/>
    <s v="CH"/>
    <s v="Plattner AG Plattner et"/>
    <s v="Laruche"/>
    <s v="999999"/>
    <s v="XW254717174JF"/>
    <s v="N"/>
    <s v="Supp Zone Internationale Eloignee"/>
    <s v="I"/>
    <m/>
    <s v="C4"/>
    <n v="0"/>
    <s v="44"/>
    <n v="9"/>
  </r>
  <r>
    <x v="0"/>
    <s v="0"/>
    <n v="46149"/>
    <s v="21320"/>
    <s v="7504"/>
    <s v="FR"/>
    <s v="CH"/>
    <s v="Plattner AG Plattner et"/>
    <s v="Laruche"/>
    <s v="999999"/>
    <s v="XW254717174JF"/>
    <s v="N"/>
    <s v="Supplement Douane Zone C4"/>
    <s v="I"/>
    <m/>
    <s v="C4"/>
    <n v="0"/>
    <s v="44"/>
    <n v="20"/>
  </r>
  <r>
    <x v="0"/>
    <s v="0"/>
    <n v="46153"/>
    <s v="21320"/>
    <s v="14563"/>
    <s v="FR"/>
    <s v="GR"/>
    <s v="katsampa Athina"/>
    <s v="Laruche"/>
    <s v="999999"/>
    <s v="XW256607450JF"/>
    <s v="N"/>
    <s v="Transport"/>
    <s v="N"/>
    <s v="S"/>
    <s v="C2"/>
    <n v="2.97"/>
    <s v="44"/>
    <n v="12.99"/>
  </r>
  <r>
    <x v="0"/>
    <s v="0"/>
    <n v="46153"/>
    <s v="21320"/>
    <s v="1227"/>
    <s v="FR"/>
    <s v="CH"/>
    <s v="Martins Susana"/>
    <s v="Laruche"/>
    <s v="999999"/>
    <s v="XW256635708JF"/>
    <s v="N"/>
    <s v="Transport"/>
    <s v="I"/>
    <s v="S"/>
    <s v="C4"/>
    <n v="1.6379999999999999"/>
    <s v="44"/>
    <n v="7.67"/>
  </r>
  <r>
    <x v="0"/>
    <s v="0"/>
    <n v="46153"/>
    <s v="21320"/>
    <s v="1227"/>
    <s v="FR"/>
    <s v="CH"/>
    <s v="Martins Susana"/>
    <s v="Laruche"/>
    <s v="999999"/>
    <s v="XW256635708JF"/>
    <s v="N"/>
    <s v="Supplement Douane Zone C4"/>
    <s v="I"/>
    <m/>
    <s v="C4"/>
    <n v="0"/>
    <s v="44"/>
    <n v="20"/>
  </r>
  <r>
    <x v="0"/>
    <s v="0"/>
    <n v="46153"/>
    <s v="21320"/>
    <s v="8405"/>
    <s v="FR"/>
    <s v="CH"/>
    <s v="Margoni Seide Myrto"/>
    <s v="Laruche"/>
    <s v="999999"/>
    <s v="XW256639316JF"/>
    <s v="N"/>
    <s v="Transport"/>
    <s v="I"/>
    <s v="S"/>
    <s v="C4"/>
    <n v="2.7919999999999998"/>
    <s v="44"/>
    <n v="8.23"/>
  </r>
  <r>
    <x v="0"/>
    <s v="0"/>
    <n v="46153"/>
    <s v="21320"/>
    <s v="8405"/>
    <s v="FR"/>
    <s v="CH"/>
    <s v="Margoni Seide Myrto"/>
    <s v="Laruche"/>
    <s v="999999"/>
    <s v="XW256639316JF"/>
    <s v="N"/>
    <s v="Supplement Douane Zone C4"/>
    <s v="I"/>
    <m/>
    <s v="C4"/>
    <n v="0"/>
    <s v="44"/>
    <n v="20"/>
  </r>
  <r>
    <x v="0"/>
    <s v="0"/>
    <n v="46153"/>
    <s v="21320"/>
    <s v="1008"/>
    <s v="FR"/>
    <s v="CH"/>
    <s v="Gachoud Morgane"/>
    <s v="Laruche"/>
    <s v="999999"/>
    <s v="XW256663111JF"/>
    <s v="N"/>
    <s v="Transport"/>
    <s v="I"/>
    <s v="S"/>
    <s v="C4"/>
    <n v="2.4820000000000002"/>
    <s v="44"/>
    <n v="8.23"/>
  </r>
  <r>
    <x v="0"/>
    <s v="0"/>
    <n v="46153"/>
    <s v="21320"/>
    <s v="1008"/>
    <s v="FR"/>
    <s v="CH"/>
    <s v="Gachoud Morgane"/>
    <s v="Laruche"/>
    <s v="999999"/>
    <s v="XW256663111JF"/>
    <s v="N"/>
    <s v="Supplement Douane Zone C4"/>
    <s v="I"/>
    <m/>
    <s v="C4"/>
    <n v="0"/>
    <s v="44"/>
    <n v="20"/>
  </r>
  <r>
    <x v="0"/>
    <s v="0"/>
    <n v="46153"/>
    <s v="21320"/>
    <s v="1630"/>
    <s v="FR"/>
    <s v="CH"/>
    <s v="Gamboni LA PETITE TRIBU Laura"/>
    <s v="Laruche"/>
    <s v="999999"/>
    <s v="XW256828751JF"/>
    <s v="N"/>
    <s v="Transport"/>
    <s v="I"/>
    <s v="S"/>
    <s v="C4"/>
    <n v="18.414000000000001"/>
    <s v="44"/>
    <n v="17.190000000000001"/>
  </r>
  <r>
    <x v="0"/>
    <s v="0"/>
    <n v="46153"/>
    <s v="21320"/>
    <s v="1630"/>
    <s v="FR"/>
    <s v="CH"/>
    <s v="Gamboni LA PETITE TRIBU Laura"/>
    <s v="Laruche"/>
    <s v="999999"/>
    <s v="XW256828751JF"/>
    <s v="N"/>
    <s v="Supplement Douane Zone C4"/>
    <s v="I"/>
    <m/>
    <s v="C4"/>
    <n v="0"/>
    <s v="44"/>
    <n v="20"/>
  </r>
  <r>
    <x v="0"/>
    <s v="0"/>
    <n v="46153"/>
    <s v="21320"/>
    <s v="9070"/>
    <s v="FR"/>
    <s v="BE"/>
    <s v="Macharis-Wagner Maren"/>
    <s v="Laruche"/>
    <s v="999999"/>
    <s v="XW256999495JF"/>
    <s v="N"/>
    <s v="Transport"/>
    <s v="N"/>
    <s v="S"/>
    <s v="C1"/>
    <n v="3.1680000000000001"/>
    <s v="44"/>
    <n v="10.029999999999999"/>
  </r>
  <r>
    <x v="0"/>
    <s v="0"/>
    <n v="46154"/>
    <s v="21320"/>
    <s v="3675"/>
    <s v="FR"/>
    <s v="NO"/>
    <s v="Bakare Misturat"/>
    <s v="Laruche"/>
    <s v="999999"/>
    <s v="XW257464222JF"/>
    <s v="N"/>
    <s v="Transport"/>
    <s v="I"/>
    <s v="S"/>
    <s v="C4"/>
    <n v="1.1599999999999999"/>
    <s v="44"/>
    <n v="7.67"/>
  </r>
  <r>
    <x v="0"/>
    <s v="0"/>
    <n v="46154"/>
    <s v="21320"/>
    <s v="3675"/>
    <s v="FR"/>
    <s v="NO"/>
    <s v="Bakare Misturat"/>
    <s v="Laruche"/>
    <s v="999999"/>
    <s v="XW257464222JF"/>
    <s v="N"/>
    <s v="Supp Zone Internationale Eloignee"/>
    <s v="I"/>
    <m/>
    <s v="C4"/>
    <n v="0"/>
    <s v="44"/>
    <n v="9"/>
  </r>
  <r>
    <x v="0"/>
    <s v="0"/>
    <n v="46154"/>
    <s v="21320"/>
    <s v="3675"/>
    <s v="FR"/>
    <s v="NO"/>
    <s v="Bakare Misturat"/>
    <s v="Laruche"/>
    <s v="999999"/>
    <s v="XW257464222JF"/>
    <s v="N"/>
    <s v="Traitement SAV complémentaire"/>
    <s v="I"/>
    <m/>
    <s v="C4"/>
    <n v="0"/>
    <s v="44"/>
    <n v="16"/>
  </r>
  <r>
    <x v="0"/>
    <s v="0"/>
    <n v="46154"/>
    <s v="21320"/>
    <s v="3675"/>
    <s v="FR"/>
    <s v="NO"/>
    <s v="Bakare Misturat"/>
    <s v="Laruche"/>
    <s v="999999"/>
    <s v="XW257464222JF"/>
    <s v="N"/>
    <s v="Supplement Douane Zone C4"/>
    <s v="I"/>
    <m/>
    <s v="C4"/>
    <n v="0"/>
    <s v="44"/>
    <n v="20"/>
  </r>
  <r>
    <x v="0"/>
    <s v="0"/>
    <n v="46154"/>
    <s v="21320"/>
    <s v="1264"/>
    <s v="FR"/>
    <s v="CH"/>
    <s v="Curty Pascal"/>
    <s v="Laruche"/>
    <s v="999999"/>
    <s v="XW257527497JF"/>
    <s v="N"/>
    <s v="Transport"/>
    <s v="I"/>
    <s v="S"/>
    <s v="C4"/>
    <n v="1.3919999999999999"/>
    <s v="44"/>
    <n v="7.67"/>
  </r>
  <r>
    <x v="0"/>
    <s v="0"/>
    <n v="46154"/>
    <s v="21320"/>
    <s v="1264"/>
    <s v="FR"/>
    <s v="CH"/>
    <s v="Curty Pascal"/>
    <s v="Laruche"/>
    <s v="999999"/>
    <s v="XW257527497JF"/>
    <s v="N"/>
    <s v="Traitement SAV complémentaire"/>
    <s v="I"/>
    <m/>
    <s v="C4"/>
    <n v="0"/>
    <s v="44"/>
    <n v="16"/>
  </r>
  <r>
    <x v="0"/>
    <s v="0"/>
    <n v="46154"/>
    <s v="21320"/>
    <s v="1264"/>
    <s v="FR"/>
    <s v="CH"/>
    <s v="Curty Pascal"/>
    <s v="Laruche"/>
    <s v="999999"/>
    <s v="XW257527497JF"/>
    <s v="N"/>
    <s v="Supplement Douane Zone C4"/>
    <s v="I"/>
    <m/>
    <s v="C4"/>
    <n v="0"/>
    <s v="44"/>
    <n v="20"/>
  </r>
  <r>
    <x v="0"/>
    <s v="0"/>
    <n v="46154"/>
    <s v="21320"/>
    <s v="8802"/>
    <s v="FR"/>
    <s v="CH"/>
    <s v="Lepasoon Karin"/>
    <s v="Laruche"/>
    <s v="999999"/>
    <s v="XW257665670JF"/>
    <s v="N"/>
    <s v="Transport"/>
    <s v="I"/>
    <s v="S"/>
    <s v="C4"/>
    <n v="7.02"/>
    <s v="44"/>
    <n v="11.03"/>
  </r>
  <r>
    <x v="0"/>
    <s v="0"/>
    <n v="46154"/>
    <s v="21320"/>
    <s v="8802"/>
    <s v="FR"/>
    <s v="CH"/>
    <s v="Lepasoon Karin"/>
    <s v="Laruche"/>
    <s v="999999"/>
    <s v="XW257665670JF"/>
    <s v="N"/>
    <s v="Supplement Douane Zone C4"/>
    <s v="I"/>
    <m/>
    <s v="C4"/>
    <n v="0"/>
    <s v="44"/>
    <n v="20"/>
  </r>
  <r>
    <x v="0"/>
    <s v="0"/>
    <n v="46155"/>
    <s v="21320"/>
    <s v="1205"/>
    <s v="FR"/>
    <s v="CH"/>
    <s v="Schneeberger Berenice"/>
    <s v="Laruche"/>
    <s v="999999"/>
    <s v="XW258179127JF"/>
    <s v="N"/>
    <s v="Transport"/>
    <s v="I"/>
    <s v="S"/>
    <s v="C4"/>
    <n v="5.0780000000000003"/>
    <s v="44"/>
    <n v="9.91"/>
  </r>
  <r>
    <x v="0"/>
    <s v="0"/>
    <n v="46155"/>
    <s v="21320"/>
    <s v="1205"/>
    <s v="FR"/>
    <s v="CH"/>
    <s v="Schneeberger Berenice"/>
    <s v="Laruche"/>
    <s v="999999"/>
    <s v="XW258179127JF"/>
    <s v="N"/>
    <s v="Supplement Douane Zone C4"/>
    <s v="I"/>
    <m/>
    <s v="C4"/>
    <n v="0"/>
    <s v="44"/>
    <n v="20"/>
  </r>
  <r>
    <x v="0"/>
    <s v="0"/>
    <n v="46157"/>
    <s v="21320"/>
    <s v="1627"/>
    <s v="FR"/>
    <s v="CH"/>
    <s v="Allemann Marie"/>
    <s v="Laruche"/>
    <s v="999999"/>
    <s v="XW259180736JF"/>
    <s v="N"/>
    <s v="Transport"/>
    <s v="I"/>
    <s v="S"/>
    <s v="C4"/>
    <n v="2.355"/>
    <s v="44"/>
    <n v="8.23"/>
  </r>
  <r>
    <x v="0"/>
    <s v="0"/>
    <n v="46157"/>
    <s v="21320"/>
    <s v="1627"/>
    <s v="FR"/>
    <s v="CH"/>
    <s v="Allemann Marie"/>
    <s v="Laruche"/>
    <s v="999999"/>
    <s v="XW259180736JF"/>
    <s v="N"/>
    <s v="Supplement Douane Zone C4"/>
    <s v="I"/>
    <m/>
    <s v="C4"/>
    <n v="0"/>
    <s v="44"/>
    <n v="20"/>
  </r>
  <r>
    <x v="0"/>
    <s v="0"/>
    <n v="46157"/>
    <s v="21320"/>
    <s v="1219"/>
    <s v="FR"/>
    <s v="CH"/>
    <s v="Visentin Aurelie"/>
    <s v="Laruche"/>
    <s v="999999"/>
    <s v="XW259184295JF"/>
    <s v="N"/>
    <s v="Transport"/>
    <s v="I"/>
    <s v="S"/>
    <s v="C4"/>
    <n v="1.508"/>
    <s v="44"/>
    <n v="7.67"/>
  </r>
  <r>
    <x v="0"/>
    <s v="0"/>
    <n v="46157"/>
    <s v="21320"/>
    <s v="1219"/>
    <s v="FR"/>
    <s v="CH"/>
    <s v="Visentin Aurelie"/>
    <s v="Laruche"/>
    <s v="999999"/>
    <s v="XW259184295JF"/>
    <s v="N"/>
    <s v="Traitement SAV complémentaire"/>
    <s v="I"/>
    <m/>
    <s v="C4"/>
    <n v="0"/>
    <s v="44"/>
    <n v="16"/>
  </r>
  <r>
    <x v="0"/>
    <s v="0"/>
    <n v="46157"/>
    <s v="21320"/>
    <s v="1219"/>
    <s v="FR"/>
    <s v="CH"/>
    <s v="Visentin Aurelie"/>
    <s v="Laruche"/>
    <s v="999999"/>
    <s v="XW259184295JF"/>
    <s v="N"/>
    <s v="Supplement Douane Zone C4"/>
    <s v="I"/>
    <m/>
    <s v="C4"/>
    <n v="0"/>
    <s v="44"/>
    <n v="20"/>
  </r>
  <r>
    <x v="0"/>
    <s v="0"/>
    <n v="46157"/>
    <s v="21320"/>
    <s v="8115"/>
    <s v="FR"/>
    <s v="CH"/>
    <s v="Vatanacan Melek"/>
    <s v="Laruche"/>
    <s v="999999"/>
    <s v="XW259325634JF"/>
    <s v="N"/>
    <s v="Transport"/>
    <s v="I"/>
    <s v="S"/>
    <s v="C4"/>
    <n v="3.6"/>
    <s v="44"/>
    <n v="8.7899999999999991"/>
  </r>
  <r>
    <x v="0"/>
    <s v="0"/>
    <n v="46157"/>
    <s v="21320"/>
    <s v="8115"/>
    <s v="FR"/>
    <s v="CH"/>
    <s v="Vatanacan Melek"/>
    <s v="Laruche"/>
    <s v="999999"/>
    <s v="XW259325634JF"/>
    <s v="N"/>
    <s v="Supplement Douane Zone C4"/>
    <s v="I"/>
    <m/>
    <s v="C4"/>
    <n v="0"/>
    <s v="44"/>
    <n v="20"/>
  </r>
  <r>
    <x v="0"/>
    <s v="0"/>
    <n v="46157"/>
    <s v="21320"/>
    <s v="14569"/>
    <s v="FR"/>
    <s v="GR"/>
    <s v="Sovolou Shoshana"/>
    <s v="Laruche"/>
    <s v="999999"/>
    <s v="XW259426536JF"/>
    <s v="N"/>
    <s v="Transport"/>
    <s v="N"/>
    <s v="S"/>
    <s v="C2"/>
    <n v="7.2539999999999996"/>
    <s v="44"/>
    <n v="15.94"/>
  </r>
  <r>
    <x v="0"/>
    <s v="0"/>
    <n v="46157"/>
    <s v="21320"/>
    <s v="1752"/>
    <s v="FR"/>
    <s v="CH"/>
    <s v="Sarl Rosae"/>
    <s v="Laruche"/>
    <s v="999999"/>
    <s v="XW259442613JF"/>
    <s v="N"/>
    <s v="Transport"/>
    <s v="I"/>
    <s v="S"/>
    <s v="C4"/>
    <n v="3.6"/>
    <s v="44"/>
    <n v="8.7899999999999991"/>
  </r>
  <r>
    <x v="0"/>
    <s v="0"/>
    <n v="46157"/>
    <s v="21320"/>
    <s v="1752"/>
    <s v="FR"/>
    <s v="CH"/>
    <s v="Sarl Rosae"/>
    <s v="Laruche"/>
    <s v="999999"/>
    <s v="XW259442613JF"/>
    <s v="N"/>
    <s v="Supplement Douane Zone C4"/>
    <s v="I"/>
    <m/>
    <s v="C4"/>
    <n v="0"/>
    <s v="44"/>
    <n v="20"/>
  </r>
  <r>
    <x v="0"/>
    <s v="0"/>
    <n v="46157"/>
    <s v="21320"/>
    <s v="2740"/>
    <s v="FR"/>
    <s v="CH"/>
    <s v="Dianez Agnes"/>
    <s v="Laruche"/>
    <s v="999999"/>
    <s v="XW259445209JF"/>
    <s v="N"/>
    <s v="Transport"/>
    <s v="I"/>
    <s v="S"/>
    <s v="C4"/>
    <n v="0.94499999999999995"/>
    <s v="44"/>
    <n v="7.11"/>
  </r>
  <r>
    <x v="0"/>
    <s v="0"/>
    <n v="46157"/>
    <s v="21320"/>
    <s v="2740"/>
    <s v="FR"/>
    <s v="CH"/>
    <s v="Dianez Agnes"/>
    <s v="Laruche"/>
    <s v="999999"/>
    <s v="XW259445209JF"/>
    <s v="N"/>
    <s v="Supplement Douane Zone C4"/>
    <s v="I"/>
    <m/>
    <s v="C4"/>
    <n v="0"/>
    <s v="44"/>
    <n v="20"/>
  </r>
  <r>
    <x v="0"/>
    <s v="0"/>
    <n v="46160"/>
    <s v="21320"/>
    <s v="4410"/>
    <s v="FR"/>
    <s v="CH"/>
    <s v="Cavegn Corinne"/>
    <s v="Laruche"/>
    <s v="999999"/>
    <s v="XW260643250JF"/>
    <s v="N"/>
    <s v="Transport"/>
    <s v="I"/>
    <s v="S"/>
    <s v="C4"/>
    <n v="2.944"/>
    <s v="44"/>
    <n v="8.23"/>
  </r>
  <r>
    <x v="0"/>
    <s v="0"/>
    <n v="46160"/>
    <s v="21320"/>
    <s v="4410"/>
    <s v="FR"/>
    <s v="CH"/>
    <s v="Cavegn Corinne"/>
    <s v="Laruche"/>
    <s v="999999"/>
    <s v="XW260643250JF"/>
    <s v="N"/>
    <s v="Supplement Douane Zone C4"/>
    <s v="I"/>
    <m/>
    <s v="C4"/>
    <n v="0"/>
    <s v="44"/>
    <n v="20"/>
  </r>
  <r>
    <x v="0"/>
    <s v="0"/>
    <n v="46160"/>
    <s v="21320"/>
    <s v="1934"/>
    <s v="FR"/>
    <s v="CH"/>
    <s v="Deleglise Jean-Marc"/>
    <s v="Laruche"/>
    <s v="999999"/>
    <s v="XW260652910JF"/>
    <s v="N"/>
    <s v="Transport"/>
    <s v="I"/>
    <s v="S"/>
    <s v="C4"/>
    <n v="1.44"/>
    <s v="44"/>
    <n v="7.67"/>
  </r>
  <r>
    <x v="0"/>
    <s v="0"/>
    <n v="46160"/>
    <s v="21320"/>
    <s v="1934"/>
    <s v="FR"/>
    <s v="CH"/>
    <s v="Deleglise Jean-Marc"/>
    <s v="Laruche"/>
    <s v="999999"/>
    <s v="XW260652910JF"/>
    <s v="N"/>
    <s v="Traitement SAV complémentaire"/>
    <s v="I"/>
    <m/>
    <s v="C4"/>
    <n v="0"/>
    <s v="44"/>
    <n v="16"/>
  </r>
  <r>
    <x v="0"/>
    <s v="0"/>
    <n v="46160"/>
    <s v="21320"/>
    <s v="1934"/>
    <s v="FR"/>
    <s v="CH"/>
    <s v="Deleglise Jean-Marc"/>
    <s v="Laruche"/>
    <s v="999999"/>
    <s v="XW260652910JF"/>
    <s v="N"/>
    <s v="Supplement Douane Zone C4"/>
    <s v="I"/>
    <m/>
    <s v="C4"/>
    <n v="0"/>
    <s v="44"/>
    <n v="20"/>
  </r>
  <r>
    <x v="0"/>
    <s v="0"/>
    <n v="46160"/>
    <s v="21320"/>
    <s v="7036"/>
    <s v="FR"/>
    <s v="NO"/>
    <s v="Stensaas Winther Mia"/>
    <s v="Laruche"/>
    <s v="999999"/>
    <s v="XW260907685JF"/>
    <s v="N"/>
    <s v="Transport"/>
    <s v="I"/>
    <s v="S"/>
    <s v="C4"/>
    <n v="1.65"/>
    <s v="44"/>
    <n v="7.67"/>
  </r>
  <r>
    <x v="0"/>
    <s v="0"/>
    <n v="46160"/>
    <s v="21320"/>
    <s v="7036"/>
    <s v="FR"/>
    <s v="NO"/>
    <s v="Stensaas Winther Mia"/>
    <s v="Laruche"/>
    <s v="999999"/>
    <s v="XW260907685JF"/>
    <s v="N"/>
    <s v="Supp Zone Internationale Eloignee"/>
    <s v="I"/>
    <m/>
    <s v="C4"/>
    <n v="0"/>
    <s v="44"/>
    <n v="9"/>
  </r>
  <r>
    <x v="0"/>
    <s v="0"/>
    <n v="46160"/>
    <s v="21320"/>
    <s v="7036"/>
    <s v="FR"/>
    <s v="NO"/>
    <s v="Stensaas Winther Mia"/>
    <s v="Laruche"/>
    <s v="999999"/>
    <s v="XW260907685JF"/>
    <s v="N"/>
    <s v="Supplement Douane Zone C4"/>
    <s v="I"/>
    <m/>
    <s v="C4"/>
    <n v="0"/>
    <s v="44"/>
    <n v="20"/>
  </r>
  <r>
    <x v="0"/>
    <s v="0"/>
    <n v="46160"/>
    <s v="21320"/>
    <s v="1814"/>
    <s v="FR"/>
    <s v="CH"/>
    <s v="Delarive Leila"/>
    <s v="Laruche"/>
    <s v="999999"/>
    <s v="XW260945745JF"/>
    <s v="N"/>
    <s v="Transport"/>
    <s v="I"/>
    <s v="S"/>
    <s v="C4"/>
    <n v="1.3919999999999999"/>
    <s v="44"/>
    <n v="7.67"/>
  </r>
  <r>
    <x v="0"/>
    <s v="0"/>
    <n v="46160"/>
    <s v="21320"/>
    <s v="1814"/>
    <s v="FR"/>
    <s v="CH"/>
    <s v="Delarive Leila"/>
    <s v="Laruche"/>
    <s v="999999"/>
    <s v="XW260945745JF"/>
    <s v="N"/>
    <s v="Supplement Douane Zone C4"/>
    <s v="I"/>
    <m/>
    <s v="C4"/>
    <n v="0"/>
    <s v="44"/>
    <n v="20"/>
  </r>
  <r>
    <x v="0"/>
    <s v="0"/>
    <n v="46160"/>
    <s v="21320"/>
    <s v="16774"/>
    <s v="FR"/>
    <s v="SE"/>
    <s v="InredningNockeb"/>
    <s v="5XPFJPYVSS (renvoi)"/>
    <s v="999999"/>
    <s v="XW260982363JF"/>
    <s v="N"/>
    <s v="Transport"/>
    <s v="N"/>
    <s v="S"/>
    <s v="C2"/>
    <n v="7.2539999999999996"/>
    <s v="44"/>
    <n v="15.94"/>
  </r>
  <r>
    <x v="0"/>
    <s v="0"/>
    <n v="46161"/>
    <s v="21320"/>
    <s v="3977"/>
    <s v="FR"/>
    <s v="CH"/>
    <s v="Vallelian Michele"/>
    <s v="Laruche"/>
    <s v="999999"/>
    <s v="XW261661246JF"/>
    <s v="N"/>
    <s v="Transport"/>
    <s v="I"/>
    <s v="S"/>
    <s v="C4"/>
    <n v="0.9"/>
    <s v="44"/>
    <n v="7.11"/>
  </r>
  <r>
    <x v="0"/>
    <s v="0"/>
    <n v="46161"/>
    <s v="21320"/>
    <s v="3977"/>
    <s v="FR"/>
    <s v="CH"/>
    <s v="Vallelian Michele"/>
    <s v="Laruche"/>
    <s v="999999"/>
    <s v="XW261661246JF"/>
    <s v="N"/>
    <s v="Supp Zone Internationale Eloignee"/>
    <s v="I"/>
    <m/>
    <s v="C4"/>
    <n v="0"/>
    <s v="44"/>
    <n v="9"/>
  </r>
  <r>
    <x v="0"/>
    <s v="0"/>
    <n v="46161"/>
    <s v="21320"/>
    <s v="3977"/>
    <s v="FR"/>
    <s v="CH"/>
    <s v="Vallelian Michele"/>
    <s v="Laruche"/>
    <s v="999999"/>
    <s v="XW261661246JF"/>
    <s v="N"/>
    <s v="Supplement Douane Zone C4"/>
    <s v="I"/>
    <m/>
    <s v="C4"/>
    <n v="0"/>
    <s v="44"/>
    <n v="20"/>
  </r>
  <r>
    <x v="0"/>
    <s v="0"/>
    <n v="46161"/>
    <s v="21320"/>
    <s v="50823"/>
    <s v="FR"/>
    <s v="DE"/>
    <s v="SCHEE GmbhSteph"/>
    <s v="B2B10884 (renvoi)"/>
    <s v="999999"/>
    <s v="XW261697912JF"/>
    <s v="N"/>
    <s v="Transport"/>
    <s v="N"/>
    <s v="S"/>
    <s v="C1"/>
    <n v="4.8"/>
    <s v="44"/>
    <n v="10.59"/>
  </r>
  <r>
    <x v="0"/>
    <s v="0"/>
    <n v="46164"/>
    <s v="21320"/>
    <s v="1258"/>
    <s v="FR"/>
    <s v="CH"/>
    <s v="Maire Laura Bottari"/>
    <s v="Laruche"/>
    <s v="999999"/>
    <s v="XW262735342JF"/>
    <s v="N"/>
    <s v="Transport"/>
    <s v="I"/>
    <s v="S"/>
    <s v="C4"/>
    <n v="1.3919999999999999"/>
    <s v="44"/>
    <n v="7.67"/>
  </r>
  <r>
    <x v="0"/>
    <s v="0"/>
    <n v="46164"/>
    <s v="21320"/>
    <s v="1258"/>
    <s v="FR"/>
    <s v="CH"/>
    <s v="Maire Laura Bottari"/>
    <s v="Laruche"/>
    <s v="999999"/>
    <s v="XW262735342JF"/>
    <s v="N"/>
    <s v="Supplement Douane Zone C4"/>
    <s v="I"/>
    <m/>
    <s v="C4"/>
    <n v="0"/>
    <s v="44"/>
    <n v="20"/>
  </r>
  <r>
    <x v="0"/>
    <s v="0"/>
    <n v="46164"/>
    <s v="21320"/>
    <s v="0263"/>
    <s v="FR"/>
    <s v="NO"/>
    <s v="Haugen Kine"/>
    <s v="Laruche"/>
    <s v="999999"/>
    <s v="XW262860084JF"/>
    <s v="N"/>
    <s v="Transport"/>
    <s v="I"/>
    <s v="S"/>
    <s v="C4"/>
    <n v="14.632"/>
    <s v="44"/>
    <n v="14.95"/>
  </r>
  <r>
    <x v="0"/>
    <s v="0"/>
    <n v="46164"/>
    <s v="21320"/>
    <s v="0263"/>
    <s v="FR"/>
    <s v="NO"/>
    <s v="Haugen Kine"/>
    <s v="Laruche"/>
    <s v="999999"/>
    <s v="XW262860084JF"/>
    <s v="N"/>
    <s v="Supplement Douane Zone C4"/>
    <s v="I"/>
    <m/>
    <s v="C4"/>
    <n v="0"/>
    <s v="44"/>
    <n v="20"/>
  </r>
  <r>
    <x v="0"/>
    <s v="0"/>
    <n v="46164"/>
    <s v="21320"/>
    <s v="0263"/>
    <s v="FR"/>
    <s v="NO"/>
    <s v="Haugen Kine"/>
    <s v="Laruche"/>
    <s v="999999"/>
    <s v="XW262860098JF"/>
    <s v="N"/>
    <s v="Transport"/>
    <s v="I"/>
    <s v="S"/>
    <s v="C4"/>
    <n v="21.007999999999999"/>
    <s v="44"/>
    <n v="18.87"/>
  </r>
  <r>
    <x v="0"/>
    <s v="0"/>
    <n v="46164"/>
    <s v="21320"/>
    <s v="0263"/>
    <s v="FR"/>
    <s v="NO"/>
    <s v="Haugen Kine"/>
    <s v="Laruche"/>
    <s v="999999"/>
    <s v="XW262860098JF"/>
    <s v="N"/>
    <s v="Supplement Douane Zone C4"/>
    <s v="I"/>
    <m/>
    <s v="C4"/>
    <n v="0"/>
    <s v="44"/>
    <n v="20"/>
  </r>
  <r>
    <x v="0"/>
    <s v="0"/>
    <n v="46164"/>
    <s v="21320"/>
    <s v="0263"/>
    <s v="FR"/>
    <s v="NO"/>
    <s v="Haugen Kine"/>
    <s v="Laruche"/>
    <s v="999999"/>
    <s v="XW262860107JF"/>
    <s v="N"/>
    <s v="Transport"/>
    <s v="I"/>
    <s v="S"/>
    <s v="C4"/>
    <n v="21.007999999999999"/>
    <s v="44"/>
    <n v="18.87"/>
  </r>
  <r>
    <x v="0"/>
    <s v="0"/>
    <n v="46164"/>
    <s v="21320"/>
    <s v="0263"/>
    <s v="FR"/>
    <s v="NO"/>
    <s v="Haugen Kine"/>
    <s v="Laruche"/>
    <s v="999999"/>
    <s v="XW262860107JF"/>
    <s v="N"/>
    <s v="Supplement Douane Zone C4"/>
    <s v="I"/>
    <m/>
    <s v="C4"/>
    <n v="0"/>
    <s v="44"/>
    <n v="20"/>
  </r>
  <r>
    <x v="0"/>
    <s v="0"/>
    <n v="46167"/>
    <s v="21320"/>
    <s v="1044"/>
    <s v="FR"/>
    <s v="CH"/>
    <s v="Adamina Yael"/>
    <s v="Laruche"/>
    <s v="999999"/>
    <s v="XW263095827JF"/>
    <s v="N"/>
    <s v="Transport"/>
    <s v="I"/>
    <s v="S"/>
    <s v="C4"/>
    <n v="2.355"/>
    <s v="44"/>
    <n v="8.23"/>
  </r>
  <r>
    <x v="0"/>
    <s v="0"/>
    <n v="46167"/>
    <s v="21320"/>
    <s v="1044"/>
    <s v="FR"/>
    <s v="CH"/>
    <s v="Adamina Yael"/>
    <s v="Laruche"/>
    <s v="999999"/>
    <s v="XW263095827JF"/>
    <s v="N"/>
    <s v="Traitement SAV complémentaire"/>
    <s v="I"/>
    <m/>
    <s v="C4"/>
    <n v="0"/>
    <s v="44"/>
    <n v="16"/>
  </r>
  <r>
    <x v="0"/>
    <s v="0"/>
    <n v="46167"/>
    <s v="21320"/>
    <s v="1044"/>
    <s v="FR"/>
    <s v="CH"/>
    <s v="Adamina Yael"/>
    <s v="Laruche"/>
    <s v="999999"/>
    <s v="XW263095827JF"/>
    <s v="N"/>
    <s v="Supplement Douane Zone C4"/>
    <s v="I"/>
    <m/>
    <s v="C4"/>
    <n v="0"/>
    <s v="44"/>
    <n v="20"/>
  </r>
  <r>
    <x v="0"/>
    <s v="0"/>
    <n v="46167"/>
    <s v="21320"/>
    <s v="1227"/>
    <s v="FR"/>
    <s v="CH"/>
    <s v="Ferron Roxane"/>
    <s v="Laruche"/>
    <s v="999999"/>
    <s v="XW263107445JF"/>
    <s v="N"/>
    <s v="Transport"/>
    <s v="I"/>
    <s v="S"/>
    <s v="C4"/>
    <n v="4.68"/>
    <s v="44"/>
    <n v="9.35"/>
  </r>
  <r>
    <x v="0"/>
    <s v="0"/>
    <n v="46167"/>
    <s v="21320"/>
    <s v="1227"/>
    <s v="FR"/>
    <s v="CH"/>
    <s v="Ferron Roxane"/>
    <s v="Laruche"/>
    <s v="999999"/>
    <s v="XW263107445JF"/>
    <s v="N"/>
    <s v="Traitement SAV complémentaire"/>
    <s v="I"/>
    <m/>
    <s v="C4"/>
    <n v="0"/>
    <s v="44"/>
    <n v="16"/>
  </r>
  <r>
    <x v="0"/>
    <s v="0"/>
    <n v="46167"/>
    <s v="21320"/>
    <s v="1227"/>
    <s v="FR"/>
    <s v="CH"/>
    <s v="Ferron Roxane"/>
    <s v="Laruche"/>
    <s v="999999"/>
    <s v="XW263107445JF"/>
    <s v="N"/>
    <s v="Supplement Douane Zone C4"/>
    <s v="I"/>
    <m/>
    <s v="C4"/>
    <n v="0"/>
    <s v="44"/>
    <n v="20"/>
  </r>
  <r>
    <x v="0"/>
    <s v="0"/>
    <n v="46168"/>
    <s v="21320"/>
    <s v="1084"/>
    <s v="FR"/>
    <s v="CH"/>
    <s v="Goel Jacques"/>
    <s v="Laruche"/>
    <s v="999999"/>
    <s v="XW263365705JF"/>
    <s v="N"/>
    <s v="Transport"/>
    <s v="I"/>
    <s v="S"/>
    <s v="C4"/>
    <n v="0.33600000000000002"/>
    <s v="44"/>
    <n v="7.11"/>
  </r>
  <r>
    <x v="0"/>
    <s v="0"/>
    <n v="46168"/>
    <s v="21320"/>
    <s v="1084"/>
    <s v="FR"/>
    <s v="CH"/>
    <s v="Goel Jacques"/>
    <s v="Laruche"/>
    <s v="999999"/>
    <s v="XW263365705JF"/>
    <s v="N"/>
    <s v="Supplement Douane Zone C4"/>
    <s v="I"/>
    <m/>
    <s v="C4"/>
    <n v="0"/>
    <s v="44"/>
    <n v="20"/>
  </r>
  <r>
    <x v="0"/>
    <s v="0"/>
    <n v="46169"/>
    <s v="21320"/>
    <s v="1205"/>
    <s v="FR"/>
    <s v="CH"/>
    <s v="Aymon Camille"/>
    <s v="Laruche"/>
    <s v="999999"/>
    <s v="XW263968547JF"/>
    <s v="N"/>
    <s v="Transport"/>
    <s v="I"/>
    <s v="S"/>
    <s v="C4"/>
    <n v="4.68"/>
    <s v="44"/>
    <n v="9.35"/>
  </r>
  <r>
    <x v="0"/>
    <s v="0"/>
    <n v="46169"/>
    <s v="21320"/>
    <s v="1205"/>
    <s v="FR"/>
    <s v="CH"/>
    <s v="Aymon Camille"/>
    <s v="Laruche"/>
    <s v="999999"/>
    <s v="XW263968547JF"/>
    <s v="N"/>
    <s v="Supplement Douane Zone C4"/>
    <s v="I"/>
    <m/>
    <s v="C4"/>
    <n v="0"/>
    <s v="44"/>
    <n v="20"/>
  </r>
  <r>
    <x v="0"/>
    <s v="0"/>
    <n v="46169"/>
    <s v="21320"/>
    <s v="3011"/>
    <s v="FR"/>
    <s v="CH"/>
    <s v="Noir Chat"/>
    <s v="Laruche"/>
    <s v="999999"/>
    <s v="XW264010496JF"/>
    <s v="N"/>
    <s v="Transport"/>
    <s v="I"/>
    <s v="S"/>
    <s v="C4"/>
    <n v="4.68"/>
    <s v="44"/>
    <n v="9.35"/>
  </r>
  <r>
    <x v="0"/>
    <s v="0"/>
    <n v="46169"/>
    <s v="21320"/>
    <s v="3011"/>
    <s v="FR"/>
    <s v="CH"/>
    <s v="Noir Chat"/>
    <s v="Laruche"/>
    <s v="999999"/>
    <s v="XW264010496JF"/>
    <s v="N"/>
    <s v="Traitement SAV complémentaire"/>
    <s v="I"/>
    <m/>
    <s v="C4"/>
    <n v="0"/>
    <s v="44"/>
    <n v="16"/>
  </r>
  <r>
    <x v="0"/>
    <s v="0"/>
    <n v="46169"/>
    <s v="21320"/>
    <s v="3011"/>
    <s v="FR"/>
    <s v="CH"/>
    <s v="Noir Chat"/>
    <s v="Laruche"/>
    <s v="999999"/>
    <s v="XW264010496JF"/>
    <s v="N"/>
    <s v="Supplement Douane Zone C4"/>
    <s v="I"/>
    <m/>
    <s v="C4"/>
    <n v="0"/>
    <s v="44"/>
    <n v="20"/>
  </r>
  <r>
    <x v="0"/>
    <s v="0"/>
    <n v="46170"/>
    <s v="21320"/>
    <s v="3976"/>
    <s v="FR"/>
    <s v="CH"/>
    <s v="Doutrelepont Marie-Laure"/>
    <s v="Laruche"/>
    <s v="999999"/>
    <s v="XW264180699JF"/>
    <s v="N"/>
    <s v="Transport"/>
    <s v="I"/>
    <s v="S"/>
    <s v="C4"/>
    <n v="0.56200000000000006"/>
    <s v="44"/>
    <n v="7.11"/>
  </r>
  <r>
    <x v="0"/>
    <s v="0"/>
    <n v="46170"/>
    <s v="21320"/>
    <s v="3976"/>
    <s v="FR"/>
    <s v="CH"/>
    <s v="Doutrelepont Marie-Laure"/>
    <s v="Laruche"/>
    <s v="999999"/>
    <s v="XW264180699JF"/>
    <s v="N"/>
    <s v="Supp Zone Internationale Eloignee"/>
    <s v="I"/>
    <m/>
    <s v="C4"/>
    <n v="0"/>
    <s v="44"/>
    <n v="9"/>
  </r>
  <r>
    <x v="0"/>
    <s v="0"/>
    <n v="46170"/>
    <s v="21320"/>
    <s v="3976"/>
    <s v="FR"/>
    <s v="CH"/>
    <s v="Doutrelepont Marie-Laure"/>
    <s v="Laruche"/>
    <s v="999999"/>
    <s v="XW264180699JF"/>
    <s v="N"/>
    <s v="Supplement Douane Zone C4"/>
    <s v="I"/>
    <m/>
    <s v="C4"/>
    <n v="0"/>
    <s v="44"/>
    <n v="20"/>
  </r>
  <r>
    <x v="0"/>
    <s v="0"/>
    <n v="46170"/>
    <s v="21320"/>
    <s v="1222"/>
    <s v="FR"/>
    <s v="CH"/>
    <s v="Sarl 8et18"/>
    <s v="Laruche"/>
    <s v="999999"/>
    <s v="XW264183465JF"/>
    <s v="N"/>
    <s v="Transport"/>
    <s v="I"/>
    <s v="S"/>
    <s v="C4"/>
    <n v="20.664000000000001"/>
    <s v="44"/>
    <n v="18.309999999999999"/>
  </r>
  <r>
    <x v="0"/>
    <s v="0"/>
    <n v="46170"/>
    <s v="21320"/>
    <s v="1222"/>
    <s v="FR"/>
    <s v="CH"/>
    <s v="Sarl 8et18"/>
    <s v="Laruche"/>
    <s v="999999"/>
    <s v="XW264183465JF"/>
    <s v="N"/>
    <s v="Supplement Douane Zone C4"/>
    <s v="I"/>
    <m/>
    <s v="C4"/>
    <n v="0"/>
    <s v="44"/>
    <n v="20"/>
  </r>
  <r>
    <x v="0"/>
    <s v="0"/>
    <n v="46171"/>
    <s v="21320"/>
    <s v="1110"/>
    <s v="FR"/>
    <s v="CH"/>
    <s v="Sweid Nour"/>
    <s v="Laruche"/>
    <s v="999999"/>
    <s v="XW264493697JF"/>
    <s v="N"/>
    <s v="Transport"/>
    <s v="I"/>
    <s v="S"/>
    <s v="C4"/>
    <n v="4.8"/>
    <s v="44"/>
    <n v="9.35"/>
  </r>
  <r>
    <x v="0"/>
    <s v="0"/>
    <n v="46171"/>
    <s v="21320"/>
    <s v="1110"/>
    <s v="FR"/>
    <s v="CH"/>
    <s v="Sweid Nour"/>
    <s v="Laruche"/>
    <s v="999999"/>
    <s v="XW264493697JF"/>
    <s v="N"/>
    <s v="Supplement Douane Zone C4"/>
    <s v="I"/>
    <m/>
    <s v="C4"/>
    <n v="0"/>
    <s v="44"/>
    <n v="20"/>
  </r>
  <r>
    <x v="0"/>
    <s v="0"/>
    <n v="46171"/>
    <s v="21320"/>
    <s v="1400"/>
    <s v="FR"/>
    <s v="CH"/>
    <s v="Meier Camille"/>
    <s v="Laruche"/>
    <s v="999999"/>
    <s v="XW264538328JF"/>
    <s v="N"/>
    <s v="Transport"/>
    <s v="I"/>
    <s v="S"/>
    <s v="C4"/>
    <n v="4.8"/>
    <s v="44"/>
    <n v="9.35"/>
  </r>
  <r>
    <x v="0"/>
    <s v="0"/>
    <n v="46171"/>
    <s v="21320"/>
    <s v="1400"/>
    <s v="FR"/>
    <s v="CH"/>
    <s v="Meier Camille"/>
    <s v="Laruche"/>
    <s v="999999"/>
    <s v="XW264538328JF"/>
    <s v="N"/>
    <s v="Supplement Douane Zone C4"/>
    <s v="I"/>
    <m/>
    <s v="C4"/>
    <n v="0"/>
    <s v="44"/>
    <n v="20"/>
  </r>
  <r>
    <x v="0"/>
    <s v="0"/>
    <n v="46171"/>
    <s v="21320"/>
    <s v="1231"/>
    <s v="FR"/>
    <s v="CH"/>
    <s v="Sanchez Andres"/>
    <s v="Laruche"/>
    <s v="999999"/>
    <s v="XW264611473JF"/>
    <s v="N"/>
    <s v="Transport"/>
    <s v="I"/>
    <s v="S"/>
    <s v="C4"/>
    <n v="2.2000000000000002"/>
    <s v="44"/>
    <n v="8.23"/>
  </r>
  <r>
    <x v="0"/>
    <s v="0"/>
    <n v="46171"/>
    <s v="21320"/>
    <s v="1231"/>
    <s v="FR"/>
    <s v="CH"/>
    <s v="Sanchez Andres"/>
    <s v="Laruche"/>
    <s v="999999"/>
    <s v="XW264611473JF"/>
    <s v="N"/>
    <s v="Traitement SAV complémentaire"/>
    <s v="I"/>
    <m/>
    <s v="C4"/>
    <n v="0"/>
    <s v="44"/>
    <n v="16"/>
  </r>
  <r>
    <x v="0"/>
    <s v="0"/>
    <n v="46171"/>
    <s v="21320"/>
    <s v="1231"/>
    <s v="FR"/>
    <s v="CH"/>
    <s v="Sanchez Andres"/>
    <s v="Laruche"/>
    <s v="999999"/>
    <s v="XW264611473JF"/>
    <s v="N"/>
    <s v="Supplement Douane Zone C4"/>
    <s v="I"/>
    <m/>
    <s v="C4"/>
    <n v="0"/>
    <s v="44"/>
    <n v="20"/>
  </r>
  <r>
    <x v="4"/>
    <s v="0"/>
    <n v="46155"/>
    <s v="21320"/>
    <s v="75016"/>
    <s v=""/>
    <s v=""/>
    <s v="Bertin Patrice"/>
    <s v="Laruche"/>
    <s v="999999"/>
    <s v="XY513981495JB"/>
    <s v="N"/>
    <s v="Transport"/>
    <s v="N"/>
    <s v="S"/>
    <s v="NT"/>
    <n v="2.335"/>
    <s v="3Z"/>
    <n v="30.86"/>
  </r>
  <r>
    <x v="4"/>
    <s v="0"/>
    <n v="46168"/>
    <s v="21320"/>
    <s v="60300"/>
    <s v=""/>
    <s v=""/>
    <s v="du Passage Cassilda"/>
    <s v="Laruche"/>
    <s v="999999"/>
    <s v="XY514004567JB"/>
    <s v="N"/>
    <s v="Transport"/>
    <s v="N"/>
    <s v="R"/>
    <s v="NT"/>
    <n v="0.2"/>
    <s v="3Z"/>
    <n v="12.58"/>
  </r>
  <r>
    <x v="6"/>
    <m/>
    <m/>
    <m/>
    <m/>
    <m/>
    <m/>
    <m/>
    <m/>
    <m/>
    <m/>
    <m/>
    <m/>
    <m/>
    <m/>
    <m/>
    <m/>
    <m/>
    <m/>
  </r>
  <r>
    <x v="6"/>
    <m/>
    <m/>
    <m/>
    <m/>
    <m/>
    <m/>
    <m/>
    <m/>
    <m/>
    <m/>
    <m/>
    <m/>
    <m/>
    <m/>
    <m/>
    <m/>
    <m/>
    <m/>
  </r>
  <r>
    <x v="6"/>
    <m/>
    <m/>
    <m/>
    <m/>
    <m/>
    <m/>
    <m/>
    <m/>
    <m/>
    <m/>
    <m/>
    <m/>
    <m/>
    <m/>
    <m/>
    <m/>
    <m/>
    <m/>
  </r>
  <r>
    <x v="6"/>
    <m/>
    <m/>
    <m/>
    <m/>
    <m/>
    <m/>
    <m/>
    <m/>
    <m/>
    <m/>
    <m/>
    <m/>
    <m/>
    <m/>
    <m/>
    <m/>
    <m/>
    <m/>
  </r>
  <r>
    <x v="6"/>
    <m/>
    <m/>
    <m/>
    <m/>
    <m/>
    <m/>
    <m/>
    <m/>
    <m/>
    <m/>
    <m/>
    <m/>
    <m/>
    <m/>
    <m/>
    <m/>
    <m/>
    <m/>
  </r>
  <r>
    <x v="6"/>
    <m/>
    <m/>
    <m/>
    <m/>
    <m/>
    <m/>
    <m/>
    <m/>
    <m/>
    <m/>
    <m/>
    <m/>
    <m/>
    <m/>
    <m/>
    <m/>
    <m/>
    <m/>
  </r>
  <r>
    <x v="6"/>
    <m/>
    <m/>
    <m/>
    <m/>
    <m/>
    <m/>
    <m/>
    <m/>
    <m/>
    <m/>
    <m/>
    <m/>
    <m/>
    <m/>
    <m/>
    <m/>
    <m/>
    <m/>
  </r>
  <r>
    <x v="6"/>
    <m/>
    <m/>
    <m/>
    <m/>
    <m/>
    <m/>
    <m/>
    <m/>
    <m/>
    <m/>
    <m/>
    <m/>
    <m/>
    <m/>
    <m/>
    <m/>
    <m/>
    <m/>
  </r>
  <r>
    <x v="6"/>
    <m/>
    <m/>
    <m/>
    <m/>
    <m/>
    <m/>
    <m/>
    <m/>
    <m/>
    <m/>
    <m/>
    <m/>
    <m/>
    <m/>
    <m/>
    <m/>
    <m/>
    <m/>
  </r>
  <r>
    <x v="6"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51">
  <r>
    <x v="0"/>
    <s v="X"/>
    <s v="Surcharge Carburant Aérien"/>
    <s v="I"/>
    <n v="0.4375"/>
    <s v="XX"/>
    <n v="0"/>
  </r>
  <r>
    <x v="1"/>
    <s v="X"/>
    <s v="Surcharge Carburant Routier"/>
    <s v="I"/>
    <n v="0.14249999999999999"/>
    <s v="XX"/>
    <n v="0"/>
  </r>
  <r>
    <x v="2"/>
    <s v="X"/>
    <s v="Surcharge Carburant Aérien"/>
    <s v="N"/>
    <n v="0.4375"/>
    <s v="XX"/>
    <n v="0"/>
  </r>
  <r>
    <x v="3"/>
    <s v="X"/>
    <s v="Surcharge Carburant Routier"/>
    <s v="N"/>
    <n v="4.7500000000000001E-2"/>
    <s v="XX"/>
    <n v="0"/>
  </r>
  <r>
    <x v="3"/>
    <s v="X"/>
    <s v="Surcharge Carburant Routier"/>
    <s v="N"/>
    <n v="4.7500000000000001E-2"/>
    <s v="XX"/>
    <n v="0"/>
  </r>
  <r>
    <x v="3"/>
    <s v="X"/>
    <s v="Surcharge Carburant Routier"/>
    <s v="N"/>
    <n v="4.7500000000000001E-2"/>
    <s v="XX"/>
    <n v="0"/>
  </r>
  <r>
    <x v="3"/>
    <s v="X"/>
    <s v="Surcharge Carburant Routier"/>
    <s v="N"/>
    <n v="0.14249999999999999"/>
    <s v="XX"/>
    <n v="0"/>
  </r>
  <r>
    <x v="3"/>
    <s v="X"/>
    <s v="Surcharge Carburant Routier"/>
    <s v="N"/>
    <n v="0.14249999999999999"/>
    <s v="XX"/>
    <n v="0"/>
  </r>
  <r>
    <x v="3"/>
    <s v="X"/>
    <s v="Surcharge Carburant Routier"/>
    <s v="N"/>
    <n v="0.14249999999999999"/>
    <s v="XX"/>
    <n v="0"/>
  </r>
  <r>
    <x v="4"/>
    <s v="X"/>
    <s v="Surcharge Carburant Aérien"/>
    <s v="O"/>
    <n v="0.4375"/>
    <s v="XX"/>
    <n v="0"/>
  </r>
  <r>
    <x v="5"/>
    <s v="X"/>
    <s v="Participation Eco-Responsable"/>
    <s v="I"/>
    <m/>
    <s v="XX"/>
    <n v="0"/>
  </r>
  <r>
    <x v="6"/>
    <s v="X"/>
    <s v="Participation Eco-Responsable"/>
    <s v="N"/>
    <m/>
    <s v="XX"/>
    <n v="0"/>
  </r>
  <r>
    <x v="6"/>
    <s v="X"/>
    <s v="Participation Eco-Responsable"/>
    <s v="N"/>
    <m/>
    <s v="XX"/>
    <n v="0"/>
  </r>
  <r>
    <x v="6"/>
    <s v="X"/>
    <s v="Participation Eco-Responsable"/>
    <s v="N"/>
    <m/>
    <s v="XX"/>
    <n v="0"/>
  </r>
  <r>
    <x v="6"/>
    <s v="X"/>
    <s v="Participation Eco-Responsable"/>
    <s v="N"/>
    <m/>
    <s v="XX"/>
    <n v="0"/>
  </r>
  <r>
    <x v="6"/>
    <s v="X"/>
    <s v="Participation Eco-Responsable"/>
    <s v="N"/>
    <m/>
    <s v="XX"/>
    <n v="0"/>
  </r>
  <r>
    <x v="6"/>
    <s v="X"/>
    <s v="Participation Eco-Responsable"/>
    <s v="N"/>
    <m/>
    <s v="XX"/>
    <n v="0"/>
  </r>
  <r>
    <x v="7"/>
    <s v="X"/>
    <s v="Participation Eco-Responsable"/>
    <s v="O"/>
    <m/>
    <s v="XX"/>
    <n v="0"/>
  </r>
  <r>
    <x v="8"/>
    <s v="X"/>
    <s v="Sûreté colis"/>
    <s v="I"/>
    <m/>
    <s v="XX"/>
    <n v="0"/>
  </r>
  <r>
    <x v="9"/>
    <s v="X"/>
    <s v="Sûreté colis"/>
    <s v="N"/>
    <m/>
    <s v="XX"/>
    <n v="0"/>
  </r>
  <r>
    <x v="9"/>
    <s v="X"/>
    <s v="Sûreté colis"/>
    <s v="N"/>
    <m/>
    <s v="XX"/>
    <n v="0"/>
  </r>
  <r>
    <x v="9"/>
    <s v="X"/>
    <s v="Sûreté colis"/>
    <s v="N"/>
    <m/>
    <s v="XX"/>
    <n v="0"/>
  </r>
  <r>
    <x v="9"/>
    <s v="X"/>
    <s v="Sûreté colis"/>
    <s v="N"/>
    <m/>
    <s v="XX"/>
    <n v="0"/>
  </r>
  <r>
    <x v="9"/>
    <s v="X"/>
    <s v="Sûreté colis"/>
    <s v="N"/>
    <m/>
    <s v="XX"/>
    <n v="0"/>
  </r>
  <r>
    <x v="9"/>
    <s v="X"/>
    <s v="Sûreté colis"/>
    <s v="N"/>
    <m/>
    <s v="XX"/>
    <n v="0"/>
  </r>
  <r>
    <x v="10"/>
    <s v="X"/>
    <s v="Sûreté colis"/>
    <s v="O"/>
    <m/>
    <s v="XX"/>
    <n v="0"/>
  </r>
  <r>
    <x v="11"/>
    <s v="N"/>
    <s v="Transport"/>
    <s v="N"/>
    <s v="S"/>
    <s v="Z1"/>
    <n v="0.78300000000000003"/>
  </r>
  <r>
    <x v="12"/>
    <s v="N"/>
    <s v="Transport"/>
    <s v="N"/>
    <s v="S"/>
    <s v="Z1"/>
    <n v="4.532"/>
  </r>
  <r>
    <x v="13"/>
    <s v="N"/>
    <s v="Transport"/>
    <s v="N"/>
    <s v="S"/>
    <s v="Z1"/>
    <n v="0.748"/>
  </r>
  <r>
    <x v="14"/>
    <s v="N"/>
    <s v="Transport"/>
    <s v="N"/>
    <s v="S"/>
    <s v="Z1"/>
    <n v="0.1"/>
  </r>
  <r>
    <x v="15"/>
    <s v="N"/>
    <s v="Transport"/>
    <s v="N"/>
    <s v="S"/>
    <s v="Z3"/>
    <n v="0.748"/>
  </r>
  <r>
    <x v="16"/>
    <s v="N"/>
    <s v="Transport"/>
    <s v="N"/>
    <s v="S"/>
    <s v="Z2"/>
    <n v="4.4269999999999996"/>
  </r>
  <r>
    <x v="17"/>
    <s v="N"/>
    <s v="Transport"/>
    <s v="N"/>
    <s v="S"/>
    <s v="Z1"/>
    <n v="5.7729999999999997"/>
  </r>
  <r>
    <x v="18"/>
    <s v="N"/>
    <s v="Transport"/>
    <s v="N"/>
    <s v="S"/>
    <s v="Z2"/>
    <n v="0.748"/>
  </r>
  <r>
    <x v="19"/>
    <s v="N"/>
    <s v="Transport"/>
    <s v="N"/>
    <s v="S"/>
    <s v="Z1"/>
    <n v="5.76"/>
  </r>
  <r>
    <x v="20"/>
    <s v="N"/>
    <s v="Transport"/>
    <s v="N"/>
    <s v="S"/>
    <s v="Z1"/>
    <n v="4.266"/>
  </r>
  <r>
    <x v="21"/>
    <s v="N"/>
    <s v="Transport"/>
    <s v="N"/>
    <s v="S"/>
    <s v="Z1"/>
    <n v="4.266"/>
  </r>
  <r>
    <x v="22"/>
    <s v="N"/>
    <s v="Transport"/>
    <s v="N"/>
    <s v="S"/>
    <s v="Z1"/>
    <n v="5.9039999999999999"/>
  </r>
  <r>
    <x v="23"/>
    <s v="N"/>
    <s v="Transport"/>
    <s v="N"/>
    <s v="S"/>
    <s v="Z1"/>
    <n v="0.12"/>
  </r>
  <r>
    <x v="24"/>
    <s v="N"/>
    <s v="Transport"/>
    <s v="N"/>
    <s v="S"/>
    <s v="Z1"/>
    <n v="9.44"/>
  </r>
  <r>
    <x v="25"/>
    <s v="N"/>
    <s v="Transport"/>
    <s v="O"/>
    <s v="S"/>
    <s v="Z8"/>
    <n v="4.6399999999999997"/>
  </r>
  <r>
    <x v="26"/>
    <s v="N"/>
    <s v="Transport"/>
    <s v="N"/>
    <s v="S"/>
    <s v="Z1"/>
    <n v="2.5670000000000002"/>
  </r>
  <r>
    <x v="27"/>
    <s v="N"/>
    <s v="Transport"/>
    <s v="N"/>
    <s v="S"/>
    <s v="Z1"/>
    <n v="2.5670000000000002"/>
  </r>
  <r>
    <x v="28"/>
    <s v="N"/>
    <s v="Transport"/>
    <s v="N"/>
    <s v="S"/>
    <s v="Z1"/>
    <n v="4.6779999999999999"/>
  </r>
  <r>
    <x v="29"/>
    <s v="N"/>
    <s v="Transport"/>
    <s v="N"/>
    <s v="S"/>
    <s v="Z1"/>
    <n v="1.591"/>
  </r>
  <r>
    <x v="30"/>
    <s v="N"/>
    <s v="Transport"/>
    <s v="N"/>
    <s v="S"/>
    <s v="Z2"/>
    <n v="0.48399999999999999"/>
  </r>
  <r>
    <x v="31"/>
    <s v="N"/>
    <s v="Transport"/>
    <s v="N"/>
    <s v="S"/>
    <s v="Z1"/>
    <n v="5.76"/>
  </r>
  <r>
    <x v="32"/>
    <s v="N"/>
    <s v="Transport"/>
    <s v="N"/>
    <s v="S"/>
    <s v="Z1"/>
    <n v="0.28000000000000003"/>
  </r>
  <r>
    <x v="33"/>
    <s v="N"/>
    <s v="Transport"/>
    <s v="N"/>
    <s v="S"/>
    <s v="Z2"/>
    <n v="0.52500000000000002"/>
  </r>
  <r>
    <x v="34"/>
    <s v="N"/>
    <s v="Transport"/>
    <s v="N"/>
    <s v="S"/>
    <s v="Z1"/>
    <n v="0.18"/>
  </r>
  <r>
    <x v="35"/>
    <s v="N"/>
    <s v="Transport"/>
    <s v="N"/>
    <s v="S"/>
    <s v="Z2"/>
    <n v="1.3919999999999999"/>
  </r>
  <r>
    <x v="36"/>
    <s v="N"/>
    <s v="Transport"/>
    <s v="N"/>
    <s v="S"/>
    <s v="Z2"/>
    <n v="0.187"/>
  </r>
  <r>
    <x v="37"/>
    <s v="N"/>
    <s v="Transport"/>
    <s v="N"/>
    <s v="S"/>
    <s v="Z1"/>
    <n v="4.266"/>
  </r>
  <r>
    <x v="38"/>
    <s v="N"/>
    <s v="Transport"/>
    <s v="N"/>
    <s v="S"/>
    <s v="Z1"/>
    <n v="4.266"/>
  </r>
  <r>
    <x v="39"/>
    <s v="N"/>
    <s v="Transport"/>
    <s v="N"/>
    <s v="S"/>
    <s v="Z1"/>
    <n v="0.53"/>
  </r>
  <r>
    <x v="40"/>
    <s v="N"/>
    <s v="Transport"/>
    <s v="N"/>
    <s v="S"/>
    <s v="Z1"/>
    <n v="2.5920000000000001"/>
  </r>
  <r>
    <x v="41"/>
    <s v="N"/>
    <s v="Transport"/>
    <s v="N"/>
    <s v="S"/>
    <s v="Z1"/>
    <n v="0.25"/>
  </r>
  <r>
    <x v="42"/>
    <s v="N"/>
    <s v="Transport"/>
    <s v="N"/>
    <s v="S"/>
    <s v="Z1"/>
    <n v="0.76600000000000001"/>
  </r>
  <r>
    <x v="43"/>
    <s v="N"/>
    <s v="Transport"/>
    <s v="N"/>
    <s v="S"/>
    <s v="Z2"/>
    <n v="4.266"/>
  </r>
  <r>
    <x v="44"/>
    <s v="N"/>
    <s v="Transport"/>
    <s v="N"/>
    <s v="S"/>
    <s v="Z2"/>
    <n v="0.25"/>
  </r>
  <r>
    <x v="45"/>
    <s v="N"/>
    <s v="Transport"/>
    <s v="N"/>
    <s v="S"/>
    <s v="Z1"/>
    <n v="2.5670000000000002"/>
  </r>
  <r>
    <x v="46"/>
    <s v="N"/>
    <s v="Transport"/>
    <s v="N"/>
    <s v="S"/>
    <s v="Z1"/>
    <n v="2.5670000000000002"/>
  </r>
  <r>
    <x v="47"/>
    <s v="N"/>
    <s v="Transport"/>
    <s v="N"/>
    <s v="S"/>
    <s v="Z1"/>
    <n v="4.266"/>
  </r>
  <r>
    <x v="48"/>
    <s v="N"/>
    <s v="Transport"/>
    <s v="N"/>
    <s v="S"/>
    <s v="Z2"/>
    <n v="0.34300000000000003"/>
  </r>
  <r>
    <x v="49"/>
    <s v="N"/>
    <s v="Transport"/>
    <s v="N"/>
    <s v="S"/>
    <s v="Z1"/>
    <n v="0.73099999999999998"/>
  </r>
  <r>
    <x v="50"/>
    <s v="N"/>
    <s v="Transport"/>
    <s v="N"/>
    <s v="S"/>
    <s v="Z1"/>
    <n v="0.53"/>
  </r>
  <r>
    <x v="51"/>
    <s v="N"/>
    <s v="Transport"/>
    <s v="N"/>
    <s v="S"/>
    <s v="Z1"/>
    <n v="0.504"/>
  </r>
  <r>
    <x v="52"/>
    <s v="N"/>
    <s v="Transport"/>
    <s v="N"/>
    <s v="S"/>
    <s v="Z1"/>
    <n v="0.1"/>
  </r>
  <r>
    <x v="53"/>
    <s v="N"/>
    <s v="Transport"/>
    <s v="N"/>
    <s v="S"/>
    <s v="Z1"/>
    <n v="0.76600000000000001"/>
  </r>
  <r>
    <x v="54"/>
    <s v="N"/>
    <s v="Transport"/>
    <s v="N"/>
    <s v="S"/>
    <s v="Z1"/>
    <n v="4.532"/>
  </r>
  <r>
    <x v="55"/>
    <s v="N"/>
    <s v="Transport"/>
    <s v="N"/>
    <s v="S"/>
    <s v="Z1"/>
    <n v="0.499"/>
  </r>
  <r>
    <x v="56"/>
    <s v="N"/>
    <s v="Transport"/>
    <s v="N"/>
    <s v="S"/>
    <s v="Z2"/>
    <n v="0.54600000000000004"/>
  </r>
  <r>
    <x v="57"/>
    <s v="N"/>
    <s v="Transport"/>
    <s v="N"/>
    <s v="S"/>
    <s v="Z1"/>
    <n v="4.266"/>
  </r>
  <r>
    <x v="58"/>
    <s v="N"/>
    <s v="Transport"/>
    <s v="N"/>
    <s v="S"/>
    <s v="Z1"/>
    <n v="0.248"/>
  </r>
  <r>
    <x v="59"/>
    <s v="N"/>
    <s v="Transport"/>
    <s v="N"/>
    <s v="S"/>
    <s v="Z1"/>
    <n v="5.76"/>
  </r>
  <r>
    <x v="60"/>
    <s v="N"/>
    <s v="Transport"/>
    <s v="N"/>
    <s v="S"/>
    <s v="Z1"/>
    <n v="4.4029999999999996"/>
  </r>
  <r>
    <x v="61"/>
    <s v="N"/>
    <s v="Transport"/>
    <s v="N"/>
    <s v="S"/>
    <s v="Z1"/>
    <n v="0.76300000000000001"/>
  </r>
  <r>
    <x v="62"/>
    <s v="N"/>
    <s v="Transport"/>
    <s v="N"/>
    <s v="S"/>
    <s v="Z1"/>
    <n v="0.73799999999999999"/>
  </r>
  <r>
    <x v="63"/>
    <s v="N"/>
    <s v="Transport"/>
    <s v="N"/>
    <s v="S"/>
    <s v="Z3"/>
    <n v="4.266"/>
  </r>
  <r>
    <x v="64"/>
    <s v="N"/>
    <s v="Transport"/>
    <s v="N"/>
    <s v="S"/>
    <s v="Z2"/>
    <n v="4.532"/>
  </r>
  <r>
    <x v="65"/>
    <s v="N"/>
    <s v="Transport"/>
    <s v="N"/>
    <s v="S"/>
    <s v="Z1"/>
    <n v="5.76"/>
  </r>
  <r>
    <x v="66"/>
    <s v="N"/>
    <s v="Transport"/>
    <s v="N"/>
    <s v="S"/>
    <s v="Z1"/>
    <n v="0.12"/>
  </r>
  <r>
    <x v="67"/>
    <s v="N"/>
    <s v="Transport"/>
    <s v="N"/>
    <s v="S"/>
    <s v="Z3"/>
    <n v="4.266"/>
  </r>
  <r>
    <x v="68"/>
    <s v="N"/>
    <s v="Transport"/>
    <s v="N"/>
    <s v="S"/>
    <s v="Z2"/>
    <n v="0.185"/>
  </r>
  <r>
    <x v="69"/>
    <s v="N"/>
    <s v="Transport"/>
    <s v="N"/>
    <s v="S"/>
    <s v="Z2"/>
    <n v="0.25"/>
  </r>
  <r>
    <x v="70"/>
    <s v="N"/>
    <s v="Transport"/>
    <s v="N"/>
    <s v="S"/>
    <s v="Z2"/>
    <n v="0.16"/>
  </r>
  <r>
    <x v="71"/>
    <s v="N"/>
    <s v="Transport"/>
    <s v="N"/>
    <s v="S"/>
    <s v="Z2"/>
    <n v="0.25"/>
  </r>
  <r>
    <x v="72"/>
    <s v="N"/>
    <s v="Transport"/>
    <s v="N"/>
    <s v="S"/>
    <s v="Z1"/>
    <n v="0.25"/>
  </r>
  <r>
    <x v="73"/>
    <s v="N"/>
    <s v="Transport"/>
    <s v="N"/>
    <s v="S"/>
    <s v="Z1"/>
    <n v="4.3860000000000001"/>
  </r>
  <r>
    <x v="74"/>
    <s v="N"/>
    <s v="Transport"/>
    <s v="I"/>
    <s v="S"/>
    <s v="Z4"/>
    <n v="4.68"/>
  </r>
  <r>
    <x v="75"/>
    <s v="N"/>
    <s v="Transport"/>
    <s v="N"/>
    <s v="S"/>
    <s v="Z2"/>
    <n v="0.25"/>
  </r>
  <r>
    <x v="76"/>
    <s v="N"/>
    <s v="Transport"/>
    <s v="N"/>
    <s v="S"/>
    <s v="Z1"/>
    <n v="2.355"/>
  </r>
  <r>
    <x v="77"/>
    <s v="N"/>
    <s v="Transport"/>
    <s v="N"/>
    <s v="S"/>
    <s v="Z1"/>
    <n v="2.355"/>
  </r>
  <r>
    <x v="78"/>
    <s v="N"/>
    <s v="Transport"/>
    <s v="I"/>
    <s v="S"/>
    <s v="Z4"/>
    <n v="3.48"/>
  </r>
  <r>
    <x v="79"/>
    <s v="N"/>
    <s v="Transport"/>
    <s v="N"/>
    <s v="S"/>
    <s v="Z2"/>
    <n v="0.25"/>
  </r>
  <r>
    <x v="80"/>
    <s v="N"/>
    <s v="Transport"/>
    <s v="N"/>
    <s v="S"/>
    <s v="Z1"/>
    <n v="4.4029999999999996"/>
  </r>
  <r>
    <x v="81"/>
    <s v="N"/>
    <s v="Transport"/>
    <s v="N"/>
    <s v="S"/>
    <s v="Z1"/>
    <n v="0.78100000000000003"/>
  </r>
  <r>
    <x v="82"/>
    <s v="N"/>
    <s v="Transport"/>
    <s v="N"/>
    <s v="S"/>
    <s v="Z1"/>
    <n v="0.75600000000000001"/>
  </r>
  <r>
    <x v="83"/>
    <s v="N"/>
    <s v="Transport"/>
    <s v="N"/>
    <s v="S"/>
    <s v="Z1"/>
    <n v="0.25"/>
  </r>
  <r>
    <x v="84"/>
    <s v="N"/>
    <s v="Transport"/>
    <s v="N"/>
    <s v="S"/>
    <s v="Z1"/>
    <n v="0.504"/>
  </r>
  <r>
    <x v="85"/>
    <s v="N"/>
    <s v="Transport"/>
    <s v="N"/>
    <s v="S"/>
    <s v="Z1"/>
    <n v="4.532"/>
  </r>
  <r>
    <x v="86"/>
    <s v="N"/>
    <s v="Transport"/>
    <s v="N"/>
    <s v="S"/>
    <s v="Z1"/>
    <n v="4.3650000000000002"/>
  </r>
  <r>
    <x v="87"/>
    <s v="N"/>
    <s v="Transport"/>
    <s v="N"/>
    <s v="S"/>
    <s v="Z2"/>
    <n v="4.266"/>
  </r>
  <r>
    <x v="88"/>
    <s v="N"/>
    <s v="Transport"/>
    <s v="N"/>
    <s v="S"/>
    <s v="Z2"/>
    <n v="1.3919999999999999"/>
  </r>
  <r>
    <x v="89"/>
    <s v="N"/>
    <s v="Transport"/>
    <s v="N"/>
    <s v="S"/>
    <s v="Z1"/>
    <n v="0.748"/>
  </r>
  <r>
    <x v="90"/>
    <s v="N"/>
    <s v="Transport"/>
    <s v="N"/>
    <s v="S"/>
    <s v="Z1"/>
    <n v="2.5110000000000001"/>
  </r>
  <r>
    <x v="91"/>
    <s v="N"/>
    <s v="Transport"/>
    <s v="N"/>
    <s v="S"/>
    <s v="Z1"/>
    <n v="4.3860000000000001"/>
  </r>
  <r>
    <x v="92"/>
    <s v="N"/>
    <s v="Transport"/>
    <s v="N"/>
    <s v="S"/>
    <s v="Z3"/>
    <n v="5.7729999999999997"/>
  </r>
  <r>
    <x v="93"/>
    <s v="N"/>
    <s v="Transport"/>
    <s v="N"/>
    <s v="S"/>
    <s v="Z1"/>
    <n v="5.7729999999999997"/>
  </r>
  <r>
    <x v="94"/>
    <s v="N"/>
    <s v="Transport"/>
    <s v="N"/>
    <s v="S"/>
    <s v="Z1"/>
    <n v="4.532"/>
  </r>
  <r>
    <x v="95"/>
    <s v="N"/>
    <s v="Transport"/>
    <s v="N"/>
    <s v="S"/>
    <s v="Z2"/>
    <n v="4.6379999999999999"/>
  </r>
  <r>
    <x v="96"/>
    <s v="N"/>
    <s v="Transport"/>
    <s v="N"/>
    <s v="S"/>
    <s v="Z1"/>
    <n v="0.25"/>
  </r>
  <r>
    <x v="97"/>
    <s v="N"/>
    <s v="Transport"/>
    <s v="N"/>
    <s v="S"/>
    <s v="Z1"/>
    <n v="0.75600000000000001"/>
  </r>
  <r>
    <x v="98"/>
    <s v="N"/>
    <s v="Transport"/>
    <s v="N"/>
    <s v="S"/>
    <s v="Z1"/>
    <n v="0.375"/>
  </r>
  <r>
    <x v="99"/>
    <s v="N"/>
    <s v="Transport"/>
    <s v="N"/>
    <s v="S"/>
    <s v="Z1"/>
    <n v="4.532"/>
  </r>
  <r>
    <x v="100"/>
    <s v="N"/>
    <s v="Transport"/>
    <s v="N"/>
    <s v="S"/>
    <s v="Z2"/>
    <n v="0.748"/>
  </r>
  <r>
    <x v="101"/>
    <s v="N"/>
    <s v="Transport"/>
    <s v="N"/>
    <s v="S"/>
    <s v="Z2"/>
    <n v="0.32800000000000001"/>
  </r>
  <r>
    <x v="101"/>
    <s v="N"/>
    <s v="Supp Zone Internationale Eloignee"/>
    <s v="N"/>
    <m/>
    <s v="Z2"/>
    <n v="0"/>
  </r>
  <r>
    <x v="102"/>
    <s v="N"/>
    <s v="Transport"/>
    <s v="N"/>
    <s v="S"/>
    <s v="Z1"/>
    <n v="0.73799999999999999"/>
  </r>
  <r>
    <x v="103"/>
    <s v="N"/>
    <s v="Transport"/>
    <s v="N"/>
    <s v="S"/>
    <s v="Z1"/>
    <n v="4.266"/>
  </r>
  <r>
    <x v="104"/>
    <s v="N"/>
    <s v="Transport"/>
    <s v="N"/>
    <s v="S"/>
    <s v="Z1"/>
    <n v="4.532"/>
  </r>
  <r>
    <x v="105"/>
    <s v="N"/>
    <s v="Transport"/>
    <s v="N"/>
    <s v="S"/>
    <s v="Z1"/>
    <n v="0.25"/>
  </r>
  <r>
    <x v="105"/>
    <s v="N"/>
    <s v="Supp Retour Expediteur Inter"/>
    <s v="N"/>
    <m/>
    <s v="Z1"/>
    <n v="0"/>
  </r>
  <r>
    <x v="106"/>
    <s v="N"/>
    <s v="Transport"/>
    <s v="N"/>
    <s v="S"/>
    <s v="Z1"/>
    <n v="0.25"/>
  </r>
  <r>
    <x v="107"/>
    <s v="N"/>
    <s v="Transport"/>
    <s v="N"/>
    <s v="S"/>
    <s v="Z2"/>
    <n v="0.748"/>
  </r>
  <r>
    <x v="107"/>
    <s v="N"/>
    <s v="Supp Retour Expediteur Inter"/>
    <s v="N"/>
    <m/>
    <s v="Z2"/>
    <n v="0"/>
  </r>
  <r>
    <x v="108"/>
    <s v="N"/>
    <s v="Transport"/>
    <s v="N"/>
    <s v="S"/>
    <s v="Z1"/>
    <n v="5.76"/>
  </r>
  <r>
    <x v="109"/>
    <s v="N"/>
    <s v="Transport"/>
    <s v="N"/>
    <s v="S"/>
    <s v="Z1"/>
    <n v="4.4269999999999996"/>
  </r>
  <r>
    <x v="110"/>
    <s v="N"/>
    <s v="Transport"/>
    <s v="N"/>
    <s v="S"/>
    <s v="Z1"/>
    <n v="0.78100000000000003"/>
  </r>
  <r>
    <x v="111"/>
    <s v="N"/>
    <s v="Transport"/>
    <s v="N"/>
    <s v="S"/>
    <s v="Z2"/>
    <n v="4.532"/>
  </r>
  <r>
    <x v="112"/>
    <s v="N"/>
    <s v="Transport"/>
    <s v="N"/>
    <s v="S"/>
    <s v="Z1"/>
    <n v="0.56000000000000005"/>
  </r>
  <r>
    <x v="113"/>
    <s v="N"/>
    <s v="Transport"/>
    <s v="N"/>
    <s v="S"/>
    <s v="Z1"/>
    <n v="0.25"/>
  </r>
  <r>
    <x v="114"/>
    <s v="N"/>
    <s v="Transport"/>
    <s v="N"/>
    <s v="S"/>
    <s v="Z3"/>
    <n v="0.7"/>
  </r>
  <r>
    <x v="115"/>
    <s v="N"/>
    <s v="Transport"/>
    <s v="N"/>
    <s v="S"/>
    <s v="Z2"/>
    <n v="0.25"/>
  </r>
  <r>
    <x v="116"/>
    <s v="N"/>
    <s v="Transport"/>
    <s v="N"/>
    <s v="S"/>
    <s v="Z1"/>
    <n v="0.748"/>
  </r>
  <r>
    <x v="117"/>
    <s v="N"/>
    <s v="Transport"/>
    <s v="N"/>
    <s v="S"/>
    <s v="Z1"/>
    <n v="5.9139999999999997"/>
  </r>
  <r>
    <x v="118"/>
    <s v="N"/>
    <s v="Transport"/>
    <s v="N"/>
    <s v="S"/>
    <s v="Z1"/>
    <n v="0.25"/>
  </r>
  <r>
    <x v="119"/>
    <s v="N"/>
    <s v="Transport"/>
    <s v="N"/>
    <s v="S"/>
    <s v="Z2"/>
    <n v="0.748"/>
  </r>
  <r>
    <x v="120"/>
    <s v="N"/>
    <s v="Transport"/>
    <s v="N"/>
    <s v="S"/>
    <s v="Z2"/>
    <n v="4.266"/>
  </r>
  <r>
    <x v="121"/>
    <s v="N"/>
    <s v="Transport"/>
    <s v="N"/>
    <s v="S"/>
    <s v="Z2"/>
    <n v="4.68"/>
  </r>
  <r>
    <x v="122"/>
    <s v="N"/>
    <s v="Transport"/>
    <s v="N"/>
    <s v="S"/>
    <s v="Z1"/>
    <n v="4.532"/>
  </r>
  <r>
    <x v="123"/>
    <s v="N"/>
    <s v="Transport"/>
    <s v="N"/>
    <s v="S"/>
    <s v="Z1"/>
    <n v="5.76"/>
  </r>
  <r>
    <x v="124"/>
    <s v="N"/>
    <s v="Transport"/>
    <s v="N"/>
    <s v="S"/>
    <s v="Z1"/>
    <n v="4.532"/>
  </r>
  <r>
    <x v="125"/>
    <s v="N"/>
    <s v="Transport"/>
    <s v="N"/>
    <s v="S"/>
    <s v="Z1"/>
    <n v="0.25"/>
  </r>
  <r>
    <x v="126"/>
    <s v="N"/>
    <s v="Transport"/>
    <s v="N"/>
    <s v="S"/>
    <s v="Z1"/>
    <n v="4.3650000000000002"/>
  </r>
  <r>
    <x v="127"/>
    <s v="N"/>
    <s v="Transport"/>
    <s v="N"/>
    <s v="S"/>
    <s v="Z1"/>
    <n v="4.532"/>
  </r>
  <r>
    <x v="128"/>
    <s v="N"/>
    <s v="Transport"/>
    <s v="N"/>
    <s v="S"/>
    <s v="Z1"/>
    <n v="4.6779999999999999"/>
  </r>
  <r>
    <x v="129"/>
    <s v="N"/>
    <s v="Transport"/>
    <s v="N"/>
    <s v="S"/>
    <s v="Z1"/>
    <n v="0.25"/>
  </r>
  <r>
    <x v="130"/>
    <s v="N"/>
    <s v="Transport"/>
    <s v="N"/>
    <s v="S"/>
    <s v="Z1"/>
    <n v="0.25"/>
  </r>
  <r>
    <x v="131"/>
    <s v="N"/>
    <s v="Transport"/>
    <s v="N"/>
    <s v="S"/>
    <s v="Z1"/>
    <n v="4.532"/>
  </r>
  <r>
    <x v="132"/>
    <s v="N"/>
    <s v="Transport"/>
    <s v="N"/>
    <s v="S"/>
    <s v="Z2"/>
    <n v="4.532"/>
  </r>
  <r>
    <x v="133"/>
    <s v="N"/>
    <s v="Transport"/>
    <s v="N"/>
    <s v="S"/>
    <s v="Z2"/>
    <n v="4.532"/>
  </r>
  <r>
    <x v="134"/>
    <s v="N"/>
    <s v="Transport"/>
    <s v="N"/>
    <s v="S"/>
    <s v="Z2"/>
    <n v="4.532"/>
  </r>
  <r>
    <x v="135"/>
    <s v="N"/>
    <s v="Transport"/>
    <s v="N"/>
    <s v="S"/>
    <s v="Z1"/>
    <n v="0.25"/>
  </r>
  <r>
    <x v="136"/>
    <s v="N"/>
    <s v="Transport"/>
    <s v="N"/>
    <s v="S"/>
    <s v="Z2"/>
    <n v="0.25"/>
  </r>
  <r>
    <x v="137"/>
    <s v="N"/>
    <s v="Transport"/>
    <s v="N"/>
    <s v="S"/>
    <s v="Z1"/>
    <n v="1.008"/>
  </r>
  <r>
    <x v="138"/>
    <s v="N"/>
    <s v="Transport"/>
    <s v="N"/>
    <s v="S"/>
    <s v="Z1"/>
    <n v="6.2729999999999997"/>
  </r>
  <r>
    <x v="139"/>
    <s v="N"/>
    <s v="Transport"/>
    <s v="I"/>
    <s v="S"/>
    <s v="Z2"/>
    <n v="2.355"/>
  </r>
  <r>
    <x v="140"/>
    <s v="N"/>
    <s v="Transport"/>
    <s v="N"/>
    <s v="S"/>
    <s v="Z1"/>
    <n v="4.4029999999999996"/>
  </r>
  <r>
    <x v="141"/>
    <s v="N"/>
    <s v="Transport"/>
    <s v="N"/>
    <s v="S"/>
    <s v="Z1"/>
    <n v="0.24"/>
  </r>
  <r>
    <x v="142"/>
    <s v="N"/>
    <s v="Transport"/>
    <s v="N"/>
    <s v="S"/>
    <s v="Z1"/>
    <n v="5.7729999999999997"/>
  </r>
  <r>
    <x v="143"/>
    <s v="N"/>
    <s v="Transport"/>
    <s v="N"/>
    <s v="S"/>
    <s v="Z2"/>
    <n v="0.25"/>
  </r>
  <r>
    <x v="143"/>
    <s v="N"/>
    <s v="Supp Zone Internationale Eloignee"/>
    <s v="N"/>
    <m/>
    <s v="Z2"/>
    <n v="0"/>
  </r>
  <r>
    <x v="144"/>
    <s v="N"/>
    <s v="Transport"/>
    <s v="N"/>
    <s v="S"/>
    <s v="Z1"/>
    <n v="4.266"/>
  </r>
  <r>
    <x v="145"/>
    <s v="N"/>
    <s v="Transport"/>
    <s v="N"/>
    <s v="S"/>
    <s v="Z2"/>
    <n v="4.4029999999999996"/>
  </r>
  <r>
    <x v="146"/>
    <s v="N"/>
    <s v="Transport"/>
    <s v="N"/>
    <s v="S"/>
    <s v="Z1"/>
    <n v="0.8"/>
  </r>
  <r>
    <x v="147"/>
    <s v="N"/>
    <s v="Transport"/>
    <s v="N"/>
    <s v="S"/>
    <s v="Z1"/>
    <n v="4.4880000000000004"/>
  </r>
  <r>
    <x v="148"/>
    <s v="N"/>
    <s v="Transport"/>
    <s v="N"/>
    <s v="S"/>
    <s v="Z1"/>
    <n v="0.25"/>
  </r>
  <r>
    <x v="149"/>
    <s v="N"/>
    <s v="Transport"/>
    <s v="N"/>
    <s v="S"/>
    <s v="Z1"/>
    <n v="5.7729999999999997"/>
  </r>
  <r>
    <x v="150"/>
    <s v="N"/>
    <s v="Transport"/>
    <s v="N"/>
    <s v="S"/>
    <s v="Z1"/>
    <n v="5.9039999999999999"/>
  </r>
  <r>
    <x v="151"/>
    <s v="N"/>
    <s v="Transport"/>
    <s v="N"/>
    <s v="S"/>
    <s v="Z1"/>
    <n v="5.9039999999999999"/>
  </r>
  <r>
    <x v="152"/>
    <s v="N"/>
    <s v="Transport"/>
    <s v="N"/>
    <s v="S"/>
    <s v="Z1"/>
    <n v="5.76"/>
  </r>
  <r>
    <x v="153"/>
    <s v="N"/>
    <s v="Transport"/>
    <s v="N"/>
    <s v="S"/>
    <s v="Z1"/>
    <n v="0.252"/>
  </r>
  <r>
    <x v="154"/>
    <s v="N"/>
    <s v="Transport"/>
    <s v="N"/>
    <s v="S"/>
    <s v="Z1"/>
    <n v="0.88200000000000001"/>
  </r>
  <r>
    <x v="155"/>
    <s v="N"/>
    <s v="Transport"/>
    <s v="N"/>
    <s v="S"/>
    <s v="Z1"/>
    <n v="4.532"/>
  </r>
  <r>
    <x v="156"/>
    <s v="N"/>
    <s v="Transport"/>
    <s v="N"/>
    <s v="S"/>
    <s v="Z1"/>
    <n v="4.7430000000000003"/>
  </r>
  <r>
    <x v="157"/>
    <s v="N"/>
    <s v="Transport"/>
    <s v="N"/>
    <s v="S"/>
    <s v="Z1"/>
    <n v="0.25"/>
  </r>
  <r>
    <x v="158"/>
    <s v="N"/>
    <s v="Transport"/>
    <s v="N"/>
    <s v="S"/>
    <s v="Z1"/>
    <n v="4.532"/>
  </r>
  <r>
    <x v="159"/>
    <s v="N"/>
    <s v="Transport"/>
    <s v="N"/>
    <s v="S"/>
    <s v="Z1"/>
    <n v="4.266"/>
  </r>
  <r>
    <x v="160"/>
    <s v="N"/>
    <s v="Transport"/>
    <s v="N"/>
    <s v="S"/>
    <s v="Z1"/>
    <n v="5.6319999999999997"/>
  </r>
  <r>
    <x v="161"/>
    <s v="N"/>
    <s v="Transport"/>
    <s v="N"/>
    <s v="S"/>
    <s v="Z1"/>
    <n v="0.32"/>
  </r>
  <r>
    <x v="162"/>
    <s v="N"/>
    <s v="Transport"/>
    <s v="N"/>
    <s v="S"/>
    <s v="Z1"/>
    <n v="1.0289999999999999"/>
  </r>
  <r>
    <x v="163"/>
    <s v="N"/>
    <s v="Transport"/>
    <s v="N"/>
    <s v="S"/>
    <s v="Z1"/>
    <n v="0.47"/>
  </r>
  <r>
    <x v="164"/>
    <s v="N"/>
    <s v="Transport"/>
    <s v="N"/>
    <s v="S"/>
    <s v="Z1"/>
    <n v="4.266"/>
  </r>
  <r>
    <x v="165"/>
    <s v="N"/>
    <s v="Transport"/>
    <s v="N"/>
    <s v="S"/>
    <s v="Z1"/>
    <n v="4.266"/>
  </r>
  <r>
    <x v="166"/>
    <s v="N"/>
    <s v="Transport"/>
    <s v="N"/>
    <s v="S"/>
    <s v="Z1"/>
    <n v="4.532"/>
  </r>
  <r>
    <x v="167"/>
    <s v="N"/>
    <s v="Transport"/>
    <s v="N"/>
    <s v="S"/>
    <s v="Z2"/>
    <n v="1.4570000000000001"/>
  </r>
  <r>
    <x v="168"/>
    <s v="N"/>
    <s v="Transport"/>
    <s v="N"/>
    <s v="S"/>
    <s v="Z2"/>
    <n v="1.41"/>
  </r>
  <r>
    <x v="169"/>
    <s v="N"/>
    <s v="Transport"/>
    <s v="N"/>
    <s v="S"/>
    <s v="Z2"/>
    <n v="4.266"/>
  </r>
  <r>
    <x v="170"/>
    <s v="N"/>
    <s v="Transport"/>
    <s v="N"/>
    <s v="S"/>
    <s v="Z2"/>
    <n v="4.266"/>
  </r>
  <r>
    <x v="171"/>
    <s v="N"/>
    <s v="Transport"/>
    <s v="N"/>
    <s v="S"/>
    <s v="Z1"/>
    <n v="4.532"/>
  </r>
  <r>
    <x v="172"/>
    <s v="N"/>
    <s v="Transport"/>
    <s v="N"/>
    <s v="S"/>
    <s v="Z1"/>
    <n v="4.3860000000000001"/>
  </r>
  <r>
    <x v="173"/>
    <s v="N"/>
    <s v="Transport"/>
    <s v="N"/>
    <s v="S"/>
    <s v="Z1"/>
    <n v="0.66"/>
  </r>
  <r>
    <x v="174"/>
    <s v="N"/>
    <s v="Transport"/>
    <s v="N"/>
    <s v="S"/>
    <s v="Z1"/>
    <n v="0.749"/>
  </r>
  <r>
    <x v="175"/>
    <s v="N"/>
    <s v="Transport"/>
    <s v="N"/>
    <s v="S"/>
    <s v="Z1"/>
    <n v="5.6319999999999997"/>
  </r>
  <r>
    <x v="176"/>
    <s v="N"/>
    <s v="Transport"/>
    <s v="N"/>
    <s v="S"/>
    <s v="Z1"/>
    <n v="0.66"/>
  </r>
  <r>
    <x v="177"/>
    <s v="N"/>
    <s v="Transport"/>
    <s v="N"/>
    <s v="S"/>
    <s v="Z1"/>
    <n v="0.40300000000000002"/>
  </r>
  <r>
    <x v="178"/>
    <s v="N"/>
    <s v="Transport"/>
    <s v="N"/>
    <s v="S"/>
    <s v="Z1"/>
    <n v="4.532"/>
  </r>
  <r>
    <x v="179"/>
    <s v="N"/>
    <s v="Transport"/>
    <s v="N"/>
    <s v="S"/>
    <s v="Z2"/>
    <n v="4.532"/>
  </r>
  <r>
    <x v="180"/>
    <s v="N"/>
    <s v="Transport"/>
    <s v="N"/>
    <s v="S"/>
    <s v="Z1"/>
    <n v="5.76"/>
  </r>
  <r>
    <x v="181"/>
    <s v="N"/>
    <s v="Transport"/>
    <s v="N"/>
    <s v="S"/>
    <s v="Z1"/>
    <n v="4.532"/>
  </r>
  <r>
    <x v="182"/>
    <s v="N"/>
    <s v="Transport"/>
    <s v="N"/>
    <s v="S"/>
    <s v="Z1"/>
    <n v="4.266"/>
  </r>
  <r>
    <x v="183"/>
    <s v="N"/>
    <s v="Transport"/>
    <s v="N"/>
    <s v="S"/>
    <s v="Z1"/>
    <n v="0.25"/>
  </r>
  <r>
    <x v="184"/>
    <s v="N"/>
    <s v="Transport"/>
    <s v="N"/>
    <s v="S"/>
    <s v="Z1"/>
    <n v="4.532"/>
  </r>
  <r>
    <x v="185"/>
    <s v="N"/>
    <s v="Transport"/>
    <s v="N"/>
    <s v="S"/>
    <s v="Z1"/>
    <n v="4.532"/>
  </r>
  <r>
    <x v="186"/>
    <s v="N"/>
    <s v="Transport"/>
    <s v="N"/>
    <s v="S"/>
    <s v="Z1"/>
    <n v="0.47499999999999998"/>
  </r>
  <r>
    <x v="187"/>
    <s v="N"/>
    <s v="Transport"/>
    <s v="N"/>
    <s v="S"/>
    <s v="Z1"/>
    <n v="0.26"/>
  </r>
  <r>
    <x v="188"/>
    <s v="N"/>
    <s v="Transport"/>
    <s v="N"/>
    <s v="S"/>
    <s v="Z1"/>
    <n v="0.97899999999999998"/>
  </r>
  <r>
    <x v="189"/>
    <s v="N"/>
    <s v="Transport"/>
    <s v="N"/>
    <s v="S"/>
    <s v="Z1"/>
    <n v="4.532"/>
  </r>
  <r>
    <x v="190"/>
    <s v="N"/>
    <s v="Transport"/>
    <s v="N"/>
    <s v="S"/>
    <s v="Z1"/>
    <n v="4.532"/>
  </r>
  <r>
    <x v="191"/>
    <s v="N"/>
    <s v="Transport"/>
    <s v="N"/>
    <s v="S"/>
    <s v="Z1"/>
    <n v="0.626"/>
  </r>
  <r>
    <x v="192"/>
    <s v="N"/>
    <s v="Transport"/>
    <s v="N"/>
    <s v="S"/>
    <s v="Z1"/>
    <n v="0.91100000000000003"/>
  </r>
  <r>
    <x v="193"/>
    <s v="N"/>
    <s v="Transport"/>
    <s v="N"/>
    <s v="S"/>
    <s v="Z1"/>
    <n v="4.532"/>
  </r>
  <r>
    <x v="194"/>
    <s v="N"/>
    <s v="Transport"/>
    <s v="N"/>
    <s v="S"/>
    <s v="Z2"/>
    <n v="4.266"/>
  </r>
  <r>
    <x v="195"/>
    <s v="N"/>
    <s v="Transport"/>
    <s v="N"/>
    <s v="S"/>
    <s v="Z1"/>
    <n v="4.532"/>
  </r>
  <r>
    <x v="196"/>
    <s v="N"/>
    <s v="Transport"/>
    <s v="N"/>
    <s v="S"/>
    <s v="Z1"/>
    <n v="0.3"/>
  </r>
  <r>
    <x v="197"/>
    <s v="N"/>
    <s v="Transport"/>
    <s v="N"/>
    <s v="S"/>
    <s v="Z2"/>
    <n v="0.748"/>
  </r>
  <r>
    <x v="198"/>
    <s v="N"/>
    <s v="Transport"/>
    <s v="N"/>
    <s v="S"/>
    <s v="Z1"/>
    <n v="0.25"/>
  </r>
  <r>
    <x v="199"/>
    <s v="N"/>
    <s v="Transport"/>
    <s v="N"/>
    <s v="S"/>
    <s v="Z1"/>
    <n v="4.532"/>
  </r>
  <r>
    <x v="200"/>
    <s v="N"/>
    <s v="Transport"/>
    <s v="N"/>
    <s v="S"/>
    <s v="Z1"/>
    <n v="0.77"/>
  </r>
  <r>
    <x v="201"/>
    <s v="N"/>
    <s v="Transport"/>
    <s v="N"/>
    <s v="S"/>
    <s v="Z1"/>
    <n v="0.47499999999999998"/>
  </r>
  <r>
    <x v="202"/>
    <s v="N"/>
    <s v="Transport"/>
    <s v="N"/>
    <s v="S"/>
    <s v="Z1"/>
    <n v="4.6779999999999999"/>
  </r>
  <r>
    <x v="203"/>
    <s v="N"/>
    <s v="Transport"/>
    <s v="N"/>
    <s v="S"/>
    <s v="Z1"/>
    <n v="5.2629999999999999"/>
  </r>
  <r>
    <x v="204"/>
    <s v="N"/>
    <s v="Transport"/>
    <s v="N"/>
    <s v="S"/>
    <s v="Z1"/>
    <n v="4.6779999999999999"/>
  </r>
  <r>
    <x v="205"/>
    <s v="N"/>
    <s v="Transport"/>
    <s v="N"/>
    <s v="S"/>
    <s v="Z1"/>
    <n v="6.4119999999999999"/>
  </r>
  <r>
    <x v="206"/>
    <s v="N"/>
    <s v="Transport"/>
    <s v="N"/>
    <s v="S"/>
    <s v="Z2"/>
    <n v="0.85299999999999998"/>
  </r>
  <r>
    <x v="207"/>
    <s v="N"/>
    <s v="Transport"/>
    <s v="N"/>
    <s v="S"/>
    <s v="Z1"/>
    <n v="0.36699999999999999"/>
  </r>
  <r>
    <x v="208"/>
    <s v="N"/>
    <s v="Transport"/>
    <s v="N"/>
    <s v="S"/>
    <s v="Z1"/>
    <n v="4.6379999999999999"/>
  </r>
  <r>
    <x v="209"/>
    <s v="N"/>
    <s v="Transport"/>
    <s v="N"/>
    <s v="S"/>
    <s v="Z1"/>
    <n v="0.59899999999999998"/>
  </r>
  <r>
    <x v="210"/>
    <s v="N"/>
    <s v="Transport"/>
    <s v="N"/>
    <s v="S"/>
    <s v="Z2"/>
    <n v="0.93600000000000005"/>
  </r>
  <r>
    <x v="211"/>
    <s v="N"/>
    <s v="Transport"/>
    <s v="N"/>
    <s v="S"/>
    <s v="Z1"/>
    <n v="0.97899999999999998"/>
  </r>
  <r>
    <x v="212"/>
    <s v="N"/>
    <s v="Transport"/>
    <s v="N"/>
    <s v="S"/>
    <s v="Z1"/>
    <n v="1.3069999999999999"/>
  </r>
  <r>
    <x v="212"/>
    <s v="N"/>
    <s v="Supplement Etiquette Non Conforme"/>
    <s v="N"/>
    <m/>
    <s v="Z1"/>
    <n v="0"/>
  </r>
  <r>
    <x v="213"/>
    <s v="N"/>
    <s v="Transport"/>
    <s v="N"/>
    <s v="S"/>
    <s v="Z2"/>
    <n v="0.58299999999999996"/>
  </r>
  <r>
    <x v="214"/>
    <s v="N"/>
    <s v="Transport"/>
    <s v="N"/>
    <s v="S"/>
    <s v="Z1"/>
    <n v="4.6379999999999999"/>
  </r>
  <r>
    <x v="215"/>
    <s v="N"/>
    <s v="Transport"/>
    <s v="N"/>
    <s v="S"/>
    <s v="Z1"/>
    <n v="4.6779999999999999"/>
  </r>
  <r>
    <x v="216"/>
    <s v="N"/>
    <s v="Transport"/>
    <s v="N"/>
    <s v="S"/>
    <s v="Z1"/>
    <n v="0.93100000000000005"/>
  </r>
  <r>
    <x v="217"/>
    <s v="N"/>
    <s v="Transport"/>
    <s v="N"/>
    <s v="S"/>
    <s v="Z2"/>
    <n v="4.8360000000000003"/>
  </r>
  <r>
    <x v="218"/>
    <s v="N"/>
    <s v="Transport"/>
    <s v="N"/>
    <s v="S"/>
    <s v="Z1"/>
    <n v="4.8250000000000002"/>
  </r>
  <r>
    <x v="219"/>
    <s v="N"/>
    <s v="Transport"/>
    <s v="N"/>
    <s v="S"/>
    <s v="Z1"/>
    <n v="0.26"/>
  </r>
  <r>
    <x v="220"/>
    <s v="N"/>
    <s v="Transport"/>
    <s v="N"/>
    <s v="S"/>
    <s v="Z1"/>
    <n v="1.786"/>
  </r>
  <r>
    <x v="221"/>
    <s v="N"/>
    <s v="Transport"/>
    <s v="N"/>
    <s v="S"/>
    <s v="Z1"/>
    <n v="6.2729999999999997"/>
  </r>
  <r>
    <x v="222"/>
    <s v="N"/>
    <s v="Transport"/>
    <s v="N"/>
    <s v="S"/>
    <s v="Z2"/>
    <n v="0.76800000000000002"/>
  </r>
  <r>
    <x v="223"/>
    <s v="N"/>
    <s v="Transport"/>
    <s v="N"/>
    <s v="S"/>
    <s v="Z1"/>
    <n v="1.2709999999999999"/>
  </r>
  <r>
    <x v="224"/>
    <s v="N"/>
    <s v="Transport"/>
    <s v="N"/>
    <s v="S"/>
    <s v="Z2"/>
    <n v="0.185"/>
  </r>
  <r>
    <x v="225"/>
    <s v="N"/>
    <s v="Transport"/>
    <s v="N"/>
    <s v="S"/>
    <s v="Z1"/>
    <n v="5.76"/>
  </r>
  <r>
    <x v="226"/>
    <s v="N"/>
    <s v="Transport"/>
    <s v="N"/>
    <s v="S"/>
    <s v="Z2"/>
    <n v="4.266"/>
  </r>
  <r>
    <x v="227"/>
    <s v="N"/>
    <s v="Transport"/>
    <s v="N"/>
    <s v="S"/>
    <s v="Z2"/>
    <n v="0.51"/>
  </r>
  <r>
    <x v="228"/>
    <s v="N"/>
    <s v="Transport"/>
    <s v="N"/>
    <s v="S"/>
    <s v="Z1"/>
    <n v="5.76"/>
  </r>
  <r>
    <x v="229"/>
    <s v="N"/>
    <s v="Transport"/>
    <s v="N"/>
    <s v="S"/>
    <s v="Z1"/>
    <n v="0.35299999999999998"/>
  </r>
  <r>
    <x v="230"/>
    <s v="N"/>
    <s v="Transport"/>
    <s v="N"/>
    <s v="S"/>
    <s v="Z1"/>
    <n v="4.266"/>
  </r>
  <r>
    <x v="231"/>
    <s v="N"/>
    <s v="Transport"/>
    <s v="N"/>
    <s v="S"/>
    <s v="Z2"/>
    <n v="4.532"/>
  </r>
  <r>
    <x v="232"/>
    <s v="O"/>
    <s v="Transport"/>
    <s v="N"/>
    <s v="S"/>
    <s v="Z1"/>
    <n v="0.82499999999999996"/>
  </r>
  <r>
    <x v="233"/>
    <s v="O"/>
    <s v="Transport"/>
    <s v="N"/>
    <s v="S"/>
    <s v="Z1"/>
    <n v="4.6779999999999999"/>
  </r>
  <r>
    <x v="234"/>
    <s v="N"/>
    <s v="Transport"/>
    <s v="N"/>
    <s v="S"/>
    <s v="Z1"/>
    <n v="4.532"/>
  </r>
  <r>
    <x v="235"/>
    <s v="N"/>
    <s v="Transport"/>
    <s v="N"/>
    <s v="S"/>
    <s v="Z2"/>
    <n v="4.266"/>
  </r>
  <r>
    <x v="236"/>
    <s v="N"/>
    <s v="Transport"/>
    <s v="N"/>
    <s v="S"/>
    <s v="Z1"/>
    <n v="5.76"/>
  </r>
  <r>
    <x v="237"/>
    <s v="N"/>
    <s v="Transport"/>
    <s v="N"/>
    <s v="S"/>
    <s v="Z1"/>
    <n v="10.1"/>
  </r>
  <r>
    <x v="238"/>
    <s v="N"/>
    <s v="Transport"/>
    <s v="N"/>
    <s v="S"/>
    <s v="Z1"/>
    <n v="0.85299999999999998"/>
  </r>
  <r>
    <x v="239"/>
    <s v="N"/>
    <s v="Transport"/>
    <s v="N"/>
    <s v="S"/>
    <s v="Z1"/>
    <n v="0.32"/>
  </r>
  <r>
    <x v="240"/>
    <s v="N"/>
    <s v="Transport"/>
    <s v="N"/>
    <s v="S"/>
    <s v="Z1"/>
    <n v="4.266"/>
  </r>
  <r>
    <x v="241"/>
    <s v="N"/>
    <s v="Transport"/>
    <s v="N"/>
    <s v="S"/>
    <s v="NT"/>
    <n v="4.6379999999999999"/>
  </r>
  <r>
    <x v="242"/>
    <s v="N"/>
    <s v="Transport"/>
    <s v="N"/>
    <s v="S"/>
    <s v="NT"/>
    <n v="0.05"/>
  </r>
  <r>
    <x v="243"/>
    <s v="N"/>
    <s v="Transport"/>
    <s v="N"/>
    <s v="S"/>
    <s v="NT"/>
    <n v="0.42"/>
  </r>
  <r>
    <x v="244"/>
    <s v="N"/>
    <s v="Transport"/>
    <s v="N"/>
    <s v="S"/>
    <s v="NT"/>
    <n v="4.7869999999999999"/>
  </r>
  <r>
    <x v="245"/>
    <s v="N"/>
    <s v="Transport"/>
    <s v="N"/>
    <s v="S"/>
    <s v="NT"/>
    <n v="0.05"/>
  </r>
  <r>
    <x v="246"/>
    <s v="N"/>
    <s v="Transport"/>
    <s v="N"/>
    <s v="S"/>
    <s v="NT"/>
    <n v="0.27"/>
  </r>
  <r>
    <x v="247"/>
    <s v="N"/>
    <s v="Transport"/>
    <s v="N"/>
    <s v="S"/>
    <s v="NT"/>
    <n v="4.6379999999999999"/>
  </r>
  <r>
    <x v="248"/>
    <s v="N"/>
    <s v="Transport"/>
    <s v="N"/>
    <s v="S"/>
    <s v="NT"/>
    <n v="4.6779999999999999"/>
  </r>
  <r>
    <x v="249"/>
    <s v="N"/>
    <s v="Transport"/>
    <s v="N"/>
    <s v="S"/>
    <s v="NT"/>
    <n v="4.532"/>
  </r>
  <r>
    <x v="249"/>
    <s v="N"/>
    <s v="Zones Difficiles d'accès"/>
    <s v="N"/>
    <m/>
    <s v="NT"/>
    <n v="0"/>
  </r>
  <r>
    <x v="250"/>
    <s v="N"/>
    <s v="Transport"/>
    <s v="N"/>
    <s v="S"/>
    <s v="NT"/>
    <n v="2.153"/>
  </r>
  <r>
    <x v="251"/>
    <s v="N"/>
    <s v="Transport"/>
    <s v="N"/>
    <s v="S"/>
    <s v="NT"/>
    <n v="1.04"/>
  </r>
  <r>
    <x v="252"/>
    <s v="N"/>
    <s v="Transport"/>
    <s v="N"/>
    <s v="S"/>
    <s v="NT"/>
    <n v="0.39100000000000001"/>
  </r>
  <r>
    <x v="253"/>
    <s v="N"/>
    <s v="Transport"/>
    <s v="N"/>
    <s v="S"/>
    <s v="NT"/>
    <n v="3.008"/>
  </r>
  <r>
    <x v="254"/>
    <s v="N"/>
    <s v="Transport"/>
    <s v="N"/>
    <s v="S"/>
    <s v="NT"/>
    <n v="4.41"/>
  </r>
  <r>
    <x v="255"/>
    <s v="N"/>
    <s v="Transport"/>
    <s v="N"/>
    <s v="S"/>
    <s v="NT"/>
    <n v="0.11"/>
  </r>
  <r>
    <x v="255"/>
    <s v="N"/>
    <s v="Zones Difficiles d'accès"/>
    <s v="N"/>
    <m/>
    <s v="NT"/>
    <n v="0"/>
  </r>
  <r>
    <x v="256"/>
    <s v="N"/>
    <s v="Transport"/>
    <s v="N"/>
    <s v="S"/>
    <s v="NT"/>
    <n v="0.3"/>
  </r>
  <r>
    <x v="257"/>
    <s v="N"/>
    <s v="Transport"/>
    <s v="N"/>
    <s v="S"/>
    <s v="NT"/>
    <n v="1.7"/>
  </r>
  <r>
    <x v="258"/>
    <s v="N"/>
    <s v="Transport"/>
    <s v="N"/>
    <s v="S"/>
    <s v="NT"/>
    <n v="2.15"/>
  </r>
  <r>
    <x v="259"/>
    <s v="N"/>
    <s v="Transport"/>
    <s v="N"/>
    <s v="S"/>
    <s v="NT"/>
    <n v="2.9"/>
  </r>
  <r>
    <x v="260"/>
    <s v="N"/>
    <s v="Transport"/>
    <s v="N"/>
    <s v="S"/>
    <s v="NT"/>
    <n v="4.6379999999999999"/>
  </r>
  <r>
    <x v="260"/>
    <s v="N"/>
    <s v="Zones Difficiles d'accès"/>
    <s v="N"/>
    <m/>
    <s v="NT"/>
    <n v="0"/>
  </r>
  <r>
    <x v="261"/>
    <s v="N"/>
    <s v="Transport"/>
    <s v="N"/>
    <s v="S"/>
    <s v="NT"/>
    <n v="0.38900000000000001"/>
  </r>
  <r>
    <x v="262"/>
    <s v="N"/>
    <s v="Transport"/>
    <s v="N"/>
    <s v="S"/>
    <s v="NT"/>
    <n v="4.6079999999999997"/>
  </r>
  <r>
    <x v="262"/>
    <s v="N"/>
    <s v="Zones Difficiles d'accès"/>
    <s v="N"/>
    <m/>
    <s v="NT"/>
    <n v="0"/>
  </r>
  <r>
    <x v="263"/>
    <s v="N"/>
    <s v="Transport"/>
    <s v="N"/>
    <s v="S"/>
    <s v="NT"/>
    <n v="6.4119999999999999"/>
  </r>
  <r>
    <x v="264"/>
    <s v="N"/>
    <s v="Transport"/>
    <s v="N"/>
    <s v="S"/>
    <s v="NT"/>
    <n v="2.335"/>
  </r>
  <r>
    <x v="265"/>
    <s v="N"/>
    <s v="Transport"/>
    <s v="N"/>
    <s v="S"/>
    <s v="NT"/>
    <n v="0.2"/>
  </r>
  <r>
    <x v="266"/>
    <s v="N"/>
    <s v="Transport"/>
    <s v="N"/>
    <s v="S"/>
    <s v="NT"/>
    <n v="0.42"/>
  </r>
  <r>
    <x v="267"/>
    <s v="N"/>
    <s v="Transport"/>
    <s v="N"/>
    <s v="S"/>
    <s v="NT"/>
    <n v="0.1"/>
  </r>
  <r>
    <x v="268"/>
    <s v="N"/>
    <s v="Transport"/>
    <s v="N"/>
    <s v="S"/>
    <s v="NT"/>
    <n v="2.14"/>
  </r>
  <r>
    <x v="269"/>
    <s v="N"/>
    <s v="Transport"/>
    <s v="N"/>
    <s v="S"/>
    <s v="NT"/>
    <n v="0.59"/>
  </r>
  <r>
    <x v="270"/>
    <s v="N"/>
    <s v="Transport"/>
    <s v="N"/>
    <s v="S"/>
    <s v="NT"/>
    <n v="8.968"/>
  </r>
  <r>
    <x v="271"/>
    <s v="N"/>
    <s v="Transport"/>
    <s v="N"/>
    <s v="S"/>
    <s v="NT"/>
    <n v="2.4359999999999999"/>
  </r>
  <r>
    <x v="272"/>
    <s v="N"/>
    <s v="Transport"/>
    <s v="N"/>
    <s v="S"/>
    <s v="NT"/>
    <n v="2.9"/>
  </r>
  <r>
    <x v="273"/>
    <s v="N"/>
    <s v="Transport"/>
    <s v="N"/>
    <s v="S"/>
    <s v="NT"/>
    <n v="4.6379999999999999"/>
  </r>
  <r>
    <x v="274"/>
    <s v="N"/>
    <s v="Transport"/>
    <s v="N"/>
    <s v="S"/>
    <s v="NT"/>
    <n v="4.532"/>
  </r>
  <r>
    <x v="275"/>
    <s v="N"/>
    <s v="Transport"/>
    <s v="N"/>
    <s v="S"/>
    <s v="NT"/>
    <n v="0.18"/>
  </r>
  <r>
    <x v="276"/>
    <s v="N"/>
    <s v="Transport"/>
    <s v="N"/>
    <s v="S"/>
    <s v="NT"/>
    <n v="4.7869999999999999"/>
  </r>
  <r>
    <x v="277"/>
    <s v="N"/>
    <s v="Transport"/>
    <s v="N"/>
    <s v="S"/>
    <s v="NT"/>
    <n v="1.6"/>
  </r>
  <r>
    <x v="278"/>
    <s v="N"/>
    <s v="Transport"/>
    <s v="N"/>
    <s v="S"/>
    <s v="NT"/>
    <n v="0.16"/>
  </r>
  <r>
    <x v="279"/>
    <s v="N"/>
    <s v="Transport"/>
    <s v="N"/>
    <s v="S"/>
    <s v="NT"/>
    <n v="0.31"/>
  </r>
  <r>
    <x v="280"/>
    <s v="N"/>
    <s v="Transport"/>
    <s v="N"/>
    <s v="S"/>
    <s v="NT"/>
    <n v="2.5499999999999998"/>
  </r>
  <r>
    <x v="281"/>
    <s v="N"/>
    <s v="Transport"/>
    <s v="N"/>
    <s v="S"/>
    <s v="NT"/>
    <n v="1.6379999999999999"/>
  </r>
  <r>
    <x v="282"/>
    <s v="N"/>
    <s v="Transport"/>
    <s v="N"/>
    <s v="S"/>
    <s v="NT"/>
    <n v="0.31"/>
  </r>
  <r>
    <x v="282"/>
    <s v="N"/>
    <s v="Zones Difficiles d'accès"/>
    <s v="N"/>
    <m/>
    <s v="NT"/>
    <n v="0"/>
  </r>
  <r>
    <x v="283"/>
    <s v="N"/>
    <s v="Transport"/>
    <s v="N"/>
    <s v="S"/>
    <s v="NT"/>
    <n v="0.05"/>
  </r>
  <r>
    <x v="284"/>
    <s v="N"/>
    <s v="Transport"/>
    <s v="N"/>
    <s v="S"/>
    <s v="NT"/>
    <n v="6.2729999999999997"/>
  </r>
  <r>
    <x v="285"/>
    <s v="N"/>
    <s v="Transport"/>
    <s v="N"/>
    <s v="S"/>
    <s v="NT"/>
    <n v="28.71"/>
  </r>
  <r>
    <x v="285"/>
    <s v="N"/>
    <s v="Supplement Manutention"/>
    <s v="N"/>
    <m/>
    <s v="NT"/>
    <n v="0"/>
  </r>
  <r>
    <x v="286"/>
    <s v="N"/>
    <s v="Transport"/>
    <s v="N"/>
    <s v="S"/>
    <s v="NT"/>
    <n v="4.8959999999999999"/>
  </r>
  <r>
    <x v="287"/>
    <s v="N"/>
    <s v="Transport"/>
    <s v="N"/>
    <s v="S"/>
    <s v="NT"/>
    <n v="4.6779999999999999"/>
  </r>
  <r>
    <x v="288"/>
    <s v="N"/>
    <s v="Transport"/>
    <s v="N"/>
    <s v="S"/>
    <s v="NT"/>
    <n v="0.06"/>
  </r>
  <r>
    <x v="288"/>
    <s v="N"/>
    <s v="Zones Difficiles d'accès"/>
    <s v="N"/>
    <m/>
    <s v="NT"/>
    <n v="0"/>
  </r>
  <r>
    <x v="289"/>
    <s v="N"/>
    <s v="Transport"/>
    <s v="N"/>
    <s v="S"/>
    <s v="NT"/>
    <n v="0.08"/>
  </r>
  <r>
    <x v="290"/>
    <s v="N"/>
    <s v="Transport"/>
    <s v="N"/>
    <s v="S"/>
    <s v="NT"/>
    <n v="2.944"/>
  </r>
  <r>
    <x v="291"/>
    <s v="N"/>
    <s v="Transport"/>
    <s v="N"/>
    <s v="S"/>
    <s v="NT"/>
    <n v="2.4060000000000001"/>
  </r>
  <r>
    <x v="292"/>
    <s v="N"/>
    <s v="Transport"/>
    <s v="N"/>
    <s v="S"/>
    <s v="NT"/>
    <n v="1.512"/>
  </r>
  <r>
    <x v="293"/>
    <s v="N"/>
    <s v="Transport"/>
    <s v="N"/>
    <s v="S"/>
    <s v="NT"/>
    <n v="2.2000000000000002"/>
  </r>
  <r>
    <x v="294"/>
    <s v="N"/>
    <s v="Transport"/>
    <s v="N"/>
    <s v="S"/>
    <s v="NT"/>
    <n v="4.6379999999999999"/>
  </r>
  <r>
    <x v="295"/>
    <s v="N"/>
    <s v="Transport"/>
    <s v="N"/>
    <s v="S"/>
    <s v="NT"/>
    <n v="4.6379999999999999"/>
  </r>
  <r>
    <x v="296"/>
    <s v="N"/>
    <s v="Transport"/>
    <s v="N"/>
    <s v="S"/>
    <s v="ND"/>
    <n v="0.8"/>
  </r>
  <r>
    <x v="297"/>
    <s v="N"/>
    <s v="Transport"/>
    <s v="N"/>
    <s v="S"/>
    <s v="NT"/>
    <n v="0.41"/>
  </r>
  <r>
    <x v="298"/>
    <s v="N"/>
    <s v="Transport"/>
    <s v="N"/>
    <s v="S"/>
    <s v="NT"/>
    <n v="4.532"/>
  </r>
  <r>
    <x v="299"/>
    <s v="N"/>
    <s v="Transport"/>
    <s v="N"/>
    <s v="S"/>
    <s v="NT"/>
    <n v="0.14000000000000001"/>
  </r>
  <r>
    <x v="300"/>
    <s v="N"/>
    <s v="Transport"/>
    <s v="N"/>
    <s v="S"/>
    <s v="NT"/>
    <n v="0.31"/>
  </r>
  <r>
    <x v="301"/>
    <s v="N"/>
    <s v="Transport"/>
    <s v="N"/>
    <s v="S"/>
    <s v="NT"/>
    <n v="4.7430000000000003"/>
  </r>
  <r>
    <x v="302"/>
    <s v="N"/>
    <s v="Transport"/>
    <s v="N"/>
    <s v="S"/>
    <s v="NT"/>
    <n v="0.94"/>
  </r>
  <r>
    <x v="303"/>
    <s v="N"/>
    <s v="Transport"/>
    <s v="N"/>
    <s v="S"/>
    <s v="NT"/>
    <n v="0.63400000000000001"/>
  </r>
  <r>
    <x v="304"/>
    <s v="N"/>
    <s v="Transport"/>
    <s v="N"/>
    <s v="S"/>
    <s v="NT"/>
    <n v="2.86"/>
  </r>
  <r>
    <x v="305"/>
    <s v="N"/>
    <s v="Transport"/>
    <s v="N"/>
    <s v="S"/>
    <s v="NT"/>
    <n v="0.61"/>
  </r>
  <r>
    <x v="306"/>
    <s v="N"/>
    <s v="Transport"/>
    <s v="N"/>
    <s v="S"/>
    <s v="NT"/>
    <n v="6.4119999999999999"/>
  </r>
  <r>
    <x v="307"/>
    <s v="N"/>
    <s v="Transport"/>
    <s v="N"/>
    <s v="S"/>
    <s v="NT"/>
    <n v="3.74"/>
  </r>
  <r>
    <x v="308"/>
    <s v="N"/>
    <s v="Transport"/>
    <s v="N"/>
    <s v="S"/>
    <s v="NT"/>
    <n v="0.61"/>
  </r>
  <r>
    <x v="309"/>
    <s v="N"/>
    <s v="Transport"/>
    <s v="N"/>
    <s v="S"/>
    <s v="NT"/>
    <n v="3.008"/>
  </r>
  <r>
    <x v="310"/>
    <s v="N"/>
    <s v="Transport"/>
    <s v="N"/>
    <s v="S"/>
    <s v="NT"/>
    <n v="1.488"/>
  </r>
  <r>
    <x v="311"/>
    <s v="N"/>
    <s v="Transport"/>
    <s v="N"/>
    <s v="S"/>
    <s v="NT"/>
    <n v="2.153"/>
  </r>
  <r>
    <x v="312"/>
    <s v="N"/>
    <s v="Transport"/>
    <s v="N"/>
    <s v="S"/>
    <s v="NT"/>
    <n v="2.153"/>
  </r>
  <r>
    <x v="313"/>
    <s v="N"/>
    <s v="Transport"/>
    <s v="N"/>
    <s v="S"/>
    <s v="NT"/>
    <n v="4.6779999999999999"/>
  </r>
  <r>
    <x v="313"/>
    <s v="N"/>
    <s v="Zones Difficiles d'accès"/>
    <s v="N"/>
    <m/>
    <s v="NT"/>
    <n v="0"/>
  </r>
  <r>
    <x v="314"/>
    <s v="N"/>
    <s v="Transport"/>
    <s v="N"/>
    <s v="S"/>
    <s v="NT"/>
    <n v="0.16"/>
  </r>
  <r>
    <x v="314"/>
    <s v="N"/>
    <s v="Supplement Retour Expediteur"/>
    <s v="N"/>
    <m/>
    <s v="NT"/>
    <n v="0"/>
  </r>
  <r>
    <x v="315"/>
    <s v="N"/>
    <s v="Transport"/>
    <s v="N"/>
    <s v="S"/>
    <s v="NT"/>
    <n v="14.872"/>
  </r>
  <r>
    <x v="316"/>
    <s v="N"/>
    <s v="Transport"/>
    <s v="N"/>
    <s v="S"/>
    <s v="NT"/>
    <n v="0.96"/>
  </r>
  <r>
    <x v="317"/>
    <s v="N"/>
    <s v="Transport"/>
    <s v="N"/>
    <s v="S"/>
    <s v="NT"/>
    <n v="0.42"/>
  </r>
  <r>
    <x v="318"/>
    <s v="N"/>
    <s v="Transport"/>
    <s v="N"/>
    <s v="S"/>
    <s v="NT"/>
    <n v="2.4"/>
  </r>
  <r>
    <x v="319"/>
    <s v="N"/>
    <s v="Transport"/>
    <s v="N"/>
    <s v="S"/>
    <s v="NT"/>
    <n v="1.6"/>
  </r>
  <r>
    <x v="320"/>
    <s v="N"/>
    <s v="Transport"/>
    <s v="N"/>
    <s v="S"/>
    <s v="NT"/>
    <n v="0.76"/>
  </r>
  <r>
    <x v="321"/>
    <s v="N"/>
    <s v="Transport"/>
    <s v="N"/>
    <s v="S"/>
    <s v="NT"/>
    <n v="2.85"/>
  </r>
  <r>
    <x v="322"/>
    <s v="N"/>
    <s v="Transport"/>
    <s v="N"/>
    <s v="S"/>
    <s v="NT"/>
    <n v="1.7"/>
  </r>
  <r>
    <x v="323"/>
    <s v="N"/>
    <s v="Transport"/>
    <s v="N"/>
    <s v="S"/>
    <s v="NT"/>
    <n v="0.52"/>
  </r>
  <r>
    <x v="324"/>
    <s v="N"/>
    <s v="Transport"/>
    <s v="N"/>
    <s v="S"/>
    <s v="NT"/>
    <n v="0.85"/>
  </r>
  <r>
    <x v="325"/>
    <s v="N"/>
    <s v="Transport"/>
    <s v="N"/>
    <s v="S"/>
    <s v="NT"/>
    <n v="1.583"/>
  </r>
  <r>
    <x v="326"/>
    <s v="N"/>
    <s v="Transport"/>
    <s v="N"/>
    <s v="S"/>
    <s v="NT"/>
    <n v="1.45"/>
  </r>
  <r>
    <x v="327"/>
    <s v="N"/>
    <s v="Transport"/>
    <s v="N"/>
    <s v="S"/>
    <s v="NT"/>
    <n v="7.0000000000000007E-2"/>
  </r>
  <r>
    <x v="328"/>
    <s v="N"/>
    <s v="Transport"/>
    <s v="N"/>
    <s v="S"/>
    <s v="NT"/>
    <n v="1.8360000000000001"/>
  </r>
  <r>
    <x v="328"/>
    <s v="N"/>
    <s v="Supplement Retour Expediteur"/>
    <s v="N"/>
    <m/>
    <s v="NT"/>
    <n v="0"/>
  </r>
  <r>
    <x v="329"/>
    <s v="N"/>
    <s v="Transport"/>
    <s v="N"/>
    <s v="S"/>
    <s v="NT"/>
    <n v="0.25"/>
  </r>
  <r>
    <x v="330"/>
    <s v="N"/>
    <s v="Transport"/>
    <s v="N"/>
    <s v="S"/>
    <s v="NT"/>
    <n v="2.3199999999999998"/>
  </r>
  <r>
    <x v="331"/>
    <s v="N"/>
    <s v="Transport"/>
    <s v="N"/>
    <s v="S"/>
    <s v="NT"/>
    <n v="0.28000000000000003"/>
  </r>
  <r>
    <x v="332"/>
    <s v="N"/>
    <s v="Transport"/>
    <s v="N"/>
    <s v="S"/>
    <s v="NT"/>
    <n v="1.07"/>
  </r>
  <r>
    <x v="333"/>
    <s v="N"/>
    <s v="Transport"/>
    <s v="N"/>
    <s v="S"/>
    <s v="NT"/>
    <n v="1.6"/>
  </r>
  <r>
    <x v="334"/>
    <s v="N"/>
    <s v="Transport"/>
    <s v="N"/>
    <s v="S"/>
    <s v="NT"/>
    <n v="3.1"/>
  </r>
  <r>
    <x v="335"/>
    <s v="N"/>
    <s v="Transport"/>
    <s v="N"/>
    <s v="S"/>
    <s v="NT"/>
    <n v="2.52"/>
  </r>
  <r>
    <x v="336"/>
    <s v="N"/>
    <s v="Transport"/>
    <s v="N"/>
    <s v="S"/>
    <s v="NT"/>
    <n v="0.11"/>
  </r>
  <r>
    <x v="337"/>
    <s v="N"/>
    <s v="Transport"/>
    <s v="N"/>
    <s v="S"/>
    <s v="NT"/>
    <n v="1.508"/>
  </r>
  <r>
    <x v="338"/>
    <s v="N"/>
    <s v="Transport"/>
    <s v="N"/>
    <s v="S"/>
    <s v="NT"/>
    <n v="0.28000000000000003"/>
  </r>
  <r>
    <x v="339"/>
    <s v="N"/>
    <s v="Transport"/>
    <s v="N"/>
    <s v="S"/>
    <s v="NT"/>
    <n v="0.77"/>
  </r>
  <r>
    <x v="340"/>
    <s v="N"/>
    <s v="Transport"/>
    <s v="N"/>
    <s v="S"/>
    <s v="NT"/>
    <n v="3.51"/>
  </r>
  <r>
    <x v="341"/>
    <s v="N"/>
    <s v="Transport"/>
    <s v="N"/>
    <s v="S"/>
    <s v="NT"/>
    <n v="3.51"/>
  </r>
  <r>
    <x v="342"/>
    <s v="N"/>
    <s v="Transport"/>
    <s v="N"/>
    <s v="S"/>
    <s v="NT"/>
    <n v="0.02"/>
  </r>
  <r>
    <x v="342"/>
    <s v="N"/>
    <s v="Zones Difficiles d'accès"/>
    <s v="N"/>
    <m/>
    <s v="NT"/>
    <n v="0"/>
  </r>
  <r>
    <x v="343"/>
    <s v="N"/>
    <s v="Transport"/>
    <s v="N"/>
    <s v="S"/>
    <s v="NT"/>
    <n v="4.6779999999999999"/>
  </r>
  <r>
    <x v="344"/>
    <s v="N"/>
    <s v="Transport"/>
    <s v="N"/>
    <s v="S"/>
    <s v="NT"/>
    <n v="3"/>
  </r>
  <r>
    <x v="345"/>
    <s v="N"/>
    <s v="Transport"/>
    <s v="N"/>
    <s v="S"/>
    <s v="NT"/>
    <n v="0.28000000000000003"/>
  </r>
  <r>
    <x v="346"/>
    <s v="N"/>
    <s v="Transport"/>
    <s v="N"/>
    <s v="S"/>
    <s v="NT"/>
    <n v="0.15"/>
  </r>
  <r>
    <x v="347"/>
    <s v="N"/>
    <s v="Transport"/>
    <s v="N"/>
    <s v="S"/>
    <s v="NT"/>
    <n v="10.08"/>
  </r>
  <r>
    <x v="348"/>
    <s v="N"/>
    <s v="Transport"/>
    <s v="N"/>
    <s v="S"/>
    <s v="NT"/>
    <n v="0.4"/>
  </r>
  <r>
    <x v="349"/>
    <s v="N"/>
    <s v="Transport"/>
    <s v="N"/>
    <s v="S"/>
    <s v="NT"/>
    <n v="4.7869999999999999"/>
  </r>
  <r>
    <x v="350"/>
    <s v="N"/>
    <s v="Transport"/>
    <s v="N"/>
    <s v="S"/>
    <s v="NT"/>
    <n v="4.532"/>
  </r>
  <r>
    <x v="351"/>
    <s v="N"/>
    <s v="Transport"/>
    <s v="N"/>
    <s v="S"/>
    <s v="NT"/>
    <n v="4.4640000000000004"/>
  </r>
  <r>
    <x v="352"/>
    <s v="N"/>
    <s v="Transport"/>
    <s v="N"/>
    <s v="S"/>
    <s v="NT"/>
    <n v="4.532"/>
  </r>
  <r>
    <x v="352"/>
    <s v="N"/>
    <s v="Zones Difficiles d'accès"/>
    <s v="N"/>
    <m/>
    <s v="NT"/>
    <n v="0"/>
  </r>
  <r>
    <x v="353"/>
    <s v="N"/>
    <s v="Transport"/>
    <s v="N"/>
    <s v="S"/>
    <s v="NR"/>
    <n v="4.532"/>
  </r>
  <r>
    <x v="354"/>
    <s v="N"/>
    <s v="Transport"/>
    <s v="N"/>
    <s v="S"/>
    <s v="NT"/>
    <n v="0.05"/>
  </r>
  <r>
    <x v="355"/>
    <s v="N"/>
    <s v="Transport"/>
    <s v="N"/>
    <s v="S"/>
    <s v="NT"/>
    <n v="7.0000000000000007E-2"/>
  </r>
  <r>
    <x v="356"/>
    <s v="N"/>
    <s v="Transport"/>
    <s v="N"/>
    <s v="S"/>
    <s v="NT"/>
    <n v="0.1"/>
  </r>
  <r>
    <x v="357"/>
    <s v="N"/>
    <s v="Transport"/>
    <s v="N"/>
    <s v="S"/>
    <s v="NT"/>
    <n v="1.6"/>
  </r>
  <r>
    <x v="358"/>
    <s v="N"/>
    <s v="Transport"/>
    <s v="N"/>
    <s v="S"/>
    <s v="NT"/>
    <n v="2.0299999999999998"/>
  </r>
  <r>
    <x v="359"/>
    <s v="N"/>
    <s v="Transport"/>
    <s v="N"/>
    <s v="S"/>
    <s v="NT"/>
    <n v="1.488"/>
  </r>
  <r>
    <x v="360"/>
    <s v="N"/>
    <s v="Transport"/>
    <s v="N"/>
    <s v="S"/>
    <s v="NT"/>
    <n v="0.2"/>
  </r>
  <r>
    <x v="361"/>
    <s v="N"/>
    <s v="Transport"/>
    <s v="N"/>
    <s v="S"/>
    <s v="NT"/>
    <n v="0.42"/>
  </r>
  <r>
    <x v="362"/>
    <s v="N"/>
    <s v="Transport"/>
    <s v="N"/>
    <s v="S"/>
    <s v="NT"/>
    <n v="0.11"/>
  </r>
  <r>
    <x v="363"/>
    <s v="N"/>
    <s v="Transport"/>
    <s v="N"/>
    <s v="S"/>
    <s v="NT"/>
    <n v="4.6379999999999999"/>
  </r>
  <r>
    <x v="364"/>
    <s v="N"/>
    <s v="Transport"/>
    <s v="N"/>
    <s v="S"/>
    <s v="NT"/>
    <n v="4.266"/>
  </r>
  <r>
    <x v="365"/>
    <s v="N"/>
    <s v="Transport"/>
    <s v="N"/>
    <s v="S"/>
    <s v="NT"/>
    <n v="1.508"/>
  </r>
  <r>
    <x v="366"/>
    <s v="N"/>
    <s v="Transport"/>
    <s v="N"/>
    <s v="S"/>
    <s v="NT"/>
    <n v="15.163"/>
  </r>
  <r>
    <x v="367"/>
    <s v="N"/>
    <s v="Transport"/>
    <s v="N"/>
    <s v="S"/>
    <s v="NT"/>
    <n v="0.52"/>
  </r>
  <r>
    <x v="368"/>
    <s v="N"/>
    <s v="Transport"/>
    <s v="N"/>
    <s v="S"/>
    <s v="NT"/>
    <n v="1.583"/>
  </r>
  <r>
    <x v="369"/>
    <s v="N"/>
    <s v="Transport"/>
    <s v="N"/>
    <s v="S"/>
    <s v="NT"/>
    <n v="0.42"/>
  </r>
  <r>
    <x v="370"/>
    <s v="N"/>
    <s v="Transport"/>
    <s v="N"/>
    <s v="S"/>
    <s v="NT"/>
    <n v="0.42"/>
  </r>
  <r>
    <x v="371"/>
    <s v="N"/>
    <s v="Transport"/>
    <s v="N"/>
    <s v="S"/>
    <s v="NT"/>
    <n v="6"/>
  </r>
  <r>
    <x v="372"/>
    <s v="N"/>
    <s v="Transport"/>
    <s v="N"/>
    <s v="S"/>
    <s v="NT"/>
    <n v="4.7869999999999999"/>
  </r>
  <r>
    <x v="373"/>
    <s v="N"/>
    <s v="Transport"/>
    <s v="N"/>
    <s v="S"/>
    <s v="NT"/>
    <n v="0.21"/>
  </r>
  <r>
    <x v="374"/>
    <s v="N"/>
    <s v="Transport"/>
    <s v="N"/>
    <s v="S"/>
    <s v="NT"/>
    <n v="0.64"/>
  </r>
  <r>
    <x v="375"/>
    <s v="N"/>
    <s v="Transport"/>
    <s v="N"/>
    <s v="S"/>
    <s v="NT"/>
    <n v="0.42"/>
  </r>
  <r>
    <x v="376"/>
    <s v="N"/>
    <s v="Transport"/>
    <s v="N"/>
    <s v="S"/>
    <s v="NT"/>
    <n v="0.3"/>
  </r>
  <r>
    <x v="377"/>
    <s v="N"/>
    <s v="Transport"/>
    <s v="N"/>
    <s v="S"/>
    <s v="NT"/>
    <n v="2.2400000000000002"/>
  </r>
  <r>
    <x v="378"/>
    <s v="N"/>
    <s v="Transport"/>
    <s v="N"/>
    <s v="S"/>
    <s v="NT"/>
    <n v="0.08"/>
  </r>
  <r>
    <x v="379"/>
    <s v="N"/>
    <s v="Transport"/>
    <s v="N"/>
    <s v="S"/>
    <s v="NT"/>
    <n v="0.42"/>
  </r>
  <r>
    <x v="380"/>
    <s v="N"/>
    <s v="Transport"/>
    <s v="N"/>
    <s v="S"/>
    <s v="NT"/>
    <n v="0.41"/>
  </r>
  <r>
    <x v="381"/>
    <s v="N"/>
    <s v="Transport"/>
    <s v="N"/>
    <s v="S"/>
    <s v="NT"/>
    <n v="0.41"/>
  </r>
  <r>
    <x v="382"/>
    <s v="N"/>
    <s v="Transport"/>
    <s v="N"/>
    <s v="S"/>
    <s v="NT"/>
    <n v="0.31"/>
  </r>
  <r>
    <x v="383"/>
    <s v="N"/>
    <s v="Transport"/>
    <s v="N"/>
    <s v="S"/>
    <s v="NT"/>
    <n v="1.33"/>
  </r>
  <r>
    <x v="384"/>
    <s v="N"/>
    <s v="Transport"/>
    <s v="N"/>
    <s v="S"/>
    <s v="NT"/>
    <n v="0.42"/>
  </r>
  <r>
    <x v="385"/>
    <s v="N"/>
    <s v="Transport"/>
    <s v="N"/>
    <s v="S"/>
    <s v="NT"/>
    <n v="4.266"/>
  </r>
  <r>
    <x v="386"/>
    <s v="N"/>
    <s v="Transport"/>
    <s v="N"/>
    <s v="S"/>
    <s v="NT"/>
    <n v="0.82"/>
  </r>
  <r>
    <x v="387"/>
    <s v="N"/>
    <s v="Transport"/>
    <s v="N"/>
    <s v="S"/>
    <s v="NT"/>
    <n v="0.3"/>
  </r>
  <r>
    <x v="388"/>
    <s v="N"/>
    <s v="Transport"/>
    <s v="N"/>
    <s v="S"/>
    <s v="NT"/>
    <n v="0.21"/>
  </r>
  <r>
    <x v="389"/>
    <s v="N"/>
    <s v="Transport"/>
    <s v="N"/>
    <s v="S"/>
    <s v="NT"/>
    <n v="2.65"/>
  </r>
  <r>
    <x v="390"/>
    <s v="N"/>
    <s v="Transport"/>
    <s v="N"/>
    <s v="S"/>
    <s v="NT"/>
    <n v="0.42"/>
  </r>
  <r>
    <x v="391"/>
    <s v="N"/>
    <s v="Transport"/>
    <s v="N"/>
    <s v="S"/>
    <s v="NT"/>
    <n v="0.24"/>
  </r>
  <r>
    <x v="392"/>
    <s v="N"/>
    <s v="Transport"/>
    <s v="N"/>
    <s v="S"/>
    <s v="NT"/>
    <n v="0.42"/>
  </r>
  <r>
    <x v="393"/>
    <s v="N"/>
    <s v="Transport"/>
    <s v="N"/>
    <s v="S"/>
    <s v="NT"/>
    <n v="0.42"/>
  </r>
  <r>
    <x v="394"/>
    <s v="N"/>
    <s v="Transport"/>
    <s v="N"/>
    <s v="S"/>
    <s v="NT"/>
    <n v="1.26"/>
  </r>
  <r>
    <x v="395"/>
    <s v="N"/>
    <s v="Transport"/>
    <s v="N"/>
    <s v="S"/>
    <s v="NT"/>
    <n v="2.355"/>
  </r>
  <r>
    <x v="396"/>
    <s v="N"/>
    <s v="Transport"/>
    <s v="N"/>
    <s v="S"/>
    <s v="NT"/>
    <n v="2.5"/>
  </r>
  <r>
    <x v="397"/>
    <s v="N"/>
    <s v="Transport"/>
    <s v="N"/>
    <s v="S"/>
    <s v="NT"/>
    <n v="0.42"/>
  </r>
  <r>
    <x v="398"/>
    <s v="N"/>
    <s v="Transport"/>
    <s v="N"/>
    <s v="S"/>
    <s v="NT"/>
    <n v="0.42"/>
  </r>
  <r>
    <x v="399"/>
    <s v="N"/>
    <s v="Transport"/>
    <s v="N"/>
    <s v="S"/>
    <s v="NT"/>
    <n v="1.57"/>
  </r>
  <r>
    <x v="400"/>
    <s v="N"/>
    <s v="Transport"/>
    <s v="N"/>
    <s v="S"/>
    <s v="NT"/>
    <n v="0.41"/>
  </r>
  <r>
    <x v="401"/>
    <s v="N"/>
    <s v="Transport"/>
    <s v="N"/>
    <s v="S"/>
    <s v="NT"/>
    <n v="0.41"/>
  </r>
  <r>
    <x v="402"/>
    <s v="N"/>
    <s v="Transport"/>
    <s v="N"/>
    <s v="S"/>
    <s v="NT"/>
    <n v="1.47"/>
  </r>
  <r>
    <x v="403"/>
    <s v="N"/>
    <s v="Transport"/>
    <s v="N"/>
    <s v="S"/>
    <s v="NT"/>
    <n v="0.31"/>
  </r>
  <r>
    <x v="404"/>
    <s v="N"/>
    <s v="Transport"/>
    <s v="N"/>
    <s v="S"/>
    <s v="NT"/>
    <n v="4.6379999999999999"/>
  </r>
  <r>
    <x v="405"/>
    <s v="N"/>
    <s v="Transport"/>
    <s v="N"/>
    <s v="S"/>
    <s v="NT"/>
    <n v="0.42"/>
  </r>
  <r>
    <x v="406"/>
    <s v="N"/>
    <s v="Transport"/>
    <s v="N"/>
    <s v="S"/>
    <s v="NT"/>
    <n v="0.31"/>
  </r>
  <r>
    <x v="407"/>
    <s v="N"/>
    <s v="Transport"/>
    <s v="N"/>
    <s v="S"/>
    <s v="NT"/>
    <n v="0.42"/>
  </r>
  <r>
    <x v="408"/>
    <s v="N"/>
    <s v="Transport"/>
    <s v="N"/>
    <s v="S"/>
    <s v="NT"/>
    <n v="0.3"/>
  </r>
  <r>
    <x v="409"/>
    <s v="N"/>
    <s v="Transport"/>
    <s v="N"/>
    <s v="S"/>
    <s v="NR"/>
    <n v="4.5060000000000002"/>
  </r>
  <r>
    <x v="410"/>
    <s v="N"/>
    <s v="Transport"/>
    <s v="N"/>
    <s v="S"/>
    <s v="NT"/>
    <n v="0.42"/>
  </r>
  <r>
    <x v="411"/>
    <s v="N"/>
    <s v="Transport"/>
    <s v="N"/>
    <s v="S"/>
    <s v="NT"/>
    <n v="0.31"/>
  </r>
  <r>
    <x v="412"/>
    <s v="N"/>
    <s v="Transport"/>
    <s v="N"/>
    <s v="S"/>
    <s v="NT"/>
    <n v="0.2"/>
  </r>
  <r>
    <x v="413"/>
    <s v="N"/>
    <s v="Transport"/>
    <s v="N"/>
    <s v="S"/>
    <s v="NT"/>
    <n v="0.63"/>
  </r>
  <r>
    <x v="414"/>
    <s v="N"/>
    <s v="Transport"/>
    <s v="N"/>
    <s v="S"/>
    <s v="NT"/>
    <n v="0.31"/>
  </r>
  <r>
    <x v="415"/>
    <s v="N"/>
    <s v="Transport"/>
    <s v="N"/>
    <s v="S"/>
    <s v="NT"/>
    <n v="6.2729999999999997"/>
  </r>
  <r>
    <x v="416"/>
    <s v="N"/>
    <s v="Transport"/>
    <s v="N"/>
    <s v="S"/>
    <s v="NT"/>
    <n v="0.42"/>
  </r>
  <r>
    <x v="417"/>
    <s v="N"/>
    <s v="Transport"/>
    <s v="N"/>
    <s v="S"/>
    <s v="NT"/>
    <n v="4.532"/>
  </r>
  <r>
    <x v="418"/>
    <s v="N"/>
    <s v="Transport"/>
    <s v="N"/>
    <s v="S"/>
    <s v="NT"/>
    <n v="1.22"/>
  </r>
  <r>
    <x v="419"/>
    <s v="N"/>
    <s v="Transport"/>
    <s v="N"/>
    <s v="S"/>
    <s v="NT"/>
    <n v="0.77"/>
  </r>
  <r>
    <x v="420"/>
    <s v="N"/>
    <s v="Transport"/>
    <s v="N"/>
    <s v="S"/>
    <s v="NT"/>
    <n v="4.532"/>
  </r>
  <r>
    <x v="421"/>
    <s v="N"/>
    <s v="Transport"/>
    <s v="N"/>
    <s v="S"/>
    <s v="NT"/>
    <n v="0.41"/>
  </r>
  <r>
    <x v="422"/>
    <s v="N"/>
    <s v="Transport"/>
    <s v="N"/>
    <s v="S"/>
    <s v="NT"/>
    <n v="0.41"/>
  </r>
  <r>
    <x v="423"/>
    <s v="N"/>
    <s v="Transport"/>
    <s v="N"/>
    <s v="S"/>
    <s v="NT"/>
    <n v="0.63"/>
  </r>
  <r>
    <x v="424"/>
    <s v="N"/>
    <s v="Transport"/>
    <s v="N"/>
    <s v="S"/>
    <s v="NT"/>
    <n v="0.63"/>
  </r>
  <r>
    <x v="425"/>
    <s v="N"/>
    <s v="Transport"/>
    <s v="N"/>
    <s v="S"/>
    <s v="NT"/>
    <n v="0.21"/>
  </r>
  <r>
    <x v="426"/>
    <s v="N"/>
    <s v="Transport"/>
    <s v="N"/>
    <s v="S"/>
    <s v="NT"/>
    <n v="0.73"/>
  </r>
  <r>
    <x v="427"/>
    <s v="N"/>
    <s v="Transport"/>
    <s v="N"/>
    <s v="S"/>
    <s v="NR"/>
    <n v="0.41"/>
  </r>
  <r>
    <x v="428"/>
    <s v="N"/>
    <s v="Transport"/>
    <s v="N"/>
    <s v="S"/>
    <s v="NT"/>
    <n v="0.31"/>
  </r>
  <r>
    <x v="429"/>
    <s v="N"/>
    <s v="Transport"/>
    <s v="N"/>
    <s v="S"/>
    <s v="NT"/>
    <n v="0.21"/>
  </r>
  <r>
    <x v="430"/>
    <s v="N"/>
    <s v="Transport"/>
    <s v="N"/>
    <s v="S"/>
    <s v="NT"/>
    <n v="0.21"/>
  </r>
  <r>
    <x v="431"/>
    <s v="N"/>
    <s v="Transport"/>
    <s v="N"/>
    <s v="S"/>
    <s v="NT"/>
    <n v="4.532"/>
  </r>
  <r>
    <x v="432"/>
    <s v="N"/>
    <s v="Transport"/>
    <s v="N"/>
    <s v="S"/>
    <s v="NT"/>
    <n v="0.42"/>
  </r>
  <r>
    <x v="433"/>
    <s v="N"/>
    <s v="Transport"/>
    <s v="N"/>
    <s v="S"/>
    <s v="NT"/>
    <n v="0.63"/>
  </r>
  <r>
    <x v="434"/>
    <s v="N"/>
    <s v="Transport"/>
    <s v="N"/>
    <s v="S"/>
    <s v="NT"/>
    <n v="0.21"/>
  </r>
  <r>
    <x v="435"/>
    <s v="N"/>
    <s v="Transport"/>
    <s v="N"/>
    <s v="S"/>
    <s v="NT"/>
    <n v="0.41"/>
  </r>
  <r>
    <x v="436"/>
    <s v="N"/>
    <s v="Transport"/>
    <s v="N"/>
    <s v="S"/>
    <s v="NT"/>
    <n v="0.24"/>
  </r>
  <r>
    <x v="436"/>
    <s v="N"/>
    <s v="Supplement Retour Expediteur"/>
    <s v="N"/>
    <m/>
    <s v="NT"/>
    <n v="0"/>
  </r>
  <r>
    <x v="437"/>
    <s v="N"/>
    <s v="Transport"/>
    <s v="N"/>
    <s v="S"/>
    <s v="NT"/>
    <n v="0.52"/>
  </r>
  <r>
    <x v="438"/>
    <s v="N"/>
    <s v="Transport"/>
    <s v="N"/>
    <s v="S"/>
    <s v="NT"/>
    <n v="0.2"/>
  </r>
  <r>
    <x v="438"/>
    <s v="N"/>
    <s v="Zones Difficiles d'accès"/>
    <s v="N"/>
    <m/>
    <s v="NT"/>
    <n v="0"/>
  </r>
  <r>
    <x v="439"/>
    <s v="N"/>
    <s v="Transport"/>
    <s v="N"/>
    <s v="S"/>
    <s v="NR"/>
    <n v="0.28000000000000003"/>
  </r>
  <r>
    <x v="439"/>
    <s v="N"/>
    <s v="Zones Difficiles d'accès"/>
    <s v="N"/>
    <m/>
    <s v="NR"/>
    <n v="0"/>
  </r>
  <r>
    <x v="440"/>
    <s v="N"/>
    <s v="Transport"/>
    <s v="N"/>
    <s v="S"/>
    <s v="NT"/>
    <n v="0.18"/>
  </r>
  <r>
    <x v="441"/>
    <s v="N"/>
    <s v="Transport"/>
    <s v="N"/>
    <s v="S"/>
    <s v="NT"/>
    <n v="0.63"/>
  </r>
  <r>
    <x v="442"/>
    <s v="N"/>
    <s v="Transport"/>
    <s v="N"/>
    <s v="S"/>
    <s v="NT"/>
    <n v="0.02"/>
  </r>
  <r>
    <x v="443"/>
    <s v="N"/>
    <s v="Transport"/>
    <s v="N"/>
    <s v="S"/>
    <s v="NT"/>
    <n v="0.19"/>
  </r>
  <r>
    <x v="444"/>
    <s v="N"/>
    <s v="Transport"/>
    <s v="N"/>
    <s v="S"/>
    <s v="NT"/>
    <n v="0.41"/>
  </r>
  <r>
    <x v="445"/>
    <s v="N"/>
    <s v="Transport"/>
    <s v="N"/>
    <s v="S"/>
    <s v="NT"/>
    <n v="0.41"/>
  </r>
  <r>
    <x v="446"/>
    <s v="N"/>
    <s v="Transport"/>
    <s v="N"/>
    <s v="S"/>
    <s v="NT"/>
    <n v="0.3"/>
  </r>
  <r>
    <x v="447"/>
    <s v="N"/>
    <s v="Transport"/>
    <s v="N"/>
    <s v="S"/>
    <s v="NT"/>
    <n v="0.63"/>
  </r>
  <r>
    <x v="448"/>
    <s v="N"/>
    <s v="Transport"/>
    <s v="N"/>
    <s v="S"/>
    <s v="NT"/>
    <n v="0.41"/>
  </r>
  <r>
    <x v="449"/>
    <s v="N"/>
    <s v="Transport"/>
    <s v="N"/>
    <s v="S"/>
    <s v="NT"/>
    <n v="1.75"/>
  </r>
  <r>
    <x v="450"/>
    <s v="N"/>
    <s v="Transport"/>
    <s v="N"/>
    <s v="S"/>
    <s v="NT"/>
    <n v="0.41"/>
  </r>
  <r>
    <x v="451"/>
    <s v="N"/>
    <s v="Transport"/>
    <s v="N"/>
    <s v="S"/>
    <s v="NT"/>
    <n v="0.86"/>
  </r>
  <r>
    <x v="452"/>
    <s v="N"/>
    <s v="Transport"/>
    <s v="N"/>
    <s v="S"/>
    <s v="NT"/>
    <n v="0.04"/>
  </r>
  <r>
    <x v="453"/>
    <s v="N"/>
    <s v="Transport"/>
    <s v="N"/>
    <s v="S"/>
    <s v="NT"/>
    <n v="0.42"/>
  </r>
  <r>
    <x v="454"/>
    <s v="N"/>
    <s v="Transport"/>
    <s v="N"/>
    <s v="S"/>
    <s v="NT"/>
    <n v="0.63"/>
  </r>
  <r>
    <x v="455"/>
    <s v="N"/>
    <s v="Transport"/>
    <s v="N"/>
    <s v="S"/>
    <s v="NT"/>
    <n v="0.63"/>
  </r>
  <r>
    <x v="456"/>
    <s v="N"/>
    <s v="Transport"/>
    <s v="N"/>
    <s v="S"/>
    <s v="NT"/>
    <n v="1.33"/>
  </r>
  <r>
    <x v="457"/>
    <s v="N"/>
    <s v="Transport"/>
    <s v="N"/>
    <s v="S"/>
    <s v="NT"/>
    <n v="4.032"/>
  </r>
  <r>
    <x v="458"/>
    <s v="N"/>
    <s v="Transport"/>
    <s v="N"/>
    <s v="S"/>
    <s v="NT"/>
    <n v="0.63"/>
  </r>
  <r>
    <x v="459"/>
    <s v="N"/>
    <s v="Transport"/>
    <s v="N"/>
    <s v="S"/>
    <s v="NT"/>
    <n v="0.42"/>
  </r>
  <r>
    <x v="460"/>
    <s v="N"/>
    <s v="Transport"/>
    <s v="N"/>
    <s v="S"/>
    <s v="NT"/>
    <n v="0.84"/>
  </r>
  <r>
    <x v="461"/>
    <s v="N"/>
    <s v="Transport"/>
    <s v="N"/>
    <s v="S"/>
    <s v="NT"/>
    <n v="0.52"/>
  </r>
  <r>
    <x v="462"/>
    <s v="N"/>
    <s v="Transport"/>
    <s v="N"/>
    <s v="S"/>
    <s v="NT"/>
    <n v="0.42"/>
  </r>
  <r>
    <x v="463"/>
    <s v="N"/>
    <s v="Transport"/>
    <s v="N"/>
    <s v="S"/>
    <s v="NT"/>
    <n v="0.13"/>
  </r>
  <r>
    <x v="464"/>
    <s v="N"/>
    <s v="Transport"/>
    <s v="N"/>
    <s v="S"/>
    <s v="NT"/>
    <n v="0.09"/>
  </r>
  <r>
    <x v="465"/>
    <s v="N"/>
    <s v="Transport"/>
    <s v="N"/>
    <s v="S"/>
    <s v="NT"/>
    <n v="4.532"/>
  </r>
  <r>
    <x v="466"/>
    <s v="N"/>
    <s v="Transport"/>
    <s v="N"/>
    <s v="S"/>
    <s v="NT"/>
    <n v="0.28999999999999998"/>
  </r>
  <r>
    <x v="467"/>
    <s v="N"/>
    <s v="Transport"/>
    <s v="N"/>
    <s v="S"/>
    <s v="NT"/>
    <n v="4.6779999999999999"/>
  </r>
  <r>
    <x v="468"/>
    <s v="N"/>
    <s v="Transport"/>
    <s v="N"/>
    <s v="S"/>
    <s v="NT"/>
    <n v="0.4"/>
  </r>
  <r>
    <x v="469"/>
    <s v="N"/>
    <s v="Transport"/>
    <s v="N"/>
    <s v="S"/>
    <s v="NT"/>
    <n v="5.069"/>
  </r>
  <r>
    <x v="470"/>
    <s v="N"/>
    <s v="Transport"/>
    <s v="N"/>
    <s v="S"/>
    <s v="NT"/>
    <n v="0.01"/>
  </r>
  <r>
    <x v="471"/>
    <s v="N"/>
    <s v="Transport"/>
    <s v="N"/>
    <s v="S"/>
    <s v="NT"/>
    <n v="4.6779999999999999"/>
  </r>
  <r>
    <x v="472"/>
    <s v="N"/>
    <s v="Transport"/>
    <s v="N"/>
    <s v="S"/>
    <s v="NT"/>
    <n v="4.4770000000000003"/>
  </r>
  <r>
    <x v="473"/>
    <s v="N"/>
    <s v="Transport"/>
    <s v="N"/>
    <s v="S"/>
    <s v="NT"/>
    <n v="9"/>
  </r>
  <r>
    <x v="474"/>
    <s v="N"/>
    <s v="Transport"/>
    <s v="N"/>
    <s v="S"/>
    <s v="NT"/>
    <n v="4.7869999999999999"/>
  </r>
  <r>
    <x v="475"/>
    <s v="N"/>
    <s v="Transport"/>
    <s v="N"/>
    <s v="S"/>
    <s v="NT"/>
    <n v="1.1599999999999999"/>
  </r>
  <r>
    <x v="476"/>
    <s v="N"/>
    <s v="Transport"/>
    <s v="N"/>
    <s v="S"/>
    <s v="NT"/>
    <n v="4.6379999999999999"/>
  </r>
  <r>
    <x v="477"/>
    <s v="N"/>
    <s v="Transport"/>
    <s v="N"/>
    <s v="S"/>
    <s v="NT"/>
    <n v="4.7869999999999999"/>
  </r>
  <r>
    <x v="477"/>
    <s v="N"/>
    <s v="Zones Difficiles d'accès"/>
    <s v="N"/>
    <m/>
    <s v="NT"/>
    <n v="0"/>
  </r>
  <r>
    <x v="478"/>
    <s v="N"/>
    <s v="Transport"/>
    <s v="N"/>
    <s v="S"/>
    <s v="NT"/>
    <n v="1.56"/>
  </r>
  <r>
    <x v="479"/>
    <s v="N"/>
    <s v="Transport"/>
    <s v="N"/>
    <s v="S"/>
    <s v="NT"/>
    <n v="0.27"/>
  </r>
  <r>
    <x v="480"/>
    <s v="N"/>
    <s v="Transport"/>
    <s v="N"/>
    <s v="S"/>
    <s v="NT"/>
    <n v="2.4289999999999998"/>
  </r>
  <r>
    <x v="480"/>
    <s v="N"/>
    <s v="Supplement Etiquette Non Conforme"/>
    <s v="N"/>
    <m/>
    <s v="NT"/>
    <n v="0"/>
  </r>
  <r>
    <x v="481"/>
    <s v="N"/>
    <s v="Transport"/>
    <s v="N"/>
    <s v="S"/>
    <s v="NT"/>
    <n v="0.15"/>
  </r>
  <r>
    <x v="482"/>
    <s v="N"/>
    <s v="Transport"/>
    <s v="N"/>
    <s v="S"/>
    <s v="NT"/>
    <n v="4.532"/>
  </r>
  <r>
    <x v="483"/>
    <s v="N"/>
    <s v="Transport"/>
    <s v="N"/>
    <s v="S"/>
    <s v="NT"/>
    <n v="4.5060000000000002"/>
  </r>
  <r>
    <x v="484"/>
    <s v="N"/>
    <s v="Transport"/>
    <s v="N"/>
    <s v="S"/>
    <s v="NT"/>
    <n v="0.97899999999999998"/>
  </r>
  <r>
    <x v="485"/>
    <s v="N"/>
    <s v="Transport"/>
    <s v="N"/>
    <s v="S"/>
    <s v="NT"/>
    <n v="3.3929999999999998"/>
  </r>
  <r>
    <x v="486"/>
    <s v="N"/>
    <s v="Transport"/>
    <s v="N"/>
    <s v="S"/>
    <s v="NT"/>
    <n v="26.437999999999999"/>
  </r>
  <r>
    <x v="487"/>
    <s v="N"/>
    <s v="Transport"/>
    <s v="N"/>
    <s v="S"/>
    <s v="NT"/>
    <n v="1.3919999999999999"/>
  </r>
  <r>
    <x v="488"/>
    <s v="N"/>
    <s v="Transport"/>
    <s v="N"/>
    <s v="S"/>
    <s v="NT"/>
    <n v="0.28999999999999998"/>
  </r>
  <r>
    <x v="489"/>
    <s v="N"/>
    <s v="Transport"/>
    <s v="N"/>
    <s v="S"/>
    <s v="NR"/>
    <n v="0.4"/>
  </r>
  <r>
    <x v="490"/>
    <s v="N"/>
    <s v="Transport"/>
    <s v="N"/>
    <s v="S"/>
    <s v="NT"/>
    <n v="2.65"/>
  </r>
  <r>
    <x v="491"/>
    <s v="N"/>
    <s v="Transport"/>
    <s v="N"/>
    <s v="S"/>
    <s v="NT"/>
    <n v="7.0000000000000007E-2"/>
  </r>
  <r>
    <x v="492"/>
    <s v="N"/>
    <s v="Transport"/>
    <s v="N"/>
    <s v="S"/>
    <s v="NT"/>
    <n v="1.6379999999999999"/>
  </r>
  <r>
    <x v="493"/>
    <s v="N"/>
    <s v="Transport"/>
    <s v="N"/>
    <s v="S"/>
    <s v="NT"/>
    <n v="0.13"/>
  </r>
  <r>
    <x v="494"/>
    <s v="N"/>
    <s v="Transport"/>
    <s v="N"/>
    <s v="S"/>
    <s v="NT"/>
    <n v="0.2"/>
  </r>
  <r>
    <x v="495"/>
    <s v="N"/>
    <s v="Transport"/>
    <s v="N"/>
    <s v="S"/>
    <s v="NT"/>
    <n v="0.4"/>
  </r>
  <r>
    <x v="496"/>
    <s v="N"/>
    <s v="Transport"/>
    <s v="N"/>
    <s v="S"/>
    <s v="NT"/>
    <n v="0.15"/>
  </r>
  <r>
    <x v="497"/>
    <s v="N"/>
    <s v="Transport"/>
    <s v="N"/>
    <s v="S"/>
    <s v="NT"/>
    <n v="4.6379999999999999"/>
  </r>
  <r>
    <x v="498"/>
    <s v="N"/>
    <s v="Transport"/>
    <s v="N"/>
    <s v="S"/>
    <s v="NT"/>
    <n v="2.1949999999999998"/>
  </r>
  <r>
    <x v="499"/>
    <s v="N"/>
    <s v="Transport"/>
    <s v="N"/>
    <s v="S"/>
    <s v="NT"/>
    <n v="1.44"/>
  </r>
  <r>
    <x v="500"/>
    <s v="N"/>
    <s v="Transport"/>
    <s v="N"/>
    <s v="S"/>
    <s v="NT"/>
    <n v="4.532"/>
  </r>
  <r>
    <x v="501"/>
    <s v="N"/>
    <s v="Transport"/>
    <s v="N"/>
    <s v="S"/>
    <s v="NT"/>
    <n v="0.27"/>
  </r>
  <r>
    <x v="502"/>
    <s v="N"/>
    <s v="Transport"/>
    <s v="N"/>
    <s v="S"/>
    <s v="NT"/>
    <n v="0.93"/>
  </r>
  <r>
    <x v="503"/>
    <s v="N"/>
    <s v="Transport"/>
    <s v="N"/>
    <s v="S"/>
    <s v="NT"/>
    <n v="0.9"/>
  </r>
  <r>
    <x v="504"/>
    <s v="N"/>
    <s v="Transport"/>
    <s v="N"/>
    <s v="S"/>
    <s v="NT"/>
    <n v="0.1"/>
  </r>
  <r>
    <x v="505"/>
    <s v="N"/>
    <s v="Transport"/>
    <s v="N"/>
    <s v="S"/>
    <s v="NT"/>
    <n v="0.08"/>
  </r>
  <r>
    <x v="506"/>
    <s v="N"/>
    <s v="Transport"/>
    <s v="N"/>
    <s v="S"/>
    <s v="NT"/>
    <n v="0.23400000000000001"/>
  </r>
  <r>
    <x v="507"/>
    <s v="N"/>
    <s v="Transport"/>
    <s v="N"/>
    <s v="S"/>
    <s v="NT"/>
    <n v="0.13"/>
  </r>
  <r>
    <x v="507"/>
    <s v="N"/>
    <s v="Zones Difficiles d'accès"/>
    <s v="N"/>
    <m/>
    <s v="NT"/>
    <n v="0"/>
  </r>
  <r>
    <x v="508"/>
    <s v="N"/>
    <s v="Transport"/>
    <s v="N"/>
    <s v="S"/>
    <s v="NT"/>
    <n v="4.6379999999999999"/>
  </r>
  <r>
    <x v="509"/>
    <s v="N"/>
    <s v="Transport"/>
    <s v="N"/>
    <s v="S"/>
    <s v="NT"/>
    <n v="0.11"/>
  </r>
  <r>
    <x v="510"/>
    <s v="N"/>
    <s v="Transport"/>
    <s v="N"/>
    <s v="S"/>
    <s v="NT"/>
    <n v="5.9039999999999999"/>
  </r>
  <r>
    <x v="511"/>
    <s v="N"/>
    <s v="Transport"/>
    <s v="N"/>
    <s v="S"/>
    <s v="NT"/>
    <n v="6.2729999999999997"/>
  </r>
  <r>
    <x v="512"/>
    <s v="N"/>
    <s v="Transport"/>
    <s v="N"/>
    <s v="S"/>
    <s v="NT"/>
    <n v="3.84"/>
  </r>
  <r>
    <x v="513"/>
    <s v="N"/>
    <s v="Transport"/>
    <s v="N"/>
    <s v="S"/>
    <s v="NT"/>
    <n v="1.65"/>
  </r>
  <r>
    <x v="514"/>
    <s v="N"/>
    <s v="Transport"/>
    <s v="N"/>
    <s v="S"/>
    <s v="NT"/>
    <n v="3.51"/>
  </r>
  <r>
    <x v="514"/>
    <s v="N"/>
    <s v="Supplement domicile prive"/>
    <s v="N"/>
    <m/>
    <s v="NT"/>
    <n v="0"/>
  </r>
  <r>
    <x v="515"/>
    <s v="N"/>
    <s v="Transport"/>
    <s v="N"/>
    <s v="S"/>
    <s v="NT"/>
    <n v="1.462"/>
  </r>
  <r>
    <x v="516"/>
    <s v="N"/>
    <s v="Transport"/>
    <s v="N"/>
    <s v="S"/>
    <s v="NT"/>
    <n v="2.0499999999999998"/>
  </r>
  <r>
    <x v="517"/>
    <s v="N"/>
    <s v="Transport"/>
    <s v="N"/>
    <s v="S"/>
    <s v="NT"/>
    <n v="0.626"/>
  </r>
  <r>
    <x v="517"/>
    <s v="N"/>
    <s v="Supplement domicile prive"/>
    <s v="N"/>
    <m/>
    <s v="NT"/>
    <n v="0"/>
  </r>
  <r>
    <x v="518"/>
    <s v="O"/>
    <s v="Transport"/>
    <s v="N"/>
    <s v="S"/>
    <s v="NT"/>
    <n v="12.15"/>
  </r>
  <r>
    <x v="519"/>
    <s v="O"/>
    <s v="Transport"/>
    <s v="N"/>
    <s v="S"/>
    <s v="NT"/>
    <n v="9.9"/>
  </r>
  <r>
    <x v="520"/>
    <s v="N"/>
    <s v="Transport"/>
    <s v="N"/>
    <s v="RR"/>
    <s v="NT"/>
    <n v="1.2470000000000001"/>
  </r>
  <r>
    <x v="520"/>
    <s v="N"/>
    <s v="Supplement Retour Expediteur"/>
    <s v="N"/>
    <s v="RR"/>
    <s v="NT"/>
    <n v="0"/>
  </r>
  <r>
    <x v="521"/>
    <s v="N"/>
    <s v="Transport"/>
    <s v="N"/>
    <s v="RR"/>
    <s v="NT"/>
    <n v="5.8879999999999999"/>
  </r>
  <r>
    <x v="521"/>
    <s v="N"/>
    <s v="Supplement Retour Expediteur"/>
    <s v="N"/>
    <s v="RR"/>
    <s v="NT"/>
    <n v="0"/>
  </r>
  <r>
    <x v="522"/>
    <s v="N"/>
    <s v="Transport"/>
    <s v="N"/>
    <s v="RR"/>
    <s v="NR"/>
    <n v="4.7869999999999999"/>
  </r>
  <r>
    <x v="522"/>
    <s v="N"/>
    <s v="Supplement Retour Expediteur"/>
    <s v="N"/>
    <s v="RR"/>
    <s v="NR"/>
    <n v="0"/>
  </r>
  <r>
    <x v="523"/>
    <s v="N"/>
    <s v="Transport"/>
    <s v="N"/>
    <s v="S"/>
    <s v="NT"/>
    <n v="0.2"/>
  </r>
  <r>
    <x v="524"/>
    <s v="N"/>
    <s v="Transport"/>
    <s v="N"/>
    <s v="S"/>
    <s v="NT"/>
    <n v="0.26"/>
  </r>
  <r>
    <x v="525"/>
    <s v="N"/>
    <s v="Transport"/>
    <s v="N"/>
    <s v="S"/>
    <s v="NT"/>
    <n v="4.7869999999999999"/>
  </r>
  <r>
    <x v="526"/>
    <s v="N"/>
    <s v="Transport"/>
    <s v="N"/>
    <s v="S"/>
    <s v="NT"/>
    <n v="4.4269999999999996"/>
  </r>
  <r>
    <x v="527"/>
    <s v="N"/>
    <s v="Transport"/>
    <s v="N"/>
    <s v="S"/>
    <s v="NT"/>
    <n v="0.58799999999999997"/>
  </r>
  <r>
    <x v="528"/>
    <s v="N"/>
    <s v="Transport"/>
    <s v="N"/>
    <s v="S"/>
    <s v="NT"/>
    <n v="4.6379999999999999"/>
  </r>
  <r>
    <x v="529"/>
    <s v="N"/>
    <s v="Transport"/>
    <s v="N"/>
    <s v="S"/>
    <s v="NT"/>
    <n v="6.4119999999999999"/>
  </r>
  <r>
    <x v="530"/>
    <s v="N"/>
    <s v="Transport"/>
    <s v="N"/>
    <s v="S"/>
    <s v="NT"/>
    <n v="0.1"/>
  </r>
  <r>
    <x v="531"/>
    <s v="N"/>
    <s v="Transport"/>
    <s v="N"/>
    <s v="S"/>
    <s v="NT"/>
    <n v="0.14000000000000001"/>
  </r>
  <r>
    <x v="532"/>
    <s v="N"/>
    <s v="Transport"/>
    <s v="N"/>
    <s v="S"/>
    <s v="NT"/>
    <n v="4.7869999999999999"/>
  </r>
  <r>
    <x v="533"/>
    <s v="N"/>
    <s v="Transport"/>
    <s v="N"/>
    <s v="S"/>
    <s v="NT"/>
    <n v="0.09"/>
  </r>
  <r>
    <x v="534"/>
    <s v="N"/>
    <s v="Transport"/>
    <s v="N"/>
    <s v="S"/>
    <s v="NT"/>
    <n v="0.22"/>
  </r>
  <r>
    <x v="535"/>
    <s v="N"/>
    <s v="Transport"/>
    <s v="N"/>
    <s v="S"/>
    <s v="NT"/>
    <n v="0.1"/>
  </r>
  <r>
    <x v="536"/>
    <s v="N"/>
    <s v="Transport"/>
    <s v="N"/>
    <s v="S"/>
    <s v="NT"/>
    <n v="0.01"/>
  </r>
  <r>
    <x v="537"/>
    <s v="N"/>
    <s v="Transport"/>
    <s v="N"/>
    <s v="S"/>
    <s v="NT"/>
    <n v="0.22"/>
  </r>
  <r>
    <x v="538"/>
    <s v="N"/>
    <s v="Transport"/>
    <s v="N"/>
    <s v="S"/>
    <s v="NT"/>
    <n v="5.5439999999999996"/>
  </r>
  <r>
    <x v="539"/>
    <s v="N"/>
    <s v="Transport"/>
    <s v="N"/>
    <s v="S"/>
    <s v="NT"/>
    <n v="0.17"/>
  </r>
  <r>
    <x v="540"/>
    <s v="N"/>
    <s v="Transport"/>
    <s v="N"/>
    <s v="S"/>
    <s v="NT"/>
    <n v="4.6379999999999999"/>
  </r>
  <r>
    <x v="541"/>
    <s v="N"/>
    <s v="Transport"/>
    <s v="N"/>
    <s v="S"/>
    <s v="NT"/>
    <n v="4.6379999999999999"/>
  </r>
  <r>
    <x v="542"/>
    <s v="N"/>
    <s v="Transport"/>
    <s v="N"/>
    <s v="S"/>
    <s v="NT"/>
    <n v="0.49"/>
  </r>
  <r>
    <x v="543"/>
    <s v="N"/>
    <s v="Transport"/>
    <s v="N"/>
    <s v="S"/>
    <s v="NT"/>
    <n v="7.0000000000000007E-2"/>
  </r>
  <r>
    <x v="544"/>
    <s v="N"/>
    <s v="Transport"/>
    <s v="N"/>
    <s v="S"/>
    <s v="NT"/>
    <n v="0.15"/>
  </r>
  <r>
    <x v="545"/>
    <s v="N"/>
    <s v="Transport"/>
    <s v="N"/>
    <s v="S"/>
    <s v="NT"/>
    <n v="1.47"/>
  </r>
  <r>
    <x v="546"/>
    <s v="N"/>
    <s v="Transport"/>
    <s v="N"/>
    <s v="S"/>
    <s v="NT"/>
    <n v="0.09"/>
  </r>
  <r>
    <x v="547"/>
    <s v="N"/>
    <s v="Transport"/>
    <s v="N"/>
    <s v="S"/>
    <s v="NT"/>
    <n v="0.18"/>
  </r>
  <r>
    <x v="548"/>
    <s v="N"/>
    <s v="Transport"/>
    <s v="N"/>
    <s v="S"/>
    <s v="NT"/>
    <n v="0.18"/>
  </r>
  <r>
    <x v="549"/>
    <s v="N"/>
    <s v="Transport"/>
    <s v="N"/>
    <s v="S"/>
    <s v="NT"/>
    <n v="0.02"/>
  </r>
  <r>
    <x v="549"/>
    <s v="N"/>
    <s v="Supplement Retour Expediteur"/>
    <s v="N"/>
    <m/>
    <s v="NT"/>
    <n v="0"/>
  </r>
  <r>
    <x v="550"/>
    <s v="N"/>
    <s v="Transport"/>
    <s v="N"/>
    <s v="S"/>
    <s v="NT"/>
    <n v="0.17"/>
  </r>
  <r>
    <x v="551"/>
    <s v="N"/>
    <s v="Transport"/>
    <s v="N"/>
    <s v="S"/>
    <s v="NT"/>
    <n v="0.12"/>
  </r>
  <r>
    <x v="552"/>
    <s v="N"/>
    <s v="Transport"/>
    <s v="N"/>
    <s v="S"/>
    <s v="NT"/>
    <n v="4.6779999999999999"/>
  </r>
  <r>
    <x v="553"/>
    <s v="N"/>
    <s v="Transport"/>
    <s v="N"/>
    <s v="S"/>
    <s v="NT"/>
    <n v="4.532"/>
  </r>
  <r>
    <x v="554"/>
    <s v="N"/>
    <s v="Transport"/>
    <s v="N"/>
    <s v="S"/>
    <s v="NT"/>
    <n v="4.6379999999999999"/>
  </r>
  <r>
    <x v="555"/>
    <s v="N"/>
    <s v="Transport"/>
    <s v="N"/>
    <s v="S"/>
    <s v="NT"/>
    <n v="5.9039999999999999"/>
  </r>
  <r>
    <x v="556"/>
    <s v="N"/>
    <s v="Transport"/>
    <s v="N"/>
    <s v="S"/>
    <s v="NT"/>
    <n v="0.09"/>
  </r>
  <r>
    <x v="557"/>
    <s v="N"/>
    <s v="Transport"/>
    <s v="N"/>
    <s v="S"/>
    <s v="NT"/>
    <n v="5.9039999999999999"/>
  </r>
  <r>
    <x v="558"/>
    <s v="N"/>
    <s v="Transport"/>
    <s v="N"/>
    <s v="S"/>
    <s v="NT"/>
    <n v="0.11"/>
  </r>
  <r>
    <x v="559"/>
    <s v="N"/>
    <s v="Transport"/>
    <s v="N"/>
    <s v="S"/>
    <s v="NT"/>
    <n v="4.6779999999999999"/>
  </r>
  <r>
    <x v="560"/>
    <s v="N"/>
    <s v="Transport"/>
    <s v="N"/>
    <s v="S"/>
    <s v="ND"/>
    <n v="2.335"/>
  </r>
  <r>
    <x v="561"/>
    <s v="N"/>
    <s v="Transport"/>
    <s v="N"/>
    <s v="S"/>
    <s v="NT"/>
    <n v="0.02"/>
  </r>
  <r>
    <x v="562"/>
    <s v="N"/>
    <s v="Transport"/>
    <s v="N"/>
    <s v="S"/>
    <s v="NT"/>
    <n v="0.02"/>
  </r>
  <r>
    <x v="563"/>
    <s v="N"/>
    <s v="Transport"/>
    <s v="N"/>
    <s v="S"/>
    <s v="ND"/>
    <n v="0.01"/>
  </r>
  <r>
    <x v="564"/>
    <s v="N"/>
    <s v="Transport"/>
    <s v="N"/>
    <s v="S"/>
    <s v="NT"/>
    <n v="0.12"/>
  </r>
  <r>
    <x v="565"/>
    <s v="N"/>
    <s v="Transport"/>
    <s v="N"/>
    <s v="S"/>
    <s v="NT"/>
    <n v="4.6779999999999999"/>
  </r>
  <r>
    <x v="566"/>
    <s v="N"/>
    <s v="Transport"/>
    <s v="N"/>
    <s v="S"/>
    <s v="NT"/>
    <n v="4.532"/>
  </r>
  <r>
    <x v="567"/>
    <s v="N"/>
    <s v="Transport"/>
    <s v="N"/>
    <s v="S"/>
    <s v="NT"/>
    <n v="1.53"/>
  </r>
  <r>
    <x v="568"/>
    <s v="N"/>
    <s v="Transport"/>
    <s v="N"/>
    <s v="S"/>
    <s v="NT"/>
    <n v="0.02"/>
  </r>
  <r>
    <x v="569"/>
    <s v="N"/>
    <s v="Transport"/>
    <s v="N"/>
    <s v="S"/>
    <s v="ND"/>
    <n v="0.02"/>
  </r>
  <r>
    <x v="570"/>
    <s v="N"/>
    <s v="Transport"/>
    <s v="N"/>
    <s v="S"/>
    <s v="NT"/>
    <n v="7.79"/>
  </r>
  <r>
    <x v="571"/>
    <s v="N"/>
    <s v="Transport"/>
    <s v="N"/>
    <s v="S"/>
    <s v="NT"/>
    <n v="4.7869999999999999"/>
  </r>
  <r>
    <x v="571"/>
    <s v="N"/>
    <s v="Zones Difficiles d'accès"/>
    <s v="N"/>
    <m/>
    <s v="NT"/>
    <n v="0"/>
  </r>
  <r>
    <x v="572"/>
    <s v="N"/>
    <s v="Transport"/>
    <s v="N"/>
    <s v="S"/>
    <s v="NT"/>
    <n v="4.7869999999999999"/>
  </r>
  <r>
    <x v="572"/>
    <s v="N"/>
    <s v="Supplement Retour Expediteur"/>
    <s v="N"/>
    <m/>
    <s v="NT"/>
    <n v="0"/>
  </r>
  <r>
    <x v="573"/>
    <s v="N"/>
    <s v="Transport"/>
    <s v="N"/>
    <s v="S"/>
    <s v="NT"/>
    <n v="6.6909999999999998"/>
  </r>
  <r>
    <x v="573"/>
    <s v="N"/>
    <s v="Zones Difficiles d'accès"/>
    <s v="N"/>
    <m/>
    <s v="NT"/>
    <n v="0"/>
  </r>
  <r>
    <x v="574"/>
    <s v="N"/>
    <s v="Transport"/>
    <s v="N"/>
    <s v="S"/>
    <s v="NT"/>
    <n v="0.25"/>
  </r>
  <r>
    <x v="575"/>
    <s v="N"/>
    <s v="Transport"/>
    <s v="N"/>
    <s v="S"/>
    <s v="NT"/>
    <n v="0.14000000000000001"/>
  </r>
  <r>
    <x v="576"/>
    <s v="N"/>
    <s v="Transport"/>
    <s v="N"/>
    <s v="S"/>
    <s v="NT"/>
    <n v="4.6379999999999999"/>
  </r>
  <r>
    <x v="577"/>
    <s v="N"/>
    <s v="Transport"/>
    <s v="N"/>
    <s v="S"/>
    <s v="NT"/>
    <n v="6.0350000000000001"/>
  </r>
  <r>
    <x v="578"/>
    <s v="N"/>
    <s v="Transport"/>
    <s v="N"/>
    <s v="S"/>
    <s v="NT"/>
    <n v="7.194"/>
  </r>
  <r>
    <x v="579"/>
    <s v="N"/>
    <s v="Transport"/>
    <s v="N"/>
    <s v="S"/>
    <s v="NT"/>
    <n v="0.91800000000000004"/>
  </r>
  <r>
    <x v="580"/>
    <s v="N"/>
    <s v="Transport"/>
    <s v="N"/>
    <s v="S"/>
    <s v="NT"/>
    <n v="1.5549999999999999"/>
  </r>
  <r>
    <x v="581"/>
    <s v="N"/>
    <s v="Transport"/>
    <s v="N"/>
    <s v="S"/>
    <s v="NT"/>
    <n v="1.5680000000000001"/>
  </r>
  <r>
    <x v="582"/>
    <s v="N"/>
    <s v="Transport"/>
    <s v="N"/>
    <s v="S"/>
    <s v="NT"/>
    <n v="4.532"/>
  </r>
  <r>
    <x v="583"/>
    <s v="N"/>
    <s v="Transport"/>
    <s v="N"/>
    <s v="S"/>
    <s v="NT"/>
    <n v="0.96"/>
  </r>
  <r>
    <x v="584"/>
    <s v="N"/>
    <s v="Transport"/>
    <s v="N"/>
    <s v="S"/>
    <s v="NT"/>
    <n v="4.6779999999999999"/>
  </r>
  <r>
    <x v="585"/>
    <s v="N"/>
    <s v="Transport"/>
    <s v="N"/>
    <s v="S"/>
    <s v="NT"/>
    <n v="0.85299999999999998"/>
  </r>
  <r>
    <x v="586"/>
    <s v="N"/>
    <s v="Transport"/>
    <s v="N"/>
    <s v="S"/>
    <s v="NT"/>
    <n v="0.41"/>
  </r>
  <r>
    <x v="587"/>
    <s v="N"/>
    <s v="Transport"/>
    <s v="N"/>
    <s v="S"/>
    <s v="NT"/>
    <n v="4.7869999999999999"/>
  </r>
  <r>
    <x v="588"/>
    <s v="N"/>
    <s v="Transport"/>
    <s v="N"/>
    <s v="S"/>
    <s v="NT"/>
    <n v="4.4029999999999996"/>
  </r>
  <r>
    <x v="589"/>
    <s v="N"/>
    <s v="Transport"/>
    <s v="N"/>
    <s v="S"/>
    <s v="NT"/>
    <n v="1.488"/>
  </r>
  <r>
    <x v="590"/>
    <s v="N"/>
    <s v="Transport"/>
    <s v="N"/>
    <s v="S"/>
    <s v="NT"/>
    <n v="4.7869999999999999"/>
  </r>
  <r>
    <x v="591"/>
    <s v="N"/>
    <s v="Transport"/>
    <s v="N"/>
    <s v="S"/>
    <s v="NT"/>
    <n v="4.6779999999999999"/>
  </r>
  <r>
    <x v="592"/>
    <s v="N"/>
    <s v="Transport"/>
    <s v="N"/>
    <s v="S"/>
    <s v="ND"/>
    <n v="0.41"/>
  </r>
  <r>
    <x v="593"/>
    <s v="N"/>
    <s v="Transport"/>
    <s v="N"/>
    <s v="S"/>
    <s v="NT"/>
    <n v="0.34"/>
  </r>
  <r>
    <x v="594"/>
    <s v="N"/>
    <s v="Transport"/>
    <s v="N"/>
    <s v="S"/>
    <s v="NT"/>
    <n v="0.4"/>
  </r>
  <r>
    <x v="595"/>
    <s v="N"/>
    <s v="Transport"/>
    <s v="N"/>
    <s v="S"/>
    <s v="NT"/>
    <n v="0.01"/>
  </r>
  <r>
    <x v="596"/>
    <s v="N"/>
    <s v="Transport"/>
    <s v="N"/>
    <s v="S"/>
    <s v="NT"/>
    <n v="0.12"/>
  </r>
  <r>
    <x v="597"/>
    <s v="N"/>
    <s v="Transport"/>
    <s v="N"/>
    <s v="S"/>
    <s v="NT"/>
    <n v="0.14000000000000001"/>
  </r>
  <r>
    <x v="598"/>
    <s v="N"/>
    <s v="Transport"/>
    <s v="N"/>
    <s v="S"/>
    <s v="NT"/>
    <n v="0.27"/>
  </r>
  <r>
    <x v="599"/>
    <s v="N"/>
    <s v="Transport"/>
    <s v="N"/>
    <s v="S"/>
    <s v="NT"/>
    <n v="0.42"/>
  </r>
  <r>
    <x v="600"/>
    <s v="N"/>
    <s v="Transport"/>
    <s v="N"/>
    <s v="S"/>
    <s v="NT"/>
    <n v="0.11"/>
  </r>
  <r>
    <x v="601"/>
    <s v="N"/>
    <s v="Transport"/>
    <s v="N"/>
    <s v="S"/>
    <s v="NT"/>
    <n v="9.36"/>
  </r>
  <r>
    <x v="602"/>
    <s v="N"/>
    <s v="Transport"/>
    <s v="N"/>
    <s v="S"/>
    <s v="NT"/>
    <n v="10.416"/>
  </r>
  <r>
    <x v="603"/>
    <s v="N"/>
    <s v="Transport"/>
    <s v="N"/>
    <s v="S"/>
    <s v="NT"/>
    <n v="0.06"/>
  </r>
  <r>
    <x v="604"/>
    <s v="N"/>
    <s v="Transport"/>
    <s v="N"/>
    <s v="S"/>
    <s v="NT"/>
    <n v="0.08"/>
  </r>
  <r>
    <x v="605"/>
    <s v="N"/>
    <s v="Transport"/>
    <s v="N"/>
    <s v="S"/>
    <s v="NT"/>
    <n v="4.6379999999999999"/>
  </r>
  <r>
    <x v="606"/>
    <s v="N"/>
    <s v="Transport"/>
    <s v="N"/>
    <s v="S"/>
    <s v="NT"/>
    <n v="4.7869999999999999"/>
  </r>
  <r>
    <x v="607"/>
    <s v="N"/>
    <s v="Transport"/>
    <s v="N"/>
    <s v="S"/>
    <s v="NT"/>
    <n v="0.09"/>
  </r>
  <r>
    <x v="608"/>
    <s v="N"/>
    <s v="Transport"/>
    <s v="N"/>
    <s v="S"/>
    <s v="NT"/>
    <n v="4.7869999999999999"/>
  </r>
  <r>
    <x v="609"/>
    <s v="N"/>
    <s v="Transport"/>
    <s v="N"/>
    <s v="S"/>
    <s v="NT"/>
    <n v="0.12"/>
  </r>
  <r>
    <x v="610"/>
    <s v="N"/>
    <s v="Transport"/>
    <s v="N"/>
    <s v="S"/>
    <s v="NT"/>
    <n v="6.1820000000000004"/>
  </r>
  <r>
    <x v="610"/>
    <s v="N"/>
    <s v="Supplement Etiquette Non Conforme"/>
    <s v="N"/>
    <m/>
    <s v="NT"/>
    <n v="0"/>
  </r>
  <r>
    <x v="611"/>
    <s v="N"/>
    <s v="Transport"/>
    <s v="N"/>
    <s v="S"/>
    <s v="NT"/>
    <n v="0.12"/>
  </r>
  <r>
    <x v="612"/>
    <s v="N"/>
    <s v="Transport"/>
    <s v="N"/>
    <s v="S"/>
    <s v="NT"/>
    <n v="6.4119999999999999"/>
  </r>
  <r>
    <x v="613"/>
    <s v="N"/>
    <s v="Transport"/>
    <s v="N"/>
    <s v="S"/>
    <s v="NT"/>
    <n v="0.08"/>
  </r>
  <r>
    <x v="614"/>
    <s v="N"/>
    <s v="Transport"/>
    <s v="N"/>
    <s v="S"/>
    <s v="NT"/>
    <n v="1.581"/>
  </r>
  <r>
    <x v="615"/>
    <s v="N"/>
    <s v="Transport"/>
    <s v="N"/>
    <s v="S"/>
    <s v="NT"/>
    <n v="0.27"/>
  </r>
  <r>
    <x v="616"/>
    <s v="N"/>
    <s v="Transport"/>
    <s v="N"/>
    <s v="S"/>
    <s v="NT"/>
    <n v="4.6379999999999999"/>
  </r>
  <r>
    <x v="616"/>
    <s v="N"/>
    <s v="Zones Difficiles d'accès"/>
    <s v="N"/>
    <m/>
    <s v="NT"/>
    <n v="0"/>
  </r>
  <r>
    <x v="617"/>
    <s v="N"/>
    <s v="Transport"/>
    <s v="N"/>
    <s v="S"/>
    <s v="NT"/>
    <n v="0.27"/>
  </r>
  <r>
    <x v="618"/>
    <s v="N"/>
    <s v="Transport"/>
    <s v="N"/>
    <s v="S"/>
    <s v="NT"/>
    <n v="4.532"/>
  </r>
  <r>
    <x v="619"/>
    <s v="N"/>
    <s v="Transport"/>
    <s v="N"/>
    <s v="S"/>
    <s v="NT"/>
    <n v="4.532"/>
  </r>
  <r>
    <x v="620"/>
    <s v="N"/>
    <s v="Transport"/>
    <s v="N"/>
    <s v="S"/>
    <s v="NT"/>
    <n v="0.28999999999999998"/>
  </r>
  <r>
    <x v="621"/>
    <s v="N"/>
    <s v="Transport"/>
    <s v="N"/>
    <s v="S"/>
    <s v="NT"/>
    <n v="0.19"/>
  </r>
  <r>
    <x v="622"/>
    <s v="N"/>
    <s v="Transport"/>
    <s v="N"/>
    <s v="S"/>
    <s v="NT"/>
    <n v="4.6379999999999999"/>
  </r>
  <r>
    <x v="623"/>
    <s v="N"/>
    <s v="Transport"/>
    <s v="N"/>
    <s v="S"/>
    <s v="NT"/>
    <n v="1.4790000000000001"/>
  </r>
  <r>
    <x v="624"/>
    <s v="N"/>
    <s v="Transport"/>
    <s v="N"/>
    <s v="S"/>
    <s v="NT"/>
    <n v="4.532"/>
  </r>
  <r>
    <x v="625"/>
    <s v="N"/>
    <s v="Transport"/>
    <s v="N"/>
    <s v="S"/>
    <s v="NT"/>
    <n v="1.137"/>
  </r>
  <r>
    <x v="626"/>
    <s v="N"/>
    <s v="Transport"/>
    <s v="N"/>
    <s v="S"/>
    <s v="NT"/>
    <n v="0.08"/>
  </r>
  <r>
    <x v="627"/>
    <s v="N"/>
    <s v="Transport"/>
    <s v="N"/>
    <s v="S"/>
    <s v="NT"/>
    <n v="4.6379999999999999"/>
  </r>
  <r>
    <x v="628"/>
    <s v="N"/>
    <s v="Transport"/>
    <s v="N"/>
    <s v="S"/>
    <s v="NT"/>
    <n v="6.2729999999999997"/>
  </r>
  <r>
    <x v="629"/>
    <s v="N"/>
    <s v="Transport"/>
    <s v="N"/>
    <s v="S"/>
    <s v="NT"/>
    <n v="4.7869999999999999"/>
  </r>
  <r>
    <x v="630"/>
    <s v="N"/>
    <s v="Transport"/>
    <s v="N"/>
    <s v="S"/>
    <s v="NT"/>
    <n v="0.13500000000000001"/>
  </r>
  <r>
    <x v="631"/>
    <s v="N"/>
    <s v="Transport"/>
    <s v="N"/>
    <s v="S"/>
    <s v="NT"/>
    <n v="0.09"/>
  </r>
  <r>
    <x v="632"/>
    <s v="N"/>
    <s v="Transport"/>
    <s v="N"/>
    <s v="S"/>
    <s v="NT"/>
    <n v="0.05"/>
  </r>
  <r>
    <x v="633"/>
    <s v="N"/>
    <s v="Transport"/>
    <s v="N"/>
    <s v="S"/>
    <s v="NT"/>
    <n v="5.8879999999999999"/>
  </r>
  <r>
    <x v="634"/>
    <s v="N"/>
    <s v="Transport"/>
    <s v="N"/>
    <s v="S"/>
    <s v="NT"/>
    <n v="6.4119999999999999"/>
  </r>
  <r>
    <x v="635"/>
    <s v="N"/>
    <s v="Transport"/>
    <s v="N"/>
    <s v="S"/>
    <s v="NT"/>
    <n v="4.7869999999999999"/>
  </r>
  <r>
    <x v="636"/>
    <s v="N"/>
    <s v="Transport"/>
    <s v="N"/>
    <s v="S"/>
    <s v="NT"/>
    <n v="4.6379999999999999"/>
  </r>
  <r>
    <x v="637"/>
    <s v="N"/>
    <s v="Transport"/>
    <s v="N"/>
    <s v="S"/>
    <s v="NT"/>
    <n v="0.17"/>
  </r>
  <r>
    <x v="638"/>
    <s v="N"/>
    <s v="Transport"/>
    <s v="N"/>
    <s v="S"/>
    <s v="NT"/>
    <n v="0.02"/>
  </r>
  <r>
    <x v="639"/>
    <s v="N"/>
    <s v="Transport"/>
    <s v="N"/>
    <s v="S"/>
    <s v="NT"/>
    <n v="0.02"/>
  </r>
  <r>
    <x v="640"/>
    <s v="N"/>
    <s v="Transport"/>
    <s v="N"/>
    <s v="S"/>
    <s v="NT"/>
    <n v="5.9039999999999999"/>
  </r>
  <r>
    <x v="641"/>
    <s v="N"/>
    <s v="Transport"/>
    <s v="N"/>
    <s v="S"/>
    <s v="NT"/>
    <n v="6.2729999999999997"/>
  </r>
  <r>
    <x v="642"/>
    <s v="N"/>
    <s v="Transport"/>
    <s v="N"/>
    <s v="S"/>
    <s v="NT"/>
    <n v="1.6120000000000001"/>
  </r>
  <r>
    <x v="643"/>
    <s v="N"/>
    <s v="Transport"/>
    <s v="N"/>
    <s v="S"/>
    <s v="NT"/>
    <n v="0.06"/>
  </r>
  <r>
    <x v="644"/>
    <s v="N"/>
    <s v="Transport"/>
    <s v="N"/>
    <s v="S"/>
    <s v="NT"/>
    <n v="4.6779999999999999"/>
  </r>
  <r>
    <x v="645"/>
    <s v="N"/>
    <s v="Transport"/>
    <s v="N"/>
    <s v="S"/>
    <s v="NT"/>
    <n v="0.91800000000000004"/>
  </r>
  <r>
    <x v="646"/>
    <s v="N"/>
    <s v="Transport"/>
    <s v="N"/>
    <s v="S"/>
    <s v="NT"/>
    <n v="0.06"/>
  </r>
  <r>
    <x v="647"/>
    <s v="N"/>
    <s v="Transport"/>
    <s v="N"/>
    <s v="S"/>
    <s v="NT"/>
    <n v="5.2359999999999998"/>
  </r>
  <r>
    <x v="648"/>
    <s v="N"/>
    <s v="Transport"/>
    <s v="N"/>
    <s v="S"/>
    <s v="NT"/>
    <n v="1.714"/>
  </r>
  <r>
    <x v="649"/>
    <s v="N"/>
    <s v="Transport"/>
    <s v="N"/>
    <s v="S"/>
    <s v="NT"/>
    <n v="6.8819999999999997"/>
  </r>
  <r>
    <x v="650"/>
    <s v="N"/>
    <s v="Transport"/>
    <s v="N"/>
    <s v="S"/>
    <s v="NT"/>
    <n v="6.048"/>
  </r>
  <r>
    <x v="651"/>
    <s v="N"/>
    <s v="Transport"/>
    <s v="N"/>
    <s v="S"/>
    <s v="NT"/>
    <n v="5.9039999999999999"/>
  </r>
  <r>
    <x v="652"/>
    <s v="N"/>
    <s v="Transport"/>
    <s v="N"/>
    <s v="S"/>
    <s v="NT"/>
    <n v="0.08"/>
  </r>
  <r>
    <x v="653"/>
    <s v="N"/>
    <s v="Transport"/>
    <s v="N"/>
    <s v="S"/>
    <s v="NR"/>
    <n v="0.23"/>
  </r>
  <r>
    <x v="654"/>
    <s v="N"/>
    <s v="Transport"/>
    <s v="N"/>
    <s v="S"/>
    <s v="NR"/>
    <n v="4.532"/>
  </r>
  <r>
    <x v="655"/>
    <s v="N"/>
    <s v="Transport"/>
    <s v="N"/>
    <s v="S"/>
    <s v="NT"/>
    <n v="0.86399999999999999"/>
  </r>
  <r>
    <x v="656"/>
    <s v="N"/>
    <s v="Transport"/>
    <s v="N"/>
    <s v="S"/>
    <s v="NT"/>
    <n v="7.0000000000000007E-2"/>
  </r>
  <r>
    <x v="657"/>
    <s v="N"/>
    <s v="Transport"/>
    <s v="N"/>
    <s v="S"/>
    <s v="NT"/>
    <n v="4.532"/>
  </r>
  <r>
    <x v="658"/>
    <s v="N"/>
    <s v="Transport"/>
    <s v="N"/>
    <s v="S"/>
    <s v="NT"/>
    <n v="0.28000000000000003"/>
  </r>
  <r>
    <x v="659"/>
    <s v="N"/>
    <s v="Transport"/>
    <s v="N"/>
    <s v="S"/>
    <s v="NT"/>
    <n v="6.4119999999999999"/>
  </r>
  <r>
    <x v="660"/>
    <s v="N"/>
    <s v="Transport"/>
    <s v="N"/>
    <s v="S"/>
    <s v="NT"/>
    <n v="0.05"/>
  </r>
  <r>
    <x v="661"/>
    <s v="N"/>
    <s v="Transport"/>
    <s v="N"/>
    <s v="S"/>
    <s v="NT"/>
    <n v="0.02"/>
  </r>
  <r>
    <x v="662"/>
    <s v="N"/>
    <s v="Transport"/>
    <s v="N"/>
    <s v="S"/>
    <s v="NT"/>
    <n v="0.16"/>
  </r>
  <r>
    <x v="663"/>
    <s v="N"/>
    <s v="Transport"/>
    <s v="N"/>
    <s v="S"/>
    <s v="NT"/>
    <n v="0.14000000000000001"/>
  </r>
  <r>
    <x v="664"/>
    <s v="N"/>
    <s v="Transport"/>
    <s v="N"/>
    <s v="S"/>
    <s v="NT"/>
    <n v="6.0350000000000001"/>
  </r>
  <r>
    <x v="664"/>
    <s v="N"/>
    <s v="Zones Difficiles d'accès"/>
    <s v="N"/>
    <m/>
    <s v="NT"/>
    <n v="0"/>
  </r>
  <r>
    <x v="665"/>
    <s v="N"/>
    <s v="Transport"/>
    <s v="N"/>
    <s v="S"/>
    <s v="NT"/>
    <n v="6.2729999999999997"/>
  </r>
  <r>
    <x v="666"/>
    <s v="N"/>
    <s v="Transport"/>
    <s v="N"/>
    <s v="S"/>
    <s v="NT"/>
    <n v="0.05"/>
  </r>
  <r>
    <x v="667"/>
    <s v="N"/>
    <s v="Transport"/>
    <s v="N"/>
    <s v="S"/>
    <s v="NT"/>
    <n v="4.7869999999999999"/>
  </r>
  <r>
    <x v="668"/>
    <s v="N"/>
    <s v="Transport"/>
    <s v="N"/>
    <s v="S"/>
    <s v="NT"/>
    <n v="4.6779999999999999"/>
  </r>
  <r>
    <x v="669"/>
    <s v="N"/>
    <s v="Transport"/>
    <s v="N"/>
    <s v="S"/>
    <s v="NT"/>
    <n v="4.532"/>
  </r>
  <r>
    <x v="670"/>
    <s v="N"/>
    <s v="Transport"/>
    <s v="N"/>
    <s v="S"/>
    <s v="NT"/>
    <n v="0.13"/>
  </r>
  <r>
    <x v="670"/>
    <s v="N"/>
    <s v="Zones Difficiles d'accès"/>
    <s v="N"/>
    <m/>
    <s v="NT"/>
    <n v="0"/>
  </r>
  <r>
    <x v="671"/>
    <s v="N"/>
    <s v="Transport"/>
    <s v="N"/>
    <s v="S"/>
    <s v="NT"/>
    <n v="4.6379999999999999"/>
  </r>
  <r>
    <x v="672"/>
    <s v="N"/>
    <s v="Transport"/>
    <s v="N"/>
    <s v="S"/>
    <s v="NT"/>
    <n v="0.09"/>
  </r>
  <r>
    <x v="673"/>
    <s v="N"/>
    <s v="Transport"/>
    <s v="N"/>
    <s v="S"/>
    <s v="NT"/>
    <n v="4.6379999999999999"/>
  </r>
  <r>
    <x v="674"/>
    <s v="N"/>
    <s v="Transport"/>
    <s v="N"/>
    <s v="S"/>
    <s v="NT"/>
    <n v="0.14000000000000001"/>
  </r>
  <r>
    <x v="675"/>
    <s v="N"/>
    <s v="Transport"/>
    <s v="N"/>
    <s v="S"/>
    <s v="NT"/>
    <n v="0.06"/>
  </r>
  <r>
    <x v="676"/>
    <s v="N"/>
    <s v="Transport"/>
    <s v="N"/>
    <s v="S"/>
    <s v="NT"/>
    <n v="4.8959999999999999"/>
  </r>
  <r>
    <x v="677"/>
    <s v="N"/>
    <s v="Transport"/>
    <s v="N"/>
    <s v="S"/>
    <s v="NT"/>
    <n v="4.7869999999999999"/>
  </r>
  <r>
    <x v="678"/>
    <s v="N"/>
    <s v="Transport"/>
    <s v="N"/>
    <s v="S"/>
    <s v="NT"/>
    <n v="0.12"/>
  </r>
  <r>
    <x v="679"/>
    <s v="N"/>
    <s v="Transport"/>
    <s v="N"/>
    <s v="S"/>
    <s v="NT"/>
    <n v="4.7869999999999999"/>
  </r>
  <r>
    <x v="680"/>
    <s v="N"/>
    <s v="Transport"/>
    <s v="N"/>
    <s v="S"/>
    <s v="NT"/>
    <n v="0.14000000000000001"/>
  </r>
  <r>
    <x v="681"/>
    <s v="N"/>
    <s v="Transport"/>
    <s v="N"/>
    <s v="S"/>
    <s v="NT"/>
    <n v="4.7430000000000003"/>
  </r>
  <r>
    <x v="682"/>
    <s v="N"/>
    <s v="Transport"/>
    <s v="N"/>
    <s v="S"/>
    <s v="NT"/>
    <n v="4.7869999999999999"/>
  </r>
  <r>
    <x v="683"/>
    <s v="N"/>
    <s v="Transport"/>
    <s v="N"/>
    <s v="S"/>
    <s v="NT"/>
    <n v="0.13"/>
  </r>
  <r>
    <x v="684"/>
    <s v="N"/>
    <s v="Transport"/>
    <s v="N"/>
    <s v="S"/>
    <s v="NT"/>
    <n v="0.18"/>
  </r>
  <r>
    <x v="685"/>
    <s v="N"/>
    <s v="Transport"/>
    <s v="N"/>
    <s v="S"/>
    <s v="NT"/>
    <n v="0.19"/>
  </r>
  <r>
    <x v="686"/>
    <s v="N"/>
    <s v="Transport"/>
    <s v="N"/>
    <s v="S"/>
    <s v="NT"/>
    <n v="0.08"/>
  </r>
  <r>
    <x v="687"/>
    <s v="N"/>
    <s v="Transport"/>
    <s v="N"/>
    <s v="S"/>
    <s v="NT"/>
    <n v="0.09"/>
  </r>
  <r>
    <x v="688"/>
    <s v="N"/>
    <s v="Transport"/>
    <s v="N"/>
    <s v="S"/>
    <s v="NT"/>
    <n v="0.17"/>
  </r>
  <r>
    <x v="689"/>
    <s v="N"/>
    <s v="Transport"/>
    <s v="N"/>
    <s v="S"/>
    <s v="NT"/>
    <n v="0.12"/>
  </r>
  <r>
    <x v="690"/>
    <s v="N"/>
    <s v="Transport"/>
    <s v="N"/>
    <s v="S"/>
    <s v="NT"/>
    <n v="4.532"/>
  </r>
  <r>
    <x v="691"/>
    <s v="N"/>
    <s v="Transport"/>
    <s v="N"/>
    <s v="S"/>
    <s v="NT"/>
    <n v="0.14000000000000001"/>
  </r>
  <r>
    <x v="692"/>
    <s v="N"/>
    <s v="Transport"/>
    <s v="N"/>
    <s v="S"/>
    <s v="NT"/>
    <n v="4.6379999999999999"/>
  </r>
  <r>
    <x v="693"/>
    <s v="N"/>
    <s v="Transport"/>
    <s v="N"/>
    <s v="S"/>
    <s v="NT"/>
    <n v="0.25"/>
  </r>
  <r>
    <x v="694"/>
    <s v="N"/>
    <s v="Transport"/>
    <s v="N"/>
    <s v="S"/>
    <s v="NT"/>
    <n v="0.48"/>
  </r>
  <r>
    <x v="695"/>
    <s v="N"/>
    <s v="Transport"/>
    <s v="N"/>
    <s v="S"/>
    <s v="NT"/>
    <n v="0.24"/>
  </r>
  <r>
    <x v="696"/>
    <s v="N"/>
    <s v="Transport"/>
    <s v="N"/>
    <s v="S"/>
    <s v="NT"/>
    <n v="0.1"/>
  </r>
  <r>
    <x v="697"/>
    <s v="N"/>
    <s v="Transport"/>
    <s v="N"/>
    <s v="S"/>
    <s v="NT"/>
    <n v="0.48"/>
  </r>
  <r>
    <x v="698"/>
    <s v="N"/>
    <s v="Transport"/>
    <s v="N"/>
    <s v="S"/>
    <s v="NT"/>
    <n v="5.76"/>
  </r>
  <r>
    <x v="699"/>
    <s v="N"/>
    <s v="Transport"/>
    <s v="N"/>
    <s v="S"/>
    <s v="NT"/>
    <n v="0.1"/>
  </r>
  <r>
    <x v="700"/>
    <s v="N"/>
    <s v="Transport"/>
    <s v="N"/>
    <s v="S"/>
    <s v="NT"/>
    <n v="0.05"/>
  </r>
  <r>
    <x v="701"/>
    <s v="N"/>
    <s v="Transport"/>
    <s v="N"/>
    <s v="S"/>
    <s v="NT"/>
    <n v="1.2290000000000001"/>
  </r>
  <r>
    <x v="701"/>
    <s v="N"/>
    <s v="Supplement Manutention"/>
    <s v="N"/>
    <m/>
    <s v="NT"/>
    <n v="0"/>
  </r>
  <r>
    <x v="702"/>
    <s v="N"/>
    <s v="Transport"/>
    <s v="N"/>
    <s v="S"/>
    <s v="NT"/>
    <n v="0.26"/>
  </r>
  <r>
    <x v="703"/>
    <s v="N"/>
    <s v="Transport"/>
    <s v="N"/>
    <s v="S"/>
    <s v="NT"/>
    <n v="4.532"/>
  </r>
  <r>
    <x v="704"/>
    <s v="N"/>
    <s v="Transport"/>
    <s v="N"/>
    <s v="S"/>
    <s v="NT"/>
    <n v="9.6"/>
  </r>
  <r>
    <x v="704"/>
    <s v="N"/>
    <s v="Supplement Etiquette Non Conforme"/>
    <s v="N"/>
    <m/>
    <s v="NT"/>
    <n v="0"/>
  </r>
  <r>
    <x v="705"/>
    <s v="N"/>
    <s v="Transport"/>
    <s v="N"/>
    <s v="S"/>
    <s v="NT"/>
    <n v="0.47"/>
  </r>
  <r>
    <x v="706"/>
    <s v="N"/>
    <s v="Transport"/>
    <s v="N"/>
    <s v="S"/>
    <s v="NT"/>
    <n v="0.27"/>
  </r>
  <r>
    <x v="707"/>
    <s v="N"/>
    <s v="Transport"/>
    <s v="N"/>
    <s v="S"/>
    <s v="NR"/>
    <n v="5.9039999999999999"/>
  </r>
  <r>
    <x v="708"/>
    <s v="N"/>
    <s v="Transport"/>
    <s v="N"/>
    <s v="S"/>
    <s v="NT"/>
    <n v="0.41"/>
  </r>
  <r>
    <x v="709"/>
    <s v="N"/>
    <s v="Transport"/>
    <s v="N"/>
    <s v="S"/>
    <s v="NT"/>
    <n v="4.532"/>
  </r>
  <r>
    <x v="709"/>
    <s v="N"/>
    <s v="Zones Difficiles d'accès"/>
    <s v="N"/>
    <m/>
    <s v="NT"/>
    <n v="0"/>
  </r>
  <r>
    <x v="710"/>
    <s v="N"/>
    <s v="Transport"/>
    <s v="N"/>
    <s v="S"/>
    <s v="NT"/>
    <n v="4.6779999999999999"/>
  </r>
  <r>
    <x v="711"/>
    <s v="N"/>
    <s v="Transport"/>
    <s v="N"/>
    <s v="S"/>
    <s v="NT"/>
    <n v="4.6779999999999999"/>
  </r>
  <r>
    <x v="712"/>
    <s v="N"/>
    <s v="Transport"/>
    <s v="N"/>
    <s v="S"/>
    <s v="NT"/>
    <n v="0.09"/>
  </r>
  <r>
    <x v="713"/>
    <s v="N"/>
    <s v="Transport"/>
    <s v="N"/>
    <s v="S"/>
    <s v="NT"/>
    <n v="4.532"/>
  </r>
  <r>
    <x v="714"/>
    <s v="N"/>
    <s v="Transport"/>
    <s v="N"/>
    <s v="S"/>
    <s v="NT"/>
    <n v="0.38"/>
  </r>
  <r>
    <x v="715"/>
    <s v="N"/>
    <s v="Transport"/>
    <s v="N"/>
    <s v="S"/>
    <s v="NT"/>
    <n v="0.17"/>
  </r>
  <r>
    <x v="716"/>
    <s v="N"/>
    <s v="Transport"/>
    <s v="N"/>
    <s v="S"/>
    <s v="NT"/>
    <n v="0.08"/>
  </r>
  <r>
    <x v="717"/>
    <s v="N"/>
    <s v="Transport"/>
    <s v="N"/>
    <s v="S"/>
    <s v="NT"/>
    <n v="0.14000000000000001"/>
  </r>
  <r>
    <x v="718"/>
    <s v="N"/>
    <s v="Transport"/>
    <s v="N"/>
    <s v="S"/>
    <s v="NT"/>
    <n v="0.14000000000000001"/>
  </r>
  <r>
    <x v="719"/>
    <s v="N"/>
    <s v="Transport"/>
    <s v="N"/>
    <s v="S"/>
    <s v="NT"/>
    <n v="4.6779999999999999"/>
  </r>
  <r>
    <x v="720"/>
    <s v="N"/>
    <s v="Transport"/>
    <s v="N"/>
    <s v="S"/>
    <s v="NR"/>
    <n v="0.09"/>
  </r>
  <r>
    <x v="721"/>
    <s v="N"/>
    <s v="Transport"/>
    <s v="N"/>
    <s v="S"/>
    <s v="NT"/>
    <n v="0.05"/>
  </r>
  <r>
    <x v="721"/>
    <s v="N"/>
    <s v="Zones Difficiles d'accès"/>
    <s v="N"/>
    <m/>
    <s v="NT"/>
    <n v="0"/>
  </r>
  <r>
    <x v="722"/>
    <s v="N"/>
    <s v="Transport"/>
    <s v="N"/>
    <s v="S"/>
    <s v="NT"/>
    <n v="4.532"/>
  </r>
  <r>
    <x v="723"/>
    <s v="N"/>
    <s v="Transport"/>
    <s v="N"/>
    <s v="S"/>
    <s v="NT"/>
    <n v="4.7990000000000004"/>
  </r>
  <r>
    <x v="724"/>
    <s v="N"/>
    <s v="Transport"/>
    <s v="N"/>
    <s v="S"/>
    <s v="NT"/>
    <n v="4.532"/>
  </r>
  <r>
    <x v="725"/>
    <s v="N"/>
    <s v="Transport"/>
    <s v="N"/>
    <s v="S"/>
    <s v="NT"/>
    <n v="6.4119999999999999"/>
  </r>
  <r>
    <x v="726"/>
    <s v="N"/>
    <s v="Transport"/>
    <s v="N"/>
    <s v="S"/>
    <s v="NT"/>
    <n v="0.28999999999999998"/>
  </r>
  <r>
    <x v="727"/>
    <s v="N"/>
    <s v="Transport"/>
    <s v="N"/>
    <s v="S"/>
    <s v="NT"/>
    <n v="4.6379999999999999"/>
  </r>
  <r>
    <x v="728"/>
    <s v="N"/>
    <s v="Transport"/>
    <s v="N"/>
    <s v="S"/>
    <s v="NT"/>
    <n v="4.6379999999999999"/>
  </r>
  <r>
    <x v="728"/>
    <s v="N"/>
    <s v="Zones Difficiles d'accès"/>
    <s v="N"/>
    <m/>
    <s v="NT"/>
    <n v="0"/>
  </r>
  <r>
    <x v="729"/>
    <s v="N"/>
    <s v="Transport"/>
    <s v="N"/>
    <s v="S"/>
    <s v="NT"/>
    <n v="0.21"/>
  </r>
  <r>
    <x v="730"/>
    <s v="N"/>
    <s v="Transport"/>
    <s v="N"/>
    <s v="S"/>
    <s v="NT"/>
    <n v="4.6379999999999999"/>
  </r>
  <r>
    <x v="731"/>
    <s v="N"/>
    <s v="Transport"/>
    <s v="N"/>
    <s v="S"/>
    <s v="NT"/>
    <n v="0.01"/>
  </r>
  <r>
    <x v="732"/>
    <s v="N"/>
    <s v="Transport"/>
    <s v="N"/>
    <s v="S"/>
    <s v="NT"/>
    <n v="0.01"/>
  </r>
  <r>
    <x v="733"/>
    <s v="N"/>
    <s v="Transport"/>
    <s v="N"/>
    <s v="S"/>
    <s v="NT"/>
    <n v="0.13"/>
  </r>
  <r>
    <x v="734"/>
    <s v="N"/>
    <s v="Transport"/>
    <s v="N"/>
    <s v="S"/>
    <s v="NT"/>
    <n v="4.8959999999999999"/>
  </r>
  <r>
    <x v="735"/>
    <s v="N"/>
    <s v="Transport"/>
    <s v="N"/>
    <s v="S"/>
    <s v="NT"/>
    <n v="0.1"/>
  </r>
  <r>
    <x v="736"/>
    <s v="N"/>
    <s v="Transport"/>
    <s v="N"/>
    <s v="S"/>
    <s v="NT"/>
    <n v="0.1"/>
  </r>
  <r>
    <x v="737"/>
    <s v="N"/>
    <s v="Transport"/>
    <s v="N"/>
    <s v="S"/>
    <s v="NT"/>
    <n v="1.8819999999999999"/>
  </r>
  <r>
    <x v="738"/>
    <s v="N"/>
    <s v="Transport"/>
    <s v="N"/>
    <s v="S"/>
    <s v="NT"/>
    <n v="0.02"/>
  </r>
  <r>
    <x v="739"/>
    <s v="N"/>
    <s v="Transport"/>
    <s v="N"/>
    <s v="S"/>
    <s v="NT"/>
    <n v="7.0000000000000007E-2"/>
  </r>
  <r>
    <x v="740"/>
    <s v="N"/>
    <s v="Transport"/>
    <s v="N"/>
    <s v="S"/>
    <s v="NT"/>
    <n v="2.6640000000000001"/>
  </r>
  <r>
    <x v="741"/>
    <s v="N"/>
    <s v="Transport"/>
    <s v="N"/>
    <s v="S"/>
    <s v="NT"/>
    <n v="0.27"/>
  </r>
  <r>
    <x v="742"/>
    <s v="N"/>
    <s v="Transport"/>
    <s v="N"/>
    <s v="S"/>
    <s v="NT"/>
    <n v="0.16"/>
  </r>
  <r>
    <x v="743"/>
    <s v="N"/>
    <s v="Transport"/>
    <s v="N"/>
    <s v="S"/>
    <s v="NT"/>
    <n v="4.8129999999999997"/>
  </r>
  <r>
    <x v="744"/>
    <s v="N"/>
    <s v="Transport"/>
    <s v="N"/>
    <s v="S"/>
    <s v="NR"/>
    <n v="0.2"/>
  </r>
  <r>
    <x v="745"/>
    <s v="N"/>
    <s v="Transport"/>
    <s v="N"/>
    <s v="S"/>
    <s v="NT"/>
    <n v="4.6379999999999999"/>
  </r>
  <r>
    <x v="746"/>
    <s v="N"/>
    <s v="Transport"/>
    <s v="N"/>
    <s v="S"/>
    <s v="NT"/>
    <n v="0.53800000000000003"/>
  </r>
  <r>
    <x v="747"/>
    <s v="N"/>
    <s v="Transport"/>
    <s v="N"/>
    <s v="S"/>
    <s v="NT"/>
    <n v="4.532"/>
  </r>
  <r>
    <x v="748"/>
    <s v="N"/>
    <s v="Transport"/>
    <s v="N"/>
    <s v="S"/>
    <s v="NT"/>
    <n v="0.65300000000000002"/>
  </r>
  <r>
    <x v="748"/>
    <s v="N"/>
    <s v="Supplement Etiquette Non Conforme"/>
    <s v="N"/>
    <m/>
    <s v="NT"/>
    <n v="0"/>
  </r>
  <r>
    <x v="749"/>
    <s v="N"/>
    <s v="Transport"/>
    <s v="N"/>
    <s v="S"/>
    <s v="NT"/>
    <n v="8.0259999999999998"/>
  </r>
  <r>
    <x v="750"/>
    <s v="N"/>
    <s v="Transport"/>
    <s v="N"/>
    <s v="S"/>
    <s v="NR"/>
    <n v="0.45"/>
  </r>
  <r>
    <x v="751"/>
    <s v="N"/>
    <s v="Transport"/>
    <s v="N"/>
    <s v="S"/>
    <s v="NT"/>
    <n v="4.532"/>
  </r>
  <r>
    <x v="752"/>
    <s v="N"/>
    <s v="Transport"/>
    <s v="N"/>
    <s v="S"/>
    <s v="NT"/>
    <n v="4.7869999999999999"/>
  </r>
  <r>
    <x v="753"/>
    <s v="N"/>
    <s v="Transport"/>
    <s v="N"/>
    <s v="S"/>
    <s v="NT"/>
    <n v="6.2729999999999997"/>
  </r>
  <r>
    <x v="754"/>
    <s v="N"/>
    <s v="Transport"/>
    <s v="N"/>
    <s v="S"/>
    <s v="NT"/>
    <n v="5.9039999999999999"/>
  </r>
  <r>
    <x v="755"/>
    <s v="N"/>
    <s v="Transport"/>
    <s v="N"/>
    <s v="S"/>
    <s v="NT"/>
    <n v="7.0000000000000007E-2"/>
  </r>
  <r>
    <x v="756"/>
    <s v="N"/>
    <s v="Transport"/>
    <s v="N"/>
    <s v="S"/>
    <s v="NT"/>
    <n v="6.1660000000000004"/>
  </r>
  <r>
    <x v="757"/>
    <s v="N"/>
    <s v="Transport"/>
    <s v="N"/>
    <s v="S"/>
    <s v="NT"/>
    <n v="4.6379999999999999"/>
  </r>
  <r>
    <x v="758"/>
    <s v="N"/>
    <s v="Transport"/>
    <s v="N"/>
    <s v="S"/>
    <s v="NT"/>
    <n v="4.57"/>
  </r>
  <r>
    <x v="759"/>
    <s v="N"/>
    <s v="Transport"/>
    <s v="N"/>
    <s v="S"/>
    <s v="NT"/>
    <n v="4.532"/>
  </r>
  <r>
    <x v="760"/>
    <s v="N"/>
    <s v="Transport"/>
    <s v="N"/>
    <s v="S"/>
    <s v="NT"/>
    <n v="0.1"/>
  </r>
  <r>
    <x v="761"/>
    <s v="N"/>
    <s v="Transport"/>
    <s v="N"/>
    <s v="S"/>
    <s v="NT"/>
    <n v="4.532"/>
  </r>
  <r>
    <x v="762"/>
    <s v="N"/>
    <s v="Transport"/>
    <s v="N"/>
    <s v="S"/>
    <s v="NT"/>
    <n v="4.532"/>
  </r>
  <r>
    <x v="763"/>
    <s v="N"/>
    <s v="Transport"/>
    <s v="N"/>
    <s v="S"/>
    <s v="NT"/>
    <n v="6.2729999999999997"/>
  </r>
  <r>
    <x v="764"/>
    <s v="N"/>
    <s v="Transport"/>
    <s v="N"/>
    <s v="S"/>
    <s v="NT"/>
    <n v="4.6779999999999999"/>
  </r>
  <r>
    <x v="765"/>
    <s v="N"/>
    <s v="Transport"/>
    <s v="N"/>
    <s v="S"/>
    <s v="NT"/>
    <n v="4.7430000000000003"/>
  </r>
  <r>
    <x v="766"/>
    <s v="N"/>
    <s v="Transport"/>
    <s v="N"/>
    <s v="S"/>
    <s v="NT"/>
    <n v="5.9039999999999999"/>
  </r>
  <r>
    <x v="767"/>
    <s v="N"/>
    <s v="Transport"/>
    <s v="N"/>
    <s v="S"/>
    <s v="NT"/>
    <n v="0.24"/>
  </r>
  <r>
    <x v="768"/>
    <s v="N"/>
    <s v="Transport"/>
    <s v="N"/>
    <s v="S"/>
    <s v="NT"/>
    <n v="0.08"/>
  </r>
  <r>
    <x v="769"/>
    <s v="N"/>
    <s v="Transport"/>
    <s v="N"/>
    <s v="S"/>
    <s v="NT"/>
    <n v="0.27"/>
  </r>
  <r>
    <x v="770"/>
    <s v="N"/>
    <s v="Transport"/>
    <s v="N"/>
    <s v="S"/>
    <s v="NT"/>
    <n v="0.02"/>
  </r>
  <r>
    <x v="771"/>
    <s v="N"/>
    <s v="Transport"/>
    <s v="N"/>
    <s v="S"/>
    <s v="NT"/>
    <n v="7.0000000000000007E-2"/>
  </r>
  <r>
    <x v="772"/>
    <s v="N"/>
    <s v="Transport"/>
    <s v="N"/>
    <s v="S"/>
    <s v="NT"/>
    <n v="0.26"/>
  </r>
  <r>
    <x v="773"/>
    <s v="N"/>
    <s v="Transport"/>
    <s v="N"/>
    <s v="S"/>
    <s v="NT"/>
    <n v="0.12"/>
  </r>
  <r>
    <x v="774"/>
    <s v="N"/>
    <s v="Transport"/>
    <s v="N"/>
    <s v="S"/>
    <s v="NT"/>
    <n v="0.17"/>
  </r>
  <r>
    <x v="775"/>
    <s v="N"/>
    <s v="Transport"/>
    <s v="N"/>
    <s v="S"/>
    <s v="NT"/>
    <n v="0.17"/>
  </r>
  <r>
    <x v="776"/>
    <s v="N"/>
    <s v="Transport"/>
    <s v="N"/>
    <s v="S"/>
    <s v="NT"/>
    <n v="2.335"/>
  </r>
  <r>
    <x v="776"/>
    <s v="N"/>
    <s v="Zones Difficiles d'accès"/>
    <s v="N"/>
    <m/>
    <s v="NT"/>
    <n v="0"/>
  </r>
  <r>
    <x v="777"/>
    <s v="N"/>
    <s v="Transport"/>
    <s v="N"/>
    <s v="S"/>
    <s v="NT"/>
    <n v="4.6779999999999999"/>
  </r>
  <r>
    <x v="778"/>
    <s v="N"/>
    <s v="Transport"/>
    <s v="N"/>
    <s v="S"/>
    <s v="NT"/>
    <n v="4.532"/>
  </r>
  <r>
    <x v="779"/>
    <s v="N"/>
    <s v="Transport"/>
    <s v="N"/>
    <s v="S"/>
    <s v="NT"/>
    <n v="0.65"/>
  </r>
  <r>
    <x v="780"/>
    <s v="N"/>
    <s v="Transport"/>
    <s v="N"/>
    <s v="S"/>
    <s v="NT"/>
    <n v="1.5"/>
  </r>
  <r>
    <x v="781"/>
    <s v="N"/>
    <s v="Transport"/>
    <s v="N"/>
    <s v="S"/>
    <s v="NT"/>
    <n v="0.2"/>
  </r>
  <r>
    <x v="782"/>
    <s v="N"/>
    <s v="Transport"/>
    <s v="N"/>
    <s v="S"/>
    <s v="NT"/>
    <n v="0.8"/>
  </r>
  <r>
    <x v="783"/>
    <s v="N"/>
    <s v="Transport"/>
    <s v="N"/>
    <s v="S"/>
    <s v="NT"/>
    <n v="0.22"/>
  </r>
  <r>
    <x v="784"/>
    <s v="N"/>
    <s v="Transport"/>
    <s v="N"/>
    <s v="S"/>
    <s v="NT"/>
    <n v="0.8"/>
  </r>
  <r>
    <x v="785"/>
    <s v="N"/>
    <s v="Transport"/>
    <s v="N"/>
    <s v="S"/>
    <s v="NT"/>
    <n v="0.18"/>
  </r>
  <r>
    <x v="786"/>
    <s v="N"/>
    <s v="Transport"/>
    <s v="N"/>
    <s v="S"/>
    <s v="NT"/>
    <n v="0.44"/>
  </r>
  <r>
    <x v="787"/>
    <s v="N"/>
    <s v="Transport"/>
    <s v="N"/>
    <s v="S"/>
    <s v="NT"/>
    <n v="0.85"/>
  </r>
  <r>
    <x v="788"/>
    <s v="N"/>
    <s v="Transport"/>
    <s v="N"/>
    <s v="S"/>
    <s v="NT"/>
    <n v="0.26"/>
  </r>
  <r>
    <x v="789"/>
    <s v="N"/>
    <s v="Transport"/>
    <s v="N"/>
    <s v="S"/>
    <s v="NT"/>
    <n v="1.58"/>
  </r>
  <r>
    <x v="790"/>
    <s v="N"/>
    <s v="Transport"/>
    <s v="N"/>
    <s v="S"/>
    <s v="NT"/>
    <n v="1.55"/>
  </r>
  <r>
    <x v="791"/>
    <s v="N"/>
    <s v="Transport"/>
    <s v="N"/>
    <s v="S"/>
    <s v="NT"/>
    <n v="0.22"/>
  </r>
  <r>
    <x v="792"/>
    <s v="N"/>
    <s v="Transport"/>
    <s v="N"/>
    <s v="S"/>
    <s v="NT"/>
    <n v="0.35"/>
  </r>
  <r>
    <x v="793"/>
    <s v="N"/>
    <s v="Transport"/>
    <s v="N"/>
    <s v="S"/>
    <s v="NT"/>
    <n v="0.25"/>
  </r>
  <r>
    <x v="794"/>
    <s v="N"/>
    <s v="Transport"/>
    <s v="N"/>
    <s v="S"/>
    <s v="NT"/>
    <n v="0.7"/>
  </r>
  <r>
    <x v="794"/>
    <s v="N"/>
    <s v="Supplement Etiquette Non Conforme"/>
    <s v="N"/>
    <m/>
    <s v="NT"/>
    <n v="0"/>
  </r>
  <r>
    <x v="795"/>
    <s v="N"/>
    <s v="Transport"/>
    <s v="N"/>
    <s v="S"/>
    <s v="NT"/>
    <n v="0.51"/>
  </r>
  <r>
    <x v="796"/>
    <s v="N"/>
    <s v="Transport"/>
    <s v="N"/>
    <s v="S"/>
    <s v="NT"/>
    <n v="0.22"/>
  </r>
  <r>
    <x v="797"/>
    <s v="N"/>
    <s v="Transport"/>
    <s v="N"/>
    <s v="S"/>
    <s v="NT"/>
    <n v="0.22"/>
  </r>
  <r>
    <x v="798"/>
    <s v="N"/>
    <s v="Transport"/>
    <s v="N"/>
    <s v="S"/>
    <s v="NT"/>
    <n v="0.4"/>
  </r>
  <r>
    <x v="799"/>
    <s v="N"/>
    <s v="Transport"/>
    <s v="N"/>
    <s v="S"/>
    <s v="NT"/>
    <n v="0.4"/>
  </r>
  <r>
    <x v="800"/>
    <s v="N"/>
    <s v="Transport"/>
    <s v="N"/>
    <s v="S"/>
    <s v="NT"/>
    <n v="0.15"/>
  </r>
  <r>
    <x v="801"/>
    <s v="N"/>
    <s v="Transport"/>
    <s v="N"/>
    <s v="S"/>
    <s v="NT"/>
    <n v="0.71"/>
  </r>
  <r>
    <x v="802"/>
    <s v="N"/>
    <s v="Transport"/>
    <s v="N"/>
    <s v="S"/>
    <s v="NT"/>
    <n v="0.27"/>
  </r>
  <r>
    <x v="803"/>
    <s v="N"/>
    <s v="Transport"/>
    <s v="N"/>
    <s v="S"/>
    <s v="NT"/>
    <n v="0.17"/>
  </r>
  <r>
    <x v="804"/>
    <s v="N"/>
    <s v="Transport"/>
    <s v="N"/>
    <s v="S"/>
    <s v="NT"/>
    <n v="0.2"/>
  </r>
  <r>
    <x v="805"/>
    <s v="N"/>
    <s v="Transport"/>
    <s v="N"/>
    <s v="S"/>
    <s v="NT"/>
    <n v="0.25"/>
  </r>
  <r>
    <x v="806"/>
    <s v="N"/>
    <s v="Transport"/>
    <s v="N"/>
    <s v="S"/>
    <s v="NT"/>
    <n v="0.75"/>
  </r>
  <r>
    <x v="807"/>
    <s v="N"/>
    <s v="Transport"/>
    <s v="N"/>
    <s v="S"/>
    <s v="NT"/>
    <n v="0.22"/>
  </r>
  <r>
    <x v="808"/>
    <s v="N"/>
    <s v="Transport"/>
    <s v="N"/>
    <s v="S"/>
    <s v="NT"/>
    <n v="0.05"/>
  </r>
  <r>
    <x v="809"/>
    <s v="N"/>
    <s v="Transport"/>
    <s v="N"/>
    <s v="S"/>
    <s v="NT"/>
    <n v="0.22"/>
  </r>
  <r>
    <x v="810"/>
    <s v="N"/>
    <s v="Transport"/>
    <s v="N"/>
    <s v="S"/>
    <s v="NT"/>
    <n v="0.11"/>
  </r>
  <r>
    <x v="811"/>
    <s v="N"/>
    <s v="Transport"/>
    <s v="N"/>
    <s v="S"/>
    <s v="NT"/>
    <n v="1.4"/>
  </r>
  <r>
    <x v="812"/>
    <s v="N"/>
    <s v="Transport"/>
    <s v="N"/>
    <s v="S"/>
    <s v="NT"/>
    <n v="0.1"/>
  </r>
  <r>
    <x v="813"/>
    <s v="N"/>
    <s v="Transport"/>
    <s v="N"/>
    <s v="S"/>
    <s v="NT"/>
    <n v="0.44"/>
  </r>
  <r>
    <x v="814"/>
    <s v="N"/>
    <s v="Transport"/>
    <s v="N"/>
    <s v="S"/>
    <s v="NT"/>
    <n v="1.1000000000000001"/>
  </r>
  <r>
    <x v="815"/>
    <s v="N"/>
    <s v="Transport"/>
    <s v="N"/>
    <s v="S"/>
    <s v="NT"/>
    <n v="2.15"/>
  </r>
  <r>
    <x v="816"/>
    <s v="N"/>
    <s v="Transport"/>
    <s v="N"/>
    <s v="S"/>
    <s v="NT"/>
    <n v="0.7"/>
  </r>
  <r>
    <x v="817"/>
    <s v="N"/>
    <s v="Transport"/>
    <s v="N"/>
    <s v="S"/>
    <s v="NT"/>
    <n v="0.17"/>
  </r>
  <r>
    <x v="818"/>
    <s v="N"/>
    <s v="Transport"/>
    <s v="N"/>
    <s v="S"/>
    <s v="NT"/>
    <n v="0.7"/>
  </r>
  <r>
    <x v="819"/>
    <s v="N"/>
    <s v="Transport"/>
    <s v="N"/>
    <s v="S"/>
    <s v="NT"/>
    <n v="0.64"/>
  </r>
  <r>
    <x v="820"/>
    <s v="N"/>
    <s v="Transport"/>
    <s v="N"/>
    <s v="S"/>
    <s v="NT"/>
    <n v="1.2"/>
  </r>
  <r>
    <x v="821"/>
    <s v="N"/>
    <s v="Transport"/>
    <s v="N"/>
    <s v="S"/>
    <s v="NT"/>
    <n v="0.28000000000000003"/>
  </r>
  <r>
    <x v="822"/>
    <s v="N"/>
    <s v="Transport"/>
    <s v="N"/>
    <s v="S"/>
    <s v="NT"/>
    <n v="0.7"/>
  </r>
  <r>
    <x v="823"/>
    <s v="N"/>
    <s v="Transport"/>
    <s v="N"/>
    <s v="S"/>
    <s v="NT"/>
    <n v="0.18"/>
  </r>
  <r>
    <x v="824"/>
    <s v="N"/>
    <s v="Transport"/>
    <s v="N"/>
    <s v="S"/>
    <s v="NT"/>
    <n v="0.47"/>
  </r>
  <r>
    <x v="825"/>
    <s v="N"/>
    <s v="Transport"/>
    <s v="N"/>
    <s v="S"/>
    <s v="NT"/>
    <n v="0.44"/>
  </r>
  <r>
    <x v="826"/>
    <s v="N"/>
    <s v="Transport"/>
    <s v="N"/>
    <s v="S"/>
    <s v="NT"/>
    <n v="0.8"/>
  </r>
  <r>
    <x v="827"/>
    <s v="N"/>
    <s v="Transport"/>
    <s v="N"/>
    <s v="S"/>
    <s v="NT"/>
    <n v="0.37"/>
  </r>
  <r>
    <x v="828"/>
    <s v="N"/>
    <s v="Transport"/>
    <s v="N"/>
    <s v="S"/>
    <s v="NT"/>
    <n v="0.34"/>
  </r>
  <r>
    <x v="829"/>
    <s v="N"/>
    <s v="Transport"/>
    <s v="N"/>
    <s v="S"/>
    <s v="NT"/>
    <n v="0.6"/>
  </r>
  <r>
    <x v="830"/>
    <s v="N"/>
    <s v="Transport"/>
    <s v="N"/>
    <s v="S"/>
    <s v="NT"/>
    <n v="0.25"/>
  </r>
  <r>
    <x v="831"/>
    <s v="N"/>
    <s v="Transport"/>
    <s v="N"/>
    <s v="S"/>
    <s v="NT"/>
    <n v="0.56000000000000005"/>
  </r>
  <r>
    <x v="832"/>
    <s v="N"/>
    <s v="Transport"/>
    <s v="N"/>
    <s v="S"/>
    <s v="NT"/>
    <n v="0.3"/>
  </r>
  <r>
    <x v="833"/>
    <s v="N"/>
    <s v="Transport"/>
    <s v="N"/>
    <s v="S"/>
    <s v="NT"/>
    <n v="0.15"/>
  </r>
  <r>
    <x v="834"/>
    <s v="N"/>
    <s v="Transport"/>
    <s v="N"/>
    <s v="S"/>
    <s v="NT"/>
    <n v="0.27"/>
  </r>
  <r>
    <x v="835"/>
    <s v="N"/>
    <s v="Transport"/>
    <s v="N"/>
    <s v="S"/>
    <s v="NT"/>
    <n v="0.2"/>
  </r>
  <r>
    <x v="836"/>
    <s v="N"/>
    <s v="Transport"/>
    <s v="N"/>
    <s v="S"/>
    <s v="NT"/>
    <n v="0.42"/>
  </r>
  <r>
    <x v="837"/>
    <s v="N"/>
    <s v="Transport"/>
    <s v="N"/>
    <s v="S"/>
    <s v="NT"/>
    <n v="0.22"/>
  </r>
  <r>
    <x v="838"/>
    <s v="N"/>
    <s v="Transport"/>
    <s v="N"/>
    <s v="S"/>
    <s v="NT"/>
    <n v="0.35"/>
  </r>
  <r>
    <x v="839"/>
    <s v="N"/>
    <s v="Transport"/>
    <s v="N"/>
    <s v="S"/>
    <s v="NT"/>
    <n v="0.6"/>
  </r>
  <r>
    <x v="840"/>
    <s v="N"/>
    <s v="Transport"/>
    <s v="N"/>
    <s v="S"/>
    <s v="NT"/>
    <n v="0.4"/>
  </r>
  <r>
    <x v="841"/>
    <s v="N"/>
    <s v="Transport"/>
    <s v="N"/>
    <s v="S"/>
    <s v="NT"/>
    <n v="0.28999999999999998"/>
  </r>
  <r>
    <x v="842"/>
    <s v="N"/>
    <s v="Transport"/>
    <s v="N"/>
    <s v="S"/>
    <s v="NT"/>
    <n v="0.05"/>
  </r>
  <r>
    <x v="843"/>
    <s v="N"/>
    <s v="Transport"/>
    <s v="N"/>
    <s v="S"/>
    <s v="NT"/>
    <n v="0.19"/>
  </r>
  <r>
    <x v="844"/>
    <s v="N"/>
    <s v="Transport"/>
    <s v="N"/>
    <s v="S"/>
    <s v="NT"/>
    <n v="0.48"/>
  </r>
  <r>
    <x v="844"/>
    <s v="N"/>
    <s v="Supplement Etiquette Non Conforme"/>
    <s v="N"/>
    <m/>
    <s v="NT"/>
    <n v="0"/>
  </r>
  <r>
    <x v="845"/>
    <s v="N"/>
    <s v="Transport"/>
    <s v="N"/>
    <s v="S"/>
    <s v="NT"/>
    <n v="0.05"/>
  </r>
  <r>
    <x v="846"/>
    <s v="N"/>
    <s v="Transport"/>
    <s v="N"/>
    <s v="S"/>
    <s v="NT"/>
    <n v="0.25"/>
  </r>
  <r>
    <x v="847"/>
    <s v="N"/>
    <s v="Transport"/>
    <s v="N"/>
    <s v="S"/>
    <s v="NT"/>
    <n v="0.35"/>
  </r>
  <r>
    <x v="848"/>
    <s v="N"/>
    <s v="Transport"/>
    <s v="N"/>
    <s v="S"/>
    <s v="NT"/>
    <n v="0.31"/>
  </r>
  <r>
    <x v="849"/>
    <s v="N"/>
    <s v="Transport"/>
    <s v="N"/>
    <s v="S"/>
    <s v="NT"/>
    <n v="0.8"/>
  </r>
  <r>
    <x v="850"/>
    <s v="N"/>
    <s v="Transport"/>
    <s v="N"/>
    <s v="S"/>
    <s v="NT"/>
    <n v="0.17"/>
  </r>
  <r>
    <x v="851"/>
    <s v="N"/>
    <s v="Transport"/>
    <s v="N"/>
    <s v="S"/>
    <s v="NT"/>
    <n v="0.3"/>
  </r>
  <r>
    <x v="852"/>
    <s v="N"/>
    <s v="Transport"/>
    <s v="N"/>
    <s v="S"/>
    <s v="NT"/>
    <n v="0.31"/>
  </r>
  <r>
    <x v="853"/>
    <s v="N"/>
    <s v="Transport"/>
    <s v="N"/>
    <s v="S"/>
    <s v="NT"/>
    <n v="1.5"/>
  </r>
  <r>
    <x v="854"/>
    <s v="N"/>
    <s v="Transport"/>
    <s v="N"/>
    <s v="S"/>
    <s v="NT"/>
    <n v="0.39"/>
  </r>
  <r>
    <x v="855"/>
    <s v="N"/>
    <s v="Transport"/>
    <s v="N"/>
    <s v="S"/>
    <s v="NT"/>
    <n v="0.97"/>
  </r>
  <r>
    <x v="856"/>
    <s v="N"/>
    <s v="Transport"/>
    <s v="N"/>
    <s v="S"/>
    <s v="NT"/>
    <n v="0.7"/>
  </r>
  <r>
    <x v="857"/>
    <s v="N"/>
    <s v="Transport"/>
    <s v="N"/>
    <s v="S"/>
    <s v="NT"/>
    <n v="0.35"/>
  </r>
  <r>
    <x v="857"/>
    <s v="N"/>
    <s v="Supplement Manutention"/>
    <s v="N"/>
    <m/>
    <s v="NT"/>
    <n v="0"/>
  </r>
  <r>
    <x v="858"/>
    <s v="N"/>
    <s v="Transport"/>
    <s v="N"/>
    <s v="S"/>
    <s v="NT"/>
    <n v="0.4"/>
  </r>
  <r>
    <x v="859"/>
    <s v="N"/>
    <s v="Transport"/>
    <s v="N"/>
    <s v="S"/>
    <s v="NT"/>
    <n v="1.19"/>
  </r>
  <r>
    <x v="860"/>
    <s v="N"/>
    <s v="Transport"/>
    <s v="N"/>
    <s v="S"/>
    <s v="NT"/>
    <n v="0.64"/>
  </r>
  <r>
    <x v="861"/>
    <s v="N"/>
    <s v="Transport"/>
    <s v="N"/>
    <s v="S"/>
    <s v="NT"/>
    <n v="0.85"/>
  </r>
  <r>
    <x v="862"/>
    <s v="N"/>
    <s v="Transport"/>
    <s v="N"/>
    <s v="S"/>
    <s v="NT"/>
    <n v="0.13"/>
  </r>
  <r>
    <x v="863"/>
    <s v="N"/>
    <s v="Transport"/>
    <s v="N"/>
    <s v="S"/>
    <s v="NT"/>
    <n v="0.3"/>
  </r>
  <r>
    <x v="864"/>
    <s v="N"/>
    <s v="Transport"/>
    <s v="N"/>
    <s v="S"/>
    <s v="NT"/>
    <n v="0.65"/>
  </r>
  <r>
    <x v="865"/>
    <s v="N"/>
    <s v="Transport"/>
    <s v="N"/>
    <s v="S"/>
    <s v="NT"/>
    <n v="0.23"/>
  </r>
  <r>
    <x v="866"/>
    <s v="N"/>
    <s v="Transport"/>
    <s v="N"/>
    <s v="S"/>
    <s v="NT"/>
    <n v="0.95"/>
  </r>
  <r>
    <x v="867"/>
    <s v="N"/>
    <s v="Transport"/>
    <s v="N"/>
    <s v="S"/>
    <s v="NT"/>
    <n v="0.27"/>
  </r>
  <r>
    <x v="868"/>
    <s v="N"/>
    <s v="Transport"/>
    <s v="N"/>
    <s v="S"/>
    <s v="NT"/>
    <n v="0.19"/>
  </r>
  <r>
    <x v="869"/>
    <s v="N"/>
    <s v="Transport"/>
    <s v="N"/>
    <s v="S"/>
    <s v="ND"/>
    <n v="0.31"/>
  </r>
  <r>
    <x v="870"/>
    <s v="N"/>
    <s v="Transport"/>
    <s v="N"/>
    <s v="S"/>
    <s v="NT"/>
    <n v="0.28000000000000003"/>
  </r>
  <r>
    <x v="871"/>
    <s v="N"/>
    <s v="Transport"/>
    <s v="N"/>
    <s v="S"/>
    <s v="NT"/>
    <n v="0.2"/>
  </r>
  <r>
    <x v="872"/>
    <s v="N"/>
    <s v="Transport"/>
    <s v="N"/>
    <s v="S"/>
    <s v="NT"/>
    <n v="0.31"/>
  </r>
  <r>
    <x v="873"/>
    <s v="N"/>
    <s v="Transport"/>
    <s v="N"/>
    <s v="S"/>
    <s v="NT"/>
    <n v="0.19"/>
  </r>
  <r>
    <x v="874"/>
    <s v="N"/>
    <s v="Transport"/>
    <s v="N"/>
    <s v="S"/>
    <s v="NT"/>
    <n v="0.04"/>
  </r>
  <r>
    <x v="875"/>
    <s v="N"/>
    <s v="Transport"/>
    <s v="N"/>
    <s v="S"/>
    <s v="NT"/>
    <n v="0.13"/>
  </r>
  <r>
    <x v="876"/>
    <s v="N"/>
    <s v="Transport"/>
    <s v="N"/>
    <s v="S"/>
    <s v="NT"/>
    <n v="0.14000000000000001"/>
  </r>
  <r>
    <x v="877"/>
    <s v="N"/>
    <s v="Transport"/>
    <s v="N"/>
    <s v="S"/>
    <s v="NT"/>
    <n v="0.7"/>
  </r>
  <r>
    <x v="878"/>
    <s v="N"/>
    <s v="Transport"/>
    <s v="N"/>
    <s v="S"/>
    <s v="NR"/>
    <n v="0.18"/>
  </r>
  <r>
    <x v="879"/>
    <s v="N"/>
    <s v="Transport"/>
    <s v="N"/>
    <s v="S"/>
    <s v="NT"/>
    <n v="0.7"/>
  </r>
  <r>
    <x v="880"/>
    <s v="N"/>
    <s v="Transport"/>
    <s v="N"/>
    <s v="S"/>
    <s v="NT"/>
    <n v="0.04"/>
  </r>
  <r>
    <x v="881"/>
    <s v="N"/>
    <s v="Transport"/>
    <s v="N"/>
    <s v="S"/>
    <s v="NT"/>
    <n v="0.3"/>
  </r>
  <r>
    <x v="881"/>
    <s v="N"/>
    <s v="Supplement Etiquette Non Conforme"/>
    <s v="N"/>
    <m/>
    <s v="NT"/>
    <n v="0"/>
  </r>
  <r>
    <x v="882"/>
    <s v="N"/>
    <s v="Transport"/>
    <s v="N"/>
    <s v="S"/>
    <s v="NT"/>
    <n v="0.95"/>
  </r>
  <r>
    <x v="883"/>
    <s v="N"/>
    <s v="Transport"/>
    <s v="N"/>
    <s v="S"/>
    <s v="NT"/>
    <n v="0.2"/>
  </r>
  <r>
    <x v="884"/>
    <s v="N"/>
    <s v="Transport"/>
    <s v="N"/>
    <s v="S"/>
    <s v="NT"/>
    <n v="0.6"/>
  </r>
  <r>
    <x v="885"/>
    <s v="N"/>
    <s v="Transport"/>
    <s v="N"/>
    <s v="S"/>
    <s v="NT"/>
    <n v="0.21"/>
  </r>
  <r>
    <x v="886"/>
    <s v="N"/>
    <s v="Transport"/>
    <s v="N"/>
    <s v="S"/>
    <s v="NT"/>
    <n v="7.0000000000000007E-2"/>
  </r>
  <r>
    <x v="887"/>
    <s v="N"/>
    <s v="Transport"/>
    <s v="N"/>
    <s v="S"/>
    <s v="NT"/>
    <n v="0.1"/>
  </r>
  <r>
    <x v="888"/>
    <s v="N"/>
    <s v="Transport"/>
    <s v="N"/>
    <s v="S"/>
    <s v="NT"/>
    <n v="0.1"/>
  </r>
  <r>
    <x v="889"/>
    <s v="N"/>
    <s v="Transport"/>
    <s v="N"/>
    <s v="S"/>
    <s v="NT"/>
    <n v="0.36"/>
  </r>
  <r>
    <x v="890"/>
    <s v="N"/>
    <s v="Transport"/>
    <s v="N"/>
    <s v="S"/>
    <s v="NT"/>
    <n v="0.24"/>
  </r>
  <r>
    <x v="891"/>
    <s v="N"/>
    <s v="Transport"/>
    <s v="N"/>
    <s v="S"/>
    <s v="NT"/>
    <n v="0.5"/>
  </r>
  <r>
    <x v="892"/>
    <s v="N"/>
    <s v="Transport"/>
    <s v="N"/>
    <s v="S"/>
    <s v="NT"/>
    <n v="0.16"/>
  </r>
  <r>
    <x v="893"/>
    <s v="N"/>
    <s v="Transport"/>
    <s v="N"/>
    <s v="S"/>
    <s v="NT"/>
    <n v="0.05"/>
  </r>
  <r>
    <x v="894"/>
    <s v="N"/>
    <s v="Transport"/>
    <s v="N"/>
    <s v="S"/>
    <s v="NT"/>
    <n v="0.35"/>
  </r>
  <r>
    <x v="895"/>
    <s v="N"/>
    <s v="Transport"/>
    <s v="N"/>
    <s v="S"/>
    <s v="NT"/>
    <n v="0.6"/>
  </r>
  <r>
    <x v="896"/>
    <s v="N"/>
    <s v="Transport"/>
    <s v="N"/>
    <s v="S"/>
    <s v="NT"/>
    <n v="0.22"/>
  </r>
  <r>
    <x v="897"/>
    <s v="N"/>
    <s v="Transport"/>
    <s v="N"/>
    <s v="S"/>
    <s v="NT"/>
    <n v="0.7"/>
  </r>
  <r>
    <x v="898"/>
    <s v="N"/>
    <s v="Transport"/>
    <s v="N"/>
    <s v="S"/>
    <s v="NT"/>
    <n v="0.44"/>
  </r>
  <r>
    <x v="899"/>
    <s v="N"/>
    <s v="Transport"/>
    <s v="N"/>
    <s v="S"/>
    <s v="NT"/>
    <n v="0.18"/>
  </r>
  <r>
    <x v="900"/>
    <s v="N"/>
    <s v="Transport"/>
    <s v="N"/>
    <s v="S"/>
    <s v="NT"/>
    <n v="0.8"/>
  </r>
  <r>
    <x v="901"/>
    <s v="N"/>
    <s v="Transport"/>
    <s v="N"/>
    <s v="S"/>
    <s v="NT"/>
    <n v="0.2"/>
  </r>
  <r>
    <x v="902"/>
    <s v="N"/>
    <s v="Transport"/>
    <s v="N"/>
    <s v="S"/>
    <s v="ND"/>
    <n v="0.23"/>
  </r>
  <r>
    <x v="903"/>
    <s v="N"/>
    <s v="Transport"/>
    <s v="N"/>
    <s v="S"/>
    <s v="NT"/>
    <n v="0.57999999999999996"/>
  </r>
  <r>
    <x v="904"/>
    <s v="N"/>
    <s v="Transport"/>
    <s v="N"/>
    <s v="S"/>
    <s v="NT"/>
    <n v="0.6"/>
  </r>
  <r>
    <x v="905"/>
    <s v="N"/>
    <s v="Transport"/>
    <s v="N"/>
    <s v="S"/>
    <s v="NT"/>
    <n v="0.44"/>
  </r>
  <r>
    <x v="906"/>
    <s v="N"/>
    <s v="Transport"/>
    <s v="N"/>
    <s v="S"/>
    <s v="NT"/>
    <n v="0.4"/>
  </r>
  <r>
    <x v="907"/>
    <s v="N"/>
    <s v="Transport"/>
    <s v="N"/>
    <s v="S"/>
    <s v="NT"/>
    <n v="0.2"/>
  </r>
  <r>
    <x v="908"/>
    <s v="N"/>
    <s v="Transport"/>
    <s v="N"/>
    <s v="S"/>
    <s v="NT"/>
    <n v="0.19"/>
  </r>
  <r>
    <x v="909"/>
    <s v="N"/>
    <s v="Transport"/>
    <s v="N"/>
    <s v="S"/>
    <s v="NT"/>
    <n v="0.35"/>
  </r>
  <r>
    <x v="910"/>
    <s v="N"/>
    <s v="Transport"/>
    <s v="N"/>
    <s v="S"/>
    <s v="NT"/>
    <n v="0.3"/>
  </r>
  <r>
    <x v="911"/>
    <s v="N"/>
    <s v="Transport"/>
    <s v="N"/>
    <s v="S"/>
    <s v="NT"/>
    <n v="0.1"/>
  </r>
  <r>
    <x v="912"/>
    <s v="N"/>
    <s v="Transport"/>
    <s v="N"/>
    <s v="S"/>
    <s v="NT"/>
    <n v="0.21"/>
  </r>
  <r>
    <x v="913"/>
    <s v="N"/>
    <s v="Transport"/>
    <s v="N"/>
    <s v="S"/>
    <s v="NT"/>
    <n v="0.11"/>
  </r>
  <r>
    <x v="914"/>
    <s v="N"/>
    <s v="Transport"/>
    <s v="N"/>
    <s v="S"/>
    <s v="NT"/>
    <n v="0.6"/>
  </r>
  <r>
    <x v="915"/>
    <s v="N"/>
    <s v="Transport"/>
    <s v="N"/>
    <s v="S"/>
    <s v="NT"/>
    <n v="0.4"/>
  </r>
  <r>
    <x v="916"/>
    <s v="N"/>
    <s v="Transport"/>
    <s v="N"/>
    <s v="S"/>
    <s v="NT"/>
    <n v="0.42"/>
  </r>
  <r>
    <x v="917"/>
    <s v="N"/>
    <s v="Transport"/>
    <s v="N"/>
    <s v="S"/>
    <s v="NT"/>
    <n v="0.74"/>
  </r>
  <r>
    <x v="918"/>
    <s v="N"/>
    <s v="Transport"/>
    <s v="N"/>
    <s v="S"/>
    <s v="NT"/>
    <n v="0.36"/>
  </r>
  <r>
    <x v="919"/>
    <s v="N"/>
    <s v="Transport"/>
    <s v="N"/>
    <s v="S"/>
    <s v="NT"/>
    <n v="0.1"/>
  </r>
  <r>
    <x v="920"/>
    <s v="N"/>
    <s v="Transport"/>
    <s v="N"/>
    <s v="S"/>
    <s v="NT"/>
    <n v="0.64"/>
  </r>
  <r>
    <x v="921"/>
    <s v="N"/>
    <s v="Transport"/>
    <s v="N"/>
    <s v="S"/>
    <s v="NT"/>
    <n v="0.28999999999999998"/>
  </r>
  <r>
    <x v="922"/>
    <s v="N"/>
    <s v="Transport"/>
    <s v="N"/>
    <s v="S"/>
    <s v="NT"/>
    <n v="0.66"/>
  </r>
  <r>
    <x v="923"/>
    <s v="N"/>
    <s v="Transport"/>
    <s v="N"/>
    <s v="S"/>
    <s v="NT"/>
    <n v="0.55000000000000004"/>
  </r>
  <r>
    <x v="924"/>
    <s v="N"/>
    <s v="Transport"/>
    <s v="N"/>
    <s v="S"/>
    <s v="NT"/>
    <n v="0.19"/>
  </r>
  <r>
    <x v="925"/>
    <s v="N"/>
    <s v="Transport"/>
    <s v="N"/>
    <s v="S"/>
    <s v="NT"/>
    <n v="0.22"/>
  </r>
  <r>
    <x v="926"/>
    <s v="N"/>
    <s v="Transport"/>
    <s v="N"/>
    <s v="S"/>
    <s v="NT"/>
    <n v="0.24"/>
  </r>
  <r>
    <x v="927"/>
    <s v="N"/>
    <s v="Transport"/>
    <s v="N"/>
    <s v="S"/>
    <s v="NT"/>
    <n v="0.74"/>
  </r>
  <r>
    <x v="928"/>
    <s v="N"/>
    <s v="Transport"/>
    <s v="N"/>
    <s v="S"/>
    <s v="NT"/>
    <n v="0.4"/>
  </r>
  <r>
    <x v="929"/>
    <s v="N"/>
    <s v="Transport"/>
    <s v="N"/>
    <s v="S"/>
    <s v="NT"/>
    <n v="0.2"/>
  </r>
  <r>
    <x v="930"/>
    <s v="N"/>
    <s v="Transport"/>
    <s v="N"/>
    <s v="S"/>
    <s v="NT"/>
    <n v="0.22"/>
  </r>
  <r>
    <x v="931"/>
    <s v="N"/>
    <s v="Transport"/>
    <s v="N"/>
    <s v="S"/>
    <s v="NT"/>
    <n v="1.1000000000000001"/>
  </r>
  <r>
    <x v="932"/>
    <s v="N"/>
    <s v="Transport"/>
    <s v="N"/>
    <s v="S"/>
    <s v="NT"/>
    <n v="0.17"/>
  </r>
  <r>
    <x v="933"/>
    <s v="N"/>
    <s v="Transport"/>
    <s v="N"/>
    <s v="S"/>
    <s v="NT"/>
    <n v="0.25"/>
  </r>
  <r>
    <x v="934"/>
    <s v="N"/>
    <s v="Transport"/>
    <s v="N"/>
    <s v="S"/>
    <s v="NT"/>
    <n v="0.27"/>
  </r>
  <r>
    <x v="935"/>
    <s v="N"/>
    <s v="Transport"/>
    <s v="N"/>
    <s v="S"/>
    <s v="NT"/>
    <n v="0.33"/>
  </r>
  <r>
    <x v="936"/>
    <s v="N"/>
    <s v="Transport"/>
    <s v="N"/>
    <s v="S"/>
    <s v="NT"/>
    <n v="0.34"/>
  </r>
  <r>
    <x v="937"/>
    <s v="N"/>
    <s v="Transport"/>
    <s v="N"/>
    <s v="S"/>
    <s v="NT"/>
    <n v="0.71"/>
  </r>
  <r>
    <x v="938"/>
    <s v="N"/>
    <s v="Transport"/>
    <s v="N"/>
    <s v="S"/>
    <s v="NT"/>
    <n v="0.54"/>
  </r>
  <r>
    <x v="939"/>
    <s v="N"/>
    <s v="Transport"/>
    <s v="N"/>
    <s v="S"/>
    <s v="NR"/>
    <n v="0.1"/>
  </r>
  <r>
    <x v="940"/>
    <s v="N"/>
    <s v="Transport"/>
    <s v="N"/>
    <s v="S"/>
    <s v="NT"/>
    <n v="1.05"/>
  </r>
  <r>
    <x v="941"/>
    <s v="N"/>
    <s v="Transport"/>
    <s v="N"/>
    <s v="S"/>
    <s v="NT"/>
    <n v="0.7"/>
  </r>
  <r>
    <x v="942"/>
    <s v="N"/>
    <s v="Transport"/>
    <s v="N"/>
    <s v="S"/>
    <s v="NT"/>
    <n v="1.05"/>
  </r>
  <r>
    <x v="942"/>
    <s v="N"/>
    <s v="Supplement Etiquette Non Conforme"/>
    <s v="N"/>
    <m/>
    <s v="NT"/>
    <n v="0"/>
  </r>
  <r>
    <x v="943"/>
    <s v="N"/>
    <s v="Transport"/>
    <s v="N"/>
    <s v="S"/>
    <s v="NT"/>
    <n v="0.47"/>
  </r>
  <r>
    <x v="944"/>
    <s v="N"/>
    <s v="Transport"/>
    <s v="N"/>
    <s v="S"/>
    <s v="NT"/>
    <n v="0.19"/>
  </r>
  <r>
    <x v="945"/>
    <s v="N"/>
    <s v="Transport"/>
    <s v="N"/>
    <s v="S"/>
    <s v="NT"/>
    <n v="0.5"/>
  </r>
  <r>
    <x v="946"/>
    <s v="N"/>
    <s v="Transport"/>
    <s v="N"/>
    <s v="S"/>
    <s v="NT"/>
    <n v="0.3"/>
  </r>
  <r>
    <x v="947"/>
    <s v="N"/>
    <s v="Transport"/>
    <s v="N"/>
    <s v="S"/>
    <s v="NT"/>
    <n v="0.42"/>
  </r>
  <r>
    <x v="948"/>
    <s v="N"/>
    <s v="Transport"/>
    <s v="N"/>
    <s v="S"/>
    <s v="NT"/>
    <n v="0.18"/>
  </r>
  <r>
    <x v="949"/>
    <s v="N"/>
    <s v="Transport"/>
    <s v="N"/>
    <s v="S"/>
    <s v="NT"/>
    <n v="0.03"/>
  </r>
  <r>
    <x v="950"/>
    <s v="N"/>
    <s v="Transport"/>
    <s v="N"/>
    <s v="S"/>
    <s v="NT"/>
    <n v="0.22"/>
  </r>
  <r>
    <x v="951"/>
    <s v="N"/>
    <s v="Transport"/>
    <s v="N"/>
    <s v="S"/>
    <s v="NT"/>
    <n v="0.55000000000000004"/>
  </r>
  <r>
    <x v="952"/>
    <s v="N"/>
    <s v="Transport"/>
    <s v="N"/>
    <s v="S"/>
    <s v="NT"/>
    <n v="0.35"/>
  </r>
  <r>
    <x v="953"/>
    <s v="N"/>
    <s v="Transport"/>
    <s v="N"/>
    <s v="S"/>
    <s v="NT"/>
    <n v="0.04"/>
  </r>
  <r>
    <x v="954"/>
    <s v="N"/>
    <s v="Transport"/>
    <s v="N"/>
    <s v="S"/>
    <s v="NT"/>
    <n v="0.55000000000000004"/>
  </r>
  <r>
    <x v="954"/>
    <s v="N"/>
    <s v="Supplement Etiquette Non Conforme"/>
    <s v="N"/>
    <m/>
    <s v="NT"/>
    <n v="0"/>
  </r>
  <r>
    <x v="955"/>
    <s v="N"/>
    <s v="Transport"/>
    <s v="N"/>
    <s v="S"/>
    <s v="NT"/>
    <n v="0.45"/>
  </r>
  <r>
    <x v="956"/>
    <s v="N"/>
    <s v="Transport"/>
    <s v="N"/>
    <s v="S"/>
    <s v="NT"/>
    <n v="0.7"/>
  </r>
  <r>
    <x v="957"/>
    <s v="N"/>
    <s v="Transport"/>
    <s v="N"/>
    <s v="S"/>
    <s v="NT"/>
    <n v="0.25"/>
  </r>
  <r>
    <x v="958"/>
    <s v="N"/>
    <s v="Transport"/>
    <s v="N"/>
    <s v="S"/>
    <s v="NT"/>
    <n v="0.95"/>
  </r>
  <r>
    <x v="959"/>
    <s v="N"/>
    <s v="Transport"/>
    <s v="N"/>
    <s v="S"/>
    <s v="NT"/>
    <n v="0.2"/>
  </r>
  <r>
    <x v="960"/>
    <s v="N"/>
    <s v="Transport"/>
    <s v="N"/>
    <s v="S"/>
    <s v="NT"/>
    <n v="0.83"/>
  </r>
  <r>
    <x v="961"/>
    <s v="N"/>
    <s v="Transport"/>
    <s v="N"/>
    <s v="S"/>
    <s v="NT"/>
    <n v="0.19"/>
  </r>
  <r>
    <x v="962"/>
    <s v="N"/>
    <s v="Transport"/>
    <s v="N"/>
    <s v="S"/>
    <s v="NT"/>
    <n v="0.5"/>
  </r>
  <r>
    <x v="963"/>
    <s v="N"/>
    <s v="Transport"/>
    <s v="N"/>
    <s v="S"/>
    <s v="NT"/>
    <n v="1.1000000000000001"/>
  </r>
  <r>
    <x v="964"/>
    <s v="N"/>
    <s v="Transport"/>
    <s v="N"/>
    <s v="S"/>
    <s v="NT"/>
    <n v="0.75"/>
  </r>
  <r>
    <x v="965"/>
    <s v="N"/>
    <s v="Transport"/>
    <s v="N"/>
    <s v="S"/>
    <s v="NR"/>
    <n v="0.2"/>
  </r>
  <r>
    <x v="966"/>
    <s v="N"/>
    <s v="Transport"/>
    <s v="N"/>
    <s v="S"/>
    <s v="NT"/>
    <n v="0.5"/>
  </r>
  <r>
    <x v="967"/>
    <s v="N"/>
    <s v="Transport"/>
    <s v="N"/>
    <s v="S"/>
    <s v="NT"/>
    <n v="0.06"/>
  </r>
  <r>
    <x v="968"/>
    <s v="N"/>
    <s v="Transport"/>
    <s v="N"/>
    <s v="S"/>
    <s v="NT"/>
    <n v="0.12"/>
  </r>
  <r>
    <x v="969"/>
    <s v="N"/>
    <s v="Transport"/>
    <s v="N"/>
    <s v="S"/>
    <s v="NT"/>
    <n v="0.9"/>
  </r>
  <r>
    <x v="970"/>
    <s v="N"/>
    <s v="Transport"/>
    <s v="N"/>
    <s v="S"/>
    <s v="NT"/>
    <n v="0.9"/>
  </r>
  <r>
    <x v="971"/>
    <s v="N"/>
    <s v="Transport"/>
    <s v="N"/>
    <s v="S"/>
    <s v="NT"/>
    <n v="0.09"/>
  </r>
  <r>
    <x v="972"/>
    <s v="N"/>
    <s v="Transport"/>
    <s v="N"/>
    <s v="S"/>
    <s v="NT"/>
    <n v="0.55000000000000004"/>
  </r>
  <r>
    <x v="973"/>
    <s v="N"/>
    <s v="Transport"/>
    <s v="N"/>
    <s v="S"/>
    <s v="NT"/>
    <n v="0.14000000000000001"/>
  </r>
  <r>
    <x v="974"/>
    <s v="N"/>
    <s v="Transport"/>
    <s v="N"/>
    <s v="S"/>
    <s v="NT"/>
    <n v="0.12"/>
  </r>
  <r>
    <x v="975"/>
    <s v="N"/>
    <s v="Transport"/>
    <s v="N"/>
    <s v="S"/>
    <s v="NT"/>
    <n v="0.59"/>
  </r>
  <r>
    <x v="976"/>
    <s v="N"/>
    <s v="Transport"/>
    <s v="N"/>
    <s v="S"/>
    <s v="NT"/>
    <n v="0.65"/>
  </r>
  <r>
    <x v="977"/>
    <s v="N"/>
    <s v="Transport"/>
    <s v="N"/>
    <s v="S"/>
    <s v="NT"/>
    <n v="0.6"/>
  </r>
  <r>
    <x v="978"/>
    <s v="N"/>
    <s v="Transport"/>
    <s v="N"/>
    <s v="S"/>
    <s v="NT"/>
    <n v="0.6"/>
  </r>
  <r>
    <x v="979"/>
    <s v="N"/>
    <s v="Transport"/>
    <s v="N"/>
    <s v="S"/>
    <s v="NT"/>
    <n v="0.38"/>
  </r>
  <r>
    <x v="980"/>
    <s v="N"/>
    <s v="Transport"/>
    <s v="N"/>
    <s v="S"/>
    <s v="NT"/>
    <n v="0.11"/>
  </r>
  <r>
    <x v="981"/>
    <s v="N"/>
    <s v="Transport"/>
    <s v="N"/>
    <s v="S"/>
    <s v="NR"/>
    <n v="1.2"/>
  </r>
  <r>
    <x v="982"/>
    <s v="N"/>
    <s v="Transport"/>
    <s v="N"/>
    <s v="S"/>
    <s v="NT"/>
    <n v="0.13"/>
  </r>
  <r>
    <x v="983"/>
    <s v="N"/>
    <s v="Transport"/>
    <s v="N"/>
    <s v="S"/>
    <s v="NT"/>
    <n v="0.43"/>
  </r>
  <r>
    <x v="984"/>
    <s v="N"/>
    <s v="Transport"/>
    <s v="N"/>
    <s v="S"/>
    <s v="NT"/>
    <n v="0.13"/>
  </r>
  <r>
    <x v="985"/>
    <s v="N"/>
    <s v="Transport"/>
    <s v="N"/>
    <s v="S"/>
    <s v="NT"/>
    <n v="0.12"/>
  </r>
  <r>
    <x v="986"/>
    <s v="N"/>
    <s v="Transport"/>
    <s v="N"/>
    <s v="S"/>
    <s v="NT"/>
    <n v="0.3"/>
  </r>
  <r>
    <x v="987"/>
    <s v="N"/>
    <s v="Transport"/>
    <s v="N"/>
    <s v="S"/>
    <s v="NT"/>
    <n v="0.14000000000000001"/>
  </r>
  <r>
    <x v="988"/>
    <s v="N"/>
    <s v="Transport"/>
    <s v="N"/>
    <s v="S"/>
    <s v="NT"/>
    <n v="0.8"/>
  </r>
  <r>
    <x v="989"/>
    <s v="N"/>
    <s v="Transport"/>
    <s v="N"/>
    <s v="S"/>
    <s v="NT"/>
    <n v="0.6"/>
  </r>
  <r>
    <x v="990"/>
    <s v="N"/>
    <s v="Transport"/>
    <s v="N"/>
    <s v="S"/>
    <s v="NT"/>
    <n v="0.4"/>
  </r>
  <r>
    <x v="991"/>
    <s v="N"/>
    <s v="Transport"/>
    <s v="N"/>
    <s v="S"/>
    <s v="NT"/>
    <n v="0.4"/>
  </r>
  <r>
    <x v="992"/>
    <s v="N"/>
    <s v="Transport"/>
    <s v="N"/>
    <s v="S"/>
    <s v="NT"/>
    <n v="0.33"/>
  </r>
  <r>
    <x v="993"/>
    <s v="N"/>
    <s v="Transport"/>
    <s v="N"/>
    <s v="S"/>
    <s v="NT"/>
    <n v="1.1000000000000001"/>
  </r>
  <r>
    <x v="994"/>
    <s v="N"/>
    <s v="Transport"/>
    <s v="N"/>
    <s v="S"/>
    <s v="NT"/>
    <n v="0.23"/>
  </r>
  <r>
    <x v="995"/>
    <s v="N"/>
    <s v="Transport"/>
    <s v="N"/>
    <s v="S"/>
    <s v="NT"/>
    <n v="0.11"/>
  </r>
  <r>
    <x v="996"/>
    <s v="N"/>
    <s v="Transport"/>
    <s v="N"/>
    <s v="S"/>
    <s v="NT"/>
    <n v="0.03"/>
  </r>
  <r>
    <x v="997"/>
    <s v="N"/>
    <s v="Transport"/>
    <s v="N"/>
    <s v="S"/>
    <s v="NT"/>
    <n v="0.75"/>
  </r>
  <r>
    <x v="998"/>
    <s v="N"/>
    <s v="Transport"/>
    <s v="N"/>
    <s v="S"/>
    <s v="NT"/>
    <n v="0.19"/>
  </r>
  <r>
    <x v="999"/>
    <s v="N"/>
    <s v="Transport"/>
    <s v="N"/>
    <s v="S"/>
    <s v="NT"/>
    <n v="1.6"/>
  </r>
  <r>
    <x v="1000"/>
    <s v="N"/>
    <s v="Transport"/>
    <s v="N"/>
    <s v="S"/>
    <s v="NT"/>
    <n v="1"/>
  </r>
  <r>
    <x v="1001"/>
    <s v="N"/>
    <s v="Transport"/>
    <s v="N"/>
    <s v="S"/>
    <s v="NT"/>
    <n v="1.4"/>
  </r>
  <r>
    <x v="1002"/>
    <s v="N"/>
    <s v="Transport"/>
    <s v="N"/>
    <s v="S"/>
    <s v="NT"/>
    <n v="0.17"/>
  </r>
  <r>
    <x v="1003"/>
    <s v="N"/>
    <s v="Transport"/>
    <s v="N"/>
    <s v="S"/>
    <s v="NT"/>
    <n v="0.22"/>
  </r>
  <r>
    <x v="1004"/>
    <s v="N"/>
    <s v="Transport"/>
    <s v="N"/>
    <s v="S"/>
    <s v="NT"/>
    <n v="1.05"/>
  </r>
  <r>
    <x v="1005"/>
    <s v="N"/>
    <s v="Transport"/>
    <s v="N"/>
    <s v="S"/>
    <s v="NT"/>
    <n v="0.02"/>
  </r>
  <r>
    <x v="1006"/>
    <s v="N"/>
    <s v="Transport"/>
    <s v="N"/>
    <s v="S"/>
    <s v="NT"/>
    <n v="0.95"/>
  </r>
  <r>
    <x v="1007"/>
    <s v="N"/>
    <s v="Transport"/>
    <s v="N"/>
    <s v="S"/>
    <s v="NR"/>
    <n v="0.7"/>
  </r>
  <r>
    <x v="1008"/>
    <s v="N"/>
    <s v="Transport"/>
    <s v="N"/>
    <s v="S"/>
    <s v="NT"/>
    <n v="0.65"/>
  </r>
  <r>
    <x v="1009"/>
    <s v="N"/>
    <s v="Transport"/>
    <s v="N"/>
    <s v="S"/>
    <s v="NT"/>
    <n v="0.9"/>
  </r>
  <r>
    <x v="1010"/>
    <s v="N"/>
    <s v="Transport"/>
    <s v="N"/>
    <s v="S"/>
    <s v="NT"/>
    <n v="0.14000000000000001"/>
  </r>
  <r>
    <x v="1011"/>
    <s v="N"/>
    <s v="Transport"/>
    <s v="N"/>
    <s v="S"/>
    <s v="NT"/>
    <n v="0.22"/>
  </r>
  <r>
    <x v="1012"/>
    <s v="N"/>
    <s v="Transport"/>
    <s v="N"/>
    <s v="S"/>
    <s v="NT"/>
    <n v="0.9"/>
  </r>
  <r>
    <x v="1013"/>
    <s v="N"/>
    <s v="Transport"/>
    <s v="N"/>
    <s v="S"/>
    <s v="NT"/>
    <n v="0.1"/>
  </r>
  <r>
    <x v="1014"/>
    <s v="N"/>
    <s v="Transport"/>
    <s v="N"/>
    <s v="S"/>
    <s v="NT"/>
    <n v="0.75"/>
  </r>
  <r>
    <x v="1015"/>
    <s v="N"/>
    <s v="Transport"/>
    <s v="N"/>
    <s v="S"/>
    <s v="NT"/>
    <n v="0.22"/>
  </r>
  <r>
    <x v="1016"/>
    <s v="N"/>
    <s v="Transport"/>
    <s v="N"/>
    <s v="S"/>
    <s v="NT"/>
    <n v="0.38"/>
  </r>
  <r>
    <x v="1017"/>
    <s v="N"/>
    <s v="Transport"/>
    <s v="N"/>
    <s v="S"/>
    <s v="NT"/>
    <n v="0.3"/>
  </r>
  <r>
    <x v="1018"/>
    <s v="N"/>
    <s v="Transport"/>
    <s v="N"/>
    <s v="S"/>
    <s v="NT"/>
    <n v="0.21"/>
  </r>
  <r>
    <x v="1019"/>
    <s v="N"/>
    <s v="Transport"/>
    <s v="N"/>
    <s v="S"/>
    <s v="NT"/>
    <n v="0.2"/>
  </r>
  <r>
    <x v="1020"/>
    <s v="N"/>
    <s v="Transport"/>
    <s v="N"/>
    <s v="S"/>
    <s v="NT"/>
    <n v="0.3"/>
  </r>
  <r>
    <x v="1020"/>
    <s v="N"/>
    <s v="Supplement Etiquette Non Conforme"/>
    <s v="N"/>
    <m/>
    <s v="NT"/>
    <n v="0"/>
  </r>
  <r>
    <x v="1021"/>
    <s v="N"/>
    <s v="Transport"/>
    <s v="N"/>
    <s v="S"/>
    <s v="NT"/>
    <n v="0.7"/>
  </r>
  <r>
    <x v="1022"/>
    <s v="N"/>
    <s v="Transport"/>
    <s v="N"/>
    <s v="S"/>
    <s v="NT"/>
    <n v="0.22"/>
  </r>
  <r>
    <x v="1023"/>
    <s v="N"/>
    <s v="Transport"/>
    <s v="N"/>
    <s v="S"/>
    <s v="NR"/>
    <n v="0.5"/>
  </r>
  <r>
    <x v="1024"/>
    <s v="N"/>
    <s v="Transport"/>
    <s v="N"/>
    <s v="S"/>
    <s v="NT"/>
    <n v="1.1000000000000001"/>
  </r>
  <r>
    <x v="1025"/>
    <s v="N"/>
    <s v="Transport"/>
    <s v="N"/>
    <s v="S"/>
    <s v="NT"/>
    <n v="0.36"/>
  </r>
  <r>
    <x v="1026"/>
    <s v="N"/>
    <s v="Transport"/>
    <s v="N"/>
    <s v="S"/>
    <s v="NT"/>
    <n v="0.26"/>
  </r>
  <r>
    <x v="1027"/>
    <s v="N"/>
    <s v="Transport"/>
    <s v="N"/>
    <s v="S"/>
    <s v="NT"/>
    <n v="0.05"/>
  </r>
  <r>
    <x v="1028"/>
    <s v="N"/>
    <s v="Transport"/>
    <s v="N"/>
    <s v="S"/>
    <s v="NT"/>
    <n v="0.62"/>
  </r>
  <r>
    <x v="1029"/>
    <s v="N"/>
    <s v="Transport"/>
    <s v="N"/>
    <s v="S"/>
    <s v="NT"/>
    <n v="0.31"/>
  </r>
  <r>
    <x v="1030"/>
    <s v="N"/>
    <s v="Transport"/>
    <s v="N"/>
    <s v="S"/>
    <s v="NT"/>
    <n v="0.75"/>
  </r>
  <r>
    <x v="1031"/>
    <s v="N"/>
    <s v="Transport"/>
    <s v="N"/>
    <s v="S"/>
    <s v="NT"/>
    <n v="0.55000000000000004"/>
  </r>
  <r>
    <x v="1032"/>
    <s v="N"/>
    <s v="Transport"/>
    <s v="N"/>
    <s v="S"/>
    <s v="NT"/>
    <n v="0.35"/>
  </r>
  <r>
    <x v="1033"/>
    <s v="N"/>
    <s v="Transport"/>
    <s v="N"/>
    <s v="S"/>
    <s v="NT"/>
    <n v="0.09"/>
  </r>
  <r>
    <x v="1034"/>
    <s v="N"/>
    <s v="Transport"/>
    <s v="N"/>
    <s v="S"/>
    <s v="NT"/>
    <n v="0.52"/>
  </r>
  <r>
    <x v="1035"/>
    <s v="N"/>
    <s v="Transport"/>
    <s v="N"/>
    <s v="S"/>
    <s v="NT"/>
    <n v="0.05"/>
  </r>
  <r>
    <x v="1036"/>
    <s v="N"/>
    <s v="Transport"/>
    <s v="N"/>
    <s v="S"/>
    <s v="NT"/>
    <n v="0.3"/>
  </r>
  <r>
    <x v="1037"/>
    <s v="N"/>
    <s v="Transport"/>
    <s v="N"/>
    <s v="S"/>
    <s v="NT"/>
    <n v="1.25"/>
  </r>
  <r>
    <x v="1038"/>
    <s v="N"/>
    <s v="Transport"/>
    <s v="N"/>
    <s v="S"/>
    <s v="NT"/>
    <n v="0.25"/>
  </r>
  <r>
    <x v="1039"/>
    <s v="N"/>
    <s v="Transport"/>
    <s v="N"/>
    <s v="S"/>
    <s v="NT"/>
    <n v="0.34"/>
  </r>
  <r>
    <x v="1040"/>
    <s v="N"/>
    <s v="Transport"/>
    <s v="N"/>
    <s v="S"/>
    <s v="NT"/>
    <n v="0.55000000000000004"/>
  </r>
  <r>
    <x v="1041"/>
    <s v="N"/>
    <s v="Transport"/>
    <s v="N"/>
    <s v="S"/>
    <s v="NT"/>
    <n v="0.14000000000000001"/>
  </r>
  <r>
    <x v="1042"/>
    <s v="N"/>
    <s v="Transport"/>
    <s v="N"/>
    <s v="S"/>
    <s v="NT"/>
    <n v="0.26"/>
  </r>
  <r>
    <x v="1043"/>
    <s v="N"/>
    <s v="Transport"/>
    <s v="N"/>
    <s v="S"/>
    <s v="NT"/>
    <n v="0.64"/>
  </r>
  <r>
    <x v="1044"/>
    <s v="N"/>
    <s v="Transport"/>
    <s v="N"/>
    <s v="S"/>
    <s v="NT"/>
    <n v="0.36"/>
  </r>
  <r>
    <x v="1045"/>
    <s v="N"/>
    <s v="Transport"/>
    <s v="N"/>
    <s v="S"/>
    <s v="NT"/>
    <n v="0.19"/>
  </r>
  <r>
    <x v="1046"/>
    <s v="N"/>
    <s v="Transport"/>
    <s v="N"/>
    <s v="S"/>
    <s v="NT"/>
    <n v="0.65"/>
  </r>
  <r>
    <x v="1047"/>
    <s v="N"/>
    <s v="Transport"/>
    <s v="N"/>
    <s v="S"/>
    <s v="NT"/>
    <n v="0.23"/>
  </r>
  <r>
    <x v="1048"/>
    <s v="N"/>
    <s v="Transport"/>
    <s v="N"/>
    <s v="S"/>
    <s v="NT"/>
    <n v="0.85"/>
  </r>
  <r>
    <x v="1049"/>
    <s v="N"/>
    <s v="Transport"/>
    <s v="N"/>
    <s v="S"/>
    <s v="NT"/>
    <n v="0.37"/>
  </r>
  <r>
    <x v="1050"/>
    <s v="N"/>
    <s v="Transport"/>
    <s v="N"/>
    <s v="S"/>
    <s v="NT"/>
    <n v="0.19"/>
  </r>
  <r>
    <x v="1051"/>
    <s v="N"/>
    <s v="Transport"/>
    <s v="N"/>
    <s v="S"/>
    <s v="NT"/>
    <n v="1.1499999999999999"/>
  </r>
  <r>
    <x v="1052"/>
    <s v="N"/>
    <s v="Transport"/>
    <s v="N"/>
    <s v="S"/>
    <s v="NT"/>
    <n v="0.4"/>
  </r>
  <r>
    <x v="1053"/>
    <s v="N"/>
    <s v="Transport"/>
    <s v="N"/>
    <s v="S"/>
    <s v="NT"/>
    <n v="0.13"/>
  </r>
  <r>
    <x v="1054"/>
    <s v="N"/>
    <s v="Transport"/>
    <s v="N"/>
    <s v="S"/>
    <s v="NT"/>
    <n v="0.11"/>
  </r>
  <r>
    <x v="1055"/>
    <s v="N"/>
    <s v="Transport"/>
    <s v="N"/>
    <s v="S"/>
    <s v="NT"/>
    <n v="0.65"/>
  </r>
  <r>
    <x v="1056"/>
    <s v="N"/>
    <s v="Transport"/>
    <s v="N"/>
    <s v="S"/>
    <s v="NT"/>
    <n v="0.5"/>
  </r>
  <r>
    <x v="1057"/>
    <s v="N"/>
    <s v="Transport"/>
    <s v="N"/>
    <s v="S"/>
    <s v="NT"/>
    <n v="0.45"/>
  </r>
  <r>
    <x v="1058"/>
    <s v="N"/>
    <s v="Transport"/>
    <s v="N"/>
    <s v="S"/>
    <s v="NT"/>
    <n v="0.75"/>
  </r>
  <r>
    <x v="1059"/>
    <s v="N"/>
    <s v="Transport"/>
    <s v="N"/>
    <s v="S"/>
    <s v="NT"/>
    <n v="0.94"/>
  </r>
  <r>
    <x v="1060"/>
    <s v="N"/>
    <s v="Transport"/>
    <s v="N"/>
    <s v="S"/>
    <s v="NT"/>
    <n v="0.5"/>
  </r>
  <r>
    <x v="1061"/>
    <s v="N"/>
    <s v="Transport"/>
    <s v="N"/>
    <s v="S"/>
    <s v="NT"/>
    <n v="0.2"/>
  </r>
  <r>
    <x v="1062"/>
    <s v="N"/>
    <s v="Transport"/>
    <s v="N"/>
    <s v="S"/>
    <s v="NT"/>
    <n v="7.0000000000000007E-2"/>
  </r>
  <r>
    <x v="1063"/>
    <s v="N"/>
    <s v="Transport"/>
    <s v="N"/>
    <s v="S"/>
    <s v="NT"/>
    <n v="0.4"/>
  </r>
  <r>
    <x v="1064"/>
    <s v="N"/>
    <s v="Transport"/>
    <s v="N"/>
    <s v="S"/>
    <s v="NT"/>
    <n v="0.11"/>
  </r>
  <r>
    <x v="1065"/>
    <s v="N"/>
    <s v="Transport"/>
    <s v="N"/>
    <s v="S"/>
    <s v="NT"/>
    <n v="0.27"/>
  </r>
  <r>
    <x v="1066"/>
    <s v="N"/>
    <s v="Transport"/>
    <s v="N"/>
    <s v="S"/>
    <s v="NT"/>
    <n v="0.1"/>
  </r>
  <r>
    <x v="1067"/>
    <s v="N"/>
    <s v="Transport"/>
    <s v="N"/>
    <s v="S"/>
    <s v="NT"/>
    <n v="0.03"/>
  </r>
  <r>
    <x v="1068"/>
    <s v="N"/>
    <s v="Transport"/>
    <s v="N"/>
    <s v="S"/>
    <s v="NT"/>
    <n v="0.52"/>
  </r>
  <r>
    <x v="1069"/>
    <s v="N"/>
    <s v="Transport"/>
    <s v="N"/>
    <s v="S"/>
    <s v="NT"/>
    <n v="0.22"/>
  </r>
  <r>
    <x v="1070"/>
    <s v="N"/>
    <s v="Transport"/>
    <s v="N"/>
    <s v="S"/>
    <s v="ND"/>
    <n v="0.31"/>
  </r>
  <r>
    <x v="1071"/>
    <s v="N"/>
    <s v="Transport"/>
    <s v="N"/>
    <s v="S"/>
    <s v="NT"/>
    <n v="0.15"/>
  </r>
  <r>
    <x v="1072"/>
    <s v="N"/>
    <s v="Transport"/>
    <s v="N"/>
    <s v="S"/>
    <s v="NT"/>
    <n v="0.22"/>
  </r>
  <r>
    <x v="1073"/>
    <s v="N"/>
    <s v="Transport"/>
    <s v="N"/>
    <s v="S"/>
    <s v="NT"/>
    <n v="0.11"/>
  </r>
  <r>
    <x v="1074"/>
    <s v="N"/>
    <s v="Transport"/>
    <s v="N"/>
    <s v="S"/>
    <s v="NT"/>
    <n v="0.56000000000000005"/>
  </r>
  <r>
    <x v="1075"/>
    <s v="N"/>
    <s v="Transport"/>
    <s v="N"/>
    <s v="S"/>
    <s v="NT"/>
    <n v="0.17"/>
  </r>
  <r>
    <x v="1076"/>
    <s v="N"/>
    <s v="Transport"/>
    <s v="N"/>
    <s v="S"/>
    <s v="NT"/>
    <n v="0.55000000000000004"/>
  </r>
  <r>
    <x v="1077"/>
    <s v="N"/>
    <s v="Transport"/>
    <s v="N"/>
    <s v="S"/>
    <s v="NT"/>
    <n v="1.5"/>
  </r>
  <r>
    <x v="1078"/>
    <s v="N"/>
    <s v="Transport"/>
    <s v="N"/>
    <s v="S"/>
    <s v="NT"/>
    <n v="0.26"/>
  </r>
  <r>
    <x v="1079"/>
    <s v="N"/>
    <s v="Transport"/>
    <s v="N"/>
    <s v="S"/>
    <s v="NT"/>
    <n v="0.48"/>
  </r>
  <r>
    <x v="1080"/>
    <s v="N"/>
    <s v="Transport"/>
    <s v="N"/>
    <s v="S"/>
    <s v="NT"/>
    <n v="0.2"/>
  </r>
  <r>
    <x v="1081"/>
    <s v="N"/>
    <s v="Transport"/>
    <s v="N"/>
    <s v="S"/>
    <s v="NT"/>
    <n v="0.09"/>
  </r>
  <r>
    <x v="1082"/>
    <s v="N"/>
    <s v="Transport"/>
    <s v="N"/>
    <s v="S"/>
    <s v="NT"/>
    <n v="0.26"/>
  </r>
  <r>
    <x v="1083"/>
    <s v="N"/>
    <s v="Transport"/>
    <s v="N"/>
    <s v="S"/>
    <s v="NT"/>
    <n v="0.03"/>
  </r>
  <r>
    <x v="1084"/>
    <s v="N"/>
    <s v="Transport"/>
    <s v="N"/>
    <s v="S"/>
    <s v="NT"/>
    <n v="0.11"/>
  </r>
  <r>
    <x v="1085"/>
    <s v="N"/>
    <s v="Transport"/>
    <s v="N"/>
    <s v="S"/>
    <s v="NT"/>
    <n v="0.53"/>
  </r>
  <r>
    <x v="1086"/>
    <s v="N"/>
    <s v="Transport"/>
    <s v="N"/>
    <s v="S"/>
    <s v="NT"/>
    <n v="0.13"/>
  </r>
  <r>
    <x v="1087"/>
    <s v="N"/>
    <s v="Transport"/>
    <s v="N"/>
    <s v="S"/>
    <s v="NT"/>
    <n v="0.04"/>
  </r>
  <r>
    <x v="1088"/>
    <s v="N"/>
    <s v="Transport"/>
    <s v="N"/>
    <s v="S"/>
    <s v="NT"/>
    <n v="0.59"/>
  </r>
  <r>
    <x v="1089"/>
    <s v="N"/>
    <s v="Transport"/>
    <s v="N"/>
    <s v="S"/>
    <s v="NT"/>
    <n v="0.28999999999999998"/>
  </r>
  <r>
    <x v="1090"/>
    <s v="N"/>
    <s v="Transport"/>
    <s v="N"/>
    <s v="S"/>
    <s v="NT"/>
    <n v="0.34"/>
  </r>
  <r>
    <x v="1091"/>
    <s v="N"/>
    <s v="Transport"/>
    <s v="N"/>
    <s v="S"/>
    <s v="NT"/>
    <n v="0.28000000000000003"/>
  </r>
  <r>
    <x v="1092"/>
    <s v="N"/>
    <s v="Transport"/>
    <s v="N"/>
    <s v="S"/>
    <s v="NT"/>
    <n v="0.21"/>
  </r>
  <r>
    <x v="1093"/>
    <s v="N"/>
    <s v="Transport"/>
    <s v="N"/>
    <s v="S"/>
    <s v="NT"/>
    <n v="0.85"/>
  </r>
  <r>
    <x v="1094"/>
    <s v="N"/>
    <s v="Transport"/>
    <s v="N"/>
    <s v="S"/>
    <s v="NT"/>
    <n v="0.35"/>
  </r>
  <r>
    <x v="1095"/>
    <s v="N"/>
    <s v="Transport"/>
    <s v="N"/>
    <s v="S"/>
    <s v="NT"/>
    <n v="0.13"/>
  </r>
  <r>
    <x v="1096"/>
    <s v="N"/>
    <s v="Transport"/>
    <s v="N"/>
    <s v="S"/>
    <s v="NT"/>
    <n v="0.18"/>
  </r>
  <r>
    <x v="1097"/>
    <s v="N"/>
    <s v="Transport"/>
    <s v="N"/>
    <s v="S"/>
    <s v="NT"/>
    <n v="0.2"/>
  </r>
  <r>
    <x v="1098"/>
    <s v="N"/>
    <s v="Transport"/>
    <s v="N"/>
    <s v="S"/>
    <s v="NT"/>
    <n v="0.6"/>
  </r>
  <r>
    <x v="1099"/>
    <s v="N"/>
    <s v="Transport"/>
    <s v="N"/>
    <s v="S"/>
    <s v="NT"/>
    <n v="1.05"/>
  </r>
  <r>
    <x v="1100"/>
    <s v="N"/>
    <s v="Transport"/>
    <s v="N"/>
    <s v="S"/>
    <s v="NT"/>
    <n v="0.24"/>
  </r>
  <r>
    <x v="1101"/>
    <s v="N"/>
    <s v="Transport"/>
    <s v="N"/>
    <s v="S"/>
    <s v="NT"/>
    <n v="0.23"/>
  </r>
  <r>
    <x v="1102"/>
    <s v="N"/>
    <s v="Transport"/>
    <s v="N"/>
    <s v="S"/>
    <s v="NT"/>
    <n v="0.19"/>
  </r>
  <r>
    <x v="1103"/>
    <s v="N"/>
    <s v="Transport"/>
    <s v="N"/>
    <s v="S"/>
    <s v="NT"/>
    <n v="1.75"/>
  </r>
  <r>
    <x v="1104"/>
    <s v="N"/>
    <s v="Transport"/>
    <s v="N"/>
    <s v="S"/>
    <s v="NT"/>
    <n v="0.25"/>
  </r>
  <r>
    <x v="1105"/>
    <s v="N"/>
    <s v="Transport"/>
    <s v="N"/>
    <s v="S"/>
    <s v="NT"/>
    <n v="0.23"/>
  </r>
  <r>
    <x v="1106"/>
    <s v="N"/>
    <s v="Transport"/>
    <s v="N"/>
    <s v="S"/>
    <s v="NT"/>
    <n v="0.45"/>
  </r>
  <r>
    <x v="1107"/>
    <s v="N"/>
    <s v="Transport"/>
    <s v="N"/>
    <s v="S"/>
    <s v="NT"/>
    <n v="0.2"/>
  </r>
  <r>
    <x v="1108"/>
    <s v="N"/>
    <s v="Transport"/>
    <s v="N"/>
    <s v="S"/>
    <s v="NT"/>
    <n v="0.8"/>
  </r>
  <r>
    <x v="1109"/>
    <s v="N"/>
    <s v="Transport"/>
    <s v="N"/>
    <s v="S"/>
    <s v="NT"/>
    <n v="0.8"/>
  </r>
  <r>
    <x v="1110"/>
    <s v="N"/>
    <s v="Transport"/>
    <s v="N"/>
    <s v="S"/>
    <s v="NT"/>
    <n v="0.54"/>
  </r>
  <r>
    <x v="1111"/>
    <s v="N"/>
    <s v="Transport"/>
    <s v="N"/>
    <s v="S"/>
    <s v="NT"/>
    <n v="0.11"/>
  </r>
  <r>
    <x v="1112"/>
    <s v="N"/>
    <s v="Transport"/>
    <s v="N"/>
    <s v="S"/>
    <s v="NT"/>
    <n v="0.18"/>
  </r>
  <r>
    <x v="1113"/>
    <s v="N"/>
    <s v="Transport"/>
    <s v="N"/>
    <s v="S"/>
    <s v="NT"/>
    <n v="0.7"/>
  </r>
  <r>
    <x v="1114"/>
    <s v="N"/>
    <s v="Transport"/>
    <s v="N"/>
    <s v="S"/>
    <s v="NT"/>
    <n v="1.05"/>
  </r>
  <r>
    <x v="1115"/>
    <s v="N"/>
    <s v="Transport"/>
    <s v="N"/>
    <s v="S"/>
    <s v="NT"/>
    <n v="0.27"/>
  </r>
  <r>
    <x v="1116"/>
    <s v="N"/>
    <s v="Transport"/>
    <s v="N"/>
    <s v="S"/>
    <s v="NT"/>
    <n v="0.17"/>
  </r>
  <r>
    <x v="1117"/>
    <s v="N"/>
    <s v="Transport"/>
    <s v="N"/>
    <s v="S"/>
    <s v="NT"/>
    <n v="0.32"/>
  </r>
  <r>
    <x v="1118"/>
    <s v="N"/>
    <s v="Transport"/>
    <s v="N"/>
    <s v="S"/>
    <s v="NT"/>
    <n v="0.13"/>
  </r>
  <r>
    <x v="1119"/>
    <s v="N"/>
    <s v="Transport"/>
    <s v="N"/>
    <s v="S"/>
    <s v="NT"/>
    <n v="0.2"/>
  </r>
  <r>
    <x v="1120"/>
    <s v="N"/>
    <s v="Transport"/>
    <s v="N"/>
    <s v="S"/>
    <s v="NT"/>
    <n v="0.6"/>
  </r>
  <r>
    <x v="1121"/>
    <s v="N"/>
    <s v="Transport"/>
    <s v="N"/>
    <s v="S"/>
    <s v="NT"/>
    <n v="0.3"/>
  </r>
  <r>
    <x v="1122"/>
    <s v="N"/>
    <s v="Transport"/>
    <s v="N"/>
    <s v="S"/>
    <s v="NT"/>
    <n v="0.22"/>
  </r>
  <r>
    <x v="1123"/>
    <s v="N"/>
    <s v="Transport"/>
    <s v="N"/>
    <s v="S"/>
    <s v="NT"/>
    <n v="1.05"/>
  </r>
  <r>
    <x v="1124"/>
    <s v="N"/>
    <s v="Transport"/>
    <s v="N"/>
    <s v="S"/>
    <s v="NT"/>
    <n v="0.2"/>
  </r>
  <r>
    <x v="1125"/>
    <s v="N"/>
    <s v="Transport"/>
    <s v="N"/>
    <s v="S"/>
    <s v="NT"/>
    <n v="0.15"/>
  </r>
  <r>
    <x v="1126"/>
    <s v="N"/>
    <s v="Transport"/>
    <s v="N"/>
    <s v="S"/>
    <s v="NT"/>
    <n v="0.3"/>
  </r>
  <r>
    <x v="1127"/>
    <s v="N"/>
    <s v="Transport"/>
    <s v="N"/>
    <s v="S"/>
    <s v="NT"/>
    <n v="0.75"/>
  </r>
  <r>
    <x v="1128"/>
    <s v="N"/>
    <s v="Transport"/>
    <s v="N"/>
    <s v="S"/>
    <s v="NT"/>
    <n v="0.3"/>
  </r>
  <r>
    <x v="1129"/>
    <s v="N"/>
    <s v="Transport"/>
    <s v="N"/>
    <s v="S"/>
    <s v="NT"/>
    <n v="0.21"/>
  </r>
  <r>
    <x v="1130"/>
    <s v="N"/>
    <s v="Transport"/>
    <s v="N"/>
    <s v="S"/>
    <s v="NT"/>
    <n v="0.23"/>
  </r>
  <r>
    <x v="1131"/>
    <s v="N"/>
    <s v="Transport"/>
    <s v="N"/>
    <s v="S"/>
    <s v="ND"/>
    <n v="0.14000000000000001"/>
  </r>
  <r>
    <x v="1132"/>
    <s v="N"/>
    <s v="Transport"/>
    <s v="N"/>
    <s v="S"/>
    <s v="NT"/>
    <n v="0.25"/>
  </r>
  <r>
    <x v="1133"/>
    <s v="N"/>
    <s v="Transport"/>
    <s v="N"/>
    <s v="S"/>
    <s v="NT"/>
    <n v="0.25"/>
  </r>
  <r>
    <x v="1133"/>
    <s v="N"/>
    <s v="Supplement Etiquette Non Conforme"/>
    <s v="N"/>
    <m/>
    <s v="NT"/>
    <n v="0"/>
  </r>
  <r>
    <x v="1134"/>
    <s v="N"/>
    <s v="Transport"/>
    <s v="N"/>
    <s v="S"/>
    <s v="NT"/>
    <n v="0.55000000000000004"/>
  </r>
  <r>
    <x v="1134"/>
    <s v="N"/>
    <s v="Supplement Etiquette Non Conforme"/>
    <s v="N"/>
    <m/>
    <s v="NT"/>
    <n v="0"/>
  </r>
  <r>
    <x v="1135"/>
    <s v="N"/>
    <s v="Transport"/>
    <s v="N"/>
    <s v="S"/>
    <s v="NT"/>
    <n v="0.28999999999999998"/>
  </r>
  <r>
    <x v="1136"/>
    <s v="N"/>
    <s v="Transport"/>
    <s v="N"/>
    <s v="S"/>
    <s v="NT"/>
    <n v="0.12"/>
  </r>
  <r>
    <x v="1137"/>
    <s v="N"/>
    <s v="Transport"/>
    <s v="N"/>
    <s v="S"/>
    <s v="NT"/>
    <n v="0.25"/>
  </r>
  <r>
    <x v="1138"/>
    <s v="N"/>
    <s v="Transport"/>
    <s v="N"/>
    <s v="S"/>
    <s v="NT"/>
    <n v="0.03"/>
  </r>
  <r>
    <x v="1139"/>
    <s v="N"/>
    <s v="Transport"/>
    <s v="N"/>
    <s v="S"/>
    <s v="NT"/>
    <n v="0.17"/>
  </r>
  <r>
    <x v="1140"/>
    <s v="N"/>
    <s v="Transport"/>
    <s v="N"/>
    <s v="S"/>
    <s v="NT"/>
    <n v="0.3"/>
  </r>
  <r>
    <x v="1141"/>
    <s v="N"/>
    <s v="Transport"/>
    <s v="N"/>
    <s v="S"/>
    <s v="NT"/>
    <n v="0.85"/>
  </r>
  <r>
    <x v="1142"/>
    <s v="N"/>
    <s v="Transport"/>
    <s v="N"/>
    <s v="S"/>
    <s v="NT"/>
    <n v="0.24"/>
  </r>
  <r>
    <x v="1143"/>
    <s v="N"/>
    <s v="Transport"/>
    <s v="N"/>
    <s v="S"/>
    <s v="NT"/>
    <n v="0.21"/>
  </r>
  <r>
    <x v="1144"/>
    <s v="N"/>
    <s v="Transport"/>
    <s v="N"/>
    <s v="S"/>
    <s v="NT"/>
    <n v="0.4"/>
  </r>
  <r>
    <x v="1145"/>
    <s v="N"/>
    <s v="Transport"/>
    <s v="N"/>
    <s v="S"/>
    <s v="NT"/>
    <n v="0.36"/>
  </r>
  <r>
    <x v="1146"/>
    <s v="N"/>
    <s v="Transport"/>
    <s v="N"/>
    <s v="S"/>
    <s v="NT"/>
    <n v="0.22"/>
  </r>
  <r>
    <x v="1147"/>
    <s v="N"/>
    <s v="Transport"/>
    <s v="N"/>
    <s v="S"/>
    <s v="NT"/>
    <n v="0.12"/>
  </r>
  <r>
    <x v="1148"/>
    <s v="N"/>
    <s v="Transport"/>
    <s v="N"/>
    <s v="S"/>
    <s v="NT"/>
    <n v="0.1"/>
  </r>
  <r>
    <x v="1149"/>
    <s v="N"/>
    <s v="Transport"/>
    <s v="N"/>
    <s v="S"/>
    <s v="NT"/>
    <n v="0.13"/>
  </r>
  <r>
    <x v="1150"/>
    <s v="N"/>
    <s v="Transport"/>
    <s v="N"/>
    <s v="S"/>
    <s v="NT"/>
    <n v="0.13"/>
  </r>
  <r>
    <x v="1151"/>
    <s v="N"/>
    <s v="Transport"/>
    <s v="N"/>
    <s v="S"/>
    <s v="NT"/>
    <n v="0.09"/>
  </r>
  <r>
    <x v="1152"/>
    <s v="N"/>
    <s v="Transport"/>
    <s v="N"/>
    <s v="S"/>
    <s v="NT"/>
    <n v="0.35"/>
  </r>
  <r>
    <x v="1153"/>
    <s v="N"/>
    <s v="Transport"/>
    <s v="N"/>
    <s v="S"/>
    <s v="NT"/>
    <n v="0.72"/>
  </r>
  <r>
    <x v="1154"/>
    <s v="N"/>
    <s v="Transport"/>
    <s v="N"/>
    <s v="S"/>
    <s v="NT"/>
    <n v="0.02"/>
  </r>
  <r>
    <x v="1155"/>
    <s v="N"/>
    <s v="Transport"/>
    <s v="N"/>
    <s v="S"/>
    <s v="NT"/>
    <n v="0.2"/>
  </r>
  <r>
    <x v="1156"/>
    <s v="N"/>
    <s v="Transport"/>
    <s v="N"/>
    <s v="S"/>
    <s v="NT"/>
    <n v="0.95"/>
  </r>
  <r>
    <x v="1157"/>
    <s v="N"/>
    <s v="Transport"/>
    <s v="N"/>
    <s v="S"/>
    <s v="NT"/>
    <n v="0.7"/>
  </r>
  <r>
    <x v="1158"/>
    <s v="N"/>
    <s v="Transport"/>
    <s v="N"/>
    <s v="S"/>
    <s v="NT"/>
    <n v="0.24"/>
  </r>
  <r>
    <x v="1159"/>
    <s v="N"/>
    <s v="Transport"/>
    <s v="N"/>
    <s v="S"/>
    <s v="NT"/>
    <n v="0.11"/>
  </r>
  <r>
    <x v="1160"/>
    <s v="N"/>
    <s v="Transport"/>
    <s v="N"/>
    <s v="S"/>
    <s v="NT"/>
    <n v="0.19"/>
  </r>
  <r>
    <x v="1161"/>
    <s v="N"/>
    <s v="Transport"/>
    <s v="N"/>
    <s v="S"/>
    <s v="NT"/>
    <n v="0.33"/>
  </r>
  <r>
    <x v="1162"/>
    <s v="N"/>
    <s v="Transport"/>
    <s v="N"/>
    <s v="S"/>
    <s v="NT"/>
    <n v="0.35"/>
  </r>
  <r>
    <x v="1163"/>
    <s v="N"/>
    <s v="Transport"/>
    <s v="N"/>
    <s v="S"/>
    <s v="NT"/>
    <n v="0.49"/>
  </r>
  <r>
    <x v="1164"/>
    <s v="N"/>
    <s v="Transport"/>
    <s v="N"/>
    <s v="S"/>
    <s v="NT"/>
    <n v="0.13"/>
  </r>
  <r>
    <x v="1165"/>
    <s v="N"/>
    <s v="Transport"/>
    <s v="N"/>
    <s v="S"/>
    <s v="NT"/>
    <n v="0.9"/>
  </r>
  <r>
    <x v="1166"/>
    <s v="N"/>
    <s v="Transport"/>
    <s v="N"/>
    <s v="S"/>
    <s v="NT"/>
    <n v="0.12"/>
  </r>
  <r>
    <x v="1167"/>
    <s v="N"/>
    <s v="Transport"/>
    <s v="N"/>
    <s v="S"/>
    <s v="NR"/>
    <n v="0.22"/>
  </r>
  <r>
    <x v="1168"/>
    <s v="N"/>
    <s v="Transport"/>
    <s v="N"/>
    <s v="S"/>
    <s v="NT"/>
    <n v="0.8"/>
  </r>
  <r>
    <x v="1169"/>
    <s v="N"/>
    <s v="Transport"/>
    <s v="N"/>
    <s v="S"/>
    <s v="NT"/>
    <n v="0.22"/>
  </r>
  <r>
    <x v="1170"/>
    <s v="N"/>
    <s v="Transport"/>
    <s v="N"/>
    <s v="S"/>
    <s v="NT"/>
    <n v="0.37"/>
  </r>
  <r>
    <x v="1171"/>
    <s v="N"/>
    <s v="Transport"/>
    <s v="N"/>
    <s v="S"/>
    <s v="NT"/>
    <n v="0.03"/>
  </r>
  <r>
    <x v="1172"/>
    <s v="N"/>
    <s v="Transport"/>
    <s v="N"/>
    <s v="S"/>
    <s v="NT"/>
    <n v="0.17"/>
  </r>
  <r>
    <x v="1173"/>
    <s v="N"/>
    <s v="Transport"/>
    <s v="N"/>
    <s v="S"/>
    <s v="NT"/>
    <n v="0.22"/>
  </r>
  <r>
    <x v="1174"/>
    <s v="N"/>
    <s v="Transport"/>
    <s v="N"/>
    <s v="S"/>
    <s v="NT"/>
    <n v="0.71"/>
  </r>
  <r>
    <x v="1175"/>
    <s v="N"/>
    <s v="Transport"/>
    <s v="N"/>
    <s v="S"/>
    <s v="NT"/>
    <n v="0.03"/>
  </r>
  <r>
    <x v="1176"/>
    <s v="N"/>
    <s v="Transport"/>
    <s v="N"/>
    <s v="S"/>
    <s v="NT"/>
    <n v="0.23"/>
  </r>
  <r>
    <x v="1177"/>
    <s v="N"/>
    <s v="Transport"/>
    <s v="N"/>
    <s v="S"/>
    <s v="NT"/>
    <n v="0.35"/>
  </r>
  <r>
    <x v="1178"/>
    <s v="N"/>
    <s v="Transport"/>
    <s v="N"/>
    <s v="S"/>
    <s v="NT"/>
    <n v="0.62"/>
  </r>
  <r>
    <x v="1179"/>
    <s v="N"/>
    <s v="Transport"/>
    <s v="N"/>
    <s v="S"/>
    <s v="NT"/>
    <n v="0.21"/>
  </r>
  <r>
    <x v="1180"/>
    <s v="N"/>
    <s v="Transport"/>
    <s v="N"/>
    <s v="S"/>
    <s v="NT"/>
    <n v="0.3"/>
  </r>
  <r>
    <x v="1181"/>
    <s v="N"/>
    <s v="Transport"/>
    <s v="N"/>
    <s v="S"/>
    <s v="NT"/>
    <n v="0.2"/>
  </r>
  <r>
    <x v="1182"/>
    <s v="N"/>
    <s v="Transport"/>
    <s v="N"/>
    <s v="S"/>
    <s v="NT"/>
    <n v="0.11"/>
  </r>
  <r>
    <x v="1183"/>
    <s v="N"/>
    <s v="Transport"/>
    <s v="N"/>
    <s v="S"/>
    <s v="NT"/>
    <n v="0.09"/>
  </r>
  <r>
    <x v="1184"/>
    <s v="N"/>
    <s v="Transport"/>
    <s v="N"/>
    <s v="S"/>
    <s v="NT"/>
    <n v="0.22"/>
  </r>
  <r>
    <x v="1185"/>
    <s v="N"/>
    <s v="Transport"/>
    <s v="N"/>
    <s v="S"/>
    <s v="NT"/>
    <n v="0.27"/>
  </r>
  <r>
    <x v="1186"/>
    <s v="N"/>
    <s v="Transport"/>
    <s v="N"/>
    <s v="S"/>
    <s v="NT"/>
    <n v="0.27"/>
  </r>
  <r>
    <x v="1187"/>
    <s v="N"/>
    <s v="Transport"/>
    <s v="N"/>
    <s v="S"/>
    <s v="NT"/>
    <n v="0.08"/>
  </r>
  <r>
    <x v="1188"/>
    <s v="N"/>
    <s v="Transport"/>
    <s v="N"/>
    <s v="S"/>
    <s v="NT"/>
    <n v="0.24"/>
  </r>
  <r>
    <x v="1189"/>
    <s v="N"/>
    <s v="Transport"/>
    <s v="N"/>
    <s v="S"/>
    <s v="NT"/>
    <n v="0.66"/>
  </r>
  <r>
    <x v="1190"/>
    <s v="N"/>
    <s v="Transport"/>
    <s v="N"/>
    <s v="S"/>
    <s v="NT"/>
    <n v="0.13"/>
  </r>
  <r>
    <x v="1191"/>
    <s v="N"/>
    <s v="Transport"/>
    <s v="N"/>
    <s v="S"/>
    <s v="NT"/>
    <n v="0.09"/>
  </r>
  <r>
    <x v="1192"/>
    <s v="N"/>
    <s v="Transport"/>
    <s v="N"/>
    <s v="S"/>
    <s v="NT"/>
    <n v="0.2"/>
  </r>
  <r>
    <x v="1193"/>
    <s v="N"/>
    <s v="Transport"/>
    <s v="N"/>
    <s v="S"/>
    <s v="NT"/>
    <n v="0.27"/>
  </r>
  <r>
    <x v="1194"/>
    <s v="N"/>
    <s v="Transport"/>
    <s v="N"/>
    <s v="S"/>
    <s v="NT"/>
    <n v="0.22"/>
  </r>
  <r>
    <x v="1195"/>
    <s v="N"/>
    <s v="Transport"/>
    <s v="N"/>
    <s v="S"/>
    <s v="NT"/>
    <n v="0.19"/>
  </r>
  <r>
    <x v="1196"/>
    <s v="N"/>
    <s v="Transport"/>
    <s v="N"/>
    <s v="S"/>
    <s v="NT"/>
    <n v="0.11"/>
  </r>
  <r>
    <x v="1197"/>
    <s v="N"/>
    <s v="Transport"/>
    <s v="N"/>
    <s v="S"/>
    <s v="NT"/>
    <n v="0.36"/>
  </r>
  <r>
    <x v="1198"/>
    <s v="N"/>
    <s v="Transport"/>
    <s v="N"/>
    <s v="S"/>
    <s v="NT"/>
    <n v="0.26"/>
  </r>
  <r>
    <x v="1199"/>
    <s v="N"/>
    <s v="Transport"/>
    <s v="N"/>
    <s v="S"/>
    <s v="NR"/>
    <n v="0.16"/>
  </r>
  <r>
    <x v="1200"/>
    <s v="N"/>
    <s v="Transport"/>
    <s v="N"/>
    <s v="S"/>
    <s v="NT"/>
    <n v="0.22"/>
  </r>
  <r>
    <x v="1201"/>
    <s v="N"/>
    <s v="Transport"/>
    <s v="N"/>
    <s v="S"/>
    <s v="NT"/>
    <n v="0.1"/>
  </r>
  <r>
    <x v="1202"/>
    <s v="N"/>
    <s v="Transport"/>
    <s v="N"/>
    <s v="S"/>
    <s v="NT"/>
    <n v="0.04"/>
  </r>
  <r>
    <x v="1203"/>
    <s v="N"/>
    <s v="Transport"/>
    <s v="N"/>
    <s v="S"/>
    <s v="NT"/>
    <n v="0.13"/>
  </r>
  <r>
    <x v="1204"/>
    <s v="N"/>
    <s v="Transport"/>
    <s v="N"/>
    <s v="S"/>
    <s v="NT"/>
    <n v="0.19"/>
  </r>
  <r>
    <x v="1205"/>
    <s v="N"/>
    <s v="Transport"/>
    <s v="N"/>
    <s v="S"/>
    <s v="NT"/>
    <n v="0.2"/>
  </r>
  <r>
    <x v="1206"/>
    <s v="N"/>
    <s v="Transport"/>
    <s v="N"/>
    <s v="S"/>
    <s v="NT"/>
    <n v="0.21"/>
  </r>
  <r>
    <x v="1207"/>
    <s v="N"/>
    <s v="Transport"/>
    <s v="N"/>
    <s v="S"/>
    <s v="NT"/>
    <n v="0.17"/>
  </r>
  <r>
    <x v="1208"/>
    <s v="N"/>
    <s v="Transport"/>
    <s v="N"/>
    <s v="S"/>
    <s v="NT"/>
    <n v="0.22"/>
  </r>
  <r>
    <x v="1209"/>
    <s v="N"/>
    <s v="Transport"/>
    <s v="N"/>
    <s v="S"/>
    <s v="NT"/>
    <n v="0.06"/>
  </r>
  <r>
    <x v="1210"/>
    <s v="N"/>
    <s v="Transport"/>
    <s v="N"/>
    <s v="S"/>
    <s v="NT"/>
    <n v="0.11"/>
  </r>
  <r>
    <x v="1211"/>
    <s v="N"/>
    <s v="Transport"/>
    <s v="N"/>
    <s v="S"/>
    <s v="NT"/>
    <n v="0.18"/>
  </r>
  <r>
    <x v="1212"/>
    <s v="N"/>
    <s v="Transport"/>
    <s v="N"/>
    <s v="RR"/>
    <s v="ZA"/>
    <n v="0.04"/>
  </r>
  <r>
    <x v="1212"/>
    <s v="N"/>
    <s v="Supp Retour Expediteur Europe"/>
    <s v="N"/>
    <s v="RR"/>
    <s v="ZA"/>
    <n v="0"/>
  </r>
  <r>
    <x v="1213"/>
    <s v="N"/>
    <s v="Transport"/>
    <s v="N"/>
    <s v="S"/>
    <s v="ZA"/>
    <n v="5.9039999999999999"/>
  </r>
  <r>
    <x v="1214"/>
    <s v="N"/>
    <s v="Transport"/>
    <s v="N"/>
    <s v="S"/>
    <s v="ZA"/>
    <n v="0.93"/>
  </r>
  <r>
    <x v="1215"/>
    <s v="N"/>
    <s v="Transport"/>
    <s v="N"/>
    <s v="S"/>
    <s v="ZA"/>
    <n v="4.6379999999999999"/>
  </r>
  <r>
    <x v="1216"/>
    <s v="N"/>
    <s v="Transport"/>
    <s v="N"/>
    <s v="S"/>
    <s v="ZA"/>
    <n v="5.9039999999999999"/>
  </r>
  <r>
    <x v="1217"/>
    <s v="N"/>
    <s v="Transport"/>
    <s v="N"/>
    <s v="S"/>
    <s v="ZA"/>
    <n v="0.02"/>
  </r>
  <r>
    <x v="1218"/>
    <s v="N"/>
    <s v="Transport"/>
    <s v="N"/>
    <s v="S"/>
    <s v="ZA"/>
    <n v="4.7869999999999999"/>
  </r>
  <r>
    <x v="1219"/>
    <s v="N"/>
    <s v="Transport"/>
    <s v="N"/>
    <s v="S"/>
    <s v="ZA"/>
    <n v="5.9039999999999999"/>
  </r>
  <r>
    <x v="1220"/>
    <s v="N"/>
    <s v="Transport"/>
    <s v="N"/>
    <s v="S"/>
    <s v="ZA"/>
    <n v="0.1"/>
  </r>
  <r>
    <x v="1221"/>
    <s v="N"/>
    <s v="Transport"/>
    <s v="N"/>
    <s v="S"/>
    <s v="ZA"/>
    <n v="4.7869999999999999"/>
  </r>
  <r>
    <x v="1222"/>
    <s v="N"/>
    <s v="Transport"/>
    <s v="N"/>
    <s v="S"/>
    <s v="ZA"/>
    <n v="0.74399999999999999"/>
  </r>
  <r>
    <x v="1223"/>
    <s v="N"/>
    <s v="Transport"/>
    <s v="N"/>
    <s v="S"/>
    <s v="ZA"/>
    <n v="0.42"/>
  </r>
  <r>
    <x v="1224"/>
    <s v="N"/>
    <s v="Transport"/>
    <s v="N"/>
    <s v="S"/>
    <s v="ZA"/>
    <n v="0.23"/>
  </r>
  <r>
    <x v="1225"/>
    <s v="N"/>
    <s v="Transport"/>
    <s v="N"/>
    <s v="S"/>
    <s v="ZA"/>
    <n v="0.62"/>
  </r>
  <r>
    <x v="1226"/>
    <s v="N"/>
    <s v="Transport"/>
    <s v="N"/>
    <s v="S"/>
    <s v="ZA"/>
    <n v="0.62"/>
  </r>
  <r>
    <x v="1227"/>
    <s v="N"/>
    <s v="Transport"/>
    <s v="N"/>
    <s v="S"/>
    <s v="ZA"/>
    <n v="2.5089999999999999"/>
  </r>
  <r>
    <x v="1228"/>
    <s v="N"/>
    <s v="Transport"/>
    <s v="N"/>
    <s v="S"/>
    <s v="ZA"/>
    <n v="4.7869999999999999"/>
  </r>
  <r>
    <x v="1229"/>
    <s v="N"/>
    <s v="Transport"/>
    <s v="N"/>
    <s v="S"/>
    <s v="ZA"/>
    <n v="4.7869999999999999"/>
  </r>
  <r>
    <x v="1230"/>
    <s v="N"/>
    <s v="Transport"/>
    <s v="N"/>
    <s v="S"/>
    <s v="ZA"/>
    <n v="4.6379999999999999"/>
  </r>
  <r>
    <x v="1231"/>
    <s v="N"/>
    <s v="Transport"/>
    <s v="N"/>
    <s v="S"/>
    <s v="ZA"/>
    <n v="0.38500000000000001"/>
  </r>
  <r>
    <x v="1232"/>
    <s v="N"/>
    <s v="Transport"/>
    <s v="N"/>
    <s v="S"/>
    <s v="ZA"/>
    <n v="0.34"/>
  </r>
  <r>
    <x v="1233"/>
    <s v="N"/>
    <s v="Transport"/>
    <s v="N"/>
    <s v="S"/>
    <s v="ZA"/>
    <n v="4.6379999999999999"/>
  </r>
  <r>
    <x v="1234"/>
    <s v="N"/>
    <s v="Transport"/>
    <s v="N"/>
    <s v="S"/>
    <s v="ZA"/>
    <n v="7.52"/>
  </r>
  <r>
    <x v="1235"/>
    <s v="N"/>
    <s v="Transport"/>
    <s v="N"/>
    <s v="S"/>
    <s v="ZA"/>
    <n v="4.532"/>
  </r>
  <r>
    <x v="1236"/>
    <s v="N"/>
    <s v="Transport"/>
    <s v="N"/>
    <s v="S"/>
    <s v="ZA"/>
    <n v="0.7"/>
  </r>
  <r>
    <x v="1237"/>
    <s v="N"/>
    <s v="Transport"/>
    <s v="N"/>
    <s v="S"/>
    <s v="ZA"/>
    <n v="4.532"/>
  </r>
  <r>
    <x v="1238"/>
    <s v="N"/>
    <s v="Transport"/>
    <s v="N"/>
    <s v="S"/>
    <s v="ZA"/>
    <n v="4.3650000000000002"/>
  </r>
  <r>
    <x v="1239"/>
    <s v="N"/>
    <s v="Transport"/>
    <s v="N"/>
    <s v="S"/>
    <s v="ZA"/>
    <n v="0.74399999999999999"/>
  </r>
  <r>
    <x v="1240"/>
    <s v="N"/>
    <s v="Transport"/>
    <s v="N"/>
    <s v="S"/>
    <s v="ZA"/>
    <n v="5.6420000000000003"/>
  </r>
  <r>
    <x v="1241"/>
    <s v="N"/>
    <s v="Transport"/>
    <s v="N"/>
    <s v="S"/>
    <s v="ZA"/>
    <n v="4.532"/>
  </r>
  <r>
    <x v="1242"/>
    <s v="N"/>
    <s v="Transport"/>
    <s v="N"/>
    <s v="S"/>
    <s v="ZA"/>
    <n v="1.373"/>
  </r>
  <r>
    <x v="1243"/>
    <s v="N"/>
    <s v="Transport"/>
    <s v="N"/>
    <s v="S"/>
    <s v="ZA"/>
    <n v="4.7869999999999999"/>
  </r>
  <r>
    <x v="1244"/>
    <s v="N"/>
    <s v="Transport"/>
    <s v="N"/>
    <s v="S"/>
    <s v="ZA"/>
    <n v="4.7990000000000004"/>
  </r>
  <r>
    <x v="1245"/>
    <s v="N"/>
    <s v="Transport"/>
    <s v="N"/>
    <s v="S"/>
    <s v="ZA"/>
    <n v="6.6239999999999997"/>
  </r>
  <r>
    <x v="1246"/>
    <s v="N"/>
    <s v="Transport"/>
    <s v="N"/>
    <s v="S"/>
    <s v="ZA"/>
    <n v="1.1759999999999999"/>
  </r>
  <r>
    <x v="1247"/>
    <s v="N"/>
    <s v="Transport"/>
    <s v="N"/>
    <s v="S"/>
    <s v="ZA"/>
    <n v="5.0860000000000003"/>
  </r>
  <r>
    <x v="1248"/>
    <s v="N"/>
    <s v="Transport"/>
    <s v="N"/>
    <s v="S"/>
    <s v="ZA"/>
    <n v="4.6779999999999999"/>
  </r>
  <r>
    <x v="1249"/>
    <s v="N"/>
    <s v="Transport"/>
    <s v="N"/>
    <s v="S"/>
    <s v="ZA"/>
    <n v="4.532"/>
  </r>
  <r>
    <x v="1250"/>
    <s v="N"/>
    <s v="Transport"/>
    <s v="N"/>
    <s v="S"/>
    <s v="ZA"/>
    <n v="2.117"/>
  </r>
  <r>
    <x v="1251"/>
    <s v="N"/>
    <s v="Transport"/>
    <s v="N"/>
    <s v="S"/>
    <s v="ZA"/>
    <n v="4.6379999999999999"/>
  </r>
  <r>
    <x v="1252"/>
    <s v="N"/>
    <s v="Transport"/>
    <s v="N"/>
    <s v="S"/>
    <s v="ZA"/>
    <n v="1.786"/>
  </r>
  <r>
    <x v="1253"/>
    <s v="N"/>
    <s v="Transport"/>
    <s v="N"/>
    <s v="S"/>
    <s v="ZA"/>
    <n v="0.17"/>
  </r>
  <r>
    <x v="1254"/>
    <s v="N"/>
    <s v="Transport"/>
    <s v="N"/>
    <s v="S"/>
    <s v="ZA"/>
    <n v="0.96"/>
  </r>
  <r>
    <x v="1255"/>
    <s v="N"/>
    <s v="Transport"/>
    <s v="N"/>
    <s v="S"/>
    <s v="ZA"/>
    <n v="0.78300000000000003"/>
  </r>
  <r>
    <x v="1256"/>
    <s v="N"/>
    <s v="Transport"/>
    <s v="N"/>
    <s v="S"/>
    <s v="ZA"/>
    <n v="5.8079999999999998"/>
  </r>
  <r>
    <x v="1257"/>
    <s v="N"/>
    <s v="Transport"/>
    <s v="N"/>
    <s v="S"/>
    <s v="ZA"/>
    <n v="4.6779999999999999"/>
  </r>
  <r>
    <x v="1258"/>
    <s v="N"/>
    <s v="Transport"/>
    <s v="N"/>
    <s v="S"/>
    <s v="ZA"/>
    <n v="4.8250000000000002"/>
  </r>
  <r>
    <x v="1259"/>
    <s v="N"/>
    <s v="Transport"/>
    <s v="N"/>
    <s v="S"/>
    <s v="ZA"/>
    <n v="4.3650000000000002"/>
  </r>
  <r>
    <x v="1260"/>
    <s v="N"/>
    <s v="Transport"/>
    <s v="N"/>
    <s v="S"/>
    <s v="ZA"/>
    <n v="0.59499999999999997"/>
  </r>
  <r>
    <x v="1261"/>
    <s v="N"/>
    <s v="Transport"/>
    <s v="N"/>
    <s v="S"/>
    <s v="ZA"/>
    <n v="4.7869999999999999"/>
  </r>
  <r>
    <x v="1262"/>
    <s v="N"/>
    <s v="Transport"/>
    <s v="N"/>
    <s v="S"/>
    <s v="ZA"/>
    <n v="0.05"/>
  </r>
  <r>
    <x v="1263"/>
    <s v="N"/>
    <s v="Transport"/>
    <s v="N"/>
    <s v="S"/>
    <s v="ZA"/>
    <n v="4.6779999999999999"/>
  </r>
  <r>
    <x v="1263"/>
    <s v="N"/>
    <s v="Supplement Etiquette Non Conforme"/>
    <s v="N"/>
    <m/>
    <s v="ZA"/>
    <n v="0"/>
  </r>
  <r>
    <x v="1264"/>
    <s v="N"/>
    <s v="Transport"/>
    <s v="N"/>
    <s v="S"/>
    <s v="ZA"/>
    <n v="0.5"/>
  </r>
  <r>
    <x v="1265"/>
    <s v="N"/>
    <s v="Transport"/>
    <s v="N"/>
    <s v="S"/>
    <s v="ZA"/>
    <n v="4.9539999999999997"/>
  </r>
  <r>
    <x v="1266"/>
    <s v="N"/>
    <s v="Transport"/>
    <s v="N"/>
    <s v="S"/>
    <s v="ZA"/>
    <n v="4.7869999999999999"/>
  </r>
  <r>
    <x v="1267"/>
    <s v="N"/>
    <s v="Transport"/>
    <s v="N"/>
    <s v="S"/>
    <s v="ZA"/>
    <n v="0.77500000000000002"/>
  </r>
  <r>
    <x v="1268"/>
    <s v="N"/>
    <s v="Transport"/>
    <s v="N"/>
    <s v="S"/>
    <s v="ZA"/>
    <n v="4.7990000000000004"/>
  </r>
  <r>
    <x v="1269"/>
    <s v="N"/>
    <s v="Transport"/>
    <s v="N"/>
    <s v="S"/>
    <s v="ZA"/>
    <n v="5.7789999999999999"/>
  </r>
  <r>
    <x v="1270"/>
    <s v="N"/>
    <s v="Transport"/>
    <s v="N"/>
    <s v="S"/>
    <s v="ZA"/>
    <n v="5.53"/>
  </r>
  <r>
    <x v="1271"/>
    <s v="N"/>
    <s v="Transport"/>
    <s v="N"/>
    <s v="S"/>
    <s v="ZA"/>
    <n v="4.6379999999999999"/>
  </r>
  <r>
    <x v="1272"/>
    <s v="N"/>
    <s v="Transport"/>
    <s v="N"/>
    <s v="S"/>
    <s v="ZA"/>
    <n v="4.6379999999999999"/>
  </r>
  <r>
    <x v="1273"/>
    <s v="N"/>
    <s v="Transport"/>
    <s v="N"/>
    <s v="S"/>
    <s v="ZA"/>
    <n v="4.7430000000000003"/>
  </r>
  <r>
    <x v="1274"/>
    <s v="N"/>
    <s v="Transport"/>
    <s v="N"/>
    <s v="S"/>
    <s v="ZA"/>
    <n v="4.6379999999999999"/>
  </r>
  <r>
    <x v="1274"/>
    <s v="N"/>
    <s v="Supplement Etiquette Non Conforme"/>
    <s v="N"/>
    <m/>
    <s v="ZA"/>
    <n v="0"/>
  </r>
  <r>
    <x v="1275"/>
    <s v="N"/>
    <s v="Transport"/>
    <s v="N"/>
    <s v="S"/>
    <s v="ZA"/>
    <n v="0.72"/>
  </r>
  <r>
    <x v="1276"/>
    <s v="N"/>
    <s v="Transport"/>
    <s v="N"/>
    <s v="S"/>
    <s v="ZA"/>
    <n v="0.03"/>
  </r>
  <r>
    <x v="1277"/>
    <s v="N"/>
    <s v="Transport"/>
    <s v="N"/>
    <s v="S"/>
    <s v="ZA"/>
    <n v="4.6379999999999999"/>
  </r>
  <r>
    <x v="1278"/>
    <s v="N"/>
    <s v="Transport"/>
    <s v="N"/>
    <s v="S"/>
    <s v="ZA"/>
    <n v="4.266"/>
  </r>
  <r>
    <x v="1279"/>
    <s v="N"/>
    <s v="Transport"/>
    <s v="N"/>
    <s v="S"/>
    <s v="ZA"/>
    <n v="4.7990000000000004"/>
  </r>
  <r>
    <x v="1280"/>
    <s v="N"/>
    <s v="Transport"/>
    <s v="N"/>
    <s v="S"/>
    <s v="ZA"/>
    <n v="0.96699999999999997"/>
  </r>
  <r>
    <x v="1281"/>
    <s v="N"/>
    <s v="Transport"/>
    <s v="N"/>
    <s v="S"/>
    <s v="ZA"/>
    <n v="4.9630000000000001"/>
  </r>
  <r>
    <x v="1282"/>
    <s v="N"/>
    <s v="Transport"/>
    <s v="N"/>
    <s v="S"/>
    <s v="ZA"/>
    <n v="0.7"/>
  </r>
  <r>
    <x v="1283"/>
    <s v="N"/>
    <s v="Transport"/>
    <s v="N"/>
    <s v="S"/>
    <s v="ZA"/>
    <n v="2.8420000000000001"/>
  </r>
  <r>
    <x v="1284"/>
    <s v="N"/>
    <s v="Transport"/>
    <s v="N"/>
    <s v="S"/>
    <s v="ZA"/>
    <n v="0.35"/>
  </r>
  <r>
    <x v="1285"/>
    <s v="N"/>
    <s v="Transport"/>
    <s v="N"/>
    <s v="S"/>
    <s v="ZA"/>
    <n v="0.1"/>
  </r>
  <r>
    <x v="1286"/>
    <s v="N"/>
    <s v="Transport"/>
    <s v="N"/>
    <s v="S"/>
    <s v="ZA"/>
    <n v="0.5"/>
  </r>
  <r>
    <x v="1287"/>
    <s v="N"/>
    <s v="Transport"/>
    <s v="N"/>
    <s v="S"/>
    <s v="ZA"/>
    <n v="5.6319999999999997"/>
  </r>
  <r>
    <x v="1288"/>
    <s v="N"/>
    <s v="Transport"/>
    <s v="N"/>
    <s v="S"/>
    <s v="ZA"/>
    <n v="2.3519999999999999"/>
  </r>
  <r>
    <x v="1289"/>
    <s v="N"/>
    <s v="Transport"/>
    <s v="N"/>
    <s v="S"/>
    <s v="ZA"/>
    <n v="4.9370000000000003"/>
  </r>
  <r>
    <x v="1290"/>
    <s v="N"/>
    <s v="Transport"/>
    <s v="N"/>
    <s v="S"/>
    <s v="ZA"/>
    <n v="2.016"/>
  </r>
  <r>
    <x v="1291"/>
    <s v="N"/>
    <s v="Transport"/>
    <s v="N"/>
    <s v="S"/>
    <s v="ZA"/>
    <n v="0.81"/>
  </r>
  <r>
    <x v="1292"/>
    <s v="N"/>
    <s v="Transport"/>
    <s v="N"/>
    <s v="S"/>
    <s v="ZA"/>
    <n v="0.61399999999999999"/>
  </r>
  <r>
    <x v="1293"/>
    <s v="N"/>
    <s v="Transport"/>
    <s v="N"/>
    <s v="S"/>
    <s v="ZA"/>
    <n v="4.532"/>
  </r>
  <r>
    <x v="1294"/>
    <s v="N"/>
    <s v="Transport"/>
    <s v="N"/>
    <s v="S"/>
    <s v="ZA"/>
    <n v="4.532"/>
  </r>
  <r>
    <x v="1295"/>
    <s v="N"/>
    <s v="Transport"/>
    <s v="N"/>
    <s v="S"/>
    <s v="ZA"/>
    <n v="0.36499999999999999"/>
  </r>
  <r>
    <x v="1296"/>
    <s v="N"/>
    <s v="Transport"/>
    <s v="N"/>
    <s v="S"/>
    <s v="ZA"/>
    <n v="3.226"/>
  </r>
  <r>
    <x v="1297"/>
    <s v="N"/>
    <s v="Transport"/>
    <s v="N"/>
    <s v="S"/>
    <s v="ZA"/>
    <n v="0.71299999999999997"/>
  </r>
  <r>
    <x v="1298"/>
    <s v="N"/>
    <s v="Transport"/>
    <s v="N"/>
    <s v="S"/>
    <s v="ZA"/>
    <n v="4.6379999999999999"/>
  </r>
  <r>
    <x v="1299"/>
    <s v="N"/>
    <s v="Transport"/>
    <s v="N"/>
    <s v="S"/>
    <s v="ZA"/>
    <n v="4.7869999999999999"/>
  </r>
  <r>
    <x v="1300"/>
    <s v="N"/>
    <s v="Transport"/>
    <s v="N"/>
    <s v="S"/>
    <s v="ZA"/>
    <n v="4.9370000000000003"/>
  </r>
  <r>
    <x v="1301"/>
    <s v="N"/>
    <s v="Transport"/>
    <s v="N"/>
    <s v="S"/>
    <s v="ZA"/>
    <n v="0.1"/>
  </r>
  <r>
    <x v="1302"/>
    <s v="N"/>
    <s v="Transport"/>
    <s v="N"/>
    <s v="S"/>
    <s v="ZA"/>
    <n v="0.98399999999999999"/>
  </r>
  <r>
    <x v="1303"/>
    <s v="N"/>
    <s v="Transport"/>
    <s v="N"/>
    <s v="S"/>
    <s v="ZA"/>
    <n v="2.1120000000000001"/>
  </r>
  <r>
    <x v="1304"/>
    <s v="N"/>
    <s v="Transport"/>
    <s v="N"/>
    <s v="S"/>
    <s v="ZA"/>
    <n v="4.8250000000000002"/>
  </r>
  <r>
    <x v="1305"/>
    <s v="N"/>
    <s v="Transport"/>
    <s v="N"/>
    <s v="S"/>
    <s v="ZA"/>
    <n v="1.28"/>
  </r>
  <r>
    <x v="1306"/>
    <s v="N"/>
    <s v="Transport"/>
    <s v="N"/>
    <s v="S"/>
    <s v="ZA"/>
    <n v="3.456"/>
  </r>
  <r>
    <x v="1307"/>
    <s v="N"/>
    <s v="Transport"/>
    <s v="N"/>
    <s v="S"/>
    <s v="ZA"/>
    <n v="0.94099999999999995"/>
  </r>
  <r>
    <x v="1308"/>
    <s v="N"/>
    <s v="Transport"/>
    <s v="N"/>
    <s v="S"/>
    <s v="ZA"/>
    <n v="0.25"/>
  </r>
  <r>
    <x v="1309"/>
    <s v="N"/>
    <s v="Transport"/>
    <s v="N"/>
    <s v="S"/>
    <s v="ZA"/>
    <n v="0.14000000000000001"/>
  </r>
  <r>
    <x v="1310"/>
    <s v="N"/>
    <s v="Transport"/>
    <s v="N"/>
    <s v="S"/>
    <s v="ZA"/>
    <n v="0.24"/>
  </r>
  <r>
    <x v="1311"/>
    <s v="N"/>
    <s v="Transport"/>
    <s v="N"/>
    <s v="S"/>
    <s v="ZA"/>
    <n v="1.776"/>
  </r>
  <r>
    <x v="1312"/>
    <s v="N"/>
    <s v="Transport"/>
    <s v="N"/>
    <s v="S"/>
    <s v="ZA"/>
    <n v="4.8959999999999999"/>
  </r>
  <r>
    <x v="1313"/>
    <s v="N"/>
    <s v="Transport"/>
    <s v="N"/>
    <s v="S"/>
    <s v="ZA"/>
    <n v="1.2290000000000001"/>
  </r>
  <r>
    <x v="1313"/>
    <s v="N"/>
    <s v="Supplement Etiquette Non Conforme"/>
    <s v="N"/>
    <m/>
    <s v="ZA"/>
    <n v="0"/>
  </r>
  <r>
    <x v="1314"/>
    <s v="N"/>
    <s v="Transport"/>
    <s v="N"/>
    <s v="S"/>
    <s v="ZA"/>
    <n v="5.7679999999999998"/>
  </r>
  <r>
    <x v="1314"/>
    <s v="N"/>
    <s v="Supplement Etiquette Non Conforme"/>
    <s v="N"/>
    <m/>
    <s v="ZA"/>
    <n v="0"/>
  </r>
  <r>
    <x v="1315"/>
    <s v="N"/>
    <s v="Transport"/>
    <s v="N"/>
    <s v="S"/>
    <s v="ZA"/>
    <n v="1.0369999999999999"/>
  </r>
  <r>
    <x v="1316"/>
    <s v="N"/>
    <s v="Transport"/>
    <s v="N"/>
    <s v="S"/>
    <s v="ZA"/>
    <n v="11.52"/>
  </r>
  <r>
    <x v="1317"/>
    <s v="N"/>
    <s v="Transport"/>
    <s v="N"/>
    <s v="S"/>
    <s v="ZA"/>
    <n v="1.4590000000000001"/>
  </r>
  <r>
    <x v="1318"/>
    <s v="N"/>
    <s v="Transport"/>
    <s v="N"/>
    <s v="S"/>
    <s v="ZA"/>
    <n v="4.7990000000000004"/>
  </r>
  <r>
    <x v="1319"/>
    <s v="N"/>
    <s v="Transport"/>
    <s v="N"/>
    <s v="S"/>
    <s v="ZA"/>
    <n v="4.7869999999999999"/>
  </r>
  <r>
    <x v="1320"/>
    <s v="N"/>
    <s v="Transport"/>
    <s v="N"/>
    <s v="S"/>
    <s v="ZA"/>
    <n v="5.4139999999999997"/>
  </r>
  <r>
    <x v="1321"/>
    <s v="N"/>
    <s v="Transport"/>
    <s v="N"/>
    <s v="S"/>
    <s v="ZA"/>
    <n v="6.33"/>
  </r>
  <r>
    <x v="1322"/>
    <s v="N"/>
    <s v="Transport"/>
    <s v="N"/>
    <s v="S"/>
    <s v="ZA"/>
    <n v="4.6779999999999999"/>
  </r>
  <r>
    <x v="1323"/>
    <s v="N"/>
    <s v="Transport"/>
    <s v="N"/>
    <s v="S"/>
    <s v="ZA"/>
    <n v="5.508"/>
  </r>
  <r>
    <x v="1324"/>
    <s v="N"/>
    <s v="Transport"/>
    <s v="N"/>
    <s v="S"/>
    <s v="ZA"/>
    <n v="1.5840000000000001"/>
  </r>
  <r>
    <x v="1325"/>
    <s v="N"/>
    <s v="Transport"/>
    <s v="N"/>
    <s v="S"/>
    <s v="ZA"/>
    <n v="3.3260000000000001"/>
  </r>
  <r>
    <x v="1326"/>
    <s v="N"/>
    <s v="Transport"/>
    <s v="N"/>
    <s v="S"/>
    <s v="ZA"/>
    <n v="4.266"/>
  </r>
  <r>
    <x v="1327"/>
    <s v="N"/>
    <s v="Transport"/>
    <s v="N"/>
    <s v="S"/>
    <s v="ZA"/>
    <n v="1.264"/>
  </r>
  <r>
    <x v="1328"/>
    <s v="N"/>
    <s v="Transport"/>
    <s v="N"/>
    <s v="S"/>
    <s v="ZA"/>
    <n v="4.532"/>
  </r>
  <r>
    <x v="1329"/>
    <s v="N"/>
    <s v="Transport"/>
    <s v="N"/>
    <s v="S"/>
    <s v="ZA"/>
    <n v="1.24"/>
  </r>
  <r>
    <x v="1330"/>
    <s v="N"/>
    <s v="Transport"/>
    <s v="N"/>
    <s v="S"/>
    <s v="ZA"/>
    <n v="1.944"/>
  </r>
  <r>
    <x v="1331"/>
    <s v="N"/>
    <s v="Transport"/>
    <s v="N"/>
    <s v="S"/>
    <s v="ZA"/>
    <n v="6.9"/>
  </r>
  <r>
    <x v="1332"/>
    <s v="N"/>
    <s v="Transport"/>
    <s v="N"/>
    <s v="S"/>
    <s v="ZA"/>
    <n v="1.056"/>
  </r>
  <r>
    <x v="1333"/>
    <s v="N"/>
    <s v="Transport"/>
    <s v="N"/>
    <s v="S"/>
    <s v="ZA"/>
    <n v="5.6420000000000003"/>
  </r>
  <r>
    <x v="1334"/>
    <s v="N"/>
    <s v="Transport"/>
    <s v="N"/>
    <s v="S"/>
    <s v="ZA"/>
    <n v="0.3"/>
  </r>
  <r>
    <x v="1335"/>
    <s v="N"/>
    <s v="Transport"/>
    <s v="N"/>
    <s v="S"/>
    <s v="ZA"/>
    <n v="4.4640000000000004"/>
  </r>
  <r>
    <x v="1336"/>
    <s v="N"/>
    <s v="Transport"/>
    <s v="N"/>
    <s v="S"/>
    <s v="ZA"/>
    <n v="4.532"/>
  </r>
  <r>
    <x v="1337"/>
    <s v="N"/>
    <s v="Transport"/>
    <s v="N"/>
    <s v="S"/>
    <s v="ZA"/>
    <n v="4.532"/>
  </r>
  <r>
    <x v="1338"/>
    <s v="N"/>
    <s v="Transport"/>
    <s v="N"/>
    <s v="S"/>
    <s v="ZA"/>
    <n v="0.98599999999999999"/>
  </r>
  <r>
    <x v="1339"/>
    <s v="N"/>
    <s v="Transport"/>
    <s v="N"/>
    <s v="S"/>
    <s v="ZA"/>
    <n v="1.0940000000000001"/>
  </r>
  <r>
    <x v="1340"/>
    <s v="N"/>
    <s v="Transport"/>
    <s v="N"/>
    <s v="S"/>
    <s v="ZA"/>
    <n v="6.6529999999999996"/>
  </r>
  <r>
    <x v="1341"/>
    <s v="N"/>
    <s v="Transport"/>
    <s v="N"/>
    <s v="S"/>
    <s v="ZA"/>
    <n v="0.13"/>
  </r>
  <r>
    <x v="1342"/>
    <s v="N"/>
    <s v="Transport"/>
    <s v="N"/>
    <s v="S"/>
    <s v="ZA"/>
    <n v="0.53800000000000003"/>
  </r>
  <r>
    <x v="1343"/>
    <s v="N"/>
    <s v="Transport"/>
    <s v="N"/>
    <s v="S"/>
    <s v="ZA"/>
    <n v="5.9039999999999999"/>
  </r>
  <r>
    <x v="1344"/>
    <s v="N"/>
    <s v="Transport"/>
    <s v="N"/>
    <s v="S"/>
    <s v="ZA"/>
    <n v="6.0629999999999997"/>
  </r>
  <r>
    <x v="1345"/>
    <s v="N"/>
    <s v="Transport"/>
    <s v="N"/>
    <s v="S"/>
    <s v="ZA"/>
    <n v="1.1879999999999999"/>
  </r>
  <r>
    <x v="1346"/>
    <s v="N"/>
    <s v="Transport"/>
    <s v="N"/>
    <s v="S"/>
    <s v="ZA"/>
    <n v="0.14000000000000001"/>
  </r>
  <r>
    <x v="1347"/>
    <s v="N"/>
    <s v="Transport"/>
    <s v="N"/>
    <s v="S"/>
    <s v="ZA"/>
    <n v="4.266"/>
  </r>
  <r>
    <x v="1348"/>
    <s v="N"/>
    <s v="Transport"/>
    <s v="N"/>
    <s v="S"/>
    <s v="ZA"/>
    <n v="5.2629999999999999"/>
  </r>
  <r>
    <x v="1349"/>
    <s v="N"/>
    <s v="Transport"/>
    <s v="N"/>
    <s v="S"/>
    <s v="ZA"/>
    <n v="4.6379999999999999"/>
  </r>
  <r>
    <x v="1350"/>
    <s v="N"/>
    <s v="Transport"/>
    <s v="N"/>
    <s v="S"/>
    <s v="ZA"/>
    <n v="4.532"/>
  </r>
  <r>
    <x v="1351"/>
    <s v="N"/>
    <s v="Transport"/>
    <s v="N"/>
    <s v="S"/>
    <s v="ZA"/>
    <n v="5.9039999999999999"/>
  </r>
  <r>
    <x v="1352"/>
    <s v="N"/>
    <s v="Transport"/>
    <s v="N"/>
    <s v="S"/>
    <s v="ZA"/>
    <n v="0.17"/>
  </r>
  <r>
    <x v="1353"/>
    <s v="N"/>
    <s v="Transport"/>
    <s v="N"/>
    <s v="S"/>
    <s v="ZA"/>
    <n v="1.35"/>
  </r>
  <r>
    <x v="1354"/>
    <s v="N"/>
    <s v="Transport"/>
    <s v="N"/>
    <s v="S"/>
    <s v="ZA"/>
    <n v="0.06"/>
  </r>
  <r>
    <x v="1355"/>
    <s v="N"/>
    <s v="Transport"/>
    <s v="N"/>
    <s v="S"/>
    <s v="ZA"/>
    <n v="4.6379999999999999"/>
  </r>
  <r>
    <x v="1356"/>
    <s v="N"/>
    <s v="Transport"/>
    <s v="N"/>
    <s v="S"/>
    <s v="ZA"/>
    <n v="4.4029999999999996"/>
  </r>
  <r>
    <x v="1357"/>
    <s v="N"/>
    <s v="Transport"/>
    <s v="N"/>
    <s v="S"/>
    <s v="ZA"/>
    <n v="1.4079999999999999"/>
  </r>
  <r>
    <x v="1358"/>
    <s v="N"/>
    <s v="Transport"/>
    <s v="N"/>
    <s v="S"/>
    <s v="ZA"/>
    <n v="2.419"/>
  </r>
  <r>
    <x v="1359"/>
    <s v="N"/>
    <s v="Transport"/>
    <s v="N"/>
    <s v="S"/>
    <s v="ZA"/>
    <n v="1.488"/>
  </r>
  <r>
    <x v="1360"/>
    <s v="N"/>
    <s v="Transport"/>
    <s v="N"/>
    <s v="S"/>
    <s v="ZA"/>
    <n v="1.042"/>
  </r>
  <r>
    <x v="1361"/>
    <s v="N"/>
    <s v="Transport"/>
    <s v="N"/>
    <s v="S"/>
    <s v="ZA"/>
    <n v="1.29"/>
  </r>
  <r>
    <x v="1362"/>
    <s v="N"/>
    <s v="Transport"/>
    <s v="N"/>
    <s v="S"/>
    <s v="ZA"/>
    <n v="5.2729999999999997"/>
  </r>
  <r>
    <x v="1363"/>
    <s v="N"/>
    <s v="Transport"/>
    <s v="N"/>
    <s v="S"/>
    <s v="ZA"/>
    <n v="2.17"/>
  </r>
  <r>
    <x v="1364"/>
    <s v="N"/>
    <s v="Transport"/>
    <s v="N"/>
    <s v="S"/>
    <s v="ZA"/>
    <n v="4.532"/>
  </r>
  <r>
    <x v="1365"/>
    <s v="N"/>
    <s v="Transport"/>
    <s v="N"/>
    <s v="S"/>
    <s v="ZA"/>
    <n v="0.13"/>
  </r>
  <r>
    <x v="1366"/>
    <s v="N"/>
    <s v="Transport"/>
    <s v="N"/>
    <s v="S"/>
    <s v="ZA"/>
    <n v="4.532"/>
  </r>
  <r>
    <x v="1367"/>
    <s v="N"/>
    <s v="Transport"/>
    <s v="N"/>
    <s v="S"/>
    <s v="ZA"/>
    <n v="4.7990000000000004"/>
  </r>
  <r>
    <x v="1368"/>
    <s v="N"/>
    <s v="Transport"/>
    <s v="N"/>
    <s v="S"/>
    <s v="ZA"/>
    <n v="4.6779999999999999"/>
  </r>
  <r>
    <x v="1368"/>
    <s v="N"/>
    <s v="Supplement Etiquette Non Conforme"/>
    <s v="N"/>
    <m/>
    <s v="ZA"/>
    <n v="0"/>
  </r>
  <r>
    <x v="1369"/>
    <s v="N"/>
    <s v="Transport"/>
    <s v="N"/>
    <s v="S"/>
    <s v="ZA"/>
    <n v="6.1740000000000004"/>
  </r>
  <r>
    <x v="1370"/>
    <s v="N"/>
    <s v="Transport"/>
    <s v="N"/>
    <s v="S"/>
    <s v="ZA"/>
    <n v="4.6779999999999999"/>
  </r>
  <r>
    <x v="1371"/>
    <s v="N"/>
    <s v="Transport"/>
    <s v="N"/>
    <s v="S"/>
    <s v="ZA"/>
    <n v="0.37"/>
  </r>
  <r>
    <x v="1372"/>
    <s v="N"/>
    <s v="Transport"/>
    <s v="N"/>
    <s v="S"/>
    <s v="ZA"/>
    <n v="1.4279999999999999"/>
  </r>
  <r>
    <x v="1373"/>
    <s v="N"/>
    <s v="Transport"/>
    <s v="N"/>
    <s v="S"/>
    <s v="ZA"/>
    <n v="1.6919999999999999"/>
  </r>
  <r>
    <x v="1374"/>
    <s v="N"/>
    <s v="Transport"/>
    <s v="N"/>
    <s v="S"/>
    <s v="ZA"/>
    <n v="4.3650000000000002"/>
  </r>
  <r>
    <x v="1375"/>
    <s v="N"/>
    <s v="Transport"/>
    <s v="N"/>
    <s v="S"/>
    <s v="ZA"/>
    <n v="0.11"/>
  </r>
  <r>
    <x v="1376"/>
    <s v="N"/>
    <s v="Transport"/>
    <s v="N"/>
    <s v="S"/>
    <s v="ZA"/>
    <n v="4.266"/>
  </r>
  <r>
    <x v="1377"/>
    <s v="N"/>
    <s v="Transport"/>
    <s v="N"/>
    <s v="S"/>
    <s v="ZA"/>
    <n v="4.6379999999999999"/>
  </r>
  <r>
    <x v="1378"/>
    <s v="N"/>
    <s v="Transport"/>
    <s v="N"/>
    <s v="S"/>
    <s v="ZA"/>
    <n v="4.6779999999999999"/>
  </r>
  <r>
    <x v="1379"/>
    <s v="N"/>
    <s v="Transport"/>
    <s v="N"/>
    <s v="S"/>
    <s v="ZA"/>
    <n v="4.7519999999999998"/>
  </r>
  <r>
    <x v="1380"/>
    <s v="N"/>
    <s v="Transport"/>
    <s v="N"/>
    <s v="S"/>
    <s v="ZA"/>
    <n v="4.6379999999999999"/>
  </r>
  <r>
    <x v="1381"/>
    <s v="N"/>
    <s v="Transport"/>
    <s v="N"/>
    <s v="S"/>
    <s v="ZA"/>
    <n v="6.3360000000000003"/>
  </r>
  <r>
    <x v="1382"/>
    <s v="N"/>
    <s v="Transport"/>
    <s v="N"/>
    <s v="S"/>
    <s v="ZA"/>
    <n v="5.1660000000000004"/>
  </r>
  <r>
    <x v="1383"/>
    <s v="N"/>
    <s v="Transport"/>
    <s v="N"/>
    <s v="S"/>
    <s v="ZA"/>
    <n v="4.532"/>
  </r>
  <r>
    <x v="1384"/>
    <s v="N"/>
    <s v="Transport"/>
    <s v="N"/>
    <s v="S"/>
    <s v="ZA"/>
    <n v="1.0609999999999999"/>
  </r>
  <r>
    <x v="1385"/>
    <s v="N"/>
    <s v="Transport"/>
    <s v="N"/>
    <s v="S"/>
    <s v="ZA"/>
    <n v="7.3440000000000003"/>
  </r>
  <r>
    <x v="1386"/>
    <s v="N"/>
    <s v="Transport"/>
    <s v="N"/>
    <s v="S"/>
    <s v="ZA"/>
    <n v="6.2210000000000001"/>
  </r>
  <r>
    <x v="1387"/>
    <s v="N"/>
    <s v="Transport"/>
    <s v="N"/>
    <s v="S"/>
    <s v="ZA"/>
    <n v="0.4"/>
  </r>
  <r>
    <x v="1388"/>
    <s v="N"/>
    <s v="Transport"/>
    <s v="N"/>
    <s v="S"/>
    <s v="ZA"/>
    <n v="1.0669999999999999"/>
  </r>
  <r>
    <x v="1389"/>
    <s v="N"/>
    <s v="Transport"/>
    <s v="N"/>
    <s v="S"/>
    <s v="ZA"/>
    <n v="0.52100000000000002"/>
  </r>
  <r>
    <x v="1390"/>
    <s v="N"/>
    <s v="Transport"/>
    <s v="N"/>
    <s v="S"/>
    <s v="ZA"/>
    <n v="4.3559999999999999"/>
  </r>
  <r>
    <x v="1391"/>
    <s v="N"/>
    <s v="Transport"/>
    <s v="N"/>
    <s v="S"/>
    <s v="ZA"/>
    <n v="0.72"/>
  </r>
  <r>
    <x v="1392"/>
    <s v="N"/>
    <s v="Transport"/>
    <s v="N"/>
    <s v="S"/>
    <s v="ZA"/>
    <n v="4.6779999999999999"/>
  </r>
  <r>
    <x v="1393"/>
    <s v="N"/>
    <s v="Transport"/>
    <s v="N"/>
    <s v="S"/>
    <s v="ZA"/>
    <n v="4.532"/>
  </r>
  <r>
    <x v="1394"/>
    <s v="N"/>
    <s v="Transport"/>
    <s v="N"/>
    <s v="S"/>
    <s v="ZA"/>
    <n v="4.6779999999999999"/>
  </r>
  <r>
    <x v="1395"/>
    <s v="N"/>
    <s v="Transport"/>
    <s v="N"/>
    <s v="S"/>
    <s v="ZA"/>
    <n v="4.6379999999999999"/>
  </r>
  <r>
    <x v="1396"/>
    <s v="N"/>
    <s v="Transport"/>
    <s v="N"/>
    <s v="S"/>
    <s v="ZA"/>
    <n v="0.03"/>
  </r>
  <r>
    <x v="1397"/>
    <s v="N"/>
    <s v="Transport"/>
    <s v="N"/>
    <s v="S"/>
    <s v="ZA"/>
    <n v="4.7990000000000004"/>
  </r>
  <r>
    <x v="1398"/>
    <s v="N"/>
    <s v="Transport"/>
    <s v="N"/>
    <s v="S"/>
    <s v="ZA"/>
    <n v="0.25800000000000001"/>
  </r>
  <r>
    <x v="1399"/>
    <s v="N"/>
    <s v="Transport"/>
    <s v="N"/>
    <s v="S"/>
    <s v="ZA"/>
    <n v="4.4029999999999996"/>
  </r>
  <r>
    <x v="1400"/>
    <s v="N"/>
    <s v="Transport"/>
    <s v="N"/>
    <s v="S"/>
    <s v="ZA"/>
    <n v="0.16800000000000001"/>
  </r>
  <r>
    <x v="1401"/>
    <s v="N"/>
    <s v="Transport"/>
    <s v="N"/>
    <s v="S"/>
    <s v="ZA"/>
    <n v="4.6379999999999999"/>
  </r>
  <r>
    <x v="1402"/>
    <s v="N"/>
    <s v="Transport"/>
    <s v="N"/>
    <s v="S"/>
    <s v="ZA"/>
    <n v="3.629"/>
  </r>
  <r>
    <x v="1403"/>
    <s v="N"/>
    <s v="Transport"/>
    <s v="N"/>
    <s v="S"/>
    <s v="ZA"/>
    <n v="4.532"/>
  </r>
  <r>
    <x v="1404"/>
    <s v="N"/>
    <s v="Transport"/>
    <s v="N"/>
    <s v="S"/>
    <s v="ZA"/>
    <n v="0.93600000000000005"/>
  </r>
  <r>
    <x v="1405"/>
    <s v="N"/>
    <s v="Transport"/>
    <s v="N"/>
    <s v="S"/>
    <s v="ZA"/>
    <n v="3.6"/>
  </r>
  <r>
    <x v="1406"/>
    <s v="N"/>
    <s v="Transport"/>
    <s v="N"/>
    <s v="S"/>
    <s v="ZA"/>
    <n v="11.978"/>
  </r>
  <r>
    <x v="1407"/>
    <s v="N"/>
    <s v="Transport"/>
    <s v="N"/>
    <s v="S"/>
    <s v="ZA"/>
    <n v="4.532"/>
  </r>
  <r>
    <x v="1408"/>
    <s v="N"/>
    <s v="Transport"/>
    <s v="N"/>
    <s v="S"/>
    <s v="ZA"/>
    <n v="4.266"/>
  </r>
  <r>
    <x v="1409"/>
    <s v="N"/>
    <s v="Transport"/>
    <s v="N"/>
    <s v="S"/>
    <s v="ZA"/>
    <n v="3.5"/>
  </r>
  <r>
    <x v="1410"/>
    <s v="N"/>
    <s v="Transport"/>
    <s v="N"/>
    <s v="S"/>
    <s v="ZA"/>
    <n v="1.1040000000000001"/>
  </r>
  <r>
    <x v="1411"/>
    <s v="N"/>
    <s v="Transport"/>
    <s v="N"/>
    <s v="S"/>
    <s v="ZA"/>
    <n v="4.7869999999999999"/>
  </r>
  <r>
    <x v="1412"/>
    <s v="N"/>
    <s v="Transport"/>
    <s v="N"/>
    <s v="S"/>
    <s v="ZA"/>
    <n v="1.1599999999999999"/>
  </r>
  <r>
    <x v="1413"/>
    <s v="N"/>
    <s v="Transport"/>
    <s v="N"/>
    <s v="S"/>
    <s v="ZA"/>
    <n v="4.5060000000000002"/>
  </r>
  <r>
    <x v="1414"/>
    <s v="N"/>
    <s v="Transport"/>
    <s v="N"/>
    <s v="S"/>
    <s v="ZA"/>
    <n v="4.7869999999999999"/>
  </r>
  <r>
    <x v="1415"/>
    <s v="N"/>
    <s v="Transport"/>
    <s v="N"/>
    <s v="S"/>
    <s v="ZA"/>
    <n v="4.4029999999999996"/>
  </r>
  <r>
    <x v="1416"/>
    <s v="N"/>
    <s v="Transport"/>
    <s v="N"/>
    <s v="S"/>
    <s v="ZA"/>
    <n v="0.97899999999999998"/>
  </r>
  <r>
    <x v="1417"/>
    <s v="N"/>
    <s v="Transport"/>
    <s v="N"/>
    <s v="S"/>
    <s v="ZA"/>
    <n v="4.532"/>
  </r>
  <r>
    <x v="1418"/>
    <s v="N"/>
    <s v="Transport"/>
    <s v="N"/>
    <s v="S"/>
    <s v="ZA"/>
    <n v="0.9"/>
  </r>
  <r>
    <x v="1419"/>
    <s v="N"/>
    <s v="Transport"/>
    <s v="N"/>
    <s v="S"/>
    <s v="ZA"/>
    <n v="0.61499999999999999"/>
  </r>
  <r>
    <x v="1420"/>
    <s v="N"/>
    <s v="Transport"/>
    <s v="N"/>
    <s v="S"/>
    <s v="ZA"/>
    <n v="4.68"/>
  </r>
  <r>
    <x v="1421"/>
    <s v="N"/>
    <s v="Transport"/>
    <s v="N"/>
    <s v="S"/>
    <s v="ZA"/>
    <n v="4.5060000000000002"/>
  </r>
  <r>
    <x v="1422"/>
    <s v="N"/>
    <s v="Transport"/>
    <s v="N"/>
    <s v="S"/>
    <s v="ZA"/>
    <n v="4.6779999999999999"/>
  </r>
  <r>
    <x v="1423"/>
    <s v="N"/>
    <s v="Transport"/>
    <s v="N"/>
    <s v="S"/>
    <s v="ZA"/>
    <n v="0.56999999999999995"/>
  </r>
  <r>
    <x v="1423"/>
    <s v="N"/>
    <s v="Supplement Etiquette Non Conforme"/>
    <s v="N"/>
    <m/>
    <s v="ZA"/>
    <n v="0"/>
  </r>
  <r>
    <x v="1424"/>
    <s v="N"/>
    <s v="Transport"/>
    <s v="N"/>
    <s v="S"/>
    <s v="ZA"/>
    <n v="4.4029999999999996"/>
  </r>
  <r>
    <x v="1425"/>
    <s v="N"/>
    <s v="Transport"/>
    <s v="N"/>
    <s v="S"/>
    <s v="ZA"/>
    <n v="4.5060000000000002"/>
  </r>
  <r>
    <x v="1426"/>
    <s v="N"/>
    <s v="Transport"/>
    <s v="N"/>
    <s v="S"/>
    <s v="ZA"/>
    <n v="4"/>
  </r>
  <r>
    <x v="1427"/>
    <s v="N"/>
    <s v="Transport"/>
    <s v="N"/>
    <s v="S"/>
    <s v="ZA"/>
    <n v="4.6779999999999999"/>
  </r>
  <r>
    <x v="1428"/>
    <s v="N"/>
    <s v="Transport"/>
    <s v="N"/>
    <s v="S"/>
    <s v="ZA"/>
    <n v="5.165"/>
  </r>
  <r>
    <x v="1429"/>
    <s v="N"/>
    <s v="Transport"/>
    <s v="N"/>
    <s v="S"/>
    <s v="ZA"/>
    <n v="4.7430000000000003"/>
  </r>
  <r>
    <x v="1430"/>
    <s v="N"/>
    <s v="Transport"/>
    <s v="N"/>
    <s v="S"/>
    <s v="ZA"/>
    <n v="1.1200000000000001"/>
  </r>
  <r>
    <x v="1431"/>
    <s v="N"/>
    <s v="Transport"/>
    <s v="N"/>
    <s v="S"/>
    <s v="ZA"/>
    <n v="3.891"/>
  </r>
  <r>
    <x v="1432"/>
    <s v="N"/>
    <s v="Transport"/>
    <s v="N"/>
    <s v="S"/>
    <s v="ZA"/>
    <n v="4.532"/>
  </r>
  <r>
    <x v="1433"/>
    <s v="N"/>
    <s v="Transport"/>
    <s v="N"/>
    <s v="S"/>
    <s v="ZA"/>
    <n v="0.81599999999999995"/>
  </r>
  <r>
    <x v="1434"/>
    <s v="N"/>
    <s v="Transport"/>
    <s v="N"/>
    <s v="S"/>
    <s v="ZA"/>
    <n v="0.13"/>
  </r>
  <r>
    <x v="1435"/>
    <s v="N"/>
    <s v="Transport"/>
    <s v="N"/>
    <s v="S"/>
    <s v="ZA"/>
    <n v="6.33"/>
  </r>
  <r>
    <x v="1436"/>
    <s v="N"/>
    <s v="Transport"/>
    <s v="N"/>
    <s v="S"/>
    <s v="ZA"/>
    <n v="4.4640000000000004"/>
  </r>
  <r>
    <x v="1437"/>
    <s v="N"/>
    <s v="Transport"/>
    <s v="N"/>
    <s v="S"/>
    <s v="ZA"/>
    <n v="4.266"/>
  </r>
  <r>
    <x v="1438"/>
    <s v="N"/>
    <s v="Transport"/>
    <s v="N"/>
    <s v="S"/>
    <s v="ZA"/>
    <n v="1.802"/>
  </r>
  <r>
    <x v="1439"/>
    <s v="N"/>
    <s v="Transport"/>
    <s v="N"/>
    <s v="S"/>
    <s v="ZA"/>
    <n v="9.6760000000000002"/>
  </r>
  <r>
    <x v="1440"/>
    <s v="N"/>
    <s v="Transport"/>
    <s v="N"/>
    <s v="S"/>
    <s v="ZA"/>
    <n v="1.276"/>
  </r>
  <r>
    <x v="1441"/>
    <s v="N"/>
    <s v="Transport"/>
    <s v="N"/>
    <s v="S"/>
    <s v="ZA"/>
    <n v="0.64400000000000002"/>
  </r>
  <r>
    <x v="1442"/>
    <s v="N"/>
    <s v="Transport"/>
    <s v="N"/>
    <s v="S"/>
    <s v="ZA"/>
    <n v="1.395"/>
  </r>
  <r>
    <x v="1443"/>
    <s v="N"/>
    <s v="Transport"/>
    <s v="N"/>
    <s v="S"/>
    <s v="ZA"/>
    <n v="0.878"/>
  </r>
  <r>
    <x v="1444"/>
    <s v="N"/>
    <s v="Transport"/>
    <s v="N"/>
    <s v="S"/>
    <s v="ZA"/>
    <n v="0.4"/>
  </r>
  <r>
    <x v="1445"/>
    <s v="N"/>
    <s v="Transport"/>
    <s v="N"/>
    <s v="S"/>
    <s v="ZA"/>
    <n v="0.25"/>
  </r>
  <r>
    <x v="1446"/>
    <s v="N"/>
    <s v="Transport"/>
    <s v="N"/>
    <s v="S"/>
    <s v="ZA"/>
    <n v="5.8550000000000004"/>
  </r>
  <r>
    <x v="1447"/>
    <s v="N"/>
    <s v="Transport"/>
    <s v="N"/>
    <s v="S"/>
    <s v="ZA"/>
    <n v="0.18"/>
  </r>
  <r>
    <x v="1448"/>
    <s v="N"/>
    <s v="Transport"/>
    <s v="N"/>
    <s v="S"/>
    <s v="ZA"/>
    <n v="0.76800000000000002"/>
  </r>
  <r>
    <x v="1449"/>
    <s v="N"/>
    <s v="Transport"/>
    <s v="N"/>
    <s v="S"/>
    <s v="ZA"/>
    <n v="9.44"/>
  </r>
  <r>
    <x v="1450"/>
    <s v="N"/>
    <s v="Transport"/>
    <s v="N"/>
    <s v="S"/>
    <s v="ZA"/>
    <n v="0.95099999999999996"/>
  </r>
  <r>
    <x v="1451"/>
    <s v="N"/>
    <s v="Transport"/>
    <s v="N"/>
    <s v="S"/>
    <s v="ZA"/>
    <n v="3.1819999999999999"/>
  </r>
  <r>
    <x v="1452"/>
    <s v="N"/>
    <s v="Transport"/>
    <s v="N"/>
    <s v="S"/>
    <s v="ZA"/>
    <n v="5.2629999999999999"/>
  </r>
  <r>
    <x v="1453"/>
    <s v="N"/>
    <s v="Transport"/>
    <s v="N"/>
    <s v="S"/>
    <s v="ZA"/>
    <n v="0.75900000000000001"/>
  </r>
  <r>
    <x v="1454"/>
    <s v="N"/>
    <s v="Transport"/>
    <s v="N"/>
    <s v="S"/>
    <s v="ZA"/>
    <n v="0.45"/>
  </r>
  <r>
    <x v="1455"/>
    <s v="N"/>
    <s v="Transport"/>
    <s v="N"/>
    <s v="S"/>
    <s v="ZA"/>
    <n v="0.2"/>
  </r>
  <r>
    <x v="1456"/>
    <s v="N"/>
    <s v="Transport"/>
    <s v="N"/>
    <s v="S"/>
    <s v="ZA"/>
    <n v="4.532"/>
  </r>
  <r>
    <x v="1457"/>
    <s v="N"/>
    <s v="Transport"/>
    <s v="N"/>
    <s v="S"/>
    <s v="ZA"/>
    <n v="6.2830000000000004"/>
  </r>
  <r>
    <x v="1458"/>
    <s v="N"/>
    <s v="Transport"/>
    <s v="N"/>
    <s v="S"/>
    <s v="ZA"/>
    <n v="4.532"/>
  </r>
  <r>
    <x v="1459"/>
    <s v="N"/>
    <s v="Transport"/>
    <s v="N"/>
    <s v="S"/>
    <s v="ZA"/>
    <n v="0.38"/>
  </r>
  <r>
    <x v="1460"/>
    <s v="N"/>
    <s v="Transport"/>
    <s v="N"/>
    <s v="S"/>
    <s v="ZA"/>
    <n v="1.004"/>
  </r>
  <r>
    <x v="1461"/>
    <s v="N"/>
    <s v="Transport"/>
    <s v="N"/>
    <s v="S"/>
    <s v="ZA"/>
    <n v="4.532"/>
  </r>
  <r>
    <x v="1462"/>
    <s v="N"/>
    <s v="Transport"/>
    <s v="N"/>
    <s v="S"/>
    <s v="ZA"/>
    <n v="4.8250000000000002"/>
  </r>
  <r>
    <x v="1463"/>
    <s v="N"/>
    <s v="Transport"/>
    <s v="N"/>
    <s v="S"/>
    <s v="ZA"/>
    <n v="4.532"/>
  </r>
  <r>
    <x v="1464"/>
    <s v="N"/>
    <s v="Transport"/>
    <s v="N"/>
    <s v="S"/>
    <s v="ZA"/>
    <n v="0.18"/>
  </r>
  <r>
    <x v="1465"/>
    <s v="N"/>
    <s v="Transport"/>
    <s v="N"/>
    <s v="S"/>
    <s v="ZA"/>
    <n v="1.1779999999999999"/>
  </r>
  <r>
    <x v="1466"/>
    <s v="N"/>
    <s v="Transport"/>
    <s v="N"/>
    <s v="S"/>
    <s v="ZA"/>
    <n v="1.536"/>
  </r>
  <r>
    <x v="1467"/>
    <s v="N"/>
    <s v="Transport"/>
    <s v="N"/>
    <s v="S"/>
    <s v="ZA"/>
    <n v="4.6079999999999997"/>
  </r>
  <r>
    <x v="1468"/>
    <s v="N"/>
    <s v="Transport"/>
    <s v="N"/>
    <s v="S"/>
    <s v="ZA"/>
    <n v="5.0860000000000003"/>
  </r>
  <r>
    <x v="1468"/>
    <s v="N"/>
    <s v="Supplement Etiquette Non Conforme"/>
    <s v="N"/>
    <m/>
    <s v="ZA"/>
    <n v="0"/>
  </r>
  <r>
    <x v="1469"/>
    <s v="N"/>
    <s v="Transport"/>
    <s v="N"/>
    <s v="S"/>
    <s v="ZA"/>
    <n v="6.3170000000000002"/>
  </r>
  <r>
    <x v="1470"/>
    <s v="N"/>
    <s v="Transport"/>
    <s v="N"/>
    <s v="S"/>
    <s v="ZA"/>
    <n v="5.51"/>
  </r>
  <r>
    <x v="1471"/>
    <s v="N"/>
    <s v="Transport"/>
    <s v="N"/>
    <s v="S"/>
    <s v="ZA"/>
    <n v="3.214"/>
  </r>
  <r>
    <x v="1472"/>
    <s v="N"/>
    <s v="Transport"/>
    <s v="N"/>
    <s v="S"/>
    <s v="ZA"/>
    <n v="4.532"/>
  </r>
  <r>
    <x v="1473"/>
    <s v="N"/>
    <s v="Transport"/>
    <s v="N"/>
    <s v="S"/>
    <s v="ZA"/>
    <n v="6.2729999999999997"/>
  </r>
  <r>
    <x v="1474"/>
    <s v="N"/>
    <s v="Transport"/>
    <s v="N"/>
    <s v="S"/>
    <s v="ZA"/>
    <n v="4.6379999999999999"/>
  </r>
  <r>
    <x v="1475"/>
    <s v="N"/>
    <s v="Transport"/>
    <s v="N"/>
    <s v="S"/>
    <s v="ZA"/>
    <n v="1.056"/>
  </r>
  <r>
    <x v="1476"/>
    <s v="N"/>
    <s v="Transport"/>
    <s v="N"/>
    <s v="S"/>
    <s v="ZA"/>
    <n v="6.1340000000000003"/>
  </r>
  <r>
    <x v="1477"/>
    <s v="N"/>
    <s v="Transport"/>
    <s v="N"/>
    <s v="S"/>
    <s v="ZA"/>
    <n v="4.4930000000000003"/>
  </r>
  <r>
    <x v="1478"/>
    <s v="N"/>
    <s v="Transport"/>
    <s v="N"/>
    <s v="S"/>
    <s v="ZA"/>
    <n v="3.51"/>
  </r>
  <r>
    <x v="1479"/>
    <s v="N"/>
    <s v="Transport"/>
    <s v="N"/>
    <s v="S"/>
    <s v="ZA"/>
    <n v="4.4029999999999996"/>
  </r>
  <r>
    <x v="1480"/>
    <s v="N"/>
    <s v="Transport"/>
    <s v="N"/>
    <s v="S"/>
    <s v="ZA"/>
    <n v="0.83499999999999996"/>
  </r>
  <r>
    <x v="1481"/>
    <s v="N"/>
    <s v="Transport"/>
    <s v="N"/>
    <s v="S"/>
    <s v="ZA"/>
    <n v="0.1"/>
  </r>
  <r>
    <x v="1482"/>
    <s v="N"/>
    <s v="Transport"/>
    <s v="N"/>
    <s v="S"/>
    <s v="ZA"/>
    <n v="0.57999999999999996"/>
  </r>
  <r>
    <x v="1483"/>
    <s v="N"/>
    <s v="Transport"/>
    <s v="N"/>
    <s v="S"/>
    <s v="ZA"/>
    <n v="1.44"/>
  </r>
  <r>
    <x v="1484"/>
    <s v="N"/>
    <s v="Transport"/>
    <s v="N"/>
    <s v="S"/>
    <s v="ZA"/>
    <n v="1.1890000000000001"/>
  </r>
  <r>
    <x v="1485"/>
    <s v="N"/>
    <s v="Transport"/>
    <s v="N"/>
    <s v="S"/>
    <s v="ZA"/>
    <n v="4.7869999999999999"/>
  </r>
  <r>
    <x v="1486"/>
    <s v="N"/>
    <s v="Transport"/>
    <s v="N"/>
    <s v="S"/>
    <s v="ZA"/>
    <n v="1.5620000000000001"/>
  </r>
  <r>
    <x v="1487"/>
    <s v="N"/>
    <s v="Transport"/>
    <s v="N"/>
    <s v="S"/>
    <s v="ZA"/>
    <n v="0.13"/>
  </r>
  <r>
    <x v="1488"/>
    <s v="N"/>
    <s v="Transport"/>
    <s v="N"/>
    <s v="S"/>
    <s v="ZA"/>
    <n v="3.1579999999999999"/>
  </r>
  <r>
    <x v="1489"/>
    <s v="N"/>
    <s v="Transport"/>
    <s v="N"/>
    <s v="S"/>
    <s v="ZA"/>
    <n v="1.008"/>
  </r>
  <r>
    <x v="1490"/>
    <s v="N"/>
    <s v="Transport"/>
    <s v="N"/>
    <s v="S"/>
    <s v="ZA"/>
    <n v="5.21"/>
  </r>
  <r>
    <x v="1491"/>
    <s v="N"/>
    <s v="Transport"/>
    <s v="N"/>
    <s v="S"/>
    <s v="ZA"/>
    <n v="0.16"/>
  </r>
  <r>
    <x v="1492"/>
    <s v="N"/>
    <s v="Transport"/>
    <s v="N"/>
    <s v="S"/>
    <s v="ZA"/>
    <n v="1.1279999999999999"/>
  </r>
  <r>
    <x v="1493"/>
    <s v="N"/>
    <s v="Transport"/>
    <s v="N"/>
    <s v="S"/>
    <s v="ZA"/>
    <n v="0.77400000000000002"/>
  </r>
  <r>
    <x v="1494"/>
    <s v="N"/>
    <s v="Transport"/>
    <s v="N"/>
    <s v="S"/>
    <s v="ZA"/>
    <n v="1.7010000000000001"/>
  </r>
  <r>
    <x v="1495"/>
    <s v="N"/>
    <s v="Transport"/>
    <s v="N"/>
    <s v="S"/>
    <s v="ZA"/>
    <n v="5.984"/>
  </r>
  <r>
    <x v="1496"/>
    <s v="N"/>
    <s v="Transport"/>
    <s v="N"/>
    <s v="S"/>
    <s v="ZA"/>
    <n v="4.7869999999999999"/>
  </r>
  <r>
    <x v="1497"/>
    <s v="N"/>
    <s v="Transport"/>
    <s v="N"/>
    <s v="S"/>
    <s v="ZA"/>
    <n v="4.4029999999999996"/>
  </r>
  <r>
    <x v="1498"/>
    <s v="N"/>
    <s v="Transport"/>
    <s v="N"/>
    <s v="S"/>
    <s v="ZA"/>
    <n v="1.512"/>
  </r>
  <r>
    <x v="1499"/>
    <s v="N"/>
    <s v="Transport"/>
    <s v="N"/>
    <s v="S"/>
    <s v="ZA"/>
    <n v="0.45"/>
  </r>
  <r>
    <x v="1500"/>
    <s v="N"/>
    <s v="Transport"/>
    <s v="N"/>
    <s v="S"/>
    <s v="ZA"/>
    <n v="5.298"/>
  </r>
  <r>
    <x v="1501"/>
    <s v="N"/>
    <s v="Transport"/>
    <s v="N"/>
    <s v="S"/>
    <s v="ZA"/>
    <n v="0.89800000000000002"/>
  </r>
  <r>
    <x v="1502"/>
    <s v="N"/>
    <s v="Transport"/>
    <s v="N"/>
    <s v="S"/>
    <s v="ZA"/>
    <n v="4.6779999999999999"/>
  </r>
  <r>
    <x v="1503"/>
    <s v="N"/>
    <s v="Transport"/>
    <s v="N"/>
    <s v="S"/>
    <s v="ZA"/>
    <n v="1.1020000000000001"/>
  </r>
  <r>
    <x v="1504"/>
    <s v="N"/>
    <s v="Transport"/>
    <s v="N"/>
    <s v="S"/>
    <s v="ZA"/>
    <n v="0.998"/>
  </r>
  <r>
    <x v="1505"/>
    <s v="N"/>
    <s v="Transport"/>
    <s v="N"/>
    <s v="S"/>
    <s v="ZA"/>
    <n v="4.6779999999999999"/>
  </r>
  <r>
    <x v="1506"/>
    <s v="N"/>
    <s v="Transport"/>
    <s v="N"/>
    <s v="S"/>
    <s v="ZA"/>
    <n v="0.51"/>
  </r>
  <r>
    <x v="1507"/>
    <s v="N"/>
    <s v="Transport"/>
    <s v="N"/>
    <s v="S"/>
    <s v="ZA"/>
    <n v="0.84"/>
  </r>
  <r>
    <x v="1508"/>
    <s v="N"/>
    <s v="Transport"/>
    <s v="N"/>
    <s v="S"/>
    <s v="ZA"/>
    <n v="4.6779999999999999"/>
  </r>
  <r>
    <x v="1509"/>
    <s v="N"/>
    <s v="Transport"/>
    <s v="N"/>
    <s v="S"/>
    <s v="ZA"/>
    <n v="0.90700000000000003"/>
  </r>
  <r>
    <x v="1510"/>
    <s v="N"/>
    <s v="Transport"/>
    <s v="N"/>
    <s v="S"/>
    <s v="ZA"/>
    <n v="4.4029999999999996"/>
  </r>
  <r>
    <x v="1511"/>
    <s v="N"/>
    <s v="Transport"/>
    <s v="N"/>
    <s v="S"/>
    <s v="ZA"/>
    <n v="0.97899999999999998"/>
  </r>
  <r>
    <x v="1512"/>
    <s v="N"/>
    <s v="Transport"/>
    <s v="N"/>
    <s v="S"/>
    <s v="ZA"/>
    <n v="9.2040000000000006"/>
  </r>
  <r>
    <x v="1513"/>
    <s v="N"/>
    <s v="Transport"/>
    <s v="N"/>
    <s v="S"/>
    <s v="ZA"/>
    <n v="0.54600000000000004"/>
  </r>
  <r>
    <x v="1514"/>
    <s v="N"/>
    <s v="Transport"/>
    <s v="N"/>
    <s v="S"/>
    <s v="ZA"/>
    <n v="4.6779999999999999"/>
  </r>
  <r>
    <x v="1515"/>
    <s v="N"/>
    <s v="Transport"/>
    <s v="N"/>
    <s v="S"/>
    <s v="ZA"/>
    <n v="0.8"/>
  </r>
  <r>
    <x v="1516"/>
    <s v="N"/>
    <s v="Transport"/>
    <s v="N"/>
    <s v="S"/>
    <s v="ZA"/>
    <n v="4.6779999999999999"/>
  </r>
  <r>
    <x v="1517"/>
    <s v="N"/>
    <s v="Transport"/>
    <s v="N"/>
    <s v="S"/>
    <s v="ZA"/>
    <n v="4.266"/>
  </r>
  <r>
    <x v="1518"/>
    <s v="N"/>
    <s v="Transport"/>
    <s v="N"/>
    <s v="S"/>
    <s v="ZA"/>
    <n v="0.89600000000000002"/>
  </r>
  <r>
    <x v="1519"/>
    <s v="N"/>
    <s v="Transport"/>
    <s v="N"/>
    <s v="S"/>
    <s v="ZA"/>
    <n v="5.7729999999999997"/>
  </r>
  <r>
    <x v="1520"/>
    <s v="N"/>
    <s v="Transport"/>
    <s v="N"/>
    <s v="S"/>
    <s v="ZA"/>
    <n v="4.532"/>
  </r>
  <r>
    <x v="1521"/>
    <s v="N"/>
    <s v="Transport"/>
    <s v="N"/>
    <s v="S"/>
    <s v="ZA"/>
    <n v="4.7990000000000004"/>
  </r>
  <r>
    <x v="1522"/>
    <s v="N"/>
    <s v="Transport"/>
    <s v="N"/>
    <s v="S"/>
    <s v="ZA"/>
    <n v="6.66"/>
  </r>
  <r>
    <x v="1523"/>
    <s v="N"/>
    <s v="Transport"/>
    <s v="N"/>
    <s v="S"/>
    <s v="ZA"/>
    <n v="9.6"/>
  </r>
  <r>
    <x v="1524"/>
    <s v="N"/>
    <s v="Transport"/>
    <s v="N"/>
    <s v="S"/>
    <s v="ZA"/>
    <n v="0.83199999999999996"/>
  </r>
  <r>
    <x v="1525"/>
    <s v="N"/>
    <s v="Transport"/>
    <s v="N"/>
    <s v="S"/>
    <s v="ZA"/>
    <n v="0.57199999999999995"/>
  </r>
  <r>
    <x v="1526"/>
    <s v="N"/>
    <s v="Transport"/>
    <s v="N"/>
    <s v="S"/>
    <s v="ZA"/>
    <n v="4.266"/>
  </r>
  <r>
    <x v="1527"/>
    <s v="N"/>
    <s v="Transport"/>
    <s v="N"/>
    <s v="S"/>
    <s v="ZA"/>
    <n v="4.266"/>
  </r>
  <r>
    <x v="1528"/>
    <s v="N"/>
    <s v="Transport"/>
    <s v="N"/>
    <s v="S"/>
    <s v="ZA"/>
    <n v="4.6379999999999999"/>
  </r>
  <r>
    <x v="1529"/>
    <s v="N"/>
    <s v="Transport"/>
    <s v="N"/>
    <s v="S"/>
    <s v="ZA"/>
    <n v="8.968"/>
  </r>
  <r>
    <x v="1530"/>
    <s v="N"/>
    <s v="Transport"/>
    <s v="N"/>
    <s v="S"/>
    <s v="ZA"/>
    <n v="3.3119999999999998"/>
  </r>
  <r>
    <x v="1531"/>
    <s v="N"/>
    <s v="Transport"/>
    <s v="N"/>
    <s v="S"/>
    <s v="ZA"/>
    <n v="4.4029999999999996"/>
  </r>
  <r>
    <x v="1532"/>
    <s v="N"/>
    <s v="Transport"/>
    <s v="N"/>
    <s v="S"/>
    <s v="ZA"/>
    <n v="4.266"/>
  </r>
  <r>
    <x v="1533"/>
    <s v="N"/>
    <s v="Transport"/>
    <s v="N"/>
    <s v="S"/>
    <s v="ZA"/>
    <n v="4.266"/>
  </r>
  <r>
    <x v="1534"/>
    <s v="N"/>
    <s v="Transport"/>
    <s v="N"/>
    <s v="S"/>
    <s v="ZA"/>
    <n v="3.194"/>
  </r>
  <r>
    <x v="1535"/>
    <s v="N"/>
    <s v="Transport"/>
    <s v="N"/>
    <s v="S"/>
    <s v="ZA"/>
    <n v="4.4029999999999996"/>
  </r>
  <r>
    <x v="1536"/>
    <s v="N"/>
    <s v="Transport"/>
    <s v="N"/>
    <s v="S"/>
    <s v="ZA"/>
    <n v="4.7990000000000004"/>
  </r>
  <r>
    <x v="1537"/>
    <s v="N"/>
    <s v="Transport"/>
    <s v="N"/>
    <s v="S"/>
    <s v="ZA"/>
    <n v="4.6379999999999999"/>
  </r>
  <r>
    <x v="1538"/>
    <s v="N"/>
    <s v="Transport"/>
    <s v="N"/>
    <s v="S"/>
    <s v="ZA"/>
    <n v="0.246"/>
  </r>
  <r>
    <x v="1539"/>
    <s v="N"/>
    <s v="Transport"/>
    <s v="N"/>
    <s v="S"/>
    <s v="ZA"/>
    <n v="0.1"/>
  </r>
  <r>
    <x v="1540"/>
    <s v="N"/>
    <s v="Transport"/>
    <s v="N"/>
    <s v="S"/>
    <s v="ZA"/>
    <n v="4.4029999999999996"/>
  </r>
  <r>
    <x v="1541"/>
    <s v="N"/>
    <s v="Transport"/>
    <s v="N"/>
    <s v="S"/>
    <s v="ZA"/>
    <n v="4.3650000000000002"/>
  </r>
  <r>
    <x v="1542"/>
    <s v="N"/>
    <s v="Transport"/>
    <s v="N"/>
    <s v="S"/>
    <s v="ZA"/>
    <n v="4.6779999999999999"/>
  </r>
  <r>
    <x v="1543"/>
    <s v="N"/>
    <s v="Transport"/>
    <s v="N"/>
    <s v="S"/>
    <s v="ZA"/>
    <n v="0.03"/>
  </r>
  <r>
    <x v="1544"/>
    <s v="N"/>
    <s v="Transport"/>
    <s v="N"/>
    <s v="S"/>
    <s v="ZA"/>
    <n v="6.9550000000000001"/>
  </r>
  <r>
    <x v="1545"/>
    <s v="N"/>
    <s v="Transport"/>
    <s v="N"/>
    <s v="S"/>
    <s v="ZA"/>
    <n v="1.1140000000000001"/>
  </r>
  <r>
    <x v="1546"/>
    <s v="N"/>
    <s v="Transport"/>
    <s v="N"/>
    <s v="S"/>
    <s v="ZA"/>
    <n v="4.532"/>
  </r>
  <r>
    <x v="1547"/>
    <s v="N"/>
    <s v="Transport"/>
    <s v="N"/>
    <s v="S"/>
    <s v="ZA"/>
    <n v="11.906000000000001"/>
  </r>
  <r>
    <x v="1548"/>
    <s v="N"/>
    <s v="Transport"/>
    <s v="N"/>
    <s v="S"/>
    <s v="ZA"/>
    <n v="0.12"/>
  </r>
  <r>
    <x v="1549"/>
    <s v="N"/>
    <s v="Transport"/>
    <s v="N"/>
    <s v="S"/>
    <s v="ZA"/>
    <n v="0.08"/>
  </r>
  <r>
    <x v="1550"/>
    <s v="N"/>
    <s v="Transport"/>
    <s v="N"/>
    <s v="S"/>
    <s v="ZA"/>
    <n v="4.6779999999999999"/>
  </r>
  <r>
    <x v="1551"/>
    <s v="N"/>
    <s v="Transport"/>
    <s v="N"/>
    <s v="S"/>
    <s v="ZA"/>
    <n v="0.12"/>
  </r>
  <r>
    <x v="1552"/>
    <s v="N"/>
    <s v="Transport"/>
    <s v="N"/>
    <s v="S"/>
    <s v="ZA"/>
    <n v="4.7869999999999999"/>
  </r>
  <r>
    <x v="1553"/>
    <s v="N"/>
    <s v="Transport"/>
    <s v="N"/>
    <s v="S"/>
    <s v="ZA"/>
    <n v="4.532"/>
  </r>
  <r>
    <x v="1554"/>
    <s v="N"/>
    <s v="Transport"/>
    <s v="N"/>
    <s v="S"/>
    <s v="ZA"/>
    <n v="0.35"/>
  </r>
  <r>
    <x v="1555"/>
    <s v="N"/>
    <s v="Transport"/>
    <s v="N"/>
    <s v="S"/>
    <s v="ZA"/>
    <n v="0.40300000000000002"/>
  </r>
  <r>
    <x v="1556"/>
    <s v="N"/>
    <s v="Transport"/>
    <s v="N"/>
    <s v="S"/>
    <s v="ZA"/>
    <n v="0.437"/>
  </r>
  <r>
    <x v="1557"/>
    <s v="N"/>
    <s v="Transport"/>
    <s v="N"/>
    <s v="S"/>
    <s v="ZA"/>
    <n v="0.54"/>
  </r>
  <r>
    <x v="1558"/>
    <s v="N"/>
    <s v="Transport"/>
    <s v="N"/>
    <s v="S"/>
    <s v="ZA"/>
    <n v="1.24"/>
  </r>
  <r>
    <x v="1559"/>
    <s v="N"/>
    <s v="Transport"/>
    <s v="N"/>
    <s v="S"/>
    <s v="ZA"/>
    <n v="1.6240000000000001"/>
  </r>
  <r>
    <x v="1560"/>
    <s v="N"/>
    <s v="Transport"/>
    <s v="N"/>
    <s v="S"/>
    <s v="ZA"/>
    <n v="0.42499999999999999"/>
  </r>
  <r>
    <x v="1561"/>
    <s v="N"/>
    <s v="Transport"/>
    <s v="N"/>
    <s v="S"/>
    <s v="ZA"/>
    <n v="4.7869999999999999"/>
  </r>
  <r>
    <x v="1562"/>
    <s v="N"/>
    <s v="Transport"/>
    <s v="N"/>
    <s v="S"/>
    <s v="ZA"/>
    <n v="7.7569999999999997"/>
  </r>
  <r>
    <x v="1563"/>
    <s v="N"/>
    <s v="Transport"/>
    <s v="N"/>
    <s v="S"/>
    <s v="ZA"/>
    <n v="4.6379999999999999"/>
  </r>
  <r>
    <x v="1564"/>
    <s v="N"/>
    <s v="Transport"/>
    <s v="N"/>
    <s v="S"/>
    <s v="ZA"/>
    <n v="1.0920000000000001"/>
  </r>
  <r>
    <x v="1565"/>
    <s v="N"/>
    <s v="Transport"/>
    <s v="N"/>
    <s v="S"/>
    <s v="ZA"/>
    <n v="4.7869999999999999"/>
  </r>
  <r>
    <x v="1566"/>
    <s v="N"/>
    <s v="Transport"/>
    <s v="N"/>
    <s v="S"/>
    <s v="ZA"/>
    <n v="0.03"/>
  </r>
  <r>
    <x v="1567"/>
    <s v="N"/>
    <s v="Transport"/>
    <s v="N"/>
    <s v="S"/>
    <s v="ZA"/>
    <n v="4.8380000000000001"/>
  </r>
  <r>
    <x v="1568"/>
    <s v="N"/>
    <s v="Transport"/>
    <s v="N"/>
    <s v="S"/>
    <s v="ZA"/>
    <n v="0.96699999999999997"/>
  </r>
  <r>
    <x v="1569"/>
    <s v="N"/>
    <s v="Transport"/>
    <s v="N"/>
    <s v="S"/>
    <s v="ZA"/>
    <n v="3.024"/>
  </r>
  <r>
    <x v="1570"/>
    <s v="N"/>
    <s v="Transport"/>
    <s v="N"/>
    <s v="S"/>
    <s v="ZA"/>
    <n v="4.9370000000000003"/>
  </r>
  <r>
    <x v="1571"/>
    <s v="N"/>
    <s v="Transport"/>
    <s v="N"/>
    <s v="S"/>
    <s v="ZA"/>
    <n v="5.4139999999999997"/>
  </r>
  <r>
    <x v="1572"/>
    <s v="N"/>
    <s v="Transport"/>
    <s v="N"/>
    <s v="S"/>
    <s v="ZA"/>
    <n v="4.5060000000000002"/>
  </r>
  <r>
    <x v="1573"/>
    <s v="N"/>
    <s v="Transport"/>
    <s v="N"/>
    <s v="S"/>
    <s v="ZA"/>
    <n v="9.44"/>
  </r>
  <r>
    <x v="1574"/>
    <s v="N"/>
    <s v="Transport"/>
    <s v="N"/>
    <s v="S"/>
    <s v="ZA"/>
    <n v="0.27"/>
  </r>
  <r>
    <x v="1575"/>
    <s v="N"/>
    <s v="Transport"/>
    <s v="N"/>
    <s v="S"/>
    <s v="ZA"/>
    <n v="4.4029999999999996"/>
  </r>
  <r>
    <x v="1576"/>
    <s v="N"/>
    <s v="Transport"/>
    <s v="N"/>
    <s v="S"/>
    <s v="ZA"/>
    <n v="4.5060000000000002"/>
  </r>
  <r>
    <x v="1577"/>
    <s v="N"/>
    <s v="Transport"/>
    <s v="N"/>
    <s v="S"/>
    <s v="ZA"/>
    <n v="7.04"/>
  </r>
  <r>
    <x v="1578"/>
    <s v="N"/>
    <s v="Transport"/>
    <s v="N"/>
    <s v="S"/>
    <s v="ZA"/>
    <n v="5.069"/>
  </r>
  <r>
    <x v="1579"/>
    <s v="N"/>
    <s v="Transport"/>
    <s v="N"/>
    <s v="S"/>
    <s v="ZA"/>
    <n v="4.91"/>
  </r>
  <r>
    <x v="1580"/>
    <s v="N"/>
    <s v="Transport"/>
    <s v="N"/>
    <s v="S"/>
    <s v="ZA"/>
    <n v="2.3039999999999998"/>
  </r>
  <r>
    <x v="1581"/>
    <s v="N"/>
    <s v="Transport"/>
    <s v="N"/>
    <s v="S"/>
    <s v="ZA"/>
    <n v="0.96"/>
  </r>
  <r>
    <x v="1582"/>
    <s v="N"/>
    <s v="Transport"/>
    <s v="N"/>
    <s v="S"/>
    <s v="ZA"/>
    <n v="4.532"/>
  </r>
  <r>
    <x v="1583"/>
    <s v="N"/>
    <s v="Transport"/>
    <s v="N"/>
    <s v="S"/>
    <s v="ZA"/>
    <n v="6.9889999999999999"/>
  </r>
  <r>
    <x v="1584"/>
    <s v="N"/>
    <s v="Transport"/>
    <s v="N"/>
    <s v="S"/>
    <s v="ZA"/>
    <n v="11.656000000000001"/>
  </r>
  <r>
    <x v="1585"/>
    <s v="N"/>
    <s v="Transport"/>
    <s v="N"/>
    <s v="S"/>
    <s v="ZA"/>
    <n v="0.90500000000000003"/>
  </r>
  <r>
    <x v="1586"/>
    <s v="N"/>
    <s v="Transport"/>
    <s v="N"/>
    <s v="S"/>
    <s v="ZA"/>
    <n v="0.1"/>
  </r>
  <r>
    <x v="1587"/>
    <s v="N"/>
    <s v="Transport"/>
    <s v="N"/>
    <s v="S"/>
    <s v="ZA"/>
    <n v="5.9039999999999999"/>
  </r>
  <r>
    <x v="1588"/>
    <s v="N"/>
    <s v="Transport"/>
    <s v="N"/>
    <s v="S"/>
    <s v="ZA"/>
    <n v="4.6379999999999999"/>
  </r>
  <r>
    <x v="1589"/>
    <s v="N"/>
    <s v="Transport"/>
    <s v="N"/>
    <s v="S"/>
    <s v="ZA"/>
    <n v="1.742"/>
  </r>
  <r>
    <x v="1590"/>
    <s v="N"/>
    <s v="Transport"/>
    <s v="N"/>
    <s v="S"/>
    <s v="ZA"/>
    <n v="0.23"/>
  </r>
  <r>
    <x v="1591"/>
    <s v="N"/>
    <s v="Transport"/>
    <s v="N"/>
    <s v="S"/>
    <s v="ZA"/>
    <n v="0.61599999999999999"/>
  </r>
  <r>
    <x v="1592"/>
    <s v="N"/>
    <s v="Transport"/>
    <s v="N"/>
    <s v="S"/>
    <s v="ZA"/>
    <n v="1.92"/>
  </r>
  <r>
    <x v="1593"/>
    <s v="N"/>
    <s v="Transport"/>
    <s v="N"/>
    <s v="S"/>
    <s v="ZA"/>
    <n v="6.4329999999999998"/>
  </r>
  <r>
    <x v="1594"/>
    <s v="N"/>
    <s v="Transport"/>
    <s v="N"/>
    <s v="S"/>
    <s v="ZA"/>
    <n v="4.532"/>
  </r>
  <r>
    <x v="1595"/>
    <s v="N"/>
    <s v="Transport"/>
    <s v="N"/>
    <s v="S"/>
    <s v="ZA"/>
    <n v="1.1339999999999999"/>
  </r>
  <r>
    <x v="1596"/>
    <s v="N"/>
    <s v="Transport"/>
    <s v="N"/>
    <s v="S"/>
    <s v="ZA"/>
    <n v="6.1340000000000003"/>
  </r>
  <r>
    <x v="1597"/>
    <s v="N"/>
    <s v="Transport"/>
    <s v="N"/>
    <s v="S"/>
    <s v="ZA"/>
    <n v="6.3360000000000003"/>
  </r>
  <r>
    <x v="1598"/>
    <s v="N"/>
    <s v="Transport"/>
    <s v="N"/>
    <s v="S"/>
    <s v="ZA"/>
    <n v="4.532"/>
  </r>
  <r>
    <x v="1599"/>
    <s v="N"/>
    <s v="Transport"/>
    <s v="N"/>
    <s v="S"/>
    <s v="ZA"/>
    <n v="0.875"/>
  </r>
  <r>
    <x v="1600"/>
    <s v="N"/>
    <s v="Transport"/>
    <s v="N"/>
    <s v="S"/>
    <s v="ZA"/>
    <n v="14.372"/>
  </r>
  <r>
    <x v="1600"/>
    <s v="N"/>
    <s v="Supplement Etiquette Non Conforme"/>
    <s v="N"/>
    <m/>
    <s v="ZA"/>
    <n v="0"/>
  </r>
  <r>
    <x v="1601"/>
    <s v="N"/>
    <s v="Transport"/>
    <s v="N"/>
    <s v="S"/>
    <s v="ZA"/>
    <n v="0.58299999999999996"/>
  </r>
  <r>
    <x v="1602"/>
    <s v="N"/>
    <s v="Transport"/>
    <s v="N"/>
    <s v="S"/>
    <s v="ZA"/>
    <n v="0.1"/>
  </r>
  <r>
    <x v="1603"/>
    <s v="N"/>
    <s v="Transport"/>
    <s v="N"/>
    <s v="S"/>
    <s v="ZA"/>
    <n v="11.316000000000001"/>
  </r>
  <r>
    <x v="1604"/>
    <s v="N"/>
    <s v="Transport"/>
    <s v="N"/>
    <s v="S"/>
    <s v="ZA"/>
    <n v="4.532"/>
  </r>
  <r>
    <x v="1605"/>
    <s v="N"/>
    <s v="Transport"/>
    <s v="N"/>
    <s v="S"/>
    <s v="ZA"/>
    <n v="0.28999999999999998"/>
  </r>
  <r>
    <x v="1606"/>
    <s v="N"/>
    <s v="Transport"/>
    <s v="N"/>
    <s v="S"/>
    <s v="ZA"/>
    <n v="0.79800000000000004"/>
  </r>
  <r>
    <x v="1607"/>
    <s v="N"/>
    <s v="Transport"/>
    <s v="N"/>
    <s v="S"/>
    <s v="ZA"/>
    <n v="4.532"/>
  </r>
  <r>
    <x v="1608"/>
    <s v="N"/>
    <s v="Transport"/>
    <s v="N"/>
    <s v="S"/>
    <s v="ZA"/>
    <n v="0.46899999999999997"/>
  </r>
  <r>
    <x v="1609"/>
    <s v="N"/>
    <s v="Transport"/>
    <s v="N"/>
    <s v="S"/>
    <s v="ZA"/>
    <n v="0.86399999999999999"/>
  </r>
  <r>
    <x v="1610"/>
    <s v="N"/>
    <s v="Transport"/>
    <s v="N"/>
    <s v="S"/>
    <s v="ZA"/>
    <n v="14.848000000000001"/>
  </r>
  <r>
    <x v="1611"/>
    <s v="N"/>
    <s v="Transport"/>
    <s v="N"/>
    <s v="S"/>
    <s v="ZA"/>
    <n v="0.33"/>
  </r>
  <r>
    <x v="1612"/>
    <s v="N"/>
    <s v="Transport"/>
    <s v="N"/>
    <s v="S"/>
    <s v="ZA"/>
    <n v="1.1599999999999999"/>
  </r>
  <r>
    <x v="1613"/>
    <s v="N"/>
    <s v="Transport"/>
    <s v="N"/>
    <s v="S"/>
    <s v="ZA"/>
    <n v="4.3650000000000002"/>
  </r>
  <r>
    <x v="1614"/>
    <s v="N"/>
    <s v="Transport"/>
    <s v="N"/>
    <s v="S"/>
    <s v="ZA"/>
    <n v="4.532"/>
  </r>
  <r>
    <x v="1615"/>
    <s v="N"/>
    <s v="Transport"/>
    <s v="N"/>
    <s v="S"/>
    <s v="ZA"/>
    <n v="1.1859999999999999"/>
  </r>
  <r>
    <x v="1616"/>
    <s v="N"/>
    <s v="Transport"/>
    <s v="N"/>
    <s v="S"/>
    <s v="ZA"/>
    <n v="4.5060000000000002"/>
  </r>
  <r>
    <x v="1617"/>
    <s v="N"/>
    <s v="Transport"/>
    <s v="N"/>
    <s v="S"/>
    <s v="ZA"/>
    <n v="0.874"/>
  </r>
  <r>
    <x v="1618"/>
    <s v="N"/>
    <s v="Transport"/>
    <s v="N"/>
    <s v="S"/>
    <s v="ZA"/>
    <n v="0.77800000000000002"/>
  </r>
  <r>
    <x v="1619"/>
    <s v="N"/>
    <s v="Transport"/>
    <s v="N"/>
    <s v="S"/>
    <s v="ZA"/>
    <n v="4.9370000000000003"/>
  </r>
  <r>
    <x v="1619"/>
    <s v="N"/>
    <s v="Supplement Etiquette Non Conforme"/>
    <s v="N"/>
    <m/>
    <s v="ZA"/>
    <n v="0"/>
  </r>
  <r>
    <x v="1620"/>
    <s v="N"/>
    <s v="Transport"/>
    <s v="N"/>
    <s v="S"/>
    <s v="ZA"/>
    <n v="4.5060000000000002"/>
  </r>
  <r>
    <x v="1621"/>
    <s v="N"/>
    <s v="Transport"/>
    <s v="N"/>
    <s v="S"/>
    <s v="ZA"/>
    <n v="0.71699999999999997"/>
  </r>
  <r>
    <x v="1622"/>
    <s v="N"/>
    <s v="Transport"/>
    <s v="N"/>
    <s v="S"/>
    <s v="ZA"/>
    <n v="0.24"/>
  </r>
  <r>
    <x v="1623"/>
    <s v="N"/>
    <s v="Transport"/>
    <s v="N"/>
    <s v="S"/>
    <s v="ZA"/>
    <n v="4.7869999999999999"/>
  </r>
  <r>
    <x v="1624"/>
    <s v="N"/>
    <s v="Transport"/>
    <s v="N"/>
    <s v="S"/>
    <s v="ZA"/>
    <n v="1.7749999999999999"/>
  </r>
  <r>
    <x v="1624"/>
    <s v="N"/>
    <s v="Supplement Etiquette Non Conforme"/>
    <s v="N"/>
    <m/>
    <s v="ZA"/>
    <n v="0"/>
  </r>
  <r>
    <x v="1625"/>
    <s v="N"/>
    <s v="Transport"/>
    <s v="N"/>
    <s v="S"/>
    <s v="ZA"/>
    <n v="14.4"/>
  </r>
  <r>
    <x v="1626"/>
    <s v="N"/>
    <s v="Transport"/>
    <s v="N"/>
    <s v="S"/>
    <s v="ZA"/>
    <n v="0.4"/>
  </r>
  <r>
    <x v="1627"/>
    <s v="N"/>
    <s v="Transport"/>
    <s v="N"/>
    <s v="S"/>
    <s v="ZA"/>
    <n v="0.98"/>
  </r>
  <r>
    <x v="1628"/>
    <s v="N"/>
    <s v="Transport"/>
    <s v="N"/>
    <s v="S"/>
    <s v="ZA"/>
    <n v="1.8919999999999999"/>
  </r>
  <r>
    <x v="1629"/>
    <s v="N"/>
    <s v="Transport"/>
    <s v="N"/>
    <s v="S"/>
    <s v="ZA"/>
    <n v="5.8879999999999999"/>
  </r>
  <r>
    <x v="1630"/>
    <s v="N"/>
    <s v="Transport"/>
    <s v="N"/>
    <s v="S"/>
    <s v="ZA"/>
    <n v="1.44"/>
  </r>
  <r>
    <x v="1631"/>
    <s v="N"/>
    <s v="Transport"/>
    <s v="N"/>
    <s v="S"/>
    <s v="ZA"/>
    <n v="1.4259999999999999"/>
  </r>
  <r>
    <x v="1632"/>
    <s v="N"/>
    <s v="Transport"/>
    <s v="N"/>
    <s v="S"/>
    <s v="ZA"/>
    <n v="0.96"/>
  </r>
  <r>
    <x v="1633"/>
    <s v="N"/>
    <s v="Transport"/>
    <s v="N"/>
    <s v="S"/>
    <s v="ZA"/>
    <n v="4.532"/>
  </r>
  <r>
    <x v="1634"/>
    <s v="N"/>
    <s v="Transport"/>
    <s v="N"/>
    <s v="S"/>
    <s v="ZA"/>
    <n v="0.23499999999999999"/>
  </r>
  <r>
    <x v="1635"/>
    <s v="N"/>
    <s v="Transport"/>
    <s v="N"/>
    <s v="S"/>
    <s v="ZA"/>
    <n v="1.5"/>
  </r>
  <r>
    <x v="1636"/>
    <s v="N"/>
    <s v="Transport"/>
    <s v="N"/>
    <s v="S"/>
    <s v="ZA"/>
    <n v="1.248"/>
  </r>
  <r>
    <x v="1637"/>
    <s v="N"/>
    <s v="Transport"/>
    <s v="N"/>
    <s v="S"/>
    <s v="ZA"/>
    <n v="4.3650000000000002"/>
  </r>
  <r>
    <x v="1638"/>
    <s v="N"/>
    <s v="Transport"/>
    <s v="N"/>
    <s v="S"/>
    <s v="ZA"/>
    <n v="0.53"/>
  </r>
  <r>
    <x v="1639"/>
    <s v="N"/>
    <s v="Transport"/>
    <s v="N"/>
    <s v="S"/>
    <s v="ZA"/>
    <n v="4.5060000000000002"/>
  </r>
  <r>
    <x v="1640"/>
    <s v="N"/>
    <s v="Transport"/>
    <s v="N"/>
    <s v="S"/>
    <s v="ZA"/>
    <n v="0.09"/>
  </r>
  <r>
    <x v="1641"/>
    <s v="N"/>
    <s v="Transport"/>
    <s v="N"/>
    <s v="S"/>
    <s v="ZA"/>
    <n v="6.3449999999999998"/>
  </r>
  <r>
    <x v="1642"/>
    <s v="N"/>
    <s v="Transport"/>
    <s v="N"/>
    <s v="S"/>
    <s v="ZA"/>
    <n v="1.26"/>
  </r>
  <r>
    <x v="1643"/>
    <s v="N"/>
    <s v="Transport"/>
    <s v="N"/>
    <s v="S"/>
    <s v="ZA"/>
    <n v="4.6379999999999999"/>
  </r>
  <r>
    <x v="1644"/>
    <s v="N"/>
    <s v="Transport"/>
    <s v="N"/>
    <s v="S"/>
    <s v="ZA"/>
    <n v="4.532"/>
  </r>
  <r>
    <x v="1645"/>
    <s v="N"/>
    <s v="Transport"/>
    <s v="N"/>
    <s v="S"/>
    <s v="ZA"/>
    <n v="5.0860000000000003"/>
  </r>
  <r>
    <x v="1646"/>
    <s v="N"/>
    <s v="Transport"/>
    <s v="N"/>
    <s v="S"/>
    <s v="ZA"/>
    <n v="7.6609999999999996"/>
  </r>
  <r>
    <x v="1647"/>
    <s v="N"/>
    <s v="Transport"/>
    <s v="N"/>
    <s v="S"/>
    <s v="ZA"/>
    <n v="0.12"/>
  </r>
  <r>
    <x v="1648"/>
    <s v="N"/>
    <s v="Transport"/>
    <s v="N"/>
    <s v="S"/>
    <s v="ZA"/>
    <n v="4.532"/>
  </r>
  <r>
    <x v="1649"/>
    <s v="N"/>
    <s v="Transport"/>
    <s v="N"/>
    <s v="S"/>
    <s v="ZA"/>
    <n v="6.7320000000000002"/>
  </r>
  <r>
    <x v="1650"/>
    <s v="N"/>
    <s v="Transport"/>
    <s v="N"/>
    <s v="S"/>
    <s v="ZA"/>
    <n v="4.7869999999999999"/>
  </r>
  <r>
    <x v="1651"/>
    <s v="N"/>
    <s v="Transport"/>
    <s v="N"/>
    <s v="S"/>
    <s v="ZA"/>
    <n v="4.532"/>
  </r>
  <r>
    <x v="1652"/>
    <s v="N"/>
    <s v="Transport"/>
    <s v="N"/>
    <s v="S"/>
    <s v="ZA"/>
    <n v="0.40799999999999997"/>
  </r>
  <r>
    <x v="1653"/>
    <s v="N"/>
    <s v="Transport"/>
    <s v="N"/>
    <s v="S"/>
    <s v="ZA"/>
    <n v="1.325"/>
  </r>
  <r>
    <x v="1654"/>
    <s v="N"/>
    <s v="Transport"/>
    <s v="N"/>
    <s v="S"/>
    <s v="ZA"/>
    <n v="4.6779999999999999"/>
  </r>
  <r>
    <x v="1655"/>
    <s v="N"/>
    <s v="Transport"/>
    <s v="N"/>
    <s v="S"/>
    <s v="ZA"/>
    <n v="6.4119999999999999"/>
  </r>
  <r>
    <x v="1656"/>
    <s v="N"/>
    <s v="Transport"/>
    <s v="N"/>
    <s v="S"/>
    <s v="ZA"/>
    <n v="4.532"/>
  </r>
  <r>
    <x v="1657"/>
    <s v="N"/>
    <s v="Transport"/>
    <s v="N"/>
    <s v="S"/>
    <s v="ZA"/>
    <n v="4.532"/>
  </r>
  <r>
    <x v="1658"/>
    <s v="N"/>
    <s v="Transport"/>
    <s v="N"/>
    <s v="S"/>
    <s v="ZA"/>
    <n v="4.532"/>
  </r>
  <r>
    <x v="1659"/>
    <s v="N"/>
    <s v="Transport"/>
    <s v="N"/>
    <s v="S"/>
    <s v="ZA"/>
    <n v="0.28999999999999998"/>
  </r>
  <r>
    <x v="1660"/>
    <s v="N"/>
    <s v="Transport"/>
    <s v="N"/>
    <s v="S"/>
    <s v="ZA"/>
    <n v="6.9180000000000001"/>
  </r>
  <r>
    <x v="1661"/>
    <s v="N"/>
    <s v="Transport"/>
    <s v="N"/>
    <s v="S"/>
    <s v="ZA"/>
    <n v="4.3650000000000002"/>
  </r>
  <r>
    <x v="1662"/>
    <s v="N"/>
    <s v="Transport"/>
    <s v="N"/>
    <s v="S"/>
    <s v="ZA"/>
    <n v="0.93600000000000005"/>
  </r>
  <r>
    <x v="1663"/>
    <s v="N"/>
    <s v="Transport"/>
    <s v="N"/>
    <s v="S"/>
    <s v="ZA"/>
    <n v="1.155"/>
  </r>
  <r>
    <x v="1664"/>
    <s v="N"/>
    <s v="Transport"/>
    <s v="N"/>
    <s v="S"/>
    <s v="ZA"/>
    <n v="4.5060000000000002"/>
  </r>
  <r>
    <x v="1665"/>
    <s v="N"/>
    <s v="Transport"/>
    <s v="N"/>
    <s v="S"/>
    <s v="ZA"/>
    <n v="2.2309999999999999"/>
  </r>
  <r>
    <x v="1666"/>
    <s v="N"/>
    <s v="Transport"/>
    <s v="N"/>
    <s v="S"/>
    <s v="ZA"/>
    <n v="8.7110000000000003"/>
  </r>
  <r>
    <x v="1667"/>
    <s v="N"/>
    <s v="Transport"/>
    <s v="N"/>
    <s v="S"/>
    <s v="ZA"/>
    <n v="0.79"/>
  </r>
  <r>
    <x v="1668"/>
    <s v="N"/>
    <s v="Transport"/>
    <s v="N"/>
    <s v="S"/>
    <s v="ZA"/>
    <n v="1.008"/>
  </r>
  <r>
    <x v="1669"/>
    <s v="N"/>
    <s v="Transport"/>
    <s v="N"/>
    <s v="S"/>
    <s v="ZA"/>
    <n v="5.9039999999999999"/>
  </r>
  <r>
    <x v="1670"/>
    <s v="N"/>
    <s v="Transport"/>
    <s v="N"/>
    <s v="S"/>
    <s v="ZA"/>
    <n v="0.63800000000000001"/>
  </r>
  <r>
    <x v="1671"/>
    <s v="N"/>
    <s v="Transport"/>
    <s v="N"/>
    <s v="S"/>
    <s v="ZA"/>
    <n v="4.532"/>
  </r>
  <r>
    <x v="1672"/>
    <s v="N"/>
    <s v="Transport"/>
    <s v="N"/>
    <s v="S"/>
    <s v="ZA"/>
    <n v="4.4029999999999996"/>
  </r>
  <r>
    <x v="1673"/>
    <s v="N"/>
    <s v="Transport"/>
    <s v="N"/>
    <s v="S"/>
    <s v="ZA"/>
    <n v="4.6779999999999999"/>
  </r>
  <r>
    <x v="1674"/>
    <s v="N"/>
    <s v="Transport"/>
    <s v="N"/>
    <s v="S"/>
    <s v="ZA"/>
    <n v="4.6379999999999999"/>
  </r>
  <r>
    <x v="1675"/>
    <s v="N"/>
    <s v="Transport"/>
    <s v="N"/>
    <s v="S"/>
    <s v="ZA"/>
    <n v="5.9039999999999999"/>
  </r>
  <r>
    <x v="1676"/>
    <s v="N"/>
    <s v="Transport"/>
    <s v="N"/>
    <s v="S"/>
    <s v="ZA"/>
    <n v="1.4279999999999999"/>
  </r>
  <r>
    <x v="1677"/>
    <s v="N"/>
    <s v="Transport"/>
    <s v="N"/>
    <s v="S"/>
    <s v="ZA"/>
    <n v="4.6079999999999997"/>
  </r>
  <r>
    <x v="1678"/>
    <s v="N"/>
    <s v="Transport"/>
    <s v="N"/>
    <s v="S"/>
    <s v="ZA"/>
    <n v="9.44"/>
  </r>
  <r>
    <x v="1679"/>
    <s v="N"/>
    <s v="Transport"/>
    <s v="N"/>
    <s v="S"/>
    <s v="ZA"/>
    <n v="6.2560000000000002"/>
  </r>
  <r>
    <x v="1680"/>
    <s v="N"/>
    <s v="Transport"/>
    <s v="N"/>
    <s v="S"/>
    <s v="ZA"/>
    <n v="9.44"/>
  </r>
  <r>
    <x v="1681"/>
    <s v="N"/>
    <s v="Transport"/>
    <s v="N"/>
    <s v="S"/>
    <s v="ZA"/>
    <n v="4.71"/>
  </r>
  <r>
    <x v="1682"/>
    <s v="N"/>
    <s v="Transport"/>
    <s v="N"/>
    <s v="S"/>
    <s v="ZA"/>
    <n v="5.984"/>
  </r>
  <r>
    <x v="1683"/>
    <s v="N"/>
    <s v="Transport"/>
    <s v="N"/>
    <s v="S"/>
    <s v="ZA"/>
    <n v="0.86399999999999999"/>
  </r>
  <r>
    <x v="1684"/>
    <s v="N"/>
    <s v="Transport"/>
    <s v="N"/>
    <s v="S"/>
    <s v="ZA"/>
    <n v="6.6180000000000003"/>
  </r>
  <r>
    <x v="1685"/>
    <s v="N"/>
    <s v="Transport"/>
    <s v="N"/>
    <s v="S"/>
    <s v="ZA"/>
    <n v="11.04"/>
  </r>
  <r>
    <x v="1686"/>
    <s v="N"/>
    <s v="Transport"/>
    <s v="N"/>
    <s v="S"/>
    <s v="ZA"/>
    <n v="4.7990000000000004"/>
  </r>
  <r>
    <x v="1687"/>
    <s v="N"/>
    <s v="Transport"/>
    <s v="N"/>
    <s v="S"/>
    <s v="ZA"/>
    <n v="1.232"/>
  </r>
  <r>
    <x v="1688"/>
    <s v="N"/>
    <s v="Transport"/>
    <s v="N"/>
    <s v="S"/>
    <s v="ZA"/>
    <n v="1.05"/>
  </r>
  <r>
    <x v="1689"/>
    <s v="N"/>
    <s v="Transport"/>
    <s v="N"/>
    <s v="S"/>
    <s v="ZA"/>
    <n v="5.9219999999999997"/>
  </r>
  <r>
    <x v="1690"/>
    <s v="N"/>
    <s v="Transport"/>
    <s v="N"/>
    <s v="S"/>
    <s v="ZA"/>
    <n v="6.2729999999999997"/>
  </r>
  <r>
    <x v="1691"/>
    <s v="N"/>
    <s v="Transport"/>
    <s v="N"/>
    <s v="S"/>
    <s v="ZA"/>
    <n v="5.0220000000000002"/>
  </r>
  <r>
    <x v="1692"/>
    <s v="N"/>
    <s v="Transport"/>
    <s v="N"/>
    <s v="S"/>
    <s v="ZA"/>
    <n v="4.3650000000000002"/>
  </r>
  <r>
    <x v="1693"/>
    <s v="N"/>
    <s v="Transport"/>
    <s v="N"/>
    <s v="S"/>
    <s v="ZA"/>
    <n v="4.6779999999999999"/>
  </r>
  <r>
    <x v="1694"/>
    <s v="N"/>
    <s v="Transport"/>
    <s v="N"/>
    <s v="S"/>
    <s v="ZA"/>
    <n v="4.532"/>
  </r>
  <r>
    <x v="1695"/>
    <s v="N"/>
    <s v="Transport"/>
    <s v="N"/>
    <s v="S"/>
    <s v="ZA"/>
    <n v="0.78400000000000003"/>
  </r>
  <r>
    <x v="1696"/>
    <s v="N"/>
    <s v="Transport"/>
    <s v="N"/>
    <s v="S"/>
    <s v="ZA"/>
    <n v="4.532"/>
  </r>
  <r>
    <x v="1697"/>
    <s v="N"/>
    <s v="Transport"/>
    <s v="N"/>
    <s v="S"/>
    <s v="ZA"/>
    <n v="4.7869999999999999"/>
  </r>
  <r>
    <x v="1698"/>
    <s v="N"/>
    <s v="Transport"/>
    <s v="N"/>
    <s v="S"/>
    <s v="ZA"/>
    <n v="5.7729999999999997"/>
  </r>
  <r>
    <x v="1699"/>
    <s v="N"/>
    <s v="Transport"/>
    <s v="N"/>
    <s v="S"/>
    <s v="ZA"/>
    <n v="0.626"/>
  </r>
  <r>
    <x v="1699"/>
    <s v="N"/>
    <s v="Supplement Etiquette Non Conforme"/>
    <s v="N"/>
    <m/>
    <s v="ZA"/>
    <n v="0"/>
  </r>
  <r>
    <x v="1700"/>
    <s v="N"/>
    <s v="Transport"/>
    <s v="N"/>
    <s v="S"/>
    <s v="ZA"/>
    <n v="4.532"/>
  </r>
  <r>
    <x v="1701"/>
    <s v="N"/>
    <s v="Transport"/>
    <s v="N"/>
    <s v="S"/>
    <s v="ZA"/>
    <n v="5.51"/>
  </r>
  <r>
    <x v="1702"/>
    <s v="N"/>
    <s v="Transport"/>
    <s v="N"/>
    <s v="S"/>
    <s v="ZA"/>
    <n v="0.67"/>
  </r>
  <r>
    <x v="1703"/>
    <s v="N"/>
    <s v="Transport"/>
    <s v="N"/>
    <s v="S"/>
    <s v="ZA"/>
    <n v="4.532"/>
  </r>
  <r>
    <x v="1704"/>
    <s v="N"/>
    <s v="Transport"/>
    <s v="N"/>
    <s v="S"/>
    <s v="ZA"/>
    <n v="1.331"/>
  </r>
  <r>
    <x v="1705"/>
    <s v="N"/>
    <s v="Transport"/>
    <s v="N"/>
    <s v="S"/>
    <s v="ZA"/>
    <n v="5.0860000000000003"/>
  </r>
  <r>
    <x v="1706"/>
    <s v="N"/>
    <s v="Transport"/>
    <s v="N"/>
    <s v="S"/>
    <s v="ZA"/>
    <n v="0.874"/>
  </r>
  <r>
    <x v="1707"/>
    <s v="N"/>
    <s v="Transport"/>
    <s v="N"/>
    <s v="S"/>
    <s v="ZA"/>
    <n v="4.532"/>
  </r>
  <r>
    <x v="1708"/>
    <s v="N"/>
    <s v="Transport"/>
    <s v="N"/>
    <s v="S"/>
    <s v="ZA"/>
    <n v="3.024"/>
  </r>
  <r>
    <x v="1709"/>
    <s v="N"/>
    <s v="Transport"/>
    <s v="N"/>
    <s v="S"/>
    <s v="ZA"/>
    <n v="10.856"/>
  </r>
  <r>
    <x v="1710"/>
    <s v="N"/>
    <s v="Transport"/>
    <s v="N"/>
    <s v="S"/>
    <s v="ZA"/>
    <n v="4.532"/>
  </r>
  <r>
    <x v="1711"/>
    <s v="N"/>
    <s v="Transport"/>
    <s v="N"/>
    <s v="S"/>
    <s v="ZA"/>
    <n v="4.4029999999999996"/>
  </r>
  <r>
    <x v="1712"/>
    <s v="N"/>
    <s v="Transport"/>
    <s v="N"/>
    <s v="S"/>
    <s v="ZA"/>
    <n v="0.21"/>
  </r>
  <r>
    <x v="1713"/>
    <s v="N"/>
    <s v="Transport"/>
    <s v="N"/>
    <s v="S"/>
    <s v="ZA"/>
    <n v="14.16"/>
  </r>
  <r>
    <x v="1714"/>
    <s v="N"/>
    <s v="Transport"/>
    <s v="N"/>
    <s v="S"/>
    <s v="ZA"/>
    <n v="1.728"/>
  </r>
  <r>
    <x v="1715"/>
    <s v="N"/>
    <s v="Transport"/>
    <s v="N"/>
    <s v="S"/>
    <s v="ZA"/>
    <n v="0.7"/>
  </r>
  <r>
    <x v="1716"/>
    <s v="N"/>
    <s v="Transport"/>
    <s v="N"/>
    <s v="S"/>
    <s v="ZA"/>
    <n v="4.532"/>
  </r>
  <r>
    <x v="1717"/>
    <s v="N"/>
    <s v="Transport"/>
    <s v="N"/>
    <s v="S"/>
    <s v="ZA"/>
    <n v="0.88400000000000001"/>
  </r>
  <r>
    <x v="1718"/>
    <s v="N"/>
    <s v="Transport"/>
    <s v="N"/>
    <s v="S"/>
    <s v="ZA"/>
    <n v="4.532"/>
  </r>
  <r>
    <x v="1719"/>
    <s v="N"/>
    <s v="Transport"/>
    <s v="N"/>
    <s v="S"/>
    <s v="ZA"/>
    <n v="5.5469999999999997"/>
  </r>
  <r>
    <x v="1720"/>
    <s v="N"/>
    <s v="Transport"/>
    <s v="N"/>
    <s v="S"/>
    <s v="ZA"/>
    <n v="1.165"/>
  </r>
  <r>
    <x v="1721"/>
    <s v="N"/>
    <s v="Transport"/>
    <s v="N"/>
    <s v="S"/>
    <s v="ZA"/>
    <n v="1.2290000000000001"/>
  </r>
  <r>
    <x v="1722"/>
    <s v="N"/>
    <s v="Transport"/>
    <s v="N"/>
    <s v="S"/>
    <s v="ZA"/>
    <n v="5.28"/>
  </r>
  <r>
    <x v="1723"/>
    <s v="N"/>
    <s v="Transport"/>
    <s v="N"/>
    <s v="S"/>
    <s v="ZA"/>
    <n v="1.4259999999999999"/>
  </r>
  <r>
    <x v="1724"/>
    <s v="N"/>
    <s v="Transport"/>
    <s v="N"/>
    <s v="S"/>
    <s v="ZA"/>
    <n v="4.6379999999999999"/>
  </r>
  <r>
    <x v="1725"/>
    <s v="N"/>
    <s v="Transport"/>
    <s v="N"/>
    <s v="S"/>
    <s v="ZA"/>
    <n v="6.2560000000000002"/>
  </r>
  <r>
    <x v="1726"/>
    <s v="N"/>
    <s v="Transport"/>
    <s v="N"/>
    <s v="S"/>
    <s v="ZA"/>
    <n v="9.1920000000000002"/>
  </r>
  <r>
    <x v="1727"/>
    <s v="N"/>
    <s v="Transport"/>
    <s v="N"/>
    <s v="S"/>
    <s v="ZA"/>
    <n v="4.7869999999999999"/>
  </r>
  <r>
    <x v="1728"/>
    <s v="N"/>
    <s v="Transport"/>
    <s v="N"/>
    <s v="S"/>
    <s v="ZA"/>
    <n v="4.532"/>
  </r>
  <r>
    <x v="1729"/>
    <s v="N"/>
    <s v="Transport"/>
    <s v="N"/>
    <s v="S"/>
    <s v="ZA"/>
    <n v="1.32"/>
  </r>
  <r>
    <x v="1730"/>
    <s v="N"/>
    <s v="Transport"/>
    <s v="N"/>
    <s v="S"/>
    <s v="ZA"/>
    <n v="4.7229999999999999"/>
  </r>
  <r>
    <x v="1731"/>
    <s v="N"/>
    <s v="Transport"/>
    <s v="N"/>
    <s v="S"/>
    <s v="ZA"/>
    <n v="4.532"/>
  </r>
  <r>
    <x v="1732"/>
    <s v="N"/>
    <s v="Transport"/>
    <s v="N"/>
    <s v="S"/>
    <s v="ZA"/>
    <n v="0.499"/>
  </r>
  <r>
    <x v="1733"/>
    <s v="N"/>
    <s v="Transport"/>
    <s v="N"/>
    <s v="S"/>
    <s v="ZA"/>
    <n v="4.532"/>
  </r>
  <r>
    <x v="1734"/>
    <s v="N"/>
    <s v="Transport"/>
    <s v="N"/>
    <s v="S"/>
    <s v="ZA"/>
    <n v="0.20200000000000001"/>
  </r>
  <r>
    <x v="1735"/>
    <s v="N"/>
    <s v="Transport"/>
    <s v="N"/>
    <s v="S"/>
    <s v="ZA"/>
    <n v="4.57"/>
  </r>
  <r>
    <x v="1736"/>
    <s v="N"/>
    <s v="Transport"/>
    <s v="N"/>
    <s v="S"/>
    <s v="ZA"/>
    <n v="4.532"/>
  </r>
  <r>
    <x v="1737"/>
    <s v="N"/>
    <s v="Transport"/>
    <s v="N"/>
    <s v="S"/>
    <s v="ZA"/>
    <n v="0.156"/>
  </r>
  <r>
    <x v="1738"/>
    <s v="N"/>
    <s v="Transport"/>
    <s v="N"/>
    <s v="S"/>
    <s v="ZA"/>
    <n v="4.4029999999999996"/>
  </r>
  <r>
    <x v="1739"/>
    <s v="N"/>
    <s v="Transport"/>
    <s v="N"/>
    <s v="S"/>
    <s v="ZA"/>
    <n v="4.6779999999999999"/>
  </r>
  <r>
    <x v="1740"/>
    <s v="N"/>
    <s v="Transport"/>
    <s v="N"/>
    <s v="S"/>
    <s v="ZA"/>
    <n v="4.9539999999999997"/>
  </r>
  <r>
    <x v="1741"/>
    <s v="N"/>
    <s v="Transport"/>
    <s v="N"/>
    <s v="S"/>
    <s v="ZA"/>
    <n v="4.266"/>
  </r>
  <r>
    <x v="1742"/>
    <s v="N"/>
    <s v="Transport"/>
    <s v="N"/>
    <s v="S"/>
    <s v="ZA"/>
    <n v="7.258"/>
  </r>
  <r>
    <x v="1743"/>
    <s v="N"/>
    <s v="Transport"/>
    <s v="N"/>
    <s v="S"/>
    <s v="ZA"/>
    <n v="6.2720000000000002"/>
  </r>
  <r>
    <x v="1744"/>
    <s v="N"/>
    <s v="Transport"/>
    <s v="N"/>
    <s v="S"/>
    <s v="ZA"/>
    <n v="1.03"/>
  </r>
  <r>
    <x v="1745"/>
    <s v="N"/>
    <s v="Transport"/>
    <s v="N"/>
    <s v="S"/>
    <s v="ZA"/>
    <n v="1.004"/>
  </r>
  <r>
    <x v="1746"/>
    <s v="N"/>
    <s v="Transport"/>
    <s v="N"/>
    <s v="S"/>
    <s v="ZA"/>
    <n v="9.2799999999999994"/>
  </r>
  <r>
    <x v="1747"/>
    <s v="N"/>
    <s v="Transport"/>
    <s v="N"/>
    <s v="S"/>
    <s v="ZA"/>
    <n v="4.532"/>
  </r>
  <r>
    <x v="1748"/>
    <s v="N"/>
    <s v="Transport"/>
    <s v="N"/>
    <s v="S"/>
    <s v="ZA"/>
    <n v="4.6379999999999999"/>
  </r>
  <r>
    <x v="1749"/>
    <s v="N"/>
    <s v="Transport"/>
    <s v="N"/>
    <s v="S"/>
    <s v="ZA"/>
    <n v="4.3650000000000002"/>
  </r>
  <r>
    <x v="1750"/>
    <s v="N"/>
    <s v="Transport"/>
    <s v="N"/>
    <s v="S"/>
    <s v="ZA"/>
    <n v="4.3650000000000002"/>
  </r>
  <r>
    <x v="1751"/>
    <s v="N"/>
    <s v="Transport"/>
    <s v="N"/>
    <s v="S"/>
    <s v="ZA"/>
    <n v="0.72799999999999998"/>
  </r>
  <r>
    <x v="1752"/>
    <s v="N"/>
    <s v="Transport"/>
    <s v="N"/>
    <s v="S"/>
    <s v="ZA"/>
    <n v="4.6379999999999999"/>
  </r>
  <r>
    <x v="1753"/>
    <s v="N"/>
    <s v="Transport"/>
    <s v="N"/>
    <s v="S"/>
    <s v="ZA"/>
    <n v="4.1280000000000001"/>
  </r>
  <r>
    <x v="1754"/>
    <s v="N"/>
    <s v="Transport"/>
    <s v="N"/>
    <s v="S"/>
    <s v="ZA"/>
    <n v="4.4029999999999996"/>
  </r>
  <r>
    <x v="1755"/>
    <s v="N"/>
    <s v="Transport"/>
    <s v="N"/>
    <s v="S"/>
    <s v="ZA"/>
    <n v="0.88400000000000001"/>
  </r>
  <r>
    <x v="1756"/>
    <s v="N"/>
    <s v="Transport"/>
    <s v="N"/>
    <s v="S"/>
    <s v="ZA"/>
    <n v="4.532"/>
  </r>
  <r>
    <x v="1757"/>
    <s v="N"/>
    <s v="Transport"/>
    <s v="N"/>
    <s v="S"/>
    <s v="ZA"/>
    <n v="4.5060000000000002"/>
  </r>
  <r>
    <x v="1758"/>
    <s v="N"/>
    <s v="Transport"/>
    <s v="N"/>
    <s v="S"/>
    <s v="ZA"/>
    <n v="4.532"/>
  </r>
  <r>
    <x v="1759"/>
    <s v="N"/>
    <s v="Transport"/>
    <s v="N"/>
    <s v="S"/>
    <s v="ZA"/>
    <n v="4.3559999999999999"/>
  </r>
  <r>
    <x v="1760"/>
    <s v="N"/>
    <s v="Transport"/>
    <s v="N"/>
    <s v="S"/>
    <s v="ZA"/>
    <n v="4.532"/>
  </r>
  <r>
    <x v="1761"/>
    <s v="N"/>
    <s v="Transport"/>
    <s v="N"/>
    <s v="S"/>
    <s v="ZA"/>
    <n v="2.7650000000000001"/>
  </r>
  <r>
    <x v="1762"/>
    <s v="N"/>
    <s v="Transport"/>
    <s v="N"/>
    <s v="S"/>
    <s v="ZA"/>
    <n v="4.1660000000000004"/>
  </r>
  <r>
    <x v="1763"/>
    <s v="N"/>
    <s v="Transport"/>
    <s v="N"/>
    <s v="S"/>
    <s v="ZA"/>
    <n v="1.766"/>
  </r>
  <r>
    <x v="1764"/>
    <s v="N"/>
    <s v="Transport"/>
    <s v="N"/>
    <s v="S"/>
    <s v="ZA"/>
    <n v="0.09"/>
  </r>
  <r>
    <x v="1765"/>
    <s v="N"/>
    <s v="Transport"/>
    <s v="N"/>
    <s v="S"/>
    <s v="ZA"/>
    <n v="1.1040000000000001"/>
  </r>
  <r>
    <x v="1766"/>
    <s v="N"/>
    <s v="Transport"/>
    <s v="N"/>
    <s v="S"/>
    <s v="ZA"/>
    <n v="6.2729999999999997"/>
  </r>
  <r>
    <x v="1767"/>
    <s v="N"/>
    <s v="Transport"/>
    <s v="N"/>
    <s v="S"/>
    <s v="ZA"/>
    <n v="0.36"/>
  </r>
  <r>
    <x v="1768"/>
    <s v="N"/>
    <s v="Transport"/>
    <s v="N"/>
    <s v="S"/>
    <s v="ZA"/>
    <n v="4.532"/>
  </r>
  <r>
    <x v="1769"/>
    <s v="N"/>
    <s v="Transport"/>
    <s v="N"/>
    <s v="S"/>
    <s v="ZA"/>
    <n v="0.77500000000000002"/>
  </r>
  <r>
    <x v="1770"/>
    <s v="N"/>
    <s v="Transport"/>
    <s v="N"/>
    <s v="S"/>
    <s v="ZA"/>
    <n v="1.575"/>
  </r>
  <r>
    <x v="1771"/>
    <s v="N"/>
    <s v="Transport"/>
    <s v="N"/>
    <s v="S"/>
    <s v="ZA"/>
    <n v="0.88200000000000001"/>
  </r>
  <r>
    <x v="1772"/>
    <s v="N"/>
    <s v="Transport"/>
    <s v="N"/>
    <s v="S"/>
    <s v="ZA"/>
    <n v="0.27"/>
  </r>
  <r>
    <x v="1773"/>
    <s v="N"/>
    <s v="Transport"/>
    <s v="N"/>
    <s v="S"/>
    <s v="ZA"/>
    <n v="4.532"/>
  </r>
  <r>
    <x v="1774"/>
    <s v="N"/>
    <s v="Transport"/>
    <s v="N"/>
    <s v="S"/>
    <s v="ZA"/>
    <n v="1.2"/>
  </r>
  <r>
    <x v="1775"/>
    <s v="N"/>
    <s v="Transport"/>
    <s v="N"/>
    <s v="S"/>
    <s v="ZA"/>
    <n v="4.7869999999999999"/>
  </r>
  <r>
    <x v="1776"/>
    <s v="N"/>
    <s v="Transport"/>
    <s v="N"/>
    <s v="S"/>
    <s v="ZA"/>
    <n v="1.17"/>
  </r>
  <r>
    <x v="1777"/>
    <s v="N"/>
    <s v="Transport"/>
    <s v="N"/>
    <s v="S"/>
    <s v="ZA"/>
    <n v="4.532"/>
  </r>
  <r>
    <x v="1778"/>
    <s v="N"/>
    <s v="Transport"/>
    <s v="N"/>
    <s v="S"/>
    <s v="ZA"/>
    <n v="6.35"/>
  </r>
  <r>
    <x v="1779"/>
    <s v="N"/>
    <s v="Transport"/>
    <s v="N"/>
    <s v="S"/>
    <s v="ZA"/>
    <n v="0.04"/>
  </r>
  <r>
    <x v="1780"/>
    <s v="N"/>
    <s v="Transport"/>
    <s v="N"/>
    <s v="S"/>
    <s v="ZA"/>
    <n v="4.7430000000000003"/>
  </r>
  <r>
    <x v="1781"/>
    <s v="N"/>
    <s v="Transport"/>
    <s v="N"/>
    <s v="S"/>
    <s v="ZA"/>
    <n v="0.54600000000000004"/>
  </r>
  <r>
    <x v="1782"/>
    <s v="N"/>
    <s v="Transport"/>
    <s v="N"/>
    <s v="S"/>
    <s v="ZA"/>
    <n v="0.13"/>
  </r>
  <r>
    <x v="1783"/>
    <s v="N"/>
    <s v="Transport"/>
    <s v="N"/>
    <s v="S"/>
    <s v="ZA"/>
    <n v="3.8879999999999999"/>
  </r>
  <r>
    <x v="1784"/>
    <s v="N"/>
    <s v="Transport"/>
    <s v="N"/>
    <s v="S"/>
    <s v="ZA"/>
    <n v="4.3650000000000002"/>
  </r>
  <r>
    <x v="1785"/>
    <s v="N"/>
    <s v="Transport"/>
    <s v="N"/>
    <s v="S"/>
    <s v="ZA"/>
    <n v="4.6779999999999999"/>
  </r>
  <r>
    <x v="1786"/>
    <s v="N"/>
    <s v="Transport"/>
    <s v="N"/>
    <s v="S"/>
    <s v="ZA"/>
    <n v="4.4640000000000004"/>
  </r>
  <r>
    <x v="1787"/>
    <s v="N"/>
    <s v="Transport"/>
    <s v="N"/>
    <s v="S"/>
    <s v="ZA"/>
    <n v="0.9"/>
  </r>
  <r>
    <x v="1788"/>
    <s v="N"/>
    <s v="Transport"/>
    <s v="N"/>
    <s v="S"/>
    <s v="ZA"/>
    <n v="14.88"/>
  </r>
  <r>
    <x v="1789"/>
    <s v="N"/>
    <s v="Transport"/>
    <s v="N"/>
    <s v="S"/>
    <s v="ZA"/>
    <n v="4.3650000000000002"/>
  </r>
  <r>
    <x v="1790"/>
    <s v="N"/>
    <s v="Transport"/>
    <s v="N"/>
    <s v="S"/>
    <s v="ZA"/>
    <n v="4.532"/>
  </r>
  <r>
    <x v="1791"/>
    <s v="N"/>
    <s v="Transport"/>
    <s v="N"/>
    <s v="S"/>
    <s v="ZA"/>
    <n v="1.1759999999999999"/>
  </r>
  <r>
    <x v="1792"/>
    <s v="N"/>
    <s v="Transport"/>
    <s v="N"/>
    <s v="S"/>
    <s v="ZA"/>
    <n v="0.23"/>
  </r>
  <r>
    <x v="1793"/>
    <s v="N"/>
    <s v="Transport"/>
    <s v="N"/>
    <s v="S"/>
    <s v="ZA"/>
    <n v="1.2470000000000001"/>
  </r>
  <r>
    <x v="1794"/>
    <s v="N"/>
    <s v="Transport"/>
    <s v="N"/>
    <s v="S"/>
    <s v="ZA"/>
    <n v="0.64800000000000002"/>
  </r>
  <r>
    <x v="1795"/>
    <s v="N"/>
    <s v="Transport"/>
    <s v="N"/>
    <s v="S"/>
    <s v="ZA"/>
    <n v="0.08"/>
  </r>
  <r>
    <x v="1796"/>
    <s v="N"/>
    <s v="Transport"/>
    <s v="N"/>
    <s v="S"/>
    <s v="ZA"/>
    <n v="4.5060000000000002"/>
  </r>
  <r>
    <x v="1797"/>
    <s v="N"/>
    <s v="Transport"/>
    <s v="N"/>
    <s v="S"/>
    <s v="ZA"/>
    <n v="6.6909999999999998"/>
  </r>
  <r>
    <x v="1798"/>
    <s v="N"/>
    <s v="Transport"/>
    <s v="N"/>
    <s v="S"/>
    <s v="ZA"/>
    <n v="4.9710000000000001"/>
  </r>
  <r>
    <x v="1799"/>
    <s v="N"/>
    <s v="Transport"/>
    <s v="N"/>
    <s v="S"/>
    <s v="ZA"/>
    <n v="0.1"/>
  </r>
  <r>
    <x v="1800"/>
    <s v="N"/>
    <s v="Transport"/>
    <s v="N"/>
    <s v="S"/>
    <s v="ZA"/>
    <n v="7.0000000000000007E-2"/>
  </r>
  <r>
    <x v="1801"/>
    <s v="N"/>
    <s v="Transport"/>
    <s v="N"/>
    <s v="S"/>
    <s v="ZA"/>
    <n v="4.1280000000000001"/>
  </r>
  <r>
    <x v="1802"/>
    <s v="N"/>
    <s v="Transport"/>
    <s v="N"/>
    <s v="S"/>
    <s v="ZA"/>
    <n v="0.1"/>
  </r>
  <r>
    <x v="1803"/>
    <s v="N"/>
    <s v="Transport"/>
    <s v="N"/>
    <s v="S"/>
    <s v="ZA"/>
    <n v="0.22"/>
  </r>
  <r>
    <x v="1804"/>
    <s v="N"/>
    <s v="Transport"/>
    <s v="N"/>
    <s v="S"/>
    <s v="ZA"/>
    <n v="0.98"/>
  </r>
  <r>
    <x v="1805"/>
    <s v="N"/>
    <s v="Transport"/>
    <s v="N"/>
    <s v="S"/>
    <s v="ZA"/>
    <n v="0.64600000000000002"/>
  </r>
  <r>
    <x v="1806"/>
    <s v="N"/>
    <s v="Transport"/>
    <s v="N"/>
    <s v="S"/>
    <s v="ZA"/>
    <n v="4.3650000000000002"/>
  </r>
  <r>
    <x v="1807"/>
    <s v="N"/>
    <s v="Transport"/>
    <s v="N"/>
    <s v="S"/>
    <s v="ZA"/>
    <n v="6.2039999999999997"/>
  </r>
  <r>
    <x v="1808"/>
    <s v="N"/>
    <s v="Transport"/>
    <s v="N"/>
    <s v="S"/>
    <s v="ZA"/>
    <n v="4.532"/>
  </r>
  <r>
    <x v="1809"/>
    <s v="N"/>
    <s v="Transport"/>
    <s v="N"/>
    <s v="S"/>
    <s v="ZA"/>
    <n v="0.71299999999999997"/>
  </r>
  <r>
    <x v="1810"/>
    <s v="N"/>
    <s v="Transport"/>
    <s v="N"/>
    <s v="S"/>
    <s v="ZA"/>
    <n v="0.442"/>
  </r>
  <r>
    <x v="1811"/>
    <s v="N"/>
    <s v="Transport"/>
    <s v="N"/>
    <s v="S"/>
    <s v="ZA"/>
    <n v="4.5060000000000002"/>
  </r>
  <r>
    <x v="1812"/>
    <s v="N"/>
    <s v="Transport"/>
    <s v="N"/>
    <s v="S"/>
    <s v="ZA"/>
    <n v="0.09"/>
  </r>
  <r>
    <x v="1813"/>
    <s v="N"/>
    <s v="Transport"/>
    <s v="N"/>
    <s v="S"/>
    <s v="ZA"/>
    <n v="9.84"/>
  </r>
  <r>
    <x v="1814"/>
    <s v="N"/>
    <s v="Transport"/>
    <s v="N"/>
    <s v="S"/>
    <s v="ZA"/>
    <n v="0.85"/>
  </r>
  <r>
    <x v="1815"/>
    <s v="N"/>
    <s v="Transport"/>
    <s v="N"/>
    <s v="S"/>
    <s v="ZA"/>
    <n v="0.05"/>
  </r>
  <r>
    <x v="1816"/>
    <s v="N"/>
    <s v="Transport"/>
    <s v="N"/>
    <s v="S"/>
    <s v="ZA"/>
    <n v="4.5410000000000004"/>
  </r>
  <r>
    <x v="1817"/>
    <s v="N"/>
    <s v="Transport"/>
    <s v="N"/>
    <s v="S"/>
    <s v="ZA"/>
    <n v="0.65500000000000003"/>
  </r>
  <r>
    <x v="1818"/>
    <s v="N"/>
    <s v="Transport"/>
    <s v="N"/>
    <s v="S"/>
    <s v="ZA"/>
    <n v="6.9119999999999999"/>
  </r>
  <r>
    <x v="1819"/>
    <s v="N"/>
    <s v="Transport"/>
    <s v="N"/>
    <s v="S"/>
    <s v="ZA"/>
    <n v="4.6079999999999997"/>
  </r>
  <r>
    <x v="1820"/>
    <s v="N"/>
    <s v="Transport"/>
    <s v="N"/>
    <s v="S"/>
    <s v="ZA"/>
    <n v="4.532"/>
  </r>
  <r>
    <x v="1821"/>
    <s v="N"/>
    <s v="Transport"/>
    <s v="N"/>
    <s v="S"/>
    <s v="ZA"/>
    <n v="0.03"/>
  </r>
  <r>
    <x v="1822"/>
    <s v="N"/>
    <s v="Transport"/>
    <s v="N"/>
    <s v="S"/>
    <s v="ZA"/>
    <n v="4.9539999999999997"/>
  </r>
  <r>
    <x v="1823"/>
    <s v="N"/>
    <s v="Transport"/>
    <s v="N"/>
    <s v="S"/>
    <s v="ZA"/>
    <n v="4.4029999999999996"/>
  </r>
  <r>
    <x v="1824"/>
    <s v="N"/>
    <s v="Transport"/>
    <s v="N"/>
    <s v="S"/>
    <s v="ZA"/>
    <n v="4.7869999999999999"/>
  </r>
  <r>
    <x v="1825"/>
    <s v="N"/>
    <s v="Transport"/>
    <s v="N"/>
    <s v="S"/>
    <s v="ZA"/>
    <n v="1.1200000000000001"/>
  </r>
  <r>
    <x v="1826"/>
    <s v="N"/>
    <s v="Transport"/>
    <s v="N"/>
    <s v="S"/>
    <s v="ZA"/>
    <n v="1.8220000000000001"/>
  </r>
  <r>
    <x v="1827"/>
    <s v="N"/>
    <s v="Transport"/>
    <s v="N"/>
    <s v="S"/>
    <s v="ZA"/>
    <n v="0.22"/>
  </r>
  <r>
    <x v="1828"/>
    <s v="N"/>
    <s v="Transport"/>
    <s v="N"/>
    <s v="S"/>
    <s v="ZA"/>
    <n v="5.7729999999999997"/>
  </r>
  <r>
    <x v="1829"/>
    <s v="N"/>
    <s v="Transport"/>
    <s v="N"/>
    <s v="S"/>
    <s v="ZA"/>
    <n v="0.08"/>
  </r>
  <r>
    <x v="1830"/>
    <s v="N"/>
    <s v="Transport"/>
    <s v="N"/>
    <s v="S"/>
    <s v="ZA"/>
    <n v="4.4640000000000004"/>
  </r>
  <r>
    <x v="1831"/>
    <s v="N"/>
    <s v="Transport"/>
    <s v="N"/>
    <s v="S"/>
    <s v="ZA"/>
    <n v="0.6"/>
  </r>
  <r>
    <x v="1832"/>
    <s v="N"/>
    <s v="Transport"/>
    <s v="N"/>
    <s v="S"/>
    <s v="ZA"/>
    <n v="5.9039999999999999"/>
  </r>
  <r>
    <x v="1833"/>
    <s v="N"/>
    <s v="Transport"/>
    <s v="N"/>
    <s v="S"/>
    <s v="ZA"/>
    <n v="0.09"/>
  </r>
  <r>
    <x v="1834"/>
    <s v="N"/>
    <s v="Transport"/>
    <s v="N"/>
    <s v="S"/>
    <s v="ZA"/>
    <n v="2.9750000000000001"/>
  </r>
  <r>
    <x v="1834"/>
    <s v="N"/>
    <s v="Supplement Etiquette Non Conforme"/>
    <s v="N"/>
    <m/>
    <s v="ZA"/>
    <n v="0"/>
  </r>
  <r>
    <x v="1835"/>
    <s v="N"/>
    <s v="Transport"/>
    <s v="N"/>
    <s v="S"/>
    <s v="ZA"/>
    <n v="4.532"/>
  </r>
  <r>
    <x v="1836"/>
    <s v="N"/>
    <s v="Transport"/>
    <s v="N"/>
    <s v="S"/>
    <s v="ZA"/>
    <n v="4.8940000000000001"/>
  </r>
  <r>
    <x v="1837"/>
    <s v="N"/>
    <s v="Transport"/>
    <s v="N"/>
    <s v="S"/>
    <s v="ZA"/>
    <n v="0.17"/>
  </r>
  <r>
    <x v="1838"/>
    <s v="N"/>
    <s v="Transport"/>
    <s v="N"/>
    <s v="S"/>
    <s v="ZA"/>
    <n v="0.624"/>
  </r>
  <r>
    <x v="1839"/>
    <s v="N"/>
    <s v="Transport"/>
    <s v="N"/>
    <s v="S"/>
    <s v="ZA"/>
    <n v="0.1"/>
  </r>
  <r>
    <x v="1840"/>
    <s v="N"/>
    <s v="Transport"/>
    <s v="N"/>
    <s v="S"/>
    <s v="ZA"/>
    <n v="1.1160000000000001"/>
  </r>
  <r>
    <x v="1841"/>
    <s v="N"/>
    <s v="Transport"/>
    <s v="N"/>
    <s v="S"/>
    <s v="ZA"/>
    <n v="0.55900000000000005"/>
  </r>
  <r>
    <x v="1842"/>
    <s v="N"/>
    <s v="Transport"/>
    <s v="N"/>
    <s v="S"/>
    <s v="ZA"/>
    <n v="4.57"/>
  </r>
  <r>
    <x v="1843"/>
    <s v="N"/>
    <s v="Transport"/>
    <s v="N"/>
    <s v="S"/>
    <s v="ZA"/>
    <n v="4.6779999999999999"/>
  </r>
  <r>
    <x v="1844"/>
    <s v="N"/>
    <s v="Transport"/>
    <s v="N"/>
    <s v="S"/>
    <s v="ZA"/>
    <n v="0.06"/>
  </r>
  <r>
    <x v="1845"/>
    <s v="N"/>
    <s v="Transport"/>
    <s v="N"/>
    <s v="S"/>
    <s v="ZA"/>
    <n v="5.8479999999999999"/>
  </r>
  <r>
    <x v="1846"/>
    <s v="N"/>
    <s v="Transport"/>
    <s v="N"/>
    <s v="S"/>
    <s v="ZA"/>
    <n v="4.266"/>
  </r>
  <r>
    <x v="1847"/>
    <s v="N"/>
    <s v="Transport"/>
    <s v="N"/>
    <s v="S"/>
    <s v="ZA"/>
    <n v="0.22"/>
  </r>
  <r>
    <x v="1848"/>
    <s v="N"/>
    <s v="Transport"/>
    <s v="N"/>
    <s v="S"/>
    <s v="ZA"/>
    <n v="0.6"/>
  </r>
  <r>
    <x v="1849"/>
    <s v="N"/>
    <s v="Transport"/>
    <s v="N"/>
    <s v="S"/>
    <s v="ZA"/>
    <n v="0.17"/>
  </r>
  <r>
    <x v="1850"/>
    <s v="N"/>
    <s v="Transport"/>
    <s v="N"/>
    <s v="S"/>
    <s v="ZA"/>
    <n v="4.3650000000000002"/>
  </r>
  <r>
    <x v="1851"/>
    <s v="N"/>
    <s v="Transport"/>
    <s v="N"/>
    <s v="S"/>
    <s v="ZA"/>
    <n v="4.7430000000000003"/>
  </r>
  <r>
    <x v="1852"/>
    <s v="N"/>
    <s v="Transport"/>
    <s v="N"/>
    <s v="S"/>
    <s v="ZA"/>
    <n v="4.532"/>
  </r>
  <r>
    <x v="1853"/>
    <s v="N"/>
    <s v="Transport"/>
    <s v="N"/>
    <s v="S"/>
    <s v="ZA"/>
    <n v="7.0000000000000007E-2"/>
  </r>
  <r>
    <x v="1854"/>
    <s v="N"/>
    <s v="Transport"/>
    <s v="N"/>
    <s v="S"/>
    <s v="ZA"/>
    <n v="0.13"/>
  </r>
  <r>
    <x v="1855"/>
    <s v="N"/>
    <s v="Transport"/>
    <s v="N"/>
    <s v="S"/>
    <s v="ZA"/>
    <n v="0.33600000000000002"/>
  </r>
  <r>
    <x v="1856"/>
    <s v="N"/>
    <s v="Transport"/>
    <s v="N"/>
    <s v="S"/>
    <s v="ZA"/>
    <n v="5.984"/>
  </r>
  <r>
    <x v="1857"/>
    <s v="N"/>
    <s v="Transport"/>
    <s v="N"/>
    <s v="S"/>
    <s v="ZA"/>
    <n v="4.6779999999999999"/>
  </r>
  <r>
    <x v="1858"/>
    <s v="N"/>
    <s v="Transport"/>
    <s v="N"/>
    <s v="S"/>
    <s v="ZA"/>
    <n v="0.21"/>
  </r>
  <r>
    <x v="1859"/>
    <s v="N"/>
    <s v="Transport"/>
    <s v="N"/>
    <s v="S"/>
    <s v="ZA"/>
    <n v="7.0309999999999997"/>
  </r>
  <r>
    <x v="1860"/>
    <s v="N"/>
    <s v="Transport"/>
    <s v="N"/>
    <s v="S"/>
    <s v="ZA"/>
    <n v="5.7729999999999997"/>
  </r>
  <r>
    <x v="1861"/>
    <s v="N"/>
    <s v="Transport"/>
    <s v="N"/>
    <s v="S"/>
    <s v="ZA"/>
    <n v="6.48"/>
  </r>
  <r>
    <x v="1862"/>
    <s v="N"/>
    <s v="Transport"/>
    <s v="N"/>
    <s v="S"/>
    <s v="ZA"/>
    <n v="4.6379999999999999"/>
  </r>
  <r>
    <x v="1863"/>
    <s v="N"/>
    <s v="Transport"/>
    <s v="N"/>
    <s v="S"/>
    <s v="ZA"/>
    <n v="4.6779999999999999"/>
  </r>
  <r>
    <x v="1864"/>
    <s v="N"/>
    <s v="Transport"/>
    <s v="N"/>
    <s v="S"/>
    <s v="ZA"/>
    <n v="0.35"/>
  </r>
  <r>
    <x v="1865"/>
    <s v="N"/>
    <s v="Transport"/>
    <s v="N"/>
    <s v="S"/>
    <s v="ZA"/>
    <n v="4.7430000000000003"/>
  </r>
  <r>
    <x v="1866"/>
    <s v="N"/>
    <s v="Transport"/>
    <s v="N"/>
    <s v="S"/>
    <s v="ZA"/>
    <n v="1.4"/>
  </r>
  <r>
    <x v="1867"/>
    <s v="N"/>
    <s v="Transport"/>
    <s v="N"/>
    <s v="S"/>
    <s v="ZA"/>
    <n v="4.5060000000000002"/>
  </r>
  <r>
    <x v="1868"/>
    <s v="N"/>
    <s v="Transport"/>
    <s v="N"/>
    <s v="S"/>
    <s v="ZA"/>
    <n v="1.24"/>
  </r>
  <r>
    <x v="1869"/>
    <s v="N"/>
    <s v="Transport"/>
    <s v="N"/>
    <s v="S"/>
    <s v="ZA"/>
    <n v="0.22"/>
  </r>
  <r>
    <x v="1870"/>
    <s v="N"/>
    <s v="Transport"/>
    <s v="N"/>
    <s v="S"/>
    <s v="ZA"/>
    <n v="0.13"/>
  </r>
  <r>
    <x v="1871"/>
    <s v="N"/>
    <s v="Transport"/>
    <s v="N"/>
    <s v="S"/>
    <s v="ZA"/>
    <n v="5.2670000000000003"/>
  </r>
  <r>
    <x v="1871"/>
    <s v="N"/>
    <s v="Supplement Manutention"/>
    <s v="N"/>
    <m/>
    <s v="ZA"/>
    <n v="0"/>
  </r>
  <r>
    <x v="1872"/>
    <s v="N"/>
    <s v="Transport"/>
    <s v="N"/>
    <s v="S"/>
    <s v="ZA"/>
    <n v="0.1"/>
  </r>
  <r>
    <x v="1873"/>
    <s v="N"/>
    <s v="Transport"/>
    <s v="N"/>
    <s v="S"/>
    <s v="ZA"/>
    <n v="4.4029999999999996"/>
  </r>
  <r>
    <x v="1874"/>
    <s v="N"/>
    <s v="Transport"/>
    <s v="N"/>
    <s v="S"/>
    <s v="ZA"/>
    <n v="0.27600000000000002"/>
  </r>
  <r>
    <x v="1875"/>
    <s v="N"/>
    <s v="Transport"/>
    <s v="N"/>
    <s v="S"/>
    <s v="ZA"/>
    <n v="4.532"/>
  </r>
  <r>
    <x v="1876"/>
    <s v="N"/>
    <s v="Transport"/>
    <s v="N"/>
    <s v="S"/>
    <s v="ZA"/>
    <n v="2.9569999999999999"/>
  </r>
  <r>
    <x v="1877"/>
    <s v="N"/>
    <s v="Transport"/>
    <s v="N"/>
    <s v="S"/>
    <s v="ZA"/>
    <n v="0.06"/>
  </r>
  <r>
    <x v="1878"/>
    <s v="N"/>
    <s v="Transport"/>
    <s v="N"/>
    <s v="S"/>
    <s v="ZA"/>
    <n v="1.55"/>
  </r>
  <r>
    <x v="1879"/>
    <s v="N"/>
    <s v="Transport"/>
    <s v="N"/>
    <s v="S"/>
    <s v="ZA"/>
    <n v="0.28999999999999998"/>
  </r>
  <r>
    <x v="1880"/>
    <s v="N"/>
    <s v="Transport"/>
    <s v="N"/>
    <s v="S"/>
    <s v="ZA"/>
    <n v="4.6379999999999999"/>
  </r>
  <r>
    <x v="1881"/>
    <s v="N"/>
    <s v="Transport"/>
    <s v="N"/>
    <s v="S"/>
    <s v="ZA"/>
    <n v="0.23"/>
  </r>
  <r>
    <x v="1882"/>
    <s v="N"/>
    <s v="Transport"/>
    <s v="N"/>
    <s v="S"/>
    <s v="ZA"/>
    <n v="6.1340000000000003"/>
  </r>
  <r>
    <x v="1883"/>
    <s v="N"/>
    <s v="Transport"/>
    <s v="N"/>
    <s v="S"/>
    <s v="ZA"/>
    <n v="2.0910000000000002"/>
  </r>
  <r>
    <x v="1884"/>
    <s v="N"/>
    <s v="Transport"/>
    <s v="N"/>
    <s v="S"/>
    <s v="ZA"/>
    <n v="4.3650000000000002"/>
  </r>
  <r>
    <x v="1885"/>
    <s v="N"/>
    <s v="Transport"/>
    <s v="N"/>
    <s v="S"/>
    <s v="ZA"/>
    <n v="5.5439999999999996"/>
  </r>
  <r>
    <x v="1885"/>
    <s v="N"/>
    <s v="Supplement Etiquette Non Conforme"/>
    <s v="N"/>
    <m/>
    <s v="ZA"/>
    <n v="0"/>
  </r>
  <r>
    <x v="1886"/>
    <s v="N"/>
    <s v="Transport"/>
    <s v="N"/>
    <s v="S"/>
    <s v="ZA"/>
    <n v="0.04"/>
  </r>
  <r>
    <x v="1887"/>
    <s v="N"/>
    <s v="Transport"/>
    <s v="N"/>
    <s v="S"/>
    <s v="ZA"/>
    <n v="0.17"/>
  </r>
  <r>
    <x v="1888"/>
    <s v="N"/>
    <s v="Transport"/>
    <s v="N"/>
    <s v="S"/>
    <s v="ZA"/>
    <n v="4.3650000000000002"/>
  </r>
  <r>
    <x v="1889"/>
    <s v="N"/>
    <s v="Transport"/>
    <s v="N"/>
    <s v="S"/>
    <s v="ZA"/>
    <n v="4.532"/>
  </r>
  <r>
    <x v="1890"/>
    <s v="N"/>
    <s v="Transport"/>
    <s v="N"/>
    <s v="S"/>
    <s v="ZA"/>
    <n v="3.827"/>
  </r>
  <r>
    <x v="1891"/>
    <s v="N"/>
    <s v="Transport"/>
    <s v="N"/>
    <s v="S"/>
    <s v="ZA"/>
    <n v="9.6620000000000008"/>
  </r>
  <r>
    <x v="1892"/>
    <s v="N"/>
    <s v="Transport"/>
    <s v="N"/>
    <s v="S"/>
    <s v="ZA"/>
    <n v="4.6379999999999999"/>
  </r>
  <r>
    <x v="1893"/>
    <s v="N"/>
    <s v="Transport"/>
    <s v="N"/>
    <s v="S"/>
    <s v="ZA"/>
    <n v="4.3650000000000002"/>
  </r>
  <r>
    <x v="1894"/>
    <s v="N"/>
    <s v="Transport"/>
    <s v="N"/>
    <s v="S"/>
    <s v="ZA"/>
    <n v="4.57"/>
  </r>
  <r>
    <x v="1895"/>
    <s v="N"/>
    <s v="Transport"/>
    <s v="N"/>
    <s v="S"/>
    <s v="ZA"/>
    <n v="7.8339999999999996"/>
  </r>
  <r>
    <x v="1896"/>
    <s v="N"/>
    <s v="Transport"/>
    <s v="N"/>
    <s v="S"/>
    <s v="ZA"/>
    <n v="1.044"/>
  </r>
  <r>
    <x v="1897"/>
    <s v="N"/>
    <s v="Transport"/>
    <s v="N"/>
    <s v="S"/>
    <s v="ZA"/>
    <n v="0.93600000000000005"/>
  </r>
  <r>
    <x v="1898"/>
    <s v="N"/>
    <s v="Transport"/>
    <s v="N"/>
    <s v="S"/>
    <s v="ZA"/>
    <n v="4.532"/>
  </r>
  <r>
    <x v="1899"/>
    <s v="N"/>
    <s v="Transport"/>
    <s v="N"/>
    <s v="S"/>
    <s v="ZA"/>
    <n v="4.5060000000000002"/>
  </r>
  <r>
    <x v="1900"/>
    <s v="N"/>
    <s v="Transport"/>
    <s v="N"/>
    <s v="S"/>
    <s v="ZA"/>
    <n v="4.5060000000000002"/>
  </r>
  <r>
    <x v="1901"/>
    <s v="N"/>
    <s v="Transport"/>
    <s v="N"/>
    <s v="S"/>
    <s v="ZA"/>
    <n v="5.7789999999999999"/>
  </r>
  <r>
    <x v="1902"/>
    <s v="N"/>
    <s v="Transport"/>
    <s v="N"/>
    <s v="S"/>
    <s v="ZA"/>
    <n v="0.54400000000000004"/>
  </r>
  <r>
    <x v="1903"/>
    <s v="N"/>
    <s v="Transport"/>
    <s v="N"/>
    <s v="S"/>
    <s v="ZA"/>
    <n v="6.0350000000000001"/>
  </r>
  <r>
    <x v="1904"/>
    <s v="N"/>
    <s v="Transport"/>
    <s v="N"/>
    <s v="S"/>
    <s v="ZA"/>
    <n v="0.21"/>
  </r>
  <r>
    <x v="1905"/>
    <s v="N"/>
    <s v="Transport"/>
    <s v="N"/>
    <s v="S"/>
    <s v="ZA"/>
    <n v="0.7"/>
  </r>
  <r>
    <x v="1906"/>
    <s v="N"/>
    <s v="Transport"/>
    <s v="N"/>
    <s v="S"/>
    <s v="ZA"/>
    <n v="0.53200000000000003"/>
  </r>
  <r>
    <x v="1907"/>
    <s v="N"/>
    <s v="Transport"/>
    <s v="N"/>
    <s v="S"/>
    <s v="ZA"/>
    <n v="4.5060000000000002"/>
  </r>
  <r>
    <x v="1908"/>
    <s v="N"/>
    <s v="Transport"/>
    <s v="N"/>
    <s v="S"/>
    <s v="ZA"/>
    <n v="0.14000000000000001"/>
  </r>
  <r>
    <x v="1909"/>
    <s v="N"/>
    <s v="Transport"/>
    <s v="N"/>
    <s v="S"/>
    <s v="ZA"/>
    <n v="0.28000000000000003"/>
  </r>
  <r>
    <x v="1910"/>
    <s v="N"/>
    <s v="Transport"/>
    <s v="N"/>
    <s v="S"/>
    <s v="ZA"/>
    <n v="4.4029999999999996"/>
  </r>
  <r>
    <x v="1911"/>
    <s v="N"/>
    <s v="Transport"/>
    <s v="N"/>
    <s v="S"/>
    <s v="ZA"/>
    <n v="4.532"/>
  </r>
  <r>
    <x v="1912"/>
    <s v="N"/>
    <s v="Transport"/>
    <s v="N"/>
    <s v="S"/>
    <s v="ZA"/>
    <n v="6.5519999999999996"/>
  </r>
  <r>
    <x v="1913"/>
    <s v="N"/>
    <s v="Transport"/>
    <s v="N"/>
    <s v="S"/>
    <s v="ZA"/>
    <n v="4.532"/>
  </r>
  <r>
    <x v="1914"/>
    <s v="N"/>
    <s v="Transport"/>
    <s v="N"/>
    <s v="S"/>
    <s v="ZA"/>
    <n v="5.9039999999999999"/>
  </r>
  <r>
    <x v="1915"/>
    <s v="N"/>
    <s v="Transport"/>
    <s v="N"/>
    <s v="S"/>
    <s v="ZA"/>
    <n v="0.24"/>
  </r>
  <r>
    <x v="1916"/>
    <s v="N"/>
    <s v="Transport"/>
    <s v="N"/>
    <s v="S"/>
    <s v="ZA"/>
    <n v="7.04"/>
  </r>
  <r>
    <x v="1917"/>
    <s v="N"/>
    <s v="Transport"/>
    <s v="N"/>
    <s v="S"/>
    <s v="ZA"/>
    <n v="1.8720000000000001"/>
  </r>
  <r>
    <x v="1918"/>
    <s v="N"/>
    <s v="Transport"/>
    <s v="N"/>
    <s v="S"/>
    <s v="ZA"/>
    <n v="4.5060000000000002"/>
  </r>
  <r>
    <x v="1919"/>
    <s v="N"/>
    <s v="Transport"/>
    <s v="N"/>
    <s v="S"/>
    <s v="ZA"/>
    <n v="0.04"/>
  </r>
  <r>
    <x v="1920"/>
    <s v="N"/>
    <s v="Transport"/>
    <s v="N"/>
    <s v="S"/>
    <s v="ZA"/>
    <n v="0.22"/>
  </r>
  <r>
    <x v="1921"/>
    <s v="N"/>
    <s v="Transport"/>
    <s v="N"/>
    <s v="S"/>
    <s v="ZA"/>
    <n v="5.9939999999999998"/>
  </r>
  <r>
    <x v="1922"/>
    <s v="N"/>
    <s v="Transport"/>
    <s v="N"/>
    <s v="S"/>
    <s v="ZA"/>
    <n v="0.67600000000000005"/>
  </r>
  <r>
    <x v="1923"/>
    <s v="N"/>
    <s v="Transport"/>
    <s v="N"/>
    <s v="S"/>
    <s v="ZA"/>
    <n v="5.0860000000000003"/>
  </r>
  <r>
    <x v="1924"/>
    <s v="N"/>
    <s v="Transport"/>
    <s v="N"/>
    <s v="S"/>
    <s v="ZA"/>
    <n v="0.48299999999999998"/>
  </r>
  <r>
    <x v="1925"/>
    <s v="N"/>
    <s v="Transport"/>
    <s v="N"/>
    <s v="S"/>
    <s v="ZA"/>
    <n v="0.91200000000000003"/>
  </r>
  <r>
    <x v="1926"/>
    <s v="N"/>
    <s v="Transport"/>
    <s v="N"/>
    <s v="S"/>
    <s v="ZA"/>
    <n v="1.1759999999999999"/>
  </r>
  <r>
    <x v="1927"/>
    <s v="N"/>
    <s v="Transport"/>
    <s v="N"/>
    <s v="S"/>
    <s v="ZA"/>
    <n v="1.591"/>
  </r>
  <r>
    <x v="1928"/>
    <s v="N"/>
    <s v="Transport"/>
    <s v="N"/>
    <s v="S"/>
    <s v="ZA"/>
    <n v="4.532"/>
  </r>
  <r>
    <x v="1929"/>
    <s v="N"/>
    <s v="Transport"/>
    <s v="N"/>
    <s v="S"/>
    <s v="ZA"/>
    <n v="0.1"/>
  </r>
  <r>
    <x v="1930"/>
    <s v="N"/>
    <s v="Transport"/>
    <s v="N"/>
    <s v="S"/>
    <s v="ZA"/>
    <n v="6.2560000000000002"/>
  </r>
  <r>
    <x v="1931"/>
    <s v="N"/>
    <s v="Transport"/>
    <s v="N"/>
    <s v="S"/>
    <s v="ZA"/>
    <n v="0.23"/>
  </r>
  <r>
    <x v="1932"/>
    <s v="N"/>
    <s v="Transport"/>
    <s v="N"/>
    <s v="S"/>
    <s v="ZA"/>
    <n v="0.18"/>
  </r>
  <r>
    <x v="1933"/>
    <s v="N"/>
    <s v="Transport"/>
    <s v="N"/>
    <s v="S"/>
    <s v="ZA"/>
    <n v="0.21"/>
  </r>
  <r>
    <x v="1934"/>
    <s v="N"/>
    <s v="Transport"/>
    <s v="N"/>
    <s v="S"/>
    <s v="ZA"/>
    <n v="6.2610000000000001"/>
  </r>
  <r>
    <x v="1935"/>
    <s v="N"/>
    <s v="Transport"/>
    <s v="N"/>
    <s v="S"/>
    <s v="ZA"/>
    <n v="1.1220000000000001"/>
  </r>
  <r>
    <x v="1936"/>
    <s v="N"/>
    <s v="Transport"/>
    <s v="N"/>
    <s v="S"/>
    <s v="ZA"/>
    <n v="4.532"/>
  </r>
  <r>
    <x v="1937"/>
    <s v="N"/>
    <s v="Transport"/>
    <s v="N"/>
    <s v="S"/>
    <s v="ZA"/>
    <n v="0.82499999999999996"/>
  </r>
  <r>
    <x v="1938"/>
    <s v="N"/>
    <s v="Transport"/>
    <s v="N"/>
    <s v="S"/>
    <s v="ZA"/>
    <n v="0.04"/>
  </r>
  <r>
    <x v="1939"/>
    <s v="N"/>
    <s v="Transport"/>
    <s v="N"/>
    <s v="S"/>
    <s v="ZA"/>
    <n v="4.6379999999999999"/>
  </r>
  <r>
    <x v="1940"/>
    <s v="N"/>
    <s v="Transport"/>
    <s v="N"/>
    <s v="S"/>
    <s v="ZA"/>
    <n v="4.6779999999999999"/>
  </r>
  <r>
    <x v="1941"/>
    <s v="N"/>
    <s v="Transport"/>
    <s v="N"/>
    <s v="S"/>
    <s v="ZA"/>
    <n v="4.6779999999999999"/>
  </r>
  <r>
    <x v="1942"/>
    <s v="N"/>
    <s v="Transport"/>
    <s v="N"/>
    <s v="S"/>
    <s v="ZA"/>
    <n v="0.2"/>
  </r>
  <r>
    <x v="1943"/>
    <s v="N"/>
    <s v="Transport"/>
    <s v="N"/>
    <s v="S"/>
    <s v="ZA"/>
    <n v="0.70199999999999996"/>
  </r>
  <r>
    <x v="1944"/>
    <s v="N"/>
    <s v="Transport"/>
    <s v="N"/>
    <s v="S"/>
    <s v="ZA"/>
    <n v="0.21"/>
  </r>
  <r>
    <x v="1945"/>
    <s v="N"/>
    <s v="Transport"/>
    <s v="N"/>
    <s v="S"/>
    <s v="ZA"/>
    <n v="0.4"/>
  </r>
  <r>
    <x v="1946"/>
    <s v="N"/>
    <s v="Transport"/>
    <s v="N"/>
    <s v="S"/>
    <s v="ZA"/>
    <n v="4.532"/>
  </r>
  <r>
    <x v="1947"/>
    <s v="N"/>
    <s v="Transport"/>
    <s v="N"/>
    <s v="S"/>
    <s v="ZA"/>
    <n v="0.67200000000000004"/>
  </r>
  <r>
    <x v="1948"/>
    <s v="N"/>
    <s v="Transport"/>
    <s v="N"/>
    <s v="S"/>
    <s v="ZA"/>
    <n v="4.9539999999999997"/>
  </r>
  <r>
    <x v="1949"/>
    <s v="N"/>
    <s v="Transport"/>
    <s v="N"/>
    <s v="S"/>
    <s v="ZA"/>
    <n v="0.91"/>
  </r>
  <r>
    <x v="1950"/>
    <s v="N"/>
    <s v="Transport"/>
    <s v="N"/>
    <s v="S"/>
    <s v="ZA"/>
    <n v="6.12"/>
  </r>
  <r>
    <x v="1951"/>
    <s v="N"/>
    <s v="Transport"/>
    <s v="N"/>
    <s v="S"/>
    <s v="ZA"/>
    <n v="0.35"/>
  </r>
  <r>
    <x v="1952"/>
    <s v="N"/>
    <s v="Transport"/>
    <s v="N"/>
    <s v="S"/>
    <s v="ZA"/>
    <n v="7.37"/>
  </r>
  <r>
    <x v="1952"/>
    <s v="N"/>
    <s v="Supplement Etiquette Non Conforme"/>
    <s v="N"/>
    <m/>
    <s v="ZA"/>
    <n v="0"/>
  </r>
  <r>
    <x v="1953"/>
    <s v="N"/>
    <s v="Transport"/>
    <s v="N"/>
    <s v="S"/>
    <s v="ZA"/>
    <n v="4.7939999999999996"/>
  </r>
  <r>
    <x v="1954"/>
    <s v="N"/>
    <s v="Transport"/>
    <s v="N"/>
    <s v="S"/>
    <s v="ZA"/>
    <n v="1.3819999999999999"/>
  </r>
  <r>
    <x v="1955"/>
    <s v="N"/>
    <s v="Transport"/>
    <s v="N"/>
    <s v="S"/>
    <s v="ZA"/>
    <n v="4.6379999999999999"/>
  </r>
  <r>
    <x v="1956"/>
    <s v="N"/>
    <s v="Transport"/>
    <s v="N"/>
    <s v="S"/>
    <s v="ZA"/>
    <n v="4.4029999999999996"/>
  </r>
  <r>
    <x v="1957"/>
    <s v="N"/>
    <s v="Transport"/>
    <s v="N"/>
    <s v="S"/>
    <s v="ZA"/>
    <n v="0.51"/>
  </r>
  <r>
    <x v="1958"/>
    <s v="N"/>
    <s v="Transport"/>
    <s v="N"/>
    <s v="S"/>
    <s v="ZA"/>
    <n v="5.2640000000000002"/>
  </r>
  <r>
    <x v="1959"/>
    <s v="N"/>
    <s v="Transport"/>
    <s v="N"/>
    <s v="S"/>
    <s v="ZA"/>
    <n v="0.95099999999999996"/>
  </r>
  <r>
    <x v="1960"/>
    <s v="N"/>
    <s v="Transport"/>
    <s v="N"/>
    <s v="S"/>
    <s v="ZA"/>
    <n v="0.1"/>
  </r>
  <r>
    <x v="1961"/>
    <s v="N"/>
    <s v="Transport"/>
    <s v="N"/>
    <s v="S"/>
    <s v="ZA"/>
    <n v="0.98599999999999999"/>
  </r>
  <r>
    <x v="1962"/>
    <s v="N"/>
    <s v="Transport"/>
    <s v="N"/>
    <s v="S"/>
    <s v="ZA"/>
    <n v="0.05"/>
  </r>
  <r>
    <x v="1963"/>
    <s v="N"/>
    <s v="Transport"/>
    <s v="N"/>
    <s v="S"/>
    <s v="ZA"/>
    <n v="7.0659999999999998"/>
  </r>
  <r>
    <x v="1964"/>
    <s v="N"/>
    <s v="Transport"/>
    <s v="N"/>
    <s v="S"/>
    <s v="ZA"/>
    <n v="4.7869999999999999"/>
  </r>
  <r>
    <x v="1965"/>
    <s v="N"/>
    <s v="Transport"/>
    <s v="N"/>
    <s v="S"/>
    <s v="ZA"/>
    <n v="0.62"/>
  </r>
  <r>
    <x v="1966"/>
    <s v="N"/>
    <s v="Transport"/>
    <s v="N"/>
    <s v="S"/>
    <s v="ZA"/>
    <n v="4.532"/>
  </r>
  <r>
    <x v="1967"/>
    <s v="N"/>
    <s v="Transport"/>
    <s v="N"/>
    <s v="S"/>
    <s v="ZA"/>
    <n v="0.22"/>
  </r>
  <r>
    <x v="1968"/>
    <s v="N"/>
    <s v="Transport"/>
    <s v="N"/>
    <s v="S"/>
    <s v="ZA"/>
    <n v="0.34"/>
  </r>
  <r>
    <x v="1969"/>
    <s v="N"/>
    <s v="Transport"/>
    <s v="N"/>
    <s v="S"/>
    <s v="ZA"/>
    <n v="0.21"/>
  </r>
  <r>
    <x v="1970"/>
    <s v="N"/>
    <s v="Transport"/>
    <s v="N"/>
    <s v="S"/>
    <s v="ZA"/>
    <n v="5.7729999999999997"/>
  </r>
  <r>
    <x v="1971"/>
    <s v="N"/>
    <s v="Transport"/>
    <s v="N"/>
    <s v="S"/>
    <s v="ZA"/>
    <n v="0.622"/>
  </r>
  <r>
    <x v="1972"/>
    <s v="N"/>
    <s v="Transport"/>
    <s v="N"/>
    <s v="S"/>
    <s v="ZA"/>
    <n v="0.2"/>
  </r>
  <r>
    <x v="1973"/>
    <s v="N"/>
    <s v="Transport"/>
    <s v="N"/>
    <s v="S"/>
    <s v="ZA"/>
    <n v="6.048"/>
  </r>
  <r>
    <x v="1974"/>
    <s v="N"/>
    <s v="Transport"/>
    <s v="N"/>
    <s v="S"/>
    <s v="ZA"/>
    <n v="4.4029999999999996"/>
  </r>
  <r>
    <x v="1975"/>
    <s v="N"/>
    <s v="Transport"/>
    <s v="N"/>
    <s v="S"/>
    <s v="ZA"/>
    <n v="1.4850000000000001"/>
  </r>
  <r>
    <x v="1976"/>
    <s v="N"/>
    <s v="Transport"/>
    <s v="N"/>
    <s v="S"/>
    <s v="ZA"/>
    <n v="1.306"/>
  </r>
  <r>
    <x v="1977"/>
    <s v="N"/>
    <s v="Transport"/>
    <s v="N"/>
    <s v="S"/>
    <s v="ZA"/>
    <n v="4.4269999999999996"/>
  </r>
  <r>
    <x v="1978"/>
    <s v="N"/>
    <s v="Transport"/>
    <s v="N"/>
    <s v="S"/>
    <s v="ZA"/>
    <n v="4.3650000000000002"/>
  </r>
  <r>
    <x v="1979"/>
    <s v="N"/>
    <s v="Transport"/>
    <s v="N"/>
    <s v="S"/>
    <s v="ZA"/>
    <n v="0.81"/>
  </r>
  <r>
    <x v="1980"/>
    <s v="N"/>
    <s v="Transport"/>
    <s v="N"/>
    <s v="S"/>
    <s v="ZA"/>
    <n v="4.532"/>
  </r>
  <r>
    <x v="1981"/>
    <s v="N"/>
    <s v="Transport"/>
    <s v="N"/>
    <s v="S"/>
    <s v="ZA"/>
    <n v="4.1660000000000004"/>
  </r>
  <r>
    <x v="1982"/>
    <s v="N"/>
    <s v="Transport"/>
    <s v="N"/>
    <s v="S"/>
    <s v="ZA"/>
    <n v="0.57599999999999996"/>
  </r>
  <r>
    <x v="1983"/>
    <s v="N"/>
    <s v="Transport"/>
    <s v="N"/>
    <s v="S"/>
    <s v="ZA"/>
    <n v="0.874"/>
  </r>
  <r>
    <x v="1984"/>
    <s v="N"/>
    <s v="Transport"/>
    <s v="N"/>
    <s v="S"/>
    <s v="ZA"/>
    <n v="0.17"/>
  </r>
  <r>
    <x v="1985"/>
    <s v="N"/>
    <s v="Transport"/>
    <s v="N"/>
    <s v="S"/>
    <s v="ZA"/>
    <n v="0.56999999999999995"/>
  </r>
  <r>
    <x v="1986"/>
    <s v="N"/>
    <s v="Transport"/>
    <s v="N"/>
    <s v="S"/>
    <s v="ZA"/>
    <n v="4.266"/>
  </r>
  <r>
    <x v="1987"/>
    <s v="N"/>
    <s v="Transport"/>
    <s v="N"/>
    <s v="S"/>
    <s v="ZA"/>
    <n v="4.6779999999999999"/>
  </r>
  <r>
    <x v="1988"/>
    <s v="N"/>
    <s v="Transport"/>
    <s v="N"/>
    <s v="S"/>
    <s v="ZA"/>
    <n v="0.18"/>
  </r>
  <r>
    <x v="1989"/>
    <s v="N"/>
    <s v="Transport"/>
    <s v="N"/>
    <s v="S"/>
    <s v="ZA"/>
    <n v="1.21"/>
  </r>
  <r>
    <x v="1990"/>
    <s v="N"/>
    <s v="Transport"/>
    <s v="N"/>
    <s v="S"/>
    <s v="ZA"/>
    <n v="5.1139999999999999"/>
  </r>
  <r>
    <x v="1991"/>
    <s v="N"/>
    <s v="Transport"/>
    <s v="N"/>
    <s v="S"/>
    <s v="ZA"/>
    <n v="5.8479999999999999"/>
  </r>
  <r>
    <x v="1992"/>
    <s v="N"/>
    <s v="Transport"/>
    <s v="N"/>
    <s v="S"/>
    <s v="ZA"/>
    <n v="0.13"/>
  </r>
  <r>
    <x v="1993"/>
    <s v="N"/>
    <s v="Transport"/>
    <s v="N"/>
    <s v="S"/>
    <s v="ZA"/>
    <n v="0.4"/>
  </r>
  <r>
    <x v="1994"/>
    <s v="N"/>
    <s v="Transport"/>
    <s v="N"/>
    <s v="S"/>
    <s v="ZA"/>
    <n v="0.24"/>
  </r>
  <r>
    <x v="1995"/>
    <s v="N"/>
    <s v="Transport"/>
    <s v="N"/>
    <s v="S"/>
    <s v="ZA"/>
    <n v="1.67"/>
  </r>
  <r>
    <x v="1996"/>
    <s v="N"/>
    <s v="Transport"/>
    <s v="N"/>
    <s v="S"/>
    <s v="ZA"/>
    <n v="0.4"/>
  </r>
  <r>
    <x v="1997"/>
    <s v="N"/>
    <s v="Transport"/>
    <s v="N"/>
    <s v="S"/>
    <s v="ZA"/>
    <n v="1.05"/>
  </r>
  <r>
    <x v="1998"/>
    <s v="N"/>
    <s v="Transport"/>
    <s v="N"/>
    <s v="S"/>
    <s v="ZA"/>
    <n v="0.08"/>
  </r>
  <r>
    <x v="1999"/>
    <s v="N"/>
    <s v="Transport"/>
    <s v="N"/>
    <s v="S"/>
    <s v="ZA"/>
    <n v="0.28999999999999998"/>
  </r>
  <r>
    <x v="2000"/>
    <s v="N"/>
    <s v="Transport"/>
    <s v="N"/>
    <s v="S"/>
    <s v="ZA"/>
    <n v="0.21"/>
  </r>
  <r>
    <x v="2001"/>
    <s v="N"/>
    <s v="Transport"/>
    <s v="N"/>
    <s v="S"/>
    <s v="ZA"/>
    <n v="4.532"/>
  </r>
  <r>
    <x v="2002"/>
    <s v="N"/>
    <s v="Transport"/>
    <s v="N"/>
    <s v="S"/>
    <s v="ZA"/>
    <n v="0.17"/>
  </r>
  <r>
    <x v="2003"/>
    <s v="N"/>
    <s v="Transport"/>
    <s v="N"/>
    <s v="S"/>
    <s v="ZA"/>
    <n v="7.0000000000000007E-2"/>
  </r>
  <r>
    <x v="2004"/>
    <s v="N"/>
    <s v="Transport"/>
    <s v="N"/>
    <s v="S"/>
    <s v="ZA"/>
    <n v="5.6580000000000004"/>
  </r>
  <r>
    <x v="2005"/>
    <s v="N"/>
    <s v="Transport"/>
    <s v="N"/>
    <s v="S"/>
    <s v="ZA"/>
    <n v="0.1"/>
  </r>
  <r>
    <x v="2006"/>
    <s v="N"/>
    <s v="Transport"/>
    <s v="N"/>
    <s v="S"/>
    <s v="ZA"/>
    <n v="0.19"/>
  </r>
  <r>
    <x v="2007"/>
    <s v="N"/>
    <s v="Transport"/>
    <s v="N"/>
    <s v="S"/>
    <s v="ZA"/>
    <n v="0.22"/>
  </r>
  <r>
    <x v="2008"/>
    <s v="N"/>
    <s v="Transport"/>
    <s v="N"/>
    <s v="S"/>
    <s v="ZA"/>
    <n v="4.6779999999999999"/>
  </r>
  <r>
    <x v="2009"/>
    <s v="N"/>
    <s v="Transport"/>
    <s v="N"/>
    <s v="S"/>
    <s v="ZA"/>
    <n v="0.09"/>
  </r>
  <r>
    <x v="2010"/>
    <s v="N"/>
    <s v="Transport"/>
    <s v="N"/>
    <s v="S"/>
    <s v="ZA"/>
    <n v="0.5"/>
  </r>
  <r>
    <x v="2011"/>
    <s v="N"/>
    <s v="Transport"/>
    <s v="N"/>
    <s v="S"/>
    <s v="ZA"/>
    <n v="4.3650000000000002"/>
  </r>
  <r>
    <x v="2012"/>
    <s v="N"/>
    <s v="Transport"/>
    <s v="N"/>
    <s v="S"/>
    <s v="ZA"/>
    <n v="0.67"/>
  </r>
  <r>
    <x v="2013"/>
    <s v="N"/>
    <s v="Transport"/>
    <s v="N"/>
    <s v="S"/>
    <s v="ZA"/>
    <n v="4.532"/>
  </r>
  <r>
    <x v="2014"/>
    <s v="N"/>
    <s v="Transport"/>
    <s v="N"/>
    <s v="S"/>
    <s v="ZA"/>
    <n v="4.532"/>
  </r>
  <r>
    <x v="2015"/>
    <s v="N"/>
    <s v="Transport"/>
    <s v="N"/>
    <s v="S"/>
    <s v="ZA"/>
    <n v="0.21"/>
  </r>
  <r>
    <x v="2016"/>
    <s v="N"/>
    <s v="Transport"/>
    <s v="N"/>
    <s v="S"/>
    <s v="ZA"/>
    <n v="1.79"/>
  </r>
  <r>
    <x v="2017"/>
    <s v="N"/>
    <s v="Transport"/>
    <s v="N"/>
    <s v="S"/>
    <s v="ZA"/>
    <n v="4.6779999999999999"/>
  </r>
  <r>
    <x v="2018"/>
    <s v="N"/>
    <s v="Transport"/>
    <s v="N"/>
    <s v="S"/>
    <s v="ZA"/>
    <n v="0.28000000000000003"/>
  </r>
  <r>
    <x v="2019"/>
    <s v="N"/>
    <s v="Transport"/>
    <s v="N"/>
    <s v="S"/>
    <s v="ZA"/>
    <n v="0.35"/>
  </r>
  <r>
    <x v="2020"/>
    <s v="N"/>
    <s v="Transport"/>
    <s v="N"/>
    <s v="S"/>
    <s v="ZA"/>
    <n v="0.22"/>
  </r>
  <r>
    <x v="2021"/>
    <s v="N"/>
    <s v="Transport"/>
    <s v="N"/>
    <s v="S"/>
    <s v="ZA"/>
    <n v="0.05"/>
  </r>
  <r>
    <x v="2022"/>
    <s v="N"/>
    <s v="Transport"/>
    <s v="N"/>
    <s v="S"/>
    <s v="ZA"/>
    <n v="1.7749999999999999"/>
  </r>
  <r>
    <x v="2023"/>
    <s v="N"/>
    <s v="Transport"/>
    <s v="N"/>
    <s v="S"/>
    <s v="ZA"/>
    <n v="0.04"/>
  </r>
  <r>
    <x v="2024"/>
    <s v="N"/>
    <s v="Transport"/>
    <s v="N"/>
    <s v="S"/>
    <s v="ZA"/>
    <n v="0.14000000000000001"/>
  </r>
  <r>
    <x v="2025"/>
    <s v="N"/>
    <s v="Transport"/>
    <s v="N"/>
    <s v="S"/>
    <s v="ZA"/>
    <n v="0.1"/>
  </r>
  <r>
    <x v="2026"/>
    <s v="N"/>
    <s v="Transport"/>
    <s v="N"/>
    <s v="S"/>
    <s v="ZA"/>
    <n v="4.532"/>
  </r>
  <r>
    <x v="2027"/>
    <s v="N"/>
    <s v="Transport"/>
    <s v="N"/>
    <s v="S"/>
    <s v="ZA"/>
    <n v="0.14000000000000001"/>
  </r>
  <r>
    <x v="2028"/>
    <s v="N"/>
    <s v="Transport"/>
    <s v="N"/>
    <s v="S"/>
    <s v="ZA"/>
    <n v="0.03"/>
  </r>
  <r>
    <x v="2029"/>
    <s v="N"/>
    <s v="Transport"/>
    <s v="N"/>
    <s v="S"/>
    <s v="ZA"/>
    <n v="0.21"/>
  </r>
  <r>
    <x v="2030"/>
    <s v="N"/>
    <s v="Transport"/>
    <s v="N"/>
    <s v="S"/>
    <s v="ZA"/>
    <n v="3.72"/>
  </r>
  <r>
    <x v="2031"/>
    <s v="N"/>
    <s v="Transport"/>
    <s v="N"/>
    <s v="S"/>
    <s v="ZA"/>
    <n v="0.13"/>
  </r>
  <r>
    <x v="2032"/>
    <s v="N"/>
    <s v="Transport"/>
    <s v="N"/>
    <s v="S"/>
    <s v="ZA"/>
    <n v="0.32"/>
  </r>
  <r>
    <x v="2033"/>
    <s v="N"/>
    <s v="Transport"/>
    <s v="N"/>
    <s v="S"/>
    <s v="ZA"/>
    <n v="0.73"/>
  </r>
  <r>
    <x v="2034"/>
    <s v="N"/>
    <s v="Transport"/>
    <s v="N"/>
    <s v="S"/>
    <s v="ZA"/>
    <n v="0.32"/>
  </r>
  <r>
    <x v="2035"/>
    <s v="N"/>
    <s v="Transport"/>
    <s v="N"/>
    <s v="S"/>
    <s v="ZA"/>
    <n v="0.12"/>
  </r>
  <r>
    <x v="2036"/>
    <s v="N"/>
    <s v="Transport"/>
    <s v="N"/>
    <s v="S"/>
    <s v="ZA"/>
    <n v="0.18"/>
  </r>
  <r>
    <x v="2037"/>
    <s v="N"/>
    <s v="Transport"/>
    <s v="N"/>
    <s v="S"/>
    <s v="ZA"/>
    <n v="0.17"/>
  </r>
  <r>
    <x v="2038"/>
    <s v="N"/>
    <s v="Transport"/>
    <s v="N"/>
    <s v="S"/>
    <s v="ZA"/>
    <n v="4.266"/>
  </r>
  <r>
    <x v="2039"/>
    <s v="N"/>
    <s v="Transport"/>
    <s v="N"/>
    <s v="S"/>
    <s v="ZA"/>
    <n v="0.28999999999999998"/>
  </r>
  <r>
    <x v="2040"/>
    <s v="N"/>
    <s v="Transport"/>
    <s v="N"/>
    <s v="S"/>
    <s v="ZA"/>
    <n v="4.532"/>
  </r>
  <r>
    <x v="2041"/>
    <s v="N"/>
    <s v="Transport"/>
    <s v="N"/>
    <s v="S"/>
    <s v="ZA"/>
    <n v="0.03"/>
  </r>
  <r>
    <x v="2042"/>
    <s v="N"/>
    <s v="Transport"/>
    <s v="N"/>
    <s v="S"/>
    <s v="ZA"/>
    <n v="0.13"/>
  </r>
  <r>
    <x v="2043"/>
    <s v="N"/>
    <s v="Transport"/>
    <s v="N"/>
    <s v="S"/>
    <s v="ZA"/>
    <n v="0.53"/>
  </r>
  <r>
    <x v="2044"/>
    <s v="N"/>
    <s v="Transport"/>
    <s v="N"/>
    <s v="S"/>
    <s v="ZA"/>
    <n v="0.23"/>
  </r>
  <r>
    <x v="2045"/>
    <s v="N"/>
    <s v="Transport"/>
    <s v="N"/>
    <s v="S"/>
    <s v="ZA"/>
    <n v="4.6779999999999999"/>
  </r>
  <r>
    <x v="2046"/>
    <s v="N"/>
    <s v="Transport"/>
    <s v="N"/>
    <s v="S"/>
    <s v="ZA"/>
    <n v="0.21"/>
  </r>
  <r>
    <x v="2047"/>
    <s v="N"/>
    <s v="Transport"/>
    <s v="N"/>
    <s v="S"/>
    <s v="ZA"/>
    <n v="0.25"/>
  </r>
  <r>
    <x v="2048"/>
    <s v="N"/>
    <s v="Transport"/>
    <s v="N"/>
    <s v="S"/>
    <s v="ZA"/>
    <n v="0.39"/>
  </r>
  <r>
    <x v="2049"/>
    <s v="N"/>
    <s v="Transport"/>
    <s v="N"/>
    <s v="S"/>
    <s v="ZA"/>
    <n v="0.4"/>
  </r>
  <r>
    <x v="2050"/>
    <s v="N"/>
    <s v="Transport"/>
    <s v="N"/>
    <s v="S"/>
    <s v="ZA"/>
    <n v="0.23"/>
  </r>
  <r>
    <x v="2051"/>
    <s v="N"/>
    <s v="Transport"/>
    <s v="N"/>
    <s v="S"/>
    <s v="ZA"/>
    <n v="0.21"/>
  </r>
  <r>
    <x v="2052"/>
    <s v="N"/>
    <s v="Transport"/>
    <s v="N"/>
    <s v="S"/>
    <s v="ZA"/>
    <n v="0.23"/>
  </r>
  <r>
    <x v="2053"/>
    <s v="N"/>
    <s v="Transport"/>
    <s v="N"/>
    <s v="S"/>
    <s v="ZA"/>
    <n v="6.48"/>
  </r>
  <r>
    <x v="2054"/>
    <s v="N"/>
    <s v="Transport"/>
    <s v="N"/>
    <s v="S"/>
    <s v="ZA"/>
    <n v="0.26"/>
  </r>
  <r>
    <x v="2055"/>
    <s v="N"/>
    <s v="Transport"/>
    <s v="N"/>
    <s v="S"/>
    <s v="ZA"/>
    <n v="0.27"/>
  </r>
  <r>
    <x v="2056"/>
    <s v="N"/>
    <s v="Transport"/>
    <s v="N"/>
    <s v="S"/>
    <s v="ZA"/>
    <n v="0.89"/>
  </r>
  <r>
    <x v="2057"/>
    <s v="N"/>
    <s v="Transport"/>
    <s v="N"/>
    <s v="S"/>
    <s v="ZA"/>
    <n v="0.23"/>
  </r>
  <r>
    <x v="2058"/>
    <s v="N"/>
    <s v="Transport"/>
    <s v="N"/>
    <s v="S"/>
    <s v="ZA"/>
    <n v="0.46"/>
  </r>
  <r>
    <x v="2059"/>
    <s v="N"/>
    <s v="Transport"/>
    <s v="N"/>
    <s v="S"/>
    <s v="ZA"/>
    <n v="0.47"/>
  </r>
  <r>
    <x v="2060"/>
    <s v="N"/>
    <s v="Transport"/>
    <s v="N"/>
    <s v="S"/>
    <s v="ZA"/>
    <n v="0.06"/>
  </r>
  <r>
    <x v="2061"/>
    <s v="N"/>
    <s v="Transport"/>
    <s v="N"/>
    <s v="S"/>
    <s v="ZA"/>
    <n v="0.13"/>
  </r>
  <r>
    <x v="2062"/>
    <s v="N"/>
    <s v="Transport"/>
    <s v="N"/>
    <s v="S"/>
    <s v="ZA"/>
    <n v="0.5"/>
  </r>
  <r>
    <x v="2063"/>
    <s v="N"/>
    <s v="Transport"/>
    <s v="N"/>
    <s v="S"/>
    <s v="ZA"/>
    <n v="5.069"/>
  </r>
  <r>
    <x v="2064"/>
    <s v="N"/>
    <s v="Transport"/>
    <s v="N"/>
    <s v="S"/>
    <s v="ZA"/>
    <n v="0.08"/>
  </r>
  <r>
    <x v="2065"/>
    <s v="N"/>
    <s v="Transport"/>
    <s v="N"/>
    <s v="S"/>
    <s v="ZA"/>
    <n v="0.03"/>
  </r>
  <r>
    <x v="2066"/>
    <s v="N"/>
    <s v="Transport"/>
    <s v="N"/>
    <s v="S"/>
    <s v="ZA"/>
    <n v="0.23"/>
  </r>
  <r>
    <x v="2067"/>
    <s v="N"/>
    <s v="Transport"/>
    <s v="N"/>
    <s v="S"/>
    <s v="ZA"/>
    <n v="0.08"/>
  </r>
  <r>
    <x v="2068"/>
    <s v="N"/>
    <s v="Transport"/>
    <s v="N"/>
    <s v="S"/>
    <s v="ZA"/>
    <n v="0.46"/>
  </r>
  <r>
    <x v="2069"/>
    <s v="N"/>
    <s v="Transport"/>
    <s v="N"/>
    <s v="S"/>
    <s v="ZA"/>
    <n v="2.2000000000000002"/>
  </r>
  <r>
    <x v="2070"/>
    <s v="N"/>
    <s v="Transport"/>
    <s v="N"/>
    <s v="S"/>
    <s v="ZA"/>
    <n v="0.12"/>
  </r>
  <r>
    <x v="2071"/>
    <s v="N"/>
    <s v="Transport"/>
    <s v="N"/>
    <s v="S"/>
    <s v="ZA"/>
    <n v="2.48"/>
  </r>
  <r>
    <x v="2072"/>
    <s v="N"/>
    <s v="Transport"/>
    <s v="N"/>
    <s v="S"/>
    <s v="ZA"/>
    <n v="0.22"/>
  </r>
  <r>
    <x v="2073"/>
    <s v="N"/>
    <s v="Transport"/>
    <s v="N"/>
    <s v="S"/>
    <s v="ZA"/>
    <n v="0.24"/>
  </r>
  <r>
    <x v="2074"/>
    <s v="N"/>
    <s v="Transport"/>
    <s v="N"/>
    <s v="S"/>
    <s v="ZA"/>
    <n v="0.18"/>
  </r>
  <r>
    <x v="2075"/>
    <s v="N"/>
    <s v="Transport"/>
    <s v="N"/>
    <s v="S"/>
    <s v="ZA"/>
    <n v="0.21"/>
  </r>
  <r>
    <x v="2076"/>
    <s v="N"/>
    <s v="Transport"/>
    <s v="N"/>
    <s v="S"/>
    <s v="ZA"/>
    <n v="1.07"/>
  </r>
  <r>
    <x v="2077"/>
    <s v="N"/>
    <s v="Transport"/>
    <s v="N"/>
    <s v="S"/>
    <s v="ZA"/>
    <n v="0.32"/>
  </r>
  <r>
    <x v="2078"/>
    <s v="N"/>
    <s v="Transport"/>
    <s v="N"/>
    <s v="S"/>
    <s v="ZA"/>
    <n v="0.03"/>
  </r>
  <r>
    <x v="2079"/>
    <s v="N"/>
    <s v="Transport"/>
    <s v="N"/>
    <s v="S"/>
    <s v="ZA"/>
    <n v="0.28000000000000003"/>
  </r>
  <r>
    <x v="2080"/>
    <s v="N"/>
    <s v="Transport"/>
    <s v="N"/>
    <s v="S"/>
    <s v="ZA"/>
    <n v="0.28999999999999998"/>
  </r>
  <r>
    <x v="2081"/>
    <s v="N"/>
    <s v="Transport"/>
    <s v="N"/>
    <s v="S"/>
    <s v="ZA"/>
    <n v="0.14000000000000001"/>
  </r>
  <r>
    <x v="2082"/>
    <s v="N"/>
    <s v="Transport"/>
    <s v="N"/>
    <s v="S"/>
    <s v="ZA"/>
    <n v="0.1"/>
  </r>
  <r>
    <x v="2083"/>
    <s v="N"/>
    <s v="Transport"/>
    <s v="N"/>
    <s v="S"/>
    <s v="ZA"/>
    <n v="0.56000000000000005"/>
  </r>
  <r>
    <x v="2084"/>
    <s v="N"/>
    <s v="Transport"/>
    <s v="N"/>
    <s v="S"/>
    <s v="ZA"/>
    <n v="0.35"/>
  </r>
  <r>
    <x v="2085"/>
    <s v="N"/>
    <s v="Transport"/>
    <s v="N"/>
    <s v="S"/>
    <s v="ZA"/>
    <n v="0.23"/>
  </r>
  <r>
    <x v="2086"/>
    <s v="N"/>
    <s v="Transport"/>
    <s v="N"/>
    <s v="S"/>
    <s v="ZA"/>
    <n v="0.2"/>
  </r>
  <r>
    <x v="2087"/>
    <s v="N"/>
    <s v="Transport"/>
    <s v="N"/>
    <s v="S"/>
    <s v="ZA"/>
    <n v="0.36"/>
  </r>
  <r>
    <x v="2088"/>
    <s v="N"/>
    <s v="Transport"/>
    <s v="N"/>
    <s v="S"/>
    <s v="ZA"/>
    <n v="0.17"/>
  </r>
  <r>
    <x v="2089"/>
    <s v="N"/>
    <s v="Transport"/>
    <s v="N"/>
    <s v="S"/>
    <s v="ZA"/>
    <n v="0.03"/>
  </r>
  <r>
    <x v="2090"/>
    <s v="N"/>
    <s v="Transport"/>
    <s v="N"/>
    <s v="S"/>
    <s v="ZA"/>
    <n v="0.41"/>
  </r>
  <r>
    <x v="2091"/>
    <s v="N"/>
    <s v="Transport"/>
    <s v="N"/>
    <s v="S"/>
    <s v="ZA"/>
    <n v="0.54"/>
  </r>
  <r>
    <x v="2092"/>
    <s v="N"/>
    <s v="Transport"/>
    <s v="N"/>
    <s v="S"/>
    <s v="ZA"/>
    <n v="0.25"/>
  </r>
  <r>
    <x v="2093"/>
    <s v="N"/>
    <s v="Transport"/>
    <s v="N"/>
    <s v="S"/>
    <s v="ZA"/>
    <n v="0.28999999999999998"/>
  </r>
  <r>
    <x v="2094"/>
    <s v="N"/>
    <s v="Transport"/>
    <s v="N"/>
    <s v="S"/>
    <s v="ZA"/>
    <n v="0.36"/>
  </r>
  <r>
    <x v="2095"/>
    <s v="N"/>
    <s v="Transport"/>
    <s v="N"/>
    <s v="S"/>
    <s v="ZA"/>
    <n v="0.28999999999999998"/>
  </r>
  <r>
    <x v="2096"/>
    <s v="N"/>
    <s v="Transport"/>
    <s v="N"/>
    <s v="S"/>
    <s v="ZA"/>
    <n v="0.21"/>
  </r>
  <r>
    <x v="2097"/>
    <s v="N"/>
    <s v="Transport"/>
    <s v="N"/>
    <s v="S"/>
    <s v="ZA"/>
    <n v="0.4"/>
  </r>
  <r>
    <x v="2098"/>
    <s v="N"/>
    <s v="Transport"/>
    <s v="N"/>
    <s v="S"/>
    <s v="ZA"/>
    <n v="0.67"/>
  </r>
  <r>
    <x v="2099"/>
    <s v="N"/>
    <s v="Transport"/>
    <s v="N"/>
    <s v="S"/>
    <s v="ZA"/>
    <n v="0.28000000000000003"/>
  </r>
  <r>
    <x v="2100"/>
    <s v="N"/>
    <s v="Transport"/>
    <s v="N"/>
    <s v="S"/>
    <s v="ZA"/>
    <n v="0.22"/>
  </r>
  <r>
    <x v="2101"/>
    <s v="N"/>
    <s v="Transport"/>
    <s v="N"/>
    <s v="S"/>
    <s v="ZA"/>
    <n v="0.05"/>
  </r>
  <r>
    <x v="2102"/>
    <s v="N"/>
    <s v="Transport"/>
    <s v="N"/>
    <s v="S"/>
    <s v="ZA"/>
    <n v="0.63"/>
  </r>
  <r>
    <x v="2103"/>
    <s v="N"/>
    <s v="Transport"/>
    <s v="N"/>
    <s v="S"/>
    <s v="ZA"/>
    <n v="0.09"/>
  </r>
  <r>
    <x v="2104"/>
    <s v="N"/>
    <s v="Transport"/>
    <s v="N"/>
    <s v="S"/>
    <s v="ZA"/>
    <n v="0.11"/>
  </r>
  <r>
    <x v="2105"/>
    <s v="N"/>
    <s v="Transport"/>
    <s v="N"/>
    <s v="S"/>
    <s v="ZA"/>
    <n v="0.53"/>
  </r>
  <r>
    <x v="2106"/>
    <s v="N"/>
    <s v="Transport"/>
    <s v="N"/>
    <s v="S"/>
    <s v="ZA"/>
    <n v="0.22"/>
  </r>
  <r>
    <x v="2107"/>
    <s v="N"/>
    <s v="Transport"/>
    <s v="N"/>
    <s v="S"/>
    <s v="ZA"/>
    <n v="0.41"/>
  </r>
  <r>
    <x v="2108"/>
    <s v="N"/>
    <s v="Transport"/>
    <s v="N"/>
    <s v="S"/>
    <s v="ZA"/>
    <n v="0.36"/>
  </r>
  <r>
    <x v="2109"/>
    <s v="N"/>
    <s v="Transport"/>
    <s v="N"/>
    <s v="S"/>
    <s v="ZA"/>
    <n v="0.46"/>
  </r>
  <r>
    <x v="2110"/>
    <s v="N"/>
    <s v="Transport"/>
    <s v="N"/>
    <s v="S"/>
    <s v="ZA"/>
    <n v="0.42"/>
  </r>
  <r>
    <x v="2111"/>
    <s v="N"/>
    <s v="Transport"/>
    <s v="N"/>
    <s v="S"/>
    <s v="ZA"/>
    <n v="0.13"/>
  </r>
  <r>
    <x v="2112"/>
    <s v="N"/>
    <s v="Transport"/>
    <s v="N"/>
    <s v="S"/>
    <s v="ZA"/>
    <n v="0.44"/>
  </r>
  <r>
    <x v="2113"/>
    <s v="N"/>
    <s v="Transport"/>
    <s v="N"/>
    <s v="S"/>
    <s v="ZA"/>
    <n v="0.17"/>
  </r>
  <r>
    <x v="2114"/>
    <s v="N"/>
    <s v="Transport"/>
    <s v="N"/>
    <s v="S"/>
    <s v="ZA"/>
    <n v="0.03"/>
  </r>
  <r>
    <x v="2115"/>
    <s v="N"/>
    <s v="Transport"/>
    <s v="N"/>
    <s v="S"/>
    <s v="ZA"/>
    <n v="0.19"/>
  </r>
  <r>
    <x v="2116"/>
    <s v="N"/>
    <s v="Transport"/>
    <s v="N"/>
    <s v="S"/>
    <s v="ZA"/>
    <n v="0.41"/>
  </r>
  <r>
    <x v="2117"/>
    <s v="N"/>
    <s v="Transport"/>
    <s v="N"/>
    <s v="S"/>
    <s v="ZA"/>
    <n v="0.37"/>
  </r>
  <r>
    <x v="2118"/>
    <s v="N"/>
    <s v="Transport"/>
    <s v="N"/>
    <s v="S"/>
    <s v="ZA"/>
    <n v="0.18"/>
  </r>
  <r>
    <x v="2119"/>
    <s v="N"/>
    <s v="Transport"/>
    <s v="N"/>
    <s v="S"/>
    <s v="ZA"/>
    <n v="0.85"/>
  </r>
  <r>
    <x v="2120"/>
    <s v="N"/>
    <s v="Transport"/>
    <s v="N"/>
    <s v="S"/>
    <s v="ZA"/>
    <n v="0.14000000000000001"/>
  </r>
  <r>
    <x v="2121"/>
    <s v="N"/>
    <s v="Transport"/>
    <s v="N"/>
    <s v="S"/>
    <s v="ZA"/>
    <n v="0.32"/>
  </r>
  <r>
    <x v="2122"/>
    <s v="N"/>
    <s v="Transport"/>
    <s v="N"/>
    <s v="S"/>
    <s v="ZA"/>
    <n v="0.15"/>
  </r>
  <r>
    <x v="2123"/>
    <s v="N"/>
    <s v="Transport"/>
    <s v="N"/>
    <s v="S"/>
    <s v="ZA"/>
    <n v="0.17"/>
  </r>
  <r>
    <x v="2124"/>
    <s v="N"/>
    <s v="Transport"/>
    <s v="N"/>
    <s v="S"/>
    <s v="ZA"/>
    <n v="0.14000000000000001"/>
  </r>
  <r>
    <x v="2125"/>
    <s v="N"/>
    <s v="Transport"/>
    <s v="N"/>
    <s v="S"/>
    <s v="ZA"/>
    <n v="0.43"/>
  </r>
  <r>
    <x v="2126"/>
    <s v="N"/>
    <s v="Transport"/>
    <s v="N"/>
    <s v="S"/>
    <s v="ZA"/>
    <n v="0.49"/>
  </r>
  <r>
    <x v="2127"/>
    <s v="N"/>
    <s v="Transport"/>
    <s v="N"/>
    <s v="S"/>
    <s v="ZA"/>
    <n v="0.55000000000000004"/>
  </r>
  <r>
    <x v="2128"/>
    <s v="N"/>
    <s v="Transport"/>
    <s v="N"/>
    <s v="S"/>
    <s v="ZA"/>
    <n v="1.1000000000000001"/>
  </r>
  <r>
    <x v="2129"/>
    <s v="N"/>
    <s v="Transport"/>
    <s v="N"/>
    <s v="S"/>
    <s v="ZA"/>
    <n v="0.26"/>
  </r>
  <r>
    <x v="2130"/>
    <s v="N"/>
    <s v="Transport"/>
    <s v="N"/>
    <s v="S"/>
    <s v="ZA"/>
    <n v="0.21"/>
  </r>
  <r>
    <x v="2131"/>
    <s v="N"/>
    <s v="Transport"/>
    <s v="N"/>
    <s v="S"/>
    <s v="ZA"/>
    <n v="0.19"/>
  </r>
  <r>
    <x v="2132"/>
    <s v="N"/>
    <s v="Transport"/>
    <s v="N"/>
    <s v="S"/>
    <s v="ZA"/>
    <n v="0.15"/>
  </r>
  <r>
    <x v="2133"/>
    <s v="N"/>
    <s v="Transport"/>
    <s v="N"/>
    <s v="S"/>
    <s v="ZA"/>
    <n v="0.34"/>
  </r>
  <r>
    <x v="2134"/>
    <s v="N"/>
    <s v="Transport"/>
    <s v="N"/>
    <s v="S"/>
    <s v="ZA"/>
    <n v="0.23"/>
  </r>
  <r>
    <x v="2135"/>
    <s v="N"/>
    <s v="Transport"/>
    <s v="N"/>
    <s v="S"/>
    <s v="ZA"/>
    <n v="1.17"/>
  </r>
  <r>
    <x v="2136"/>
    <s v="N"/>
    <s v="Transport"/>
    <s v="N"/>
    <s v="S"/>
    <s v="ZA"/>
    <n v="0.15"/>
  </r>
  <r>
    <x v="2137"/>
    <s v="N"/>
    <s v="Transport"/>
    <s v="N"/>
    <s v="S"/>
    <s v="ZA"/>
    <n v="0.43"/>
  </r>
  <r>
    <x v="2138"/>
    <s v="N"/>
    <s v="Transport"/>
    <s v="N"/>
    <s v="S"/>
    <s v="ZA"/>
    <n v="0.32"/>
  </r>
  <r>
    <x v="2139"/>
    <s v="N"/>
    <s v="Transport"/>
    <s v="N"/>
    <s v="S"/>
    <s v="ZA"/>
    <n v="0.09"/>
  </r>
  <r>
    <x v="2140"/>
    <s v="N"/>
    <s v="Transport"/>
    <s v="N"/>
    <s v="S"/>
    <s v="ZA"/>
    <n v="0.14000000000000001"/>
  </r>
  <r>
    <x v="2141"/>
    <s v="N"/>
    <s v="Transport"/>
    <s v="N"/>
    <s v="S"/>
    <s v="ZA"/>
    <n v="0.37"/>
  </r>
  <r>
    <x v="2142"/>
    <s v="N"/>
    <s v="Transport"/>
    <s v="N"/>
    <s v="S"/>
    <s v="ZA"/>
    <n v="0.2"/>
  </r>
  <r>
    <x v="2143"/>
    <s v="N"/>
    <s v="Transport"/>
    <s v="N"/>
    <s v="S"/>
    <s v="ZA"/>
    <n v="0.33"/>
  </r>
  <r>
    <x v="2144"/>
    <s v="N"/>
    <s v="Transport"/>
    <s v="N"/>
    <s v="S"/>
    <s v="ZA"/>
    <n v="0.06"/>
  </r>
  <r>
    <x v="2145"/>
    <s v="N"/>
    <s v="Transport"/>
    <s v="N"/>
    <s v="S"/>
    <s v="ZA"/>
    <n v="0.35"/>
  </r>
  <r>
    <x v="2146"/>
    <s v="N"/>
    <s v="Transport"/>
    <s v="N"/>
    <s v="S"/>
    <s v="ZA"/>
    <n v="0.05"/>
  </r>
  <r>
    <x v="2147"/>
    <s v="N"/>
    <s v="Transport"/>
    <s v="N"/>
    <s v="S"/>
    <s v="ZA"/>
    <n v="0.17"/>
  </r>
  <r>
    <x v="2148"/>
    <s v="N"/>
    <s v="Transport"/>
    <s v="N"/>
    <s v="S"/>
    <s v="ZA"/>
    <n v="0.14000000000000001"/>
  </r>
  <r>
    <x v="2149"/>
    <s v="N"/>
    <s v="Transport"/>
    <s v="N"/>
    <s v="S"/>
    <s v="ZA"/>
    <n v="0.05"/>
  </r>
  <r>
    <x v="2150"/>
    <s v="N"/>
    <s v="Transport"/>
    <s v="N"/>
    <s v="S"/>
    <s v="ZA"/>
    <n v="0.03"/>
  </r>
  <r>
    <x v="2151"/>
    <s v="N"/>
    <s v="Transport"/>
    <s v="N"/>
    <s v="S"/>
    <s v="ZA"/>
    <n v="0.11"/>
  </r>
  <r>
    <x v="2152"/>
    <s v="N"/>
    <s v="Transport"/>
    <s v="N"/>
    <s v="S"/>
    <s v="ZA"/>
    <n v="0.22"/>
  </r>
  <r>
    <x v="2153"/>
    <s v="N"/>
    <s v="Transport"/>
    <s v="N"/>
    <s v="S"/>
    <s v="ZA"/>
    <n v="0.12"/>
  </r>
  <r>
    <x v="2154"/>
    <s v="N"/>
    <s v="Transport"/>
    <s v="N"/>
    <s v="S"/>
    <s v="ZA"/>
    <n v="0.11"/>
  </r>
  <r>
    <x v="2155"/>
    <s v="N"/>
    <s v="Transport"/>
    <s v="N"/>
    <s v="S"/>
    <s v="ZA"/>
    <n v="0.31"/>
  </r>
  <r>
    <x v="2156"/>
    <s v="N"/>
    <s v="Transport"/>
    <s v="N"/>
    <s v="S"/>
    <s v="ZA"/>
    <n v="0.97"/>
  </r>
  <r>
    <x v="2157"/>
    <s v="N"/>
    <s v="Transport"/>
    <s v="N"/>
    <s v="S"/>
    <s v="ZA"/>
    <n v="0.05"/>
  </r>
  <r>
    <x v="2158"/>
    <s v="N"/>
    <s v="Transport"/>
    <s v="N"/>
    <s v="S"/>
    <s v="ZA"/>
    <n v="0.32"/>
  </r>
  <r>
    <x v="2159"/>
    <s v="N"/>
    <s v="Transport"/>
    <s v="N"/>
    <s v="S"/>
    <s v="ZA"/>
    <n v="0.56000000000000005"/>
  </r>
  <r>
    <x v="2160"/>
    <s v="N"/>
    <s v="Transport"/>
    <s v="N"/>
    <s v="S"/>
    <s v="NT"/>
    <n v="4.6379999999999999"/>
  </r>
  <r>
    <x v="2160"/>
    <s v="N"/>
    <s v="Supplement domicile prive"/>
    <s v="N"/>
    <m/>
    <s v="NT"/>
    <n v="0"/>
  </r>
  <r>
    <x v="2161"/>
    <s v="N"/>
    <s v="Transport"/>
    <s v="N"/>
    <s v="S"/>
    <s v="NT"/>
    <n v="7.0000000000000007E-2"/>
  </r>
  <r>
    <x v="2162"/>
    <s v="N"/>
    <s v="Transport"/>
    <s v="N"/>
    <s v="S"/>
    <s v="NT"/>
    <n v="10.5"/>
  </r>
  <r>
    <x v="2162"/>
    <s v="N"/>
    <s v="Supplement domicile prive"/>
    <s v="N"/>
    <m/>
    <s v="NT"/>
    <n v="0"/>
  </r>
  <r>
    <x v="2163"/>
    <s v="N"/>
    <s v="Transport"/>
    <s v="N"/>
    <s v="S"/>
    <s v="C2"/>
    <n v="8.1180000000000003"/>
  </r>
  <r>
    <x v="2164"/>
    <s v="N"/>
    <s v="Transport"/>
    <s v="N"/>
    <s v="S"/>
    <s v="C2"/>
    <n v="14.4"/>
  </r>
  <r>
    <x v="2164"/>
    <s v="N"/>
    <s v="Supp Zone Internationale Eloignee"/>
    <s v="N"/>
    <m/>
    <s v="C2"/>
    <n v="0"/>
  </r>
  <r>
    <x v="2165"/>
    <s v="N"/>
    <s v="Transport"/>
    <s v="N"/>
    <s v="S"/>
    <s v="C2"/>
    <n v="7.6879999999999997"/>
  </r>
  <r>
    <x v="2166"/>
    <s v="N"/>
    <s v="Transport"/>
    <s v="I"/>
    <s v="S"/>
    <s v="C4"/>
    <n v="1.6379999999999999"/>
  </r>
  <r>
    <x v="2166"/>
    <s v="N"/>
    <s v="Traitement SAV complémentaire"/>
    <s v="I"/>
    <m/>
    <s v="C4"/>
    <n v="0"/>
  </r>
  <r>
    <x v="2166"/>
    <s v="N"/>
    <s v="Supplement Douane Zone C4"/>
    <s v="I"/>
    <m/>
    <s v="C4"/>
    <n v="0"/>
  </r>
  <r>
    <x v="2167"/>
    <s v="N"/>
    <s v="Transport"/>
    <s v="I"/>
    <s v="S"/>
    <s v="C4"/>
    <n v="7.2"/>
  </r>
  <r>
    <x v="2167"/>
    <s v="N"/>
    <s v="Supp Zone Internationale Eloignee"/>
    <s v="I"/>
    <m/>
    <s v="C4"/>
    <n v="0"/>
  </r>
  <r>
    <x v="2167"/>
    <s v="N"/>
    <s v="Supplement Douane Zone C4"/>
    <s v="I"/>
    <m/>
    <s v="C4"/>
    <n v="0"/>
  </r>
  <r>
    <x v="2168"/>
    <s v="N"/>
    <s v="Transport"/>
    <s v="N"/>
    <s v="S"/>
    <s v="C2"/>
    <n v="2.97"/>
  </r>
  <r>
    <x v="2169"/>
    <s v="N"/>
    <s v="Transport"/>
    <s v="I"/>
    <s v="S"/>
    <s v="C4"/>
    <n v="1.6379999999999999"/>
  </r>
  <r>
    <x v="2169"/>
    <s v="N"/>
    <s v="Supplement Douane Zone C4"/>
    <s v="I"/>
    <m/>
    <s v="C4"/>
    <n v="0"/>
  </r>
  <r>
    <x v="2170"/>
    <s v="N"/>
    <s v="Transport"/>
    <s v="I"/>
    <s v="S"/>
    <s v="C4"/>
    <n v="2.7919999999999998"/>
  </r>
  <r>
    <x v="2170"/>
    <s v="N"/>
    <s v="Supplement Douane Zone C4"/>
    <s v="I"/>
    <m/>
    <s v="C4"/>
    <n v="0"/>
  </r>
  <r>
    <x v="2171"/>
    <s v="N"/>
    <s v="Transport"/>
    <s v="I"/>
    <s v="S"/>
    <s v="C4"/>
    <n v="2.4820000000000002"/>
  </r>
  <r>
    <x v="2171"/>
    <s v="N"/>
    <s v="Supplement Douane Zone C4"/>
    <s v="I"/>
    <m/>
    <s v="C4"/>
    <n v="0"/>
  </r>
  <r>
    <x v="2172"/>
    <s v="N"/>
    <s v="Transport"/>
    <s v="I"/>
    <s v="S"/>
    <s v="C4"/>
    <n v="18.414000000000001"/>
  </r>
  <r>
    <x v="2172"/>
    <s v="N"/>
    <s v="Supplement Douane Zone C4"/>
    <s v="I"/>
    <m/>
    <s v="C4"/>
    <n v="0"/>
  </r>
  <r>
    <x v="2173"/>
    <s v="N"/>
    <s v="Transport"/>
    <s v="N"/>
    <s v="S"/>
    <s v="C1"/>
    <n v="3.1680000000000001"/>
  </r>
  <r>
    <x v="2174"/>
    <s v="N"/>
    <s v="Transport"/>
    <s v="I"/>
    <s v="S"/>
    <s v="C4"/>
    <n v="1.1599999999999999"/>
  </r>
  <r>
    <x v="2174"/>
    <s v="N"/>
    <s v="Supp Zone Internationale Eloignee"/>
    <s v="I"/>
    <m/>
    <s v="C4"/>
    <n v="0"/>
  </r>
  <r>
    <x v="2174"/>
    <s v="N"/>
    <s v="Traitement SAV complémentaire"/>
    <s v="I"/>
    <m/>
    <s v="C4"/>
    <n v="0"/>
  </r>
  <r>
    <x v="2174"/>
    <s v="N"/>
    <s v="Supplement Douane Zone C4"/>
    <s v="I"/>
    <m/>
    <s v="C4"/>
    <n v="0"/>
  </r>
  <r>
    <x v="2175"/>
    <s v="N"/>
    <s v="Transport"/>
    <s v="I"/>
    <s v="S"/>
    <s v="C4"/>
    <n v="1.3919999999999999"/>
  </r>
  <r>
    <x v="2175"/>
    <s v="N"/>
    <s v="Traitement SAV complémentaire"/>
    <s v="I"/>
    <m/>
    <s v="C4"/>
    <n v="0"/>
  </r>
  <r>
    <x v="2175"/>
    <s v="N"/>
    <s v="Supplement Douane Zone C4"/>
    <s v="I"/>
    <m/>
    <s v="C4"/>
    <n v="0"/>
  </r>
  <r>
    <x v="2176"/>
    <s v="N"/>
    <s v="Transport"/>
    <s v="I"/>
    <s v="S"/>
    <s v="C4"/>
    <n v="7.02"/>
  </r>
  <r>
    <x v="2176"/>
    <s v="N"/>
    <s v="Supplement Douane Zone C4"/>
    <s v="I"/>
    <m/>
    <s v="C4"/>
    <n v="0"/>
  </r>
  <r>
    <x v="2177"/>
    <s v="N"/>
    <s v="Transport"/>
    <s v="I"/>
    <s v="S"/>
    <s v="C4"/>
    <n v="5.0780000000000003"/>
  </r>
  <r>
    <x v="2177"/>
    <s v="N"/>
    <s v="Supplement Douane Zone C4"/>
    <s v="I"/>
    <m/>
    <s v="C4"/>
    <n v="0"/>
  </r>
  <r>
    <x v="2178"/>
    <s v="N"/>
    <s v="Transport"/>
    <s v="I"/>
    <s v="S"/>
    <s v="C4"/>
    <n v="2.355"/>
  </r>
  <r>
    <x v="2178"/>
    <s v="N"/>
    <s v="Supplement Douane Zone C4"/>
    <s v="I"/>
    <m/>
    <s v="C4"/>
    <n v="0"/>
  </r>
  <r>
    <x v="2179"/>
    <s v="N"/>
    <s v="Transport"/>
    <s v="I"/>
    <s v="S"/>
    <s v="C4"/>
    <n v="1.508"/>
  </r>
  <r>
    <x v="2179"/>
    <s v="N"/>
    <s v="Traitement SAV complémentaire"/>
    <s v="I"/>
    <m/>
    <s v="C4"/>
    <n v="0"/>
  </r>
  <r>
    <x v="2179"/>
    <s v="N"/>
    <s v="Supplement Douane Zone C4"/>
    <s v="I"/>
    <m/>
    <s v="C4"/>
    <n v="0"/>
  </r>
  <r>
    <x v="2180"/>
    <s v="N"/>
    <s v="Transport"/>
    <s v="I"/>
    <s v="S"/>
    <s v="C4"/>
    <n v="3.6"/>
  </r>
  <r>
    <x v="2180"/>
    <s v="N"/>
    <s v="Supplement Douane Zone C4"/>
    <s v="I"/>
    <m/>
    <s v="C4"/>
    <n v="0"/>
  </r>
  <r>
    <x v="2181"/>
    <s v="N"/>
    <s v="Transport"/>
    <s v="N"/>
    <s v="S"/>
    <s v="C2"/>
    <n v="7.2539999999999996"/>
  </r>
  <r>
    <x v="2182"/>
    <s v="N"/>
    <s v="Transport"/>
    <s v="I"/>
    <s v="S"/>
    <s v="C4"/>
    <n v="3.6"/>
  </r>
  <r>
    <x v="2182"/>
    <s v="N"/>
    <s v="Supplement Douane Zone C4"/>
    <s v="I"/>
    <m/>
    <s v="C4"/>
    <n v="0"/>
  </r>
  <r>
    <x v="2183"/>
    <s v="N"/>
    <s v="Transport"/>
    <s v="I"/>
    <s v="S"/>
    <s v="C4"/>
    <n v="0.94499999999999995"/>
  </r>
  <r>
    <x v="2183"/>
    <s v="N"/>
    <s v="Supplement Douane Zone C4"/>
    <s v="I"/>
    <m/>
    <s v="C4"/>
    <n v="0"/>
  </r>
  <r>
    <x v="2184"/>
    <s v="N"/>
    <s v="Transport"/>
    <s v="I"/>
    <s v="S"/>
    <s v="C4"/>
    <n v="2.944"/>
  </r>
  <r>
    <x v="2184"/>
    <s v="N"/>
    <s v="Supplement Douane Zone C4"/>
    <s v="I"/>
    <m/>
    <s v="C4"/>
    <n v="0"/>
  </r>
  <r>
    <x v="2185"/>
    <s v="N"/>
    <s v="Transport"/>
    <s v="I"/>
    <s v="S"/>
    <s v="C4"/>
    <n v="1.44"/>
  </r>
  <r>
    <x v="2185"/>
    <s v="N"/>
    <s v="Traitement SAV complémentaire"/>
    <s v="I"/>
    <m/>
    <s v="C4"/>
    <n v="0"/>
  </r>
  <r>
    <x v="2185"/>
    <s v="N"/>
    <s v="Supplement Douane Zone C4"/>
    <s v="I"/>
    <m/>
    <s v="C4"/>
    <n v="0"/>
  </r>
  <r>
    <x v="2186"/>
    <s v="N"/>
    <s v="Transport"/>
    <s v="I"/>
    <s v="S"/>
    <s v="C4"/>
    <n v="1.65"/>
  </r>
  <r>
    <x v="2186"/>
    <s v="N"/>
    <s v="Supp Zone Internationale Eloignee"/>
    <s v="I"/>
    <m/>
    <s v="C4"/>
    <n v="0"/>
  </r>
  <r>
    <x v="2186"/>
    <s v="N"/>
    <s v="Supplement Douane Zone C4"/>
    <s v="I"/>
    <m/>
    <s v="C4"/>
    <n v="0"/>
  </r>
  <r>
    <x v="2187"/>
    <s v="N"/>
    <s v="Transport"/>
    <s v="I"/>
    <s v="S"/>
    <s v="C4"/>
    <n v="1.3919999999999999"/>
  </r>
  <r>
    <x v="2187"/>
    <s v="N"/>
    <s v="Supplement Douane Zone C4"/>
    <s v="I"/>
    <m/>
    <s v="C4"/>
    <n v="0"/>
  </r>
  <r>
    <x v="2188"/>
    <s v="N"/>
    <s v="Transport"/>
    <s v="N"/>
    <s v="S"/>
    <s v="C2"/>
    <n v="7.2539999999999996"/>
  </r>
  <r>
    <x v="2189"/>
    <s v="N"/>
    <s v="Transport"/>
    <s v="I"/>
    <s v="S"/>
    <s v="C4"/>
    <n v="0.9"/>
  </r>
  <r>
    <x v="2189"/>
    <s v="N"/>
    <s v="Supp Zone Internationale Eloignee"/>
    <s v="I"/>
    <m/>
    <s v="C4"/>
    <n v="0"/>
  </r>
  <r>
    <x v="2189"/>
    <s v="N"/>
    <s v="Supplement Douane Zone C4"/>
    <s v="I"/>
    <m/>
    <s v="C4"/>
    <n v="0"/>
  </r>
  <r>
    <x v="2190"/>
    <s v="N"/>
    <s v="Transport"/>
    <s v="N"/>
    <s v="S"/>
    <s v="C1"/>
    <n v="4.8"/>
  </r>
  <r>
    <x v="2191"/>
    <s v="N"/>
    <s v="Transport"/>
    <s v="I"/>
    <s v="S"/>
    <s v="C4"/>
    <n v="1.3919999999999999"/>
  </r>
  <r>
    <x v="2191"/>
    <s v="N"/>
    <s v="Supplement Douane Zone C4"/>
    <s v="I"/>
    <m/>
    <s v="C4"/>
    <n v="0"/>
  </r>
  <r>
    <x v="2192"/>
    <s v="N"/>
    <s v="Transport"/>
    <s v="I"/>
    <s v="S"/>
    <s v="C4"/>
    <n v="14.632"/>
  </r>
  <r>
    <x v="2192"/>
    <s v="N"/>
    <s v="Supplement Douane Zone C4"/>
    <s v="I"/>
    <m/>
    <s v="C4"/>
    <n v="0"/>
  </r>
  <r>
    <x v="2193"/>
    <s v="N"/>
    <s v="Transport"/>
    <s v="I"/>
    <s v="S"/>
    <s v="C4"/>
    <n v="21.007999999999999"/>
  </r>
  <r>
    <x v="2193"/>
    <s v="N"/>
    <s v="Supplement Douane Zone C4"/>
    <s v="I"/>
    <m/>
    <s v="C4"/>
    <n v="0"/>
  </r>
  <r>
    <x v="2194"/>
    <s v="N"/>
    <s v="Transport"/>
    <s v="I"/>
    <s v="S"/>
    <s v="C4"/>
    <n v="21.007999999999999"/>
  </r>
  <r>
    <x v="2194"/>
    <s v="N"/>
    <s v="Supplement Douane Zone C4"/>
    <s v="I"/>
    <m/>
    <s v="C4"/>
    <n v="0"/>
  </r>
  <r>
    <x v="2195"/>
    <s v="N"/>
    <s v="Transport"/>
    <s v="I"/>
    <s v="S"/>
    <s v="C4"/>
    <n v="2.355"/>
  </r>
  <r>
    <x v="2195"/>
    <s v="N"/>
    <s v="Traitement SAV complémentaire"/>
    <s v="I"/>
    <m/>
    <s v="C4"/>
    <n v="0"/>
  </r>
  <r>
    <x v="2195"/>
    <s v="N"/>
    <s v="Supplement Douane Zone C4"/>
    <s v="I"/>
    <m/>
    <s v="C4"/>
    <n v="0"/>
  </r>
  <r>
    <x v="2196"/>
    <s v="N"/>
    <s v="Transport"/>
    <s v="I"/>
    <s v="S"/>
    <s v="C4"/>
    <n v="4.68"/>
  </r>
  <r>
    <x v="2196"/>
    <s v="N"/>
    <s v="Traitement SAV complémentaire"/>
    <s v="I"/>
    <m/>
    <s v="C4"/>
    <n v="0"/>
  </r>
  <r>
    <x v="2196"/>
    <s v="N"/>
    <s v="Supplement Douane Zone C4"/>
    <s v="I"/>
    <m/>
    <s v="C4"/>
    <n v="0"/>
  </r>
  <r>
    <x v="2197"/>
    <s v="N"/>
    <s v="Transport"/>
    <s v="I"/>
    <s v="S"/>
    <s v="C4"/>
    <n v="0.33600000000000002"/>
  </r>
  <r>
    <x v="2197"/>
    <s v="N"/>
    <s v="Supplement Douane Zone C4"/>
    <s v="I"/>
    <m/>
    <s v="C4"/>
    <n v="0"/>
  </r>
  <r>
    <x v="2198"/>
    <s v="N"/>
    <s v="Transport"/>
    <s v="I"/>
    <s v="S"/>
    <s v="C4"/>
    <n v="4.68"/>
  </r>
  <r>
    <x v="2198"/>
    <s v="N"/>
    <s v="Supplement Douane Zone C4"/>
    <s v="I"/>
    <m/>
    <s v="C4"/>
    <n v="0"/>
  </r>
  <r>
    <x v="2199"/>
    <s v="N"/>
    <s v="Transport"/>
    <s v="I"/>
    <s v="S"/>
    <s v="C4"/>
    <n v="4.68"/>
  </r>
  <r>
    <x v="2199"/>
    <s v="N"/>
    <s v="Traitement SAV complémentaire"/>
    <s v="I"/>
    <m/>
    <s v="C4"/>
    <n v="0"/>
  </r>
  <r>
    <x v="2199"/>
    <s v="N"/>
    <s v="Supplement Douane Zone C4"/>
    <s v="I"/>
    <m/>
    <s v="C4"/>
    <n v="0"/>
  </r>
  <r>
    <x v="2200"/>
    <s v="N"/>
    <s v="Transport"/>
    <s v="I"/>
    <s v="S"/>
    <s v="C4"/>
    <n v="0.56200000000000006"/>
  </r>
  <r>
    <x v="2200"/>
    <s v="N"/>
    <s v="Supp Zone Internationale Eloignee"/>
    <s v="I"/>
    <m/>
    <s v="C4"/>
    <n v="0"/>
  </r>
  <r>
    <x v="2200"/>
    <s v="N"/>
    <s v="Supplement Douane Zone C4"/>
    <s v="I"/>
    <m/>
    <s v="C4"/>
    <n v="0"/>
  </r>
  <r>
    <x v="2201"/>
    <s v="N"/>
    <s v="Transport"/>
    <s v="I"/>
    <s v="S"/>
    <s v="C4"/>
    <n v="20.664000000000001"/>
  </r>
  <r>
    <x v="2201"/>
    <s v="N"/>
    <s v="Supplement Douane Zone C4"/>
    <s v="I"/>
    <m/>
    <s v="C4"/>
    <n v="0"/>
  </r>
  <r>
    <x v="2202"/>
    <s v="N"/>
    <s v="Transport"/>
    <s v="I"/>
    <s v="S"/>
    <s v="C4"/>
    <n v="4.8"/>
  </r>
  <r>
    <x v="2202"/>
    <s v="N"/>
    <s v="Supplement Douane Zone C4"/>
    <s v="I"/>
    <m/>
    <s v="C4"/>
    <n v="0"/>
  </r>
  <r>
    <x v="2203"/>
    <s v="N"/>
    <s v="Transport"/>
    <s v="I"/>
    <s v="S"/>
    <s v="C4"/>
    <n v="4.8"/>
  </r>
  <r>
    <x v="2203"/>
    <s v="N"/>
    <s v="Supplement Douane Zone C4"/>
    <s v="I"/>
    <m/>
    <s v="C4"/>
    <n v="0"/>
  </r>
  <r>
    <x v="2204"/>
    <s v="N"/>
    <s v="Transport"/>
    <s v="I"/>
    <s v="S"/>
    <s v="C4"/>
    <n v="2.2000000000000002"/>
  </r>
  <r>
    <x v="2204"/>
    <s v="N"/>
    <s v="Traitement SAV complémentaire"/>
    <s v="I"/>
    <m/>
    <s v="C4"/>
    <n v="0"/>
  </r>
  <r>
    <x v="2204"/>
    <s v="N"/>
    <s v="Supplement Douane Zone C4"/>
    <s v="I"/>
    <m/>
    <s v="C4"/>
    <n v="0"/>
  </r>
  <r>
    <x v="2205"/>
    <s v="N"/>
    <s v="Transport"/>
    <s v="N"/>
    <s v="S"/>
    <s v="NT"/>
    <n v="2.335"/>
  </r>
  <r>
    <x v="2206"/>
    <s v="N"/>
    <s v="Transport"/>
    <s v="N"/>
    <s v="R"/>
    <s v="NT"/>
    <n v="0.2"/>
  </r>
  <r>
    <x v="2207"/>
    <m/>
    <m/>
    <m/>
    <m/>
    <m/>
    <m/>
  </r>
  <r>
    <x v="2207"/>
    <m/>
    <m/>
    <m/>
    <m/>
    <m/>
    <m/>
  </r>
  <r>
    <x v="2207"/>
    <m/>
    <m/>
    <m/>
    <m/>
    <m/>
    <m/>
  </r>
  <r>
    <x v="2207"/>
    <m/>
    <m/>
    <m/>
    <m/>
    <m/>
    <m/>
  </r>
  <r>
    <x v="2207"/>
    <m/>
    <m/>
    <m/>
    <m/>
    <m/>
    <m/>
  </r>
  <r>
    <x v="2207"/>
    <m/>
    <m/>
    <m/>
    <m/>
    <m/>
    <m/>
  </r>
  <r>
    <x v="2207"/>
    <m/>
    <m/>
    <m/>
    <m/>
    <m/>
    <m/>
  </r>
  <r>
    <x v="2207"/>
    <m/>
    <m/>
    <m/>
    <m/>
    <m/>
    <m/>
  </r>
  <r>
    <x v="2207"/>
    <m/>
    <m/>
    <m/>
    <m/>
    <m/>
    <m/>
  </r>
  <r>
    <x v="2207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51">
  <r>
    <s v="13617723"/>
    <s v="0"/>
    <d v="2026-05-31T00:00:00"/>
    <s v=""/>
    <m/>
    <m/>
    <m/>
    <m/>
    <s v=""/>
    <s v="0"/>
    <x v="0"/>
    <s v="X"/>
    <s v="Surcharge Carburant Aérien"/>
    <x v="0"/>
    <n v="0.4375"/>
    <x v="0"/>
    <n v="0"/>
    <x v="0"/>
    <n v="42.11"/>
    <s v="LA RUCHE LOGISTIQUE"/>
    <m/>
    <s v=""/>
    <n v="0.14910705133062102"/>
    <n v="42.11"/>
    <n v="0.5"/>
    <n v="6.2788979315324509"/>
    <n v="42.61"/>
    <x v="0"/>
  </r>
  <r>
    <s v="13617723"/>
    <s v="0"/>
    <d v="2026-05-31T00:00:00"/>
    <s v=""/>
    <m/>
    <m/>
    <m/>
    <m/>
    <s v=""/>
    <s v="0"/>
    <x v="1"/>
    <s v="X"/>
    <s v="Surcharge Carburant Routier"/>
    <x v="0"/>
    <n v="0.14249999999999999"/>
    <x v="0"/>
    <n v="0"/>
    <x v="0"/>
    <n v="55.57"/>
    <s v="LA RUCHE LOGISTIQUE"/>
    <m/>
    <s v=""/>
    <n v="0.14910705133062102"/>
    <n v="55.57"/>
    <n v="0.5"/>
    <n v="8.2858788424426102"/>
    <n v="56.07"/>
    <x v="0"/>
  </r>
  <r>
    <s v="13617723"/>
    <s v="0"/>
    <d v="2026-05-31T00:00:00"/>
    <s v=""/>
    <m/>
    <m/>
    <m/>
    <m/>
    <s v=""/>
    <s v="0"/>
    <x v="2"/>
    <s v="X"/>
    <s v="Surcharge Carburant Aérien"/>
    <x v="1"/>
    <n v="0.4375"/>
    <x v="0"/>
    <n v="0"/>
    <x v="0"/>
    <n v="1534.86"/>
    <s v="LA RUCHE LOGISTIQUE"/>
    <m/>
    <s v=""/>
    <n v="0.14910705133062102"/>
    <n v="1534.86"/>
    <n v="0.5"/>
    <n v="228.85844880531695"/>
    <n v="1535.36"/>
    <x v="0"/>
  </r>
  <r>
    <s v="13624019"/>
    <s v="2"/>
    <d v="2026-05-31T00:00:00"/>
    <s v=""/>
    <m/>
    <m/>
    <m/>
    <m/>
    <s v=""/>
    <s v="0"/>
    <x v="3"/>
    <s v="X"/>
    <s v="Surcharge Carburant Routier"/>
    <x v="1"/>
    <n v="4.7500000000000001E-2"/>
    <x v="0"/>
    <n v="0"/>
    <x v="0"/>
    <n v="66.13"/>
    <s v="LA RUCHE LOGISTIQUE"/>
    <m/>
    <s v=""/>
    <n v="0.14910705133062102"/>
    <n v="66.13"/>
    <n v="0.5"/>
    <n v="9.8604493044939669"/>
    <n v="66.63"/>
    <x v="0"/>
  </r>
  <r>
    <s v="13624020"/>
    <s v="0"/>
    <d v="2026-05-31T00:00:00"/>
    <s v=""/>
    <m/>
    <m/>
    <m/>
    <m/>
    <s v=""/>
    <s v="0"/>
    <x v="3"/>
    <s v="X"/>
    <s v="Surcharge Carburant Routier"/>
    <x v="1"/>
    <n v="4.7500000000000001E-2"/>
    <x v="0"/>
    <n v="0"/>
    <x v="0"/>
    <n v="6.43"/>
    <s v="LA RUCHE LOGISTIQUE"/>
    <m/>
    <s v=""/>
    <n v="0.14910705133062102"/>
    <n v="6.43"/>
    <n v="0.5"/>
    <n v="0.95875834005589311"/>
    <n v="6.93"/>
    <x v="0"/>
  </r>
  <r>
    <s v="13624021"/>
    <s v="2"/>
    <d v="2026-05-31T00:00:00"/>
    <s v=""/>
    <m/>
    <m/>
    <m/>
    <m/>
    <s v=""/>
    <s v="0"/>
    <x v="3"/>
    <s v="X"/>
    <s v="Surcharge Carburant Routier"/>
    <x v="1"/>
    <n v="4.7500000000000001E-2"/>
    <x v="0"/>
    <n v="0"/>
    <x v="0"/>
    <n v="371.42"/>
    <s v="LA RUCHE LOGISTIQUE"/>
    <m/>
    <s v=""/>
    <n v="0.14910705133062102"/>
    <n v="371.42"/>
    <n v="0.5"/>
    <n v="55.381341005219262"/>
    <n v="371.92"/>
    <x v="0"/>
  </r>
  <r>
    <s v="13617721"/>
    <s v="0"/>
    <d v="2026-05-31T00:00:00"/>
    <s v=""/>
    <m/>
    <m/>
    <m/>
    <m/>
    <s v=""/>
    <s v="0"/>
    <x v="3"/>
    <s v="X"/>
    <s v="Surcharge Carburant Routier"/>
    <x v="1"/>
    <n v="0.14249999999999999"/>
    <x v="0"/>
    <n v="0"/>
    <x v="0"/>
    <n v="560.45000000000005"/>
    <s v="LA RUCHE LOGISTIQUE"/>
    <m/>
    <s v=""/>
    <n v="0.14910705133062102"/>
    <n v="560.45000000000005"/>
    <n v="0.5"/>
    <n v="83.567046918246561"/>
    <n v="560.95000000000005"/>
    <x v="0"/>
  </r>
  <r>
    <s v="13617722"/>
    <s v="2"/>
    <d v="2026-05-31T00:00:00"/>
    <s v=""/>
    <m/>
    <m/>
    <m/>
    <m/>
    <s v=""/>
    <s v="0"/>
    <x v="3"/>
    <s v="X"/>
    <s v="Surcharge Carburant Routier"/>
    <x v="1"/>
    <n v="0.14249999999999999"/>
    <x v="0"/>
    <n v="0"/>
    <x v="0"/>
    <n v="2.68"/>
    <s v="LA RUCHE LOGISTIQUE"/>
    <m/>
    <s v=""/>
    <n v="0.14910705133062102"/>
    <n v="2.68"/>
    <n v="0.5"/>
    <n v="0.39960689756606438"/>
    <n v="3.18"/>
    <x v="0"/>
  </r>
  <r>
    <s v="13617723"/>
    <s v="0"/>
    <d v="2026-05-31T00:00:00"/>
    <s v=""/>
    <m/>
    <m/>
    <m/>
    <m/>
    <s v=""/>
    <s v="0"/>
    <x v="3"/>
    <s v="X"/>
    <s v="Surcharge Carburant Routier"/>
    <x v="1"/>
    <n v="0.14249999999999999"/>
    <x v="0"/>
    <n v="0"/>
    <x v="0"/>
    <n v="18.559999999999999"/>
    <s v="LA RUCHE LOGISTIQUE"/>
    <m/>
    <s v=""/>
    <n v="0.14910705133062102"/>
    <n v="18.559999999999999"/>
    <n v="0.5"/>
    <n v="2.7674268726963258"/>
    <n v="19.059999999999999"/>
    <x v="0"/>
  </r>
  <r>
    <s v="13617723"/>
    <s v="0"/>
    <d v="2026-05-31T00:00:00"/>
    <s v=""/>
    <m/>
    <m/>
    <m/>
    <m/>
    <s v=""/>
    <s v="0"/>
    <x v="4"/>
    <s v="X"/>
    <s v="Surcharge Carburant Aérien"/>
    <x v="2"/>
    <n v="0.4375"/>
    <x v="0"/>
    <n v="0"/>
    <x v="0"/>
    <n v="18.190000000000001"/>
    <s v="LA RUCHE LOGISTIQUE"/>
    <m/>
    <s v=""/>
    <n v="0.14910705133062102"/>
    <n v="18.190000000000001"/>
    <n v="0.5"/>
    <n v="2.7122572637039966"/>
    <n v="18.690000000000001"/>
    <x v="0"/>
  </r>
  <r>
    <s v="13617723"/>
    <s v="0"/>
    <d v="2026-05-31T00:00:00"/>
    <s v=""/>
    <m/>
    <m/>
    <m/>
    <m/>
    <s v=""/>
    <s v="0"/>
    <x v="5"/>
    <s v="X"/>
    <s v="Participation Eco-Responsable"/>
    <x v="0"/>
    <m/>
    <x v="0"/>
    <n v="0"/>
    <x v="0"/>
    <n v="3.7"/>
    <s v="LA RUCHE LOGISTIQUE"/>
    <m/>
    <s v=""/>
    <n v="0.14910705133062102"/>
    <n v="3.7"/>
    <n v="0.5"/>
    <n v="0.55169608992329777"/>
    <n v="4.2"/>
    <x v="1"/>
  </r>
  <r>
    <s v="13624019"/>
    <s v="2"/>
    <d v="2026-05-31T00:00:00"/>
    <s v=""/>
    <m/>
    <m/>
    <m/>
    <m/>
    <s v=""/>
    <s v="0"/>
    <x v="6"/>
    <s v="X"/>
    <s v="Participation Eco-Responsable"/>
    <x v="1"/>
    <m/>
    <x v="0"/>
    <n v="0"/>
    <x v="0"/>
    <n v="12.99"/>
    <s v="LA RUCHE LOGISTIQUE"/>
    <m/>
    <s v=""/>
    <n v="0.14910705133062102"/>
    <n v="12.99"/>
    <n v="0.5"/>
    <n v="1.936900596784767"/>
    <n v="13.49"/>
    <x v="1"/>
  </r>
  <r>
    <s v="13624020"/>
    <s v="0"/>
    <d v="2026-05-31T00:00:00"/>
    <s v=""/>
    <m/>
    <m/>
    <m/>
    <m/>
    <s v=""/>
    <s v="0"/>
    <x v="6"/>
    <s v="X"/>
    <s v="Participation Eco-Responsable"/>
    <x v="1"/>
    <m/>
    <x v="0"/>
    <n v="0"/>
    <x v="0"/>
    <n v="0.63"/>
    <s v="LA RUCHE LOGISTIQUE"/>
    <m/>
    <s v=""/>
    <n v="0.14910705133062102"/>
    <n v="0.63"/>
    <n v="0.5"/>
    <n v="9.3937442338291238E-2"/>
    <n v="1.1299999999999999"/>
    <x v="1"/>
  </r>
  <r>
    <s v="13624021"/>
    <s v="2"/>
    <d v="2026-05-31T00:00:00"/>
    <s v=""/>
    <m/>
    <m/>
    <m/>
    <m/>
    <s v=""/>
    <s v="0"/>
    <x v="6"/>
    <s v="X"/>
    <s v="Participation Eco-Responsable"/>
    <x v="1"/>
    <m/>
    <x v="0"/>
    <n v="0"/>
    <x v="0"/>
    <n v="27.78"/>
    <s v="LA RUCHE LOGISTIQUE"/>
    <m/>
    <s v=""/>
    <n v="0.14910705133062105"/>
    <n v="27.78"/>
    <n v="0.5"/>
    <n v="4.1421938859646525"/>
    <n v="28.28"/>
    <x v="1"/>
  </r>
  <r>
    <s v="13617721"/>
    <s v="0"/>
    <d v="2026-05-31T00:00:00"/>
    <s v=""/>
    <m/>
    <m/>
    <m/>
    <m/>
    <s v=""/>
    <s v="0"/>
    <x v="6"/>
    <s v="X"/>
    <s v="Participation Eco-Responsable"/>
    <x v="1"/>
    <m/>
    <x v="0"/>
    <n v="0"/>
    <x v="0"/>
    <n v="53.7"/>
    <s v="LA RUCHE LOGISTIQUE"/>
    <m/>
    <s v=""/>
    <n v="0.14910705133062102"/>
    <n v="53.7"/>
    <n v="0.5"/>
    <n v="8.0070486564543497"/>
    <n v="54.2"/>
    <x v="1"/>
  </r>
  <r>
    <s v="13617722"/>
    <s v="2"/>
    <d v="2026-05-31T00:00:00"/>
    <s v=""/>
    <m/>
    <m/>
    <m/>
    <m/>
    <s v=""/>
    <s v="0"/>
    <x v="6"/>
    <s v="X"/>
    <s v="Participation Eco-Responsable"/>
    <x v="1"/>
    <m/>
    <x v="0"/>
    <n v="0"/>
    <x v="0"/>
    <n v="0.2"/>
    <s v="LA RUCHE LOGISTIQUE"/>
    <m/>
    <s v=""/>
    <n v="0.14910705133062102"/>
    <n v="0.2"/>
    <n v="0.5"/>
    <n v="2.9821410266124206E-2"/>
    <n v="0.7"/>
    <x v="1"/>
  </r>
  <r>
    <s v="13617723"/>
    <s v="0"/>
    <d v="2026-05-31T00:00:00"/>
    <s v=""/>
    <m/>
    <m/>
    <m/>
    <m/>
    <s v=""/>
    <s v="0"/>
    <x v="6"/>
    <s v="X"/>
    <s v="Participation Eco-Responsable"/>
    <x v="1"/>
    <m/>
    <x v="0"/>
    <n v="0"/>
    <x v="0"/>
    <n v="23.4"/>
    <s v="LA RUCHE LOGISTIQUE"/>
    <m/>
    <s v=""/>
    <n v="0.14910705133062102"/>
    <n v="23.4"/>
    <n v="0.5"/>
    <n v="3.4891050011365317"/>
    <n v="23.9"/>
    <x v="1"/>
  </r>
  <r>
    <s v="13617723"/>
    <s v="0"/>
    <d v="2026-05-31T00:00:00"/>
    <s v=""/>
    <m/>
    <m/>
    <m/>
    <m/>
    <s v=""/>
    <s v="0"/>
    <x v="7"/>
    <s v="X"/>
    <s v="Participation Eco-Responsable"/>
    <x v="2"/>
    <m/>
    <x v="0"/>
    <n v="0"/>
    <x v="0"/>
    <n v="0.1"/>
    <s v="LA RUCHE LOGISTIQUE"/>
    <m/>
    <s v=""/>
    <n v="0.14910705133062102"/>
    <n v="0.1"/>
    <n v="0.5"/>
    <n v="1.4910705133062103E-2"/>
    <n v="0.6"/>
    <x v="1"/>
  </r>
  <r>
    <s v="13617723"/>
    <s v="0"/>
    <d v="2026-05-31T00:00:00"/>
    <s v=""/>
    <m/>
    <m/>
    <m/>
    <m/>
    <s v=""/>
    <s v="0"/>
    <x v="8"/>
    <s v="X"/>
    <s v="Sûreté colis"/>
    <x v="0"/>
    <m/>
    <x v="0"/>
    <n v="0"/>
    <x v="0"/>
    <n v="14.8"/>
    <s v="LA RUCHE LOGISTIQUE"/>
    <m/>
    <s v=""/>
    <n v="0.14910705133062102"/>
    <n v="14.8"/>
    <n v="0.5"/>
    <n v="2.2067843596931911"/>
    <n v="15.3"/>
    <x v="1"/>
  </r>
  <r>
    <s v="13624019"/>
    <s v="2"/>
    <d v="2026-05-31T00:00:00"/>
    <s v=""/>
    <m/>
    <m/>
    <m/>
    <m/>
    <s v=""/>
    <s v="0"/>
    <x v="9"/>
    <s v="X"/>
    <s v="Sûreté colis"/>
    <x v="1"/>
    <m/>
    <x v="0"/>
    <n v="0"/>
    <x v="0"/>
    <n v="21.65"/>
    <s v="LA RUCHE LOGISTIQUE"/>
    <m/>
    <s v=""/>
    <n v="0.14910705133062102"/>
    <n v="21.65"/>
    <n v="0.5"/>
    <n v="3.2281676613079449"/>
    <n v="22.15"/>
    <x v="1"/>
  </r>
  <r>
    <s v="13624020"/>
    <s v="0"/>
    <d v="2026-05-31T00:00:00"/>
    <s v=""/>
    <m/>
    <m/>
    <m/>
    <m/>
    <s v=""/>
    <s v="0"/>
    <x v="9"/>
    <s v="X"/>
    <s v="Sûreté colis"/>
    <x v="1"/>
    <m/>
    <x v="0"/>
    <n v="0"/>
    <x v="0"/>
    <n v="1.05"/>
    <s v="LA RUCHE LOGISTIQUE"/>
    <m/>
    <s v=""/>
    <n v="0.14910705133062102"/>
    <n v="1.05"/>
    <n v="0.5"/>
    <n v="0.15656240389715209"/>
    <n v="1.55"/>
    <x v="1"/>
  </r>
  <r>
    <s v="13624021"/>
    <s v="2"/>
    <d v="2026-05-31T00:00:00"/>
    <s v=""/>
    <m/>
    <m/>
    <m/>
    <m/>
    <s v=""/>
    <s v="0"/>
    <x v="9"/>
    <s v="X"/>
    <s v="Sûreté colis"/>
    <x v="1"/>
    <m/>
    <x v="0"/>
    <n v="0"/>
    <x v="0"/>
    <n v="46.3"/>
    <s v="LA RUCHE LOGISTIQUE"/>
    <m/>
    <s v=""/>
    <n v="0.14910705133062102"/>
    <n v="46.3"/>
    <n v="0.5"/>
    <n v="6.9036564766077531"/>
    <n v="46.8"/>
    <x v="1"/>
  </r>
  <r>
    <s v="13617721"/>
    <s v="0"/>
    <d v="2026-05-31T00:00:00"/>
    <s v=""/>
    <m/>
    <m/>
    <m/>
    <m/>
    <s v=""/>
    <s v="0"/>
    <x v="9"/>
    <s v="X"/>
    <s v="Sûreté colis"/>
    <x v="1"/>
    <m/>
    <x v="0"/>
    <n v="0"/>
    <x v="0"/>
    <n v="214.8"/>
    <s v="LA RUCHE LOGISTIQUE"/>
    <m/>
    <s v=""/>
    <n v="0.14910705133062102"/>
    <n v="214.8"/>
    <n v="0.5"/>
    <n v="32.028194625817399"/>
    <n v="215.3"/>
    <x v="1"/>
  </r>
  <r>
    <s v="13617722"/>
    <s v="2"/>
    <d v="2026-05-31T00:00:00"/>
    <s v=""/>
    <m/>
    <m/>
    <m/>
    <m/>
    <s v=""/>
    <s v="0"/>
    <x v="9"/>
    <s v="X"/>
    <s v="Sûreté colis"/>
    <x v="1"/>
    <m/>
    <x v="0"/>
    <n v="0"/>
    <x v="0"/>
    <n v="0.8"/>
    <s v="LA RUCHE LOGISTIQUE"/>
    <m/>
    <s v=""/>
    <n v="0.14910705133062102"/>
    <n v="0.8"/>
    <n v="0.5"/>
    <n v="0.11928564106449682"/>
    <n v="1.3"/>
    <x v="1"/>
  </r>
  <r>
    <s v="13617723"/>
    <s v="0"/>
    <d v="2026-05-31T00:00:00"/>
    <s v=""/>
    <m/>
    <m/>
    <m/>
    <m/>
    <s v=""/>
    <s v="0"/>
    <x v="9"/>
    <s v="X"/>
    <s v="Sûreté colis"/>
    <x v="1"/>
    <m/>
    <x v="0"/>
    <n v="0"/>
    <x v="0"/>
    <n v="93.6"/>
    <s v="LA RUCHE LOGISTIQUE"/>
    <m/>
    <s v=""/>
    <n v="0.14910705133062102"/>
    <n v="93.6"/>
    <n v="0.5"/>
    <n v="13.956420004546127"/>
    <n v="94.1"/>
    <x v="1"/>
  </r>
  <r>
    <s v="13617723"/>
    <s v="0"/>
    <d v="2026-05-31T00:00:00"/>
    <s v=""/>
    <m/>
    <m/>
    <m/>
    <m/>
    <s v=""/>
    <s v="0"/>
    <x v="10"/>
    <s v="X"/>
    <s v="Sûreté colis"/>
    <x v="2"/>
    <m/>
    <x v="0"/>
    <n v="0"/>
    <x v="0"/>
    <n v="0.4"/>
    <s v="LA RUCHE LOGISTIQUE"/>
    <m/>
    <s v=""/>
    <n v="0.14910705133062102"/>
    <n v="0.4"/>
    <n v="0.5"/>
    <n v="5.9642820532248411E-2"/>
    <n v="0.9"/>
    <x v="1"/>
  </r>
  <r>
    <s v="13617723"/>
    <s v="0"/>
    <d v="2026-05-04T00:00:00"/>
    <s v="21320"/>
    <s v="13088"/>
    <s v="FR"/>
    <s v="DE"/>
    <s v="Martinez Cruz Daniela"/>
    <s v="Laruche"/>
    <s v="999999"/>
    <x v="11"/>
    <s v="N"/>
    <s v="Transport"/>
    <x v="1"/>
    <s v="S"/>
    <x v="1"/>
    <n v="0.78300000000000003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04T00:00:00"/>
    <s v="21320"/>
    <s v="14542"/>
    <s v="FR"/>
    <s v="DE"/>
    <s v="Fettig Herbert"/>
    <s v="Laruche"/>
    <s v="999999"/>
    <x v="12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04T00:00:00"/>
    <s v="21320"/>
    <s v="42651"/>
    <s v="FR"/>
    <s v="DE"/>
    <s v="Michallek Lars"/>
    <s v="Laruche"/>
    <s v="999999"/>
    <x v="13"/>
    <s v="N"/>
    <s v="Transport"/>
    <x v="1"/>
    <s v="S"/>
    <x v="1"/>
    <n v="0.74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04T00:00:00"/>
    <s v="21320"/>
    <s v="88279"/>
    <s v="FR"/>
    <s v="DE"/>
    <s v="Simon Dr Karl"/>
    <s v="Laruche"/>
    <s v="999999"/>
    <x v="14"/>
    <s v="N"/>
    <s v="Transport"/>
    <x v="1"/>
    <s v="S"/>
    <x v="1"/>
    <n v="0.1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04T00:00:00"/>
    <s v="21320"/>
    <s v="1028"/>
    <s v="FR"/>
    <s v="HU"/>
    <s v="Moulenes Katalin"/>
    <s v="Laruche"/>
    <s v="999999"/>
    <x v="15"/>
    <s v="N"/>
    <s v="Transport"/>
    <x v="1"/>
    <s v="S"/>
    <x v="2"/>
    <n v="0.748"/>
    <x v="1"/>
    <n v="13.35"/>
    <s v="LA RUCHE LOGISTIQUE"/>
    <m/>
    <s v=""/>
    <n v="0.14910705133062102"/>
    <n v="13.35"/>
    <n v="0.5"/>
    <n v="1.9905791352637905"/>
    <n v="13.85"/>
    <x v="1"/>
  </r>
  <r>
    <s v="13617723"/>
    <s v="0"/>
    <d v="2026-05-04T00:00:00"/>
    <s v="21320"/>
    <s v="17031"/>
    <s v="FR"/>
    <s v="IT"/>
    <s v="CARTA GIOBERTI Cinzia"/>
    <s v="Laruche"/>
    <s v="999999"/>
    <x v="16"/>
    <s v="N"/>
    <s v="Transport"/>
    <x v="1"/>
    <s v="S"/>
    <x v="3"/>
    <n v="4.426999999999999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04T00:00:00"/>
    <s v="21320"/>
    <s v="97348"/>
    <s v="FR"/>
    <s v="DE"/>
    <s v="Seel Timea"/>
    <s v="Laruche"/>
    <s v="999999"/>
    <x v="17"/>
    <s v="N"/>
    <s v="Transport"/>
    <x v="1"/>
    <s v="S"/>
    <x v="1"/>
    <n v="5.7729999999999997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04T00:00:00"/>
    <s v="21320"/>
    <s v="28280"/>
    <s v="FR"/>
    <s v="ES"/>
    <s v="Beltran Carmen"/>
    <s v="Laruche"/>
    <s v="999999"/>
    <x v="18"/>
    <s v="N"/>
    <s v="Transport"/>
    <x v="1"/>
    <s v="S"/>
    <x v="3"/>
    <n v="0.74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04T00:00:00"/>
    <s v="21320"/>
    <s v="94065"/>
    <s v="FR"/>
    <s v="DE"/>
    <s v="Lutje Maximilian"/>
    <s v="Laruche"/>
    <s v="999999"/>
    <x v="19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04T00:00:00"/>
    <s v="21320"/>
    <s v="36329"/>
    <s v="FR"/>
    <s v="DE"/>
    <s v="Marek Nicole"/>
    <s v="Laruche"/>
    <s v="999999"/>
    <x v="20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04T00:00:00"/>
    <s v="21320"/>
    <s v="57074"/>
    <s v="FR"/>
    <s v="DE"/>
    <s v="Serra Daniela"/>
    <s v="Laruche"/>
    <s v="999999"/>
    <x v="21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04T00:00:00"/>
    <s v="21320"/>
    <s v="9991"/>
    <s v="FR"/>
    <s v="BE"/>
    <s v="Van Robays Steven"/>
    <s v="Laruche"/>
    <s v="999999"/>
    <x v="22"/>
    <s v="N"/>
    <s v="Transport"/>
    <x v="1"/>
    <s v="S"/>
    <x v="1"/>
    <n v="5.9039999999999999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04T00:00:00"/>
    <s v="21320"/>
    <s v="2542PR"/>
    <s v="FR"/>
    <s v="NL"/>
    <s v="Veldmeijer Giel"/>
    <s v="Laruche"/>
    <s v="999999"/>
    <x v="23"/>
    <s v="N"/>
    <s v="Transport"/>
    <x v="1"/>
    <s v="S"/>
    <x v="1"/>
    <n v="0.12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04T00:00:00"/>
    <s v="21320"/>
    <s v="21465"/>
    <s v="FR"/>
    <s v="DE"/>
    <s v="Kleiner Mirjam"/>
    <s v="Laruche"/>
    <s v="999999"/>
    <x v="24"/>
    <s v="N"/>
    <s v="Transport"/>
    <x v="1"/>
    <s v="S"/>
    <x v="1"/>
    <n v="9.44"/>
    <x v="1"/>
    <n v="30.09"/>
    <s v="LA RUCHE LOGISTIQUE"/>
    <m/>
    <s v=""/>
    <n v="0.14910705133062102"/>
    <n v="30.09"/>
    <n v="0.5"/>
    <n v="4.4866311745383864"/>
    <n v="30.59"/>
    <x v="1"/>
  </r>
  <r>
    <s v="13617723"/>
    <s v="0"/>
    <d v="2026-05-04T00:00:00"/>
    <s v="21320"/>
    <s v="97250"/>
    <s v="FR"/>
    <s v="MQ"/>
    <s v="Dubourg Sarah"/>
    <s v="Laruche"/>
    <s v="999999"/>
    <x v="25"/>
    <s v="N"/>
    <s v="Transport"/>
    <x v="2"/>
    <s v="S"/>
    <x v="4"/>
    <n v="4.6399999999999997"/>
    <x v="1"/>
    <n v="41.18"/>
    <s v="LA RUCHE LOGISTIQUE"/>
    <m/>
    <s v=""/>
    <n v="0.14910705133062102"/>
    <n v="41.18"/>
    <n v="0.5"/>
    <n v="6.1402283737949732"/>
    <n v="41.68"/>
    <x v="1"/>
  </r>
  <r>
    <s v="13617723"/>
    <s v="0"/>
    <d v="2026-05-04T00:00:00"/>
    <s v="21320"/>
    <s v="3147PE"/>
    <s v="FR"/>
    <s v="NL"/>
    <s v="Oosterlee Arie"/>
    <s v="Laruche"/>
    <s v="999999"/>
    <x v="26"/>
    <s v="N"/>
    <s v="Transport"/>
    <x v="1"/>
    <s v="S"/>
    <x v="1"/>
    <n v="2.5670000000000002"/>
    <x v="1"/>
    <n v="14.95"/>
    <s v="LA RUCHE LOGISTIQUE"/>
    <m/>
    <s v=""/>
    <n v="0.14910705133062102"/>
    <n v="14.95"/>
    <n v="0.5"/>
    <n v="2.2291504173927841"/>
    <n v="15.45"/>
    <x v="1"/>
  </r>
  <r>
    <s v="13617723"/>
    <s v="0"/>
    <d v="2026-05-04T00:00:00"/>
    <s v="21320"/>
    <s v="4837CG"/>
    <s v="FR"/>
    <s v="NL"/>
    <s v="Brouwers Marleen"/>
    <s v="Laruche"/>
    <s v="999999"/>
    <x v="27"/>
    <s v="N"/>
    <s v="Transport"/>
    <x v="1"/>
    <s v="S"/>
    <x v="1"/>
    <n v="2.5670000000000002"/>
    <x v="1"/>
    <n v="14.95"/>
    <s v="LA RUCHE LOGISTIQUE"/>
    <m/>
    <s v=""/>
    <n v="0.14910705133062102"/>
    <n v="14.95"/>
    <n v="0.5"/>
    <n v="2.2291504173927841"/>
    <n v="15.45"/>
    <x v="1"/>
  </r>
  <r>
    <s v="13617723"/>
    <s v="0"/>
    <d v="2026-05-04T00:00:00"/>
    <s v="21320"/>
    <s v="89312"/>
    <s v="FR"/>
    <s v="DE"/>
    <s v="Schmalberger Tina"/>
    <s v="Laruche"/>
    <s v="999999"/>
    <x v="28"/>
    <s v="N"/>
    <s v="Transport"/>
    <x v="1"/>
    <s v="S"/>
    <x v="1"/>
    <n v="4.6779999999999999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04T00:00:00"/>
    <s v="21320"/>
    <s v="21465"/>
    <s v="FR"/>
    <s v="DE"/>
    <s v="Elsner Hanno"/>
    <s v="Laruche"/>
    <s v="999999"/>
    <x v="29"/>
    <s v="N"/>
    <s v="Transport"/>
    <x v="1"/>
    <s v="S"/>
    <x v="1"/>
    <n v="1.591"/>
    <x v="1"/>
    <n v="12.69"/>
    <s v="LA RUCHE LOGISTIQUE"/>
    <m/>
    <s v=""/>
    <n v="0.14910705133062102"/>
    <n v="12.69"/>
    <n v="0.5"/>
    <n v="1.8921684813855806"/>
    <n v="13.19"/>
    <x v="1"/>
  </r>
  <r>
    <s v="13617723"/>
    <s v="0"/>
    <d v="2026-05-04T00:00:00"/>
    <s v="21320"/>
    <s v="66023"/>
    <s v="FR"/>
    <s v="IT"/>
    <s v="Giampaolo Loriana"/>
    <s v="Laruche"/>
    <s v="999999"/>
    <x v="30"/>
    <s v="N"/>
    <s v="Transport"/>
    <x v="1"/>
    <s v="S"/>
    <x v="3"/>
    <n v="0.48399999999999999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04T00:00:00"/>
    <s v="21320"/>
    <s v="34119"/>
    <s v="FR"/>
    <s v="DE"/>
    <s v="Werner Lukas"/>
    <s v="Laruche"/>
    <s v="999999"/>
    <x v="31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04T00:00:00"/>
    <s v="21320"/>
    <s v="8500"/>
    <s v="FR"/>
    <s v="BE"/>
    <s v="Bruynseels Lieve"/>
    <s v="Laruche"/>
    <s v="999999"/>
    <x v="32"/>
    <s v="N"/>
    <s v="Transport"/>
    <x v="1"/>
    <s v="S"/>
    <x v="1"/>
    <n v="0.28000000000000003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04T00:00:00"/>
    <s v="21320"/>
    <s v="16156"/>
    <s v="FR"/>
    <s v="IT"/>
    <s v="Traverso Valeria"/>
    <s v="Laruche"/>
    <s v="999999"/>
    <x v="33"/>
    <s v="N"/>
    <s v="Transport"/>
    <x v="1"/>
    <s v="S"/>
    <x v="3"/>
    <n v="0.52500000000000002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04T00:00:00"/>
    <s v="21320"/>
    <s v="10243"/>
    <s v="FR"/>
    <s v="DE"/>
    <s v="Adilkhan Abylay"/>
    <s v="Laruche"/>
    <s v="999999"/>
    <x v="34"/>
    <s v="N"/>
    <s v="Transport"/>
    <x v="1"/>
    <s v="S"/>
    <x v="1"/>
    <n v="0.18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05T00:00:00"/>
    <s v="21320"/>
    <s v="20154"/>
    <s v="FR"/>
    <s v="IT"/>
    <s v="FOLLI Susanna Iris"/>
    <s v="Laruche"/>
    <s v="999999"/>
    <x v="35"/>
    <s v="N"/>
    <s v="Transport"/>
    <x v="1"/>
    <s v="S"/>
    <x v="3"/>
    <n v="1.3919999999999999"/>
    <x v="1"/>
    <n v="11.56"/>
    <s v="LA RUCHE LOGISTIQUE"/>
    <m/>
    <s v=""/>
    <n v="0.14910705133062102"/>
    <n v="11.56"/>
    <n v="0.5"/>
    <n v="1.7236775133819791"/>
    <n v="12.06"/>
    <x v="1"/>
  </r>
  <r>
    <s v="13617723"/>
    <s v="0"/>
    <d v="2026-05-05T00:00:00"/>
    <s v="21320"/>
    <s v="08340"/>
    <s v="FR"/>
    <s v="ES"/>
    <s v="Ros Judith"/>
    <s v="Laruche"/>
    <s v="999999"/>
    <x v="36"/>
    <s v="N"/>
    <s v="Transport"/>
    <x v="1"/>
    <s v="S"/>
    <x v="3"/>
    <n v="0.187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05T00:00:00"/>
    <s v="21320"/>
    <s v="51149"/>
    <s v="FR"/>
    <s v="DE"/>
    <s v="Schmitz Melanie"/>
    <s v="Laruche"/>
    <s v="999999"/>
    <x v="37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05T00:00:00"/>
    <s v="21320"/>
    <s v="82288"/>
    <s v="FR"/>
    <s v="DE"/>
    <s v="Lorenz Steffi"/>
    <s v="Laruche"/>
    <s v="999999"/>
    <x v="38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05T00:00:00"/>
    <s v="21320"/>
    <s v="1791DG"/>
    <s v="FR"/>
    <s v="NL"/>
    <s v="Chang Sou Li"/>
    <s v="Laruche"/>
    <s v="999999"/>
    <x v="39"/>
    <s v="N"/>
    <s v="Transport"/>
    <x v="1"/>
    <s v="S"/>
    <x v="1"/>
    <n v="0.53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05T00:00:00"/>
    <s v="21320"/>
    <s v="4941JV"/>
    <s v="FR"/>
    <s v="NL"/>
    <s v="Irene Vink"/>
    <s v="Laruche"/>
    <s v="999999"/>
    <x v="40"/>
    <s v="N"/>
    <s v="Transport"/>
    <x v="1"/>
    <s v="S"/>
    <x v="1"/>
    <n v="2.5920000000000001"/>
    <x v="1"/>
    <n v="14.95"/>
    <s v="LA RUCHE LOGISTIQUE"/>
    <m/>
    <s v=""/>
    <n v="0.14910705133062102"/>
    <n v="14.95"/>
    <n v="0.5"/>
    <n v="2.2291504173927841"/>
    <n v="15.45"/>
    <x v="1"/>
  </r>
  <r>
    <s v="13617723"/>
    <s v="0"/>
    <d v="2026-05-06T00:00:00"/>
    <s v="21320"/>
    <s v="9520"/>
    <s v="FR"/>
    <s v="BE"/>
    <s v="Coppens Ann"/>
    <s v="Laruche"/>
    <s v="999999"/>
    <x v="41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06T00:00:00"/>
    <s v="21320"/>
    <s v="86152"/>
    <s v="FR"/>
    <s v="DE"/>
    <s v="Ziegler-Johanni Helga"/>
    <s v="Laruche"/>
    <s v="999999"/>
    <x v="42"/>
    <s v="N"/>
    <s v="Transport"/>
    <x v="1"/>
    <s v="S"/>
    <x v="1"/>
    <n v="0.76600000000000001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06T00:00:00"/>
    <s v="21320"/>
    <s v="30016"/>
    <s v="FR"/>
    <s v="IT"/>
    <s v="Caria Antonello"/>
    <s v="Laruche"/>
    <s v="999999"/>
    <x v="43"/>
    <s v="N"/>
    <s v="Transport"/>
    <x v="1"/>
    <s v="S"/>
    <x v="3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06T00:00:00"/>
    <s v="21320"/>
    <s v="09129"/>
    <s v="FR"/>
    <s v="IT"/>
    <s v="Spiga Alessandra"/>
    <s v="Laruche"/>
    <s v="999999"/>
    <x v="44"/>
    <s v="N"/>
    <s v="Transport"/>
    <x v="1"/>
    <s v="S"/>
    <x v="3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06T00:00:00"/>
    <s v="21320"/>
    <s v="7441GC"/>
    <s v="FR"/>
    <s v="NL"/>
    <s v="Beltman Nicole"/>
    <s v="Laruche"/>
    <s v="999999"/>
    <x v="45"/>
    <s v="N"/>
    <s v="Transport"/>
    <x v="1"/>
    <s v="S"/>
    <x v="1"/>
    <n v="2.5670000000000002"/>
    <x v="1"/>
    <n v="14.95"/>
    <s v="LA RUCHE LOGISTIQUE"/>
    <m/>
    <s v=""/>
    <n v="0.14910705133062102"/>
    <n v="14.95"/>
    <n v="0.5"/>
    <n v="2.2291504173927841"/>
    <n v="15.45"/>
    <x v="1"/>
  </r>
  <r>
    <s v="13617723"/>
    <s v="0"/>
    <d v="2026-05-06T00:00:00"/>
    <s v="21320"/>
    <s v="1096AC"/>
    <s v="FR"/>
    <s v="NL"/>
    <s v="Van Erk Ellen"/>
    <s v="Laruche"/>
    <s v="999999"/>
    <x v="46"/>
    <s v="N"/>
    <s v="Transport"/>
    <x v="1"/>
    <s v="S"/>
    <x v="1"/>
    <n v="2.5670000000000002"/>
    <x v="1"/>
    <n v="14.95"/>
    <s v="LA RUCHE LOGISTIQUE"/>
    <m/>
    <s v=""/>
    <n v="0.14910705133062102"/>
    <n v="14.95"/>
    <n v="0.5"/>
    <n v="2.2291504173927841"/>
    <n v="15.45"/>
    <x v="1"/>
  </r>
  <r>
    <s v="13617723"/>
    <s v="0"/>
    <d v="2026-05-06T00:00:00"/>
    <s v="21320"/>
    <s v="15518"/>
    <s v="FR"/>
    <s v="DE"/>
    <s v="Gauerke Marie"/>
    <s v="Laruche"/>
    <s v="999999"/>
    <x v="47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07T00:00:00"/>
    <s v="21320"/>
    <s v="4866"/>
    <s v="FR"/>
    <s v="AT"/>
    <s v="Auersperg-Breunner Elisabeth"/>
    <s v="Laruche"/>
    <s v="999999"/>
    <x v="48"/>
    <s v="N"/>
    <s v="Transport"/>
    <x v="1"/>
    <s v="S"/>
    <x v="3"/>
    <n v="0.34300000000000003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07T00:00:00"/>
    <s v="21320"/>
    <s v="7672BB"/>
    <s v="FR"/>
    <s v="NL"/>
    <s v="Oude Vrielink Ingrid"/>
    <s v="Laruche"/>
    <s v="999999"/>
    <x v="49"/>
    <s v="N"/>
    <s v="Transport"/>
    <x v="1"/>
    <s v="S"/>
    <x v="1"/>
    <n v="0.7309999999999999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07T00:00:00"/>
    <s v="21320"/>
    <s v="90762"/>
    <s v="FR"/>
    <s v="DE"/>
    <s v="Goj Julia"/>
    <s v="Laruche"/>
    <s v="999999"/>
    <x v="50"/>
    <s v="N"/>
    <s v="Transport"/>
    <x v="1"/>
    <s v="S"/>
    <x v="1"/>
    <n v="0.53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07T00:00:00"/>
    <s v="21320"/>
    <s v="86152"/>
    <s v="FR"/>
    <s v="DE"/>
    <s v="Ziegler-Johanni Helga"/>
    <s v="Laruche"/>
    <s v="999999"/>
    <x v="51"/>
    <s v="N"/>
    <s v="Transport"/>
    <x v="1"/>
    <s v="S"/>
    <x v="1"/>
    <n v="0.504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1T00:00:00"/>
    <s v="21320"/>
    <s v="10243"/>
    <s v="FR"/>
    <s v="DE"/>
    <s v="Adilkhan Abylay"/>
    <s v="Laruche"/>
    <s v="999999"/>
    <x v="52"/>
    <s v="N"/>
    <s v="Transport"/>
    <x v="1"/>
    <s v="S"/>
    <x v="1"/>
    <n v="0.1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1T00:00:00"/>
    <s v="21320"/>
    <s v="9820"/>
    <s v="FR"/>
    <s v="BE"/>
    <s v="Drieghe Sara"/>
    <s v="Laruche"/>
    <s v="999999"/>
    <x v="53"/>
    <s v="N"/>
    <s v="Transport"/>
    <x v="1"/>
    <s v="S"/>
    <x v="1"/>
    <n v="0.76600000000000001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1T00:00:00"/>
    <s v="21320"/>
    <s v="55234"/>
    <s v="FR"/>
    <s v="DE"/>
    <s v="Scherrer Sylvia"/>
    <s v="Laruche"/>
    <s v="999999"/>
    <x v="54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11T00:00:00"/>
    <s v="21320"/>
    <s v="81827"/>
    <s v="FR"/>
    <s v="DE"/>
    <s v="Braatz Enrico"/>
    <s v="Laruche"/>
    <s v="999999"/>
    <x v="55"/>
    <s v="N"/>
    <s v="Transport"/>
    <x v="1"/>
    <s v="S"/>
    <x v="1"/>
    <n v="0.499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1T00:00:00"/>
    <s v="21320"/>
    <s v="28691"/>
    <s v="FR"/>
    <s v="ES"/>
    <s v="Murias Maria Rosario"/>
    <s v="Laruche"/>
    <s v="999999"/>
    <x v="56"/>
    <s v="N"/>
    <s v="Transport"/>
    <x v="1"/>
    <s v="S"/>
    <x v="3"/>
    <n v="0.54600000000000004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1T00:00:00"/>
    <s v="21320"/>
    <s v="54424"/>
    <s v="FR"/>
    <s v="DE"/>
    <s v="Thelen Bruni"/>
    <s v="Laruche"/>
    <s v="999999"/>
    <x v="57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11T00:00:00"/>
    <s v="21320"/>
    <s v="09629"/>
    <s v="FR"/>
    <s v="DE"/>
    <s v="Rub Mandy"/>
    <s v="Laruche"/>
    <s v="999999"/>
    <x v="58"/>
    <s v="N"/>
    <s v="Transport"/>
    <x v="1"/>
    <s v="S"/>
    <x v="1"/>
    <n v="0.248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1T00:00:00"/>
    <s v="21320"/>
    <s v="69231"/>
    <s v="FR"/>
    <s v="DE"/>
    <s v="Elsasser Romina"/>
    <s v="Laruche"/>
    <s v="999999"/>
    <x v="59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11T00:00:00"/>
    <s v="21320"/>
    <s v="36039"/>
    <s v="FR"/>
    <s v="DE"/>
    <s v="Helen Tassilo"/>
    <s v="Laruche"/>
    <s v="999999"/>
    <x v="60"/>
    <s v="N"/>
    <s v="Transport"/>
    <x v="1"/>
    <s v="S"/>
    <x v="1"/>
    <n v="4.402999999999999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11T00:00:00"/>
    <s v="21320"/>
    <s v="76185"/>
    <s v="FR"/>
    <s v="DE"/>
    <s v="Ziegler Barbara"/>
    <s v="Laruche"/>
    <s v="999999"/>
    <x v="61"/>
    <s v="N"/>
    <s v="Transport"/>
    <x v="1"/>
    <s v="S"/>
    <x v="1"/>
    <n v="0.76300000000000001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1T00:00:00"/>
    <s v="21320"/>
    <s v="04425"/>
    <s v="FR"/>
    <s v="DE"/>
    <s v="Scholz Prof Dr Gerhard"/>
    <s v="Laruche"/>
    <s v="999999"/>
    <x v="62"/>
    <s v="N"/>
    <s v="Transport"/>
    <x v="1"/>
    <s v="S"/>
    <x v="1"/>
    <n v="0.73799999999999999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1T00:00:00"/>
    <s v="21320"/>
    <s v="2094"/>
    <s v="FR"/>
    <s v="HU"/>
    <s v="Whitely Georgina"/>
    <s v="Laruche"/>
    <s v="999999"/>
    <x v="63"/>
    <s v="N"/>
    <s v="Transport"/>
    <x v="1"/>
    <s v="S"/>
    <x v="2"/>
    <n v="4.266"/>
    <x v="1"/>
    <n v="26.33"/>
    <s v="LA RUCHE LOGISTIQUE"/>
    <m/>
    <s v=""/>
    <n v="0.14910705133062102"/>
    <n v="26.33"/>
    <n v="0.5"/>
    <n v="3.9259886615352513"/>
    <n v="26.83"/>
    <x v="1"/>
  </r>
  <r>
    <s v="13617723"/>
    <s v="0"/>
    <d v="2026-05-11T00:00:00"/>
    <s v="21320"/>
    <s v="1050192"/>
    <s v="FR"/>
    <s v="PT"/>
    <s v="Pollack Kevin"/>
    <s v="Laruche"/>
    <s v="999999"/>
    <x v="64"/>
    <s v="N"/>
    <s v="Transport"/>
    <x v="1"/>
    <s v="S"/>
    <x v="3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12T00:00:00"/>
    <s v="21320"/>
    <s v="47906"/>
    <s v="FR"/>
    <s v="DE"/>
    <s v="Metz Ekkehard"/>
    <s v="Laruche"/>
    <s v="999999"/>
    <x v="65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12T00:00:00"/>
    <s v="21320"/>
    <s v="55424"/>
    <s v="FR"/>
    <s v="DE"/>
    <s v="Muratovic Zoran"/>
    <s v="Laruche"/>
    <s v="999999"/>
    <x v="66"/>
    <s v="N"/>
    <s v="Transport"/>
    <x v="1"/>
    <s v="S"/>
    <x v="1"/>
    <n v="0.12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2T00:00:00"/>
    <s v="21320"/>
    <s v="12000"/>
    <s v="FR"/>
    <s v="CZ"/>
    <s v="meissner anna"/>
    <s v="Laruche"/>
    <s v="999999"/>
    <x v="67"/>
    <s v="N"/>
    <s v="Transport"/>
    <x v="1"/>
    <s v="S"/>
    <x v="2"/>
    <n v="4.266"/>
    <x v="1"/>
    <n v="26.33"/>
    <s v="LA RUCHE LOGISTIQUE"/>
    <m/>
    <s v=""/>
    <n v="0.14910705133062102"/>
    <n v="26.33"/>
    <n v="0.5"/>
    <n v="3.9259886615352513"/>
    <n v="26.83"/>
    <x v="1"/>
  </r>
  <r>
    <s v="13617723"/>
    <s v="0"/>
    <d v="2026-05-12T00:00:00"/>
    <s v="21320"/>
    <s v="08440"/>
    <s v="FR"/>
    <s v="ES"/>
    <s v="Pineda Vila Agueda"/>
    <s v="Laruche"/>
    <s v="999999"/>
    <x v="68"/>
    <s v="N"/>
    <s v="Transport"/>
    <x v="1"/>
    <s v="S"/>
    <x v="3"/>
    <n v="0.18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3T00:00:00"/>
    <s v="21320"/>
    <s v="24043"/>
    <s v="FR"/>
    <s v="IT"/>
    <s v="Remonti Maria"/>
    <s v="Laruche"/>
    <s v="999999"/>
    <x v="69"/>
    <s v="N"/>
    <s v="Transport"/>
    <x v="1"/>
    <s v="S"/>
    <x v="3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3T00:00:00"/>
    <s v="21320"/>
    <s v="00199"/>
    <s v="FR"/>
    <s v="IT"/>
    <s v="Roberta GARIERI"/>
    <s v="Laruche"/>
    <s v="999999"/>
    <x v="70"/>
    <s v="N"/>
    <s v="Transport"/>
    <x v="1"/>
    <s v="S"/>
    <x v="3"/>
    <n v="0.16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5T00:00:00"/>
    <s v="21320"/>
    <s v="03730"/>
    <s v="FR"/>
    <s v="ES"/>
    <s v="Ferrer Ribes Aurora"/>
    <s v="Laruche"/>
    <s v="999999"/>
    <x v="71"/>
    <s v="N"/>
    <s v="Transport"/>
    <x v="1"/>
    <s v="S"/>
    <x v="3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5T00:00:00"/>
    <s v="21320"/>
    <s v="3784WR"/>
    <s v="FR"/>
    <s v="NL"/>
    <s v="Hartogsveld Karin"/>
    <s v="Laruche"/>
    <s v="999999"/>
    <x v="72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5T00:00:00"/>
    <s v="21320"/>
    <s v="6001"/>
    <s v="FR"/>
    <s v="BE"/>
    <s v="Bultot Maxane"/>
    <s v="Laruche"/>
    <s v="999999"/>
    <x v="73"/>
    <s v="N"/>
    <s v="Transport"/>
    <x v="1"/>
    <s v="S"/>
    <x v="1"/>
    <n v="4.3860000000000001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15T00:00:00"/>
    <s v="21320"/>
    <s v="5644"/>
    <s v="FR"/>
    <s v="CH"/>
    <s v="Grah Oliver"/>
    <s v="Laruche"/>
    <s v="999999"/>
    <x v="74"/>
    <s v="N"/>
    <s v="Transport"/>
    <x v="0"/>
    <s v="S"/>
    <x v="5"/>
    <n v="4.68"/>
    <x v="1"/>
    <n v="41.39"/>
    <s v="LA RUCHE LOGISTIQUE"/>
    <m/>
    <s v=""/>
    <n v="0.14910705133062102"/>
    <n v="41.39"/>
    <n v="0.5"/>
    <n v="6.1715408545744044"/>
    <n v="41.89"/>
    <x v="1"/>
  </r>
  <r>
    <s v="13617723"/>
    <s v="0"/>
    <d v="2026-05-15T00:00:00"/>
    <s v="21320"/>
    <s v="41030"/>
    <s v="FR"/>
    <s v="IT"/>
    <s v="bassoli giulia"/>
    <s v="Laruche"/>
    <s v="999999"/>
    <x v="75"/>
    <s v="N"/>
    <s v="Transport"/>
    <x v="1"/>
    <s v="S"/>
    <x v="3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5T00:00:00"/>
    <s v="21320"/>
    <s v="1217EB"/>
    <s v="FR"/>
    <s v="NL"/>
    <s v="De Haes Emilie"/>
    <s v="Laruche"/>
    <s v="999999"/>
    <x v="76"/>
    <s v="N"/>
    <s v="Transport"/>
    <x v="1"/>
    <s v="S"/>
    <x v="1"/>
    <n v="2.355"/>
    <x v="1"/>
    <n v="13.82"/>
    <s v="LA RUCHE LOGISTIQUE"/>
    <m/>
    <s v=""/>
    <n v="0.14910705133062102"/>
    <n v="13.82"/>
    <n v="0.5"/>
    <n v="2.0606594493891826"/>
    <n v="14.32"/>
    <x v="1"/>
  </r>
  <r>
    <s v="13617723"/>
    <s v="0"/>
    <d v="2026-05-15T00:00:00"/>
    <s v="21320"/>
    <s v="2586EZ"/>
    <s v="FR"/>
    <s v="NL"/>
    <s v="Robinson Serana"/>
    <s v="Laruche"/>
    <s v="999999"/>
    <x v="77"/>
    <s v="N"/>
    <s v="Transport"/>
    <x v="1"/>
    <s v="S"/>
    <x v="1"/>
    <n v="2.355"/>
    <x v="1"/>
    <n v="13.82"/>
    <s v="LA RUCHE LOGISTIQUE"/>
    <m/>
    <s v=""/>
    <n v="0.14910705133062102"/>
    <n v="13.82"/>
    <n v="0.5"/>
    <n v="2.0606594493891826"/>
    <n v="14.32"/>
    <x v="1"/>
  </r>
  <r>
    <s v="13617723"/>
    <s v="0"/>
    <d v="2026-05-15T00:00:00"/>
    <s v="21320"/>
    <s v="1965"/>
    <s v="FR"/>
    <s v="CH"/>
    <s v="Fiore Stephanie"/>
    <s v="Laruche"/>
    <s v="999999"/>
    <x v="78"/>
    <s v="N"/>
    <s v="Transport"/>
    <x v="0"/>
    <s v="S"/>
    <x v="5"/>
    <n v="3.48"/>
    <x v="1"/>
    <n v="34.85"/>
    <s v="LA RUCHE LOGISTIQUE"/>
    <m/>
    <s v=""/>
    <n v="0.14910705133062102"/>
    <n v="34.85"/>
    <n v="0.5"/>
    <n v="5.1963807388721426"/>
    <n v="35.35"/>
    <x v="1"/>
  </r>
  <r>
    <s v="13617723"/>
    <s v="0"/>
    <d v="2026-05-15T00:00:00"/>
    <s v="21320"/>
    <s v="63858"/>
    <s v="FR"/>
    <s v="IT"/>
    <s v="Polimanti Cinzia"/>
    <s v="Laruche"/>
    <s v="999999"/>
    <x v="79"/>
    <s v="N"/>
    <s v="Transport"/>
    <x v="1"/>
    <s v="S"/>
    <x v="3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5T00:00:00"/>
    <s v="21320"/>
    <s v="7625RB"/>
    <s v="FR"/>
    <s v="NL"/>
    <s v="Bonthuis Miranda"/>
    <s v="Laruche"/>
    <s v="999999"/>
    <x v="80"/>
    <s v="N"/>
    <s v="Transport"/>
    <x v="1"/>
    <s v="S"/>
    <x v="1"/>
    <n v="4.402999999999999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18T00:00:00"/>
    <s v="21320"/>
    <s v="16556"/>
    <s v="FR"/>
    <s v="DE"/>
    <s v="Freudenberg Jens"/>
    <s v="Laruche"/>
    <s v="999999"/>
    <x v="81"/>
    <s v="N"/>
    <s v="Transport"/>
    <x v="1"/>
    <s v="S"/>
    <x v="1"/>
    <n v="0.78100000000000003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8T00:00:00"/>
    <s v="21320"/>
    <s v="36289"/>
    <s v="FR"/>
    <s v="DE"/>
    <s v="Faber Martin"/>
    <s v="Laruche"/>
    <s v="999999"/>
    <x v="82"/>
    <s v="N"/>
    <s v="Transport"/>
    <x v="1"/>
    <s v="S"/>
    <x v="1"/>
    <n v="0.75600000000000001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8T00:00:00"/>
    <s v="21320"/>
    <s v="51491"/>
    <s v="FR"/>
    <s v="DE"/>
    <s v="Wasser Eva"/>
    <s v="Laruche"/>
    <s v="999999"/>
    <x v="83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8T00:00:00"/>
    <s v="21320"/>
    <s v="86159"/>
    <s v="FR"/>
    <s v="DE"/>
    <s v="Augsdorfer Angelika"/>
    <s v="Laruche"/>
    <s v="999999"/>
    <x v="84"/>
    <s v="N"/>
    <s v="Transport"/>
    <x v="1"/>
    <s v="S"/>
    <x v="1"/>
    <n v="0.504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8T00:00:00"/>
    <s v="21320"/>
    <s v="85567"/>
    <s v="FR"/>
    <s v="DE"/>
    <s v="Knabe Tobias"/>
    <s v="Laruche"/>
    <s v="999999"/>
    <x v="85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18T00:00:00"/>
    <s v="21320"/>
    <s v="76297"/>
    <s v="FR"/>
    <s v="DE"/>
    <s v="Redweik Kirstin"/>
    <s v="Laruche"/>
    <s v="999999"/>
    <x v="86"/>
    <s v="N"/>
    <s v="Transport"/>
    <x v="1"/>
    <s v="S"/>
    <x v="1"/>
    <n v="4.3650000000000002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18T00:00:00"/>
    <s v="21320"/>
    <s v="00071"/>
    <s v="FR"/>
    <s v="IT"/>
    <s v="Lanfranconi Danilo"/>
    <s v="Laruche"/>
    <s v="999999"/>
    <x v="87"/>
    <s v="N"/>
    <s v="Transport"/>
    <x v="1"/>
    <s v="S"/>
    <x v="3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18T00:00:00"/>
    <s v="21320"/>
    <s v="20154"/>
    <s v="FR"/>
    <s v="IT"/>
    <s v="FOLLI Susanna Iris"/>
    <s v="Laruche"/>
    <s v="999999"/>
    <x v="88"/>
    <s v="N"/>
    <s v="Transport"/>
    <x v="1"/>
    <s v="S"/>
    <x v="3"/>
    <n v="1.3919999999999999"/>
    <x v="1"/>
    <n v="11.56"/>
    <s v="LA RUCHE LOGISTIQUE"/>
    <m/>
    <s v=""/>
    <n v="0.14910705133062102"/>
    <n v="11.56"/>
    <n v="0.5"/>
    <n v="1.7236775133819791"/>
    <n v="12.06"/>
    <x v="1"/>
  </r>
  <r>
    <s v="13617723"/>
    <s v="0"/>
    <d v="2026-05-18T00:00:00"/>
    <s v="21320"/>
    <s v="97074"/>
    <s v="FR"/>
    <s v="DE"/>
    <s v="Maatouk Barbara"/>
    <s v="Laruche"/>
    <s v="999999"/>
    <x v="89"/>
    <s v="N"/>
    <s v="Transport"/>
    <x v="1"/>
    <s v="S"/>
    <x v="1"/>
    <n v="0.74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8T00:00:00"/>
    <s v="21320"/>
    <s v="2245BH"/>
    <s v="FR"/>
    <s v="NL"/>
    <s v="van Duijn Dewi"/>
    <s v="Laruche"/>
    <s v="999999"/>
    <x v="90"/>
    <s v="N"/>
    <s v="Transport"/>
    <x v="1"/>
    <s v="S"/>
    <x v="1"/>
    <n v="2.5110000000000001"/>
    <x v="1"/>
    <n v="14.95"/>
    <s v="LA RUCHE LOGISTIQUE"/>
    <m/>
    <s v=""/>
    <n v="0.14910705133062102"/>
    <n v="14.95"/>
    <n v="0.5"/>
    <n v="2.2291504173927841"/>
    <n v="15.45"/>
    <x v="1"/>
  </r>
  <r>
    <s v="13617723"/>
    <s v="0"/>
    <d v="2026-05-18T00:00:00"/>
    <s v="21320"/>
    <s v="61440"/>
    <s v="FR"/>
    <s v="DE"/>
    <s v="von Versen Gudrun"/>
    <s v="Laruche"/>
    <s v="999999"/>
    <x v="91"/>
    <s v="N"/>
    <s v="Transport"/>
    <x v="1"/>
    <s v="S"/>
    <x v="1"/>
    <n v="4.3860000000000001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18T00:00:00"/>
    <s v="21320"/>
    <s v="1012"/>
    <s v="FR"/>
    <s v="HU"/>
    <s v="Bomer Matt"/>
    <s v="Laruche"/>
    <s v="999999"/>
    <x v="92"/>
    <s v="N"/>
    <s v="Transport"/>
    <x v="1"/>
    <s v="S"/>
    <x v="2"/>
    <n v="5.7729999999999997"/>
    <x v="1"/>
    <n v="31.91"/>
    <s v="LA RUCHE LOGISTIQUE"/>
    <m/>
    <s v=""/>
    <n v="0.14910705133062102"/>
    <n v="31.91"/>
    <n v="0.5"/>
    <n v="4.758006007960117"/>
    <n v="32.409999999999997"/>
    <x v="1"/>
  </r>
  <r>
    <s v="13617723"/>
    <s v="0"/>
    <d v="2026-05-18T00:00:00"/>
    <s v="21320"/>
    <s v="14542"/>
    <s v="FR"/>
    <s v="DE"/>
    <s v="Reinicke Kerstin-Sabine"/>
    <s v="Laruche"/>
    <s v="999999"/>
    <x v="93"/>
    <s v="N"/>
    <s v="Transport"/>
    <x v="1"/>
    <s v="S"/>
    <x v="1"/>
    <n v="5.7729999999999997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18T00:00:00"/>
    <s v="21320"/>
    <s v="4284VA"/>
    <s v="FR"/>
    <s v="NL"/>
    <s v="Jacquier Laure"/>
    <s v="Laruche"/>
    <s v="999999"/>
    <x v="94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18T00:00:00"/>
    <s v="21320"/>
    <s v="40128"/>
    <s v="FR"/>
    <s v="IT"/>
    <s v="LACASACONTINUA mirca"/>
    <s v="Laruche"/>
    <s v="999999"/>
    <x v="95"/>
    <s v="N"/>
    <s v="Transport"/>
    <x v="1"/>
    <s v="S"/>
    <x v="3"/>
    <n v="4.6379999999999999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18T00:00:00"/>
    <s v="21320"/>
    <s v="1098BM"/>
    <s v="FR"/>
    <s v="NL"/>
    <s v="Heuberger Thekla"/>
    <s v="Laruche"/>
    <s v="999999"/>
    <x v="96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8T00:00:00"/>
    <s v="21320"/>
    <s v="71272"/>
    <s v="FR"/>
    <s v="DE"/>
    <s v="Coskun Derya"/>
    <s v="Laruche"/>
    <s v="999999"/>
    <x v="97"/>
    <s v="N"/>
    <s v="Transport"/>
    <x v="1"/>
    <s v="S"/>
    <x v="1"/>
    <n v="0.75600000000000001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8T00:00:00"/>
    <s v="21320"/>
    <s v="10247"/>
    <s v="FR"/>
    <s v="DE"/>
    <s v="Gobrecht Kerstin"/>
    <s v="Laruche"/>
    <s v="999999"/>
    <x v="98"/>
    <s v="N"/>
    <s v="Transport"/>
    <x v="1"/>
    <s v="S"/>
    <x v="1"/>
    <n v="0.37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9T00:00:00"/>
    <s v="21320"/>
    <s v="9400"/>
    <s v="FR"/>
    <s v="BE"/>
    <s v="Leirens Patricia"/>
    <s v="Laruche"/>
    <s v="999999"/>
    <x v="99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19T00:00:00"/>
    <s v="21320"/>
    <s v="33584"/>
    <s v="FR"/>
    <s v="ES"/>
    <s v="Mikhailina Alena"/>
    <s v="Laruche"/>
    <s v="999999"/>
    <x v="100"/>
    <s v="N"/>
    <s v="Transport"/>
    <x v="1"/>
    <s v="S"/>
    <x v="3"/>
    <n v="0.74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9T00:00:00"/>
    <s v="21320"/>
    <s v="28200"/>
    <s v="FR"/>
    <s v="ES"/>
    <s v="Aguilera Reija Ersilia"/>
    <s v="Laruche"/>
    <s v="999999"/>
    <x v="101"/>
    <s v="N"/>
    <s v="Transport"/>
    <x v="1"/>
    <s v="S"/>
    <x v="3"/>
    <n v="0.32800000000000001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9T00:00:00"/>
    <s v="21320"/>
    <s v="28200"/>
    <s v="FR"/>
    <s v="ES"/>
    <s v="Aguilera Reija Ersilia"/>
    <s v="Laruche"/>
    <s v="999999"/>
    <x v="101"/>
    <s v="N"/>
    <s v="Supp Zone Internationale Eloignee"/>
    <x v="1"/>
    <m/>
    <x v="3"/>
    <n v="0"/>
    <x v="1"/>
    <n v="17"/>
    <s v="LA RUCHE LOGISTIQUE"/>
    <m/>
    <s v=""/>
    <n v="0.14910705133062102"/>
    <n v="17"/>
    <n v="0.5"/>
    <n v="2.5348198726205573"/>
    <n v="17.5"/>
    <x v="2"/>
  </r>
  <r>
    <s v="13617723"/>
    <s v="0"/>
    <d v="2026-05-19T00:00:00"/>
    <s v="21320"/>
    <s v="53925"/>
    <s v="FR"/>
    <s v="DE"/>
    <s v="Schumacher Franca"/>
    <s v="Laruche"/>
    <s v="999999"/>
    <x v="102"/>
    <s v="N"/>
    <s v="Transport"/>
    <x v="1"/>
    <s v="S"/>
    <x v="1"/>
    <n v="0.73799999999999999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9T00:00:00"/>
    <s v="21320"/>
    <s v="27356"/>
    <s v="FR"/>
    <s v="DE"/>
    <s v="Schroeder Torsten"/>
    <s v="Laruche"/>
    <s v="999999"/>
    <x v="103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19T00:00:00"/>
    <s v="21320"/>
    <s v="40625"/>
    <s v="FR"/>
    <s v="DE"/>
    <s v="Dalhoff-Schereik Julia"/>
    <s v="Laruche"/>
    <s v="999999"/>
    <x v="104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19T00:00:00"/>
    <s v="21320"/>
    <s v="32657"/>
    <s v="FR"/>
    <s v="DE"/>
    <s v="Werner Annika"/>
    <s v="Laruche"/>
    <s v="999999"/>
    <x v="105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9T00:00:00"/>
    <s v="21320"/>
    <s v="32657"/>
    <s v="FR"/>
    <s v="DE"/>
    <s v="Werner Annika"/>
    <s v="Laruche"/>
    <s v="999999"/>
    <x v="105"/>
    <s v="N"/>
    <s v="Supp Retour Expediteur Inter"/>
    <x v="1"/>
    <m/>
    <x v="1"/>
    <n v="0"/>
    <x v="1"/>
    <n v="45"/>
    <s v="LA RUCHE LOGISTIQUE"/>
    <m/>
    <s v=""/>
    <n v="0.14910705133062102"/>
    <n v="45"/>
    <n v="0.5"/>
    <n v="6.7098173098779457"/>
    <n v="45.5"/>
    <x v="1"/>
  </r>
  <r>
    <s v="13617723"/>
    <s v="0"/>
    <d v="2026-05-19T00:00:00"/>
    <s v="21320"/>
    <s v="10557"/>
    <s v="FR"/>
    <s v="DE"/>
    <s v="Forster Judith"/>
    <s v="Laruche"/>
    <s v="999999"/>
    <x v="106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9T00:00:00"/>
    <s v="21320"/>
    <s v="29700"/>
    <s v="FR"/>
    <s v="ES"/>
    <s v="Power Alejandra"/>
    <s v="Laruche"/>
    <s v="999999"/>
    <x v="107"/>
    <s v="N"/>
    <s v="Transport"/>
    <x v="1"/>
    <s v="S"/>
    <x v="3"/>
    <n v="0.74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9T00:00:00"/>
    <s v="21320"/>
    <s v="29700"/>
    <s v="FR"/>
    <s v="ES"/>
    <s v="Power Alejandra"/>
    <s v="Laruche"/>
    <s v="999999"/>
    <x v="107"/>
    <s v="N"/>
    <s v="Supp Retour Expediteur Inter"/>
    <x v="1"/>
    <m/>
    <x v="3"/>
    <n v="0"/>
    <x v="1"/>
    <n v="45"/>
    <s v="LA RUCHE LOGISTIQUE"/>
    <m/>
    <s v=""/>
    <n v="0.14910705133062102"/>
    <n v="45"/>
    <n v="0.5"/>
    <n v="6.7098173098779457"/>
    <n v="45.5"/>
    <x v="1"/>
  </r>
  <r>
    <s v="13617723"/>
    <s v="0"/>
    <d v="2026-05-19T00:00:00"/>
    <s v="21320"/>
    <s v="32361"/>
    <s v="FR"/>
    <s v="DE"/>
    <s v="Splettstoser Janette"/>
    <s v="Laruche"/>
    <s v="999999"/>
    <x v="108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19T00:00:00"/>
    <s v="21320"/>
    <s v="55124"/>
    <s v="FR"/>
    <s v="DE"/>
    <s v="Schlechtriemen-Kos Agnes"/>
    <s v="Laruche"/>
    <s v="999999"/>
    <x v="109"/>
    <s v="N"/>
    <s v="Transport"/>
    <x v="1"/>
    <s v="S"/>
    <x v="1"/>
    <n v="4.426999999999999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19T00:00:00"/>
    <s v="21320"/>
    <s v="54470"/>
    <s v="FR"/>
    <s v="DE"/>
    <s v="Hermann Liane"/>
    <s v="Laruche"/>
    <s v="999999"/>
    <x v="110"/>
    <s v="N"/>
    <s v="Transport"/>
    <x v="1"/>
    <s v="S"/>
    <x v="1"/>
    <n v="0.78100000000000003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9T00:00:00"/>
    <s v="21320"/>
    <s v="20123"/>
    <s v="FR"/>
    <s v="IT"/>
    <s v="RINALDI MICHELE"/>
    <s v="Laruche"/>
    <s v="999999"/>
    <x v="111"/>
    <s v="N"/>
    <s v="Transport"/>
    <x v="1"/>
    <s v="S"/>
    <x v="3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19T00:00:00"/>
    <s v="21320"/>
    <s v="76297"/>
    <s v="FR"/>
    <s v="DE"/>
    <s v="Redweik Kirstin"/>
    <s v="Laruche"/>
    <s v="999999"/>
    <x v="112"/>
    <s v="N"/>
    <s v="Transport"/>
    <x v="1"/>
    <s v="S"/>
    <x v="1"/>
    <n v="0.56000000000000005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19T00:00:00"/>
    <s v="21320"/>
    <s v="2622AZ"/>
    <s v="FR"/>
    <s v="NL"/>
    <s v="van Vliet Annemiek"/>
    <s v="Laruche"/>
    <s v="999999"/>
    <x v="113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19T00:00:00"/>
    <s v="21320"/>
    <s v="1012"/>
    <s v="FR"/>
    <s v="HU"/>
    <s v="Bomer Matt"/>
    <s v="Laruche"/>
    <s v="999999"/>
    <x v="114"/>
    <s v="N"/>
    <s v="Transport"/>
    <x v="1"/>
    <s v="S"/>
    <x v="2"/>
    <n v="0.7"/>
    <x v="1"/>
    <n v="13.35"/>
    <s v="LA RUCHE LOGISTIQUE"/>
    <m/>
    <s v=""/>
    <n v="0.14910705133062102"/>
    <n v="13.35"/>
    <n v="0.5"/>
    <n v="1.9905791352637905"/>
    <n v="13.85"/>
    <x v="1"/>
  </r>
  <r>
    <s v="13617723"/>
    <s v="0"/>
    <d v="2026-05-20T00:00:00"/>
    <s v="21320"/>
    <s v="04740"/>
    <s v="FR"/>
    <s v="ES"/>
    <s v="Jimenez Maria"/>
    <s v="Laruche"/>
    <s v="999999"/>
    <x v="115"/>
    <s v="N"/>
    <s v="Transport"/>
    <x v="1"/>
    <s v="S"/>
    <x v="3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0T00:00:00"/>
    <s v="21320"/>
    <s v="93086"/>
    <s v="FR"/>
    <s v="DE"/>
    <s v="Rosch Anja"/>
    <s v="Laruche"/>
    <s v="999999"/>
    <x v="116"/>
    <s v="N"/>
    <s v="Transport"/>
    <x v="1"/>
    <s v="S"/>
    <x v="1"/>
    <n v="0.74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0T00:00:00"/>
    <s v="21320"/>
    <s v="95234"/>
    <s v="FR"/>
    <s v="DE"/>
    <s v="Schuder Barbara"/>
    <s v="Laruche"/>
    <s v="999999"/>
    <x v="117"/>
    <s v="N"/>
    <s v="Transport"/>
    <x v="1"/>
    <s v="S"/>
    <x v="1"/>
    <n v="5.9139999999999997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0T00:00:00"/>
    <s v="21320"/>
    <s v="10713"/>
    <s v="FR"/>
    <s v="DE"/>
    <s v="Gurbanberdiyev Hekim"/>
    <s v="Laruche"/>
    <s v="999999"/>
    <x v="118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0T00:00:00"/>
    <s v="21320"/>
    <s v="62010"/>
    <s v="FR"/>
    <s v="IT"/>
    <s v="Gagliardini Tommaso"/>
    <s v="Laruche"/>
    <s v="999999"/>
    <x v="119"/>
    <s v="N"/>
    <s v="Transport"/>
    <x v="1"/>
    <s v="S"/>
    <x v="3"/>
    <n v="0.74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0T00:00:00"/>
    <s v="21320"/>
    <s v="14005"/>
    <s v="FR"/>
    <s v="ES"/>
    <s v="Garcia Galdeano Estefania"/>
    <s v="Laruche"/>
    <s v="999999"/>
    <x v="120"/>
    <s v="N"/>
    <s v="Transport"/>
    <x v="1"/>
    <s v="S"/>
    <x v="3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0T00:00:00"/>
    <s v="21320"/>
    <s v="28010"/>
    <s v="FR"/>
    <s v="ES"/>
    <s v="ROMANEC Zofia"/>
    <s v="Laruche"/>
    <s v="999999"/>
    <x v="121"/>
    <s v="N"/>
    <s v="Transport"/>
    <x v="1"/>
    <s v="S"/>
    <x v="3"/>
    <n v="4.68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0T00:00:00"/>
    <s v="21320"/>
    <s v="38102"/>
    <s v="FR"/>
    <s v="DE"/>
    <s v="Eiswirt Charlotte"/>
    <s v="Laruche"/>
    <s v="999999"/>
    <x v="122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1T00:00:00"/>
    <s v="21320"/>
    <s v="3703BS"/>
    <s v="FR"/>
    <s v="NL"/>
    <s v="Van Nieuwenhuizen Mark"/>
    <s v="Laruche"/>
    <s v="999999"/>
    <x v="123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1T00:00:00"/>
    <s v="21320"/>
    <s v="7325DA"/>
    <s v="FR"/>
    <s v="NL"/>
    <s v="Scheepens Yulia"/>
    <s v="Laruche"/>
    <s v="999999"/>
    <x v="124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1T00:00:00"/>
    <s v="21320"/>
    <s v="78532"/>
    <s v="FR"/>
    <s v="DE"/>
    <s v="Kempf Sybille"/>
    <s v="Laruche"/>
    <s v="999999"/>
    <x v="125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1T00:00:00"/>
    <s v="21320"/>
    <s v="54290"/>
    <s v="FR"/>
    <s v="DE"/>
    <s v="Lenert Lisa"/>
    <s v="Laruche"/>
    <s v="999999"/>
    <x v="126"/>
    <s v="N"/>
    <s v="Transport"/>
    <x v="1"/>
    <s v="S"/>
    <x v="1"/>
    <n v="4.3650000000000002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1T00:00:00"/>
    <s v="21320"/>
    <s v="70597"/>
    <s v="FR"/>
    <s v="DE"/>
    <s v="Gluchow Jana"/>
    <s v="Laruche"/>
    <s v="999999"/>
    <x v="127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1T00:00:00"/>
    <s v="21320"/>
    <s v="1071JK"/>
    <s v="FR"/>
    <s v="NL"/>
    <s v="Wilhelm Noah"/>
    <s v="Laruche"/>
    <s v="999999"/>
    <x v="128"/>
    <s v="N"/>
    <s v="Transport"/>
    <x v="1"/>
    <s v="S"/>
    <x v="1"/>
    <n v="4.6779999999999999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1T00:00:00"/>
    <s v="21320"/>
    <s v="1850"/>
    <s v="FR"/>
    <s v="BE"/>
    <s v="Ragot Flavina"/>
    <s v="Laruche"/>
    <s v="999999"/>
    <x v="129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1T00:00:00"/>
    <s v="21320"/>
    <s v="6212GD"/>
    <s v="FR"/>
    <s v="NL"/>
    <s v="Kahmann Daan"/>
    <s v="Laruche"/>
    <s v="999999"/>
    <x v="130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1T00:00:00"/>
    <s v="21320"/>
    <s v="02794"/>
    <s v="FR"/>
    <s v="DE"/>
    <s v="Focsa Anastasia"/>
    <s v="Laruche"/>
    <s v="999999"/>
    <x v="131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1T00:00:00"/>
    <s v="21320"/>
    <s v="20123"/>
    <s v="FR"/>
    <s v="IT"/>
    <s v="RINALDI MICHELE"/>
    <s v="Laruche"/>
    <s v="999999"/>
    <x v="132"/>
    <s v="N"/>
    <s v="Transport"/>
    <x v="1"/>
    <s v="S"/>
    <x v="3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1T00:00:00"/>
    <s v="21320"/>
    <s v="00171"/>
    <s v="FR"/>
    <s v="IT"/>
    <s v="002-Santopolo Rossana"/>
    <s v="Laruche"/>
    <s v="999999"/>
    <x v="133"/>
    <s v="N"/>
    <s v="Transport"/>
    <x v="1"/>
    <s v="S"/>
    <x v="3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1T00:00:00"/>
    <s v="21320"/>
    <s v="40128"/>
    <s v="FR"/>
    <s v="IT"/>
    <s v="LACASACONTINUA mirca"/>
    <s v="Laruche"/>
    <s v="999999"/>
    <x v="134"/>
    <s v="N"/>
    <s v="Transport"/>
    <x v="1"/>
    <s v="S"/>
    <x v="3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1T00:00:00"/>
    <s v="21320"/>
    <s v="80995"/>
    <s v="FR"/>
    <s v="DE"/>
    <s v="Djafari Mina"/>
    <s v="Laruche"/>
    <s v="999999"/>
    <x v="135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1T00:00:00"/>
    <s v="21320"/>
    <s v="00171"/>
    <s v="FR"/>
    <s v="IT"/>
    <s v="001-Santopolo Rossana"/>
    <s v="Laruche"/>
    <s v="999999"/>
    <x v="136"/>
    <s v="N"/>
    <s v="Transport"/>
    <x v="1"/>
    <s v="S"/>
    <x v="3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1T00:00:00"/>
    <s v="21320"/>
    <s v="65835"/>
    <s v="FR"/>
    <s v="DE"/>
    <s v="Schonbrunn Michelle"/>
    <s v="Laruche"/>
    <s v="999999"/>
    <x v="137"/>
    <s v="N"/>
    <s v="Transport"/>
    <x v="1"/>
    <s v="S"/>
    <x v="1"/>
    <n v="1.008"/>
    <x v="1"/>
    <n v="11.56"/>
    <s v="LA RUCHE LOGISTIQUE"/>
    <m/>
    <s v=""/>
    <n v="0.14910705133062102"/>
    <n v="11.56"/>
    <n v="0.5"/>
    <n v="1.7236775133819791"/>
    <n v="12.06"/>
    <x v="1"/>
  </r>
  <r>
    <s v="13617723"/>
    <s v="0"/>
    <d v="2026-05-21T00:00:00"/>
    <s v="21320"/>
    <s v="18609"/>
    <s v="FR"/>
    <s v="DE"/>
    <s v="Meier Aurelie"/>
    <s v="Laruche"/>
    <s v="999999"/>
    <x v="138"/>
    <s v="N"/>
    <s v="Transport"/>
    <x v="1"/>
    <s v="S"/>
    <x v="1"/>
    <n v="6.2729999999999997"/>
    <x v="1"/>
    <n v="23.01"/>
    <s v="LA RUCHE LOGISTIQUE"/>
    <m/>
    <s v=""/>
    <n v="0.14910705133062102"/>
    <n v="23.01"/>
    <n v="0.5"/>
    <n v="3.43095325111759"/>
    <n v="23.51"/>
    <x v="1"/>
  </r>
  <r>
    <s v="13617723"/>
    <s v="0"/>
    <d v="2026-05-21T00:00:00"/>
    <s v="21320"/>
    <s v="N226PS"/>
    <s v="FR"/>
    <s v="GB"/>
    <s v="Ashby Jack"/>
    <s v="Laruche"/>
    <s v="999999"/>
    <x v="139"/>
    <s v="N"/>
    <s v="Transport"/>
    <x v="0"/>
    <s v="S"/>
    <x v="3"/>
    <n v="2.355"/>
    <x v="1"/>
    <n v="18.82"/>
    <s v="LA RUCHE LOGISTIQUE"/>
    <m/>
    <s v=""/>
    <n v="0.14910705133062102"/>
    <n v="18.82"/>
    <n v="0.5"/>
    <n v="2.8061947060422878"/>
    <n v="19.32"/>
    <x v="1"/>
  </r>
  <r>
    <s v="13617723"/>
    <s v="0"/>
    <d v="2026-05-22T00:00:00"/>
    <s v="21320"/>
    <s v="9635TV"/>
    <s v="FR"/>
    <s v="NL"/>
    <s v="Bekkema Jolanda"/>
    <s v="Laruche"/>
    <s v="999999"/>
    <x v="140"/>
    <s v="N"/>
    <s v="Transport"/>
    <x v="1"/>
    <s v="S"/>
    <x v="1"/>
    <n v="4.402999999999999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2T00:00:00"/>
    <s v="21320"/>
    <s v="1447NJ"/>
    <s v="FR"/>
    <s v="NL"/>
    <s v="Mazouni Saloua"/>
    <s v="Laruche"/>
    <s v="999999"/>
    <x v="141"/>
    <s v="N"/>
    <s v="Transport"/>
    <x v="1"/>
    <s v="S"/>
    <x v="1"/>
    <n v="0.24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2T00:00:00"/>
    <s v="21320"/>
    <s v="2273XZ"/>
    <s v="FR"/>
    <s v="NL"/>
    <s v="Bolt Janneke"/>
    <s v="Laruche"/>
    <s v="999999"/>
    <x v="142"/>
    <s v="N"/>
    <s v="Transport"/>
    <x v="1"/>
    <s v="S"/>
    <x v="1"/>
    <n v="5.7729999999999997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2T00:00:00"/>
    <s v="21320"/>
    <s v="71020"/>
    <s v="FR"/>
    <s v="IT"/>
    <s v="Arcuri Enza"/>
    <s v="Laruche"/>
    <s v="999999"/>
    <x v="143"/>
    <s v="N"/>
    <s v="Transport"/>
    <x v="1"/>
    <s v="S"/>
    <x v="3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2T00:00:00"/>
    <s v="21320"/>
    <s v="71020"/>
    <s v="FR"/>
    <s v="IT"/>
    <s v="Arcuri Enza"/>
    <s v="Laruche"/>
    <s v="999999"/>
    <x v="143"/>
    <s v="N"/>
    <s v="Supp Zone Internationale Eloignee"/>
    <x v="1"/>
    <m/>
    <x v="3"/>
    <n v="0"/>
    <x v="1"/>
    <n v="17"/>
    <s v="LA RUCHE LOGISTIQUE"/>
    <m/>
    <s v=""/>
    <n v="0.14910705133062102"/>
    <n v="17"/>
    <n v="0.5"/>
    <n v="2.5348198726205573"/>
    <n v="17.5"/>
    <x v="2"/>
  </r>
  <r>
    <s v="13617723"/>
    <s v="0"/>
    <d v="2026-05-22T00:00:00"/>
    <s v="21320"/>
    <s v="86153"/>
    <s v="FR"/>
    <s v="DE"/>
    <s v="Monninghoff Jutta"/>
    <s v="Laruche"/>
    <s v="999999"/>
    <x v="144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2T00:00:00"/>
    <s v="21320"/>
    <s v="70056"/>
    <s v="FR"/>
    <s v="IT"/>
    <s v="Montemurro Natalia"/>
    <s v="Laruche"/>
    <s v="999999"/>
    <x v="145"/>
    <s v="N"/>
    <s v="Transport"/>
    <x v="1"/>
    <s v="S"/>
    <x v="3"/>
    <n v="4.402999999999999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2T00:00:00"/>
    <s v="21320"/>
    <s v="74336"/>
    <s v="FR"/>
    <s v="DE"/>
    <s v="Steiner Sina"/>
    <s v="Laruche"/>
    <s v="999999"/>
    <x v="146"/>
    <s v="N"/>
    <s v="Transport"/>
    <x v="1"/>
    <s v="S"/>
    <x v="1"/>
    <n v="0.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2T00:00:00"/>
    <s v="21320"/>
    <s v="8267AL"/>
    <s v="FR"/>
    <s v="NL"/>
    <s v="Winkelman Fiene"/>
    <s v="Laruche"/>
    <s v="999999"/>
    <x v="147"/>
    <s v="N"/>
    <s v="Transport"/>
    <x v="1"/>
    <s v="S"/>
    <x v="1"/>
    <n v="4.4880000000000004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2T00:00:00"/>
    <s v="21320"/>
    <s v="80797"/>
    <s v="FR"/>
    <s v="DE"/>
    <s v="Freitag Petra"/>
    <s v="Laruche"/>
    <s v="999999"/>
    <x v="148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2T00:00:00"/>
    <s v="21320"/>
    <s v="78462"/>
    <s v="FR"/>
    <s v="DE"/>
    <s v="Wieland Helmut"/>
    <s v="Laruche"/>
    <s v="999999"/>
    <x v="149"/>
    <s v="N"/>
    <s v="Transport"/>
    <x v="1"/>
    <s v="S"/>
    <x v="1"/>
    <n v="5.7729999999999997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2T00:00:00"/>
    <s v="21320"/>
    <s v="65843"/>
    <s v="FR"/>
    <s v="DE"/>
    <s v="Schumacher Sabine"/>
    <s v="Laruche"/>
    <s v="999999"/>
    <x v="150"/>
    <s v="N"/>
    <s v="Transport"/>
    <x v="1"/>
    <s v="S"/>
    <x v="1"/>
    <n v="5.9039999999999999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2T00:00:00"/>
    <s v="21320"/>
    <s v="22297"/>
    <s v="FR"/>
    <s v="DE"/>
    <s v="Kutter Christopher"/>
    <s v="Laruche"/>
    <s v="999999"/>
    <x v="151"/>
    <s v="N"/>
    <s v="Transport"/>
    <x v="1"/>
    <s v="S"/>
    <x v="1"/>
    <n v="5.9039999999999999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5T00:00:00"/>
    <s v="21320"/>
    <s v="85599"/>
    <s v="FR"/>
    <s v="DE"/>
    <s v="Girard Kathrin"/>
    <s v="Laruche"/>
    <s v="999999"/>
    <x v="152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5T00:00:00"/>
    <s v="21320"/>
    <s v="3561XD"/>
    <s v="FR"/>
    <s v="NL"/>
    <s v="Horde Marijke"/>
    <s v="Laruche"/>
    <s v="999999"/>
    <x v="153"/>
    <s v="N"/>
    <s v="Transport"/>
    <x v="1"/>
    <s v="S"/>
    <x v="1"/>
    <n v="0.252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5T00:00:00"/>
    <s v="21320"/>
    <s v="1325KG"/>
    <s v="FR"/>
    <s v="NL"/>
    <s v="Scholtus ME"/>
    <s v="Laruche"/>
    <s v="999999"/>
    <x v="154"/>
    <s v="N"/>
    <s v="Transport"/>
    <x v="1"/>
    <s v="S"/>
    <x v="1"/>
    <n v="0.88200000000000001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5T00:00:00"/>
    <s v="21320"/>
    <s v="93059"/>
    <s v="FR"/>
    <s v="DE"/>
    <s v="Rugamer Lena"/>
    <s v="Laruche"/>
    <s v="999999"/>
    <x v="155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5T00:00:00"/>
    <s v="21320"/>
    <s v="8370"/>
    <s v="FR"/>
    <s v="BE"/>
    <s v="Bavina Olha"/>
    <s v="Laruche"/>
    <s v="999999"/>
    <x v="156"/>
    <s v="N"/>
    <s v="Transport"/>
    <x v="1"/>
    <s v="S"/>
    <x v="1"/>
    <n v="4.7430000000000003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5T00:00:00"/>
    <s v="21320"/>
    <s v="81369"/>
    <s v="FR"/>
    <s v="DE"/>
    <s v="Engelhardt Antonia"/>
    <s v="Laruche"/>
    <s v="999999"/>
    <x v="157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5T00:00:00"/>
    <s v="21320"/>
    <s v="2014BH"/>
    <s v="FR"/>
    <s v="NL"/>
    <s v="Klok Madelon"/>
    <s v="Laruche"/>
    <s v="999999"/>
    <x v="158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5T00:00:00"/>
    <s v="21320"/>
    <s v="14513"/>
    <s v="FR"/>
    <s v="DE"/>
    <s v="Klawunde Philipp"/>
    <s v="Laruche"/>
    <s v="999999"/>
    <x v="159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5T00:00:00"/>
    <s v="21320"/>
    <s v="82008"/>
    <s v="FR"/>
    <s v="DE"/>
    <s v="Scherer Anna"/>
    <s v="Laruche"/>
    <s v="999999"/>
    <x v="160"/>
    <s v="N"/>
    <s v="Transport"/>
    <x v="1"/>
    <s v="S"/>
    <x v="1"/>
    <n v="5.6319999999999997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5T00:00:00"/>
    <s v="21320"/>
    <s v="22159"/>
    <s v="FR"/>
    <s v="DE"/>
    <s v="MollVogelmann Susanne"/>
    <s v="Laruche"/>
    <s v="999999"/>
    <x v="161"/>
    <s v="N"/>
    <s v="Transport"/>
    <x v="1"/>
    <s v="S"/>
    <x v="1"/>
    <n v="0.32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5T00:00:00"/>
    <s v="21320"/>
    <s v="86163"/>
    <s v="FR"/>
    <s v="DE"/>
    <s v="Hackenbuchner Gerd"/>
    <s v="Laruche"/>
    <s v="999999"/>
    <x v="162"/>
    <s v="N"/>
    <s v="Transport"/>
    <x v="1"/>
    <s v="S"/>
    <x v="1"/>
    <n v="1.0289999999999999"/>
    <x v="1"/>
    <n v="11.56"/>
    <s v="LA RUCHE LOGISTIQUE"/>
    <m/>
    <s v=""/>
    <n v="0.14910705133062102"/>
    <n v="11.56"/>
    <n v="0.5"/>
    <n v="1.7236775133819791"/>
    <n v="12.06"/>
    <x v="1"/>
  </r>
  <r>
    <s v="13617723"/>
    <s v="0"/>
    <d v="2026-05-25T00:00:00"/>
    <s v="21320"/>
    <s v="81667"/>
    <s v="FR"/>
    <s v="DE"/>
    <s v="White Ceri"/>
    <s v="Laruche"/>
    <s v="999999"/>
    <x v="163"/>
    <s v="N"/>
    <s v="Transport"/>
    <x v="1"/>
    <s v="S"/>
    <x v="1"/>
    <n v="0.47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5T00:00:00"/>
    <s v="21320"/>
    <s v="2180"/>
    <s v="FR"/>
    <s v="BE"/>
    <s v="Begovic Tanya"/>
    <s v="Laruche"/>
    <s v="999999"/>
    <x v="164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5T00:00:00"/>
    <s v="21320"/>
    <s v="2801AM"/>
    <s v="FR"/>
    <s v="NL"/>
    <s v="van den Berg Marc"/>
    <s v="Laruche"/>
    <s v="999999"/>
    <x v="165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5T00:00:00"/>
    <s v="21320"/>
    <s v="88131"/>
    <s v="FR"/>
    <s v="DE"/>
    <s v="de Groot Eelco"/>
    <s v="Laruche"/>
    <s v="999999"/>
    <x v="166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5T00:00:00"/>
    <s v="21320"/>
    <s v="10154"/>
    <s v="FR"/>
    <s v="IT"/>
    <s v="Boccadoro Paolo"/>
    <s v="Laruche"/>
    <s v="999999"/>
    <x v="167"/>
    <s v="N"/>
    <s v="Transport"/>
    <x v="1"/>
    <s v="S"/>
    <x v="3"/>
    <n v="1.4570000000000001"/>
    <x v="1"/>
    <n v="11.56"/>
    <s v="LA RUCHE LOGISTIQUE"/>
    <m/>
    <s v=""/>
    <n v="0.14910705133062102"/>
    <n v="11.56"/>
    <n v="0.5"/>
    <n v="1.7236775133819791"/>
    <n v="12.06"/>
    <x v="1"/>
  </r>
  <r>
    <s v="13617723"/>
    <s v="0"/>
    <d v="2026-05-25T00:00:00"/>
    <s v="21320"/>
    <s v="37126"/>
    <s v="FR"/>
    <s v="IT"/>
    <s v="Kokedhima Era"/>
    <s v="Laruche"/>
    <s v="999999"/>
    <x v="168"/>
    <s v="N"/>
    <s v="Transport"/>
    <x v="1"/>
    <s v="S"/>
    <x v="3"/>
    <n v="1.41"/>
    <x v="1"/>
    <n v="11.56"/>
    <s v="LA RUCHE LOGISTIQUE"/>
    <m/>
    <s v=""/>
    <n v="0.14910705133062102"/>
    <n v="11.56"/>
    <n v="0.5"/>
    <n v="1.7236775133819791"/>
    <n v="12.06"/>
    <x v="1"/>
  </r>
  <r>
    <s v="13617723"/>
    <s v="0"/>
    <d v="2026-05-25T00:00:00"/>
    <s v="21320"/>
    <s v="50126"/>
    <s v="FR"/>
    <s v="IT"/>
    <s v="Guerrero Diana"/>
    <s v="Laruche"/>
    <s v="999999"/>
    <x v="169"/>
    <s v="N"/>
    <s v="Transport"/>
    <x v="1"/>
    <s v="S"/>
    <x v="3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5T00:00:00"/>
    <s v="21320"/>
    <s v="52100"/>
    <s v="FR"/>
    <s v="IT"/>
    <s v="Palazzeschi Stefano"/>
    <s v="Laruche"/>
    <s v="999999"/>
    <x v="170"/>
    <s v="N"/>
    <s v="Transport"/>
    <x v="1"/>
    <s v="S"/>
    <x v="3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5T00:00:00"/>
    <s v="21320"/>
    <s v="1852XV"/>
    <s v="FR"/>
    <s v="NL"/>
    <s v="van Cronenberg Selma"/>
    <s v="Laruche"/>
    <s v="999999"/>
    <x v="171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5T00:00:00"/>
    <s v="21320"/>
    <s v="6819AV"/>
    <s v="FR"/>
    <s v="NL"/>
    <s v="Simons Gabrielle"/>
    <s v="Laruche"/>
    <s v="999999"/>
    <x v="172"/>
    <s v="N"/>
    <s v="Transport"/>
    <x v="1"/>
    <s v="S"/>
    <x v="1"/>
    <n v="4.3860000000000001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5T00:00:00"/>
    <s v="21320"/>
    <s v="21629"/>
    <s v="FR"/>
    <s v="DE"/>
    <s v="Kusnezow Irina"/>
    <s v="Laruche"/>
    <s v="999999"/>
    <x v="173"/>
    <s v="N"/>
    <s v="Transport"/>
    <x v="1"/>
    <s v="S"/>
    <x v="1"/>
    <n v="0.66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5T00:00:00"/>
    <s v="21320"/>
    <s v="82061"/>
    <s v="FR"/>
    <s v="DE"/>
    <s v="Gracklauer Rosa"/>
    <s v="Laruche"/>
    <s v="999999"/>
    <x v="174"/>
    <s v="N"/>
    <s v="Transport"/>
    <x v="1"/>
    <s v="S"/>
    <x v="1"/>
    <n v="0.749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5T00:00:00"/>
    <s v="21320"/>
    <s v="81249"/>
    <s v="FR"/>
    <s v="DE"/>
    <s v="Paplowske Kevin"/>
    <s v="Laruche"/>
    <s v="999999"/>
    <x v="175"/>
    <s v="N"/>
    <s v="Transport"/>
    <x v="1"/>
    <s v="S"/>
    <x v="1"/>
    <n v="5.6319999999999997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5T00:00:00"/>
    <s v="21320"/>
    <s v="2382NX"/>
    <s v="FR"/>
    <s v="NL"/>
    <s v="Overdevest Joost"/>
    <s v="Laruche"/>
    <s v="999999"/>
    <x v="176"/>
    <s v="N"/>
    <s v="Transport"/>
    <x v="1"/>
    <s v="S"/>
    <x v="1"/>
    <n v="0.66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5T00:00:00"/>
    <s v="21320"/>
    <s v="80805"/>
    <s v="FR"/>
    <s v="DE"/>
    <s v="Singh Mandy"/>
    <s v="Laruche"/>
    <s v="999999"/>
    <x v="177"/>
    <s v="N"/>
    <s v="Transport"/>
    <x v="1"/>
    <s v="S"/>
    <x v="1"/>
    <n v="0.40300000000000002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5T00:00:00"/>
    <s v="21320"/>
    <s v="32609"/>
    <s v="FR"/>
    <s v="DE"/>
    <s v="Schmidt Jagna"/>
    <s v="Laruche"/>
    <s v="999999"/>
    <x v="178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5T00:00:00"/>
    <s v="21320"/>
    <s v="1100"/>
    <s v="FR"/>
    <s v="AT"/>
    <s v="Kojeder Duang Rong"/>
    <s v="Laruche"/>
    <s v="999999"/>
    <x v="179"/>
    <s v="N"/>
    <s v="Transport"/>
    <x v="1"/>
    <s v="S"/>
    <x v="3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5T00:00:00"/>
    <s v="21320"/>
    <s v="51381"/>
    <s v="FR"/>
    <s v="DE"/>
    <s v="Hoff Gabriele"/>
    <s v="Laruche"/>
    <s v="999999"/>
    <x v="180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5T00:00:00"/>
    <s v="21320"/>
    <s v="97084"/>
    <s v="FR"/>
    <s v="DE"/>
    <s v="Muller Daniel"/>
    <s v="Laruche"/>
    <s v="999999"/>
    <x v="181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6T00:00:00"/>
    <s v="21320"/>
    <s v="21465"/>
    <s v="FR"/>
    <s v="DE"/>
    <s v="Heske Pauline"/>
    <s v="Laruche"/>
    <s v="999999"/>
    <x v="182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6T00:00:00"/>
    <s v="21320"/>
    <s v="39110"/>
    <s v="FR"/>
    <s v="DE"/>
    <s v="Querfurth Ullrich"/>
    <s v="Laruche"/>
    <s v="999999"/>
    <x v="183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6T00:00:00"/>
    <s v="21320"/>
    <s v="1060"/>
    <s v="FR"/>
    <s v="BE"/>
    <s v="Fontaine Appoline"/>
    <s v="Laruche"/>
    <s v="999999"/>
    <x v="184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6T00:00:00"/>
    <s v="21320"/>
    <s v="1447NJ"/>
    <s v="FR"/>
    <s v="NL"/>
    <s v="el mazouni Saloua"/>
    <s v="Laruche"/>
    <s v="999999"/>
    <x v="185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6T00:00:00"/>
    <s v="21320"/>
    <s v="2548HM"/>
    <s v="FR"/>
    <s v="NL"/>
    <s v="Lenferink Herman"/>
    <s v="Laruche"/>
    <s v="999999"/>
    <x v="186"/>
    <s v="N"/>
    <s v="Transport"/>
    <x v="1"/>
    <s v="S"/>
    <x v="1"/>
    <n v="0.47499999999999998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6T00:00:00"/>
    <s v="21320"/>
    <s v="2025CC"/>
    <s v="FR"/>
    <s v="NL"/>
    <s v="zijlstra A"/>
    <s v="Laruche"/>
    <s v="999999"/>
    <x v="187"/>
    <s v="N"/>
    <s v="Transport"/>
    <x v="1"/>
    <s v="S"/>
    <x v="1"/>
    <n v="0.26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6T00:00:00"/>
    <s v="21320"/>
    <s v="2970"/>
    <s v="FR"/>
    <s v="BE"/>
    <s v="LAQUEUR Matthias"/>
    <s v="Laruche"/>
    <s v="999999"/>
    <x v="188"/>
    <s v="N"/>
    <s v="Transport"/>
    <x v="1"/>
    <s v="S"/>
    <x v="1"/>
    <n v="0.9789999999999999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6T00:00:00"/>
    <s v="21320"/>
    <s v="1613LC"/>
    <s v="FR"/>
    <s v="NL"/>
    <s v="Schanzleh Peter"/>
    <s v="Laruche"/>
    <s v="999999"/>
    <x v="189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6T00:00:00"/>
    <s v="21320"/>
    <s v="4921XG"/>
    <s v="FR"/>
    <s v="NL"/>
    <s v="Segeren Ton"/>
    <s v="Laruche"/>
    <s v="999999"/>
    <x v="190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6T00:00:00"/>
    <s v="21320"/>
    <s v="66399"/>
    <s v="FR"/>
    <s v="DE"/>
    <s v="Hildebrand Kerstin"/>
    <s v="Laruche"/>
    <s v="999999"/>
    <x v="191"/>
    <s v="N"/>
    <s v="Transport"/>
    <x v="1"/>
    <s v="S"/>
    <x v="1"/>
    <n v="0.626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6T00:00:00"/>
    <s v="21320"/>
    <s v="2134DV"/>
    <s v="FR"/>
    <s v="NL"/>
    <s v="Ruzova Michaela"/>
    <s v="Laruche"/>
    <s v="999999"/>
    <x v="192"/>
    <s v="N"/>
    <s v="Transport"/>
    <x v="1"/>
    <s v="S"/>
    <x v="1"/>
    <n v="0.91100000000000003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6T00:00:00"/>
    <s v="21320"/>
    <s v="59227"/>
    <s v="FR"/>
    <s v="DE"/>
    <s v="Thulig Josefine"/>
    <s v="Laruche"/>
    <s v="999999"/>
    <x v="193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6T00:00:00"/>
    <s v="21320"/>
    <s v="1050"/>
    <s v="FR"/>
    <s v="AT"/>
    <s v="Kladivko Laurenz"/>
    <s v="Laruche"/>
    <s v="999999"/>
    <x v="194"/>
    <s v="N"/>
    <s v="Transport"/>
    <x v="1"/>
    <s v="S"/>
    <x v="3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6T00:00:00"/>
    <s v="21320"/>
    <s v="67117"/>
    <s v="FR"/>
    <s v="DE"/>
    <s v="Antosik Katja"/>
    <s v="Laruche"/>
    <s v="999999"/>
    <x v="195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6T00:00:00"/>
    <s v="21320"/>
    <s v="76227"/>
    <s v="FR"/>
    <s v="DE"/>
    <s v="Unke Lara"/>
    <s v="Laruche"/>
    <s v="999999"/>
    <x v="196"/>
    <s v="N"/>
    <s v="Transport"/>
    <x v="1"/>
    <s v="S"/>
    <x v="1"/>
    <n v="0.3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6T00:00:00"/>
    <s v="21320"/>
    <s v="46015"/>
    <s v="FR"/>
    <s v="ES"/>
    <s v="Rodas Ines"/>
    <s v="Laruche"/>
    <s v="999999"/>
    <x v="197"/>
    <s v="N"/>
    <s v="Transport"/>
    <x v="1"/>
    <s v="S"/>
    <x v="3"/>
    <n v="0.74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6T00:00:00"/>
    <s v="21320"/>
    <s v="6221JR"/>
    <s v="FR"/>
    <s v="NL"/>
    <s v="Lups Joyce"/>
    <s v="Laruche"/>
    <s v="999999"/>
    <x v="198"/>
    <s v="N"/>
    <s v="Transport"/>
    <x v="1"/>
    <s v="S"/>
    <x v="1"/>
    <n v="0.2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6T00:00:00"/>
    <s v="21320"/>
    <s v="1210"/>
    <s v="FR"/>
    <s v="LU"/>
    <s v="Minelli Maura"/>
    <s v="Laruche"/>
    <s v="999999"/>
    <x v="199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6T00:00:00"/>
    <s v="21320"/>
    <s v="55246"/>
    <s v="FR"/>
    <s v="DE"/>
    <s v="Stieb Karin"/>
    <s v="Laruche"/>
    <s v="999999"/>
    <x v="200"/>
    <s v="N"/>
    <s v="Transport"/>
    <x v="1"/>
    <s v="S"/>
    <x v="1"/>
    <n v="0.77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6T00:00:00"/>
    <s v="21320"/>
    <s v="38239"/>
    <s v="FR"/>
    <s v="DE"/>
    <s v="Braumann Holger"/>
    <s v="Laruche"/>
    <s v="999999"/>
    <x v="201"/>
    <s v="N"/>
    <s v="Transport"/>
    <x v="1"/>
    <s v="S"/>
    <x v="1"/>
    <n v="0.47499999999999998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6T00:00:00"/>
    <s v="21320"/>
    <s v="76332"/>
    <s v="FR"/>
    <s v="DE"/>
    <s v="treiber bianka"/>
    <s v="Laruche"/>
    <s v="999999"/>
    <x v="202"/>
    <s v="N"/>
    <s v="Transport"/>
    <x v="1"/>
    <s v="S"/>
    <x v="1"/>
    <n v="4.6779999999999999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6T00:00:00"/>
    <s v="21320"/>
    <s v="5126CA"/>
    <s v="FR"/>
    <s v="NL"/>
    <s v="Vermetten John"/>
    <s v="Laruche"/>
    <s v="999999"/>
    <x v="203"/>
    <s v="N"/>
    <s v="Transport"/>
    <x v="1"/>
    <s v="S"/>
    <x v="1"/>
    <n v="5.2629999999999999"/>
    <x v="1"/>
    <n v="20.65"/>
    <s v="LA RUCHE LOGISTIQUE"/>
    <m/>
    <s v=""/>
    <n v="0.14910705133062102"/>
    <n v="20.65"/>
    <n v="0.5"/>
    <n v="3.0790606099773239"/>
    <n v="21.15"/>
    <x v="1"/>
  </r>
  <r>
    <s v="13617723"/>
    <s v="0"/>
    <d v="2026-05-26T00:00:00"/>
    <s v="21320"/>
    <s v="1074XE"/>
    <s v="FR"/>
    <s v="NL"/>
    <s v="Sabaev Vladimir"/>
    <s v="Laruche"/>
    <s v="999999"/>
    <x v="204"/>
    <s v="N"/>
    <s v="Transport"/>
    <x v="1"/>
    <s v="S"/>
    <x v="1"/>
    <n v="4.6779999999999999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6T00:00:00"/>
    <s v="21320"/>
    <s v="8378JC"/>
    <s v="FR"/>
    <s v="NL"/>
    <s v="Huisman Phi"/>
    <s v="Laruche"/>
    <s v="999999"/>
    <x v="205"/>
    <s v="N"/>
    <s v="Transport"/>
    <x v="1"/>
    <s v="S"/>
    <x v="1"/>
    <n v="6.4119999999999999"/>
    <x v="1"/>
    <n v="23.01"/>
    <s v="LA RUCHE LOGISTIQUE"/>
    <m/>
    <s v=""/>
    <n v="0.14910705133062102"/>
    <n v="23.01"/>
    <n v="0.5"/>
    <n v="3.43095325111759"/>
    <n v="23.51"/>
    <x v="1"/>
  </r>
  <r>
    <s v="13617723"/>
    <s v="0"/>
    <d v="2026-05-26T00:00:00"/>
    <s v="21320"/>
    <s v="13240"/>
    <s v="FR"/>
    <s v="ES"/>
    <s v="Martin Zarco Manuela"/>
    <s v="Laruche"/>
    <s v="999999"/>
    <x v="206"/>
    <s v="N"/>
    <s v="Transport"/>
    <x v="1"/>
    <s v="S"/>
    <x v="3"/>
    <n v="0.8529999999999999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6T00:00:00"/>
    <s v="21320"/>
    <s v="89344"/>
    <s v="FR"/>
    <s v="DE"/>
    <s v="Bronnhuber Martin"/>
    <s v="Laruche"/>
    <s v="999999"/>
    <x v="207"/>
    <s v="N"/>
    <s v="Transport"/>
    <x v="1"/>
    <s v="S"/>
    <x v="1"/>
    <n v="0.36699999999999999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7T00:00:00"/>
    <s v="21320"/>
    <s v="15907"/>
    <s v="FR"/>
    <s v="DE"/>
    <s v="Lehmann Heiko"/>
    <s v="Laruche"/>
    <s v="999999"/>
    <x v="208"/>
    <s v="N"/>
    <s v="Transport"/>
    <x v="1"/>
    <s v="S"/>
    <x v="1"/>
    <n v="4.6379999999999999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7T00:00:00"/>
    <s v="21320"/>
    <s v="48431"/>
    <s v="FR"/>
    <s v="DE"/>
    <s v="Rosler Ines"/>
    <s v="Laruche"/>
    <s v="999999"/>
    <x v="209"/>
    <s v="N"/>
    <s v="Transport"/>
    <x v="1"/>
    <s v="S"/>
    <x v="1"/>
    <n v="0.5989999999999999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7T00:00:00"/>
    <s v="21320"/>
    <s v="08960"/>
    <s v="FR"/>
    <s v="ES"/>
    <s v="Gheitasi Hoda"/>
    <s v="Laruche"/>
    <s v="999999"/>
    <x v="210"/>
    <s v="N"/>
    <s v="Transport"/>
    <x v="1"/>
    <s v="S"/>
    <x v="3"/>
    <n v="0.93600000000000005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7T00:00:00"/>
    <s v="21320"/>
    <s v="2180"/>
    <s v="FR"/>
    <s v="BE"/>
    <s v="Miggels Alex"/>
    <s v="Laruche"/>
    <s v="999999"/>
    <x v="211"/>
    <s v="N"/>
    <s v="Transport"/>
    <x v="1"/>
    <s v="S"/>
    <x v="1"/>
    <n v="0.9789999999999999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7T00:00:00"/>
    <s v="21320"/>
    <s v="1141KG"/>
    <s v="FR"/>
    <s v="NL"/>
    <s v="Post Patrick"/>
    <s v="Laruche"/>
    <s v="999999"/>
    <x v="212"/>
    <s v="N"/>
    <s v="Transport"/>
    <x v="1"/>
    <s v="S"/>
    <x v="1"/>
    <n v="1.3069999999999999"/>
    <x v="1"/>
    <n v="11.56"/>
    <s v="LA RUCHE LOGISTIQUE"/>
    <m/>
    <s v=""/>
    <n v="0.14910705133062102"/>
    <n v="11.56"/>
    <n v="0.5"/>
    <n v="1.7236775133819791"/>
    <n v="12.06"/>
    <x v="1"/>
  </r>
  <r>
    <s v="13617723"/>
    <s v="0"/>
    <d v="2026-05-27T00:00:00"/>
    <s v="21320"/>
    <s v="1141KG"/>
    <s v="FR"/>
    <s v="NL"/>
    <s v="Post Patrick"/>
    <s v="Laruche"/>
    <s v="999999"/>
    <x v="212"/>
    <s v="N"/>
    <s v="Supplement Etiquette Non Conforme"/>
    <x v="1"/>
    <m/>
    <x v="1"/>
    <n v="0"/>
    <x v="1"/>
    <n v="2"/>
    <s v="LA RUCHE LOGISTIQUE"/>
    <m/>
    <s v=""/>
    <n v="0.14910705133062102"/>
    <n v="2"/>
    <n v="0.5"/>
    <n v="0.29821410266124204"/>
    <n v="2.5"/>
    <x v="1"/>
  </r>
  <r>
    <s v="13617723"/>
    <s v="0"/>
    <d v="2026-05-27T00:00:00"/>
    <s v="21320"/>
    <s v="20070"/>
    <s v="FR"/>
    <s v="IT"/>
    <s v="Fusco Marco"/>
    <s v="Laruche"/>
    <s v="999999"/>
    <x v="213"/>
    <s v="N"/>
    <s v="Transport"/>
    <x v="1"/>
    <s v="S"/>
    <x v="3"/>
    <n v="0.58299999999999996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7T00:00:00"/>
    <s v="21320"/>
    <s v="51588"/>
    <s v="FR"/>
    <s v="DE"/>
    <s v="Nasimzadah-Lalee Faranus"/>
    <s v="Laruche"/>
    <s v="999999"/>
    <x v="214"/>
    <s v="N"/>
    <s v="Transport"/>
    <x v="1"/>
    <s v="S"/>
    <x v="1"/>
    <n v="4.6379999999999999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7T00:00:00"/>
    <s v="21320"/>
    <s v="25421"/>
    <s v="FR"/>
    <s v="DE"/>
    <s v="Bandorf Philip"/>
    <s v="Laruche"/>
    <s v="999999"/>
    <x v="215"/>
    <s v="N"/>
    <s v="Transport"/>
    <x v="1"/>
    <s v="S"/>
    <x v="1"/>
    <n v="4.6779999999999999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7T00:00:00"/>
    <s v="21320"/>
    <s v="80804"/>
    <s v="FR"/>
    <s v="DE"/>
    <s v="Mendez Carrillo Miguelangel"/>
    <s v="Laruche"/>
    <s v="999999"/>
    <x v="216"/>
    <s v="N"/>
    <s v="Transport"/>
    <x v="1"/>
    <s v="S"/>
    <x v="1"/>
    <n v="0.93100000000000005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7T00:00:00"/>
    <s v="21320"/>
    <s v="31620"/>
    <s v="FR"/>
    <s v="ES"/>
    <s v="Ainciburu Elena"/>
    <s v="Laruche"/>
    <s v="999999"/>
    <x v="217"/>
    <s v="N"/>
    <s v="Transport"/>
    <x v="1"/>
    <s v="S"/>
    <x v="3"/>
    <n v="4.8360000000000003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7T00:00:00"/>
    <s v="21320"/>
    <s v="79364"/>
    <s v="FR"/>
    <s v="DE"/>
    <s v="Peikert Anna"/>
    <s v="Laruche"/>
    <s v="999999"/>
    <x v="218"/>
    <s v="N"/>
    <s v="Transport"/>
    <x v="1"/>
    <s v="S"/>
    <x v="1"/>
    <n v="4.825000000000000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7T00:00:00"/>
    <s v="21320"/>
    <s v="66130"/>
    <s v="FR"/>
    <s v="DE"/>
    <s v="Wolff monika"/>
    <s v="Laruche"/>
    <s v="999999"/>
    <x v="219"/>
    <s v="N"/>
    <s v="Transport"/>
    <x v="1"/>
    <s v="S"/>
    <x v="1"/>
    <n v="0.26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7T00:00:00"/>
    <s v="21320"/>
    <s v="97502"/>
    <s v="FR"/>
    <s v="DE"/>
    <s v="Handel Natascha"/>
    <s v="Laruche"/>
    <s v="999999"/>
    <x v="220"/>
    <s v="N"/>
    <s v="Transport"/>
    <x v="1"/>
    <s v="S"/>
    <x v="1"/>
    <n v="1.786"/>
    <x v="1"/>
    <n v="12.69"/>
    <s v="LA RUCHE LOGISTIQUE"/>
    <m/>
    <s v=""/>
    <n v="0.14910705133062102"/>
    <n v="12.69"/>
    <n v="0.5"/>
    <n v="1.8921684813855806"/>
    <n v="13.19"/>
    <x v="1"/>
  </r>
  <r>
    <s v="13617723"/>
    <s v="0"/>
    <d v="2026-05-27T00:00:00"/>
    <s v="21320"/>
    <s v="61267"/>
    <s v="FR"/>
    <s v="DE"/>
    <s v="Rentel Karl-Heinz"/>
    <s v="Laruche"/>
    <s v="999999"/>
    <x v="221"/>
    <s v="N"/>
    <s v="Transport"/>
    <x v="1"/>
    <s v="S"/>
    <x v="1"/>
    <n v="6.2729999999999997"/>
    <x v="1"/>
    <n v="23.01"/>
    <s v="LA RUCHE LOGISTIQUE"/>
    <m/>
    <s v=""/>
    <n v="0.14910705133062102"/>
    <n v="23.01"/>
    <n v="0.5"/>
    <n v="3.43095325111759"/>
    <n v="23.51"/>
    <x v="1"/>
  </r>
  <r>
    <s v="13617723"/>
    <s v="0"/>
    <d v="2026-05-27T00:00:00"/>
    <s v="21320"/>
    <s v="20141"/>
    <s v="FR"/>
    <s v="IT"/>
    <s v="Gambardella Antonella"/>
    <s v="Laruche"/>
    <s v="999999"/>
    <x v="222"/>
    <s v="N"/>
    <s v="Transport"/>
    <x v="1"/>
    <s v="S"/>
    <x v="3"/>
    <n v="0.76800000000000002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8T00:00:00"/>
    <s v="21320"/>
    <s v="3441EE"/>
    <s v="FR"/>
    <s v="NL"/>
    <s v="ter Steege Yannick"/>
    <s v="Laruche"/>
    <s v="999999"/>
    <x v="223"/>
    <s v="N"/>
    <s v="Transport"/>
    <x v="1"/>
    <s v="S"/>
    <x v="1"/>
    <n v="1.2709999999999999"/>
    <x v="1"/>
    <n v="11.56"/>
    <s v="LA RUCHE LOGISTIQUE"/>
    <m/>
    <s v=""/>
    <n v="0.14910705133062102"/>
    <n v="11.56"/>
    <n v="0.5"/>
    <n v="1.7236775133819791"/>
    <n v="12.06"/>
    <x v="1"/>
  </r>
  <r>
    <s v="13617723"/>
    <s v="0"/>
    <d v="2026-05-28T00:00:00"/>
    <s v="21320"/>
    <s v="17480"/>
    <s v="FR"/>
    <s v="ES"/>
    <s v="Singh Rohit"/>
    <s v="Laruche"/>
    <s v="999999"/>
    <x v="224"/>
    <s v="N"/>
    <s v="Transport"/>
    <x v="1"/>
    <s v="S"/>
    <x v="3"/>
    <n v="0.185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8T00:00:00"/>
    <s v="21320"/>
    <s v="42799"/>
    <s v="FR"/>
    <s v="DE"/>
    <s v="Bruch Michael"/>
    <s v="Laruche"/>
    <s v="999999"/>
    <x v="225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8T00:00:00"/>
    <s v="21320"/>
    <s v="43204"/>
    <s v="FR"/>
    <s v="ES"/>
    <s v="Fort Montagut Anna"/>
    <s v="Laruche"/>
    <s v="999999"/>
    <x v="226"/>
    <s v="N"/>
    <s v="Transport"/>
    <x v="1"/>
    <s v="S"/>
    <x v="3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8T00:00:00"/>
    <s v="21320"/>
    <s v="80067"/>
    <s v="FR"/>
    <s v="IT"/>
    <s v="Tartaglia Tullio"/>
    <s v="Laruche"/>
    <s v="999999"/>
    <x v="227"/>
    <s v="N"/>
    <s v="Transport"/>
    <x v="1"/>
    <s v="S"/>
    <x v="3"/>
    <n v="0.51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8T00:00:00"/>
    <s v="21320"/>
    <s v="44803"/>
    <s v="FR"/>
    <s v="DE"/>
    <s v="Graw Thomas"/>
    <s v="Laruche"/>
    <s v="999999"/>
    <x v="228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8T00:00:00"/>
    <s v="21320"/>
    <s v="16303"/>
    <s v="FR"/>
    <s v="DE"/>
    <s v="Gabler Monique"/>
    <s v="Laruche"/>
    <s v="999999"/>
    <x v="229"/>
    <s v="N"/>
    <s v="Transport"/>
    <x v="1"/>
    <s v="S"/>
    <x v="1"/>
    <n v="0.35299999999999998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8T00:00:00"/>
    <s v="21320"/>
    <s v="54294"/>
    <s v="FR"/>
    <s v="DE"/>
    <s v="Kuhn Dr Elvira"/>
    <s v="Laruche"/>
    <s v="999999"/>
    <x v="230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8T00:00:00"/>
    <s v="21320"/>
    <s v="80030"/>
    <s v="FR"/>
    <s v="IT"/>
    <s v="Mauro Giacomina"/>
    <s v="Laruche"/>
    <s v="999999"/>
    <x v="231"/>
    <s v="N"/>
    <s v="Transport"/>
    <x v="1"/>
    <s v="S"/>
    <x v="3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8T00:00:00"/>
    <s v="21320"/>
    <s v="4981"/>
    <s v="FR"/>
    <s v="LU"/>
    <s v="GOERENS Ralph"/>
    <s v="Laruche"/>
    <s v="26065885"/>
    <x v="232"/>
    <s v="O"/>
    <s v="Transport"/>
    <x v="1"/>
    <s v="S"/>
    <x v="1"/>
    <n v="0.82499999999999996"/>
    <x v="1"/>
    <n v="0"/>
    <s v="LA RUCHE LOGISTIQUE"/>
    <m/>
    <s v=""/>
    <e v="#DIV/0!"/>
    <n v="0"/>
    <n v="0.5"/>
    <n v="0"/>
    <n v="0.5"/>
    <x v="1"/>
  </r>
  <r>
    <s v="13617723"/>
    <s v="0"/>
    <d v="2026-05-28T00:00:00"/>
    <s v="21320"/>
    <s v="4981"/>
    <s v="FR"/>
    <s v="LU"/>
    <s v="GOERENS Ralph"/>
    <s v="Laruche"/>
    <s v="26065885"/>
    <x v="233"/>
    <s v="O"/>
    <s v="Transport"/>
    <x v="1"/>
    <s v="S"/>
    <x v="1"/>
    <n v="4.6779999999999999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8T00:00:00"/>
    <s v="21320"/>
    <s v="6044"/>
    <s v="FR"/>
    <s v="BE"/>
    <s v="Delporte Rudy"/>
    <s v="Laruche"/>
    <s v="999999"/>
    <x v="234"/>
    <s v="N"/>
    <s v="Transport"/>
    <x v="1"/>
    <s v="S"/>
    <x v="1"/>
    <n v="4.532"/>
    <x v="1"/>
    <n v="19.47"/>
    <s v="LA RUCHE LOGISTIQUE"/>
    <m/>
    <s v=""/>
    <n v="0.14910705133062102"/>
    <n v="19.47"/>
    <n v="0.5"/>
    <n v="2.9031142894071911"/>
    <n v="19.97"/>
    <x v="1"/>
  </r>
  <r>
    <s v="13617723"/>
    <s v="0"/>
    <d v="2026-05-29T00:00:00"/>
    <s v="21320"/>
    <s v="8212"/>
    <s v="FR"/>
    <s v="AT"/>
    <s v="Poulsen Catja"/>
    <s v="Laruche"/>
    <s v="999999"/>
    <x v="235"/>
    <s v="N"/>
    <s v="Transport"/>
    <x v="1"/>
    <s v="S"/>
    <x v="3"/>
    <n v="4.266"/>
    <x v="1"/>
    <n v="18.34"/>
    <s v="LA RUCHE LOGISTIQUE"/>
    <m/>
    <s v=""/>
    <n v="0.14910705133062102"/>
    <n v="18.34"/>
    <n v="0.5"/>
    <n v="2.7346233214035895"/>
    <n v="18.84"/>
    <x v="1"/>
  </r>
  <r>
    <s v="13617723"/>
    <s v="0"/>
    <d v="2026-05-29T00:00:00"/>
    <s v="21320"/>
    <s v="04275"/>
    <s v="FR"/>
    <s v="DE"/>
    <s v="Affeldt Henry"/>
    <s v="Laruche"/>
    <s v="999999"/>
    <x v="236"/>
    <s v="N"/>
    <s v="Transport"/>
    <x v="1"/>
    <s v="S"/>
    <x v="1"/>
    <n v="5.76"/>
    <x v="1"/>
    <n v="21.83"/>
    <s v="LA RUCHE LOGISTIQUE"/>
    <m/>
    <s v=""/>
    <n v="0.14910705133062102"/>
    <n v="21.83"/>
    <n v="0.5"/>
    <n v="3.2550069305474567"/>
    <n v="22.33"/>
    <x v="1"/>
  </r>
  <r>
    <s v="13617723"/>
    <s v="0"/>
    <d v="2026-05-29T00:00:00"/>
    <s v="21320"/>
    <s v="2461AR"/>
    <s v="FR"/>
    <s v="NL"/>
    <s v="Mienis MB"/>
    <s v="Laruche"/>
    <s v="999999"/>
    <x v="237"/>
    <s v="N"/>
    <s v="Transport"/>
    <x v="1"/>
    <s v="S"/>
    <x v="1"/>
    <n v="10.1"/>
    <x v="1"/>
    <n v="32.64"/>
    <s v="LA RUCHE LOGISTIQUE"/>
    <m/>
    <s v=""/>
    <n v="0.14910705133062102"/>
    <n v="32.64"/>
    <n v="0.5"/>
    <n v="4.8668541554314704"/>
    <n v="33.14"/>
    <x v="1"/>
  </r>
  <r>
    <s v="13617723"/>
    <s v="0"/>
    <d v="2026-05-29T00:00:00"/>
    <s v="21320"/>
    <s v="10315"/>
    <s v="FR"/>
    <s v="DE"/>
    <s v="Liegmann Jasmin"/>
    <s v="Laruche"/>
    <s v="999999"/>
    <x v="238"/>
    <s v="N"/>
    <s v="Transport"/>
    <x v="1"/>
    <s v="S"/>
    <x v="1"/>
    <n v="0.85299999999999998"/>
    <x v="1"/>
    <n v="9.94"/>
    <s v="LA RUCHE LOGISTIQUE"/>
    <m/>
    <s v=""/>
    <n v="0.14910705133062102"/>
    <n v="9.94"/>
    <n v="0.5"/>
    <n v="1.4821240902263728"/>
    <n v="10.44"/>
    <x v="1"/>
  </r>
  <r>
    <s v="13617723"/>
    <s v="0"/>
    <d v="2026-05-29T00:00:00"/>
    <s v="21320"/>
    <s v="2586GH"/>
    <s v="FR"/>
    <s v="NL"/>
    <s v="van Dorsser Fenna"/>
    <s v="Laruche"/>
    <s v="999999"/>
    <x v="239"/>
    <s v="N"/>
    <s v="Transport"/>
    <x v="1"/>
    <s v="S"/>
    <x v="1"/>
    <n v="0.32"/>
    <x v="1"/>
    <n v="7.86"/>
    <s v="LA RUCHE LOGISTIQUE"/>
    <m/>
    <s v=""/>
    <n v="0.14910705133062102"/>
    <n v="7.86"/>
    <n v="0.5"/>
    <n v="1.1719814234586812"/>
    <n v="8.36"/>
    <x v="1"/>
  </r>
  <r>
    <s v="13617723"/>
    <s v="0"/>
    <d v="2026-05-29T00:00:00"/>
    <s v="21320"/>
    <s v="20359"/>
    <s v="FR"/>
    <s v="DE"/>
    <s v="Sonnichsen Godja"/>
    <s v="Laruche"/>
    <s v="999999"/>
    <x v="240"/>
    <s v="N"/>
    <s v="Transport"/>
    <x v="1"/>
    <s v="S"/>
    <x v="1"/>
    <n v="4.266"/>
    <x v="1"/>
    <n v="18.34"/>
    <s v="LA RUCHE LOGISTIQUE"/>
    <m/>
    <s v=""/>
    <n v="0.14910705133062102"/>
    <n v="18.34"/>
    <n v="0.5"/>
    <n v="2.7346233214035895"/>
    <n v="18.84"/>
    <x v="1"/>
  </r>
  <r>
    <s v="13617721"/>
    <s v="0"/>
    <d v="2026-05-04T00:00:00"/>
    <s v="21320"/>
    <s v="06500"/>
    <s v=""/>
    <s v=""/>
    <s v="GUERRETTA NELLY"/>
    <s v="Laruche"/>
    <s v="999999"/>
    <x v="241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4T00:00:00"/>
    <s v="21320"/>
    <s v="75016"/>
    <s v=""/>
    <s v=""/>
    <s v="Cherif Myriam"/>
    <s v="Laruche"/>
    <s v="999999"/>
    <x v="242"/>
    <s v="N"/>
    <s v="Transport"/>
    <x v="1"/>
    <s v="S"/>
    <x v="6"/>
    <n v="0.05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4T00:00:00"/>
    <s v="21320"/>
    <s v="34340"/>
    <s v=""/>
    <s v=""/>
    <s v="Palpacuer Lydie"/>
    <s v="Laruche"/>
    <s v="999999"/>
    <x v="243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4T00:00:00"/>
    <s v="21320"/>
    <s v="59247"/>
    <s v=""/>
    <s v=""/>
    <s v="longuepee domonique"/>
    <s v="Laruche"/>
    <s v="999999"/>
    <x v="244"/>
    <s v="N"/>
    <s v="Transport"/>
    <x v="1"/>
    <s v="S"/>
    <x v="6"/>
    <n v="4.786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4T00:00:00"/>
    <s v="21320"/>
    <s v="75015"/>
    <s v=""/>
    <s v=""/>
    <s v="TRINCA Giancarlo"/>
    <s v="Laruche"/>
    <s v="999999"/>
    <x v="245"/>
    <s v="N"/>
    <s v="Transport"/>
    <x v="1"/>
    <s v="S"/>
    <x v="6"/>
    <n v="0.05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4T00:00:00"/>
    <s v="21320"/>
    <s v="35620"/>
    <s v=""/>
    <s v=""/>
    <s v="Le Berre Julien"/>
    <s v="Laruche"/>
    <s v="999999"/>
    <x v="246"/>
    <s v="N"/>
    <s v="Transport"/>
    <x v="1"/>
    <s v="S"/>
    <x v="6"/>
    <n v="0.27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4T00:00:00"/>
    <s v="21320"/>
    <s v="69870"/>
    <s v=""/>
    <s v=""/>
    <s v="DROIN Helene"/>
    <s v="Laruche"/>
    <s v="999999"/>
    <x v="247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4T00:00:00"/>
    <s v="21320"/>
    <s v="69008"/>
    <s v=""/>
    <s v=""/>
    <s v="Eloundou Eleana"/>
    <s v="Laruche"/>
    <s v="999999"/>
    <x v="248"/>
    <s v="N"/>
    <s v="Transport"/>
    <x v="1"/>
    <s v="S"/>
    <x v="6"/>
    <n v="4.67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4T00:00:00"/>
    <s v="21320"/>
    <s v="74400"/>
    <s v=""/>
    <s v=""/>
    <s v="Fournier Lucie"/>
    <s v="Laruche"/>
    <s v="999999"/>
    <x v="249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4T00:00:00"/>
    <s v="21320"/>
    <s v="74400"/>
    <s v=""/>
    <s v=""/>
    <s v="Fournier Lucie"/>
    <s v="Laruche"/>
    <s v="999999"/>
    <x v="249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04T00:00:00"/>
    <s v="21320"/>
    <s v="30300"/>
    <s v=""/>
    <s v=""/>
    <s v="CHAUDON Nelson"/>
    <s v="Laruche"/>
    <s v="999999"/>
    <x v="250"/>
    <s v="N"/>
    <s v="Transport"/>
    <x v="1"/>
    <s v="S"/>
    <x v="6"/>
    <n v="2.153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04T00:00:00"/>
    <s v="21320"/>
    <s v="22800"/>
    <s v=""/>
    <s v=""/>
    <s v="Durand Antoine"/>
    <s v="Laruche"/>
    <s v="999999"/>
    <x v="251"/>
    <s v="N"/>
    <s v="Transport"/>
    <x v="1"/>
    <s v="S"/>
    <x v="6"/>
    <n v="1.04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04T00:00:00"/>
    <s v="21320"/>
    <s v="57070"/>
    <s v=""/>
    <s v=""/>
    <s v="El Bouari Nouralhouda"/>
    <s v="Laruche"/>
    <s v="999999"/>
    <x v="252"/>
    <s v="N"/>
    <s v="Transport"/>
    <x v="1"/>
    <s v="S"/>
    <x v="6"/>
    <n v="0.3910000000000000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4T00:00:00"/>
    <s v="21320"/>
    <s v="69004"/>
    <s v=""/>
    <s v=""/>
    <s v="PEREIRA Antoine"/>
    <s v="Laruche"/>
    <s v="999999"/>
    <x v="253"/>
    <s v="N"/>
    <s v="Transport"/>
    <x v="1"/>
    <s v="S"/>
    <x v="6"/>
    <n v="3.008"/>
    <x v="2"/>
    <n v="8.1999999999999993"/>
    <s v="LA RUCHE LOGISTIQUE"/>
    <m/>
    <s v=""/>
    <n v="0.14910705133062102"/>
    <n v="8.1999999999999993"/>
    <n v="0.5"/>
    <n v="1.2226778209110922"/>
    <n v="8.6999999999999993"/>
    <x v="1"/>
  </r>
  <r>
    <s v="13617721"/>
    <s v="0"/>
    <d v="2026-05-04T00:00:00"/>
    <s v="21320"/>
    <s v="94150"/>
    <s v=""/>
    <s v=""/>
    <s v="SY-ALARY 120906 AFRETY EXP Azizah"/>
    <s v="Laruche"/>
    <s v="999999"/>
    <x v="254"/>
    <s v="N"/>
    <s v="Transport"/>
    <x v="1"/>
    <s v="S"/>
    <x v="6"/>
    <n v="4.41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4T00:00:00"/>
    <s v="21320"/>
    <s v="74400"/>
    <s v=""/>
    <s v=""/>
    <s v="Fournier Lucie"/>
    <s v="Laruche"/>
    <s v="999999"/>
    <x v="255"/>
    <s v="N"/>
    <s v="Transport"/>
    <x v="1"/>
    <s v="S"/>
    <x v="6"/>
    <n v="0.1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4T00:00:00"/>
    <s v="21320"/>
    <s v="74400"/>
    <s v=""/>
    <s v=""/>
    <s v="Fournier Lucie"/>
    <s v="Laruche"/>
    <s v="999999"/>
    <x v="255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04T00:00:00"/>
    <s v="21320"/>
    <s v="92100"/>
    <s v=""/>
    <s v=""/>
    <s v="Chapaux patrick"/>
    <s v="Laruche"/>
    <s v="999999"/>
    <x v="256"/>
    <s v="N"/>
    <s v="Transport"/>
    <x v="1"/>
    <s v="S"/>
    <x v="6"/>
    <n v="0.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4T00:00:00"/>
    <s v="21320"/>
    <s v="31470"/>
    <s v=""/>
    <s v=""/>
    <s v="Kouassi Deborah"/>
    <s v="Laruche"/>
    <s v="999999"/>
    <x v="257"/>
    <s v="N"/>
    <s v="Transport"/>
    <x v="1"/>
    <s v="S"/>
    <x v="6"/>
    <n v="1.7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04T00:00:00"/>
    <s v="21320"/>
    <s v="60180"/>
    <s v=""/>
    <s v=""/>
    <s v="MALONGA Laure"/>
    <s v="Laruche"/>
    <s v="999999"/>
    <x v="258"/>
    <s v="N"/>
    <s v="Transport"/>
    <x v="1"/>
    <s v="S"/>
    <x v="6"/>
    <n v="2.15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04T00:00:00"/>
    <s v="21320"/>
    <s v="76600"/>
    <s v=""/>
    <s v=""/>
    <s v="Moumbolou Mouele Linda"/>
    <s v="Laruche"/>
    <s v="999999"/>
    <x v="259"/>
    <s v="N"/>
    <s v="Transport"/>
    <x v="1"/>
    <s v="S"/>
    <x v="6"/>
    <n v="2.9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04T00:00:00"/>
    <s v="21320"/>
    <s v="98000"/>
    <s v=""/>
    <s v=""/>
    <s v="El Karout Hind"/>
    <s v="Laruche"/>
    <s v="999999"/>
    <x v="260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4T00:00:00"/>
    <s v="21320"/>
    <s v="98000"/>
    <s v=""/>
    <s v=""/>
    <s v="El Karout Hind"/>
    <s v="Laruche"/>
    <s v="999999"/>
    <x v="260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04T00:00:00"/>
    <s v="21320"/>
    <s v="72000"/>
    <s v=""/>
    <s v=""/>
    <s v="Dupont Sarah"/>
    <s v="Laruche"/>
    <s v="999999"/>
    <x v="261"/>
    <s v="N"/>
    <s v="Transport"/>
    <x v="1"/>
    <s v="S"/>
    <x v="6"/>
    <n v="0.3890000000000000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4T00:00:00"/>
    <s v="21320"/>
    <s v="98000"/>
    <s v=""/>
    <s v=""/>
    <s v="El Karout Hind"/>
    <s v="Laruche"/>
    <s v="999999"/>
    <x v="262"/>
    <s v="N"/>
    <s v="Transport"/>
    <x v="1"/>
    <s v="S"/>
    <x v="6"/>
    <n v="4.6079999999999997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4T00:00:00"/>
    <s v="21320"/>
    <s v="98000"/>
    <s v=""/>
    <s v=""/>
    <s v="El Karout Hind"/>
    <s v="Laruche"/>
    <s v="999999"/>
    <x v="262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04T00:00:00"/>
    <s v="21320"/>
    <s v="59247"/>
    <s v=""/>
    <s v=""/>
    <s v="longuepee domonique"/>
    <s v="Laruche"/>
    <s v="999999"/>
    <x v="263"/>
    <s v="N"/>
    <s v="Transport"/>
    <x v="1"/>
    <s v="S"/>
    <x v="6"/>
    <n v="6.4119999999999999"/>
    <x v="2"/>
    <n v="9.4"/>
    <s v="LA RUCHE LOGISTIQUE"/>
    <m/>
    <s v=""/>
    <n v="0.14910705133062102"/>
    <n v="9.4"/>
    <n v="0.5"/>
    <n v="1.4016062825078377"/>
    <n v="9.9"/>
    <x v="1"/>
  </r>
  <r>
    <s v="13617721"/>
    <s v="0"/>
    <d v="2026-05-05T00:00:00"/>
    <s v="21320"/>
    <s v="77700"/>
    <s v=""/>
    <s v=""/>
    <s v="ANTUNES ALEXANDRA ANA"/>
    <s v="Laruche"/>
    <s v="999999"/>
    <x v="264"/>
    <s v="N"/>
    <s v="Transport"/>
    <x v="1"/>
    <s v="S"/>
    <x v="6"/>
    <n v="2.335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05T00:00:00"/>
    <s v="21320"/>
    <s v="24750"/>
    <s v=""/>
    <s v=""/>
    <s v="Bonot Julien"/>
    <s v="Laruche"/>
    <s v="999999"/>
    <x v="265"/>
    <s v="N"/>
    <s v="Transport"/>
    <x v="1"/>
    <s v="S"/>
    <x v="6"/>
    <n v="0.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5T00:00:00"/>
    <s v="21320"/>
    <s v="68740"/>
    <s v=""/>
    <s v=""/>
    <s v="DE SOUSA Sandra"/>
    <s v="Laruche"/>
    <s v="999999"/>
    <x v="266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6T00:00:00"/>
    <s v="21320"/>
    <s v="29280"/>
    <s v=""/>
    <s v=""/>
    <s v="RENAULT Marie Therese"/>
    <s v="Laruche"/>
    <s v="999999"/>
    <x v="267"/>
    <s v="N"/>
    <s v="Transport"/>
    <x v="1"/>
    <s v="S"/>
    <x v="6"/>
    <n v="0.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6T00:00:00"/>
    <s v="21320"/>
    <s v="78200"/>
    <s v=""/>
    <s v=""/>
    <s v="Praxel Hexiona"/>
    <s v="Laruche"/>
    <s v="999999"/>
    <x v="268"/>
    <s v="N"/>
    <s v="Transport"/>
    <x v="1"/>
    <s v="S"/>
    <x v="6"/>
    <n v="2.14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06T00:00:00"/>
    <s v="21320"/>
    <s v="68150"/>
    <s v=""/>
    <s v=""/>
    <s v="Romanello Myriam"/>
    <s v="Laruche"/>
    <s v="999999"/>
    <x v="269"/>
    <s v="N"/>
    <s v="Transport"/>
    <x v="1"/>
    <s v="S"/>
    <x v="6"/>
    <n v="0.59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6T00:00:00"/>
    <s v="21320"/>
    <s v="06000"/>
    <s v=""/>
    <s v=""/>
    <s v="Basiuk Cecile"/>
    <s v="Laruche"/>
    <s v="999999"/>
    <x v="270"/>
    <s v="N"/>
    <s v="Transport"/>
    <x v="1"/>
    <s v="S"/>
    <x v="6"/>
    <n v="8.968"/>
    <x v="2"/>
    <n v="10.199999999999999"/>
    <s v="LA RUCHE LOGISTIQUE"/>
    <m/>
    <s v=""/>
    <n v="0.14910705133062102"/>
    <n v="10.199999999999999"/>
    <n v="0.5"/>
    <n v="1.5208919235723344"/>
    <n v="10.7"/>
    <x v="1"/>
  </r>
  <r>
    <s v="13617721"/>
    <s v="0"/>
    <d v="2026-05-06T00:00:00"/>
    <s v="21320"/>
    <s v="76280"/>
    <s v=""/>
    <s v=""/>
    <s v="Merino Nina"/>
    <s v="Laruche"/>
    <s v="999999"/>
    <x v="271"/>
    <s v="N"/>
    <s v="Transport"/>
    <x v="1"/>
    <s v="S"/>
    <x v="6"/>
    <n v="2.4359999999999999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06T00:00:00"/>
    <s v="21320"/>
    <s v="37100"/>
    <s v=""/>
    <s v=""/>
    <s v="Ngusenge Marie ange cynthia"/>
    <s v="Laruche"/>
    <s v="999999"/>
    <x v="272"/>
    <s v="N"/>
    <s v="Transport"/>
    <x v="1"/>
    <s v="S"/>
    <x v="6"/>
    <n v="2.9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06T00:00:00"/>
    <s v="21320"/>
    <s v="75116"/>
    <s v=""/>
    <s v=""/>
    <s v="Grosman Karine"/>
    <s v="Laruche"/>
    <s v="999999"/>
    <x v="273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6T00:00:00"/>
    <s v="21320"/>
    <s v="69330"/>
    <s v=""/>
    <s v=""/>
    <s v="rapsode pascal"/>
    <s v="Laruche"/>
    <s v="999999"/>
    <x v="274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7T00:00:00"/>
    <s v="21320"/>
    <s v="17440"/>
    <s v=""/>
    <s v=""/>
    <s v="Nyls Sophie"/>
    <s v="Laruche"/>
    <s v="999999"/>
    <x v="275"/>
    <s v="N"/>
    <s v="Transport"/>
    <x v="1"/>
    <s v="S"/>
    <x v="6"/>
    <n v="0.18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07T00:00:00"/>
    <s v="21320"/>
    <s v="74940"/>
    <s v=""/>
    <s v=""/>
    <s v="Boccas Guillaume"/>
    <s v="Laruche"/>
    <s v="999999"/>
    <x v="276"/>
    <s v="N"/>
    <s v="Transport"/>
    <x v="1"/>
    <s v="S"/>
    <x v="6"/>
    <n v="4.786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07T00:00:00"/>
    <s v="21320"/>
    <s v="45400"/>
    <s v=""/>
    <s v=""/>
    <s v="EM¿SSEY-MBOKO Christie"/>
    <s v="Laruche"/>
    <s v="999999"/>
    <x v="277"/>
    <s v="N"/>
    <s v="Transport"/>
    <x v="1"/>
    <s v="S"/>
    <x v="6"/>
    <n v="1.6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07T00:00:00"/>
    <s v="21320"/>
    <s v="54420"/>
    <s v=""/>
    <s v=""/>
    <s v="COLLIN ERIC"/>
    <s v="Laruche"/>
    <s v="999999"/>
    <x v="278"/>
    <s v="N"/>
    <s v="Transport"/>
    <x v="1"/>
    <s v="S"/>
    <x v="6"/>
    <n v="0.16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1T00:00:00"/>
    <s v="21320"/>
    <s v="01200"/>
    <s v=""/>
    <s v=""/>
    <s v="Giudicelli Floriane"/>
    <s v="Laruche"/>
    <s v="999999"/>
    <x v="279"/>
    <s v="N"/>
    <s v="Transport"/>
    <x v="1"/>
    <s v="S"/>
    <x v="6"/>
    <n v="0.3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1T00:00:00"/>
    <s v="21320"/>
    <s v="93000"/>
    <s v=""/>
    <s v=""/>
    <s v="HAPI Emma"/>
    <s v="Laruche"/>
    <s v="999999"/>
    <x v="280"/>
    <s v="N"/>
    <s v="Transport"/>
    <x v="1"/>
    <s v="S"/>
    <x v="6"/>
    <n v="2.5499999999999998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1T00:00:00"/>
    <s v="21320"/>
    <s v="37000"/>
    <s v=""/>
    <s v=""/>
    <s v="BRUNET Aurelie"/>
    <s v="Laruche"/>
    <s v="999999"/>
    <x v="281"/>
    <s v="N"/>
    <s v="Transport"/>
    <x v="1"/>
    <s v="S"/>
    <x v="6"/>
    <n v="1.6379999999999999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1T00:00:00"/>
    <s v="21320"/>
    <s v="73300"/>
    <s v=""/>
    <s v=""/>
    <s v="Mandray Annie"/>
    <s v="Laruche"/>
    <s v="999999"/>
    <x v="282"/>
    <s v="N"/>
    <s v="Transport"/>
    <x v="1"/>
    <s v="S"/>
    <x v="6"/>
    <n v="0.3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1T00:00:00"/>
    <s v="21320"/>
    <s v="73300"/>
    <s v=""/>
    <s v=""/>
    <s v="Mandray Annie"/>
    <s v="Laruche"/>
    <s v="999999"/>
    <x v="282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11T00:00:00"/>
    <s v="21320"/>
    <s v="75013"/>
    <s v=""/>
    <s v=""/>
    <s v="Kouzmina Marie"/>
    <s v="Laruche"/>
    <s v="999999"/>
    <x v="283"/>
    <s v="N"/>
    <s v="Transport"/>
    <x v="1"/>
    <s v="S"/>
    <x v="6"/>
    <n v="0.05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1T00:00:00"/>
    <s v="21320"/>
    <s v="59800"/>
    <s v=""/>
    <s v=""/>
    <s v="SANTIN Eleonore"/>
    <s v="Laruche"/>
    <s v="999999"/>
    <x v="284"/>
    <s v="N"/>
    <s v="Transport"/>
    <x v="1"/>
    <s v="S"/>
    <x v="6"/>
    <n v="6.2729999999999997"/>
    <x v="2"/>
    <n v="9.4"/>
    <s v="LA RUCHE LOGISTIQUE"/>
    <m/>
    <s v=""/>
    <n v="0.14910705133062102"/>
    <n v="9.4"/>
    <n v="0.5"/>
    <n v="1.4016062825078377"/>
    <n v="9.9"/>
    <x v="1"/>
  </r>
  <r>
    <s v="13617721"/>
    <s v="0"/>
    <d v="2026-05-11T00:00:00"/>
    <s v="21320"/>
    <s v="92200"/>
    <s v=""/>
    <s v=""/>
    <s v="Ruellan Jacqueline"/>
    <s v="Laruche"/>
    <s v="999999"/>
    <x v="285"/>
    <s v="N"/>
    <s v="Transport"/>
    <x v="1"/>
    <s v="S"/>
    <x v="6"/>
    <n v="28.71"/>
    <x v="2"/>
    <n v="18.2"/>
    <s v="LA RUCHE LOGISTIQUE"/>
    <m/>
    <s v=""/>
    <n v="0.14910705133062102"/>
    <n v="18.2"/>
    <n v="0.5"/>
    <n v="2.7137483342173025"/>
    <n v="18.7"/>
    <x v="1"/>
  </r>
  <r>
    <s v="13617721"/>
    <s v="0"/>
    <d v="2026-05-11T00:00:00"/>
    <s v="21320"/>
    <s v="92200"/>
    <s v=""/>
    <s v=""/>
    <s v="Ruellan Jacqueline"/>
    <s v="Laruche"/>
    <s v="999999"/>
    <x v="285"/>
    <s v="N"/>
    <s v="Supplement Manutention"/>
    <x v="1"/>
    <m/>
    <x v="6"/>
    <n v="0"/>
    <x v="2"/>
    <n v="6"/>
    <s v="LA RUCHE LOGISTIQUE"/>
    <m/>
    <s v=""/>
    <n v="0.14910705133062102"/>
    <n v="6"/>
    <n v="0.5"/>
    <n v="0.89464230798372613"/>
    <n v="6.5"/>
    <x v="3"/>
  </r>
  <r>
    <s v="13617721"/>
    <s v="0"/>
    <d v="2026-05-11T00:00:00"/>
    <s v="21320"/>
    <s v="78810"/>
    <s v=""/>
    <s v=""/>
    <s v="Vaudour Pierrick"/>
    <s v="Laruche"/>
    <s v="999999"/>
    <x v="286"/>
    <s v="N"/>
    <s v="Transport"/>
    <x v="1"/>
    <s v="S"/>
    <x v="6"/>
    <n v="4.895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11T00:00:00"/>
    <s v="21320"/>
    <s v="86340"/>
    <s v=""/>
    <s v=""/>
    <s v="Garcia Evelyne"/>
    <s v="Laruche"/>
    <s v="999999"/>
    <x v="287"/>
    <s v="N"/>
    <s v="Transport"/>
    <x v="1"/>
    <s v="S"/>
    <x v="6"/>
    <n v="4.67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11T00:00:00"/>
    <s v="21320"/>
    <s v="11620"/>
    <s v=""/>
    <s v=""/>
    <s v="LOT Eric"/>
    <s v="Laruche"/>
    <s v="999999"/>
    <x v="288"/>
    <s v="N"/>
    <s v="Transport"/>
    <x v="1"/>
    <s v="S"/>
    <x v="6"/>
    <n v="0.06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1T00:00:00"/>
    <s v="21320"/>
    <s v="11620"/>
    <s v=""/>
    <s v=""/>
    <s v="LOT Eric"/>
    <s v="Laruche"/>
    <s v="999999"/>
    <x v="288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11T00:00:00"/>
    <s v="21320"/>
    <s v="31400"/>
    <s v=""/>
    <s v=""/>
    <s v="Cosson Antoine"/>
    <s v="Laruche"/>
    <s v="999999"/>
    <x v="289"/>
    <s v="N"/>
    <s v="Transport"/>
    <x v="1"/>
    <s v="S"/>
    <x v="6"/>
    <n v="0.08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1T00:00:00"/>
    <s v="21320"/>
    <s v="13010"/>
    <s v=""/>
    <s v=""/>
    <s v="Mazzolini Manon"/>
    <s v="Laruche"/>
    <s v="999999"/>
    <x v="290"/>
    <s v="N"/>
    <s v="Transport"/>
    <x v="1"/>
    <s v="S"/>
    <x v="6"/>
    <n v="2.944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1T00:00:00"/>
    <s v="21320"/>
    <s v="44800"/>
    <s v=""/>
    <s v=""/>
    <s v="Poirier Maelle"/>
    <s v="Laruche"/>
    <s v="999999"/>
    <x v="291"/>
    <s v="N"/>
    <s v="Transport"/>
    <x v="1"/>
    <s v="S"/>
    <x v="6"/>
    <n v="2.4060000000000001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1T00:00:00"/>
    <s v="21320"/>
    <s v="31170"/>
    <s v=""/>
    <s v=""/>
    <s v="Fages Nathalie"/>
    <s v="Laruche"/>
    <s v="999999"/>
    <x v="292"/>
    <s v="N"/>
    <s v="Transport"/>
    <x v="1"/>
    <s v="S"/>
    <x v="6"/>
    <n v="1.512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1T00:00:00"/>
    <s v="21320"/>
    <s v="92130"/>
    <s v=""/>
    <s v=""/>
    <s v="LAINE Bruno"/>
    <s v="Laruche"/>
    <s v="999999"/>
    <x v="293"/>
    <s v="N"/>
    <s v="Transport"/>
    <x v="1"/>
    <s v="S"/>
    <x v="6"/>
    <n v="2.2000000000000002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1T00:00:00"/>
    <s v="21320"/>
    <s v="92320"/>
    <s v=""/>
    <s v=""/>
    <s v="Hamard-Lecoq Helene"/>
    <s v="Laruche"/>
    <s v="999999"/>
    <x v="294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11T00:00:00"/>
    <s v="21320"/>
    <s v="78220"/>
    <s v=""/>
    <s v=""/>
    <s v="Takennit Laura"/>
    <s v="Laruche"/>
    <s v="999999"/>
    <x v="295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11T00:00:00"/>
    <s v="21320"/>
    <s v="21800"/>
    <s v=""/>
    <s v=""/>
    <s v="VAN KLAVEREN Nicolas"/>
    <s v="Laruche"/>
    <s v="999999"/>
    <x v="296"/>
    <s v="N"/>
    <s v="Transport"/>
    <x v="1"/>
    <s v="S"/>
    <x v="7"/>
    <n v="0.8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1T00:00:00"/>
    <s v="21320"/>
    <s v="32230"/>
    <s v=""/>
    <s v=""/>
    <s v="Hansma Jetske"/>
    <s v="Laruche"/>
    <s v="999999"/>
    <x v="297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2T00:00:00"/>
    <s v="21320"/>
    <s v="93110"/>
    <s v=""/>
    <s v=""/>
    <s v="BETINI Helene"/>
    <s v="Laruche"/>
    <s v="999999"/>
    <x v="298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12T00:00:00"/>
    <s v="21320"/>
    <s v="83170"/>
    <s v=""/>
    <s v=""/>
    <s v="Faure Michael"/>
    <s v="Laruche"/>
    <s v="999999"/>
    <x v="299"/>
    <s v="N"/>
    <s v="Transport"/>
    <x v="1"/>
    <s v="S"/>
    <x v="6"/>
    <n v="0.1400000000000000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2T00:00:00"/>
    <s v="21320"/>
    <s v="49650"/>
    <s v=""/>
    <s v=""/>
    <s v="Boucq Margot"/>
    <s v="Laruche"/>
    <s v="999999"/>
    <x v="300"/>
    <s v="N"/>
    <s v="Transport"/>
    <x v="1"/>
    <s v="S"/>
    <x v="6"/>
    <n v="0.3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2T00:00:00"/>
    <s v="21320"/>
    <s v="35000"/>
    <s v=""/>
    <s v=""/>
    <s v="Fontaine Claire"/>
    <s v="Laruche"/>
    <s v="999999"/>
    <x v="301"/>
    <s v="N"/>
    <s v="Transport"/>
    <x v="1"/>
    <s v="S"/>
    <x v="6"/>
    <n v="4.7430000000000003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12T00:00:00"/>
    <s v="21320"/>
    <s v="78530"/>
    <s v=""/>
    <s v=""/>
    <s v="Mougel Laurent"/>
    <s v="Laruche"/>
    <s v="999999"/>
    <x v="302"/>
    <s v="N"/>
    <s v="Transport"/>
    <x v="1"/>
    <s v="S"/>
    <x v="6"/>
    <n v="0.94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2T00:00:00"/>
    <s v="21320"/>
    <s v="38300"/>
    <s v=""/>
    <s v=""/>
    <s v="Boulangerie berthet Franck"/>
    <s v="Laruche"/>
    <s v="999999"/>
    <x v="303"/>
    <s v="N"/>
    <s v="Transport"/>
    <x v="1"/>
    <s v="S"/>
    <x v="6"/>
    <n v="0.6340000000000000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2T00:00:00"/>
    <s v="21320"/>
    <s v="25310"/>
    <s v=""/>
    <s v=""/>
    <s v="ANDRASIK CARPENT Sylvie"/>
    <s v="Laruche"/>
    <s v="999999"/>
    <x v="304"/>
    <s v="N"/>
    <s v="Transport"/>
    <x v="1"/>
    <s v="S"/>
    <x v="6"/>
    <n v="2.86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2T00:00:00"/>
    <s v="21320"/>
    <s v="04100"/>
    <s v=""/>
    <s v=""/>
    <s v="Urbin Monique"/>
    <s v="Laruche"/>
    <s v="999999"/>
    <x v="305"/>
    <s v="N"/>
    <s v="Transport"/>
    <x v="1"/>
    <s v="S"/>
    <x v="6"/>
    <n v="0.6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3T00:00:00"/>
    <s v="21320"/>
    <s v="75116"/>
    <s v=""/>
    <s v=""/>
    <s v="Bucelle Claire"/>
    <s v="Laruche"/>
    <s v="999999"/>
    <x v="306"/>
    <s v="N"/>
    <s v="Transport"/>
    <x v="1"/>
    <s v="S"/>
    <x v="6"/>
    <n v="6.4119999999999999"/>
    <x v="2"/>
    <n v="9.4"/>
    <s v="LA RUCHE LOGISTIQUE"/>
    <m/>
    <s v=""/>
    <n v="0.14910705133062102"/>
    <n v="9.4"/>
    <n v="0.5"/>
    <n v="1.4016062825078377"/>
    <n v="9.9"/>
    <x v="1"/>
  </r>
  <r>
    <s v="13617721"/>
    <s v="0"/>
    <d v="2026-05-13T00:00:00"/>
    <s v="21320"/>
    <s v="91730"/>
    <s v=""/>
    <s v=""/>
    <s v="de LUCA Sylvie"/>
    <s v="Laruche"/>
    <s v="999999"/>
    <x v="307"/>
    <s v="N"/>
    <s v="Transport"/>
    <x v="1"/>
    <s v="S"/>
    <x v="6"/>
    <n v="3.74"/>
    <x v="2"/>
    <n v="8.1999999999999993"/>
    <s v="LA RUCHE LOGISTIQUE"/>
    <m/>
    <s v=""/>
    <n v="0.14910705133062102"/>
    <n v="8.1999999999999993"/>
    <n v="0.5"/>
    <n v="1.2226778209110922"/>
    <n v="8.6999999999999993"/>
    <x v="1"/>
  </r>
  <r>
    <s v="13617721"/>
    <s v="0"/>
    <d v="2026-05-13T00:00:00"/>
    <s v="21320"/>
    <s v="67150"/>
    <s v=""/>
    <s v=""/>
    <s v="DE BELLIS Pierre"/>
    <s v="Laruche"/>
    <s v="999999"/>
    <x v="308"/>
    <s v="N"/>
    <s v="Transport"/>
    <x v="1"/>
    <s v="S"/>
    <x v="6"/>
    <n v="0.6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3T00:00:00"/>
    <s v="21320"/>
    <s v="28110"/>
    <s v=""/>
    <s v=""/>
    <s v="Villiaumey Gregory"/>
    <s v="Laruche"/>
    <s v="999999"/>
    <x v="309"/>
    <s v="N"/>
    <s v="Transport"/>
    <x v="1"/>
    <s v="S"/>
    <x v="6"/>
    <n v="3.008"/>
    <x v="2"/>
    <n v="8.1999999999999993"/>
    <s v="LA RUCHE LOGISTIQUE"/>
    <m/>
    <s v=""/>
    <n v="0.14910705133062102"/>
    <n v="8.1999999999999993"/>
    <n v="0.5"/>
    <n v="1.2226778209110922"/>
    <n v="8.6999999999999993"/>
    <x v="1"/>
  </r>
  <r>
    <s v="13617721"/>
    <s v="0"/>
    <d v="2026-05-13T00:00:00"/>
    <s v="21320"/>
    <s v="92300"/>
    <s v=""/>
    <s v=""/>
    <s v="Celia Schmerber"/>
    <s v="Laruche"/>
    <s v="999999"/>
    <x v="310"/>
    <s v="N"/>
    <s v="Transport"/>
    <x v="1"/>
    <s v="S"/>
    <x v="6"/>
    <n v="1.488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3T00:00:00"/>
    <s v="21320"/>
    <s v="13008"/>
    <s v=""/>
    <s v=""/>
    <s v="Saiman Benjamin"/>
    <s v="Laruche"/>
    <s v="999999"/>
    <x v="311"/>
    <s v="N"/>
    <s v="Transport"/>
    <x v="1"/>
    <s v="S"/>
    <x v="6"/>
    <n v="2.153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3T00:00:00"/>
    <s v="21320"/>
    <s v="85690"/>
    <s v=""/>
    <s v=""/>
    <s v="Grima Florent"/>
    <s v="Laruche"/>
    <s v="999999"/>
    <x v="312"/>
    <s v="N"/>
    <s v="Transport"/>
    <x v="1"/>
    <s v="S"/>
    <x v="6"/>
    <n v="2.153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3T00:00:00"/>
    <s v="21320"/>
    <s v="74310"/>
    <s v=""/>
    <s v=""/>
    <s v="Poisson Monique"/>
    <s v="Laruche"/>
    <s v="999999"/>
    <x v="313"/>
    <s v="N"/>
    <s v="Transport"/>
    <x v="1"/>
    <s v="S"/>
    <x v="6"/>
    <n v="4.67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13T00:00:00"/>
    <s v="21320"/>
    <s v="74310"/>
    <s v=""/>
    <s v=""/>
    <s v="Poisson Monique"/>
    <s v="Laruche"/>
    <s v="999999"/>
    <x v="313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15T00:00:00"/>
    <s v="21320"/>
    <s v="75011"/>
    <s v=""/>
    <s v=""/>
    <s v="Hyun sumin"/>
    <s v="Laruche"/>
    <s v="999999"/>
    <x v="314"/>
    <s v="N"/>
    <s v="Transport"/>
    <x v="1"/>
    <s v="S"/>
    <x v="6"/>
    <n v="0.16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5T00:00:00"/>
    <s v="21320"/>
    <s v="75011"/>
    <s v=""/>
    <s v=""/>
    <s v="Hyun sumin"/>
    <s v="Laruche"/>
    <s v="999999"/>
    <x v="314"/>
    <s v="N"/>
    <s v="Supplement Retour Expediteur"/>
    <x v="1"/>
    <m/>
    <x v="6"/>
    <n v="0"/>
    <x v="2"/>
    <n v="9"/>
    <s v="LA RUCHE LOGISTIQUE"/>
    <m/>
    <s v=""/>
    <n v="0.14910705133062102"/>
    <n v="9"/>
    <n v="0.5"/>
    <n v="1.3419634619755891"/>
    <n v="9.5"/>
    <x v="1"/>
  </r>
  <r>
    <s v="13617721"/>
    <s v="0"/>
    <d v="2026-05-15T00:00:00"/>
    <s v="21320"/>
    <s v="66280"/>
    <s v=""/>
    <s v=""/>
    <s v="PASCAREL SABINE"/>
    <s v="Laruche"/>
    <s v="999999"/>
    <x v="315"/>
    <s v="N"/>
    <s v="Transport"/>
    <x v="1"/>
    <s v="S"/>
    <x v="6"/>
    <n v="14.872"/>
    <x v="2"/>
    <n v="12.6"/>
    <s v="LA RUCHE LOGISTIQUE"/>
    <m/>
    <s v=""/>
    <n v="0.14910705133062102"/>
    <n v="12.6"/>
    <n v="0.5"/>
    <n v="1.8787488467658249"/>
    <n v="13.1"/>
    <x v="1"/>
  </r>
  <r>
    <s v="13617721"/>
    <s v="0"/>
    <d v="2026-05-15T00:00:00"/>
    <s v="21320"/>
    <s v="57600"/>
    <s v=""/>
    <s v=""/>
    <s v="Mocnik Rachel"/>
    <s v="Laruche"/>
    <s v="999999"/>
    <x v="316"/>
    <s v="N"/>
    <s v="Transport"/>
    <x v="1"/>
    <s v="S"/>
    <x v="6"/>
    <n v="0.96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5T00:00:00"/>
    <s v="21320"/>
    <s v="86200"/>
    <s v=""/>
    <s v=""/>
    <s v="Charlot Audrey"/>
    <s v="Laruche"/>
    <s v="999999"/>
    <x v="317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5T00:00:00"/>
    <s v="21320"/>
    <s v="77380"/>
    <s v=""/>
    <s v=""/>
    <s v="DE LA GARE PHARMACIE"/>
    <s v="Laruche"/>
    <s v="999999"/>
    <x v="318"/>
    <s v="N"/>
    <s v="Transport"/>
    <x v="1"/>
    <s v="S"/>
    <x v="6"/>
    <n v="2.4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5T00:00:00"/>
    <s v="21320"/>
    <s v="75014"/>
    <s v=""/>
    <s v=""/>
    <s v="Brigitte Dje Ahou"/>
    <s v="Laruche"/>
    <s v="999999"/>
    <x v="319"/>
    <s v="N"/>
    <s v="Transport"/>
    <x v="1"/>
    <s v="S"/>
    <x v="6"/>
    <n v="1.6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5T00:00:00"/>
    <s v="21320"/>
    <s v="92290"/>
    <s v=""/>
    <s v=""/>
    <s v="MABIT Peter"/>
    <s v="Laruche"/>
    <s v="999999"/>
    <x v="320"/>
    <s v="N"/>
    <s v="Transport"/>
    <x v="1"/>
    <s v="S"/>
    <x v="6"/>
    <n v="0.76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5T00:00:00"/>
    <s v="21320"/>
    <s v="91730"/>
    <s v=""/>
    <s v=""/>
    <s v="de LUCA Sylvie"/>
    <s v="Laruche"/>
    <s v="999999"/>
    <x v="321"/>
    <s v="N"/>
    <s v="Transport"/>
    <x v="1"/>
    <s v="S"/>
    <x v="6"/>
    <n v="2.85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5T00:00:00"/>
    <s v="21320"/>
    <s v="83500"/>
    <s v=""/>
    <s v=""/>
    <s v="Holdrinet Marie"/>
    <s v="Laruche"/>
    <s v="999999"/>
    <x v="322"/>
    <s v="N"/>
    <s v="Transport"/>
    <x v="1"/>
    <s v="S"/>
    <x v="6"/>
    <n v="1.7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5T00:00:00"/>
    <s v="21320"/>
    <s v="78800"/>
    <s v=""/>
    <s v=""/>
    <s v="BECHAUD David"/>
    <s v="Laruche"/>
    <s v="999999"/>
    <x v="323"/>
    <s v="N"/>
    <s v="Transport"/>
    <x v="1"/>
    <s v="S"/>
    <x v="6"/>
    <n v="0.5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5T00:00:00"/>
    <s v="21320"/>
    <s v="95580"/>
    <s v=""/>
    <s v=""/>
    <s v="Gruny Helena"/>
    <s v="Laruche"/>
    <s v="999999"/>
    <x v="324"/>
    <s v="N"/>
    <s v="Transport"/>
    <x v="1"/>
    <s v="S"/>
    <x v="6"/>
    <n v="0.85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5T00:00:00"/>
    <s v="21320"/>
    <s v="02700"/>
    <s v=""/>
    <s v=""/>
    <s v="Eicheldinger Maryse"/>
    <s v="Laruche"/>
    <s v="999999"/>
    <x v="325"/>
    <s v="N"/>
    <s v="Transport"/>
    <x v="1"/>
    <s v="S"/>
    <x v="6"/>
    <n v="1.583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8T00:00:00"/>
    <s v="21320"/>
    <s v="75014"/>
    <s v=""/>
    <s v=""/>
    <s v="Benyounes Samia"/>
    <s v="Laruche"/>
    <s v="999999"/>
    <x v="326"/>
    <s v="N"/>
    <s v="Transport"/>
    <x v="1"/>
    <s v="S"/>
    <x v="6"/>
    <n v="1.45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8T00:00:00"/>
    <s v="21320"/>
    <s v="92350"/>
    <s v=""/>
    <s v=""/>
    <s v="SARDOUK Assya"/>
    <s v="Laruche"/>
    <s v="999999"/>
    <x v="327"/>
    <s v="N"/>
    <s v="Transport"/>
    <x v="1"/>
    <s v="S"/>
    <x v="6"/>
    <n v="7.0000000000000007E-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8T00:00:00"/>
    <s v="21320"/>
    <s v="95370"/>
    <s v=""/>
    <s v=""/>
    <s v="Carpentier Marine"/>
    <s v="Laruche"/>
    <s v="999999"/>
    <x v="328"/>
    <s v="N"/>
    <s v="Transport"/>
    <x v="1"/>
    <s v="S"/>
    <x v="6"/>
    <n v="1.8360000000000001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8T00:00:00"/>
    <s v="21320"/>
    <s v="95370"/>
    <s v=""/>
    <s v=""/>
    <s v="Carpentier Marine"/>
    <s v="Laruche"/>
    <s v="999999"/>
    <x v="328"/>
    <s v="N"/>
    <s v="Supplement Retour Expediteur"/>
    <x v="1"/>
    <m/>
    <x v="6"/>
    <n v="0"/>
    <x v="2"/>
    <n v="9"/>
    <s v="LA RUCHE LOGISTIQUE"/>
    <m/>
    <s v=""/>
    <n v="0.14910705133062102"/>
    <n v="9"/>
    <n v="0.5"/>
    <n v="1.3419634619755891"/>
    <n v="9.5"/>
    <x v="1"/>
  </r>
  <r>
    <s v="13617721"/>
    <s v="0"/>
    <d v="2026-05-18T00:00:00"/>
    <s v="21320"/>
    <s v="77300"/>
    <s v=""/>
    <s v=""/>
    <s v="De Marco Nathalie"/>
    <s v="Laruche"/>
    <s v="999999"/>
    <x v="329"/>
    <s v="N"/>
    <s v="Transport"/>
    <x v="1"/>
    <s v="S"/>
    <x v="6"/>
    <n v="0.25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8T00:00:00"/>
    <s v="21320"/>
    <s v="34270"/>
    <s v=""/>
    <s v=""/>
    <s v="Tolofua Christopher"/>
    <s v="Laruche"/>
    <s v="999999"/>
    <x v="330"/>
    <s v="N"/>
    <s v="Transport"/>
    <x v="1"/>
    <s v="S"/>
    <x v="6"/>
    <n v="2.3199999999999998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8T00:00:00"/>
    <s v="21320"/>
    <s v="68640"/>
    <s v=""/>
    <s v=""/>
    <s v="Duse Cathy"/>
    <s v="Laruche"/>
    <s v="999999"/>
    <x v="331"/>
    <s v="N"/>
    <s v="Transport"/>
    <x v="1"/>
    <s v="S"/>
    <x v="6"/>
    <n v="0.2800000000000000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8T00:00:00"/>
    <s v="21320"/>
    <s v="78800"/>
    <s v=""/>
    <s v=""/>
    <s v="BECHAUD David"/>
    <s v="Laruche"/>
    <s v="999999"/>
    <x v="332"/>
    <s v="N"/>
    <s v="Transport"/>
    <x v="1"/>
    <s v="S"/>
    <x v="6"/>
    <n v="1.07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8T00:00:00"/>
    <s v="21320"/>
    <s v="69009"/>
    <s v=""/>
    <s v=""/>
    <s v="Sagna Christele"/>
    <s v="Laruche"/>
    <s v="999999"/>
    <x v="333"/>
    <s v="N"/>
    <s v="Transport"/>
    <x v="1"/>
    <s v="S"/>
    <x v="6"/>
    <n v="1.6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8T00:00:00"/>
    <s v="21320"/>
    <s v="92290"/>
    <s v=""/>
    <s v=""/>
    <s v="ALLAVO Laurelle"/>
    <s v="Laruche"/>
    <s v="999999"/>
    <x v="334"/>
    <s v="N"/>
    <s v="Transport"/>
    <x v="1"/>
    <s v="S"/>
    <x v="6"/>
    <n v="3.1"/>
    <x v="2"/>
    <n v="8.1999999999999993"/>
    <s v="LA RUCHE LOGISTIQUE"/>
    <m/>
    <s v=""/>
    <n v="0.14910705133062102"/>
    <n v="8.1999999999999993"/>
    <n v="0.5"/>
    <n v="1.2226778209110922"/>
    <n v="8.6999999999999993"/>
    <x v="1"/>
  </r>
  <r>
    <s v="13617721"/>
    <s v="0"/>
    <d v="2026-05-18T00:00:00"/>
    <s v="21320"/>
    <s v="59235"/>
    <s v=""/>
    <s v=""/>
    <s v="VIAENE CELINE"/>
    <s v="Laruche"/>
    <s v="999999"/>
    <x v="335"/>
    <s v="N"/>
    <s v="Transport"/>
    <x v="1"/>
    <s v="S"/>
    <x v="6"/>
    <n v="2.52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18T00:00:00"/>
    <s v="21320"/>
    <s v="75009"/>
    <s v=""/>
    <s v=""/>
    <s v="AUTREUX CAMILLE"/>
    <s v="Laruche"/>
    <s v="999999"/>
    <x v="336"/>
    <s v="N"/>
    <s v="Transport"/>
    <x v="1"/>
    <s v="S"/>
    <x v="6"/>
    <n v="0.1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8T00:00:00"/>
    <s v="21320"/>
    <s v="75016"/>
    <s v=""/>
    <s v=""/>
    <s v="Thomas de Villeneuve"/>
    <s v="Laruche"/>
    <s v="999999"/>
    <x v="337"/>
    <s v="N"/>
    <s v="Transport"/>
    <x v="1"/>
    <s v="S"/>
    <x v="6"/>
    <n v="1.508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18T00:00:00"/>
    <s v="21320"/>
    <s v="91630"/>
    <s v=""/>
    <s v=""/>
    <s v="Borde Nadege"/>
    <s v="Laruche"/>
    <s v="999999"/>
    <x v="338"/>
    <s v="N"/>
    <s v="Transport"/>
    <x v="1"/>
    <s v="S"/>
    <x v="6"/>
    <n v="0.2800000000000000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8T00:00:00"/>
    <s v="21320"/>
    <s v="75001"/>
    <s v=""/>
    <s v=""/>
    <s v="Guez Oliver"/>
    <s v="Laruche"/>
    <s v="999999"/>
    <x v="339"/>
    <s v="N"/>
    <s v="Transport"/>
    <x v="1"/>
    <s v="S"/>
    <x v="6"/>
    <n v="0.77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9T00:00:00"/>
    <s v="21320"/>
    <s v="34740"/>
    <s v=""/>
    <s v=""/>
    <s v="DERIVRY PATRICIA"/>
    <s v="Laruche"/>
    <s v="999999"/>
    <x v="340"/>
    <s v="N"/>
    <s v="Transport"/>
    <x v="1"/>
    <s v="S"/>
    <x v="6"/>
    <n v="3.51"/>
    <x v="2"/>
    <n v="8.1999999999999993"/>
    <s v="LA RUCHE LOGISTIQUE"/>
    <m/>
    <s v=""/>
    <n v="0.14910705133062102"/>
    <n v="8.1999999999999993"/>
    <n v="0.5"/>
    <n v="1.2226778209110922"/>
    <n v="8.6999999999999993"/>
    <x v="1"/>
  </r>
  <r>
    <s v="13617721"/>
    <s v="0"/>
    <d v="2026-05-19T00:00:00"/>
    <s v="21320"/>
    <s v="13640"/>
    <s v=""/>
    <s v=""/>
    <s v="LOPEZ MARJORIE"/>
    <s v="Laruche"/>
    <s v="999999"/>
    <x v="341"/>
    <s v="N"/>
    <s v="Transport"/>
    <x v="1"/>
    <s v="S"/>
    <x v="6"/>
    <n v="3.51"/>
    <x v="2"/>
    <n v="8.1999999999999993"/>
    <s v="LA RUCHE LOGISTIQUE"/>
    <m/>
    <s v=""/>
    <n v="0.14910705133062102"/>
    <n v="8.1999999999999993"/>
    <n v="0.5"/>
    <n v="1.2226778209110922"/>
    <n v="8.6999999999999993"/>
    <x v="1"/>
  </r>
  <r>
    <s v="13617721"/>
    <s v="0"/>
    <d v="2026-05-19T00:00:00"/>
    <s v="21320"/>
    <s v="06530"/>
    <s v=""/>
    <s v=""/>
    <s v="Hanley Chloe"/>
    <s v="Laruche"/>
    <s v="999999"/>
    <x v="342"/>
    <s v="N"/>
    <s v="Transport"/>
    <x v="1"/>
    <s v="S"/>
    <x v="6"/>
    <n v="0.0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19T00:00:00"/>
    <s v="21320"/>
    <s v="06530"/>
    <s v=""/>
    <s v=""/>
    <s v="Hanley Chloe"/>
    <s v="Laruche"/>
    <s v="999999"/>
    <x v="342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19T00:00:00"/>
    <s v="21320"/>
    <s v="75015"/>
    <s v=""/>
    <s v=""/>
    <s v="Meritan Charlotte"/>
    <s v="Laruche"/>
    <s v="999999"/>
    <x v="343"/>
    <s v="N"/>
    <s v="Transport"/>
    <x v="1"/>
    <s v="S"/>
    <x v="6"/>
    <n v="4.6779999999999999"/>
    <x v="2"/>
    <n v="8.6"/>
    <s v="LA RUCHE LOGISTIQUE"/>
    <m/>
    <s v=""/>
    <n v="0.14910705133062102"/>
    <n v="8.6"/>
    <n v="0.5"/>
    <n v="1.2823206414433408"/>
    <n v="9.1"/>
    <x v="1"/>
  </r>
  <r>
    <s v="13617722"/>
    <s v="2"/>
    <d v="2026-05-19T00:00:00"/>
    <s v="21320"/>
    <s v="75016"/>
    <s v=""/>
    <s v=""/>
    <s v="Cavalcaselle Eu"/>
    <s v="#25734"/>
    <s v="999999"/>
    <x v="344"/>
    <s v="N"/>
    <s v="Transport"/>
    <x v="1"/>
    <s v="S"/>
    <x v="6"/>
    <n v="3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20T00:00:00"/>
    <s v="21320"/>
    <s v="80340"/>
    <s v=""/>
    <s v=""/>
    <s v="Pascale Les Nereides"/>
    <s v="Laruche"/>
    <s v="999999"/>
    <x v="345"/>
    <s v="N"/>
    <s v="Transport"/>
    <x v="1"/>
    <s v="S"/>
    <x v="6"/>
    <n v="0.2800000000000000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0T00:00:00"/>
    <s v="21320"/>
    <s v="75010"/>
    <s v=""/>
    <s v=""/>
    <s v="Amaddeo Pascale"/>
    <s v="Laruche"/>
    <s v="999999"/>
    <x v="346"/>
    <s v="N"/>
    <s v="Transport"/>
    <x v="1"/>
    <s v="S"/>
    <x v="6"/>
    <n v="0.15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0T00:00:00"/>
    <s v="21320"/>
    <s v="13630"/>
    <s v=""/>
    <s v=""/>
    <s v="KAPPESMélanie"/>
    <s v="EXP20260422-2714055"/>
    <s v="999999"/>
    <x v="347"/>
    <s v="N"/>
    <s v="Transport"/>
    <x v="1"/>
    <s v="S"/>
    <x v="6"/>
    <n v="10.08"/>
    <x v="2"/>
    <n v="11"/>
    <s v="LA RUCHE LOGISTIQUE"/>
    <m/>
    <s v=""/>
    <n v="0.14910705133062102"/>
    <n v="11"/>
    <n v="0.5"/>
    <n v="1.6401775646368313"/>
    <n v="11.5"/>
    <x v="1"/>
  </r>
  <r>
    <s v="13617721"/>
    <s v="0"/>
    <d v="2026-05-20T00:00:00"/>
    <s v="21320"/>
    <s v="33110"/>
    <s v=""/>
    <s v=""/>
    <s v="Boudia Marie"/>
    <s v="Laruche"/>
    <s v="999999"/>
    <x v="348"/>
    <s v="N"/>
    <s v="Transport"/>
    <x v="1"/>
    <s v="S"/>
    <x v="6"/>
    <n v="0.4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0T00:00:00"/>
    <s v="21320"/>
    <s v="59247"/>
    <s v=""/>
    <s v=""/>
    <s v="longuepee domonique"/>
    <s v="Laruche"/>
    <s v="999999"/>
    <x v="349"/>
    <s v="N"/>
    <s v="Transport"/>
    <x v="1"/>
    <s v="S"/>
    <x v="6"/>
    <n v="4.786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0T00:00:00"/>
    <s v="21320"/>
    <s v="44340"/>
    <s v=""/>
    <s v=""/>
    <s v="NOWACZYK Catherine"/>
    <s v="Laruche"/>
    <s v="999999"/>
    <x v="350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0T00:00:00"/>
    <s v="21320"/>
    <s v="14000"/>
    <s v=""/>
    <s v=""/>
    <s v="BLOT JORDAN"/>
    <s v="Laruche"/>
    <s v="999999"/>
    <x v="351"/>
    <s v="N"/>
    <s v="Transport"/>
    <x v="1"/>
    <s v="S"/>
    <x v="6"/>
    <n v="4.4640000000000004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1T00:00:00"/>
    <s v="21320"/>
    <s v="42660"/>
    <s v=""/>
    <s v=""/>
    <s v="Charreyre Catherine"/>
    <s v="Laruche"/>
    <s v="999999"/>
    <x v="352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1T00:00:00"/>
    <s v="21320"/>
    <s v="42660"/>
    <s v=""/>
    <s v=""/>
    <s v="Charreyre Catherine"/>
    <s v="Laruche"/>
    <s v="999999"/>
    <x v="352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21T00:00:00"/>
    <s v="21320"/>
    <s v="89150"/>
    <s v=""/>
    <s v=""/>
    <s v="MANIERE-LEVEQUE Anne-Marie"/>
    <s v="Laruche"/>
    <s v="999999"/>
    <x v="353"/>
    <s v="N"/>
    <s v="Transport"/>
    <x v="1"/>
    <s v="S"/>
    <x v="8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1T00:00:00"/>
    <s v="21320"/>
    <s v="56600"/>
    <s v=""/>
    <s v=""/>
    <s v="Le Berre Camille"/>
    <s v="Laruche"/>
    <s v="999999"/>
    <x v="354"/>
    <s v="N"/>
    <s v="Transport"/>
    <x v="1"/>
    <s v="S"/>
    <x v="6"/>
    <n v="0.05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1T00:00:00"/>
    <s v="21320"/>
    <s v="29600"/>
    <s v=""/>
    <s v=""/>
    <s v="COZIC Jacqueline"/>
    <s v="Laruche"/>
    <s v="999999"/>
    <x v="355"/>
    <s v="N"/>
    <s v="Transport"/>
    <x v="1"/>
    <s v="S"/>
    <x v="6"/>
    <n v="7.0000000000000007E-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1T00:00:00"/>
    <s v="21320"/>
    <s v="84800"/>
    <s v=""/>
    <s v=""/>
    <s v="Touati Lorenzo"/>
    <s v="Laruche"/>
    <s v="999999"/>
    <x v="356"/>
    <s v="N"/>
    <s v="Transport"/>
    <x v="1"/>
    <s v="S"/>
    <x v="6"/>
    <n v="0.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1T00:00:00"/>
    <s v="21320"/>
    <s v="67500"/>
    <s v=""/>
    <s v=""/>
    <s v="BEAUSEJOUR Alyson"/>
    <s v="Laruche"/>
    <s v="999999"/>
    <x v="357"/>
    <s v="N"/>
    <s v="Transport"/>
    <x v="1"/>
    <s v="S"/>
    <x v="6"/>
    <n v="1.6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1T00:00:00"/>
    <s v="21320"/>
    <s v="06410"/>
    <s v=""/>
    <s v=""/>
    <s v="BALAGUERO Gilles"/>
    <s v="Laruche"/>
    <s v="999999"/>
    <x v="358"/>
    <s v="N"/>
    <s v="Transport"/>
    <x v="1"/>
    <s v="S"/>
    <x v="6"/>
    <n v="2.0299999999999998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21T00:00:00"/>
    <s v="21320"/>
    <s v="35700"/>
    <s v=""/>
    <s v=""/>
    <s v="Sidibe Diatto"/>
    <s v="Laruche"/>
    <s v="999999"/>
    <x v="359"/>
    <s v="N"/>
    <s v="Transport"/>
    <x v="1"/>
    <s v="S"/>
    <x v="6"/>
    <n v="1.488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1T00:00:00"/>
    <s v="21320"/>
    <s v="13630"/>
    <s v=""/>
    <s v=""/>
    <s v="KAPPES Melanie"/>
    <s v="Laruche"/>
    <s v="999999"/>
    <x v="360"/>
    <s v="N"/>
    <s v="Transport"/>
    <x v="1"/>
    <s v="S"/>
    <x v="6"/>
    <n v="0.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1T00:00:00"/>
    <s v="21320"/>
    <s v="40530"/>
    <s v=""/>
    <s v=""/>
    <s v="Favarin Anne-Cecile"/>
    <s v="Laruche"/>
    <s v="999999"/>
    <x v="361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82000"/>
    <s v=""/>
    <s v=""/>
    <s v="DELCLOS Philippe"/>
    <s v="Laruche"/>
    <s v="999999"/>
    <x v="362"/>
    <s v="N"/>
    <s v="Transport"/>
    <x v="1"/>
    <s v="S"/>
    <x v="6"/>
    <n v="0.1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92430"/>
    <s v=""/>
    <s v=""/>
    <s v="GUENIN AURORE"/>
    <s v="Laruche"/>
    <s v="999999"/>
    <x v="363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2T00:00:00"/>
    <s v="21320"/>
    <s v="41350"/>
    <s v=""/>
    <s v=""/>
    <s v="DHALLUIN MARC"/>
    <s v="Laruche"/>
    <s v="999999"/>
    <x v="364"/>
    <s v="N"/>
    <s v="Transport"/>
    <x v="1"/>
    <s v="S"/>
    <x v="6"/>
    <n v="4.266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2T00:00:00"/>
    <s v="21320"/>
    <s v="37000"/>
    <s v=""/>
    <s v=""/>
    <s v="BRUNET Aurelie"/>
    <s v="Laruche"/>
    <s v="999999"/>
    <x v="365"/>
    <s v="N"/>
    <s v="Transport"/>
    <x v="1"/>
    <s v="S"/>
    <x v="6"/>
    <n v="1.508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2T00:00:00"/>
    <s v="21320"/>
    <s v="74330"/>
    <s v=""/>
    <s v=""/>
    <s v="PARA VITAL"/>
    <s v="Laruche"/>
    <s v="999999"/>
    <x v="366"/>
    <s v="N"/>
    <s v="Transport"/>
    <x v="1"/>
    <s v="S"/>
    <x v="6"/>
    <n v="15.163"/>
    <x v="2"/>
    <n v="13"/>
    <s v="LA RUCHE LOGISTIQUE"/>
    <m/>
    <s v=""/>
    <n v="0.14910705133062102"/>
    <n v="13"/>
    <n v="0.5"/>
    <n v="1.9383916672980732"/>
    <n v="13.5"/>
    <x v="1"/>
  </r>
  <r>
    <s v="13617721"/>
    <s v="0"/>
    <d v="2026-05-22T00:00:00"/>
    <s v="21320"/>
    <s v="31210"/>
    <s v=""/>
    <s v=""/>
    <s v="ROUBARDEAU Frederic"/>
    <s v="Laruche"/>
    <s v="999999"/>
    <x v="367"/>
    <s v="N"/>
    <s v="Transport"/>
    <x v="1"/>
    <s v="S"/>
    <x v="6"/>
    <n v="0.5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93300"/>
    <s v=""/>
    <s v=""/>
    <s v="prophete Shelda"/>
    <s v="Laruche"/>
    <s v="999999"/>
    <x v="368"/>
    <s v="N"/>
    <s v="Transport"/>
    <x v="1"/>
    <s v="S"/>
    <x v="6"/>
    <n v="1.583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2T00:00:00"/>
    <s v="21320"/>
    <s v="62580"/>
    <s v=""/>
    <s v=""/>
    <s v="Lagache Francois"/>
    <s v="Laruche"/>
    <s v="999999"/>
    <x v="369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29000"/>
    <s v=""/>
    <s v=""/>
    <s v="Boscher Helene"/>
    <s v="Laruche"/>
    <s v="999999"/>
    <x v="370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13011"/>
    <s v=""/>
    <s v=""/>
    <s v="2757490"/>
    <s v="LOGISTIQUE"/>
    <s v="999999"/>
    <x v="371"/>
    <s v="N"/>
    <s v="Transport"/>
    <x v="1"/>
    <s v="S"/>
    <x v="6"/>
    <n v="6"/>
    <x v="2"/>
    <n v="9"/>
    <s v="LA RUCHE LOGISTIQUE"/>
    <m/>
    <s v=""/>
    <n v="0.14910705133062102"/>
    <n v="9"/>
    <n v="0.5"/>
    <n v="1.3419634619755891"/>
    <n v="9.5"/>
    <x v="1"/>
  </r>
  <r>
    <s v="13617721"/>
    <s v="0"/>
    <d v="2026-05-22T00:00:00"/>
    <s v="21320"/>
    <s v="22620"/>
    <s v=""/>
    <s v=""/>
    <s v="Pee Emilie"/>
    <s v="Laruche"/>
    <s v="999999"/>
    <x v="372"/>
    <s v="N"/>
    <s v="Transport"/>
    <x v="1"/>
    <s v="S"/>
    <x v="6"/>
    <n v="4.786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2T00:00:00"/>
    <s v="21320"/>
    <s v="95300"/>
    <s v=""/>
    <s v=""/>
    <s v="Ey Angelique"/>
    <s v="Laruche"/>
    <s v="999999"/>
    <x v="373"/>
    <s v="N"/>
    <s v="Transport"/>
    <x v="1"/>
    <s v="S"/>
    <x v="6"/>
    <n v="0.2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54530"/>
    <s v=""/>
    <s v=""/>
    <s v="Smara kheira"/>
    <s v="Laruche"/>
    <s v="999999"/>
    <x v="374"/>
    <s v="N"/>
    <s v="Transport"/>
    <x v="1"/>
    <s v="S"/>
    <x v="6"/>
    <n v="0.64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22450"/>
    <s v=""/>
    <s v=""/>
    <s v="EVEN Marie"/>
    <s v="Laruche"/>
    <s v="999999"/>
    <x v="375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57430"/>
    <s v=""/>
    <s v=""/>
    <s v="Kaiser Blandine"/>
    <s v="Laruche"/>
    <s v="999999"/>
    <x v="376"/>
    <s v="N"/>
    <s v="Transport"/>
    <x v="1"/>
    <s v="S"/>
    <x v="6"/>
    <n v="0.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28000"/>
    <s v=""/>
    <s v=""/>
    <s v="Letartre Angelique"/>
    <s v="Laruche"/>
    <s v="999999"/>
    <x v="377"/>
    <s v="N"/>
    <s v="Transport"/>
    <x v="1"/>
    <s v="S"/>
    <x v="6"/>
    <n v="2.2400000000000002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22T00:00:00"/>
    <s v="21320"/>
    <s v="29790"/>
    <s v=""/>
    <s v=""/>
    <s v="DENIS Ghislaine"/>
    <s v="Laruche"/>
    <s v="999999"/>
    <x v="378"/>
    <s v="N"/>
    <s v="Transport"/>
    <x v="1"/>
    <s v="S"/>
    <x v="6"/>
    <n v="0.08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33520"/>
    <s v=""/>
    <s v=""/>
    <s v="Schlosser Renaud"/>
    <s v="Laruche"/>
    <s v="999999"/>
    <x v="379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24110"/>
    <s v=""/>
    <s v=""/>
    <s v="JAFFRELOT Erwan"/>
    <s v="Laruche"/>
    <s v="999999"/>
    <x v="380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26400"/>
    <s v=""/>
    <s v=""/>
    <s v="FERRATIER Stephane"/>
    <s v="Laruche"/>
    <s v="999999"/>
    <x v="381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07130"/>
    <s v=""/>
    <s v=""/>
    <s v="CHASSON Pascale"/>
    <s v="Laruche"/>
    <s v="999999"/>
    <x v="382"/>
    <s v="N"/>
    <s v="Transport"/>
    <x v="1"/>
    <s v="S"/>
    <x v="6"/>
    <n v="0.3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93370"/>
    <s v=""/>
    <s v=""/>
    <s v="Allouche Yaffa"/>
    <s v="Laruche"/>
    <s v="999999"/>
    <x v="383"/>
    <s v="N"/>
    <s v="Transport"/>
    <x v="1"/>
    <s v="S"/>
    <x v="6"/>
    <n v="1.33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2T00:00:00"/>
    <s v="21320"/>
    <s v="68127"/>
    <s v=""/>
    <s v=""/>
    <s v="TRABER Melanie"/>
    <s v="Laruche"/>
    <s v="999999"/>
    <x v="384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81000"/>
    <s v=""/>
    <s v=""/>
    <s v="BERNARD BEATRICE"/>
    <s v="Laruche"/>
    <s v="999999"/>
    <x v="385"/>
    <s v="N"/>
    <s v="Transport"/>
    <x v="1"/>
    <s v="S"/>
    <x v="6"/>
    <n v="4.266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2T00:00:00"/>
    <s v="21320"/>
    <s v="74890"/>
    <s v=""/>
    <s v=""/>
    <s v="LESAGE Alexis"/>
    <s v="Laruche"/>
    <s v="999999"/>
    <x v="386"/>
    <s v="N"/>
    <s v="Transport"/>
    <x v="1"/>
    <s v="S"/>
    <x v="6"/>
    <n v="0.8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60690"/>
    <s v=""/>
    <s v=""/>
    <s v="Frantschi Fabien"/>
    <s v="Laruche"/>
    <s v="999999"/>
    <x v="387"/>
    <s v="N"/>
    <s v="Transport"/>
    <x v="1"/>
    <s v="S"/>
    <x v="6"/>
    <n v="0.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37220"/>
    <s v=""/>
    <s v=""/>
    <s v="Descamps Isabelle"/>
    <s v="Laruche"/>
    <s v="999999"/>
    <x v="388"/>
    <s v="N"/>
    <s v="Transport"/>
    <x v="1"/>
    <s v="S"/>
    <x v="6"/>
    <n v="0.2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78160"/>
    <s v=""/>
    <s v=""/>
    <s v="Thibeaud Aubin"/>
    <s v="Laruche"/>
    <s v="999999"/>
    <x v="389"/>
    <s v="N"/>
    <s v="Transport"/>
    <x v="1"/>
    <s v="S"/>
    <x v="6"/>
    <n v="2.65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22T00:00:00"/>
    <s v="21320"/>
    <s v="43200"/>
    <s v=""/>
    <s v=""/>
    <s v="Mounier Benjamin"/>
    <s v="Laruche"/>
    <s v="999999"/>
    <x v="390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29480"/>
    <s v=""/>
    <s v=""/>
    <s v="Penduff Bernard"/>
    <s v="Laruche"/>
    <s v="999999"/>
    <x v="391"/>
    <s v="N"/>
    <s v="Transport"/>
    <x v="1"/>
    <s v="S"/>
    <x v="6"/>
    <n v="0.24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33200"/>
    <s v=""/>
    <s v=""/>
    <s v="SEPTIER ANTOINE"/>
    <s v="Laruche"/>
    <s v="999999"/>
    <x v="392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14190"/>
    <s v=""/>
    <s v=""/>
    <s v="Besnard Vanessa"/>
    <s v="Laruche"/>
    <s v="999999"/>
    <x v="393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2T00:00:00"/>
    <s v="21320"/>
    <s v="95690"/>
    <s v=""/>
    <s v=""/>
    <s v="RYGAS Nathalie"/>
    <s v="Laruche"/>
    <s v="999999"/>
    <x v="394"/>
    <s v="N"/>
    <s v="Transport"/>
    <x v="1"/>
    <s v="S"/>
    <x v="6"/>
    <n v="1.26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5T00:00:00"/>
    <s v="21320"/>
    <s v="30220"/>
    <s v=""/>
    <s v=""/>
    <s v="Bouissiere Julien"/>
    <s v="Laruche"/>
    <s v="999999"/>
    <x v="395"/>
    <s v="N"/>
    <s v="Transport"/>
    <x v="1"/>
    <s v="S"/>
    <x v="6"/>
    <n v="2.355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25T00:00:00"/>
    <s v="21320"/>
    <s v="81600"/>
    <s v=""/>
    <s v=""/>
    <s v="Ngo Ngos Eliane"/>
    <s v="Laruche"/>
    <s v="999999"/>
    <x v="396"/>
    <s v="N"/>
    <s v="Transport"/>
    <x v="1"/>
    <s v="S"/>
    <x v="6"/>
    <n v="2.5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25T00:00:00"/>
    <s v="21320"/>
    <s v="31200"/>
    <s v=""/>
    <s v=""/>
    <s v="Marie charlotte GUERET"/>
    <s v="Laruche"/>
    <s v="999999"/>
    <x v="397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04100"/>
    <s v=""/>
    <s v=""/>
    <s v="BARBESANT Remi"/>
    <s v="Laruche"/>
    <s v="999999"/>
    <x v="398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11510"/>
    <s v=""/>
    <s v=""/>
    <s v="Tudoret Cynthia"/>
    <s v="Laruche"/>
    <s v="999999"/>
    <x v="399"/>
    <s v="N"/>
    <s v="Transport"/>
    <x v="1"/>
    <s v="S"/>
    <x v="6"/>
    <n v="1.57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5T00:00:00"/>
    <s v="21320"/>
    <s v="69800"/>
    <s v=""/>
    <s v=""/>
    <s v="Thabet Imene"/>
    <s v="Laruche"/>
    <s v="999999"/>
    <x v="400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13140"/>
    <s v=""/>
    <s v=""/>
    <s v="El assioui Houria"/>
    <s v="Laruche"/>
    <s v="999999"/>
    <x v="401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62180"/>
    <s v=""/>
    <s v=""/>
    <s v="Dingreville Sally"/>
    <s v="Laruche"/>
    <s v="999999"/>
    <x v="402"/>
    <s v="N"/>
    <s v="Transport"/>
    <x v="1"/>
    <s v="S"/>
    <x v="6"/>
    <n v="1.47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5T00:00:00"/>
    <s v="21320"/>
    <s v="56410"/>
    <s v=""/>
    <s v=""/>
    <s v="JAFFRE Madeleine"/>
    <s v="Laruche"/>
    <s v="999999"/>
    <x v="403"/>
    <s v="N"/>
    <s v="Transport"/>
    <x v="1"/>
    <s v="S"/>
    <x v="6"/>
    <n v="0.3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92250"/>
    <s v=""/>
    <s v=""/>
    <s v="Bonnet Marie-Lise"/>
    <s v="Laruche"/>
    <s v="999999"/>
    <x v="404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5T00:00:00"/>
    <s v="21320"/>
    <s v="47200"/>
    <s v=""/>
    <s v=""/>
    <s v="CARTIER LUDOVIC"/>
    <s v="Laruche"/>
    <s v="999999"/>
    <x v="405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82000"/>
    <s v=""/>
    <s v=""/>
    <s v="Philip Ugo"/>
    <s v="Laruche"/>
    <s v="999999"/>
    <x v="406"/>
    <s v="N"/>
    <s v="Transport"/>
    <x v="1"/>
    <s v="S"/>
    <x v="6"/>
    <n v="0.3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31200"/>
    <s v=""/>
    <s v=""/>
    <s v="Ducros florence"/>
    <s v="Laruche"/>
    <s v="999999"/>
    <x v="407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77320"/>
    <s v=""/>
    <s v=""/>
    <s v="Nival Elodie"/>
    <s v="Laruche"/>
    <s v="999999"/>
    <x v="408"/>
    <s v="N"/>
    <s v="Transport"/>
    <x v="1"/>
    <s v="S"/>
    <x v="6"/>
    <n v="0.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70000"/>
    <s v=""/>
    <s v=""/>
    <s v="LE MEUR Manon"/>
    <s v="Laruche"/>
    <s v="999999"/>
    <x v="409"/>
    <s v="N"/>
    <s v="Transport"/>
    <x v="1"/>
    <s v="S"/>
    <x v="8"/>
    <n v="4.506000000000000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5T00:00:00"/>
    <s v="21320"/>
    <s v="33160"/>
    <s v=""/>
    <s v=""/>
    <s v="Brette Mathieu"/>
    <s v="Laruche"/>
    <s v="999999"/>
    <x v="410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38500"/>
    <s v=""/>
    <s v=""/>
    <s v="RAO Martine"/>
    <s v="Laruche"/>
    <s v="999999"/>
    <x v="411"/>
    <s v="N"/>
    <s v="Transport"/>
    <x v="1"/>
    <s v="S"/>
    <x v="6"/>
    <n v="0.3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42300"/>
    <s v=""/>
    <s v=""/>
    <s v="Vermorel Sabine"/>
    <s v="Laruche"/>
    <s v="999999"/>
    <x v="412"/>
    <s v="N"/>
    <s v="Transport"/>
    <x v="1"/>
    <s v="S"/>
    <x v="6"/>
    <n v="0.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30111"/>
    <s v=""/>
    <s v=""/>
    <s v="Wolf Jade"/>
    <s v="Laruche"/>
    <s v="999999"/>
    <x v="413"/>
    <s v="N"/>
    <s v="Transport"/>
    <x v="1"/>
    <s v="S"/>
    <x v="6"/>
    <n v="0.6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02870"/>
    <s v=""/>
    <s v=""/>
    <s v="Bubela Celine"/>
    <s v="Laruche"/>
    <s v="999999"/>
    <x v="414"/>
    <s v="N"/>
    <s v="Transport"/>
    <x v="1"/>
    <s v="S"/>
    <x v="6"/>
    <n v="0.3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38240"/>
    <s v=""/>
    <s v=""/>
    <s v="MOREL Valerie"/>
    <s v="Laruche"/>
    <s v="999999"/>
    <x v="415"/>
    <s v="N"/>
    <s v="Transport"/>
    <x v="1"/>
    <s v="S"/>
    <x v="6"/>
    <n v="6.2729999999999997"/>
    <x v="2"/>
    <n v="9.4"/>
    <s v="LA RUCHE LOGISTIQUE"/>
    <m/>
    <s v=""/>
    <n v="0.14910705133062102"/>
    <n v="9.4"/>
    <n v="0.5"/>
    <n v="1.4016062825078377"/>
    <n v="9.9"/>
    <x v="1"/>
  </r>
  <r>
    <s v="13617721"/>
    <s v="0"/>
    <d v="2026-05-25T00:00:00"/>
    <s v="21320"/>
    <s v="69580"/>
    <s v=""/>
    <s v=""/>
    <s v="Manisse Eliot"/>
    <s v="Laruche"/>
    <s v="999999"/>
    <x v="416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56000"/>
    <s v=""/>
    <s v=""/>
    <s v="BESSON GENEVIEVE"/>
    <s v="Laruche"/>
    <s v="999999"/>
    <x v="417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5T00:00:00"/>
    <s v="21320"/>
    <s v="26130"/>
    <s v=""/>
    <s v=""/>
    <s v="Boutin Ilona"/>
    <s v="Laruche"/>
    <s v="999999"/>
    <x v="418"/>
    <s v="N"/>
    <s v="Transport"/>
    <x v="1"/>
    <s v="S"/>
    <x v="6"/>
    <n v="1.22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5T00:00:00"/>
    <s v="21320"/>
    <s v="84450"/>
    <s v=""/>
    <s v=""/>
    <s v="GARCIA Julia"/>
    <s v="Laruche"/>
    <s v="999999"/>
    <x v="419"/>
    <s v="N"/>
    <s v="Transport"/>
    <x v="1"/>
    <s v="S"/>
    <x v="6"/>
    <n v="0.77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57155"/>
    <s v=""/>
    <s v=""/>
    <s v="Rohr Stephane"/>
    <s v="Laruche"/>
    <s v="999999"/>
    <x v="420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5T00:00:00"/>
    <s v="21320"/>
    <s v="91470"/>
    <s v=""/>
    <s v=""/>
    <s v="Marouze Valerie"/>
    <s v="Laruche"/>
    <s v="999999"/>
    <x v="421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68200"/>
    <s v=""/>
    <s v=""/>
    <s v="Kaouane Youssef"/>
    <s v="Laruche"/>
    <s v="999999"/>
    <x v="422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28220"/>
    <s v=""/>
    <s v=""/>
    <s v="BARTHELEMY Audrey"/>
    <s v="Laruche"/>
    <s v="999999"/>
    <x v="423"/>
    <s v="N"/>
    <s v="Transport"/>
    <x v="1"/>
    <s v="S"/>
    <x v="6"/>
    <n v="0.6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60220"/>
    <s v=""/>
    <s v=""/>
    <s v="Lepetit Yann"/>
    <s v="Laruche"/>
    <s v="999999"/>
    <x v="424"/>
    <s v="N"/>
    <s v="Transport"/>
    <x v="1"/>
    <s v="S"/>
    <x v="6"/>
    <n v="0.6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59230"/>
    <s v=""/>
    <s v=""/>
    <s v="Darbon Jessica"/>
    <s v="Laruche"/>
    <s v="999999"/>
    <x v="425"/>
    <s v="N"/>
    <s v="Transport"/>
    <x v="1"/>
    <s v="S"/>
    <x v="6"/>
    <n v="0.2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50140"/>
    <s v=""/>
    <s v=""/>
    <s v="VERCHER Martine"/>
    <s v="Laruche"/>
    <s v="999999"/>
    <x v="426"/>
    <s v="N"/>
    <s v="Transport"/>
    <x v="1"/>
    <s v="S"/>
    <x v="6"/>
    <n v="0.7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10600"/>
    <s v=""/>
    <s v=""/>
    <s v="BECARD tiffany"/>
    <s v="Laruche"/>
    <s v="999999"/>
    <x v="427"/>
    <s v="N"/>
    <s v="Transport"/>
    <x v="1"/>
    <s v="S"/>
    <x v="8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03630"/>
    <s v=""/>
    <s v=""/>
    <s v="Saulnier Sarah"/>
    <s v="Laruche"/>
    <s v="999999"/>
    <x v="428"/>
    <s v="N"/>
    <s v="Transport"/>
    <x v="1"/>
    <s v="S"/>
    <x v="6"/>
    <n v="0.3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91290"/>
    <s v=""/>
    <s v=""/>
    <s v="Scarpa Julie"/>
    <s v="Laruche"/>
    <s v="999999"/>
    <x v="429"/>
    <s v="N"/>
    <s v="Transport"/>
    <x v="1"/>
    <s v="S"/>
    <x v="6"/>
    <n v="0.2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87420"/>
    <s v=""/>
    <s v=""/>
    <s v="Patrier Emilie"/>
    <s v="Laruche"/>
    <s v="999999"/>
    <x v="430"/>
    <s v="N"/>
    <s v="Transport"/>
    <x v="1"/>
    <s v="S"/>
    <x v="6"/>
    <n v="0.2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44210"/>
    <s v=""/>
    <s v=""/>
    <s v="Panici Anne"/>
    <s v="Laruche"/>
    <s v="999999"/>
    <x v="431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5T00:00:00"/>
    <s v="21320"/>
    <s v="92120"/>
    <s v=""/>
    <s v=""/>
    <s v="breal jean baptiste"/>
    <s v="Laruche"/>
    <s v="999999"/>
    <x v="432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34300"/>
    <s v=""/>
    <s v=""/>
    <s v="Bottcher Tiphaine"/>
    <s v="Laruche"/>
    <s v="999999"/>
    <x v="433"/>
    <s v="N"/>
    <s v="Transport"/>
    <x v="1"/>
    <s v="S"/>
    <x v="6"/>
    <n v="0.6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43250"/>
    <s v=""/>
    <s v=""/>
    <s v="GILOT Francoise"/>
    <s v="Laruche"/>
    <s v="999999"/>
    <x v="434"/>
    <s v="N"/>
    <s v="Transport"/>
    <x v="1"/>
    <s v="S"/>
    <x v="6"/>
    <n v="0.2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57970"/>
    <s v=""/>
    <s v=""/>
    <s v="BRION Laetitia"/>
    <s v="Laruche"/>
    <s v="999999"/>
    <x v="435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85610"/>
    <s v=""/>
    <s v=""/>
    <s v="Chez Dill Ly Lan Vincent Bouhours"/>
    <s v="Laruche"/>
    <s v="999999"/>
    <x v="436"/>
    <s v="N"/>
    <s v="Transport"/>
    <x v="1"/>
    <s v="S"/>
    <x v="6"/>
    <n v="0.24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85610"/>
    <s v=""/>
    <s v=""/>
    <s v="Chez Dill Ly Lan Vincent Bouhours"/>
    <s v="Laruche"/>
    <s v="999999"/>
    <x v="436"/>
    <s v="N"/>
    <s v="Supplement Retour Expediteur"/>
    <x v="1"/>
    <m/>
    <x v="6"/>
    <n v="0"/>
    <x v="2"/>
    <n v="9"/>
    <s v="LA RUCHE LOGISTIQUE"/>
    <m/>
    <s v=""/>
    <n v="0.14910705133062102"/>
    <n v="9"/>
    <n v="0.5"/>
    <n v="1.3419634619755891"/>
    <n v="9.5"/>
    <x v="1"/>
  </r>
  <r>
    <s v="13617721"/>
    <s v="0"/>
    <d v="2026-05-25T00:00:00"/>
    <s v="21320"/>
    <s v="53290"/>
    <s v=""/>
    <s v=""/>
    <s v="Caltiau Julie"/>
    <s v="Laruche"/>
    <s v="999999"/>
    <x v="437"/>
    <s v="N"/>
    <s v="Transport"/>
    <x v="1"/>
    <s v="S"/>
    <x v="6"/>
    <n v="0.5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74310"/>
    <s v=""/>
    <s v=""/>
    <s v="Burnet Alizee"/>
    <s v="Laruche"/>
    <s v="999999"/>
    <x v="438"/>
    <s v="N"/>
    <s v="Transport"/>
    <x v="1"/>
    <s v="S"/>
    <x v="6"/>
    <n v="0.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74310"/>
    <s v=""/>
    <s v=""/>
    <s v="Burnet Alizee"/>
    <s v="Laruche"/>
    <s v="999999"/>
    <x v="438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25T00:00:00"/>
    <s v="21320"/>
    <s v="39400"/>
    <s v=""/>
    <s v=""/>
    <s v="Jeanneret Valerie"/>
    <s v="Laruche"/>
    <s v="999999"/>
    <x v="439"/>
    <s v="N"/>
    <s v="Transport"/>
    <x v="1"/>
    <s v="S"/>
    <x v="8"/>
    <n v="0.2800000000000000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39400"/>
    <s v=""/>
    <s v=""/>
    <s v="Jeanneret Valerie"/>
    <s v="Laruche"/>
    <s v="999999"/>
    <x v="439"/>
    <s v="N"/>
    <s v="Zones Difficiles d'accès"/>
    <x v="1"/>
    <m/>
    <x v="8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25T00:00:00"/>
    <s v="21320"/>
    <s v="44210"/>
    <s v=""/>
    <s v=""/>
    <s v="Panici Anne"/>
    <s v="Laruche"/>
    <s v="999999"/>
    <x v="440"/>
    <s v="N"/>
    <s v="Transport"/>
    <x v="1"/>
    <s v="S"/>
    <x v="6"/>
    <n v="0.18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35170"/>
    <s v=""/>
    <s v=""/>
    <s v="Aguasca Quentin"/>
    <s v="Laruche"/>
    <s v="999999"/>
    <x v="441"/>
    <s v="N"/>
    <s v="Transport"/>
    <x v="1"/>
    <s v="S"/>
    <x v="6"/>
    <n v="0.6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67100"/>
    <s v=""/>
    <s v=""/>
    <s v="MUTSCHLER Lucie"/>
    <s v="Laruche"/>
    <s v="999999"/>
    <x v="442"/>
    <s v="N"/>
    <s v="Transport"/>
    <x v="1"/>
    <s v="S"/>
    <x v="6"/>
    <n v="0.0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78670"/>
    <s v=""/>
    <s v=""/>
    <s v="Duclos Normand Maria-Cristina"/>
    <s v="Laruche"/>
    <s v="999999"/>
    <x v="443"/>
    <s v="N"/>
    <s v="Transport"/>
    <x v="1"/>
    <s v="S"/>
    <x v="6"/>
    <n v="0.19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49080"/>
    <s v=""/>
    <s v=""/>
    <s v="Thevenod Lucas"/>
    <s v="Laruche"/>
    <s v="999999"/>
    <x v="444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29810"/>
    <s v=""/>
    <s v=""/>
    <s v="Gourmelon Marine"/>
    <s v="Laruche"/>
    <s v="999999"/>
    <x v="445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56260"/>
    <s v=""/>
    <s v=""/>
    <s v="Lefebvre Tiphaine"/>
    <s v="Laruche"/>
    <s v="999999"/>
    <x v="446"/>
    <s v="N"/>
    <s v="Transport"/>
    <x v="1"/>
    <s v="S"/>
    <x v="6"/>
    <n v="0.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74160"/>
    <s v=""/>
    <s v=""/>
    <s v="Dall'arche Julien"/>
    <s v="Laruche"/>
    <s v="999999"/>
    <x v="447"/>
    <s v="N"/>
    <s v="Transport"/>
    <x v="1"/>
    <s v="S"/>
    <x v="6"/>
    <n v="0.6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81400"/>
    <s v=""/>
    <s v=""/>
    <s v="De taeye Fanny"/>
    <s v="Laruche"/>
    <s v="999999"/>
    <x v="448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13090"/>
    <s v=""/>
    <s v=""/>
    <s v="Fernandez Daphne"/>
    <s v="Laruche"/>
    <s v="999999"/>
    <x v="449"/>
    <s v="N"/>
    <s v="Transport"/>
    <x v="1"/>
    <s v="S"/>
    <x v="6"/>
    <n v="1.75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5T00:00:00"/>
    <s v="21320"/>
    <s v="25600"/>
    <s v=""/>
    <s v=""/>
    <s v="Gouvenot Julie"/>
    <s v="Laruche"/>
    <s v="999999"/>
    <x v="450"/>
    <s v="N"/>
    <s v="Transport"/>
    <x v="1"/>
    <s v="S"/>
    <x v="6"/>
    <n v="0.4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75016"/>
    <s v=""/>
    <s v=""/>
    <s v="Ballu Dorothee"/>
    <s v="Laruche"/>
    <s v="999999"/>
    <x v="451"/>
    <s v="N"/>
    <s v="Transport"/>
    <x v="1"/>
    <s v="S"/>
    <x v="6"/>
    <n v="0.86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65290"/>
    <s v=""/>
    <s v=""/>
    <s v="Alves Thibault"/>
    <s v="Laruche"/>
    <s v="999999"/>
    <x v="452"/>
    <s v="N"/>
    <s v="Transport"/>
    <x v="1"/>
    <s v="S"/>
    <x v="6"/>
    <n v="0.04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69002"/>
    <s v=""/>
    <s v=""/>
    <s v="PICARD Aurelie"/>
    <s v="Laruche"/>
    <s v="999999"/>
    <x v="453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84350"/>
    <s v=""/>
    <s v=""/>
    <s v="Abate Jonathan"/>
    <s v="Laruche"/>
    <s v="999999"/>
    <x v="454"/>
    <s v="N"/>
    <s v="Transport"/>
    <x v="1"/>
    <s v="S"/>
    <x v="6"/>
    <n v="0.6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83370"/>
    <s v=""/>
    <s v=""/>
    <s v="LEBOUGRE myriam"/>
    <s v="Laruche"/>
    <s v="999999"/>
    <x v="455"/>
    <s v="N"/>
    <s v="Transport"/>
    <x v="1"/>
    <s v="S"/>
    <x v="6"/>
    <n v="0.6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75018"/>
    <s v=""/>
    <s v=""/>
    <s v="Colpin Morel Laetitia"/>
    <s v="Laruche"/>
    <s v="999999"/>
    <x v="456"/>
    <s v="N"/>
    <s v="Transport"/>
    <x v="1"/>
    <s v="S"/>
    <x v="6"/>
    <n v="1.33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5T00:00:00"/>
    <s v="21320"/>
    <s v="67310"/>
    <s v=""/>
    <s v=""/>
    <s v="SACCHETTI Vincent"/>
    <s v="Laruche"/>
    <s v="999999"/>
    <x v="457"/>
    <s v="N"/>
    <s v="Transport"/>
    <x v="1"/>
    <s v="S"/>
    <x v="6"/>
    <n v="4.0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5T00:00:00"/>
    <s v="21320"/>
    <s v="77930"/>
    <s v=""/>
    <s v=""/>
    <s v="Crapet Marion"/>
    <s v="Laruche"/>
    <s v="999999"/>
    <x v="458"/>
    <s v="N"/>
    <s v="Transport"/>
    <x v="1"/>
    <s v="S"/>
    <x v="6"/>
    <n v="0.6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53120"/>
    <s v=""/>
    <s v=""/>
    <s v="Gaultier Frederic"/>
    <s v="Laruche"/>
    <s v="999999"/>
    <x v="459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29180"/>
    <s v=""/>
    <s v=""/>
    <s v="Bevan Lucie"/>
    <s v="Laruche"/>
    <s v="999999"/>
    <x v="460"/>
    <s v="N"/>
    <s v="Transport"/>
    <x v="1"/>
    <s v="S"/>
    <x v="6"/>
    <n v="0.84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56510"/>
    <s v=""/>
    <s v=""/>
    <s v="DEPIN Maryline"/>
    <s v="Laruche"/>
    <s v="999999"/>
    <x v="461"/>
    <s v="N"/>
    <s v="Transport"/>
    <x v="1"/>
    <s v="S"/>
    <x v="6"/>
    <n v="0.5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92130"/>
    <s v=""/>
    <s v=""/>
    <s v="Wehl Tamara"/>
    <s v="Laruche"/>
    <s v="999999"/>
    <x v="462"/>
    <s v="N"/>
    <s v="Transport"/>
    <x v="1"/>
    <s v="S"/>
    <x v="6"/>
    <n v="0.4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5T00:00:00"/>
    <s v="21320"/>
    <s v="95270"/>
    <s v=""/>
    <s v=""/>
    <s v="Peyne Baptiste"/>
    <s v="Laruche"/>
    <s v="999999"/>
    <x v="463"/>
    <s v="N"/>
    <s v="Transport"/>
    <x v="1"/>
    <s v="S"/>
    <x v="6"/>
    <n v="0.1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6T00:00:00"/>
    <s v="21320"/>
    <s v="78110"/>
    <s v=""/>
    <s v=""/>
    <s v="MAETZ GERARD"/>
    <s v="Laruche"/>
    <s v="999999"/>
    <x v="464"/>
    <s v="N"/>
    <s v="Transport"/>
    <x v="1"/>
    <s v="S"/>
    <x v="6"/>
    <n v="0.09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6T00:00:00"/>
    <s v="21320"/>
    <s v="13090"/>
    <s v=""/>
    <s v=""/>
    <s v="Garrison Aurelie"/>
    <s v="Laruche"/>
    <s v="999999"/>
    <x v="465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6T00:00:00"/>
    <s v="21320"/>
    <s v="56190"/>
    <s v=""/>
    <s v=""/>
    <s v="Quemeneur Nadine"/>
    <s v="Laruche"/>
    <s v="999999"/>
    <x v="466"/>
    <s v="N"/>
    <s v="Transport"/>
    <x v="1"/>
    <s v="S"/>
    <x v="6"/>
    <n v="0.28999999999999998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6T00:00:00"/>
    <s v="21320"/>
    <s v="75015"/>
    <s v=""/>
    <s v=""/>
    <s v="Perarnau Marie"/>
    <s v="Laruche"/>
    <s v="999999"/>
    <x v="467"/>
    <s v="N"/>
    <s v="Transport"/>
    <x v="1"/>
    <s v="S"/>
    <x v="6"/>
    <n v="4.67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6T00:00:00"/>
    <s v="21320"/>
    <s v="36320"/>
    <s v=""/>
    <s v=""/>
    <s v="Warre Leigh"/>
    <s v="Laruche"/>
    <s v="999999"/>
    <x v="468"/>
    <s v="N"/>
    <s v="Transport"/>
    <x v="1"/>
    <s v="S"/>
    <x v="6"/>
    <n v="0.4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6T00:00:00"/>
    <s v="21320"/>
    <s v="59247"/>
    <s v=""/>
    <s v=""/>
    <s v="longuepee domonique"/>
    <s v="Laruche"/>
    <s v="999999"/>
    <x v="469"/>
    <s v="N"/>
    <s v="Transport"/>
    <x v="1"/>
    <s v="S"/>
    <x v="6"/>
    <n v="5.069"/>
    <x v="2"/>
    <n v="9"/>
    <s v="LA RUCHE LOGISTIQUE"/>
    <m/>
    <s v=""/>
    <n v="0.14910705133062102"/>
    <n v="9"/>
    <n v="0.5"/>
    <n v="1.3419634619755891"/>
    <n v="9.5"/>
    <x v="1"/>
  </r>
  <r>
    <s v="13617721"/>
    <s v="0"/>
    <d v="2026-05-26T00:00:00"/>
    <s v="21320"/>
    <s v="92110"/>
    <s v=""/>
    <s v=""/>
    <s v="axdis armel axdis armel"/>
    <s v="Laruche"/>
    <s v="999999"/>
    <x v="470"/>
    <s v="N"/>
    <s v="Transport"/>
    <x v="1"/>
    <s v="S"/>
    <x v="6"/>
    <n v="0.0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6T00:00:00"/>
    <s v="21320"/>
    <s v="60150"/>
    <s v=""/>
    <s v=""/>
    <s v="Vanpevenage Pascale"/>
    <s v="Laruche"/>
    <s v="999999"/>
    <x v="471"/>
    <s v="N"/>
    <s v="Transport"/>
    <x v="1"/>
    <s v="S"/>
    <x v="6"/>
    <n v="4.67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6T00:00:00"/>
    <s v="21320"/>
    <s v="13011"/>
    <s v=""/>
    <s v=""/>
    <s v="BRANCALEONIAlic"/>
    <s v="DEFECTUEUX"/>
    <s v="999999"/>
    <x v="472"/>
    <s v="N"/>
    <s v="Transport"/>
    <x v="1"/>
    <s v="S"/>
    <x v="6"/>
    <n v="4.4770000000000003"/>
    <x v="2"/>
    <n v="8.6"/>
    <s v="LA RUCHE LOGISTIQUE"/>
    <m/>
    <s v=""/>
    <n v="0.14910705133062102"/>
    <n v="8.6"/>
    <n v="0.5"/>
    <n v="1.2823206414433408"/>
    <n v="9.1"/>
    <x v="1"/>
  </r>
  <r>
    <s v="13617722"/>
    <s v="2"/>
    <d v="2026-05-26T00:00:00"/>
    <s v="21320"/>
    <s v="13014"/>
    <s v=""/>
    <s v=""/>
    <s v="MAXENCEJean Mar"/>
    <s v="3573-B2B"/>
    <s v="999999"/>
    <x v="473"/>
    <s v="N"/>
    <s v="Transport"/>
    <x v="1"/>
    <s v="S"/>
    <x v="6"/>
    <n v="9"/>
    <x v="2"/>
    <n v="10.199999999999999"/>
    <s v="LA RUCHE LOGISTIQUE"/>
    <m/>
    <s v=""/>
    <n v="0.14910705133062102"/>
    <n v="10.199999999999999"/>
    <n v="0.5"/>
    <n v="1.5208919235723344"/>
    <n v="10.7"/>
    <x v="1"/>
  </r>
  <r>
    <s v="13617721"/>
    <s v="0"/>
    <d v="2026-05-26T00:00:00"/>
    <s v="21320"/>
    <s v="69500"/>
    <s v=""/>
    <s v=""/>
    <s v="breniaux veronique"/>
    <s v="Laruche"/>
    <s v="999999"/>
    <x v="474"/>
    <s v="N"/>
    <s v="Transport"/>
    <x v="1"/>
    <s v="S"/>
    <x v="6"/>
    <n v="4.786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6T00:00:00"/>
    <s v="21320"/>
    <s v="14600"/>
    <s v=""/>
    <s v=""/>
    <s v="ESTABLIE Annie"/>
    <s v="Laruche"/>
    <s v="999999"/>
    <x v="475"/>
    <s v="N"/>
    <s v="Transport"/>
    <x v="1"/>
    <s v="S"/>
    <x v="6"/>
    <n v="1.1599999999999999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6T00:00:00"/>
    <s v="21320"/>
    <s v="92120"/>
    <s v=""/>
    <s v=""/>
    <s v="Guessel Emma"/>
    <s v="Laruche"/>
    <s v="999999"/>
    <x v="476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6T00:00:00"/>
    <s v="21320"/>
    <s v="09310"/>
    <s v=""/>
    <s v=""/>
    <s v="Derache Catherine"/>
    <s v="Laruche"/>
    <s v="999999"/>
    <x v="477"/>
    <s v="N"/>
    <s v="Transport"/>
    <x v="1"/>
    <s v="S"/>
    <x v="6"/>
    <n v="4.786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6T00:00:00"/>
    <s v="21320"/>
    <s v="09310"/>
    <s v=""/>
    <s v=""/>
    <s v="Derache Catherine"/>
    <s v="Laruche"/>
    <s v="999999"/>
    <x v="477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27T00:00:00"/>
    <s v="21320"/>
    <s v="43000"/>
    <s v=""/>
    <s v=""/>
    <s v="Verdier Pauline"/>
    <s v="Laruche"/>
    <s v="999999"/>
    <x v="478"/>
    <s v="N"/>
    <s v="Transport"/>
    <x v="1"/>
    <s v="S"/>
    <x v="6"/>
    <n v="1.56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7T00:00:00"/>
    <s v="21320"/>
    <s v="81400"/>
    <s v=""/>
    <s v=""/>
    <s v="BONNET patricia"/>
    <s v="Laruche"/>
    <s v="999999"/>
    <x v="479"/>
    <s v="N"/>
    <s v="Transport"/>
    <x v="1"/>
    <s v="S"/>
    <x v="6"/>
    <n v="0.27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7T00:00:00"/>
    <s v="21320"/>
    <s v="94700"/>
    <s v=""/>
    <s v=""/>
    <s v="Laval Romain"/>
    <s v="Laruche"/>
    <s v="999999"/>
    <x v="480"/>
    <s v="N"/>
    <s v="Transport"/>
    <x v="1"/>
    <s v="S"/>
    <x v="6"/>
    <n v="2.4289999999999998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27T00:00:00"/>
    <s v="21320"/>
    <s v="94700"/>
    <s v=""/>
    <s v=""/>
    <s v="Laval Romain"/>
    <s v="Laruche"/>
    <s v="999999"/>
    <x v="480"/>
    <s v="N"/>
    <s v="Supplement Etiquette Non Conforme"/>
    <x v="1"/>
    <m/>
    <x v="6"/>
    <n v="0"/>
    <x v="2"/>
    <n v="2"/>
    <s v="LA RUCHE LOGISTIQUE"/>
    <m/>
    <s v=""/>
    <n v="0.14910705133062102"/>
    <n v="2"/>
    <n v="0.5"/>
    <n v="0.29821410266124204"/>
    <n v="2.5"/>
    <x v="1"/>
  </r>
  <r>
    <s v="13617721"/>
    <s v="0"/>
    <d v="2026-05-27T00:00:00"/>
    <s v="21320"/>
    <s v="08310"/>
    <s v=""/>
    <s v=""/>
    <s v="Vade Leo"/>
    <s v="Laruche"/>
    <s v="999999"/>
    <x v="481"/>
    <s v="N"/>
    <s v="Transport"/>
    <x v="1"/>
    <s v="S"/>
    <x v="6"/>
    <n v="0.15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7T00:00:00"/>
    <s v="21320"/>
    <s v="50180"/>
    <s v=""/>
    <s v=""/>
    <s v="Pask Sally"/>
    <s v="Laruche"/>
    <s v="999999"/>
    <x v="482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7T00:00:00"/>
    <s v="21320"/>
    <s v="11100"/>
    <s v=""/>
    <s v=""/>
    <s v="dominati sandra"/>
    <s v="Laruche"/>
    <s v="999999"/>
    <x v="483"/>
    <s v="N"/>
    <s v="Transport"/>
    <x v="1"/>
    <s v="S"/>
    <x v="6"/>
    <n v="4.506000000000000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7T00:00:00"/>
    <s v="21320"/>
    <s v="61550"/>
    <s v=""/>
    <s v=""/>
    <s v="le baillif francoise"/>
    <s v="Laruche"/>
    <s v="999999"/>
    <x v="484"/>
    <s v="N"/>
    <s v="Transport"/>
    <x v="1"/>
    <s v="S"/>
    <x v="6"/>
    <n v="0.97899999999999998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7T00:00:00"/>
    <s v="21320"/>
    <s v="56890"/>
    <s v=""/>
    <s v=""/>
    <s v="Le Marec Laurence"/>
    <s v="Laruche"/>
    <s v="999999"/>
    <x v="485"/>
    <s v="N"/>
    <s v="Transport"/>
    <x v="1"/>
    <s v="S"/>
    <x v="6"/>
    <n v="3.3929999999999998"/>
    <x v="2"/>
    <n v="8.1999999999999993"/>
    <s v="LA RUCHE LOGISTIQUE"/>
    <m/>
    <s v=""/>
    <n v="0.14910705133062102"/>
    <n v="8.1999999999999993"/>
    <n v="0.5"/>
    <n v="1.2226778209110922"/>
    <n v="8.6999999999999993"/>
    <x v="1"/>
  </r>
  <r>
    <s v="13617721"/>
    <s v="0"/>
    <d v="2026-05-27T00:00:00"/>
    <s v="21320"/>
    <s v="91820"/>
    <s v=""/>
    <s v=""/>
    <s v="JACQUOT FABIENNE"/>
    <s v="Laruche"/>
    <s v="999999"/>
    <x v="486"/>
    <s v="N"/>
    <s v="Transport"/>
    <x v="1"/>
    <s v="S"/>
    <x v="6"/>
    <n v="26.437999999999999"/>
    <x v="2"/>
    <n v="17.399999999999999"/>
    <s v="LA RUCHE LOGISTIQUE"/>
    <m/>
    <s v=""/>
    <n v="0.14910705133062102"/>
    <n v="17.399999999999999"/>
    <n v="0.5"/>
    <n v="2.5944626931528054"/>
    <n v="17.899999999999999"/>
    <x v="1"/>
  </r>
  <r>
    <s v="13617721"/>
    <s v="0"/>
    <d v="2026-05-27T00:00:00"/>
    <s v="21320"/>
    <s v="91300"/>
    <s v=""/>
    <s v=""/>
    <s v="Areny Mathilde"/>
    <s v="Laruche"/>
    <s v="999999"/>
    <x v="487"/>
    <s v="N"/>
    <s v="Transport"/>
    <x v="1"/>
    <s v="S"/>
    <x v="6"/>
    <n v="1.3919999999999999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8T00:00:00"/>
    <s v="21320"/>
    <s v="06330"/>
    <s v=""/>
    <s v=""/>
    <s v="Theux Galina"/>
    <s v="Laruche"/>
    <s v="999999"/>
    <x v="488"/>
    <s v="N"/>
    <s v="Transport"/>
    <x v="1"/>
    <s v="S"/>
    <x v="6"/>
    <n v="0.28999999999999998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8T00:00:00"/>
    <s v="21320"/>
    <s v="52360"/>
    <s v=""/>
    <s v=""/>
    <s v="CHEMIN Regis"/>
    <s v="Laruche"/>
    <s v="999999"/>
    <x v="489"/>
    <s v="N"/>
    <s v="Transport"/>
    <x v="1"/>
    <s v="S"/>
    <x v="8"/>
    <n v="0.4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8T00:00:00"/>
    <s v="21320"/>
    <s v="91450"/>
    <s v=""/>
    <s v=""/>
    <s v="Lemee Matthieu"/>
    <s v="Laruche"/>
    <s v="999999"/>
    <x v="490"/>
    <s v="N"/>
    <s v="Transport"/>
    <x v="1"/>
    <s v="S"/>
    <x v="6"/>
    <n v="2.65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28T00:00:00"/>
    <s v="21320"/>
    <s v="78480"/>
    <s v=""/>
    <s v=""/>
    <s v="Chez Mme GUILLOU Rene TILLIET"/>
    <s v="Laruche"/>
    <s v="999999"/>
    <x v="491"/>
    <s v="N"/>
    <s v="Transport"/>
    <x v="1"/>
    <s v="S"/>
    <x v="6"/>
    <n v="7.0000000000000007E-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8T00:00:00"/>
    <s v="21320"/>
    <s v="28110"/>
    <s v=""/>
    <s v=""/>
    <s v="Enifer Rajaa"/>
    <s v="Laruche"/>
    <s v="999999"/>
    <x v="492"/>
    <s v="N"/>
    <s v="Transport"/>
    <x v="1"/>
    <s v="S"/>
    <x v="6"/>
    <n v="1.6379999999999999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8T00:00:00"/>
    <s v="21320"/>
    <s v="67730"/>
    <s v=""/>
    <s v=""/>
    <s v="Philippon Daniel"/>
    <s v="Laruche"/>
    <s v="999999"/>
    <x v="493"/>
    <s v="N"/>
    <s v="Transport"/>
    <x v="1"/>
    <s v="S"/>
    <x v="6"/>
    <n v="0.1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8T00:00:00"/>
    <s v="21320"/>
    <s v="45640"/>
    <s v=""/>
    <s v=""/>
    <s v="Douchet Liliane"/>
    <s v="Laruche"/>
    <s v="999999"/>
    <x v="494"/>
    <s v="N"/>
    <s v="Transport"/>
    <x v="1"/>
    <s v="S"/>
    <x v="6"/>
    <n v="0.2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8T00:00:00"/>
    <s v="21320"/>
    <s v="72220"/>
    <s v=""/>
    <s v=""/>
    <s v="Manac¿h Virginie"/>
    <s v="Laruche"/>
    <s v="999999"/>
    <x v="495"/>
    <s v="N"/>
    <s v="Transport"/>
    <x v="1"/>
    <s v="S"/>
    <x v="6"/>
    <n v="0.4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8T00:00:00"/>
    <s v="21320"/>
    <s v="31530"/>
    <s v=""/>
    <s v=""/>
    <s v="PANNEBIAU ANNICK"/>
    <s v="Laruche"/>
    <s v="999999"/>
    <x v="496"/>
    <s v="N"/>
    <s v="Transport"/>
    <x v="1"/>
    <s v="S"/>
    <x v="6"/>
    <n v="0.15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8T00:00:00"/>
    <s v="21320"/>
    <s v="02410"/>
    <s v=""/>
    <s v=""/>
    <s v="Leconte Louise"/>
    <s v="Laruche"/>
    <s v="999999"/>
    <x v="497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8T00:00:00"/>
    <s v="21320"/>
    <s v="75007"/>
    <s v=""/>
    <s v=""/>
    <s v="Notarantonio Catherine"/>
    <s v="Laruche"/>
    <s v="999999"/>
    <x v="498"/>
    <s v="N"/>
    <s v="Transport"/>
    <x v="1"/>
    <s v="S"/>
    <x v="6"/>
    <n v="2.1949999999999998"/>
    <x v="2"/>
    <n v="7.8"/>
    <s v="LA RUCHE LOGISTIQUE"/>
    <m/>
    <s v=""/>
    <n v="0.14910705133062102"/>
    <n v="7.8"/>
    <n v="0.5"/>
    <n v="1.1630350003788439"/>
    <n v="8.3000000000000007"/>
    <x v="1"/>
  </r>
  <r>
    <s v="13617721"/>
    <s v="0"/>
    <d v="2026-05-28T00:00:00"/>
    <s v="21320"/>
    <s v="56890"/>
    <s v=""/>
    <s v=""/>
    <s v="LE MAREC Laurence"/>
    <s v="Laruche"/>
    <s v="999999"/>
    <x v="499"/>
    <s v="N"/>
    <s v="Transport"/>
    <x v="1"/>
    <s v="S"/>
    <x v="6"/>
    <n v="1.44"/>
    <x v="2"/>
    <n v="7.4"/>
    <s v="LA RUCHE LOGISTIQUE"/>
    <m/>
    <s v=""/>
    <n v="0.14910705133062102"/>
    <n v="7.4"/>
    <n v="0.5"/>
    <n v="1.1033921798465955"/>
    <n v="7.9"/>
    <x v="1"/>
  </r>
  <r>
    <s v="13617721"/>
    <s v="0"/>
    <d v="2026-05-28T00:00:00"/>
    <s v="21320"/>
    <s v="45740"/>
    <s v=""/>
    <s v=""/>
    <s v="Couvreur Sarah"/>
    <s v="Laruche"/>
    <s v="999999"/>
    <x v="500"/>
    <s v="N"/>
    <s v="Transport"/>
    <x v="1"/>
    <s v="S"/>
    <x v="6"/>
    <n v="4.532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8T00:00:00"/>
    <s v="21320"/>
    <s v="13330"/>
    <s v=""/>
    <s v=""/>
    <s v="gonzalez walter"/>
    <s v="Laruche"/>
    <s v="999999"/>
    <x v="501"/>
    <s v="N"/>
    <s v="Transport"/>
    <x v="1"/>
    <s v="S"/>
    <x v="6"/>
    <n v="0.27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9T00:00:00"/>
    <s v="21320"/>
    <s v="69008"/>
    <s v=""/>
    <s v=""/>
    <s v="Douza Fateh"/>
    <s v="Laruche"/>
    <s v="999999"/>
    <x v="502"/>
    <s v="N"/>
    <s v="Transport"/>
    <x v="1"/>
    <s v="S"/>
    <x v="6"/>
    <n v="0.9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9T00:00:00"/>
    <s v="21320"/>
    <s v="91380"/>
    <s v=""/>
    <s v=""/>
    <s v="PETRO ANAIS"/>
    <s v="Laruche"/>
    <s v="999999"/>
    <x v="503"/>
    <s v="N"/>
    <s v="Transport"/>
    <x v="1"/>
    <s v="S"/>
    <x v="6"/>
    <n v="0.9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9T00:00:00"/>
    <s v="21320"/>
    <s v="92500"/>
    <s v=""/>
    <s v=""/>
    <s v="Lucas Jean-Christophe"/>
    <s v="Laruche"/>
    <s v="999999"/>
    <x v="504"/>
    <s v="N"/>
    <s v="Transport"/>
    <x v="1"/>
    <s v="S"/>
    <x v="6"/>
    <n v="0.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9T00:00:00"/>
    <s v="21320"/>
    <s v="77000"/>
    <s v=""/>
    <s v=""/>
    <s v="MAGNIEN Beatrice"/>
    <s v="Laruche"/>
    <s v="999999"/>
    <x v="505"/>
    <s v="N"/>
    <s v="Transport"/>
    <x v="1"/>
    <s v="S"/>
    <x v="6"/>
    <n v="0.08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9T00:00:00"/>
    <s v="21320"/>
    <s v="61190"/>
    <s v=""/>
    <s v=""/>
    <s v="JEANNES Marie claire"/>
    <s v="Laruche"/>
    <s v="999999"/>
    <x v="506"/>
    <s v="N"/>
    <s v="Transport"/>
    <x v="1"/>
    <s v="S"/>
    <x v="6"/>
    <n v="0.2340000000000000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9T00:00:00"/>
    <s v="21320"/>
    <s v="25240"/>
    <s v=""/>
    <s v=""/>
    <s v="Michaud Denis"/>
    <s v="Laruche"/>
    <s v="999999"/>
    <x v="507"/>
    <s v="N"/>
    <s v="Transport"/>
    <x v="1"/>
    <s v="S"/>
    <x v="6"/>
    <n v="0.13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9T00:00:00"/>
    <s v="21320"/>
    <s v="25240"/>
    <s v=""/>
    <s v=""/>
    <s v="Michaud Denis"/>
    <s v="Laruche"/>
    <s v="999999"/>
    <x v="507"/>
    <s v="N"/>
    <s v="Zones Difficiles d'accès"/>
    <x v="1"/>
    <m/>
    <x v="6"/>
    <n v="0"/>
    <x v="2"/>
    <n v="5"/>
    <s v="LA RUCHE LOGISTIQUE"/>
    <m/>
    <s v=""/>
    <n v="0.14910705133062102"/>
    <n v="5"/>
    <n v="0.5"/>
    <n v="0.74553525665310505"/>
    <n v="5.5"/>
    <x v="2"/>
  </r>
  <r>
    <s v="13617721"/>
    <s v="0"/>
    <d v="2026-05-29T00:00:00"/>
    <s v="21320"/>
    <s v="22960"/>
    <s v=""/>
    <s v=""/>
    <s v="Fanic Solange"/>
    <s v="Laruche"/>
    <s v="999999"/>
    <x v="508"/>
    <s v="N"/>
    <s v="Transport"/>
    <x v="1"/>
    <s v="S"/>
    <x v="6"/>
    <n v="4.6379999999999999"/>
    <x v="2"/>
    <n v="8.6"/>
    <s v="LA RUCHE LOGISTIQUE"/>
    <m/>
    <s v=""/>
    <n v="0.14910705133062102"/>
    <n v="8.6"/>
    <n v="0.5"/>
    <n v="1.2823206414433408"/>
    <n v="9.1"/>
    <x v="1"/>
  </r>
  <r>
    <s v="13617721"/>
    <s v="0"/>
    <d v="2026-05-29T00:00:00"/>
    <s v="21320"/>
    <s v="75013"/>
    <s v=""/>
    <s v=""/>
    <s v="Kouzmina Marie"/>
    <s v="Laruche"/>
    <s v="999999"/>
    <x v="509"/>
    <s v="N"/>
    <s v="Transport"/>
    <x v="1"/>
    <s v="S"/>
    <x v="6"/>
    <n v="0.11"/>
    <x v="2"/>
    <n v="7"/>
    <s v="LA RUCHE LOGISTIQUE"/>
    <m/>
    <s v=""/>
    <n v="0.14910705133062102"/>
    <n v="7"/>
    <n v="0.5"/>
    <n v="1.0437493593143472"/>
    <n v="7.5"/>
    <x v="1"/>
  </r>
  <r>
    <s v="13617721"/>
    <s v="0"/>
    <d v="2026-05-29T00:00:00"/>
    <s v="21320"/>
    <s v="77400"/>
    <s v=""/>
    <s v=""/>
    <s v="Sawaya Pascaline"/>
    <s v="Laruche"/>
    <s v="999999"/>
    <x v="510"/>
    <s v="N"/>
    <s v="Transport"/>
    <x v="1"/>
    <s v="S"/>
    <x v="6"/>
    <n v="5.9039999999999999"/>
    <x v="2"/>
    <n v="9"/>
    <s v="LA RUCHE LOGISTIQUE"/>
    <m/>
    <s v=""/>
    <n v="0.14910705133062102"/>
    <n v="9"/>
    <n v="0.5"/>
    <n v="1.3419634619755891"/>
    <n v="9.5"/>
    <x v="1"/>
  </r>
  <r>
    <s v="13617721"/>
    <s v="0"/>
    <d v="2026-05-29T00:00:00"/>
    <s v="21320"/>
    <s v="34110"/>
    <s v=""/>
    <s v=""/>
    <s v="Servigne Lyliane"/>
    <s v="Laruche"/>
    <s v="999999"/>
    <x v="511"/>
    <s v="N"/>
    <s v="Transport"/>
    <x v="1"/>
    <s v="S"/>
    <x v="6"/>
    <n v="6.2729999999999997"/>
    <x v="2"/>
    <n v="9.4"/>
    <s v="LA RUCHE LOGISTIQUE"/>
    <m/>
    <s v=""/>
    <n v="0.14910705133062102"/>
    <n v="9.4"/>
    <n v="0.5"/>
    <n v="1.4016062825078377"/>
    <n v="9.9"/>
    <x v="1"/>
  </r>
  <r>
    <s v="13617721"/>
    <s v="0"/>
    <d v="2026-05-05T00:00:00"/>
    <s v="21320"/>
    <s v="59930"/>
    <s v=""/>
    <s v=""/>
    <s v="LORIDAN Thomas"/>
    <s v="Laruche"/>
    <s v="999999"/>
    <x v="512"/>
    <s v="N"/>
    <s v="Transport"/>
    <x v="1"/>
    <s v="S"/>
    <x v="6"/>
    <n v="3.84"/>
    <x v="3"/>
    <n v="6.9"/>
    <s v="LA RUCHE LOGISTIQUE"/>
    <m/>
    <s v=""/>
    <n v="0.14910705133062102"/>
    <n v="6.9"/>
    <n v="0.5"/>
    <n v="1.0288386541812851"/>
    <n v="7.4"/>
    <x v="1"/>
  </r>
  <r>
    <s v="13617721"/>
    <s v="0"/>
    <d v="2026-05-15T00:00:00"/>
    <s v="21320"/>
    <s v="75007"/>
    <s v=""/>
    <s v=""/>
    <s v="Nikitina Natalia"/>
    <s v="Laruche"/>
    <s v="999999"/>
    <x v="513"/>
    <s v="N"/>
    <s v="Transport"/>
    <x v="1"/>
    <s v="S"/>
    <x v="6"/>
    <n v="1.65"/>
    <x v="3"/>
    <n v="6.3"/>
    <s v="LA RUCHE LOGISTIQUE"/>
    <m/>
    <s v=""/>
    <n v="0.14910705133062102"/>
    <n v="6.3"/>
    <n v="0.5"/>
    <n v="0.93937442338291244"/>
    <n v="6.8"/>
    <x v="1"/>
  </r>
  <r>
    <s v="13617721"/>
    <s v="0"/>
    <d v="2026-05-18T00:00:00"/>
    <s v="21320"/>
    <s v="75001"/>
    <s v=""/>
    <s v=""/>
    <s v="Loeb Frederic"/>
    <s v="Laruche"/>
    <s v="999999"/>
    <x v="514"/>
    <s v="N"/>
    <s v="Transport"/>
    <x v="1"/>
    <s v="S"/>
    <x v="6"/>
    <n v="3.51"/>
    <x v="3"/>
    <n v="6.9"/>
    <s v="LA RUCHE LOGISTIQUE"/>
    <m/>
    <s v=""/>
    <n v="0.14910705133062102"/>
    <n v="6.9"/>
    <n v="0.5"/>
    <n v="1.0288386541812851"/>
    <n v="7.4"/>
    <x v="1"/>
  </r>
  <r>
    <s v="13617721"/>
    <s v="0"/>
    <d v="2026-05-18T00:00:00"/>
    <s v="21320"/>
    <s v="75001"/>
    <s v=""/>
    <s v=""/>
    <s v="Loeb Frederic"/>
    <s v="Laruche"/>
    <s v="999999"/>
    <x v="514"/>
    <s v="N"/>
    <s v="Supplement domicile prive"/>
    <x v="1"/>
    <m/>
    <x v="6"/>
    <n v="0"/>
    <x v="3"/>
    <n v="3.95"/>
    <s v="LA RUCHE LOGISTIQUE"/>
    <m/>
    <s v=""/>
    <n v="0.14910705133062102"/>
    <n v="3.95"/>
    <n v="0.5"/>
    <n v="0.58897285275595301"/>
    <n v="4.45"/>
    <x v="2"/>
  </r>
  <r>
    <s v="13617721"/>
    <s v="0"/>
    <d v="2026-05-22T00:00:00"/>
    <s v="21320"/>
    <s v="75011"/>
    <s v=""/>
    <s v=""/>
    <s v="Emma Graneri"/>
    <s v="Laruche"/>
    <s v="999999"/>
    <x v="515"/>
    <s v="N"/>
    <s v="Transport"/>
    <x v="1"/>
    <s v="S"/>
    <x v="6"/>
    <n v="1.462"/>
    <x v="3"/>
    <n v="6.3"/>
    <s v="LA RUCHE LOGISTIQUE"/>
    <m/>
    <s v=""/>
    <n v="0.14910705133062102"/>
    <n v="6.3"/>
    <n v="0.5"/>
    <n v="0.93937442338291244"/>
    <n v="6.8"/>
    <x v="1"/>
  </r>
  <r>
    <s v="13617721"/>
    <s v="0"/>
    <d v="2026-05-25T00:00:00"/>
    <s v="21320"/>
    <s v="13001"/>
    <s v=""/>
    <s v=""/>
    <s v="Barras Julie"/>
    <s v="Laruche"/>
    <s v="999999"/>
    <x v="516"/>
    <s v="N"/>
    <s v="Transport"/>
    <x v="1"/>
    <s v="S"/>
    <x v="6"/>
    <n v="2.0499999999999998"/>
    <x v="3"/>
    <n v="6.6"/>
    <s v="LA RUCHE LOGISTIQUE"/>
    <m/>
    <s v=""/>
    <n v="0.14910705133062102"/>
    <n v="6.6"/>
    <n v="0.5"/>
    <n v="0.98410653878209864"/>
    <n v="7.1"/>
    <x v="1"/>
  </r>
  <r>
    <s v="13617721"/>
    <s v="0"/>
    <d v="2026-05-25T00:00:00"/>
    <s v="21320"/>
    <s v="93320"/>
    <s v=""/>
    <s v=""/>
    <s v="MOHAMED SONIA"/>
    <s v="Laruche"/>
    <s v="999999"/>
    <x v="517"/>
    <s v="N"/>
    <s v="Transport"/>
    <x v="1"/>
    <s v="S"/>
    <x v="6"/>
    <n v="0.626"/>
    <x v="3"/>
    <n v="6"/>
    <s v="LA RUCHE LOGISTIQUE"/>
    <m/>
    <s v=""/>
    <n v="0.14910705133062102"/>
    <n v="6"/>
    <n v="0.5"/>
    <n v="0.89464230798372613"/>
    <n v="6.5"/>
    <x v="1"/>
  </r>
  <r>
    <s v="13617721"/>
    <s v="0"/>
    <d v="2026-05-25T00:00:00"/>
    <s v="21320"/>
    <s v="93320"/>
    <s v=""/>
    <s v=""/>
    <s v="MOHAMED SONIA"/>
    <s v="Laruche"/>
    <s v="999999"/>
    <x v="517"/>
    <s v="N"/>
    <s v="Supplement domicile prive"/>
    <x v="1"/>
    <m/>
    <x v="6"/>
    <n v="0"/>
    <x v="3"/>
    <n v="3.95"/>
    <s v="LA RUCHE LOGISTIQUE"/>
    <m/>
    <s v=""/>
    <n v="0.14910705133062102"/>
    <n v="3.95"/>
    <n v="0.5"/>
    <n v="0.58897285275595301"/>
    <n v="4.45"/>
    <x v="2"/>
  </r>
  <r>
    <s v="13617721"/>
    <s v="0"/>
    <d v="2026-05-28T00:00:00"/>
    <s v="21320"/>
    <s v="74200"/>
    <s v=""/>
    <s v=""/>
    <s v="Satoriz Anthy-sur-Leman"/>
    <s v="Laruche"/>
    <s v="26065886"/>
    <x v="518"/>
    <s v="O"/>
    <s v="Transport"/>
    <x v="1"/>
    <s v="S"/>
    <x v="6"/>
    <n v="12.15"/>
    <x v="3"/>
    <n v="0"/>
    <s v="LA RUCHE LOGISTIQUE"/>
    <m/>
    <s v=""/>
    <e v="#DIV/0!"/>
    <n v="0"/>
    <n v="0.5"/>
    <n v="0"/>
    <n v="0.5"/>
    <x v="1"/>
  </r>
  <r>
    <s v="13617721"/>
    <s v="0"/>
    <d v="2026-05-28T00:00:00"/>
    <s v="21320"/>
    <s v="74200"/>
    <s v=""/>
    <s v=""/>
    <s v="Satoriz Anthy-sur-Leman"/>
    <s v="Laruche"/>
    <s v="26065886"/>
    <x v="519"/>
    <s v="O"/>
    <s v="Transport"/>
    <x v="1"/>
    <s v="S"/>
    <x v="6"/>
    <n v="9.9"/>
    <x v="3"/>
    <n v="14.55"/>
    <s v="LA RUCHE LOGISTIQUE"/>
    <m/>
    <s v=""/>
    <n v="0.14910705133062102"/>
    <n v="14.55"/>
    <n v="0.5"/>
    <n v="2.169507596860536"/>
    <n v="15.05"/>
    <x v="1"/>
  </r>
  <r>
    <s v="13617721"/>
    <s v="0"/>
    <d v="2026-05-09T00:00:00"/>
    <s v="21320"/>
    <s v="69300"/>
    <s v=""/>
    <s v=""/>
    <s v="2126Y"/>
    <s v="Laruche"/>
    <s v="999999"/>
    <x v="520"/>
    <s v="N"/>
    <s v="Transport"/>
    <x v="1"/>
    <s v="RR"/>
    <x v="6"/>
    <n v="1.2470000000000001"/>
    <x v="4"/>
    <n v="0"/>
    <s v="LA RUCHE LOGISTIQUE"/>
    <m/>
    <s v=""/>
    <e v="#DIV/0!"/>
    <n v="0"/>
    <n v="0.5"/>
    <n v="0"/>
    <n v="0.5"/>
    <x v="1"/>
  </r>
  <r>
    <s v="13617721"/>
    <s v="0"/>
    <d v="2026-05-09T00:00:00"/>
    <s v="21320"/>
    <s v="69300"/>
    <s v=""/>
    <s v=""/>
    <s v="2126Y"/>
    <s v="Laruche"/>
    <s v="999999"/>
    <x v="520"/>
    <s v="N"/>
    <s v="Supplement Retour Expediteur"/>
    <x v="1"/>
    <s v="RR"/>
    <x v="6"/>
    <n v="0"/>
    <x v="4"/>
    <n v="9"/>
    <s v="LA RUCHE LOGISTIQUE"/>
    <m/>
    <s v=""/>
    <n v="0.14910705133062102"/>
    <n v="9"/>
    <n v="0.5"/>
    <n v="1.3419634619755891"/>
    <n v="9.5"/>
    <x v="1"/>
  </r>
  <r>
    <s v="13617721"/>
    <s v="0"/>
    <d v="2026-05-20T00:00:00"/>
    <s v="21320"/>
    <s v="06000"/>
    <s v=""/>
    <s v=""/>
    <s v="5966S"/>
    <s v="Laruche"/>
    <s v="999999"/>
    <x v="521"/>
    <s v="N"/>
    <s v="Transport"/>
    <x v="1"/>
    <s v="RR"/>
    <x v="6"/>
    <n v="5.8879999999999999"/>
    <x v="4"/>
    <n v="0"/>
    <s v="LA RUCHE LOGISTIQUE"/>
    <m/>
    <s v=""/>
    <e v="#DIV/0!"/>
    <n v="0"/>
    <n v="0.5"/>
    <n v="0"/>
    <n v="0.5"/>
    <x v="1"/>
  </r>
  <r>
    <s v="13617721"/>
    <s v="0"/>
    <d v="2026-05-20T00:00:00"/>
    <s v="21320"/>
    <s v="06000"/>
    <s v=""/>
    <s v=""/>
    <s v="5966S"/>
    <s v="Laruche"/>
    <s v="999999"/>
    <x v="521"/>
    <s v="N"/>
    <s v="Supplement Retour Expediteur"/>
    <x v="1"/>
    <s v="RR"/>
    <x v="6"/>
    <n v="0"/>
    <x v="4"/>
    <n v="9"/>
    <s v="LA RUCHE LOGISTIQUE"/>
    <m/>
    <s v=""/>
    <n v="0.14910705133062102"/>
    <n v="9"/>
    <n v="0.5"/>
    <n v="1.3419634619755891"/>
    <n v="9.5"/>
    <x v="1"/>
  </r>
  <r>
    <s v="13617721"/>
    <s v="0"/>
    <d v="2026-05-13T00:00:00"/>
    <s v="21320"/>
    <s v="70140"/>
    <s v=""/>
    <s v=""/>
    <s v="899AS"/>
    <s v="Laruche"/>
    <s v="999999"/>
    <x v="522"/>
    <s v="N"/>
    <s v="Transport"/>
    <x v="1"/>
    <s v="RR"/>
    <x v="8"/>
    <n v="4.7869999999999999"/>
    <x v="4"/>
    <n v="0"/>
    <s v="LA RUCHE LOGISTIQUE"/>
    <m/>
    <s v=""/>
    <e v="#DIV/0!"/>
    <n v="0"/>
    <n v="0.5"/>
    <n v="0"/>
    <n v="0.5"/>
    <x v="1"/>
  </r>
  <r>
    <s v="13617721"/>
    <s v="0"/>
    <d v="2026-05-13T00:00:00"/>
    <s v="21320"/>
    <s v="70140"/>
    <s v=""/>
    <s v=""/>
    <s v="899AS"/>
    <s v="Laruche"/>
    <s v="999999"/>
    <x v="522"/>
    <s v="N"/>
    <s v="Supplement Retour Expediteur"/>
    <x v="1"/>
    <s v="RR"/>
    <x v="8"/>
    <n v="0"/>
    <x v="4"/>
    <n v="9"/>
    <s v="LA RUCHE LOGISTIQUE"/>
    <m/>
    <s v=""/>
    <n v="0.14910705133062102"/>
    <n v="9"/>
    <n v="0.5"/>
    <n v="1.3419634619755891"/>
    <n v="9.5"/>
    <x v="1"/>
  </r>
  <r>
    <s v="13617721"/>
    <s v="0"/>
    <d v="2026-05-04T00:00:00"/>
    <s v="21320"/>
    <s v="35000"/>
    <s v=""/>
    <s v=""/>
    <s v="0839X"/>
    <s v="Laruche"/>
    <s v="999999"/>
    <x v="523"/>
    <s v="N"/>
    <s v="Transport"/>
    <x v="1"/>
    <s v="S"/>
    <x v="6"/>
    <n v="0.2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31280"/>
    <s v=""/>
    <s v=""/>
    <s v="867BX"/>
    <s v="Laruche"/>
    <s v="999999"/>
    <x v="524"/>
    <s v="N"/>
    <s v="Transport"/>
    <x v="1"/>
    <s v="S"/>
    <x v="6"/>
    <n v="0.26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31240"/>
    <s v=""/>
    <s v=""/>
    <s v="9404X"/>
    <s v="Laruche"/>
    <s v="999999"/>
    <x v="525"/>
    <s v="N"/>
    <s v="Transport"/>
    <x v="1"/>
    <s v="S"/>
    <x v="6"/>
    <n v="4.7869999999999999"/>
    <x v="4"/>
    <n v="5.88"/>
    <s v="LA RUCHE LOGISTIQUE"/>
    <m/>
    <s v=""/>
    <n v="0.14910705133062102"/>
    <n v="5.88"/>
    <n v="0.5"/>
    <n v="0.87674946182405156"/>
    <n v="6.38"/>
    <x v="1"/>
  </r>
  <r>
    <s v="13617721"/>
    <s v="0"/>
    <d v="2026-05-04T00:00:00"/>
    <s v="21320"/>
    <s v="74370"/>
    <s v=""/>
    <s v=""/>
    <s v="0763X"/>
    <s v="Laruche"/>
    <s v="999999"/>
    <x v="526"/>
    <s v="N"/>
    <s v="Transport"/>
    <x v="1"/>
    <s v="S"/>
    <x v="6"/>
    <n v="4.4269999999999996"/>
    <x v="4"/>
    <n v="5.88"/>
    <s v="LA RUCHE LOGISTIQUE"/>
    <m/>
    <s v=""/>
    <n v="0.14910705133062102"/>
    <n v="5.88"/>
    <n v="0.5"/>
    <n v="0.87674946182405156"/>
    <n v="6.38"/>
    <x v="1"/>
  </r>
  <r>
    <s v="13617721"/>
    <s v="0"/>
    <d v="2026-05-04T00:00:00"/>
    <s v="21320"/>
    <s v="69160"/>
    <s v=""/>
    <s v=""/>
    <s v="0762V"/>
    <s v="Laruche"/>
    <s v="999999"/>
    <x v="527"/>
    <s v="N"/>
    <s v="Transport"/>
    <x v="1"/>
    <s v="S"/>
    <x v="6"/>
    <n v="0.58799999999999997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06250"/>
    <s v=""/>
    <s v=""/>
    <s v="274GA"/>
    <s v="Laruche"/>
    <s v="999999"/>
    <x v="528"/>
    <s v="N"/>
    <s v="Transport"/>
    <x v="1"/>
    <s v="S"/>
    <x v="6"/>
    <n v="4.6379999999999999"/>
    <x v="4"/>
    <n v="5.88"/>
    <s v="LA RUCHE LOGISTIQUE"/>
    <m/>
    <s v=""/>
    <n v="0.14910705133062102"/>
    <n v="5.88"/>
    <n v="0.5"/>
    <n v="0.87674946182405156"/>
    <n v="6.38"/>
    <x v="1"/>
  </r>
  <r>
    <s v="13617721"/>
    <s v="0"/>
    <d v="2026-05-04T00:00:00"/>
    <s v="21320"/>
    <s v="86000"/>
    <s v=""/>
    <s v=""/>
    <s v="5923U"/>
    <s v="Laruche"/>
    <s v="999999"/>
    <x v="529"/>
    <s v="N"/>
    <s v="Transport"/>
    <x v="1"/>
    <s v="S"/>
    <x v="6"/>
    <n v="6.4119999999999999"/>
    <x v="4"/>
    <n v="6.9"/>
    <s v="LA RUCHE LOGISTIQUE"/>
    <m/>
    <s v=""/>
    <n v="0.14910705133062102"/>
    <n v="6.9"/>
    <n v="0.5"/>
    <n v="1.0288386541812851"/>
    <n v="7.4"/>
    <x v="1"/>
  </r>
  <r>
    <s v="13617721"/>
    <s v="0"/>
    <d v="2026-05-04T00:00:00"/>
    <s v="21320"/>
    <s v="75018"/>
    <s v=""/>
    <s v=""/>
    <s v="1656Y"/>
    <s v="Laruche"/>
    <s v="999999"/>
    <x v="530"/>
    <s v="N"/>
    <s v="Transport"/>
    <x v="1"/>
    <s v="S"/>
    <x v="6"/>
    <n v="0.1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42340"/>
    <s v=""/>
    <s v=""/>
    <s v="8801S"/>
    <s v="Laruche"/>
    <s v="999999"/>
    <x v="531"/>
    <s v="N"/>
    <s v="Transport"/>
    <x v="1"/>
    <s v="S"/>
    <x v="6"/>
    <n v="0.14000000000000001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87270"/>
    <s v=""/>
    <s v=""/>
    <s v="6037X"/>
    <s v="Laruche"/>
    <s v="999999"/>
    <x v="532"/>
    <s v="N"/>
    <s v="Transport"/>
    <x v="1"/>
    <s v="S"/>
    <x v="6"/>
    <n v="4.7869999999999999"/>
    <x v="4"/>
    <n v="5.88"/>
    <s v="LA RUCHE LOGISTIQUE"/>
    <m/>
    <s v=""/>
    <n v="0.14910705133062102"/>
    <n v="5.88"/>
    <n v="0.5"/>
    <n v="0.87674946182405156"/>
    <n v="6.38"/>
    <x v="1"/>
  </r>
  <r>
    <s v="13617721"/>
    <s v="0"/>
    <d v="2026-05-04T00:00:00"/>
    <s v="21320"/>
    <s v="77600"/>
    <s v=""/>
    <s v=""/>
    <s v="0924X"/>
    <s v="Laruche"/>
    <s v="999999"/>
    <x v="533"/>
    <s v="N"/>
    <s v="Transport"/>
    <x v="1"/>
    <s v="S"/>
    <x v="6"/>
    <n v="0.09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75018"/>
    <s v=""/>
    <s v=""/>
    <s v="1648Y"/>
    <s v="Laruche"/>
    <s v="999999"/>
    <x v="534"/>
    <s v="N"/>
    <s v="Transport"/>
    <x v="1"/>
    <s v="S"/>
    <x v="6"/>
    <n v="0.22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67500"/>
    <s v=""/>
    <s v=""/>
    <s v="7268U"/>
    <s v="Laruche"/>
    <s v="999999"/>
    <x v="535"/>
    <s v="N"/>
    <s v="Transport"/>
    <x v="1"/>
    <s v="S"/>
    <x v="6"/>
    <n v="0.1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13300"/>
    <s v=""/>
    <s v=""/>
    <s v="0007C"/>
    <s v="Laruche"/>
    <s v="999999"/>
    <x v="536"/>
    <s v="N"/>
    <s v="Transport"/>
    <x v="1"/>
    <s v="S"/>
    <x v="6"/>
    <n v="0.01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78500"/>
    <s v=""/>
    <s v=""/>
    <s v="905BX"/>
    <s v="Laruche"/>
    <s v="999999"/>
    <x v="537"/>
    <s v="N"/>
    <s v="Transport"/>
    <x v="1"/>
    <s v="S"/>
    <x v="6"/>
    <n v="0.22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38138"/>
    <s v=""/>
    <s v=""/>
    <s v="3445X"/>
    <s v="Laruche"/>
    <s v="999999"/>
    <x v="538"/>
    <s v="N"/>
    <s v="Transport"/>
    <x v="1"/>
    <s v="S"/>
    <x v="6"/>
    <n v="5.5439999999999996"/>
    <x v="4"/>
    <n v="6.39"/>
    <s v="LA RUCHE LOGISTIQUE"/>
    <m/>
    <s v=""/>
    <n v="0.14910705133062102"/>
    <n v="6.39"/>
    <n v="0.5"/>
    <n v="0.95279405800266825"/>
    <n v="6.89"/>
    <x v="1"/>
  </r>
  <r>
    <s v="13617721"/>
    <s v="0"/>
    <d v="2026-05-04T00:00:00"/>
    <s v="21320"/>
    <s v="75012"/>
    <s v=""/>
    <s v=""/>
    <s v="289DA"/>
    <s v="Laruche"/>
    <s v="999999"/>
    <x v="539"/>
    <s v="N"/>
    <s v="Transport"/>
    <x v="1"/>
    <s v="S"/>
    <x v="6"/>
    <n v="0.17"/>
    <x v="4"/>
    <n v="4.25"/>
    <s v="LA RUCHE LOGISTIQUE"/>
    <m/>
    <s v=""/>
    <n v="0.14910705133062102"/>
    <n v="4.25"/>
    <n v="0.5"/>
    <n v="0.63370496815513933"/>
    <n v="4.75"/>
    <x v="1"/>
  </r>
  <r>
    <s v="13617721"/>
    <s v="0"/>
    <d v="2026-05-04T00:00:00"/>
    <s v="21320"/>
    <s v="76000"/>
    <s v=""/>
    <s v=""/>
    <s v="936DA"/>
    <s v="Laruche"/>
    <s v="999999"/>
    <x v="540"/>
    <s v="N"/>
    <s v="Transport"/>
    <x v="1"/>
    <s v="S"/>
    <x v="6"/>
    <n v="4.6379999999999999"/>
    <x v="4"/>
    <n v="5.88"/>
    <s v="LA RUCHE LOGISTIQUE"/>
    <m/>
    <s v=""/>
    <n v="0.14910705133062102"/>
    <n v="5.88"/>
    <n v="0.5"/>
    <n v="0.87674946182405156"/>
    <n v="6.38"/>
    <x v="1"/>
  </r>
  <r>
    <s v="13617721"/>
    <s v="0"/>
    <d v="2026-05-04T00:00:00"/>
    <s v="21320"/>
    <s v="75008"/>
    <s v=""/>
    <s v=""/>
    <s v="668CY"/>
    <s v="Laruche"/>
    <s v="999999"/>
    <x v="541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04T00:00:00"/>
    <s v="21320"/>
    <s v="94100"/>
    <s v=""/>
    <s v=""/>
    <s v="258CM"/>
    <s v="Laruche"/>
    <s v="999999"/>
    <x v="542"/>
    <s v="N"/>
    <s v="Transport"/>
    <x v="1"/>
    <s v="S"/>
    <x v="6"/>
    <n v="0.4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4T00:00:00"/>
    <s v="21320"/>
    <s v="67440"/>
    <s v=""/>
    <s v=""/>
    <s v="5446X"/>
    <s v="Laruche"/>
    <s v="999999"/>
    <x v="543"/>
    <s v="N"/>
    <s v="Transport"/>
    <x v="1"/>
    <s v="S"/>
    <x v="6"/>
    <n v="7.0000000000000007E-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4T00:00:00"/>
    <s v="21320"/>
    <s v="62610"/>
    <s v=""/>
    <s v=""/>
    <s v="3326V"/>
    <s v="Laruche"/>
    <s v="999999"/>
    <x v="544"/>
    <s v="N"/>
    <s v="Transport"/>
    <x v="1"/>
    <s v="S"/>
    <x v="6"/>
    <n v="0.15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4T00:00:00"/>
    <s v="21320"/>
    <s v="01500"/>
    <s v=""/>
    <s v=""/>
    <s v="159CY"/>
    <s v="Laruche"/>
    <s v="999999"/>
    <x v="545"/>
    <s v="N"/>
    <s v="Transport"/>
    <x v="1"/>
    <s v="S"/>
    <x v="6"/>
    <n v="1.47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04T00:00:00"/>
    <s v="21320"/>
    <s v="49240"/>
    <s v=""/>
    <s v=""/>
    <s v="8001X"/>
    <s v="Laruche"/>
    <s v="999999"/>
    <x v="546"/>
    <s v="N"/>
    <s v="Transport"/>
    <x v="1"/>
    <s v="S"/>
    <x v="6"/>
    <n v="0.0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4T00:00:00"/>
    <s v="21320"/>
    <s v="75011"/>
    <s v=""/>
    <s v=""/>
    <s v="189AG"/>
    <s v="Laruche"/>
    <s v="999999"/>
    <x v="547"/>
    <s v="N"/>
    <s v="Transport"/>
    <x v="1"/>
    <s v="S"/>
    <x v="6"/>
    <n v="0.1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4T00:00:00"/>
    <s v="21320"/>
    <s v="35360"/>
    <s v=""/>
    <s v=""/>
    <s v="1764V"/>
    <s v="Laruche"/>
    <s v="999999"/>
    <x v="548"/>
    <s v="N"/>
    <s v="Transport"/>
    <x v="1"/>
    <s v="S"/>
    <x v="6"/>
    <n v="0.1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4T00:00:00"/>
    <s v="21320"/>
    <s v="69200"/>
    <s v=""/>
    <s v=""/>
    <s v="330LA"/>
    <s v="Laruche"/>
    <s v="999999"/>
    <x v="549"/>
    <s v="N"/>
    <s v="Transport"/>
    <x v="1"/>
    <s v="S"/>
    <x v="6"/>
    <n v="0.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4T00:00:00"/>
    <s v="21320"/>
    <s v="69200"/>
    <s v=""/>
    <s v=""/>
    <s v="330LA"/>
    <s v="Laruche"/>
    <s v="999999"/>
    <x v="549"/>
    <s v="N"/>
    <s v="Supplement Retour Expediteur"/>
    <x v="1"/>
    <m/>
    <x v="6"/>
    <n v="0"/>
    <x v="4"/>
    <n v="9"/>
    <s v="LA RUCHE LOGISTIQUE"/>
    <m/>
    <m/>
    <n v="0.14910705133062102"/>
    <n v="9"/>
    <n v="0.5"/>
    <n v="1.3419634619755891"/>
    <n v="9.5"/>
    <x v="1"/>
  </r>
  <r>
    <s v="13617721"/>
    <s v="0"/>
    <d v="2026-05-04T00:00:00"/>
    <s v="21320"/>
    <s v="03390"/>
    <s v=""/>
    <s v=""/>
    <s v="5202S"/>
    <s v="Laruche"/>
    <s v="999999"/>
    <x v="550"/>
    <s v="N"/>
    <s v="Transport"/>
    <x v="1"/>
    <s v="S"/>
    <x v="6"/>
    <n v="0.1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4T00:00:00"/>
    <s v="21320"/>
    <s v="29860"/>
    <s v=""/>
    <s v=""/>
    <s v="187CX"/>
    <s v="Laruche"/>
    <s v="999999"/>
    <x v="551"/>
    <s v="N"/>
    <s v="Transport"/>
    <x v="1"/>
    <s v="S"/>
    <x v="6"/>
    <n v="0.1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5T00:00:00"/>
    <s v="21320"/>
    <s v="44450"/>
    <s v=""/>
    <s v=""/>
    <s v="9839O"/>
    <s v="Laruche"/>
    <s v="999999"/>
    <x v="552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05T00:00:00"/>
    <s v="21320"/>
    <s v="01280"/>
    <s v=""/>
    <s v=""/>
    <s v="0517X"/>
    <s v="Laruche"/>
    <s v="999999"/>
    <x v="553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05T00:00:00"/>
    <s v="21320"/>
    <s v="38400"/>
    <s v=""/>
    <s v=""/>
    <s v="6762B"/>
    <s v="Laruche"/>
    <s v="999999"/>
    <x v="554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05T00:00:00"/>
    <s v="21320"/>
    <s v="01300"/>
    <s v=""/>
    <s v=""/>
    <s v="784CV"/>
    <s v="Laruche"/>
    <s v="999999"/>
    <x v="555"/>
    <s v="N"/>
    <s v="Transport"/>
    <x v="1"/>
    <s v="S"/>
    <x v="6"/>
    <n v="5.9039999999999999"/>
    <x v="4"/>
    <n v="6.39"/>
    <s v="LA RUCHE LOGISTIQUE"/>
    <m/>
    <m/>
    <n v="0.14910705133062102"/>
    <n v="6.39"/>
    <n v="0.5"/>
    <n v="0.95279405800266825"/>
    <n v="6.89"/>
    <x v="1"/>
  </r>
  <r>
    <s v="13617721"/>
    <s v="0"/>
    <d v="2026-05-05T00:00:00"/>
    <s v="21320"/>
    <s v="93300"/>
    <s v=""/>
    <s v=""/>
    <s v="7638S"/>
    <s v="Laruche"/>
    <s v="999999"/>
    <x v="556"/>
    <s v="N"/>
    <s v="Transport"/>
    <x v="1"/>
    <s v="S"/>
    <x v="6"/>
    <n v="0.0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5T00:00:00"/>
    <s v="21320"/>
    <s v="75006"/>
    <s v=""/>
    <s v=""/>
    <s v="9061S"/>
    <s v="Laruche"/>
    <s v="999999"/>
    <x v="557"/>
    <s v="N"/>
    <s v="Transport"/>
    <x v="1"/>
    <s v="S"/>
    <x v="6"/>
    <n v="5.9039999999999999"/>
    <x v="4"/>
    <n v="6.39"/>
    <s v="LA RUCHE LOGISTIQUE"/>
    <m/>
    <m/>
    <n v="0.14910705133062102"/>
    <n v="6.39"/>
    <n v="0.5"/>
    <n v="0.95279405800266825"/>
    <n v="6.89"/>
    <x v="1"/>
  </r>
  <r>
    <s v="13617721"/>
    <s v="0"/>
    <d v="2026-05-06T00:00:00"/>
    <s v="21320"/>
    <s v="67500"/>
    <s v=""/>
    <s v=""/>
    <s v="7268U"/>
    <s v="Laruche"/>
    <s v="999999"/>
    <x v="558"/>
    <s v="N"/>
    <s v="Transport"/>
    <x v="1"/>
    <s v="S"/>
    <x v="6"/>
    <n v="0.1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6T00:00:00"/>
    <s v="21320"/>
    <s v="29150"/>
    <s v=""/>
    <s v=""/>
    <s v="3317U"/>
    <s v="Laruche"/>
    <s v="999999"/>
    <x v="559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06T00:00:00"/>
    <s v="21320"/>
    <s v="21130"/>
    <s v=""/>
    <s v=""/>
    <s v="1901U"/>
    <s v="Laruche"/>
    <s v="999999"/>
    <x v="560"/>
    <s v="N"/>
    <s v="Transport"/>
    <x v="1"/>
    <s v="S"/>
    <x v="7"/>
    <n v="2.335"/>
    <x v="4"/>
    <n v="4.96"/>
    <s v="LA RUCHE LOGISTIQUE"/>
    <m/>
    <m/>
    <n v="0.14910705133062102"/>
    <n v="4.96"/>
    <n v="0.5"/>
    <n v="0.7395709745998803"/>
    <n v="5.46"/>
    <x v="1"/>
  </r>
  <r>
    <s v="13617721"/>
    <s v="0"/>
    <d v="2026-05-06T00:00:00"/>
    <s v="21320"/>
    <s v="12000"/>
    <s v=""/>
    <s v=""/>
    <s v="8136W"/>
    <s v="commande n°1364"/>
    <s v="999999"/>
    <x v="561"/>
    <s v="N"/>
    <s v="Transport"/>
    <x v="1"/>
    <s v="S"/>
    <x v="6"/>
    <n v="0.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6T00:00:00"/>
    <s v="21320"/>
    <s v="87350"/>
    <s v=""/>
    <s v=""/>
    <s v="4813Y"/>
    <s v="commande n°1367"/>
    <s v="999999"/>
    <x v="562"/>
    <s v="N"/>
    <s v="Transport"/>
    <x v="1"/>
    <s v="S"/>
    <x v="6"/>
    <n v="0.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6T00:00:00"/>
    <s v="21320"/>
    <s v="21230"/>
    <s v=""/>
    <s v=""/>
    <s v="561AE"/>
    <s v="commande n°1369"/>
    <s v="999999"/>
    <x v="563"/>
    <s v="N"/>
    <s v="Transport"/>
    <x v="1"/>
    <s v="S"/>
    <x v="7"/>
    <n v="0.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6T00:00:00"/>
    <s v="21320"/>
    <s v="54600"/>
    <s v=""/>
    <s v=""/>
    <s v="0521X"/>
    <s v="Laruche"/>
    <s v="999999"/>
    <x v="564"/>
    <s v="N"/>
    <s v="Transport"/>
    <x v="1"/>
    <s v="S"/>
    <x v="6"/>
    <n v="0.1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06T00:00:00"/>
    <s v="21320"/>
    <s v="25770"/>
    <s v=""/>
    <s v=""/>
    <s v="0521U"/>
    <s v="Laruche"/>
    <s v="999999"/>
    <x v="565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07T00:00:00"/>
    <s v="21320"/>
    <s v="91190"/>
    <s v=""/>
    <s v=""/>
    <s v="4262S"/>
    <s v="Laruche"/>
    <s v="999999"/>
    <x v="566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07T00:00:00"/>
    <s v="21320"/>
    <s v="69008"/>
    <s v=""/>
    <s v=""/>
    <s v="7741O"/>
    <s v="Laruche"/>
    <s v="999999"/>
    <x v="567"/>
    <s v="N"/>
    <s v="Transport"/>
    <x v="1"/>
    <s v="S"/>
    <x v="6"/>
    <n v="1.53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07T00:00:00"/>
    <s v="21320"/>
    <s v="77550"/>
    <s v=""/>
    <s v=""/>
    <s v="696CX"/>
    <s v="Laruche"/>
    <s v="999999"/>
    <x v="568"/>
    <s v="N"/>
    <s v="Transport"/>
    <x v="1"/>
    <s v="S"/>
    <x v="6"/>
    <n v="0.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21700"/>
    <s v=""/>
    <s v=""/>
    <s v="0657X"/>
    <s v="Laruche"/>
    <s v="999999"/>
    <x v="569"/>
    <s v="N"/>
    <s v="Transport"/>
    <x v="1"/>
    <s v="S"/>
    <x v="7"/>
    <n v="0.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38080"/>
    <s v=""/>
    <s v=""/>
    <s v="247BX"/>
    <s v="Laruche"/>
    <s v="999999"/>
    <x v="570"/>
    <s v="N"/>
    <s v="Transport"/>
    <x v="1"/>
    <s v="S"/>
    <x v="6"/>
    <n v="7.79"/>
    <x v="4"/>
    <n v="7.41"/>
    <s v="LA RUCHE LOGISTIQUE"/>
    <m/>
    <m/>
    <n v="0.14910705133062102"/>
    <n v="7.41"/>
    <n v="0.5"/>
    <n v="1.1048832503599018"/>
    <n v="7.91"/>
    <x v="1"/>
  </r>
  <r>
    <s v="13617721"/>
    <s v="0"/>
    <d v="2026-05-11T00:00:00"/>
    <s v="21320"/>
    <s v="31110"/>
    <s v=""/>
    <s v=""/>
    <s v="4555V"/>
    <s v="Laruche"/>
    <s v="999999"/>
    <x v="571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1T00:00:00"/>
    <s v="21320"/>
    <s v="31110"/>
    <s v=""/>
    <s v=""/>
    <s v="4555V"/>
    <s v="Laruche"/>
    <s v="999999"/>
    <x v="571"/>
    <s v="N"/>
    <s v="Zones Difficiles d'accès"/>
    <x v="1"/>
    <m/>
    <x v="6"/>
    <n v="0"/>
    <x v="4"/>
    <n v="5"/>
    <s v="LA RUCHE LOGISTIQUE"/>
    <m/>
    <m/>
    <n v="0.14910705133062102"/>
    <n v="5"/>
    <n v="0.5"/>
    <n v="0.74553525665310505"/>
    <n v="5.5"/>
    <x v="2"/>
  </r>
  <r>
    <s v="13617721"/>
    <s v="0"/>
    <d v="2026-05-11T00:00:00"/>
    <s v="21320"/>
    <s v="01202"/>
    <s v=""/>
    <s v=""/>
    <s v="0517X"/>
    <s v="Laruche"/>
    <s v="999999"/>
    <x v="572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1T00:00:00"/>
    <s v="21320"/>
    <s v="01202"/>
    <s v=""/>
    <s v=""/>
    <s v="0517X"/>
    <s v="Laruche"/>
    <s v="999999"/>
    <x v="572"/>
    <s v="N"/>
    <s v="Supplement Retour Expediteur"/>
    <x v="1"/>
    <m/>
    <x v="6"/>
    <n v="0"/>
    <x v="4"/>
    <n v="9"/>
    <s v="LA RUCHE LOGISTIQUE"/>
    <m/>
    <m/>
    <n v="0.14910705133062102"/>
    <n v="9"/>
    <n v="0.5"/>
    <n v="1.3419634619755891"/>
    <n v="9.5"/>
    <x v="1"/>
  </r>
  <r>
    <s v="13617721"/>
    <s v="0"/>
    <d v="2026-05-11T00:00:00"/>
    <s v="21320"/>
    <s v="31110"/>
    <s v=""/>
    <s v=""/>
    <s v="4555V"/>
    <s v="Laruche"/>
    <s v="999999"/>
    <x v="573"/>
    <s v="N"/>
    <s v="Transport"/>
    <x v="1"/>
    <s v="S"/>
    <x v="6"/>
    <n v="6.6909999999999998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11T00:00:00"/>
    <s v="21320"/>
    <s v="31110"/>
    <s v=""/>
    <s v=""/>
    <s v="4555V"/>
    <s v="Laruche"/>
    <s v="999999"/>
    <x v="573"/>
    <s v="N"/>
    <s v="Zones Difficiles d'accès"/>
    <x v="1"/>
    <m/>
    <x v="6"/>
    <n v="0"/>
    <x v="4"/>
    <n v="5"/>
    <s v="LA RUCHE LOGISTIQUE"/>
    <m/>
    <m/>
    <n v="0.14910705133062102"/>
    <n v="5"/>
    <n v="0.5"/>
    <n v="0.74553525665310505"/>
    <n v="5.5"/>
    <x v="2"/>
  </r>
  <r>
    <s v="13617721"/>
    <s v="0"/>
    <d v="2026-05-11T00:00:00"/>
    <s v="21320"/>
    <s v="93400"/>
    <s v=""/>
    <s v=""/>
    <s v="2857V"/>
    <s v="Laruche"/>
    <s v="999999"/>
    <x v="574"/>
    <s v="N"/>
    <s v="Transport"/>
    <x v="1"/>
    <s v="S"/>
    <x v="6"/>
    <n v="0.25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68230"/>
    <s v=""/>
    <s v=""/>
    <s v="4681V"/>
    <s v="Laruche"/>
    <s v="999999"/>
    <x v="575"/>
    <s v="N"/>
    <s v="Transport"/>
    <x v="1"/>
    <s v="S"/>
    <x v="6"/>
    <n v="0.140000000000000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75015"/>
    <s v=""/>
    <s v=""/>
    <s v="7854O"/>
    <s v="Laruche"/>
    <s v="999999"/>
    <x v="576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1T00:00:00"/>
    <s v="21320"/>
    <s v="31500"/>
    <s v=""/>
    <s v=""/>
    <s v="434AN"/>
    <s v="Laruche"/>
    <s v="999999"/>
    <x v="577"/>
    <s v="N"/>
    <s v="Transport"/>
    <x v="1"/>
    <s v="S"/>
    <x v="6"/>
    <n v="6.0350000000000001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11T00:00:00"/>
    <s v="21320"/>
    <s v="75015"/>
    <s v=""/>
    <s v=""/>
    <s v="6822X"/>
    <s v="Laruche"/>
    <s v="999999"/>
    <x v="578"/>
    <s v="N"/>
    <s v="Transport"/>
    <x v="1"/>
    <s v="S"/>
    <x v="6"/>
    <n v="7.194"/>
    <x v="4"/>
    <n v="7.41"/>
    <s v="LA RUCHE LOGISTIQUE"/>
    <m/>
    <m/>
    <n v="0.14910705133062102"/>
    <n v="7.41"/>
    <n v="0.5"/>
    <n v="1.1048832503599018"/>
    <n v="7.91"/>
    <x v="1"/>
  </r>
  <r>
    <s v="13617721"/>
    <s v="0"/>
    <d v="2026-05-11T00:00:00"/>
    <s v="21320"/>
    <s v="13006"/>
    <s v=""/>
    <s v=""/>
    <s v="771BN"/>
    <s v="Laruche"/>
    <s v="999999"/>
    <x v="579"/>
    <s v="N"/>
    <s v="Transport"/>
    <x v="1"/>
    <s v="S"/>
    <x v="6"/>
    <n v="0.91800000000000004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64250"/>
    <s v=""/>
    <s v=""/>
    <s v="585AB"/>
    <s v="Laruche"/>
    <s v="999999"/>
    <x v="580"/>
    <s v="N"/>
    <s v="Transport"/>
    <x v="1"/>
    <s v="S"/>
    <x v="6"/>
    <n v="1.5549999999999999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11T00:00:00"/>
    <s v="21320"/>
    <s v="91150"/>
    <s v=""/>
    <s v=""/>
    <s v="748CX"/>
    <s v="Laruche"/>
    <s v="999999"/>
    <x v="581"/>
    <s v="N"/>
    <s v="Transport"/>
    <x v="1"/>
    <s v="S"/>
    <x v="6"/>
    <n v="1.5680000000000001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11T00:00:00"/>
    <s v="21320"/>
    <s v="92800"/>
    <s v=""/>
    <s v=""/>
    <s v="5563P"/>
    <s v="Laruche"/>
    <s v="999999"/>
    <x v="582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1T00:00:00"/>
    <s v="21320"/>
    <s v="56470"/>
    <s v=""/>
    <s v=""/>
    <s v="242DX"/>
    <s v="Laruche"/>
    <s v="999999"/>
    <x v="583"/>
    <s v="N"/>
    <s v="Transport"/>
    <x v="1"/>
    <s v="S"/>
    <x v="6"/>
    <n v="0.96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41350"/>
    <s v=""/>
    <s v=""/>
    <s v="5803X"/>
    <s v="Laruche"/>
    <s v="999999"/>
    <x v="584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1T00:00:00"/>
    <s v="21320"/>
    <s v="54770"/>
    <s v=""/>
    <s v=""/>
    <s v="588BX"/>
    <s v="Laruche"/>
    <s v="999999"/>
    <x v="585"/>
    <s v="N"/>
    <s v="Transport"/>
    <x v="1"/>
    <s v="S"/>
    <x v="6"/>
    <n v="0.8529999999999999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56000"/>
    <s v=""/>
    <s v=""/>
    <s v="5024R"/>
    <s v="Laruche"/>
    <s v="999999"/>
    <x v="586"/>
    <s v="N"/>
    <s v="Transport"/>
    <x v="1"/>
    <s v="S"/>
    <x v="6"/>
    <n v="0.4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91800"/>
    <s v=""/>
    <s v=""/>
    <s v="7941O"/>
    <s v="Laruche"/>
    <s v="999999"/>
    <x v="587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1T00:00:00"/>
    <s v="21320"/>
    <s v="33370"/>
    <s v=""/>
    <s v=""/>
    <s v="288BS"/>
    <s v="Laruche"/>
    <s v="999999"/>
    <x v="588"/>
    <s v="N"/>
    <s v="Transport"/>
    <x v="1"/>
    <s v="S"/>
    <x v="6"/>
    <n v="4.4029999999999996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1T00:00:00"/>
    <s v="21320"/>
    <s v="74370"/>
    <s v=""/>
    <s v=""/>
    <s v="8140X"/>
    <s v="Laruche"/>
    <s v="999999"/>
    <x v="589"/>
    <s v="N"/>
    <s v="Transport"/>
    <x v="1"/>
    <s v="S"/>
    <x v="6"/>
    <n v="1.488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11T00:00:00"/>
    <s v="21320"/>
    <s v="77540"/>
    <s v=""/>
    <s v=""/>
    <s v="5966X"/>
    <s v="Laruche"/>
    <s v="999999"/>
    <x v="590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1T00:00:00"/>
    <s v="21320"/>
    <s v="29880"/>
    <s v=""/>
    <s v=""/>
    <s v="9685V"/>
    <s v="Laruche"/>
    <s v="999999"/>
    <x v="591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1T00:00:00"/>
    <s v="21320"/>
    <s v="21120"/>
    <s v=""/>
    <s v=""/>
    <s v="6972X"/>
    <s v="Laruche"/>
    <s v="999999"/>
    <x v="592"/>
    <s v="N"/>
    <s v="Transport"/>
    <x v="1"/>
    <s v="S"/>
    <x v="7"/>
    <n v="0.4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91300"/>
    <s v=""/>
    <s v=""/>
    <s v="113AD"/>
    <s v="Laruche"/>
    <s v="999999"/>
    <x v="593"/>
    <s v="N"/>
    <s v="Transport"/>
    <x v="1"/>
    <s v="S"/>
    <x v="6"/>
    <n v="0.34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78400"/>
    <s v=""/>
    <s v=""/>
    <s v="1702P"/>
    <s v="Laruche"/>
    <s v="999999"/>
    <x v="594"/>
    <s v="N"/>
    <s v="Transport"/>
    <x v="1"/>
    <s v="S"/>
    <x v="6"/>
    <n v="0.4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27530"/>
    <s v=""/>
    <s v=""/>
    <s v="8078V"/>
    <s v="Laruche"/>
    <s v="999999"/>
    <x v="595"/>
    <s v="N"/>
    <s v="Transport"/>
    <x v="1"/>
    <s v="S"/>
    <x v="6"/>
    <n v="0.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1T00:00:00"/>
    <s v="21320"/>
    <s v="62320"/>
    <s v=""/>
    <s v=""/>
    <s v="4160S"/>
    <s v="Laruche"/>
    <s v="999999"/>
    <x v="596"/>
    <s v="N"/>
    <s v="Transport"/>
    <x v="1"/>
    <s v="S"/>
    <x v="6"/>
    <n v="0.1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2T00:00:00"/>
    <s v="21320"/>
    <s v="01400"/>
    <s v=""/>
    <s v=""/>
    <s v="443CX"/>
    <s v="Laruche"/>
    <s v="999999"/>
    <x v="597"/>
    <s v="N"/>
    <s v="Transport"/>
    <x v="1"/>
    <s v="S"/>
    <x v="6"/>
    <n v="0.140000000000000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2T00:00:00"/>
    <s v="21320"/>
    <s v="13600"/>
    <s v=""/>
    <s v=""/>
    <s v="977AX"/>
    <s v="Laruche"/>
    <s v="999999"/>
    <x v="598"/>
    <s v="N"/>
    <s v="Transport"/>
    <x v="1"/>
    <s v="S"/>
    <x v="6"/>
    <n v="0.2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2T00:00:00"/>
    <s v="21320"/>
    <s v="44230"/>
    <s v=""/>
    <s v=""/>
    <s v="7921X"/>
    <s v="Laruche"/>
    <s v="999999"/>
    <x v="599"/>
    <s v="N"/>
    <s v="Transport"/>
    <x v="1"/>
    <s v="S"/>
    <x v="6"/>
    <n v="0.4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2T00:00:00"/>
    <s v="21320"/>
    <s v="29170"/>
    <s v=""/>
    <s v=""/>
    <s v="405BX"/>
    <s v="Laruche"/>
    <s v="999999"/>
    <x v="600"/>
    <s v="N"/>
    <s v="Transport"/>
    <x v="1"/>
    <s v="S"/>
    <x v="6"/>
    <n v="0.1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2T00:00:00"/>
    <s v="21320"/>
    <s v="33126"/>
    <s v=""/>
    <s v=""/>
    <s v="0265X"/>
    <s v="Laruche"/>
    <s v="999999"/>
    <x v="601"/>
    <s v="N"/>
    <s v="Transport"/>
    <x v="1"/>
    <s v="S"/>
    <x v="6"/>
    <n v="9.36"/>
    <x v="4"/>
    <n v="8.43"/>
    <s v="LA RUCHE LOGISTIQUE"/>
    <m/>
    <m/>
    <n v="0.14910705133062102"/>
    <n v="8.43"/>
    <n v="0.5"/>
    <n v="1.2569724427171352"/>
    <n v="8.93"/>
    <x v="1"/>
  </r>
  <r>
    <s v="13617721"/>
    <s v="0"/>
    <d v="2026-05-12T00:00:00"/>
    <s v="21320"/>
    <s v="59800"/>
    <s v=""/>
    <s v=""/>
    <s v="543AS"/>
    <s v="Laruche"/>
    <s v="999999"/>
    <x v="602"/>
    <s v="N"/>
    <s v="Transport"/>
    <x v="1"/>
    <s v="S"/>
    <x v="6"/>
    <n v="10.416"/>
    <x v="4"/>
    <n v="9.2799999999999994"/>
    <s v="LA RUCHE LOGISTIQUE"/>
    <m/>
    <m/>
    <n v="0.14910705133062102"/>
    <n v="9.2799999999999994"/>
    <n v="0.5"/>
    <n v="1.3837134363481629"/>
    <n v="9.7799999999999994"/>
    <x v="1"/>
  </r>
  <r>
    <s v="13617721"/>
    <s v="0"/>
    <d v="2026-05-12T00:00:00"/>
    <s v="21320"/>
    <s v="35700"/>
    <s v=""/>
    <s v=""/>
    <s v="8065O"/>
    <s v="Laruche"/>
    <s v="999999"/>
    <x v="603"/>
    <s v="N"/>
    <s v="Transport"/>
    <x v="1"/>
    <s v="S"/>
    <x v="6"/>
    <n v="0.06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3T00:00:00"/>
    <s v="21320"/>
    <s v="34070"/>
    <s v=""/>
    <s v=""/>
    <s v="101BM"/>
    <s v="Laruche"/>
    <s v="999999"/>
    <x v="604"/>
    <s v="N"/>
    <s v="Transport"/>
    <x v="1"/>
    <s v="S"/>
    <x v="6"/>
    <n v="0.0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3T00:00:00"/>
    <s v="21320"/>
    <s v="35230"/>
    <s v=""/>
    <s v=""/>
    <s v="233EX"/>
    <s v="Laruche"/>
    <s v="999999"/>
    <x v="605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3T00:00:00"/>
    <s v="21320"/>
    <s v="92400"/>
    <s v=""/>
    <s v=""/>
    <s v="7978O"/>
    <s v="Laruche"/>
    <s v="999999"/>
    <x v="606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3T00:00:00"/>
    <s v="21320"/>
    <s v="38380"/>
    <s v=""/>
    <s v=""/>
    <s v="9017S"/>
    <s v="Laruche"/>
    <s v="999999"/>
    <x v="607"/>
    <s v="N"/>
    <s v="Transport"/>
    <x v="1"/>
    <s v="S"/>
    <x v="6"/>
    <n v="0.0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3T00:00:00"/>
    <s v="21320"/>
    <s v="95160"/>
    <s v=""/>
    <s v=""/>
    <s v="0194X"/>
    <s v="Laruche"/>
    <s v="999999"/>
    <x v="608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5T00:00:00"/>
    <s v="21320"/>
    <s v="95120"/>
    <s v=""/>
    <s v=""/>
    <s v="0356X"/>
    <s v="Laruche"/>
    <s v="999999"/>
    <x v="609"/>
    <s v="N"/>
    <s v="Transport"/>
    <x v="1"/>
    <s v="S"/>
    <x v="6"/>
    <n v="0.1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5T00:00:00"/>
    <s v="21320"/>
    <s v="50110"/>
    <s v=""/>
    <s v=""/>
    <s v="0109U"/>
    <s v="Laruche"/>
    <s v="999999"/>
    <x v="610"/>
    <s v="N"/>
    <s v="Transport"/>
    <x v="1"/>
    <s v="S"/>
    <x v="6"/>
    <n v="6.1820000000000004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15T00:00:00"/>
    <s v="21320"/>
    <s v="50110"/>
    <s v=""/>
    <s v=""/>
    <s v="0109U"/>
    <s v="Laruche"/>
    <s v="999999"/>
    <x v="610"/>
    <s v="N"/>
    <s v="Supplement Etiquette Non Conforme"/>
    <x v="1"/>
    <m/>
    <x v="6"/>
    <n v="0"/>
    <x v="4"/>
    <n v="2"/>
    <s v="LA RUCHE LOGISTIQUE"/>
    <m/>
    <m/>
    <n v="0.14910705133062102"/>
    <n v="2"/>
    <n v="0.5"/>
    <n v="0.29821410266124204"/>
    <n v="2.5"/>
    <x v="1"/>
  </r>
  <r>
    <s v="13617721"/>
    <s v="0"/>
    <d v="2026-05-15T00:00:00"/>
    <s v="21320"/>
    <s v="13122"/>
    <s v=""/>
    <s v=""/>
    <s v="7593Y"/>
    <s v="Laruche"/>
    <s v="999999"/>
    <x v="611"/>
    <s v="N"/>
    <s v="Transport"/>
    <x v="1"/>
    <s v="S"/>
    <x v="6"/>
    <n v="0.1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5T00:00:00"/>
    <s v="21320"/>
    <s v="59130"/>
    <s v=""/>
    <s v=""/>
    <s v="0317X"/>
    <s v="Laruche"/>
    <s v="999999"/>
    <x v="612"/>
    <s v="N"/>
    <s v="Transport"/>
    <x v="1"/>
    <s v="S"/>
    <x v="6"/>
    <n v="6.4119999999999999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15T00:00:00"/>
    <s v="21320"/>
    <s v="75011"/>
    <s v=""/>
    <s v=""/>
    <s v="264AK"/>
    <s v="Laruche"/>
    <s v="999999"/>
    <x v="613"/>
    <s v="N"/>
    <s v="Transport"/>
    <x v="1"/>
    <s v="S"/>
    <x v="6"/>
    <n v="0.0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5T00:00:00"/>
    <s v="21320"/>
    <s v="78300"/>
    <s v=""/>
    <s v=""/>
    <s v="6398B"/>
    <s v="Laruche"/>
    <s v="999999"/>
    <x v="614"/>
    <s v="N"/>
    <s v="Transport"/>
    <x v="1"/>
    <s v="S"/>
    <x v="6"/>
    <n v="1.581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15T00:00:00"/>
    <s v="21320"/>
    <s v="11170"/>
    <s v=""/>
    <s v=""/>
    <s v="5351S"/>
    <s v="Laruche"/>
    <s v="999999"/>
    <x v="615"/>
    <s v="N"/>
    <s v="Transport"/>
    <x v="1"/>
    <s v="S"/>
    <x v="6"/>
    <n v="0.2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5T00:00:00"/>
    <s v="21320"/>
    <s v="04230"/>
    <s v=""/>
    <s v=""/>
    <s v="5856B"/>
    <s v="Laruche"/>
    <s v="999999"/>
    <x v="616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5T00:00:00"/>
    <s v="21320"/>
    <s v="04230"/>
    <s v=""/>
    <s v=""/>
    <s v="5856B"/>
    <s v="Laruche"/>
    <s v="999999"/>
    <x v="616"/>
    <s v="N"/>
    <s v="Zones Difficiles d'accès"/>
    <x v="1"/>
    <m/>
    <x v="6"/>
    <n v="0"/>
    <x v="4"/>
    <n v="5"/>
    <s v="LA RUCHE LOGISTIQUE"/>
    <m/>
    <m/>
    <n v="0.14910705133062102"/>
    <n v="5"/>
    <n v="0.5"/>
    <n v="0.74553525665310505"/>
    <n v="5.5"/>
    <x v="2"/>
  </r>
  <r>
    <s v="13617721"/>
    <s v="0"/>
    <d v="2026-05-15T00:00:00"/>
    <s v="21320"/>
    <s v="13330"/>
    <s v=""/>
    <s v=""/>
    <s v="8395U"/>
    <s v="Laruche"/>
    <s v="999999"/>
    <x v="617"/>
    <s v="N"/>
    <s v="Transport"/>
    <x v="1"/>
    <s v="S"/>
    <x v="6"/>
    <n v="0.2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5T00:00:00"/>
    <s v="21320"/>
    <s v="91330"/>
    <s v=""/>
    <s v=""/>
    <s v="0101X"/>
    <s v="Laruche"/>
    <s v="999999"/>
    <x v="618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8T00:00:00"/>
    <s v="21320"/>
    <s v="03600"/>
    <s v=""/>
    <s v=""/>
    <s v="1315V"/>
    <s v="Laruche"/>
    <s v="999999"/>
    <x v="619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8T00:00:00"/>
    <s v="21320"/>
    <s v="94200"/>
    <s v=""/>
    <s v=""/>
    <s v="9152R"/>
    <s v="Laruche"/>
    <s v="999999"/>
    <x v="620"/>
    <s v="N"/>
    <s v="Transport"/>
    <x v="1"/>
    <s v="S"/>
    <x v="6"/>
    <n v="0.2899999999999999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8T00:00:00"/>
    <s v="21320"/>
    <s v="92300"/>
    <s v=""/>
    <s v=""/>
    <s v="976BQ"/>
    <s v="Laruche"/>
    <s v="999999"/>
    <x v="621"/>
    <s v="N"/>
    <s v="Transport"/>
    <x v="1"/>
    <s v="S"/>
    <x v="6"/>
    <n v="0.1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8T00:00:00"/>
    <s v="21320"/>
    <s v="77540"/>
    <s v=""/>
    <s v=""/>
    <s v="5966X"/>
    <s v="Laruche"/>
    <s v="999999"/>
    <x v="622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8T00:00:00"/>
    <s v="21320"/>
    <s v="69003"/>
    <s v=""/>
    <s v=""/>
    <s v="6686V"/>
    <s v="Laruche"/>
    <s v="999999"/>
    <x v="623"/>
    <s v="N"/>
    <s v="Transport"/>
    <x v="1"/>
    <s v="S"/>
    <x v="6"/>
    <n v="1.4790000000000001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18T00:00:00"/>
    <s v="21320"/>
    <s v="34170"/>
    <s v=""/>
    <s v=""/>
    <s v="9332U"/>
    <s v="Laruche"/>
    <s v="999999"/>
    <x v="624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8T00:00:00"/>
    <s v="21320"/>
    <s v="92200"/>
    <s v=""/>
    <s v=""/>
    <s v="3086V"/>
    <s v="Laruche"/>
    <s v="999999"/>
    <x v="625"/>
    <s v="N"/>
    <s v="Transport"/>
    <x v="1"/>
    <s v="S"/>
    <x v="6"/>
    <n v="1.137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18T00:00:00"/>
    <s v="21320"/>
    <s v="67300"/>
    <s v=""/>
    <s v=""/>
    <s v="9779W"/>
    <s v="Laruche"/>
    <s v="999999"/>
    <x v="626"/>
    <s v="N"/>
    <s v="Transport"/>
    <x v="1"/>
    <s v="S"/>
    <x v="6"/>
    <n v="0.0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8T00:00:00"/>
    <s v="21320"/>
    <s v="74800"/>
    <s v=""/>
    <s v=""/>
    <s v="1345X"/>
    <s v="Laruche"/>
    <s v="999999"/>
    <x v="627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8T00:00:00"/>
    <s v="21320"/>
    <s v="92400"/>
    <s v=""/>
    <s v=""/>
    <s v="253AX"/>
    <s v="Laruche"/>
    <s v="999999"/>
    <x v="628"/>
    <s v="N"/>
    <s v="Transport"/>
    <x v="1"/>
    <s v="S"/>
    <x v="6"/>
    <n v="6.2729999999999997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18T00:00:00"/>
    <s v="21320"/>
    <s v="62860"/>
    <s v=""/>
    <s v=""/>
    <s v="992CT"/>
    <s v="Laruche"/>
    <s v="999999"/>
    <x v="629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8T00:00:00"/>
    <s v="21320"/>
    <s v="69230"/>
    <s v=""/>
    <s v=""/>
    <s v="329AX"/>
    <s v="Laruche"/>
    <s v="999999"/>
    <x v="630"/>
    <s v="N"/>
    <s v="Transport"/>
    <x v="1"/>
    <s v="S"/>
    <x v="6"/>
    <n v="0.135000000000000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8T00:00:00"/>
    <s v="21320"/>
    <s v="26600"/>
    <s v=""/>
    <s v=""/>
    <s v="7668X"/>
    <s v="Laruche"/>
    <s v="999999"/>
    <x v="631"/>
    <s v="N"/>
    <s v="Transport"/>
    <x v="1"/>
    <s v="S"/>
    <x v="6"/>
    <n v="0.0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8T00:00:00"/>
    <s v="21320"/>
    <s v="62100"/>
    <s v=""/>
    <s v=""/>
    <s v="7364U"/>
    <s v="Laruche"/>
    <s v="999999"/>
    <x v="632"/>
    <s v="N"/>
    <s v="Transport"/>
    <x v="1"/>
    <s v="S"/>
    <x v="6"/>
    <n v="0.05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8T00:00:00"/>
    <s v="21320"/>
    <s v="60500"/>
    <s v=""/>
    <s v=""/>
    <s v="0305X"/>
    <s v="Laruche"/>
    <s v="999999"/>
    <x v="633"/>
    <s v="N"/>
    <s v="Transport"/>
    <x v="1"/>
    <s v="S"/>
    <x v="6"/>
    <n v="5.8879999999999999"/>
    <x v="4"/>
    <n v="6.39"/>
    <s v="LA RUCHE LOGISTIQUE"/>
    <m/>
    <m/>
    <n v="0.14910705133062102"/>
    <n v="6.39"/>
    <n v="0.5"/>
    <n v="0.95279405800266825"/>
    <n v="6.89"/>
    <x v="1"/>
  </r>
  <r>
    <s v="13617721"/>
    <s v="0"/>
    <d v="2026-05-19T00:00:00"/>
    <s v="21320"/>
    <s v="75006"/>
    <s v=""/>
    <s v=""/>
    <s v="7784O"/>
    <s v="Laruche"/>
    <s v="999999"/>
    <x v="634"/>
    <s v="N"/>
    <s v="Transport"/>
    <x v="1"/>
    <s v="S"/>
    <x v="6"/>
    <n v="6.4119999999999999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19T00:00:00"/>
    <s v="21320"/>
    <s v="75014"/>
    <s v=""/>
    <s v=""/>
    <s v="7038O"/>
    <s v="Laruche"/>
    <s v="999999"/>
    <x v="635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9T00:00:00"/>
    <s v="21320"/>
    <s v="29200"/>
    <s v=""/>
    <s v=""/>
    <s v="8050O"/>
    <s v="Laruche"/>
    <s v="999999"/>
    <x v="636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19T00:00:00"/>
    <s v="21320"/>
    <s v="31530"/>
    <s v=""/>
    <s v=""/>
    <s v="465CX"/>
    <s v="Laruche"/>
    <s v="999999"/>
    <x v="637"/>
    <s v="N"/>
    <s v="Transport"/>
    <x v="1"/>
    <s v="S"/>
    <x v="6"/>
    <n v="0.1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9T00:00:00"/>
    <s v="21320"/>
    <s v="92600"/>
    <s v=""/>
    <s v=""/>
    <s v="6448V"/>
    <s v="Laruche"/>
    <s v="999999"/>
    <x v="638"/>
    <s v="N"/>
    <s v="Transport"/>
    <x v="1"/>
    <s v="S"/>
    <x v="6"/>
    <n v="0.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9T00:00:00"/>
    <s v="21320"/>
    <s v="92600"/>
    <s v=""/>
    <s v=""/>
    <s v="6448V"/>
    <s v="Laruche"/>
    <s v="999999"/>
    <x v="639"/>
    <s v="N"/>
    <s v="Transport"/>
    <x v="1"/>
    <s v="S"/>
    <x v="6"/>
    <n v="0.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19T00:00:00"/>
    <s v="21320"/>
    <s v="42140"/>
    <s v=""/>
    <s v=""/>
    <s v="057AX"/>
    <s v="Laruche"/>
    <s v="999999"/>
    <x v="640"/>
    <s v="N"/>
    <s v="Transport"/>
    <x v="1"/>
    <s v="S"/>
    <x v="6"/>
    <n v="5.9039999999999999"/>
    <x v="4"/>
    <n v="6.39"/>
    <s v="LA RUCHE LOGISTIQUE"/>
    <m/>
    <m/>
    <n v="0.14910705133062102"/>
    <n v="6.39"/>
    <n v="0.5"/>
    <n v="0.95279405800266825"/>
    <n v="6.89"/>
    <x v="1"/>
  </r>
  <r>
    <s v="13617721"/>
    <s v="0"/>
    <d v="2026-05-19T00:00:00"/>
    <s v="21320"/>
    <s v="69620"/>
    <s v=""/>
    <s v=""/>
    <s v="639BZ"/>
    <s v="Laruche"/>
    <s v="999999"/>
    <x v="641"/>
    <s v="N"/>
    <s v="Transport"/>
    <x v="1"/>
    <s v="S"/>
    <x v="6"/>
    <n v="6.2729999999999997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20T00:00:00"/>
    <s v="21320"/>
    <s v="75012"/>
    <s v=""/>
    <s v=""/>
    <s v="7695W"/>
    <s v="Laruche"/>
    <s v="999999"/>
    <x v="642"/>
    <s v="N"/>
    <s v="Transport"/>
    <x v="1"/>
    <s v="S"/>
    <x v="6"/>
    <n v="1.6120000000000001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20T00:00:00"/>
    <s v="21320"/>
    <s v="94350"/>
    <s v=""/>
    <s v=""/>
    <s v="8003O"/>
    <s v="Laruche"/>
    <s v="999999"/>
    <x v="643"/>
    <s v="N"/>
    <s v="Transport"/>
    <x v="1"/>
    <s v="S"/>
    <x v="6"/>
    <n v="0.06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0T00:00:00"/>
    <s v="21320"/>
    <s v="06400"/>
    <s v=""/>
    <s v=""/>
    <s v="9707X"/>
    <s v="Laruche"/>
    <s v="999999"/>
    <x v="644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0T00:00:00"/>
    <s v="21320"/>
    <s v="60290"/>
    <s v=""/>
    <s v=""/>
    <s v="162BB"/>
    <s v="Laruche"/>
    <s v="999999"/>
    <x v="645"/>
    <s v="N"/>
    <s v="Transport"/>
    <x v="1"/>
    <s v="S"/>
    <x v="6"/>
    <n v="0.91800000000000004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0T00:00:00"/>
    <s v="21320"/>
    <s v="05100"/>
    <s v=""/>
    <s v=""/>
    <s v="6239V"/>
    <s v="Laruche"/>
    <s v="999999"/>
    <x v="646"/>
    <s v="N"/>
    <s v="Transport"/>
    <x v="1"/>
    <s v="S"/>
    <x v="6"/>
    <n v="0.06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0T00:00:00"/>
    <s v="21320"/>
    <s v="75007"/>
    <s v=""/>
    <s v=""/>
    <s v="3847Y"/>
    <s v="Laruche"/>
    <s v="999999"/>
    <x v="647"/>
    <s v="N"/>
    <s v="Transport"/>
    <x v="1"/>
    <s v="S"/>
    <x v="6"/>
    <n v="5.2359999999999998"/>
    <x v="4"/>
    <n v="6.39"/>
    <s v="LA RUCHE LOGISTIQUE"/>
    <m/>
    <m/>
    <n v="0.14910705133062102"/>
    <n v="6.39"/>
    <n v="0.5"/>
    <n v="0.95279405800266825"/>
    <n v="6.89"/>
    <x v="1"/>
  </r>
  <r>
    <s v="13617721"/>
    <s v="0"/>
    <d v="2026-05-20T00:00:00"/>
    <s v="21320"/>
    <s v="73000"/>
    <s v=""/>
    <s v=""/>
    <s v="5504U"/>
    <s v="Laruche"/>
    <s v="999999"/>
    <x v="648"/>
    <s v="N"/>
    <s v="Transport"/>
    <x v="1"/>
    <s v="S"/>
    <x v="6"/>
    <n v="1.714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20T00:00:00"/>
    <s v="21320"/>
    <s v="94800"/>
    <s v=""/>
    <s v=""/>
    <s v="9407W"/>
    <s v="Laruche"/>
    <s v="999999"/>
    <x v="649"/>
    <s v="N"/>
    <s v="Transport"/>
    <x v="1"/>
    <s v="S"/>
    <x v="6"/>
    <n v="6.8819999999999997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21T00:00:00"/>
    <s v="21320"/>
    <s v="78220"/>
    <s v=""/>
    <s v=""/>
    <s v="8729W"/>
    <s v="Laruche"/>
    <s v="999999"/>
    <x v="650"/>
    <s v="N"/>
    <s v="Transport"/>
    <x v="1"/>
    <s v="S"/>
    <x v="6"/>
    <n v="6.048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21T00:00:00"/>
    <s v="21320"/>
    <s v="60270"/>
    <s v=""/>
    <s v=""/>
    <s v="0305X"/>
    <s v="Laruche"/>
    <s v="999999"/>
    <x v="651"/>
    <s v="N"/>
    <s v="Transport"/>
    <x v="1"/>
    <s v="S"/>
    <x v="6"/>
    <n v="5.9039999999999999"/>
    <x v="4"/>
    <n v="6.39"/>
    <s v="LA RUCHE LOGISTIQUE"/>
    <m/>
    <m/>
    <n v="0.14910705133062102"/>
    <n v="6.39"/>
    <n v="0.5"/>
    <n v="0.95279405800266825"/>
    <n v="6.89"/>
    <x v="1"/>
  </r>
  <r>
    <s v="13617721"/>
    <s v="0"/>
    <d v="2026-05-21T00:00:00"/>
    <s v="21320"/>
    <s v="31400"/>
    <s v=""/>
    <s v=""/>
    <s v="3282Y"/>
    <s v="Laruche"/>
    <s v="999999"/>
    <x v="652"/>
    <s v="N"/>
    <s v="Transport"/>
    <x v="1"/>
    <s v="S"/>
    <x v="6"/>
    <n v="0.0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1T00:00:00"/>
    <s v="21320"/>
    <s v="71960"/>
    <s v=""/>
    <s v=""/>
    <s v="397AX"/>
    <s v="Laruche"/>
    <s v="999999"/>
    <x v="653"/>
    <s v="N"/>
    <s v="Transport"/>
    <x v="1"/>
    <s v="S"/>
    <x v="8"/>
    <n v="0.23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1T00:00:00"/>
    <s v="21320"/>
    <s v="71170"/>
    <s v=""/>
    <s v=""/>
    <s v="6782V"/>
    <s v="Laruche"/>
    <s v="999999"/>
    <x v="654"/>
    <s v="N"/>
    <s v="Transport"/>
    <x v="1"/>
    <s v="S"/>
    <x v="8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1T00:00:00"/>
    <s v="21320"/>
    <s v="35800"/>
    <s v=""/>
    <s v=""/>
    <s v="295DX"/>
    <s v="Laruche"/>
    <s v="999999"/>
    <x v="655"/>
    <s v="N"/>
    <s v="Transport"/>
    <x v="1"/>
    <s v="S"/>
    <x v="6"/>
    <n v="0.8639999999999999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1T00:00:00"/>
    <s v="21320"/>
    <s v="94490"/>
    <s v=""/>
    <s v=""/>
    <s v="747BX"/>
    <s v="Laruche"/>
    <s v="999999"/>
    <x v="656"/>
    <s v="N"/>
    <s v="Transport"/>
    <x v="1"/>
    <s v="S"/>
    <x v="6"/>
    <n v="7.0000000000000007E-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1T00:00:00"/>
    <s v="21320"/>
    <s v="74320"/>
    <s v=""/>
    <s v=""/>
    <s v="7093V"/>
    <s v="Laruche"/>
    <s v="999999"/>
    <x v="657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2T00:00:00"/>
    <s v="21320"/>
    <s v="30520"/>
    <s v=""/>
    <s v=""/>
    <s v="013CX"/>
    <s v="Laruche"/>
    <s v="999999"/>
    <x v="658"/>
    <s v="N"/>
    <s v="Transport"/>
    <x v="1"/>
    <s v="S"/>
    <x v="6"/>
    <n v="0.28000000000000003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2T00:00:00"/>
    <s v="21320"/>
    <s v="69004"/>
    <s v=""/>
    <s v=""/>
    <s v="1292X"/>
    <s v="Laruche"/>
    <s v="999999"/>
    <x v="659"/>
    <s v="N"/>
    <s v="Transport"/>
    <x v="1"/>
    <s v="S"/>
    <x v="6"/>
    <n v="6.4119999999999999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22T00:00:00"/>
    <s v="21320"/>
    <s v="13840"/>
    <s v=""/>
    <s v=""/>
    <s v="025BS"/>
    <s v="Laruche"/>
    <s v="999999"/>
    <x v="660"/>
    <s v="N"/>
    <s v="Transport"/>
    <x v="1"/>
    <s v="S"/>
    <x v="6"/>
    <n v="0.05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2T00:00:00"/>
    <s v="21320"/>
    <s v="06200"/>
    <s v=""/>
    <s v=""/>
    <s v="9774W"/>
    <s v="Laruche"/>
    <s v="999999"/>
    <x v="661"/>
    <s v="N"/>
    <s v="Transport"/>
    <x v="1"/>
    <s v="S"/>
    <x v="6"/>
    <n v="0.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2T00:00:00"/>
    <s v="21320"/>
    <s v="64200"/>
    <s v=""/>
    <s v=""/>
    <s v="9470X"/>
    <s v="Laruche"/>
    <s v="999999"/>
    <x v="662"/>
    <s v="N"/>
    <s v="Transport"/>
    <x v="1"/>
    <s v="S"/>
    <x v="6"/>
    <n v="0.16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2T00:00:00"/>
    <s v="21320"/>
    <s v="46130"/>
    <s v=""/>
    <s v=""/>
    <s v="5786U"/>
    <s v="Laruche"/>
    <s v="999999"/>
    <x v="663"/>
    <s v="N"/>
    <s v="Transport"/>
    <x v="1"/>
    <s v="S"/>
    <x v="6"/>
    <n v="0.140000000000000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2T00:00:00"/>
    <s v="21320"/>
    <s v="25240"/>
    <s v=""/>
    <s v=""/>
    <s v="851BQ"/>
    <s v="Laruche"/>
    <s v="999999"/>
    <x v="664"/>
    <s v="N"/>
    <s v="Transport"/>
    <x v="1"/>
    <s v="S"/>
    <x v="6"/>
    <n v="6.0350000000000001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22T00:00:00"/>
    <s v="21320"/>
    <s v="25240"/>
    <s v=""/>
    <s v=""/>
    <s v="851BQ"/>
    <s v="Laruche"/>
    <s v="999999"/>
    <x v="664"/>
    <s v="N"/>
    <s v="Zones Difficiles d'accès"/>
    <x v="1"/>
    <m/>
    <x v="6"/>
    <n v="0"/>
    <x v="4"/>
    <n v="5"/>
    <s v="LA RUCHE LOGISTIQUE"/>
    <m/>
    <m/>
    <n v="0.14910705133062102"/>
    <n v="5"/>
    <n v="0.5"/>
    <n v="0.74553525665310505"/>
    <n v="5.5"/>
    <x v="2"/>
  </r>
  <r>
    <s v="13617721"/>
    <s v="0"/>
    <d v="2026-05-22T00:00:00"/>
    <s v="21320"/>
    <s v="75020"/>
    <s v=""/>
    <s v=""/>
    <s v="9604S"/>
    <s v="Laruche"/>
    <s v="999999"/>
    <x v="665"/>
    <s v="N"/>
    <s v="Transport"/>
    <x v="1"/>
    <s v="S"/>
    <x v="6"/>
    <n v="6.2729999999999997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22T00:00:00"/>
    <s v="21320"/>
    <s v="42170"/>
    <s v=""/>
    <s v=""/>
    <s v="7136X"/>
    <s v="Laruche"/>
    <s v="999999"/>
    <x v="666"/>
    <s v="N"/>
    <s v="Transport"/>
    <x v="1"/>
    <s v="S"/>
    <x v="6"/>
    <n v="0.05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2T00:00:00"/>
    <s v="21320"/>
    <s v="78180"/>
    <s v=""/>
    <s v=""/>
    <s v="7892O"/>
    <s v="Laruche"/>
    <s v="999999"/>
    <x v="667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2T00:00:00"/>
    <s v="21320"/>
    <s v="69500"/>
    <s v=""/>
    <s v=""/>
    <s v="2412U"/>
    <s v="Laruche"/>
    <s v="999999"/>
    <x v="668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2T00:00:00"/>
    <s v="21320"/>
    <s v="13013"/>
    <s v=""/>
    <s v=""/>
    <s v="7309U"/>
    <s v="Laruche"/>
    <s v="999999"/>
    <x v="669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38680"/>
    <s v=""/>
    <s v=""/>
    <s v="3520X"/>
    <s v="Laruche"/>
    <s v="999999"/>
    <x v="670"/>
    <s v="N"/>
    <s v="Transport"/>
    <x v="1"/>
    <s v="S"/>
    <x v="6"/>
    <n v="0.13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38680"/>
    <s v=""/>
    <s v=""/>
    <s v="3520X"/>
    <s v="Laruche"/>
    <s v="999999"/>
    <x v="670"/>
    <s v="N"/>
    <s v="Zones Difficiles d'accès"/>
    <x v="1"/>
    <m/>
    <x v="6"/>
    <n v="0"/>
    <x v="4"/>
    <n v="5"/>
    <s v="LA RUCHE LOGISTIQUE"/>
    <m/>
    <m/>
    <n v="0.14910705133062102"/>
    <n v="5"/>
    <n v="0.5"/>
    <n v="0.74553525665310505"/>
    <n v="5.5"/>
    <x v="2"/>
  </r>
  <r>
    <s v="13617721"/>
    <s v="0"/>
    <d v="2026-05-25T00:00:00"/>
    <s v="21320"/>
    <s v="78100"/>
    <s v=""/>
    <s v=""/>
    <s v="7771Y"/>
    <s v="Laruche"/>
    <s v="999999"/>
    <x v="671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78990"/>
    <s v=""/>
    <s v=""/>
    <s v="049AH"/>
    <s v="Laruche"/>
    <s v="999999"/>
    <x v="672"/>
    <s v="N"/>
    <s v="Transport"/>
    <x v="1"/>
    <s v="S"/>
    <x v="6"/>
    <n v="0.0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35650"/>
    <s v=""/>
    <s v=""/>
    <s v="8726U"/>
    <s v="Laruche"/>
    <s v="999999"/>
    <x v="673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85170"/>
    <s v=""/>
    <s v=""/>
    <s v="1464U"/>
    <s v="Laruche"/>
    <s v="999999"/>
    <x v="674"/>
    <s v="N"/>
    <s v="Transport"/>
    <x v="1"/>
    <s v="S"/>
    <x v="6"/>
    <n v="0.140000000000000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76360"/>
    <s v=""/>
    <s v=""/>
    <s v="7114X"/>
    <s v="Laruche"/>
    <s v="999999"/>
    <x v="675"/>
    <s v="N"/>
    <s v="Transport"/>
    <x v="1"/>
    <s v="S"/>
    <x v="6"/>
    <n v="0.06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01310"/>
    <s v=""/>
    <s v=""/>
    <s v="7013X"/>
    <s v="Laruche"/>
    <s v="999999"/>
    <x v="676"/>
    <s v="N"/>
    <s v="Transport"/>
    <x v="1"/>
    <s v="S"/>
    <x v="6"/>
    <n v="4.895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46100"/>
    <s v=""/>
    <s v=""/>
    <s v="7569X"/>
    <s v="Laruche"/>
    <s v="999999"/>
    <x v="677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33720"/>
    <s v=""/>
    <s v=""/>
    <s v="757DX"/>
    <s v="Laruche"/>
    <s v="999999"/>
    <x v="678"/>
    <s v="N"/>
    <s v="Transport"/>
    <x v="1"/>
    <s v="S"/>
    <x v="6"/>
    <n v="0.1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06100"/>
    <s v=""/>
    <s v=""/>
    <s v="7724O"/>
    <s v="Laruche"/>
    <s v="999999"/>
    <x v="679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59750"/>
    <s v=""/>
    <s v=""/>
    <s v="5727B"/>
    <s v="Laruche"/>
    <s v="999999"/>
    <x v="680"/>
    <s v="N"/>
    <s v="Transport"/>
    <x v="1"/>
    <s v="S"/>
    <x v="6"/>
    <n v="0.140000000000000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91620"/>
    <s v=""/>
    <s v=""/>
    <s v="4943U"/>
    <s v="Laruche"/>
    <s v="999999"/>
    <x v="681"/>
    <s v="N"/>
    <s v="Transport"/>
    <x v="1"/>
    <s v="S"/>
    <x v="6"/>
    <n v="4.7430000000000003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31320"/>
    <s v=""/>
    <s v=""/>
    <s v="708CX"/>
    <s v="Laruche"/>
    <s v="999999"/>
    <x v="682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75004"/>
    <s v=""/>
    <s v=""/>
    <s v="0253X"/>
    <s v="Laruche"/>
    <s v="999999"/>
    <x v="683"/>
    <s v="N"/>
    <s v="Transport"/>
    <x v="1"/>
    <s v="S"/>
    <x v="6"/>
    <n v="0.13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83150"/>
    <s v=""/>
    <s v=""/>
    <s v="532AP"/>
    <s v="Laruche"/>
    <s v="999999"/>
    <x v="684"/>
    <s v="N"/>
    <s v="Transport"/>
    <x v="1"/>
    <s v="S"/>
    <x v="6"/>
    <n v="0.1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77163"/>
    <s v=""/>
    <s v=""/>
    <s v="654AN"/>
    <s v="Laruche"/>
    <s v="999999"/>
    <x v="685"/>
    <s v="N"/>
    <s v="Transport"/>
    <x v="1"/>
    <s v="S"/>
    <x v="6"/>
    <n v="0.1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83400"/>
    <s v=""/>
    <s v=""/>
    <s v="4718U"/>
    <s v="Laruche"/>
    <s v="999999"/>
    <x v="686"/>
    <s v="N"/>
    <s v="Transport"/>
    <x v="1"/>
    <s v="S"/>
    <x v="6"/>
    <n v="0.0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01480"/>
    <s v=""/>
    <s v=""/>
    <s v="2233V"/>
    <s v="Laruche"/>
    <s v="999999"/>
    <x v="687"/>
    <s v="N"/>
    <s v="Transport"/>
    <x v="1"/>
    <s v="S"/>
    <x v="6"/>
    <n v="0.0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22120"/>
    <s v=""/>
    <s v=""/>
    <s v="0811X"/>
    <s v="Laruche"/>
    <s v="999999"/>
    <x v="688"/>
    <s v="N"/>
    <s v="Transport"/>
    <x v="1"/>
    <s v="S"/>
    <x v="6"/>
    <n v="0.1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75017"/>
    <s v=""/>
    <s v=""/>
    <s v="0222S"/>
    <s v="Laruche"/>
    <s v="999999"/>
    <x v="689"/>
    <s v="N"/>
    <s v="Transport"/>
    <x v="1"/>
    <s v="S"/>
    <x v="6"/>
    <n v="0.1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77250"/>
    <s v=""/>
    <s v=""/>
    <s v="1432X"/>
    <s v="Laruche"/>
    <s v="999999"/>
    <x v="690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69290"/>
    <s v=""/>
    <s v=""/>
    <s v="246CY"/>
    <s v="Laruche"/>
    <s v="999999"/>
    <x v="691"/>
    <s v="N"/>
    <s v="Transport"/>
    <x v="1"/>
    <s v="S"/>
    <x v="6"/>
    <n v="0.140000000000000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33120"/>
    <s v=""/>
    <s v=""/>
    <s v="1745Y"/>
    <s v="Laruche"/>
    <s v="999999"/>
    <x v="692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75020"/>
    <s v=""/>
    <s v=""/>
    <s v="7759X"/>
    <s v="Laruche"/>
    <s v="999999"/>
    <x v="693"/>
    <s v="N"/>
    <s v="Transport"/>
    <x v="1"/>
    <s v="S"/>
    <x v="6"/>
    <n v="0.25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77145"/>
    <s v=""/>
    <s v=""/>
    <s v="1253V"/>
    <s v="Laruche"/>
    <s v="999999"/>
    <x v="694"/>
    <s v="N"/>
    <s v="Transport"/>
    <x v="1"/>
    <s v="S"/>
    <x v="6"/>
    <n v="0.4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78000"/>
    <s v=""/>
    <s v=""/>
    <s v="1109V"/>
    <s v="Laruche"/>
    <s v="999999"/>
    <x v="695"/>
    <s v="N"/>
    <s v="Transport"/>
    <x v="1"/>
    <s v="S"/>
    <x v="6"/>
    <n v="0.24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64800"/>
    <s v=""/>
    <s v=""/>
    <s v="8416P"/>
    <s v="Laruche"/>
    <s v="999999"/>
    <x v="696"/>
    <s v="N"/>
    <s v="Transport"/>
    <x v="1"/>
    <s v="S"/>
    <x v="6"/>
    <n v="0.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85000"/>
    <s v=""/>
    <s v=""/>
    <s v="0634V"/>
    <s v="Laruche"/>
    <s v="999999"/>
    <x v="697"/>
    <s v="N"/>
    <s v="Transport"/>
    <x v="1"/>
    <s v="S"/>
    <x v="6"/>
    <n v="0.4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75012"/>
    <s v=""/>
    <s v=""/>
    <s v="7695W"/>
    <s v="Laruche"/>
    <s v="999999"/>
    <x v="698"/>
    <s v="N"/>
    <s v="Transport"/>
    <x v="1"/>
    <s v="S"/>
    <x v="6"/>
    <n v="5.76"/>
    <x v="4"/>
    <n v="6.39"/>
    <s v="LA RUCHE LOGISTIQUE"/>
    <m/>
    <m/>
    <n v="0.14910705133062102"/>
    <n v="6.39"/>
    <n v="0.5"/>
    <n v="0.95279405800266825"/>
    <n v="6.89"/>
    <x v="1"/>
  </r>
  <r>
    <s v="13617721"/>
    <s v="0"/>
    <d v="2026-05-25T00:00:00"/>
    <s v="21320"/>
    <s v="83270"/>
    <s v=""/>
    <s v=""/>
    <s v="274AQ"/>
    <s v="Laruche"/>
    <s v="999999"/>
    <x v="699"/>
    <s v="N"/>
    <s v="Transport"/>
    <x v="1"/>
    <s v="S"/>
    <x v="6"/>
    <n v="0.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92140"/>
    <s v=""/>
    <s v=""/>
    <s v="0646Y"/>
    <s v="Laruche"/>
    <s v="999999"/>
    <x v="700"/>
    <s v="N"/>
    <s v="Transport"/>
    <x v="1"/>
    <s v="S"/>
    <x v="6"/>
    <n v="0.05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92290"/>
    <s v=""/>
    <s v=""/>
    <s v="300CV"/>
    <s v="Laruche"/>
    <s v="999999"/>
    <x v="701"/>
    <s v="N"/>
    <s v="Transport"/>
    <x v="1"/>
    <s v="S"/>
    <x v="6"/>
    <n v="1.2290000000000001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25T00:00:00"/>
    <s v="21320"/>
    <s v="92290"/>
    <s v=""/>
    <s v=""/>
    <s v="300CV"/>
    <s v="Laruche"/>
    <s v="999999"/>
    <x v="701"/>
    <s v="N"/>
    <s v="Supplement Manutention"/>
    <x v="1"/>
    <m/>
    <x v="6"/>
    <n v="0"/>
    <x v="4"/>
    <n v="6"/>
    <s v="LA RUCHE LOGISTIQUE"/>
    <m/>
    <m/>
    <n v="0.14910705133062102"/>
    <n v="6"/>
    <n v="0.5"/>
    <n v="0.89464230798372613"/>
    <n v="6.5"/>
    <x v="3"/>
  </r>
  <r>
    <s v="13617721"/>
    <s v="0"/>
    <d v="2026-05-25T00:00:00"/>
    <s v="21320"/>
    <s v="75015"/>
    <s v=""/>
    <s v=""/>
    <s v="095CT"/>
    <s v="Laruche"/>
    <s v="999999"/>
    <x v="702"/>
    <s v="N"/>
    <s v="Transport"/>
    <x v="1"/>
    <s v="S"/>
    <x v="6"/>
    <n v="0.26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92500"/>
    <s v=""/>
    <s v=""/>
    <s v="1585Y"/>
    <s v="Laruche"/>
    <s v="999999"/>
    <x v="703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92200"/>
    <s v=""/>
    <s v=""/>
    <s v="8086S"/>
    <s v="Laruche"/>
    <s v="999999"/>
    <x v="704"/>
    <s v="N"/>
    <s v="Transport"/>
    <x v="1"/>
    <s v="S"/>
    <x v="6"/>
    <n v="9.6"/>
    <x v="4"/>
    <n v="8.43"/>
    <s v="LA RUCHE LOGISTIQUE"/>
    <m/>
    <m/>
    <n v="0.14910705133062102"/>
    <n v="8.43"/>
    <n v="0.5"/>
    <n v="1.2569724427171352"/>
    <n v="8.93"/>
    <x v="1"/>
  </r>
  <r>
    <s v="13617721"/>
    <s v="0"/>
    <d v="2026-05-25T00:00:00"/>
    <s v="21320"/>
    <s v="92200"/>
    <s v=""/>
    <s v=""/>
    <s v="8086S"/>
    <s v="Laruche"/>
    <s v="999999"/>
    <x v="704"/>
    <s v="N"/>
    <s v="Supplement Etiquette Non Conforme"/>
    <x v="1"/>
    <m/>
    <x v="6"/>
    <n v="0"/>
    <x v="4"/>
    <n v="2"/>
    <s v="LA RUCHE LOGISTIQUE"/>
    <m/>
    <m/>
    <n v="0.14910705133062102"/>
    <n v="2"/>
    <n v="0.5"/>
    <n v="0.29821410266124204"/>
    <n v="2.5"/>
    <x v="1"/>
  </r>
  <r>
    <s v="13617721"/>
    <s v="0"/>
    <d v="2026-05-25T00:00:00"/>
    <s v="21320"/>
    <s v="31130"/>
    <s v=""/>
    <s v=""/>
    <s v="1271X"/>
    <s v="Laruche"/>
    <s v="999999"/>
    <x v="705"/>
    <s v="N"/>
    <s v="Transport"/>
    <x v="1"/>
    <s v="S"/>
    <x v="6"/>
    <n v="0.4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13014"/>
    <s v=""/>
    <s v=""/>
    <s v="265CM"/>
    <s v="Laruche"/>
    <s v="999999"/>
    <x v="706"/>
    <s v="N"/>
    <s v="Transport"/>
    <x v="1"/>
    <s v="S"/>
    <x v="6"/>
    <n v="0.2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89100"/>
    <s v=""/>
    <s v=""/>
    <s v="5887V"/>
    <s v="Laruche"/>
    <s v="999999"/>
    <x v="707"/>
    <s v="N"/>
    <s v="Transport"/>
    <x v="1"/>
    <s v="S"/>
    <x v="8"/>
    <n v="5.9039999999999999"/>
    <x v="4"/>
    <n v="6.39"/>
    <s v="LA RUCHE LOGISTIQUE"/>
    <m/>
    <m/>
    <n v="0.14910705133062102"/>
    <n v="6.39"/>
    <n v="0.5"/>
    <n v="0.95279405800266825"/>
    <n v="6.89"/>
    <x v="1"/>
  </r>
  <r>
    <s v="13617721"/>
    <s v="0"/>
    <d v="2026-05-25T00:00:00"/>
    <s v="21320"/>
    <s v="13380"/>
    <s v=""/>
    <s v=""/>
    <s v="839UA"/>
    <s v="Laruche"/>
    <s v="999999"/>
    <x v="708"/>
    <s v="N"/>
    <s v="Transport"/>
    <x v="1"/>
    <s v="S"/>
    <x v="6"/>
    <n v="0.4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5T00:00:00"/>
    <s v="21320"/>
    <s v="38250"/>
    <s v=""/>
    <s v=""/>
    <s v="494AX"/>
    <s v="Laruche"/>
    <s v="999999"/>
    <x v="709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5T00:00:00"/>
    <s v="21320"/>
    <s v="38250"/>
    <s v=""/>
    <s v=""/>
    <s v="494AX"/>
    <s v="Laruche"/>
    <s v="999999"/>
    <x v="709"/>
    <s v="N"/>
    <s v="Zones Difficiles d'accès"/>
    <x v="1"/>
    <m/>
    <x v="6"/>
    <n v="0"/>
    <x v="4"/>
    <n v="5"/>
    <s v="LA RUCHE LOGISTIQUE"/>
    <m/>
    <m/>
    <n v="0.14910705133062102"/>
    <n v="5"/>
    <n v="0.5"/>
    <n v="0.74553525665310505"/>
    <n v="5.5"/>
    <x v="2"/>
  </r>
  <r>
    <s v="13617721"/>
    <s v="0"/>
    <d v="2026-05-26T00:00:00"/>
    <s v="21320"/>
    <s v="49100"/>
    <s v=""/>
    <s v=""/>
    <s v="0319X"/>
    <s v="Laruche"/>
    <s v="999999"/>
    <x v="710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6T00:00:00"/>
    <s v="21320"/>
    <s v="01220"/>
    <s v=""/>
    <s v=""/>
    <s v="3599X"/>
    <s v="Laruche"/>
    <s v="999999"/>
    <x v="711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6T00:00:00"/>
    <s v="21320"/>
    <s v="94120"/>
    <s v=""/>
    <s v=""/>
    <s v="4114V"/>
    <s v="Laruche"/>
    <s v="999999"/>
    <x v="712"/>
    <s v="N"/>
    <s v="Transport"/>
    <x v="1"/>
    <s v="S"/>
    <x v="6"/>
    <n v="0.0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54710"/>
    <s v=""/>
    <s v=""/>
    <s v="2016R"/>
    <s v="Laruche"/>
    <s v="999999"/>
    <x v="713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6T00:00:00"/>
    <s v="21320"/>
    <s v="92130"/>
    <s v=""/>
    <s v=""/>
    <s v="6467V"/>
    <s v="Laruche"/>
    <s v="999999"/>
    <x v="714"/>
    <s v="N"/>
    <s v="Transport"/>
    <x v="1"/>
    <s v="S"/>
    <x v="6"/>
    <n v="0.3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68230"/>
    <s v=""/>
    <s v=""/>
    <s v="344BG"/>
    <s v="Laruche"/>
    <s v="999999"/>
    <x v="715"/>
    <s v="N"/>
    <s v="Transport"/>
    <x v="1"/>
    <s v="S"/>
    <x v="6"/>
    <n v="0.1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91410"/>
    <s v=""/>
    <s v=""/>
    <s v="7794Y"/>
    <s v="Laruche"/>
    <s v="999999"/>
    <x v="716"/>
    <s v="N"/>
    <s v="Transport"/>
    <x v="1"/>
    <s v="S"/>
    <x v="6"/>
    <n v="0.0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06130"/>
    <s v=""/>
    <s v=""/>
    <s v="1322X"/>
    <s v="Laruche"/>
    <s v="999999"/>
    <x v="717"/>
    <s v="N"/>
    <s v="Transport"/>
    <x v="1"/>
    <s v="S"/>
    <x v="6"/>
    <n v="0.140000000000000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38160"/>
    <s v=""/>
    <s v=""/>
    <s v="3872S"/>
    <s v="Laruche"/>
    <s v="999999"/>
    <x v="718"/>
    <s v="N"/>
    <s v="Transport"/>
    <x v="1"/>
    <s v="S"/>
    <x v="6"/>
    <n v="0.140000000000000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42140"/>
    <s v=""/>
    <s v=""/>
    <s v="9342P"/>
    <s v="Laruche"/>
    <s v="999999"/>
    <x v="719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6T00:00:00"/>
    <s v="21320"/>
    <s v="71100"/>
    <s v=""/>
    <s v=""/>
    <s v="0306R"/>
    <s v="Laruche"/>
    <s v="999999"/>
    <x v="720"/>
    <s v="N"/>
    <s v="Transport"/>
    <x v="1"/>
    <s v="S"/>
    <x v="8"/>
    <n v="0.09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73110"/>
    <s v=""/>
    <s v=""/>
    <s v="4597S"/>
    <s v="Laruche"/>
    <s v="999999"/>
    <x v="721"/>
    <s v="N"/>
    <s v="Transport"/>
    <x v="1"/>
    <s v="S"/>
    <x v="6"/>
    <n v="0.05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73110"/>
    <s v=""/>
    <s v=""/>
    <s v="4597S"/>
    <s v="Laruche"/>
    <s v="999999"/>
    <x v="721"/>
    <s v="N"/>
    <s v="Zones Difficiles d'accès"/>
    <x v="1"/>
    <m/>
    <x v="6"/>
    <n v="0"/>
    <x v="4"/>
    <n v="5"/>
    <s v="LA RUCHE LOGISTIQUE"/>
    <m/>
    <m/>
    <n v="0.14910705133062102"/>
    <n v="5"/>
    <n v="0.5"/>
    <n v="0.74553525665310505"/>
    <n v="5.5"/>
    <x v="2"/>
  </r>
  <r>
    <s v="13617721"/>
    <s v="0"/>
    <d v="2026-05-26T00:00:00"/>
    <s v="21320"/>
    <s v="42170"/>
    <s v=""/>
    <s v=""/>
    <s v="6136V"/>
    <s v="Laruche"/>
    <s v="999999"/>
    <x v="722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6T00:00:00"/>
    <s v="21320"/>
    <s v="53960"/>
    <s v=""/>
    <s v=""/>
    <s v="4704R"/>
    <s v="Laruche"/>
    <s v="999999"/>
    <x v="723"/>
    <s v="N"/>
    <s v="Transport"/>
    <x v="1"/>
    <s v="S"/>
    <x v="6"/>
    <n v="4.7990000000000004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6T00:00:00"/>
    <s v="21320"/>
    <s v="92170"/>
    <s v=""/>
    <s v=""/>
    <s v="7966O"/>
    <s v="Laruche"/>
    <s v="999999"/>
    <x v="724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6T00:00:00"/>
    <s v="21320"/>
    <s v="77270"/>
    <s v=""/>
    <s v=""/>
    <s v="360CY"/>
    <s v="Laruche"/>
    <s v="999999"/>
    <x v="725"/>
    <s v="N"/>
    <s v="Transport"/>
    <x v="1"/>
    <s v="S"/>
    <x v="6"/>
    <n v="6.4119999999999999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26T00:00:00"/>
    <s v="21320"/>
    <s v="49130"/>
    <s v=""/>
    <s v=""/>
    <s v="3317X"/>
    <s v="Laruche"/>
    <s v="999999"/>
    <x v="726"/>
    <s v="N"/>
    <s v="Transport"/>
    <x v="1"/>
    <s v="S"/>
    <x v="6"/>
    <n v="0.2899999999999999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40530"/>
    <s v=""/>
    <s v=""/>
    <s v="9926X"/>
    <s v="Laruche"/>
    <s v="999999"/>
    <x v="727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6T00:00:00"/>
    <s v="21320"/>
    <s v="38250"/>
    <s v=""/>
    <s v=""/>
    <s v="494AX"/>
    <s v="Laruche"/>
    <s v="999999"/>
    <x v="728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6T00:00:00"/>
    <s v="21320"/>
    <s v="38250"/>
    <s v=""/>
    <s v=""/>
    <s v="494AX"/>
    <s v="Laruche"/>
    <s v="999999"/>
    <x v="728"/>
    <s v="N"/>
    <s v="Zones Difficiles d'accès"/>
    <x v="1"/>
    <m/>
    <x v="6"/>
    <n v="0"/>
    <x v="4"/>
    <n v="5"/>
    <s v="LA RUCHE LOGISTIQUE"/>
    <m/>
    <m/>
    <n v="0.14910705133062102"/>
    <n v="5"/>
    <n v="0.5"/>
    <n v="0.74553525665310505"/>
    <n v="5.5"/>
    <x v="2"/>
  </r>
  <r>
    <s v="13617721"/>
    <s v="0"/>
    <d v="2026-05-26T00:00:00"/>
    <s v="21320"/>
    <s v="92200"/>
    <s v=""/>
    <s v=""/>
    <s v="5745P"/>
    <s v="Laruche"/>
    <s v="999999"/>
    <x v="729"/>
    <s v="N"/>
    <s v="Transport"/>
    <x v="1"/>
    <s v="S"/>
    <x v="6"/>
    <n v="0.2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73290"/>
    <s v=""/>
    <s v=""/>
    <s v="970AO"/>
    <s v="Laruche"/>
    <s v="999999"/>
    <x v="730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6T00:00:00"/>
    <s v="21320"/>
    <s v="33133"/>
    <s v=""/>
    <s v=""/>
    <s v="766CX"/>
    <s v="Laruche"/>
    <s v="999999"/>
    <x v="731"/>
    <s v="N"/>
    <s v="Transport"/>
    <x v="1"/>
    <s v="S"/>
    <x v="6"/>
    <n v="0.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94400"/>
    <s v=""/>
    <s v=""/>
    <s v="443BX"/>
    <s v="Laruche"/>
    <s v="999999"/>
    <x v="732"/>
    <s v="N"/>
    <s v="Transport"/>
    <x v="1"/>
    <s v="S"/>
    <x v="6"/>
    <n v="0.0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77330"/>
    <s v=""/>
    <s v=""/>
    <s v="5771V"/>
    <s v="Laruche"/>
    <s v="999999"/>
    <x v="733"/>
    <s v="N"/>
    <s v="Transport"/>
    <x v="1"/>
    <s v="S"/>
    <x v="6"/>
    <n v="0.13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6T00:00:00"/>
    <s v="21320"/>
    <s v="91300"/>
    <s v=""/>
    <s v=""/>
    <s v="8126S"/>
    <s v="Laruche"/>
    <s v="999999"/>
    <x v="734"/>
    <s v="N"/>
    <s v="Transport"/>
    <x v="1"/>
    <s v="S"/>
    <x v="6"/>
    <n v="4.895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7T00:00:00"/>
    <s v="21320"/>
    <s v="68400"/>
    <s v=""/>
    <s v=""/>
    <s v="535CF"/>
    <s v="Laruche"/>
    <s v="999999"/>
    <x v="735"/>
    <s v="N"/>
    <s v="Transport"/>
    <x v="1"/>
    <s v="S"/>
    <x v="6"/>
    <n v="0.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7T00:00:00"/>
    <s v="21320"/>
    <s v="25480"/>
    <s v=""/>
    <s v=""/>
    <s v="3416U"/>
    <s v="Laruche"/>
    <s v="999999"/>
    <x v="736"/>
    <s v="N"/>
    <s v="Transport"/>
    <x v="1"/>
    <s v="S"/>
    <x v="6"/>
    <n v="0.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7T00:00:00"/>
    <s v="21320"/>
    <s v="01430"/>
    <s v=""/>
    <s v=""/>
    <s v="9458S"/>
    <s v="Laruche"/>
    <s v="999999"/>
    <x v="737"/>
    <s v="N"/>
    <s v="Transport"/>
    <x v="1"/>
    <s v="S"/>
    <x v="6"/>
    <n v="1.8819999999999999"/>
    <x v="4"/>
    <n v="4.58"/>
    <s v="LA RUCHE LOGISTIQUE"/>
    <m/>
    <m/>
    <n v="0.14910705133062102"/>
    <n v="4.58"/>
    <n v="0.5"/>
    <n v="0.68291029509424428"/>
    <n v="5.08"/>
    <x v="1"/>
  </r>
  <r>
    <s v="13617721"/>
    <s v="0"/>
    <d v="2026-05-27T00:00:00"/>
    <s v="21320"/>
    <s v="69004"/>
    <s v=""/>
    <s v=""/>
    <s v="951AK"/>
    <s v="Laruche"/>
    <s v="999999"/>
    <x v="738"/>
    <s v="N"/>
    <s v="Transport"/>
    <x v="1"/>
    <s v="S"/>
    <x v="6"/>
    <n v="0.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7T00:00:00"/>
    <s v="21320"/>
    <s v="34070"/>
    <s v=""/>
    <s v=""/>
    <s v="5954B"/>
    <s v="Laruche"/>
    <s v="999999"/>
    <x v="739"/>
    <s v="N"/>
    <s v="Transport"/>
    <x v="1"/>
    <s v="S"/>
    <x v="6"/>
    <n v="7.0000000000000007E-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7T00:00:00"/>
    <s v="21320"/>
    <s v="33380"/>
    <s v=""/>
    <s v=""/>
    <s v="8736V"/>
    <s v="Laruche"/>
    <s v="999999"/>
    <x v="740"/>
    <s v="N"/>
    <s v="Transport"/>
    <x v="1"/>
    <s v="S"/>
    <x v="6"/>
    <n v="2.6640000000000001"/>
    <x v="4"/>
    <n v="4.96"/>
    <s v="LA RUCHE LOGISTIQUE"/>
    <m/>
    <m/>
    <n v="0.14910705133062102"/>
    <n v="4.96"/>
    <n v="0.5"/>
    <n v="0.7395709745998803"/>
    <n v="5.46"/>
    <x v="1"/>
  </r>
  <r>
    <s v="13617721"/>
    <s v="0"/>
    <d v="2026-05-27T00:00:00"/>
    <s v="21320"/>
    <s v="44300"/>
    <s v=""/>
    <s v=""/>
    <s v="0173X"/>
    <s v="Laruche"/>
    <s v="999999"/>
    <x v="741"/>
    <s v="N"/>
    <s v="Transport"/>
    <x v="1"/>
    <s v="S"/>
    <x v="6"/>
    <n v="0.2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7T00:00:00"/>
    <s v="21320"/>
    <s v="95100"/>
    <s v=""/>
    <s v=""/>
    <s v="7981X"/>
    <s v="Laruche"/>
    <s v="999999"/>
    <x v="742"/>
    <s v="N"/>
    <s v="Transport"/>
    <x v="1"/>
    <s v="S"/>
    <x v="6"/>
    <n v="0.16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7T00:00:00"/>
    <s v="21320"/>
    <s v="06210"/>
    <s v=""/>
    <s v=""/>
    <s v="8417X"/>
    <s v="Laruche"/>
    <s v="999999"/>
    <x v="743"/>
    <s v="N"/>
    <s v="Transport"/>
    <x v="1"/>
    <s v="S"/>
    <x v="6"/>
    <n v="4.8129999999999997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7T00:00:00"/>
    <s v="21320"/>
    <s v="71480"/>
    <s v=""/>
    <s v=""/>
    <s v="843CX"/>
    <s v="Laruche"/>
    <s v="999999"/>
    <x v="744"/>
    <s v="N"/>
    <s v="Transport"/>
    <x v="1"/>
    <s v="S"/>
    <x v="8"/>
    <n v="0.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7T00:00:00"/>
    <s v="21320"/>
    <s v="75014"/>
    <s v=""/>
    <s v=""/>
    <s v="7836V"/>
    <s v="Laruche"/>
    <s v="999999"/>
    <x v="745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7T00:00:00"/>
    <s v="21320"/>
    <s v="69360"/>
    <s v=""/>
    <s v=""/>
    <s v="437CX"/>
    <s v="Laruche"/>
    <s v="999999"/>
    <x v="746"/>
    <s v="N"/>
    <s v="Transport"/>
    <x v="1"/>
    <s v="S"/>
    <x v="6"/>
    <n v="0.53800000000000003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7T00:00:00"/>
    <s v="21320"/>
    <s v="74600"/>
    <s v=""/>
    <s v=""/>
    <s v="5441X"/>
    <s v="Laruche"/>
    <s v="999999"/>
    <x v="747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7T00:00:00"/>
    <s v="21320"/>
    <s v="92160"/>
    <s v=""/>
    <s v=""/>
    <s v="9551V"/>
    <s v="Laruche"/>
    <s v="999999"/>
    <x v="748"/>
    <s v="N"/>
    <s v="Transport"/>
    <x v="1"/>
    <s v="S"/>
    <x v="6"/>
    <n v="0.653000000000000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7T00:00:00"/>
    <s v="21320"/>
    <s v="92160"/>
    <s v=""/>
    <s v=""/>
    <s v="9551V"/>
    <s v="Laruche"/>
    <s v="999999"/>
    <x v="748"/>
    <s v="N"/>
    <s v="Supplement Etiquette Non Conforme"/>
    <x v="1"/>
    <m/>
    <x v="6"/>
    <n v="0"/>
    <x v="4"/>
    <n v="2"/>
    <s v="LA RUCHE LOGISTIQUE"/>
    <m/>
    <m/>
    <n v="0.14910705133062102"/>
    <n v="2"/>
    <n v="0.5"/>
    <n v="0.29821410266124204"/>
    <n v="2.5"/>
    <x v="1"/>
  </r>
  <r>
    <s v="13617721"/>
    <s v="0"/>
    <d v="2026-05-27T00:00:00"/>
    <s v="21320"/>
    <s v="94350"/>
    <s v=""/>
    <s v=""/>
    <s v="113BQ"/>
    <s v="Laruche"/>
    <s v="999999"/>
    <x v="749"/>
    <s v="N"/>
    <s v="Transport"/>
    <x v="1"/>
    <s v="S"/>
    <x v="6"/>
    <n v="8.0259999999999998"/>
    <x v="4"/>
    <n v="7.92"/>
    <s v="LA RUCHE LOGISTIQUE"/>
    <m/>
    <m/>
    <n v="0.14910705133062102"/>
    <n v="7.92"/>
    <n v="0.5"/>
    <n v="1.1809278465385185"/>
    <n v="8.42"/>
    <x v="1"/>
  </r>
  <r>
    <s v="13617721"/>
    <s v="0"/>
    <d v="2026-05-27T00:00:00"/>
    <s v="21320"/>
    <s v="52000"/>
    <s v=""/>
    <s v=""/>
    <s v="2010R"/>
    <s v="Laruche"/>
    <s v="999999"/>
    <x v="750"/>
    <s v="N"/>
    <s v="Transport"/>
    <x v="1"/>
    <s v="S"/>
    <x v="8"/>
    <n v="0.45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7T00:00:00"/>
    <s v="21320"/>
    <s v="87120"/>
    <s v=""/>
    <s v=""/>
    <s v="944DX"/>
    <s v="Laruche"/>
    <s v="999999"/>
    <x v="751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7T00:00:00"/>
    <s v="21320"/>
    <s v="06230"/>
    <s v=""/>
    <s v=""/>
    <s v="0374V"/>
    <s v="Laruche"/>
    <s v="999999"/>
    <x v="752"/>
    <s v="N"/>
    <s v="Transport"/>
    <x v="1"/>
    <s v="S"/>
    <x v="6"/>
    <n v="4.786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8T00:00:00"/>
    <s v="21320"/>
    <s v="78130"/>
    <s v=""/>
    <s v=""/>
    <s v="5777B"/>
    <s v="Laruche"/>
    <s v="999999"/>
    <x v="753"/>
    <s v="N"/>
    <s v="Transport"/>
    <x v="1"/>
    <s v="S"/>
    <x v="6"/>
    <n v="6.2729999999999997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28T00:00:00"/>
    <s v="21320"/>
    <s v="38210"/>
    <s v=""/>
    <s v=""/>
    <s v="882CX"/>
    <s v="Laruche"/>
    <s v="999999"/>
    <x v="754"/>
    <s v="N"/>
    <s v="Transport"/>
    <x v="1"/>
    <s v="S"/>
    <x v="6"/>
    <n v="5.9039999999999999"/>
    <x v="4"/>
    <n v="6.39"/>
    <s v="LA RUCHE LOGISTIQUE"/>
    <m/>
    <m/>
    <n v="0.14910705133062102"/>
    <n v="6.39"/>
    <n v="0.5"/>
    <n v="0.95279405800266825"/>
    <n v="6.89"/>
    <x v="1"/>
  </r>
  <r>
    <s v="13617721"/>
    <s v="0"/>
    <d v="2026-05-28T00:00:00"/>
    <s v="21320"/>
    <s v="51100"/>
    <s v=""/>
    <s v=""/>
    <s v="1848R"/>
    <s v="Laruche"/>
    <s v="999999"/>
    <x v="755"/>
    <s v="N"/>
    <s v="Transport"/>
    <x v="1"/>
    <s v="S"/>
    <x v="6"/>
    <n v="7.0000000000000007E-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8T00:00:00"/>
    <s v="21320"/>
    <s v="44420"/>
    <s v=""/>
    <s v=""/>
    <s v="9042U"/>
    <s v="Laruche"/>
    <s v="999999"/>
    <x v="756"/>
    <s v="N"/>
    <s v="Transport"/>
    <x v="1"/>
    <s v="S"/>
    <x v="6"/>
    <n v="6.1660000000000004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28T00:00:00"/>
    <s v="21320"/>
    <s v="92000"/>
    <s v=""/>
    <s v=""/>
    <s v="1382U"/>
    <s v="Laruche"/>
    <s v="999999"/>
    <x v="757"/>
    <s v="N"/>
    <s v="Transport"/>
    <x v="1"/>
    <s v="S"/>
    <x v="6"/>
    <n v="4.63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8T00:00:00"/>
    <s v="21320"/>
    <s v="74380"/>
    <s v=""/>
    <s v=""/>
    <s v="9672X"/>
    <s v="Laruche"/>
    <s v="999999"/>
    <x v="758"/>
    <s v="N"/>
    <s v="Transport"/>
    <x v="1"/>
    <s v="S"/>
    <x v="6"/>
    <n v="4.57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8T00:00:00"/>
    <s v="21320"/>
    <s v="13510"/>
    <s v=""/>
    <s v=""/>
    <s v="8406R"/>
    <s v="Laruche"/>
    <s v="999999"/>
    <x v="759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8T00:00:00"/>
    <s v="21320"/>
    <s v="83140"/>
    <s v=""/>
    <s v=""/>
    <s v="0350X"/>
    <s v="Laruche"/>
    <s v="999999"/>
    <x v="760"/>
    <s v="N"/>
    <s v="Transport"/>
    <x v="1"/>
    <s v="S"/>
    <x v="6"/>
    <n v="0.1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8T00:00:00"/>
    <s v="21320"/>
    <s v="87510"/>
    <s v=""/>
    <s v=""/>
    <s v="1230S"/>
    <s v="Laruche"/>
    <s v="999999"/>
    <x v="761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8T00:00:00"/>
    <s v="21320"/>
    <s v="13011"/>
    <s v=""/>
    <s v=""/>
    <s v="7671X"/>
    <s v="Laruche"/>
    <s v="999999"/>
    <x v="762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8T00:00:00"/>
    <s v="21320"/>
    <s v="91380"/>
    <s v=""/>
    <s v=""/>
    <s v="1712U"/>
    <s v="Laruche"/>
    <s v="999999"/>
    <x v="763"/>
    <s v="N"/>
    <s v="Transport"/>
    <x v="1"/>
    <s v="S"/>
    <x v="6"/>
    <n v="6.2729999999999997"/>
    <x v="4"/>
    <n v="6.9"/>
    <s v="LA RUCHE LOGISTIQUE"/>
    <m/>
    <m/>
    <n v="0.14910705133062102"/>
    <n v="6.9"/>
    <n v="0.5"/>
    <n v="1.0288386541812851"/>
    <n v="7.4"/>
    <x v="1"/>
  </r>
  <r>
    <s v="13617721"/>
    <s v="0"/>
    <d v="2026-05-28T00:00:00"/>
    <s v="21320"/>
    <s v="92500"/>
    <s v=""/>
    <s v=""/>
    <s v="543DX"/>
    <s v="Laruche"/>
    <s v="999999"/>
    <x v="764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8T00:00:00"/>
    <s v="21320"/>
    <s v="30660"/>
    <s v=""/>
    <s v=""/>
    <s v="471EX"/>
    <s v="Laruche"/>
    <s v="999999"/>
    <x v="765"/>
    <s v="N"/>
    <s v="Transport"/>
    <x v="1"/>
    <s v="S"/>
    <x v="6"/>
    <n v="4.7430000000000003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9T00:00:00"/>
    <s v="21320"/>
    <s v="31320"/>
    <s v=""/>
    <s v=""/>
    <s v="708CX"/>
    <s v="Laruche"/>
    <s v="999999"/>
    <x v="766"/>
    <s v="N"/>
    <s v="Transport"/>
    <x v="1"/>
    <s v="S"/>
    <x v="6"/>
    <n v="5.9039999999999999"/>
    <x v="4"/>
    <n v="6.39"/>
    <s v="LA RUCHE LOGISTIQUE"/>
    <m/>
    <m/>
    <n v="0.14910705133062102"/>
    <n v="6.39"/>
    <n v="0.5"/>
    <n v="0.95279405800266825"/>
    <n v="6.89"/>
    <x v="1"/>
  </r>
  <r>
    <s v="13617721"/>
    <s v="0"/>
    <d v="2026-05-29T00:00:00"/>
    <s v="21320"/>
    <s v="75013"/>
    <s v=""/>
    <s v=""/>
    <s v="7823O"/>
    <s v="Laruche"/>
    <s v="999999"/>
    <x v="767"/>
    <s v="N"/>
    <s v="Transport"/>
    <x v="1"/>
    <s v="S"/>
    <x v="6"/>
    <n v="0.24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9T00:00:00"/>
    <s v="21320"/>
    <s v="95100"/>
    <s v=""/>
    <s v=""/>
    <s v="874CY"/>
    <s v="Laruche"/>
    <s v="999999"/>
    <x v="768"/>
    <s v="N"/>
    <s v="Transport"/>
    <x v="1"/>
    <s v="S"/>
    <x v="6"/>
    <n v="0.08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9T00:00:00"/>
    <s v="21320"/>
    <s v="75018"/>
    <s v=""/>
    <s v=""/>
    <s v="2359V"/>
    <s v="Laruche"/>
    <s v="999999"/>
    <x v="769"/>
    <s v="N"/>
    <s v="Transport"/>
    <x v="1"/>
    <s v="S"/>
    <x v="6"/>
    <n v="0.2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9T00:00:00"/>
    <s v="21320"/>
    <s v="13600"/>
    <s v=""/>
    <s v=""/>
    <s v="044AX"/>
    <s v="Laruche"/>
    <s v="999999"/>
    <x v="770"/>
    <s v="N"/>
    <s v="Transport"/>
    <x v="1"/>
    <s v="S"/>
    <x v="6"/>
    <n v="0.0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9T00:00:00"/>
    <s v="21320"/>
    <s v="34730"/>
    <s v=""/>
    <s v=""/>
    <s v="8853U"/>
    <s v="Laruche"/>
    <s v="999999"/>
    <x v="771"/>
    <s v="N"/>
    <s v="Transport"/>
    <x v="1"/>
    <s v="S"/>
    <x v="6"/>
    <n v="7.0000000000000007E-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9T00:00:00"/>
    <s v="21320"/>
    <s v="35235"/>
    <s v=""/>
    <s v=""/>
    <s v="7390U"/>
    <s v="Laruche"/>
    <s v="999999"/>
    <x v="772"/>
    <s v="N"/>
    <s v="Transport"/>
    <x v="1"/>
    <s v="S"/>
    <x v="6"/>
    <n v="0.26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9T00:00:00"/>
    <s v="21320"/>
    <s v="62780"/>
    <s v=""/>
    <s v=""/>
    <s v="2044S"/>
    <s v="Laruche"/>
    <s v="999999"/>
    <x v="773"/>
    <s v="N"/>
    <s v="Transport"/>
    <x v="1"/>
    <s v="S"/>
    <x v="6"/>
    <n v="0.12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9T00:00:00"/>
    <s v="21320"/>
    <s v="66410"/>
    <s v=""/>
    <s v=""/>
    <s v="9154O"/>
    <s v="Laruche"/>
    <s v="999999"/>
    <x v="774"/>
    <s v="N"/>
    <s v="Transport"/>
    <x v="1"/>
    <s v="S"/>
    <x v="6"/>
    <n v="0.1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9T00:00:00"/>
    <s v="21320"/>
    <s v="33100"/>
    <s v=""/>
    <s v=""/>
    <s v="369BX"/>
    <s v="Laruche"/>
    <s v="999999"/>
    <x v="775"/>
    <s v="N"/>
    <s v="Transport"/>
    <x v="1"/>
    <s v="S"/>
    <x v="6"/>
    <n v="0.17"/>
    <x v="4"/>
    <n v="4.25"/>
    <s v="LA RUCHE LOGISTIQUE"/>
    <m/>
    <m/>
    <n v="0.14910705133062102"/>
    <n v="4.25"/>
    <n v="0.5"/>
    <n v="0.63370496815513933"/>
    <n v="4.75"/>
    <x v="1"/>
  </r>
  <r>
    <s v="13617721"/>
    <s v="0"/>
    <d v="2026-05-29T00:00:00"/>
    <s v="21320"/>
    <s v="04700"/>
    <s v=""/>
    <s v=""/>
    <s v="668CX"/>
    <s v="Laruche"/>
    <s v="999999"/>
    <x v="776"/>
    <s v="N"/>
    <s v="Transport"/>
    <x v="1"/>
    <s v="S"/>
    <x v="6"/>
    <n v="2.335"/>
    <x v="4"/>
    <n v="4.96"/>
    <s v="LA RUCHE LOGISTIQUE"/>
    <m/>
    <m/>
    <n v="0.14910705133062102"/>
    <n v="4.96"/>
    <n v="0.5"/>
    <n v="0.7395709745998803"/>
    <n v="5.46"/>
    <x v="1"/>
  </r>
  <r>
    <s v="13617721"/>
    <s v="0"/>
    <d v="2026-05-29T00:00:00"/>
    <s v="21320"/>
    <s v="04700"/>
    <s v=""/>
    <s v=""/>
    <s v="668CX"/>
    <s v="Laruche"/>
    <s v="999999"/>
    <x v="776"/>
    <s v="N"/>
    <s v="Zones Difficiles d'accès"/>
    <x v="1"/>
    <m/>
    <x v="6"/>
    <n v="0"/>
    <x v="4"/>
    <n v="5"/>
    <s v="LA RUCHE LOGISTIQUE"/>
    <m/>
    <m/>
    <n v="0.14910705133062102"/>
    <n v="5"/>
    <n v="0.5"/>
    <n v="0.74553525665310505"/>
    <n v="5.5"/>
    <x v="2"/>
  </r>
  <r>
    <s v="13617721"/>
    <s v="0"/>
    <d v="2026-05-29T00:00:00"/>
    <s v="21320"/>
    <s v="85180"/>
    <s v=""/>
    <s v=""/>
    <s v="9989Y"/>
    <s v="Laruche"/>
    <s v="999999"/>
    <x v="777"/>
    <s v="N"/>
    <s v="Transport"/>
    <x v="1"/>
    <s v="S"/>
    <x v="6"/>
    <n v="4.6779999999999999"/>
    <x v="4"/>
    <n v="5.88"/>
    <s v="LA RUCHE LOGISTIQUE"/>
    <m/>
    <m/>
    <n v="0.14910705133062102"/>
    <n v="5.88"/>
    <n v="0.5"/>
    <n v="0.87674946182405156"/>
    <n v="6.38"/>
    <x v="1"/>
  </r>
  <r>
    <s v="13617721"/>
    <s v="0"/>
    <d v="2026-05-29T00:00:00"/>
    <s v="21320"/>
    <s v="78360"/>
    <s v=""/>
    <s v=""/>
    <s v="9167X"/>
    <s v="Laruche"/>
    <s v="999999"/>
    <x v="778"/>
    <s v="N"/>
    <s v="Transport"/>
    <x v="1"/>
    <s v="S"/>
    <x v="6"/>
    <n v="4.532"/>
    <x v="4"/>
    <n v="5.88"/>
    <s v="LA RUCHE LOGISTIQUE"/>
    <m/>
    <m/>
    <n v="0.14910705133062102"/>
    <n v="5.88"/>
    <n v="0.5"/>
    <n v="0.87674946182405156"/>
    <n v="6.38"/>
    <x v="1"/>
  </r>
  <r>
    <s v="13624019"/>
    <s v="2"/>
    <d v="2026-04-20T00:00:00"/>
    <s v="92200"/>
    <s v="21320"/>
    <s v=""/>
    <s v=""/>
    <s v="103268"/>
    <s v="103268"/>
    <s v="999999"/>
    <x v="779"/>
    <s v="N"/>
    <s v="Transport"/>
    <x v="1"/>
    <s v="S"/>
    <x v="6"/>
    <n v="0.6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4-29T00:00:00"/>
    <s v="36000"/>
    <s v="21320"/>
    <s v=""/>
    <s v=""/>
    <s v="106008"/>
    <s v="106008"/>
    <s v="999999"/>
    <x v="780"/>
    <s v="N"/>
    <s v="Transport"/>
    <x v="1"/>
    <s v="S"/>
    <x v="6"/>
    <n v="1.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4-30T00:00:00"/>
    <s v="73410"/>
    <s v="21320"/>
    <s v=""/>
    <s v=""/>
    <s v="107021"/>
    <s v="107021"/>
    <s v="999999"/>
    <x v="781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4-30T00:00:00"/>
    <s v="80260"/>
    <s v="21320"/>
    <s v=""/>
    <s v=""/>
    <s v="106721"/>
    <s v="106721"/>
    <s v="999999"/>
    <x v="782"/>
    <s v="N"/>
    <s v="Transport"/>
    <x v="1"/>
    <s v="S"/>
    <x v="6"/>
    <n v="0.8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4-30T00:00:00"/>
    <s v="49230"/>
    <s v="21320"/>
    <s v=""/>
    <s v=""/>
    <s v="107103"/>
    <s v="107103"/>
    <s v="999999"/>
    <x v="783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1T00:00:00"/>
    <s v="50100"/>
    <s v="21320"/>
    <s v=""/>
    <s v=""/>
    <s v="104860"/>
    <s v="104860"/>
    <s v="999999"/>
    <x v="784"/>
    <s v="N"/>
    <s v="Transport"/>
    <x v="1"/>
    <s v="S"/>
    <x v="6"/>
    <n v="0.8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1T00:00:00"/>
    <s v="13009"/>
    <s v="21320"/>
    <s v=""/>
    <s v=""/>
    <s v="105429"/>
    <s v="105429"/>
    <s v="999999"/>
    <x v="785"/>
    <s v="N"/>
    <s v="Transport"/>
    <x v="1"/>
    <s v="S"/>
    <x v="6"/>
    <n v="0.1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1T00:00:00"/>
    <s v="76420"/>
    <s v="21320"/>
    <s v=""/>
    <s v=""/>
    <s v="107129"/>
    <s v="107129"/>
    <s v="999999"/>
    <x v="786"/>
    <s v="N"/>
    <s v="Transport"/>
    <x v="1"/>
    <s v="S"/>
    <x v="6"/>
    <n v="0.4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1T00:00:00"/>
    <s v="53100"/>
    <s v="21320"/>
    <s v=""/>
    <s v=""/>
    <s v="107827"/>
    <s v="107827"/>
    <s v="999999"/>
    <x v="787"/>
    <s v="N"/>
    <s v="Transport"/>
    <x v="1"/>
    <s v="S"/>
    <x v="6"/>
    <n v="0.8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1T00:00:00"/>
    <s v="57330"/>
    <s v="21320"/>
    <s v=""/>
    <s v=""/>
    <s v="106185"/>
    <s v="106185"/>
    <s v="999999"/>
    <x v="788"/>
    <s v="N"/>
    <s v="Transport"/>
    <x v="1"/>
    <s v="S"/>
    <x v="6"/>
    <n v="0.2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1T00:00:00"/>
    <s v="68910"/>
    <s v="21320"/>
    <s v=""/>
    <s v=""/>
    <s v="108270"/>
    <s v="108270"/>
    <s v="999999"/>
    <x v="789"/>
    <s v="N"/>
    <s v="Transport"/>
    <x v="1"/>
    <s v="S"/>
    <x v="6"/>
    <n v="1.58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02T00:00:00"/>
    <s v="44500"/>
    <s v="21320"/>
    <s v=""/>
    <s v=""/>
    <s v="106756"/>
    <s v="106756"/>
    <s v="999999"/>
    <x v="790"/>
    <s v="N"/>
    <s v="Transport"/>
    <x v="1"/>
    <s v="S"/>
    <x v="6"/>
    <n v="1.5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02T00:00:00"/>
    <s v="74440"/>
    <s v="21320"/>
    <s v=""/>
    <s v=""/>
    <s v="105899"/>
    <s v="105899"/>
    <s v="999999"/>
    <x v="791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2T00:00:00"/>
    <s v="26120"/>
    <s v="21320"/>
    <s v=""/>
    <s v=""/>
    <s v="106664"/>
    <s v="106664"/>
    <s v="999999"/>
    <x v="792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2T00:00:00"/>
    <s v="68100"/>
    <s v="21320"/>
    <s v=""/>
    <s v=""/>
    <s v="107136"/>
    <s v="107136"/>
    <s v="999999"/>
    <x v="793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2T00:00:00"/>
    <s v="76000"/>
    <s v="21320"/>
    <s v=""/>
    <s v=""/>
    <s v="107645"/>
    <s v="107645"/>
    <s v="999999"/>
    <x v="794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2T00:00:00"/>
    <s v="76000"/>
    <s v="21320"/>
    <s v=""/>
    <s v=""/>
    <s v="107645"/>
    <s v="107645"/>
    <s v="999999"/>
    <x v="794"/>
    <s v="N"/>
    <s v="Supplement Etiquette Non Conforme"/>
    <x v="1"/>
    <m/>
    <x v="6"/>
    <n v="0"/>
    <x v="5"/>
    <n v="2"/>
    <s v="LA RUCHE LOGISTIQUE"/>
    <m/>
    <m/>
    <n v="0.14910705133062102"/>
    <n v="2"/>
    <n v="0.08"/>
    <n v="0.29821410266124204"/>
    <n v="2.08"/>
    <x v="1"/>
  </r>
  <r>
    <s v="13624019"/>
    <s v="2"/>
    <d v="2026-05-02T00:00:00"/>
    <s v="59540"/>
    <s v="21320"/>
    <s v=""/>
    <s v=""/>
    <s v="105869"/>
    <s v="105869"/>
    <s v="999999"/>
    <x v="795"/>
    <s v="N"/>
    <s v="Transport"/>
    <x v="1"/>
    <s v="S"/>
    <x v="6"/>
    <n v="0.51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2T00:00:00"/>
    <s v="36400"/>
    <s v="21320"/>
    <s v=""/>
    <s v=""/>
    <s v="108146"/>
    <s v="108146"/>
    <s v="999999"/>
    <x v="796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2T00:00:00"/>
    <s v="62810"/>
    <s v="21320"/>
    <s v=""/>
    <s v=""/>
    <s v="106675"/>
    <s v="106675"/>
    <s v="999999"/>
    <x v="797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2T00:00:00"/>
    <s v="26100"/>
    <s v="21320"/>
    <s v=""/>
    <s v=""/>
    <s v="107997"/>
    <s v="107997"/>
    <s v="999999"/>
    <x v="798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2T00:00:00"/>
    <s v="75002"/>
    <s v="21320"/>
    <s v=""/>
    <s v=""/>
    <s v="104817"/>
    <s v="104817"/>
    <s v="999999"/>
    <x v="799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2T00:00:00"/>
    <s v="74230"/>
    <s v="21320"/>
    <s v=""/>
    <s v=""/>
    <s v="108034"/>
    <s v="108034"/>
    <s v="999999"/>
    <x v="800"/>
    <s v="N"/>
    <s v="Transport"/>
    <x v="1"/>
    <s v="S"/>
    <x v="6"/>
    <n v="0.1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2T00:00:00"/>
    <s v="67000"/>
    <s v="21320"/>
    <s v=""/>
    <s v=""/>
    <s v="108684"/>
    <s v="108684"/>
    <s v="999999"/>
    <x v="801"/>
    <s v="N"/>
    <s v="Transport"/>
    <x v="1"/>
    <s v="S"/>
    <x v="6"/>
    <n v="0.71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3T00:00:00"/>
    <s v="67150"/>
    <s v="21320"/>
    <s v=""/>
    <s v=""/>
    <s v="107465"/>
    <s v="107465"/>
    <s v="999999"/>
    <x v="802"/>
    <s v="N"/>
    <s v="Transport"/>
    <x v="1"/>
    <s v="S"/>
    <x v="6"/>
    <n v="0.2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3T00:00:00"/>
    <s v="37540"/>
    <s v="21320"/>
    <s v=""/>
    <s v=""/>
    <s v="108550"/>
    <s v="108550"/>
    <s v="999999"/>
    <x v="803"/>
    <s v="N"/>
    <s v="Transport"/>
    <x v="1"/>
    <s v="S"/>
    <x v="6"/>
    <n v="0.1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3T00:00:00"/>
    <s v="35510"/>
    <s v="21320"/>
    <s v=""/>
    <s v=""/>
    <s v="103110"/>
    <s v="103110"/>
    <s v="999999"/>
    <x v="804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3T00:00:00"/>
    <s v="45470"/>
    <s v="21320"/>
    <s v=""/>
    <s v=""/>
    <s v="107130"/>
    <s v="107130"/>
    <s v="999999"/>
    <x v="805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3T00:00:00"/>
    <s v="35430"/>
    <s v="21320"/>
    <s v=""/>
    <s v=""/>
    <s v="107013"/>
    <s v="107013"/>
    <s v="999999"/>
    <x v="806"/>
    <s v="N"/>
    <s v="Transport"/>
    <x v="1"/>
    <s v="S"/>
    <x v="6"/>
    <n v="0.7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3T00:00:00"/>
    <s v="77150"/>
    <s v="21320"/>
    <s v=""/>
    <s v=""/>
    <s v="108113"/>
    <s v="108113"/>
    <s v="999999"/>
    <x v="807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3T00:00:00"/>
    <s v="63460"/>
    <s v="21320"/>
    <s v=""/>
    <s v=""/>
    <s v="108169"/>
    <s v="108169"/>
    <s v="999999"/>
    <x v="808"/>
    <s v="N"/>
    <s v="Transport"/>
    <x v="1"/>
    <s v="S"/>
    <x v="6"/>
    <n v="0.0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3T00:00:00"/>
    <s v="42360"/>
    <s v="21320"/>
    <s v=""/>
    <s v=""/>
    <s v="108149"/>
    <s v="108149"/>
    <s v="999999"/>
    <x v="809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3T00:00:00"/>
    <s v="75012"/>
    <s v="21320"/>
    <s v=""/>
    <s v=""/>
    <s v="107623"/>
    <s v="107623"/>
    <s v="999999"/>
    <x v="810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3T00:00:00"/>
    <s v="94220"/>
    <s v="21320"/>
    <s v=""/>
    <s v=""/>
    <s v="107321"/>
    <s v="107321"/>
    <s v="999999"/>
    <x v="811"/>
    <s v="N"/>
    <s v="Transport"/>
    <x v="1"/>
    <s v="S"/>
    <x v="6"/>
    <n v="1.4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04T00:00:00"/>
    <s v="83150"/>
    <s v="21320"/>
    <s v=""/>
    <s v=""/>
    <s v="108468"/>
    <s v="108468"/>
    <s v="999999"/>
    <x v="812"/>
    <s v="N"/>
    <s v="Transport"/>
    <x v="1"/>
    <s v="S"/>
    <x v="6"/>
    <n v="0.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4T00:00:00"/>
    <s v="60560"/>
    <s v="21320"/>
    <s v=""/>
    <s v=""/>
    <s v="102166"/>
    <s v="102166"/>
    <s v="999999"/>
    <x v="813"/>
    <s v="N"/>
    <s v="Transport"/>
    <x v="1"/>
    <s v="S"/>
    <x v="6"/>
    <n v="0.4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4T00:00:00"/>
    <s v="92120"/>
    <s v="21320"/>
    <s v=""/>
    <s v=""/>
    <s v="106559"/>
    <s v="106559"/>
    <s v="999999"/>
    <x v="814"/>
    <s v="N"/>
    <s v="Transport"/>
    <x v="1"/>
    <s v="S"/>
    <x v="6"/>
    <n v="1.1000000000000001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04T00:00:00"/>
    <s v="92100"/>
    <s v="21320"/>
    <s v=""/>
    <s v=""/>
    <s v="106336"/>
    <s v="106336"/>
    <s v="999999"/>
    <x v="815"/>
    <s v="N"/>
    <s v="Transport"/>
    <x v="1"/>
    <s v="S"/>
    <x v="6"/>
    <n v="2.15"/>
    <x v="5"/>
    <n v="3.91"/>
    <s v="LA RUCHE LOGISTIQUE"/>
    <m/>
    <m/>
    <n v="0.14910705133062105"/>
    <n v="3.91"/>
    <n v="0.08"/>
    <n v="0.58300857070272827"/>
    <n v="3.99"/>
    <x v="1"/>
  </r>
  <r>
    <s v="13624019"/>
    <s v="2"/>
    <d v="2026-05-04T00:00:00"/>
    <s v="78110"/>
    <s v="21320"/>
    <s v=""/>
    <s v=""/>
    <s v="107479"/>
    <s v="107479"/>
    <s v="999999"/>
    <x v="816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4T00:00:00"/>
    <s v="29860"/>
    <s v="21320"/>
    <s v=""/>
    <s v=""/>
    <s v="106877"/>
    <s v="106877"/>
    <s v="999999"/>
    <x v="817"/>
    <s v="N"/>
    <s v="Transport"/>
    <x v="1"/>
    <s v="S"/>
    <x v="6"/>
    <n v="0.1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4T00:00:00"/>
    <s v="63670"/>
    <s v="21320"/>
    <s v=""/>
    <s v=""/>
    <s v="107151"/>
    <s v="107151"/>
    <s v="999999"/>
    <x v="818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4T00:00:00"/>
    <s v="57650"/>
    <s v="21320"/>
    <s v=""/>
    <s v=""/>
    <s v="107353"/>
    <s v="107353"/>
    <s v="999999"/>
    <x v="819"/>
    <s v="N"/>
    <s v="Transport"/>
    <x v="1"/>
    <s v="S"/>
    <x v="6"/>
    <n v="0.6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4T00:00:00"/>
    <s v="14590"/>
    <s v="21320"/>
    <s v=""/>
    <s v=""/>
    <s v="106351"/>
    <s v="106351"/>
    <s v="999999"/>
    <x v="820"/>
    <s v="N"/>
    <s v="Transport"/>
    <x v="1"/>
    <s v="S"/>
    <x v="6"/>
    <n v="1.2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04T00:00:00"/>
    <s v="42400"/>
    <s v="21320"/>
    <s v=""/>
    <s v=""/>
    <s v="108131"/>
    <s v="108131"/>
    <s v="999999"/>
    <x v="821"/>
    <s v="N"/>
    <s v="Transport"/>
    <x v="1"/>
    <s v="S"/>
    <x v="6"/>
    <n v="0.2800000000000000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4T00:00:00"/>
    <s v="74600"/>
    <s v="21320"/>
    <s v=""/>
    <s v=""/>
    <s v="106583"/>
    <s v="106583"/>
    <s v="999999"/>
    <x v="822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4T00:00:00"/>
    <s v="54110"/>
    <s v="21320"/>
    <s v=""/>
    <s v=""/>
    <s v="108421"/>
    <s v="108421"/>
    <s v="999999"/>
    <x v="823"/>
    <s v="N"/>
    <s v="Transport"/>
    <x v="1"/>
    <s v="S"/>
    <x v="6"/>
    <n v="0.1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4T00:00:00"/>
    <s v="75016"/>
    <s v="21320"/>
    <s v=""/>
    <s v=""/>
    <s v="107298"/>
    <s v="107298"/>
    <s v="999999"/>
    <x v="824"/>
    <s v="N"/>
    <s v="Transport"/>
    <x v="1"/>
    <s v="S"/>
    <x v="6"/>
    <n v="0.4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4T00:00:00"/>
    <s v="77100"/>
    <s v="21320"/>
    <s v=""/>
    <s v=""/>
    <s v="108577"/>
    <s v="108577"/>
    <s v="999999"/>
    <x v="825"/>
    <s v="N"/>
    <s v="Transport"/>
    <x v="1"/>
    <s v="S"/>
    <x v="6"/>
    <n v="0.4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56000"/>
    <s v="21320"/>
    <s v=""/>
    <s v=""/>
    <s v="105657"/>
    <s v="105657"/>
    <s v="999999"/>
    <x v="826"/>
    <s v="N"/>
    <s v="Transport"/>
    <x v="1"/>
    <s v="S"/>
    <x v="6"/>
    <n v="0.8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5T00:00:00"/>
    <s v="62880"/>
    <s v="21320"/>
    <s v=""/>
    <s v=""/>
    <s v="108499"/>
    <s v="108499"/>
    <s v="999999"/>
    <x v="827"/>
    <s v="N"/>
    <s v="Transport"/>
    <x v="1"/>
    <s v="S"/>
    <x v="6"/>
    <n v="0.3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73000"/>
    <s v="21320"/>
    <s v=""/>
    <s v=""/>
    <s v="107340"/>
    <s v="107340"/>
    <s v="999999"/>
    <x v="828"/>
    <s v="N"/>
    <s v="Transport"/>
    <x v="1"/>
    <s v="S"/>
    <x v="6"/>
    <n v="0.3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72000"/>
    <s v="21320"/>
    <s v=""/>
    <s v=""/>
    <s v="108269"/>
    <s v="108269"/>
    <s v="999999"/>
    <x v="829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5T00:00:00"/>
    <s v="33127"/>
    <s v="21320"/>
    <s v=""/>
    <s v=""/>
    <s v="105084"/>
    <s v="105084"/>
    <s v="999999"/>
    <x v="830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77390"/>
    <s v="21320"/>
    <s v=""/>
    <s v=""/>
    <s v="107278"/>
    <s v="107278"/>
    <s v="999999"/>
    <x v="831"/>
    <s v="N"/>
    <s v="Transport"/>
    <x v="1"/>
    <s v="S"/>
    <x v="6"/>
    <n v="0.5600000000000000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5T00:00:00"/>
    <s v="75018"/>
    <s v="21320"/>
    <s v=""/>
    <s v=""/>
    <s v="108243"/>
    <s v="108243"/>
    <s v="999999"/>
    <x v="832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74160"/>
    <s v="21320"/>
    <s v=""/>
    <s v=""/>
    <s v="107152"/>
    <s v="107152"/>
    <s v="999999"/>
    <x v="833"/>
    <s v="N"/>
    <s v="Transport"/>
    <x v="1"/>
    <s v="S"/>
    <x v="6"/>
    <n v="0.1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56500"/>
    <s v="21320"/>
    <s v=""/>
    <s v=""/>
    <s v="108355"/>
    <s v="108355"/>
    <s v="999999"/>
    <x v="834"/>
    <s v="N"/>
    <s v="Transport"/>
    <x v="1"/>
    <s v="S"/>
    <x v="6"/>
    <n v="0.2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72000"/>
    <s v="21320"/>
    <s v=""/>
    <s v=""/>
    <s v="107878"/>
    <s v="107878"/>
    <s v="999999"/>
    <x v="835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69006"/>
    <s v="21320"/>
    <s v=""/>
    <s v=""/>
    <s v="107555"/>
    <s v="107555"/>
    <s v="999999"/>
    <x v="836"/>
    <s v="N"/>
    <s v="Transport"/>
    <x v="1"/>
    <s v="S"/>
    <x v="6"/>
    <n v="0.4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31240"/>
    <s v="21320"/>
    <s v=""/>
    <s v=""/>
    <s v="109002"/>
    <s v="109002"/>
    <s v="999999"/>
    <x v="837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67500"/>
    <s v="21320"/>
    <s v=""/>
    <s v=""/>
    <s v="109199"/>
    <s v="109199"/>
    <s v="999999"/>
    <x v="838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5T00:00:00"/>
    <s v="80700"/>
    <s v="21320"/>
    <s v=""/>
    <s v=""/>
    <s v="109597"/>
    <s v="109597"/>
    <s v="999999"/>
    <x v="839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6T00:00:00"/>
    <s v="77320"/>
    <s v="21320"/>
    <s v=""/>
    <s v=""/>
    <s v="109192"/>
    <s v="109192"/>
    <s v="999999"/>
    <x v="840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95450"/>
    <s v="21320"/>
    <s v=""/>
    <s v=""/>
    <s v="109491"/>
    <s v="109491"/>
    <s v="999999"/>
    <x v="841"/>
    <s v="N"/>
    <s v="Transport"/>
    <x v="1"/>
    <s v="S"/>
    <x v="6"/>
    <n v="0.2899999999999999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95530"/>
    <s v="21320"/>
    <s v=""/>
    <s v=""/>
    <s v="105936"/>
    <s v="105936"/>
    <s v="999999"/>
    <x v="842"/>
    <s v="N"/>
    <s v="Transport"/>
    <x v="1"/>
    <s v="S"/>
    <x v="6"/>
    <n v="0.0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06240"/>
    <s v="21320"/>
    <s v=""/>
    <s v=""/>
    <s v="108483"/>
    <s v="108483"/>
    <s v="999999"/>
    <x v="843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20000"/>
    <s v="21320"/>
    <s v=""/>
    <s v=""/>
    <s v="107795"/>
    <s v="107795"/>
    <s v="999999"/>
    <x v="844"/>
    <s v="N"/>
    <s v="Transport"/>
    <x v="1"/>
    <s v="S"/>
    <x v="6"/>
    <n v="0.4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20000"/>
    <s v="21320"/>
    <s v=""/>
    <s v=""/>
    <s v="107795"/>
    <s v="107795"/>
    <s v="999999"/>
    <x v="844"/>
    <s v="N"/>
    <s v="Supplement Etiquette Non Conforme"/>
    <x v="1"/>
    <m/>
    <x v="6"/>
    <n v="0"/>
    <x v="5"/>
    <n v="2"/>
    <s v="LA RUCHE LOGISTIQUE"/>
    <m/>
    <m/>
    <n v="0.14910705133062102"/>
    <n v="2"/>
    <n v="0.08"/>
    <n v="0.29821410266124204"/>
    <n v="2.08"/>
    <x v="1"/>
  </r>
  <r>
    <s v="13624019"/>
    <s v="2"/>
    <d v="2026-05-06T00:00:00"/>
    <s v="94490"/>
    <s v="21320"/>
    <s v=""/>
    <s v=""/>
    <s v="106718"/>
    <s v="106718"/>
    <s v="999999"/>
    <x v="845"/>
    <s v="N"/>
    <s v="Transport"/>
    <x v="1"/>
    <s v="S"/>
    <x v="6"/>
    <n v="0.0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06270"/>
    <s v="21320"/>
    <s v=""/>
    <s v=""/>
    <s v="109301"/>
    <s v="109301"/>
    <s v="999999"/>
    <x v="846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04000"/>
    <s v="21320"/>
    <s v=""/>
    <s v=""/>
    <s v="110349"/>
    <s v="110349"/>
    <s v="999999"/>
    <x v="847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93400"/>
    <s v="21320"/>
    <s v=""/>
    <s v=""/>
    <s v="107493"/>
    <s v="107493"/>
    <s v="999999"/>
    <x v="848"/>
    <s v="N"/>
    <s v="Transport"/>
    <x v="1"/>
    <s v="S"/>
    <x v="6"/>
    <n v="0.3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44450"/>
    <s v="21320"/>
    <s v=""/>
    <s v=""/>
    <s v="110279"/>
    <s v="110279"/>
    <s v="999999"/>
    <x v="849"/>
    <s v="N"/>
    <s v="Transport"/>
    <x v="1"/>
    <s v="S"/>
    <x v="6"/>
    <n v="0.8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6T00:00:00"/>
    <s v="02100"/>
    <s v="21320"/>
    <s v=""/>
    <s v=""/>
    <s v="108474"/>
    <s v="108474"/>
    <s v="999999"/>
    <x v="850"/>
    <s v="N"/>
    <s v="Transport"/>
    <x v="1"/>
    <s v="S"/>
    <x v="6"/>
    <n v="0.1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93100"/>
    <s v="21320"/>
    <s v=""/>
    <s v=""/>
    <s v="107398"/>
    <s v="107398"/>
    <s v="999999"/>
    <x v="851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75016"/>
    <s v="21320"/>
    <s v=""/>
    <s v=""/>
    <s v="107831"/>
    <s v="107831"/>
    <s v="999999"/>
    <x v="852"/>
    <s v="N"/>
    <s v="Transport"/>
    <x v="1"/>
    <s v="S"/>
    <x v="6"/>
    <n v="0.3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13800"/>
    <s v="21320"/>
    <s v=""/>
    <s v=""/>
    <s v="107971"/>
    <s v="107971"/>
    <s v="999999"/>
    <x v="853"/>
    <s v="N"/>
    <s v="Transport"/>
    <x v="1"/>
    <s v="S"/>
    <x v="6"/>
    <n v="1.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06T00:00:00"/>
    <s v="75020"/>
    <s v="21320"/>
    <s v=""/>
    <s v=""/>
    <s v="106902"/>
    <s v="106902"/>
    <s v="999999"/>
    <x v="854"/>
    <s v="N"/>
    <s v="Transport"/>
    <x v="1"/>
    <s v="S"/>
    <x v="6"/>
    <n v="0.3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37270"/>
    <s v="21320"/>
    <s v=""/>
    <s v=""/>
    <s v="109163"/>
    <s v="109163"/>
    <s v="999999"/>
    <x v="855"/>
    <s v="N"/>
    <s v="Transport"/>
    <x v="1"/>
    <s v="S"/>
    <x v="6"/>
    <n v="0.9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6T00:00:00"/>
    <s v="95600"/>
    <s v="21320"/>
    <s v=""/>
    <s v=""/>
    <s v="107196"/>
    <s v="107196"/>
    <s v="999999"/>
    <x v="856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6T00:00:00"/>
    <s v="94200"/>
    <s v="21320"/>
    <s v=""/>
    <s v=""/>
    <s v="109736"/>
    <s v="109736"/>
    <s v="999999"/>
    <x v="857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6T00:00:00"/>
    <s v="94200"/>
    <s v="21320"/>
    <s v=""/>
    <s v=""/>
    <s v="109736"/>
    <s v="109736"/>
    <s v="999999"/>
    <x v="857"/>
    <s v="N"/>
    <s v="Supplement Manutention"/>
    <x v="1"/>
    <m/>
    <x v="6"/>
    <n v="0"/>
    <x v="5"/>
    <n v="20"/>
    <s v="LA RUCHE LOGISTIQUE"/>
    <m/>
    <m/>
    <n v="0.14910705133062102"/>
    <n v="20"/>
    <n v="0.08"/>
    <n v="2.9821410266124202"/>
    <n v="20.079999999999998"/>
    <x v="3"/>
  </r>
  <r>
    <s v="13624019"/>
    <s v="2"/>
    <d v="2026-05-06T00:00:00"/>
    <s v="31320"/>
    <s v="21320"/>
    <s v=""/>
    <s v=""/>
    <s v="106651"/>
    <s v="106651"/>
    <s v="999999"/>
    <x v="858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31200"/>
    <s v="21320"/>
    <s v=""/>
    <s v=""/>
    <s v="107316"/>
    <s v="107316"/>
    <s v="999999"/>
    <x v="859"/>
    <s v="N"/>
    <s v="Transport"/>
    <x v="1"/>
    <s v="S"/>
    <x v="6"/>
    <n v="1.19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07T00:00:00"/>
    <s v="57240"/>
    <s v="21320"/>
    <s v=""/>
    <s v=""/>
    <s v="108109"/>
    <s v="108109"/>
    <s v="999999"/>
    <x v="860"/>
    <s v="N"/>
    <s v="Transport"/>
    <x v="1"/>
    <s v="S"/>
    <x v="6"/>
    <n v="0.6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7T00:00:00"/>
    <s v="76210"/>
    <s v="21320"/>
    <s v=""/>
    <s v=""/>
    <s v="109138"/>
    <s v="109138"/>
    <s v="999999"/>
    <x v="861"/>
    <s v="N"/>
    <s v="Transport"/>
    <x v="1"/>
    <s v="S"/>
    <x v="6"/>
    <n v="0.8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7T00:00:00"/>
    <s v="78260"/>
    <s v="21320"/>
    <s v=""/>
    <s v=""/>
    <s v="109187"/>
    <s v="109187"/>
    <s v="999999"/>
    <x v="862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72300"/>
    <s v="21320"/>
    <s v=""/>
    <s v=""/>
    <s v="104592"/>
    <s v="104592"/>
    <s v="999999"/>
    <x v="863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91220"/>
    <s v="21320"/>
    <s v=""/>
    <s v=""/>
    <s v="109545"/>
    <s v="109545"/>
    <s v="999999"/>
    <x v="864"/>
    <s v="N"/>
    <s v="Transport"/>
    <x v="1"/>
    <s v="S"/>
    <x v="6"/>
    <n v="0.6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7T00:00:00"/>
    <s v="49100"/>
    <s v="21320"/>
    <s v=""/>
    <s v=""/>
    <s v="109054"/>
    <s v="109054"/>
    <s v="999999"/>
    <x v="865"/>
    <s v="N"/>
    <s v="Transport"/>
    <x v="1"/>
    <s v="S"/>
    <x v="6"/>
    <n v="0.2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92320"/>
    <s v="21320"/>
    <s v=""/>
    <s v=""/>
    <s v="109078"/>
    <s v="109078"/>
    <s v="999999"/>
    <x v="866"/>
    <s v="N"/>
    <s v="Transport"/>
    <x v="1"/>
    <s v="S"/>
    <x v="6"/>
    <n v="0.9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7T00:00:00"/>
    <s v="75011"/>
    <s v="21320"/>
    <s v=""/>
    <s v=""/>
    <s v="108177"/>
    <s v="108177"/>
    <s v="999999"/>
    <x v="867"/>
    <s v="N"/>
    <s v="Transport"/>
    <x v="1"/>
    <s v="S"/>
    <x v="6"/>
    <n v="0.2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69100"/>
    <s v="21320"/>
    <s v=""/>
    <s v=""/>
    <s v="108398"/>
    <s v="108398"/>
    <s v="999999"/>
    <x v="868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21121"/>
    <s v="21320"/>
    <s v=""/>
    <s v=""/>
    <s v="110221"/>
    <s v="110221"/>
    <s v="999999"/>
    <x v="869"/>
    <s v="N"/>
    <s v="Transport"/>
    <x v="1"/>
    <s v="S"/>
    <x v="7"/>
    <n v="0.3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49130"/>
    <s v="21320"/>
    <s v=""/>
    <s v=""/>
    <s v="107182"/>
    <s v="107182"/>
    <s v="999999"/>
    <x v="870"/>
    <s v="N"/>
    <s v="Transport"/>
    <x v="1"/>
    <s v="S"/>
    <x v="6"/>
    <n v="0.2800000000000000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35800"/>
    <s v="21320"/>
    <s v=""/>
    <s v=""/>
    <s v="110182"/>
    <s v="110182"/>
    <s v="999999"/>
    <x v="871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75018"/>
    <s v="21320"/>
    <s v=""/>
    <s v=""/>
    <s v="110006"/>
    <s v="110006"/>
    <s v="999999"/>
    <x v="872"/>
    <s v="N"/>
    <s v="Transport"/>
    <x v="1"/>
    <s v="S"/>
    <x v="6"/>
    <n v="0.3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53100"/>
    <s v="21320"/>
    <s v=""/>
    <s v=""/>
    <s v="109743"/>
    <s v="109743"/>
    <s v="999999"/>
    <x v="873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59260"/>
    <s v="21320"/>
    <s v=""/>
    <s v=""/>
    <s v="109907"/>
    <s v="109907"/>
    <s v="999999"/>
    <x v="874"/>
    <s v="N"/>
    <s v="Transport"/>
    <x v="1"/>
    <s v="S"/>
    <x v="6"/>
    <n v="0.0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81350"/>
    <s v="21320"/>
    <s v=""/>
    <s v=""/>
    <s v="109603"/>
    <s v="109603"/>
    <s v="999999"/>
    <x v="875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83190"/>
    <s v="21320"/>
    <s v=""/>
    <s v=""/>
    <s v="106940"/>
    <s v="106940"/>
    <s v="999999"/>
    <x v="876"/>
    <s v="N"/>
    <s v="Transport"/>
    <x v="1"/>
    <s v="S"/>
    <x v="6"/>
    <n v="0.1400000000000000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62138"/>
    <s v="21320"/>
    <s v=""/>
    <s v=""/>
    <s v="109315"/>
    <s v="109315"/>
    <s v="999999"/>
    <x v="877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7T00:00:00"/>
    <s v="71670"/>
    <s v="21320"/>
    <s v=""/>
    <s v=""/>
    <s v="108724"/>
    <s v="108724"/>
    <s v="999999"/>
    <x v="878"/>
    <s v="N"/>
    <s v="Transport"/>
    <x v="1"/>
    <s v="S"/>
    <x v="8"/>
    <n v="0.1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14410"/>
    <s v="21320"/>
    <s v=""/>
    <s v=""/>
    <s v="109809"/>
    <s v="109809"/>
    <s v="999999"/>
    <x v="879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7T00:00:00"/>
    <s v="61000"/>
    <s v="21320"/>
    <s v=""/>
    <s v=""/>
    <s v="109638"/>
    <s v="109638"/>
    <s v="999999"/>
    <x v="880"/>
    <s v="N"/>
    <s v="Transport"/>
    <x v="1"/>
    <s v="S"/>
    <x v="6"/>
    <n v="0.0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68910"/>
    <s v="21320"/>
    <s v=""/>
    <s v=""/>
    <s v="109190"/>
    <s v="109190"/>
    <s v="999999"/>
    <x v="881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7T00:00:00"/>
    <s v="68910"/>
    <s v="21320"/>
    <s v=""/>
    <s v=""/>
    <s v="109190"/>
    <s v="109190"/>
    <s v="999999"/>
    <x v="881"/>
    <s v="N"/>
    <s v="Supplement Etiquette Non Conforme"/>
    <x v="1"/>
    <m/>
    <x v="6"/>
    <n v="0"/>
    <x v="5"/>
    <n v="2"/>
    <s v="LA RUCHE LOGISTIQUE"/>
    <m/>
    <m/>
    <n v="0.14910705133062102"/>
    <n v="2"/>
    <n v="0.08"/>
    <n v="0.29821410266124204"/>
    <n v="2.08"/>
    <x v="1"/>
  </r>
  <r>
    <s v="13624019"/>
    <s v="2"/>
    <d v="2026-05-07T00:00:00"/>
    <s v="87270"/>
    <s v="21320"/>
    <s v=""/>
    <s v=""/>
    <s v="109087"/>
    <s v="109087"/>
    <s v="999999"/>
    <x v="882"/>
    <s v="N"/>
    <s v="Transport"/>
    <x v="1"/>
    <s v="S"/>
    <x v="6"/>
    <n v="0.9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7T00:00:00"/>
    <s v="68640"/>
    <s v="21320"/>
    <s v=""/>
    <s v=""/>
    <s v="109773"/>
    <s v="109773"/>
    <s v="999999"/>
    <x v="883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56860"/>
    <s v="21320"/>
    <s v=""/>
    <s v=""/>
    <s v="110270"/>
    <s v="110270"/>
    <s v="999999"/>
    <x v="884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8T00:00:00"/>
    <s v="74440"/>
    <s v="21320"/>
    <s v=""/>
    <s v=""/>
    <s v="109280"/>
    <s v="109280"/>
    <s v="999999"/>
    <x v="885"/>
    <s v="N"/>
    <s v="Transport"/>
    <x v="1"/>
    <s v="S"/>
    <x v="6"/>
    <n v="0.2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78120"/>
    <s v="21320"/>
    <s v=""/>
    <s v=""/>
    <s v="110484"/>
    <s v="110484"/>
    <s v="999999"/>
    <x v="886"/>
    <s v="N"/>
    <s v="Transport"/>
    <x v="1"/>
    <s v="S"/>
    <x v="6"/>
    <n v="7.0000000000000007E-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74410"/>
    <s v="21320"/>
    <s v=""/>
    <s v=""/>
    <s v="107015"/>
    <s v="107015"/>
    <s v="999999"/>
    <x v="887"/>
    <s v="N"/>
    <s v="Transport"/>
    <x v="1"/>
    <s v="S"/>
    <x v="6"/>
    <n v="0.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91620"/>
    <s v="21320"/>
    <s v=""/>
    <s v=""/>
    <s v="110314"/>
    <s v="110314"/>
    <s v="999999"/>
    <x v="888"/>
    <s v="N"/>
    <s v="Transport"/>
    <x v="1"/>
    <s v="S"/>
    <x v="6"/>
    <n v="0.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68000"/>
    <s v="21320"/>
    <s v=""/>
    <s v=""/>
    <s v="109448"/>
    <s v="109448"/>
    <s v="999999"/>
    <x v="889"/>
    <s v="N"/>
    <s v="Transport"/>
    <x v="1"/>
    <s v="S"/>
    <x v="6"/>
    <n v="0.3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02300"/>
    <s v="21320"/>
    <s v=""/>
    <s v=""/>
    <s v="109320"/>
    <s v="109320"/>
    <s v="999999"/>
    <x v="890"/>
    <s v="N"/>
    <s v="Transport"/>
    <x v="1"/>
    <s v="S"/>
    <x v="6"/>
    <n v="0.2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77590"/>
    <s v="21320"/>
    <s v=""/>
    <s v=""/>
    <s v="110510"/>
    <s v="110510"/>
    <s v="999999"/>
    <x v="891"/>
    <s v="N"/>
    <s v="Transport"/>
    <x v="1"/>
    <s v="S"/>
    <x v="6"/>
    <n v="0.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95310"/>
    <s v="21320"/>
    <s v=""/>
    <s v=""/>
    <s v="109704"/>
    <s v="109704"/>
    <s v="999999"/>
    <x v="892"/>
    <s v="N"/>
    <s v="Transport"/>
    <x v="1"/>
    <s v="S"/>
    <x v="6"/>
    <n v="0.1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26130"/>
    <s v="21320"/>
    <s v=""/>
    <s v=""/>
    <s v="109449"/>
    <s v="109449"/>
    <s v="999999"/>
    <x v="893"/>
    <s v="N"/>
    <s v="Transport"/>
    <x v="1"/>
    <s v="S"/>
    <x v="6"/>
    <n v="0.0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38110"/>
    <s v="21320"/>
    <s v=""/>
    <s v=""/>
    <s v="109019"/>
    <s v="109019"/>
    <s v="999999"/>
    <x v="894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77930"/>
    <s v="21320"/>
    <s v=""/>
    <s v=""/>
    <s v="110427"/>
    <s v="110427"/>
    <s v="999999"/>
    <x v="895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8T00:00:00"/>
    <s v="07000"/>
    <s v="21320"/>
    <s v=""/>
    <s v=""/>
    <s v="105300"/>
    <s v="105300"/>
    <s v="999999"/>
    <x v="896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8T00:00:00"/>
    <s v="03000"/>
    <s v="21320"/>
    <s v=""/>
    <s v=""/>
    <s v="109125"/>
    <s v="109125"/>
    <s v="999999"/>
    <x v="897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8T00:00:00"/>
    <s v="49700"/>
    <s v="21320"/>
    <s v=""/>
    <s v=""/>
    <s v="109721"/>
    <s v="109721"/>
    <s v="999999"/>
    <x v="898"/>
    <s v="N"/>
    <s v="Transport"/>
    <x v="1"/>
    <s v="S"/>
    <x v="6"/>
    <n v="0.4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9T00:00:00"/>
    <s v="55100"/>
    <s v="21320"/>
    <s v=""/>
    <s v=""/>
    <s v="109766"/>
    <s v="109766"/>
    <s v="999999"/>
    <x v="899"/>
    <s v="N"/>
    <s v="Transport"/>
    <x v="1"/>
    <s v="S"/>
    <x v="6"/>
    <n v="0.1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9T00:00:00"/>
    <s v="74370"/>
    <s v="21320"/>
    <s v=""/>
    <s v=""/>
    <s v="108933"/>
    <s v="108933"/>
    <s v="999999"/>
    <x v="900"/>
    <s v="N"/>
    <s v="Transport"/>
    <x v="1"/>
    <s v="S"/>
    <x v="6"/>
    <n v="0.8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9T00:00:00"/>
    <s v="69006"/>
    <s v="21320"/>
    <s v=""/>
    <s v=""/>
    <s v="109014"/>
    <s v="109014"/>
    <s v="999999"/>
    <x v="901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9T00:00:00"/>
    <s v="21160"/>
    <s v="21320"/>
    <s v=""/>
    <s v=""/>
    <s v="110492"/>
    <s v="110492"/>
    <s v="999999"/>
    <x v="902"/>
    <s v="N"/>
    <s v="Transport"/>
    <x v="1"/>
    <s v="S"/>
    <x v="7"/>
    <n v="0.2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9T00:00:00"/>
    <s v="59850"/>
    <s v="21320"/>
    <s v=""/>
    <s v=""/>
    <s v="109388"/>
    <s v="109388"/>
    <s v="999999"/>
    <x v="903"/>
    <s v="N"/>
    <s v="Transport"/>
    <x v="1"/>
    <s v="S"/>
    <x v="6"/>
    <n v="0.5799999999999999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9T00:00:00"/>
    <s v="75014"/>
    <s v="21320"/>
    <s v=""/>
    <s v=""/>
    <s v="106562"/>
    <s v="106562"/>
    <s v="999999"/>
    <x v="904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09T00:00:00"/>
    <s v="29430"/>
    <s v="21320"/>
    <s v=""/>
    <s v=""/>
    <s v="109539"/>
    <s v="109539"/>
    <s v="999999"/>
    <x v="905"/>
    <s v="N"/>
    <s v="Transport"/>
    <x v="1"/>
    <s v="S"/>
    <x v="6"/>
    <n v="0.4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9T00:00:00"/>
    <s v="40130"/>
    <s v="21320"/>
    <s v=""/>
    <s v=""/>
    <s v="106423"/>
    <s v="106423"/>
    <s v="999999"/>
    <x v="906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9T00:00:00"/>
    <s v="33127"/>
    <s v="21320"/>
    <s v=""/>
    <s v=""/>
    <s v="110491"/>
    <s v="110491"/>
    <s v="999999"/>
    <x v="907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9T00:00:00"/>
    <s v="29200"/>
    <s v="21320"/>
    <s v=""/>
    <s v=""/>
    <s v="109068"/>
    <s v="109068"/>
    <s v="999999"/>
    <x v="908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9T00:00:00"/>
    <s v="31330"/>
    <s v="21320"/>
    <s v=""/>
    <s v=""/>
    <s v="109092"/>
    <s v="109092"/>
    <s v="999999"/>
    <x v="909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9T00:00:00"/>
    <s v="07000"/>
    <s v="21320"/>
    <s v=""/>
    <s v=""/>
    <s v="110456"/>
    <s v="110456"/>
    <s v="999999"/>
    <x v="910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09T00:00:00"/>
    <s v="78210"/>
    <s v="21320"/>
    <s v=""/>
    <s v=""/>
    <s v="110003"/>
    <s v="110003"/>
    <s v="999999"/>
    <x v="911"/>
    <s v="N"/>
    <s v="Transport"/>
    <x v="1"/>
    <s v="S"/>
    <x v="6"/>
    <n v="0.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0T00:00:00"/>
    <s v="79100"/>
    <s v="21320"/>
    <s v=""/>
    <s v=""/>
    <s v="108981"/>
    <s v="108981"/>
    <s v="999999"/>
    <x v="912"/>
    <s v="N"/>
    <s v="Transport"/>
    <x v="1"/>
    <s v="S"/>
    <x v="6"/>
    <n v="0.2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0T00:00:00"/>
    <s v="44600"/>
    <s v="21320"/>
    <s v=""/>
    <s v=""/>
    <s v="109005"/>
    <s v="109005"/>
    <s v="999999"/>
    <x v="913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0T00:00:00"/>
    <s v="75006"/>
    <s v="21320"/>
    <s v=""/>
    <s v=""/>
    <s v="110437"/>
    <s v="110437"/>
    <s v="999999"/>
    <x v="914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1T00:00:00"/>
    <s v="14150"/>
    <s v="21320"/>
    <s v=""/>
    <s v=""/>
    <s v="109910"/>
    <s v="109910"/>
    <s v="999999"/>
    <x v="915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1T00:00:00"/>
    <s v="69200"/>
    <s v="21320"/>
    <s v=""/>
    <s v=""/>
    <s v="110360"/>
    <s v="110360"/>
    <s v="999999"/>
    <x v="916"/>
    <s v="N"/>
    <s v="Transport"/>
    <x v="1"/>
    <s v="S"/>
    <x v="6"/>
    <n v="0.4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1T00:00:00"/>
    <s v="22590"/>
    <s v="21320"/>
    <s v=""/>
    <s v=""/>
    <s v="109279"/>
    <s v="109279"/>
    <s v="999999"/>
    <x v="917"/>
    <s v="N"/>
    <s v="Transport"/>
    <x v="1"/>
    <s v="S"/>
    <x v="6"/>
    <n v="0.7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1T00:00:00"/>
    <s v="83250"/>
    <s v="21320"/>
    <s v=""/>
    <s v=""/>
    <s v="106225"/>
    <s v="106225"/>
    <s v="999999"/>
    <x v="918"/>
    <s v="N"/>
    <s v="Transport"/>
    <x v="1"/>
    <s v="S"/>
    <x v="6"/>
    <n v="0.3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1T00:00:00"/>
    <s v="35510"/>
    <s v="21320"/>
    <s v=""/>
    <s v=""/>
    <s v="110407"/>
    <s v="110407"/>
    <s v="999999"/>
    <x v="919"/>
    <s v="N"/>
    <s v="Transport"/>
    <x v="1"/>
    <s v="S"/>
    <x v="6"/>
    <n v="0.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1T00:00:00"/>
    <s v="44000"/>
    <s v="21320"/>
    <s v=""/>
    <s v=""/>
    <s v="106979"/>
    <s v="106979"/>
    <s v="999999"/>
    <x v="920"/>
    <s v="N"/>
    <s v="Transport"/>
    <x v="1"/>
    <s v="S"/>
    <x v="6"/>
    <n v="0.6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1T00:00:00"/>
    <s v="95450"/>
    <s v="21320"/>
    <s v=""/>
    <s v=""/>
    <s v="110635"/>
    <s v="110635"/>
    <s v="999999"/>
    <x v="921"/>
    <s v="N"/>
    <s v="Transport"/>
    <x v="1"/>
    <s v="S"/>
    <x v="6"/>
    <n v="0.2899999999999999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1T00:00:00"/>
    <s v="75012"/>
    <s v="21320"/>
    <s v=""/>
    <s v=""/>
    <s v="110701"/>
    <s v="110701"/>
    <s v="999999"/>
    <x v="922"/>
    <s v="N"/>
    <s v="Transport"/>
    <x v="1"/>
    <s v="S"/>
    <x v="6"/>
    <n v="0.6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1T00:00:00"/>
    <s v="69150"/>
    <s v="21320"/>
    <s v=""/>
    <s v=""/>
    <s v="109209"/>
    <s v="109209"/>
    <s v="999999"/>
    <x v="923"/>
    <s v="N"/>
    <s v="Transport"/>
    <x v="1"/>
    <s v="S"/>
    <x v="6"/>
    <n v="0.5500000000000000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1T00:00:00"/>
    <s v="54000"/>
    <s v="21320"/>
    <s v=""/>
    <s v=""/>
    <s v="107065"/>
    <s v="107065"/>
    <s v="999999"/>
    <x v="924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1T00:00:00"/>
    <s v="80260"/>
    <s v="21320"/>
    <s v=""/>
    <s v=""/>
    <s v="110755"/>
    <s v="110755"/>
    <s v="999999"/>
    <x v="925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1T00:00:00"/>
    <s v="33970"/>
    <s v="21320"/>
    <s v=""/>
    <s v=""/>
    <s v="110683"/>
    <s v="110683"/>
    <s v="999999"/>
    <x v="926"/>
    <s v="N"/>
    <s v="Transport"/>
    <x v="1"/>
    <s v="S"/>
    <x v="6"/>
    <n v="0.2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1T00:00:00"/>
    <s v="85160"/>
    <s v="21320"/>
    <s v=""/>
    <s v=""/>
    <s v="110610"/>
    <s v="110610"/>
    <s v="999999"/>
    <x v="927"/>
    <s v="N"/>
    <s v="Transport"/>
    <x v="1"/>
    <s v="S"/>
    <x v="6"/>
    <n v="0.7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2T00:00:00"/>
    <s v="74000"/>
    <s v="21320"/>
    <s v=""/>
    <s v=""/>
    <s v="107597"/>
    <s v="107597"/>
    <s v="999999"/>
    <x v="928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2T00:00:00"/>
    <s v="17390"/>
    <s v="21320"/>
    <s v=""/>
    <s v=""/>
    <s v="109656"/>
    <s v="109656"/>
    <s v="999999"/>
    <x v="929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2T00:00:00"/>
    <s v="83500"/>
    <s v="21320"/>
    <s v=""/>
    <s v=""/>
    <s v="109165"/>
    <s v="109165"/>
    <s v="999999"/>
    <x v="930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2T00:00:00"/>
    <s v="75014"/>
    <s v="21320"/>
    <s v=""/>
    <s v=""/>
    <s v="108620"/>
    <s v="108620"/>
    <s v="999999"/>
    <x v="931"/>
    <s v="N"/>
    <s v="Transport"/>
    <x v="1"/>
    <s v="S"/>
    <x v="6"/>
    <n v="1.1000000000000001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12T00:00:00"/>
    <s v="76330"/>
    <s v="21320"/>
    <s v=""/>
    <s v=""/>
    <s v="110541"/>
    <s v="110541"/>
    <s v="999999"/>
    <x v="932"/>
    <s v="N"/>
    <s v="Transport"/>
    <x v="1"/>
    <s v="S"/>
    <x v="6"/>
    <n v="0.1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2T00:00:00"/>
    <s v="92300"/>
    <s v="21320"/>
    <s v=""/>
    <s v=""/>
    <s v="110459"/>
    <s v="110459"/>
    <s v="999999"/>
    <x v="933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2T00:00:00"/>
    <s v="31620"/>
    <s v="21320"/>
    <s v=""/>
    <s v=""/>
    <s v="108919"/>
    <s v="108919"/>
    <s v="999999"/>
    <x v="934"/>
    <s v="N"/>
    <s v="Transport"/>
    <x v="1"/>
    <s v="S"/>
    <x v="6"/>
    <n v="0.2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2T00:00:00"/>
    <s v="75008"/>
    <s v="21320"/>
    <s v=""/>
    <s v=""/>
    <s v="109422"/>
    <s v="109422"/>
    <s v="999999"/>
    <x v="935"/>
    <s v="N"/>
    <s v="Transport"/>
    <x v="1"/>
    <s v="S"/>
    <x v="6"/>
    <n v="0.3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2T00:00:00"/>
    <s v="60560"/>
    <s v="21320"/>
    <s v=""/>
    <s v=""/>
    <s v="110747"/>
    <s v="110747"/>
    <s v="999999"/>
    <x v="936"/>
    <s v="N"/>
    <s v="Transport"/>
    <x v="1"/>
    <s v="S"/>
    <x v="6"/>
    <n v="0.3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2T00:00:00"/>
    <s v="29430"/>
    <s v="21320"/>
    <s v=""/>
    <s v=""/>
    <s v="110810"/>
    <s v="110810"/>
    <s v="999999"/>
    <x v="937"/>
    <s v="N"/>
    <s v="Transport"/>
    <x v="1"/>
    <s v="S"/>
    <x v="6"/>
    <n v="0.71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2T00:00:00"/>
    <s v="75009"/>
    <s v="21320"/>
    <s v=""/>
    <s v=""/>
    <s v="106105"/>
    <s v="106105"/>
    <s v="999999"/>
    <x v="938"/>
    <s v="N"/>
    <s v="Transport"/>
    <x v="1"/>
    <s v="S"/>
    <x v="6"/>
    <n v="0.5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3T00:00:00"/>
    <s v="71100"/>
    <s v="21320"/>
    <s v=""/>
    <s v=""/>
    <s v="107311"/>
    <s v="107311"/>
    <s v="999999"/>
    <x v="939"/>
    <s v="N"/>
    <s v="Transport"/>
    <x v="1"/>
    <s v="S"/>
    <x v="8"/>
    <n v="0.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3T00:00:00"/>
    <s v="78220"/>
    <s v="21320"/>
    <s v=""/>
    <s v=""/>
    <s v="112076"/>
    <s v="112076"/>
    <s v="999999"/>
    <x v="940"/>
    <s v="N"/>
    <s v="Transport"/>
    <x v="1"/>
    <s v="S"/>
    <x v="6"/>
    <n v="1.0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13T00:00:00"/>
    <s v="34170"/>
    <s v="21320"/>
    <s v=""/>
    <s v=""/>
    <s v="110197"/>
    <s v="110197"/>
    <s v="999999"/>
    <x v="941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3T00:00:00"/>
    <s v="73190"/>
    <s v="21320"/>
    <s v=""/>
    <s v=""/>
    <s v="110393"/>
    <s v="110393"/>
    <s v="999999"/>
    <x v="942"/>
    <s v="N"/>
    <s v="Transport"/>
    <x v="1"/>
    <s v="S"/>
    <x v="6"/>
    <n v="1.0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13T00:00:00"/>
    <s v="73190"/>
    <s v="21320"/>
    <s v=""/>
    <s v=""/>
    <s v="110393"/>
    <s v="110393"/>
    <s v="999999"/>
    <x v="942"/>
    <s v="N"/>
    <s v="Supplement Etiquette Non Conforme"/>
    <x v="1"/>
    <m/>
    <x v="6"/>
    <n v="0"/>
    <x v="5"/>
    <n v="2"/>
    <s v="LA RUCHE LOGISTIQUE"/>
    <m/>
    <m/>
    <n v="0.14910705133062102"/>
    <n v="2"/>
    <n v="0.08"/>
    <n v="0.29821410266124204"/>
    <n v="2.08"/>
    <x v="1"/>
  </r>
  <r>
    <s v="13624019"/>
    <s v="2"/>
    <d v="2026-05-13T00:00:00"/>
    <s v="34340"/>
    <s v="21320"/>
    <s v=""/>
    <s v=""/>
    <s v="108716"/>
    <s v="108716"/>
    <s v="999999"/>
    <x v="943"/>
    <s v="N"/>
    <s v="Transport"/>
    <x v="1"/>
    <s v="S"/>
    <x v="6"/>
    <n v="0.4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3T00:00:00"/>
    <s v="92500"/>
    <s v="21320"/>
    <s v=""/>
    <s v=""/>
    <s v="110861"/>
    <s v="110861"/>
    <s v="999999"/>
    <x v="944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3T00:00:00"/>
    <s v="31500"/>
    <s v="21320"/>
    <s v=""/>
    <s v=""/>
    <s v="109444"/>
    <s v="109444"/>
    <s v="999999"/>
    <x v="945"/>
    <s v="N"/>
    <s v="Transport"/>
    <x v="1"/>
    <s v="S"/>
    <x v="6"/>
    <n v="0.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3T00:00:00"/>
    <s v="64160"/>
    <s v="21320"/>
    <s v=""/>
    <s v=""/>
    <s v="105504"/>
    <s v="105504"/>
    <s v="999999"/>
    <x v="946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3T00:00:00"/>
    <s v="13008"/>
    <s v="21320"/>
    <s v=""/>
    <s v=""/>
    <s v="110878"/>
    <s v="110878"/>
    <s v="999999"/>
    <x v="947"/>
    <s v="N"/>
    <s v="Transport"/>
    <x v="1"/>
    <s v="S"/>
    <x v="6"/>
    <n v="0.4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3T00:00:00"/>
    <s v="33370"/>
    <s v="21320"/>
    <s v=""/>
    <s v=""/>
    <s v="111695"/>
    <s v="111695"/>
    <s v="999999"/>
    <x v="948"/>
    <s v="N"/>
    <s v="Transport"/>
    <x v="1"/>
    <s v="S"/>
    <x v="6"/>
    <n v="0.1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3T00:00:00"/>
    <s v="78680"/>
    <s v="21320"/>
    <s v=""/>
    <s v=""/>
    <s v="108230"/>
    <s v="108230"/>
    <s v="999999"/>
    <x v="949"/>
    <s v="N"/>
    <s v="Transport"/>
    <x v="1"/>
    <s v="S"/>
    <x v="6"/>
    <n v="0.0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3T00:00:00"/>
    <s v="91330"/>
    <s v="21320"/>
    <s v=""/>
    <s v=""/>
    <s v="111217"/>
    <s v="111217"/>
    <s v="999999"/>
    <x v="950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4T00:00:00"/>
    <s v="74520"/>
    <s v="21320"/>
    <s v=""/>
    <s v=""/>
    <s v="111333"/>
    <s v="111333"/>
    <s v="999999"/>
    <x v="951"/>
    <s v="N"/>
    <s v="Transport"/>
    <x v="1"/>
    <s v="S"/>
    <x v="6"/>
    <n v="0.5500000000000000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4T00:00:00"/>
    <s v="51450"/>
    <s v="21320"/>
    <s v=""/>
    <s v=""/>
    <s v="111515"/>
    <s v="111515"/>
    <s v="999999"/>
    <x v="952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4T00:00:00"/>
    <s v="31110"/>
    <s v="21320"/>
    <s v=""/>
    <s v=""/>
    <s v="111440"/>
    <s v="111440"/>
    <s v="999999"/>
    <x v="953"/>
    <s v="N"/>
    <s v="Transport"/>
    <x v="1"/>
    <s v="S"/>
    <x v="6"/>
    <n v="0.0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4T00:00:00"/>
    <s v="76770"/>
    <s v="21320"/>
    <s v=""/>
    <s v=""/>
    <s v="111940"/>
    <s v="111940"/>
    <s v="999999"/>
    <x v="954"/>
    <s v="N"/>
    <s v="Transport"/>
    <x v="1"/>
    <s v="S"/>
    <x v="6"/>
    <n v="0.5500000000000000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4T00:00:00"/>
    <s v="76770"/>
    <s v="21320"/>
    <s v=""/>
    <s v=""/>
    <s v="111940"/>
    <s v="111940"/>
    <s v="999999"/>
    <x v="954"/>
    <s v="N"/>
    <s v="Supplement Etiquette Non Conforme"/>
    <x v="1"/>
    <m/>
    <x v="6"/>
    <n v="0"/>
    <x v="5"/>
    <n v="2"/>
    <s v="LA RUCHE LOGISTIQUE"/>
    <m/>
    <m/>
    <n v="0.14910705133062102"/>
    <n v="2"/>
    <n v="0.08"/>
    <n v="0.29821410266124204"/>
    <n v="2.08"/>
    <x v="1"/>
  </r>
  <r>
    <s v="13624019"/>
    <s v="2"/>
    <d v="2026-05-14T00:00:00"/>
    <s v="69230"/>
    <s v="21320"/>
    <s v=""/>
    <s v=""/>
    <s v="112260"/>
    <s v="112260"/>
    <s v="999999"/>
    <x v="955"/>
    <s v="N"/>
    <s v="Transport"/>
    <x v="1"/>
    <s v="S"/>
    <x v="6"/>
    <n v="0.4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4T00:00:00"/>
    <s v="69126"/>
    <s v="21320"/>
    <s v=""/>
    <s v=""/>
    <s v="111165"/>
    <s v="111165"/>
    <s v="999999"/>
    <x v="956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4T00:00:00"/>
    <s v="59290"/>
    <s v="21320"/>
    <s v=""/>
    <s v=""/>
    <s v="111635"/>
    <s v="111635"/>
    <s v="999999"/>
    <x v="957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4T00:00:00"/>
    <s v="77000"/>
    <s v="21320"/>
    <s v=""/>
    <s v=""/>
    <s v="111903"/>
    <s v="111903"/>
    <s v="999999"/>
    <x v="958"/>
    <s v="N"/>
    <s v="Transport"/>
    <x v="1"/>
    <s v="S"/>
    <x v="6"/>
    <n v="0.9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4T00:00:00"/>
    <s v="33300"/>
    <s v="21320"/>
    <s v=""/>
    <s v=""/>
    <s v="111807"/>
    <s v="111807"/>
    <s v="999999"/>
    <x v="959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4T00:00:00"/>
    <s v="62980"/>
    <s v="21320"/>
    <s v=""/>
    <s v=""/>
    <s v="111886"/>
    <s v="111886"/>
    <s v="999999"/>
    <x v="960"/>
    <s v="N"/>
    <s v="Transport"/>
    <x v="1"/>
    <s v="S"/>
    <x v="6"/>
    <n v="0.83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4T00:00:00"/>
    <s v="54410"/>
    <s v="21320"/>
    <s v=""/>
    <s v=""/>
    <s v="111229"/>
    <s v="111229"/>
    <s v="999999"/>
    <x v="961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4T00:00:00"/>
    <s v="64110"/>
    <s v="21320"/>
    <s v=""/>
    <s v=""/>
    <s v="111319"/>
    <s v="111319"/>
    <s v="999999"/>
    <x v="962"/>
    <s v="N"/>
    <s v="Transport"/>
    <x v="1"/>
    <s v="S"/>
    <x v="6"/>
    <n v="0.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4T00:00:00"/>
    <s v="92210"/>
    <s v="21320"/>
    <s v=""/>
    <s v=""/>
    <s v="111840"/>
    <s v="111840"/>
    <s v="999999"/>
    <x v="963"/>
    <s v="N"/>
    <s v="Transport"/>
    <x v="1"/>
    <s v="S"/>
    <x v="6"/>
    <n v="1.1000000000000001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14T00:00:00"/>
    <s v="92320"/>
    <s v="21320"/>
    <s v=""/>
    <s v=""/>
    <s v="110927"/>
    <s v="110927"/>
    <s v="999999"/>
    <x v="964"/>
    <s v="N"/>
    <s v="Transport"/>
    <x v="1"/>
    <s v="S"/>
    <x v="6"/>
    <n v="0.7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5T00:00:00"/>
    <s v="39600"/>
    <s v="21320"/>
    <s v=""/>
    <s v=""/>
    <s v="108997"/>
    <s v="108997"/>
    <s v="999999"/>
    <x v="965"/>
    <s v="N"/>
    <s v="Transport"/>
    <x v="1"/>
    <s v="S"/>
    <x v="8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5T00:00:00"/>
    <s v="56490"/>
    <s v="21320"/>
    <s v=""/>
    <s v=""/>
    <s v="111870"/>
    <s v="111870"/>
    <s v="999999"/>
    <x v="966"/>
    <s v="N"/>
    <s v="Transport"/>
    <x v="1"/>
    <s v="S"/>
    <x v="6"/>
    <n v="0.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5T00:00:00"/>
    <s v="76000"/>
    <s v="21320"/>
    <s v=""/>
    <s v=""/>
    <s v="109900"/>
    <s v="109900"/>
    <s v="999999"/>
    <x v="967"/>
    <s v="N"/>
    <s v="Transport"/>
    <x v="1"/>
    <s v="S"/>
    <x v="6"/>
    <n v="0.0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5T00:00:00"/>
    <s v="92700"/>
    <s v="21320"/>
    <s v=""/>
    <s v=""/>
    <s v="108191"/>
    <s v="108191"/>
    <s v="999999"/>
    <x v="968"/>
    <s v="N"/>
    <s v="Transport"/>
    <x v="1"/>
    <s v="S"/>
    <x v="6"/>
    <n v="0.1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5T00:00:00"/>
    <s v="29880"/>
    <s v="21320"/>
    <s v=""/>
    <s v=""/>
    <s v="111558"/>
    <s v="111558"/>
    <s v="999999"/>
    <x v="969"/>
    <s v="N"/>
    <s v="Transport"/>
    <x v="1"/>
    <s v="S"/>
    <x v="6"/>
    <n v="0.9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5T00:00:00"/>
    <s v="50530"/>
    <s v="21320"/>
    <s v=""/>
    <s v=""/>
    <s v="104843"/>
    <s v="104843"/>
    <s v="999999"/>
    <x v="970"/>
    <s v="N"/>
    <s v="Transport"/>
    <x v="1"/>
    <s v="S"/>
    <x v="6"/>
    <n v="0.9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5T00:00:00"/>
    <s v="75013"/>
    <s v="21320"/>
    <s v=""/>
    <s v=""/>
    <s v="111417"/>
    <s v="111417"/>
    <s v="999999"/>
    <x v="971"/>
    <s v="N"/>
    <s v="Transport"/>
    <x v="1"/>
    <s v="S"/>
    <x v="6"/>
    <n v="0.0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5T00:00:00"/>
    <s v="31330"/>
    <s v="21320"/>
    <s v=""/>
    <s v=""/>
    <s v="111879"/>
    <s v="111879"/>
    <s v="999999"/>
    <x v="972"/>
    <s v="N"/>
    <s v="Transport"/>
    <x v="1"/>
    <s v="S"/>
    <x v="6"/>
    <n v="0.5500000000000000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5T00:00:00"/>
    <s v="83910"/>
    <s v="21320"/>
    <s v=""/>
    <s v=""/>
    <s v="111479"/>
    <s v="111479"/>
    <s v="999999"/>
    <x v="973"/>
    <s v="N"/>
    <s v="Transport"/>
    <x v="1"/>
    <s v="S"/>
    <x v="6"/>
    <n v="0.1400000000000000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5T00:00:00"/>
    <s v="66300"/>
    <s v="21320"/>
    <s v=""/>
    <s v=""/>
    <s v="111616"/>
    <s v="111616"/>
    <s v="999999"/>
    <x v="974"/>
    <s v="N"/>
    <s v="Transport"/>
    <x v="1"/>
    <s v="S"/>
    <x v="6"/>
    <n v="0.1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5T00:00:00"/>
    <s v="85220"/>
    <s v="21320"/>
    <s v=""/>
    <s v=""/>
    <s v="111979"/>
    <s v="111979"/>
    <s v="999999"/>
    <x v="975"/>
    <s v="N"/>
    <s v="Transport"/>
    <x v="1"/>
    <s v="S"/>
    <x v="6"/>
    <n v="0.59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5T00:00:00"/>
    <s v="78630"/>
    <s v="21320"/>
    <s v=""/>
    <s v=""/>
    <s v="111648"/>
    <s v="111648"/>
    <s v="999999"/>
    <x v="976"/>
    <s v="N"/>
    <s v="Transport"/>
    <x v="1"/>
    <s v="S"/>
    <x v="6"/>
    <n v="0.6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5T00:00:00"/>
    <s v="50700"/>
    <s v="21320"/>
    <s v=""/>
    <s v=""/>
    <s v="112190"/>
    <s v="112190"/>
    <s v="999999"/>
    <x v="977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6T00:00:00"/>
    <s v="42210"/>
    <s v="21320"/>
    <s v=""/>
    <s v=""/>
    <s v="110857"/>
    <s v="110857"/>
    <s v="999999"/>
    <x v="978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6T00:00:00"/>
    <s v="35000"/>
    <s v="21320"/>
    <s v=""/>
    <s v=""/>
    <s v="111906"/>
    <s v="111906"/>
    <s v="999999"/>
    <x v="979"/>
    <s v="N"/>
    <s v="Transport"/>
    <x v="1"/>
    <s v="S"/>
    <x v="6"/>
    <n v="0.3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94400"/>
    <s v="21320"/>
    <s v=""/>
    <s v=""/>
    <s v="111153"/>
    <s v="111153"/>
    <s v="999999"/>
    <x v="980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39270"/>
    <s v="21320"/>
    <s v=""/>
    <s v=""/>
    <s v="111204"/>
    <s v="111204"/>
    <s v="999999"/>
    <x v="981"/>
    <s v="N"/>
    <s v="Transport"/>
    <x v="1"/>
    <s v="S"/>
    <x v="8"/>
    <n v="1.2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16T00:00:00"/>
    <s v="06000"/>
    <s v="21320"/>
    <s v=""/>
    <s v=""/>
    <s v="106616"/>
    <s v="106616"/>
    <s v="999999"/>
    <x v="982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77540"/>
    <s v="21320"/>
    <s v=""/>
    <s v=""/>
    <s v="111655"/>
    <s v="111655"/>
    <s v="999999"/>
    <x v="983"/>
    <s v="N"/>
    <s v="Transport"/>
    <x v="1"/>
    <s v="S"/>
    <x v="6"/>
    <n v="0.4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14123"/>
    <s v="21320"/>
    <s v=""/>
    <s v=""/>
    <s v="110793"/>
    <s v="110793"/>
    <s v="999999"/>
    <x v="984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75005"/>
    <s v="21320"/>
    <s v=""/>
    <s v=""/>
    <s v="110883"/>
    <s v="110883"/>
    <s v="999999"/>
    <x v="985"/>
    <s v="N"/>
    <s v="Transport"/>
    <x v="1"/>
    <s v="S"/>
    <x v="6"/>
    <n v="0.1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60310"/>
    <s v="21320"/>
    <s v=""/>
    <s v=""/>
    <s v="107600"/>
    <s v="107600"/>
    <s v="999999"/>
    <x v="986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59390"/>
    <s v="21320"/>
    <s v=""/>
    <s v=""/>
    <s v="112301"/>
    <s v="112301"/>
    <s v="999999"/>
    <x v="987"/>
    <s v="N"/>
    <s v="Transport"/>
    <x v="1"/>
    <s v="S"/>
    <x v="6"/>
    <n v="0.1400000000000000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69380"/>
    <s v="21320"/>
    <s v=""/>
    <s v=""/>
    <s v="112303"/>
    <s v="112303"/>
    <s v="999999"/>
    <x v="988"/>
    <s v="N"/>
    <s v="Transport"/>
    <x v="1"/>
    <s v="S"/>
    <x v="6"/>
    <n v="0.8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6T00:00:00"/>
    <s v="91000"/>
    <s v="21320"/>
    <s v=""/>
    <s v=""/>
    <s v="112476"/>
    <s v="112476"/>
    <s v="999999"/>
    <x v="989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6T00:00:00"/>
    <s v="01280"/>
    <s v="21320"/>
    <s v=""/>
    <s v=""/>
    <s v="110340"/>
    <s v="110340"/>
    <s v="999999"/>
    <x v="990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91330"/>
    <s v="21320"/>
    <s v=""/>
    <s v=""/>
    <s v="113000"/>
    <s v="113000"/>
    <s v="999999"/>
    <x v="991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44000"/>
    <s v="21320"/>
    <s v=""/>
    <s v=""/>
    <s v="111995"/>
    <s v="111995"/>
    <s v="999999"/>
    <x v="992"/>
    <s v="N"/>
    <s v="Transport"/>
    <x v="1"/>
    <s v="S"/>
    <x v="6"/>
    <n v="0.3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78100"/>
    <s v="21320"/>
    <s v=""/>
    <s v=""/>
    <s v="111267"/>
    <s v="111267"/>
    <s v="999999"/>
    <x v="993"/>
    <s v="N"/>
    <s v="Transport"/>
    <x v="1"/>
    <s v="S"/>
    <x v="6"/>
    <n v="1.1000000000000001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16T00:00:00"/>
    <s v="44500"/>
    <s v="21320"/>
    <s v=""/>
    <s v=""/>
    <s v="112214"/>
    <s v="112214"/>
    <s v="999999"/>
    <x v="994"/>
    <s v="N"/>
    <s v="Transport"/>
    <x v="1"/>
    <s v="S"/>
    <x v="6"/>
    <n v="0.2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6T00:00:00"/>
    <s v="29800"/>
    <s v="21320"/>
    <s v=""/>
    <s v=""/>
    <s v="109944"/>
    <s v="109944"/>
    <s v="999999"/>
    <x v="995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7T00:00:00"/>
    <s v="50100"/>
    <s v="21320"/>
    <s v=""/>
    <s v=""/>
    <s v="108845"/>
    <s v="108845"/>
    <s v="999999"/>
    <x v="996"/>
    <s v="N"/>
    <s v="Transport"/>
    <x v="1"/>
    <s v="S"/>
    <x v="6"/>
    <n v="0.0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7T00:00:00"/>
    <s v="19200"/>
    <s v="21320"/>
    <s v=""/>
    <s v=""/>
    <s v="111891"/>
    <s v="111891"/>
    <s v="999999"/>
    <x v="997"/>
    <s v="N"/>
    <s v="Transport"/>
    <x v="1"/>
    <s v="S"/>
    <x v="6"/>
    <n v="0.7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7T00:00:00"/>
    <s v="34980"/>
    <s v="21320"/>
    <s v=""/>
    <s v=""/>
    <s v="112394"/>
    <s v="112394"/>
    <s v="999999"/>
    <x v="998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7T00:00:00"/>
    <s v="63122"/>
    <s v="21320"/>
    <s v=""/>
    <s v=""/>
    <s v="110743"/>
    <s v="110743"/>
    <s v="999999"/>
    <x v="999"/>
    <s v="N"/>
    <s v="Transport"/>
    <x v="1"/>
    <s v="S"/>
    <x v="6"/>
    <n v="1.6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17T00:00:00"/>
    <s v="35000"/>
    <s v="21320"/>
    <s v=""/>
    <s v=""/>
    <s v="110576"/>
    <s v="110576"/>
    <s v="999999"/>
    <x v="1000"/>
    <s v="N"/>
    <s v="Transport"/>
    <x v="1"/>
    <s v="S"/>
    <x v="6"/>
    <n v="1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7T00:00:00"/>
    <s v="35000"/>
    <s v="21320"/>
    <s v=""/>
    <s v=""/>
    <s v="112265"/>
    <s v="112265"/>
    <s v="999999"/>
    <x v="1001"/>
    <s v="N"/>
    <s v="Transport"/>
    <x v="1"/>
    <s v="S"/>
    <x v="6"/>
    <n v="1.4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17T00:00:00"/>
    <s v="36000"/>
    <s v="21320"/>
    <s v=""/>
    <s v=""/>
    <s v="108419"/>
    <s v="108419"/>
    <s v="999999"/>
    <x v="1002"/>
    <s v="N"/>
    <s v="Transport"/>
    <x v="1"/>
    <s v="S"/>
    <x v="6"/>
    <n v="0.1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7T00:00:00"/>
    <s v="60820"/>
    <s v="21320"/>
    <s v=""/>
    <s v=""/>
    <s v="111825"/>
    <s v="111825"/>
    <s v="999999"/>
    <x v="1003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7T00:00:00"/>
    <s v="92400"/>
    <s v="21320"/>
    <s v=""/>
    <s v=""/>
    <s v="112486"/>
    <s v="112486"/>
    <s v="999999"/>
    <x v="1004"/>
    <s v="N"/>
    <s v="Transport"/>
    <x v="1"/>
    <s v="S"/>
    <x v="6"/>
    <n v="1.0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17T00:00:00"/>
    <s v="38300"/>
    <s v="21320"/>
    <s v=""/>
    <s v=""/>
    <s v="110705"/>
    <s v="110705"/>
    <s v="999999"/>
    <x v="1005"/>
    <s v="N"/>
    <s v="Transport"/>
    <x v="1"/>
    <s v="S"/>
    <x v="6"/>
    <n v="0.0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7T00:00:00"/>
    <s v="40990"/>
    <s v="21320"/>
    <s v=""/>
    <s v=""/>
    <s v="112201"/>
    <s v="112201"/>
    <s v="999999"/>
    <x v="1006"/>
    <s v="N"/>
    <s v="Transport"/>
    <x v="1"/>
    <s v="S"/>
    <x v="6"/>
    <n v="0.9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7T00:00:00"/>
    <s v="71740"/>
    <s v="21320"/>
    <s v=""/>
    <s v=""/>
    <s v="109088"/>
    <s v="109088"/>
    <s v="999999"/>
    <x v="1007"/>
    <s v="N"/>
    <s v="Transport"/>
    <x v="1"/>
    <s v="S"/>
    <x v="8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7T00:00:00"/>
    <s v="49124"/>
    <s v="21320"/>
    <s v=""/>
    <s v=""/>
    <s v="112509"/>
    <s v="112509"/>
    <s v="999999"/>
    <x v="1008"/>
    <s v="N"/>
    <s v="Transport"/>
    <x v="1"/>
    <s v="S"/>
    <x v="6"/>
    <n v="0.6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7T00:00:00"/>
    <s v="29700"/>
    <s v="21320"/>
    <s v=""/>
    <s v=""/>
    <s v="111863"/>
    <s v="111863"/>
    <s v="999999"/>
    <x v="1009"/>
    <s v="N"/>
    <s v="Transport"/>
    <x v="1"/>
    <s v="S"/>
    <x v="6"/>
    <n v="0.9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7T00:00:00"/>
    <s v="75019"/>
    <s v="21320"/>
    <s v=""/>
    <s v=""/>
    <s v="109052"/>
    <s v="109052"/>
    <s v="999999"/>
    <x v="1010"/>
    <s v="N"/>
    <s v="Transport"/>
    <x v="1"/>
    <s v="S"/>
    <x v="6"/>
    <n v="0.1400000000000000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8T00:00:00"/>
    <s v="42330"/>
    <s v="21320"/>
    <s v=""/>
    <s v=""/>
    <s v="108711"/>
    <s v="108711"/>
    <s v="999999"/>
    <x v="1011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8T00:00:00"/>
    <s v="84140"/>
    <s v="21320"/>
    <s v=""/>
    <s v=""/>
    <s v="106714"/>
    <s v="106714"/>
    <s v="999999"/>
    <x v="1012"/>
    <s v="N"/>
    <s v="Transport"/>
    <x v="1"/>
    <s v="S"/>
    <x v="6"/>
    <n v="0.9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8T00:00:00"/>
    <s v="94700"/>
    <s v="21320"/>
    <s v=""/>
    <s v=""/>
    <s v="112728"/>
    <s v="112728"/>
    <s v="999999"/>
    <x v="1013"/>
    <s v="N"/>
    <s v="Transport"/>
    <x v="1"/>
    <s v="S"/>
    <x v="6"/>
    <n v="0.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8T00:00:00"/>
    <s v="84400"/>
    <s v="21320"/>
    <s v=""/>
    <s v=""/>
    <s v="110068"/>
    <s v="110068"/>
    <s v="999999"/>
    <x v="1014"/>
    <s v="N"/>
    <s v="Transport"/>
    <x v="1"/>
    <s v="S"/>
    <x v="6"/>
    <n v="0.7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8T00:00:00"/>
    <s v="92110"/>
    <s v="21320"/>
    <s v=""/>
    <s v=""/>
    <s v="112677"/>
    <s v="112677"/>
    <s v="999999"/>
    <x v="1015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8T00:00:00"/>
    <s v="69300"/>
    <s v="21320"/>
    <s v=""/>
    <s v=""/>
    <s v="111207"/>
    <s v="111207"/>
    <s v="999999"/>
    <x v="1016"/>
    <s v="N"/>
    <s v="Transport"/>
    <x v="1"/>
    <s v="S"/>
    <x v="6"/>
    <n v="0.3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8T00:00:00"/>
    <s v="67310"/>
    <s v="21320"/>
    <s v=""/>
    <s v=""/>
    <s v="112270"/>
    <s v="112270"/>
    <s v="999999"/>
    <x v="1017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8T00:00:00"/>
    <s v="38400"/>
    <s v="21320"/>
    <s v=""/>
    <s v=""/>
    <s v="110344"/>
    <s v="110344"/>
    <s v="999999"/>
    <x v="1018"/>
    <s v="N"/>
    <s v="Transport"/>
    <x v="1"/>
    <s v="S"/>
    <x v="6"/>
    <n v="0.2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9T00:00:00"/>
    <s v="38280"/>
    <s v="21320"/>
    <s v=""/>
    <s v=""/>
    <s v="112209"/>
    <s v="112209"/>
    <s v="999999"/>
    <x v="1019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9T00:00:00"/>
    <s v="92310"/>
    <s v="21320"/>
    <s v=""/>
    <s v=""/>
    <s v="112535"/>
    <s v="112535"/>
    <s v="999999"/>
    <x v="1020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9T00:00:00"/>
    <s v="92310"/>
    <s v="21320"/>
    <s v=""/>
    <s v=""/>
    <s v="112535"/>
    <s v="112535"/>
    <s v="999999"/>
    <x v="1020"/>
    <s v="N"/>
    <s v="Supplement Etiquette Non Conforme"/>
    <x v="1"/>
    <m/>
    <x v="6"/>
    <n v="0"/>
    <x v="5"/>
    <n v="2"/>
    <s v="LA RUCHE LOGISTIQUE"/>
    <m/>
    <m/>
    <n v="0.14910705133062102"/>
    <n v="2"/>
    <n v="0.08"/>
    <n v="0.29821410266124204"/>
    <n v="2.08"/>
    <x v="1"/>
  </r>
  <r>
    <s v="13624019"/>
    <s v="2"/>
    <d v="2026-05-19T00:00:00"/>
    <s v="69003"/>
    <s v="21320"/>
    <s v=""/>
    <s v=""/>
    <s v="111982"/>
    <s v="111982"/>
    <s v="999999"/>
    <x v="1021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19T00:00:00"/>
    <s v="38110"/>
    <s v="21320"/>
    <s v=""/>
    <s v=""/>
    <s v="111708"/>
    <s v="111708"/>
    <s v="999999"/>
    <x v="1022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9T00:00:00"/>
    <s v="89100"/>
    <s v="21320"/>
    <s v=""/>
    <s v=""/>
    <s v="112780"/>
    <s v="112780"/>
    <s v="999999"/>
    <x v="1023"/>
    <s v="N"/>
    <s v="Transport"/>
    <x v="1"/>
    <s v="S"/>
    <x v="8"/>
    <n v="0.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19T00:00:00"/>
    <s v="45000"/>
    <s v="21320"/>
    <s v=""/>
    <s v=""/>
    <s v="113541"/>
    <s v="113541"/>
    <s v="999999"/>
    <x v="1024"/>
    <s v="N"/>
    <s v="Transport"/>
    <x v="1"/>
    <s v="S"/>
    <x v="6"/>
    <n v="1.1000000000000001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19T00:00:00"/>
    <s v="54190"/>
    <s v="21320"/>
    <s v=""/>
    <s v=""/>
    <s v="113378"/>
    <s v="113378"/>
    <s v="999999"/>
    <x v="1025"/>
    <s v="N"/>
    <s v="Transport"/>
    <x v="1"/>
    <s v="S"/>
    <x v="6"/>
    <n v="0.3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0T00:00:00"/>
    <s v="35700"/>
    <s v="21320"/>
    <s v=""/>
    <s v=""/>
    <s v="112518"/>
    <s v="112518"/>
    <s v="999999"/>
    <x v="1026"/>
    <s v="N"/>
    <s v="Transport"/>
    <x v="1"/>
    <s v="S"/>
    <x v="6"/>
    <n v="0.2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0T00:00:00"/>
    <s v="67300"/>
    <s v="21320"/>
    <s v=""/>
    <s v=""/>
    <s v="112802"/>
    <s v="112802"/>
    <s v="999999"/>
    <x v="1027"/>
    <s v="N"/>
    <s v="Transport"/>
    <x v="1"/>
    <s v="S"/>
    <x v="6"/>
    <n v="0.0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0T00:00:00"/>
    <s v="92150"/>
    <s v="21320"/>
    <s v=""/>
    <s v=""/>
    <s v="109011"/>
    <s v="109011"/>
    <s v="999999"/>
    <x v="1028"/>
    <s v="N"/>
    <s v="Transport"/>
    <x v="1"/>
    <s v="S"/>
    <x v="6"/>
    <n v="0.62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0T00:00:00"/>
    <s v="86300"/>
    <s v="21320"/>
    <s v=""/>
    <s v=""/>
    <s v="112593"/>
    <s v="112593"/>
    <s v="999999"/>
    <x v="1029"/>
    <s v="N"/>
    <s v="Transport"/>
    <x v="1"/>
    <s v="S"/>
    <x v="6"/>
    <n v="0.3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0T00:00:00"/>
    <s v="92260"/>
    <s v="21320"/>
    <s v=""/>
    <s v=""/>
    <s v="112423"/>
    <s v="112423"/>
    <s v="999999"/>
    <x v="1030"/>
    <s v="N"/>
    <s v="Transport"/>
    <x v="1"/>
    <s v="S"/>
    <x v="6"/>
    <n v="0.7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0T00:00:00"/>
    <s v="29200"/>
    <s v="21320"/>
    <s v=""/>
    <s v=""/>
    <s v="112542"/>
    <s v="112542"/>
    <s v="999999"/>
    <x v="1031"/>
    <s v="N"/>
    <s v="Transport"/>
    <x v="1"/>
    <s v="S"/>
    <x v="6"/>
    <n v="0.5500000000000000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0T00:00:00"/>
    <s v="75116"/>
    <s v="21320"/>
    <s v=""/>
    <s v=""/>
    <s v="113590"/>
    <s v="113590"/>
    <s v="999999"/>
    <x v="1032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0T00:00:00"/>
    <s v="08000"/>
    <s v="21320"/>
    <s v=""/>
    <s v=""/>
    <s v="113908"/>
    <s v="113908"/>
    <s v="999999"/>
    <x v="1033"/>
    <s v="N"/>
    <s v="Transport"/>
    <x v="1"/>
    <s v="S"/>
    <x v="6"/>
    <n v="0.0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0T00:00:00"/>
    <s v="68220"/>
    <s v="21320"/>
    <s v=""/>
    <s v=""/>
    <s v="113673"/>
    <s v="113673"/>
    <s v="999999"/>
    <x v="1034"/>
    <s v="N"/>
    <s v="Transport"/>
    <x v="1"/>
    <s v="S"/>
    <x v="6"/>
    <n v="0.52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0T00:00:00"/>
    <s v="74800"/>
    <s v="21320"/>
    <s v=""/>
    <s v=""/>
    <s v="113307"/>
    <s v="113307"/>
    <s v="999999"/>
    <x v="1035"/>
    <s v="N"/>
    <s v="Transport"/>
    <x v="1"/>
    <s v="S"/>
    <x v="6"/>
    <n v="0.0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0T00:00:00"/>
    <s v="92300"/>
    <s v="21320"/>
    <s v=""/>
    <s v=""/>
    <s v="112870"/>
    <s v="112870"/>
    <s v="999999"/>
    <x v="1036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07230"/>
    <s v="21320"/>
    <s v=""/>
    <s v=""/>
    <s v="113380"/>
    <s v="113380"/>
    <s v="999999"/>
    <x v="1037"/>
    <s v="N"/>
    <s v="Transport"/>
    <x v="1"/>
    <s v="S"/>
    <x v="6"/>
    <n v="1.2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21T00:00:00"/>
    <s v="35700"/>
    <s v="21320"/>
    <s v=""/>
    <s v=""/>
    <s v="111355"/>
    <s v="111355"/>
    <s v="999999"/>
    <x v="1038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92200"/>
    <s v="21320"/>
    <s v=""/>
    <s v=""/>
    <s v="112210"/>
    <s v="112210"/>
    <s v="999999"/>
    <x v="1039"/>
    <s v="N"/>
    <s v="Transport"/>
    <x v="1"/>
    <s v="S"/>
    <x v="6"/>
    <n v="0.3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75014"/>
    <s v="21320"/>
    <s v=""/>
    <s v=""/>
    <s v="113705"/>
    <s v="113705"/>
    <s v="999999"/>
    <x v="1040"/>
    <s v="N"/>
    <s v="Transport"/>
    <x v="1"/>
    <s v="S"/>
    <x v="6"/>
    <n v="0.5500000000000000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1T00:00:00"/>
    <s v="92600"/>
    <s v="21320"/>
    <s v=""/>
    <s v=""/>
    <s v="114001"/>
    <s v="114001"/>
    <s v="999999"/>
    <x v="1041"/>
    <s v="N"/>
    <s v="Transport"/>
    <x v="1"/>
    <s v="S"/>
    <x v="6"/>
    <n v="0.1400000000000000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29800"/>
    <s v="21320"/>
    <s v=""/>
    <s v=""/>
    <s v="113002"/>
    <s v="113002"/>
    <s v="999999"/>
    <x v="1042"/>
    <s v="N"/>
    <s v="Transport"/>
    <x v="1"/>
    <s v="S"/>
    <x v="6"/>
    <n v="0.2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44400"/>
    <s v="21320"/>
    <s v=""/>
    <s v=""/>
    <s v="113089"/>
    <s v="113089"/>
    <s v="999999"/>
    <x v="1043"/>
    <s v="N"/>
    <s v="Transport"/>
    <x v="1"/>
    <s v="S"/>
    <x v="6"/>
    <n v="0.6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1T00:00:00"/>
    <s v="74300"/>
    <s v="21320"/>
    <s v=""/>
    <s v=""/>
    <s v="113785"/>
    <s v="113785"/>
    <s v="999999"/>
    <x v="1044"/>
    <s v="N"/>
    <s v="Transport"/>
    <x v="1"/>
    <s v="S"/>
    <x v="6"/>
    <n v="0.3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65390"/>
    <s v="21320"/>
    <s v=""/>
    <s v=""/>
    <s v="113618"/>
    <s v="113618"/>
    <s v="999999"/>
    <x v="1045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76520"/>
    <s v="21320"/>
    <s v=""/>
    <s v=""/>
    <s v="113273"/>
    <s v="113273"/>
    <s v="999999"/>
    <x v="1046"/>
    <s v="N"/>
    <s v="Transport"/>
    <x v="1"/>
    <s v="S"/>
    <x v="6"/>
    <n v="0.6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1T00:00:00"/>
    <s v="83420"/>
    <s v="21320"/>
    <s v=""/>
    <s v=""/>
    <s v="113599"/>
    <s v="113599"/>
    <s v="999999"/>
    <x v="1047"/>
    <s v="N"/>
    <s v="Transport"/>
    <x v="1"/>
    <s v="S"/>
    <x v="6"/>
    <n v="0.2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34410"/>
    <s v="21320"/>
    <s v=""/>
    <s v=""/>
    <s v="112400"/>
    <s v="112400"/>
    <s v="999999"/>
    <x v="1048"/>
    <s v="N"/>
    <s v="Transport"/>
    <x v="1"/>
    <s v="S"/>
    <x v="6"/>
    <n v="0.8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1T00:00:00"/>
    <s v="75015"/>
    <s v="21320"/>
    <s v=""/>
    <s v=""/>
    <s v="113054"/>
    <s v="113054"/>
    <s v="999999"/>
    <x v="1049"/>
    <s v="N"/>
    <s v="Transport"/>
    <x v="1"/>
    <s v="S"/>
    <x v="6"/>
    <n v="0.3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13013"/>
    <s v="21320"/>
    <s v=""/>
    <s v=""/>
    <s v="113425"/>
    <s v="113425"/>
    <s v="999999"/>
    <x v="1050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95100"/>
    <s v="21320"/>
    <s v=""/>
    <s v=""/>
    <s v="113287"/>
    <s v="113287"/>
    <s v="999999"/>
    <x v="1051"/>
    <s v="N"/>
    <s v="Transport"/>
    <x v="1"/>
    <s v="S"/>
    <x v="6"/>
    <n v="1.1499999999999999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21T00:00:00"/>
    <s v="83910"/>
    <s v="21320"/>
    <s v=""/>
    <s v=""/>
    <s v="113102"/>
    <s v="113102"/>
    <s v="999999"/>
    <x v="1052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1T00:00:00"/>
    <s v="64800"/>
    <s v="21320"/>
    <s v=""/>
    <s v=""/>
    <s v="113923"/>
    <s v="113923"/>
    <s v="999999"/>
    <x v="1053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2T00:00:00"/>
    <s v="12400"/>
    <s v="21320"/>
    <s v=""/>
    <s v=""/>
    <s v="113794"/>
    <s v="113794"/>
    <s v="999999"/>
    <x v="1054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2T00:00:00"/>
    <s v="75004"/>
    <s v="21320"/>
    <s v=""/>
    <s v=""/>
    <s v="114189"/>
    <s v="114189"/>
    <s v="999999"/>
    <x v="1055"/>
    <s v="N"/>
    <s v="Transport"/>
    <x v="1"/>
    <s v="S"/>
    <x v="6"/>
    <n v="0.6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2T00:00:00"/>
    <s v="42000"/>
    <s v="21320"/>
    <s v=""/>
    <s v=""/>
    <s v="110852"/>
    <s v="110852"/>
    <s v="999999"/>
    <x v="1056"/>
    <s v="N"/>
    <s v="Transport"/>
    <x v="1"/>
    <s v="S"/>
    <x v="6"/>
    <n v="0.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2T00:00:00"/>
    <s v="42153"/>
    <s v="21320"/>
    <s v=""/>
    <s v=""/>
    <s v="113001"/>
    <s v="113001"/>
    <s v="999999"/>
    <x v="1057"/>
    <s v="N"/>
    <s v="Transport"/>
    <x v="1"/>
    <s v="S"/>
    <x v="6"/>
    <n v="0.4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2T00:00:00"/>
    <s v="40220"/>
    <s v="21320"/>
    <s v=""/>
    <s v=""/>
    <s v="109168"/>
    <s v="109168"/>
    <s v="999999"/>
    <x v="1058"/>
    <s v="N"/>
    <s v="Transport"/>
    <x v="1"/>
    <s v="S"/>
    <x v="6"/>
    <n v="0.7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2T00:00:00"/>
    <s v="94340"/>
    <s v="21320"/>
    <s v=""/>
    <s v=""/>
    <s v="114352"/>
    <s v="114352"/>
    <s v="999999"/>
    <x v="1059"/>
    <s v="N"/>
    <s v="Transport"/>
    <x v="1"/>
    <s v="S"/>
    <x v="6"/>
    <n v="0.9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2T00:00:00"/>
    <s v="31200"/>
    <s v="21320"/>
    <s v=""/>
    <s v=""/>
    <s v="113486"/>
    <s v="113486"/>
    <s v="999999"/>
    <x v="1060"/>
    <s v="N"/>
    <s v="Transport"/>
    <x v="1"/>
    <s v="S"/>
    <x v="6"/>
    <n v="0.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2T00:00:00"/>
    <s v="17137"/>
    <s v="21320"/>
    <s v=""/>
    <s v=""/>
    <s v="114025"/>
    <s v="114025"/>
    <s v="999999"/>
    <x v="1061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2T00:00:00"/>
    <s v="49140"/>
    <s v="21320"/>
    <s v=""/>
    <s v=""/>
    <s v="113602"/>
    <s v="113602"/>
    <s v="999999"/>
    <x v="1062"/>
    <s v="N"/>
    <s v="Transport"/>
    <x v="1"/>
    <s v="S"/>
    <x v="6"/>
    <n v="7.0000000000000007E-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2T00:00:00"/>
    <s v="78800"/>
    <s v="21320"/>
    <s v=""/>
    <s v=""/>
    <s v="114192"/>
    <s v="114192"/>
    <s v="999999"/>
    <x v="1063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2T00:00:00"/>
    <s v="95880"/>
    <s v="21320"/>
    <s v=""/>
    <s v=""/>
    <s v="112964"/>
    <s v="112964"/>
    <s v="999999"/>
    <x v="1064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2T00:00:00"/>
    <s v="94200"/>
    <s v="21320"/>
    <s v=""/>
    <s v=""/>
    <s v="113398"/>
    <s v="113398"/>
    <s v="999999"/>
    <x v="1065"/>
    <s v="N"/>
    <s v="Transport"/>
    <x v="1"/>
    <s v="S"/>
    <x v="6"/>
    <n v="0.2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3T00:00:00"/>
    <s v="75015"/>
    <s v="21320"/>
    <s v=""/>
    <s v=""/>
    <s v="114044"/>
    <s v="114044"/>
    <s v="999999"/>
    <x v="1066"/>
    <s v="N"/>
    <s v="Transport"/>
    <x v="1"/>
    <s v="S"/>
    <x v="6"/>
    <n v="0.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3T00:00:00"/>
    <s v="18000"/>
    <s v="21320"/>
    <s v=""/>
    <s v=""/>
    <s v="114345"/>
    <s v="114345"/>
    <s v="999999"/>
    <x v="1067"/>
    <s v="N"/>
    <s v="Transport"/>
    <x v="1"/>
    <s v="S"/>
    <x v="6"/>
    <n v="0.0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3T00:00:00"/>
    <s v="25480"/>
    <s v="21320"/>
    <s v=""/>
    <s v=""/>
    <s v="114832"/>
    <s v="114832"/>
    <s v="999999"/>
    <x v="1068"/>
    <s v="N"/>
    <s v="Transport"/>
    <x v="1"/>
    <s v="S"/>
    <x v="6"/>
    <n v="0.52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3T00:00:00"/>
    <s v="91600"/>
    <s v="21320"/>
    <s v=""/>
    <s v=""/>
    <s v="111719"/>
    <s v="111719"/>
    <s v="999999"/>
    <x v="1069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3T00:00:00"/>
    <s v="21121"/>
    <s v="21320"/>
    <s v=""/>
    <s v=""/>
    <s v="113483"/>
    <s v="113483"/>
    <s v="999999"/>
    <x v="1070"/>
    <s v="N"/>
    <s v="Transport"/>
    <x v="1"/>
    <s v="S"/>
    <x v="7"/>
    <n v="0.3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3T00:00:00"/>
    <s v="13170"/>
    <s v="21320"/>
    <s v=""/>
    <s v=""/>
    <s v="113605"/>
    <s v="113605"/>
    <s v="999999"/>
    <x v="1071"/>
    <s v="N"/>
    <s v="Transport"/>
    <x v="1"/>
    <s v="S"/>
    <x v="6"/>
    <n v="0.1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3T00:00:00"/>
    <s v="13170"/>
    <s v="21320"/>
    <s v=""/>
    <s v=""/>
    <s v="113605"/>
    <s v="113605"/>
    <s v="999999"/>
    <x v="1072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4T00:00:00"/>
    <s v="92120"/>
    <s v="21320"/>
    <s v=""/>
    <s v=""/>
    <s v="111112"/>
    <s v="111112"/>
    <s v="999999"/>
    <x v="1073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4T00:00:00"/>
    <s v="93800"/>
    <s v="21320"/>
    <s v=""/>
    <s v=""/>
    <s v="112285"/>
    <s v="112285"/>
    <s v="999999"/>
    <x v="1074"/>
    <s v="N"/>
    <s v="Transport"/>
    <x v="1"/>
    <s v="S"/>
    <x v="6"/>
    <n v="0.5600000000000000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4T00:00:00"/>
    <s v="44700"/>
    <s v="21320"/>
    <s v=""/>
    <s v=""/>
    <s v="113731"/>
    <s v="113731"/>
    <s v="999999"/>
    <x v="1075"/>
    <s v="N"/>
    <s v="Transport"/>
    <x v="1"/>
    <s v="S"/>
    <x v="6"/>
    <n v="0.1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4T00:00:00"/>
    <s v="56000"/>
    <s v="21320"/>
    <s v=""/>
    <s v=""/>
    <s v="112739"/>
    <s v="112739"/>
    <s v="999999"/>
    <x v="1076"/>
    <s v="N"/>
    <s v="Transport"/>
    <x v="1"/>
    <s v="S"/>
    <x v="6"/>
    <n v="0.5500000000000000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4T00:00:00"/>
    <s v="49000"/>
    <s v="21320"/>
    <s v=""/>
    <s v=""/>
    <s v="110217"/>
    <s v="110217"/>
    <s v="999999"/>
    <x v="1077"/>
    <s v="N"/>
    <s v="Transport"/>
    <x v="1"/>
    <s v="S"/>
    <x v="6"/>
    <n v="1.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24T00:00:00"/>
    <s v="91230"/>
    <s v="21320"/>
    <s v=""/>
    <s v=""/>
    <s v="113572"/>
    <s v="113572"/>
    <s v="999999"/>
    <x v="1078"/>
    <s v="N"/>
    <s v="Transport"/>
    <x v="1"/>
    <s v="S"/>
    <x v="6"/>
    <n v="0.2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4T00:00:00"/>
    <s v="95550"/>
    <s v="21320"/>
    <s v=""/>
    <s v=""/>
    <s v="112545"/>
    <s v="112545"/>
    <s v="999999"/>
    <x v="1079"/>
    <s v="N"/>
    <s v="Transport"/>
    <x v="1"/>
    <s v="S"/>
    <x v="6"/>
    <n v="0.4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4T00:00:00"/>
    <s v="07200"/>
    <s v="21320"/>
    <s v=""/>
    <s v=""/>
    <s v="112122"/>
    <s v="112122"/>
    <s v="999999"/>
    <x v="1080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13012"/>
    <s v="21320"/>
    <s v=""/>
    <s v=""/>
    <s v="113161"/>
    <s v="113161"/>
    <s v="999999"/>
    <x v="1081"/>
    <s v="N"/>
    <s v="Transport"/>
    <x v="1"/>
    <s v="S"/>
    <x v="6"/>
    <n v="0.0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34980"/>
    <s v="21320"/>
    <s v=""/>
    <s v=""/>
    <s v="113008"/>
    <s v="113008"/>
    <s v="999999"/>
    <x v="1082"/>
    <s v="N"/>
    <s v="Transport"/>
    <x v="1"/>
    <s v="S"/>
    <x v="6"/>
    <n v="0.2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75015"/>
    <s v="21320"/>
    <s v=""/>
    <s v=""/>
    <s v="114505"/>
    <s v="114505"/>
    <s v="999999"/>
    <x v="1083"/>
    <s v="N"/>
    <s v="Transport"/>
    <x v="1"/>
    <s v="S"/>
    <x v="6"/>
    <n v="0.0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17137"/>
    <s v="21320"/>
    <s v=""/>
    <s v=""/>
    <s v="114037"/>
    <s v="114037"/>
    <s v="999999"/>
    <x v="1084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92430"/>
    <s v="21320"/>
    <s v=""/>
    <s v=""/>
    <s v="114755"/>
    <s v="114755"/>
    <s v="999999"/>
    <x v="1085"/>
    <s v="N"/>
    <s v="Transport"/>
    <x v="1"/>
    <s v="S"/>
    <x v="6"/>
    <n v="0.53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5T00:00:00"/>
    <s v="31160"/>
    <s v="21320"/>
    <s v=""/>
    <s v=""/>
    <s v="114327"/>
    <s v="114327"/>
    <s v="999999"/>
    <x v="1086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64000"/>
    <s v="21320"/>
    <s v=""/>
    <s v=""/>
    <s v="112626"/>
    <s v="112626"/>
    <s v="999999"/>
    <x v="1087"/>
    <s v="N"/>
    <s v="Transport"/>
    <x v="1"/>
    <s v="S"/>
    <x v="6"/>
    <n v="0.0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34090"/>
    <s v="21320"/>
    <s v=""/>
    <s v=""/>
    <s v="112959"/>
    <s v="112959"/>
    <s v="999999"/>
    <x v="1088"/>
    <s v="N"/>
    <s v="Transport"/>
    <x v="1"/>
    <s v="S"/>
    <x v="6"/>
    <n v="0.59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5T00:00:00"/>
    <s v="78000"/>
    <s v="21320"/>
    <s v=""/>
    <s v=""/>
    <s v="114094"/>
    <s v="114094"/>
    <s v="999999"/>
    <x v="1089"/>
    <s v="N"/>
    <s v="Transport"/>
    <x v="1"/>
    <s v="S"/>
    <x v="6"/>
    <n v="0.2899999999999999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44980"/>
    <s v="21320"/>
    <s v=""/>
    <s v=""/>
    <s v="112740"/>
    <s v="112740"/>
    <s v="999999"/>
    <x v="1090"/>
    <s v="N"/>
    <s v="Transport"/>
    <x v="1"/>
    <s v="S"/>
    <x v="6"/>
    <n v="0.3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78100"/>
    <s v="21320"/>
    <s v=""/>
    <s v=""/>
    <s v="113407"/>
    <s v="113407"/>
    <s v="999999"/>
    <x v="1091"/>
    <s v="N"/>
    <s v="Transport"/>
    <x v="1"/>
    <s v="S"/>
    <x v="6"/>
    <n v="0.2800000000000000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60200"/>
    <s v="21320"/>
    <s v=""/>
    <s v=""/>
    <s v="111109"/>
    <s v="111109"/>
    <s v="999999"/>
    <x v="1092"/>
    <s v="N"/>
    <s v="Transport"/>
    <x v="1"/>
    <s v="S"/>
    <x v="6"/>
    <n v="0.2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5T00:00:00"/>
    <s v="26300"/>
    <s v="21320"/>
    <s v=""/>
    <s v=""/>
    <s v="110775"/>
    <s v="110775"/>
    <s v="999999"/>
    <x v="1093"/>
    <s v="N"/>
    <s v="Transport"/>
    <x v="1"/>
    <s v="S"/>
    <x v="6"/>
    <n v="0.8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5T00:00:00"/>
    <s v="72540"/>
    <s v="21320"/>
    <s v=""/>
    <s v=""/>
    <s v="112028"/>
    <s v="112028"/>
    <s v="999999"/>
    <x v="1094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6T00:00:00"/>
    <s v="57530"/>
    <s v="21320"/>
    <s v=""/>
    <s v=""/>
    <s v="112971"/>
    <s v="112971"/>
    <s v="999999"/>
    <x v="1095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6T00:00:00"/>
    <s v="74420"/>
    <s v="21320"/>
    <s v=""/>
    <s v=""/>
    <s v="110092"/>
    <s v="110092"/>
    <s v="999999"/>
    <x v="1096"/>
    <s v="N"/>
    <s v="Transport"/>
    <x v="1"/>
    <s v="S"/>
    <x v="6"/>
    <n v="0.1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6T00:00:00"/>
    <s v="14530"/>
    <s v="21320"/>
    <s v=""/>
    <s v=""/>
    <s v="114245"/>
    <s v="114245"/>
    <s v="999999"/>
    <x v="1097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6T00:00:00"/>
    <s v="69500"/>
    <s v="21320"/>
    <s v=""/>
    <s v=""/>
    <s v="115012"/>
    <s v="115012"/>
    <s v="999999"/>
    <x v="1098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6T00:00:00"/>
    <s v="93700"/>
    <s v="21320"/>
    <s v=""/>
    <s v=""/>
    <s v="113006"/>
    <s v="113006"/>
    <s v="999999"/>
    <x v="1099"/>
    <s v="N"/>
    <s v="Transport"/>
    <x v="1"/>
    <s v="S"/>
    <x v="6"/>
    <n v="1.0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26T00:00:00"/>
    <s v="37000"/>
    <s v="21320"/>
    <s v=""/>
    <s v=""/>
    <s v="114665"/>
    <s v="114665"/>
    <s v="999999"/>
    <x v="1100"/>
    <s v="N"/>
    <s v="Transport"/>
    <x v="1"/>
    <s v="S"/>
    <x v="6"/>
    <n v="0.2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6T00:00:00"/>
    <s v="64110"/>
    <s v="21320"/>
    <s v=""/>
    <s v=""/>
    <s v="113100"/>
    <s v="113100"/>
    <s v="999999"/>
    <x v="1101"/>
    <s v="N"/>
    <s v="Transport"/>
    <x v="1"/>
    <s v="S"/>
    <x v="6"/>
    <n v="0.2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6T00:00:00"/>
    <s v="37550"/>
    <s v="21320"/>
    <s v=""/>
    <s v=""/>
    <s v="114389"/>
    <s v="114389"/>
    <s v="999999"/>
    <x v="1102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6T00:00:00"/>
    <s v="49100"/>
    <s v="21320"/>
    <s v=""/>
    <s v=""/>
    <s v="114417"/>
    <s v="114417"/>
    <s v="999999"/>
    <x v="1103"/>
    <s v="N"/>
    <s v="Transport"/>
    <x v="1"/>
    <s v="S"/>
    <x v="6"/>
    <n v="1.7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26T00:00:00"/>
    <s v="74300"/>
    <s v="21320"/>
    <s v=""/>
    <s v=""/>
    <s v="114688"/>
    <s v="114688"/>
    <s v="999999"/>
    <x v="1104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6T00:00:00"/>
    <s v="54980"/>
    <s v="21320"/>
    <s v=""/>
    <s v=""/>
    <s v="113324"/>
    <s v="113324"/>
    <s v="999999"/>
    <x v="1105"/>
    <s v="N"/>
    <s v="Transport"/>
    <x v="1"/>
    <s v="S"/>
    <x v="6"/>
    <n v="0.2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6T00:00:00"/>
    <s v="75012"/>
    <s v="21320"/>
    <s v=""/>
    <s v=""/>
    <s v="113955"/>
    <s v="113955"/>
    <s v="999999"/>
    <x v="1106"/>
    <s v="N"/>
    <s v="Transport"/>
    <x v="1"/>
    <s v="S"/>
    <x v="6"/>
    <n v="0.4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6T00:00:00"/>
    <s v="79000"/>
    <s v="21320"/>
    <s v=""/>
    <s v=""/>
    <s v="114463"/>
    <s v="114463"/>
    <s v="999999"/>
    <x v="1107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7T00:00:00"/>
    <s v="86210"/>
    <s v="21320"/>
    <s v=""/>
    <s v=""/>
    <s v="113721"/>
    <s v="113721"/>
    <s v="999999"/>
    <x v="1108"/>
    <s v="N"/>
    <s v="Transport"/>
    <x v="1"/>
    <s v="S"/>
    <x v="6"/>
    <n v="0.8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7T00:00:00"/>
    <s v="66690"/>
    <s v="21320"/>
    <s v=""/>
    <s v=""/>
    <s v="114651"/>
    <s v="114651"/>
    <s v="999999"/>
    <x v="1109"/>
    <s v="N"/>
    <s v="Transport"/>
    <x v="1"/>
    <s v="S"/>
    <x v="6"/>
    <n v="0.8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7T00:00:00"/>
    <s v="75013"/>
    <s v="21320"/>
    <s v=""/>
    <s v=""/>
    <s v="104262"/>
    <s v="104262"/>
    <s v="999999"/>
    <x v="1110"/>
    <s v="N"/>
    <s v="Transport"/>
    <x v="1"/>
    <s v="S"/>
    <x v="6"/>
    <n v="0.5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7T00:00:00"/>
    <s v="22590"/>
    <s v="21320"/>
    <s v=""/>
    <s v=""/>
    <s v="115854"/>
    <s v="115854"/>
    <s v="999999"/>
    <x v="1111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7T00:00:00"/>
    <s v="30000"/>
    <s v="21320"/>
    <s v=""/>
    <s v=""/>
    <s v="114664"/>
    <s v="114664"/>
    <s v="999999"/>
    <x v="1112"/>
    <s v="N"/>
    <s v="Transport"/>
    <x v="1"/>
    <s v="S"/>
    <x v="6"/>
    <n v="0.1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7T00:00:00"/>
    <s v="59242"/>
    <s v="21320"/>
    <s v=""/>
    <s v=""/>
    <s v="115181"/>
    <s v="115181"/>
    <s v="999999"/>
    <x v="1113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7T00:00:00"/>
    <s v="44980"/>
    <s v="21320"/>
    <s v=""/>
    <s v=""/>
    <s v="111288"/>
    <s v="111288"/>
    <s v="999999"/>
    <x v="1114"/>
    <s v="N"/>
    <s v="Transport"/>
    <x v="1"/>
    <s v="S"/>
    <x v="6"/>
    <n v="1.0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27T00:00:00"/>
    <s v="62400"/>
    <s v="21320"/>
    <s v=""/>
    <s v=""/>
    <s v="115852"/>
    <s v="115852"/>
    <s v="999999"/>
    <x v="1115"/>
    <s v="N"/>
    <s v="Transport"/>
    <x v="1"/>
    <s v="S"/>
    <x v="6"/>
    <n v="0.2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7T00:00:00"/>
    <s v="60150"/>
    <s v="21320"/>
    <s v=""/>
    <s v=""/>
    <s v="117245"/>
    <s v="117245"/>
    <s v="999999"/>
    <x v="1116"/>
    <s v="N"/>
    <s v="Transport"/>
    <x v="1"/>
    <s v="S"/>
    <x v="6"/>
    <n v="0.1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7T00:00:00"/>
    <s v="33840"/>
    <s v="21320"/>
    <s v=""/>
    <s v=""/>
    <s v="104250"/>
    <s v="104250"/>
    <s v="999999"/>
    <x v="1117"/>
    <s v="N"/>
    <s v="Transport"/>
    <x v="1"/>
    <s v="S"/>
    <x v="6"/>
    <n v="0.3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7T00:00:00"/>
    <s v="78330"/>
    <s v="21320"/>
    <s v=""/>
    <s v=""/>
    <s v="114429"/>
    <s v="114429"/>
    <s v="999999"/>
    <x v="1118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7T00:00:00"/>
    <s v="74940"/>
    <s v="21320"/>
    <s v=""/>
    <s v=""/>
    <s v="114781"/>
    <s v="114781"/>
    <s v="999999"/>
    <x v="1119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7T00:00:00"/>
    <s v="85190"/>
    <s v="21320"/>
    <s v=""/>
    <s v=""/>
    <s v="111985"/>
    <s v="111985"/>
    <s v="999999"/>
    <x v="1120"/>
    <s v="N"/>
    <s v="Transport"/>
    <x v="1"/>
    <s v="S"/>
    <x v="6"/>
    <n v="0.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8T00:00:00"/>
    <s v="75018"/>
    <s v="21320"/>
    <s v=""/>
    <s v=""/>
    <s v="116299"/>
    <s v="116299"/>
    <s v="999999"/>
    <x v="1121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44000"/>
    <s v="21320"/>
    <s v=""/>
    <s v=""/>
    <s v="113462"/>
    <s v="113462"/>
    <s v="999999"/>
    <x v="1122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59830"/>
    <s v="21320"/>
    <s v=""/>
    <s v=""/>
    <s v="112875"/>
    <s v="112875"/>
    <s v="999999"/>
    <x v="1123"/>
    <s v="N"/>
    <s v="Transport"/>
    <x v="1"/>
    <s v="S"/>
    <x v="6"/>
    <n v="1.05"/>
    <x v="5"/>
    <n v="3.49"/>
    <s v="LA RUCHE LOGISTIQUE"/>
    <m/>
    <m/>
    <n v="0.14910705133062102"/>
    <n v="3.49"/>
    <n v="0.08"/>
    <n v="0.52038360914386739"/>
    <n v="3.5700000000000003"/>
    <x v="1"/>
  </r>
  <r>
    <s v="13624019"/>
    <s v="2"/>
    <d v="2026-05-28T00:00:00"/>
    <s v="35170"/>
    <s v="21320"/>
    <s v=""/>
    <s v=""/>
    <s v="115805"/>
    <s v="115805"/>
    <s v="999999"/>
    <x v="1124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62223"/>
    <s v="21320"/>
    <s v=""/>
    <s v=""/>
    <s v="115691"/>
    <s v="115691"/>
    <s v="999999"/>
    <x v="1125"/>
    <s v="N"/>
    <s v="Transport"/>
    <x v="1"/>
    <s v="S"/>
    <x v="6"/>
    <n v="0.1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07210"/>
    <s v="21320"/>
    <s v=""/>
    <s v=""/>
    <s v="115824"/>
    <s v="115824"/>
    <s v="999999"/>
    <x v="1126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07200"/>
    <s v="21320"/>
    <s v=""/>
    <s v=""/>
    <s v="115210"/>
    <s v="115210"/>
    <s v="999999"/>
    <x v="1127"/>
    <s v="N"/>
    <s v="Transport"/>
    <x v="1"/>
    <s v="S"/>
    <x v="6"/>
    <n v="0.7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8T00:00:00"/>
    <s v="29170"/>
    <s v="21320"/>
    <s v=""/>
    <s v=""/>
    <s v="116517"/>
    <s v="116517"/>
    <s v="999999"/>
    <x v="1128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83680"/>
    <s v="21320"/>
    <s v=""/>
    <s v=""/>
    <s v="113253"/>
    <s v="113253"/>
    <s v="999999"/>
    <x v="1129"/>
    <s v="N"/>
    <s v="Transport"/>
    <x v="1"/>
    <s v="S"/>
    <x v="6"/>
    <n v="0.2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87100"/>
    <s v="21320"/>
    <s v=""/>
    <s v=""/>
    <s v="115967"/>
    <s v="115967"/>
    <s v="999999"/>
    <x v="1130"/>
    <s v="N"/>
    <s v="Transport"/>
    <x v="1"/>
    <s v="S"/>
    <x v="6"/>
    <n v="0.2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21130"/>
    <s v="21320"/>
    <s v=""/>
    <s v=""/>
    <s v="118194"/>
    <s v="118194"/>
    <s v="999999"/>
    <x v="1131"/>
    <s v="N"/>
    <s v="Transport"/>
    <x v="1"/>
    <s v="S"/>
    <x v="7"/>
    <n v="0.1400000000000000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59240"/>
    <s v="21320"/>
    <s v=""/>
    <s v=""/>
    <s v="115655"/>
    <s v="115655"/>
    <s v="999999"/>
    <x v="1132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29100"/>
    <s v="21320"/>
    <s v=""/>
    <s v=""/>
    <s v="117121"/>
    <s v="117121"/>
    <s v="999999"/>
    <x v="1133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29100"/>
    <s v="21320"/>
    <s v=""/>
    <s v=""/>
    <s v="117121"/>
    <s v="117121"/>
    <s v="999999"/>
    <x v="1133"/>
    <s v="N"/>
    <s v="Supplement Etiquette Non Conforme"/>
    <x v="1"/>
    <m/>
    <x v="6"/>
    <n v="0"/>
    <x v="5"/>
    <n v="2"/>
    <s v="LA RUCHE LOGISTIQUE"/>
    <m/>
    <m/>
    <n v="0.14910705133062102"/>
    <n v="2"/>
    <n v="0.08"/>
    <n v="0.29821410266124204"/>
    <n v="2.08"/>
    <x v="1"/>
  </r>
  <r>
    <s v="13624019"/>
    <s v="2"/>
    <d v="2026-05-28T00:00:00"/>
    <s v="42170"/>
    <s v="21320"/>
    <s v=""/>
    <s v=""/>
    <s v="114657"/>
    <s v="114657"/>
    <s v="999999"/>
    <x v="1134"/>
    <s v="N"/>
    <s v="Transport"/>
    <x v="1"/>
    <s v="S"/>
    <x v="6"/>
    <n v="0.55000000000000004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8T00:00:00"/>
    <s v="42170"/>
    <s v="21320"/>
    <s v=""/>
    <s v=""/>
    <s v="114657"/>
    <s v="114657"/>
    <s v="999999"/>
    <x v="1134"/>
    <s v="N"/>
    <s v="Supplement Etiquette Non Conforme"/>
    <x v="1"/>
    <m/>
    <x v="6"/>
    <n v="0"/>
    <x v="5"/>
    <n v="2"/>
    <s v="LA RUCHE LOGISTIQUE"/>
    <m/>
    <m/>
    <n v="0.14910705133062102"/>
    <n v="2"/>
    <n v="0.08"/>
    <n v="0.29821410266124204"/>
    <n v="2.08"/>
    <x v="1"/>
  </r>
  <r>
    <s v="13624019"/>
    <s v="2"/>
    <d v="2026-05-28T00:00:00"/>
    <s v="18700"/>
    <s v="21320"/>
    <s v=""/>
    <s v=""/>
    <s v="117007"/>
    <s v="117007"/>
    <s v="999999"/>
    <x v="1135"/>
    <s v="N"/>
    <s v="Transport"/>
    <x v="1"/>
    <s v="S"/>
    <x v="6"/>
    <n v="0.2899999999999999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29170"/>
    <s v="21320"/>
    <s v=""/>
    <s v=""/>
    <s v="115992"/>
    <s v="115992"/>
    <s v="999999"/>
    <x v="1136"/>
    <s v="N"/>
    <s v="Transport"/>
    <x v="1"/>
    <s v="S"/>
    <x v="6"/>
    <n v="0.1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38360"/>
    <s v="21320"/>
    <s v=""/>
    <s v=""/>
    <s v="110915"/>
    <s v="110915"/>
    <s v="999999"/>
    <x v="1137"/>
    <s v="N"/>
    <s v="Transport"/>
    <x v="1"/>
    <s v="S"/>
    <x v="6"/>
    <n v="0.2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44000"/>
    <s v="21320"/>
    <s v=""/>
    <s v=""/>
    <s v="117418"/>
    <s v="117418"/>
    <s v="999999"/>
    <x v="1138"/>
    <s v="N"/>
    <s v="Transport"/>
    <x v="1"/>
    <s v="S"/>
    <x v="6"/>
    <n v="0.0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74100"/>
    <s v="21320"/>
    <s v=""/>
    <s v=""/>
    <s v="116500"/>
    <s v="116500"/>
    <s v="999999"/>
    <x v="1139"/>
    <s v="N"/>
    <s v="Transport"/>
    <x v="1"/>
    <s v="S"/>
    <x v="6"/>
    <n v="0.1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01000"/>
    <s v="21320"/>
    <s v=""/>
    <s v=""/>
    <s v="115350"/>
    <s v="115350"/>
    <s v="999999"/>
    <x v="1140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46100"/>
    <s v="21320"/>
    <s v=""/>
    <s v=""/>
    <s v="115310"/>
    <s v="115310"/>
    <s v="999999"/>
    <x v="1141"/>
    <s v="N"/>
    <s v="Transport"/>
    <x v="1"/>
    <s v="S"/>
    <x v="6"/>
    <n v="0.8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8T00:00:00"/>
    <s v="85200"/>
    <s v="21320"/>
    <s v=""/>
    <s v=""/>
    <s v="116824"/>
    <s v="116824"/>
    <s v="999999"/>
    <x v="1142"/>
    <s v="N"/>
    <s v="Transport"/>
    <x v="1"/>
    <s v="S"/>
    <x v="6"/>
    <n v="0.2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91910"/>
    <s v="21320"/>
    <s v=""/>
    <s v=""/>
    <s v="115771"/>
    <s v="115771"/>
    <s v="999999"/>
    <x v="1143"/>
    <s v="N"/>
    <s v="Transport"/>
    <x v="1"/>
    <s v="S"/>
    <x v="6"/>
    <n v="0.2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8T00:00:00"/>
    <s v="38230"/>
    <s v="21320"/>
    <s v=""/>
    <s v=""/>
    <s v="114659"/>
    <s v="114659"/>
    <s v="999999"/>
    <x v="1144"/>
    <s v="N"/>
    <s v="Transport"/>
    <x v="1"/>
    <s v="S"/>
    <x v="6"/>
    <n v="0.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67370"/>
    <s v="21320"/>
    <s v=""/>
    <s v=""/>
    <s v="113806"/>
    <s v="113806"/>
    <s v="999999"/>
    <x v="1145"/>
    <s v="N"/>
    <s v="Transport"/>
    <x v="1"/>
    <s v="S"/>
    <x v="6"/>
    <n v="0.3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38450"/>
    <s v="21320"/>
    <s v=""/>
    <s v=""/>
    <s v="118201"/>
    <s v="118201"/>
    <s v="999999"/>
    <x v="1146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86550"/>
    <s v="21320"/>
    <s v=""/>
    <s v=""/>
    <s v="115159"/>
    <s v="115159"/>
    <s v="999999"/>
    <x v="1147"/>
    <s v="N"/>
    <s v="Transport"/>
    <x v="1"/>
    <s v="S"/>
    <x v="6"/>
    <n v="0.1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26750"/>
    <s v="21320"/>
    <s v=""/>
    <s v=""/>
    <s v="117205"/>
    <s v="117205"/>
    <s v="999999"/>
    <x v="1148"/>
    <s v="N"/>
    <s v="Transport"/>
    <x v="1"/>
    <s v="S"/>
    <x v="6"/>
    <n v="0.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64100"/>
    <s v="21320"/>
    <s v=""/>
    <s v=""/>
    <s v="112720"/>
    <s v="112720"/>
    <s v="999999"/>
    <x v="1149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17000"/>
    <s v="21320"/>
    <s v=""/>
    <s v=""/>
    <s v="116026"/>
    <s v="116026"/>
    <s v="999999"/>
    <x v="1150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37130"/>
    <s v="21320"/>
    <s v=""/>
    <s v=""/>
    <s v="117113"/>
    <s v="117113"/>
    <s v="999999"/>
    <x v="1151"/>
    <s v="N"/>
    <s v="Transport"/>
    <x v="1"/>
    <s v="S"/>
    <x v="6"/>
    <n v="0.0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59494"/>
    <s v="21320"/>
    <s v=""/>
    <s v=""/>
    <s v="117725"/>
    <s v="117725"/>
    <s v="999999"/>
    <x v="1152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74320"/>
    <s v="21320"/>
    <s v=""/>
    <s v=""/>
    <s v="114390"/>
    <s v="114390"/>
    <s v="999999"/>
    <x v="1153"/>
    <s v="N"/>
    <s v="Transport"/>
    <x v="1"/>
    <s v="S"/>
    <x v="6"/>
    <n v="0.72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9T00:00:00"/>
    <s v="38450"/>
    <s v="21320"/>
    <s v=""/>
    <s v=""/>
    <s v="115881"/>
    <s v="115881"/>
    <s v="999999"/>
    <x v="1154"/>
    <s v="N"/>
    <s v="Transport"/>
    <x v="1"/>
    <s v="S"/>
    <x v="6"/>
    <n v="0.0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78100"/>
    <s v="21320"/>
    <s v=""/>
    <s v=""/>
    <s v="115577"/>
    <s v="115577"/>
    <s v="999999"/>
    <x v="1155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56150"/>
    <s v="21320"/>
    <s v=""/>
    <s v=""/>
    <s v="117632"/>
    <s v="117632"/>
    <s v="999999"/>
    <x v="1156"/>
    <s v="N"/>
    <s v="Transport"/>
    <x v="1"/>
    <s v="S"/>
    <x v="6"/>
    <n v="0.95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9T00:00:00"/>
    <s v="78100"/>
    <s v="21320"/>
    <s v=""/>
    <s v=""/>
    <s v="117537"/>
    <s v="117537"/>
    <s v="999999"/>
    <x v="1157"/>
    <s v="N"/>
    <s v="Transport"/>
    <x v="1"/>
    <s v="S"/>
    <x v="6"/>
    <n v="0.7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9T00:00:00"/>
    <s v="78510"/>
    <s v="21320"/>
    <s v=""/>
    <s v=""/>
    <s v="118420"/>
    <s v="118420"/>
    <s v="999999"/>
    <x v="1158"/>
    <s v="N"/>
    <s v="Transport"/>
    <x v="1"/>
    <s v="S"/>
    <x v="6"/>
    <n v="0.2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30200"/>
    <s v="21320"/>
    <s v=""/>
    <s v=""/>
    <s v="115986"/>
    <s v="115986"/>
    <s v="999999"/>
    <x v="1159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69220"/>
    <s v="21320"/>
    <s v=""/>
    <s v=""/>
    <s v="115289"/>
    <s v="115289"/>
    <s v="999999"/>
    <x v="1160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64100"/>
    <s v="21320"/>
    <s v=""/>
    <s v=""/>
    <s v="116698"/>
    <s v="116698"/>
    <s v="999999"/>
    <x v="1161"/>
    <s v="N"/>
    <s v="Transport"/>
    <x v="1"/>
    <s v="S"/>
    <x v="6"/>
    <n v="0.3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33650"/>
    <s v="21320"/>
    <s v=""/>
    <s v=""/>
    <s v="114943"/>
    <s v="114943"/>
    <s v="999999"/>
    <x v="1162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27210"/>
    <s v="21320"/>
    <s v=""/>
    <s v=""/>
    <s v="117962"/>
    <s v="117962"/>
    <s v="999999"/>
    <x v="1163"/>
    <s v="N"/>
    <s v="Transport"/>
    <x v="1"/>
    <s v="S"/>
    <x v="6"/>
    <n v="0.4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49300"/>
    <s v="21320"/>
    <s v=""/>
    <s v=""/>
    <s v="116788"/>
    <s v="116788"/>
    <s v="999999"/>
    <x v="1164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13790"/>
    <s v="21320"/>
    <s v=""/>
    <s v=""/>
    <s v="116939"/>
    <s v="116939"/>
    <s v="999999"/>
    <x v="1165"/>
    <s v="N"/>
    <s v="Transport"/>
    <x v="1"/>
    <s v="S"/>
    <x v="6"/>
    <n v="0.9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9T00:00:00"/>
    <s v="67240"/>
    <s v="21320"/>
    <s v=""/>
    <s v=""/>
    <s v="116662"/>
    <s v="116662"/>
    <s v="999999"/>
    <x v="1166"/>
    <s v="N"/>
    <s v="Transport"/>
    <x v="1"/>
    <s v="S"/>
    <x v="6"/>
    <n v="0.1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10000"/>
    <s v="21320"/>
    <s v=""/>
    <s v=""/>
    <s v="118502"/>
    <s v="118502"/>
    <s v="999999"/>
    <x v="1167"/>
    <s v="N"/>
    <s v="Transport"/>
    <x v="1"/>
    <s v="S"/>
    <x v="8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41350"/>
    <s v="21320"/>
    <s v=""/>
    <s v=""/>
    <s v="116699"/>
    <s v="116699"/>
    <s v="999999"/>
    <x v="1168"/>
    <s v="N"/>
    <s v="Transport"/>
    <x v="1"/>
    <s v="S"/>
    <x v="6"/>
    <n v="0.8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9T00:00:00"/>
    <s v="17220"/>
    <s v="21320"/>
    <s v=""/>
    <s v=""/>
    <s v="115272"/>
    <s v="115272"/>
    <s v="999999"/>
    <x v="1169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75019"/>
    <s v="21320"/>
    <s v=""/>
    <s v=""/>
    <s v="118083"/>
    <s v="118083"/>
    <s v="999999"/>
    <x v="1170"/>
    <s v="N"/>
    <s v="Transport"/>
    <x v="1"/>
    <s v="S"/>
    <x v="6"/>
    <n v="0.3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34270"/>
    <s v="21320"/>
    <s v=""/>
    <s v=""/>
    <s v="115129"/>
    <s v="115129"/>
    <s v="999999"/>
    <x v="1171"/>
    <s v="N"/>
    <s v="Transport"/>
    <x v="1"/>
    <s v="S"/>
    <x v="6"/>
    <n v="0.0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42155"/>
    <s v="21320"/>
    <s v=""/>
    <s v=""/>
    <s v="115107"/>
    <s v="115107"/>
    <s v="999999"/>
    <x v="1172"/>
    <s v="N"/>
    <s v="Transport"/>
    <x v="1"/>
    <s v="S"/>
    <x v="6"/>
    <n v="0.1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30670"/>
    <s v="21320"/>
    <s v=""/>
    <s v=""/>
    <s v="117957"/>
    <s v="117957"/>
    <s v="999999"/>
    <x v="1173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29T00:00:00"/>
    <s v="45680"/>
    <s v="21320"/>
    <s v=""/>
    <s v=""/>
    <s v="116760"/>
    <s v="116760"/>
    <s v="999999"/>
    <x v="1174"/>
    <s v="N"/>
    <s v="Transport"/>
    <x v="1"/>
    <s v="S"/>
    <x v="6"/>
    <n v="0.71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29T00:00:00"/>
    <s v="59250"/>
    <s v="21320"/>
    <s v=""/>
    <s v=""/>
    <s v="115739"/>
    <s v="115739"/>
    <s v="999999"/>
    <x v="1175"/>
    <s v="N"/>
    <s v="Transport"/>
    <x v="1"/>
    <s v="S"/>
    <x v="6"/>
    <n v="0.0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27160"/>
    <s v="21320"/>
    <s v=""/>
    <s v=""/>
    <s v="117162"/>
    <s v="117162"/>
    <s v="999999"/>
    <x v="1176"/>
    <s v="N"/>
    <s v="Transport"/>
    <x v="1"/>
    <s v="S"/>
    <x v="6"/>
    <n v="0.2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56000"/>
    <s v="21320"/>
    <s v=""/>
    <s v=""/>
    <s v="111550"/>
    <s v="111550"/>
    <s v="999999"/>
    <x v="1177"/>
    <s v="N"/>
    <s v="Transport"/>
    <x v="1"/>
    <s v="S"/>
    <x v="6"/>
    <n v="0.35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17140"/>
    <s v="21320"/>
    <s v=""/>
    <s v=""/>
    <s v="117918"/>
    <s v="117918"/>
    <s v="999999"/>
    <x v="1178"/>
    <s v="N"/>
    <s v="Transport"/>
    <x v="1"/>
    <s v="S"/>
    <x v="6"/>
    <n v="0.62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30T00:00:00"/>
    <s v="33600"/>
    <s v="21320"/>
    <s v=""/>
    <s v=""/>
    <s v="115696"/>
    <s v="115696"/>
    <s v="999999"/>
    <x v="1179"/>
    <s v="N"/>
    <s v="Transport"/>
    <x v="1"/>
    <s v="S"/>
    <x v="6"/>
    <n v="0.2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81150"/>
    <s v="21320"/>
    <s v=""/>
    <s v=""/>
    <s v="116188"/>
    <s v="116188"/>
    <s v="999999"/>
    <x v="1180"/>
    <s v="N"/>
    <s v="Transport"/>
    <x v="1"/>
    <s v="S"/>
    <x v="6"/>
    <n v="0.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75019"/>
    <s v="21320"/>
    <s v=""/>
    <s v=""/>
    <s v="117843"/>
    <s v="117843"/>
    <s v="999999"/>
    <x v="1181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92600"/>
    <s v="21320"/>
    <s v=""/>
    <s v=""/>
    <s v="116769"/>
    <s v="116769"/>
    <s v="999999"/>
    <x v="1182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92600"/>
    <s v="21320"/>
    <s v=""/>
    <s v=""/>
    <s v="114147"/>
    <s v="114147"/>
    <s v="999999"/>
    <x v="1183"/>
    <s v="N"/>
    <s v="Transport"/>
    <x v="1"/>
    <s v="S"/>
    <x v="6"/>
    <n v="0.0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75016"/>
    <s v="21320"/>
    <s v=""/>
    <s v=""/>
    <s v="118407"/>
    <s v="118407"/>
    <s v="999999"/>
    <x v="1184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55100"/>
    <s v="21320"/>
    <s v=""/>
    <s v=""/>
    <s v="115103"/>
    <s v="115103"/>
    <s v="999999"/>
    <x v="1185"/>
    <s v="N"/>
    <s v="Transport"/>
    <x v="1"/>
    <s v="S"/>
    <x v="6"/>
    <n v="0.2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51130"/>
    <s v="21320"/>
    <s v=""/>
    <s v=""/>
    <s v="118488"/>
    <s v="118488"/>
    <s v="999999"/>
    <x v="1186"/>
    <s v="N"/>
    <s v="Transport"/>
    <x v="1"/>
    <s v="S"/>
    <x v="6"/>
    <n v="0.2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56250"/>
    <s v="21320"/>
    <s v=""/>
    <s v=""/>
    <s v="113075"/>
    <s v="113075"/>
    <s v="999999"/>
    <x v="1187"/>
    <s v="N"/>
    <s v="Transport"/>
    <x v="1"/>
    <s v="S"/>
    <x v="6"/>
    <n v="0.08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31520"/>
    <s v="21320"/>
    <s v=""/>
    <s v=""/>
    <s v="117595"/>
    <s v="117595"/>
    <s v="999999"/>
    <x v="1188"/>
    <s v="N"/>
    <s v="Transport"/>
    <x v="1"/>
    <s v="S"/>
    <x v="6"/>
    <n v="0.2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74580"/>
    <s v="21320"/>
    <s v=""/>
    <s v=""/>
    <s v="118697"/>
    <s v="118697"/>
    <s v="999999"/>
    <x v="1189"/>
    <s v="N"/>
    <s v="Transport"/>
    <x v="1"/>
    <s v="S"/>
    <x v="6"/>
    <n v="0.66"/>
    <x v="5"/>
    <n v="3.17"/>
    <s v="LA RUCHE LOGISTIQUE"/>
    <m/>
    <m/>
    <n v="0.14910705133062102"/>
    <n v="3.17"/>
    <n v="0.08"/>
    <n v="0.47266935271806865"/>
    <n v="3.25"/>
    <x v="1"/>
  </r>
  <r>
    <s v="13624019"/>
    <s v="2"/>
    <d v="2026-05-30T00:00:00"/>
    <s v="91420"/>
    <s v="21320"/>
    <s v=""/>
    <s v=""/>
    <s v="118280"/>
    <s v="118280"/>
    <s v="999999"/>
    <x v="1190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38100"/>
    <s v="21320"/>
    <s v=""/>
    <s v=""/>
    <s v="117868"/>
    <s v="117868"/>
    <s v="999999"/>
    <x v="1191"/>
    <s v="N"/>
    <s v="Transport"/>
    <x v="1"/>
    <s v="S"/>
    <x v="6"/>
    <n v="0.0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57950"/>
    <s v="21320"/>
    <s v=""/>
    <s v=""/>
    <s v="115309"/>
    <s v="115309"/>
    <s v="999999"/>
    <x v="1192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64320"/>
    <s v="21320"/>
    <s v=""/>
    <s v=""/>
    <s v="116211"/>
    <s v="116211"/>
    <s v="999999"/>
    <x v="1193"/>
    <s v="N"/>
    <s v="Transport"/>
    <x v="1"/>
    <s v="S"/>
    <x v="6"/>
    <n v="0.2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0T00:00:00"/>
    <s v="44100"/>
    <s v="21320"/>
    <s v=""/>
    <s v=""/>
    <s v="116798"/>
    <s v="116798"/>
    <s v="999999"/>
    <x v="1194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38360"/>
    <s v="21320"/>
    <s v=""/>
    <s v=""/>
    <s v="118611"/>
    <s v="118611"/>
    <s v="999999"/>
    <x v="1195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91190"/>
    <s v="21320"/>
    <s v=""/>
    <s v=""/>
    <s v="118657"/>
    <s v="118657"/>
    <s v="999999"/>
    <x v="1196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31330"/>
    <s v="21320"/>
    <s v=""/>
    <s v=""/>
    <s v="113457"/>
    <s v="113457"/>
    <s v="999999"/>
    <x v="1197"/>
    <s v="N"/>
    <s v="Transport"/>
    <x v="1"/>
    <s v="S"/>
    <x v="6"/>
    <n v="0.3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78000"/>
    <s v="21320"/>
    <s v=""/>
    <s v=""/>
    <s v="114190"/>
    <s v="114190"/>
    <s v="999999"/>
    <x v="1198"/>
    <s v="N"/>
    <s v="Transport"/>
    <x v="1"/>
    <s v="S"/>
    <x v="6"/>
    <n v="0.2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71170"/>
    <s v="21320"/>
    <s v=""/>
    <s v=""/>
    <s v="114543"/>
    <s v="114543"/>
    <s v="999999"/>
    <x v="1199"/>
    <s v="N"/>
    <s v="Transport"/>
    <x v="1"/>
    <s v="S"/>
    <x v="8"/>
    <n v="0.1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29860"/>
    <s v="21320"/>
    <s v=""/>
    <s v=""/>
    <s v="118709"/>
    <s v="118709"/>
    <s v="999999"/>
    <x v="1200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94130"/>
    <s v="21320"/>
    <s v=""/>
    <s v=""/>
    <s v="113185"/>
    <s v="113185"/>
    <s v="999999"/>
    <x v="1201"/>
    <s v="N"/>
    <s v="Transport"/>
    <x v="1"/>
    <s v="S"/>
    <x v="6"/>
    <n v="0.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67200"/>
    <s v="21320"/>
    <s v=""/>
    <s v=""/>
    <s v="118851"/>
    <s v="118851"/>
    <s v="999999"/>
    <x v="1202"/>
    <s v="N"/>
    <s v="Transport"/>
    <x v="1"/>
    <s v="S"/>
    <x v="6"/>
    <n v="0.04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92500"/>
    <s v="21320"/>
    <s v=""/>
    <s v=""/>
    <s v="119023"/>
    <s v="119023"/>
    <s v="999999"/>
    <x v="1203"/>
    <s v="N"/>
    <s v="Transport"/>
    <x v="1"/>
    <s v="S"/>
    <x v="6"/>
    <n v="0.13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46000"/>
    <s v="21320"/>
    <s v=""/>
    <s v=""/>
    <s v="116877"/>
    <s v="116877"/>
    <s v="999999"/>
    <x v="1204"/>
    <s v="N"/>
    <s v="Transport"/>
    <x v="1"/>
    <s v="S"/>
    <x v="6"/>
    <n v="0.19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50110"/>
    <s v="21320"/>
    <s v=""/>
    <s v=""/>
    <s v="117850"/>
    <s v="117850"/>
    <s v="999999"/>
    <x v="1205"/>
    <s v="N"/>
    <s v="Transport"/>
    <x v="1"/>
    <s v="S"/>
    <x v="6"/>
    <n v="0.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60150"/>
    <s v="21320"/>
    <s v=""/>
    <s v=""/>
    <s v="118603"/>
    <s v="118603"/>
    <s v="999999"/>
    <x v="1206"/>
    <s v="N"/>
    <s v="Transport"/>
    <x v="1"/>
    <s v="S"/>
    <x v="6"/>
    <n v="0.2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56110"/>
    <s v="21320"/>
    <s v=""/>
    <s v=""/>
    <s v="117696"/>
    <s v="117696"/>
    <s v="999999"/>
    <x v="1207"/>
    <s v="N"/>
    <s v="Transport"/>
    <x v="1"/>
    <s v="S"/>
    <x v="6"/>
    <n v="0.17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59310"/>
    <s v="21320"/>
    <s v=""/>
    <s v=""/>
    <s v="116175"/>
    <s v="116175"/>
    <s v="999999"/>
    <x v="1208"/>
    <s v="N"/>
    <s v="Transport"/>
    <x v="1"/>
    <s v="S"/>
    <x v="6"/>
    <n v="0.22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69230"/>
    <s v="21320"/>
    <s v=""/>
    <s v=""/>
    <s v="118705"/>
    <s v="118705"/>
    <s v="999999"/>
    <x v="1209"/>
    <s v="N"/>
    <s v="Transport"/>
    <x v="1"/>
    <s v="S"/>
    <x v="6"/>
    <n v="0.06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44980"/>
    <s v="21320"/>
    <s v=""/>
    <s v=""/>
    <s v="117226"/>
    <s v="117226"/>
    <s v="999999"/>
    <x v="1210"/>
    <s v="N"/>
    <s v="Transport"/>
    <x v="1"/>
    <s v="S"/>
    <x v="6"/>
    <n v="0.11"/>
    <x v="5"/>
    <n v="3.07"/>
    <s v="LA RUCHE LOGISTIQUE"/>
    <m/>
    <m/>
    <n v="0.14910705133062102"/>
    <n v="3.07"/>
    <n v="0.08"/>
    <n v="0.45775864758500651"/>
    <n v="3.15"/>
    <x v="1"/>
  </r>
  <r>
    <s v="13624019"/>
    <s v="2"/>
    <d v="2026-05-31T00:00:00"/>
    <s v="42190"/>
    <s v="21320"/>
    <s v=""/>
    <s v=""/>
    <s v="117391"/>
    <s v="117391"/>
    <s v="999999"/>
    <x v="1211"/>
    <s v="N"/>
    <s v="Transport"/>
    <x v="1"/>
    <s v="S"/>
    <x v="6"/>
    <n v="0.18"/>
    <x v="5"/>
    <n v="3.07"/>
    <s v="LA RUCHE LOGISTIQUE"/>
    <m/>
    <m/>
    <n v="0.14910705133062102"/>
    <n v="3.07"/>
    <n v="0.08"/>
    <n v="0.45775864758500651"/>
    <n v="3.15"/>
    <x v="1"/>
  </r>
  <r>
    <s v="13624020"/>
    <s v="0"/>
    <d v="2026-05-29T00:00:00"/>
    <s v="21320"/>
    <s v="1300"/>
    <s v="FR"/>
    <s v="BE"/>
    <s v="Thibault De Geyter"/>
    <s v="Laruche"/>
    <s v="999999"/>
    <x v="1212"/>
    <s v="N"/>
    <s v="Transport"/>
    <x v="1"/>
    <s v="RR"/>
    <x v="9"/>
    <n v="0.04"/>
    <x v="6"/>
    <n v="0"/>
    <s v="LA RUCHE LOGISTIQUE"/>
    <m/>
    <m/>
    <e v="#DIV/0!"/>
    <n v="0"/>
    <n v="0.08"/>
    <n v="0"/>
    <n v="0.08"/>
    <x v="1"/>
  </r>
  <r>
    <s v="13624020"/>
    <s v="0"/>
    <d v="2026-05-29T00:00:00"/>
    <s v="21320"/>
    <s v="1300"/>
    <s v="FR"/>
    <s v="BE"/>
    <s v="Thibault De Geyter"/>
    <s v="Laruche"/>
    <s v="999999"/>
    <x v="1212"/>
    <s v="N"/>
    <s v="Supp Retour Expediteur Europe"/>
    <x v="1"/>
    <s v="RR"/>
    <x v="9"/>
    <n v="0"/>
    <x v="6"/>
    <n v="20"/>
    <s v="LA RUCHE LOGISTIQUE"/>
    <m/>
    <m/>
    <n v="0.14910705133062102"/>
    <n v="20"/>
    <n v="0.08"/>
    <n v="2.9821410266124202"/>
    <n v="20.079999999999998"/>
    <x v="1"/>
  </r>
  <r>
    <s v="13624020"/>
    <s v="0"/>
    <d v="2026-05-04T00:00:00"/>
    <s v="21320"/>
    <s v="4450208"/>
    <s v="FR"/>
    <s v="PT"/>
    <s v="Perzadayeva Jamilya"/>
    <s v="Laruche"/>
    <s v="999999"/>
    <x v="1213"/>
    <s v="N"/>
    <s v="Transport"/>
    <x v="1"/>
    <s v="S"/>
    <x v="9"/>
    <n v="5.9039999999999999"/>
    <x v="6"/>
    <n v="7.35"/>
    <s v="LA RUCHE LOGISTIQUE"/>
    <m/>
    <m/>
    <n v="0.14910705133062102"/>
    <n v="7.35"/>
    <n v="0.08"/>
    <n v="1.0959368272800645"/>
    <n v="7.43"/>
    <x v="1"/>
  </r>
  <r>
    <s v="13624020"/>
    <s v="0"/>
    <d v="2026-05-04T00:00:00"/>
    <s v="21320"/>
    <s v="1150017"/>
    <s v="FR"/>
    <s v="PT"/>
    <s v="Ramalho Vanda"/>
    <s v="Laruche"/>
    <s v="999999"/>
    <x v="1214"/>
    <s v="N"/>
    <s v="Transport"/>
    <x v="1"/>
    <s v="S"/>
    <x v="9"/>
    <n v="0.93"/>
    <x v="6"/>
    <n v="4.18"/>
    <s v="LA RUCHE LOGISTIQUE"/>
    <m/>
    <m/>
    <n v="0.14910705133062102"/>
    <n v="4.18"/>
    <n v="0.08"/>
    <n v="0.62326747456199583"/>
    <n v="4.26"/>
    <x v="1"/>
  </r>
  <r>
    <s v="13624020"/>
    <s v="0"/>
    <d v="2026-05-04T00:00:00"/>
    <s v="21320"/>
    <s v="5400687"/>
    <s v="FR"/>
    <s v="PT"/>
    <s v="Molles Eileen"/>
    <s v="Laruche"/>
    <s v="999999"/>
    <x v="1215"/>
    <s v="N"/>
    <s v="Transport"/>
    <x v="1"/>
    <s v="S"/>
    <x v="9"/>
    <n v="4.6379999999999999"/>
    <x v="6"/>
    <n v="6.71"/>
    <s v="LA RUCHE LOGISTIQUE"/>
    <m/>
    <m/>
    <n v="0.14910705133062102"/>
    <n v="6.71"/>
    <n v="0.08"/>
    <n v="1.000508314428467"/>
    <n v="6.79"/>
    <x v="1"/>
  </r>
  <r>
    <s v="13624020"/>
    <s v="0"/>
    <d v="2026-05-05T00:00:00"/>
    <s v="21320"/>
    <s v="2640073"/>
    <s v="FR"/>
    <s v="PT"/>
    <s v="Lind Isac"/>
    <s v="Laruche"/>
    <s v="999999"/>
    <x v="1216"/>
    <s v="N"/>
    <s v="Transport"/>
    <x v="1"/>
    <s v="S"/>
    <x v="9"/>
    <n v="5.9039999999999999"/>
    <x v="6"/>
    <n v="7.35"/>
    <s v="LA RUCHE LOGISTIQUE"/>
    <m/>
    <m/>
    <n v="0.14910705133062102"/>
    <n v="7.35"/>
    <n v="0.08"/>
    <n v="1.0959368272800645"/>
    <n v="7.43"/>
    <x v="1"/>
  </r>
  <r>
    <s v="13624020"/>
    <s v="0"/>
    <d v="2026-05-05T00:00:00"/>
    <s v="21320"/>
    <s v="1300"/>
    <s v="FR"/>
    <s v="BE"/>
    <s v="Thibault De Geyter"/>
    <s v="Laruche"/>
    <s v="999999"/>
    <x v="1217"/>
    <s v="N"/>
    <s v="Transport"/>
    <x v="1"/>
    <s v="S"/>
    <x v="9"/>
    <n v="0.02"/>
    <x v="6"/>
    <n v="3.38"/>
    <s v="LA RUCHE LOGISTIQUE"/>
    <m/>
    <m/>
    <n v="0.14910705133062102"/>
    <n v="3.38"/>
    <n v="0.08"/>
    <n v="0.50398183349749903"/>
    <n v="3.46"/>
    <x v="1"/>
  </r>
  <r>
    <s v="13624020"/>
    <s v="0"/>
    <d v="2026-05-06T00:00:00"/>
    <s v="21320"/>
    <s v="2500926"/>
    <s v="FR"/>
    <s v="PT"/>
    <s v="Henderson Meghan"/>
    <s v="Laruche"/>
    <s v="999999"/>
    <x v="1218"/>
    <s v="N"/>
    <s v="Transport"/>
    <x v="1"/>
    <s v="S"/>
    <x v="9"/>
    <n v="4.7869999999999999"/>
    <x v="6"/>
    <n v="6.71"/>
    <s v="LA RUCHE LOGISTIQUE"/>
    <m/>
    <m/>
    <n v="0.14910705133062102"/>
    <n v="6.71"/>
    <n v="0.08"/>
    <n v="1.000508314428467"/>
    <n v="6.79"/>
    <x v="1"/>
  </r>
  <r>
    <s v="13624020"/>
    <s v="0"/>
    <d v="2026-05-06T00:00:00"/>
    <s v="21320"/>
    <s v="2765419"/>
    <s v="FR"/>
    <s v="PT"/>
    <s v="Shkolnick Maxim"/>
    <s v="Laruche"/>
    <s v="999999"/>
    <x v="1219"/>
    <s v="N"/>
    <s v="Transport"/>
    <x v="1"/>
    <s v="S"/>
    <x v="9"/>
    <n v="5.9039999999999999"/>
    <x v="6"/>
    <n v="7.35"/>
    <s v="LA RUCHE LOGISTIQUE"/>
    <m/>
    <m/>
    <n v="0.14910705133062102"/>
    <n v="7.35"/>
    <n v="0.08"/>
    <n v="1.0959368272800645"/>
    <n v="7.43"/>
    <x v="1"/>
  </r>
  <r>
    <s v="13624020"/>
    <s v="0"/>
    <d v="2026-05-11T00:00:00"/>
    <s v="21320"/>
    <s v="1400074"/>
    <s v="FR"/>
    <s v="PT"/>
    <s v="Silva Mariana"/>
    <s v="Laruche"/>
    <s v="999999"/>
    <x v="1220"/>
    <s v="N"/>
    <s v="Transport"/>
    <x v="1"/>
    <s v="S"/>
    <x v="9"/>
    <n v="0.1"/>
    <x v="6"/>
    <n v="3.96"/>
    <s v="LA RUCHE LOGISTIQUE"/>
    <m/>
    <m/>
    <n v="0.14910705133062102"/>
    <n v="3.96"/>
    <n v="0.08"/>
    <n v="0.59046392326925923"/>
    <n v="4.04"/>
    <x v="1"/>
  </r>
  <r>
    <s v="13624020"/>
    <s v="0"/>
    <d v="2026-05-11T00:00:00"/>
    <s v="21320"/>
    <s v="1700093"/>
    <s v="FR"/>
    <s v="PT"/>
    <s v="coelho cristina"/>
    <s v="Laruche"/>
    <s v="999999"/>
    <x v="1221"/>
    <s v="N"/>
    <s v="Transport"/>
    <x v="1"/>
    <s v="S"/>
    <x v="9"/>
    <n v="4.7869999999999999"/>
    <x v="6"/>
    <n v="6.71"/>
    <s v="LA RUCHE LOGISTIQUE"/>
    <m/>
    <m/>
    <n v="0.14910705133062102"/>
    <n v="6.71"/>
    <n v="0.08"/>
    <n v="1.000508314428467"/>
    <n v="6.79"/>
    <x v="1"/>
  </r>
  <r>
    <s v="13624020"/>
    <s v="0"/>
    <d v="2026-05-18T00:00:00"/>
    <s v="21320"/>
    <s v="2890040"/>
    <s v="FR"/>
    <s v="PT"/>
    <s v="Caria Telma"/>
    <s v="Laruche"/>
    <s v="999999"/>
    <x v="1222"/>
    <s v="N"/>
    <s v="Transport"/>
    <x v="1"/>
    <s v="S"/>
    <x v="9"/>
    <n v="0.74399999999999999"/>
    <x v="6"/>
    <n v="4.18"/>
    <s v="LA RUCHE LOGISTIQUE"/>
    <m/>
    <m/>
    <n v="0.14910705133062102"/>
    <n v="4.18"/>
    <n v="0.08"/>
    <n v="0.62326747456199583"/>
    <n v="4.26"/>
    <x v="1"/>
  </r>
  <r>
    <s v="13624020"/>
    <s v="0"/>
    <d v="2026-05-18T00:00:00"/>
    <s v="21320"/>
    <s v="2530229"/>
    <s v="FR"/>
    <s v="PT"/>
    <s v="Krall Brittney"/>
    <s v="Laruche"/>
    <s v="999999"/>
    <x v="1223"/>
    <s v="N"/>
    <s v="Transport"/>
    <x v="1"/>
    <s v="S"/>
    <x v="9"/>
    <n v="0.42"/>
    <x v="6"/>
    <n v="3.96"/>
    <s v="LA RUCHE LOGISTIQUE"/>
    <m/>
    <m/>
    <n v="0.14910705133062102"/>
    <n v="3.96"/>
    <n v="0.08"/>
    <n v="0.59046392326925923"/>
    <n v="4.04"/>
    <x v="1"/>
  </r>
  <r>
    <s v="13624020"/>
    <s v="0"/>
    <d v="2026-05-25T00:00:00"/>
    <s v="21320"/>
    <s v="2765095"/>
    <s v="FR"/>
    <s v="PT"/>
    <s v="Sousa Catia"/>
    <s v="Laruche"/>
    <s v="999999"/>
    <x v="1224"/>
    <s v="N"/>
    <s v="Transport"/>
    <x v="1"/>
    <s v="S"/>
    <x v="9"/>
    <n v="0.23"/>
    <x v="6"/>
    <n v="3.96"/>
    <s v="LA RUCHE LOGISTIQUE"/>
    <m/>
    <m/>
    <n v="0.14910705133062102"/>
    <n v="3.96"/>
    <n v="0.08"/>
    <n v="0.59046392326925923"/>
    <n v="4.04"/>
    <x v="1"/>
  </r>
  <r>
    <s v="13624020"/>
    <s v="0"/>
    <d v="2026-05-26T00:00:00"/>
    <s v="21320"/>
    <s v="4050637"/>
    <s v="FR"/>
    <s v="PT"/>
    <s v="Ambar Graziella"/>
    <s v="Laruche"/>
    <s v="999999"/>
    <x v="1225"/>
    <s v="N"/>
    <s v="Transport"/>
    <x v="1"/>
    <s v="S"/>
    <x v="9"/>
    <n v="0.62"/>
    <x v="6"/>
    <n v="4.18"/>
    <s v="LA RUCHE LOGISTIQUE"/>
    <m/>
    <m/>
    <n v="0.14910705133062102"/>
    <n v="4.18"/>
    <n v="0.08"/>
    <n v="0.62326747456199583"/>
    <n v="4.26"/>
    <x v="1"/>
  </r>
  <r>
    <s v="13624020"/>
    <s v="0"/>
    <d v="2026-05-26T00:00:00"/>
    <s v="21320"/>
    <s v="4050637"/>
    <s v="FR"/>
    <s v="PT"/>
    <s v="Ambar Graziella"/>
    <s v="Laruche"/>
    <s v="999999"/>
    <x v="1226"/>
    <s v="N"/>
    <s v="Transport"/>
    <x v="1"/>
    <s v="S"/>
    <x v="9"/>
    <n v="0.62"/>
    <x v="6"/>
    <n v="4.18"/>
    <s v="LA RUCHE LOGISTIQUE"/>
    <m/>
    <m/>
    <n v="0.14910705133062102"/>
    <n v="4.18"/>
    <n v="0.08"/>
    <n v="0.62326747456199583"/>
    <n v="4.26"/>
    <x v="1"/>
  </r>
  <r>
    <s v="13624020"/>
    <s v="0"/>
    <d v="2026-05-26T00:00:00"/>
    <s v="21320"/>
    <s v="4050637"/>
    <s v="FR"/>
    <s v="PT"/>
    <s v="Ambar Graziella"/>
    <s v="Laruche"/>
    <s v="999999"/>
    <x v="1227"/>
    <s v="N"/>
    <s v="Transport"/>
    <x v="1"/>
    <s v="S"/>
    <x v="9"/>
    <n v="2.5089999999999999"/>
    <x v="6"/>
    <n v="5.43"/>
    <s v="LA RUCHE LOGISTIQUE"/>
    <m/>
    <m/>
    <n v="0.14910705133062102"/>
    <n v="5.43"/>
    <n v="0.08"/>
    <n v="0.80965128872527214"/>
    <n v="5.51"/>
    <x v="1"/>
  </r>
  <r>
    <s v="13624020"/>
    <s v="0"/>
    <d v="2026-05-27T00:00:00"/>
    <s v="21320"/>
    <s v="2655477"/>
    <s v="FR"/>
    <s v="PT"/>
    <s v="Zhulavska Lyubov"/>
    <s v="Laruche"/>
    <s v="999999"/>
    <x v="1228"/>
    <s v="N"/>
    <s v="Transport"/>
    <x v="1"/>
    <s v="S"/>
    <x v="9"/>
    <n v="4.7869999999999999"/>
    <x v="6"/>
    <n v="6.71"/>
    <s v="LA RUCHE LOGISTIQUE"/>
    <m/>
    <m/>
    <n v="0.14910705133062102"/>
    <n v="6.71"/>
    <n v="0.08"/>
    <n v="1.000508314428467"/>
    <n v="6.79"/>
    <x v="1"/>
  </r>
  <r>
    <s v="13624020"/>
    <s v="0"/>
    <d v="2026-05-27T00:00:00"/>
    <s v="21320"/>
    <s v="1000109"/>
    <s v="FR"/>
    <s v="PT"/>
    <s v="Bereznikova Ekaterina"/>
    <s v="Laruche"/>
    <s v="999999"/>
    <x v="1229"/>
    <s v="N"/>
    <s v="Transport"/>
    <x v="1"/>
    <s v="S"/>
    <x v="9"/>
    <n v="4.7869999999999999"/>
    <x v="6"/>
    <n v="6.71"/>
    <s v="LA RUCHE LOGISTIQUE"/>
    <m/>
    <m/>
    <n v="0.14910705133062102"/>
    <n v="6.71"/>
    <n v="0.08"/>
    <n v="1.000508314428467"/>
    <n v="6.79"/>
    <x v="1"/>
  </r>
  <r>
    <s v="13624020"/>
    <s v="0"/>
    <d v="2026-05-27T00:00:00"/>
    <s v="21320"/>
    <s v="2640546"/>
    <s v="FR"/>
    <s v="PT"/>
    <s v="Marques Sara"/>
    <s v="Laruche"/>
    <s v="999999"/>
    <x v="1230"/>
    <s v="N"/>
    <s v="Transport"/>
    <x v="1"/>
    <s v="S"/>
    <x v="9"/>
    <n v="4.6379999999999999"/>
    <x v="6"/>
    <n v="6.71"/>
    <s v="LA RUCHE LOGISTIQUE"/>
    <m/>
    <m/>
    <n v="0.14910705133062102"/>
    <n v="6.71"/>
    <n v="0.08"/>
    <n v="1.000508314428467"/>
    <n v="6.79"/>
    <x v="1"/>
  </r>
  <r>
    <s v="13624020"/>
    <s v="0"/>
    <d v="2026-05-27T00:00:00"/>
    <s v="21320"/>
    <s v="1100-391"/>
    <s v="FR"/>
    <s v="PT"/>
    <s v="228HA"/>
    <s v="118312"/>
    <s v="999999"/>
    <x v="1231"/>
    <s v="N"/>
    <s v="Transport"/>
    <x v="1"/>
    <s v="S"/>
    <x v="9"/>
    <n v="0.38500000000000001"/>
    <x v="6"/>
    <n v="3.96"/>
    <s v="LA RUCHE LOGISTIQUE"/>
    <m/>
    <m/>
    <n v="0.14910705133062102"/>
    <n v="3.96"/>
    <n v="0.08"/>
    <n v="0.59046392326925923"/>
    <n v="4.04"/>
    <x v="1"/>
  </r>
  <r>
    <s v="13624020"/>
    <s v="0"/>
    <d v="2026-05-28T00:00:00"/>
    <s v="21320"/>
    <s v="4430169"/>
    <s v="FR"/>
    <s v="PT"/>
    <s v="Collia Maria Rosaria"/>
    <s v="Laruche"/>
    <s v="999999"/>
    <x v="1232"/>
    <s v="N"/>
    <s v="Transport"/>
    <x v="1"/>
    <s v="S"/>
    <x v="9"/>
    <n v="0.34"/>
    <x v="6"/>
    <n v="3.96"/>
    <s v="LA RUCHE LOGISTIQUE"/>
    <m/>
    <m/>
    <n v="0.14910705133062102"/>
    <n v="3.96"/>
    <n v="0.08"/>
    <n v="0.59046392326925923"/>
    <n v="4.04"/>
    <x v="1"/>
  </r>
  <r>
    <s v="13624020"/>
    <s v="0"/>
    <d v="2026-05-29T00:00:00"/>
    <s v="21320"/>
    <s v="8800216"/>
    <s v="FR"/>
    <s v="PT"/>
    <s v="Mirhoseini Krista"/>
    <s v="Laruche"/>
    <s v="999999"/>
    <x v="1233"/>
    <s v="N"/>
    <s v="Transport"/>
    <x v="1"/>
    <s v="S"/>
    <x v="9"/>
    <n v="4.6379999999999999"/>
    <x v="6"/>
    <n v="6.71"/>
    <s v="LA RUCHE LOGISTIQUE"/>
    <m/>
    <m/>
    <n v="0.14910705133062102"/>
    <n v="6.71"/>
    <n v="0.08"/>
    <n v="1.000508314428467"/>
    <n v="6.79"/>
    <x v="1"/>
  </r>
  <r>
    <s v="13624021"/>
    <s v="2"/>
    <d v="2026-04-21T00:00:00"/>
    <s v="17002"/>
    <s v="21320"/>
    <s v="ES"/>
    <s v="FR"/>
    <s v="101076"/>
    <s v="101076"/>
    <s v="999999"/>
    <x v="1234"/>
    <s v="N"/>
    <s v="Transport"/>
    <x v="1"/>
    <s v="S"/>
    <x v="9"/>
    <n v="7.52"/>
    <x v="7"/>
    <n v="12.74"/>
    <s v="LA RUCHE LOGISTIQUE"/>
    <m/>
    <m/>
    <n v="0.14910705133062102"/>
    <n v="12.74"/>
    <n v="0.08"/>
    <n v="1.8996238339521119"/>
    <n v="12.82"/>
    <x v="1"/>
  </r>
  <r>
    <s v="13624021"/>
    <s v="2"/>
    <d v="2026-04-28T00:00:00"/>
    <s v="50259"/>
    <s v="21320"/>
    <s v="DE"/>
    <s v="FR"/>
    <s v="106492"/>
    <s v="106492"/>
    <s v="999999"/>
    <x v="1235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4-29T00:00:00"/>
    <s v="21109"/>
    <s v="21320"/>
    <s v="DE"/>
    <s v="FR"/>
    <s v="105708"/>
    <s v="105708"/>
    <s v="999999"/>
    <x v="1236"/>
    <s v="N"/>
    <s v="Transport"/>
    <x v="1"/>
    <s v="S"/>
    <x v="9"/>
    <n v="0.7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4-29T00:00:00"/>
    <s v="75428"/>
    <s v="21320"/>
    <s v="DE"/>
    <s v="FR"/>
    <s v="103617"/>
    <s v="103617"/>
    <s v="999999"/>
    <x v="1237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4-29T00:00:00"/>
    <s v="89134"/>
    <s v="21320"/>
    <s v="DE"/>
    <s v="FR"/>
    <s v="106876"/>
    <s v="106876"/>
    <s v="999999"/>
    <x v="1238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4-29T00:00:00"/>
    <s v="04442"/>
    <s v="21320"/>
    <s v="DE"/>
    <s v="FR"/>
    <s v="106669"/>
    <s v="106669"/>
    <s v="999999"/>
    <x v="1239"/>
    <s v="N"/>
    <s v="Transport"/>
    <x v="1"/>
    <s v="S"/>
    <x v="9"/>
    <n v="0.74399999999999999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4-29T00:00:00"/>
    <s v="74547"/>
    <s v="21320"/>
    <s v="DE"/>
    <s v="FR"/>
    <s v="107381"/>
    <s v="107381"/>
    <s v="999999"/>
    <x v="1240"/>
    <s v="N"/>
    <s v="Transport"/>
    <x v="1"/>
    <s v="S"/>
    <x v="9"/>
    <n v="5.6420000000000003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4-29T00:00:00"/>
    <s v="80799"/>
    <s v="21320"/>
    <s v="DE"/>
    <s v="FR"/>
    <s v="106149"/>
    <s v="106149"/>
    <s v="999999"/>
    <x v="1241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4-30T00:00:00"/>
    <s v="45279"/>
    <s v="21320"/>
    <s v="DE"/>
    <s v="FR"/>
    <s v="107360"/>
    <s v="107360"/>
    <s v="999999"/>
    <x v="1242"/>
    <s v="N"/>
    <s v="Transport"/>
    <x v="1"/>
    <s v="S"/>
    <x v="9"/>
    <n v="1.373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4-30T00:00:00"/>
    <s v="64739"/>
    <s v="21320"/>
    <s v="DE"/>
    <s v="FR"/>
    <s v="106700"/>
    <s v="106700"/>
    <s v="999999"/>
    <x v="1243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4-30T00:00:00"/>
    <s v="2900"/>
    <s v="21320"/>
    <s v="DK"/>
    <s v="FR"/>
    <s v="106542"/>
    <s v="106542"/>
    <s v="999999"/>
    <x v="1244"/>
    <s v="N"/>
    <s v="Transport"/>
    <x v="1"/>
    <s v="S"/>
    <x v="9"/>
    <n v="4.7990000000000004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4-30T00:00:00"/>
    <s v="64291"/>
    <s v="21320"/>
    <s v="DE"/>
    <s v="FR"/>
    <s v="106849"/>
    <s v="106849"/>
    <s v="999999"/>
    <x v="1245"/>
    <s v="N"/>
    <s v="Transport"/>
    <x v="1"/>
    <s v="S"/>
    <x v="9"/>
    <n v="6.6239999999999997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4-30T00:00:00"/>
    <s v="28041"/>
    <s v="21320"/>
    <s v="ES"/>
    <s v="FR"/>
    <s v="105391"/>
    <s v="105391"/>
    <s v="999999"/>
    <x v="1246"/>
    <s v="N"/>
    <s v="Transport"/>
    <x v="1"/>
    <s v="S"/>
    <x v="9"/>
    <n v="1.1759999999999999"/>
    <x v="7"/>
    <n v="6.95"/>
    <s v="LA RUCHE LOGISTIQUE"/>
    <m/>
    <m/>
    <n v="0.14910705133062102"/>
    <n v="6.95"/>
    <n v="0.08"/>
    <n v="1.0362940067478161"/>
    <n v="7.03"/>
    <x v="1"/>
  </r>
  <r>
    <s v="13624021"/>
    <s v="2"/>
    <d v="2026-04-30T00:00:00"/>
    <s v="03502"/>
    <s v="21320"/>
    <s v="ES"/>
    <s v="FR"/>
    <s v="105857"/>
    <s v="105857"/>
    <s v="999999"/>
    <x v="1247"/>
    <s v="N"/>
    <s v="Transport"/>
    <x v="1"/>
    <s v="S"/>
    <x v="9"/>
    <n v="5.0860000000000003"/>
    <x v="7"/>
    <n v="11.42"/>
    <s v="LA RUCHE LOGISTIQUE"/>
    <m/>
    <m/>
    <n v="0.14910705133062102"/>
    <n v="11.42"/>
    <n v="0.08"/>
    <n v="1.7028025261956921"/>
    <n v="11.5"/>
    <x v="1"/>
  </r>
  <r>
    <s v="13624021"/>
    <s v="2"/>
    <d v="2026-05-01T00:00:00"/>
    <s v="5700"/>
    <s v="21320"/>
    <s v="DK"/>
    <s v="FR"/>
    <s v="107271"/>
    <s v="107271"/>
    <s v="999999"/>
    <x v="1248"/>
    <s v="N"/>
    <s v="Transport"/>
    <x v="1"/>
    <s v="S"/>
    <x v="9"/>
    <n v="4.677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1T00:00:00"/>
    <s v="64380"/>
    <s v="21320"/>
    <s v="DE"/>
    <s v="FR"/>
    <s v="106701"/>
    <s v="106701"/>
    <s v="999999"/>
    <x v="1249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1T00:00:00"/>
    <s v="91096"/>
    <s v="21320"/>
    <s v="DE"/>
    <s v="FR"/>
    <s v="107205"/>
    <s v="107205"/>
    <s v="999999"/>
    <x v="1250"/>
    <s v="N"/>
    <s v="Transport"/>
    <x v="1"/>
    <s v="S"/>
    <x v="9"/>
    <n v="2.117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d v="2026-05-01T00:00:00"/>
    <s v="33617"/>
    <s v="21320"/>
    <s v="DE"/>
    <s v="FR"/>
    <s v="106649"/>
    <s v="106649"/>
    <s v="999999"/>
    <x v="1251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1T00:00:00"/>
    <s v="68526"/>
    <s v="21320"/>
    <s v="DE"/>
    <s v="FR"/>
    <s v="107112"/>
    <s v="107112"/>
    <s v="999999"/>
    <x v="1252"/>
    <s v="N"/>
    <s v="Transport"/>
    <x v="1"/>
    <s v="S"/>
    <x v="9"/>
    <n v="1.786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1T00:00:00"/>
    <s v="68526"/>
    <s v="21320"/>
    <s v="DE"/>
    <s v="FR"/>
    <s v="106177"/>
    <s v="106177"/>
    <s v="999999"/>
    <x v="1253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1T00:00:00"/>
    <s v="68526"/>
    <s v="21320"/>
    <s v="DE"/>
    <s v="FR"/>
    <s v="106165"/>
    <s v="106165"/>
    <s v="999999"/>
    <x v="1254"/>
    <s v="N"/>
    <s v="Transport"/>
    <x v="1"/>
    <s v="S"/>
    <x v="9"/>
    <n v="0.96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1T00:00:00"/>
    <s v="14532"/>
    <s v="21320"/>
    <s v="DE"/>
    <s v="FR"/>
    <s v="106744"/>
    <s v="106744"/>
    <s v="999999"/>
    <x v="1255"/>
    <s v="N"/>
    <s v="Transport"/>
    <x v="1"/>
    <s v="S"/>
    <x v="9"/>
    <n v="0.78300000000000003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1T00:00:00"/>
    <s v="4143 LR"/>
    <s v="21320"/>
    <s v="NL"/>
    <s v="FR"/>
    <s v="107967"/>
    <s v="107967"/>
    <s v="999999"/>
    <x v="1256"/>
    <s v="N"/>
    <s v="Transport"/>
    <x v="1"/>
    <s v="S"/>
    <x v="9"/>
    <n v="5.8079999999999998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1T00:00:00"/>
    <s v="41379"/>
    <s v="21320"/>
    <s v="DE"/>
    <s v="FR"/>
    <s v="107472"/>
    <s v="107472"/>
    <s v="999999"/>
    <x v="1257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1T00:00:00"/>
    <s v="30890"/>
    <s v="21320"/>
    <s v="DE"/>
    <s v="FR"/>
    <s v="107935"/>
    <s v="107935"/>
    <s v="999999"/>
    <x v="1258"/>
    <s v="N"/>
    <s v="Transport"/>
    <x v="1"/>
    <s v="S"/>
    <x v="9"/>
    <n v="4.82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1T00:00:00"/>
    <s v="15230"/>
    <s v="21320"/>
    <s v="DE"/>
    <s v="FR"/>
    <s v="106069"/>
    <s v="106069"/>
    <s v="999999"/>
    <x v="1259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1T00:00:00"/>
    <s v="71116"/>
    <s v="21320"/>
    <s v="DE"/>
    <s v="FR"/>
    <s v="106925"/>
    <s v="106925"/>
    <s v="999999"/>
    <x v="1260"/>
    <s v="N"/>
    <s v="Transport"/>
    <x v="1"/>
    <s v="S"/>
    <x v="9"/>
    <n v="0.59499999999999997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2T00:00:00"/>
    <s v="96179"/>
    <s v="21320"/>
    <s v="DE"/>
    <s v="FR"/>
    <s v="103237"/>
    <s v="103237"/>
    <s v="999999"/>
    <x v="1261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38704"/>
    <s v="21320"/>
    <s v="DE"/>
    <s v="FR"/>
    <s v="107049"/>
    <s v="107049"/>
    <s v="999999"/>
    <x v="1262"/>
    <s v="N"/>
    <s v="Transport"/>
    <x v="1"/>
    <s v="S"/>
    <x v="9"/>
    <n v="0.05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2T00:00:00"/>
    <s v="46519"/>
    <s v="21320"/>
    <s v="DE"/>
    <s v="FR"/>
    <s v="106770"/>
    <s v="106770"/>
    <s v="999999"/>
    <x v="1263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46519"/>
    <s v="21320"/>
    <s v="DE"/>
    <s v="FR"/>
    <s v="106770"/>
    <s v="106770"/>
    <s v="999999"/>
    <x v="1263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02T00:00:00"/>
    <s v="4813"/>
    <s v="21320"/>
    <s v="AT"/>
    <s v="FR"/>
    <s v="108336"/>
    <s v="108336"/>
    <s v="999999"/>
    <x v="1264"/>
    <s v="N"/>
    <s v="Transport"/>
    <x v="1"/>
    <s v="S"/>
    <x v="9"/>
    <n v="0.5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02T00:00:00"/>
    <s v="65199"/>
    <s v="21320"/>
    <s v="DE"/>
    <s v="FR"/>
    <s v="107948"/>
    <s v="107948"/>
    <s v="999999"/>
    <x v="1265"/>
    <s v="N"/>
    <s v="Transport"/>
    <x v="1"/>
    <s v="S"/>
    <x v="9"/>
    <n v="4.9539999999999997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59075"/>
    <s v="21320"/>
    <s v="DE"/>
    <s v="FR"/>
    <s v="107443"/>
    <s v="107443"/>
    <s v="999999"/>
    <x v="1266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85567"/>
    <s v="21320"/>
    <s v="DE"/>
    <s v="FR"/>
    <s v="106909"/>
    <s v="106909"/>
    <s v="999999"/>
    <x v="1267"/>
    <s v="N"/>
    <s v="Transport"/>
    <x v="1"/>
    <s v="S"/>
    <x v="9"/>
    <n v="0.77500000000000002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2T00:00:00"/>
    <s v="3500"/>
    <s v="21320"/>
    <s v="DK"/>
    <s v="FR"/>
    <s v="104726"/>
    <s v="104726"/>
    <s v="999999"/>
    <x v="1268"/>
    <s v="N"/>
    <s v="Transport"/>
    <x v="1"/>
    <s v="S"/>
    <x v="9"/>
    <n v="4.7990000000000004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2T00:00:00"/>
    <s v="50937"/>
    <s v="21320"/>
    <s v="DE"/>
    <s v="FR"/>
    <s v="106457"/>
    <s v="106457"/>
    <s v="999999"/>
    <x v="1269"/>
    <s v="N"/>
    <s v="Transport"/>
    <x v="1"/>
    <s v="S"/>
    <x v="9"/>
    <n v="5.778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2T00:00:00"/>
    <s v="7475 BC"/>
    <s v="21320"/>
    <s v="NL"/>
    <s v="FR"/>
    <s v="106846"/>
    <s v="106846"/>
    <s v="999999"/>
    <x v="1270"/>
    <s v="N"/>
    <s v="Transport"/>
    <x v="1"/>
    <s v="S"/>
    <x v="9"/>
    <n v="5.53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2T00:00:00"/>
    <s v="7475 BC"/>
    <s v="21320"/>
    <s v="NL"/>
    <s v="FR"/>
    <s v="107172"/>
    <s v="107172"/>
    <s v="999999"/>
    <x v="1271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55257"/>
    <s v="21320"/>
    <s v="DE"/>
    <s v="FR"/>
    <s v="107478"/>
    <s v="107478"/>
    <s v="999999"/>
    <x v="1272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426 69"/>
    <s v="21320"/>
    <s v="SE"/>
    <s v="FR"/>
    <s v="105871"/>
    <s v="105871"/>
    <s v="999999"/>
    <x v="1273"/>
    <s v="N"/>
    <s v="Transport"/>
    <x v="1"/>
    <s v="S"/>
    <x v="9"/>
    <n v="4.7430000000000003"/>
    <x v="7"/>
    <n v="14.68"/>
    <s v="LA RUCHE LOGISTIQUE"/>
    <m/>
    <m/>
    <n v="0.14910705133062102"/>
    <n v="14.68"/>
    <n v="0.08"/>
    <n v="2.1888915135335165"/>
    <n v="14.76"/>
    <x v="1"/>
  </r>
  <r>
    <s v="13624021"/>
    <s v="2"/>
    <d v="2026-05-02T00:00:00"/>
    <s v="53773"/>
    <s v="21320"/>
    <s v="DE"/>
    <s v="FR"/>
    <s v="107805"/>
    <s v="107805"/>
    <s v="999999"/>
    <x v="1274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53773"/>
    <s v="21320"/>
    <s v="DE"/>
    <s v="FR"/>
    <s v="107805"/>
    <s v="107805"/>
    <s v="999999"/>
    <x v="1274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02T00:00:00"/>
    <s v="14005"/>
    <s v="21320"/>
    <s v="ES"/>
    <s v="FR"/>
    <s v="105449"/>
    <s v="105449"/>
    <s v="999999"/>
    <x v="1275"/>
    <s v="N"/>
    <s v="Transport"/>
    <x v="1"/>
    <s v="S"/>
    <x v="9"/>
    <n v="0.72"/>
    <x v="7"/>
    <n v="6.62"/>
    <s v="LA RUCHE LOGISTIQUE"/>
    <m/>
    <m/>
    <n v="0.14910705133062102"/>
    <n v="6.62"/>
    <n v="0.08"/>
    <n v="0.98708867980871118"/>
    <n v="6.7"/>
    <x v="1"/>
  </r>
  <r>
    <s v="13624021"/>
    <s v="2"/>
    <d v="2026-05-02T00:00:00"/>
    <s v="14005"/>
    <s v="21320"/>
    <s v="ES"/>
    <s v="FR"/>
    <s v="105195"/>
    <s v="105195"/>
    <s v="999999"/>
    <x v="1276"/>
    <s v="N"/>
    <s v="Transport"/>
    <x v="1"/>
    <s v="S"/>
    <x v="9"/>
    <n v="0.03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02T00:00:00"/>
    <s v="86989"/>
    <s v="21320"/>
    <s v="DE"/>
    <s v="FR"/>
    <s v="106920"/>
    <s v="106920"/>
    <s v="999999"/>
    <x v="1277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69251"/>
    <s v="21320"/>
    <s v="DE"/>
    <s v="FR"/>
    <s v="108018"/>
    <s v="108018"/>
    <s v="999999"/>
    <x v="1278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2252 BE"/>
    <s v="21320"/>
    <s v="NL"/>
    <s v="FR"/>
    <s v="106079"/>
    <s v="106079"/>
    <s v="999999"/>
    <x v="1279"/>
    <s v="N"/>
    <s v="Transport"/>
    <x v="1"/>
    <s v="S"/>
    <x v="9"/>
    <n v="4.799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83550"/>
    <s v="21320"/>
    <s v="DE"/>
    <s v="FR"/>
    <s v="105766"/>
    <s v="105766"/>
    <s v="999999"/>
    <x v="1280"/>
    <s v="N"/>
    <s v="Transport"/>
    <x v="1"/>
    <s v="S"/>
    <x v="9"/>
    <n v="0.96699999999999997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2T00:00:00"/>
    <s v="80469"/>
    <s v="21320"/>
    <s v="DE"/>
    <s v="FR"/>
    <s v="107420"/>
    <s v="107420"/>
    <s v="999999"/>
    <x v="1281"/>
    <s v="N"/>
    <s v="Transport"/>
    <x v="1"/>
    <s v="S"/>
    <x v="9"/>
    <n v="4.963000000000000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4130"/>
    <s v="21320"/>
    <s v="BE"/>
    <s v="FR"/>
    <s v="108007"/>
    <s v="108007"/>
    <s v="999999"/>
    <x v="1282"/>
    <s v="N"/>
    <s v="Transport"/>
    <x v="1"/>
    <s v="S"/>
    <x v="9"/>
    <n v="0.7"/>
    <x v="7"/>
    <n v="4.95"/>
    <s v="LA RUCHE LOGISTIQUE"/>
    <m/>
    <m/>
    <n v="0.14910705133062102"/>
    <n v="4.95"/>
    <n v="0.08"/>
    <n v="0.73807990408657409"/>
    <n v="5.03"/>
    <x v="1"/>
  </r>
  <r>
    <s v="13624021"/>
    <s v="2"/>
    <d v="2026-05-02T00:00:00"/>
    <s v="83550"/>
    <s v="21320"/>
    <s v="DE"/>
    <s v="FR"/>
    <s v="105974"/>
    <s v="105974"/>
    <s v="999999"/>
    <x v="1283"/>
    <s v="N"/>
    <s v="Transport"/>
    <x v="1"/>
    <s v="S"/>
    <x v="9"/>
    <n v="2.8420000000000001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d v="2026-05-02T00:00:00"/>
    <s v="83550"/>
    <s v="21320"/>
    <s v="DE"/>
    <s v="FR"/>
    <s v="106668"/>
    <s v="106668"/>
    <s v="999999"/>
    <x v="1284"/>
    <s v="N"/>
    <s v="Transport"/>
    <x v="1"/>
    <s v="S"/>
    <x v="9"/>
    <n v="0.35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2T00:00:00"/>
    <s v="28035"/>
    <s v="21320"/>
    <s v="ES"/>
    <s v="FR"/>
    <s v="106512"/>
    <s v="106512"/>
    <s v="999999"/>
    <x v="1285"/>
    <s v="N"/>
    <s v="Transport"/>
    <x v="1"/>
    <s v="S"/>
    <x v="9"/>
    <n v="0.1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02T00:00:00"/>
    <s v="2015 JJ"/>
    <s v="21320"/>
    <s v="NL"/>
    <s v="FR"/>
    <s v="108280"/>
    <s v="108280"/>
    <s v="999999"/>
    <x v="1286"/>
    <s v="N"/>
    <s v="Transport"/>
    <x v="1"/>
    <s v="S"/>
    <x v="9"/>
    <n v="0.5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2T00:00:00"/>
    <s v="94239"/>
    <s v="21320"/>
    <s v="DE"/>
    <s v="FR"/>
    <s v="107906"/>
    <s v="107906"/>
    <s v="999999"/>
    <x v="1287"/>
    <s v="N"/>
    <s v="Transport"/>
    <x v="1"/>
    <s v="S"/>
    <x v="9"/>
    <n v="5.6319999999999997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2T00:00:00"/>
    <s v="94239"/>
    <s v="21320"/>
    <s v="DE"/>
    <s v="FR"/>
    <s v="107923"/>
    <s v="107923"/>
    <s v="999999"/>
    <x v="1288"/>
    <s v="N"/>
    <s v="Transport"/>
    <x v="1"/>
    <s v="S"/>
    <x v="9"/>
    <n v="2.3519999999999999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d v="2026-05-02T00:00:00"/>
    <s v="65462"/>
    <s v="21320"/>
    <s v="DE"/>
    <s v="FR"/>
    <s v="103878"/>
    <s v="103878"/>
    <s v="999999"/>
    <x v="1289"/>
    <s v="N"/>
    <s v="Transport"/>
    <x v="1"/>
    <s v="S"/>
    <x v="9"/>
    <n v="4.9370000000000003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47533"/>
    <s v="21320"/>
    <s v="DE"/>
    <s v="FR"/>
    <s v="106187"/>
    <s v="106187"/>
    <s v="999999"/>
    <x v="1290"/>
    <s v="N"/>
    <s v="Transport"/>
    <x v="1"/>
    <s v="S"/>
    <x v="9"/>
    <n v="2.016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d v="2026-05-02T00:00:00"/>
    <s v="72072"/>
    <s v="21320"/>
    <s v="DE"/>
    <s v="FR"/>
    <s v="106907"/>
    <s v="106907"/>
    <s v="999999"/>
    <x v="1291"/>
    <s v="N"/>
    <s v="Transport"/>
    <x v="1"/>
    <s v="S"/>
    <x v="9"/>
    <n v="0.81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2T00:00:00"/>
    <s v="72072"/>
    <s v="21320"/>
    <s v="DE"/>
    <s v="FR"/>
    <s v="104786"/>
    <s v="104786"/>
    <s v="999999"/>
    <x v="1292"/>
    <s v="N"/>
    <s v="Transport"/>
    <x v="1"/>
    <s v="S"/>
    <x v="9"/>
    <n v="0.61399999999999999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2T00:00:00"/>
    <s v="21629"/>
    <s v="21320"/>
    <s v="DE"/>
    <s v="FR"/>
    <s v="106869"/>
    <s v="106869"/>
    <s v="999999"/>
    <x v="1293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2T00:00:00"/>
    <s v="31228"/>
    <s v="21320"/>
    <s v="DE"/>
    <s v="FR"/>
    <s v="107721"/>
    <s v="107721"/>
    <s v="999999"/>
    <x v="1294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3T00:00:00"/>
    <s v="67227"/>
    <s v="21320"/>
    <s v="DE"/>
    <s v="FR"/>
    <s v="107934"/>
    <s v="107934"/>
    <s v="999999"/>
    <x v="1295"/>
    <s v="N"/>
    <s v="Transport"/>
    <x v="1"/>
    <s v="S"/>
    <x v="9"/>
    <n v="0.36499999999999999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3T00:00:00"/>
    <s v="66606"/>
    <s v="21320"/>
    <s v="DE"/>
    <s v="FR"/>
    <s v="107292"/>
    <s v="107292"/>
    <s v="999999"/>
    <x v="1296"/>
    <s v="N"/>
    <s v="Transport"/>
    <x v="1"/>
    <s v="S"/>
    <x v="9"/>
    <n v="3.226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03T00:00:00"/>
    <s v="08339"/>
    <s v="21320"/>
    <s v="ES"/>
    <s v="FR"/>
    <s v="105653"/>
    <s v="105653"/>
    <s v="999999"/>
    <x v="1297"/>
    <s v="N"/>
    <s v="Transport"/>
    <x v="1"/>
    <s v="S"/>
    <x v="9"/>
    <n v="0.71299999999999997"/>
    <x v="7"/>
    <n v="6.62"/>
    <s v="LA RUCHE LOGISTIQUE"/>
    <m/>
    <m/>
    <n v="0.14910705133062102"/>
    <n v="6.62"/>
    <n v="0.08"/>
    <n v="0.98708867980871118"/>
    <n v="6.7"/>
    <x v="1"/>
  </r>
  <r>
    <s v="13624021"/>
    <s v="2"/>
    <d v="2026-05-03T00:00:00"/>
    <s v="70188"/>
    <s v="21320"/>
    <s v="DE"/>
    <s v="FR"/>
    <s v="106510"/>
    <s v="106510"/>
    <s v="999999"/>
    <x v="1298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3T00:00:00"/>
    <s v="10713"/>
    <s v="21320"/>
    <s v="DE"/>
    <s v="FR"/>
    <s v="104913"/>
    <s v="104913"/>
    <s v="999999"/>
    <x v="1299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3T00:00:00"/>
    <s v="33161"/>
    <s v="21320"/>
    <s v="DE"/>
    <s v="FR"/>
    <s v="108278"/>
    <s v="108278"/>
    <s v="999999"/>
    <x v="1300"/>
    <s v="N"/>
    <s v="Transport"/>
    <x v="1"/>
    <s v="S"/>
    <x v="9"/>
    <n v="4.9370000000000003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3T00:00:00"/>
    <s v="2500"/>
    <s v="21320"/>
    <s v="DK"/>
    <s v="FR"/>
    <s v="106191"/>
    <s v="106191"/>
    <s v="999999"/>
    <x v="1301"/>
    <s v="N"/>
    <s v="Transport"/>
    <x v="1"/>
    <s v="S"/>
    <x v="9"/>
    <n v="0.1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03T00:00:00"/>
    <s v="28007"/>
    <s v="21320"/>
    <s v="ES"/>
    <s v="FR"/>
    <s v="105675"/>
    <s v="105675"/>
    <s v="999999"/>
    <x v="1302"/>
    <s v="N"/>
    <s v="Transport"/>
    <x v="1"/>
    <s v="S"/>
    <x v="9"/>
    <n v="0.98399999999999999"/>
    <x v="7"/>
    <n v="6.62"/>
    <s v="LA RUCHE LOGISTIQUE"/>
    <m/>
    <m/>
    <n v="0.14910705133062102"/>
    <n v="6.62"/>
    <n v="0.08"/>
    <n v="0.98708867980871118"/>
    <n v="6.7"/>
    <x v="1"/>
  </r>
  <r>
    <s v="13624021"/>
    <s v="2"/>
    <d v="2026-05-03T00:00:00"/>
    <s v="3703 BG"/>
    <s v="21320"/>
    <s v="NL"/>
    <s v="FR"/>
    <s v="106339"/>
    <s v="106339"/>
    <s v="999999"/>
    <x v="1303"/>
    <s v="N"/>
    <s v="Transport"/>
    <x v="1"/>
    <s v="S"/>
    <x v="9"/>
    <n v="2.1120000000000001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d v="2026-05-03T00:00:00"/>
    <s v="1220"/>
    <s v="21320"/>
    <s v="AT"/>
    <s v="FR"/>
    <s v="107228"/>
    <s v="107228"/>
    <s v="999999"/>
    <x v="1304"/>
    <s v="N"/>
    <s v="Transport"/>
    <x v="1"/>
    <s v="S"/>
    <x v="9"/>
    <n v="4.8250000000000002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3T00:00:00"/>
    <s v="2342 BM"/>
    <s v="21320"/>
    <s v="NL"/>
    <s v="FR"/>
    <s v="108006"/>
    <s v="108006"/>
    <s v="999999"/>
    <x v="1305"/>
    <s v="N"/>
    <s v="Transport"/>
    <x v="1"/>
    <s v="S"/>
    <x v="9"/>
    <n v="1.28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3T00:00:00"/>
    <s v="93057"/>
    <s v="21320"/>
    <s v="DE"/>
    <s v="FR"/>
    <s v="107737"/>
    <s v="107737"/>
    <s v="999999"/>
    <x v="1306"/>
    <s v="N"/>
    <s v="Transport"/>
    <x v="1"/>
    <s v="S"/>
    <x v="9"/>
    <n v="3.456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03T00:00:00"/>
    <s v="59329"/>
    <s v="21320"/>
    <s v="DE"/>
    <s v="FR"/>
    <s v="106761"/>
    <s v="106761"/>
    <s v="999999"/>
    <x v="1307"/>
    <s v="N"/>
    <s v="Transport"/>
    <x v="1"/>
    <s v="S"/>
    <x v="9"/>
    <n v="0.94099999999999995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3T00:00:00"/>
    <s v="83329"/>
    <s v="21320"/>
    <s v="DE"/>
    <s v="FR"/>
    <s v="107251"/>
    <s v="107251"/>
    <s v="999999"/>
    <x v="1308"/>
    <s v="N"/>
    <s v="Transport"/>
    <x v="1"/>
    <s v="S"/>
    <x v="9"/>
    <n v="0.25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3T00:00:00"/>
    <s v="28935"/>
    <s v="21320"/>
    <s v="ES"/>
    <s v="FR"/>
    <s v="103616"/>
    <s v="103616"/>
    <s v="999999"/>
    <x v="1309"/>
    <s v="N"/>
    <s v="Transport"/>
    <x v="1"/>
    <s v="S"/>
    <x v="9"/>
    <n v="0.14000000000000001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03T00:00:00"/>
    <s v="28003"/>
    <s v="21320"/>
    <s v="ES"/>
    <s v="FR"/>
    <s v="105111"/>
    <s v="105111"/>
    <s v="999999"/>
    <x v="1310"/>
    <s v="N"/>
    <s v="Transport"/>
    <x v="1"/>
    <s v="S"/>
    <x v="9"/>
    <n v="0.24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03T00:00:00"/>
    <s v="664 92"/>
    <s v="21320"/>
    <s v="SE"/>
    <s v="FR"/>
    <s v="106087"/>
    <s v="106087"/>
    <s v="999999"/>
    <x v="1311"/>
    <s v="N"/>
    <s v="Transport"/>
    <x v="1"/>
    <s v="S"/>
    <x v="9"/>
    <n v="1.776"/>
    <x v="7"/>
    <n v="10.87"/>
    <s v="LA RUCHE LOGISTIQUE"/>
    <m/>
    <m/>
    <n v="0.14910705133062102"/>
    <n v="10.87"/>
    <n v="0.08"/>
    <n v="1.6207936479638503"/>
    <n v="10.95"/>
    <x v="1"/>
  </r>
  <r>
    <s v="13624021"/>
    <s v="2"/>
    <d v="2026-05-03T00:00:00"/>
    <s v="76185"/>
    <s v="21320"/>
    <s v="DE"/>
    <s v="FR"/>
    <s v="107540"/>
    <s v="107540"/>
    <s v="999999"/>
    <x v="1312"/>
    <s v="N"/>
    <s v="Transport"/>
    <x v="1"/>
    <s v="S"/>
    <x v="9"/>
    <n v="4.895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3T00:00:00"/>
    <s v="14467"/>
    <s v="21320"/>
    <s v="DE"/>
    <s v="FR"/>
    <s v="107581"/>
    <s v="107581"/>
    <s v="999999"/>
    <x v="1313"/>
    <s v="N"/>
    <s v="Transport"/>
    <x v="1"/>
    <s v="S"/>
    <x v="9"/>
    <n v="1.229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3T00:00:00"/>
    <s v="14467"/>
    <s v="21320"/>
    <s v="DE"/>
    <s v="FR"/>
    <s v="107581"/>
    <s v="107581"/>
    <s v="999999"/>
    <x v="1313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03T00:00:00"/>
    <s v="68165"/>
    <s v="21320"/>
    <s v="DE"/>
    <s v="FR"/>
    <s v="106678"/>
    <s v="106678"/>
    <s v="999999"/>
    <x v="1314"/>
    <s v="N"/>
    <s v="Transport"/>
    <x v="1"/>
    <s v="S"/>
    <x v="9"/>
    <n v="5.7679999999999998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3T00:00:00"/>
    <s v="68165"/>
    <s v="21320"/>
    <s v="DE"/>
    <s v="FR"/>
    <s v="106678"/>
    <s v="106678"/>
    <s v="999999"/>
    <x v="1314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03T00:00:00"/>
    <s v="73230"/>
    <s v="21320"/>
    <s v="DE"/>
    <s v="FR"/>
    <s v="106122"/>
    <s v="106122"/>
    <s v="999999"/>
    <x v="1315"/>
    <s v="N"/>
    <s v="Transport"/>
    <x v="1"/>
    <s v="S"/>
    <x v="9"/>
    <n v="1.036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3T00:00:00"/>
    <s v="96114"/>
    <s v="21320"/>
    <s v="DE"/>
    <s v="FR"/>
    <s v="107302"/>
    <s v="107302"/>
    <s v="999999"/>
    <x v="1316"/>
    <s v="N"/>
    <s v="Transport"/>
    <x v="1"/>
    <s v="S"/>
    <x v="9"/>
    <n v="11.52"/>
    <x v="7"/>
    <n v="14.31"/>
    <s v="LA RUCHE LOGISTIQUE"/>
    <m/>
    <m/>
    <n v="0.14910705133062102"/>
    <n v="14.31"/>
    <n v="0.08"/>
    <n v="2.1337219045411868"/>
    <n v="14.39"/>
    <x v="1"/>
  </r>
  <r>
    <s v="13624021"/>
    <s v="2"/>
    <d v="2026-05-04T00:00:00"/>
    <s v="82211"/>
    <s v="21320"/>
    <s v="DE"/>
    <s v="FR"/>
    <s v="106219"/>
    <s v="106219"/>
    <s v="999999"/>
    <x v="1317"/>
    <s v="N"/>
    <s v="Transport"/>
    <x v="1"/>
    <s v="S"/>
    <x v="9"/>
    <n v="1.459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4T00:00:00"/>
    <s v="23611"/>
    <s v="21320"/>
    <s v="DE"/>
    <s v="FR"/>
    <s v="108067"/>
    <s v="108067"/>
    <s v="999999"/>
    <x v="1318"/>
    <s v="N"/>
    <s v="Transport"/>
    <x v="1"/>
    <s v="S"/>
    <x v="9"/>
    <n v="4.799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4T00:00:00"/>
    <s v="50171"/>
    <s v="21320"/>
    <s v="DE"/>
    <s v="FR"/>
    <s v="107489"/>
    <s v="107489"/>
    <s v="999999"/>
    <x v="1319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4T00:00:00"/>
    <s v="29790"/>
    <s v="21320"/>
    <s v="ES"/>
    <s v="FR"/>
    <s v="105273"/>
    <s v="105273"/>
    <s v="999999"/>
    <x v="1320"/>
    <s v="N"/>
    <s v="Transport"/>
    <x v="1"/>
    <s v="S"/>
    <x v="9"/>
    <n v="5.4139999999999997"/>
    <x v="7"/>
    <n v="11.42"/>
    <s v="LA RUCHE LOGISTIQUE"/>
    <m/>
    <m/>
    <n v="0.14910705133062102"/>
    <n v="11.42"/>
    <n v="0.08"/>
    <n v="1.7028025261956921"/>
    <n v="11.5"/>
    <x v="1"/>
  </r>
  <r>
    <s v="13624021"/>
    <s v="2"/>
    <d v="2026-05-04T00:00:00"/>
    <s v="269 35"/>
    <s v="21320"/>
    <s v="SE"/>
    <s v="FR"/>
    <s v="103803"/>
    <s v="103803"/>
    <s v="999999"/>
    <x v="1321"/>
    <s v="N"/>
    <s v="Transport"/>
    <x v="1"/>
    <s v="S"/>
    <x v="9"/>
    <n v="6.33"/>
    <x v="7"/>
    <n v="16"/>
    <s v="LA RUCHE LOGISTIQUE"/>
    <m/>
    <m/>
    <n v="0.14910705133062102"/>
    <n v="16"/>
    <n v="0.08"/>
    <n v="2.3857128212899363"/>
    <n v="16.079999999999998"/>
    <x v="1"/>
  </r>
  <r>
    <s v="13624021"/>
    <s v="2"/>
    <d v="2026-05-04T00:00:00"/>
    <s v="28329"/>
    <s v="21320"/>
    <s v="DE"/>
    <s v="FR"/>
    <s v="107501"/>
    <s v="107501"/>
    <s v="999999"/>
    <x v="1322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4T00:00:00"/>
    <s v="83355"/>
    <s v="21320"/>
    <s v="DE"/>
    <s v="FR"/>
    <s v="106757"/>
    <s v="106757"/>
    <s v="999999"/>
    <x v="1323"/>
    <s v="N"/>
    <s v="Transport"/>
    <x v="1"/>
    <s v="S"/>
    <x v="9"/>
    <n v="5.508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4T00:00:00"/>
    <s v="37213"/>
    <s v="21320"/>
    <s v="DE"/>
    <s v="FR"/>
    <s v="108078"/>
    <s v="108078"/>
    <s v="999999"/>
    <x v="1324"/>
    <s v="N"/>
    <s v="Transport"/>
    <x v="1"/>
    <s v="S"/>
    <x v="9"/>
    <n v="1.584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4T00:00:00"/>
    <s v="2820"/>
    <s v="21320"/>
    <s v="DK"/>
    <s v="FR"/>
    <s v="104378"/>
    <s v="104378"/>
    <s v="999999"/>
    <x v="1325"/>
    <s v="N"/>
    <s v="Transport"/>
    <x v="1"/>
    <s v="S"/>
    <x v="9"/>
    <n v="3.3260000000000001"/>
    <x v="7"/>
    <n v="13.17"/>
    <s v="LA RUCHE LOGISTIQUE"/>
    <m/>
    <m/>
    <n v="0.14910705133062102"/>
    <n v="13.17"/>
    <n v="0.08"/>
    <n v="1.9637398660242789"/>
    <n v="13.25"/>
    <x v="1"/>
  </r>
  <r>
    <s v="13624021"/>
    <s v="2"/>
    <d v="2026-05-04T00:00:00"/>
    <s v="63853"/>
    <s v="21320"/>
    <s v="DE"/>
    <s v="FR"/>
    <s v="105334"/>
    <s v="105334"/>
    <s v="999999"/>
    <x v="1326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4T00:00:00"/>
    <s v="92280"/>
    <s v="21320"/>
    <s v="DE"/>
    <s v="FR"/>
    <s v="107928"/>
    <s v="107928"/>
    <s v="999999"/>
    <x v="1327"/>
    <s v="N"/>
    <s v="Transport"/>
    <x v="1"/>
    <s v="S"/>
    <x v="9"/>
    <n v="1.264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4T00:00:00"/>
    <s v="44575"/>
    <s v="21320"/>
    <s v="DE"/>
    <s v="FR"/>
    <s v="106349"/>
    <s v="106349"/>
    <s v="999999"/>
    <x v="132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4T00:00:00"/>
    <s v="14469"/>
    <s v="21320"/>
    <s v="DE"/>
    <s v="FR"/>
    <s v="104168"/>
    <s v="104168"/>
    <s v="999999"/>
    <x v="1329"/>
    <s v="N"/>
    <s v="Transport"/>
    <x v="1"/>
    <s v="S"/>
    <x v="9"/>
    <n v="1.24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4T00:00:00"/>
    <s v="131 40"/>
    <s v="21320"/>
    <s v="SE"/>
    <s v="FR"/>
    <s v="105637"/>
    <s v="105637"/>
    <s v="999999"/>
    <x v="1330"/>
    <s v="N"/>
    <s v="Transport"/>
    <x v="1"/>
    <s v="S"/>
    <x v="9"/>
    <n v="1.944"/>
    <x v="7"/>
    <n v="10.87"/>
    <s v="LA RUCHE LOGISTIQUE"/>
    <m/>
    <m/>
    <n v="0.14910705133062102"/>
    <n v="10.87"/>
    <n v="0.08"/>
    <n v="1.6207936479638503"/>
    <n v="10.95"/>
    <x v="1"/>
  </r>
  <r>
    <s v="13624021"/>
    <s v="2"/>
    <d v="2026-05-04T00:00:00"/>
    <s v="67098"/>
    <s v="21320"/>
    <s v="DE"/>
    <s v="FR"/>
    <s v="107392"/>
    <s v="107392"/>
    <s v="999999"/>
    <x v="1331"/>
    <s v="N"/>
    <s v="Transport"/>
    <x v="1"/>
    <s v="S"/>
    <x v="9"/>
    <n v="6.9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04T00:00:00"/>
    <s v="82024"/>
    <s v="21320"/>
    <s v="DE"/>
    <s v="FR"/>
    <s v="108206"/>
    <s v="108206"/>
    <s v="999999"/>
    <x v="1332"/>
    <s v="N"/>
    <s v="Transport"/>
    <x v="1"/>
    <s v="S"/>
    <x v="9"/>
    <n v="1.056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4T00:00:00"/>
    <s v="79774"/>
    <s v="21320"/>
    <s v="DE"/>
    <s v="FR"/>
    <s v="105307"/>
    <s v="105307"/>
    <s v="999999"/>
    <x v="1333"/>
    <s v="N"/>
    <s v="Transport"/>
    <x v="1"/>
    <s v="S"/>
    <x v="9"/>
    <n v="5.6420000000000003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4T00:00:00"/>
    <s v="46200"/>
    <s v="21320"/>
    <s v="ES"/>
    <s v="FR"/>
    <s v="106688"/>
    <s v="106688"/>
    <s v="999999"/>
    <x v="1334"/>
    <s v="N"/>
    <s v="Transport"/>
    <x v="1"/>
    <s v="S"/>
    <x v="9"/>
    <n v="0.3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04T00:00:00"/>
    <s v="72762"/>
    <s v="21320"/>
    <s v="DE"/>
    <s v="FR"/>
    <s v="107751"/>
    <s v="107751"/>
    <s v="999999"/>
    <x v="1335"/>
    <s v="N"/>
    <s v="Transport"/>
    <x v="1"/>
    <s v="S"/>
    <x v="9"/>
    <n v="4.464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4T00:00:00"/>
    <s v="1160"/>
    <s v="21320"/>
    <s v="AT"/>
    <s v="FR"/>
    <s v="104274"/>
    <s v="104274"/>
    <s v="999999"/>
    <x v="1336"/>
    <s v="N"/>
    <s v="Transport"/>
    <x v="1"/>
    <s v="S"/>
    <x v="9"/>
    <n v="4.532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4T00:00:00"/>
    <s v="2283"/>
    <s v="21320"/>
    <s v="AT"/>
    <s v="FR"/>
    <s v="105175"/>
    <s v="105175"/>
    <s v="999999"/>
    <x v="1337"/>
    <s v="N"/>
    <s v="Transport"/>
    <x v="1"/>
    <s v="S"/>
    <x v="9"/>
    <n v="4.532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5T00:00:00"/>
    <s v="131 52"/>
    <s v="21320"/>
    <s v="SE"/>
    <s v="FR"/>
    <s v="107116"/>
    <s v="107116"/>
    <s v="999999"/>
    <x v="1338"/>
    <s v="N"/>
    <s v="Transport"/>
    <x v="1"/>
    <s v="S"/>
    <x v="9"/>
    <n v="0.98599999999999999"/>
    <x v="7"/>
    <n v="10.54"/>
    <s v="LA RUCHE LOGISTIQUE"/>
    <m/>
    <m/>
    <n v="0.14910705133062102"/>
    <n v="10.54"/>
    <n v="0.08"/>
    <n v="1.5715883210247454"/>
    <n v="10.62"/>
    <x v="1"/>
  </r>
  <r>
    <s v="13624021"/>
    <s v="2"/>
    <d v="2026-05-05T00:00:00"/>
    <s v="2680"/>
    <s v="21320"/>
    <s v="DK"/>
    <s v="FR"/>
    <s v="106321"/>
    <s v="106321"/>
    <s v="999999"/>
    <x v="1339"/>
    <s v="N"/>
    <s v="Transport"/>
    <x v="1"/>
    <s v="S"/>
    <x v="9"/>
    <n v="1.0940000000000001"/>
    <x v="7"/>
    <n v="10.02"/>
    <s v="LA RUCHE LOGISTIQUE"/>
    <m/>
    <m/>
    <n v="0.14910705133062102"/>
    <n v="10.02"/>
    <n v="0.08"/>
    <n v="1.4940526543328225"/>
    <n v="10.1"/>
    <x v="1"/>
  </r>
  <r>
    <s v="13624021"/>
    <s v="2"/>
    <d v="2026-05-05T00:00:00"/>
    <s v="3037 ED"/>
    <s v="21320"/>
    <s v="NL"/>
    <s v="FR"/>
    <s v="102823"/>
    <s v="102823"/>
    <s v="999999"/>
    <x v="1340"/>
    <s v="N"/>
    <s v="Transport"/>
    <x v="1"/>
    <s v="S"/>
    <x v="9"/>
    <n v="6.6529999999999996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05T00:00:00"/>
    <s v="3994 ZP"/>
    <s v="21320"/>
    <s v="NL"/>
    <s v="FR"/>
    <s v="95518"/>
    <s v="95518"/>
    <s v="999999"/>
    <x v="1341"/>
    <s v="N"/>
    <s v="Transport"/>
    <x v="1"/>
    <s v="S"/>
    <x v="9"/>
    <n v="0.1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5T00:00:00"/>
    <s v="1791 DG"/>
    <s v="21320"/>
    <s v="NL"/>
    <s v="FR"/>
    <s v="106800"/>
    <s v="106800"/>
    <s v="999999"/>
    <x v="1342"/>
    <s v="N"/>
    <s v="Transport"/>
    <x v="1"/>
    <s v="S"/>
    <x v="9"/>
    <n v="0.53800000000000003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5T00:00:00"/>
    <s v="81377"/>
    <s v="21320"/>
    <s v="DE"/>
    <s v="FR"/>
    <s v="106724"/>
    <s v="106724"/>
    <s v="999999"/>
    <x v="1343"/>
    <s v="N"/>
    <s v="Transport"/>
    <x v="1"/>
    <s v="S"/>
    <x v="9"/>
    <n v="5.903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5T00:00:00"/>
    <s v="45257"/>
    <s v="21320"/>
    <s v="DE"/>
    <s v="FR"/>
    <s v="106543"/>
    <s v="106543"/>
    <s v="999999"/>
    <x v="1344"/>
    <s v="N"/>
    <s v="Transport"/>
    <x v="1"/>
    <s v="S"/>
    <x v="9"/>
    <n v="6.0629999999999997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05T00:00:00"/>
    <s v="86159"/>
    <s v="21320"/>
    <s v="DE"/>
    <s v="FR"/>
    <s v="107497"/>
    <s v="107497"/>
    <s v="999999"/>
    <x v="1345"/>
    <s v="N"/>
    <s v="Transport"/>
    <x v="1"/>
    <s v="S"/>
    <x v="9"/>
    <n v="1.187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5T00:00:00"/>
    <s v="22391"/>
    <s v="21320"/>
    <s v="DE"/>
    <s v="FR"/>
    <s v="108110"/>
    <s v="108110"/>
    <s v="999999"/>
    <x v="1346"/>
    <s v="N"/>
    <s v="Transport"/>
    <x v="1"/>
    <s v="S"/>
    <x v="9"/>
    <n v="0.14000000000000001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5T00:00:00"/>
    <s v="17300"/>
    <s v="21320"/>
    <s v="ES"/>
    <s v="FR"/>
    <s v="107700"/>
    <s v="107700"/>
    <s v="999999"/>
    <x v="1347"/>
    <s v="N"/>
    <s v="Transport"/>
    <x v="1"/>
    <s v="S"/>
    <x v="9"/>
    <n v="4.266"/>
    <x v="7"/>
    <n v="10.76"/>
    <s v="LA RUCHE LOGISTIQUE"/>
    <m/>
    <m/>
    <n v="0.14910705133062102"/>
    <n v="10.76"/>
    <n v="0.08"/>
    <n v="1.6043918723174821"/>
    <n v="10.84"/>
    <x v="1"/>
  </r>
  <r>
    <s v="13624021"/>
    <s v="2"/>
    <d v="2026-05-05T00:00:00"/>
    <s v="587 54"/>
    <s v="21320"/>
    <s v="SE"/>
    <s v="FR"/>
    <s v="106144"/>
    <s v="106144"/>
    <s v="999999"/>
    <x v="1348"/>
    <s v="N"/>
    <s v="Transport"/>
    <x v="1"/>
    <s v="S"/>
    <x v="9"/>
    <n v="5.2629999999999999"/>
    <x v="7"/>
    <n v="15.34"/>
    <s v="LA RUCHE LOGISTIQUE"/>
    <m/>
    <m/>
    <n v="0.14910705133062102"/>
    <n v="15.34"/>
    <n v="0.08"/>
    <n v="2.2873021674117266"/>
    <n v="15.42"/>
    <x v="1"/>
  </r>
  <r>
    <s v="13624021"/>
    <s v="2"/>
    <d v="2026-05-05T00:00:00"/>
    <s v="39112"/>
    <s v="21320"/>
    <s v="DE"/>
    <s v="FR"/>
    <s v="105117"/>
    <s v="105117"/>
    <s v="999999"/>
    <x v="1349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5T00:00:00"/>
    <s v="82110"/>
    <s v="21320"/>
    <s v="DE"/>
    <s v="FR"/>
    <s v="108072"/>
    <s v="108072"/>
    <s v="999999"/>
    <x v="1350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5T00:00:00"/>
    <s v="90482"/>
    <s v="21320"/>
    <s v="DE"/>
    <s v="FR"/>
    <s v="107333"/>
    <s v="107333"/>
    <s v="999999"/>
    <x v="1351"/>
    <s v="N"/>
    <s v="Transport"/>
    <x v="1"/>
    <s v="S"/>
    <x v="9"/>
    <n v="5.903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5T00:00:00"/>
    <s v="88512"/>
    <s v="21320"/>
    <s v="DE"/>
    <s v="FR"/>
    <s v="108303"/>
    <s v="108303"/>
    <s v="999999"/>
    <x v="1352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5T00:00:00"/>
    <s v="88512"/>
    <s v="21320"/>
    <s v="DE"/>
    <s v="FR"/>
    <s v="102519"/>
    <s v="102519"/>
    <s v="999999"/>
    <x v="1353"/>
    <s v="N"/>
    <s v="Transport"/>
    <x v="1"/>
    <s v="S"/>
    <x v="9"/>
    <n v="1.35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5T00:00:00"/>
    <s v="33330"/>
    <s v="21320"/>
    <s v="DE"/>
    <s v="FR"/>
    <s v="108065"/>
    <s v="108065"/>
    <s v="999999"/>
    <x v="1354"/>
    <s v="N"/>
    <s v="Transport"/>
    <x v="1"/>
    <s v="S"/>
    <x v="9"/>
    <n v="0.06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5T00:00:00"/>
    <s v="40470"/>
    <s v="21320"/>
    <s v="DE"/>
    <s v="FR"/>
    <s v="107587"/>
    <s v="107587"/>
    <s v="999999"/>
    <x v="1355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5T00:00:00"/>
    <s v="71636"/>
    <s v="21320"/>
    <s v="DE"/>
    <s v="FR"/>
    <s v="108449"/>
    <s v="108449"/>
    <s v="999999"/>
    <x v="1356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5T00:00:00"/>
    <s v="2512"/>
    <s v="21320"/>
    <s v="AT"/>
    <s v="FR"/>
    <s v="107658"/>
    <s v="107658"/>
    <s v="999999"/>
    <x v="1357"/>
    <s v="N"/>
    <s v="Transport"/>
    <x v="1"/>
    <s v="S"/>
    <x v="9"/>
    <n v="1.4079999999999999"/>
    <x v="7"/>
    <n v="10.02"/>
    <s v="LA RUCHE LOGISTIQUE"/>
    <m/>
    <m/>
    <n v="0.14910705133062102"/>
    <n v="10.02"/>
    <n v="0.08"/>
    <n v="1.4940526543328225"/>
    <n v="10.1"/>
    <x v="1"/>
  </r>
  <r>
    <s v="13624021"/>
    <s v="2"/>
    <d v="2026-05-05T00:00:00"/>
    <s v="55118"/>
    <s v="21320"/>
    <s v="DE"/>
    <s v="FR"/>
    <s v="107105"/>
    <s v="107105"/>
    <s v="999999"/>
    <x v="1358"/>
    <s v="N"/>
    <s v="Transport"/>
    <x v="1"/>
    <s v="S"/>
    <x v="9"/>
    <n v="2.419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d v="2026-05-05T00:00:00"/>
    <s v="22880"/>
    <s v="21320"/>
    <s v="DE"/>
    <s v="FR"/>
    <s v="108642"/>
    <s v="108642"/>
    <s v="999999"/>
    <x v="1359"/>
    <s v="N"/>
    <s v="Transport"/>
    <x v="1"/>
    <s v="S"/>
    <x v="9"/>
    <n v="1.488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5T00:00:00"/>
    <s v="5683 LV"/>
    <s v="21320"/>
    <s v="NL"/>
    <s v="FR"/>
    <s v="108343"/>
    <s v="108343"/>
    <s v="999999"/>
    <x v="1360"/>
    <s v="N"/>
    <s v="Transport"/>
    <x v="1"/>
    <s v="S"/>
    <x v="9"/>
    <n v="1.042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5T00:00:00"/>
    <s v="85521"/>
    <s v="21320"/>
    <s v="DE"/>
    <s v="FR"/>
    <s v="107230"/>
    <s v="107230"/>
    <s v="999999"/>
    <x v="1361"/>
    <s v="N"/>
    <s v="Transport"/>
    <x v="1"/>
    <s v="S"/>
    <x v="9"/>
    <n v="1.2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5T00:00:00"/>
    <s v="03690"/>
    <s v="21320"/>
    <s v="ES"/>
    <s v="FR"/>
    <s v="104424"/>
    <s v="104424"/>
    <s v="999999"/>
    <x v="1362"/>
    <s v="N"/>
    <s v="Transport"/>
    <x v="1"/>
    <s v="S"/>
    <x v="9"/>
    <n v="5.2729999999999997"/>
    <x v="7"/>
    <n v="11.42"/>
    <s v="LA RUCHE LOGISTIQUE"/>
    <m/>
    <m/>
    <n v="0.14910705133062102"/>
    <n v="11.42"/>
    <n v="0.08"/>
    <n v="1.7028025261956921"/>
    <n v="11.5"/>
    <x v="1"/>
  </r>
  <r>
    <s v="13624021"/>
    <s v="2"/>
    <d v="2026-05-05T00:00:00"/>
    <s v="646 51"/>
    <s v="21320"/>
    <s v="SE"/>
    <s v="FR"/>
    <s v="106694"/>
    <s v="106694"/>
    <s v="999999"/>
    <x v="1363"/>
    <s v="N"/>
    <s v="Transport"/>
    <x v="1"/>
    <s v="S"/>
    <x v="9"/>
    <n v="2.17"/>
    <x v="7"/>
    <n v="13.36"/>
    <s v="LA RUCHE LOGISTIQUE"/>
    <m/>
    <m/>
    <n v="0.14910705133062102"/>
    <n v="13.36"/>
    <n v="0.08"/>
    <n v="1.9920702057770967"/>
    <n v="13.44"/>
    <x v="1"/>
  </r>
  <r>
    <s v="13624021"/>
    <s v="2"/>
    <d v="2026-05-05T00:00:00"/>
    <s v="13156"/>
    <s v="21320"/>
    <s v="DE"/>
    <s v="FR"/>
    <s v="105534"/>
    <s v="105534"/>
    <s v="999999"/>
    <x v="1364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114 54"/>
    <s v="21320"/>
    <s v="SE"/>
    <s v="FR"/>
    <s v="107918"/>
    <s v="107918"/>
    <s v="999999"/>
    <x v="1365"/>
    <s v="N"/>
    <s v="Transport"/>
    <x v="1"/>
    <s v="S"/>
    <x v="9"/>
    <n v="0.13"/>
    <x v="7"/>
    <n v="10.32"/>
    <s v="LA RUCHE LOGISTIQUE"/>
    <m/>
    <m/>
    <n v="0.14910705133062102"/>
    <n v="10.32"/>
    <n v="0.08"/>
    <n v="1.538784769732009"/>
    <n v="10.4"/>
    <x v="1"/>
  </r>
  <r>
    <s v="13624021"/>
    <s v="2"/>
    <d v="2026-05-06T00:00:00"/>
    <s v="90425"/>
    <s v="21320"/>
    <s v="DE"/>
    <s v="FR"/>
    <s v="107444"/>
    <s v="107444"/>
    <s v="999999"/>
    <x v="136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1230"/>
    <s v="21320"/>
    <s v="AT"/>
    <s v="FR"/>
    <s v="108617"/>
    <s v="108617"/>
    <s v="999999"/>
    <x v="1367"/>
    <s v="N"/>
    <s v="Transport"/>
    <x v="1"/>
    <s v="S"/>
    <x v="9"/>
    <n v="4.7990000000000004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6T00:00:00"/>
    <s v="28036"/>
    <s v="21320"/>
    <s v="ES"/>
    <s v="FR"/>
    <s v="107823"/>
    <s v="107823"/>
    <s v="999999"/>
    <x v="1368"/>
    <s v="N"/>
    <s v="Transport"/>
    <x v="1"/>
    <s v="S"/>
    <x v="9"/>
    <n v="4.6779999999999999"/>
    <x v="7"/>
    <n v="10.76"/>
    <s v="LA RUCHE LOGISTIQUE"/>
    <m/>
    <m/>
    <n v="0.14910705133062102"/>
    <n v="10.76"/>
    <n v="0.08"/>
    <n v="1.6043918723174821"/>
    <n v="10.84"/>
    <x v="1"/>
  </r>
  <r>
    <s v="13624021"/>
    <s v="2"/>
    <d v="2026-05-06T00:00:00"/>
    <s v="28036"/>
    <s v="21320"/>
    <s v="ES"/>
    <s v="FR"/>
    <s v="107823"/>
    <s v="107823"/>
    <s v="999999"/>
    <x v="1368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06T00:00:00"/>
    <s v="236 38"/>
    <s v="21320"/>
    <s v="SE"/>
    <s v="FR"/>
    <s v="108217"/>
    <s v="108217"/>
    <s v="999999"/>
    <x v="1369"/>
    <s v="N"/>
    <s v="Transport"/>
    <x v="1"/>
    <s v="S"/>
    <x v="9"/>
    <n v="6.1740000000000004"/>
    <x v="7"/>
    <n v="16"/>
    <s v="LA RUCHE LOGISTIQUE"/>
    <m/>
    <m/>
    <n v="0.14910705133062102"/>
    <n v="16"/>
    <n v="0.08"/>
    <n v="2.3857128212899363"/>
    <n v="16.079999999999998"/>
    <x v="1"/>
  </r>
  <r>
    <s v="13624021"/>
    <s v="2"/>
    <d v="2026-05-06T00:00:00"/>
    <s v="48147"/>
    <s v="21320"/>
    <s v="DE"/>
    <s v="FR"/>
    <s v="108394"/>
    <s v="108394"/>
    <s v="999999"/>
    <x v="1370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8920"/>
    <s v="21320"/>
    <s v="DK"/>
    <s v="FR"/>
    <s v="106766"/>
    <s v="106766"/>
    <s v="999999"/>
    <x v="1371"/>
    <s v="N"/>
    <s v="Transport"/>
    <x v="1"/>
    <s v="S"/>
    <x v="9"/>
    <n v="0.37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06T00:00:00"/>
    <s v="80336"/>
    <s v="21320"/>
    <s v="DE"/>
    <s v="FR"/>
    <s v="105625"/>
    <s v="105625"/>
    <s v="999999"/>
    <x v="1372"/>
    <s v="N"/>
    <s v="Transport"/>
    <x v="1"/>
    <s v="S"/>
    <x v="9"/>
    <n v="1.427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6T00:00:00"/>
    <s v="82041"/>
    <s v="21320"/>
    <s v="DE"/>
    <s v="FR"/>
    <s v="106987"/>
    <s v="106987"/>
    <s v="999999"/>
    <x v="1373"/>
    <s v="N"/>
    <s v="Transport"/>
    <x v="1"/>
    <s v="S"/>
    <x v="9"/>
    <n v="1.691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6T00:00:00"/>
    <s v="53129"/>
    <s v="21320"/>
    <s v="DE"/>
    <s v="FR"/>
    <s v="107086"/>
    <s v="107086"/>
    <s v="999999"/>
    <x v="1374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2770"/>
    <s v="21320"/>
    <s v="DK"/>
    <s v="FR"/>
    <s v="107678"/>
    <s v="107678"/>
    <s v="999999"/>
    <x v="1375"/>
    <s v="N"/>
    <s v="Transport"/>
    <x v="1"/>
    <s v="S"/>
    <x v="9"/>
    <n v="0.11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06T00:00:00"/>
    <s v="64297"/>
    <s v="21320"/>
    <s v="DE"/>
    <s v="FR"/>
    <s v="109239"/>
    <s v="109239"/>
    <s v="999999"/>
    <x v="1376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70619"/>
    <s v="21320"/>
    <s v="DE"/>
    <s v="FR"/>
    <s v="105783"/>
    <s v="105783"/>
    <s v="999999"/>
    <x v="1377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53117"/>
    <s v="21320"/>
    <s v="DE"/>
    <s v="FR"/>
    <s v="106152"/>
    <s v="106152"/>
    <s v="999999"/>
    <x v="1378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65719"/>
    <s v="21320"/>
    <s v="DE"/>
    <s v="FR"/>
    <s v="108264"/>
    <s v="108264"/>
    <s v="999999"/>
    <x v="1379"/>
    <s v="N"/>
    <s v="Transport"/>
    <x v="1"/>
    <s v="S"/>
    <x v="9"/>
    <n v="4.7519999999999998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8800"/>
    <s v="21320"/>
    <s v="DK"/>
    <s v="FR"/>
    <s v="108383"/>
    <s v="108383"/>
    <s v="999999"/>
    <x v="1380"/>
    <s v="N"/>
    <s v="Transport"/>
    <x v="1"/>
    <s v="S"/>
    <x v="9"/>
    <n v="4.637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6T00:00:00"/>
    <s v="86922"/>
    <s v="21320"/>
    <s v="DE"/>
    <s v="FR"/>
    <s v="108722"/>
    <s v="108722"/>
    <s v="999999"/>
    <x v="1381"/>
    <s v="N"/>
    <s v="Transport"/>
    <x v="1"/>
    <s v="S"/>
    <x v="9"/>
    <n v="6.3360000000000003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06T00:00:00"/>
    <s v="1050"/>
    <s v="21320"/>
    <s v="BE"/>
    <s v="FR"/>
    <s v="108736"/>
    <s v="108736"/>
    <s v="999999"/>
    <x v="1382"/>
    <s v="N"/>
    <s v="Transport"/>
    <x v="1"/>
    <s v="S"/>
    <x v="9"/>
    <n v="5.1660000000000004"/>
    <x v="7"/>
    <n v="9.86"/>
    <s v="LA RUCHE LOGISTIQUE"/>
    <m/>
    <m/>
    <n v="0.14910705133062102"/>
    <n v="9.86"/>
    <n v="0.08"/>
    <n v="1.4701955261199231"/>
    <n v="9.94"/>
    <x v="1"/>
  </r>
  <r>
    <s v="13624021"/>
    <s v="2"/>
    <d v="2026-05-06T00:00:00"/>
    <s v="04157"/>
    <s v="21320"/>
    <s v="DE"/>
    <s v="FR"/>
    <s v="106521"/>
    <s v="106521"/>
    <s v="999999"/>
    <x v="1383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2724 PS"/>
    <s v="21320"/>
    <s v="NL"/>
    <s v="FR"/>
    <s v="104798"/>
    <s v="104798"/>
    <s v="999999"/>
    <x v="1384"/>
    <s v="N"/>
    <s v="Transport"/>
    <x v="1"/>
    <s v="S"/>
    <x v="9"/>
    <n v="1.060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6T00:00:00"/>
    <s v="34119"/>
    <s v="21320"/>
    <s v="DE"/>
    <s v="FR"/>
    <s v="110051"/>
    <s v="110051"/>
    <s v="999999"/>
    <x v="1385"/>
    <s v="N"/>
    <s v="Transport"/>
    <x v="1"/>
    <s v="S"/>
    <x v="9"/>
    <n v="7.3440000000000003"/>
    <x v="7"/>
    <n v="11.67"/>
    <s v="LA RUCHE LOGISTIQUE"/>
    <m/>
    <m/>
    <n v="0.14910705133062102"/>
    <n v="11.67"/>
    <n v="0.08"/>
    <n v="1.7400792890283474"/>
    <n v="11.75"/>
    <x v="1"/>
  </r>
  <r>
    <s v="13624021"/>
    <s v="2"/>
    <d v="2026-05-06T00:00:00"/>
    <s v="1318 RW"/>
    <s v="21320"/>
    <s v="NL"/>
    <s v="FR"/>
    <s v="107262"/>
    <s v="107262"/>
    <s v="999999"/>
    <x v="1386"/>
    <s v="N"/>
    <s v="Transport"/>
    <x v="1"/>
    <s v="S"/>
    <x v="9"/>
    <n v="6.2210000000000001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06T00:00:00"/>
    <s v="2930"/>
    <s v="21320"/>
    <s v="BE"/>
    <s v="FR"/>
    <s v="109134"/>
    <s v="109134"/>
    <s v="999999"/>
    <x v="1387"/>
    <s v="N"/>
    <s v="Transport"/>
    <x v="1"/>
    <s v="S"/>
    <x v="9"/>
    <n v="0.4"/>
    <x v="7"/>
    <n v="4.84"/>
    <s v="LA RUCHE LOGISTIQUE"/>
    <m/>
    <m/>
    <n v="0.14910705133062102"/>
    <n v="4.84"/>
    <n v="0.08"/>
    <n v="0.72167812844020574"/>
    <n v="4.92"/>
    <x v="1"/>
  </r>
  <r>
    <s v="13624021"/>
    <s v="2"/>
    <d v="2026-05-06T00:00:00"/>
    <s v="83550"/>
    <s v="21320"/>
    <s v="DE"/>
    <s v="FR"/>
    <s v="108183"/>
    <s v="108183"/>
    <s v="999999"/>
    <x v="1388"/>
    <s v="N"/>
    <s v="Transport"/>
    <x v="1"/>
    <s v="S"/>
    <x v="9"/>
    <n v="1.066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6T00:00:00"/>
    <s v="70327"/>
    <s v="21320"/>
    <s v="DE"/>
    <s v="FR"/>
    <s v="109871"/>
    <s v="109871"/>
    <s v="999999"/>
    <x v="1389"/>
    <s v="N"/>
    <s v="Transport"/>
    <x v="1"/>
    <s v="S"/>
    <x v="9"/>
    <n v="0.52100000000000002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6T00:00:00"/>
    <s v="83083"/>
    <s v="21320"/>
    <s v="DE"/>
    <s v="FR"/>
    <s v="105030"/>
    <s v="105030"/>
    <s v="999999"/>
    <x v="1390"/>
    <s v="N"/>
    <s v="Transport"/>
    <x v="1"/>
    <s v="S"/>
    <x v="9"/>
    <n v="4.355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75210"/>
    <s v="21320"/>
    <s v="DE"/>
    <s v="FR"/>
    <s v="107759"/>
    <s v="107759"/>
    <s v="999999"/>
    <x v="1391"/>
    <s v="N"/>
    <s v="Transport"/>
    <x v="1"/>
    <s v="S"/>
    <x v="9"/>
    <n v="0.72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6T00:00:00"/>
    <s v="49176"/>
    <s v="21320"/>
    <s v="DE"/>
    <s v="FR"/>
    <s v="107529"/>
    <s v="107529"/>
    <s v="999999"/>
    <x v="1392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30173"/>
    <s v="21320"/>
    <s v="DE"/>
    <s v="FR"/>
    <s v="109317"/>
    <s v="109317"/>
    <s v="999999"/>
    <x v="1393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1190"/>
    <s v="21320"/>
    <s v="AT"/>
    <s v="FR"/>
    <s v="108742"/>
    <s v="108742"/>
    <s v="999999"/>
    <x v="1394"/>
    <s v="N"/>
    <s v="Transport"/>
    <x v="1"/>
    <s v="S"/>
    <x v="9"/>
    <n v="4.677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6T00:00:00"/>
    <s v="85276"/>
    <s v="21320"/>
    <s v="DE"/>
    <s v="FR"/>
    <s v="109484"/>
    <s v="109484"/>
    <s v="999999"/>
    <x v="1395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32760"/>
    <s v="21320"/>
    <s v="DE"/>
    <s v="FR"/>
    <s v="107951"/>
    <s v="107951"/>
    <s v="999999"/>
    <x v="1396"/>
    <s v="N"/>
    <s v="Transport"/>
    <x v="1"/>
    <s v="S"/>
    <x v="9"/>
    <n v="0.0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6T00:00:00"/>
    <s v="51149"/>
    <s v="21320"/>
    <s v="DE"/>
    <s v="FR"/>
    <s v="110301"/>
    <s v="110301"/>
    <s v="999999"/>
    <x v="1397"/>
    <s v="N"/>
    <s v="Transport"/>
    <x v="1"/>
    <s v="S"/>
    <x v="9"/>
    <n v="4.799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73466"/>
    <s v="21320"/>
    <s v="DE"/>
    <s v="FR"/>
    <s v="108788"/>
    <s v="108788"/>
    <s v="999999"/>
    <x v="1398"/>
    <s v="N"/>
    <s v="Transport"/>
    <x v="1"/>
    <s v="S"/>
    <x v="9"/>
    <n v="0.25800000000000001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6T00:00:00"/>
    <s v="06179"/>
    <s v="21320"/>
    <s v="DE"/>
    <s v="FR"/>
    <s v="107223"/>
    <s v="107223"/>
    <s v="999999"/>
    <x v="1399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09599"/>
    <s v="21320"/>
    <s v="DE"/>
    <s v="FR"/>
    <s v="109104"/>
    <s v="109104"/>
    <s v="999999"/>
    <x v="1400"/>
    <s v="N"/>
    <s v="Transport"/>
    <x v="1"/>
    <s v="S"/>
    <x v="9"/>
    <n v="0.16800000000000001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6T00:00:00"/>
    <s v="99096"/>
    <s v="21320"/>
    <s v="DE"/>
    <s v="FR"/>
    <s v="109429"/>
    <s v="109429"/>
    <s v="999999"/>
    <x v="1401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4781 AH"/>
    <s v="21320"/>
    <s v="NL"/>
    <s v="FR"/>
    <s v="108458"/>
    <s v="108458"/>
    <s v="999999"/>
    <x v="1402"/>
    <s v="N"/>
    <s v="Transport"/>
    <x v="1"/>
    <s v="S"/>
    <x v="9"/>
    <n v="3.629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06T00:00:00"/>
    <s v="46514"/>
    <s v="21320"/>
    <s v="DE"/>
    <s v="FR"/>
    <s v="106063"/>
    <s v="106063"/>
    <s v="999999"/>
    <x v="1403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6T00:00:00"/>
    <s v="63110"/>
    <s v="21320"/>
    <s v="DE"/>
    <s v="FR"/>
    <s v="106637"/>
    <s v="106637"/>
    <s v="999999"/>
    <x v="1404"/>
    <s v="N"/>
    <s v="Transport"/>
    <x v="1"/>
    <s v="S"/>
    <x v="9"/>
    <n v="0.93600000000000005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6T00:00:00"/>
    <s v="8101"/>
    <s v="21320"/>
    <s v="AT"/>
    <s v="FR"/>
    <s v="108964"/>
    <s v="108964"/>
    <s v="999999"/>
    <x v="1405"/>
    <s v="N"/>
    <s v="Transport"/>
    <x v="1"/>
    <s v="S"/>
    <x v="9"/>
    <n v="3.6"/>
    <x v="7"/>
    <n v="13.17"/>
    <s v="LA RUCHE LOGISTIQUE"/>
    <m/>
    <m/>
    <n v="0.14910705133062102"/>
    <n v="13.17"/>
    <n v="0.08"/>
    <n v="1.9637398660242789"/>
    <n v="13.25"/>
    <x v="1"/>
  </r>
  <r>
    <s v="13624021"/>
    <s v="2"/>
    <d v="2026-05-07T00:00:00"/>
    <s v="66271"/>
    <s v="21320"/>
    <s v="DE"/>
    <s v="FR"/>
    <s v="105265"/>
    <s v="105265"/>
    <s v="999999"/>
    <x v="1406"/>
    <s v="N"/>
    <s v="Transport"/>
    <x v="1"/>
    <s v="S"/>
    <x v="9"/>
    <n v="11.978"/>
    <x v="7"/>
    <n v="14.31"/>
    <s v="LA RUCHE LOGISTIQUE"/>
    <m/>
    <m/>
    <n v="0.14910705133062102"/>
    <n v="14.31"/>
    <n v="0.08"/>
    <n v="2.1337219045411868"/>
    <n v="14.39"/>
    <x v="1"/>
  </r>
  <r>
    <s v="13624021"/>
    <s v="2"/>
    <d v="2026-05-07T00:00:00"/>
    <s v="30657"/>
    <s v="21320"/>
    <s v="DE"/>
    <s v="FR"/>
    <s v="108274"/>
    <s v="108274"/>
    <s v="999999"/>
    <x v="1407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8000"/>
    <s v="21320"/>
    <s v="BE"/>
    <s v="FR"/>
    <s v="109012"/>
    <s v="109012"/>
    <s v="999999"/>
    <x v="1408"/>
    <s v="N"/>
    <s v="Transport"/>
    <x v="1"/>
    <s v="S"/>
    <x v="9"/>
    <n v="4.266"/>
    <x v="7"/>
    <n v="9.1999999999999993"/>
    <s v="LA RUCHE LOGISTIQUE"/>
    <m/>
    <m/>
    <n v="0.14910705133062102"/>
    <n v="9.1999999999999993"/>
    <n v="0.08"/>
    <n v="1.3717848722417132"/>
    <n v="9.2799999999999994"/>
    <x v="1"/>
  </r>
  <r>
    <s v="13624021"/>
    <s v="2"/>
    <d v="2026-05-07T00:00:00"/>
    <s v="90530"/>
    <s v="21320"/>
    <s v="DE"/>
    <s v="FR"/>
    <s v="107849"/>
    <s v="107849"/>
    <s v="999999"/>
    <x v="1409"/>
    <s v="N"/>
    <s v="Transport"/>
    <x v="1"/>
    <s v="S"/>
    <x v="9"/>
    <n v="3.5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07T00:00:00"/>
    <s v="79232"/>
    <s v="21320"/>
    <s v="DE"/>
    <s v="FR"/>
    <s v="106532"/>
    <s v="106532"/>
    <s v="999999"/>
    <x v="1410"/>
    <s v="N"/>
    <s v="Transport"/>
    <x v="1"/>
    <s v="S"/>
    <x v="9"/>
    <n v="1.104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7T00:00:00"/>
    <s v="48599"/>
    <s v="21320"/>
    <s v="DE"/>
    <s v="FR"/>
    <s v="108069"/>
    <s v="108069"/>
    <s v="999999"/>
    <x v="1411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97350"/>
    <s v="21320"/>
    <s v="DE"/>
    <s v="FR"/>
    <s v="109963"/>
    <s v="109963"/>
    <s v="999999"/>
    <x v="1412"/>
    <s v="N"/>
    <s v="Transport"/>
    <x v="1"/>
    <s v="S"/>
    <x v="9"/>
    <n v="1.159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7T00:00:00"/>
    <s v="02828"/>
    <s v="21320"/>
    <s v="DE"/>
    <s v="FR"/>
    <s v="109781"/>
    <s v="109781"/>
    <s v="999999"/>
    <x v="1413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81247"/>
    <s v="21320"/>
    <s v="DE"/>
    <s v="FR"/>
    <s v="109108"/>
    <s v="109108"/>
    <s v="999999"/>
    <x v="1414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46446"/>
    <s v="21320"/>
    <s v="DE"/>
    <s v="FR"/>
    <s v="109042"/>
    <s v="109042"/>
    <s v="999999"/>
    <x v="1415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81247"/>
    <s v="21320"/>
    <s v="DE"/>
    <s v="FR"/>
    <s v="109273"/>
    <s v="109273"/>
    <s v="999999"/>
    <x v="1416"/>
    <s v="N"/>
    <s v="Transport"/>
    <x v="1"/>
    <s v="S"/>
    <x v="9"/>
    <n v="0.97899999999999998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7T00:00:00"/>
    <s v="82288"/>
    <s v="21320"/>
    <s v="DE"/>
    <s v="FR"/>
    <s v="110254"/>
    <s v="110254"/>
    <s v="999999"/>
    <x v="1417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4000"/>
    <s v="21320"/>
    <s v="BE"/>
    <s v="FR"/>
    <s v="109357"/>
    <s v="109357"/>
    <s v="999999"/>
    <x v="1418"/>
    <s v="N"/>
    <s v="Transport"/>
    <x v="1"/>
    <s v="S"/>
    <x v="9"/>
    <n v="0.9"/>
    <x v="7"/>
    <n v="4.95"/>
    <s v="LA RUCHE LOGISTIQUE"/>
    <m/>
    <m/>
    <n v="0.14910705133062102"/>
    <n v="4.95"/>
    <n v="0.08"/>
    <n v="0.73807990408657409"/>
    <n v="5.03"/>
    <x v="1"/>
  </r>
  <r>
    <s v="13624021"/>
    <s v="2"/>
    <d v="2026-05-07T00:00:00"/>
    <s v="46182"/>
    <s v="21320"/>
    <s v="ES"/>
    <s v="FR"/>
    <s v="107119"/>
    <s v="107119"/>
    <s v="999999"/>
    <x v="1419"/>
    <s v="N"/>
    <s v="Transport"/>
    <x v="1"/>
    <s v="S"/>
    <x v="9"/>
    <n v="0.61499999999999999"/>
    <x v="7"/>
    <n v="6.62"/>
    <s v="LA RUCHE LOGISTIQUE"/>
    <m/>
    <m/>
    <n v="0.14910705133062102"/>
    <n v="6.62"/>
    <n v="0.08"/>
    <n v="0.98708867980871118"/>
    <n v="6.7"/>
    <x v="1"/>
  </r>
  <r>
    <s v="13624021"/>
    <s v="2"/>
    <d v="2026-05-07T00:00:00"/>
    <s v="01920"/>
    <s v="21320"/>
    <s v="DE"/>
    <s v="FR"/>
    <s v="109426"/>
    <s v="109426"/>
    <s v="999999"/>
    <x v="1420"/>
    <s v="N"/>
    <s v="Transport"/>
    <x v="1"/>
    <s v="S"/>
    <x v="9"/>
    <n v="4.68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74842"/>
    <s v="21320"/>
    <s v="DE"/>
    <s v="FR"/>
    <s v="110248"/>
    <s v="110248"/>
    <s v="999999"/>
    <x v="1421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31191"/>
    <s v="21320"/>
    <s v="DE"/>
    <s v="FR"/>
    <s v="108414"/>
    <s v="108414"/>
    <s v="999999"/>
    <x v="1422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5685 DE"/>
    <s v="21320"/>
    <s v="NL"/>
    <s v="FR"/>
    <s v="109562"/>
    <s v="109562"/>
    <s v="999999"/>
    <x v="1423"/>
    <s v="N"/>
    <s v="Transport"/>
    <x v="1"/>
    <s v="S"/>
    <x v="9"/>
    <n v="0.56999999999999995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7T00:00:00"/>
    <s v="5685 DE"/>
    <s v="21320"/>
    <s v="NL"/>
    <s v="FR"/>
    <s v="109562"/>
    <s v="109562"/>
    <s v="999999"/>
    <x v="1423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07T00:00:00"/>
    <s v="53173"/>
    <s v="21320"/>
    <s v="DE"/>
    <s v="FR"/>
    <s v="109173"/>
    <s v="109173"/>
    <s v="999999"/>
    <x v="1424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88263"/>
    <s v="21320"/>
    <s v="DE"/>
    <s v="FR"/>
    <s v="106526"/>
    <s v="106526"/>
    <s v="999999"/>
    <x v="1425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65719"/>
    <s v="21320"/>
    <s v="DE"/>
    <s v="FR"/>
    <s v="109581"/>
    <s v="109581"/>
    <s v="999999"/>
    <x v="1426"/>
    <s v="N"/>
    <s v="Transport"/>
    <x v="1"/>
    <s v="S"/>
    <x v="9"/>
    <n v="4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07T00:00:00"/>
    <s v="81829"/>
    <s v="21320"/>
    <s v="DE"/>
    <s v="FR"/>
    <s v="109180"/>
    <s v="109180"/>
    <s v="999999"/>
    <x v="1427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7T00:00:00"/>
    <s v="87452"/>
    <s v="21320"/>
    <s v="DE"/>
    <s v="FR"/>
    <s v="108473"/>
    <s v="108473"/>
    <s v="999999"/>
    <x v="1428"/>
    <s v="N"/>
    <s v="Transport"/>
    <x v="1"/>
    <s v="S"/>
    <x v="9"/>
    <n v="5.165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8T00:00:00"/>
    <s v="9972"/>
    <s v="21320"/>
    <s v="AT"/>
    <s v="FR"/>
    <s v="110103"/>
    <s v="110103"/>
    <s v="999999"/>
    <x v="1429"/>
    <s v="N"/>
    <s v="Transport"/>
    <x v="1"/>
    <s v="S"/>
    <x v="9"/>
    <n v="4.7430000000000003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8T00:00:00"/>
    <s v="95488"/>
    <s v="21320"/>
    <s v="DE"/>
    <s v="FR"/>
    <s v="110029"/>
    <s v="110029"/>
    <s v="999999"/>
    <x v="1430"/>
    <s v="N"/>
    <s v="Transport"/>
    <x v="1"/>
    <s v="S"/>
    <x v="9"/>
    <n v="1.120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8T00:00:00"/>
    <s v="22145"/>
    <s v="21320"/>
    <s v="DE"/>
    <s v="FR"/>
    <s v="107604"/>
    <s v="107604"/>
    <s v="999999"/>
    <x v="1431"/>
    <s v="N"/>
    <s v="Transport"/>
    <x v="1"/>
    <s v="S"/>
    <x v="9"/>
    <n v="3.891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08T00:00:00"/>
    <s v="82237"/>
    <s v="21320"/>
    <s v="DE"/>
    <s v="FR"/>
    <s v="107091"/>
    <s v="107091"/>
    <s v="999999"/>
    <x v="1432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1090"/>
    <s v="21320"/>
    <s v="AT"/>
    <s v="FR"/>
    <s v="97280"/>
    <s v="97280"/>
    <s v="999999"/>
    <x v="1433"/>
    <s v="N"/>
    <s v="Transport"/>
    <x v="1"/>
    <s v="S"/>
    <x v="9"/>
    <n v="0.81599999999999995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16567"/>
    <s v="21320"/>
    <s v="DE"/>
    <s v="FR"/>
    <s v="108956"/>
    <s v="108956"/>
    <s v="999999"/>
    <x v="1434"/>
    <s v="N"/>
    <s v="Transport"/>
    <x v="1"/>
    <s v="S"/>
    <x v="9"/>
    <n v="0.1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8T00:00:00"/>
    <s v="06343"/>
    <s v="21320"/>
    <s v="DE"/>
    <s v="FR"/>
    <s v="108799"/>
    <s v="108799"/>
    <s v="999999"/>
    <x v="1435"/>
    <s v="N"/>
    <s v="Transport"/>
    <x v="1"/>
    <s v="S"/>
    <x v="9"/>
    <n v="6.33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08T00:00:00"/>
    <s v="15345"/>
    <s v="21320"/>
    <s v="DE"/>
    <s v="FR"/>
    <s v="109098"/>
    <s v="109098"/>
    <s v="999999"/>
    <x v="1436"/>
    <s v="N"/>
    <s v="Transport"/>
    <x v="1"/>
    <s v="S"/>
    <x v="9"/>
    <n v="4.464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72631"/>
    <s v="21320"/>
    <s v="DE"/>
    <s v="FR"/>
    <s v="108376"/>
    <s v="108376"/>
    <s v="999999"/>
    <x v="1437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06249"/>
    <s v="21320"/>
    <s v="DE"/>
    <s v="FR"/>
    <s v="109003"/>
    <s v="109003"/>
    <s v="999999"/>
    <x v="1438"/>
    <s v="N"/>
    <s v="Transport"/>
    <x v="1"/>
    <s v="S"/>
    <x v="9"/>
    <n v="1.802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8T00:00:00"/>
    <s v="191 33"/>
    <s v="21320"/>
    <s v="SE"/>
    <s v="FR"/>
    <s v="109345"/>
    <s v="109345"/>
    <s v="999999"/>
    <x v="1439"/>
    <s v="N"/>
    <s v="Transport"/>
    <x v="1"/>
    <s v="S"/>
    <x v="9"/>
    <n v="9.6760000000000002"/>
    <x v="7"/>
    <n v="17.98"/>
    <s v="LA RUCHE LOGISTIQUE"/>
    <m/>
    <m/>
    <n v="0.14910705133062102"/>
    <n v="17.98"/>
    <n v="0.08"/>
    <n v="2.6809447829245658"/>
    <n v="18.059999999999999"/>
    <x v="1"/>
  </r>
  <r>
    <s v="13624021"/>
    <s v="2"/>
    <d v="2026-05-08T00:00:00"/>
    <s v="95126"/>
    <s v="21320"/>
    <s v="DE"/>
    <s v="FR"/>
    <s v="109216"/>
    <s v="109216"/>
    <s v="999999"/>
    <x v="1440"/>
    <s v="N"/>
    <s v="Transport"/>
    <x v="1"/>
    <s v="S"/>
    <x v="9"/>
    <n v="1.276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8T00:00:00"/>
    <s v="9380"/>
    <s v="21320"/>
    <s v="DK"/>
    <s v="FR"/>
    <s v="108384"/>
    <s v="108384"/>
    <s v="999999"/>
    <x v="1441"/>
    <s v="N"/>
    <s v="Transport"/>
    <x v="1"/>
    <s v="S"/>
    <x v="9"/>
    <n v="0.6440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26725"/>
    <s v="21320"/>
    <s v="DE"/>
    <s v="FR"/>
    <s v="109230"/>
    <s v="109230"/>
    <s v="999999"/>
    <x v="1442"/>
    <s v="N"/>
    <s v="Transport"/>
    <x v="1"/>
    <s v="S"/>
    <x v="9"/>
    <n v="1.395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8T00:00:00"/>
    <s v="81371"/>
    <s v="21320"/>
    <s v="DE"/>
    <s v="FR"/>
    <s v="109219"/>
    <s v="109219"/>
    <s v="999999"/>
    <x v="1443"/>
    <s v="N"/>
    <s v="Transport"/>
    <x v="1"/>
    <s v="S"/>
    <x v="9"/>
    <n v="0.878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8T00:00:00"/>
    <s v="10559"/>
    <s v="21320"/>
    <s v="DE"/>
    <s v="FR"/>
    <s v="109201"/>
    <s v="109201"/>
    <s v="999999"/>
    <x v="1444"/>
    <s v="N"/>
    <s v="Transport"/>
    <x v="1"/>
    <s v="S"/>
    <x v="9"/>
    <n v="0.4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8T00:00:00"/>
    <s v="5531 KA"/>
    <s v="21320"/>
    <s v="NL"/>
    <s v="FR"/>
    <s v="107043"/>
    <s v="107043"/>
    <s v="999999"/>
    <x v="1445"/>
    <s v="N"/>
    <s v="Transport"/>
    <x v="1"/>
    <s v="S"/>
    <x v="9"/>
    <n v="0.25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8T00:00:00"/>
    <s v="85406"/>
    <s v="21320"/>
    <s v="DE"/>
    <s v="FR"/>
    <s v="110487"/>
    <s v="110487"/>
    <s v="999999"/>
    <x v="1446"/>
    <s v="N"/>
    <s v="Transport"/>
    <x v="1"/>
    <s v="S"/>
    <x v="9"/>
    <n v="5.8550000000000004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8T00:00:00"/>
    <s v="9900"/>
    <s v="21320"/>
    <s v="DK"/>
    <s v="FR"/>
    <s v="107170"/>
    <s v="107170"/>
    <s v="999999"/>
    <x v="1447"/>
    <s v="N"/>
    <s v="Transport"/>
    <x v="1"/>
    <s v="S"/>
    <x v="9"/>
    <n v="0.18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08T00:00:00"/>
    <s v="4500"/>
    <s v="21320"/>
    <s v="BE"/>
    <s v="FR"/>
    <s v="109833"/>
    <s v="109833"/>
    <s v="999999"/>
    <x v="1448"/>
    <s v="N"/>
    <s v="Transport"/>
    <x v="1"/>
    <s v="S"/>
    <x v="9"/>
    <n v="0.76800000000000002"/>
    <x v="7"/>
    <n v="4.95"/>
    <s v="LA RUCHE LOGISTIQUE"/>
    <m/>
    <m/>
    <n v="0.14910705133062102"/>
    <n v="4.95"/>
    <n v="0.08"/>
    <n v="0.73807990408657409"/>
    <n v="5.03"/>
    <x v="1"/>
  </r>
  <r>
    <s v="13624021"/>
    <s v="2"/>
    <d v="2026-05-08T00:00:00"/>
    <s v="30629"/>
    <s v="21320"/>
    <s v="DE"/>
    <s v="FR"/>
    <s v="109690"/>
    <s v="109690"/>
    <s v="999999"/>
    <x v="1449"/>
    <s v="N"/>
    <s v="Transport"/>
    <x v="1"/>
    <s v="S"/>
    <x v="9"/>
    <n v="9.44"/>
    <x v="7"/>
    <n v="12.99"/>
    <s v="LA RUCHE LOGISTIQUE"/>
    <m/>
    <m/>
    <n v="0.14910705133062102"/>
    <n v="12.99"/>
    <n v="0.08"/>
    <n v="1.936900596784767"/>
    <n v="13.07"/>
    <x v="1"/>
  </r>
  <r>
    <s v="13624021"/>
    <s v="2"/>
    <d v="2026-05-08T00:00:00"/>
    <s v="16303"/>
    <s v="21320"/>
    <s v="DE"/>
    <s v="FR"/>
    <s v="109737"/>
    <s v="109737"/>
    <s v="999999"/>
    <x v="1450"/>
    <s v="N"/>
    <s v="Transport"/>
    <x v="1"/>
    <s v="S"/>
    <x v="9"/>
    <n v="0.95099999999999996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8T00:00:00"/>
    <s v="2791"/>
    <s v="21320"/>
    <s v="DK"/>
    <s v="FR"/>
    <s v="109395"/>
    <s v="109395"/>
    <s v="999999"/>
    <x v="1451"/>
    <s v="N"/>
    <s v="Transport"/>
    <x v="1"/>
    <s v="S"/>
    <x v="9"/>
    <n v="3.1819999999999999"/>
    <x v="7"/>
    <n v="13.17"/>
    <s v="LA RUCHE LOGISTIQUE"/>
    <m/>
    <m/>
    <n v="0.14910705133062102"/>
    <n v="13.17"/>
    <n v="0.08"/>
    <n v="1.9637398660242789"/>
    <n v="13.25"/>
    <x v="1"/>
  </r>
  <r>
    <s v="13624021"/>
    <s v="2"/>
    <d v="2026-05-08T00:00:00"/>
    <s v="27749"/>
    <s v="21320"/>
    <s v="DE"/>
    <s v="FR"/>
    <s v="109498"/>
    <s v="109498"/>
    <s v="999999"/>
    <x v="1452"/>
    <s v="N"/>
    <s v="Transport"/>
    <x v="1"/>
    <s v="S"/>
    <x v="9"/>
    <n v="5.262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8T00:00:00"/>
    <s v="8010"/>
    <s v="21320"/>
    <s v="AT"/>
    <s v="FR"/>
    <s v="107456"/>
    <s v="107456"/>
    <s v="999999"/>
    <x v="1453"/>
    <s v="N"/>
    <s v="Transport"/>
    <x v="1"/>
    <s v="S"/>
    <x v="9"/>
    <n v="0.7590000000000000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63762"/>
    <s v="21320"/>
    <s v="DE"/>
    <s v="FR"/>
    <s v="107974"/>
    <s v="107974"/>
    <s v="999999"/>
    <x v="1454"/>
    <s v="N"/>
    <s v="Transport"/>
    <x v="1"/>
    <s v="S"/>
    <x v="9"/>
    <n v="0.45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8T00:00:00"/>
    <s v="32657"/>
    <s v="21320"/>
    <s v="DE"/>
    <s v="FR"/>
    <s v="108766"/>
    <s v="108766"/>
    <s v="999999"/>
    <x v="1455"/>
    <s v="N"/>
    <s v="Transport"/>
    <x v="1"/>
    <s v="S"/>
    <x v="9"/>
    <n v="0.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8T00:00:00"/>
    <s v="22763"/>
    <s v="21320"/>
    <s v="DE"/>
    <s v="FR"/>
    <s v="107908"/>
    <s v="107908"/>
    <s v="999999"/>
    <x v="145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1654 KH"/>
    <s v="21320"/>
    <s v="NL"/>
    <s v="FR"/>
    <s v="109432"/>
    <s v="109432"/>
    <s v="999999"/>
    <x v="1457"/>
    <s v="N"/>
    <s v="Transport"/>
    <x v="1"/>
    <s v="S"/>
    <x v="9"/>
    <n v="6.2830000000000004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08T00:00:00"/>
    <s v="91564"/>
    <s v="21320"/>
    <s v="DE"/>
    <s v="FR"/>
    <s v="110650"/>
    <s v="110650"/>
    <s v="999999"/>
    <x v="145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2500"/>
    <s v="21320"/>
    <s v="DK"/>
    <s v="FR"/>
    <s v="109148"/>
    <s v="109148"/>
    <s v="999999"/>
    <x v="1459"/>
    <s v="N"/>
    <s v="Transport"/>
    <x v="1"/>
    <s v="S"/>
    <x v="9"/>
    <n v="0.38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08T00:00:00"/>
    <s v="86450"/>
    <s v="21320"/>
    <s v="DE"/>
    <s v="FR"/>
    <s v="110596"/>
    <s v="110596"/>
    <s v="999999"/>
    <x v="1460"/>
    <s v="N"/>
    <s v="Transport"/>
    <x v="1"/>
    <s v="S"/>
    <x v="9"/>
    <n v="1.004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8T00:00:00"/>
    <s v="65307"/>
    <s v="21320"/>
    <s v="DE"/>
    <s v="FR"/>
    <s v="108195"/>
    <s v="108195"/>
    <s v="999999"/>
    <x v="1461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61231"/>
    <s v="21320"/>
    <s v="DE"/>
    <s v="FR"/>
    <s v="109775"/>
    <s v="109775"/>
    <s v="999999"/>
    <x v="1462"/>
    <s v="N"/>
    <s v="Transport"/>
    <x v="1"/>
    <s v="S"/>
    <x v="9"/>
    <n v="4.82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86391"/>
    <s v="21320"/>
    <s v="DE"/>
    <s v="FR"/>
    <s v="109241"/>
    <s v="109241"/>
    <s v="999999"/>
    <x v="1463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8T00:00:00"/>
    <s v="67678"/>
    <s v="21320"/>
    <s v="DE"/>
    <s v="FR"/>
    <s v="108646"/>
    <s v="108646"/>
    <s v="999999"/>
    <x v="1464"/>
    <s v="N"/>
    <s v="Transport"/>
    <x v="1"/>
    <s v="S"/>
    <x v="9"/>
    <n v="0.18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8T00:00:00"/>
    <s v="34576"/>
    <s v="21320"/>
    <s v="DE"/>
    <s v="FR"/>
    <s v="110388"/>
    <s v="110388"/>
    <s v="999999"/>
    <x v="1465"/>
    <s v="N"/>
    <s v="Transport"/>
    <x v="1"/>
    <s v="S"/>
    <x v="9"/>
    <n v="1.177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8T00:00:00"/>
    <s v="12590"/>
    <s v="21320"/>
    <s v="ES"/>
    <s v="FR"/>
    <s v="108703"/>
    <s v="108703"/>
    <s v="999999"/>
    <x v="1466"/>
    <s v="N"/>
    <s v="Transport"/>
    <x v="1"/>
    <s v="S"/>
    <x v="9"/>
    <n v="1.536"/>
    <x v="7"/>
    <n v="6.95"/>
    <s v="LA RUCHE LOGISTIQUE"/>
    <m/>
    <m/>
    <n v="0.14910705133062102"/>
    <n v="6.95"/>
    <n v="0.08"/>
    <n v="1.0362940067478161"/>
    <n v="7.03"/>
    <x v="1"/>
  </r>
  <r>
    <s v="13624021"/>
    <s v="2"/>
    <d v="2026-05-08T00:00:00"/>
    <s v="2070"/>
    <s v="21320"/>
    <s v="AT"/>
    <s v="FR"/>
    <s v="106933"/>
    <s v="106933"/>
    <s v="999999"/>
    <x v="1467"/>
    <s v="N"/>
    <s v="Transport"/>
    <x v="1"/>
    <s v="S"/>
    <x v="9"/>
    <n v="4.6079999999999997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8T00:00:00"/>
    <s v="08785"/>
    <s v="21320"/>
    <s v="ES"/>
    <s v="FR"/>
    <s v="108812"/>
    <s v="108812"/>
    <s v="999999"/>
    <x v="1468"/>
    <s v="N"/>
    <s v="Transport"/>
    <x v="1"/>
    <s v="S"/>
    <x v="9"/>
    <n v="5.0860000000000003"/>
    <x v="7"/>
    <n v="11.42"/>
    <s v="LA RUCHE LOGISTIQUE"/>
    <m/>
    <m/>
    <n v="0.14910705133062102"/>
    <n v="11.42"/>
    <n v="0.08"/>
    <n v="1.7028025261956921"/>
    <n v="11.5"/>
    <x v="1"/>
  </r>
  <r>
    <s v="13624021"/>
    <s v="2"/>
    <d v="2026-05-08T00:00:00"/>
    <s v="08785"/>
    <s v="21320"/>
    <s v="ES"/>
    <s v="FR"/>
    <s v="108812"/>
    <s v="108812"/>
    <s v="999999"/>
    <x v="1468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08T00:00:00"/>
    <s v="01097"/>
    <s v="21320"/>
    <s v="DE"/>
    <s v="FR"/>
    <s v="108859"/>
    <s v="108859"/>
    <s v="999999"/>
    <x v="1469"/>
    <s v="N"/>
    <s v="Transport"/>
    <x v="1"/>
    <s v="S"/>
    <x v="9"/>
    <n v="6.3170000000000002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08T00:00:00"/>
    <s v="81371"/>
    <s v="21320"/>
    <s v="DE"/>
    <s v="FR"/>
    <s v="110545"/>
    <s v="110545"/>
    <s v="999999"/>
    <x v="1470"/>
    <s v="N"/>
    <s v="Transport"/>
    <x v="1"/>
    <s v="S"/>
    <x v="9"/>
    <n v="5.51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8T00:00:00"/>
    <s v="93197"/>
    <s v="21320"/>
    <s v="DE"/>
    <s v="FR"/>
    <s v="107818"/>
    <s v="107818"/>
    <s v="999999"/>
    <x v="1471"/>
    <s v="N"/>
    <s v="Transport"/>
    <x v="1"/>
    <s v="S"/>
    <x v="9"/>
    <n v="3.214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08T00:00:00"/>
    <s v="30459"/>
    <s v="21320"/>
    <s v="DE"/>
    <s v="FR"/>
    <s v="109264"/>
    <s v="109264"/>
    <s v="999999"/>
    <x v="1472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9T00:00:00"/>
    <s v="06886"/>
    <s v="21320"/>
    <s v="DE"/>
    <s v="FR"/>
    <s v="107246"/>
    <s v="107246"/>
    <s v="999999"/>
    <x v="1473"/>
    <s v="N"/>
    <s v="Transport"/>
    <x v="1"/>
    <s v="S"/>
    <x v="9"/>
    <n v="6.2729999999999997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09T00:00:00"/>
    <s v="72760"/>
    <s v="21320"/>
    <s v="DE"/>
    <s v="FR"/>
    <s v="108188"/>
    <s v="108188"/>
    <s v="999999"/>
    <x v="1474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9T00:00:00"/>
    <s v="83250"/>
    <s v="21320"/>
    <s v="DE"/>
    <s v="FR"/>
    <s v="108935"/>
    <s v="108935"/>
    <s v="999999"/>
    <x v="1475"/>
    <s v="N"/>
    <s v="Transport"/>
    <x v="1"/>
    <s v="S"/>
    <x v="9"/>
    <n v="1.056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9T00:00:00"/>
    <s v="167 38"/>
    <s v="21320"/>
    <s v="SE"/>
    <s v="FR"/>
    <s v="108938"/>
    <s v="108938"/>
    <s v="999999"/>
    <x v="1476"/>
    <s v="N"/>
    <s v="Transport"/>
    <x v="1"/>
    <s v="S"/>
    <x v="9"/>
    <n v="6.1340000000000003"/>
    <x v="7"/>
    <n v="16"/>
    <s v="LA RUCHE LOGISTIQUE"/>
    <m/>
    <m/>
    <n v="0.14910705133062102"/>
    <n v="16"/>
    <n v="0.08"/>
    <n v="2.3857128212899363"/>
    <n v="16.079999999999998"/>
    <x v="1"/>
  </r>
  <r>
    <s v="13624021"/>
    <s v="2"/>
    <d v="2026-05-09T00:00:00"/>
    <s v="71134"/>
    <s v="21320"/>
    <s v="DE"/>
    <s v="FR"/>
    <s v="107544"/>
    <s v="107544"/>
    <s v="999999"/>
    <x v="1477"/>
    <s v="N"/>
    <s v="Transport"/>
    <x v="1"/>
    <s v="S"/>
    <x v="9"/>
    <n v="4.4930000000000003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9T00:00:00"/>
    <s v="28790"/>
    <s v="21320"/>
    <s v="DE"/>
    <s v="FR"/>
    <s v="109472"/>
    <s v="109472"/>
    <s v="999999"/>
    <x v="1478"/>
    <s v="N"/>
    <s v="Transport"/>
    <x v="1"/>
    <s v="S"/>
    <x v="9"/>
    <n v="3.51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09T00:00:00"/>
    <s v="82418"/>
    <s v="21320"/>
    <s v="DE"/>
    <s v="FR"/>
    <s v="106469"/>
    <s v="106469"/>
    <s v="999999"/>
    <x v="1479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9T00:00:00"/>
    <s v="416 83"/>
    <s v="21320"/>
    <s v="SE"/>
    <s v="FR"/>
    <s v="109308"/>
    <s v="109308"/>
    <s v="999999"/>
    <x v="1480"/>
    <s v="N"/>
    <s v="Transport"/>
    <x v="1"/>
    <s v="S"/>
    <x v="9"/>
    <n v="0.83499999999999996"/>
    <x v="7"/>
    <n v="10.54"/>
    <s v="LA RUCHE LOGISTIQUE"/>
    <m/>
    <m/>
    <n v="0.14910705133062102"/>
    <n v="10.54"/>
    <n v="0.08"/>
    <n v="1.5715883210247454"/>
    <n v="10.62"/>
    <x v="1"/>
  </r>
  <r>
    <s v="13624021"/>
    <s v="2"/>
    <d v="2026-05-09T00:00:00"/>
    <s v="58285"/>
    <s v="21320"/>
    <s v="DE"/>
    <s v="FR"/>
    <s v="108973"/>
    <s v="108973"/>
    <s v="999999"/>
    <x v="1481"/>
    <s v="N"/>
    <s v="Transport"/>
    <x v="1"/>
    <s v="S"/>
    <x v="9"/>
    <n v="0.1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9T00:00:00"/>
    <s v="96328"/>
    <s v="21320"/>
    <s v="DE"/>
    <s v="FR"/>
    <s v="109653"/>
    <s v="109653"/>
    <s v="999999"/>
    <x v="1482"/>
    <s v="N"/>
    <s v="Transport"/>
    <x v="1"/>
    <s v="S"/>
    <x v="9"/>
    <n v="0.57999999999999996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9T00:00:00"/>
    <s v="91096"/>
    <s v="21320"/>
    <s v="DE"/>
    <s v="FR"/>
    <s v="108894"/>
    <s v="108894"/>
    <s v="999999"/>
    <x v="1483"/>
    <s v="N"/>
    <s v="Transport"/>
    <x v="1"/>
    <s v="S"/>
    <x v="9"/>
    <n v="1.44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9T00:00:00"/>
    <s v="16356"/>
    <s v="21320"/>
    <s v="DE"/>
    <s v="FR"/>
    <s v="109667"/>
    <s v="109667"/>
    <s v="999999"/>
    <x v="1484"/>
    <s v="N"/>
    <s v="Transport"/>
    <x v="1"/>
    <s v="S"/>
    <x v="9"/>
    <n v="1.189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9T00:00:00"/>
    <s v="09500"/>
    <s v="21320"/>
    <s v="ES"/>
    <s v="FR"/>
    <s v="107435"/>
    <s v="107435"/>
    <s v="999999"/>
    <x v="1485"/>
    <s v="N"/>
    <s v="Transport"/>
    <x v="1"/>
    <s v="S"/>
    <x v="9"/>
    <n v="4.7869999999999999"/>
    <x v="7"/>
    <n v="10.76"/>
    <s v="LA RUCHE LOGISTIQUE"/>
    <m/>
    <m/>
    <n v="0.14910705133062102"/>
    <n v="10.76"/>
    <n v="0.08"/>
    <n v="1.6043918723174821"/>
    <n v="10.84"/>
    <x v="1"/>
  </r>
  <r>
    <s v="13624021"/>
    <s v="2"/>
    <d v="2026-05-09T00:00:00"/>
    <s v="9210"/>
    <s v="21320"/>
    <s v="DK"/>
    <s v="FR"/>
    <s v="105895"/>
    <s v="105895"/>
    <s v="999999"/>
    <x v="1486"/>
    <s v="N"/>
    <s v="Transport"/>
    <x v="1"/>
    <s v="S"/>
    <x v="9"/>
    <n v="1.5620000000000001"/>
    <x v="7"/>
    <n v="10.02"/>
    <s v="LA RUCHE LOGISTIQUE"/>
    <m/>
    <m/>
    <n v="0.14910705133062102"/>
    <n v="10.02"/>
    <n v="0.08"/>
    <n v="1.4940526543328225"/>
    <n v="10.1"/>
    <x v="1"/>
  </r>
  <r>
    <s v="13624021"/>
    <s v="2"/>
    <d v="2026-05-09T00:00:00"/>
    <s v="15324"/>
    <s v="21320"/>
    <s v="DE"/>
    <s v="FR"/>
    <s v="109234"/>
    <s v="109234"/>
    <s v="999999"/>
    <x v="1487"/>
    <s v="N"/>
    <s v="Transport"/>
    <x v="1"/>
    <s v="S"/>
    <x v="9"/>
    <n v="0.1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9T00:00:00"/>
    <s v="78315"/>
    <s v="21320"/>
    <s v="DE"/>
    <s v="FR"/>
    <s v="109070"/>
    <s v="109070"/>
    <s v="999999"/>
    <x v="1488"/>
    <s v="N"/>
    <s v="Transport"/>
    <x v="1"/>
    <s v="S"/>
    <x v="9"/>
    <n v="3.1579999999999999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09T00:00:00"/>
    <s v="2736"/>
    <s v="21320"/>
    <s v="LU"/>
    <s v="FR"/>
    <s v="110462"/>
    <s v="110462"/>
    <s v="999999"/>
    <x v="1489"/>
    <s v="N"/>
    <s v="Transport"/>
    <x v="1"/>
    <s v="S"/>
    <x v="9"/>
    <n v="1.008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9T00:00:00"/>
    <s v="17489"/>
    <s v="21320"/>
    <s v="DE"/>
    <s v="FR"/>
    <s v="107643"/>
    <s v="107643"/>
    <s v="999999"/>
    <x v="1490"/>
    <s v="N"/>
    <s v="Transport"/>
    <x v="1"/>
    <s v="S"/>
    <x v="9"/>
    <n v="5.21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9T00:00:00"/>
    <s v="59174"/>
    <s v="21320"/>
    <s v="DE"/>
    <s v="FR"/>
    <s v="110247"/>
    <s v="110247"/>
    <s v="999999"/>
    <x v="1491"/>
    <s v="N"/>
    <s v="Transport"/>
    <x v="1"/>
    <s v="S"/>
    <x v="9"/>
    <n v="0.16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9T00:00:00"/>
    <s v="21031"/>
    <s v="21320"/>
    <s v="DE"/>
    <s v="FR"/>
    <s v="110613"/>
    <s v="110613"/>
    <s v="999999"/>
    <x v="1492"/>
    <s v="N"/>
    <s v="Transport"/>
    <x v="1"/>
    <s v="S"/>
    <x v="9"/>
    <n v="1.127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9T00:00:00"/>
    <s v="67304"/>
    <s v="21320"/>
    <s v="DE"/>
    <s v="FR"/>
    <s v="109137"/>
    <s v="109137"/>
    <s v="999999"/>
    <x v="1493"/>
    <s v="N"/>
    <s v="Transport"/>
    <x v="1"/>
    <s v="S"/>
    <x v="9"/>
    <n v="0.77400000000000002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9T00:00:00"/>
    <s v="80803"/>
    <s v="21320"/>
    <s v="DE"/>
    <s v="FR"/>
    <s v="109755"/>
    <s v="109755"/>
    <s v="999999"/>
    <x v="1494"/>
    <s v="N"/>
    <s v="Transport"/>
    <x v="1"/>
    <s v="S"/>
    <x v="9"/>
    <n v="1.701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9T00:00:00"/>
    <s v="2151 JX"/>
    <s v="21320"/>
    <s v="NL"/>
    <s v="FR"/>
    <s v="107156"/>
    <s v="107156"/>
    <s v="999999"/>
    <x v="1495"/>
    <s v="N"/>
    <s v="Transport"/>
    <x v="1"/>
    <s v="S"/>
    <x v="9"/>
    <n v="5.984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9T00:00:00"/>
    <s v="76297"/>
    <s v="21320"/>
    <s v="DE"/>
    <s v="FR"/>
    <s v="108263"/>
    <s v="108263"/>
    <s v="999999"/>
    <x v="1496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9T00:00:00"/>
    <s v="76227"/>
    <s v="21320"/>
    <s v="DE"/>
    <s v="FR"/>
    <s v="109542"/>
    <s v="109542"/>
    <s v="999999"/>
    <x v="1497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09T00:00:00"/>
    <s v="6708 AZ"/>
    <s v="21320"/>
    <s v="NL"/>
    <s v="FR"/>
    <s v="110187"/>
    <s v="110187"/>
    <s v="999999"/>
    <x v="1498"/>
    <s v="N"/>
    <s v="Transport"/>
    <x v="1"/>
    <s v="S"/>
    <x v="9"/>
    <n v="1.512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9T00:00:00"/>
    <s v="71083"/>
    <s v="21320"/>
    <s v="DE"/>
    <s v="FR"/>
    <s v="107245"/>
    <s v="107245"/>
    <s v="999999"/>
    <x v="1499"/>
    <s v="N"/>
    <s v="Transport"/>
    <x v="1"/>
    <s v="S"/>
    <x v="9"/>
    <n v="0.45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09T00:00:00"/>
    <s v="22119"/>
    <s v="21320"/>
    <s v="DE"/>
    <s v="FR"/>
    <s v="110011"/>
    <s v="110011"/>
    <s v="999999"/>
    <x v="1500"/>
    <s v="N"/>
    <s v="Transport"/>
    <x v="1"/>
    <s v="S"/>
    <x v="9"/>
    <n v="5.298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09T00:00:00"/>
    <s v="12209"/>
    <s v="21320"/>
    <s v="DE"/>
    <s v="FR"/>
    <s v="110319"/>
    <s v="110319"/>
    <s v="999999"/>
    <x v="1501"/>
    <s v="N"/>
    <s v="Transport"/>
    <x v="1"/>
    <s v="S"/>
    <x v="9"/>
    <n v="0.89800000000000002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9T00:00:00"/>
    <s v="5591"/>
    <s v="21320"/>
    <s v="AT"/>
    <s v="FR"/>
    <s v="109568"/>
    <s v="109568"/>
    <s v="999999"/>
    <x v="1502"/>
    <s v="N"/>
    <s v="Transport"/>
    <x v="1"/>
    <s v="S"/>
    <x v="9"/>
    <n v="4.677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09T00:00:00"/>
    <s v="79618"/>
    <s v="21320"/>
    <s v="DE"/>
    <s v="FR"/>
    <s v="107579"/>
    <s v="107579"/>
    <s v="999999"/>
    <x v="1503"/>
    <s v="N"/>
    <s v="Transport"/>
    <x v="1"/>
    <s v="S"/>
    <x v="9"/>
    <n v="1.102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09T00:00:00"/>
    <s v="65520"/>
    <s v="21320"/>
    <s v="DE"/>
    <s v="FR"/>
    <s v="108459"/>
    <s v="108459"/>
    <s v="999999"/>
    <x v="1504"/>
    <s v="N"/>
    <s v="Transport"/>
    <x v="1"/>
    <s v="S"/>
    <x v="9"/>
    <n v="0.998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09T00:00:00"/>
    <s v="49176"/>
    <s v="21320"/>
    <s v="DE"/>
    <s v="FR"/>
    <s v="109470"/>
    <s v="109470"/>
    <s v="999999"/>
    <x v="1505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3074"/>
    <s v="21320"/>
    <s v="AT"/>
    <s v="FR"/>
    <s v="109556"/>
    <s v="109556"/>
    <s v="999999"/>
    <x v="1506"/>
    <s v="N"/>
    <s v="Transport"/>
    <x v="1"/>
    <s v="S"/>
    <x v="9"/>
    <n v="0.5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79189"/>
    <s v="21320"/>
    <s v="DE"/>
    <s v="FR"/>
    <s v="108937"/>
    <s v="108937"/>
    <s v="999999"/>
    <x v="1507"/>
    <s v="N"/>
    <s v="Transport"/>
    <x v="1"/>
    <s v="S"/>
    <x v="9"/>
    <n v="0.84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0T00:00:00"/>
    <s v="14197"/>
    <s v="21320"/>
    <s v="DE"/>
    <s v="FR"/>
    <s v="110032"/>
    <s v="110032"/>
    <s v="999999"/>
    <x v="1508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74321"/>
    <s v="21320"/>
    <s v="DE"/>
    <s v="FR"/>
    <s v="109697"/>
    <s v="109697"/>
    <s v="999999"/>
    <x v="1509"/>
    <s v="N"/>
    <s v="Transport"/>
    <x v="1"/>
    <s v="S"/>
    <x v="9"/>
    <n v="0.90700000000000003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0T00:00:00"/>
    <s v="42781"/>
    <s v="21320"/>
    <s v="DE"/>
    <s v="FR"/>
    <s v="105119"/>
    <s v="105119"/>
    <s v="999999"/>
    <x v="1510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49324"/>
    <s v="21320"/>
    <s v="DE"/>
    <s v="FR"/>
    <s v="108771"/>
    <s v="108771"/>
    <s v="999999"/>
    <x v="1511"/>
    <s v="N"/>
    <s v="Transport"/>
    <x v="1"/>
    <s v="S"/>
    <x v="9"/>
    <n v="0.97899999999999998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0T00:00:00"/>
    <s v="82319"/>
    <s v="21320"/>
    <s v="DE"/>
    <s v="FR"/>
    <s v="110215"/>
    <s v="110215"/>
    <s v="999999"/>
    <x v="1512"/>
    <s v="N"/>
    <s v="Transport"/>
    <x v="1"/>
    <s v="S"/>
    <x v="9"/>
    <n v="9.2040000000000006"/>
    <x v="7"/>
    <n v="12.99"/>
    <s v="LA RUCHE LOGISTIQUE"/>
    <m/>
    <m/>
    <n v="0.14910705133062102"/>
    <n v="12.99"/>
    <n v="0.08"/>
    <n v="1.936900596784767"/>
    <n v="13.07"/>
    <x v="1"/>
  </r>
  <r>
    <s v="13624021"/>
    <s v="2"/>
    <d v="2026-05-10T00:00:00"/>
    <s v="2732"/>
    <s v="21320"/>
    <s v="AT"/>
    <s v="FR"/>
    <s v="110543"/>
    <s v="110543"/>
    <s v="999999"/>
    <x v="1513"/>
    <s v="N"/>
    <s v="Transport"/>
    <x v="1"/>
    <s v="S"/>
    <x v="9"/>
    <n v="0.5460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3037 GA"/>
    <s v="21320"/>
    <s v="NL"/>
    <s v="FR"/>
    <s v="109112"/>
    <s v="109112"/>
    <s v="999999"/>
    <x v="1514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12167"/>
    <s v="21320"/>
    <s v="DE"/>
    <s v="FR"/>
    <s v="108939"/>
    <s v="108939"/>
    <s v="999999"/>
    <x v="1515"/>
    <s v="N"/>
    <s v="Transport"/>
    <x v="1"/>
    <s v="S"/>
    <x v="9"/>
    <n v="0.8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0T00:00:00"/>
    <s v="18609"/>
    <s v="21320"/>
    <s v="DE"/>
    <s v="FR"/>
    <s v="107480"/>
    <s v="107480"/>
    <s v="999999"/>
    <x v="1516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69234"/>
    <s v="21320"/>
    <s v="DE"/>
    <s v="FR"/>
    <s v="106836"/>
    <s v="106836"/>
    <s v="999999"/>
    <x v="1517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3583 BK"/>
    <s v="21320"/>
    <s v="NL"/>
    <s v="FR"/>
    <s v="109463"/>
    <s v="109463"/>
    <s v="999999"/>
    <x v="1518"/>
    <s v="N"/>
    <s v="Transport"/>
    <x v="1"/>
    <s v="S"/>
    <x v="9"/>
    <n v="0.89600000000000002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0T00:00:00"/>
    <s v="34128"/>
    <s v="21320"/>
    <s v="DE"/>
    <s v="FR"/>
    <s v="108439"/>
    <s v="108439"/>
    <s v="999999"/>
    <x v="1519"/>
    <s v="N"/>
    <s v="Transport"/>
    <x v="1"/>
    <s v="S"/>
    <x v="9"/>
    <n v="5.7729999999999997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0T00:00:00"/>
    <s v="50259"/>
    <s v="21320"/>
    <s v="DE"/>
    <s v="FR"/>
    <s v="110055"/>
    <s v="110055"/>
    <s v="999999"/>
    <x v="1520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3300"/>
    <s v="21320"/>
    <s v="DK"/>
    <s v="FR"/>
    <s v="106524"/>
    <s v="106524"/>
    <s v="999999"/>
    <x v="1521"/>
    <s v="N"/>
    <s v="Transport"/>
    <x v="1"/>
    <s v="S"/>
    <x v="9"/>
    <n v="4.7990000000000004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0T00:00:00"/>
    <s v="56330"/>
    <s v="21320"/>
    <s v="DE"/>
    <s v="FR"/>
    <s v="108908"/>
    <s v="108908"/>
    <s v="999999"/>
    <x v="1522"/>
    <s v="N"/>
    <s v="Transport"/>
    <x v="1"/>
    <s v="S"/>
    <x v="9"/>
    <n v="6.66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0T00:00:00"/>
    <s v="21465"/>
    <s v="21320"/>
    <s v="DE"/>
    <s v="FR"/>
    <s v="109921"/>
    <s v="109921"/>
    <s v="999999"/>
    <x v="1523"/>
    <s v="N"/>
    <s v="Transport"/>
    <x v="1"/>
    <s v="S"/>
    <x v="9"/>
    <n v="9.6"/>
    <x v="7"/>
    <n v="12.99"/>
    <s v="LA RUCHE LOGISTIQUE"/>
    <m/>
    <m/>
    <n v="0.14910705133062102"/>
    <n v="12.99"/>
    <n v="0.08"/>
    <n v="1.936900596784767"/>
    <n v="13.07"/>
    <x v="1"/>
  </r>
  <r>
    <s v="13624021"/>
    <s v="2"/>
    <d v="2026-05-10T00:00:00"/>
    <s v="2550"/>
    <s v="21320"/>
    <s v="BE"/>
    <s v="FR"/>
    <s v="108433"/>
    <s v="108433"/>
    <s v="999999"/>
    <x v="1524"/>
    <s v="N"/>
    <s v="Transport"/>
    <x v="1"/>
    <s v="S"/>
    <x v="9"/>
    <n v="0.83199999999999996"/>
    <x v="7"/>
    <n v="4.95"/>
    <s v="LA RUCHE LOGISTIQUE"/>
    <m/>
    <m/>
    <n v="0.14910705133062102"/>
    <n v="4.95"/>
    <n v="0.08"/>
    <n v="0.73807990408657409"/>
    <n v="5.03"/>
    <x v="1"/>
  </r>
  <r>
    <s v="13624021"/>
    <s v="2"/>
    <d v="2026-05-10T00:00:00"/>
    <s v="2550"/>
    <s v="21320"/>
    <s v="BE"/>
    <s v="FR"/>
    <s v="108378"/>
    <s v="108378"/>
    <s v="999999"/>
    <x v="1525"/>
    <s v="N"/>
    <s v="Transport"/>
    <x v="1"/>
    <s v="S"/>
    <x v="9"/>
    <n v="0.57199999999999995"/>
    <x v="7"/>
    <n v="4.95"/>
    <s v="LA RUCHE LOGISTIQUE"/>
    <m/>
    <m/>
    <n v="0.14910705133062102"/>
    <n v="4.95"/>
    <n v="0.08"/>
    <n v="0.73807990408657409"/>
    <n v="5.03"/>
    <x v="1"/>
  </r>
  <r>
    <s v="13624021"/>
    <s v="2"/>
    <d v="2026-05-10T00:00:00"/>
    <s v="89134"/>
    <s v="21320"/>
    <s v="DE"/>
    <s v="FR"/>
    <s v="109602"/>
    <s v="109602"/>
    <s v="999999"/>
    <x v="1526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90530"/>
    <s v="21320"/>
    <s v="DE"/>
    <s v="FR"/>
    <s v="109812"/>
    <s v="109812"/>
    <s v="999999"/>
    <x v="1527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12053"/>
    <s v="21320"/>
    <s v="DE"/>
    <s v="FR"/>
    <s v="109074"/>
    <s v="109074"/>
    <s v="999999"/>
    <x v="1528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45665"/>
    <s v="21320"/>
    <s v="DE"/>
    <s v="FR"/>
    <s v="108883"/>
    <s v="108883"/>
    <s v="999999"/>
    <x v="1529"/>
    <s v="N"/>
    <s v="Transport"/>
    <x v="1"/>
    <s v="S"/>
    <x v="9"/>
    <n v="8.968"/>
    <x v="7"/>
    <n v="12.33"/>
    <s v="LA RUCHE LOGISTIQUE"/>
    <m/>
    <m/>
    <n v="0.14910705133062102"/>
    <n v="12.33"/>
    <n v="0.08"/>
    <n v="1.8384899429065571"/>
    <n v="12.41"/>
    <x v="1"/>
  </r>
  <r>
    <s v="13624021"/>
    <s v="2"/>
    <d v="2026-05-10T00:00:00"/>
    <s v="31558"/>
    <s v="21320"/>
    <s v="DE"/>
    <s v="FR"/>
    <s v="110440"/>
    <s v="110440"/>
    <s v="999999"/>
    <x v="1530"/>
    <s v="N"/>
    <s v="Transport"/>
    <x v="1"/>
    <s v="S"/>
    <x v="9"/>
    <n v="3.3119999999999998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10T00:00:00"/>
    <s v="6600"/>
    <s v="21320"/>
    <s v="AT"/>
    <s v="FR"/>
    <s v="109253"/>
    <s v="109253"/>
    <s v="999999"/>
    <x v="1531"/>
    <s v="N"/>
    <s v="Transport"/>
    <x v="1"/>
    <s v="S"/>
    <x v="9"/>
    <n v="4.4029999999999996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0T00:00:00"/>
    <s v="15518"/>
    <s v="21320"/>
    <s v="DE"/>
    <s v="FR"/>
    <s v="110628"/>
    <s v="110628"/>
    <s v="999999"/>
    <x v="1532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45147"/>
    <s v="21320"/>
    <s v="DE"/>
    <s v="FR"/>
    <s v="109393"/>
    <s v="109393"/>
    <s v="999999"/>
    <x v="1533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26386"/>
    <s v="21320"/>
    <s v="DE"/>
    <s v="FR"/>
    <s v="109152"/>
    <s v="109152"/>
    <s v="999999"/>
    <x v="1534"/>
    <s v="N"/>
    <s v="Transport"/>
    <x v="1"/>
    <s v="S"/>
    <x v="9"/>
    <n v="3.194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10T00:00:00"/>
    <s v="97896"/>
    <s v="21320"/>
    <s v="DE"/>
    <s v="FR"/>
    <s v="110391"/>
    <s v="110391"/>
    <s v="999999"/>
    <x v="1535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51067"/>
    <s v="21320"/>
    <s v="DE"/>
    <s v="FR"/>
    <s v="107905"/>
    <s v="107905"/>
    <s v="999999"/>
    <x v="1536"/>
    <s v="N"/>
    <s v="Transport"/>
    <x v="1"/>
    <s v="S"/>
    <x v="9"/>
    <n v="4.799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63785"/>
    <s v="21320"/>
    <s v="DE"/>
    <s v="FR"/>
    <s v="109176"/>
    <s v="109176"/>
    <s v="999999"/>
    <x v="1537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0T00:00:00"/>
    <s v="73660"/>
    <s v="21320"/>
    <s v="DE"/>
    <s v="FR"/>
    <s v="107902"/>
    <s v="107902"/>
    <s v="999999"/>
    <x v="1538"/>
    <s v="N"/>
    <s v="Transport"/>
    <x v="1"/>
    <s v="S"/>
    <x v="9"/>
    <n v="0.246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0T00:00:00"/>
    <s v="46244"/>
    <s v="21320"/>
    <s v="DE"/>
    <s v="FR"/>
    <s v="105934"/>
    <s v="105934"/>
    <s v="999999"/>
    <x v="1539"/>
    <s v="N"/>
    <s v="Transport"/>
    <x v="1"/>
    <s v="S"/>
    <x v="9"/>
    <n v="0.1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1T00:00:00"/>
    <s v="71636"/>
    <s v="21320"/>
    <s v="DE"/>
    <s v="FR"/>
    <s v="110512"/>
    <s v="110512"/>
    <s v="999999"/>
    <x v="1540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41539"/>
    <s v="21320"/>
    <s v="DE"/>
    <s v="FR"/>
    <s v="109525"/>
    <s v="109525"/>
    <s v="999999"/>
    <x v="1541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2300"/>
    <s v="21320"/>
    <s v="DK"/>
    <s v="FR"/>
    <s v="101706"/>
    <s v="101706"/>
    <s v="999999"/>
    <x v="1542"/>
    <s v="N"/>
    <s v="Transport"/>
    <x v="1"/>
    <s v="S"/>
    <x v="9"/>
    <n v="4.677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1T00:00:00"/>
    <s v="3550"/>
    <s v="21320"/>
    <s v="BE"/>
    <s v="FR"/>
    <s v="110334"/>
    <s v="110334"/>
    <s v="999999"/>
    <x v="1543"/>
    <s v="N"/>
    <s v="Transport"/>
    <x v="1"/>
    <s v="S"/>
    <x v="9"/>
    <n v="0.03"/>
    <x v="7"/>
    <n v="4.84"/>
    <s v="LA RUCHE LOGISTIQUE"/>
    <m/>
    <m/>
    <n v="0.14910705133062102"/>
    <n v="4.84"/>
    <n v="0.08"/>
    <n v="0.72167812844020574"/>
    <n v="4.92"/>
    <x v="1"/>
  </r>
  <r>
    <s v="13624021"/>
    <s v="2"/>
    <d v="2026-05-11T00:00:00"/>
    <s v="20257"/>
    <s v="21320"/>
    <s v="DE"/>
    <s v="FR"/>
    <s v="107374"/>
    <s v="107374"/>
    <s v="999999"/>
    <x v="1544"/>
    <s v="N"/>
    <s v="Transport"/>
    <x v="1"/>
    <s v="S"/>
    <x v="9"/>
    <n v="6.9550000000000001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1T00:00:00"/>
    <s v="06118"/>
    <s v="21320"/>
    <s v="DE"/>
    <s v="FR"/>
    <s v="108536"/>
    <s v="108536"/>
    <s v="999999"/>
    <x v="1545"/>
    <s v="N"/>
    <s v="Transport"/>
    <x v="1"/>
    <s v="S"/>
    <x v="9"/>
    <n v="1.114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1T00:00:00"/>
    <s v="89160"/>
    <s v="21320"/>
    <s v="DE"/>
    <s v="FR"/>
    <s v="109404"/>
    <s v="109404"/>
    <s v="999999"/>
    <x v="154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13465"/>
    <s v="21320"/>
    <s v="DE"/>
    <s v="FR"/>
    <s v="109904"/>
    <s v="109904"/>
    <s v="999999"/>
    <x v="1547"/>
    <s v="N"/>
    <s v="Transport"/>
    <x v="1"/>
    <s v="S"/>
    <x v="9"/>
    <n v="11.906000000000001"/>
    <x v="7"/>
    <n v="14.31"/>
    <s v="LA RUCHE LOGISTIQUE"/>
    <m/>
    <m/>
    <n v="0.14910705133062102"/>
    <n v="14.31"/>
    <n v="0.08"/>
    <n v="2.1337219045411868"/>
    <n v="14.39"/>
    <x v="1"/>
  </r>
  <r>
    <s v="13624021"/>
    <s v="2"/>
    <d v="2026-05-11T00:00:00"/>
    <s v="59192"/>
    <s v="21320"/>
    <s v="DE"/>
    <s v="FR"/>
    <s v="110313"/>
    <s v="110313"/>
    <s v="999999"/>
    <x v="1548"/>
    <s v="N"/>
    <s v="Transport"/>
    <x v="1"/>
    <s v="S"/>
    <x v="9"/>
    <n v="0.1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1T00:00:00"/>
    <s v="85055"/>
    <s v="21320"/>
    <s v="DE"/>
    <s v="FR"/>
    <s v="107773"/>
    <s v="107773"/>
    <s v="999999"/>
    <x v="1549"/>
    <s v="N"/>
    <s v="Transport"/>
    <x v="1"/>
    <s v="S"/>
    <x v="9"/>
    <n v="0.08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1T00:00:00"/>
    <s v="1034 WB"/>
    <s v="21320"/>
    <s v="NL"/>
    <s v="FR"/>
    <s v="103900"/>
    <s v="103900"/>
    <s v="999999"/>
    <x v="1550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64285"/>
    <s v="21320"/>
    <s v="DE"/>
    <s v="FR"/>
    <s v="110118"/>
    <s v="110118"/>
    <s v="999999"/>
    <x v="1551"/>
    <s v="N"/>
    <s v="Transport"/>
    <x v="1"/>
    <s v="S"/>
    <x v="9"/>
    <n v="0.1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1T00:00:00"/>
    <s v="2450"/>
    <s v="21320"/>
    <s v="DK"/>
    <s v="FR"/>
    <s v="110145"/>
    <s v="110145"/>
    <s v="999999"/>
    <x v="1552"/>
    <s v="N"/>
    <s v="Transport"/>
    <x v="1"/>
    <s v="S"/>
    <x v="9"/>
    <n v="4.786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1T00:00:00"/>
    <s v="6020"/>
    <s v="21320"/>
    <s v="AT"/>
    <s v="FR"/>
    <s v="109962"/>
    <s v="109962"/>
    <s v="999999"/>
    <x v="1553"/>
    <s v="N"/>
    <s v="Transport"/>
    <x v="1"/>
    <s v="S"/>
    <x v="9"/>
    <n v="4.532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1T00:00:00"/>
    <s v="85452"/>
    <s v="21320"/>
    <s v="DE"/>
    <s v="FR"/>
    <s v="109924"/>
    <s v="109924"/>
    <s v="999999"/>
    <x v="1554"/>
    <s v="N"/>
    <s v="Transport"/>
    <x v="1"/>
    <s v="S"/>
    <x v="9"/>
    <n v="0.35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1T00:00:00"/>
    <s v="5090"/>
    <s v="21320"/>
    <s v="AT"/>
    <s v="FR"/>
    <s v="110364"/>
    <s v="110364"/>
    <s v="999999"/>
    <x v="1555"/>
    <s v="N"/>
    <s v="Transport"/>
    <x v="1"/>
    <s v="S"/>
    <x v="9"/>
    <n v="0.40300000000000002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11T00:00:00"/>
    <s v="50935"/>
    <s v="21320"/>
    <s v="DE"/>
    <s v="FR"/>
    <s v="110356"/>
    <s v="110356"/>
    <s v="999999"/>
    <x v="1556"/>
    <s v="N"/>
    <s v="Transport"/>
    <x v="1"/>
    <s v="S"/>
    <x v="9"/>
    <n v="0.437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1T00:00:00"/>
    <s v="1933"/>
    <s v="21320"/>
    <s v="BE"/>
    <s v="FR"/>
    <s v="110381"/>
    <s v="110381"/>
    <s v="999999"/>
    <x v="1557"/>
    <s v="N"/>
    <s v="Transport"/>
    <x v="1"/>
    <s v="S"/>
    <x v="9"/>
    <n v="0.54"/>
    <x v="7"/>
    <n v="4.95"/>
    <s v="LA RUCHE LOGISTIQUE"/>
    <m/>
    <m/>
    <n v="0.14910705133062102"/>
    <n v="4.95"/>
    <n v="0.08"/>
    <n v="0.73807990408657409"/>
    <n v="5.03"/>
    <x v="1"/>
  </r>
  <r>
    <s v="13624021"/>
    <s v="2"/>
    <d v="2026-05-11T00:00:00"/>
    <s v="72379"/>
    <s v="21320"/>
    <s v="DE"/>
    <s v="FR"/>
    <s v="110106"/>
    <s v="110106"/>
    <s v="999999"/>
    <x v="1558"/>
    <s v="N"/>
    <s v="Transport"/>
    <x v="1"/>
    <s v="S"/>
    <x v="9"/>
    <n v="1.24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1T00:00:00"/>
    <s v="793 33"/>
    <s v="21320"/>
    <s v="SE"/>
    <s v="FR"/>
    <s v="107762"/>
    <s v="107762"/>
    <s v="999999"/>
    <x v="1559"/>
    <s v="N"/>
    <s v="Transport"/>
    <x v="1"/>
    <s v="S"/>
    <x v="9"/>
    <n v="1.6240000000000001"/>
    <x v="7"/>
    <n v="10.87"/>
    <s v="LA RUCHE LOGISTIQUE"/>
    <m/>
    <m/>
    <n v="0.14910705133062102"/>
    <n v="10.87"/>
    <n v="0.08"/>
    <n v="1.6207936479638503"/>
    <n v="10.95"/>
    <x v="1"/>
  </r>
  <r>
    <s v="13624021"/>
    <s v="2"/>
    <d v="2026-05-11T00:00:00"/>
    <s v="33330"/>
    <s v="21320"/>
    <s v="DE"/>
    <s v="FR"/>
    <s v="108748"/>
    <s v="108748"/>
    <s v="999999"/>
    <x v="1560"/>
    <s v="N"/>
    <s v="Transport"/>
    <x v="1"/>
    <s v="S"/>
    <x v="9"/>
    <n v="0.42499999999999999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1T00:00:00"/>
    <s v="262 41"/>
    <s v="21320"/>
    <s v="SE"/>
    <s v="FR"/>
    <s v="103266"/>
    <s v="103266"/>
    <s v="999999"/>
    <x v="1561"/>
    <s v="N"/>
    <s v="Transport"/>
    <x v="1"/>
    <s v="S"/>
    <x v="9"/>
    <n v="4.7869999999999999"/>
    <x v="7"/>
    <n v="14.68"/>
    <s v="LA RUCHE LOGISTIQUE"/>
    <m/>
    <m/>
    <n v="0.14910705133062102"/>
    <n v="14.68"/>
    <n v="0.08"/>
    <n v="2.1888915135335165"/>
    <n v="14.76"/>
    <x v="1"/>
  </r>
  <r>
    <s v="13624021"/>
    <s v="2"/>
    <d v="2026-05-11T00:00:00"/>
    <s v="38518"/>
    <s v="21320"/>
    <s v="DE"/>
    <s v="FR"/>
    <s v="109711"/>
    <s v="109711"/>
    <s v="999999"/>
    <x v="1562"/>
    <s v="N"/>
    <s v="Transport"/>
    <x v="1"/>
    <s v="S"/>
    <x v="9"/>
    <n v="7.7569999999999997"/>
    <x v="7"/>
    <n v="11.67"/>
    <s v="LA RUCHE LOGISTIQUE"/>
    <m/>
    <m/>
    <n v="0.14910705133062102"/>
    <n v="11.67"/>
    <n v="0.08"/>
    <n v="1.7400792890283474"/>
    <n v="11.75"/>
    <x v="1"/>
  </r>
  <r>
    <s v="13624021"/>
    <s v="2"/>
    <d v="2026-05-11T00:00:00"/>
    <s v="86163"/>
    <s v="21320"/>
    <s v="DE"/>
    <s v="FR"/>
    <s v="107431"/>
    <s v="107431"/>
    <s v="999999"/>
    <x v="1563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2970"/>
    <s v="21320"/>
    <s v="DK"/>
    <s v="FR"/>
    <s v="110318"/>
    <s v="110318"/>
    <s v="999999"/>
    <x v="1564"/>
    <s v="N"/>
    <s v="Transport"/>
    <x v="1"/>
    <s v="S"/>
    <x v="9"/>
    <n v="1.0920000000000001"/>
    <x v="7"/>
    <n v="10.02"/>
    <s v="LA RUCHE LOGISTIQUE"/>
    <m/>
    <m/>
    <n v="0.14910705133062102"/>
    <n v="10.02"/>
    <n v="0.08"/>
    <n v="1.4940526543328225"/>
    <n v="10.1"/>
    <x v="1"/>
  </r>
  <r>
    <s v="13624021"/>
    <s v="2"/>
    <d v="2026-05-11T00:00:00"/>
    <s v="3769 CB"/>
    <s v="21320"/>
    <s v="NL"/>
    <s v="FR"/>
    <s v="110408"/>
    <s v="110408"/>
    <s v="999999"/>
    <x v="1565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08034"/>
    <s v="21320"/>
    <s v="ES"/>
    <s v="FR"/>
    <s v="107874"/>
    <s v="107874"/>
    <s v="999999"/>
    <x v="1566"/>
    <s v="N"/>
    <s v="Transport"/>
    <x v="1"/>
    <s v="S"/>
    <x v="9"/>
    <n v="0.03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11T00:00:00"/>
    <s v="4625 DD"/>
    <s v="21320"/>
    <s v="NL"/>
    <s v="FR"/>
    <s v="109017"/>
    <s v="109017"/>
    <s v="999999"/>
    <x v="1567"/>
    <s v="N"/>
    <s v="Transport"/>
    <x v="1"/>
    <s v="S"/>
    <x v="9"/>
    <n v="4.838000000000000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1827 JW"/>
    <s v="21320"/>
    <s v="NL"/>
    <s v="FR"/>
    <s v="110104"/>
    <s v="110104"/>
    <s v="999999"/>
    <x v="1568"/>
    <s v="N"/>
    <s v="Transport"/>
    <x v="1"/>
    <s v="S"/>
    <x v="9"/>
    <n v="0.96699999999999997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1T00:00:00"/>
    <s v="59368"/>
    <s v="21320"/>
    <s v="DE"/>
    <s v="FR"/>
    <s v="109034"/>
    <s v="109034"/>
    <s v="999999"/>
    <x v="1569"/>
    <s v="N"/>
    <s v="Transport"/>
    <x v="1"/>
    <s v="S"/>
    <x v="9"/>
    <n v="3.024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11T00:00:00"/>
    <s v="86825"/>
    <s v="21320"/>
    <s v="DE"/>
    <s v="FR"/>
    <s v="108068"/>
    <s v="108068"/>
    <s v="999999"/>
    <x v="1570"/>
    <s v="N"/>
    <s v="Transport"/>
    <x v="1"/>
    <s v="S"/>
    <x v="9"/>
    <n v="4.9370000000000003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25793"/>
    <s v="21320"/>
    <s v="ES"/>
    <s v="FR"/>
    <s v="105262"/>
    <s v="105262"/>
    <s v="999999"/>
    <x v="1571"/>
    <s v="N"/>
    <s v="Transport"/>
    <x v="1"/>
    <s v="S"/>
    <x v="9"/>
    <n v="5.4139999999999997"/>
    <x v="7"/>
    <n v="11.42"/>
    <s v="LA RUCHE LOGISTIQUE"/>
    <m/>
    <m/>
    <n v="0.14910705133062102"/>
    <n v="11.42"/>
    <n v="0.08"/>
    <n v="1.7028025261956921"/>
    <n v="11.5"/>
    <x v="1"/>
  </r>
  <r>
    <s v="13624021"/>
    <s v="2"/>
    <d v="2026-05-11T00:00:00"/>
    <s v="22880"/>
    <s v="21320"/>
    <s v="DE"/>
    <s v="FR"/>
    <s v="110436"/>
    <s v="110436"/>
    <s v="999999"/>
    <x v="1572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60439"/>
    <s v="21320"/>
    <s v="DE"/>
    <s v="FR"/>
    <s v="109083"/>
    <s v="109083"/>
    <s v="999999"/>
    <x v="1573"/>
    <s v="N"/>
    <s v="Transport"/>
    <x v="1"/>
    <s v="S"/>
    <x v="9"/>
    <n v="9.44"/>
    <x v="7"/>
    <n v="12.99"/>
    <s v="LA RUCHE LOGISTIQUE"/>
    <m/>
    <m/>
    <n v="0.14910705133062102"/>
    <n v="12.99"/>
    <n v="0.08"/>
    <n v="1.936900596784767"/>
    <n v="13.07"/>
    <x v="1"/>
  </r>
  <r>
    <s v="13624021"/>
    <s v="2"/>
    <d v="2026-05-11T00:00:00"/>
    <s v="64739"/>
    <s v="21320"/>
    <s v="DE"/>
    <s v="FR"/>
    <s v="108660"/>
    <s v="108660"/>
    <s v="999999"/>
    <x v="1574"/>
    <s v="N"/>
    <s v="Transport"/>
    <x v="1"/>
    <s v="S"/>
    <x v="9"/>
    <n v="0.27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1T00:00:00"/>
    <s v="64739"/>
    <s v="21320"/>
    <s v="DE"/>
    <s v="FR"/>
    <s v="108662"/>
    <s v="108662"/>
    <s v="999999"/>
    <x v="1575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95448"/>
    <s v="21320"/>
    <s v="DE"/>
    <s v="FR"/>
    <s v="108478"/>
    <s v="108478"/>
    <s v="999999"/>
    <x v="1576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7500"/>
    <s v="21320"/>
    <s v="DK"/>
    <s v="FR"/>
    <s v="108975"/>
    <s v="108975"/>
    <s v="999999"/>
    <x v="1577"/>
    <s v="N"/>
    <s v="Transport"/>
    <x v="1"/>
    <s v="S"/>
    <x v="9"/>
    <n v="7.04"/>
    <x v="7"/>
    <n v="15.81"/>
    <s v="LA RUCHE LOGISTIQUE"/>
    <m/>
    <m/>
    <n v="0.14910705133062102"/>
    <n v="15.81"/>
    <n v="0.08"/>
    <n v="2.3573824815371185"/>
    <n v="15.89"/>
    <x v="1"/>
  </r>
  <r>
    <s v="13624021"/>
    <s v="2"/>
    <d v="2026-05-11T00:00:00"/>
    <s v="144 63"/>
    <s v="21320"/>
    <s v="SE"/>
    <s v="FR"/>
    <s v="110439"/>
    <s v="110439"/>
    <s v="999999"/>
    <x v="1578"/>
    <s v="N"/>
    <s v="Transport"/>
    <x v="1"/>
    <s v="S"/>
    <x v="9"/>
    <n v="5.069"/>
    <x v="7"/>
    <n v="15.34"/>
    <s v="LA RUCHE LOGISTIQUE"/>
    <m/>
    <m/>
    <n v="0.14910705133062102"/>
    <n v="15.34"/>
    <n v="0.08"/>
    <n v="2.2873021674117266"/>
    <n v="15.42"/>
    <x v="1"/>
  </r>
  <r>
    <s v="13624021"/>
    <s v="2"/>
    <d v="2026-05-11T00:00:00"/>
    <s v="50668"/>
    <s v="21320"/>
    <s v="DE"/>
    <s v="FR"/>
    <s v="109075"/>
    <s v="109075"/>
    <s v="999999"/>
    <x v="1579"/>
    <s v="N"/>
    <s v="Transport"/>
    <x v="1"/>
    <s v="S"/>
    <x v="9"/>
    <n v="4.9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3584 DB"/>
    <s v="21320"/>
    <s v="NL"/>
    <s v="FR"/>
    <s v="109305"/>
    <s v="109305"/>
    <s v="999999"/>
    <x v="1580"/>
    <s v="N"/>
    <s v="Transport"/>
    <x v="1"/>
    <s v="S"/>
    <x v="9"/>
    <n v="2.3039999999999998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d v="2026-05-11T00:00:00"/>
    <s v="18445"/>
    <s v="21320"/>
    <s v="DE"/>
    <s v="FR"/>
    <s v="110146"/>
    <s v="110146"/>
    <s v="999999"/>
    <x v="1581"/>
    <s v="N"/>
    <s v="Transport"/>
    <x v="1"/>
    <s v="S"/>
    <x v="9"/>
    <n v="0.96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1T00:00:00"/>
    <s v="82069"/>
    <s v="21320"/>
    <s v="DE"/>
    <s v="FR"/>
    <s v="108528"/>
    <s v="108528"/>
    <s v="999999"/>
    <x v="1582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1T00:00:00"/>
    <s v="3811"/>
    <s v="21320"/>
    <s v="AT"/>
    <s v="FR"/>
    <s v="108575"/>
    <s v="108575"/>
    <s v="999999"/>
    <x v="1583"/>
    <s v="N"/>
    <s v="Transport"/>
    <x v="1"/>
    <s v="S"/>
    <x v="9"/>
    <n v="6.9889999999999999"/>
    <x v="7"/>
    <n v="15.15"/>
    <s v="LA RUCHE LOGISTIQUE"/>
    <m/>
    <m/>
    <n v="0.14910705133062102"/>
    <n v="15.15"/>
    <n v="0.08"/>
    <n v="2.2589718276589084"/>
    <n v="15.23"/>
    <x v="1"/>
  </r>
  <r>
    <s v="13624021"/>
    <s v="2"/>
    <d v="2026-05-12T00:00:00"/>
    <s v="4694 CC"/>
    <s v="21320"/>
    <s v="NL"/>
    <s v="FR"/>
    <s v="109696"/>
    <s v="109696"/>
    <s v="999999"/>
    <x v="1584"/>
    <s v="N"/>
    <s v="Transport"/>
    <x v="1"/>
    <s v="S"/>
    <x v="9"/>
    <n v="11.656000000000001"/>
    <x v="7"/>
    <n v="14.31"/>
    <s v="LA RUCHE LOGISTIQUE"/>
    <m/>
    <m/>
    <n v="0.14910705133062102"/>
    <n v="14.31"/>
    <n v="0.08"/>
    <n v="2.1337219045411868"/>
    <n v="14.39"/>
    <x v="1"/>
  </r>
  <r>
    <s v="13624021"/>
    <s v="2"/>
    <d v="2026-05-12T00:00:00"/>
    <s v="24395"/>
    <s v="21320"/>
    <s v="DE"/>
    <s v="FR"/>
    <s v="110170"/>
    <s v="110170"/>
    <s v="999999"/>
    <x v="1585"/>
    <s v="N"/>
    <s v="Transport"/>
    <x v="1"/>
    <s v="S"/>
    <x v="9"/>
    <n v="0.90500000000000003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2T00:00:00"/>
    <s v="17509"/>
    <s v="21320"/>
    <s v="DE"/>
    <s v="FR"/>
    <s v="108820"/>
    <s v="108820"/>
    <s v="999999"/>
    <x v="1586"/>
    <s v="N"/>
    <s v="Transport"/>
    <x v="1"/>
    <s v="S"/>
    <x v="9"/>
    <n v="0.1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2T00:00:00"/>
    <s v="12159"/>
    <s v="21320"/>
    <s v="DE"/>
    <s v="FR"/>
    <s v="109188"/>
    <s v="109188"/>
    <s v="999999"/>
    <x v="1587"/>
    <s v="N"/>
    <s v="Transport"/>
    <x v="1"/>
    <s v="S"/>
    <x v="9"/>
    <n v="5.903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2T00:00:00"/>
    <s v="5061"/>
    <s v="21320"/>
    <s v="AT"/>
    <s v="FR"/>
    <s v="110458"/>
    <s v="110458"/>
    <s v="999999"/>
    <x v="1588"/>
    <s v="N"/>
    <s v="Transport"/>
    <x v="1"/>
    <s v="S"/>
    <x v="9"/>
    <n v="4.637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2T00:00:00"/>
    <s v="77784"/>
    <s v="21320"/>
    <s v="DE"/>
    <s v="FR"/>
    <s v="108411"/>
    <s v="108411"/>
    <s v="999999"/>
    <x v="1589"/>
    <s v="N"/>
    <s v="Transport"/>
    <x v="1"/>
    <s v="S"/>
    <x v="9"/>
    <n v="1.742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2T00:00:00"/>
    <s v="29603"/>
    <s v="21320"/>
    <s v="ES"/>
    <s v="FR"/>
    <s v="110007"/>
    <s v="110007"/>
    <s v="999999"/>
    <x v="1590"/>
    <s v="N"/>
    <s v="Transport"/>
    <x v="1"/>
    <s v="S"/>
    <x v="9"/>
    <n v="0.23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12T00:00:00"/>
    <s v="22587"/>
    <s v="21320"/>
    <s v="DE"/>
    <s v="FR"/>
    <s v="109990"/>
    <s v="109990"/>
    <s v="999999"/>
    <x v="1591"/>
    <s v="N"/>
    <s v="Transport"/>
    <x v="1"/>
    <s v="S"/>
    <x v="9"/>
    <n v="0.61599999999999999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2T00:00:00"/>
    <s v="1390"/>
    <s v="21320"/>
    <s v="BE"/>
    <s v="FR"/>
    <s v="110428"/>
    <s v="110428"/>
    <s v="999999"/>
    <x v="1592"/>
    <s v="N"/>
    <s v="Transport"/>
    <x v="1"/>
    <s v="S"/>
    <x v="9"/>
    <n v="1.92"/>
    <x v="7"/>
    <n v="5.28"/>
    <s v="LA RUCHE LOGISTIQUE"/>
    <m/>
    <m/>
    <n v="0.14910705133062102"/>
    <n v="5.28"/>
    <n v="0.08"/>
    <n v="0.78728523102567904"/>
    <n v="5.36"/>
    <x v="1"/>
  </r>
  <r>
    <s v="13624021"/>
    <s v="2"/>
    <d v="2026-05-12T00:00:00"/>
    <s v="29603"/>
    <s v="21320"/>
    <s v="ES"/>
    <s v="FR"/>
    <s v="110007"/>
    <s v="110007"/>
    <s v="999999"/>
    <x v="1593"/>
    <s v="N"/>
    <s v="Transport"/>
    <x v="1"/>
    <s v="S"/>
    <x v="9"/>
    <n v="6.4329999999999998"/>
    <x v="7"/>
    <n v="12.08"/>
    <s v="LA RUCHE LOGISTIQUE"/>
    <m/>
    <m/>
    <n v="0.14910705133062102"/>
    <n v="12.08"/>
    <n v="0.08"/>
    <n v="1.801213180073902"/>
    <n v="12.16"/>
    <x v="1"/>
  </r>
  <r>
    <s v="13624021"/>
    <s v="2"/>
    <d v="2026-05-12T00:00:00"/>
    <s v="30938"/>
    <s v="21320"/>
    <s v="DE"/>
    <s v="FR"/>
    <s v="106856"/>
    <s v="106856"/>
    <s v="999999"/>
    <x v="1594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2T00:00:00"/>
    <s v="433 46"/>
    <s v="21320"/>
    <s v="SE"/>
    <s v="FR"/>
    <s v="101237"/>
    <s v="101237"/>
    <s v="999999"/>
    <x v="1595"/>
    <s v="N"/>
    <s v="Transport"/>
    <x v="1"/>
    <s v="S"/>
    <x v="9"/>
    <n v="1.1339999999999999"/>
    <x v="7"/>
    <n v="10.87"/>
    <s v="LA RUCHE LOGISTIQUE"/>
    <m/>
    <m/>
    <n v="0.14910705133062102"/>
    <n v="10.87"/>
    <n v="0.08"/>
    <n v="1.6207936479638503"/>
    <n v="10.95"/>
    <x v="1"/>
  </r>
  <r>
    <s v="13624021"/>
    <s v="2"/>
    <d v="2026-05-12T00:00:00"/>
    <s v="33334"/>
    <s v="21320"/>
    <s v="DE"/>
    <s v="FR"/>
    <s v="104220"/>
    <s v="104220"/>
    <s v="999999"/>
    <x v="1596"/>
    <s v="N"/>
    <s v="Transport"/>
    <x v="1"/>
    <s v="S"/>
    <x v="9"/>
    <n v="6.1340000000000003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2T00:00:00"/>
    <s v="286 31"/>
    <s v="21320"/>
    <s v="SE"/>
    <s v="FR"/>
    <s v="110351"/>
    <s v="110351"/>
    <s v="999999"/>
    <x v="1597"/>
    <s v="N"/>
    <s v="Transport"/>
    <x v="1"/>
    <s v="S"/>
    <x v="9"/>
    <n v="6.3360000000000003"/>
    <x v="7"/>
    <n v="16"/>
    <s v="LA RUCHE LOGISTIQUE"/>
    <m/>
    <m/>
    <n v="0.14910705133062102"/>
    <n v="16"/>
    <n v="0.08"/>
    <n v="2.3857128212899363"/>
    <n v="16.079999999999998"/>
    <x v="1"/>
  </r>
  <r>
    <s v="13624021"/>
    <s v="2"/>
    <d v="2026-05-12T00:00:00"/>
    <s v="91058"/>
    <s v="21320"/>
    <s v="DE"/>
    <s v="FR"/>
    <s v="109863"/>
    <s v="109863"/>
    <s v="999999"/>
    <x v="159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2T00:00:00"/>
    <s v="82407"/>
    <s v="21320"/>
    <s v="DE"/>
    <s v="FR"/>
    <s v="110791"/>
    <s v="110791"/>
    <s v="999999"/>
    <x v="1599"/>
    <s v="N"/>
    <s v="Transport"/>
    <x v="1"/>
    <s v="S"/>
    <x v="9"/>
    <n v="0.875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2T00:00:00"/>
    <s v="86150"/>
    <s v="21320"/>
    <s v="DE"/>
    <s v="FR"/>
    <s v="108959"/>
    <s v="108959"/>
    <s v="999999"/>
    <x v="1600"/>
    <s v="N"/>
    <s v="Transport"/>
    <x v="1"/>
    <s v="S"/>
    <x v="9"/>
    <n v="14.372"/>
    <x v="7"/>
    <n v="16.29"/>
    <s v="LA RUCHE LOGISTIQUE"/>
    <m/>
    <m/>
    <n v="0.14910705133062102"/>
    <n v="16.29"/>
    <n v="0.08"/>
    <n v="2.4289538661758163"/>
    <n v="16.369999999999997"/>
    <x v="1"/>
  </r>
  <r>
    <s v="13624021"/>
    <s v="2"/>
    <d v="2026-05-12T00:00:00"/>
    <s v="86150"/>
    <s v="21320"/>
    <s v="DE"/>
    <s v="FR"/>
    <s v="108959"/>
    <s v="108959"/>
    <s v="999999"/>
    <x v="1600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12T00:00:00"/>
    <s v="97724"/>
    <s v="21320"/>
    <s v="DE"/>
    <s v="FR"/>
    <s v="109045"/>
    <s v="109045"/>
    <s v="999999"/>
    <x v="1601"/>
    <s v="N"/>
    <s v="Transport"/>
    <x v="1"/>
    <s v="S"/>
    <x v="9"/>
    <n v="0.58299999999999996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2T00:00:00"/>
    <s v="28660"/>
    <s v="21320"/>
    <s v="ES"/>
    <s v="FR"/>
    <s v="109538"/>
    <s v="109538"/>
    <s v="999999"/>
    <x v="1602"/>
    <s v="N"/>
    <s v="Transport"/>
    <x v="1"/>
    <s v="S"/>
    <x v="9"/>
    <n v="0.1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12T00:00:00"/>
    <s v="94239"/>
    <s v="21320"/>
    <s v="DE"/>
    <s v="FR"/>
    <s v="109457"/>
    <s v="109457"/>
    <s v="999999"/>
    <x v="1603"/>
    <s v="N"/>
    <s v="Transport"/>
    <x v="1"/>
    <s v="S"/>
    <x v="9"/>
    <n v="11.316000000000001"/>
    <x v="7"/>
    <n v="14.31"/>
    <s v="LA RUCHE LOGISTIQUE"/>
    <m/>
    <m/>
    <n v="0.14910705133062102"/>
    <n v="14.31"/>
    <n v="0.08"/>
    <n v="2.1337219045411868"/>
    <n v="14.39"/>
    <x v="1"/>
  </r>
  <r>
    <s v="13624021"/>
    <s v="2"/>
    <d v="2026-05-12T00:00:00"/>
    <s v="03172"/>
    <s v="21320"/>
    <s v="DE"/>
    <s v="FR"/>
    <s v="110382"/>
    <s v="110382"/>
    <s v="999999"/>
    <x v="1604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2T00:00:00"/>
    <s v="04105"/>
    <s v="21320"/>
    <s v="DE"/>
    <s v="FR"/>
    <s v="110605"/>
    <s v="110605"/>
    <s v="999999"/>
    <x v="1605"/>
    <s v="N"/>
    <s v="Transport"/>
    <x v="1"/>
    <s v="S"/>
    <x v="9"/>
    <n v="0.28999999999999998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2T00:00:00"/>
    <s v="82491"/>
    <s v="21320"/>
    <s v="DE"/>
    <s v="FR"/>
    <s v="109552"/>
    <s v="109552"/>
    <s v="999999"/>
    <x v="1606"/>
    <s v="N"/>
    <s v="Transport"/>
    <x v="1"/>
    <s v="S"/>
    <x v="9"/>
    <n v="0.79800000000000004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2T00:00:00"/>
    <s v="80337"/>
    <s v="21320"/>
    <s v="DE"/>
    <s v="FR"/>
    <s v="110287"/>
    <s v="110287"/>
    <s v="999999"/>
    <x v="1607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48599"/>
    <s v="21320"/>
    <s v="DE"/>
    <s v="FR"/>
    <s v="108069"/>
    <s v="108069"/>
    <s v="999999"/>
    <x v="1608"/>
    <s v="N"/>
    <s v="Transport"/>
    <x v="1"/>
    <s v="S"/>
    <x v="9"/>
    <n v="0.46899999999999997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3T00:00:00"/>
    <s v="31188"/>
    <s v="21320"/>
    <s v="DE"/>
    <s v="FR"/>
    <s v="109175"/>
    <s v="109175"/>
    <s v="999999"/>
    <x v="1609"/>
    <s v="N"/>
    <s v="Transport"/>
    <x v="1"/>
    <s v="S"/>
    <x v="9"/>
    <n v="0.86399999999999999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3T00:00:00"/>
    <s v="72072"/>
    <s v="21320"/>
    <s v="DE"/>
    <s v="FR"/>
    <s v="108963"/>
    <s v="108963"/>
    <s v="999999"/>
    <x v="1610"/>
    <s v="N"/>
    <s v="Transport"/>
    <x v="1"/>
    <s v="S"/>
    <x v="9"/>
    <n v="14.848000000000001"/>
    <x v="7"/>
    <n v="16.29"/>
    <s v="LA RUCHE LOGISTIQUE"/>
    <m/>
    <m/>
    <n v="0.14910705133062102"/>
    <n v="16.29"/>
    <n v="0.08"/>
    <n v="2.4289538661758163"/>
    <n v="16.369999999999997"/>
    <x v="1"/>
  </r>
  <r>
    <s v="13624021"/>
    <s v="2"/>
    <d v="2026-05-13T00:00:00"/>
    <s v="38547"/>
    <s v="21320"/>
    <s v="DE"/>
    <s v="FR"/>
    <s v="111115"/>
    <s v="111115"/>
    <s v="999999"/>
    <x v="1611"/>
    <s v="N"/>
    <s v="Transport"/>
    <x v="1"/>
    <s v="S"/>
    <x v="9"/>
    <n v="0.3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3T00:00:00"/>
    <s v="19417"/>
    <s v="21320"/>
    <s v="DE"/>
    <s v="FR"/>
    <s v="109633"/>
    <s v="109633"/>
    <s v="999999"/>
    <x v="1612"/>
    <s v="N"/>
    <s v="Transport"/>
    <x v="1"/>
    <s v="S"/>
    <x v="9"/>
    <n v="1.159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3T00:00:00"/>
    <s v="36329"/>
    <s v="21320"/>
    <s v="DE"/>
    <s v="FR"/>
    <s v="109350"/>
    <s v="109350"/>
    <s v="999999"/>
    <x v="1613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30625"/>
    <s v="21320"/>
    <s v="DE"/>
    <s v="FR"/>
    <s v="110633"/>
    <s v="110633"/>
    <s v="999999"/>
    <x v="1614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9900"/>
    <s v="21320"/>
    <s v="DK"/>
    <s v="FR"/>
    <s v="103371"/>
    <s v="103371"/>
    <s v="999999"/>
    <x v="1615"/>
    <s v="N"/>
    <s v="Transport"/>
    <x v="1"/>
    <s v="S"/>
    <x v="9"/>
    <n v="1.1859999999999999"/>
    <x v="7"/>
    <n v="10.02"/>
    <s v="LA RUCHE LOGISTIQUE"/>
    <m/>
    <m/>
    <n v="0.14910705133062102"/>
    <n v="10.02"/>
    <n v="0.08"/>
    <n v="1.4940526543328225"/>
    <n v="10.1"/>
    <x v="1"/>
  </r>
  <r>
    <s v="13624021"/>
    <s v="2"/>
    <d v="2026-05-13T00:00:00"/>
    <s v="80636"/>
    <s v="21320"/>
    <s v="DE"/>
    <s v="FR"/>
    <s v="110329"/>
    <s v="110329"/>
    <s v="999999"/>
    <x v="1616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21037"/>
    <s v="21320"/>
    <s v="DE"/>
    <s v="FR"/>
    <s v="110736"/>
    <s v="110736"/>
    <s v="999999"/>
    <x v="1617"/>
    <s v="N"/>
    <s v="Transport"/>
    <x v="1"/>
    <s v="S"/>
    <x v="9"/>
    <n v="0.874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3T00:00:00"/>
    <s v="56412"/>
    <s v="21320"/>
    <s v="DE"/>
    <s v="FR"/>
    <s v="111499"/>
    <s v="111499"/>
    <s v="999999"/>
    <x v="1618"/>
    <s v="N"/>
    <s v="Transport"/>
    <x v="1"/>
    <s v="S"/>
    <x v="9"/>
    <n v="0.77800000000000002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3T00:00:00"/>
    <s v="51515"/>
    <s v="21320"/>
    <s v="DE"/>
    <s v="FR"/>
    <s v="111378"/>
    <s v="111378"/>
    <s v="999999"/>
    <x v="1619"/>
    <s v="N"/>
    <s v="Transport"/>
    <x v="1"/>
    <s v="S"/>
    <x v="9"/>
    <n v="4.9370000000000003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51515"/>
    <s v="21320"/>
    <s v="DE"/>
    <s v="FR"/>
    <s v="111378"/>
    <s v="111378"/>
    <s v="999999"/>
    <x v="1619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13T00:00:00"/>
    <s v="70195"/>
    <s v="21320"/>
    <s v="DE"/>
    <s v="FR"/>
    <s v="110885"/>
    <s v="110885"/>
    <s v="999999"/>
    <x v="1620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30900"/>
    <s v="21320"/>
    <s v="DE"/>
    <s v="FR"/>
    <s v="110415"/>
    <s v="110415"/>
    <s v="999999"/>
    <x v="1621"/>
    <s v="N"/>
    <s v="Transport"/>
    <x v="1"/>
    <s v="S"/>
    <x v="9"/>
    <n v="0.71699999999999997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3T00:00:00"/>
    <s v="4720"/>
    <s v="21320"/>
    <s v="DK"/>
    <s v="FR"/>
    <s v="108624"/>
    <s v="108624"/>
    <s v="999999"/>
    <x v="1622"/>
    <s v="N"/>
    <s v="Transport"/>
    <x v="1"/>
    <s v="S"/>
    <x v="9"/>
    <n v="0.24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13T00:00:00"/>
    <s v="5020"/>
    <s v="21320"/>
    <s v="AT"/>
    <s v="FR"/>
    <s v="111212"/>
    <s v="111212"/>
    <s v="999999"/>
    <x v="1623"/>
    <s v="N"/>
    <s v="Transport"/>
    <x v="1"/>
    <s v="S"/>
    <x v="9"/>
    <n v="4.786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3T00:00:00"/>
    <s v="31134"/>
    <s v="21320"/>
    <s v="DE"/>
    <s v="FR"/>
    <s v="109975"/>
    <s v="109975"/>
    <s v="999999"/>
    <x v="1624"/>
    <s v="N"/>
    <s v="Transport"/>
    <x v="1"/>
    <s v="S"/>
    <x v="9"/>
    <n v="1.774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3T00:00:00"/>
    <s v="31134"/>
    <s v="21320"/>
    <s v="DE"/>
    <s v="FR"/>
    <s v="109975"/>
    <s v="109975"/>
    <s v="999999"/>
    <x v="1624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13T00:00:00"/>
    <s v="21762"/>
    <s v="21320"/>
    <s v="DE"/>
    <s v="FR"/>
    <s v="109952"/>
    <s v="109952"/>
    <s v="999999"/>
    <x v="1625"/>
    <s v="N"/>
    <s v="Transport"/>
    <x v="1"/>
    <s v="S"/>
    <x v="9"/>
    <n v="14.4"/>
    <x v="7"/>
    <n v="16.29"/>
    <s v="LA RUCHE LOGISTIQUE"/>
    <m/>
    <m/>
    <n v="0.14910705133062102"/>
    <n v="16.29"/>
    <n v="0.08"/>
    <n v="2.4289538661758163"/>
    <n v="16.369999999999997"/>
    <x v="1"/>
  </r>
  <r>
    <s v="13624021"/>
    <s v="2"/>
    <d v="2026-05-13T00:00:00"/>
    <s v="80538"/>
    <s v="21320"/>
    <s v="DE"/>
    <s v="FR"/>
    <s v="108396"/>
    <s v="108396"/>
    <s v="999999"/>
    <x v="1626"/>
    <s v="N"/>
    <s v="Transport"/>
    <x v="1"/>
    <s v="S"/>
    <x v="9"/>
    <n v="0.4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3T00:00:00"/>
    <s v="67127"/>
    <s v="21320"/>
    <s v="DE"/>
    <s v="FR"/>
    <s v="110411"/>
    <s v="110411"/>
    <s v="999999"/>
    <x v="1627"/>
    <s v="N"/>
    <s v="Transport"/>
    <x v="1"/>
    <s v="S"/>
    <x v="9"/>
    <n v="0.98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3T00:00:00"/>
    <s v="31303"/>
    <s v="21320"/>
    <s v="DE"/>
    <s v="FR"/>
    <s v="111967"/>
    <s v="111967"/>
    <s v="999999"/>
    <x v="1628"/>
    <s v="N"/>
    <s v="Transport"/>
    <x v="1"/>
    <s v="S"/>
    <x v="9"/>
    <n v="1.891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3T00:00:00"/>
    <s v="44799"/>
    <s v="21320"/>
    <s v="DE"/>
    <s v="FR"/>
    <s v="109811"/>
    <s v="109811"/>
    <s v="999999"/>
    <x v="1629"/>
    <s v="N"/>
    <s v="Transport"/>
    <x v="1"/>
    <s v="S"/>
    <x v="9"/>
    <n v="5.887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3T00:00:00"/>
    <s v="114 54"/>
    <s v="21320"/>
    <s v="SE"/>
    <s v="FR"/>
    <s v="107918"/>
    <s v="107918"/>
    <s v="999999"/>
    <x v="1630"/>
    <s v="N"/>
    <s v="Transport"/>
    <x v="1"/>
    <s v="S"/>
    <x v="9"/>
    <n v="1.44"/>
    <x v="7"/>
    <n v="10.87"/>
    <s v="LA RUCHE LOGISTIQUE"/>
    <m/>
    <m/>
    <n v="0.14910705133062102"/>
    <n v="10.87"/>
    <n v="0.08"/>
    <n v="1.6207936479638503"/>
    <n v="10.95"/>
    <x v="1"/>
  </r>
  <r>
    <s v="13624021"/>
    <s v="2"/>
    <d v="2026-05-13T00:00:00"/>
    <s v="74382"/>
    <s v="21320"/>
    <s v="DE"/>
    <s v="FR"/>
    <s v="110869"/>
    <s v="110869"/>
    <s v="999999"/>
    <x v="1631"/>
    <s v="N"/>
    <s v="Transport"/>
    <x v="1"/>
    <s v="S"/>
    <x v="9"/>
    <n v="1.425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3T00:00:00"/>
    <s v="86842"/>
    <s v="21320"/>
    <s v="DE"/>
    <s v="FR"/>
    <s v="109513"/>
    <s v="109513"/>
    <s v="999999"/>
    <x v="1632"/>
    <s v="N"/>
    <s v="Transport"/>
    <x v="1"/>
    <s v="S"/>
    <x v="9"/>
    <n v="0.96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3T00:00:00"/>
    <s v="41515"/>
    <s v="21320"/>
    <s v="DE"/>
    <s v="FR"/>
    <s v="111105"/>
    <s v="111105"/>
    <s v="999999"/>
    <x v="1633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41464"/>
    <s v="21320"/>
    <s v="DE"/>
    <s v="FR"/>
    <s v="110720"/>
    <s v="110720"/>
    <s v="999999"/>
    <x v="1634"/>
    <s v="N"/>
    <s v="Transport"/>
    <x v="1"/>
    <s v="S"/>
    <x v="9"/>
    <n v="0.23499999999999999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3T00:00:00"/>
    <s v="1727"/>
    <s v="21320"/>
    <s v="LU"/>
    <s v="FR"/>
    <s v="111250"/>
    <s v="111250"/>
    <s v="999999"/>
    <x v="1635"/>
    <s v="N"/>
    <s v="Transport"/>
    <x v="1"/>
    <s v="S"/>
    <x v="9"/>
    <n v="1.5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3T00:00:00"/>
    <s v="6852 TA"/>
    <s v="21320"/>
    <s v="NL"/>
    <s v="FR"/>
    <s v="110119"/>
    <s v="110119"/>
    <s v="999999"/>
    <x v="1636"/>
    <s v="N"/>
    <s v="Transport"/>
    <x v="1"/>
    <s v="S"/>
    <x v="9"/>
    <n v="1.248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3T00:00:00"/>
    <s v="77756"/>
    <s v="21320"/>
    <s v="DE"/>
    <s v="FR"/>
    <s v="108668"/>
    <s v="108668"/>
    <s v="999999"/>
    <x v="1637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40474"/>
    <s v="21320"/>
    <s v="DE"/>
    <s v="FR"/>
    <s v="111752"/>
    <s v="111752"/>
    <s v="999999"/>
    <x v="1638"/>
    <s v="N"/>
    <s v="Transport"/>
    <x v="1"/>
    <s v="S"/>
    <x v="9"/>
    <n v="0.53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3T00:00:00"/>
    <s v="70195"/>
    <s v="21320"/>
    <s v="DE"/>
    <s v="FR"/>
    <s v="108597"/>
    <s v="108597"/>
    <s v="999999"/>
    <x v="1639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6850"/>
    <s v="21320"/>
    <s v="AT"/>
    <s v="FR"/>
    <s v="109829"/>
    <s v="109829"/>
    <s v="999999"/>
    <x v="1640"/>
    <s v="N"/>
    <s v="Transport"/>
    <x v="1"/>
    <s v="S"/>
    <x v="9"/>
    <n v="0.09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13T00:00:00"/>
    <s v="4040"/>
    <s v="21320"/>
    <s v="AT"/>
    <s v="FR"/>
    <s v="111540"/>
    <s v="111540"/>
    <s v="999999"/>
    <x v="1641"/>
    <s v="N"/>
    <s v="Transport"/>
    <x v="1"/>
    <s v="S"/>
    <x v="9"/>
    <n v="6.3449999999999998"/>
    <x v="7"/>
    <n v="15.15"/>
    <s v="LA RUCHE LOGISTIQUE"/>
    <m/>
    <m/>
    <n v="0.14910705133062102"/>
    <n v="15.15"/>
    <n v="0.08"/>
    <n v="2.2589718276589084"/>
    <n v="15.23"/>
    <x v="1"/>
  </r>
  <r>
    <s v="13624021"/>
    <s v="2"/>
    <d v="2026-05-13T00:00:00"/>
    <s v="42781"/>
    <s v="21320"/>
    <s v="DE"/>
    <s v="FR"/>
    <s v="110919"/>
    <s v="110919"/>
    <s v="999999"/>
    <x v="1642"/>
    <s v="N"/>
    <s v="Transport"/>
    <x v="1"/>
    <s v="S"/>
    <x v="9"/>
    <n v="1.26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3T00:00:00"/>
    <s v="51688"/>
    <s v="21320"/>
    <s v="DE"/>
    <s v="FR"/>
    <s v="110929"/>
    <s v="110929"/>
    <s v="999999"/>
    <x v="1643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65366"/>
    <s v="21320"/>
    <s v="DE"/>
    <s v="FR"/>
    <s v="111943"/>
    <s v="111943"/>
    <s v="999999"/>
    <x v="1644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3T00:00:00"/>
    <s v="428 32"/>
    <s v="21320"/>
    <s v="SE"/>
    <s v="FR"/>
    <s v="110335"/>
    <s v="110335"/>
    <s v="999999"/>
    <x v="1645"/>
    <s v="N"/>
    <s v="Transport"/>
    <x v="1"/>
    <s v="S"/>
    <x v="9"/>
    <n v="5.0860000000000003"/>
    <x v="7"/>
    <n v="15.34"/>
    <s v="LA RUCHE LOGISTIQUE"/>
    <m/>
    <m/>
    <n v="0.14910705133062102"/>
    <n v="15.34"/>
    <n v="0.08"/>
    <n v="2.2873021674117266"/>
    <n v="15.42"/>
    <x v="1"/>
  </r>
  <r>
    <s v="13624021"/>
    <s v="2"/>
    <d v="2026-05-13T00:00:00"/>
    <s v="30011"/>
    <s v="21320"/>
    <s v="ES"/>
    <s v="FR"/>
    <s v="110647"/>
    <s v="110647"/>
    <s v="999999"/>
    <x v="1646"/>
    <s v="N"/>
    <s v="Transport"/>
    <x v="1"/>
    <s v="S"/>
    <x v="9"/>
    <n v="7.6609999999999996"/>
    <x v="7"/>
    <n v="12.74"/>
    <s v="LA RUCHE LOGISTIQUE"/>
    <m/>
    <m/>
    <n v="0.14910705133062102"/>
    <n v="12.74"/>
    <n v="0.08"/>
    <n v="1.8996238339521119"/>
    <n v="12.82"/>
    <x v="1"/>
  </r>
  <r>
    <s v="13624021"/>
    <s v="2"/>
    <d v="2026-05-13T00:00:00"/>
    <s v="77815"/>
    <s v="21320"/>
    <s v="DE"/>
    <s v="FR"/>
    <s v="111099"/>
    <s v="111099"/>
    <s v="999999"/>
    <x v="1647"/>
    <s v="N"/>
    <s v="Transport"/>
    <x v="1"/>
    <s v="S"/>
    <x v="9"/>
    <n v="0.1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3T00:00:00"/>
    <s v="77815"/>
    <s v="21320"/>
    <s v="DE"/>
    <s v="FR"/>
    <s v="109423"/>
    <s v="109423"/>
    <s v="999999"/>
    <x v="164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61462"/>
    <s v="21320"/>
    <s v="DE"/>
    <s v="FR"/>
    <s v="107610"/>
    <s v="107610"/>
    <s v="999999"/>
    <x v="1649"/>
    <s v="N"/>
    <s v="Transport"/>
    <x v="1"/>
    <s v="S"/>
    <x v="9"/>
    <n v="6.7320000000000002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4T00:00:00"/>
    <s v="01309"/>
    <s v="21320"/>
    <s v="DE"/>
    <s v="FR"/>
    <s v="110769"/>
    <s v="110769"/>
    <s v="999999"/>
    <x v="1650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45276"/>
    <s v="21320"/>
    <s v="DE"/>
    <s v="FR"/>
    <s v="108066"/>
    <s v="108066"/>
    <s v="999999"/>
    <x v="1651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80687"/>
    <s v="21320"/>
    <s v="DE"/>
    <s v="FR"/>
    <s v="111688"/>
    <s v="111688"/>
    <s v="999999"/>
    <x v="1652"/>
    <s v="N"/>
    <s v="Transport"/>
    <x v="1"/>
    <s v="S"/>
    <x v="9"/>
    <n v="0.40799999999999997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4T00:00:00"/>
    <s v="56253"/>
    <s v="21320"/>
    <s v="DE"/>
    <s v="FR"/>
    <s v="110579"/>
    <s v="110579"/>
    <s v="999999"/>
    <x v="1653"/>
    <s v="N"/>
    <s v="Transport"/>
    <x v="1"/>
    <s v="S"/>
    <x v="9"/>
    <n v="1.325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4T00:00:00"/>
    <s v="50733"/>
    <s v="21320"/>
    <s v="DE"/>
    <s v="FR"/>
    <s v="112012"/>
    <s v="112012"/>
    <s v="999999"/>
    <x v="1654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52428"/>
    <s v="21320"/>
    <s v="DE"/>
    <s v="FR"/>
    <s v="109167"/>
    <s v="109167"/>
    <s v="999999"/>
    <x v="1655"/>
    <s v="N"/>
    <s v="Transport"/>
    <x v="1"/>
    <s v="S"/>
    <x v="9"/>
    <n v="6.4119999999999999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4T00:00:00"/>
    <s v="36088"/>
    <s v="21320"/>
    <s v="DE"/>
    <s v="FR"/>
    <s v="111884"/>
    <s v="111884"/>
    <s v="999999"/>
    <x v="165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12209"/>
    <s v="21320"/>
    <s v="DE"/>
    <s v="FR"/>
    <s v="110223"/>
    <s v="110223"/>
    <s v="999999"/>
    <x v="1657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1140"/>
    <s v="21320"/>
    <s v="AT"/>
    <s v="FR"/>
    <s v="111399"/>
    <s v="111399"/>
    <s v="999999"/>
    <x v="1658"/>
    <s v="N"/>
    <s v="Transport"/>
    <x v="1"/>
    <s v="S"/>
    <x v="9"/>
    <n v="4.532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4T00:00:00"/>
    <s v="73655"/>
    <s v="21320"/>
    <s v="DE"/>
    <s v="FR"/>
    <s v="109446"/>
    <s v="109446"/>
    <s v="999999"/>
    <x v="1659"/>
    <s v="N"/>
    <s v="Transport"/>
    <x v="1"/>
    <s v="S"/>
    <x v="9"/>
    <n v="0.28999999999999998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4T00:00:00"/>
    <s v="67271"/>
    <s v="21320"/>
    <s v="DE"/>
    <s v="FR"/>
    <s v="108041"/>
    <s v="108041"/>
    <s v="999999"/>
    <x v="1660"/>
    <s v="N"/>
    <s v="Transport"/>
    <x v="1"/>
    <s v="S"/>
    <x v="9"/>
    <n v="6.9180000000000001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4T00:00:00"/>
    <s v="04109"/>
    <s v="21320"/>
    <s v="DE"/>
    <s v="FR"/>
    <s v="110377"/>
    <s v="110377"/>
    <s v="999999"/>
    <x v="1661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91522"/>
    <s v="21320"/>
    <s v="DE"/>
    <s v="FR"/>
    <s v="108920"/>
    <s v="108920"/>
    <s v="999999"/>
    <x v="1662"/>
    <s v="N"/>
    <s v="Transport"/>
    <x v="1"/>
    <s v="S"/>
    <x v="9"/>
    <n v="0.93600000000000005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4T00:00:00"/>
    <s v="645 51"/>
    <s v="21320"/>
    <s v="SE"/>
    <s v="FR"/>
    <s v="110160"/>
    <s v="110160"/>
    <s v="999999"/>
    <x v="1663"/>
    <s v="N"/>
    <s v="Transport"/>
    <x v="1"/>
    <s v="S"/>
    <x v="9"/>
    <n v="1.155"/>
    <x v="7"/>
    <n v="10.87"/>
    <s v="LA RUCHE LOGISTIQUE"/>
    <m/>
    <m/>
    <n v="0.14910705133062102"/>
    <n v="10.87"/>
    <n v="0.08"/>
    <n v="1.6207936479638503"/>
    <n v="10.95"/>
    <x v="1"/>
  </r>
  <r>
    <s v="13624021"/>
    <s v="2"/>
    <d v="2026-05-14T00:00:00"/>
    <s v="72768"/>
    <s v="21320"/>
    <s v="DE"/>
    <s v="FR"/>
    <s v="111296"/>
    <s v="111296"/>
    <s v="999999"/>
    <x v="1664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81247"/>
    <s v="21320"/>
    <s v="DE"/>
    <s v="FR"/>
    <s v="111415"/>
    <s v="111415"/>
    <s v="999999"/>
    <x v="1665"/>
    <s v="N"/>
    <s v="Transport"/>
    <x v="1"/>
    <s v="S"/>
    <x v="9"/>
    <n v="2.2309999999999999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d v="2026-05-14T00:00:00"/>
    <s v="12623"/>
    <s v="21320"/>
    <s v="DE"/>
    <s v="FR"/>
    <s v="110001"/>
    <s v="110001"/>
    <s v="999999"/>
    <x v="1666"/>
    <s v="N"/>
    <s v="Transport"/>
    <x v="1"/>
    <s v="S"/>
    <x v="9"/>
    <n v="8.7110000000000003"/>
    <x v="7"/>
    <n v="12.33"/>
    <s v="LA RUCHE LOGISTIQUE"/>
    <m/>
    <m/>
    <n v="0.14910705133062102"/>
    <n v="12.33"/>
    <n v="0.08"/>
    <n v="1.8384899429065571"/>
    <n v="12.41"/>
    <x v="1"/>
  </r>
  <r>
    <s v="13624021"/>
    <s v="2"/>
    <d v="2026-05-14T00:00:00"/>
    <s v="1017 HA"/>
    <s v="21320"/>
    <s v="NL"/>
    <s v="FR"/>
    <s v="109691"/>
    <s v="109691"/>
    <s v="999999"/>
    <x v="1667"/>
    <s v="N"/>
    <s v="Transport"/>
    <x v="1"/>
    <s v="S"/>
    <x v="9"/>
    <n v="0.79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4T00:00:00"/>
    <s v="14776"/>
    <s v="21320"/>
    <s v="DE"/>
    <s v="FR"/>
    <s v="110590"/>
    <s v="110590"/>
    <s v="999999"/>
    <x v="1668"/>
    <s v="N"/>
    <s v="Transport"/>
    <x v="1"/>
    <s v="S"/>
    <x v="9"/>
    <n v="1.008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4T00:00:00"/>
    <s v="50226"/>
    <s v="21320"/>
    <s v="DE"/>
    <s v="FR"/>
    <s v="108636"/>
    <s v="108636"/>
    <s v="999999"/>
    <x v="1669"/>
    <s v="N"/>
    <s v="Transport"/>
    <x v="1"/>
    <s v="S"/>
    <x v="9"/>
    <n v="5.903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4T00:00:00"/>
    <s v="1220"/>
    <s v="21320"/>
    <s v="AT"/>
    <s v="FR"/>
    <s v="109672"/>
    <s v="109672"/>
    <s v="999999"/>
    <x v="1670"/>
    <s v="N"/>
    <s v="Transport"/>
    <x v="1"/>
    <s v="S"/>
    <x v="9"/>
    <n v="0.6380000000000000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64846"/>
    <s v="21320"/>
    <s v="DE"/>
    <s v="FR"/>
    <s v="109803"/>
    <s v="109803"/>
    <s v="999999"/>
    <x v="1671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83071"/>
    <s v="21320"/>
    <s v="DE"/>
    <s v="FR"/>
    <s v="108627"/>
    <s v="108627"/>
    <s v="999999"/>
    <x v="1672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83646"/>
    <s v="21320"/>
    <s v="DE"/>
    <s v="FR"/>
    <s v="107379"/>
    <s v="107379"/>
    <s v="999999"/>
    <x v="1673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79249"/>
    <s v="21320"/>
    <s v="DE"/>
    <s v="FR"/>
    <s v="111388"/>
    <s v="111388"/>
    <s v="999999"/>
    <x v="1674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4T00:00:00"/>
    <s v="39108"/>
    <s v="21320"/>
    <s v="DE"/>
    <s v="FR"/>
    <s v="108811"/>
    <s v="108811"/>
    <s v="999999"/>
    <x v="1675"/>
    <s v="N"/>
    <s v="Transport"/>
    <x v="1"/>
    <s v="S"/>
    <x v="9"/>
    <n v="5.903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4T00:00:00"/>
    <s v="01445"/>
    <s v="21320"/>
    <s v="DE"/>
    <s v="FR"/>
    <s v="111993"/>
    <s v="111993"/>
    <s v="999999"/>
    <x v="1676"/>
    <s v="N"/>
    <s v="Transport"/>
    <x v="1"/>
    <s v="S"/>
    <x v="9"/>
    <n v="1.427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4T00:00:00"/>
    <s v="5700"/>
    <s v="21320"/>
    <s v="AT"/>
    <s v="FR"/>
    <s v="111372"/>
    <s v="111372"/>
    <s v="999999"/>
    <x v="1677"/>
    <s v="N"/>
    <s v="Transport"/>
    <x v="1"/>
    <s v="S"/>
    <x v="9"/>
    <n v="4.6079999999999997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4T00:00:00"/>
    <s v="82538"/>
    <s v="21320"/>
    <s v="DE"/>
    <s v="FR"/>
    <s v="108842"/>
    <s v="108842"/>
    <s v="999999"/>
    <x v="1678"/>
    <s v="N"/>
    <s v="Transport"/>
    <x v="1"/>
    <s v="S"/>
    <x v="9"/>
    <n v="9.44"/>
    <x v="7"/>
    <n v="12.99"/>
    <s v="LA RUCHE LOGISTIQUE"/>
    <m/>
    <m/>
    <n v="0.14910705133062102"/>
    <n v="12.99"/>
    <n v="0.08"/>
    <n v="1.936900596784767"/>
    <n v="13.07"/>
    <x v="1"/>
  </r>
  <r>
    <s v="13624021"/>
    <s v="2"/>
    <d v="2026-05-14T00:00:00"/>
    <s v="89143"/>
    <s v="21320"/>
    <s v="DE"/>
    <s v="FR"/>
    <s v="109813"/>
    <s v="109813"/>
    <s v="999999"/>
    <x v="1679"/>
    <s v="N"/>
    <s v="Transport"/>
    <x v="1"/>
    <s v="S"/>
    <x v="9"/>
    <n v="6.2560000000000002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4T00:00:00"/>
    <s v="65824"/>
    <s v="21320"/>
    <s v="DE"/>
    <s v="FR"/>
    <s v="109197"/>
    <s v="109197"/>
    <s v="999999"/>
    <x v="1680"/>
    <s v="N"/>
    <s v="Transport"/>
    <x v="1"/>
    <s v="S"/>
    <x v="9"/>
    <n v="9.44"/>
    <x v="7"/>
    <n v="12.99"/>
    <s v="LA RUCHE LOGISTIQUE"/>
    <m/>
    <m/>
    <n v="0.14910705133062102"/>
    <n v="12.99"/>
    <n v="0.08"/>
    <n v="1.936900596784767"/>
    <n v="13.07"/>
    <x v="1"/>
  </r>
  <r>
    <s v="13624021"/>
    <s v="2"/>
    <d v="2026-05-15T00:00:00"/>
    <s v="72770"/>
    <s v="21320"/>
    <s v="DE"/>
    <s v="FR"/>
    <s v="111358"/>
    <s v="111358"/>
    <s v="999999"/>
    <x v="1681"/>
    <s v="N"/>
    <s v="Transport"/>
    <x v="1"/>
    <s v="S"/>
    <x v="9"/>
    <n v="4.7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55129"/>
    <s v="21320"/>
    <s v="DE"/>
    <s v="FR"/>
    <s v="111893"/>
    <s v="111893"/>
    <s v="999999"/>
    <x v="1682"/>
    <s v="N"/>
    <s v="Transport"/>
    <x v="1"/>
    <s v="S"/>
    <x v="9"/>
    <n v="5.984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5T00:00:00"/>
    <s v="86179"/>
    <s v="21320"/>
    <s v="DE"/>
    <s v="FR"/>
    <s v="110353"/>
    <s v="110353"/>
    <s v="999999"/>
    <x v="1683"/>
    <s v="N"/>
    <s v="Transport"/>
    <x v="1"/>
    <s v="S"/>
    <x v="9"/>
    <n v="0.86399999999999999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5T00:00:00"/>
    <s v="1140"/>
    <s v="21320"/>
    <s v="AT"/>
    <s v="FR"/>
    <s v="109479"/>
    <s v="109479"/>
    <s v="999999"/>
    <x v="1684"/>
    <s v="N"/>
    <s v="Transport"/>
    <x v="1"/>
    <s v="S"/>
    <x v="9"/>
    <n v="6.6180000000000003"/>
    <x v="7"/>
    <n v="15.15"/>
    <s v="LA RUCHE LOGISTIQUE"/>
    <m/>
    <m/>
    <n v="0.14910705133062102"/>
    <n v="15.15"/>
    <n v="0.08"/>
    <n v="2.2589718276589084"/>
    <n v="15.23"/>
    <x v="1"/>
  </r>
  <r>
    <s v="13624021"/>
    <s v="2"/>
    <d v="2026-05-15T00:00:00"/>
    <s v="55122"/>
    <s v="21320"/>
    <s v="DE"/>
    <s v="FR"/>
    <s v="109119"/>
    <s v="109119"/>
    <s v="999999"/>
    <x v="1685"/>
    <s v="N"/>
    <s v="Transport"/>
    <x v="1"/>
    <s v="S"/>
    <x v="9"/>
    <n v="11.04"/>
    <x v="7"/>
    <n v="14.31"/>
    <s v="LA RUCHE LOGISTIQUE"/>
    <m/>
    <m/>
    <n v="0.14910705133062102"/>
    <n v="14.31"/>
    <n v="0.08"/>
    <n v="2.1337219045411868"/>
    <n v="14.39"/>
    <x v="1"/>
  </r>
  <r>
    <s v="13624021"/>
    <s v="2"/>
    <d v="2026-05-15T00:00:00"/>
    <s v="38685"/>
    <s v="21320"/>
    <s v="DE"/>
    <s v="FR"/>
    <s v="106222"/>
    <s v="106222"/>
    <s v="999999"/>
    <x v="1686"/>
    <s v="N"/>
    <s v="Transport"/>
    <x v="1"/>
    <s v="S"/>
    <x v="9"/>
    <n v="4.799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24582"/>
    <s v="21320"/>
    <s v="DE"/>
    <s v="FR"/>
    <s v="109702"/>
    <s v="109702"/>
    <s v="999999"/>
    <x v="1687"/>
    <s v="N"/>
    <s v="Transport"/>
    <x v="1"/>
    <s v="S"/>
    <x v="9"/>
    <n v="1.232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5T00:00:00"/>
    <s v="1040"/>
    <s v="21320"/>
    <s v="AT"/>
    <s v="FR"/>
    <s v="110997"/>
    <s v="110997"/>
    <s v="999999"/>
    <x v="1688"/>
    <s v="N"/>
    <s v="Transport"/>
    <x v="1"/>
    <s v="S"/>
    <x v="9"/>
    <n v="1.05"/>
    <x v="7"/>
    <n v="10.02"/>
    <s v="LA RUCHE LOGISTIQUE"/>
    <m/>
    <m/>
    <n v="0.14910705133062102"/>
    <n v="10.02"/>
    <n v="0.08"/>
    <n v="1.4940526543328225"/>
    <n v="10.1"/>
    <x v="1"/>
  </r>
  <r>
    <s v="13624021"/>
    <s v="2"/>
    <d v="2026-05-15T00:00:00"/>
    <s v="2521"/>
    <s v="21320"/>
    <s v="AT"/>
    <s v="FR"/>
    <s v="112320"/>
    <s v="112320"/>
    <s v="999999"/>
    <x v="1689"/>
    <s v="N"/>
    <s v="Transport"/>
    <x v="1"/>
    <s v="S"/>
    <x v="9"/>
    <n v="5.9219999999999997"/>
    <x v="7"/>
    <n v="14.49"/>
    <s v="LA RUCHE LOGISTIQUE"/>
    <m/>
    <m/>
    <n v="0.14910705133062102"/>
    <n v="14.49"/>
    <n v="0.08"/>
    <n v="2.1605611737806987"/>
    <n v="14.57"/>
    <x v="1"/>
  </r>
  <r>
    <s v="13624021"/>
    <s v="2"/>
    <d v="2026-05-15T00:00:00"/>
    <s v="21337"/>
    <s v="21320"/>
    <s v="DE"/>
    <s v="FR"/>
    <s v="107884"/>
    <s v="107884"/>
    <s v="999999"/>
    <x v="1690"/>
    <s v="N"/>
    <s v="Transport"/>
    <x v="1"/>
    <s v="S"/>
    <x v="9"/>
    <n v="6.2729999999999997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5T00:00:00"/>
    <s v="40227"/>
    <s v="21320"/>
    <s v="DE"/>
    <s v="FR"/>
    <s v="109056"/>
    <s v="109056"/>
    <s v="999999"/>
    <x v="1691"/>
    <s v="N"/>
    <s v="Transport"/>
    <x v="1"/>
    <s v="S"/>
    <x v="9"/>
    <n v="5.0220000000000002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5T00:00:00"/>
    <s v="76689"/>
    <s v="21320"/>
    <s v="DE"/>
    <s v="FR"/>
    <s v="111255"/>
    <s v="111255"/>
    <s v="999999"/>
    <x v="1692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3645 WG"/>
    <s v="21320"/>
    <s v="NL"/>
    <s v="FR"/>
    <s v="111685"/>
    <s v="111685"/>
    <s v="999999"/>
    <x v="1693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93055"/>
    <s v="21320"/>
    <s v="DE"/>
    <s v="FR"/>
    <s v="111762"/>
    <s v="111762"/>
    <s v="999999"/>
    <x v="1694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7694 BP"/>
    <s v="21320"/>
    <s v="NL"/>
    <s v="FR"/>
    <s v="112254"/>
    <s v="112254"/>
    <s v="999999"/>
    <x v="1695"/>
    <s v="N"/>
    <s v="Transport"/>
    <x v="1"/>
    <s v="S"/>
    <x v="9"/>
    <n v="0.78400000000000003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5T00:00:00"/>
    <s v="92318"/>
    <s v="21320"/>
    <s v="DE"/>
    <s v="FR"/>
    <s v="111981"/>
    <s v="111981"/>
    <s v="999999"/>
    <x v="169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4720"/>
    <s v="21320"/>
    <s v="DK"/>
    <s v="FR"/>
    <s v="110952"/>
    <s v="110952"/>
    <s v="999999"/>
    <x v="1697"/>
    <s v="N"/>
    <s v="Transport"/>
    <x v="1"/>
    <s v="S"/>
    <x v="9"/>
    <n v="4.786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5T00:00:00"/>
    <s v="88353"/>
    <s v="21320"/>
    <s v="DE"/>
    <s v="FR"/>
    <s v="108524"/>
    <s v="108524"/>
    <s v="999999"/>
    <x v="1698"/>
    <s v="N"/>
    <s v="Transport"/>
    <x v="1"/>
    <s v="S"/>
    <x v="9"/>
    <n v="5.7729999999999997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5T00:00:00"/>
    <s v="26524"/>
    <s v="21320"/>
    <s v="DE"/>
    <s v="FR"/>
    <s v="111978"/>
    <s v="111978"/>
    <s v="999999"/>
    <x v="1699"/>
    <s v="N"/>
    <s v="Transport"/>
    <x v="1"/>
    <s v="S"/>
    <x v="9"/>
    <n v="0.626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5T00:00:00"/>
    <s v="26524"/>
    <s v="21320"/>
    <s v="DE"/>
    <s v="FR"/>
    <s v="111978"/>
    <s v="111978"/>
    <s v="999999"/>
    <x v="1699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15T00:00:00"/>
    <s v="79588"/>
    <s v="21320"/>
    <s v="DE"/>
    <s v="FR"/>
    <s v="112283"/>
    <s v="112283"/>
    <s v="999999"/>
    <x v="1700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45659"/>
    <s v="21320"/>
    <s v="DE"/>
    <s v="FR"/>
    <s v="111756"/>
    <s v="111756"/>
    <s v="999999"/>
    <x v="1701"/>
    <s v="N"/>
    <s v="Transport"/>
    <x v="1"/>
    <s v="S"/>
    <x v="9"/>
    <n v="5.51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5T00:00:00"/>
    <s v="08302"/>
    <s v="21320"/>
    <s v="ES"/>
    <s v="FR"/>
    <s v="110789"/>
    <s v="110789"/>
    <s v="999999"/>
    <x v="1702"/>
    <s v="N"/>
    <s v="Transport"/>
    <x v="1"/>
    <s v="S"/>
    <x v="9"/>
    <n v="0.67"/>
    <x v="7"/>
    <n v="6.62"/>
    <s v="LA RUCHE LOGISTIQUE"/>
    <m/>
    <m/>
    <n v="0.14910705133062102"/>
    <n v="6.62"/>
    <n v="0.08"/>
    <n v="0.98708867980871118"/>
    <n v="6.7"/>
    <x v="1"/>
  </r>
  <r>
    <s v="13624021"/>
    <s v="2"/>
    <d v="2026-05-15T00:00:00"/>
    <s v="60594"/>
    <s v="21320"/>
    <s v="DE"/>
    <s v="FR"/>
    <s v="111687"/>
    <s v="111687"/>
    <s v="999999"/>
    <x v="1703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49324"/>
    <s v="21320"/>
    <s v="DE"/>
    <s v="FR"/>
    <s v="111737"/>
    <s v="111737"/>
    <s v="999999"/>
    <x v="1704"/>
    <s v="N"/>
    <s v="Transport"/>
    <x v="1"/>
    <s v="S"/>
    <x v="9"/>
    <n v="1.33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5T00:00:00"/>
    <s v="88677"/>
    <s v="21320"/>
    <s v="DE"/>
    <s v="FR"/>
    <s v="112339"/>
    <s v="112339"/>
    <s v="999999"/>
    <x v="1705"/>
    <s v="N"/>
    <s v="Transport"/>
    <x v="1"/>
    <s v="S"/>
    <x v="9"/>
    <n v="5.0860000000000003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5T00:00:00"/>
    <s v="1811 ND"/>
    <s v="21320"/>
    <s v="NL"/>
    <s v="FR"/>
    <s v="111468"/>
    <s v="111468"/>
    <s v="999999"/>
    <x v="1706"/>
    <s v="N"/>
    <s v="Transport"/>
    <x v="1"/>
    <s v="S"/>
    <x v="9"/>
    <n v="0.874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5T00:00:00"/>
    <s v="14473"/>
    <s v="21320"/>
    <s v="DE"/>
    <s v="FR"/>
    <s v="111565"/>
    <s v="111565"/>
    <s v="999999"/>
    <x v="1707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47058"/>
    <s v="21320"/>
    <s v="DE"/>
    <s v="FR"/>
    <s v="112299"/>
    <s v="112299"/>
    <s v="999999"/>
    <x v="1708"/>
    <s v="N"/>
    <s v="Transport"/>
    <x v="1"/>
    <s v="S"/>
    <x v="9"/>
    <n v="3.024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15T00:00:00"/>
    <s v="1274 TD"/>
    <s v="21320"/>
    <s v="NL"/>
    <s v="FR"/>
    <s v="111763"/>
    <s v="111763"/>
    <s v="999999"/>
    <x v="1709"/>
    <s v="N"/>
    <s v="Transport"/>
    <x v="1"/>
    <s v="S"/>
    <x v="9"/>
    <n v="10.856"/>
    <x v="7"/>
    <n v="13.65"/>
    <s v="LA RUCHE LOGISTIQUE"/>
    <m/>
    <m/>
    <n v="0.14910705133062102"/>
    <n v="13.65"/>
    <n v="0.08"/>
    <n v="2.0353112506629771"/>
    <n v="13.73"/>
    <x v="1"/>
  </r>
  <r>
    <s v="13624021"/>
    <s v="2"/>
    <d v="2026-05-15T00:00:00"/>
    <s v="63762"/>
    <s v="21320"/>
    <s v="DE"/>
    <s v="FR"/>
    <s v="110403"/>
    <s v="110403"/>
    <s v="999999"/>
    <x v="1710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79268"/>
    <s v="21320"/>
    <s v="DE"/>
    <s v="FR"/>
    <s v="110099"/>
    <s v="110099"/>
    <s v="999999"/>
    <x v="1711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5T00:00:00"/>
    <s v="48600"/>
    <s v="21320"/>
    <s v="ES"/>
    <s v="FR"/>
    <s v="107347"/>
    <s v="107347"/>
    <s v="999999"/>
    <x v="1712"/>
    <s v="N"/>
    <s v="Transport"/>
    <x v="1"/>
    <s v="S"/>
    <x v="9"/>
    <n v="0.21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15T00:00:00"/>
    <s v="83071"/>
    <s v="21320"/>
    <s v="DE"/>
    <s v="FR"/>
    <s v="111321"/>
    <s v="111321"/>
    <s v="999999"/>
    <x v="1713"/>
    <s v="N"/>
    <s v="Transport"/>
    <x v="1"/>
    <s v="S"/>
    <x v="9"/>
    <n v="14.16"/>
    <x v="7"/>
    <n v="16.29"/>
    <s v="LA RUCHE LOGISTIQUE"/>
    <m/>
    <m/>
    <n v="0.14910705133062102"/>
    <n v="16.29"/>
    <n v="0.08"/>
    <n v="2.4289538661758163"/>
    <n v="16.369999999999997"/>
    <x v="1"/>
  </r>
  <r>
    <s v="13624021"/>
    <s v="2"/>
    <d v="2026-05-16T00:00:00"/>
    <s v="36088"/>
    <s v="21320"/>
    <s v="DE"/>
    <s v="FR"/>
    <s v="111429"/>
    <s v="111429"/>
    <s v="999999"/>
    <x v="1714"/>
    <s v="N"/>
    <s v="Transport"/>
    <x v="1"/>
    <s v="S"/>
    <x v="9"/>
    <n v="1.728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6T00:00:00"/>
    <s v="45149"/>
    <s v="21320"/>
    <s v="DE"/>
    <s v="FR"/>
    <s v="109215"/>
    <s v="109215"/>
    <s v="999999"/>
    <x v="1715"/>
    <s v="N"/>
    <s v="Transport"/>
    <x v="1"/>
    <s v="S"/>
    <x v="9"/>
    <n v="0.7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6T00:00:00"/>
    <s v="32428"/>
    <s v="21320"/>
    <s v="DE"/>
    <s v="FR"/>
    <s v="110325"/>
    <s v="110325"/>
    <s v="999999"/>
    <x v="171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18198"/>
    <s v="21320"/>
    <s v="DE"/>
    <s v="FR"/>
    <s v="111628"/>
    <s v="111628"/>
    <s v="999999"/>
    <x v="1717"/>
    <s v="N"/>
    <s v="Transport"/>
    <x v="1"/>
    <s v="S"/>
    <x v="9"/>
    <n v="0.88400000000000001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6T00:00:00"/>
    <s v="40489"/>
    <s v="21320"/>
    <s v="DE"/>
    <s v="FR"/>
    <s v="109752"/>
    <s v="109752"/>
    <s v="999999"/>
    <x v="171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52222"/>
    <s v="21320"/>
    <s v="DE"/>
    <s v="FR"/>
    <s v="111424"/>
    <s v="111424"/>
    <s v="999999"/>
    <x v="1719"/>
    <s v="N"/>
    <s v="Transport"/>
    <x v="1"/>
    <s v="S"/>
    <x v="9"/>
    <n v="5.5469999999999997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6T00:00:00"/>
    <s v="71404"/>
    <s v="21320"/>
    <s v="DE"/>
    <s v="FR"/>
    <s v="109675"/>
    <s v="109675"/>
    <s v="999999"/>
    <x v="1720"/>
    <s v="N"/>
    <s v="Transport"/>
    <x v="1"/>
    <s v="S"/>
    <x v="9"/>
    <n v="1.165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6T00:00:00"/>
    <s v="01277"/>
    <s v="21320"/>
    <s v="DE"/>
    <s v="FR"/>
    <s v="108093"/>
    <s v="108093"/>
    <s v="999999"/>
    <x v="1721"/>
    <s v="N"/>
    <s v="Transport"/>
    <x v="1"/>
    <s v="S"/>
    <x v="9"/>
    <n v="1.229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6T00:00:00"/>
    <s v="40470"/>
    <s v="21320"/>
    <s v="DE"/>
    <s v="FR"/>
    <s v="111259"/>
    <s v="111259"/>
    <s v="999999"/>
    <x v="1722"/>
    <s v="N"/>
    <s v="Transport"/>
    <x v="1"/>
    <s v="S"/>
    <x v="9"/>
    <n v="5.28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16T00:00:00"/>
    <s v="80638"/>
    <s v="21320"/>
    <s v="DE"/>
    <s v="FR"/>
    <s v="109402"/>
    <s v="109402"/>
    <s v="999999"/>
    <x v="1723"/>
    <s v="N"/>
    <s v="Transport"/>
    <x v="1"/>
    <s v="S"/>
    <x v="9"/>
    <n v="1.425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6T00:00:00"/>
    <s v="80638"/>
    <s v="21320"/>
    <s v="DE"/>
    <s v="FR"/>
    <s v="110931"/>
    <s v="110931"/>
    <s v="999999"/>
    <x v="1724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47906"/>
    <s v="21320"/>
    <s v="DE"/>
    <s v="FR"/>
    <s v="112297"/>
    <s v="112297"/>
    <s v="999999"/>
    <x v="1725"/>
    <s v="N"/>
    <s v="Transport"/>
    <x v="1"/>
    <s v="S"/>
    <x v="9"/>
    <n v="6.2560000000000002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6T00:00:00"/>
    <s v="79102"/>
    <s v="21320"/>
    <s v="DE"/>
    <s v="FR"/>
    <s v="112327"/>
    <s v="112327"/>
    <s v="999999"/>
    <x v="1726"/>
    <s v="N"/>
    <s v="Transport"/>
    <x v="1"/>
    <s v="S"/>
    <x v="9"/>
    <n v="9.1920000000000002"/>
    <x v="7"/>
    <n v="12.99"/>
    <s v="LA RUCHE LOGISTIQUE"/>
    <m/>
    <m/>
    <n v="0.14910705133062102"/>
    <n v="12.99"/>
    <n v="0.08"/>
    <n v="1.936900596784767"/>
    <n v="13.07"/>
    <x v="1"/>
  </r>
  <r>
    <s v="13624021"/>
    <s v="2"/>
    <d v="2026-05-16T00:00:00"/>
    <s v="80796"/>
    <s v="21320"/>
    <s v="DE"/>
    <s v="FR"/>
    <s v="112071"/>
    <s v="112071"/>
    <s v="999999"/>
    <x v="1727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27313"/>
    <s v="21320"/>
    <s v="DE"/>
    <s v="FR"/>
    <s v="111151"/>
    <s v="111151"/>
    <s v="999999"/>
    <x v="172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14165"/>
    <s v="21320"/>
    <s v="DE"/>
    <s v="FR"/>
    <s v="110778"/>
    <s v="110778"/>
    <s v="999999"/>
    <x v="1729"/>
    <s v="N"/>
    <s v="Transport"/>
    <x v="1"/>
    <s v="S"/>
    <x v="9"/>
    <n v="1.32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6T00:00:00"/>
    <s v="6533 BM"/>
    <s v="21320"/>
    <s v="NL"/>
    <s v="FR"/>
    <s v="110875"/>
    <s v="110875"/>
    <s v="999999"/>
    <x v="1730"/>
    <s v="N"/>
    <s v="Transport"/>
    <x v="1"/>
    <s v="S"/>
    <x v="9"/>
    <n v="4.722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01109"/>
    <s v="21320"/>
    <s v="DE"/>
    <s v="FR"/>
    <s v="109247"/>
    <s v="109247"/>
    <s v="999999"/>
    <x v="1731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80637"/>
    <s v="21320"/>
    <s v="DE"/>
    <s v="FR"/>
    <s v="111815"/>
    <s v="111815"/>
    <s v="999999"/>
    <x v="1732"/>
    <s v="N"/>
    <s v="Transport"/>
    <x v="1"/>
    <s v="S"/>
    <x v="9"/>
    <n v="0.499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6T00:00:00"/>
    <s v="1110"/>
    <s v="21320"/>
    <s v="AT"/>
    <s v="FR"/>
    <s v="111848"/>
    <s v="111848"/>
    <s v="999999"/>
    <x v="1733"/>
    <s v="N"/>
    <s v="Transport"/>
    <x v="1"/>
    <s v="S"/>
    <x v="9"/>
    <n v="4.532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6T00:00:00"/>
    <s v="3540"/>
    <s v="21320"/>
    <s v="BE"/>
    <s v="FR"/>
    <s v="110834"/>
    <s v="110834"/>
    <s v="999999"/>
    <x v="1734"/>
    <s v="N"/>
    <s v="Transport"/>
    <x v="1"/>
    <s v="S"/>
    <x v="9"/>
    <n v="0.20200000000000001"/>
    <x v="7"/>
    <n v="4.84"/>
    <s v="LA RUCHE LOGISTIQUE"/>
    <m/>
    <m/>
    <n v="0.14910705133062102"/>
    <n v="4.84"/>
    <n v="0.08"/>
    <n v="0.72167812844020574"/>
    <n v="4.92"/>
    <x v="1"/>
  </r>
  <r>
    <s v="13624021"/>
    <s v="2"/>
    <d v="2026-05-16T00:00:00"/>
    <s v="67159"/>
    <s v="21320"/>
    <s v="DE"/>
    <s v="FR"/>
    <s v="112050"/>
    <s v="112050"/>
    <s v="999999"/>
    <x v="1735"/>
    <s v="N"/>
    <s v="Transport"/>
    <x v="1"/>
    <s v="S"/>
    <x v="9"/>
    <n v="4.57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67590"/>
    <s v="21320"/>
    <s v="DE"/>
    <s v="FR"/>
    <s v="112318"/>
    <s v="112318"/>
    <s v="999999"/>
    <x v="173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451 71"/>
    <s v="21320"/>
    <s v="SE"/>
    <s v="FR"/>
    <s v="111052"/>
    <s v="111052"/>
    <s v="999999"/>
    <x v="1737"/>
    <s v="N"/>
    <s v="Transport"/>
    <x v="1"/>
    <s v="S"/>
    <x v="9"/>
    <n v="0.156"/>
    <x v="7"/>
    <n v="10.32"/>
    <s v="LA RUCHE LOGISTIQUE"/>
    <m/>
    <m/>
    <n v="0.14910705133062102"/>
    <n v="10.32"/>
    <n v="0.08"/>
    <n v="1.538784769732009"/>
    <n v="10.4"/>
    <x v="1"/>
  </r>
  <r>
    <s v="13624021"/>
    <s v="2"/>
    <d v="2026-05-16T00:00:00"/>
    <s v="87534"/>
    <s v="21320"/>
    <s v="DE"/>
    <s v="FR"/>
    <s v="111689"/>
    <s v="111689"/>
    <s v="999999"/>
    <x v="1738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2500"/>
    <s v="21320"/>
    <s v="DK"/>
    <s v="FR"/>
    <s v="109148"/>
    <s v="109148"/>
    <s v="999999"/>
    <x v="1739"/>
    <s v="N"/>
    <s v="Transport"/>
    <x v="1"/>
    <s v="S"/>
    <x v="9"/>
    <n v="4.677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16T00:00:00"/>
    <s v="30629"/>
    <s v="21320"/>
    <s v="DE"/>
    <s v="FR"/>
    <s v="111639"/>
    <s v="111639"/>
    <s v="999999"/>
    <x v="1740"/>
    <s v="N"/>
    <s v="Transport"/>
    <x v="1"/>
    <s v="S"/>
    <x v="9"/>
    <n v="4.9539999999999997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42113"/>
    <s v="21320"/>
    <s v="DE"/>
    <s v="FR"/>
    <s v="111536"/>
    <s v="111536"/>
    <s v="999999"/>
    <x v="1741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6T00:00:00"/>
    <s v="32730"/>
    <s v="21320"/>
    <s v="ES"/>
    <s v="FR"/>
    <s v="108836"/>
    <s v="108836"/>
    <s v="999999"/>
    <x v="1742"/>
    <s v="N"/>
    <s v="Transport"/>
    <x v="1"/>
    <s v="S"/>
    <x v="9"/>
    <n v="7.258"/>
    <x v="7"/>
    <n v="12.74"/>
    <s v="LA RUCHE LOGISTIQUE"/>
    <m/>
    <m/>
    <n v="0.14910705133062102"/>
    <n v="12.74"/>
    <n v="0.08"/>
    <n v="1.8996238339521119"/>
    <n v="12.82"/>
    <x v="1"/>
  </r>
  <r>
    <s v="13624021"/>
    <s v="2"/>
    <d v="2026-05-17T00:00:00"/>
    <s v="9020"/>
    <s v="21320"/>
    <s v="AT"/>
    <s v="FR"/>
    <s v="111664"/>
    <s v="111664"/>
    <s v="999999"/>
    <x v="1743"/>
    <s v="N"/>
    <s v="Transport"/>
    <x v="1"/>
    <s v="S"/>
    <x v="9"/>
    <n v="6.2720000000000002"/>
    <x v="7"/>
    <n v="15.15"/>
    <s v="LA RUCHE LOGISTIQUE"/>
    <m/>
    <m/>
    <n v="0.14910705133062102"/>
    <n v="15.15"/>
    <n v="0.08"/>
    <n v="2.2589718276589084"/>
    <n v="15.23"/>
    <x v="1"/>
  </r>
  <r>
    <s v="13624021"/>
    <s v="2"/>
    <d v="2026-05-17T00:00:00"/>
    <s v="55546"/>
    <s v="21320"/>
    <s v="DE"/>
    <s v="FR"/>
    <s v="111679"/>
    <s v="111679"/>
    <s v="999999"/>
    <x v="1744"/>
    <s v="N"/>
    <s v="Transport"/>
    <x v="1"/>
    <s v="S"/>
    <x v="9"/>
    <n v="1.03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7T00:00:00"/>
    <s v="48565"/>
    <s v="21320"/>
    <s v="DE"/>
    <s v="FR"/>
    <s v="111920"/>
    <s v="111920"/>
    <s v="999999"/>
    <x v="1745"/>
    <s v="N"/>
    <s v="Transport"/>
    <x v="1"/>
    <s v="S"/>
    <x v="9"/>
    <n v="1.004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7T00:00:00"/>
    <s v="63303"/>
    <s v="21320"/>
    <s v="DE"/>
    <s v="FR"/>
    <s v="108826"/>
    <s v="108826"/>
    <s v="999999"/>
    <x v="1746"/>
    <s v="N"/>
    <s v="Transport"/>
    <x v="1"/>
    <s v="S"/>
    <x v="9"/>
    <n v="9.2799999999999994"/>
    <x v="7"/>
    <n v="12.99"/>
    <s v="LA RUCHE LOGISTIQUE"/>
    <m/>
    <m/>
    <n v="0.14910705133062102"/>
    <n v="12.99"/>
    <n v="0.08"/>
    <n v="1.936900596784767"/>
    <n v="13.07"/>
    <x v="1"/>
  </r>
  <r>
    <s v="13624021"/>
    <s v="2"/>
    <d v="2026-05-17T00:00:00"/>
    <s v="91056"/>
    <s v="21320"/>
    <s v="DE"/>
    <s v="FR"/>
    <s v="111855"/>
    <s v="111855"/>
    <s v="999999"/>
    <x v="1747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7T00:00:00"/>
    <s v="53757"/>
    <s v="21320"/>
    <s v="DE"/>
    <s v="FR"/>
    <s v="110715"/>
    <s v="110715"/>
    <s v="999999"/>
    <x v="1748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7T00:00:00"/>
    <s v="12159"/>
    <s v="21320"/>
    <s v="DE"/>
    <s v="FR"/>
    <s v="109818"/>
    <s v="109818"/>
    <s v="999999"/>
    <x v="1749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7T00:00:00"/>
    <s v="76297"/>
    <s v="21320"/>
    <s v="DE"/>
    <s v="FR"/>
    <s v="112341"/>
    <s v="112341"/>
    <s v="999999"/>
    <x v="1750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7T00:00:00"/>
    <s v="40221"/>
    <s v="21320"/>
    <s v="DE"/>
    <s v="FR"/>
    <s v="112038"/>
    <s v="112038"/>
    <s v="999999"/>
    <x v="1751"/>
    <s v="N"/>
    <s v="Transport"/>
    <x v="1"/>
    <s v="S"/>
    <x v="9"/>
    <n v="0.72799999999999998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7T00:00:00"/>
    <s v="44269"/>
    <s v="21320"/>
    <s v="DE"/>
    <s v="FR"/>
    <s v="110822"/>
    <s v="110822"/>
    <s v="999999"/>
    <x v="1752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7T00:00:00"/>
    <s v="10719"/>
    <s v="21320"/>
    <s v="DE"/>
    <s v="FR"/>
    <s v="110420"/>
    <s v="110420"/>
    <s v="999999"/>
    <x v="1753"/>
    <s v="N"/>
    <s v="Transport"/>
    <x v="1"/>
    <s v="S"/>
    <x v="9"/>
    <n v="4.128000000000000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7T00:00:00"/>
    <s v="16556"/>
    <s v="21320"/>
    <s v="DE"/>
    <s v="FR"/>
    <s v="110129"/>
    <s v="110129"/>
    <s v="999999"/>
    <x v="1754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7T00:00:00"/>
    <s v="82544"/>
    <s v="21320"/>
    <s v="DE"/>
    <s v="FR"/>
    <s v="111926"/>
    <s v="111926"/>
    <s v="999999"/>
    <x v="1755"/>
    <s v="N"/>
    <s v="Transport"/>
    <x v="1"/>
    <s v="S"/>
    <x v="9"/>
    <n v="0.88400000000000001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7T00:00:00"/>
    <s v="67240"/>
    <s v="21320"/>
    <s v="DE"/>
    <s v="FR"/>
    <s v="111740"/>
    <s v="111740"/>
    <s v="999999"/>
    <x v="175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8T00:00:00"/>
    <s v="76307"/>
    <s v="21320"/>
    <s v="DE"/>
    <s v="FR"/>
    <s v="111361"/>
    <s v="111361"/>
    <s v="999999"/>
    <x v="1757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8T00:00:00"/>
    <s v="27753"/>
    <s v="21320"/>
    <s v="DE"/>
    <s v="FR"/>
    <s v="111191"/>
    <s v="111191"/>
    <s v="999999"/>
    <x v="175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8T00:00:00"/>
    <s v="15806"/>
    <s v="21320"/>
    <s v="DE"/>
    <s v="FR"/>
    <s v="109251"/>
    <s v="109251"/>
    <s v="999999"/>
    <x v="1759"/>
    <s v="N"/>
    <s v="Transport"/>
    <x v="1"/>
    <s v="S"/>
    <x v="9"/>
    <n v="4.355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8T00:00:00"/>
    <s v="83700"/>
    <s v="21320"/>
    <s v="DE"/>
    <s v="FR"/>
    <s v="112030"/>
    <s v="112030"/>
    <s v="999999"/>
    <x v="1760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8T00:00:00"/>
    <s v="144 51"/>
    <s v="21320"/>
    <s v="SE"/>
    <s v="FR"/>
    <s v="107812"/>
    <s v="107812"/>
    <s v="999999"/>
    <x v="1761"/>
    <s v="N"/>
    <s v="Transport"/>
    <x v="1"/>
    <s v="S"/>
    <x v="9"/>
    <n v="2.7650000000000001"/>
    <x v="7"/>
    <n v="13.36"/>
    <s v="LA RUCHE LOGISTIQUE"/>
    <m/>
    <m/>
    <n v="0.14910705133062102"/>
    <n v="13.36"/>
    <n v="0.08"/>
    <n v="1.9920702057770967"/>
    <n v="13.44"/>
    <x v="1"/>
  </r>
  <r>
    <s v="13624021"/>
    <s v="2"/>
    <d v="2026-05-18T00:00:00"/>
    <s v="89420"/>
    <s v="21320"/>
    <s v="DE"/>
    <s v="FR"/>
    <s v="111129"/>
    <s v="111129"/>
    <s v="999999"/>
    <x v="1762"/>
    <s v="N"/>
    <s v="Transport"/>
    <x v="1"/>
    <s v="S"/>
    <x v="9"/>
    <n v="4.166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8T00:00:00"/>
    <s v="52064"/>
    <s v="21320"/>
    <s v="DE"/>
    <s v="FR"/>
    <s v="110105"/>
    <s v="110105"/>
    <s v="999999"/>
    <x v="1763"/>
    <s v="N"/>
    <s v="Transport"/>
    <x v="1"/>
    <s v="S"/>
    <x v="9"/>
    <n v="1.766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8T00:00:00"/>
    <s v="74321"/>
    <s v="21320"/>
    <s v="DE"/>
    <s v="FR"/>
    <s v="110043"/>
    <s v="110043"/>
    <s v="999999"/>
    <x v="1764"/>
    <s v="N"/>
    <s v="Transport"/>
    <x v="1"/>
    <s v="S"/>
    <x v="9"/>
    <n v="0.09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8T00:00:00"/>
    <s v="71111"/>
    <s v="21320"/>
    <s v="DE"/>
    <s v="FR"/>
    <s v="111327"/>
    <s v="111327"/>
    <s v="999999"/>
    <x v="1765"/>
    <s v="N"/>
    <s v="Transport"/>
    <x v="1"/>
    <s v="S"/>
    <x v="9"/>
    <n v="1.104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8T00:00:00"/>
    <s v="64342"/>
    <s v="21320"/>
    <s v="DE"/>
    <s v="FR"/>
    <s v="106068"/>
    <s v="106068"/>
    <s v="999999"/>
    <x v="1766"/>
    <s v="N"/>
    <s v="Transport"/>
    <x v="1"/>
    <s v="S"/>
    <x v="9"/>
    <n v="6.2729999999999997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8T00:00:00"/>
    <s v="49013"/>
    <s v="21320"/>
    <s v="ES"/>
    <s v="FR"/>
    <s v="110796"/>
    <s v="110796"/>
    <s v="999999"/>
    <x v="1767"/>
    <s v="N"/>
    <s v="Transport"/>
    <x v="1"/>
    <s v="S"/>
    <x v="9"/>
    <n v="0.36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18T00:00:00"/>
    <s v="19069"/>
    <s v="21320"/>
    <s v="DE"/>
    <s v="FR"/>
    <s v="110656"/>
    <s v="110656"/>
    <s v="999999"/>
    <x v="176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8T00:00:00"/>
    <s v="70619"/>
    <s v="21320"/>
    <s v="DE"/>
    <s v="FR"/>
    <s v="112546"/>
    <s v="112546"/>
    <s v="999999"/>
    <x v="1769"/>
    <s v="N"/>
    <s v="Transport"/>
    <x v="1"/>
    <s v="S"/>
    <x v="9"/>
    <n v="0.77500000000000002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8T00:00:00"/>
    <s v="91074"/>
    <s v="21320"/>
    <s v="DE"/>
    <s v="FR"/>
    <s v="104896"/>
    <s v="104896"/>
    <s v="999999"/>
    <x v="1770"/>
    <s v="N"/>
    <s v="Transport"/>
    <x v="1"/>
    <s v="S"/>
    <x v="9"/>
    <n v="1.575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8T00:00:00"/>
    <s v="4101 JG"/>
    <s v="21320"/>
    <s v="NL"/>
    <s v="FR"/>
    <s v="108957"/>
    <s v="108957"/>
    <s v="999999"/>
    <x v="1771"/>
    <s v="N"/>
    <s v="Transport"/>
    <x v="1"/>
    <s v="S"/>
    <x v="9"/>
    <n v="0.88200000000000001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8T00:00:00"/>
    <s v="70567"/>
    <s v="21320"/>
    <s v="DE"/>
    <s v="FR"/>
    <s v="109102"/>
    <s v="109102"/>
    <s v="999999"/>
    <x v="1772"/>
    <s v="N"/>
    <s v="Transport"/>
    <x v="1"/>
    <s v="S"/>
    <x v="9"/>
    <n v="0.27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8T00:00:00"/>
    <s v="53804"/>
    <s v="21320"/>
    <s v="DE"/>
    <s v="FR"/>
    <s v="112340"/>
    <s v="112340"/>
    <s v="999999"/>
    <x v="1773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8T00:00:00"/>
    <s v="14513"/>
    <s v="21320"/>
    <s v="DE"/>
    <s v="FR"/>
    <s v="108730"/>
    <s v="108730"/>
    <s v="999999"/>
    <x v="1774"/>
    <s v="N"/>
    <s v="Transport"/>
    <x v="1"/>
    <s v="S"/>
    <x v="9"/>
    <n v="1.2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8T00:00:00"/>
    <s v="754 52"/>
    <s v="21320"/>
    <s v="SE"/>
    <s v="FR"/>
    <s v="111181"/>
    <s v="111181"/>
    <s v="999999"/>
    <x v="1775"/>
    <s v="N"/>
    <s v="Transport"/>
    <x v="1"/>
    <s v="S"/>
    <x v="9"/>
    <n v="4.7869999999999999"/>
    <x v="7"/>
    <n v="14.68"/>
    <s v="LA RUCHE LOGISTIQUE"/>
    <m/>
    <m/>
    <n v="0.14910705133062102"/>
    <n v="14.68"/>
    <n v="0.08"/>
    <n v="2.1888915135335165"/>
    <n v="14.76"/>
    <x v="1"/>
  </r>
  <r>
    <s v="13624021"/>
    <s v="2"/>
    <d v="2026-05-18T00:00:00"/>
    <s v="81371"/>
    <s v="21320"/>
    <s v="DE"/>
    <s v="FR"/>
    <s v="112508"/>
    <s v="112508"/>
    <s v="999999"/>
    <x v="1776"/>
    <s v="N"/>
    <s v="Transport"/>
    <x v="1"/>
    <s v="S"/>
    <x v="9"/>
    <n v="1.17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8T00:00:00"/>
    <s v="58332"/>
    <s v="21320"/>
    <s v="DE"/>
    <s v="FR"/>
    <s v="111200"/>
    <s v="111200"/>
    <s v="999999"/>
    <x v="1777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8T00:00:00"/>
    <s v="2440"/>
    <s v="21320"/>
    <s v="BE"/>
    <s v="FR"/>
    <s v="110772"/>
    <s v="110772"/>
    <s v="999999"/>
    <x v="1778"/>
    <s v="N"/>
    <s v="Transport"/>
    <x v="1"/>
    <s v="S"/>
    <x v="9"/>
    <n v="6.35"/>
    <x v="7"/>
    <n v="10.52"/>
    <s v="LA RUCHE LOGISTIQUE"/>
    <m/>
    <m/>
    <n v="0.14910705133062102"/>
    <n v="10.52"/>
    <n v="0.08"/>
    <n v="1.568606179998133"/>
    <n v="10.6"/>
    <x v="1"/>
  </r>
  <r>
    <s v="13624021"/>
    <s v="2"/>
    <d v="2026-05-18T00:00:00"/>
    <s v="08340"/>
    <s v="21320"/>
    <s v="DE"/>
    <s v="FR"/>
    <s v="109086"/>
    <s v="109086"/>
    <s v="999999"/>
    <x v="1779"/>
    <s v="N"/>
    <s v="Transport"/>
    <x v="1"/>
    <s v="S"/>
    <x v="9"/>
    <n v="0.04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8T00:00:00"/>
    <s v="47918"/>
    <s v="21320"/>
    <s v="DE"/>
    <s v="FR"/>
    <s v="109290"/>
    <s v="109290"/>
    <s v="999999"/>
    <x v="1780"/>
    <s v="N"/>
    <s v="Transport"/>
    <x v="1"/>
    <s v="S"/>
    <x v="9"/>
    <n v="4.7430000000000003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8T00:00:00"/>
    <s v="6515 EG"/>
    <s v="21320"/>
    <s v="NL"/>
    <s v="FR"/>
    <s v="108849"/>
    <s v="108849"/>
    <s v="999999"/>
    <x v="1781"/>
    <s v="N"/>
    <s v="Transport"/>
    <x v="1"/>
    <s v="S"/>
    <x v="9"/>
    <n v="0.54600000000000004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9T00:00:00"/>
    <s v="3411 ZJ"/>
    <s v="21320"/>
    <s v="NL"/>
    <s v="FR"/>
    <s v="110093"/>
    <s v="110093"/>
    <s v="999999"/>
    <x v="1782"/>
    <s v="N"/>
    <s v="Transport"/>
    <x v="1"/>
    <s v="S"/>
    <x v="9"/>
    <n v="0.1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9T00:00:00"/>
    <s v="12161"/>
    <s v="21320"/>
    <s v="DE"/>
    <s v="FR"/>
    <s v="111810"/>
    <s v="111810"/>
    <s v="999999"/>
    <x v="1783"/>
    <s v="N"/>
    <s v="Transport"/>
    <x v="1"/>
    <s v="S"/>
    <x v="9"/>
    <n v="3.8879999999999999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19T00:00:00"/>
    <s v="69121"/>
    <s v="21320"/>
    <s v="DE"/>
    <s v="FR"/>
    <s v="112337"/>
    <s v="112337"/>
    <s v="999999"/>
    <x v="1784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1050"/>
    <s v="21320"/>
    <s v="BE"/>
    <s v="FR"/>
    <s v="110995"/>
    <s v="110995"/>
    <s v="999999"/>
    <x v="1785"/>
    <s v="N"/>
    <s v="Transport"/>
    <x v="1"/>
    <s v="S"/>
    <x v="9"/>
    <n v="4.6779999999999999"/>
    <x v="7"/>
    <n v="9.1999999999999993"/>
    <s v="LA RUCHE LOGISTIQUE"/>
    <m/>
    <m/>
    <n v="0.14910705133062102"/>
    <n v="9.1999999999999993"/>
    <n v="0.08"/>
    <n v="1.3717848722417132"/>
    <n v="9.2799999999999994"/>
    <x v="1"/>
  </r>
  <r>
    <s v="13624021"/>
    <s v="2"/>
    <d v="2026-05-19T00:00:00"/>
    <s v="72072"/>
    <s v="21320"/>
    <s v="DE"/>
    <s v="FR"/>
    <s v="112516"/>
    <s v="112516"/>
    <s v="999999"/>
    <x v="1786"/>
    <s v="N"/>
    <s v="Transport"/>
    <x v="1"/>
    <s v="S"/>
    <x v="9"/>
    <n v="4.464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07743"/>
    <s v="21320"/>
    <s v="DE"/>
    <s v="FR"/>
    <s v="111820"/>
    <s v="111820"/>
    <s v="999999"/>
    <x v="1787"/>
    <s v="N"/>
    <s v="Transport"/>
    <x v="1"/>
    <s v="S"/>
    <x v="9"/>
    <n v="0.9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9T00:00:00"/>
    <s v="35423"/>
    <s v="21320"/>
    <s v="DE"/>
    <s v="FR"/>
    <s v="108862"/>
    <s v="108862"/>
    <s v="999999"/>
    <x v="1788"/>
    <s v="N"/>
    <s v="Transport"/>
    <x v="1"/>
    <s v="S"/>
    <x v="9"/>
    <n v="14.88"/>
    <x v="7"/>
    <n v="16.29"/>
    <s v="LA RUCHE LOGISTIQUE"/>
    <m/>
    <m/>
    <n v="0.14910705133062102"/>
    <n v="16.29"/>
    <n v="0.08"/>
    <n v="2.4289538661758163"/>
    <n v="16.369999999999997"/>
    <x v="1"/>
  </r>
  <r>
    <s v="13624021"/>
    <s v="2"/>
    <d v="2026-05-19T00:00:00"/>
    <s v="86899"/>
    <s v="21320"/>
    <s v="DE"/>
    <s v="FR"/>
    <s v="112893"/>
    <s v="112893"/>
    <s v="999999"/>
    <x v="1789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60322"/>
    <s v="21320"/>
    <s v="DE"/>
    <s v="FR"/>
    <s v="111322"/>
    <s v="111322"/>
    <s v="999999"/>
    <x v="1790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2011 PB"/>
    <s v="21320"/>
    <s v="NL"/>
    <s v="FR"/>
    <s v="111470"/>
    <s v="111470"/>
    <s v="999999"/>
    <x v="1791"/>
    <s v="N"/>
    <s v="Transport"/>
    <x v="1"/>
    <s v="S"/>
    <x v="9"/>
    <n v="1.175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9T00:00:00"/>
    <s v="45481"/>
    <s v="21320"/>
    <s v="DE"/>
    <s v="FR"/>
    <s v="111937"/>
    <s v="111937"/>
    <s v="999999"/>
    <x v="1792"/>
    <s v="N"/>
    <s v="Transport"/>
    <x v="1"/>
    <s v="S"/>
    <x v="9"/>
    <n v="0.2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9T00:00:00"/>
    <s v="10587"/>
    <s v="21320"/>
    <s v="DE"/>
    <s v="FR"/>
    <s v="112146"/>
    <s v="112146"/>
    <s v="999999"/>
    <x v="1793"/>
    <s v="N"/>
    <s v="Transport"/>
    <x v="1"/>
    <s v="S"/>
    <x v="9"/>
    <n v="1.247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19T00:00:00"/>
    <s v="8160"/>
    <s v="21320"/>
    <s v="AT"/>
    <s v="FR"/>
    <s v="112519"/>
    <s v="112519"/>
    <s v="999999"/>
    <x v="1794"/>
    <s v="N"/>
    <s v="Transport"/>
    <x v="1"/>
    <s v="S"/>
    <x v="9"/>
    <n v="0.6480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51491"/>
    <s v="21320"/>
    <s v="DE"/>
    <s v="FR"/>
    <s v="113067"/>
    <s v="113067"/>
    <s v="999999"/>
    <x v="1795"/>
    <s v="N"/>
    <s v="Transport"/>
    <x v="1"/>
    <s v="S"/>
    <x v="9"/>
    <n v="0.08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9T00:00:00"/>
    <s v="14542"/>
    <s v="21320"/>
    <s v="DE"/>
    <s v="FR"/>
    <s v="107534"/>
    <s v="107534"/>
    <s v="999999"/>
    <x v="1796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52538"/>
    <s v="21320"/>
    <s v="DE"/>
    <s v="FR"/>
    <s v="108364"/>
    <s v="108364"/>
    <s v="999999"/>
    <x v="1797"/>
    <s v="N"/>
    <s v="Transport"/>
    <x v="1"/>
    <s v="S"/>
    <x v="9"/>
    <n v="6.6909999999999998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9T00:00:00"/>
    <s v="27337"/>
    <s v="21320"/>
    <s v="DE"/>
    <s v="FR"/>
    <s v="111056"/>
    <s v="111056"/>
    <s v="999999"/>
    <x v="1798"/>
    <s v="N"/>
    <s v="Transport"/>
    <x v="1"/>
    <s v="S"/>
    <x v="9"/>
    <n v="4.971000000000000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45659"/>
    <s v="21320"/>
    <s v="DE"/>
    <s v="FR"/>
    <s v="112467"/>
    <s v="112467"/>
    <s v="999999"/>
    <x v="1799"/>
    <s v="N"/>
    <s v="Transport"/>
    <x v="1"/>
    <s v="S"/>
    <x v="9"/>
    <n v="0.1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9T00:00:00"/>
    <s v="1200"/>
    <s v="21320"/>
    <s v="AT"/>
    <s v="FR"/>
    <s v="111272"/>
    <s v="111272"/>
    <s v="999999"/>
    <x v="1800"/>
    <s v="N"/>
    <s v="Transport"/>
    <x v="1"/>
    <s v="S"/>
    <x v="9"/>
    <n v="7.0000000000000007E-2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19T00:00:00"/>
    <s v="34131"/>
    <s v="21320"/>
    <s v="DE"/>
    <s v="FR"/>
    <s v="109143"/>
    <s v="109143"/>
    <s v="999999"/>
    <x v="1801"/>
    <s v="N"/>
    <s v="Transport"/>
    <x v="1"/>
    <s v="S"/>
    <x v="9"/>
    <n v="4.128000000000000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10247"/>
    <s v="21320"/>
    <s v="DE"/>
    <s v="FR"/>
    <s v="113798"/>
    <s v="113798"/>
    <s v="999999"/>
    <x v="1802"/>
    <s v="N"/>
    <s v="Transport"/>
    <x v="1"/>
    <s v="S"/>
    <x v="9"/>
    <n v="0.1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9T00:00:00"/>
    <s v="14542"/>
    <s v="21320"/>
    <s v="DE"/>
    <s v="FR"/>
    <s v="113762"/>
    <s v="113762"/>
    <s v="999999"/>
    <x v="1803"/>
    <s v="N"/>
    <s v="Transport"/>
    <x v="1"/>
    <s v="S"/>
    <x v="9"/>
    <n v="0.2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9T00:00:00"/>
    <s v="10247"/>
    <s v="21320"/>
    <s v="DE"/>
    <s v="FR"/>
    <s v="114039"/>
    <s v="114039"/>
    <s v="999999"/>
    <x v="1804"/>
    <s v="N"/>
    <s v="Transport"/>
    <x v="1"/>
    <s v="S"/>
    <x v="9"/>
    <n v="0.98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9T00:00:00"/>
    <s v="70190"/>
    <s v="21320"/>
    <s v="DE"/>
    <s v="FR"/>
    <s v="110752"/>
    <s v="110752"/>
    <s v="999999"/>
    <x v="1805"/>
    <s v="N"/>
    <s v="Transport"/>
    <x v="1"/>
    <s v="S"/>
    <x v="9"/>
    <n v="0.64600000000000002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9T00:00:00"/>
    <s v="45894"/>
    <s v="21320"/>
    <s v="DE"/>
    <s v="FR"/>
    <s v="110980"/>
    <s v="110980"/>
    <s v="999999"/>
    <x v="1806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87439"/>
    <s v="21320"/>
    <s v="DE"/>
    <s v="FR"/>
    <s v="110888"/>
    <s v="110888"/>
    <s v="999999"/>
    <x v="1807"/>
    <s v="N"/>
    <s v="Transport"/>
    <x v="1"/>
    <s v="S"/>
    <x v="9"/>
    <n v="6.2039999999999997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19T00:00:00"/>
    <s v="59423"/>
    <s v="21320"/>
    <s v="DE"/>
    <s v="FR"/>
    <s v="111965"/>
    <s v="111965"/>
    <s v="999999"/>
    <x v="180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23562"/>
    <s v="21320"/>
    <s v="DE"/>
    <s v="FR"/>
    <s v="111276"/>
    <s v="111276"/>
    <s v="999999"/>
    <x v="1809"/>
    <s v="N"/>
    <s v="Transport"/>
    <x v="1"/>
    <s v="S"/>
    <x v="9"/>
    <n v="0.71299999999999997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19T00:00:00"/>
    <s v="53424"/>
    <s v="21320"/>
    <s v="DE"/>
    <s v="FR"/>
    <s v="110102"/>
    <s v="110102"/>
    <s v="999999"/>
    <x v="1810"/>
    <s v="N"/>
    <s v="Transport"/>
    <x v="1"/>
    <s v="S"/>
    <x v="9"/>
    <n v="0.44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9T00:00:00"/>
    <s v="79102"/>
    <s v="21320"/>
    <s v="DE"/>
    <s v="FR"/>
    <s v="110602"/>
    <s v="110602"/>
    <s v="999999"/>
    <x v="1811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19T00:00:00"/>
    <s v="53332"/>
    <s v="21320"/>
    <s v="DE"/>
    <s v="FR"/>
    <s v="112539"/>
    <s v="112539"/>
    <s v="999999"/>
    <x v="1812"/>
    <s v="N"/>
    <s v="Transport"/>
    <x v="1"/>
    <s v="S"/>
    <x v="9"/>
    <n v="0.09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19T00:00:00"/>
    <s v="33106"/>
    <s v="21320"/>
    <s v="DE"/>
    <s v="FR"/>
    <s v="109787"/>
    <s v="109787"/>
    <s v="999999"/>
    <x v="1813"/>
    <s v="N"/>
    <s v="Transport"/>
    <x v="1"/>
    <s v="S"/>
    <x v="9"/>
    <n v="9.84"/>
    <x v="7"/>
    <n v="12.99"/>
    <s v="LA RUCHE LOGISTIQUE"/>
    <m/>
    <m/>
    <n v="0.14910705133062102"/>
    <n v="12.99"/>
    <n v="0.08"/>
    <n v="1.936900596784767"/>
    <n v="13.07"/>
    <x v="1"/>
  </r>
  <r>
    <s v="13624021"/>
    <s v="2"/>
    <d v="2026-05-19T00:00:00"/>
    <s v="9000"/>
    <s v="21320"/>
    <s v="BE"/>
    <s v="FR"/>
    <s v="111456"/>
    <s v="111456"/>
    <s v="999999"/>
    <x v="1814"/>
    <s v="N"/>
    <s v="Transport"/>
    <x v="1"/>
    <s v="S"/>
    <x v="9"/>
    <n v="0.85"/>
    <x v="7"/>
    <n v="4.95"/>
    <s v="LA RUCHE LOGISTIQUE"/>
    <m/>
    <m/>
    <n v="0.14910705133062102"/>
    <n v="4.95"/>
    <n v="0.08"/>
    <n v="0.73807990408657409"/>
    <n v="5.03"/>
    <x v="1"/>
  </r>
  <r>
    <s v="13624021"/>
    <s v="2"/>
    <d v="2026-05-20T00:00:00"/>
    <s v="76297"/>
    <s v="21320"/>
    <s v="DE"/>
    <s v="FR"/>
    <s v="112715"/>
    <s v="112715"/>
    <s v="999999"/>
    <x v="1815"/>
    <s v="N"/>
    <s v="Transport"/>
    <x v="1"/>
    <s v="S"/>
    <x v="9"/>
    <n v="0.05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76297"/>
    <s v="21320"/>
    <s v="DE"/>
    <s v="FR"/>
    <s v="113461"/>
    <s v="113461"/>
    <s v="999999"/>
    <x v="1816"/>
    <s v="N"/>
    <s v="Transport"/>
    <x v="1"/>
    <s v="S"/>
    <x v="9"/>
    <n v="4.541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2250"/>
    <s v="21320"/>
    <s v="BE"/>
    <s v="FR"/>
    <s v="111567"/>
    <s v="111567"/>
    <s v="999999"/>
    <x v="1817"/>
    <s v="N"/>
    <s v="Transport"/>
    <x v="1"/>
    <s v="S"/>
    <x v="9"/>
    <n v="0.65500000000000003"/>
    <x v="7"/>
    <n v="4.95"/>
    <s v="LA RUCHE LOGISTIQUE"/>
    <m/>
    <m/>
    <n v="0.14910705133062102"/>
    <n v="4.95"/>
    <n v="0.08"/>
    <n v="0.73807990408657409"/>
    <n v="5.03"/>
    <x v="1"/>
  </r>
  <r>
    <s v="13624021"/>
    <s v="2"/>
    <d v="2026-05-20T00:00:00"/>
    <s v="6200"/>
    <s v="21320"/>
    <s v="DK"/>
    <s v="FR"/>
    <s v="111999"/>
    <s v="111999"/>
    <s v="999999"/>
    <x v="1818"/>
    <s v="N"/>
    <s v="Transport"/>
    <x v="1"/>
    <s v="S"/>
    <x v="9"/>
    <n v="6.9119999999999999"/>
    <x v="7"/>
    <n v="15.15"/>
    <s v="LA RUCHE LOGISTIQUE"/>
    <m/>
    <m/>
    <n v="0.14910705133062102"/>
    <n v="15.15"/>
    <n v="0.08"/>
    <n v="2.2589718276589084"/>
    <n v="15.23"/>
    <x v="1"/>
  </r>
  <r>
    <s v="13624021"/>
    <s v="2"/>
    <d v="2026-05-20T00:00:00"/>
    <s v="85375"/>
    <s v="21320"/>
    <s v="DE"/>
    <s v="FR"/>
    <s v="113475"/>
    <s v="113475"/>
    <s v="999999"/>
    <x v="1819"/>
    <s v="N"/>
    <s v="Transport"/>
    <x v="1"/>
    <s v="S"/>
    <x v="9"/>
    <n v="4.6079999999999997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54308"/>
    <s v="21320"/>
    <s v="DE"/>
    <s v="FR"/>
    <s v="109878"/>
    <s v="109878"/>
    <s v="999999"/>
    <x v="1820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1086 XT"/>
    <s v="21320"/>
    <s v="NL"/>
    <s v="FR"/>
    <s v="111798"/>
    <s v="111798"/>
    <s v="999999"/>
    <x v="1821"/>
    <s v="N"/>
    <s v="Transport"/>
    <x v="1"/>
    <s v="S"/>
    <x v="9"/>
    <n v="0.0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1050"/>
    <s v="21320"/>
    <s v="AT"/>
    <s v="FR"/>
    <s v="112818"/>
    <s v="112818"/>
    <s v="999999"/>
    <x v="1822"/>
    <s v="N"/>
    <s v="Transport"/>
    <x v="1"/>
    <s v="S"/>
    <x v="9"/>
    <n v="4.9539999999999997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20T00:00:00"/>
    <s v="50931"/>
    <s v="21320"/>
    <s v="DE"/>
    <s v="FR"/>
    <s v="112997"/>
    <s v="112997"/>
    <s v="999999"/>
    <x v="1823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3520"/>
    <s v="21320"/>
    <s v="DK"/>
    <s v="FR"/>
    <s v="111706"/>
    <s v="111706"/>
    <s v="999999"/>
    <x v="1824"/>
    <s v="N"/>
    <s v="Transport"/>
    <x v="1"/>
    <s v="S"/>
    <x v="9"/>
    <n v="4.786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20T00:00:00"/>
    <s v="87534"/>
    <s v="21320"/>
    <s v="DE"/>
    <s v="FR"/>
    <s v="107074"/>
    <s v="107074"/>
    <s v="999999"/>
    <x v="1825"/>
    <s v="N"/>
    <s v="Transport"/>
    <x v="1"/>
    <s v="S"/>
    <x v="9"/>
    <n v="1.120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20T00:00:00"/>
    <s v="45133"/>
    <s v="21320"/>
    <s v="DE"/>
    <s v="FR"/>
    <s v="112603"/>
    <s v="112603"/>
    <s v="999999"/>
    <x v="1826"/>
    <s v="N"/>
    <s v="Transport"/>
    <x v="1"/>
    <s v="S"/>
    <x v="9"/>
    <n v="1.822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20T00:00:00"/>
    <s v="91593"/>
    <s v="21320"/>
    <s v="DE"/>
    <s v="FR"/>
    <s v="109519"/>
    <s v="109519"/>
    <s v="999999"/>
    <x v="1827"/>
    <s v="N"/>
    <s v="Transport"/>
    <x v="1"/>
    <s v="S"/>
    <x v="9"/>
    <n v="0.2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91593"/>
    <s v="21320"/>
    <s v="DE"/>
    <s v="FR"/>
    <s v="109519"/>
    <s v="109519"/>
    <s v="999999"/>
    <x v="1828"/>
    <s v="N"/>
    <s v="Transport"/>
    <x v="1"/>
    <s v="S"/>
    <x v="9"/>
    <n v="5.7729999999999997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20T00:00:00"/>
    <s v="48161"/>
    <s v="21320"/>
    <s v="DE"/>
    <s v="FR"/>
    <s v="112130"/>
    <s v="112130"/>
    <s v="999999"/>
    <x v="1829"/>
    <s v="N"/>
    <s v="Transport"/>
    <x v="1"/>
    <s v="S"/>
    <x v="9"/>
    <n v="0.08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40547"/>
    <s v="21320"/>
    <s v="DE"/>
    <s v="FR"/>
    <s v="112585"/>
    <s v="112585"/>
    <s v="999999"/>
    <x v="1830"/>
    <s v="N"/>
    <s v="Transport"/>
    <x v="1"/>
    <s v="S"/>
    <x v="9"/>
    <n v="4.464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32361"/>
    <s v="21320"/>
    <s v="DE"/>
    <s v="FR"/>
    <s v="110838"/>
    <s v="110838"/>
    <s v="999999"/>
    <x v="1831"/>
    <s v="N"/>
    <s v="Transport"/>
    <x v="1"/>
    <s v="S"/>
    <x v="9"/>
    <n v="0.6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20T00:00:00"/>
    <s v="22145"/>
    <s v="21320"/>
    <s v="DE"/>
    <s v="FR"/>
    <s v="113502"/>
    <s v="113502"/>
    <s v="999999"/>
    <x v="1832"/>
    <s v="N"/>
    <s v="Transport"/>
    <x v="1"/>
    <s v="S"/>
    <x v="9"/>
    <n v="5.903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20T00:00:00"/>
    <s v="07586"/>
    <s v="21320"/>
    <s v="DE"/>
    <s v="FR"/>
    <s v="110552"/>
    <s v="110552"/>
    <s v="999999"/>
    <x v="1833"/>
    <s v="N"/>
    <s v="Transport"/>
    <x v="1"/>
    <s v="S"/>
    <x v="9"/>
    <n v="0.09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7312 DS"/>
    <s v="21320"/>
    <s v="NL"/>
    <s v="FR"/>
    <s v="112286"/>
    <s v="112286"/>
    <s v="999999"/>
    <x v="1834"/>
    <s v="N"/>
    <s v="Transport"/>
    <x v="1"/>
    <s v="S"/>
    <x v="9"/>
    <n v="2.9750000000000001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d v="2026-05-20T00:00:00"/>
    <s v="7312 DS"/>
    <s v="21320"/>
    <s v="NL"/>
    <s v="FR"/>
    <s v="112286"/>
    <s v="112286"/>
    <s v="999999"/>
    <x v="1834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20T00:00:00"/>
    <s v="64569"/>
    <s v="21320"/>
    <s v="DE"/>
    <s v="FR"/>
    <s v="113023"/>
    <s v="113023"/>
    <s v="999999"/>
    <x v="1835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73773"/>
    <s v="21320"/>
    <s v="DE"/>
    <s v="FR"/>
    <s v="111658"/>
    <s v="111658"/>
    <s v="999999"/>
    <x v="1836"/>
    <s v="N"/>
    <s v="Transport"/>
    <x v="1"/>
    <s v="S"/>
    <x v="9"/>
    <n v="4.8940000000000001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80995"/>
    <s v="21320"/>
    <s v="DE"/>
    <s v="FR"/>
    <s v="113361"/>
    <s v="113361"/>
    <s v="999999"/>
    <x v="1837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81371"/>
    <s v="21320"/>
    <s v="DE"/>
    <s v="FR"/>
    <s v="112079"/>
    <s v="112079"/>
    <s v="999999"/>
    <x v="1838"/>
    <s v="N"/>
    <s v="Transport"/>
    <x v="1"/>
    <s v="S"/>
    <x v="9"/>
    <n v="0.624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20T00:00:00"/>
    <s v="4840"/>
    <s v="21320"/>
    <s v="BE"/>
    <s v="FR"/>
    <s v="113240"/>
    <s v="113240"/>
    <s v="999999"/>
    <x v="1839"/>
    <s v="N"/>
    <s v="Transport"/>
    <x v="1"/>
    <s v="S"/>
    <x v="9"/>
    <n v="0.1"/>
    <x v="7"/>
    <n v="4.84"/>
    <s v="LA RUCHE LOGISTIQUE"/>
    <m/>
    <m/>
    <n v="0.14910705133062102"/>
    <n v="4.84"/>
    <n v="0.08"/>
    <n v="0.72167812844020574"/>
    <n v="4.92"/>
    <x v="1"/>
  </r>
  <r>
    <s v="13624021"/>
    <s v="2"/>
    <d v="2026-05-20T00:00:00"/>
    <s v="30163"/>
    <s v="21320"/>
    <s v="DE"/>
    <s v="FR"/>
    <s v="113396"/>
    <s v="113396"/>
    <s v="999999"/>
    <x v="1840"/>
    <s v="N"/>
    <s v="Transport"/>
    <x v="1"/>
    <s v="S"/>
    <x v="9"/>
    <n v="1.116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20T00:00:00"/>
    <s v="86159"/>
    <s v="21320"/>
    <s v="DE"/>
    <s v="FR"/>
    <s v="113507"/>
    <s v="113507"/>
    <s v="999999"/>
    <x v="1841"/>
    <s v="N"/>
    <s v="Transport"/>
    <x v="1"/>
    <s v="S"/>
    <x v="9"/>
    <n v="0.55900000000000005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20T00:00:00"/>
    <s v="3037 GA"/>
    <s v="21320"/>
    <s v="NL"/>
    <s v="FR"/>
    <s v="111816"/>
    <s v="111816"/>
    <s v="999999"/>
    <x v="1842"/>
    <s v="N"/>
    <s v="Transport"/>
    <x v="1"/>
    <s v="S"/>
    <x v="9"/>
    <n v="4.57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27749"/>
    <s v="21320"/>
    <s v="DE"/>
    <s v="FR"/>
    <s v="112314"/>
    <s v="112314"/>
    <s v="999999"/>
    <x v="1843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46242"/>
    <s v="21320"/>
    <s v="DE"/>
    <s v="FR"/>
    <s v="112597"/>
    <s v="112597"/>
    <s v="999999"/>
    <x v="1844"/>
    <s v="N"/>
    <s v="Transport"/>
    <x v="1"/>
    <s v="S"/>
    <x v="9"/>
    <n v="0.06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36286"/>
    <s v="21320"/>
    <s v="DE"/>
    <s v="FR"/>
    <s v="113586"/>
    <s v="113586"/>
    <s v="999999"/>
    <x v="1845"/>
    <s v="N"/>
    <s v="Transport"/>
    <x v="1"/>
    <s v="S"/>
    <x v="9"/>
    <n v="5.847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20T00:00:00"/>
    <s v="71229"/>
    <s v="21320"/>
    <s v="DE"/>
    <s v="FR"/>
    <s v="111709"/>
    <s v="111709"/>
    <s v="999999"/>
    <x v="1846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22143"/>
    <s v="21320"/>
    <s v="DE"/>
    <s v="FR"/>
    <s v="108139"/>
    <s v="108139"/>
    <s v="999999"/>
    <x v="1847"/>
    <s v="N"/>
    <s v="Transport"/>
    <x v="1"/>
    <s v="S"/>
    <x v="9"/>
    <n v="0.2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22143"/>
    <s v="21320"/>
    <s v="DE"/>
    <s v="FR"/>
    <s v="107744"/>
    <s v="107744"/>
    <s v="999999"/>
    <x v="1848"/>
    <s v="N"/>
    <s v="Transport"/>
    <x v="1"/>
    <s v="S"/>
    <x v="9"/>
    <n v="0.6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20T00:00:00"/>
    <s v="50733"/>
    <s v="21320"/>
    <s v="DE"/>
    <s v="FR"/>
    <s v="112958"/>
    <s v="112958"/>
    <s v="999999"/>
    <x v="1849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41515"/>
    <s v="21320"/>
    <s v="DE"/>
    <s v="FR"/>
    <s v="112624"/>
    <s v="112624"/>
    <s v="999999"/>
    <x v="1850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82178"/>
    <s v="21320"/>
    <s v="DE"/>
    <s v="FR"/>
    <s v="113663"/>
    <s v="113663"/>
    <s v="999999"/>
    <x v="1851"/>
    <s v="N"/>
    <s v="Transport"/>
    <x v="1"/>
    <s v="S"/>
    <x v="9"/>
    <n v="4.7430000000000003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82547"/>
    <s v="21320"/>
    <s v="DE"/>
    <s v="FR"/>
    <s v="113171"/>
    <s v="113171"/>
    <s v="999999"/>
    <x v="1852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0T00:00:00"/>
    <s v="2184"/>
    <s v="21320"/>
    <s v="AT"/>
    <s v="FR"/>
    <s v="113155"/>
    <s v="113155"/>
    <s v="999999"/>
    <x v="1853"/>
    <s v="N"/>
    <s v="Transport"/>
    <x v="1"/>
    <s v="S"/>
    <x v="9"/>
    <n v="7.0000000000000007E-2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20T00:00:00"/>
    <s v="06366"/>
    <s v="21320"/>
    <s v="DE"/>
    <s v="FR"/>
    <s v="111360"/>
    <s v="111360"/>
    <s v="999999"/>
    <x v="1854"/>
    <s v="N"/>
    <s v="Transport"/>
    <x v="1"/>
    <s v="S"/>
    <x v="9"/>
    <n v="0.1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53117"/>
    <s v="21320"/>
    <s v="DE"/>
    <s v="FR"/>
    <s v="113444"/>
    <s v="113444"/>
    <s v="999999"/>
    <x v="1855"/>
    <s v="N"/>
    <s v="Transport"/>
    <x v="1"/>
    <s v="S"/>
    <x v="9"/>
    <n v="0.3360000000000000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0T00:00:00"/>
    <s v="6071"/>
    <s v="21320"/>
    <s v="AT"/>
    <s v="FR"/>
    <s v="113278"/>
    <s v="113278"/>
    <s v="999999"/>
    <x v="1856"/>
    <s v="N"/>
    <s v="Transport"/>
    <x v="1"/>
    <s v="S"/>
    <x v="9"/>
    <n v="5.984"/>
    <x v="7"/>
    <n v="14.49"/>
    <s v="LA RUCHE LOGISTIQUE"/>
    <m/>
    <m/>
    <n v="0.14910705133062102"/>
    <n v="14.49"/>
    <n v="0.08"/>
    <n v="2.1605611737806987"/>
    <n v="14.57"/>
    <x v="1"/>
  </r>
  <r>
    <s v="13624021"/>
    <s v="2"/>
    <d v="2026-05-20T00:00:00"/>
    <s v="831 39"/>
    <s v="21320"/>
    <s v="SE"/>
    <s v="FR"/>
    <s v="112490"/>
    <s v="112490"/>
    <s v="999999"/>
    <x v="1857"/>
    <s v="N"/>
    <s v="Transport"/>
    <x v="1"/>
    <s v="S"/>
    <x v="9"/>
    <n v="4.6779999999999999"/>
    <x v="7"/>
    <n v="14.68"/>
    <s v="LA RUCHE LOGISTIQUE"/>
    <m/>
    <m/>
    <n v="0.14910705133062102"/>
    <n v="14.68"/>
    <n v="0.08"/>
    <n v="2.1888915135335165"/>
    <n v="14.76"/>
    <x v="1"/>
  </r>
  <r>
    <s v="13624021"/>
    <s v="2"/>
    <d v="2026-05-20T00:00:00"/>
    <s v="41004"/>
    <s v="21320"/>
    <s v="ES"/>
    <s v="FR"/>
    <s v="110072"/>
    <s v="110072"/>
    <s v="999999"/>
    <x v="1858"/>
    <s v="N"/>
    <s v="Transport"/>
    <x v="1"/>
    <s v="S"/>
    <x v="9"/>
    <n v="0.21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21T00:00:00"/>
    <s v="2960"/>
    <s v="21320"/>
    <s v="DK"/>
    <s v="FR"/>
    <s v="112929"/>
    <s v="112929"/>
    <s v="999999"/>
    <x v="1859"/>
    <s v="N"/>
    <s v="Transport"/>
    <x v="1"/>
    <s v="S"/>
    <x v="9"/>
    <n v="7.0309999999999997"/>
    <x v="7"/>
    <n v="15.81"/>
    <s v="LA RUCHE LOGISTIQUE"/>
    <m/>
    <m/>
    <n v="0.14910705133062102"/>
    <n v="15.81"/>
    <n v="0.08"/>
    <n v="2.3573824815371185"/>
    <n v="15.89"/>
    <x v="1"/>
  </r>
  <r>
    <s v="13624021"/>
    <s v="2"/>
    <d v="2026-05-21T00:00:00"/>
    <s v="70565"/>
    <s v="21320"/>
    <s v="DE"/>
    <s v="FR"/>
    <s v="112864"/>
    <s v="112864"/>
    <s v="999999"/>
    <x v="1860"/>
    <s v="N"/>
    <s v="Transport"/>
    <x v="1"/>
    <s v="S"/>
    <x v="9"/>
    <n v="5.7729999999999997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21T00:00:00"/>
    <s v="82515"/>
    <s v="21320"/>
    <s v="DE"/>
    <s v="FR"/>
    <s v="112451"/>
    <s v="112451"/>
    <s v="999999"/>
    <x v="1861"/>
    <s v="N"/>
    <s v="Transport"/>
    <x v="1"/>
    <s v="S"/>
    <x v="9"/>
    <n v="6.48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21T00:00:00"/>
    <s v="81925"/>
    <s v="21320"/>
    <s v="DE"/>
    <s v="FR"/>
    <s v="112420"/>
    <s v="112420"/>
    <s v="999999"/>
    <x v="1862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1T00:00:00"/>
    <s v="04159"/>
    <s v="21320"/>
    <s v="DE"/>
    <s v="FR"/>
    <s v="113158"/>
    <s v="113158"/>
    <s v="999999"/>
    <x v="1863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1T00:00:00"/>
    <s v="63110"/>
    <s v="21320"/>
    <s v="DE"/>
    <s v="FR"/>
    <s v="113467"/>
    <s v="113467"/>
    <s v="999999"/>
    <x v="1864"/>
    <s v="N"/>
    <s v="Transport"/>
    <x v="1"/>
    <s v="S"/>
    <x v="9"/>
    <n v="0.35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1T00:00:00"/>
    <s v="22453"/>
    <s v="21320"/>
    <s v="DE"/>
    <s v="FR"/>
    <s v="113723"/>
    <s v="113723"/>
    <s v="999999"/>
    <x v="1865"/>
    <s v="N"/>
    <s v="Transport"/>
    <x v="1"/>
    <s v="S"/>
    <x v="9"/>
    <n v="4.7430000000000003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1T00:00:00"/>
    <s v="74238"/>
    <s v="21320"/>
    <s v="DE"/>
    <s v="FR"/>
    <s v="112665"/>
    <s v="112665"/>
    <s v="999999"/>
    <x v="1866"/>
    <s v="N"/>
    <s v="Transport"/>
    <x v="1"/>
    <s v="S"/>
    <x v="9"/>
    <n v="1.4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21T00:00:00"/>
    <s v="06749"/>
    <s v="21320"/>
    <s v="DE"/>
    <s v="FR"/>
    <s v="113270"/>
    <s v="113270"/>
    <s v="999999"/>
    <x v="1867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1T00:00:00"/>
    <s v="06886"/>
    <s v="21320"/>
    <s v="DE"/>
    <s v="FR"/>
    <s v="112580"/>
    <s v="112580"/>
    <s v="999999"/>
    <x v="1868"/>
    <s v="N"/>
    <s v="Transport"/>
    <x v="1"/>
    <s v="S"/>
    <x v="9"/>
    <n v="1.24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21T00:00:00"/>
    <s v="55128"/>
    <s v="21320"/>
    <s v="DE"/>
    <s v="FR"/>
    <s v="111852"/>
    <s v="111852"/>
    <s v="999999"/>
    <x v="1869"/>
    <s v="N"/>
    <s v="Transport"/>
    <x v="1"/>
    <s v="S"/>
    <x v="9"/>
    <n v="0.2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1T00:00:00"/>
    <s v="9718 JZ"/>
    <s v="21320"/>
    <s v="NL"/>
    <s v="FR"/>
    <s v="110933"/>
    <s v="110933"/>
    <s v="999999"/>
    <x v="1870"/>
    <s v="N"/>
    <s v="Transport"/>
    <x v="1"/>
    <s v="S"/>
    <x v="9"/>
    <n v="0.1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1T00:00:00"/>
    <s v="2678 VM"/>
    <s v="21320"/>
    <s v="NL"/>
    <s v="FR"/>
    <s v="111493"/>
    <s v="111493"/>
    <s v="999999"/>
    <x v="1871"/>
    <s v="N"/>
    <s v="Transport"/>
    <x v="1"/>
    <s v="S"/>
    <x v="9"/>
    <n v="5.2670000000000003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21T00:00:00"/>
    <s v="2678 VM"/>
    <s v="21320"/>
    <s v="NL"/>
    <s v="FR"/>
    <s v="111493"/>
    <s v="111493"/>
    <s v="999999"/>
    <x v="1871"/>
    <s v="N"/>
    <s v="Supplement Manutention"/>
    <x v="1"/>
    <m/>
    <x v="9"/>
    <n v="0"/>
    <x v="7"/>
    <n v="20"/>
    <s v="LA RUCHE LOGISTIQUE"/>
    <m/>
    <m/>
    <n v="0.14910705133062102"/>
    <n v="20"/>
    <n v="0.08"/>
    <n v="2.9821410266124202"/>
    <n v="20.079999999999998"/>
    <x v="3"/>
  </r>
  <r>
    <s v="13624021"/>
    <s v="2"/>
    <d v="2026-05-21T00:00:00"/>
    <s v="23566"/>
    <s v="21320"/>
    <s v="DE"/>
    <s v="FR"/>
    <s v="112591"/>
    <s v="112591"/>
    <s v="999999"/>
    <x v="1872"/>
    <s v="N"/>
    <s v="Transport"/>
    <x v="1"/>
    <s v="S"/>
    <x v="9"/>
    <n v="0.1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1T00:00:00"/>
    <s v="07400"/>
    <s v="21320"/>
    <s v="ES"/>
    <s v="FR"/>
    <s v="102274"/>
    <s v="102274"/>
    <s v="999999"/>
    <x v="1873"/>
    <s v="N"/>
    <s v="Transport"/>
    <x v="1"/>
    <s v="S"/>
    <x v="9"/>
    <n v="4.4029999999999996"/>
    <x v="7"/>
    <n v="10.76"/>
    <s v="LA RUCHE LOGISTIQUE"/>
    <m/>
    <m/>
    <n v="0.14910705133062102"/>
    <n v="10.76"/>
    <n v="0.08"/>
    <n v="1.6043918723174821"/>
    <n v="10.84"/>
    <x v="1"/>
  </r>
  <r>
    <s v="13624021"/>
    <s v="2"/>
    <d v="2026-05-21T00:00:00"/>
    <s v="66121"/>
    <s v="21320"/>
    <s v="DE"/>
    <s v="FR"/>
    <s v="114024"/>
    <s v="114024"/>
    <s v="999999"/>
    <x v="1874"/>
    <s v="N"/>
    <s v="Transport"/>
    <x v="1"/>
    <s v="S"/>
    <x v="9"/>
    <n v="0.27600000000000002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1T00:00:00"/>
    <s v="2514"/>
    <s v="21320"/>
    <s v="AT"/>
    <s v="FR"/>
    <s v="113081"/>
    <s v="113081"/>
    <s v="999999"/>
    <x v="1875"/>
    <s v="N"/>
    <s v="Transport"/>
    <x v="1"/>
    <s v="S"/>
    <x v="9"/>
    <n v="4.532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21T00:00:00"/>
    <s v="10825"/>
    <s v="21320"/>
    <s v="DE"/>
    <s v="FR"/>
    <s v="113503"/>
    <s v="113503"/>
    <s v="999999"/>
    <x v="1876"/>
    <s v="N"/>
    <s v="Transport"/>
    <x v="1"/>
    <s v="S"/>
    <x v="9"/>
    <n v="2.9569999999999999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d v="2026-05-21T00:00:00"/>
    <s v="22527"/>
    <s v="21320"/>
    <s v="DE"/>
    <s v="FR"/>
    <s v="112155"/>
    <s v="112155"/>
    <s v="999999"/>
    <x v="1877"/>
    <s v="N"/>
    <s v="Transport"/>
    <x v="1"/>
    <s v="S"/>
    <x v="9"/>
    <n v="0.06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1T00:00:00"/>
    <s v="88094"/>
    <s v="21320"/>
    <s v="DE"/>
    <s v="FR"/>
    <s v="114030"/>
    <s v="114030"/>
    <s v="999999"/>
    <x v="1878"/>
    <s v="N"/>
    <s v="Transport"/>
    <x v="1"/>
    <s v="S"/>
    <x v="9"/>
    <n v="1.55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21T00:00:00"/>
    <s v="68526"/>
    <s v="21320"/>
    <s v="DE"/>
    <s v="FR"/>
    <s v="112573"/>
    <s v="112573"/>
    <s v="999999"/>
    <x v="1879"/>
    <s v="N"/>
    <s v="Transport"/>
    <x v="1"/>
    <s v="S"/>
    <x v="9"/>
    <n v="0.28999999999999998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1T00:00:00"/>
    <s v="22926"/>
    <s v="21320"/>
    <s v="DE"/>
    <s v="FR"/>
    <s v="114036"/>
    <s v="114036"/>
    <s v="999999"/>
    <x v="1880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1T00:00:00"/>
    <s v="2670"/>
    <s v="21320"/>
    <s v="DK"/>
    <s v="FR"/>
    <s v="111077"/>
    <s v="111077"/>
    <s v="999999"/>
    <x v="1881"/>
    <s v="N"/>
    <s v="Transport"/>
    <x v="1"/>
    <s v="S"/>
    <x v="9"/>
    <n v="0.23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d v="2026-05-21T00:00:00"/>
    <s v="2670"/>
    <s v="21320"/>
    <s v="DK"/>
    <s v="FR"/>
    <s v="113247"/>
    <s v="113247"/>
    <s v="999999"/>
    <x v="1882"/>
    <s v="N"/>
    <s v="Transport"/>
    <x v="1"/>
    <s v="S"/>
    <x v="9"/>
    <n v="6.1340000000000003"/>
    <x v="7"/>
    <n v="15.15"/>
    <s v="LA RUCHE LOGISTIQUE"/>
    <m/>
    <m/>
    <n v="0.14910705133062102"/>
    <n v="15.15"/>
    <n v="0.08"/>
    <n v="2.2589718276589084"/>
    <n v="15.23"/>
    <x v="1"/>
  </r>
  <r>
    <s v="13624021"/>
    <s v="2"/>
    <d v="2026-05-21T00:00:00"/>
    <s v="2610"/>
    <s v="21320"/>
    <s v="DK"/>
    <s v="FR"/>
    <s v="110366"/>
    <s v="110366"/>
    <s v="999999"/>
    <x v="1883"/>
    <s v="N"/>
    <s v="Transport"/>
    <x v="1"/>
    <s v="S"/>
    <x v="9"/>
    <n v="2.0910000000000002"/>
    <x v="7"/>
    <n v="12.51"/>
    <s v="LA RUCHE LOGISTIQUE"/>
    <m/>
    <m/>
    <n v="0.14910705133062102"/>
    <n v="12.51"/>
    <n v="0.08"/>
    <n v="1.8653292121460689"/>
    <n v="12.59"/>
    <x v="1"/>
  </r>
  <r>
    <s v="13624021"/>
    <s v="2"/>
    <d v="2026-05-21T00:00:00"/>
    <s v="76829"/>
    <s v="21320"/>
    <s v="DE"/>
    <s v="FR"/>
    <s v="114028"/>
    <s v="114028"/>
    <s v="999999"/>
    <x v="1884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1T00:00:00"/>
    <s v="95234"/>
    <s v="21320"/>
    <s v="DE"/>
    <s v="FR"/>
    <s v="114166"/>
    <s v="114166"/>
    <s v="999999"/>
    <x v="1885"/>
    <s v="N"/>
    <s v="Transport"/>
    <x v="1"/>
    <s v="S"/>
    <x v="9"/>
    <n v="5.5439999999999996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21T00:00:00"/>
    <s v="95234"/>
    <s v="21320"/>
    <s v="DE"/>
    <s v="FR"/>
    <s v="114166"/>
    <s v="114166"/>
    <s v="999999"/>
    <x v="1885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d v="2026-05-21T00:00:00"/>
    <s v="91080"/>
    <s v="21320"/>
    <s v="DE"/>
    <s v="FR"/>
    <s v="111320"/>
    <s v="111320"/>
    <s v="999999"/>
    <x v="1886"/>
    <s v="N"/>
    <s v="Transport"/>
    <x v="1"/>
    <s v="S"/>
    <x v="9"/>
    <n v="0.04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1T00:00:00"/>
    <s v="38442"/>
    <s v="21320"/>
    <s v="DE"/>
    <s v="FR"/>
    <s v="113392"/>
    <s v="113392"/>
    <s v="999999"/>
    <x v="1887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1T00:00:00"/>
    <s v="01129"/>
    <s v="21320"/>
    <s v="DE"/>
    <s v="FR"/>
    <s v="113007"/>
    <s v="113007"/>
    <s v="999999"/>
    <x v="1888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1T00:00:00"/>
    <s v="382 96"/>
    <s v="21320"/>
    <s v="SE"/>
    <s v="FR"/>
    <s v="110853"/>
    <s v="110853"/>
    <s v="999999"/>
    <x v="1889"/>
    <s v="N"/>
    <s v="Transport"/>
    <x v="1"/>
    <s v="S"/>
    <x v="9"/>
    <n v="4.532"/>
    <x v="7"/>
    <n v="14.68"/>
    <s v="LA RUCHE LOGISTIQUE"/>
    <m/>
    <m/>
    <n v="0.14910705133062102"/>
    <n v="14.68"/>
    <n v="0.08"/>
    <n v="2.1888915135335165"/>
    <n v="14.76"/>
    <x v="1"/>
  </r>
  <r>
    <s v="13624021"/>
    <s v="2"/>
    <d v="2026-05-21T00:00:00"/>
    <s v="06114"/>
    <s v="21320"/>
    <s v="DE"/>
    <s v="FR"/>
    <s v="113108"/>
    <s v="113108"/>
    <s v="999999"/>
    <x v="1890"/>
    <s v="N"/>
    <s v="Transport"/>
    <x v="1"/>
    <s v="S"/>
    <x v="9"/>
    <n v="3.827"/>
    <x v="7"/>
    <n v="9.0299999999999994"/>
    <s v="LA RUCHE LOGISTIQUE"/>
    <m/>
    <m/>
    <n v="0.14910705133062102"/>
    <n v="9.0299999999999994"/>
    <n v="0.08"/>
    <n v="1.3464366735155078"/>
    <n v="9.11"/>
    <x v="1"/>
  </r>
  <r>
    <s v="13624021"/>
    <s v="2"/>
    <d v="2026-05-21T00:00:00"/>
    <s v="79618"/>
    <s v="21320"/>
    <s v="DE"/>
    <s v="FR"/>
    <s v="110587"/>
    <s v="110587"/>
    <s v="999999"/>
    <x v="1891"/>
    <s v="N"/>
    <s v="Transport"/>
    <x v="1"/>
    <s v="S"/>
    <x v="9"/>
    <n v="9.6620000000000008"/>
    <x v="7"/>
    <n v="12.99"/>
    <s v="LA RUCHE LOGISTIQUE"/>
    <m/>
    <m/>
    <n v="0.14910705133062102"/>
    <n v="12.99"/>
    <n v="0.08"/>
    <n v="1.936900596784767"/>
    <n v="13.07"/>
    <x v="1"/>
  </r>
  <r>
    <s v="13624021"/>
    <s v="2"/>
    <d v="2026-05-22T00:00:00"/>
    <s v="81669"/>
    <s v="21320"/>
    <s v="DE"/>
    <s v="FR"/>
    <s v="113205"/>
    <s v="113205"/>
    <s v="999999"/>
    <x v="1892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2T00:00:00"/>
    <s v="90766"/>
    <s v="21320"/>
    <s v="DE"/>
    <s v="FR"/>
    <s v="108841"/>
    <s v="108841"/>
    <s v="999999"/>
    <x v="1893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2T00:00:00"/>
    <s v="5300"/>
    <s v="21320"/>
    <s v="AT"/>
    <s v="FR"/>
    <s v="110448"/>
    <s v="110448"/>
    <s v="999999"/>
    <x v="1894"/>
    <s v="N"/>
    <s v="Transport"/>
    <x v="1"/>
    <s v="S"/>
    <x v="9"/>
    <n v="4.57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22T00:00:00"/>
    <s v="15907"/>
    <s v="21320"/>
    <s v="DE"/>
    <s v="FR"/>
    <s v="111186"/>
    <s v="111186"/>
    <s v="999999"/>
    <x v="1895"/>
    <s v="N"/>
    <s v="Transport"/>
    <x v="1"/>
    <s v="S"/>
    <x v="9"/>
    <n v="7.8339999999999996"/>
    <x v="7"/>
    <n v="11.67"/>
    <s v="LA RUCHE LOGISTIQUE"/>
    <m/>
    <m/>
    <n v="0.14910705133062102"/>
    <n v="11.67"/>
    <n v="0.08"/>
    <n v="1.7400792890283474"/>
    <n v="11.75"/>
    <x v="1"/>
  </r>
  <r>
    <s v="13624021"/>
    <s v="2"/>
    <d v="2026-05-22T00:00:00"/>
    <s v="41169"/>
    <s v="21320"/>
    <s v="DE"/>
    <s v="FR"/>
    <s v="113125"/>
    <s v="113125"/>
    <s v="999999"/>
    <x v="1896"/>
    <s v="N"/>
    <s v="Transport"/>
    <x v="1"/>
    <s v="S"/>
    <x v="9"/>
    <n v="1.044"/>
    <x v="7"/>
    <n v="5.88"/>
    <s v="LA RUCHE LOGISTIQUE"/>
    <m/>
    <m/>
    <n v="0.14910705133062102"/>
    <n v="5.88"/>
    <n v="0.08"/>
    <n v="0.87674946182405156"/>
    <n v="5.96"/>
    <x v="1"/>
  </r>
  <r>
    <s v="13624021"/>
    <s v="2"/>
    <d v="2026-05-22T00:00:00"/>
    <s v="96167"/>
    <s v="21320"/>
    <s v="DE"/>
    <s v="FR"/>
    <s v="113698"/>
    <s v="113698"/>
    <s v="999999"/>
    <x v="1897"/>
    <s v="N"/>
    <s v="Transport"/>
    <x v="1"/>
    <s v="S"/>
    <x v="9"/>
    <n v="0.93600000000000005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22T00:00:00"/>
    <s v="48147"/>
    <s v="21320"/>
    <s v="DE"/>
    <s v="FR"/>
    <s v="111892"/>
    <s v="111892"/>
    <s v="999999"/>
    <x v="189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2T00:00:00"/>
    <s v="70329"/>
    <s v="21320"/>
    <s v="DE"/>
    <s v="FR"/>
    <s v="113267"/>
    <s v="113267"/>
    <s v="999999"/>
    <x v="1899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2T00:00:00"/>
    <s v="53757"/>
    <s v="21320"/>
    <s v="DE"/>
    <s v="FR"/>
    <s v="112458"/>
    <s v="112458"/>
    <s v="999999"/>
    <x v="1900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2T00:00:00"/>
    <s v="46117"/>
    <s v="21320"/>
    <s v="DE"/>
    <s v="FR"/>
    <s v="112806"/>
    <s v="112806"/>
    <s v="999999"/>
    <x v="1901"/>
    <s v="N"/>
    <s v="Transport"/>
    <x v="1"/>
    <s v="S"/>
    <x v="9"/>
    <n v="5.778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22T00:00:00"/>
    <s v="1230"/>
    <s v="21320"/>
    <s v="AT"/>
    <s v="FR"/>
    <s v="109571"/>
    <s v="109571"/>
    <s v="999999"/>
    <x v="1902"/>
    <s v="N"/>
    <s v="Transport"/>
    <x v="1"/>
    <s v="S"/>
    <x v="9"/>
    <n v="0.54400000000000004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2T00:00:00"/>
    <s v="8700"/>
    <s v="21320"/>
    <s v="AT"/>
    <s v="FR"/>
    <s v="114035"/>
    <s v="114035"/>
    <s v="999999"/>
    <x v="1903"/>
    <s v="N"/>
    <s v="Transport"/>
    <x v="1"/>
    <s v="S"/>
    <x v="9"/>
    <n v="6.0350000000000001"/>
    <x v="7"/>
    <n v="15.15"/>
    <s v="LA RUCHE LOGISTIQUE"/>
    <m/>
    <m/>
    <n v="0.14910705133062102"/>
    <n v="15.15"/>
    <n v="0.08"/>
    <n v="2.2589718276589084"/>
    <n v="15.23"/>
    <x v="1"/>
  </r>
  <r>
    <s v="13624021"/>
    <s v="2"/>
    <d v="2026-05-22T00:00:00"/>
    <s v="14800"/>
    <s v="21320"/>
    <s v="ES"/>
    <s v="FR"/>
    <s v="112755"/>
    <s v="112755"/>
    <s v="999999"/>
    <x v="1904"/>
    <s v="N"/>
    <s v="Transport"/>
    <x v="1"/>
    <s v="S"/>
    <x v="9"/>
    <n v="0.21"/>
    <x v="7"/>
    <n v="6.4"/>
    <s v="LA RUCHE LOGISTIQUE"/>
    <m/>
    <m/>
    <n v="0.14910705133062102"/>
    <n v="6.4"/>
    <n v="0.08"/>
    <n v="0.95428512851597458"/>
    <n v="6.48"/>
    <x v="1"/>
  </r>
  <r>
    <s v="13624021"/>
    <s v="2"/>
    <d v="2026-05-22T00:00:00"/>
    <s v="85579"/>
    <s v="21320"/>
    <s v="DE"/>
    <s v="FR"/>
    <s v="106860"/>
    <s v="106860"/>
    <s v="999999"/>
    <x v="1905"/>
    <s v="N"/>
    <s v="Transport"/>
    <x v="1"/>
    <s v="S"/>
    <x v="9"/>
    <n v="0.7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22T00:00:00"/>
    <s v="65529"/>
    <s v="21320"/>
    <s v="DE"/>
    <s v="FR"/>
    <s v="114124"/>
    <s v="114124"/>
    <s v="999999"/>
    <x v="1906"/>
    <s v="N"/>
    <s v="Transport"/>
    <x v="1"/>
    <s v="S"/>
    <x v="9"/>
    <n v="0.53200000000000003"/>
    <x v="7"/>
    <n v="5.55"/>
    <s v="LA RUCHE LOGISTIQUE"/>
    <m/>
    <m/>
    <n v="0.14910705133062102"/>
    <n v="5.55"/>
    <n v="0.08"/>
    <n v="0.8275441348849466"/>
    <n v="5.63"/>
    <x v="1"/>
  </r>
  <r>
    <s v="13624021"/>
    <s v="2"/>
    <d v="2026-05-22T00:00:00"/>
    <s v="69250"/>
    <s v="21320"/>
    <s v="DE"/>
    <s v="FR"/>
    <s v="113186"/>
    <s v="113186"/>
    <s v="999999"/>
    <x v="1907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2T00:00:00"/>
    <s v="06114"/>
    <s v="21320"/>
    <s v="DE"/>
    <s v="FR"/>
    <s v="113377"/>
    <s v="113377"/>
    <s v="999999"/>
    <x v="1908"/>
    <s v="N"/>
    <s v="Transport"/>
    <x v="1"/>
    <s v="S"/>
    <x v="9"/>
    <n v="0.14000000000000001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2T00:00:00"/>
    <s v="38124"/>
    <s v="21320"/>
    <s v="DE"/>
    <s v="FR"/>
    <s v="114178"/>
    <s v="114178"/>
    <s v="999999"/>
    <x v="1909"/>
    <s v="N"/>
    <s v="Transport"/>
    <x v="1"/>
    <s v="S"/>
    <x v="9"/>
    <n v="0.28000000000000003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2T00:00:00"/>
    <s v="72074"/>
    <s v="21320"/>
    <s v="DE"/>
    <s v="FR"/>
    <s v="114114"/>
    <s v="114114"/>
    <s v="999999"/>
    <x v="1910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2T00:00:00"/>
    <s v="70599"/>
    <s v="21320"/>
    <s v="DE"/>
    <s v="FR"/>
    <s v="112175"/>
    <s v="112175"/>
    <s v="999999"/>
    <x v="1911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d v="2026-05-22T00:00:00"/>
    <s v="21465"/>
    <s v="21320"/>
    <s v="DE"/>
    <s v="FR"/>
    <s v="113077"/>
    <s v="113077"/>
    <s v="999999"/>
    <x v="1912"/>
    <s v="N"/>
    <s v="Transport"/>
    <x v="1"/>
    <s v="S"/>
    <x v="9"/>
    <n v="6.5519999999999996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d v="2026-05-22T00:00:00"/>
    <s v="8061"/>
    <s v="21320"/>
    <s v="AT"/>
    <s v="FR"/>
    <s v="113017"/>
    <s v="113017"/>
    <s v="999999"/>
    <x v="1913"/>
    <s v="N"/>
    <s v="Transport"/>
    <x v="1"/>
    <s v="S"/>
    <x v="9"/>
    <n v="4.532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d v="2026-05-22T00:00:00"/>
    <s v="71364"/>
    <s v="21320"/>
    <s v="DE"/>
    <s v="FR"/>
    <s v="112264"/>
    <s v="112264"/>
    <s v="999999"/>
    <x v="1914"/>
    <s v="N"/>
    <s v="Transport"/>
    <x v="1"/>
    <s v="S"/>
    <x v="9"/>
    <n v="5.903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d v="2026-05-22T00:00:00"/>
    <s v="40489"/>
    <s v="21320"/>
    <s v="DE"/>
    <s v="FR"/>
    <s v="113154"/>
    <s v="113154"/>
    <s v="999999"/>
    <x v="1915"/>
    <s v="N"/>
    <s v="Transport"/>
    <x v="1"/>
    <s v="S"/>
    <x v="9"/>
    <n v="0.24"/>
    <x v="7"/>
    <n v="5.33"/>
    <s v="LA RUCHE LOGISTIQUE"/>
    <m/>
    <m/>
    <n v="0.14910705133062102"/>
    <n v="5.33"/>
    <n v="0.08"/>
    <n v="0.79474058359221"/>
    <n v="5.41"/>
    <x v="1"/>
  </r>
  <r>
    <s v="13624021"/>
    <s v="2"/>
    <d v="2026-05-22T00:00:00"/>
    <s v="9781 XT"/>
    <s v="21320"/>
    <s v="NL"/>
    <s v="FR"/>
    <s v="114043"/>
    <s v="114043"/>
    <s v="999999"/>
    <x v="1916"/>
    <s v="N"/>
    <s v="Transport"/>
    <x v="1"/>
    <s v="S"/>
    <x v="9"/>
    <n v="7.04"/>
    <x v="7"/>
    <n v="11.67"/>
    <s v="LA RUCHE LOGISTIQUE"/>
    <m/>
    <m/>
    <n v="0.14910705133062102"/>
    <n v="11.67"/>
    <n v="0.08"/>
    <n v="1.7400792890283474"/>
    <n v="11.75"/>
    <x v="1"/>
  </r>
  <r>
    <s v="13624021"/>
    <s v="2"/>
    <n v="46164"/>
    <s v="55128"/>
    <s v="21320"/>
    <s v="DE"/>
    <s v="FR"/>
    <s v="114188"/>
    <s v="114188"/>
    <s v="999999"/>
    <x v="1917"/>
    <s v="N"/>
    <s v="Transport"/>
    <x v="1"/>
    <s v="S"/>
    <x v="9"/>
    <n v="1.872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64"/>
    <s v="01796"/>
    <s v="21320"/>
    <s v="DE"/>
    <s v="FR"/>
    <s v="113322"/>
    <s v="113322"/>
    <s v="999999"/>
    <x v="1918"/>
    <s v="N"/>
    <s v="Transport"/>
    <x v="1"/>
    <s v="S"/>
    <x v="9"/>
    <n v="4.506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4"/>
    <s v="1410"/>
    <s v="21320"/>
    <s v="BE"/>
    <s v="FR"/>
    <s v="111257"/>
    <s v="111257"/>
    <s v="999999"/>
    <x v="1919"/>
    <s v="N"/>
    <s v="Transport"/>
    <x v="1"/>
    <s v="S"/>
    <x v="9"/>
    <n v="0.04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64"/>
    <s v="70597"/>
    <s v="21320"/>
    <s v="DE"/>
    <s v="FR"/>
    <s v="114506"/>
    <s v="114506"/>
    <s v="999999"/>
    <x v="1920"/>
    <s v="N"/>
    <s v="Transport"/>
    <x v="1"/>
    <s v="S"/>
    <x v="9"/>
    <n v="0.2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5"/>
    <s v="32130"/>
    <s v="21320"/>
    <s v="DE"/>
    <s v="FR"/>
    <s v="113496"/>
    <s v="113496"/>
    <s v="999999"/>
    <x v="1921"/>
    <s v="N"/>
    <s v="Transport"/>
    <x v="1"/>
    <s v="S"/>
    <x v="9"/>
    <n v="5.9939999999999998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n v="46165"/>
    <s v="87439"/>
    <s v="21320"/>
    <s v="DE"/>
    <s v="FR"/>
    <s v="113047"/>
    <s v="113047"/>
    <s v="999999"/>
    <x v="1922"/>
    <s v="N"/>
    <s v="Transport"/>
    <x v="1"/>
    <s v="S"/>
    <x v="9"/>
    <n v="0.67600000000000005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65"/>
    <s v="2252 BE"/>
    <s v="21320"/>
    <s v="NL"/>
    <s v="FR"/>
    <s v="111498"/>
    <s v="111498"/>
    <s v="999999"/>
    <x v="1923"/>
    <s v="N"/>
    <s v="Transport"/>
    <x v="1"/>
    <s v="S"/>
    <x v="9"/>
    <n v="5.0860000000000003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n v="46165"/>
    <s v="71034"/>
    <s v="21320"/>
    <s v="DE"/>
    <s v="FR"/>
    <s v="109625"/>
    <s v="109625"/>
    <s v="999999"/>
    <x v="1924"/>
    <s v="N"/>
    <s v="Transport"/>
    <x v="1"/>
    <s v="S"/>
    <x v="9"/>
    <n v="0.48299999999999998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5"/>
    <s v="82131"/>
    <s v="21320"/>
    <s v="DE"/>
    <s v="FR"/>
    <s v="111379"/>
    <s v="111379"/>
    <s v="999999"/>
    <x v="1925"/>
    <s v="N"/>
    <s v="Transport"/>
    <x v="1"/>
    <s v="S"/>
    <x v="9"/>
    <n v="0.91200000000000003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65"/>
    <s v="74336"/>
    <s v="21320"/>
    <s v="DE"/>
    <s v="FR"/>
    <s v="114422"/>
    <s v="114422"/>
    <s v="999999"/>
    <x v="1926"/>
    <s v="N"/>
    <s v="Transport"/>
    <x v="1"/>
    <s v="S"/>
    <x v="9"/>
    <n v="1.175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65"/>
    <s v="65366"/>
    <s v="21320"/>
    <s v="DE"/>
    <s v="FR"/>
    <s v="112705"/>
    <s v="112705"/>
    <s v="999999"/>
    <x v="1927"/>
    <s v="N"/>
    <s v="Transport"/>
    <x v="1"/>
    <s v="S"/>
    <x v="9"/>
    <n v="1.591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65"/>
    <s v="73431"/>
    <s v="21320"/>
    <s v="DE"/>
    <s v="FR"/>
    <s v="113305"/>
    <s v="113305"/>
    <s v="999999"/>
    <x v="1928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5"/>
    <s v="94431"/>
    <s v="21320"/>
    <s v="DE"/>
    <s v="FR"/>
    <s v="112389"/>
    <s v="112389"/>
    <s v="999999"/>
    <x v="1929"/>
    <s v="N"/>
    <s v="Transport"/>
    <x v="1"/>
    <s v="S"/>
    <x v="9"/>
    <n v="0.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5"/>
    <s v="5500"/>
    <s v="21320"/>
    <s v="AT"/>
    <s v="FR"/>
    <s v="113976"/>
    <s v="113976"/>
    <s v="999999"/>
    <x v="1930"/>
    <s v="N"/>
    <s v="Transport"/>
    <x v="1"/>
    <s v="S"/>
    <x v="9"/>
    <n v="6.2560000000000002"/>
    <x v="7"/>
    <n v="15.15"/>
    <s v="LA RUCHE LOGISTIQUE"/>
    <m/>
    <m/>
    <n v="0.14910705133062102"/>
    <n v="15.15"/>
    <n v="0.08"/>
    <n v="2.2589718276589084"/>
    <n v="15.23"/>
    <x v="1"/>
  </r>
  <r>
    <s v="13624021"/>
    <s v="2"/>
    <n v="46165"/>
    <s v="8362"/>
    <s v="21320"/>
    <s v="DK"/>
    <s v="FR"/>
    <s v="111913"/>
    <s v="111913"/>
    <s v="999999"/>
    <x v="1931"/>
    <s v="N"/>
    <s v="Transport"/>
    <x v="1"/>
    <s v="S"/>
    <x v="9"/>
    <n v="0.23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65"/>
    <s v="246 57"/>
    <s v="21320"/>
    <s v="SE"/>
    <s v="FR"/>
    <s v="111626"/>
    <s v="111626"/>
    <s v="999999"/>
    <x v="1932"/>
    <s v="N"/>
    <s v="Transport"/>
    <x v="1"/>
    <s v="S"/>
    <x v="9"/>
    <n v="0.18"/>
    <x v="7"/>
    <n v="10.32"/>
    <s v="LA RUCHE LOGISTIQUE"/>
    <m/>
    <m/>
    <n v="0.14910705133062102"/>
    <n v="10.32"/>
    <n v="0.08"/>
    <n v="1.538784769732009"/>
    <n v="10.4"/>
    <x v="1"/>
  </r>
  <r>
    <s v="13624021"/>
    <s v="2"/>
    <n v="46165"/>
    <s v="80639"/>
    <s v="21320"/>
    <s v="DE"/>
    <s v="FR"/>
    <s v="113121"/>
    <s v="113121"/>
    <s v="999999"/>
    <x v="1933"/>
    <s v="N"/>
    <s v="Transport"/>
    <x v="1"/>
    <s v="S"/>
    <x v="9"/>
    <n v="0.2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5"/>
    <s v="87739"/>
    <s v="21320"/>
    <s v="DE"/>
    <s v="FR"/>
    <s v="113552"/>
    <s v="113552"/>
    <s v="999999"/>
    <x v="1934"/>
    <s v="N"/>
    <s v="Transport"/>
    <x v="1"/>
    <s v="S"/>
    <x v="9"/>
    <n v="6.2610000000000001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n v="46165"/>
    <s v="12059"/>
    <s v="21320"/>
    <s v="DE"/>
    <s v="FR"/>
    <s v="112953"/>
    <s v="112953"/>
    <s v="999999"/>
    <x v="1935"/>
    <s v="N"/>
    <s v="Transport"/>
    <x v="1"/>
    <s v="S"/>
    <x v="9"/>
    <n v="1.122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65"/>
    <s v="33106"/>
    <s v="21320"/>
    <s v="DE"/>
    <s v="FR"/>
    <s v="112660"/>
    <s v="112660"/>
    <s v="999999"/>
    <x v="193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6"/>
    <s v="8010"/>
    <s v="21320"/>
    <s v="AT"/>
    <s v="FR"/>
    <s v="111356"/>
    <s v="111356"/>
    <s v="999999"/>
    <x v="1937"/>
    <s v="N"/>
    <s v="Transport"/>
    <x v="1"/>
    <s v="S"/>
    <x v="9"/>
    <n v="0.8249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6"/>
    <s v="55122"/>
    <s v="21320"/>
    <s v="DE"/>
    <s v="FR"/>
    <s v="111100"/>
    <s v="111100"/>
    <s v="999999"/>
    <x v="1938"/>
    <s v="N"/>
    <s v="Transport"/>
    <x v="1"/>
    <s v="S"/>
    <x v="9"/>
    <n v="0.04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6"/>
    <s v="25335"/>
    <s v="21320"/>
    <s v="DE"/>
    <s v="FR"/>
    <s v="113365"/>
    <s v="113365"/>
    <s v="999999"/>
    <x v="1939"/>
    <s v="N"/>
    <s v="Transport"/>
    <x v="1"/>
    <s v="S"/>
    <x v="9"/>
    <n v="4.63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6"/>
    <s v="1370"/>
    <s v="21320"/>
    <s v="BE"/>
    <s v="FR"/>
    <s v="113217"/>
    <s v="113217"/>
    <s v="999999"/>
    <x v="1940"/>
    <s v="N"/>
    <s v="Transport"/>
    <x v="1"/>
    <s v="S"/>
    <x v="9"/>
    <n v="4.6779999999999999"/>
    <x v="7"/>
    <n v="9.1999999999999993"/>
    <s v="LA RUCHE LOGISTIQUE"/>
    <m/>
    <m/>
    <n v="0.14910705133062102"/>
    <n v="9.1999999999999993"/>
    <n v="0.08"/>
    <n v="1.3717848722417132"/>
    <n v="9.2799999999999994"/>
    <x v="1"/>
  </r>
  <r>
    <s v="13624021"/>
    <s v="2"/>
    <n v="46166"/>
    <s v="27612"/>
    <s v="21320"/>
    <s v="DE"/>
    <s v="FR"/>
    <s v="112033"/>
    <s v="112033"/>
    <s v="999999"/>
    <x v="1941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6"/>
    <s v="2500"/>
    <s v="21320"/>
    <s v="DK"/>
    <s v="FR"/>
    <s v="111559"/>
    <s v="111559"/>
    <s v="999999"/>
    <x v="1942"/>
    <s v="N"/>
    <s v="Transport"/>
    <x v="1"/>
    <s v="S"/>
    <x v="9"/>
    <n v="0.2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66"/>
    <s v="14052"/>
    <s v="21320"/>
    <s v="DE"/>
    <s v="FR"/>
    <s v="110937"/>
    <s v="110937"/>
    <s v="999999"/>
    <x v="1943"/>
    <s v="N"/>
    <s v="Transport"/>
    <x v="1"/>
    <s v="S"/>
    <x v="9"/>
    <n v="0.70199999999999996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66"/>
    <s v="41063"/>
    <s v="21320"/>
    <s v="DE"/>
    <s v="FR"/>
    <s v="112577"/>
    <s v="112577"/>
    <s v="999999"/>
    <x v="1944"/>
    <s v="N"/>
    <s v="Transport"/>
    <x v="1"/>
    <s v="S"/>
    <x v="9"/>
    <n v="0.2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6"/>
    <s v="85551"/>
    <s v="21320"/>
    <s v="DE"/>
    <s v="FR"/>
    <s v="113927"/>
    <s v="113927"/>
    <s v="999999"/>
    <x v="1945"/>
    <s v="N"/>
    <s v="Transport"/>
    <x v="1"/>
    <s v="S"/>
    <x v="9"/>
    <n v="0.4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6"/>
    <s v="54290"/>
    <s v="21320"/>
    <s v="DE"/>
    <s v="FR"/>
    <s v="114512"/>
    <s v="114512"/>
    <s v="999999"/>
    <x v="194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6"/>
    <s v="2341 VK"/>
    <s v="21320"/>
    <s v="NL"/>
    <s v="FR"/>
    <s v="113452"/>
    <s v="113452"/>
    <s v="999999"/>
    <x v="1947"/>
    <s v="N"/>
    <s v="Transport"/>
    <x v="1"/>
    <s v="S"/>
    <x v="9"/>
    <n v="0.67200000000000004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66"/>
    <s v="7325 DA"/>
    <s v="21320"/>
    <s v="NL"/>
    <s v="FR"/>
    <s v="114464"/>
    <s v="114464"/>
    <s v="999999"/>
    <x v="1948"/>
    <s v="N"/>
    <s v="Transport"/>
    <x v="1"/>
    <s v="S"/>
    <x v="9"/>
    <n v="4.9539999999999997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6"/>
    <s v="2635"/>
    <s v="21320"/>
    <s v="DK"/>
    <s v="FR"/>
    <s v="114093"/>
    <s v="114093"/>
    <s v="999999"/>
    <x v="1949"/>
    <s v="N"/>
    <s v="Transport"/>
    <x v="1"/>
    <s v="S"/>
    <x v="9"/>
    <n v="0.91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6"/>
    <s v="22119"/>
    <s v="21320"/>
    <s v="DE"/>
    <s v="FR"/>
    <s v="111611"/>
    <s v="111611"/>
    <s v="999999"/>
    <x v="1950"/>
    <s v="N"/>
    <s v="Transport"/>
    <x v="1"/>
    <s v="S"/>
    <x v="9"/>
    <n v="6.12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n v="46166"/>
    <s v="70195"/>
    <s v="21320"/>
    <s v="DE"/>
    <s v="FR"/>
    <s v="112888"/>
    <s v="112888"/>
    <s v="999999"/>
    <x v="1951"/>
    <s v="N"/>
    <s v="Transport"/>
    <x v="1"/>
    <s v="S"/>
    <x v="9"/>
    <n v="0.3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6"/>
    <s v="48249"/>
    <s v="21320"/>
    <s v="DE"/>
    <s v="FR"/>
    <s v="113337"/>
    <s v="113337"/>
    <s v="999999"/>
    <x v="1952"/>
    <s v="N"/>
    <s v="Transport"/>
    <x v="1"/>
    <s v="S"/>
    <x v="9"/>
    <n v="7.37"/>
    <x v="7"/>
    <n v="11.67"/>
    <s v="LA RUCHE LOGISTIQUE"/>
    <m/>
    <m/>
    <n v="0.14910705133062102"/>
    <n v="11.67"/>
    <n v="0.08"/>
    <n v="1.7400792890283474"/>
    <n v="11.75"/>
    <x v="1"/>
  </r>
  <r>
    <s v="13624021"/>
    <s v="2"/>
    <n v="46166"/>
    <s v="48249"/>
    <s v="21320"/>
    <s v="DE"/>
    <s v="FR"/>
    <s v="113337"/>
    <s v="113337"/>
    <s v="999999"/>
    <x v="1952"/>
    <s v="N"/>
    <s v="Supplement Etiquette Non Conforme"/>
    <x v="1"/>
    <m/>
    <x v="9"/>
    <n v="0"/>
    <x v="7"/>
    <n v="2"/>
    <s v="LA RUCHE LOGISTIQUE"/>
    <m/>
    <m/>
    <n v="0.14910705133062102"/>
    <n v="2"/>
    <n v="0.08"/>
    <n v="0.29821410266124204"/>
    <n v="2.08"/>
    <x v="1"/>
  </r>
  <r>
    <s v="13624021"/>
    <s v="2"/>
    <n v="46167"/>
    <s v="91462"/>
    <s v="21320"/>
    <s v="DE"/>
    <s v="FR"/>
    <s v="112788"/>
    <s v="112788"/>
    <s v="999999"/>
    <x v="1953"/>
    <s v="N"/>
    <s v="Transport"/>
    <x v="1"/>
    <s v="S"/>
    <x v="9"/>
    <n v="4.793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7"/>
    <s v="28038"/>
    <s v="21320"/>
    <s v="ES"/>
    <s v="FR"/>
    <s v="113714"/>
    <s v="113714"/>
    <s v="999999"/>
    <x v="1954"/>
    <s v="N"/>
    <s v="Transport"/>
    <x v="1"/>
    <s v="S"/>
    <x v="9"/>
    <n v="1.3819999999999999"/>
    <x v="7"/>
    <n v="6.95"/>
    <s v="LA RUCHE LOGISTIQUE"/>
    <m/>
    <m/>
    <n v="0.14910705133062102"/>
    <n v="6.95"/>
    <n v="0.08"/>
    <n v="1.0362940067478161"/>
    <n v="7.03"/>
    <x v="1"/>
  </r>
  <r>
    <s v="13624021"/>
    <s v="2"/>
    <n v="46167"/>
    <s v="2880"/>
    <s v="21320"/>
    <s v="BE"/>
    <s v="FR"/>
    <s v="111997"/>
    <s v="111997"/>
    <s v="999999"/>
    <x v="1955"/>
    <s v="N"/>
    <s v="Transport"/>
    <x v="1"/>
    <s v="S"/>
    <x v="9"/>
    <n v="4.6379999999999999"/>
    <x v="7"/>
    <n v="9.1999999999999993"/>
    <s v="LA RUCHE LOGISTIQUE"/>
    <m/>
    <m/>
    <n v="0.14910705133062102"/>
    <n v="9.1999999999999993"/>
    <n v="0.08"/>
    <n v="1.3717848722417132"/>
    <n v="9.2799999999999994"/>
    <x v="1"/>
  </r>
  <r>
    <s v="13624021"/>
    <s v="2"/>
    <n v="46167"/>
    <s v="45549"/>
    <s v="21320"/>
    <s v="DE"/>
    <s v="FR"/>
    <s v="114223"/>
    <s v="114223"/>
    <s v="999999"/>
    <x v="1956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7"/>
    <s v="31390"/>
    <s v="21320"/>
    <s v="ES"/>
    <s v="FR"/>
    <s v="111607"/>
    <s v="111607"/>
    <s v="999999"/>
    <x v="1957"/>
    <s v="N"/>
    <s v="Transport"/>
    <x v="1"/>
    <s v="S"/>
    <x v="9"/>
    <n v="0.51"/>
    <x v="7"/>
    <n v="6.62"/>
    <s v="LA RUCHE LOGISTIQUE"/>
    <m/>
    <m/>
    <n v="0.14910705133062102"/>
    <n v="6.62"/>
    <n v="0.08"/>
    <n v="0.98708867980871118"/>
    <n v="6.7"/>
    <x v="1"/>
  </r>
  <r>
    <s v="13624021"/>
    <s v="2"/>
    <n v="46167"/>
    <s v="63776"/>
    <s v="21320"/>
    <s v="DE"/>
    <s v="FR"/>
    <s v="112277"/>
    <s v="112277"/>
    <s v="999999"/>
    <x v="1958"/>
    <s v="N"/>
    <s v="Transport"/>
    <x v="1"/>
    <s v="S"/>
    <x v="9"/>
    <n v="5.2640000000000002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n v="46167"/>
    <s v="13088"/>
    <s v="21320"/>
    <s v="DE"/>
    <s v="FR"/>
    <s v="113792"/>
    <s v="113792"/>
    <s v="999999"/>
    <x v="1959"/>
    <s v="N"/>
    <s v="Transport"/>
    <x v="1"/>
    <s v="S"/>
    <x v="9"/>
    <n v="0.95099999999999996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67"/>
    <s v="34355"/>
    <s v="21320"/>
    <s v="DE"/>
    <s v="FR"/>
    <s v="110539"/>
    <s v="110539"/>
    <s v="999999"/>
    <x v="1960"/>
    <s v="N"/>
    <s v="Transport"/>
    <x v="1"/>
    <s v="S"/>
    <x v="9"/>
    <n v="0.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7"/>
    <s v="59597"/>
    <s v="21320"/>
    <s v="DE"/>
    <s v="FR"/>
    <s v="113597"/>
    <s v="113597"/>
    <s v="999999"/>
    <x v="1961"/>
    <s v="N"/>
    <s v="Transport"/>
    <x v="1"/>
    <s v="S"/>
    <x v="9"/>
    <n v="0.98599999999999999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67"/>
    <s v="30539"/>
    <s v="21320"/>
    <s v="DE"/>
    <s v="FR"/>
    <s v="113225"/>
    <s v="113225"/>
    <s v="999999"/>
    <x v="1962"/>
    <s v="N"/>
    <s v="Transport"/>
    <x v="1"/>
    <s v="S"/>
    <x v="9"/>
    <n v="0.0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7"/>
    <s v="20249"/>
    <s v="21320"/>
    <s v="DE"/>
    <s v="FR"/>
    <s v="112222"/>
    <s v="112222"/>
    <s v="999999"/>
    <x v="1963"/>
    <s v="N"/>
    <s v="Transport"/>
    <x v="1"/>
    <s v="S"/>
    <x v="9"/>
    <n v="7.0659999999999998"/>
    <x v="7"/>
    <n v="11.67"/>
    <s v="LA RUCHE LOGISTIQUE"/>
    <m/>
    <m/>
    <n v="0.14910705133062102"/>
    <n v="11.67"/>
    <n v="0.08"/>
    <n v="1.7400792890283474"/>
    <n v="11.75"/>
    <x v="1"/>
  </r>
  <r>
    <s v="13624021"/>
    <s v="2"/>
    <n v="46167"/>
    <s v="77794"/>
    <s v="21320"/>
    <s v="DE"/>
    <s v="FR"/>
    <s v="113636"/>
    <s v="113636"/>
    <s v="999999"/>
    <x v="1964"/>
    <s v="N"/>
    <s v="Transport"/>
    <x v="1"/>
    <s v="S"/>
    <x v="9"/>
    <n v="4.786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7"/>
    <s v="8600"/>
    <s v="21320"/>
    <s v="DK"/>
    <s v="FR"/>
    <s v="110863"/>
    <s v="110863"/>
    <s v="999999"/>
    <x v="1965"/>
    <s v="N"/>
    <s v="Transport"/>
    <x v="1"/>
    <s v="S"/>
    <x v="9"/>
    <n v="0.6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7"/>
    <s v="24354"/>
    <s v="21320"/>
    <s v="DE"/>
    <s v="FR"/>
    <s v="110855"/>
    <s v="110855"/>
    <s v="999999"/>
    <x v="196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8"/>
    <s v="03560"/>
    <s v="21320"/>
    <s v="ES"/>
    <s v="FR"/>
    <s v="112843"/>
    <s v="112843"/>
    <s v="999999"/>
    <x v="1967"/>
    <s v="N"/>
    <s v="Transport"/>
    <x v="1"/>
    <s v="S"/>
    <x v="9"/>
    <n v="0.22"/>
    <x v="7"/>
    <n v="6.4"/>
    <s v="LA RUCHE LOGISTIQUE"/>
    <m/>
    <m/>
    <n v="0.14910705133062102"/>
    <n v="6.4"/>
    <n v="0.08"/>
    <n v="0.95428512851597458"/>
    <n v="6.48"/>
    <x v="1"/>
  </r>
  <r>
    <s v="13624021"/>
    <s v="2"/>
    <n v="46168"/>
    <s v="81249"/>
    <s v="21320"/>
    <s v="DE"/>
    <s v="FR"/>
    <s v="112639"/>
    <s v="112639"/>
    <s v="999999"/>
    <x v="1968"/>
    <s v="N"/>
    <s v="Transport"/>
    <x v="1"/>
    <s v="S"/>
    <x v="9"/>
    <n v="0.34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8"/>
    <s v="44789"/>
    <s v="21320"/>
    <s v="DE"/>
    <s v="FR"/>
    <s v="112332"/>
    <s v="112332"/>
    <s v="999999"/>
    <x v="1969"/>
    <s v="N"/>
    <s v="Transport"/>
    <x v="1"/>
    <s v="S"/>
    <x v="9"/>
    <n v="0.2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8"/>
    <s v="2651 LP"/>
    <s v="21320"/>
    <s v="NL"/>
    <s v="FR"/>
    <s v="112675"/>
    <s v="112675"/>
    <s v="999999"/>
    <x v="1970"/>
    <s v="N"/>
    <s v="Transport"/>
    <x v="1"/>
    <s v="S"/>
    <x v="9"/>
    <n v="5.7729999999999997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n v="46168"/>
    <s v="59069"/>
    <s v="21320"/>
    <s v="DE"/>
    <s v="FR"/>
    <s v="114494"/>
    <s v="114494"/>
    <s v="999999"/>
    <x v="1971"/>
    <s v="N"/>
    <s v="Transport"/>
    <x v="1"/>
    <s v="S"/>
    <x v="9"/>
    <n v="0.622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68"/>
    <s v="3370"/>
    <s v="21320"/>
    <s v="DK"/>
    <s v="FR"/>
    <s v="112511"/>
    <s v="112511"/>
    <s v="999999"/>
    <x v="1972"/>
    <s v="N"/>
    <s v="Transport"/>
    <x v="1"/>
    <s v="S"/>
    <x v="9"/>
    <n v="0.2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68"/>
    <s v="9711"/>
    <s v="21320"/>
    <s v="AT"/>
    <s v="FR"/>
    <s v="111746"/>
    <s v="111746"/>
    <s v="999999"/>
    <x v="1973"/>
    <s v="N"/>
    <s v="Transport"/>
    <x v="1"/>
    <s v="S"/>
    <x v="9"/>
    <n v="6.048"/>
    <x v="7"/>
    <n v="15.15"/>
    <s v="LA RUCHE LOGISTIQUE"/>
    <m/>
    <m/>
    <n v="0.14910705133062102"/>
    <n v="15.15"/>
    <n v="0.08"/>
    <n v="2.2589718276589084"/>
    <n v="15.23"/>
    <x v="1"/>
  </r>
  <r>
    <s v="13624021"/>
    <s v="2"/>
    <n v="46168"/>
    <s v="38102"/>
    <s v="21320"/>
    <s v="DE"/>
    <s v="FR"/>
    <s v="114277"/>
    <s v="114277"/>
    <s v="999999"/>
    <x v="1974"/>
    <s v="N"/>
    <s v="Transport"/>
    <x v="1"/>
    <s v="S"/>
    <x v="9"/>
    <n v="4.402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8"/>
    <s v="5900"/>
    <s v="21320"/>
    <s v="DK"/>
    <s v="FR"/>
    <s v="113642"/>
    <s v="113642"/>
    <s v="999999"/>
    <x v="1975"/>
    <s v="N"/>
    <s v="Transport"/>
    <x v="1"/>
    <s v="S"/>
    <x v="9"/>
    <n v="1.4850000000000001"/>
    <x v="7"/>
    <n v="10.02"/>
    <s v="LA RUCHE LOGISTIQUE"/>
    <m/>
    <m/>
    <n v="0.14910705133062102"/>
    <n v="10.02"/>
    <n v="0.08"/>
    <n v="1.4940526543328225"/>
    <n v="10.1"/>
    <x v="1"/>
  </r>
  <r>
    <s v="13624021"/>
    <s v="2"/>
    <n v="46168"/>
    <s v="53844"/>
    <s v="21320"/>
    <s v="DE"/>
    <s v="FR"/>
    <s v="113519"/>
    <s v="113519"/>
    <s v="999999"/>
    <x v="1976"/>
    <s v="N"/>
    <s v="Transport"/>
    <x v="1"/>
    <s v="S"/>
    <x v="9"/>
    <n v="1.306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68"/>
    <s v="1012 NG"/>
    <s v="21320"/>
    <s v="NL"/>
    <s v="FR"/>
    <s v="114418"/>
    <s v="114418"/>
    <s v="999999"/>
    <x v="1977"/>
    <s v="N"/>
    <s v="Transport"/>
    <x v="1"/>
    <s v="S"/>
    <x v="9"/>
    <n v="4.4269999999999996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8"/>
    <s v="81373"/>
    <s v="21320"/>
    <s v="DE"/>
    <s v="FR"/>
    <s v="112601"/>
    <s v="112601"/>
    <s v="999999"/>
    <x v="1978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8"/>
    <s v="9300"/>
    <s v="21320"/>
    <s v="BE"/>
    <s v="FR"/>
    <s v="114046"/>
    <s v="114046"/>
    <s v="999999"/>
    <x v="1979"/>
    <s v="N"/>
    <s v="Transport"/>
    <x v="1"/>
    <s v="S"/>
    <x v="9"/>
    <n v="0.81"/>
    <x v="7"/>
    <n v="4.95"/>
    <s v="LA RUCHE LOGISTIQUE"/>
    <m/>
    <m/>
    <n v="0.14910705133062102"/>
    <n v="4.95"/>
    <n v="0.08"/>
    <n v="0.73807990408657409"/>
    <n v="5.03"/>
    <x v="1"/>
  </r>
  <r>
    <s v="13624021"/>
    <s v="2"/>
    <n v="46168"/>
    <s v="64546"/>
    <s v="21320"/>
    <s v="DE"/>
    <s v="FR"/>
    <s v="113447"/>
    <s v="113447"/>
    <s v="999999"/>
    <x v="1980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8"/>
    <s v="1110"/>
    <s v="21320"/>
    <s v="AT"/>
    <s v="FR"/>
    <s v="113903"/>
    <s v="113903"/>
    <s v="999999"/>
    <x v="1981"/>
    <s v="N"/>
    <s v="Transport"/>
    <x v="1"/>
    <s v="S"/>
    <x v="9"/>
    <n v="4.1660000000000004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n v="46168"/>
    <s v="28007"/>
    <s v="21320"/>
    <s v="ES"/>
    <s v="FR"/>
    <s v="113371"/>
    <s v="113371"/>
    <s v="999999"/>
    <x v="1982"/>
    <s v="N"/>
    <s v="Transport"/>
    <x v="1"/>
    <s v="S"/>
    <x v="9"/>
    <n v="0.57599999999999996"/>
    <x v="7"/>
    <n v="6.62"/>
    <s v="LA RUCHE LOGISTIQUE"/>
    <m/>
    <m/>
    <n v="0.14910705133062102"/>
    <n v="6.62"/>
    <n v="0.08"/>
    <n v="0.98708867980871118"/>
    <n v="6.7"/>
    <x v="1"/>
  </r>
  <r>
    <s v="13624021"/>
    <s v="2"/>
    <n v="46168"/>
    <s v="79112"/>
    <s v="21320"/>
    <s v="DE"/>
    <s v="FR"/>
    <s v="112258"/>
    <s v="112258"/>
    <s v="999999"/>
    <x v="1983"/>
    <s v="N"/>
    <s v="Transport"/>
    <x v="1"/>
    <s v="S"/>
    <x v="9"/>
    <n v="0.874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68"/>
    <s v="13125"/>
    <s v="21320"/>
    <s v="DE"/>
    <s v="FR"/>
    <s v="113301"/>
    <s v="113301"/>
    <s v="999999"/>
    <x v="1984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8"/>
    <s v="61440"/>
    <s v="21320"/>
    <s v="DE"/>
    <s v="FR"/>
    <s v="112889"/>
    <s v="112889"/>
    <s v="999999"/>
    <x v="1985"/>
    <s v="N"/>
    <s v="Transport"/>
    <x v="1"/>
    <s v="S"/>
    <x v="9"/>
    <n v="0.56999999999999995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68"/>
    <s v="93133"/>
    <s v="21320"/>
    <s v="DE"/>
    <s v="FR"/>
    <s v="114451"/>
    <s v="114451"/>
    <s v="999999"/>
    <x v="1986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8"/>
    <s v="66620"/>
    <s v="21320"/>
    <s v="DE"/>
    <s v="FR"/>
    <s v="112915"/>
    <s v="112915"/>
    <s v="999999"/>
    <x v="1987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8"/>
    <s v="93133"/>
    <s v="21320"/>
    <s v="DE"/>
    <s v="FR"/>
    <s v="113376"/>
    <s v="113376"/>
    <s v="999999"/>
    <x v="1988"/>
    <s v="N"/>
    <s v="Transport"/>
    <x v="1"/>
    <s v="S"/>
    <x v="9"/>
    <n v="0.18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8"/>
    <s v="63477"/>
    <s v="21320"/>
    <s v="DE"/>
    <s v="FR"/>
    <s v="113625"/>
    <s v="113625"/>
    <s v="999999"/>
    <x v="1989"/>
    <s v="N"/>
    <s v="Transport"/>
    <x v="1"/>
    <s v="S"/>
    <x v="9"/>
    <n v="1.21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68"/>
    <s v="3452 MK"/>
    <s v="21320"/>
    <s v="NL"/>
    <s v="FR"/>
    <s v="114266"/>
    <s v="114266"/>
    <s v="999999"/>
    <x v="1990"/>
    <s v="N"/>
    <s v="Transport"/>
    <x v="1"/>
    <s v="S"/>
    <x v="9"/>
    <n v="5.113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n v="46168"/>
    <s v="65779"/>
    <s v="21320"/>
    <s v="DE"/>
    <s v="FR"/>
    <s v="112658"/>
    <s v="112658"/>
    <s v="999999"/>
    <x v="1991"/>
    <s v="N"/>
    <s v="Transport"/>
    <x v="1"/>
    <s v="S"/>
    <x v="9"/>
    <n v="5.847999999999999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n v="46168"/>
    <s v="70378"/>
    <s v="21320"/>
    <s v="DE"/>
    <s v="FR"/>
    <s v="113991"/>
    <s v="113991"/>
    <s v="999999"/>
    <x v="1992"/>
    <s v="N"/>
    <s v="Transport"/>
    <x v="1"/>
    <s v="S"/>
    <x v="9"/>
    <n v="0.1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40239"/>
    <s v="21320"/>
    <s v="DE"/>
    <s v="FR"/>
    <s v="112454"/>
    <s v="112454"/>
    <s v="999999"/>
    <x v="1993"/>
    <s v="N"/>
    <s v="Transport"/>
    <x v="1"/>
    <s v="S"/>
    <x v="9"/>
    <n v="0.4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80335"/>
    <s v="21320"/>
    <s v="DE"/>
    <s v="FR"/>
    <s v="112941"/>
    <s v="112941"/>
    <s v="999999"/>
    <x v="1994"/>
    <s v="N"/>
    <s v="Transport"/>
    <x v="1"/>
    <s v="S"/>
    <x v="9"/>
    <n v="0.24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47012"/>
    <s v="21320"/>
    <s v="ES"/>
    <s v="FR"/>
    <s v="110735"/>
    <s v="110735"/>
    <s v="999999"/>
    <x v="1995"/>
    <s v="N"/>
    <s v="Transport"/>
    <x v="1"/>
    <s v="S"/>
    <x v="9"/>
    <n v="1.67"/>
    <x v="7"/>
    <n v="6.95"/>
    <s v="LA RUCHE LOGISTIQUE"/>
    <m/>
    <m/>
    <n v="0.14910705133062102"/>
    <n v="6.95"/>
    <n v="0.08"/>
    <n v="1.0362940067478161"/>
    <n v="7.03"/>
    <x v="1"/>
  </r>
  <r>
    <s v="13624021"/>
    <s v="2"/>
    <n v="46169"/>
    <s v="85445"/>
    <s v="21320"/>
    <s v="DE"/>
    <s v="FR"/>
    <s v="111060"/>
    <s v="111060"/>
    <s v="999999"/>
    <x v="1996"/>
    <s v="N"/>
    <s v="Transport"/>
    <x v="1"/>
    <s v="S"/>
    <x v="9"/>
    <n v="0.4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65185"/>
    <s v="21320"/>
    <s v="DE"/>
    <s v="FR"/>
    <s v="112223"/>
    <s v="112223"/>
    <s v="999999"/>
    <x v="1997"/>
    <s v="N"/>
    <s v="Transport"/>
    <x v="1"/>
    <s v="S"/>
    <x v="9"/>
    <n v="1.05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69"/>
    <s v="13500"/>
    <s v="21320"/>
    <s v="ES"/>
    <s v="FR"/>
    <s v="113624"/>
    <s v="113624"/>
    <s v="999999"/>
    <x v="1998"/>
    <s v="N"/>
    <s v="Transport"/>
    <x v="1"/>
    <s v="S"/>
    <x v="9"/>
    <n v="0.08"/>
    <x v="7"/>
    <n v="6.4"/>
    <s v="LA RUCHE LOGISTIQUE"/>
    <m/>
    <m/>
    <n v="0.14910705133062102"/>
    <n v="6.4"/>
    <n v="0.08"/>
    <n v="0.95428512851597458"/>
    <n v="6.48"/>
    <x v="1"/>
  </r>
  <r>
    <s v="13624021"/>
    <s v="2"/>
    <n v="46169"/>
    <s v="3010"/>
    <s v="21320"/>
    <s v="BE"/>
    <s v="FR"/>
    <s v="114693"/>
    <s v="114693"/>
    <s v="999999"/>
    <x v="1999"/>
    <s v="N"/>
    <s v="Transport"/>
    <x v="1"/>
    <s v="S"/>
    <x v="9"/>
    <n v="0.28999999999999998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69"/>
    <s v="91080"/>
    <s v="21320"/>
    <s v="DE"/>
    <s v="FR"/>
    <s v="112632"/>
    <s v="112632"/>
    <s v="999999"/>
    <x v="2000"/>
    <s v="N"/>
    <s v="Transport"/>
    <x v="1"/>
    <s v="S"/>
    <x v="9"/>
    <n v="0.2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82319"/>
    <s v="21320"/>
    <s v="DE"/>
    <s v="FR"/>
    <s v="113038"/>
    <s v="113038"/>
    <s v="999999"/>
    <x v="2001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9"/>
    <s v="71729"/>
    <s v="21320"/>
    <s v="DE"/>
    <s v="FR"/>
    <s v="112865"/>
    <s v="112865"/>
    <s v="999999"/>
    <x v="2002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61440"/>
    <s v="21320"/>
    <s v="DE"/>
    <s v="FR"/>
    <s v="114731"/>
    <s v="114731"/>
    <s v="999999"/>
    <x v="2003"/>
    <s v="N"/>
    <s v="Transport"/>
    <x v="1"/>
    <s v="S"/>
    <x v="9"/>
    <n v="7.0000000000000007E-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90427"/>
    <s v="21320"/>
    <s v="DE"/>
    <s v="FR"/>
    <s v="112449"/>
    <s v="112449"/>
    <s v="999999"/>
    <x v="2004"/>
    <s v="N"/>
    <s v="Transport"/>
    <x v="1"/>
    <s v="S"/>
    <x v="9"/>
    <n v="5.6580000000000004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n v="46169"/>
    <s v="2273 XZ"/>
    <s v="21320"/>
    <s v="NL"/>
    <s v="FR"/>
    <s v="114772"/>
    <s v="114772"/>
    <s v="999999"/>
    <x v="2005"/>
    <s v="N"/>
    <s v="Transport"/>
    <x v="1"/>
    <s v="S"/>
    <x v="9"/>
    <n v="0.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93133"/>
    <s v="21320"/>
    <s v="DE"/>
    <s v="FR"/>
    <s v="114451"/>
    <s v="114451"/>
    <s v="999999"/>
    <x v="2006"/>
    <s v="N"/>
    <s v="Transport"/>
    <x v="1"/>
    <s v="S"/>
    <x v="9"/>
    <n v="0.19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39638"/>
    <s v="21320"/>
    <s v="DE"/>
    <s v="FR"/>
    <s v="114113"/>
    <s v="114113"/>
    <s v="999999"/>
    <x v="2007"/>
    <s v="N"/>
    <s v="Transport"/>
    <x v="1"/>
    <s v="S"/>
    <x v="9"/>
    <n v="0.2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65199"/>
    <s v="21320"/>
    <s v="DE"/>
    <s v="FR"/>
    <s v="114829"/>
    <s v="114829"/>
    <s v="999999"/>
    <x v="2008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9"/>
    <s v="74376"/>
    <s v="21320"/>
    <s v="DE"/>
    <s v="FR"/>
    <s v="110694"/>
    <s v="110694"/>
    <s v="999999"/>
    <x v="2009"/>
    <s v="N"/>
    <s v="Transport"/>
    <x v="1"/>
    <s v="S"/>
    <x v="9"/>
    <n v="0.09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50259"/>
    <s v="21320"/>
    <s v="DE"/>
    <s v="FR"/>
    <s v="108252"/>
    <s v="108252"/>
    <s v="999999"/>
    <x v="2010"/>
    <s v="N"/>
    <s v="Transport"/>
    <x v="1"/>
    <s v="S"/>
    <x v="9"/>
    <n v="0.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12683"/>
    <s v="21320"/>
    <s v="DE"/>
    <s v="FR"/>
    <s v="114338"/>
    <s v="114338"/>
    <s v="999999"/>
    <x v="2011"/>
    <s v="N"/>
    <s v="Transport"/>
    <x v="1"/>
    <s v="S"/>
    <x v="9"/>
    <n v="4.365000000000000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69"/>
    <s v="86663"/>
    <s v="21320"/>
    <s v="DE"/>
    <s v="FR"/>
    <s v="114915"/>
    <s v="114915"/>
    <s v="999999"/>
    <x v="2012"/>
    <s v="N"/>
    <s v="Transport"/>
    <x v="1"/>
    <s v="S"/>
    <x v="9"/>
    <n v="0.67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69"/>
    <s v="167 33"/>
    <s v="21320"/>
    <s v="SE"/>
    <s v="FR"/>
    <s v="110620"/>
    <s v="110620"/>
    <s v="999999"/>
    <x v="2013"/>
    <s v="N"/>
    <s v="Transport"/>
    <x v="1"/>
    <s v="S"/>
    <x v="9"/>
    <n v="4.532"/>
    <x v="7"/>
    <n v="14.68"/>
    <s v="LA RUCHE LOGISTIQUE"/>
    <m/>
    <m/>
    <n v="0.14910705133062102"/>
    <n v="14.68"/>
    <n v="0.08"/>
    <n v="2.1888915135335165"/>
    <n v="14.76"/>
    <x v="1"/>
  </r>
  <r>
    <s v="13624021"/>
    <s v="2"/>
    <n v="46169"/>
    <s v="167 33"/>
    <s v="21320"/>
    <s v="SE"/>
    <s v="FR"/>
    <s v="111640"/>
    <s v="111640"/>
    <s v="999999"/>
    <x v="2014"/>
    <s v="N"/>
    <s v="Transport"/>
    <x v="1"/>
    <s v="S"/>
    <x v="9"/>
    <n v="4.532"/>
    <x v="7"/>
    <n v="14.68"/>
    <s v="LA RUCHE LOGISTIQUE"/>
    <m/>
    <m/>
    <n v="0.14910705133062102"/>
    <n v="14.68"/>
    <n v="0.08"/>
    <n v="2.1888915135335165"/>
    <n v="14.76"/>
    <x v="1"/>
  </r>
  <r>
    <s v="13624021"/>
    <s v="2"/>
    <n v="46169"/>
    <s v="86929"/>
    <s v="21320"/>
    <s v="DE"/>
    <s v="FR"/>
    <s v="114799"/>
    <s v="114799"/>
    <s v="999999"/>
    <x v="2015"/>
    <s v="N"/>
    <s v="Transport"/>
    <x v="1"/>
    <s v="S"/>
    <x v="9"/>
    <n v="0.2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69"/>
    <s v="34117"/>
    <s v="21320"/>
    <s v="DE"/>
    <s v="FR"/>
    <s v="113918"/>
    <s v="113918"/>
    <s v="999999"/>
    <x v="2016"/>
    <s v="N"/>
    <s v="Transport"/>
    <x v="1"/>
    <s v="S"/>
    <x v="9"/>
    <n v="1.79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69"/>
    <s v="1086 XT"/>
    <s v="21320"/>
    <s v="NL"/>
    <s v="FR"/>
    <s v="111798"/>
    <s v="111798"/>
    <s v="999999"/>
    <x v="2017"/>
    <s v="N"/>
    <s v="Transport"/>
    <x v="1"/>
    <s v="S"/>
    <x v="9"/>
    <n v="4.6779999999999999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70"/>
    <s v="60438"/>
    <s v="21320"/>
    <s v="DE"/>
    <s v="FR"/>
    <s v="112289"/>
    <s v="112289"/>
    <s v="999999"/>
    <x v="2018"/>
    <s v="N"/>
    <s v="Transport"/>
    <x v="1"/>
    <s v="S"/>
    <x v="9"/>
    <n v="0.2800000000000000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7422 NS"/>
    <s v="21320"/>
    <s v="NL"/>
    <s v="FR"/>
    <s v="113604"/>
    <s v="113604"/>
    <s v="999999"/>
    <x v="2019"/>
    <s v="N"/>
    <s v="Transport"/>
    <x v="1"/>
    <s v="S"/>
    <x v="9"/>
    <n v="0.3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47799"/>
    <s v="21320"/>
    <s v="DE"/>
    <s v="FR"/>
    <s v="114362"/>
    <s v="114362"/>
    <s v="999999"/>
    <x v="2020"/>
    <s v="N"/>
    <s v="Transport"/>
    <x v="1"/>
    <s v="S"/>
    <x v="9"/>
    <n v="0.2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28290"/>
    <s v="21320"/>
    <s v="ES"/>
    <s v="FR"/>
    <s v="110582"/>
    <s v="110582"/>
    <s v="999999"/>
    <x v="2021"/>
    <s v="N"/>
    <s v="Transport"/>
    <x v="1"/>
    <s v="S"/>
    <x v="9"/>
    <n v="0.05"/>
    <x v="7"/>
    <n v="6.4"/>
    <s v="LA RUCHE LOGISTIQUE"/>
    <m/>
    <m/>
    <n v="0.14910705133062102"/>
    <n v="6.4"/>
    <n v="0.08"/>
    <n v="0.95428512851597458"/>
    <n v="6.48"/>
    <x v="1"/>
  </r>
  <r>
    <s v="13624021"/>
    <s v="2"/>
    <n v="46170"/>
    <s v="5688 JT"/>
    <s v="21320"/>
    <s v="NL"/>
    <s v="FR"/>
    <s v="114535"/>
    <s v="114535"/>
    <s v="999999"/>
    <x v="2022"/>
    <s v="N"/>
    <s v="Transport"/>
    <x v="1"/>
    <s v="S"/>
    <x v="9"/>
    <n v="1.7749999999999999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70"/>
    <s v="63579"/>
    <s v="21320"/>
    <s v="DE"/>
    <s v="FR"/>
    <s v="110290"/>
    <s v="110290"/>
    <s v="999999"/>
    <x v="2023"/>
    <s v="N"/>
    <s v="Transport"/>
    <x v="1"/>
    <s v="S"/>
    <x v="9"/>
    <n v="0.04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87569"/>
    <s v="21320"/>
    <s v="DE"/>
    <s v="FR"/>
    <s v="114768"/>
    <s v="114768"/>
    <s v="999999"/>
    <x v="2024"/>
    <s v="N"/>
    <s v="Transport"/>
    <x v="1"/>
    <s v="S"/>
    <x v="9"/>
    <n v="0.1400000000000000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4040"/>
    <s v="21320"/>
    <s v="AT"/>
    <s v="FR"/>
    <s v="109619"/>
    <s v="109619"/>
    <s v="999999"/>
    <x v="2025"/>
    <s v="N"/>
    <s v="Transport"/>
    <x v="1"/>
    <s v="S"/>
    <x v="9"/>
    <n v="0.1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0"/>
    <s v="72074"/>
    <s v="21320"/>
    <s v="DE"/>
    <s v="FR"/>
    <s v="114774"/>
    <s v="114774"/>
    <s v="999999"/>
    <x v="2026"/>
    <s v="N"/>
    <s v="Transport"/>
    <x v="1"/>
    <s v="S"/>
    <x v="9"/>
    <n v="4.532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70"/>
    <s v="87569"/>
    <s v="21320"/>
    <s v="DE"/>
    <s v="FR"/>
    <s v="114768"/>
    <s v="114768"/>
    <s v="999999"/>
    <x v="2027"/>
    <s v="N"/>
    <s v="Transport"/>
    <x v="1"/>
    <s v="S"/>
    <x v="9"/>
    <n v="0.1400000000000000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80802"/>
    <s v="21320"/>
    <s v="DE"/>
    <s v="FR"/>
    <s v="112810"/>
    <s v="112810"/>
    <s v="999999"/>
    <x v="2028"/>
    <s v="N"/>
    <s v="Transport"/>
    <x v="1"/>
    <s v="S"/>
    <x v="9"/>
    <n v="0.0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8361"/>
    <s v="21320"/>
    <s v="DK"/>
    <s v="FR"/>
    <s v="107565"/>
    <s v="107565"/>
    <s v="999999"/>
    <x v="2029"/>
    <s v="N"/>
    <s v="Transport"/>
    <x v="1"/>
    <s v="S"/>
    <x v="9"/>
    <n v="0.21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0"/>
    <s v="4020"/>
    <s v="21320"/>
    <s v="AT"/>
    <s v="FR"/>
    <s v="111817"/>
    <s v="111817"/>
    <s v="999999"/>
    <x v="2030"/>
    <s v="N"/>
    <s v="Transport"/>
    <x v="1"/>
    <s v="S"/>
    <x v="9"/>
    <n v="3.72"/>
    <x v="7"/>
    <n v="13.17"/>
    <s v="LA RUCHE LOGISTIQUE"/>
    <m/>
    <m/>
    <n v="0.14910705133062102"/>
    <n v="13.17"/>
    <n v="0.08"/>
    <n v="1.9637398660242789"/>
    <n v="13.25"/>
    <x v="1"/>
  </r>
  <r>
    <s v="13624021"/>
    <s v="2"/>
    <n v="46170"/>
    <s v="77880"/>
    <s v="21320"/>
    <s v="DE"/>
    <s v="FR"/>
    <s v="113960"/>
    <s v="113960"/>
    <s v="999999"/>
    <x v="2031"/>
    <s v="N"/>
    <s v="Transport"/>
    <x v="1"/>
    <s v="S"/>
    <x v="9"/>
    <n v="0.1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15898"/>
    <s v="21320"/>
    <s v="ES"/>
    <s v="FR"/>
    <s v="112524"/>
    <s v="112524"/>
    <s v="999999"/>
    <x v="2032"/>
    <s v="N"/>
    <s v="Transport"/>
    <x v="1"/>
    <s v="S"/>
    <x v="9"/>
    <n v="0.32"/>
    <x v="7"/>
    <n v="6.4"/>
    <s v="LA RUCHE LOGISTIQUE"/>
    <m/>
    <m/>
    <n v="0.14910705133062102"/>
    <n v="6.4"/>
    <n v="0.08"/>
    <n v="0.95428512851597458"/>
    <n v="6.48"/>
    <x v="1"/>
  </r>
  <r>
    <s v="13624021"/>
    <s v="2"/>
    <n v="46170"/>
    <s v="50997"/>
    <s v="21320"/>
    <s v="DE"/>
    <s v="FR"/>
    <s v="116343"/>
    <s v="116343"/>
    <s v="999999"/>
    <x v="2033"/>
    <s v="N"/>
    <s v="Transport"/>
    <x v="1"/>
    <s v="S"/>
    <x v="9"/>
    <n v="0.73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0"/>
    <s v="91275"/>
    <s v="21320"/>
    <s v="DE"/>
    <s v="FR"/>
    <s v="113767"/>
    <s v="113767"/>
    <s v="999999"/>
    <x v="2034"/>
    <s v="N"/>
    <s v="Transport"/>
    <x v="1"/>
    <s v="S"/>
    <x v="9"/>
    <n v="0.3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1230"/>
    <s v="21320"/>
    <s v="AT"/>
    <s v="FR"/>
    <s v="114312"/>
    <s v="114312"/>
    <s v="999999"/>
    <x v="2035"/>
    <s v="N"/>
    <s v="Transport"/>
    <x v="1"/>
    <s v="S"/>
    <x v="9"/>
    <n v="0.12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0"/>
    <s v="93059"/>
    <s v="21320"/>
    <s v="DE"/>
    <s v="FR"/>
    <s v="115080"/>
    <s v="115080"/>
    <s v="999999"/>
    <x v="2036"/>
    <s v="N"/>
    <s v="Transport"/>
    <x v="1"/>
    <s v="S"/>
    <x v="9"/>
    <n v="0.18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24790"/>
    <s v="21320"/>
    <s v="DE"/>
    <s v="FR"/>
    <s v="114260"/>
    <s v="114260"/>
    <s v="999999"/>
    <x v="2037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61381"/>
    <s v="21320"/>
    <s v="DE"/>
    <s v="FR"/>
    <s v="115465"/>
    <s v="115465"/>
    <s v="999999"/>
    <x v="2038"/>
    <s v="N"/>
    <s v="Transport"/>
    <x v="1"/>
    <s v="S"/>
    <x v="9"/>
    <n v="4.266"/>
    <x v="7"/>
    <n v="9.69"/>
    <s v="LA RUCHE LOGISTIQUE"/>
    <m/>
    <m/>
    <n v="0.14910705133062102"/>
    <n v="9.69"/>
    <n v="0.08"/>
    <n v="1.4448473273937177"/>
    <n v="9.77"/>
    <x v="1"/>
  </r>
  <r>
    <s v="13624021"/>
    <s v="2"/>
    <n v="46170"/>
    <s v="6020"/>
    <s v="21320"/>
    <s v="AT"/>
    <s v="FR"/>
    <s v="117140"/>
    <s v="117140"/>
    <s v="999999"/>
    <x v="2039"/>
    <s v="N"/>
    <s v="Transport"/>
    <x v="1"/>
    <s v="S"/>
    <x v="9"/>
    <n v="0.28999999999999998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0"/>
    <s v="3090"/>
    <s v="21320"/>
    <s v="BE"/>
    <s v="FR"/>
    <s v="117311"/>
    <s v="117311"/>
    <s v="999999"/>
    <x v="2040"/>
    <s v="N"/>
    <s v="Transport"/>
    <x v="1"/>
    <s v="S"/>
    <x v="9"/>
    <n v="4.532"/>
    <x v="7"/>
    <n v="9.1999999999999993"/>
    <s v="LA RUCHE LOGISTIQUE"/>
    <m/>
    <m/>
    <n v="0.14910705133062102"/>
    <n v="9.1999999999999993"/>
    <n v="0.08"/>
    <n v="1.3717848722417132"/>
    <n v="9.2799999999999994"/>
    <x v="1"/>
  </r>
  <r>
    <s v="13624021"/>
    <s v="2"/>
    <n v="46170"/>
    <s v="3480"/>
    <s v="21320"/>
    <s v="DK"/>
    <s v="FR"/>
    <s v="114335"/>
    <s v="114335"/>
    <s v="999999"/>
    <x v="2041"/>
    <s v="N"/>
    <s v="Transport"/>
    <x v="1"/>
    <s v="S"/>
    <x v="9"/>
    <n v="0.03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0"/>
    <s v="6108"/>
    <s v="21320"/>
    <s v="AT"/>
    <s v="FR"/>
    <s v="116585"/>
    <s v="116585"/>
    <s v="999999"/>
    <x v="2042"/>
    <s v="N"/>
    <s v="Transport"/>
    <x v="1"/>
    <s v="S"/>
    <x v="9"/>
    <n v="0.13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0"/>
    <s v="86415"/>
    <s v="21320"/>
    <s v="DE"/>
    <s v="FR"/>
    <s v="115815"/>
    <s v="115815"/>
    <s v="999999"/>
    <x v="2043"/>
    <s v="N"/>
    <s v="Transport"/>
    <x v="1"/>
    <s v="S"/>
    <x v="9"/>
    <n v="0.53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0"/>
    <s v="56637"/>
    <s v="21320"/>
    <s v="DE"/>
    <s v="FR"/>
    <s v="116411"/>
    <s v="116411"/>
    <s v="999999"/>
    <x v="2044"/>
    <s v="N"/>
    <s v="Transport"/>
    <x v="1"/>
    <s v="S"/>
    <x v="9"/>
    <n v="0.2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9300"/>
    <s v="21320"/>
    <s v="AT"/>
    <s v="FR"/>
    <s v="117327"/>
    <s v="117327"/>
    <s v="999999"/>
    <x v="2045"/>
    <s v="N"/>
    <s v="Transport"/>
    <x v="1"/>
    <s v="S"/>
    <x v="9"/>
    <n v="4.6779999999999999"/>
    <x v="7"/>
    <n v="13.83"/>
    <s v="LA RUCHE LOGISTIQUE"/>
    <m/>
    <m/>
    <n v="0.14910705133062102"/>
    <n v="13.83"/>
    <n v="0.08"/>
    <n v="2.0621505199024885"/>
    <n v="13.91"/>
    <x v="1"/>
  </r>
  <r>
    <s v="13624021"/>
    <s v="2"/>
    <n v="46170"/>
    <s v="7475 BC"/>
    <s v="21320"/>
    <s v="NL"/>
    <s v="FR"/>
    <s v="116816"/>
    <s v="116816"/>
    <s v="999999"/>
    <x v="2046"/>
    <s v="N"/>
    <s v="Transport"/>
    <x v="1"/>
    <s v="S"/>
    <x v="9"/>
    <n v="0.2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97846"/>
    <s v="21320"/>
    <s v="DE"/>
    <s v="FR"/>
    <s v="115148"/>
    <s v="115148"/>
    <s v="999999"/>
    <x v="2047"/>
    <s v="N"/>
    <s v="Transport"/>
    <x v="1"/>
    <s v="S"/>
    <x v="9"/>
    <n v="0.2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01689"/>
    <s v="21320"/>
    <s v="DE"/>
    <s v="FR"/>
    <s v="114141"/>
    <s v="114141"/>
    <s v="999999"/>
    <x v="2048"/>
    <s v="N"/>
    <s v="Transport"/>
    <x v="1"/>
    <s v="S"/>
    <x v="9"/>
    <n v="0.39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2381"/>
    <s v="21320"/>
    <s v="BE"/>
    <s v="FR"/>
    <s v="115926"/>
    <s v="115926"/>
    <s v="999999"/>
    <x v="2049"/>
    <s v="N"/>
    <s v="Transport"/>
    <x v="1"/>
    <s v="S"/>
    <x v="9"/>
    <n v="0.4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70"/>
    <s v="60327"/>
    <s v="21320"/>
    <s v="DE"/>
    <s v="FR"/>
    <s v="116170"/>
    <s v="116170"/>
    <s v="999999"/>
    <x v="2050"/>
    <s v="N"/>
    <s v="Transport"/>
    <x v="1"/>
    <s v="S"/>
    <x v="9"/>
    <n v="0.2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97259"/>
    <s v="21320"/>
    <s v="DE"/>
    <s v="FR"/>
    <s v="117217"/>
    <s v="117217"/>
    <s v="999999"/>
    <x v="2051"/>
    <s v="N"/>
    <s v="Transport"/>
    <x v="1"/>
    <s v="S"/>
    <x v="9"/>
    <n v="0.2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3300"/>
    <s v="21320"/>
    <s v="DK"/>
    <s v="FR"/>
    <s v="112651"/>
    <s v="112651"/>
    <s v="999999"/>
    <x v="2052"/>
    <s v="N"/>
    <s v="Transport"/>
    <x v="1"/>
    <s v="S"/>
    <x v="9"/>
    <n v="0.23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0"/>
    <s v="50129"/>
    <s v="21320"/>
    <s v="DE"/>
    <s v="FR"/>
    <s v="117331"/>
    <s v="117331"/>
    <s v="999999"/>
    <x v="2053"/>
    <s v="N"/>
    <s v="Transport"/>
    <x v="1"/>
    <s v="S"/>
    <x v="9"/>
    <n v="6.48"/>
    <x v="7"/>
    <n v="11.01"/>
    <s v="LA RUCHE LOGISTIQUE"/>
    <m/>
    <m/>
    <n v="0.14910705133062102"/>
    <n v="11.01"/>
    <n v="0.08"/>
    <n v="1.6416686351501375"/>
    <n v="11.09"/>
    <x v="1"/>
  </r>
  <r>
    <s v="13624021"/>
    <s v="2"/>
    <n v="46170"/>
    <s v="49134"/>
    <s v="21320"/>
    <s v="DE"/>
    <s v="FR"/>
    <s v="116153"/>
    <s v="116153"/>
    <s v="999999"/>
    <x v="2054"/>
    <s v="N"/>
    <s v="Transport"/>
    <x v="1"/>
    <s v="S"/>
    <x v="9"/>
    <n v="0.26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80636"/>
    <s v="21320"/>
    <s v="DE"/>
    <s v="FR"/>
    <s v="117081"/>
    <s v="117081"/>
    <s v="999999"/>
    <x v="2055"/>
    <s v="N"/>
    <s v="Transport"/>
    <x v="1"/>
    <s v="S"/>
    <x v="9"/>
    <n v="0.27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0"/>
    <s v="33605"/>
    <s v="21320"/>
    <s v="DE"/>
    <s v="FR"/>
    <s v="112741"/>
    <s v="112741"/>
    <s v="999999"/>
    <x v="2056"/>
    <s v="N"/>
    <s v="Transport"/>
    <x v="1"/>
    <s v="S"/>
    <x v="9"/>
    <n v="0.89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1"/>
    <s v="8042"/>
    <s v="21320"/>
    <s v="AT"/>
    <s v="FR"/>
    <s v="114224"/>
    <s v="114224"/>
    <s v="999999"/>
    <x v="2057"/>
    <s v="N"/>
    <s v="Transport"/>
    <x v="1"/>
    <s v="S"/>
    <x v="9"/>
    <n v="0.23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1"/>
    <s v="50674"/>
    <s v="21320"/>
    <s v="DE"/>
    <s v="FR"/>
    <s v="114483"/>
    <s v="114483"/>
    <s v="999999"/>
    <x v="2058"/>
    <s v="N"/>
    <s v="Transport"/>
    <x v="1"/>
    <s v="S"/>
    <x v="9"/>
    <n v="0.46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9972"/>
    <s v="21320"/>
    <s v="AT"/>
    <s v="FR"/>
    <s v="115287"/>
    <s v="115287"/>
    <s v="999999"/>
    <x v="2059"/>
    <s v="N"/>
    <s v="Transport"/>
    <x v="1"/>
    <s v="S"/>
    <x v="9"/>
    <n v="0.47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1"/>
    <s v="54292"/>
    <s v="21320"/>
    <s v="DE"/>
    <s v="FR"/>
    <s v="116998"/>
    <s v="116998"/>
    <s v="999999"/>
    <x v="2060"/>
    <s v="N"/>
    <s v="Transport"/>
    <x v="1"/>
    <s v="S"/>
    <x v="9"/>
    <n v="0.06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71640"/>
    <s v="21320"/>
    <s v="DE"/>
    <s v="FR"/>
    <s v="115710"/>
    <s v="115710"/>
    <s v="999999"/>
    <x v="2061"/>
    <s v="N"/>
    <s v="Transport"/>
    <x v="1"/>
    <s v="S"/>
    <x v="9"/>
    <n v="0.1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49090"/>
    <s v="21320"/>
    <s v="DE"/>
    <s v="FR"/>
    <s v="114575"/>
    <s v="114575"/>
    <s v="999999"/>
    <x v="2062"/>
    <s v="N"/>
    <s v="Transport"/>
    <x v="1"/>
    <s v="S"/>
    <x v="9"/>
    <n v="0.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8212 PA"/>
    <s v="21320"/>
    <s v="NL"/>
    <s v="FR"/>
    <s v="115027"/>
    <s v="115027"/>
    <s v="999999"/>
    <x v="2063"/>
    <s v="N"/>
    <s v="Transport"/>
    <x v="1"/>
    <s v="S"/>
    <x v="9"/>
    <n v="5.069"/>
    <x v="7"/>
    <n v="10.35"/>
    <s v="LA RUCHE LOGISTIQUE"/>
    <m/>
    <m/>
    <n v="0.14910705133062102"/>
    <n v="10.35"/>
    <n v="0.08"/>
    <n v="1.5432579812719276"/>
    <n v="10.43"/>
    <x v="1"/>
  </r>
  <r>
    <s v="13624021"/>
    <s v="2"/>
    <n v="46171"/>
    <s v="61381"/>
    <s v="21320"/>
    <s v="DE"/>
    <s v="FR"/>
    <s v="117661"/>
    <s v="117661"/>
    <s v="999999"/>
    <x v="2064"/>
    <s v="N"/>
    <s v="Transport"/>
    <x v="1"/>
    <s v="S"/>
    <x v="9"/>
    <n v="0.08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72581"/>
    <s v="21320"/>
    <s v="DE"/>
    <s v="FR"/>
    <s v="114324"/>
    <s v="114324"/>
    <s v="999999"/>
    <x v="2065"/>
    <s v="N"/>
    <s v="Transport"/>
    <x v="1"/>
    <s v="S"/>
    <x v="9"/>
    <n v="0.0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64291"/>
    <s v="21320"/>
    <s v="DE"/>
    <s v="FR"/>
    <s v="116917"/>
    <s v="116917"/>
    <s v="999999"/>
    <x v="2066"/>
    <s v="N"/>
    <s v="Transport"/>
    <x v="1"/>
    <s v="S"/>
    <x v="9"/>
    <n v="0.2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5622"/>
    <s v="21320"/>
    <s v="AT"/>
    <s v="FR"/>
    <s v="116916"/>
    <s v="116916"/>
    <s v="999999"/>
    <x v="2067"/>
    <s v="N"/>
    <s v="Transport"/>
    <x v="1"/>
    <s v="S"/>
    <x v="9"/>
    <n v="0.08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1"/>
    <s v="18609"/>
    <s v="21320"/>
    <s v="DE"/>
    <s v="FR"/>
    <s v="114615"/>
    <s v="114615"/>
    <s v="999999"/>
    <x v="2068"/>
    <s v="N"/>
    <s v="Transport"/>
    <x v="1"/>
    <s v="S"/>
    <x v="9"/>
    <n v="0.46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1621 CC"/>
    <s v="21320"/>
    <s v="NL"/>
    <s v="FR"/>
    <s v="116329"/>
    <s v="116329"/>
    <s v="999999"/>
    <x v="2069"/>
    <s v="N"/>
    <s v="Transport"/>
    <x v="1"/>
    <s v="S"/>
    <x v="9"/>
    <n v="2.2000000000000002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n v="46171"/>
    <s v="51580"/>
    <s v="21320"/>
    <s v="DE"/>
    <s v="FR"/>
    <s v="115792"/>
    <s v="115792"/>
    <s v="999999"/>
    <x v="2070"/>
    <s v="N"/>
    <s v="Transport"/>
    <x v="1"/>
    <s v="S"/>
    <x v="9"/>
    <n v="0.1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1431 ET"/>
    <s v="21320"/>
    <s v="NL"/>
    <s v="FR"/>
    <s v="116152"/>
    <s v="116152"/>
    <s v="999999"/>
    <x v="2071"/>
    <s v="N"/>
    <s v="Transport"/>
    <x v="1"/>
    <s v="S"/>
    <x v="9"/>
    <n v="2.48"/>
    <x v="7"/>
    <n v="8.3699999999999992"/>
    <s v="LA RUCHE LOGISTIQUE"/>
    <m/>
    <m/>
    <n v="0.14910705133062102"/>
    <n v="8.3699999999999992"/>
    <n v="0.08"/>
    <n v="1.2480260196372979"/>
    <n v="8.4499999999999993"/>
    <x v="1"/>
  </r>
  <r>
    <s v="13624021"/>
    <s v="2"/>
    <n v="46171"/>
    <s v="35578"/>
    <s v="21320"/>
    <s v="DE"/>
    <s v="FR"/>
    <s v="115796"/>
    <s v="115796"/>
    <s v="999999"/>
    <x v="2072"/>
    <s v="N"/>
    <s v="Transport"/>
    <x v="1"/>
    <s v="S"/>
    <x v="9"/>
    <n v="0.2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67574"/>
    <s v="21320"/>
    <s v="DE"/>
    <s v="FR"/>
    <s v="117070"/>
    <s v="117070"/>
    <s v="999999"/>
    <x v="2073"/>
    <s v="N"/>
    <s v="Transport"/>
    <x v="1"/>
    <s v="S"/>
    <x v="9"/>
    <n v="0.24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12047"/>
    <s v="21320"/>
    <s v="DE"/>
    <s v="FR"/>
    <s v="118014"/>
    <s v="118014"/>
    <s v="999999"/>
    <x v="2074"/>
    <s v="N"/>
    <s v="Transport"/>
    <x v="1"/>
    <s v="S"/>
    <x v="9"/>
    <n v="0.18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64689"/>
    <s v="21320"/>
    <s v="DE"/>
    <s v="FR"/>
    <s v="116319"/>
    <s v="116319"/>
    <s v="999999"/>
    <x v="2075"/>
    <s v="N"/>
    <s v="Transport"/>
    <x v="1"/>
    <s v="S"/>
    <x v="9"/>
    <n v="0.2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45663"/>
    <s v="21320"/>
    <s v="DE"/>
    <s v="FR"/>
    <s v="117066"/>
    <s v="117066"/>
    <s v="999999"/>
    <x v="2076"/>
    <s v="N"/>
    <s v="Transport"/>
    <x v="1"/>
    <s v="S"/>
    <x v="9"/>
    <n v="1.07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71"/>
    <s v="7207 CT"/>
    <s v="21320"/>
    <s v="NL"/>
    <s v="FR"/>
    <s v="116643"/>
    <s v="116643"/>
    <s v="999999"/>
    <x v="2077"/>
    <s v="N"/>
    <s v="Transport"/>
    <x v="1"/>
    <s v="S"/>
    <x v="9"/>
    <n v="0.3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96450"/>
    <s v="21320"/>
    <s v="DE"/>
    <s v="FR"/>
    <s v="118044"/>
    <s v="118044"/>
    <s v="999999"/>
    <x v="2078"/>
    <s v="N"/>
    <s v="Transport"/>
    <x v="1"/>
    <s v="S"/>
    <x v="9"/>
    <n v="0.0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29227"/>
    <s v="21320"/>
    <s v="DE"/>
    <s v="FR"/>
    <s v="115653"/>
    <s v="115653"/>
    <s v="999999"/>
    <x v="2079"/>
    <s v="N"/>
    <s v="Transport"/>
    <x v="1"/>
    <s v="S"/>
    <x v="9"/>
    <n v="0.2800000000000000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1180"/>
    <s v="21320"/>
    <s v="BE"/>
    <s v="FR"/>
    <s v="116768"/>
    <s v="116768"/>
    <s v="999999"/>
    <x v="2080"/>
    <s v="N"/>
    <s v="Transport"/>
    <x v="1"/>
    <s v="S"/>
    <x v="9"/>
    <n v="0.28999999999999998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71"/>
    <s v="1180"/>
    <s v="21320"/>
    <s v="BE"/>
    <s v="FR"/>
    <s v="116639"/>
    <s v="116639"/>
    <s v="999999"/>
    <x v="2081"/>
    <s v="N"/>
    <s v="Transport"/>
    <x v="1"/>
    <s v="S"/>
    <x v="9"/>
    <n v="0.14000000000000001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71"/>
    <s v="72178"/>
    <s v="21320"/>
    <s v="DE"/>
    <s v="FR"/>
    <s v="117959"/>
    <s v="117959"/>
    <s v="999999"/>
    <x v="2082"/>
    <s v="N"/>
    <s v="Transport"/>
    <x v="1"/>
    <s v="S"/>
    <x v="9"/>
    <n v="0.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2511 DK"/>
    <s v="21320"/>
    <s v="NL"/>
    <s v="FR"/>
    <s v="114503"/>
    <s v="114503"/>
    <s v="999999"/>
    <x v="2083"/>
    <s v="N"/>
    <s v="Transport"/>
    <x v="1"/>
    <s v="S"/>
    <x v="9"/>
    <n v="0.56000000000000005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1"/>
    <s v="1180"/>
    <s v="21320"/>
    <s v="BE"/>
    <s v="FR"/>
    <s v="116639"/>
    <s v="116639"/>
    <s v="999999"/>
    <x v="2084"/>
    <s v="N"/>
    <s v="Transport"/>
    <x v="1"/>
    <s v="S"/>
    <x v="9"/>
    <n v="0.35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71"/>
    <s v="1358 EL"/>
    <s v="21320"/>
    <s v="NL"/>
    <s v="FR"/>
    <s v="116749"/>
    <s v="116749"/>
    <s v="999999"/>
    <x v="2085"/>
    <s v="N"/>
    <s v="Transport"/>
    <x v="1"/>
    <s v="S"/>
    <x v="9"/>
    <n v="0.2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83674"/>
    <s v="21320"/>
    <s v="DE"/>
    <s v="FR"/>
    <s v="115017"/>
    <s v="115017"/>
    <s v="999999"/>
    <x v="2086"/>
    <s v="N"/>
    <s v="Transport"/>
    <x v="1"/>
    <s v="S"/>
    <x v="9"/>
    <n v="0.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55294"/>
    <s v="21320"/>
    <s v="DE"/>
    <s v="FR"/>
    <s v="115228"/>
    <s v="115228"/>
    <s v="999999"/>
    <x v="2087"/>
    <s v="N"/>
    <s v="Transport"/>
    <x v="1"/>
    <s v="S"/>
    <x v="9"/>
    <n v="0.36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1628 ZM"/>
    <s v="21320"/>
    <s v="NL"/>
    <s v="FR"/>
    <s v="114302"/>
    <s v="114302"/>
    <s v="999999"/>
    <x v="2088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39110"/>
    <s v="21320"/>
    <s v="DE"/>
    <s v="FR"/>
    <s v="116731"/>
    <s v="116731"/>
    <s v="999999"/>
    <x v="2089"/>
    <s v="N"/>
    <s v="Transport"/>
    <x v="1"/>
    <s v="S"/>
    <x v="9"/>
    <n v="0.0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5000"/>
    <s v="21320"/>
    <s v="DK"/>
    <s v="FR"/>
    <s v="116067"/>
    <s v="116067"/>
    <s v="999999"/>
    <x v="2090"/>
    <s v="N"/>
    <s v="Transport"/>
    <x v="1"/>
    <s v="S"/>
    <x v="9"/>
    <n v="0.41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1"/>
    <s v="70736"/>
    <s v="21320"/>
    <s v="DE"/>
    <s v="FR"/>
    <s v="116742"/>
    <s v="116742"/>
    <s v="999999"/>
    <x v="2091"/>
    <s v="N"/>
    <s v="Transport"/>
    <x v="1"/>
    <s v="S"/>
    <x v="9"/>
    <n v="0.54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1"/>
    <s v="51427"/>
    <s v="21320"/>
    <s v="DE"/>
    <s v="FR"/>
    <s v="117822"/>
    <s v="117822"/>
    <s v="999999"/>
    <x v="2092"/>
    <s v="N"/>
    <s v="Transport"/>
    <x v="1"/>
    <s v="S"/>
    <x v="9"/>
    <n v="0.2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47906"/>
    <s v="21320"/>
    <s v="DE"/>
    <s v="FR"/>
    <s v="114109"/>
    <s v="114109"/>
    <s v="999999"/>
    <x v="2093"/>
    <s v="N"/>
    <s v="Transport"/>
    <x v="1"/>
    <s v="S"/>
    <x v="9"/>
    <n v="0.28999999999999998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58454"/>
    <s v="21320"/>
    <s v="DE"/>
    <s v="FR"/>
    <s v="117686"/>
    <s v="117686"/>
    <s v="999999"/>
    <x v="2094"/>
    <s v="N"/>
    <s v="Transport"/>
    <x v="1"/>
    <s v="S"/>
    <x v="9"/>
    <n v="0.36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5322"/>
    <s v="21320"/>
    <s v="AT"/>
    <s v="FR"/>
    <s v="117964"/>
    <s v="117964"/>
    <s v="999999"/>
    <x v="2095"/>
    <s v="N"/>
    <s v="Transport"/>
    <x v="1"/>
    <s v="S"/>
    <x v="9"/>
    <n v="0.28999999999999998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1"/>
    <s v="5322"/>
    <s v="21320"/>
    <s v="AT"/>
    <s v="FR"/>
    <s v="113826"/>
    <s v="113826"/>
    <s v="999999"/>
    <x v="2096"/>
    <s v="N"/>
    <s v="Transport"/>
    <x v="1"/>
    <s v="S"/>
    <x v="9"/>
    <n v="0.21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1"/>
    <s v="90409"/>
    <s v="21320"/>
    <s v="DE"/>
    <s v="FR"/>
    <s v="117091"/>
    <s v="117091"/>
    <s v="999999"/>
    <x v="2097"/>
    <s v="N"/>
    <s v="Transport"/>
    <x v="1"/>
    <s v="S"/>
    <x v="9"/>
    <n v="0.4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97337"/>
    <s v="21320"/>
    <s v="DE"/>
    <s v="FR"/>
    <s v="115746"/>
    <s v="115746"/>
    <s v="999999"/>
    <x v="2098"/>
    <s v="N"/>
    <s v="Transport"/>
    <x v="1"/>
    <s v="S"/>
    <x v="9"/>
    <n v="0.67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1"/>
    <s v="38527"/>
    <s v="21320"/>
    <s v="DE"/>
    <s v="FR"/>
    <s v="112936"/>
    <s v="112936"/>
    <s v="999999"/>
    <x v="2099"/>
    <s v="N"/>
    <s v="Transport"/>
    <x v="1"/>
    <s v="S"/>
    <x v="9"/>
    <n v="0.2800000000000000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1"/>
    <s v="80538"/>
    <s v="21320"/>
    <s v="DE"/>
    <s v="FR"/>
    <s v="112602"/>
    <s v="112602"/>
    <s v="999999"/>
    <x v="2100"/>
    <s v="N"/>
    <s v="Transport"/>
    <x v="1"/>
    <s v="S"/>
    <x v="9"/>
    <n v="0.2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47906"/>
    <s v="21320"/>
    <s v="DE"/>
    <s v="FR"/>
    <s v="114254"/>
    <s v="114254"/>
    <s v="999999"/>
    <x v="2101"/>
    <s v="N"/>
    <s v="Transport"/>
    <x v="1"/>
    <s v="S"/>
    <x v="9"/>
    <n v="0.0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47906"/>
    <s v="21320"/>
    <s v="DE"/>
    <s v="FR"/>
    <s v="116230"/>
    <s v="116230"/>
    <s v="999999"/>
    <x v="2102"/>
    <s v="N"/>
    <s v="Transport"/>
    <x v="1"/>
    <s v="S"/>
    <x v="9"/>
    <n v="0.63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2"/>
    <s v="90765"/>
    <s v="21320"/>
    <s v="DE"/>
    <s v="FR"/>
    <s v="113127"/>
    <s v="113127"/>
    <s v="999999"/>
    <x v="2103"/>
    <s v="N"/>
    <s v="Transport"/>
    <x v="1"/>
    <s v="S"/>
    <x v="9"/>
    <n v="0.09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8501"/>
    <s v="21320"/>
    <s v="AT"/>
    <s v="FR"/>
    <s v="114852"/>
    <s v="114852"/>
    <s v="999999"/>
    <x v="2104"/>
    <s v="N"/>
    <s v="Transport"/>
    <x v="1"/>
    <s v="S"/>
    <x v="9"/>
    <n v="0.11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2"/>
    <s v="55124"/>
    <s v="21320"/>
    <s v="DE"/>
    <s v="FR"/>
    <s v="117043"/>
    <s v="117043"/>
    <s v="999999"/>
    <x v="2105"/>
    <s v="N"/>
    <s v="Transport"/>
    <x v="1"/>
    <s v="S"/>
    <x v="9"/>
    <n v="0.53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2"/>
    <s v="9880"/>
    <s v="21320"/>
    <s v="BE"/>
    <s v="FR"/>
    <s v="115493"/>
    <s v="115493"/>
    <s v="999999"/>
    <x v="2106"/>
    <s v="N"/>
    <s v="Transport"/>
    <x v="1"/>
    <s v="S"/>
    <x v="9"/>
    <n v="0.22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72"/>
    <s v="31620"/>
    <s v="21320"/>
    <s v="ES"/>
    <s v="FR"/>
    <s v="118145"/>
    <s v="118145"/>
    <s v="999999"/>
    <x v="2107"/>
    <s v="N"/>
    <s v="Transport"/>
    <x v="1"/>
    <s v="S"/>
    <x v="9"/>
    <n v="0.41"/>
    <x v="7"/>
    <n v="6.4"/>
    <s v="LA RUCHE LOGISTIQUE"/>
    <m/>
    <m/>
    <n v="0.14910705133062102"/>
    <n v="6.4"/>
    <n v="0.08"/>
    <n v="0.95428512851597458"/>
    <n v="6.48"/>
    <x v="1"/>
  </r>
  <r>
    <s v="13624021"/>
    <s v="2"/>
    <n v="46172"/>
    <s v="06217"/>
    <s v="21320"/>
    <s v="DE"/>
    <s v="FR"/>
    <s v="116844"/>
    <s v="116844"/>
    <s v="999999"/>
    <x v="2108"/>
    <s v="N"/>
    <s v="Transport"/>
    <x v="1"/>
    <s v="S"/>
    <x v="9"/>
    <n v="0.36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55129"/>
    <s v="21320"/>
    <s v="DE"/>
    <s v="FR"/>
    <s v="115086"/>
    <s v="115086"/>
    <s v="999999"/>
    <x v="2109"/>
    <s v="N"/>
    <s v="Transport"/>
    <x v="1"/>
    <s v="S"/>
    <x v="9"/>
    <n v="0.46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15517"/>
    <s v="21320"/>
    <s v="DE"/>
    <s v="FR"/>
    <s v="115810"/>
    <s v="115810"/>
    <s v="999999"/>
    <x v="2110"/>
    <s v="N"/>
    <s v="Transport"/>
    <x v="1"/>
    <s v="S"/>
    <x v="9"/>
    <n v="0.4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28021"/>
    <s v="21320"/>
    <s v="ES"/>
    <s v="FR"/>
    <s v="111705"/>
    <s v="111705"/>
    <s v="999999"/>
    <x v="2111"/>
    <s v="N"/>
    <s v="Transport"/>
    <x v="1"/>
    <s v="S"/>
    <x v="9"/>
    <n v="0.13"/>
    <x v="7"/>
    <n v="6.4"/>
    <s v="LA RUCHE LOGISTIQUE"/>
    <m/>
    <m/>
    <n v="0.14910705133062102"/>
    <n v="6.4"/>
    <n v="0.08"/>
    <n v="0.95428512851597458"/>
    <n v="6.48"/>
    <x v="1"/>
  </r>
  <r>
    <s v="13624021"/>
    <s v="2"/>
    <n v="46172"/>
    <s v="2830"/>
    <s v="21320"/>
    <s v="DK"/>
    <s v="FR"/>
    <s v="114473"/>
    <s v="114473"/>
    <s v="999999"/>
    <x v="2112"/>
    <s v="N"/>
    <s v="Transport"/>
    <x v="1"/>
    <s v="S"/>
    <x v="9"/>
    <n v="0.44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2"/>
    <s v="81479"/>
    <s v="21320"/>
    <s v="DE"/>
    <s v="FR"/>
    <s v="115666"/>
    <s v="115666"/>
    <s v="999999"/>
    <x v="2113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65931"/>
    <s v="21320"/>
    <s v="DE"/>
    <s v="FR"/>
    <s v="117190"/>
    <s v="117190"/>
    <s v="999999"/>
    <x v="2114"/>
    <s v="N"/>
    <s v="Transport"/>
    <x v="1"/>
    <s v="S"/>
    <x v="9"/>
    <n v="0.0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39126"/>
    <s v="21320"/>
    <s v="DE"/>
    <s v="FR"/>
    <s v="116692"/>
    <s v="116692"/>
    <s v="999999"/>
    <x v="2115"/>
    <s v="N"/>
    <s v="Transport"/>
    <x v="1"/>
    <s v="S"/>
    <x v="9"/>
    <n v="0.19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15741"/>
    <s v="21320"/>
    <s v="DE"/>
    <s v="FR"/>
    <s v="115308"/>
    <s v="115308"/>
    <s v="999999"/>
    <x v="2116"/>
    <s v="N"/>
    <s v="Transport"/>
    <x v="1"/>
    <s v="S"/>
    <x v="9"/>
    <n v="0.4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49152"/>
    <s v="21320"/>
    <s v="DE"/>
    <s v="FR"/>
    <s v="117079"/>
    <s v="117079"/>
    <s v="999999"/>
    <x v="2117"/>
    <s v="N"/>
    <s v="Transport"/>
    <x v="1"/>
    <s v="S"/>
    <x v="9"/>
    <n v="0.37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28259"/>
    <s v="21320"/>
    <s v="DE"/>
    <s v="FR"/>
    <s v="114265"/>
    <s v="114265"/>
    <s v="999999"/>
    <x v="2118"/>
    <s v="N"/>
    <s v="Transport"/>
    <x v="1"/>
    <s v="S"/>
    <x v="9"/>
    <n v="0.18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15907"/>
    <s v="21320"/>
    <s v="DE"/>
    <s v="FR"/>
    <s v="118063"/>
    <s v="118063"/>
    <s v="999999"/>
    <x v="2119"/>
    <s v="N"/>
    <s v="Transport"/>
    <x v="1"/>
    <s v="S"/>
    <x v="9"/>
    <n v="0.85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2"/>
    <s v="10825"/>
    <s v="21320"/>
    <s v="DE"/>
    <s v="FR"/>
    <s v="117764"/>
    <s v="117764"/>
    <s v="999999"/>
    <x v="2120"/>
    <s v="N"/>
    <s v="Transport"/>
    <x v="1"/>
    <s v="S"/>
    <x v="9"/>
    <n v="0.1400000000000000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2604"/>
    <s v="21320"/>
    <s v="AT"/>
    <s v="FR"/>
    <s v="117151"/>
    <s v="117151"/>
    <s v="999999"/>
    <x v="2121"/>
    <s v="N"/>
    <s v="Transport"/>
    <x v="1"/>
    <s v="S"/>
    <x v="9"/>
    <n v="0.32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2"/>
    <s v="04159"/>
    <s v="21320"/>
    <s v="DE"/>
    <s v="FR"/>
    <s v="116870"/>
    <s v="116870"/>
    <s v="999999"/>
    <x v="2122"/>
    <s v="N"/>
    <s v="Transport"/>
    <x v="1"/>
    <s v="S"/>
    <x v="9"/>
    <n v="0.1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1050"/>
    <s v="21320"/>
    <s v="AT"/>
    <s v="FR"/>
    <s v="112724"/>
    <s v="112724"/>
    <s v="999999"/>
    <x v="2123"/>
    <s v="N"/>
    <s v="Transport"/>
    <x v="1"/>
    <s v="S"/>
    <x v="9"/>
    <n v="0.17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2"/>
    <s v="1060"/>
    <s v="21320"/>
    <s v="AT"/>
    <s v="FR"/>
    <s v="116200"/>
    <s v="116200"/>
    <s v="999999"/>
    <x v="2124"/>
    <s v="N"/>
    <s v="Transport"/>
    <x v="1"/>
    <s v="S"/>
    <x v="9"/>
    <n v="0.14000000000000001"/>
    <x v="7"/>
    <n v="9.4700000000000006"/>
    <s v="LA RUCHE LOGISTIQUE"/>
    <m/>
    <m/>
    <n v="0.14910705133062102"/>
    <n v="9.4700000000000006"/>
    <n v="0.08"/>
    <n v="1.4120437761009812"/>
    <n v="9.5500000000000007"/>
    <x v="1"/>
  </r>
  <r>
    <s v="13624021"/>
    <s v="2"/>
    <n v="46172"/>
    <s v="22087"/>
    <s v="21320"/>
    <s v="DE"/>
    <s v="FR"/>
    <s v="117937"/>
    <s v="117937"/>
    <s v="999999"/>
    <x v="2125"/>
    <s v="N"/>
    <s v="Transport"/>
    <x v="1"/>
    <s v="S"/>
    <x v="9"/>
    <n v="0.4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1791 LE"/>
    <s v="21320"/>
    <s v="NL"/>
    <s v="FR"/>
    <s v="117274"/>
    <s v="117274"/>
    <s v="999999"/>
    <x v="2126"/>
    <s v="N"/>
    <s v="Transport"/>
    <x v="1"/>
    <s v="S"/>
    <x v="9"/>
    <n v="0.49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85375"/>
    <s v="21320"/>
    <s v="DE"/>
    <s v="FR"/>
    <s v="114269"/>
    <s v="114269"/>
    <s v="999999"/>
    <x v="2127"/>
    <s v="N"/>
    <s v="Transport"/>
    <x v="1"/>
    <s v="S"/>
    <x v="9"/>
    <n v="0.55000000000000004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2"/>
    <s v="63674"/>
    <s v="21320"/>
    <s v="DE"/>
    <s v="FR"/>
    <s v="115955"/>
    <s v="115955"/>
    <s v="999999"/>
    <x v="2128"/>
    <s v="N"/>
    <s v="Transport"/>
    <x v="1"/>
    <s v="S"/>
    <x v="9"/>
    <n v="1.1000000000000001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72"/>
    <s v="80336"/>
    <s v="21320"/>
    <s v="DE"/>
    <s v="FR"/>
    <s v="114626"/>
    <s v="114626"/>
    <s v="999999"/>
    <x v="2129"/>
    <s v="N"/>
    <s v="Transport"/>
    <x v="1"/>
    <s v="S"/>
    <x v="9"/>
    <n v="0.26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67227"/>
    <s v="21320"/>
    <s v="DE"/>
    <s v="FR"/>
    <s v="116764"/>
    <s v="116764"/>
    <s v="999999"/>
    <x v="2130"/>
    <s v="N"/>
    <s v="Transport"/>
    <x v="1"/>
    <s v="S"/>
    <x v="9"/>
    <n v="0.2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7424 EA"/>
    <s v="21320"/>
    <s v="NL"/>
    <s v="FR"/>
    <s v="117448"/>
    <s v="117448"/>
    <s v="999999"/>
    <x v="2131"/>
    <s v="N"/>
    <s v="Transport"/>
    <x v="1"/>
    <s v="S"/>
    <x v="9"/>
    <n v="0.19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7424 EA"/>
    <s v="21320"/>
    <s v="NL"/>
    <s v="FR"/>
    <s v="117907"/>
    <s v="117907"/>
    <s v="999999"/>
    <x v="2132"/>
    <s v="N"/>
    <s v="Transport"/>
    <x v="1"/>
    <s v="S"/>
    <x v="9"/>
    <n v="0.1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18055"/>
    <s v="21320"/>
    <s v="DE"/>
    <s v="FR"/>
    <s v="112662"/>
    <s v="112662"/>
    <s v="999999"/>
    <x v="2133"/>
    <s v="N"/>
    <s v="Transport"/>
    <x v="1"/>
    <s v="S"/>
    <x v="9"/>
    <n v="0.34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1200"/>
    <s v="21320"/>
    <s v="BE"/>
    <s v="FR"/>
    <s v="113191"/>
    <s v="113191"/>
    <s v="999999"/>
    <x v="2134"/>
    <s v="N"/>
    <s v="Transport"/>
    <x v="1"/>
    <s v="S"/>
    <x v="9"/>
    <n v="0.23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72"/>
    <s v="70499"/>
    <s v="21320"/>
    <s v="DE"/>
    <s v="FR"/>
    <s v="116537"/>
    <s v="116537"/>
    <s v="999999"/>
    <x v="2135"/>
    <s v="N"/>
    <s v="Transport"/>
    <x v="1"/>
    <s v="S"/>
    <x v="9"/>
    <n v="1.17"/>
    <x v="7"/>
    <n v="5.88"/>
    <s v="LA RUCHE LOGISTIQUE"/>
    <m/>
    <m/>
    <n v="0.14910705133062102"/>
    <n v="5.88"/>
    <n v="0.08"/>
    <n v="0.87674946182405156"/>
    <n v="5.96"/>
    <x v="1"/>
  </r>
  <r>
    <s v="13624021"/>
    <s v="2"/>
    <n v="46172"/>
    <s v="65719"/>
    <s v="21320"/>
    <s v="DE"/>
    <s v="FR"/>
    <s v="111278"/>
    <s v="111278"/>
    <s v="999999"/>
    <x v="2136"/>
    <s v="N"/>
    <s v="Transport"/>
    <x v="1"/>
    <s v="S"/>
    <x v="9"/>
    <n v="0.1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60316"/>
    <s v="21320"/>
    <s v="DE"/>
    <s v="FR"/>
    <s v="116848"/>
    <s v="116848"/>
    <s v="999999"/>
    <x v="2137"/>
    <s v="N"/>
    <s v="Transport"/>
    <x v="1"/>
    <s v="S"/>
    <x v="9"/>
    <n v="0.4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2"/>
    <s v="86551"/>
    <s v="21320"/>
    <s v="DE"/>
    <s v="FR"/>
    <s v="119112"/>
    <s v="119112"/>
    <s v="999999"/>
    <x v="2138"/>
    <s v="N"/>
    <s v="Transport"/>
    <x v="1"/>
    <s v="S"/>
    <x v="9"/>
    <n v="0.3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45529"/>
    <s v="21320"/>
    <s v="DE"/>
    <s v="FR"/>
    <s v="118274"/>
    <s v="118274"/>
    <s v="999999"/>
    <x v="2139"/>
    <s v="N"/>
    <s v="Transport"/>
    <x v="1"/>
    <s v="S"/>
    <x v="9"/>
    <n v="0.09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21073"/>
    <s v="21320"/>
    <s v="DE"/>
    <s v="FR"/>
    <s v="116625"/>
    <s v="116625"/>
    <s v="999999"/>
    <x v="2140"/>
    <s v="N"/>
    <s v="Transport"/>
    <x v="1"/>
    <s v="S"/>
    <x v="9"/>
    <n v="0.1400000000000000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1315"/>
    <s v="21320"/>
    <s v="BE"/>
    <s v="FR"/>
    <s v="115715"/>
    <s v="115715"/>
    <s v="999999"/>
    <x v="2141"/>
    <s v="N"/>
    <s v="Transport"/>
    <x v="1"/>
    <s v="S"/>
    <x v="9"/>
    <n v="0.37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73"/>
    <s v="26123"/>
    <s v="21320"/>
    <s v="DE"/>
    <s v="FR"/>
    <s v="118362"/>
    <s v="118362"/>
    <s v="999999"/>
    <x v="2142"/>
    <s v="N"/>
    <s v="Transport"/>
    <x v="1"/>
    <s v="S"/>
    <x v="9"/>
    <n v="0.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12526"/>
    <s v="21320"/>
    <s v="DE"/>
    <s v="FR"/>
    <s v="116670"/>
    <s v="116670"/>
    <s v="999999"/>
    <x v="2143"/>
    <s v="N"/>
    <s v="Transport"/>
    <x v="1"/>
    <s v="S"/>
    <x v="9"/>
    <n v="0.3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35039"/>
    <s v="21320"/>
    <s v="DE"/>
    <s v="FR"/>
    <s v="116345"/>
    <s v="116345"/>
    <s v="999999"/>
    <x v="2144"/>
    <s v="N"/>
    <s v="Transport"/>
    <x v="1"/>
    <s v="S"/>
    <x v="9"/>
    <n v="0.06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38302"/>
    <s v="21320"/>
    <s v="DE"/>
    <s v="FR"/>
    <s v="116055"/>
    <s v="116055"/>
    <s v="999999"/>
    <x v="2145"/>
    <s v="N"/>
    <s v="Transport"/>
    <x v="1"/>
    <s v="S"/>
    <x v="9"/>
    <n v="0.3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6942 NM"/>
    <s v="21320"/>
    <s v="NL"/>
    <s v="FR"/>
    <s v="117702"/>
    <s v="117702"/>
    <s v="999999"/>
    <x v="2146"/>
    <s v="N"/>
    <s v="Transport"/>
    <x v="1"/>
    <s v="S"/>
    <x v="9"/>
    <n v="0.0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40489"/>
    <s v="21320"/>
    <s v="DE"/>
    <s v="FR"/>
    <s v="116033"/>
    <s v="116033"/>
    <s v="999999"/>
    <x v="2147"/>
    <s v="N"/>
    <s v="Transport"/>
    <x v="1"/>
    <s v="S"/>
    <x v="9"/>
    <n v="0.17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22087"/>
    <s v="21320"/>
    <s v="DE"/>
    <s v="FR"/>
    <s v="115357"/>
    <s v="115357"/>
    <s v="999999"/>
    <x v="2148"/>
    <s v="N"/>
    <s v="Transport"/>
    <x v="1"/>
    <s v="S"/>
    <x v="9"/>
    <n v="0.1400000000000000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21614"/>
    <s v="21320"/>
    <s v="DE"/>
    <s v="FR"/>
    <s v="115999"/>
    <s v="115999"/>
    <s v="999999"/>
    <x v="2149"/>
    <s v="N"/>
    <s v="Transport"/>
    <x v="1"/>
    <s v="S"/>
    <x v="9"/>
    <n v="0.0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1061 MJ"/>
    <s v="21320"/>
    <s v="NL"/>
    <s v="FR"/>
    <s v="116050"/>
    <s v="116050"/>
    <s v="999999"/>
    <x v="2150"/>
    <s v="N"/>
    <s v="Transport"/>
    <x v="1"/>
    <s v="S"/>
    <x v="9"/>
    <n v="0.03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7022"/>
    <s v="21320"/>
    <s v="BE"/>
    <s v="FR"/>
    <s v="117294"/>
    <s v="117294"/>
    <s v="999999"/>
    <x v="2151"/>
    <s v="N"/>
    <s v="Transport"/>
    <x v="1"/>
    <s v="S"/>
    <x v="9"/>
    <n v="0.11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73"/>
    <s v="72531"/>
    <s v="21320"/>
    <s v="DE"/>
    <s v="FR"/>
    <s v="116030"/>
    <s v="116030"/>
    <s v="999999"/>
    <x v="2152"/>
    <s v="N"/>
    <s v="Transport"/>
    <x v="1"/>
    <s v="S"/>
    <x v="9"/>
    <n v="0.2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23758"/>
    <s v="21320"/>
    <s v="DE"/>
    <s v="FR"/>
    <s v="112027"/>
    <s v="112027"/>
    <s v="999999"/>
    <x v="2153"/>
    <s v="N"/>
    <s v="Transport"/>
    <x v="1"/>
    <s v="S"/>
    <x v="9"/>
    <n v="0.12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3931 ZE"/>
    <s v="21320"/>
    <s v="NL"/>
    <s v="FR"/>
    <s v="116842"/>
    <s v="116842"/>
    <s v="999999"/>
    <x v="2154"/>
    <s v="N"/>
    <s v="Transport"/>
    <x v="1"/>
    <s v="S"/>
    <x v="9"/>
    <n v="0.1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14165"/>
    <s v="21320"/>
    <s v="DE"/>
    <s v="FR"/>
    <s v="113215"/>
    <s v="113215"/>
    <s v="999999"/>
    <x v="2155"/>
    <s v="N"/>
    <s v="Transport"/>
    <x v="1"/>
    <s v="S"/>
    <x v="9"/>
    <n v="0.31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17489"/>
    <s v="21320"/>
    <s v="DE"/>
    <s v="FR"/>
    <s v="117375"/>
    <s v="117375"/>
    <s v="999999"/>
    <x v="2156"/>
    <s v="N"/>
    <s v="Transport"/>
    <x v="1"/>
    <s v="S"/>
    <x v="9"/>
    <n v="0.97"/>
    <x v="7"/>
    <n v="5.55"/>
    <s v="LA RUCHE LOGISTIQUE"/>
    <m/>
    <m/>
    <n v="0.14910705133062102"/>
    <n v="5.55"/>
    <n v="0.08"/>
    <n v="0.8275441348849466"/>
    <n v="5.63"/>
    <x v="1"/>
  </r>
  <r>
    <s v="13624021"/>
    <s v="2"/>
    <n v="46173"/>
    <s v="92360"/>
    <s v="21320"/>
    <s v="DE"/>
    <s v="FR"/>
    <s v="112954"/>
    <s v="112954"/>
    <s v="999999"/>
    <x v="2157"/>
    <s v="N"/>
    <s v="Transport"/>
    <x v="1"/>
    <s v="S"/>
    <x v="9"/>
    <n v="0.05"/>
    <x v="7"/>
    <n v="5.33"/>
    <s v="LA RUCHE LOGISTIQUE"/>
    <m/>
    <m/>
    <n v="0.14910705133062102"/>
    <n v="5.33"/>
    <n v="0.08"/>
    <n v="0.79474058359221"/>
    <n v="5.41"/>
    <x v="1"/>
  </r>
  <r>
    <s v="13624021"/>
    <s v="2"/>
    <n v="46173"/>
    <s v="7600"/>
    <s v="21320"/>
    <s v="BE"/>
    <s v="FR"/>
    <s v="116677"/>
    <s v="116677"/>
    <s v="999999"/>
    <x v="2158"/>
    <s v="N"/>
    <s v="Transport"/>
    <x v="1"/>
    <s v="S"/>
    <x v="9"/>
    <n v="0.32"/>
    <x v="7"/>
    <n v="4.84"/>
    <s v="LA RUCHE LOGISTIQUE"/>
    <m/>
    <m/>
    <n v="0.14910705133062102"/>
    <n v="4.84"/>
    <n v="0.08"/>
    <n v="0.72167812844020574"/>
    <n v="4.92"/>
    <x v="1"/>
  </r>
  <r>
    <s v="13624021"/>
    <s v="2"/>
    <n v="46173"/>
    <s v="53111"/>
    <s v="21320"/>
    <s v="DE"/>
    <s v="FR"/>
    <s v="114888"/>
    <s v="114888"/>
    <s v="999999"/>
    <x v="2159"/>
    <s v="N"/>
    <s v="Transport"/>
    <x v="1"/>
    <s v="S"/>
    <x v="9"/>
    <n v="0.56000000000000005"/>
    <x v="7"/>
    <n v="5.55"/>
    <s v="LA RUCHE LOGISTIQUE"/>
    <m/>
    <m/>
    <n v="0.14910705133062102"/>
    <n v="5.55"/>
    <n v="0.08"/>
    <n v="0.8275441348849466"/>
    <n v="5.63"/>
    <x v="1"/>
  </r>
  <r>
    <s v="13617721"/>
    <s v="0"/>
    <n v="46161"/>
    <s v="21320"/>
    <s v="78560"/>
    <s v=""/>
    <s v=""/>
    <s v="Ayton Veronique"/>
    <s v="Laruche"/>
    <s v="999999"/>
    <x v="2160"/>
    <s v="N"/>
    <s v="Transport"/>
    <x v="1"/>
    <s v="S"/>
    <x v="6"/>
    <n v="4.6379999999999999"/>
    <x v="8"/>
    <n v="15.17"/>
    <s v="LA RUCHE LOGISTIQUE"/>
    <m/>
    <m/>
    <n v="0.14910705133062102"/>
    <n v="15.17"/>
    <n v="0.5"/>
    <n v="2.2619539686855208"/>
    <n v="15.67"/>
    <x v="1"/>
  </r>
  <r>
    <s v="13617721"/>
    <s v="0"/>
    <n v="46161"/>
    <s v="21320"/>
    <s v="78560"/>
    <s v=""/>
    <s v=""/>
    <s v="Ayton Veronique"/>
    <s v="Laruche"/>
    <s v="999999"/>
    <x v="2160"/>
    <s v="N"/>
    <s v="Supplement domicile prive"/>
    <x v="1"/>
    <m/>
    <x v="6"/>
    <n v="0"/>
    <x v="8"/>
    <n v="3.95"/>
    <s v="LA RUCHE LOGISTIQUE"/>
    <m/>
    <m/>
    <n v="0.14910705133062102"/>
    <n v="3.95"/>
    <n v="0.5"/>
    <n v="0.58897285275595301"/>
    <n v="4.45"/>
    <x v="2"/>
  </r>
  <r>
    <s v="13617721"/>
    <s v="0"/>
    <n v="46161"/>
    <s v="21320"/>
    <s v="75011"/>
    <s v=""/>
    <s v=""/>
    <s v="Hyun Sumin"/>
    <s v="Laruche"/>
    <s v="999999"/>
    <x v="2161"/>
    <s v="N"/>
    <s v="Transport"/>
    <x v="1"/>
    <s v="S"/>
    <x v="6"/>
    <n v="7.0000000000000007E-2"/>
    <x v="8"/>
    <n v="12.45"/>
    <s v="LA RUCHE LOGISTIQUE"/>
    <m/>
    <m/>
    <n v="0.14910705133062102"/>
    <n v="12.45"/>
    <n v="0.5"/>
    <n v="1.8563827890662317"/>
    <n v="12.95"/>
    <x v="1"/>
  </r>
  <r>
    <s v="13617721"/>
    <s v="0"/>
    <n v="46162"/>
    <s v="21320"/>
    <s v="75004"/>
    <s v=""/>
    <s v=""/>
    <s v="ABECASSIS Aurore"/>
    <s v="Laruche"/>
    <s v="999999"/>
    <x v="2162"/>
    <s v="N"/>
    <s v="Transport"/>
    <x v="1"/>
    <s v="S"/>
    <x v="6"/>
    <n v="10.5"/>
    <x v="8"/>
    <n v="19.25"/>
    <s v="LA RUCHE LOGISTIQUE"/>
    <m/>
    <m/>
    <n v="0.14910705133062102"/>
    <n v="19.25"/>
    <n v="0.5"/>
    <n v="2.8703107381144548"/>
    <n v="19.75"/>
    <x v="1"/>
  </r>
  <r>
    <s v="13617721"/>
    <s v="0"/>
    <n v="46162"/>
    <s v="21320"/>
    <s v="75004"/>
    <s v=""/>
    <s v=""/>
    <s v="ABECASSIS Aurore"/>
    <s v="Laruche"/>
    <s v="999999"/>
    <x v="2162"/>
    <s v="N"/>
    <s v="Supplement domicile prive"/>
    <x v="1"/>
    <m/>
    <x v="6"/>
    <n v="0"/>
    <x v="8"/>
    <n v="3.95"/>
    <s v="LA RUCHE LOGISTIQUE"/>
    <m/>
    <m/>
    <n v="0.14910705133062102"/>
    <n v="3.95"/>
    <n v="0.5"/>
    <n v="0.58897285275595301"/>
    <n v="4.45"/>
    <x v="2"/>
  </r>
  <r>
    <s v="13617723"/>
    <s v="0"/>
    <n v="46146"/>
    <s v="21320"/>
    <s v="00170"/>
    <s v="FR"/>
    <s v="FI"/>
    <s v="Viitala Essi"/>
    <s v="Laruche"/>
    <s v="999999"/>
    <x v="2163"/>
    <s v="N"/>
    <s v="Transport"/>
    <x v="1"/>
    <s v="S"/>
    <x v="10"/>
    <n v="8.1180000000000003"/>
    <x v="9"/>
    <n v="16.53"/>
    <s v="LA RUCHE LOGISTIQUE"/>
    <m/>
    <m/>
    <n v="0.14910705133062102"/>
    <n v="16.53"/>
    <n v="0.5"/>
    <n v="2.4647395584951655"/>
    <n v="17.03"/>
    <x v="1"/>
  </r>
  <r>
    <s v="13617723"/>
    <s v="0"/>
    <n v="46146"/>
    <s v="21320"/>
    <s v="62156"/>
    <s v="FR"/>
    <s v="SE"/>
    <s v="Hultgren Pia Da"/>
    <s v="RMSP2YJ34C (renvoi)"/>
    <s v="999999"/>
    <x v="2164"/>
    <s v="N"/>
    <s v="Transport"/>
    <x v="1"/>
    <s v="S"/>
    <x v="10"/>
    <n v="14.4"/>
    <x v="9"/>
    <n v="20.07"/>
    <s v="LA RUCHE LOGISTIQUE"/>
    <m/>
    <m/>
    <n v="0.14910705133062102"/>
    <n v="20.07"/>
    <n v="0.5"/>
    <n v="2.9925785202055639"/>
    <n v="20.57"/>
    <x v="1"/>
  </r>
  <r>
    <s v="13617723"/>
    <s v="0"/>
    <n v="46146"/>
    <s v="21320"/>
    <s v="62156"/>
    <s v="FR"/>
    <s v="SE"/>
    <s v="Hultgren Pia Da"/>
    <s v="RMSP2YJ34C (renvoi)"/>
    <s v="999999"/>
    <x v="2164"/>
    <s v="N"/>
    <s v="Supp Zone Internationale Eloignee"/>
    <x v="1"/>
    <m/>
    <x v="10"/>
    <n v="0"/>
    <x v="9"/>
    <n v="9"/>
    <s v="LA RUCHE LOGISTIQUE"/>
    <m/>
    <m/>
    <n v="0.14910705133062102"/>
    <n v="9"/>
    <n v="0.5"/>
    <n v="1.3419634619755891"/>
    <n v="9.5"/>
    <x v="2"/>
  </r>
  <r>
    <s v="13617723"/>
    <s v="0"/>
    <n v="46146"/>
    <s v="21320"/>
    <s v="16300"/>
    <s v="FR"/>
    <s v="FI"/>
    <s v="Lyytikainen Tiia"/>
    <s v="Laruche"/>
    <s v="999999"/>
    <x v="2165"/>
    <s v="N"/>
    <s v="Transport"/>
    <x v="1"/>
    <s v="S"/>
    <x v="10"/>
    <n v="7.6879999999999997"/>
    <x v="9"/>
    <n v="15.94"/>
    <s v="LA RUCHE LOGISTIQUE"/>
    <m/>
    <m/>
    <n v="0.14910705133062102"/>
    <n v="15.94"/>
    <n v="0.5"/>
    <n v="2.3767663982100991"/>
    <n v="16.439999999999998"/>
    <x v="1"/>
  </r>
  <r>
    <s v="13617723"/>
    <s v="0"/>
    <n v="46148"/>
    <s v="21320"/>
    <s v="1373"/>
    <s v="FR"/>
    <s v="CH"/>
    <s v="Veillard Manon"/>
    <s v="Laruche"/>
    <s v="999999"/>
    <x v="2166"/>
    <s v="N"/>
    <s v="Transport"/>
    <x v="0"/>
    <s v="S"/>
    <x v="11"/>
    <n v="1.6379999999999999"/>
    <x v="9"/>
    <n v="7.67"/>
    <s v="LA RUCHE LOGISTIQUE"/>
    <m/>
    <m/>
    <n v="0.14910705133062102"/>
    <n v="7.67"/>
    <n v="0.5"/>
    <n v="1.1436510837058633"/>
    <n v="8.17"/>
    <x v="1"/>
  </r>
  <r>
    <s v="13617723"/>
    <s v="0"/>
    <n v="46148"/>
    <s v="21320"/>
    <s v="1373"/>
    <s v="FR"/>
    <s v="CH"/>
    <s v="Veillard Manon"/>
    <s v="Laruche"/>
    <s v="999999"/>
    <x v="2166"/>
    <s v="N"/>
    <s v="Traitement SAV complémentaire"/>
    <x v="0"/>
    <m/>
    <x v="11"/>
    <n v="0"/>
    <x v="9"/>
    <n v="16"/>
    <s v="LA RUCHE LOGISTIQUE"/>
    <m/>
    <m/>
    <n v="0.14910705133062102"/>
    <n v="16"/>
    <n v="0.5"/>
    <n v="2.3857128212899363"/>
    <n v="16.5"/>
    <x v="1"/>
  </r>
  <r>
    <s v="13617723"/>
    <s v="0"/>
    <n v="46148"/>
    <s v="21320"/>
    <s v="1373"/>
    <s v="FR"/>
    <s v="CH"/>
    <s v="Veillard Manon"/>
    <s v="Laruche"/>
    <s v="999999"/>
    <x v="2166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49"/>
    <s v="21320"/>
    <s v="7504"/>
    <s v="FR"/>
    <s v="CH"/>
    <s v="Plattner AG Plattner et"/>
    <s v="Laruche"/>
    <s v="999999"/>
    <x v="2167"/>
    <s v="N"/>
    <s v="Transport"/>
    <x v="0"/>
    <s v="S"/>
    <x v="11"/>
    <n v="7.2"/>
    <x v="9"/>
    <n v="11.03"/>
    <s v="LA RUCHE LOGISTIQUE"/>
    <m/>
    <m/>
    <n v="0.14910705133062102"/>
    <n v="11.03"/>
    <n v="0.5"/>
    <n v="1.6446507761767497"/>
    <n v="11.53"/>
    <x v="1"/>
  </r>
  <r>
    <s v="13617723"/>
    <s v="0"/>
    <n v="46149"/>
    <s v="21320"/>
    <s v="7504"/>
    <s v="FR"/>
    <s v="CH"/>
    <s v="Plattner AG Plattner et"/>
    <s v="Laruche"/>
    <s v="999999"/>
    <x v="2167"/>
    <s v="N"/>
    <s v="Supp Zone Internationale Eloignee"/>
    <x v="0"/>
    <m/>
    <x v="11"/>
    <n v="0"/>
    <x v="9"/>
    <n v="9"/>
    <s v="LA RUCHE LOGISTIQUE"/>
    <m/>
    <m/>
    <n v="0.14910705133062102"/>
    <n v="9"/>
    <n v="0.5"/>
    <n v="1.3419634619755891"/>
    <n v="9.5"/>
    <x v="2"/>
  </r>
  <r>
    <s v="13617723"/>
    <s v="0"/>
    <n v="46149"/>
    <s v="21320"/>
    <s v="7504"/>
    <s v="FR"/>
    <s v="CH"/>
    <s v="Plattner AG Plattner et"/>
    <s v="Laruche"/>
    <s v="999999"/>
    <x v="2167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3"/>
    <s v="21320"/>
    <s v="14563"/>
    <s v="FR"/>
    <s v="GR"/>
    <s v="katsampa Athina"/>
    <s v="Laruche"/>
    <s v="999999"/>
    <x v="2168"/>
    <s v="N"/>
    <s v="Transport"/>
    <x v="1"/>
    <s v="S"/>
    <x v="10"/>
    <n v="2.97"/>
    <x v="9"/>
    <n v="12.99"/>
    <s v="LA RUCHE LOGISTIQUE"/>
    <m/>
    <m/>
    <n v="0.14910705133062102"/>
    <n v="12.99"/>
    <n v="0.5"/>
    <n v="1.936900596784767"/>
    <n v="13.49"/>
    <x v="1"/>
  </r>
  <r>
    <s v="13617723"/>
    <s v="0"/>
    <n v="46153"/>
    <s v="21320"/>
    <s v="1227"/>
    <s v="FR"/>
    <s v="CH"/>
    <s v="Martins Susana"/>
    <s v="Laruche"/>
    <s v="999999"/>
    <x v="2169"/>
    <s v="N"/>
    <s v="Transport"/>
    <x v="0"/>
    <s v="S"/>
    <x v="11"/>
    <n v="1.6379999999999999"/>
    <x v="9"/>
    <n v="7.67"/>
    <s v="LA RUCHE LOGISTIQUE"/>
    <m/>
    <m/>
    <n v="0.14910705133062102"/>
    <n v="7.67"/>
    <n v="0.5"/>
    <n v="1.1436510837058633"/>
    <n v="8.17"/>
    <x v="1"/>
  </r>
  <r>
    <s v="13617723"/>
    <s v="0"/>
    <n v="46153"/>
    <s v="21320"/>
    <s v="1227"/>
    <s v="FR"/>
    <s v="CH"/>
    <s v="Martins Susana"/>
    <s v="Laruche"/>
    <s v="999999"/>
    <x v="2169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3"/>
    <s v="21320"/>
    <s v="8405"/>
    <s v="FR"/>
    <s v="CH"/>
    <s v="Margoni Seide Myrto"/>
    <s v="Laruche"/>
    <s v="999999"/>
    <x v="2170"/>
    <s v="N"/>
    <s v="Transport"/>
    <x v="0"/>
    <s v="S"/>
    <x v="11"/>
    <n v="2.7919999999999998"/>
    <x v="9"/>
    <n v="8.23"/>
    <s v="LA RUCHE LOGISTIQUE"/>
    <m/>
    <m/>
    <n v="0.14910705133062102"/>
    <n v="8.23"/>
    <n v="0.5"/>
    <n v="1.2271510324510111"/>
    <n v="8.73"/>
    <x v="1"/>
  </r>
  <r>
    <s v="13617723"/>
    <s v="0"/>
    <n v="46153"/>
    <s v="21320"/>
    <s v="8405"/>
    <s v="FR"/>
    <s v="CH"/>
    <s v="Margoni Seide Myrto"/>
    <s v="Laruche"/>
    <s v="999999"/>
    <x v="2170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3"/>
    <s v="21320"/>
    <s v="1008"/>
    <s v="FR"/>
    <s v="CH"/>
    <s v="Gachoud Morgane"/>
    <s v="Laruche"/>
    <s v="999999"/>
    <x v="2171"/>
    <s v="N"/>
    <s v="Transport"/>
    <x v="0"/>
    <s v="S"/>
    <x v="11"/>
    <n v="2.4820000000000002"/>
    <x v="9"/>
    <n v="8.23"/>
    <s v="LA RUCHE LOGISTIQUE"/>
    <m/>
    <m/>
    <n v="0.14910705133062102"/>
    <n v="8.23"/>
    <n v="0.5"/>
    <n v="1.2271510324510111"/>
    <n v="8.73"/>
    <x v="1"/>
  </r>
  <r>
    <s v="13617723"/>
    <s v="0"/>
    <n v="46153"/>
    <s v="21320"/>
    <s v="1008"/>
    <s v="FR"/>
    <s v="CH"/>
    <s v="Gachoud Morgane"/>
    <s v="Laruche"/>
    <s v="999999"/>
    <x v="2171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3"/>
    <s v="21320"/>
    <s v="1630"/>
    <s v="FR"/>
    <s v="CH"/>
    <s v="Gamboni LA PETITE TRIBU Laura"/>
    <s v="Laruche"/>
    <s v="999999"/>
    <x v="2172"/>
    <s v="N"/>
    <s v="Transport"/>
    <x v="0"/>
    <s v="S"/>
    <x v="11"/>
    <n v="18.414000000000001"/>
    <x v="9"/>
    <n v="17.190000000000001"/>
    <s v="LA RUCHE LOGISTIQUE"/>
    <m/>
    <m/>
    <n v="0.14910705133062102"/>
    <n v="17.190000000000001"/>
    <n v="0.5"/>
    <n v="2.5631502123733756"/>
    <n v="17.690000000000001"/>
    <x v="1"/>
  </r>
  <r>
    <s v="13617723"/>
    <s v="0"/>
    <n v="46153"/>
    <s v="21320"/>
    <s v="1630"/>
    <s v="FR"/>
    <s v="CH"/>
    <s v="Gamboni LA PETITE TRIBU Laura"/>
    <s v="Laruche"/>
    <s v="999999"/>
    <x v="2172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3"/>
    <s v="21320"/>
    <s v="9070"/>
    <s v="FR"/>
    <s v="BE"/>
    <s v="Macharis-Wagner Maren"/>
    <s v="Laruche"/>
    <s v="999999"/>
    <x v="2173"/>
    <s v="N"/>
    <s v="Transport"/>
    <x v="1"/>
    <s v="S"/>
    <x v="12"/>
    <n v="3.1680000000000001"/>
    <x v="9"/>
    <n v="10.029999999999999"/>
    <s v="LA RUCHE LOGISTIQUE"/>
    <m/>
    <m/>
    <n v="0.14910705133062102"/>
    <n v="10.029999999999999"/>
    <n v="0.5"/>
    <n v="1.4955437248461287"/>
    <n v="10.53"/>
    <x v="1"/>
  </r>
  <r>
    <s v="13617723"/>
    <s v="0"/>
    <n v="46154"/>
    <s v="21320"/>
    <s v="3675"/>
    <s v="FR"/>
    <s v="NO"/>
    <s v="Bakare Misturat"/>
    <s v="Laruche"/>
    <s v="999999"/>
    <x v="2174"/>
    <s v="N"/>
    <s v="Transport"/>
    <x v="0"/>
    <s v="S"/>
    <x v="11"/>
    <n v="1.1599999999999999"/>
    <x v="9"/>
    <n v="7.67"/>
    <s v="LA RUCHE LOGISTIQUE"/>
    <m/>
    <m/>
    <n v="0.14910705133062102"/>
    <n v="7.67"/>
    <n v="0.5"/>
    <n v="1.1436510837058633"/>
    <n v="8.17"/>
    <x v="1"/>
  </r>
  <r>
    <s v="13617723"/>
    <s v="0"/>
    <n v="46154"/>
    <s v="21320"/>
    <s v="3675"/>
    <s v="FR"/>
    <s v="NO"/>
    <s v="Bakare Misturat"/>
    <s v="Laruche"/>
    <s v="999999"/>
    <x v="2174"/>
    <s v="N"/>
    <s v="Supp Zone Internationale Eloignee"/>
    <x v="0"/>
    <m/>
    <x v="11"/>
    <n v="0"/>
    <x v="9"/>
    <n v="9"/>
    <s v="LA RUCHE LOGISTIQUE"/>
    <m/>
    <m/>
    <n v="0.14910705133062102"/>
    <n v="9"/>
    <n v="0.5"/>
    <n v="1.3419634619755891"/>
    <n v="9.5"/>
    <x v="2"/>
  </r>
  <r>
    <s v="13617723"/>
    <s v="0"/>
    <n v="46154"/>
    <s v="21320"/>
    <s v="3675"/>
    <s v="FR"/>
    <s v="NO"/>
    <s v="Bakare Misturat"/>
    <s v="Laruche"/>
    <s v="999999"/>
    <x v="2174"/>
    <s v="N"/>
    <s v="Traitement SAV complémentaire"/>
    <x v="0"/>
    <m/>
    <x v="11"/>
    <n v="0"/>
    <x v="9"/>
    <n v="16"/>
    <s v="LA RUCHE LOGISTIQUE"/>
    <m/>
    <m/>
    <n v="0.14910705133062102"/>
    <n v="16"/>
    <n v="0.5"/>
    <n v="2.3857128212899363"/>
    <n v="16.5"/>
    <x v="1"/>
  </r>
  <r>
    <s v="13617723"/>
    <s v="0"/>
    <n v="46154"/>
    <s v="21320"/>
    <s v="3675"/>
    <s v="FR"/>
    <s v="NO"/>
    <s v="Bakare Misturat"/>
    <s v="Laruche"/>
    <s v="999999"/>
    <x v="2174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4"/>
    <s v="21320"/>
    <s v="1264"/>
    <s v="FR"/>
    <s v="CH"/>
    <s v="Curty Pascal"/>
    <s v="Laruche"/>
    <s v="999999"/>
    <x v="2175"/>
    <s v="N"/>
    <s v="Transport"/>
    <x v="0"/>
    <s v="S"/>
    <x v="11"/>
    <n v="1.3919999999999999"/>
    <x v="9"/>
    <n v="7.67"/>
    <s v="LA RUCHE LOGISTIQUE"/>
    <m/>
    <m/>
    <n v="0.14910705133062102"/>
    <n v="7.67"/>
    <n v="0.5"/>
    <n v="1.1436510837058633"/>
    <n v="8.17"/>
    <x v="1"/>
  </r>
  <r>
    <s v="13617723"/>
    <s v="0"/>
    <n v="46154"/>
    <s v="21320"/>
    <s v="1264"/>
    <s v="FR"/>
    <s v="CH"/>
    <s v="Curty Pascal"/>
    <s v="Laruche"/>
    <s v="999999"/>
    <x v="2175"/>
    <s v="N"/>
    <s v="Traitement SAV complémentaire"/>
    <x v="0"/>
    <m/>
    <x v="11"/>
    <n v="0"/>
    <x v="9"/>
    <n v="16"/>
    <s v="LA RUCHE LOGISTIQUE"/>
    <m/>
    <m/>
    <n v="0.14910705133062102"/>
    <n v="16"/>
    <n v="0.5"/>
    <n v="2.3857128212899363"/>
    <n v="16.5"/>
    <x v="1"/>
  </r>
  <r>
    <s v="13617723"/>
    <s v="0"/>
    <n v="46154"/>
    <s v="21320"/>
    <s v="1264"/>
    <s v="FR"/>
    <s v="CH"/>
    <s v="Curty Pascal"/>
    <s v="Laruche"/>
    <s v="999999"/>
    <x v="2175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4"/>
    <s v="21320"/>
    <s v="8802"/>
    <s v="FR"/>
    <s v="CH"/>
    <s v="Lepasoon Karin"/>
    <s v="Laruche"/>
    <s v="999999"/>
    <x v="2176"/>
    <s v="N"/>
    <s v="Transport"/>
    <x v="0"/>
    <s v="S"/>
    <x v="11"/>
    <n v="7.02"/>
    <x v="9"/>
    <n v="11.03"/>
    <s v="LA RUCHE LOGISTIQUE"/>
    <m/>
    <m/>
    <n v="0.14910705133062102"/>
    <n v="11.03"/>
    <n v="0.5"/>
    <n v="1.6446507761767497"/>
    <n v="11.53"/>
    <x v="1"/>
  </r>
  <r>
    <s v="13617723"/>
    <s v="0"/>
    <n v="46154"/>
    <s v="21320"/>
    <s v="8802"/>
    <s v="FR"/>
    <s v="CH"/>
    <s v="Lepasoon Karin"/>
    <s v="Laruche"/>
    <s v="999999"/>
    <x v="2176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5"/>
    <s v="21320"/>
    <s v="1205"/>
    <s v="FR"/>
    <s v="CH"/>
    <s v="Schneeberger Berenice"/>
    <s v="Laruche"/>
    <s v="999999"/>
    <x v="2177"/>
    <s v="N"/>
    <s v="Transport"/>
    <x v="0"/>
    <s v="S"/>
    <x v="11"/>
    <n v="5.0780000000000003"/>
    <x v="9"/>
    <n v="9.91"/>
    <s v="LA RUCHE LOGISTIQUE"/>
    <m/>
    <m/>
    <n v="0.14910705133062102"/>
    <n v="9.91"/>
    <n v="0.5"/>
    <n v="1.4776508786864544"/>
    <n v="10.41"/>
    <x v="1"/>
  </r>
  <r>
    <s v="13617723"/>
    <s v="0"/>
    <n v="46155"/>
    <s v="21320"/>
    <s v="1205"/>
    <s v="FR"/>
    <s v="CH"/>
    <s v="Schneeberger Berenice"/>
    <s v="Laruche"/>
    <s v="999999"/>
    <x v="2177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7"/>
    <s v="21320"/>
    <s v="1627"/>
    <s v="FR"/>
    <s v="CH"/>
    <s v="Allemann Marie"/>
    <s v="Laruche"/>
    <s v="999999"/>
    <x v="2178"/>
    <s v="N"/>
    <s v="Transport"/>
    <x v="0"/>
    <s v="S"/>
    <x v="11"/>
    <n v="2.355"/>
    <x v="9"/>
    <n v="8.23"/>
    <s v="LA RUCHE LOGISTIQUE"/>
    <m/>
    <m/>
    <n v="0.14910705133062102"/>
    <n v="8.23"/>
    <n v="0.5"/>
    <n v="1.2271510324510111"/>
    <n v="8.73"/>
    <x v="1"/>
  </r>
  <r>
    <s v="13617723"/>
    <s v="0"/>
    <n v="46157"/>
    <s v="21320"/>
    <s v="1627"/>
    <s v="FR"/>
    <s v="CH"/>
    <s v="Allemann Marie"/>
    <s v="Laruche"/>
    <s v="999999"/>
    <x v="2178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7"/>
    <s v="21320"/>
    <s v="1219"/>
    <s v="FR"/>
    <s v="CH"/>
    <s v="Visentin Aurelie"/>
    <s v="Laruche"/>
    <s v="999999"/>
    <x v="2179"/>
    <s v="N"/>
    <s v="Transport"/>
    <x v="0"/>
    <s v="S"/>
    <x v="11"/>
    <n v="1.508"/>
    <x v="9"/>
    <n v="7.67"/>
    <s v="LA RUCHE LOGISTIQUE"/>
    <m/>
    <m/>
    <n v="0.14910705133062102"/>
    <n v="7.67"/>
    <n v="0.5"/>
    <n v="1.1436510837058633"/>
    <n v="8.17"/>
    <x v="1"/>
  </r>
  <r>
    <s v="13617723"/>
    <s v="0"/>
    <n v="46157"/>
    <s v="21320"/>
    <s v="1219"/>
    <s v="FR"/>
    <s v="CH"/>
    <s v="Visentin Aurelie"/>
    <s v="Laruche"/>
    <s v="999999"/>
    <x v="2179"/>
    <s v="N"/>
    <s v="Traitement SAV complémentaire"/>
    <x v="0"/>
    <m/>
    <x v="11"/>
    <n v="0"/>
    <x v="9"/>
    <n v="16"/>
    <s v="LA RUCHE LOGISTIQUE"/>
    <m/>
    <m/>
    <n v="0.14910705133062102"/>
    <n v="16"/>
    <n v="0.5"/>
    <n v="2.3857128212899363"/>
    <n v="16.5"/>
    <x v="1"/>
  </r>
  <r>
    <s v="13617723"/>
    <s v="0"/>
    <n v="46157"/>
    <s v="21320"/>
    <s v="1219"/>
    <s v="FR"/>
    <s v="CH"/>
    <s v="Visentin Aurelie"/>
    <s v="Laruche"/>
    <s v="999999"/>
    <x v="2179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7"/>
    <s v="21320"/>
    <s v="8115"/>
    <s v="FR"/>
    <s v="CH"/>
    <s v="Vatanacan Melek"/>
    <s v="Laruche"/>
    <s v="999999"/>
    <x v="2180"/>
    <s v="N"/>
    <s v="Transport"/>
    <x v="0"/>
    <s v="S"/>
    <x v="11"/>
    <n v="3.6"/>
    <x v="9"/>
    <n v="8.7899999999999991"/>
    <s v="LA RUCHE LOGISTIQUE"/>
    <m/>
    <m/>
    <n v="0.14910705133062102"/>
    <n v="8.7899999999999991"/>
    <n v="0.5"/>
    <n v="1.3106509811961586"/>
    <n v="9.2899999999999991"/>
    <x v="1"/>
  </r>
  <r>
    <s v="13617723"/>
    <s v="0"/>
    <n v="46157"/>
    <s v="21320"/>
    <s v="8115"/>
    <s v="FR"/>
    <s v="CH"/>
    <s v="Vatanacan Melek"/>
    <s v="Laruche"/>
    <s v="999999"/>
    <x v="2180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7"/>
    <s v="21320"/>
    <s v="14569"/>
    <s v="FR"/>
    <s v="GR"/>
    <s v="Sovolou Shoshana"/>
    <s v="Laruche"/>
    <s v="999999"/>
    <x v="2181"/>
    <s v="N"/>
    <s v="Transport"/>
    <x v="1"/>
    <s v="S"/>
    <x v="10"/>
    <n v="7.2539999999999996"/>
    <x v="9"/>
    <n v="15.94"/>
    <s v="LA RUCHE LOGISTIQUE"/>
    <m/>
    <m/>
    <n v="0.14910705133062102"/>
    <n v="15.94"/>
    <n v="0.5"/>
    <n v="2.3767663982100991"/>
    <n v="16.439999999999998"/>
    <x v="1"/>
  </r>
  <r>
    <s v="13617723"/>
    <s v="0"/>
    <n v="46157"/>
    <s v="21320"/>
    <s v="1752"/>
    <s v="FR"/>
    <s v="CH"/>
    <s v="Sarl Rosae"/>
    <s v="Laruche"/>
    <s v="999999"/>
    <x v="2182"/>
    <s v="N"/>
    <s v="Transport"/>
    <x v="0"/>
    <s v="S"/>
    <x v="11"/>
    <n v="3.6"/>
    <x v="9"/>
    <n v="8.7899999999999991"/>
    <s v="LA RUCHE LOGISTIQUE"/>
    <m/>
    <m/>
    <n v="0.14910705133062102"/>
    <n v="8.7899999999999991"/>
    <n v="0.5"/>
    <n v="1.3106509811961586"/>
    <n v="9.2899999999999991"/>
    <x v="1"/>
  </r>
  <r>
    <s v="13617723"/>
    <s v="0"/>
    <n v="46157"/>
    <s v="21320"/>
    <s v="1752"/>
    <s v="FR"/>
    <s v="CH"/>
    <s v="Sarl Rosae"/>
    <s v="Laruche"/>
    <s v="999999"/>
    <x v="2182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57"/>
    <s v="21320"/>
    <s v="2740"/>
    <s v="FR"/>
    <s v="CH"/>
    <s v="Dianez Agnes"/>
    <s v="Laruche"/>
    <s v="999999"/>
    <x v="2183"/>
    <s v="N"/>
    <s v="Transport"/>
    <x v="0"/>
    <s v="S"/>
    <x v="11"/>
    <n v="0.94499999999999995"/>
    <x v="9"/>
    <n v="7.11"/>
    <s v="LA RUCHE LOGISTIQUE"/>
    <m/>
    <m/>
    <n v="0.14910705133062102"/>
    <n v="7.11"/>
    <n v="0.5"/>
    <n v="1.0601511349607156"/>
    <n v="7.61"/>
    <x v="1"/>
  </r>
  <r>
    <s v="13617723"/>
    <s v="0"/>
    <n v="46157"/>
    <s v="21320"/>
    <s v="2740"/>
    <s v="FR"/>
    <s v="CH"/>
    <s v="Dianez Agnes"/>
    <s v="Laruche"/>
    <s v="999999"/>
    <x v="2183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0"/>
    <s v="21320"/>
    <s v="4410"/>
    <s v="FR"/>
    <s v="CH"/>
    <s v="Cavegn Corinne"/>
    <s v="Laruche"/>
    <s v="999999"/>
    <x v="2184"/>
    <s v="N"/>
    <s v="Transport"/>
    <x v="0"/>
    <s v="S"/>
    <x v="11"/>
    <n v="2.944"/>
    <x v="9"/>
    <n v="8.23"/>
    <s v="LA RUCHE LOGISTIQUE"/>
    <m/>
    <m/>
    <n v="0.14910705133062102"/>
    <n v="8.23"/>
    <n v="0.5"/>
    <n v="1.2271510324510111"/>
    <n v="8.73"/>
    <x v="1"/>
  </r>
  <r>
    <s v="13617723"/>
    <s v="0"/>
    <n v="46160"/>
    <s v="21320"/>
    <s v="4410"/>
    <s v="FR"/>
    <s v="CH"/>
    <s v="Cavegn Corinne"/>
    <s v="Laruche"/>
    <s v="999999"/>
    <x v="2184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0"/>
    <s v="21320"/>
    <s v="1934"/>
    <s v="FR"/>
    <s v="CH"/>
    <s v="Deleglise Jean-Marc"/>
    <s v="Laruche"/>
    <s v="999999"/>
    <x v="2185"/>
    <s v="N"/>
    <s v="Transport"/>
    <x v="0"/>
    <s v="S"/>
    <x v="11"/>
    <n v="1.44"/>
    <x v="9"/>
    <n v="7.67"/>
    <s v="LA RUCHE LOGISTIQUE"/>
    <m/>
    <m/>
    <n v="0.14910705133062102"/>
    <n v="7.67"/>
    <n v="0.5"/>
    <n v="1.1436510837058633"/>
    <n v="8.17"/>
    <x v="1"/>
  </r>
  <r>
    <s v="13617723"/>
    <s v="0"/>
    <n v="46160"/>
    <s v="21320"/>
    <s v="1934"/>
    <s v="FR"/>
    <s v="CH"/>
    <s v="Deleglise Jean-Marc"/>
    <s v="Laruche"/>
    <s v="999999"/>
    <x v="2185"/>
    <s v="N"/>
    <s v="Traitement SAV complémentaire"/>
    <x v="0"/>
    <m/>
    <x v="11"/>
    <n v="0"/>
    <x v="9"/>
    <n v="16"/>
    <s v="LA RUCHE LOGISTIQUE"/>
    <m/>
    <m/>
    <n v="0.14910705133062102"/>
    <n v="16"/>
    <n v="0.5"/>
    <n v="2.3857128212899363"/>
    <n v="16.5"/>
    <x v="1"/>
  </r>
  <r>
    <s v="13617723"/>
    <s v="0"/>
    <n v="46160"/>
    <s v="21320"/>
    <s v="1934"/>
    <s v="FR"/>
    <s v="CH"/>
    <s v="Deleglise Jean-Marc"/>
    <s v="Laruche"/>
    <s v="999999"/>
    <x v="2185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0"/>
    <s v="21320"/>
    <s v="7036"/>
    <s v="FR"/>
    <s v="NO"/>
    <s v="Stensaas Winther Mia"/>
    <s v="Laruche"/>
    <s v="999999"/>
    <x v="2186"/>
    <s v="N"/>
    <s v="Transport"/>
    <x v="0"/>
    <s v="S"/>
    <x v="11"/>
    <n v="1.65"/>
    <x v="9"/>
    <n v="7.67"/>
    <s v="LA RUCHE LOGISTIQUE"/>
    <m/>
    <m/>
    <n v="0.14910705133062102"/>
    <n v="7.67"/>
    <n v="0.5"/>
    <n v="1.1436510837058633"/>
    <n v="8.17"/>
    <x v="1"/>
  </r>
  <r>
    <s v="13617723"/>
    <s v="0"/>
    <n v="46160"/>
    <s v="21320"/>
    <s v="7036"/>
    <s v="FR"/>
    <s v="NO"/>
    <s v="Stensaas Winther Mia"/>
    <s v="Laruche"/>
    <s v="999999"/>
    <x v="2186"/>
    <s v="N"/>
    <s v="Supp Zone Internationale Eloignee"/>
    <x v="0"/>
    <m/>
    <x v="11"/>
    <n v="0"/>
    <x v="9"/>
    <n v="9"/>
    <s v="LA RUCHE LOGISTIQUE"/>
    <m/>
    <m/>
    <n v="0.14910705133062102"/>
    <n v="9"/>
    <n v="0.5"/>
    <n v="1.3419634619755891"/>
    <n v="9.5"/>
    <x v="2"/>
  </r>
  <r>
    <s v="13617723"/>
    <s v="0"/>
    <n v="46160"/>
    <s v="21320"/>
    <s v="7036"/>
    <s v="FR"/>
    <s v="NO"/>
    <s v="Stensaas Winther Mia"/>
    <s v="Laruche"/>
    <s v="999999"/>
    <x v="2186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0"/>
    <s v="21320"/>
    <s v="1814"/>
    <s v="FR"/>
    <s v="CH"/>
    <s v="Delarive Leila"/>
    <s v="Laruche"/>
    <s v="999999"/>
    <x v="2187"/>
    <s v="N"/>
    <s v="Transport"/>
    <x v="0"/>
    <s v="S"/>
    <x v="11"/>
    <n v="1.3919999999999999"/>
    <x v="9"/>
    <n v="7.67"/>
    <s v="LA RUCHE LOGISTIQUE"/>
    <m/>
    <m/>
    <n v="0.14910705133062102"/>
    <n v="7.67"/>
    <n v="0.5"/>
    <n v="1.1436510837058633"/>
    <n v="8.17"/>
    <x v="1"/>
  </r>
  <r>
    <s v="13617723"/>
    <s v="0"/>
    <n v="46160"/>
    <s v="21320"/>
    <s v="1814"/>
    <s v="FR"/>
    <s v="CH"/>
    <s v="Delarive Leila"/>
    <s v="Laruche"/>
    <s v="999999"/>
    <x v="2187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0"/>
    <s v="21320"/>
    <s v="16774"/>
    <s v="FR"/>
    <s v="SE"/>
    <s v="InredningNockeb"/>
    <s v="5XPFJPYVSS (renvoi)"/>
    <s v="999999"/>
    <x v="2188"/>
    <s v="N"/>
    <s v="Transport"/>
    <x v="1"/>
    <s v="S"/>
    <x v="10"/>
    <n v="7.2539999999999996"/>
    <x v="9"/>
    <n v="15.94"/>
    <s v="LA RUCHE LOGISTIQUE"/>
    <m/>
    <m/>
    <n v="0.14910705133062102"/>
    <n v="15.94"/>
    <n v="0.5"/>
    <n v="2.3767663982100991"/>
    <n v="16.439999999999998"/>
    <x v="1"/>
  </r>
  <r>
    <s v="13617723"/>
    <s v="0"/>
    <n v="46161"/>
    <s v="21320"/>
    <s v="3977"/>
    <s v="FR"/>
    <s v="CH"/>
    <s v="Vallelian Michele"/>
    <s v="Laruche"/>
    <s v="999999"/>
    <x v="2189"/>
    <s v="N"/>
    <s v="Transport"/>
    <x v="0"/>
    <s v="S"/>
    <x v="11"/>
    <n v="0.9"/>
    <x v="9"/>
    <n v="7.11"/>
    <s v="LA RUCHE LOGISTIQUE"/>
    <m/>
    <m/>
    <n v="0.14910705133062102"/>
    <n v="7.11"/>
    <n v="0.5"/>
    <n v="1.0601511349607156"/>
    <n v="7.61"/>
    <x v="1"/>
  </r>
  <r>
    <s v="13617723"/>
    <s v="0"/>
    <n v="46161"/>
    <s v="21320"/>
    <s v="3977"/>
    <s v="FR"/>
    <s v="CH"/>
    <s v="Vallelian Michele"/>
    <s v="Laruche"/>
    <s v="999999"/>
    <x v="2189"/>
    <s v="N"/>
    <s v="Supp Zone Internationale Eloignee"/>
    <x v="0"/>
    <m/>
    <x v="11"/>
    <n v="0"/>
    <x v="9"/>
    <n v="9"/>
    <s v="LA RUCHE LOGISTIQUE"/>
    <m/>
    <m/>
    <n v="0.14910705133062102"/>
    <n v="9"/>
    <n v="0.5"/>
    <n v="1.3419634619755891"/>
    <n v="9.5"/>
    <x v="2"/>
  </r>
  <r>
    <s v="13617723"/>
    <s v="0"/>
    <n v="46161"/>
    <s v="21320"/>
    <s v="3977"/>
    <s v="FR"/>
    <s v="CH"/>
    <s v="Vallelian Michele"/>
    <s v="Laruche"/>
    <s v="999999"/>
    <x v="2189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1"/>
    <s v="21320"/>
    <s v="50823"/>
    <s v="FR"/>
    <s v="DE"/>
    <s v="SCHEE GmbhSteph"/>
    <s v="B2B10884 (renvoi)"/>
    <s v="999999"/>
    <x v="2190"/>
    <s v="N"/>
    <s v="Transport"/>
    <x v="1"/>
    <s v="S"/>
    <x v="12"/>
    <n v="4.8"/>
    <x v="9"/>
    <n v="10.59"/>
    <s v="LA RUCHE LOGISTIQUE"/>
    <m/>
    <m/>
    <n v="0.14910705133062102"/>
    <n v="10.59"/>
    <n v="0.5"/>
    <n v="1.5790436735912765"/>
    <n v="11.09"/>
    <x v="1"/>
  </r>
  <r>
    <s v="13617723"/>
    <s v="0"/>
    <n v="46164"/>
    <s v="21320"/>
    <s v="1258"/>
    <s v="FR"/>
    <s v="CH"/>
    <s v="Maire Laura Bottari"/>
    <s v="Laruche"/>
    <s v="999999"/>
    <x v="2191"/>
    <s v="N"/>
    <s v="Transport"/>
    <x v="0"/>
    <s v="S"/>
    <x v="11"/>
    <n v="1.3919999999999999"/>
    <x v="9"/>
    <n v="7.67"/>
    <s v="LA RUCHE LOGISTIQUE"/>
    <m/>
    <m/>
    <n v="0.14910705133062102"/>
    <n v="7.67"/>
    <n v="0.5"/>
    <n v="1.1436510837058633"/>
    <n v="8.17"/>
    <x v="1"/>
  </r>
  <r>
    <s v="13617723"/>
    <s v="0"/>
    <n v="46164"/>
    <s v="21320"/>
    <s v="1258"/>
    <s v="FR"/>
    <s v="CH"/>
    <s v="Maire Laura Bottari"/>
    <s v="Laruche"/>
    <s v="999999"/>
    <x v="2191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4"/>
    <s v="21320"/>
    <s v="0263"/>
    <s v="FR"/>
    <s v="NO"/>
    <s v="Haugen Kine"/>
    <s v="Laruche"/>
    <s v="999999"/>
    <x v="2192"/>
    <s v="N"/>
    <s v="Transport"/>
    <x v="0"/>
    <s v="S"/>
    <x v="11"/>
    <n v="14.632"/>
    <x v="9"/>
    <n v="14.95"/>
    <s v="LA RUCHE LOGISTIQUE"/>
    <m/>
    <m/>
    <n v="0.14910705133062102"/>
    <n v="14.95"/>
    <n v="0.5"/>
    <n v="2.2291504173927841"/>
    <n v="15.45"/>
    <x v="1"/>
  </r>
  <r>
    <s v="13617723"/>
    <s v="0"/>
    <n v="46164"/>
    <s v="21320"/>
    <s v="0263"/>
    <s v="FR"/>
    <s v="NO"/>
    <s v="Haugen Kine"/>
    <s v="Laruche"/>
    <s v="999999"/>
    <x v="2192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4"/>
    <s v="21320"/>
    <s v="0263"/>
    <s v="FR"/>
    <s v="NO"/>
    <s v="Haugen Kine"/>
    <s v="Laruche"/>
    <s v="999999"/>
    <x v="2193"/>
    <s v="N"/>
    <s v="Transport"/>
    <x v="0"/>
    <s v="S"/>
    <x v="11"/>
    <n v="21.007999999999999"/>
    <x v="9"/>
    <n v="18.87"/>
    <s v="LA RUCHE LOGISTIQUE"/>
    <m/>
    <m/>
    <n v="0.14910705133062102"/>
    <n v="18.87"/>
    <n v="0.5"/>
    <n v="2.8136500586088187"/>
    <n v="19.37"/>
    <x v="1"/>
  </r>
  <r>
    <s v="13617723"/>
    <s v="0"/>
    <n v="46164"/>
    <s v="21320"/>
    <s v="0263"/>
    <s v="FR"/>
    <s v="NO"/>
    <s v="Haugen Kine"/>
    <s v="Laruche"/>
    <s v="999999"/>
    <x v="2193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4"/>
    <s v="21320"/>
    <s v="0263"/>
    <s v="FR"/>
    <s v="NO"/>
    <s v="Haugen Kine"/>
    <s v="Laruche"/>
    <s v="999999"/>
    <x v="2194"/>
    <s v="N"/>
    <s v="Transport"/>
    <x v="0"/>
    <s v="S"/>
    <x v="11"/>
    <n v="21.007999999999999"/>
    <x v="9"/>
    <n v="18.87"/>
    <s v="LA RUCHE LOGISTIQUE"/>
    <m/>
    <m/>
    <n v="0.14910705133062102"/>
    <n v="18.87"/>
    <n v="0.5"/>
    <n v="2.8136500586088187"/>
    <n v="19.37"/>
    <x v="1"/>
  </r>
  <r>
    <s v="13617723"/>
    <s v="0"/>
    <n v="46164"/>
    <s v="21320"/>
    <s v="0263"/>
    <s v="FR"/>
    <s v="NO"/>
    <s v="Haugen Kine"/>
    <s v="Laruche"/>
    <s v="999999"/>
    <x v="2194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7"/>
    <s v="21320"/>
    <s v="1044"/>
    <s v="FR"/>
    <s v="CH"/>
    <s v="Adamina Yael"/>
    <s v="Laruche"/>
    <s v="999999"/>
    <x v="2195"/>
    <s v="N"/>
    <s v="Transport"/>
    <x v="0"/>
    <s v="S"/>
    <x v="11"/>
    <n v="2.355"/>
    <x v="9"/>
    <n v="8.23"/>
    <s v="LA RUCHE LOGISTIQUE"/>
    <m/>
    <m/>
    <n v="0.14910705133062102"/>
    <n v="8.23"/>
    <n v="0.5"/>
    <n v="1.2271510324510111"/>
    <n v="8.73"/>
    <x v="1"/>
  </r>
  <r>
    <s v="13617723"/>
    <s v="0"/>
    <n v="46167"/>
    <s v="21320"/>
    <s v="1044"/>
    <s v="FR"/>
    <s v="CH"/>
    <s v="Adamina Yael"/>
    <s v="Laruche"/>
    <s v="999999"/>
    <x v="2195"/>
    <s v="N"/>
    <s v="Traitement SAV complémentaire"/>
    <x v="0"/>
    <m/>
    <x v="11"/>
    <n v="0"/>
    <x v="9"/>
    <n v="16"/>
    <s v="LA RUCHE LOGISTIQUE"/>
    <m/>
    <m/>
    <n v="0.14910705133062102"/>
    <n v="16"/>
    <n v="0.5"/>
    <n v="2.3857128212899363"/>
    <n v="16.5"/>
    <x v="1"/>
  </r>
  <r>
    <s v="13617723"/>
    <s v="0"/>
    <n v="46167"/>
    <s v="21320"/>
    <s v="1044"/>
    <s v="FR"/>
    <s v="CH"/>
    <s v="Adamina Yael"/>
    <s v="Laruche"/>
    <s v="999999"/>
    <x v="2195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7"/>
    <s v="21320"/>
    <s v="1227"/>
    <s v="FR"/>
    <s v="CH"/>
    <s v="Ferron Roxane"/>
    <s v="Laruche"/>
    <s v="999999"/>
    <x v="2196"/>
    <s v="N"/>
    <s v="Transport"/>
    <x v="0"/>
    <s v="S"/>
    <x v="11"/>
    <n v="4.68"/>
    <x v="9"/>
    <n v="9.35"/>
    <s v="LA RUCHE LOGISTIQUE"/>
    <m/>
    <m/>
    <n v="0.14910705133062102"/>
    <n v="9.35"/>
    <n v="0.5"/>
    <n v="1.3941509299413064"/>
    <n v="9.85"/>
    <x v="1"/>
  </r>
  <r>
    <s v="13617723"/>
    <s v="0"/>
    <n v="46167"/>
    <s v="21320"/>
    <s v="1227"/>
    <s v="FR"/>
    <s v="CH"/>
    <s v="Ferron Roxane"/>
    <s v="Laruche"/>
    <s v="999999"/>
    <x v="2196"/>
    <s v="N"/>
    <s v="Traitement SAV complémentaire"/>
    <x v="0"/>
    <m/>
    <x v="11"/>
    <n v="0"/>
    <x v="9"/>
    <n v="16"/>
    <s v="LA RUCHE LOGISTIQUE"/>
    <m/>
    <m/>
    <n v="0.14910705133062102"/>
    <n v="16"/>
    <n v="0.5"/>
    <n v="2.3857128212899363"/>
    <n v="16.5"/>
    <x v="1"/>
  </r>
  <r>
    <s v="13617723"/>
    <s v="0"/>
    <n v="46167"/>
    <s v="21320"/>
    <s v="1227"/>
    <s v="FR"/>
    <s v="CH"/>
    <s v="Ferron Roxane"/>
    <s v="Laruche"/>
    <s v="999999"/>
    <x v="2196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8"/>
    <s v="21320"/>
    <s v="1084"/>
    <s v="FR"/>
    <s v="CH"/>
    <s v="Goel Jacques"/>
    <s v="Laruche"/>
    <s v="999999"/>
    <x v="2197"/>
    <s v="N"/>
    <s v="Transport"/>
    <x v="0"/>
    <s v="S"/>
    <x v="11"/>
    <n v="0.33600000000000002"/>
    <x v="9"/>
    <n v="7.11"/>
    <s v="LA RUCHE LOGISTIQUE"/>
    <m/>
    <m/>
    <n v="0.14910705133062102"/>
    <n v="7.11"/>
    <n v="0.5"/>
    <n v="1.0601511349607156"/>
    <n v="7.61"/>
    <x v="1"/>
  </r>
  <r>
    <s v="13617723"/>
    <s v="0"/>
    <n v="46168"/>
    <s v="21320"/>
    <s v="1084"/>
    <s v="FR"/>
    <s v="CH"/>
    <s v="Goel Jacques"/>
    <s v="Laruche"/>
    <s v="999999"/>
    <x v="2197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9"/>
    <s v="21320"/>
    <s v="1205"/>
    <s v="FR"/>
    <s v="CH"/>
    <s v="Aymon Camille"/>
    <s v="Laruche"/>
    <s v="999999"/>
    <x v="2198"/>
    <s v="N"/>
    <s v="Transport"/>
    <x v="0"/>
    <s v="S"/>
    <x v="11"/>
    <n v="4.68"/>
    <x v="9"/>
    <n v="9.35"/>
    <s v="LA RUCHE LOGISTIQUE"/>
    <m/>
    <m/>
    <n v="0.14910705133062102"/>
    <n v="9.35"/>
    <n v="0.5"/>
    <n v="1.3941509299413064"/>
    <n v="9.85"/>
    <x v="1"/>
  </r>
  <r>
    <s v="13617723"/>
    <s v="0"/>
    <n v="46169"/>
    <s v="21320"/>
    <s v="1205"/>
    <s v="FR"/>
    <s v="CH"/>
    <s v="Aymon Camille"/>
    <s v="Laruche"/>
    <s v="999999"/>
    <x v="2198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69"/>
    <s v="21320"/>
    <s v="3011"/>
    <s v="FR"/>
    <s v="CH"/>
    <s v="Noir Chat"/>
    <s v="Laruche"/>
    <s v="999999"/>
    <x v="2199"/>
    <s v="N"/>
    <s v="Transport"/>
    <x v="0"/>
    <s v="S"/>
    <x v="11"/>
    <n v="4.68"/>
    <x v="9"/>
    <n v="9.35"/>
    <s v="LA RUCHE LOGISTIQUE"/>
    <m/>
    <m/>
    <n v="0.14910705133062102"/>
    <n v="9.35"/>
    <n v="0.5"/>
    <n v="1.3941509299413064"/>
    <n v="9.85"/>
    <x v="1"/>
  </r>
  <r>
    <s v="13617723"/>
    <s v="0"/>
    <n v="46169"/>
    <s v="21320"/>
    <s v="3011"/>
    <s v="FR"/>
    <s v="CH"/>
    <s v="Noir Chat"/>
    <s v="Laruche"/>
    <s v="999999"/>
    <x v="2199"/>
    <s v="N"/>
    <s v="Traitement SAV complémentaire"/>
    <x v="0"/>
    <m/>
    <x v="11"/>
    <n v="0"/>
    <x v="9"/>
    <n v="16"/>
    <s v="LA RUCHE LOGISTIQUE"/>
    <m/>
    <m/>
    <n v="0.14910705133062102"/>
    <n v="16"/>
    <n v="0.5"/>
    <n v="2.3857128212899363"/>
    <n v="16.5"/>
    <x v="1"/>
  </r>
  <r>
    <s v="13617723"/>
    <s v="0"/>
    <n v="46169"/>
    <s v="21320"/>
    <s v="3011"/>
    <s v="FR"/>
    <s v="CH"/>
    <s v="Noir Chat"/>
    <s v="Laruche"/>
    <s v="999999"/>
    <x v="2199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70"/>
    <s v="21320"/>
    <s v="3976"/>
    <s v="FR"/>
    <s v="CH"/>
    <s v="Doutrelepont Marie-Laure"/>
    <s v="Laruche"/>
    <s v="999999"/>
    <x v="2200"/>
    <s v="N"/>
    <s v="Transport"/>
    <x v="0"/>
    <s v="S"/>
    <x v="11"/>
    <n v="0.56200000000000006"/>
    <x v="9"/>
    <n v="7.11"/>
    <s v="LA RUCHE LOGISTIQUE"/>
    <m/>
    <m/>
    <n v="0.14910705133062102"/>
    <n v="7.11"/>
    <n v="0.5"/>
    <n v="1.0601511349607156"/>
    <n v="7.61"/>
    <x v="1"/>
  </r>
  <r>
    <s v="13617723"/>
    <s v="0"/>
    <n v="46170"/>
    <s v="21320"/>
    <s v="3976"/>
    <s v="FR"/>
    <s v="CH"/>
    <s v="Doutrelepont Marie-Laure"/>
    <s v="Laruche"/>
    <s v="999999"/>
    <x v="2200"/>
    <s v="N"/>
    <s v="Supp Zone Internationale Eloignee"/>
    <x v="0"/>
    <m/>
    <x v="11"/>
    <n v="0"/>
    <x v="9"/>
    <n v="9"/>
    <s v="LA RUCHE LOGISTIQUE"/>
    <m/>
    <m/>
    <n v="0.14910705133062102"/>
    <n v="9"/>
    <n v="0.5"/>
    <n v="1.3419634619755891"/>
    <n v="9.5"/>
    <x v="2"/>
  </r>
  <r>
    <s v="13617723"/>
    <s v="0"/>
    <n v="46170"/>
    <s v="21320"/>
    <s v="3976"/>
    <s v="FR"/>
    <s v="CH"/>
    <s v="Doutrelepont Marie-Laure"/>
    <s v="Laruche"/>
    <s v="999999"/>
    <x v="2200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70"/>
    <s v="21320"/>
    <s v="1222"/>
    <s v="FR"/>
    <s v="CH"/>
    <s v="Sarl 8et18"/>
    <s v="Laruche"/>
    <s v="999999"/>
    <x v="2201"/>
    <s v="N"/>
    <s v="Transport"/>
    <x v="0"/>
    <s v="S"/>
    <x v="11"/>
    <n v="20.664000000000001"/>
    <x v="9"/>
    <n v="18.309999999999999"/>
    <s v="LA RUCHE LOGISTIQUE"/>
    <m/>
    <m/>
    <n v="0.14910705133062102"/>
    <n v="18.309999999999999"/>
    <n v="0.5"/>
    <n v="2.7301501098636707"/>
    <n v="18.809999999999999"/>
    <x v="1"/>
  </r>
  <r>
    <s v="13617723"/>
    <s v="0"/>
    <n v="46170"/>
    <s v="21320"/>
    <s v="1222"/>
    <s v="FR"/>
    <s v="CH"/>
    <s v="Sarl 8et18"/>
    <s v="Laruche"/>
    <s v="999999"/>
    <x v="2201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71"/>
    <s v="21320"/>
    <s v="1110"/>
    <s v="FR"/>
    <s v="CH"/>
    <s v="Sweid Nour"/>
    <s v="Laruche"/>
    <s v="999999"/>
    <x v="2202"/>
    <s v="N"/>
    <s v="Transport"/>
    <x v="0"/>
    <s v="S"/>
    <x v="11"/>
    <n v="4.8"/>
    <x v="9"/>
    <n v="9.35"/>
    <s v="LA RUCHE LOGISTIQUE"/>
    <m/>
    <m/>
    <n v="0.14910705133062102"/>
    <n v="9.35"/>
    <n v="0.5"/>
    <n v="1.3941509299413064"/>
    <n v="9.85"/>
    <x v="1"/>
  </r>
  <r>
    <s v="13617723"/>
    <s v="0"/>
    <n v="46171"/>
    <s v="21320"/>
    <s v="1110"/>
    <s v="FR"/>
    <s v="CH"/>
    <s v="Sweid Nour"/>
    <s v="Laruche"/>
    <s v="999999"/>
    <x v="2202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71"/>
    <s v="21320"/>
    <s v="1400"/>
    <s v="FR"/>
    <s v="CH"/>
    <s v="Meier Camille"/>
    <s v="Laruche"/>
    <s v="999999"/>
    <x v="2203"/>
    <s v="N"/>
    <s v="Transport"/>
    <x v="0"/>
    <s v="S"/>
    <x v="11"/>
    <n v="4.8"/>
    <x v="9"/>
    <n v="9.35"/>
    <s v="LA RUCHE LOGISTIQUE"/>
    <m/>
    <m/>
    <n v="0.14910705133062102"/>
    <n v="9.35"/>
    <n v="0.5"/>
    <n v="1.3941509299413064"/>
    <n v="9.85"/>
    <x v="1"/>
  </r>
  <r>
    <s v="13617723"/>
    <s v="0"/>
    <n v="46171"/>
    <s v="21320"/>
    <s v="1400"/>
    <s v="FR"/>
    <s v="CH"/>
    <s v="Meier Camille"/>
    <s v="Laruche"/>
    <s v="999999"/>
    <x v="2203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3"/>
    <s v="0"/>
    <n v="46171"/>
    <s v="21320"/>
    <s v="1231"/>
    <s v="FR"/>
    <s v="CH"/>
    <s v="Sanchez Andres"/>
    <s v="Laruche"/>
    <s v="999999"/>
    <x v="2204"/>
    <s v="N"/>
    <s v="Transport"/>
    <x v="0"/>
    <s v="S"/>
    <x v="11"/>
    <n v="2.2000000000000002"/>
    <x v="9"/>
    <n v="8.23"/>
    <s v="LA RUCHE LOGISTIQUE"/>
    <m/>
    <m/>
    <n v="0.14910705133062102"/>
    <n v="8.23"/>
    <n v="0.5"/>
    <n v="1.2271510324510111"/>
    <n v="8.73"/>
    <x v="1"/>
  </r>
  <r>
    <s v="13617723"/>
    <s v="0"/>
    <n v="46171"/>
    <s v="21320"/>
    <s v="1231"/>
    <s v="FR"/>
    <s v="CH"/>
    <s v="Sanchez Andres"/>
    <s v="Laruche"/>
    <s v="999999"/>
    <x v="2204"/>
    <s v="N"/>
    <s v="Traitement SAV complémentaire"/>
    <x v="0"/>
    <m/>
    <x v="11"/>
    <n v="0"/>
    <x v="9"/>
    <n v="16"/>
    <s v="LA RUCHE LOGISTIQUE"/>
    <m/>
    <m/>
    <n v="0.14910705133062102"/>
    <n v="16"/>
    <n v="0.5"/>
    <n v="2.3857128212899363"/>
    <n v="16.5"/>
    <x v="1"/>
  </r>
  <r>
    <s v="13617723"/>
    <s v="0"/>
    <n v="46171"/>
    <s v="21320"/>
    <s v="1231"/>
    <s v="FR"/>
    <s v="CH"/>
    <s v="Sanchez Andres"/>
    <s v="Laruche"/>
    <s v="999999"/>
    <x v="2204"/>
    <s v="N"/>
    <s v="Supplement Douane Zone C4"/>
    <x v="0"/>
    <m/>
    <x v="11"/>
    <n v="0"/>
    <x v="9"/>
    <n v="20"/>
    <s v="LA RUCHE LOGISTIQUE"/>
    <m/>
    <m/>
    <n v="0.14910705133062102"/>
    <n v="20"/>
    <n v="0.5"/>
    <n v="2.9821410266124202"/>
    <n v="20.5"/>
    <x v="4"/>
  </r>
  <r>
    <s v="13617721"/>
    <s v="0"/>
    <n v="46155"/>
    <s v="21320"/>
    <s v="75016"/>
    <s v=""/>
    <s v=""/>
    <s v="Bertin Patrice"/>
    <s v="Laruche"/>
    <s v="999999"/>
    <x v="2205"/>
    <s v="N"/>
    <s v="Transport"/>
    <x v="1"/>
    <s v="S"/>
    <x v="6"/>
    <n v="2.335"/>
    <x v="10"/>
    <n v="30.86"/>
    <s v="LA RUCHE LOGISTIQUE"/>
    <m/>
    <m/>
    <n v="0.14910705133062102"/>
    <n v="30.86"/>
    <n v="0.5"/>
    <n v="4.6014436040629647"/>
    <n v="31.36"/>
    <x v="1"/>
  </r>
  <r>
    <s v="13617721"/>
    <s v="0"/>
    <n v="46168"/>
    <s v="21320"/>
    <s v="60300"/>
    <s v=""/>
    <s v=""/>
    <s v="du Passage Cassilda"/>
    <s v="Laruche"/>
    <s v="999999"/>
    <x v="2206"/>
    <s v="N"/>
    <s v="Transport"/>
    <x v="1"/>
    <s v="R"/>
    <x v="6"/>
    <n v="0.2"/>
    <x v="10"/>
    <n v="12.58"/>
    <s v="LA RUCHE LOGISTIQUE"/>
    <m/>
    <m/>
    <n v="0.14910705133062102"/>
    <n v="12.58"/>
    <n v="0.5"/>
    <n v="1.8757667057392124"/>
    <n v="13.08"/>
    <x v="1"/>
  </r>
  <r>
    <m/>
    <m/>
    <m/>
    <m/>
    <m/>
    <m/>
    <m/>
    <m/>
    <m/>
    <m/>
    <x v="2207"/>
    <m/>
    <m/>
    <x v="3"/>
    <m/>
    <x v="13"/>
    <m/>
    <x v="11"/>
    <m/>
    <m/>
    <m/>
    <m/>
    <m/>
    <m/>
    <m/>
    <m/>
    <m/>
    <x v="5"/>
  </r>
  <r>
    <m/>
    <m/>
    <m/>
    <m/>
    <m/>
    <m/>
    <m/>
    <m/>
    <m/>
    <m/>
    <x v="2207"/>
    <m/>
    <m/>
    <x v="3"/>
    <m/>
    <x v="13"/>
    <m/>
    <x v="11"/>
    <m/>
    <m/>
    <m/>
    <m/>
    <m/>
    <m/>
    <m/>
    <m/>
    <m/>
    <x v="6"/>
  </r>
  <r>
    <m/>
    <m/>
    <m/>
    <m/>
    <m/>
    <m/>
    <m/>
    <m/>
    <m/>
    <m/>
    <x v="2207"/>
    <m/>
    <m/>
    <x v="3"/>
    <m/>
    <x v="13"/>
    <m/>
    <x v="11"/>
    <m/>
    <m/>
    <m/>
    <m/>
    <m/>
    <m/>
    <m/>
    <m/>
    <m/>
    <x v="3"/>
  </r>
  <r>
    <m/>
    <m/>
    <m/>
    <m/>
    <m/>
    <m/>
    <m/>
    <m/>
    <m/>
    <m/>
    <x v="2207"/>
    <m/>
    <m/>
    <x v="3"/>
    <m/>
    <x v="13"/>
    <m/>
    <x v="11"/>
    <m/>
    <m/>
    <m/>
    <m/>
    <m/>
    <m/>
    <m/>
    <m/>
    <m/>
    <x v="7"/>
  </r>
  <r>
    <m/>
    <m/>
    <m/>
    <m/>
    <m/>
    <m/>
    <m/>
    <m/>
    <m/>
    <m/>
    <x v="2207"/>
    <m/>
    <m/>
    <x v="3"/>
    <m/>
    <x v="13"/>
    <m/>
    <x v="11"/>
    <m/>
    <m/>
    <m/>
    <m/>
    <m/>
    <m/>
    <m/>
    <m/>
    <m/>
    <x v="4"/>
  </r>
  <r>
    <m/>
    <m/>
    <m/>
    <m/>
    <m/>
    <m/>
    <m/>
    <m/>
    <m/>
    <m/>
    <x v="2207"/>
    <m/>
    <m/>
    <x v="3"/>
    <m/>
    <x v="13"/>
    <m/>
    <x v="11"/>
    <m/>
    <m/>
    <m/>
    <m/>
    <m/>
    <m/>
    <m/>
    <m/>
    <m/>
    <x v="8"/>
  </r>
  <r>
    <m/>
    <m/>
    <m/>
    <m/>
    <m/>
    <m/>
    <m/>
    <m/>
    <m/>
    <m/>
    <x v="2207"/>
    <m/>
    <m/>
    <x v="3"/>
    <m/>
    <x v="13"/>
    <m/>
    <x v="11"/>
    <m/>
    <m/>
    <m/>
    <m/>
    <m/>
    <m/>
    <m/>
    <m/>
    <m/>
    <x v="1"/>
  </r>
  <r>
    <m/>
    <m/>
    <m/>
    <m/>
    <m/>
    <m/>
    <m/>
    <m/>
    <m/>
    <m/>
    <x v="2207"/>
    <m/>
    <m/>
    <x v="3"/>
    <m/>
    <x v="13"/>
    <m/>
    <x v="11"/>
    <m/>
    <m/>
    <m/>
    <m/>
    <m/>
    <m/>
    <m/>
    <m/>
    <m/>
    <x v="0"/>
  </r>
  <r>
    <m/>
    <m/>
    <m/>
    <m/>
    <m/>
    <m/>
    <m/>
    <m/>
    <m/>
    <m/>
    <x v="2207"/>
    <m/>
    <m/>
    <x v="3"/>
    <m/>
    <x v="13"/>
    <m/>
    <x v="11"/>
    <m/>
    <m/>
    <m/>
    <m/>
    <m/>
    <m/>
    <m/>
    <m/>
    <m/>
    <x v="2"/>
  </r>
  <r>
    <m/>
    <m/>
    <m/>
    <m/>
    <m/>
    <m/>
    <m/>
    <m/>
    <m/>
    <m/>
    <x v="2207"/>
    <m/>
    <m/>
    <x v="3"/>
    <m/>
    <x v="13"/>
    <m/>
    <x v="11"/>
    <m/>
    <m/>
    <m/>
    <m/>
    <m/>
    <m/>
    <m/>
    <m/>
    <m/>
    <x v="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10">
  <r>
    <m/>
    <m/>
    <m/>
    <x v="0"/>
  </r>
  <r>
    <m/>
    <m/>
    <m/>
    <x v="0"/>
  </r>
  <r>
    <m/>
    <m/>
    <m/>
    <x v="0"/>
  </r>
  <r>
    <m/>
    <m/>
    <m/>
    <x v="0"/>
  </r>
  <r>
    <m/>
    <m/>
    <m/>
    <x v="0"/>
  </r>
  <r>
    <m/>
    <m/>
    <m/>
    <x v="0"/>
  </r>
  <r>
    <m/>
    <m/>
    <m/>
    <x v="0"/>
  </r>
  <r>
    <m/>
    <m/>
    <m/>
    <x v="0"/>
  </r>
  <r>
    <n v="0.11740335015717147"/>
    <n v="0.6"/>
    <n v="0.1"/>
    <x v="0"/>
  </r>
  <r>
    <n v="17.375695823261378"/>
    <n v="15.3"/>
    <n v="14.8"/>
    <x v="0"/>
  </r>
  <r>
    <n v="444.01947029442249"/>
    <n v="378.70000000000005"/>
    <n v="378.20000000000005"/>
    <x v="0"/>
  </r>
  <r>
    <n v="0.4696134006286859"/>
    <n v="0.9"/>
    <n v="0.4"/>
    <x v="0"/>
  </r>
  <r>
    <n v="11.669893005622843"/>
    <n v="10.44"/>
    <n v="9.94"/>
    <x v="1"/>
  </r>
  <r>
    <n v="22.858432275601281"/>
    <n v="19.97"/>
    <n v="19.47"/>
    <x v="1"/>
  </r>
  <r>
    <n v="11.669893005622843"/>
    <n v="10.44"/>
    <n v="9.94"/>
    <x v="1"/>
  </r>
  <r>
    <n v="9.2279033223536775"/>
    <n v="8.36"/>
    <n v="7.86"/>
    <x v="1"/>
  </r>
  <r>
    <n v="15.67334724598239"/>
    <n v="13.85"/>
    <n v="13.35"/>
    <x v="1"/>
  </r>
  <r>
    <n v="21.531774418825247"/>
    <n v="18.84"/>
    <n v="18.34"/>
    <x v="1"/>
  </r>
  <r>
    <n v="25.629151339310528"/>
    <n v="22.33"/>
    <n v="21.83"/>
    <x v="1"/>
  </r>
  <r>
    <n v="11.669893005622843"/>
    <n v="10.44"/>
    <n v="9.94"/>
    <x v="1"/>
  </r>
  <r>
    <n v="25.629151339310528"/>
    <n v="22.33"/>
    <n v="21.83"/>
    <x v="1"/>
  </r>
  <r>
    <n v="21.531774418825247"/>
    <n v="18.84"/>
    <n v="18.34"/>
    <x v="1"/>
  </r>
  <r>
    <n v="21.531774418825247"/>
    <n v="18.84"/>
    <n v="18.34"/>
    <x v="1"/>
  </r>
  <r>
    <n v="25.629151339310528"/>
    <n v="22.33"/>
    <n v="21.83"/>
    <x v="1"/>
  </r>
  <r>
    <n v="9.2279033223536775"/>
    <n v="8.36"/>
    <n v="7.86"/>
    <x v="1"/>
  </r>
  <r>
    <n v="35.326668062292889"/>
    <n v="30.589999999999996"/>
    <n v="30.09"/>
    <x v="1"/>
  </r>
  <r>
    <n v="48.346699594723205"/>
    <n v="41.68"/>
    <n v="41.18"/>
    <x v="1"/>
  </r>
  <r>
    <n v="17.55180084849713"/>
    <n v="15.45"/>
    <n v="14.95"/>
    <x v="2"/>
  </r>
  <r>
    <n v="17.55180084849713"/>
    <n v="15.45"/>
    <n v="14.95"/>
    <x v="2"/>
  </r>
  <r>
    <n v="22.858432275601281"/>
    <n v="19.97"/>
    <n v="19.47"/>
    <x v="1"/>
  </r>
  <r>
    <n v="14.898485134945057"/>
    <n v="13.19"/>
    <n v="12.69"/>
    <x v="1"/>
  </r>
  <r>
    <n v="9.2279033223536775"/>
    <n v="8.36"/>
    <n v="7.86"/>
    <x v="1"/>
  </r>
  <r>
    <n v="25.629151339310528"/>
    <n v="22.33"/>
    <n v="21.83"/>
    <x v="1"/>
  </r>
  <r>
    <n v="9.2279033223536775"/>
    <n v="8.36"/>
    <n v="7.86"/>
    <x v="1"/>
  </r>
  <r>
    <n v="11.669893005622843"/>
    <n v="10.44"/>
    <n v="9.94"/>
    <x v="2"/>
  </r>
  <r>
    <n v="9.2279033223536775"/>
    <n v="8.36"/>
    <n v="7.86"/>
    <x v="1"/>
  </r>
  <r>
    <n v="13.571827278169021"/>
    <n v="12.06"/>
    <n v="11.56"/>
    <x v="2"/>
  </r>
  <r>
    <n v="9.2279033223536775"/>
    <n v="8.36"/>
    <n v="7.86"/>
    <x v="1"/>
  </r>
  <r>
    <n v="21.531774418825247"/>
    <n v="18.84"/>
    <n v="18.34"/>
    <x v="1"/>
  </r>
  <r>
    <n v="21.531774418825247"/>
    <n v="18.84"/>
    <n v="18.34"/>
    <x v="1"/>
  </r>
  <r>
    <n v="11.669893005622843"/>
    <n v="10.44"/>
    <n v="9.94"/>
    <x v="1"/>
  </r>
  <r>
    <n v="17.55180084849713"/>
    <n v="15.45"/>
    <n v="14.95"/>
    <x v="2"/>
  </r>
  <r>
    <n v="9.2279033223536775"/>
    <n v="8.36"/>
    <n v="7.86"/>
    <x v="1"/>
  </r>
  <r>
    <n v="11.669893005622843"/>
    <n v="10.44"/>
    <n v="9.94"/>
    <x v="1"/>
  </r>
  <r>
    <n v="21.531774418825247"/>
    <n v="18.84"/>
    <n v="18.34"/>
    <x v="1"/>
  </r>
  <r>
    <n v="9.2279033223536775"/>
    <n v="8.36"/>
    <n v="7.86"/>
    <x v="2"/>
  </r>
  <r>
    <n v="17.55180084849713"/>
    <n v="15.45"/>
    <n v="14.95"/>
    <x v="2"/>
  </r>
  <r>
    <n v="17.55180084849713"/>
    <n v="15.45"/>
    <n v="14.95"/>
    <x v="2"/>
  </r>
  <r>
    <n v="21.531774418825247"/>
    <n v="18.84"/>
    <n v="18.34"/>
    <x v="1"/>
  </r>
  <r>
    <n v="9.2279033223536775"/>
    <n v="8.36"/>
    <n v="7.86"/>
    <x v="1"/>
  </r>
  <r>
    <n v="11.669893005622843"/>
    <n v="10.44"/>
    <n v="9.94"/>
    <x v="1"/>
  </r>
  <r>
    <n v="11.669893005622843"/>
    <n v="10.44"/>
    <n v="9.94"/>
    <x v="1"/>
  </r>
  <r>
    <n v="11.669893005622843"/>
    <n v="10.44"/>
    <n v="9.94"/>
    <x v="1"/>
  </r>
  <r>
    <n v="9.2279033223536775"/>
    <n v="8.36"/>
    <n v="7.86"/>
    <x v="1"/>
  </r>
  <r>
    <n v="11.669893005622843"/>
    <n v="10.44"/>
    <n v="9.94"/>
    <x v="1"/>
  </r>
  <r>
    <n v="22.858432275601281"/>
    <n v="19.97"/>
    <n v="19.47"/>
    <x v="1"/>
  </r>
  <r>
    <n v="9.2279033223536775"/>
    <n v="8.36"/>
    <n v="7.86"/>
    <x v="1"/>
  </r>
  <r>
    <n v="11.669893005622843"/>
    <n v="10.44"/>
    <n v="9.94"/>
    <x v="1"/>
  </r>
  <r>
    <n v="21.531774418825247"/>
    <n v="18.84"/>
    <n v="18.34"/>
    <x v="1"/>
  </r>
  <r>
    <n v="9.2279033223536775"/>
    <n v="8.36"/>
    <n v="7.86"/>
    <x v="1"/>
  </r>
  <r>
    <n v="25.629151339310528"/>
    <n v="22.33"/>
    <n v="21.83"/>
    <x v="1"/>
  </r>
  <r>
    <n v="21.531774418825247"/>
    <n v="18.84"/>
    <n v="18.34"/>
    <x v="1"/>
  </r>
  <r>
    <n v="11.669893005622843"/>
    <n v="10.44"/>
    <n v="9.94"/>
    <x v="1"/>
  </r>
  <r>
    <n v="11.669893005622843"/>
    <n v="10.44"/>
    <n v="9.94"/>
    <x v="1"/>
  </r>
  <r>
    <n v="30.912302096383247"/>
    <n v="26.83"/>
    <n v="26.33"/>
    <x v="1"/>
  </r>
  <r>
    <n v="22.858432275601281"/>
    <n v="19.97"/>
    <n v="19.47"/>
    <x v="1"/>
  </r>
  <r>
    <n v="25.629151339310528"/>
    <n v="22.33"/>
    <n v="21.83"/>
    <x v="1"/>
  </r>
  <r>
    <n v="9.2279033223536775"/>
    <n v="8.36"/>
    <n v="7.86"/>
    <x v="1"/>
  </r>
  <r>
    <n v="30.912302096383247"/>
    <n v="26.83"/>
    <n v="26.33"/>
    <x v="1"/>
  </r>
  <r>
    <n v="9.2279033223536775"/>
    <n v="8.36"/>
    <n v="7.86"/>
    <x v="1"/>
  </r>
  <r>
    <n v="9.2279033223536775"/>
    <n v="8.36"/>
    <n v="7.86"/>
    <x v="2"/>
  </r>
  <r>
    <n v="9.2279033223536775"/>
    <n v="8.36"/>
    <n v="7.86"/>
    <x v="2"/>
  </r>
  <r>
    <n v="9.2279033223536775"/>
    <n v="8.36"/>
    <n v="7.86"/>
    <x v="1"/>
  </r>
  <r>
    <n v="9.2279033223536775"/>
    <n v="8.36"/>
    <n v="7.86"/>
    <x v="1"/>
  </r>
  <r>
    <n v="21.531774418825247"/>
    <n v="18.84"/>
    <n v="18.34"/>
    <x v="1"/>
  </r>
  <r>
    <n v="48.593246630053265"/>
    <n v="41.89"/>
    <n v="41.39"/>
    <x v="2"/>
  </r>
  <r>
    <n v="9.2279033223536775"/>
    <n v="8.36"/>
    <n v="7.86"/>
    <x v="2"/>
  </r>
  <r>
    <n v="16.225142991721096"/>
    <n v="14.32"/>
    <n v="13.82"/>
    <x v="2"/>
  </r>
  <r>
    <n v="16.225142991721096"/>
    <n v="14.32"/>
    <n v="13.82"/>
    <x v="2"/>
  </r>
  <r>
    <n v="40.915067529774255"/>
    <n v="35.35"/>
    <n v="34.85"/>
    <x v="2"/>
  </r>
  <r>
    <n v="9.2279033223536775"/>
    <n v="8.36"/>
    <n v="7.86"/>
    <x v="2"/>
  </r>
  <r>
    <n v="21.531774418825247"/>
    <n v="18.84"/>
    <n v="18.34"/>
    <x v="1"/>
  </r>
  <r>
    <n v="11.669893005622843"/>
    <n v="10.44"/>
    <n v="9.94"/>
    <x v="1"/>
  </r>
  <r>
    <n v="11.669893005622843"/>
    <n v="10.44"/>
    <n v="9.94"/>
    <x v="1"/>
  </r>
  <r>
    <n v="9.2279033223536775"/>
    <n v="8.36"/>
    <n v="7.86"/>
    <x v="1"/>
  </r>
  <r>
    <n v="11.669893005622843"/>
    <n v="10.44"/>
    <n v="9.94"/>
    <x v="1"/>
  </r>
  <r>
    <n v="22.858432275601281"/>
    <n v="19.97"/>
    <n v="19.47"/>
    <x v="1"/>
  </r>
  <r>
    <n v="21.531774418825247"/>
    <n v="18.84"/>
    <n v="18.34"/>
    <x v="1"/>
  </r>
  <r>
    <n v="21.531774418825247"/>
    <n v="18.84"/>
    <n v="18.34"/>
    <x v="1"/>
  </r>
  <r>
    <n v="13.571827278169021"/>
    <n v="12.06"/>
    <n v="11.56"/>
    <x v="2"/>
  </r>
  <r>
    <n v="11.669893005622843"/>
    <n v="10.44"/>
    <n v="9.94"/>
    <x v="1"/>
  </r>
  <r>
    <n v="17.55180084849713"/>
    <n v="15.45"/>
    <n v="14.95"/>
    <x v="2"/>
  </r>
  <r>
    <n v="21.531774418825247"/>
    <n v="18.84"/>
    <n v="18.34"/>
    <x v="1"/>
  </r>
  <r>
    <n v="37.463409035153418"/>
    <n v="32.409999999999997"/>
    <n v="31.91"/>
    <x v="1"/>
  </r>
  <r>
    <n v="25.629151339310528"/>
    <n v="22.33"/>
    <n v="21.83"/>
    <x v="1"/>
  </r>
  <r>
    <n v="22.858432275601281"/>
    <n v="19.97"/>
    <n v="19.47"/>
    <x v="1"/>
  </r>
  <r>
    <n v="22.858432275601281"/>
    <n v="19.97"/>
    <n v="19.47"/>
    <x v="1"/>
  </r>
  <r>
    <n v="9.2279033223536775"/>
    <n v="8.36"/>
    <n v="7.86"/>
    <x v="2"/>
  </r>
  <r>
    <n v="11.669893005622843"/>
    <n v="10.44"/>
    <n v="9.94"/>
    <x v="1"/>
  </r>
  <r>
    <n v="9.2279033223536775"/>
    <n v="8.36"/>
    <n v="7.86"/>
    <x v="1"/>
  </r>
  <r>
    <n v="22.858432275601281"/>
    <n v="19.97"/>
    <n v="19.47"/>
    <x v="1"/>
  </r>
  <r>
    <n v="11.669893005622843"/>
    <n v="10.44"/>
    <n v="9.94"/>
    <x v="1"/>
  </r>
  <r>
    <n v="29.186472849072825"/>
    <n v="25.36"/>
    <n v="24.86"/>
    <x v="1"/>
  </r>
  <r>
    <n v="11.669893005622843"/>
    <n v="10.44"/>
    <n v="9.94"/>
    <x v="1"/>
  </r>
  <r>
    <n v="21.531774418825247"/>
    <n v="18.84"/>
    <n v="18.34"/>
    <x v="1"/>
  </r>
  <r>
    <n v="22.858432275601281"/>
    <n v="19.97"/>
    <n v="19.47"/>
    <x v="1"/>
  </r>
  <r>
    <n v="62.059410893080837"/>
    <n v="53.360000000000007"/>
    <n v="52.86"/>
    <x v="1"/>
  </r>
  <r>
    <n v="9.2279033223536775"/>
    <n v="8.36"/>
    <n v="7.86"/>
    <x v="1"/>
  </r>
  <r>
    <n v="64.501400576349994"/>
    <n v="55.44"/>
    <n v="54.94"/>
    <x v="1"/>
  </r>
  <r>
    <n v="25.629151339310528"/>
    <n v="22.33"/>
    <n v="21.83"/>
    <x v="1"/>
  </r>
  <r>
    <n v="21.531774418825247"/>
    <n v="18.84"/>
    <n v="18.34"/>
    <x v="1"/>
  </r>
  <r>
    <n v="11.669893005622843"/>
    <n v="10.44"/>
    <n v="9.94"/>
    <x v="1"/>
  </r>
  <r>
    <n v="22.858432275601281"/>
    <n v="19.97"/>
    <n v="19.47"/>
    <x v="1"/>
  </r>
  <r>
    <n v="11.669893005622843"/>
    <n v="10.44"/>
    <n v="9.94"/>
    <x v="1"/>
  </r>
  <r>
    <n v="9.2279033223536775"/>
    <n v="8.36"/>
    <n v="7.86"/>
    <x v="1"/>
  </r>
  <r>
    <n v="15.67334724598239"/>
    <n v="13.85"/>
    <n v="13.35"/>
    <x v="1"/>
  </r>
  <r>
    <n v="9.2279033223536775"/>
    <n v="8.36"/>
    <n v="7.86"/>
    <x v="1"/>
  </r>
  <r>
    <n v="11.669893005622843"/>
    <n v="10.44"/>
    <n v="9.94"/>
    <x v="1"/>
  </r>
  <r>
    <n v="25.629151339310528"/>
    <n v="22.33"/>
    <n v="21.83"/>
    <x v="1"/>
  </r>
  <r>
    <n v="9.2279033223536775"/>
    <n v="8.36"/>
    <n v="7.86"/>
    <x v="1"/>
  </r>
  <r>
    <n v="11.669893005622843"/>
    <n v="10.44"/>
    <n v="9.94"/>
    <x v="1"/>
  </r>
  <r>
    <n v="21.531774418825247"/>
    <n v="18.84"/>
    <n v="18.34"/>
    <x v="1"/>
  </r>
  <r>
    <n v="22.858432275601281"/>
    <n v="19.97"/>
    <n v="19.47"/>
    <x v="2"/>
  </r>
  <r>
    <n v="22.858432275601281"/>
    <n v="19.97"/>
    <n v="19.47"/>
    <x v="1"/>
  </r>
  <r>
    <n v="25.629151339310528"/>
    <n v="22.33"/>
    <n v="21.83"/>
    <x v="1"/>
  </r>
  <r>
    <n v="22.858432275601281"/>
    <n v="19.97"/>
    <n v="19.47"/>
    <x v="1"/>
  </r>
  <r>
    <n v="9.2279033223536775"/>
    <n v="8.36"/>
    <n v="7.86"/>
    <x v="1"/>
  </r>
  <r>
    <n v="21.531774418825247"/>
    <n v="18.84"/>
    <n v="18.34"/>
    <x v="1"/>
  </r>
  <r>
    <n v="22.858432275601281"/>
    <n v="19.97"/>
    <n v="19.47"/>
    <x v="1"/>
  </r>
  <r>
    <n v="22.858432275601281"/>
    <n v="19.97"/>
    <n v="19.47"/>
    <x v="1"/>
  </r>
  <r>
    <n v="9.2279033223536775"/>
    <n v="8.36"/>
    <n v="7.86"/>
    <x v="1"/>
  </r>
  <r>
    <n v="9.2279033223536775"/>
    <n v="8.36"/>
    <n v="7.86"/>
    <x v="1"/>
  </r>
  <r>
    <n v="22.858432275601281"/>
    <n v="19.97"/>
    <n v="19.47"/>
    <x v="1"/>
  </r>
  <r>
    <n v="22.858432275601281"/>
    <n v="19.97"/>
    <n v="19.47"/>
    <x v="1"/>
  </r>
  <r>
    <n v="22.858432275601281"/>
    <n v="19.97"/>
    <n v="19.47"/>
    <x v="1"/>
  </r>
  <r>
    <n v="22.858432275601281"/>
    <n v="19.97"/>
    <n v="19.47"/>
    <x v="1"/>
  </r>
  <r>
    <n v="9.2279033223536775"/>
    <n v="8.36"/>
    <n v="7.86"/>
    <x v="1"/>
  </r>
  <r>
    <n v="9.2279033223536775"/>
    <n v="8.36"/>
    <n v="7.86"/>
    <x v="1"/>
  </r>
  <r>
    <n v="13.571827278169021"/>
    <n v="12.06"/>
    <n v="11.56"/>
    <x v="1"/>
  </r>
  <r>
    <n v="27.014510871165157"/>
    <n v="23.51"/>
    <n v="23.01"/>
    <x v="1"/>
  </r>
  <r>
    <n v="22.095310499579671"/>
    <n v="19.32"/>
    <n v="18.82"/>
    <x v="2"/>
  </r>
  <r>
    <n v="21.531774418825247"/>
    <n v="18.84"/>
    <n v="18.34"/>
    <x v="1"/>
  </r>
  <r>
    <n v="9.2279033223536775"/>
    <n v="8.36"/>
    <n v="7.86"/>
    <x v="1"/>
  </r>
  <r>
    <n v="25.629151339310528"/>
    <n v="22.33"/>
    <n v="21.83"/>
    <x v="1"/>
  </r>
  <r>
    <n v="29.186472849072825"/>
    <n v="25.36"/>
    <n v="24.86"/>
    <x v="1"/>
  </r>
  <r>
    <n v="21.531774418825247"/>
    <n v="18.84"/>
    <n v="18.34"/>
    <x v="1"/>
  </r>
  <r>
    <n v="21.531774418825247"/>
    <n v="18.84"/>
    <n v="18.34"/>
    <x v="1"/>
  </r>
  <r>
    <n v="11.669893005622843"/>
    <n v="10.44"/>
    <n v="9.94"/>
    <x v="1"/>
  </r>
  <r>
    <n v="21.531774418825247"/>
    <n v="18.84"/>
    <n v="18.34"/>
    <x v="1"/>
  </r>
  <r>
    <n v="9.2279033223536775"/>
    <n v="8.36"/>
    <n v="7.86"/>
    <x v="1"/>
  </r>
  <r>
    <n v="25.629151339310528"/>
    <n v="22.33"/>
    <n v="21.83"/>
    <x v="1"/>
  </r>
  <r>
    <n v="25.629151339310528"/>
    <n v="22.33"/>
    <n v="21.83"/>
    <x v="1"/>
  </r>
  <r>
    <n v="25.629151339310528"/>
    <n v="22.33"/>
    <n v="21.83"/>
    <x v="1"/>
  </r>
  <r>
    <n v="25.629151339310528"/>
    <n v="22.33"/>
    <n v="21.83"/>
    <x v="1"/>
  </r>
  <r>
    <n v="9.2279033223536775"/>
    <n v="8.36"/>
    <n v="7.86"/>
    <x v="1"/>
  </r>
  <r>
    <n v="11.669893005622843"/>
    <n v="10.44"/>
    <n v="9.94"/>
    <x v="1"/>
  </r>
  <r>
    <n v="22.858432275601281"/>
    <n v="19.97"/>
    <n v="19.47"/>
    <x v="1"/>
  </r>
  <r>
    <n v="22.858432275601281"/>
    <n v="19.97"/>
    <n v="19.47"/>
    <x v="1"/>
  </r>
  <r>
    <n v="9.2279033223536775"/>
    <n v="8.36"/>
    <n v="7.86"/>
    <x v="1"/>
  </r>
  <r>
    <n v="22.858432275601281"/>
    <n v="19.97"/>
    <n v="19.47"/>
    <x v="1"/>
  </r>
  <r>
    <n v="21.531774418825247"/>
    <n v="18.84"/>
    <n v="18.34"/>
    <x v="1"/>
  </r>
  <r>
    <n v="25.629151339310528"/>
    <n v="22.33"/>
    <n v="21.83"/>
    <x v="1"/>
  </r>
  <r>
    <n v="9.2279033223536775"/>
    <n v="8.36"/>
    <n v="7.86"/>
    <x v="1"/>
  </r>
  <r>
    <n v="13.571827278169021"/>
    <n v="12.06"/>
    <n v="11.56"/>
    <x v="1"/>
  </r>
  <r>
    <n v="9.2279033223536775"/>
    <n v="8.36"/>
    <n v="7.86"/>
    <x v="1"/>
  </r>
  <r>
    <n v="21.531774418825247"/>
    <n v="18.84"/>
    <n v="18.34"/>
    <x v="1"/>
  </r>
  <r>
    <n v="21.531774418825247"/>
    <n v="18.84"/>
    <n v="18.34"/>
    <x v="1"/>
  </r>
  <r>
    <n v="22.858432275601281"/>
    <n v="19.97"/>
    <n v="19.47"/>
    <x v="1"/>
  </r>
  <r>
    <n v="13.571827278169021"/>
    <n v="12.06"/>
    <n v="11.56"/>
    <x v="1"/>
  </r>
  <r>
    <n v="13.571827278169021"/>
    <n v="12.06"/>
    <n v="11.56"/>
    <x v="1"/>
  </r>
  <r>
    <n v="21.531774418825247"/>
    <n v="18.84"/>
    <n v="18.34"/>
    <x v="1"/>
  </r>
  <r>
    <n v="21.531774418825247"/>
    <n v="18.84"/>
    <n v="18.34"/>
    <x v="1"/>
  </r>
  <r>
    <n v="22.858432275601281"/>
    <n v="19.97"/>
    <n v="19.47"/>
    <x v="1"/>
  </r>
  <r>
    <n v="21.531774418825247"/>
    <n v="18.84"/>
    <n v="18.34"/>
    <x v="1"/>
  </r>
  <r>
    <n v="11.669893005622843"/>
    <n v="10.44"/>
    <n v="9.94"/>
    <x v="1"/>
  </r>
  <r>
    <n v="11.669893005622843"/>
    <n v="10.44"/>
    <n v="9.94"/>
    <x v="1"/>
  </r>
  <r>
    <n v="25.629151339310528"/>
    <n v="22.33"/>
    <n v="21.83"/>
    <x v="1"/>
  </r>
  <r>
    <n v="11.669893005622843"/>
    <n v="10.44"/>
    <n v="9.94"/>
    <x v="1"/>
  </r>
  <r>
    <n v="9.2279033223536775"/>
    <n v="8.36"/>
    <n v="7.86"/>
    <x v="1"/>
  </r>
  <r>
    <n v="22.858432275601281"/>
    <n v="19.97"/>
    <n v="19.47"/>
    <x v="1"/>
  </r>
  <r>
    <n v="22.858432275601281"/>
    <n v="19.97"/>
    <n v="19.47"/>
    <x v="1"/>
  </r>
  <r>
    <n v="25.629151339310528"/>
    <n v="22.33"/>
    <n v="21.83"/>
    <x v="1"/>
  </r>
  <r>
    <n v="22.858432275601281"/>
    <n v="19.97"/>
    <n v="19.47"/>
    <x v="1"/>
  </r>
  <r>
    <n v="21.531774418825247"/>
    <n v="18.84"/>
    <n v="18.34"/>
    <x v="1"/>
  </r>
  <r>
    <n v="9.2279033223536775"/>
    <n v="8.36"/>
    <n v="7.86"/>
    <x v="1"/>
  </r>
  <r>
    <n v="22.858432275601281"/>
    <n v="19.97"/>
    <n v="19.47"/>
    <x v="1"/>
  </r>
  <r>
    <n v="22.858432275601281"/>
    <n v="19.97"/>
    <n v="19.47"/>
    <x v="1"/>
  </r>
  <r>
    <n v="9.2279033223536775"/>
    <n v="8.36"/>
    <n v="7.86"/>
    <x v="1"/>
  </r>
  <r>
    <n v="9.2279033223536775"/>
    <n v="8.36"/>
    <n v="7.86"/>
    <x v="1"/>
  </r>
  <r>
    <n v="11.669893005622843"/>
    <n v="10.44"/>
    <n v="9.94"/>
    <x v="1"/>
  </r>
  <r>
    <n v="22.858432275601281"/>
    <n v="19.97"/>
    <n v="19.47"/>
    <x v="1"/>
  </r>
  <r>
    <n v="22.858432275601281"/>
    <n v="19.97"/>
    <n v="19.47"/>
    <x v="1"/>
  </r>
  <r>
    <n v="11.669893005622843"/>
    <n v="10.44"/>
    <n v="9.94"/>
    <x v="1"/>
  </r>
  <r>
    <n v="11.669893005622843"/>
    <n v="10.44"/>
    <n v="9.94"/>
    <x v="1"/>
  </r>
  <r>
    <n v="22.858432275601281"/>
    <n v="19.97"/>
    <n v="19.47"/>
    <x v="1"/>
  </r>
  <r>
    <n v="21.531774418825247"/>
    <n v="18.84"/>
    <n v="18.34"/>
    <x v="1"/>
  </r>
  <r>
    <n v="22.858432275601281"/>
    <n v="19.97"/>
    <n v="19.47"/>
    <x v="1"/>
  </r>
  <r>
    <n v="9.2279033223536775"/>
    <n v="8.36"/>
    <n v="7.86"/>
    <x v="1"/>
  </r>
  <r>
    <n v="11.669893005622843"/>
    <n v="10.44"/>
    <n v="9.94"/>
    <x v="1"/>
  </r>
  <r>
    <n v="9.2279033223536775"/>
    <n v="8.36"/>
    <n v="7.86"/>
    <x v="1"/>
  </r>
  <r>
    <n v="22.858432275601281"/>
    <n v="19.97"/>
    <n v="19.47"/>
    <x v="1"/>
  </r>
  <r>
    <n v="11.669893005622843"/>
    <n v="10.44"/>
    <n v="9.94"/>
    <x v="1"/>
  </r>
  <r>
    <n v="9.2279033223536775"/>
    <n v="8.36"/>
    <n v="7.86"/>
    <x v="1"/>
  </r>
  <r>
    <n v="22.858432275601281"/>
    <n v="19.97"/>
    <n v="19.47"/>
    <x v="1"/>
  </r>
  <r>
    <n v="24.243791807455906"/>
    <n v="21.15"/>
    <n v="20.65"/>
    <x v="1"/>
  </r>
  <r>
    <n v="22.858432275601281"/>
    <n v="19.97"/>
    <n v="19.47"/>
    <x v="1"/>
  </r>
  <r>
    <n v="27.014510871165157"/>
    <n v="23.51"/>
    <n v="23.01"/>
    <x v="1"/>
  </r>
  <r>
    <n v="11.669893005622843"/>
    <n v="10.44"/>
    <n v="9.94"/>
    <x v="1"/>
  </r>
  <r>
    <n v="9.2279033223536775"/>
    <n v="8.36"/>
    <n v="7.86"/>
    <x v="1"/>
  </r>
  <r>
    <n v="22.858432275601281"/>
    <n v="19.97"/>
    <n v="19.47"/>
    <x v="1"/>
  </r>
  <r>
    <n v="11.669893005622843"/>
    <n v="10.44"/>
    <n v="9.94"/>
    <x v="1"/>
  </r>
  <r>
    <n v="11.669893005622843"/>
    <n v="10.44"/>
    <n v="9.94"/>
    <x v="1"/>
  </r>
  <r>
    <n v="11.669893005622843"/>
    <n v="10.44"/>
    <n v="9.94"/>
    <x v="1"/>
  </r>
  <r>
    <n v="15.91989428131245"/>
    <n v="14.06"/>
    <n v="13.56"/>
    <x v="1"/>
  </r>
  <r>
    <n v="11.669893005622843"/>
    <n v="10.44"/>
    <n v="9.94"/>
    <x v="1"/>
  </r>
  <r>
    <n v="22.858432275601281"/>
    <n v="19.97"/>
    <n v="19.47"/>
    <x v="1"/>
  </r>
  <r>
    <n v="22.858432275601281"/>
    <n v="19.97"/>
    <n v="19.47"/>
    <x v="1"/>
  </r>
  <r>
    <n v="11.669893005622843"/>
    <n v="10.44"/>
    <n v="9.94"/>
    <x v="1"/>
  </r>
  <r>
    <n v="22.858432275601281"/>
    <n v="19.97"/>
    <n v="19.47"/>
    <x v="1"/>
  </r>
  <r>
    <n v="22.858432275601281"/>
    <n v="19.97"/>
    <n v="19.47"/>
    <x v="1"/>
  </r>
  <r>
    <n v="9.2279033223536775"/>
    <n v="8.36"/>
    <n v="7.86"/>
    <x v="1"/>
  </r>
  <r>
    <n v="14.898485134945057"/>
    <n v="13.19"/>
    <n v="12.69"/>
    <x v="1"/>
  </r>
  <r>
    <n v="27.014510871165157"/>
    <n v="23.51"/>
    <n v="23.01"/>
    <x v="1"/>
  </r>
  <r>
    <n v="11.669893005622843"/>
    <n v="10.44"/>
    <n v="9.94"/>
    <x v="1"/>
  </r>
  <r>
    <n v="13.571827278169021"/>
    <n v="12.06"/>
    <n v="11.56"/>
    <x v="1"/>
  </r>
  <r>
    <n v="9.2279033223536775"/>
    <n v="8.36"/>
    <n v="7.86"/>
    <x v="1"/>
  </r>
  <r>
    <n v="25.629151339310528"/>
    <n v="22.33"/>
    <n v="21.83"/>
    <x v="1"/>
  </r>
  <r>
    <n v="21.531774418825247"/>
    <n v="18.84"/>
    <n v="18.34"/>
    <x v="1"/>
  </r>
  <r>
    <n v="11.669893005622843"/>
    <n v="10.44"/>
    <n v="9.94"/>
    <x v="1"/>
  </r>
  <r>
    <n v="25.629151339310528"/>
    <n v="22.33"/>
    <n v="21.83"/>
    <x v="1"/>
  </r>
  <r>
    <n v="9.2279033223536775"/>
    <n v="8.36"/>
    <n v="7.86"/>
    <x v="1"/>
  </r>
  <r>
    <n v="21.531774418825247"/>
    <n v="18.84"/>
    <n v="18.34"/>
    <x v="1"/>
  </r>
  <r>
    <n v="22.858432275601281"/>
    <n v="19.97"/>
    <n v="19.47"/>
    <x v="1"/>
  </r>
  <r>
    <n v="0"/>
    <n v="0.5"/>
    <n v="0"/>
    <x v="1"/>
  </r>
  <r>
    <n v="25.629151339310528"/>
    <n v="22.33"/>
    <n v="21.83"/>
    <x v="1"/>
  </r>
  <r>
    <n v="22.858432275601281"/>
    <n v="19.97"/>
    <n v="19.47"/>
    <x v="1"/>
  </r>
  <r>
    <n v="21.531774418825247"/>
    <n v="18.84"/>
    <n v="18.34"/>
    <x v="1"/>
  </r>
  <r>
    <n v="25.629151339310528"/>
    <n v="22.33"/>
    <n v="21.83"/>
    <x v="1"/>
  </r>
  <r>
    <n v="38.320453491300768"/>
    <n v="33.14"/>
    <n v="32.64"/>
    <x v="1"/>
  </r>
  <r>
    <n v="11.669893005622843"/>
    <n v="10.44"/>
    <n v="9.94"/>
    <x v="1"/>
  </r>
  <r>
    <n v="9.2279033223536775"/>
    <n v="8.36"/>
    <n v="7.86"/>
    <x v="1"/>
  </r>
  <r>
    <n v="21.531774418825247"/>
    <n v="18.84"/>
    <n v="18.34"/>
    <x v="1"/>
  </r>
  <r>
    <n v="10.096688113516745"/>
    <n v="9.1"/>
    <n v="8.6"/>
    <x v="1"/>
  </r>
  <r>
    <n v="8.2182345110020023"/>
    <n v="7.5"/>
    <n v="7"/>
    <x v="1"/>
  </r>
  <r>
    <n v="8.2182345110020023"/>
    <n v="7.5"/>
    <n v="7"/>
    <x v="1"/>
  </r>
  <r>
    <n v="10.096688113516745"/>
    <n v="9.1"/>
    <n v="8.6"/>
    <x v="1"/>
  </r>
  <r>
    <n v="8.2182345110020023"/>
    <n v="7.5"/>
    <n v="7"/>
    <x v="1"/>
  </r>
  <r>
    <n v="8.2182345110020023"/>
    <n v="7.5"/>
    <n v="7"/>
    <x v="1"/>
  </r>
  <r>
    <n v="10.096688113516745"/>
    <n v="9.1"/>
    <n v="8.6"/>
    <x v="1"/>
  </r>
  <r>
    <n v="10.096688113516745"/>
    <n v="9.1"/>
    <n v="8.6"/>
    <x v="1"/>
  </r>
  <r>
    <n v="15.96685562137532"/>
    <n v="14.100000000000001"/>
    <n v="13.6"/>
    <x v="1"/>
  </r>
  <r>
    <n v="9.1574613122593735"/>
    <n v="8.3000000000000007"/>
    <n v="7.8"/>
    <x v="3"/>
  </r>
  <r>
    <n v="8.6878479116306888"/>
    <n v="7.9"/>
    <n v="7.4"/>
    <x v="4"/>
  </r>
  <r>
    <n v="8.2182345110020023"/>
    <n v="7.5"/>
    <n v="7"/>
    <x v="1"/>
  </r>
  <r>
    <n v="9.6270747128880583"/>
    <n v="8.6999999999999993"/>
    <n v="8.1999999999999993"/>
    <x v="5"/>
  </r>
  <r>
    <n v="10.096688113516745"/>
    <n v="9.1"/>
    <n v="8.6"/>
    <x v="4"/>
  </r>
  <r>
    <n v="14.088402018860576"/>
    <n v="12.5"/>
    <n v="12"/>
    <x v="1"/>
  </r>
  <r>
    <n v="8.2182345110020023"/>
    <n v="7.5"/>
    <n v="7"/>
    <x v="1"/>
  </r>
  <r>
    <n v="8.6878479116306888"/>
    <n v="7.9"/>
    <n v="7.4"/>
    <x v="6"/>
  </r>
  <r>
    <n v="9.1574613122593735"/>
    <n v="8.3000000000000007"/>
    <n v="7.8"/>
    <x v="6"/>
  </r>
  <r>
    <n v="9.1574613122593735"/>
    <n v="8.3000000000000007"/>
    <n v="7.8"/>
    <x v="6"/>
  </r>
  <r>
    <n v="15.96685562137532"/>
    <n v="14.100000000000001"/>
    <n v="13.6"/>
    <x v="1"/>
  </r>
  <r>
    <n v="8.2182345110020023"/>
    <n v="7.5"/>
    <n v="7"/>
    <x v="7"/>
  </r>
  <r>
    <n v="15.96685562137532"/>
    <n v="14.100000000000001"/>
    <n v="13.6"/>
    <x v="1"/>
  </r>
  <r>
    <n v="11.035914914774118"/>
    <n v="9.9"/>
    <n v="9.4"/>
    <x v="1"/>
  </r>
  <r>
    <n v="9.1574613122593735"/>
    <n v="8.3000000000000007"/>
    <n v="7.8"/>
    <x v="8"/>
  </r>
  <r>
    <n v="8.2182345110020023"/>
    <n v="7.5"/>
    <n v="7"/>
    <x v="1"/>
  </r>
  <r>
    <n v="8.2182345110020023"/>
    <n v="7.5"/>
    <n v="7"/>
    <x v="4"/>
  </r>
  <r>
    <n v="8.2182345110020023"/>
    <n v="7.5"/>
    <n v="7"/>
    <x v="1"/>
  </r>
  <r>
    <n v="9.1574613122593735"/>
    <n v="8.3000000000000007"/>
    <n v="7.8"/>
    <x v="6"/>
  </r>
  <r>
    <n v="8.2182345110020023"/>
    <n v="7.5"/>
    <n v="7"/>
    <x v="9"/>
  </r>
  <r>
    <n v="11.975141716031489"/>
    <n v="10.7"/>
    <n v="10.199999999999999"/>
    <x v="2"/>
  </r>
  <r>
    <n v="9.1574613122593735"/>
    <n v="8.3000000000000007"/>
    <n v="7.8"/>
    <x v="6"/>
  </r>
  <r>
    <n v="9.1574613122593735"/>
    <n v="8.3000000000000007"/>
    <n v="7.8"/>
    <x v="6"/>
  </r>
  <r>
    <n v="10.096688113516745"/>
    <n v="9.1"/>
    <n v="8.6"/>
    <x v="1"/>
  </r>
  <r>
    <n v="10.096688113516745"/>
    <n v="9.1"/>
    <n v="8.6"/>
    <x v="1"/>
  </r>
  <r>
    <n v="8.2182345110020023"/>
    <n v="7.5"/>
    <n v="7"/>
    <x v="1"/>
  </r>
  <r>
    <n v="10.096688113516745"/>
    <n v="9.1"/>
    <n v="8.6"/>
    <x v="1"/>
  </r>
  <r>
    <n v="8.6878479116306888"/>
    <n v="7.9"/>
    <n v="7.4"/>
    <x v="6"/>
  </r>
  <r>
    <n v="8.2182345110020023"/>
    <n v="7.5"/>
    <n v="7"/>
    <x v="1"/>
  </r>
  <r>
    <n v="8.2182345110020023"/>
    <n v="7.5"/>
    <n v="7"/>
    <x v="4"/>
  </r>
  <r>
    <n v="9.1574613122593735"/>
    <n v="8.3000000000000007"/>
    <n v="7.8"/>
    <x v="6"/>
  </r>
  <r>
    <n v="8.6878479116306888"/>
    <n v="7.9"/>
    <n v="7.4"/>
    <x v="7"/>
  </r>
  <r>
    <n v="14.088402018860576"/>
    <n v="12.5"/>
    <n v="12"/>
    <x v="4"/>
  </r>
  <r>
    <n v="8.2182345110020023"/>
    <n v="7.5"/>
    <n v="7"/>
    <x v="1"/>
  </r>
  <r>
    <n v="11.035914914774118"/>
    <n v="9.9"/>
    <n v="9.4"/>
    <x v="1"/>
  </r>
  <r>
    <n v="28.411610738035492"/>
    <n v="24.7"/>
    <n v="24.2"/>
    <x v="1"/>
  </r>
  <r>
    <n v="10.096688113516745"/>
    <n v="9.1"/>
    <n v="8.6"/>
    <x v="1"/>
  </r>
  <r>
    <n v="10.096688113516745"/>
    <n v="9.1"/>
    <n v="8.6"/>
    <x v="1"/>
  </r>
  <r>
    <n v="14.088402018860576"/>
    <n v="12.5"/>
    <n v="12"/>
    <x v="1"/>
  </r>
  <r>
    <n v="8.2182345110020023"/>
    <n v="7.5"/>
    <n v="7"/>
    <x v="9"/>
  </r>
  <r>
    <n v="9.1574613122593735"/>
    <n v="8.3000000000000007"/>
    <n v="7.8"/>
    <x v="2"/>
  </r>
  <r>
    <n v="9.1574613122593735"/>
    <n v="8.3000000000000007"/>
    <n v="7.8"/>
    <x v="2"/>
  </r>
  <r>
    <n v="8.6878479116306888"/>
    <n v="7.9"/>
    <n v="7.4"/>
    <x v="9"/>
  </r>
  <r>
    <n v="9.1574613122593735"/>
    <n v="8.3000000000000007"/>
    <n v="7.8"/>
    <x v="9"/>
  </r>
  <r>
    <n v="10.096688113516745"/>
    <n v="9.1"/>
    <n v="8.6"/>
    <x v="1"/>
  </r>
  <r>
    <n v="10.096688113516745"/>
    <n v="9.1"/>
    <n v="8.6"/>
    <x v="1"/>
  </r>
  <r>
    <n v="8.2182345110020023"/>
    <n v="7.5"/>
    <n v="7"/>
    <x v="9"/>
  </r>
  <r>
    <n v="8.2182345110020023"/>
    <n v="7.5"/>
    <n v="7"/>
    <x v="4"/>
  </r>
  <r>
    <n v="10.096688113516745"/>
    <n v="9.1"/>
    <n v="8.6"/>
    <x v="1"/>
  </r>
  <r>
    <n v="8.2182345110020023"/>
    <n v="7.5"/>
    <n v="7"/>
    <x v="1"/>
  </r>
  <r>
    <n v="8.2182345110020023"/>
    <n v="7.5"/>
    <n v="7"/>
    <x v="4"/>
  </r>
  <r>
    <n v="10.096688113516745"/>
    <n v="9.1"/>
    <n v="8.6"/>
    <x v="1"/>
  </r>
  <r>
    <n v="8.2182345110020023"/>
    <n v="7.5"/>
    <n v="7"/>
    <x v="4"/>
  </r>
  <r>
    <n v="8.2182345110020023"/>
    <n v="7.5"/>
    <n v="7"/>
    <x v="1"/>
  </r>
  <r>
    <n v="9.1574613122593735"/>
    <n v="8.3000000000000007"/>
    <n v="7.8"/>
    <x v="9"/>
  </r>
  <r>
    <n v="8.2182345110020023"/>
    <n v="7.5"/>
    <n v="7"/>
    <x v="9"/>
  </r>
  <r>
    <n v="11.035914914774118"/>
    <n v="9.9"/>
    <n v="9.4"/>
    <x v="1"/>
  </r>
  <r>
    <n v="9.6270747128880583"/>
    <n v="8.6999999999999993"/>
    <n v="8.1999999999999993"/>
    <x v="9"/>
  </r>
  <r>
    <n v="8.2182345110020023"/>
    <n v="7.5"/>
    <n v="7"/>
    <x v="9"/>
  </r>
  <r>
    <n v="9.6270747128880583"/>
    <n v="8.6999999999999993"/>
    <n v="8.1999999999999993"/>
    <x v="2"/>
  </r>
  <r>
    <n v="8.6878479116306888"/>
    <n v="7.9"/>
    <n v="7.4"/>
    <x v="10"/>
  </r>
  <r>
    <n v="9.1574613122593735"/>
    <n v="8.3000000000000007"/>
    <n v="7.8"/>
    <x v="3"/>
  </r>
  <r>
    <n v="9.1574613122593735"/>
    <n v="8.3000000000000007"/>
    <n v="7.8"/>
    <x v="3"/>
  </r>
  <r>
    <n v="15.96685562137532"/>
    <n v="14.100000000000001"/>
    <n v="13.6"/>
    <x v="1"/>
  </r>
  <r>
    <n v="18.784536025147435"/>
    <n v="16.5"/>
    <n v="16"/>
    <x v="1"/>
  </r>
  <r>
    <n v="14.792822119803603"/>
    <n v="13.1"/>
    <n v="12.6"/>
    <x v="8"/>
  </r>
  <r>
    <n v="8.2182345110020023"/>
    <n v="7.5"/>
    <n v="7"/>
    <x v="9"/>
  </r>
  <r>
    <n v="8.2182345110020023"/>
    <n v="7.5"/>
    <n v="7"/>
    <x v="4"/>
  </r>
  <r>
    <n v="9.1574613122593735"/>
    <n v="8.3000000000000007"/>
    <n v="7.8"/>
    <x v="9"/>
  </r>
  <r>
    <n v="8.6878479116306888"/>
    <n v="7.9"/>
    <n v="7.4"/>
    <x v="6"/>
  </r>
  <r>
    <n v="8.2182345110020023"/>
    <n v="7.5"/>
    <n v="7"/>
    <x v="4"/>
  </r>
  <r>
    <n v="9.1574613122593735"/>
    <n v="8.3000000000000007"/>
    <n v="7.8"/>
    <x v="9"/>
  </r>
  <r>
    <n v="8.6878479116306888"/>
    <n v="7.9"/>
    <n v="7.4"/>
    <x v="9"/>
  </r>
  <r>
    <n v="8.2182345110020023"/>
    <n v="7.5"/>
    <n v="7"/>
    <x v="9"/>
  </r>
  <r>
    <n v="8.2182345110020023"/>
    <n v="7.5"/>
    <n v="7"/>
    <x v="9"/>
  </r>
  <r>
    <n v="8.6878479116306888"/>
    <n v="7.9"/>
    <n v="7.4"/>
    <x v="9"/>
  </r>
  <r>
    <n v="8.6878479116306888"/>
    <n v="7.9"/>
    <n v="7.4"/>
    <x v="1"/>
  </r>
  <r>
    <n v="8.2182345110020023"/>
    <n v="7.5"/>
    <n v="7"/>
    <x v="1"/>
  </r>
  <r>
    <n v="19.254149425776117"/>
    <n v="16.899999999999999"/>
    <n v="16.399999999999999"/>
    <x v="1"/>
  </r>
  <r>
    <n v="8.2182345110020023"/>
    <n v="7.5"/>
    <n v="7"/>
    <x v="1"/>
  </r>
  <r>
    <n v="9.1574613122593735"/>
    <n v="8.3000000000000007"/>
    <n v="7.8"/>
    <x v="9"/>
  </r>
  <r>
    <n v="8.2182345110020023"/>
    <n v="7.5"/>
    <n v="7"/>
    <x v="1"/>
  </r>
  <r>
    <n v="8.6878479116306888"/>
    <n v="7.9"/>
    <n v="7.4"/>
    <x v="9"/>
  </r>
  <r>
    <n v="8.6878479116306888"/>
    <n v="7.9"/>
    <n v="7.4"/>
    <x v="6"/>
  </r>
  <r>
    <n v="9.6270747128880583"/>
    <n v="8.6999999999999993"/>
    <n v="8.1999999999999993"/>
    <x v="6"/>
  </r>
  <r>
    <n v="9.1574613122593735"/>
    <n v="8.3000000000000007"/>
    <n v="7.8"/>
    <x v="8"/>
  </r>
  <r>
    <n v="8.2182345110020023"/>
    <n v="7.5"/>
    <n v="7"/>
    <x v="1"/>
  </r>
  <r>
    <n v="8.6878479116306888"/>
    <n v="7.9"/>
    <n v="7.4"/>
    <x v="10"/>
  </r>
  <r>
    <n v="8.2182345110020023"/>
    <n v="7.5"/>
    <n v="7"/>
    <x v="1"/>
  </r>
  <r>
    <n v="8.2182345110020023"/>
    <n v="7.5"/>
    <n v="7"/>
    <x v="4"/>
  </r>
  <r>
    <n v="9.6270747128880583"/>
    <n v="8.6999999999999993"/>
    <n v="8.1999999999999993"/>
    <x v="8"/>
  </r>
  <r>
    <n v="9.6270747128880583"/>
    <n v="8.6999999999999993"/>
    <n v="8.1999999999999993"/>
    <x v="8"/>
  </r>
  <r>
    <n v="14.088402018860576"/>
    <n v="12.5"/>
    <n v="12"/>
    <x v="2"/>
  </r>
  <r>
    <n v="10.096688113516745"/>
    <n v="9.1"/>
    <n v="8.6"/>
    <x v="1"/>
  </r>
  <r>
    <n v="9.1574613122593735"/>
    <n v="8.3000000000000007"/>
    <n v="7.8"/>
    <x v="11"/>
  </r>
  <r>
    <n v="8.2182345110020023"/>
    <n v="7.5"/>
    <n v="7"/>
    <x v="1"/>
  </r>
  <r>
    <n v="8.2182345110020023"/>
    <n v="7.5"/>
    <n v="7"/>
    <x v="1"/>
  </r>
  <r>
    <n v="12.914368517288862"/>
    <n v="11.5"/>
    <n v="11"/>
    <x v="5"/>
  </r>
  <r>
    <n v="8.2182345110020023"/>
    <n v="7.5"/>
    <n v="7"/>
    <x v="7"/>
  </r>
  <r>
    <n v="10.096688113516745"/>
    <n v="9.1"/>
    <n v="8.6"/>
    <x v="1"/>
  </r>
  <r>
    <n v="10.096688113516745"/>
    <n v="9.1"/>
    <n v="8.6"/>
    <x v="1"/>
  </r>
  <r>
    <n v="10.096688113516745"/>
    <n v="9.1"/>
    <n v="8.6"/>
    <x v="1"/>
  </r>
  <r>
    <n v="15.96685562137532"/>
    <n v="14.100000000000001"/>
    <n v="13.6"/>
    <x v="1"/>
  </r>
  <r>
    <n v="10.096688113516745"/>
    <n v="9.1"/>
    <n v="8.6"/>
    <x v="1"/>
  </r>
  <r>
    <n v="8.2182345110020023"/>
    <n v="7.5"/>
    <n v="7"/>
    <x v="7"/>
  </r>
  <r>
    <n v="8.2182345110020023"/>
    <n v="7.5"/>
    <n v="7"/>
    <x v="1"/>
  </r>
  <r>
    <n v="8.2182345110020023"/>
    <n v="7.5"/>
    <n v="7"/>
    <x v="4"/>
  </r>
  <r>
    <n v="8.6878479116306888"/>
    <n v="7.9"/>
    <n v="7.4"/>
    <x v="6"/>
  </r>
  <r>
    <n v="9.1574613122593735"/>
    <n v="8.3000000000000007"/>
    <n v="7.8"/>
    <x v="6"/>
  </r>
  <r>
    <n v="8.6878479116306888"/>
    <n v="7.9"/>
    <n v="7.4"/>
    <x v="6"/>
  </r>
  <r>
    <n v="8.2182345110020023"/>
    <n v="7.5"/>
    <n v="7"/>
    <x v="5"/>
  </r>
  <r>
    <n v="8.2182345110020023"/>
    <n v="7.5"/>
    <n v="7"/>
    <x v="4"/>
  </r>
  <r>
    <n v="8.2182345110020023"/>
    <n v="7.5"/>
    <n v="7"/>
    <x v="1"/>
  </r>
  <r>
    <n v="10.096688113516745"/>
    <n v="9.1"/>
    <n v="8.6"/>
    <x v="1"/>
  </r>
  <r>
    <n v="10.096688113516745"/>
    <n v="9.1"/>
    <n v="8.6"/>
    <x v="1"/>
  </r>
  <r>
    <n v="8.6878479116306888"/>
    <n v="7.9"/>
    <n v="7.4"/>
    <x v="7"/>
  </r>
  <r>
    <n v="15.262435520432289"/>
    <n v="13.499999999999998"/>
    <n v="13"/>
    <x v="8"/>
  </r>
  <r>
    <n v="8.2182345110020023"/>
    <n v="7.5"/>
    <n v="7"/>
    <x v="4"/>
  </r>
  <r>
    <n v="8.6878479116306888"/>
    <n v="7.9"/>
    <n v="7.4"/>
    <x v="6"/>
  </r>
  <r>
    <n v="8.2182345110020023"/>
    <n v="7.5"/>
    <n v="7"/>
    <x v="4"/>
  </r>
  <r>
    <n v="8.2182345110020023"/>
    <n v="7.5"/>
    <n v="7"/>
    <x v="4"/>
  </r>
  <r>
    <n v="10.566301514145431"/>
    <n v="9.5"/>
    <n v="9"/>
    <x v="12"/>
  </r>
  <r>
    <n v="10.096688113516745"/>
    <n v="9.1"/>
    <n v="8.6"/>
    <x v="1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9.1574613122593735"/>
    <n v="8.3000000000000007"/>
    <n v="7.8"/>
    <x v="4"/>
  </r>
  <r>
    <n v="8.2182345110020023"/>
    <n v="7.5"/>
    <n v="7"/>
    <x v="1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6878479116306888"/>
    <n v="7.9"/>
    <n v="7.4"/>
    <x v="4"/>
  </r>
  <r>
    <n v="8.2182345110020023"/>
    <n v="7.5"/>
    <n v="7"/>
    <x v="4"/>
  </r>
  <r>
    <n v="10.096688113516745"/>
    <n v="9.1"/>
    <n v="8.6"/>
    <x v="1"/>
  </r>
  <r>
    <n v="8.2182345110020023"/>
    <n v="7.5"/>
    <n v="7"/>
    <x v="11"/>
  </r>
  <r>
    <n v="8.2182345110020023"/>
    <n v="7.5"/>
    <n v="7"/>
    <x v="4"/>
  </r>
  <r>
    <n v="8.2182345110020023"/>
    <n v="7.5"/>
    <n v="7"/>
    <x v="4"/>
  </r>
  <r>
    <n v="9.1574613122593735"/>
    <n v="8.3000000000000007"/>
    <n v="7.8"/>
    <x v="2"/>
  </r>
  <r>
    <n v="8.2182345110020023"/>
    <n v="7.5"/>
    <n v="7"/>
    <x v="4"/>
  </r>
  <r>
    <n v="8.2182345110020023"/>
    <n v="7.5"/>
    <n v="7"/>
    <x v="1"/>
  </r>
  <r>
    <n v="8.2182345110020023"/>
    <n v="7.5"/>
    <n v="7"/>
    <x v="4"/>
  </r>
  <r>
    <n v="8.2182345110020023"/>
    <n v="7.5"/>
    <n v="7"/>
    <x v="4"/>
  </r>
  <r>
    <n v="8.6878479116306888"/>
    <n v="7.9"/>
    <n v="7.4"/>
    <x v="4"/>
  </r>
  <r>
    <n v="9.1574613122593735"/>
    <n v="8.3000000000000007"/>
    <n v="7.8"/>
    <x v="2"/>
  </r>
  <r>
    <n v="9.1574613122593735"/>
    <n v="8.3000000000000007"/>
    <n v="7.8"/>
    <x v="6"/>
  </r>
  <r>
    <n v="8.2182345110020023"/>
    <n v="7.5"/>
    <n v="7"/>
    <x v="4"/>
  </r>
  <r>
    <n v="8.2182345110020023"/>
    <n v="7.5"/>
    <n v="7"/>
    <x v="4"/>
  </r>
  <r>
    <n v="8.6878479116306888"/>
    <n v="7.9"/>
    <n v="7.4"/>
    <x v="4"/>
  </r>
  <r>
    <n v="8.2182345110020023"/>
    <n v="7.5"/>
    <n v="7"/>
    <x v="4"/>
  </r>
  <r>
    <n v="8.2182345110020023"/>
    <n v="7.5"/>
    <n v="7"/>
    <x v="4"/>
  </r>
  <r>
    <n v="8.6878479116306888"/>
    <n v="7.9"/>
    <n v="7.4"/>
    <x v="1"/>
  </r>
  <r>
    <n v="8.2182345110020023"/>
    <n v="7.5"/>
    <n v="7"/>
    <x v="4"/>
  </r>
  <r>
    <n v="10.096688113516745"/>
    <n v="9.1"/>
    <n v="8.6"/>
    <x v="1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10.096688113516745"/>
    <n v="9.1"/>
    <n v="8.6"/>
    <x v="1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11.035914914774118"/>
    <n v="9.9"/>
    <n v="9.4"/>
    <x v="1"/>
  </r>
  <r>
    <n v="8.2182345110020023"/>
    <n v="7.5"/>
    <n v="7"/>
    <x v="4"/>
  </r>
  <r>
    <n v="10.096688113516745"/>
    <n v="9.1"/>
    <n v="8.6"/>
    <x v="1"/>
  </r>
  <r>
    <n v="8.6878479116306888"/>
    <n v="7.9"/>
    <n v="7.4"/>
    <x v="4"/>
  </r>
  <r>
    <n v="8.2182345110020023"/>
    <n v="7.5"/>
    <n v="7"/>
    <x v="4"/>
  </r>
  <r>
    <n v="10.096688113516745"/>
    <n v="9.1"/>
    <n v="8.6"/>
    <x v="1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10.096688113516745"/>
    <n v="9.1"/>
    <n v="8.6"/>
    <x v="1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18.784536025147435"/>
    <n v="16.5"/>
    <n v="16"/>
    <x v="1"/>
  </r>
  <r>
    <n v="8.2182345110020023"/>
    <n v="7.5"/>
    <n v="7"/>
    <x v="4"/>
  </r>
  <r>
    <n v="14.088402018860576"/>
    <n v="12.5"/>
    <n v="12"/>
    <x v="4"/>
  </r>
  <r>
    <n v="14.088402018860576"/>
    <n v="12.5"/>
    <n v="12"/>
    <x v="1"/>
  </r>
  <r>
    <n v="8.2182345110020023"/>
    <n v="7.5"/>
    <n v="7"/>
    <x v="1"/>
  </r>
  <r>
    <n v="8.2182345110020023"/>
    <n v="7.5"/>
    <n v="7"/>
    <x v="4"/>
  </r>
  <r>
    <n v="8.2182345110020023"/>
    <n v="7.5"/>
    <n v="7"/>
    <x v="1"/>
  </r>
  <r>
    <n v="8.2182345110020023"/>
    <n v="7.5"/>
    <n v="7"/>
    <x v="1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6878479116306888"/>
    <n v="7.9"/>
    <n v="7.4"/>
    <x v="4"/>
  </r>
  <r>
    <n v="8.2182345110020023"/>
    <n v="7.5"/>
    <n v="7"/>
    <x v="4"/>
  </r>
  <r>
    <n v="8.2182345110020023"/>
    <n v="7.5"/>
    <n v="7"/>
    <x v="1"/>
  </r>
  <r>
    <n v="8.2182345110020023"/>
    <n v="7.5"/>
    <n v="7"/>
    <x v="1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6878479116306888"/>
    <n v="7.9"/>
    <n v="7.4"/>
    <x v="4"/>
  </r>
  <r>
    <n v="10.096688113516745"/>
    <n v="9.1"/>
    <n v="8.6"/>
    <x v="1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4"/>
  </r>
  <r>
    <n v="8.2182345110020023"/>
    <n v="7.5"/>
    <n v="7"/>
    <x v="1"/>
  </r>
  <r>
    <n v="8.2182345110020023"/>
    <n v="7.5"/>
    <n v="7"/>
    <x v="1"/>
  </r>
  <r>
    <n v="10.096688113516745"/>
    <n v="9.1"/>
    <n v="8.6"/>
    <x v="1"/>
  </r>
  <r>
    <n v="8.2182345110020023"/>
    <n v="7.5"/>
    <n v="7"/>
    <x v="1"/>
  </r>
  <r>
    <n v="10.096688113516745"/>
    <n v="9.1"/>
    <n v="8.6"/>
    <x v="1"/>
  </r>
  <r>
    <n v="8.2182345110020023"/>
    <n v="7.5"/>
    <n v="7"/>
    <x v="1"/>
  </r>
  <r>
    <n v="10.566301514145431"/>
    <n v="9.5"/>
    <n v="9"/>
    <x v="1"/>
  </r>
  <r>
    <n v="8.2182345110020023"/>
    <n v="7.5"/>
    <n v="7"/>
    <x v="1"/>
  </r>
  <r>
    <n v="10.096688113516745"/>
    <n v="9.1"/>
    <n v="8.6"/>
    <x v="1"/>
  </r>
  <r>
    <n v="10.096688113516745"/>
    <n v="9.1"/>
    <n v="8.6"/>
    <x v="13"/>
  </r>
  <r>
    <n v="11.975141716031489"/>
    <n v="10.7"/>
    <n v="10.199999999999999"/>
    <x v="11"/>
  </r>
  <r>
    <n v="10.096688113516745"/>
    <n v="9.1"/>
    <n v="8.6"/>
    <x v="1"/>
  </r>
  <r>
    <n v="8.6878479116306888"/>
    <n v="7.9"/>
    <n v="7.4"/>
    <x v="1"/>
  </r>
  <r>
    <n v="10.096688113516745"/>
    <n v="9.1"/>
    <n v="8.6"/>
    <x v="1"/>
  </r>
  <r>
    <n v="15.96685562137532"/>
    <n v="14.100000000000001"/>
    <n v="13.6"/>
    <x v="1"/>
  </r>
  <r>
    <n v="8.6878479116306888"/>
    <n v="7.9"/>
    <n v="7.4"/>
    <x v="7"/>
  </r>
  <r>
    <n v="8.2182345110020023"/>
    <n v="7.5"/>
    <n v="7"/>
    <x v="1"/>
  </r>
  <r>
    <n v="11.505528315402803"/>
    <n v="10.299999999999999"/>
    <n v="9.8000000000000007"/>
    <x v="2"/>
  </r>
  <r>
    <n v="8.2182345110020023"/>
    <n v="7.5"/>
    <n v="7"/>
    <x v="2"/>
  </r>
  <r>
    <n v="10.096688113516745"/>
    <n v="9.1"/>
    <n v="8.6"/>
    <x v="1"/>
  </r>
  <r>
    <n v="10.096688113516745"/>
    <n v="9.1"/>
    <n v="8.6"/>
    <x v="1"/>
  </r>
  <r>
    <n v="8.2182345110020023"/>
    <n v="7.5"/>
    <n v="7"/>
    <x v="1"/>
  </r>
  <r>
    <n v="9.6270747128880583"/>
    <n v="8.6999999999999993"/>
    <n v="8.1999999999999993"/>
    <x v="2"/>
  </r>
  <r>
    <n v="20.428182927347834"/>
    <n v="17.899999999999999"/>
    <n v="17.399999999999999"/>
    <x v="8"/>
  </r>
  <r>
    <n v="8.6878479116306888"/>
    <n v="7.9"/>
    <n v="7.4"/>
    <x v="7"/>
  </r>
  <r>
    <n v="8.2182345110020023"/>
    <n v="7.5"/>
    <n v="7"/>
    <x v="1"/>
  </r>
  <r>
    <n v="8.2182345110020023"/>
    <n v="7.5"/>
    <n v="7"/>
    <x v="1"/>
  </r>
  <r>
    <n v="9.1574613122593735"/>
    <n v="8.3000000000000007"/>
    <n v="7.8"/>
    <x v="2"/>
  </r>
  <r>
    <n v="8.2182345110020023"/>
    <n v="7.5"/>
    <n v="7"/>
    <x v="1"/>
  </r>
  <r>
    <n v="8.6878479116306888"/>
    <n v="7.9"/>
    <n v="7.4"/>
    <x v="7"/>
  </r>
  <r>
    <n v="8.2182345110020023"/>
    <n v="7.5"/>
    <n v="7"/>
    <x v="1"/>
  </r>
  <r>
    <n v="8.2182345110020023"/>
    <n v="7.5"/>
    <n v="7"/>
    <x v="1"/>
  </r>
  <r>
    <n v="8.2182345110020023"/>
    <n v="7.5"/>
    <n v="7"/>
    <x v="7"/>
  </r>
  <r>
    <n v="8.2182345110020023"/>
    <n v="7.5"/>
    <n v="7"/>
    <x v="1"/>
  </r>
  <r>
    <n v="10.096688113516745"/>
    <n v="9.1"/>
    <n v="8.6"/>
    <x v="1"/>
  </r>
  <r>
    <n v="9.1574613122593735"/>
    <n v="8.3000000000000007"/>
    <n v="7.8"/>
    <x v="1"/>
  </r>
  <r>
    <n v="8.6878479116306888"/>
    <n v="7.9"/>
    <n v="7.4"/>
    <x v="2"/>
  </r>
  <r>
    <n v="10.096688113516745"/>
    <n v="9.1"/>
    <n v="8.6"/>
    <x v="1"/>
  </r>
  <r>
    <n v="8.2182345110020023"/>
    <n v="7.5"/>
    <n v="7"/>
    <x v="1"/>
  </r>
  <r>
    <n v="8.2182345110020023"/>
    <n v="7.5"/>
    <n v="7"/>
    <x v="4"/>
  </r>
  <r>
    <n v="8.2182345110020023"/>
    <n v="7.5"/>
    <n v="7"/>
    <x v="14"/>
  </r>
  <r>
    <n v="8.2182345110020023"/>
    <n v="7.5"/>
    <n v="7"/>
    <x v="1"/>
  </r>
  <r>
    <n v="8.2182345110020023"/>
    <n v="7.5"/>
    <n v="7"/>
    <x v="1"/>
  </r>
  <r>
    <n v="8.2182345110020023"/>
    <n v="7.5"/>
    <n v="7"/>
    <x v="1"/>
  </r>
  <r>
    <n v="14.088402018860576"/>
    <n v="12.5"/>
    <n v="12"/>
    <x v="1"/>
  </r>
  <r>
    <n v="10.096688113516745"/>
    <n v="9.1"/>
    <n v="8.6"/>
    <x v="1"/>
  </r>
  <r>
    <n v="8.2182345110020023"/>
    <n v="7.5"/>
    <n v="7"/>
    <x v="1"/>
  </r>
  <r>
    <n v="10.566301514145431"/>
    <n v="9.5"/>
    <n v="9"/>
    <x v="1"/>
  </r>
  <r>
    <n v="11.035914914774118"/>
    <n v="9.9"/>
    <n v="9.4"/>
    <x v="1"/>
  </r>
  <r>
    <n v="8.100831160844832"/>
    <n v="7.4"/>
    <n v="6.9"/>
    <x v="15"/>
  </r>
  <r>
    <n v="7.3964110599018014"/>
    <n v="6.8"/>
    <n v="6.3"/>
    <x v="15"/>
  </r>
  <r>
    <n v="12.738263492053106"/>
    <n v="11.350000000000001"/>
    <n v="10.850000000000001"/>
    <x v="15"/>
  </r>
  <r>
    <n v="7.3964110599018014"/>
    <n v="6.8"/>
    <n v="6.3"/>
    <x v="16"/>
  </r>
  <r>
    <n v="7.7486211103733158"/>
    <n v="7.1"/>
    <n v="6.6"/>
    <x v="16"/>
  </r>
  <r>
    <n v="11.681633340638559"/>
    <n v="10.45"/>
    <n v="9.9499999999999993"/>
    <x v="8"/>
  </r>
  <r>
    <n v="0"/>
    <n v="0.5"/>
    <n v="0"/>
    <x v="17"/>
  </r>
  <r>
    <n v="17.082187447868449"/>
    <n v="15.05"/>
    <n v="14.55"/>
    <x v="17"/>
  </r>
  <r>
    <n v="10.566301514145431"/>
    <n v="9.5"/>
    <n v="9"/>
    <x v="1"/>
  </r>
  <r>
    <n v="10.566301514145431"/>
    <n v="9.5"/>
    <n v="9"/>
    <x v="1"/>
  </r>
  <r>
    <n v="10.566301514145431"/>
    <n v="9.5"/>
    <n v="9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8.100831160844832"/>
    <n v="7.4"/>
    <n v="6.9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7.5020740750432564"/>
    <n v="6.89"/>
    <n v="6.39"/>
    <x v="1"/>
  </r>
  <r>
    <n v="4.9896423816797872"/>
    <n v="4.75"/>
    <n v="4.25"/>
    <x v="1"/>
  </r>
  <r>
    <n v="6.9033169892416817"/>
    <n v="6.38"/>
    <n v="5.88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5.3770734371984528"/>
    <n v="5.08"/>
    <n v="4.58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15.555943895825219"/>
    <n v="13.75"/>
    <n v="13.25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6.9033169892416817"/>
    <n v="6.38"/>
    <n v="5.88"/>
    <x v="1"/>
  </r>
  <r>
    <n v="6.9033169892416817"/>
    <n v="6.38"/>
    <n v="5.88"/>
    <x v="1"/>
  </r>
  <r>
    <n v="7.5020740750432564"/>
    <n v="6.89"/>
    <n v="6.39"/>
    <x v="1"/>
  </r>
  <r>
    <n v="4.9896423816797872"/>
    <n v="4.75"/>
    <n v="4.25"/>
    <x v="1"/>
  </r>
  <r>
    <n v="7.5020740750432564"/>
    <n v="6.89"/>
    <n v="6.39"/>
    <x v="1"/>
  </r>
  <r>
    <n v="4.9896423816797872"/>
    <n v="4.75"/>
    <n v="4.25"/>
    <x v="1"/>
  </r>
  <r>
    <n v="6.9033169892416817"/>
    <n v="6.38"/>
    <n v="5.88"/>
    <x v="1"/>
  </r>
  <r>
    <n v="5.8232061677957052"/>
    <n v="5.4600000000000009"/>
    <n v="4.96"/>
    <x v="18"/>
  </r>
  <r>
    <n v="4.9896423816797872"/>
    <n v="4.75"/>
    <n v="4.25"/>
    <x v="18"/>
  </r>
  <r>
    <n v="4.9896423816797872"/>
    <n v="4.75"/>
    <n v="4.25"/>
    <x v="18"/>
  </r>
  <r>
    <n v="4.9896423816797872"/>
    <n v="4.75"/>
    <n v="4.25"/>
    <x v="18"/>
  </r>
  <r>
    <n v="4.9896423816797872"/>
    <n v="4.75"/>
    <n v="4.25"/>
    <x v="1"/>
  </r>
  <r>
    <n v="6.9033169892416817"/>
    <n v="6.38"/>
    <n v="5.88"/>
    <x v="1"/>
  </r>
  <r>
    <n v="6.9033169892416817"/>
    <n v="6.38"/>
    <n v="5.88"/>
    <x v="1"/>
  </r>
  <r>
    <n v="5.3770734371984528"/>
    <n v="5.08"/>
    <n v="4.58"/>
    <x v="1"/>
  </r>
  <r>
    <n v="4.9896423816797872"/>
    <n v="4.75"/>
    <n v="4.25"/>
    <x v="1"/>
  </r>
  <r>
    <n v="4.9896423816797872"/>
    <n v="4.75"/>
    <n v="4.25"/>
    <x v="1"/>
  </r>
  <r>
    <n v="8.699588246646405"/>
    <n v="7.91"/>
    <n v="7.41"/>
    <x v="1"/>
  </r>
  <r>
    <n v="12.773484497100254"/>
    <n v="11.379999999999999"/>
    <n v="10.879999999999999"/>
    <x v="1"/>
  </r>
  <r>
    <n v="17.46961850338711"/>
    <n v="15.379999999999999"/>
    <n v="14.879999999999999"/>
    <x v="1"/>
  </r>
  <r>
    <n v="13.970998668703404"/>
    <n v="12.4"/>
    <n v="11.9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8.100831160844832"/>
    <n v="7.4"/>
    <n v="6.9"/>
    <x v="1"/>
  </r>
  <r>
    <n v="8.699588246646405"/>
    <n v="7.91"/>
    <n v="7.41"/>
    <x v="1"/>
  </r>
  <r>
    <n v="4.9896423816797872"/>
    <n v="4.75"/>
    <n v="4.25"/>
    <x v="1"/>
  </r>
  <r>
    <n v="5.3770734371984528"/>
    <n v="5.08"/>
    <n v="4.58"/>
    <x v="1"/>
  </r>
  <r>
    <n v="5.3770734371984528"/>
    <n v="5.08"/>
    <n v="4.58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6.9033169892416817"/>
    <n v="6.38"/>
    <n v="5.88"/>
    <x v="1"/>
  </r>
  <r>
    <n v="5.3770734371984528"/>
    <n v="5.08"/>
    <n v="4.58"/>
    <x v="1"/>
  </r>
  <r>
    <n v="6.9033169892416817"/>
    <n v="6.38"/>
    <n v="5.88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8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9.8971024182495544"/>
    <n v="8.93"/>
    <n v="8.43"/>
    <x v="1"/>
  </r>
  <r>
    <n v="10.89503089458551"/>
    <n v="9.7799999999999994"/>
    <n v="9.2799999999999994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10.448898163988261"/>
    <n v="9.4"/>
    <n v="8.9"/>
    <x v="1"/>
  </r>
  <r>
    <n v="4.9896423816797872"/>
    <n v="4.75"/>
    <n v="4.25"/>
    <x v="1"/>
  </r>
  <r>
    <n v="8.100831160844832"/>
    <n v="7.4"/>
    <n v="6.9"/>
    <x v="1"/>
  </r>
  <r>
    <n v="4.9896423816797872"/>
    <n v="4.75"/>
    <n v="4.25"/>
    <x v="1"/>
  </r>
  <r>
    <n v="5.3770734371984528"/>
    <n v="5.08"/>
    <n v="4.58"/>
    <x v="1"/>
  </r>
  <r>
    <n v="4.9896423816797872"/>
    <n v="4.75"/>
    <n v="4.25"/>
    <x v="1"/>
  </r>
  <r>
    <n v="12.773484497100254"/>
    <n v="11.379999999999999"/>
    <n v="10.879999999999999"/>
    <x v="1"/>
  </r>
  <r>
    <n v="4.9896423816797872"/>
    <n v="4.75"/>
    <n v="4.25"/>
    <x v="18"/>
  </r>
  <r>
    <n v="6.9033169892416817"/>
    <n v="6.38"/>
    <n v="5.88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5.3770734371984528"/>
    <n v="5.08"/>
    <n v="4.58"/>
    <x v="1"/>
  </r>
  <r>
    <n v="6.9033169892416817"/>
    <n v="6.38"/>
    <n v="5.88"/>
    <x v="1"/>
  </r>
  <r>
    <n v="5.3770734371984528"/>
    <n v="5.08"/>
    <n v="4.58"/>
    <x v="1"/>
  </r>
  <r>
    <n v="4.9896423816797872"/>
    <n v="4.75"/>
    <n v="4.25"/>
    <x v="1"/>
  </r>
  <r>
    <n v="6.9033169892416817"/>
    <n v="6.38"/>
    <n v="5.88"/>
    <x v="1"/>
  </r>
  <r>
    <n v="8.100831160844832"/>
    <n v="7.4"/>
    <n v="6.9"/>
    <x v="1"/>
  </r>
  <r>
    <n v="6.9033169892416817"/>
    <n v="6.38"/>
    <n v="5.88"/>
    <x v="1"/>
  </r>
  <r>
    <n v="4.9896423816797872"/>
    <n v="4.75"/>
    <n v="4.25"/>
    <x v="18"/>
  </r>
  <r>
    <n v="4.9896423816797872"/>
    <n v="4.75"/>
    <n v="4.25"/>
    <x v="18"/>
  </r>
  <r>
    <n v="4.9896423816797872"/>
    <n v="4.75"/>
    <n v="4.25"/>
    <x v="1"/>
  </r>
  <r>
    <n v="7.5020740750432564"/>
    <n v="6.89"/>
    <n v="6.39"/>
    <x v="1"/>
  </r>
  <r>
    <n v="8.100831160844832"/>
    <n v="7.4"/>
    <n v="6.9"/>
    <x v="1"/>
  </r>
  <r>
    <n v="6.9033169892416817"/>
    <n v="6.38"/>
    <n v="5.88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7.5020740750432564"/>
    <n v="6.89"/>
    <n v="6.39"/>
    <x v="1"/>
  </r>
  <r>
    <n v="8.100831160844832"/>
    <n v="7.4"/>
    <n v="6.9"/>
    <x v="1"/>
  </r>
  <r>
    <n v="5.3770734371984528"/>
    <n v="5.08"/>
    <n v="4.58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7.5020740750432564"/>
    <n v="6.89"/>
    <n v="6.39"/>
    <x v="1"/>
  </r>
  <r>
    <n v="5.3770734371984528"/>
    <n v="5.08"/>
    <n v="4.58"/>
    <x v="1"/>
  </r>
  <r>
    <n v="8.100831160844832"/>
    <n v="7.4"/>
    <n v="6.9"/>
    <x v="1"/>
  </r>
  <r>
    <n v="8.100831160844832"/>
    <n v="7.4"/>
    <n v="6.9"/>
    <x v="1"/>
  </r>
  <r>
    <n v="7.5020740750432564"/>
    <n v="6.89"/>
    <n v="6.39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8.100831160844832"/>
    <n v="7.4"/>
    <n v="6.9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13.970998668703404"/>
    <n v="12.4"/>
    <n v="11.9"/>
    <x v="1"/>
  </r>
  <r>
    <n v="8.100831160844832"/>
    <n v="7.4"/>
    <n v="6.9"/>
    <x v="1"/>
  </r>
  <r>
    <n v="4.9896423816797872"/>
    <n v="4.75"/>
    <n v="4.25"/>
    <x v="18"/>
  </r>
  <r>
    <n v="6.9033169892416817"/>
    <n v="6.38"/>
    <n v="5.88"/>
    <x v="1"/>
  </r>
  <r>
    <n v="6.9033169892416817"/>
    <n v="6.38"/>
    <n v="5.88"/>
    <x v="1"/>
  </r>
  <r>
    <n v="6.9033169892416817"/>
    <n v="6.38"/>
    <n v="5.88"/>
    <x v="1"/>
  </r>
  <r>
    <n v="10.85980988953836"/>
    <n v="9.75"/>
    <n v="9.25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7.5020740750432564"/>
    <n v="6.89"/>
    <n v="6.39"/>
    <x v="1"/>
  </r>
  <r>
    <n v="4.9896423816797872"/>
    <n v="4.75"/>
    <n v="4.25"/>
    <x v="1"/>
  </r>
  <r>
    <n v="4.9896423816797872"/>
    <n v="4.75"/>
    <n v="4.25"/>
    <x v="1"/>
  </r>
  <r>
    <n v="12.421274446628741"/>
    <n v="11.08"/>
    <n v="10.58"/>
    <x v="1"/>
  </r>
  <r>
    <n v="4.9896423816797872"/>
    <n v="4.75"/>
    <n v="4.25"/>
    <x v="1"/>
  </r>
  <r>
    <n v="6.9033169892416817"/>
    <n v="6.38"/>
    <n v="5.88"/>
    <x v="1"/>
  </r>
  <r>
    <n v="12.245169421392982"/>
    <n v="10.93"/>
    <n v="10.43"/>
    <x v="1"/>
  </r>
  <r>
    <n v="4.9896423816797872"/>
    <n v="4.75"/>
    <n v="4.25"/>
    <x v="1"/>
  </r>
  <r>
    <n v="4.9896423816797872"/>
    <n v="4.75"/>
    <n v="4.25"/>
    <x v="1"/>
  </r>
  <r>
    <n v="7.5020740750432564"/>
    <n v="6.89"/>
    <n v="6.39"/>
    <x v="1"/>
  </r>
  <r>
    <n v="4.9896423816797872"/>
    <n v="4.75"/>
    <n v="4.25"/>
    <x v="1"/>
  </r>
  <r>
    <n v="12.773484497100254"/>
    <n v="11.379999999999999"/>
    <n v="10.879999999999999"/>
    <x v="1"/>
  </r>
  <r>
    <n v="6.9033169892416817"/>
    <n v="6.38"/>
    <n v="5.88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10.85980988953836"/>
    <n v="9.75"/>
    <n v="9.25"/>
    <x v="1"/>
  </r>
  <r>
    <n v="6.9033169892416817"/>
    <n v="6.38"/>
    <n v="5.88"/>
    <x v="1"/>
  </r>
  <r>
    <n v="6.9033169892416817"/>
    <n v="6.38"/>
    <n v="5.88"/>
    <x v="1"/>
  </r>
  <r>
    <n v="6.9033169892416817"/>
    <n v="6.38"/>
    <n v="5.88"/>
    <x v="1"/>
  </r>
  <r>
    <n v="8.100831160844832"/>
    <n v="7.4"/>
    <n v="6.9"/>
    <x v="1"/>
  </r>
  <r>
    <n v="4.9896423816797872"/>
    <n v="4.75"/>
    <n v="4.25"/>
    <x v="1"/>
  </r>
  <r>
    <n v="6.9033169892416817"/>
    <n v="6.38"/>
    <n v="5.88"/>
    <x v="1"/>
  </r>
  <r>
    <n v="12.773484497100254"/>
    <n v="11.379999999999999"/>
    <n v="10.879999999999999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4.9896423816797872"/>
    <n v="4.75"/>
    <n v="4.25"/>
    <x v="1"/>
  </r>
  <r>
    <n v="5.3770734371984528"/>
    <n v="5.08"/>
    <n v="4.58"/>
    <x v="1"/>
  </r>
  <r>
    <n v="4.9896423816797872"/>
    <n v="4.75"/>
    <n v="4.25"/>
    <x v="1"/>
  </r>
  <r>
    <n v="4.9896423816797872"/>
    <n v="4.75"/>
    <n v="4.25"/>
    <x v="1"/>
  </r>
  <r>
    <n v="5.8232061677957052"/>
    <n v="5.4600000000000009"/>
    <n v="4.96"/>
    <x v="1"/>
  </r>
  <r>
    <n v="4.9896423816797872"/>
    <n v="4.75"/>
    <n v="4.25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7.3377093848232162"/>
    <n v="6.75"/>
    <n v="6.25"/>
    <x v="1"/>
  </r>
  <r>
    <n v="9.2983453324479797"/>
    <n v="8.42"/>
    <n v="7.92"/>
    <x v="1"/>
  </r>
  <r>
    <n v="4.9896423816797872"/>
    <n v="4.75"/>
    <n v="4.25"/>
    <x v="1"/>
  </r>
  <r>
    <n v="6.9033169892416817"/>
    <n v="6.38"/>
    <n v="5.88"/>
    <x v="1"/>
  </r>
  <r>
    <n v="6.9033169892416817"/>
    <n v="6.38"/>
    <n v="5.88"/>
    <x v="1"/>
  </r>
  <r>
    <n v="8.100831160844832"/>
    <n v="7.4"/>
    <n v="6.9"/>
    <x v="1"/>
  </r>
  <r>
    <n v="7.5020740750432564"/>
    <n v="6.89"/>
    <n v="6.39"/>
    <x v="1"/>
  </r>
  <r>
    <n v="4.9896423816797872"/>
    <n v="4.75"/>
    <n v="4.25"/>
    <x v="1"/>
  </r>
  <r>
    <n v="8.100831160844832"/>
    <n v="7.4"/>
    <n v="6.9"/>
    <x v="1"/>
  </r>
  <r>
    <n v="6.9033169892416817"/>
    <n v="6.38"/>
    <n v="5.88"/>
    <x v="1"/>
  </r>
  <r>
    <n v="6.9033169892416817"/>
    <n v="6.38"/>
    <n v="5.88"/>
    <x v="1"/>
  </r>
  <r>
    <n v="6.9033169892416817"/>
    <n v="6.38"/>
    <n v="5.88"/>
    <x v="1"/>
  </r>
  <r>
    <n v="4.9896423816797872"/>
    <n v="4.75"/>
    <n v="4.25"/>
    <x v="1"/>
  </r>
  <r>
    <n v="6.9033169892416817"/>
    <n v="6.38"/>
    <n v="5.88"/>
    <x v="1"/>
  </r>
  <r>
    <n v="6.9033169892416817"/>
    <n v="6.38"/>
    <n v="5.88"/>
    <x v="1"/>
  </r>
  <r>
    <n v="8.100831160844832"/>
    <n v="7.4"/>
    <n v="6.9"/>
    <x v="1"/>
  </r>
  <r>
    <n v="6.9033169892416817"/>
    <n v="6.38"/>
    <n v="5.88"/>
    <x v="1"/>
  </r>
  <r>
    <n v="6.9033169892416817"/>
    <n v="6.38"/>
    <n v="5.88"/>
    <x v="1"/>
  </r>
  <r>
    <n v="7.5020740750432564"/>
    <n v="6.89"/>
    <n v="6.39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4.9896423816797872"/>
    <n v="4.75"/>
    <n v="4.25"/>
    <x v="1"/>
  </r>
  <r>
    <n v="11.693373675654279"/>
    <n v="10.46"/>
    <n v="9.9600000000000009"/>
    <x v="18"/>
  </r>
  <r>
    <n v="6.9033169892416817"/>
    <n v="6.38"/>
    <n v="5.88"/>
    <x v="1"/>
  </r>
  <r>
    <n v="6.9033169892416817"/>
    <n v="6.38"/>
    <n v="5.88"/>
    <x v="1"/>
  </r>
  <r>
    <n v="3.7216861999823352"/>
    <n v="3.25"/>
    <n v="3.17"/>
    <x v="1"/>
  </r>
  <r>
    <n v="4.097376920485285"/>
    <n v="3.5700000000000007"/>
    <n v="3.49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4.097376920485285"/>
    <n v="3.5700000000000007"/>
    <n v="3.49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6.0697532031257646"/>
    <n v="5.25"/>
    <n v="5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4.5904709911454047"/>
    <n v="3.99"/>
    <n v="3.91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4.097376920485285"/>
    <n v="3.5700000000000007"/>
    <n v="3.49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5.9523498529685934"/>
    <n v="5.15"/>
    <n v="5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27.084952881259454"/>
    <n v="23.15"/>
    <n v="23.07"/>
    <x v="1"/>
  </r>
  <r>
    <n v="3.6042828498251636"/>
    <n v="3.1499999999999995"/>
    <n v="3.07"/>
    <x v="1"/>
  </r>
  <r>
    <n v="4.097376920485285"/>
    <n v="3.5700000000000007"/>
    <n v="3.49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5.9523498529685934"/>
    <n v="5.15"/>
    <n v="5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4.097376920485285"/>
    <n v="3.5700000000000007"/>
    <n v="3.49"/>
    <x v="1"/>
  </r>
  <r>
    <n v="3.7216861999823352"/>
    <n v="3.25"/>
    <n v="3.17"/>
    <x v="1"/>
  </r>
  <r>
    <n v="6.4454439236287131"/>
    <n v="5.57"/>
    <n v="5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6.0697532031257646"/>
    <n v="5.25"/>
    <n v="5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4.097376920485285"/>
    <n v="3.5700000000000007"/>
    <n v="3.49"/>
    <x v="1"/>
  </r>
  <r>
    <n v="3.7216861999823352"/>
    <n v="3.25"/>
    <n v="3.1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5.9523498529685934"/>
    <n v="5.15"/>
    <n v="5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7216861999823352"/>
    <n v="3.25"/>
    <n v="3.1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4.097376920485285"/>
    <n v="3.5700000000000007"/>
    <n v="3.49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5.9523498529685934"/>
    <n v="5.15"/>
    <n v="5.07"/>
    <x v="1"/>
  </r>
  <r>
    <n v="6.0697532031257646"/>
    <n v="5.25"/>
    <n v="5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7216861999823352"/>
    <n v="3.25"/>
    <n v="3.1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3.6042828498251636"/>
    <n v="3.1499999999999995"/>
    <n v="3.07"/>
    <x v="1"/>
  </r>
  <r>
    <n v="23.480670031434293"/>
    <n v="20.079999999999998"/>
    <n v="20"/>
    <x v="18"/>
  </r>
  <r>
    <n v="8.6291462365521028"/>
    <n v="7.43"/>
    <n v="7.35"/>
    <x v="1"/>
  </r>
  <r>
    <n v="4.9074600365697671"/>
    <n v="4.26"/>
    <n v="4.18"/>
    <x v="1"/>
  </r>
  <r>
    <n v="7.8777647955462049"/>
    <n v="6.79"/>
    <n v="6.71"/>
    <x v="1"/>
  </r>
  <r>
    <n v="8.6291462365521028"/>
    <n v="7.43"/>
    <n v="7.35"/>
    <x v="1"/>
  </r>
  <r>
    <n v="3.9682332353123955"/>
    <n v="3.46"/>
    <n v="3.38"/>
    <x v="18"/>
  </r>
  <r>
    <n v="7.8777647955462049"/>
    <n v="6.79"/>
    <n v="6.71"/>
    <x v="1"/>
  </r>
  <r>
    <n v="8.6291462365521028"/>
    <n v="7.43"/>
    <n v="7.35"/>
    <x v="1"/>
  </r>
  <r>
    <n v="4.6491726662239898"/>
    <n v="4.04"/>
    <n v="3.96"/>
    <x v="1"/>
  </r>
  <r>
    <n v="7.8777647955462049"/>
    <n v="6.79"/>
    <n v="6.71"/>
    <x v="1"/>
  </r>
  <r>
    <n v="4.9074600365697671"/>
    <n v="4.26"/>
    <n v="4.18"/>
    <x v="1"/>
  </r>
  <r>
    <n v="4.6491726662239898"/>
    <n v="4.04"/>
    <n v="3.96"/>
    <x v="1"/>
  </r>
  <r>
    <n v="4.6491726662239898"/>
    <n v="4.04"/>
    <n v="3.96"/>
    <x v="1"/>
  </r>
  <r>
    <n v="4.9074600365697671"/>
    <n v="4.26"/>
    <n v="4.18"/>
    <x v="1"/>
  </r>
  <r>
    <n v="4.9074600365697671"/>
    <n v="4.26"/>
    <n v="4.18"/>
    <x v="1"/>
  </r>
  <r>
    <n v="6.3750019135344091"/>
    <n v="5.5099999999999989"/>
    <n v="5.43"/>
    <x v="1"/>
  </r>
  <r>
    <n v="7.8777647955462049"/>
    <n v="6.79"/>
    <n v="6.71"/>
    <x v="1"/>
  </r>
  <r>
    <n v="7.8777647955462049"/>
    <n v="6.79"/>
    <n v="6.71"/>
    <x v="1"/>
  </r>
  <r>
    <n v="7.8777647955462049"/>
    <n v="6.79"/>
    <n v="6.71"/>
    <x v="1"/>
  </r>
  <r>
    <n v="4.6491726662239898"/>
    <n v="4.04"/>
    <n v="3.96"/>
    <x v="1"/>
  </r>
  <r>
    <n v="4.6491726662239898"/>
    <n v="4.04"/>
    <n v="3.96"/>
    <x v="1"/>
  </r>
  <r>
    <n v="7.8777647955462049"/>
    <n v="6.79"/>
    <n v="6.71"/>
    <x v="1"/>
  </r>
  <r>
    <n v="14.957186810023645"/>
    <n v="12.82"/>
    <n v="12.74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2.151246741267247"/>
    <n v="10.43"/>
    <n v="10.35"/>
    <x v="1"/>
  </r>
  <r>
    <n v="11.376384630229914"/>
    <n v="9.77"/>
    <n v="9.69"/>
    <x v="1"/>
  </r>
  <r>
    <n v="6.9033169892416817"/>
    <n v="5.96"/>
    <n v="5.88"/>
    <x v="1"/>
  </r>
  <r>
    <n v="11.376384630229914"/>
    <n v="9.77"/>
    <n v="9.69"/>
    <x v="1"/>
  </r>
  <r>
    <n v="16.236883326736812"/>
    <n v="13.91"/>
    <n v="13.83"/>
    <x v="1"/>
  </r>
  <r>
    <n v="12.926108852304576"/>
    <n v="11.09"/>
    <n v="11.01"/>
    <x v="1"/>
  </r>
  <r>
    <n v="8.1595328359234163"/>
    <n v="7.03"/>
    <n v="6.95"/>
    <x v="1"/>
  </r>
  <r>
    <n v="13.407462587948981"/>
    <n v="11.5"/>
    <n v="11.42"/>
    <x v="1"/>
  </r>
  <r>
    <n v="16.236883326736812"/>
    <n v="13.91"/>
    <n v="13.83"/>
    <x v="1"/>
  </r>
  <r>
    <n v="11.376384630229914"/>
    <n v="9.77"/>
    <n v="9.69"/>
    <x v="1"/>
  </r>
  <r>
    <n v="9.8266604081552504"/>
    <n v="8.4499999999999993"/>
    <n v="8.3699999999999992"/>
    <x v="1"/>
  </r>
  <r>
    <n v="11.376384630229914"/>
    <n v="9.77"/>
    <n v="9.69"/>
    <x v="1"/>
  </r>
  <r>
    <n v="6.9033169892416817"/>
    <n v="5.96"/>
    <n v="5.88"/>
    <x v="1"/>
  </r>
  <r>
    <n v="6.2575985633772397"/>
    <n v="5.41"/>
    <n v="5.33"/>
    <x v="1"/>
  </r>
  <r>
    <n v="6.5158859337230153"/>
    <n v="5.629999999999999"/>
    <n v="5.55"/>
    <x v="1"/>
  </r>
  <r>
    <n v="6.5158859337230153"/>
    <n v="5.629999999999999"/>
    <n v="5.55"/>
    <x v="1"/>
  </r>
  <r>
    <n v="12.151246741267247"/>
    <n v="10.43"/>
    <n v="10.35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6.2575985633772397"/>
    <n v="5.41"/>
    <n v="5.33"/>
    <x v="1"/>
  </r>
  <r>
    <n v="13.724451633373343"/>
    <n v="11.77"/>
    <n v="11.69"/>
    <x v="1"/>
  </r>
  <r>
    <n v="11.118097259884138"/>
    <n v="9.5500000000000007"/>
    <n v="9.4700000000000006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6.236883326736812"/>
    <n v="13.91"/>
    <n v="13.83"/>
    <x v="1"/>
  </r>
  <r>
    <n v="12.151246741267247"/>
    <n v="10.43"/>
    <n v="10.35"/>
    <x v="1"/>
  </r>
  <r>
    <n v="12.151246741267247"/>
    <n v="10.43"/>
    <n v="10.35"/>
    <x v="1"/>
  </r>
  <r>
    <n v="11.376384630229914"/>
    <n v="9.77"/>
    <n v="9.69"/>
    <x v="1"/>
  </r>
  <r>
    <n v="11.376384630229914"/>
    <n v="9.77"/>
    <n v="9.69"/>
    <x v="1"/>
  </r>
  <r>
    <n v="17.23481180307277"/>
    <n v="14.76"/>
    <n v="14.68"/>
    <x v="1"/>
  </r>
  <r>
    <n v="13.724451633373343"/>
    <n v="11.77"/>
    <n v="11.69"/>
    <x v="1"/>
  </r>
  <r>
    <n v="7.7721017804047507"/>
    <n v="6.6999999999999993"/>
    <n v="6.62"/>
    <x v="1"/>
  </r>
  <r>
    <n v="7.5138144100589743"/>
    <n v="6.48"/>
    <n v="6.4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5.8114658327799873"/>
    <n v="5.03"/>
    <n v="4.95"/>
    <x v="1"/>
  </r>
  <r>
    <n v="9.8266604081552504"/>
    <n v="8.4499999999999993"/>
    <n v="8.3699999999999992"/>
    <x v="1"/>
  </r>
  <r>
    <n v="6.2575985633772397"/>
    <n v="5.41"/>
    <n v="5.33"/>
    <x v="1"/>
  </r>
  <r>
    <n v="7.5138144100589743"/>
    <n v="6.48"/>
    <n v="6.4"/>
    <x v="1"/>
  </r>
  <r>
    <n v="6.2575985633772397"/>
    <n v="5.41"/>
    <n v="5.33"/>
    <x v="1"/>
  </r>
  <r>
    <n v="12.151246741267247"/>
    <n v="10.43"/>
    <n v="10.35"/>
    <x v="1"/>
  </r>
  <r>
    <n v="9.8266604081552504"/>
    <n v="8.4499999999999993"/>
    <n v="8.3699999999999992"/>
    <x v="1"/>
  </r>
  <r>
    <n v="11.376384630229914"/>
    <n v="9.77"/>
    <n v="9.69"/>
    <x v="1"/>
  </r>
  <r>
    <n v="9.8266604081552504"/>
    <n v="8.4499999999999993"/>
    <n v="8.3699999999999992"/>
    <x v="1"/>
  </r>
  <r>
    <n v="6.5158859337230153"/>
    <n v="5.629999999999999"/>
    <n v="5.55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10.601522519192583"/>
    <n v="9.11"/>
    <n v="9.0299999999999994"/>
    <x v="1"/>
  </r>
  <r>
    <n v="7.7721017804047507"/>
    <n v="6.6999999999999993"/>
    <n v="6.62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1.118097259884138"/>
    <n v="9.5500000000000007"/>
    <n v="9.4700000000000006"/>
    <x v="1"/>
  </r>
  <r>
    <n v="7.7721017804047507"/>
    <n v="6.6999999999999993"/>
    <n v="6.62"/>
    <x v="1"/>
  </r>
  <r>
    <n v="9.8266604081552504"/>
    <n v="8.4499999999999993"/>
    <n v="8.3699999999999992"/>
    <x v="1"/>
  </r>
  <r>
    <n v="16.236883326736812"/>
    <n v="13.91"/>
    <n v="13.83"/>
    <x v="1"/>
  </r>
  <r>
    <n v="6.9033169892416817"/>
    <n v="5.96"/>
    <n v="5.88"/>
    <x v="1"/>
  </r>
  <r>
    <n v="10.601522519192583"/>
    <n v="9.11"/>
    <n v="9.0299999999999994"/>
    <x v="1"/>
  </r>
  <r>
    <n v="6.5158859337230153"/>
    <n v="5.629999999999999"/>
    <n v="5.55"/>
    <x v="1"/>
  </r>
  <r>
    <n v="6.2575985633772397"/>
    <n v="5.41"/>
    <n v="5.33"/>
    <x v="1"/>
  </r>
  <r>
    <n v="7.5138144100589743"/>
    <n v="6.48"/>
    <n v="6.4"/>
    <x v="1"/>
  </r>
  <r>
    <n v="7.5138144100589743"/>
    <n v="6.48"/>
    <n v="6.4"/>
    <x v="1"/>
  </r>
  <r>
    <n v="12.761744162084536"/>
    <n v="10.95"/>
    <n v="10.87"/>
    <x v="1"/>
  </r>
  <r>
    <n v="11.376384630229914"/>
    <n v="9.77"/>
    <n v="9.69"/>
    <x v="1"/>
  </r>
  <r>
    <n v="9.2513839923851116"/>
    <n v="7.96"/>
    <n v="7.88"/>
    <x v="1"/>
  </r>
  <r>
    <n v="14.499313744410676"/>
    <n v="12.430000000000001"/>
    <n v="12.35"/>
    <x v="1"/>
  </r>
  <r>
    <n v="6.9033169892416817"/>
    <n v="5.96"/>
    <n v="5.88"/>
    <x v="1"/>
  </r>
  <r>
    <n v="16.800419407491237"/>
    <n v="14.39"/>
    <n v="14.31"/>
    <x v="1"/>
  </r>
  <r>
    <n v="6.9033169892416817"/>
    <n v="5.96"/>
    <n v="5.88"/>
    <x v="1"/>
  </r>
  <r>
    <n v="11.376384630229914"/>
    <n v="9.77"/>
    <n v="9.69"/>
    <x v="1"/>
  </r>
  <r>
    <n v="11.376384630229914"/>
    <n v="9.77"/>
    <n v="9.69"/>
    <x v="1"/>
  </r>
  <r>
    <n v="13.407462587948981"/>
    <n v="11.5"/>
    <n v="11.42"/>
    <x v="1"/>
  </r>
  <r>
    <n v="18.784536025147435"/>
    <n v="16.079999999999998"/>
    <n v="16"/>
    <x v="1"/>
  </r>
  <r>
    <n v="11.376384630229914"/>
    <n v="9.77"/>
    <n v="9.69"/>
    <x v="1"/>
  </r>
  <r>
    <n v="12.151246741267247"/>
    <n v="10.43"/>
    <n v="10.35"/>
    <x v="1"/>
  </r>
  <r>
    <n v="6.9033169892416817"/>
    <n v="5.96"/>
    <n v="5.88"/>
    <x v="1"/>
  </r>
  <r>
    <n v="15.462021215699481"/>
    <n v="13.25"/>
    <n v="13.17"/>
    <x v="1"/>
  </r>
  <r>
    <n v="11.376384630229914"/>
    <n v="9.77"/>
    <n v="9.69"/>
    <x v="1"/>
  </r>
  <r>
    <n v="6.9033169892416817"/>
    <n v="5.96"/>
    <n v="5.88"/>
    <x v="1"/>
  </r>
  <r>
    <n v="11.376384630229914"/>
    <n v="9.77"/>
    <n v="9.69"/>
    <x v="1"/>
  </r>
  <r>
    <n v="6.9033169892416817"/>
    <n v="5.96"/>
    <n v="5.88"/>
    <x v="1"/>
  </r>
  <r>
    <n v="12.761744162084536"/>
    <n v="10.95"/>
    <n v="10.87"/>
    <x v="1"/>
  </r>
  <r>
    <n v="12.926108852304576"/>
    <n v="11.09"/>
    <n v="11.01"/>
    <x v="1"/>
  </r>
  <r>
    <n v="6.9033169892416817"/>
    <n v="5.96"/>
    <n v="5.88"/>
    <x v="1"/>
  </r>
  <r>
    <n v="12.151246741267247"/>
    <n v="10.43"/>
    <n v="10.35"/>
    <x v="1"/>
  </r>
  <r>
    <n v="7.5138144100589743"/>
    <n v="6.48"/>
    <n v="6.4"/>
    <x v="1"/>
  </r>
  <r>
    <n v="11.376384630229914"/>
    <n v="9.77"/>
    <n v="9.69"/>
    <x v="1"/>
  </r>
  <r>
    <n v="16.236883326736812"/>
    <n v="13.91"/>
    <n v="13.83"/>
    <x v="1"/>
  </r>
  <r>
    <n v="16.236883326736812"/>
    <n v="13.91"/>
    <n v="13.83"/>
    <x v="1"/>
  </r>
  <r>
    <n v="12.374313106565872"/>
    <n v="10.62"/>
    <n v="10.54"/>
    <x v="1"/>
  </r>
  <r>
    <n v="11.763815685748579"/>
    <n v="10.1"/>
    <n v="10.02"/>
    <x v="1"/>
  </r>
  <r>
    <n v="12.926108852304576"/>
    <n v="11.09"/>
    <n v="11.01"/>
    <x v="1"/>
  </r>
  <r>
    <n v="6.2575985633772397"/>
    <n v="5.41"/>
    <n v="5.33"/>
    <x v="1"/>
  </r>
  <r>
    <n v="6.5158859337230153"/>
    <n v="5.629999999999999"/>
    <n v="5.55"/>
    <x v="1"/>
  </r>
  <r>
    <n v="12.151246741267247"/>
    <n v="10.43"/>
    <n v="10.35"/>
    <x v="1"/>
  </r>
  <r>
    <n v="12.926108852304576"/>
    <n v="11.09"/>
    <n v="11.01"/>
    <x v="1"/>
  </r>
  <r>
    <n v="6.9033169892416817"/>
    <n v="5.96"/>
    <n v="5.88"/>
    <x v="1"/>
  </r>
  <r>
    <n v="6.2575985633772397"/>
    <n v="5.41"/>
    <n v="5.33"/>
    <x v="1"/>
  </r>
  <r>
    <n v="12.63260047691165"/>
    <n v="10.84"/>
    <n v="10.76"/>
    <x v="1"/>
  </r>
  <r>
    <n v="18.009673914110103"/>
    <n v="15.42"/>
    <n v="15.34"/>
    <x v="1"/>
  </r>
  <r>
    <n v="11.376384630229914"/>
    <n v="9.77"/>
    <n v="9.69"/>
    <x v="1"/>
  </r>
  <r>
    <n v="11.376384630229914"/>
    <n v="9.77"/>
    <n v="9.69"/>
    <x v="1"/>
  </r>
  <r>
    <n v="12.151246741267247"/>
    <n v="10.43"/>
    <n v="10.35"/>
    <x v="1"/>
  </r>
  <r>
    <n v="6.2575985633772397"/>
    <n v="5.41"/>
    <n v="5.33"/>
    <x v="1"/>
  </r>
  <r>
    <n v="6.9033169892416817"/>
    <n v="5.96"/>
    <n v="5.88"/>
    <x v="1"/>
  </r>
  <r>
    <n v="6.2575985633772397"/>
    <n v="5.41"/>
    <n v="5.33"/>
    <x v="1"/>
  </r>
  <r>
    <n v="11.376384630229914"/>
    <n v="9.77"/>
    <n v="9.69"/>
    <x v="1"/>
  </r>
  <r>
    <n v="11.376384630229914"/>
    <n v="9.77"/>
    <n v="9.69"/>
    <x v="1"/>
  </r>
  <r>
    <n v="11.763815685748579"/>
    <n v="10.1"/>
    <n v="10.02"/>
    <x v="1"/>
  </r>
  <r>
    <n v="9.8266604081552504"/>
    <n v="8.4499999999999993"/>
    <n v="8.3699999999999992"/>
    <x v="1"/>
  </r>
  <r>
    <n v="6.9033169892416817"/>
    <n v="5.96"/>
    <n v="5.88"/>
    <x v="1"/>
  </r>
  <r>
    <n v="6.9033169892416817"/>
    <n v="5.96"/>
    <n v="5.88"/>
    <x v="1"/>
  </r>
  <r>
    <n v="6.9033169892416817"/>
    <n v="5.96"/>
    <n v="5.88"/>
    <x v="1"/>
  </r>
  <r>
    <n v="13.407462587948981"/>
    <n v="11.5"/>
    <n v="11.42"/>
    <x v="1"/>
  </r>
  <r>
    <n v="15.685087580998108"/>
    <n v="13.440000000000001"/>
    <n v="13.36"/>
    <x v="1"/>
  </r>
  <r>
    <n v="11.376384630229914"/>
    <n v="9.77"/>
    <n v="9.69"/>
    <x v="1"/>
  </r>
  <r>
    <n v="12.116025736220095"/>
    <n v="10.4"/>
    <n v="10.32"/>
    <x v="1"/>
  </r>
  <r>
    <n v="11.376384630229914"/>
    <n v="9.77"/>
    <n v="9.69"/>
    <x v="1"/>
  </r>
  <r>
    <n v="16.236883326736812"/>
    <n v="13.91"/>
    <n v="13.83"/>
    <x v="1"/>
  </r>
  <r>
    <n v="14.980667480055077"/>
    <n v="12.839999999999998"/>
    <n v="12.76"/>
    <x v="1"/>
  </r>
  <r>
    <n v="18.784536025147435"/>
    <n v="16.079999999999998"/>
    <n v="16"/>
    <x v="1"/>
  </r>
  <r>
    <n v="11.376384630229914"/>
    <n v="9.77"/>
    <n v="9.69"/>
    <x v="1"/>
  </r>
  <r>
    <n v="11.118097259884138"/>
    <n v="9.5500000000000007"/>
    <n v="9.4700000000000006"/>
    <x v="1"/>
  </r>
  <r>
    <n v="6.9033169892416817"/>
    <n v="5.96"/>
    <n v="5.88"/>
    <x v="1"/>
  </r>
  <r>
    <n v="6.9033169892416817"/>
    <n v="5.96"/>
    <n v="5.88"/>
    <x v="1"/>
  </r>
  <r>
    <n v="11.376384630229914"/>
    <n v="9.77"/>
    <n v="9.69"/>
    <x v="1"/>
  </r>
  <r>
    <n v="11.118097259884138"/>
    <n v="9.5500000000000007"/>
    <n v="9.4700000000000006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6.236883326736812"/>
    <n v="13.91"/>
    <n v="13.83"/>
    <x v="1"/>
  </r>
  <r>
    <n v="12.926108852304576"/>
    <n v="11.09"/>
    <n v="11.01"/>
    <x v="1"/>
  </r>
  <r>
    <n v="11.575970325497105"/>
    <n v="9.94"/>
    <n v="9.86"/>
    <x v="1"/>
  </r>
  <r>
    <n v="11.376384630229914"/>
    <n v="9.77"/>
    <n v="9.69"/>
    <x v="1"/>
  </r>
  <r>
    <n v="6.9033169892416817"/>
    <n v="5.96"/>
    <n v="5.88"/>
    <x v="1"/>
  </r>
  <r>
    <n v="13.700970963341911"/>
    <n v="11.75"/>
    <n v="11.67"/>
    <x v="1"/>
  </r>
  <r>
    <n v="12.926108852304576"/>
    <n v="11.09"/>
    <n v="11.01"/>
    <x v="1"/>
  </r>
  <r>
    <n v="5.6823221476070991"/>
    <n v="4.9200000000000008"/>
    <n v="4.84"/>
    <x v="1"/>
  </r>
  <r>
    <n v="6.9033169892416817"/>
    <n v="5.96"/>
    <n v="5.88"/>
    <x v="1"/>
  </r>
  <r>
    <n v="6.5158859337230153"/>
    <n v="5.629999999999999"/>
    <n v="5.55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16.236883326736812"/>
    <n v="13.91"/>
    <n v="13.83"/>
    <x v="1"/>
  </r>
  <r>
    <n v="11.376384630229914"/>
    <n v="9.77"/>
    <n v="9.69"/>
    <x v="1"/>
  </r>
  <r>
    <n v="6.2575985633772397"/>
    <n v="5.41"/>
    <n v="5.33"/>
    <x v="1"/>
  </r>
  <r>
    <n v="11.376384630229914"/>
    <n v="9.77"/>
    <n v="9.69"/>
    <x v="1"/>
  </r>
  <r>
    <n v="6.2575985633772397"/>
    <n v="5.41"/>
    <n v="5.33"/>
    <x v="1"/>
  </r>
  <r>
    <n v="11.376384630229914"/>
    <n v="9.77"/>
    <n v="9.69"/>
    <x v="1"/>
  </r>
  <r>
    <n v="6.2575985633772397"/>
    <n v="5.41"/>
    <n v="5.33"/>
    <x v="1"/>
  </r>
  <r>
    <n v="11.376384630229914"/>
    <n v="9.77"/>
    <n v="9.69"/>
    <x v="1"/>
  </r>
  <r>
    <n v="10.601522519192583"/>
    <n v="9.11"/>
    <n v="9.0299999999999994"/>
    <x v="1"/>
  </r>
  <r>
    <n v="11.376384630229914"/>
    <n v="9.77"/>
    <n v="9.69"/>
    <x v="1"/>
  </r>
  <r>
    <n v="6.5158859337230153"/>
    <n v="5.629999999999999"/>
    <n v="5.55"/>
    <x v="1"/>
  </r>
  <r>
    <n v="15.462021215699481"/>
    <n v="13.25"/>
    <n v="13.17"/>
    <x v="1"/>
  </r>
  <r>
    <n v="16.800419407491237"/>
    <n v="14.39"/>
    <n v="14.31"/>
    <x v="1"/>
  </r>
  <r>
    <n v="11.376384630229914"/>
    <n v="9.77"/>
    <n v="9.69"/>
    <x v="1"/>
  </r>
  <r>
    <n v="10.801108214459775"/>
    <n v="9.2800000000000011"/>
    <n v="9.1999999999999993"/>
    <x v="1"/>
  </r>
  <r>
    <n v="10.601522519192583"/>
    <n v="9.11"/>
    <n v="9.0299999999999994"/>
    <x v="1"/>
  </r>
  <r>
    <n v="6.9033169892416817"/>
    <n v="5.96"/>
    <n v="5.88"/>
    <x v="1"/>
  </r>
  <r>
    <n v="11.376384630229914"/>
    <n v="9.77"/>
    <n v="9.69"/>
    <x v="1"/>
  </r>
  <r>
    <n v="6.9033169892416817"/>
    <n v="5.96"/>
    <n v="5.88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5.8114658327799873"/>
    <n v="5.03"/>
    <n v="4.95"/>
    <x v="1"/>
  </r>
  <r>
    <n v="7.7721017804047507"/>
    <n v="6.6999999999999993"/>
    <n v="6.62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8.8639529368664451"/>
    <n v="7.63"/>
    <n v="7.55"/>
    <x v="1"/>
  </r>
  <r>
    <n v="11.376384630229914"/>
    <n v="9.77"/>
    <n v="9.69"/>
    <x v="1"/>
  </r>
  <r>
    <n v="11.376384630229914"/>
    <n v="9.77"/>
    <n v="9.69"/>
    <x v="1"/>
  </r>
  <r>
    <n v="10.601522519192583"/>
    <n v="9.11"/>
    <n v="9.0299999999999994"/>
    <x v="1"/>
  </r>
  <r>
    <n v="11.376384630229914"/>
    <n v="9.77"/>
    <n v="9.69"/>
    <x v="1"/>
  </r>
  <r>
    <n v="12.151246741267247"/>
    <n v="10.43"/>
    <n v="10.35"/>
    <x v="1"/>
  </r>
  <r>
    <n v="16.236883326736812"/>
    <n v="13.91"/>
    <n v="13.83"/>
    <x v="1"/>
  </r>
  <r>
    <n v="6.9033169892416817"/>
    <n v="5.96"/>
    <n v="5.88"/>
    <x v="1"/>
  </r>
  <r>
    <n v="10.601522519192583"/>
    <n v="9.11"/>
    <n v="9.0299999999999994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12.926108852304576"/>
    <n v="11.09"/>
    <n v="11.01"/>
    <x v="1"/>
  </r>
  <r>
    <n v="11.376384630229914"/>
    <n v="9.77"/>
    <n v="9.69"/>
    <x v="1"/>
  </r>
  <r>
    <n v="11.376384630229914"/>
    <n v="9.77"/>
    <n v="9.69"/>
    <x v="1"/>
  </r>
  <r>
    <n v="6.9033169892416817"/>
    <n v="5.96"/>
    <n v="5.88"/>
    <x v="1"/>
  </r>
  <r>
    <n v="21.10912235825943"/>
    <n v="18.059999999999999"/>
    <n v="17.98"/>
    <x v="1"/>
  </r>
  <r>
    <n v="6.9033169892416817"/>
    <n v="5.96"/>
    <n v="5.88"/>
    <x v="1"/>
  </r>
  <r>
    <n v="11.376384630229914"/>
    <n v="9.77"/>
    <n v="9.69"/>
    <x v="1"/>
  </r>
  <r>
    <n v="6.9033169892416817"/>
    <n v="5.96"/>
    <n v="5.88"/>
    <x v="1"/>
  </r>
  <r>
    <n v="6.5158859337230153"/>
    <n v="5.629999999999999"/>
    <n v="5.55"/>
    <x v="1"/>
  </r>
  <r>
    <n v="6.2575985633772397"/>
    <n v="5.41"/>
    <n v="5.33"/>
    <x v="1"/>
  </r>
  <r>
    <n v="6.2575985633772397"/>
    <n v="5.41"/>
    <n v="5.33"/>
    <x v="1"/>
  </r>
  <r>
    <n v="12.151246741267247"/>
    <n v="10.43"/>
    <n v="10.35"/>
    <x v="1"/>
  </r>
  <r>
    <n v="11.118097259884138"/>
    <n v="9.5500000000000007"/>
    <n v="9.4700000000000006"/>
    <x v="1"/>
  </r>
  <r>
    <n v="5.8114658327799873"/>
    <n v="5.03"/>
    <n v="4.95"/>
    <x v="1"/>
  </r>
  <r>
    <n v="15.250695185416573"/>
    <n v="13.07"/>
    <n v="12.99"/>
    <x v="1"/>
  </r>
  <r>
    <n v="6.5158859337230153"/>
    <n v="5.629999999999999"/>
    <n v="5.55"/>
    <x v="1"/>
  </r>
  <r>
    <n v="15.462021215699481"/>
    <n v="13.25"/>
    <n v="13.17"/>
    <x v="1"/>
  </r>
  <r>
    <n v="12.151246741267247"/>
    <n v="10.43"/>
    <n v="10.35"/>
    <x v="1"/>
  </r>
  <r>
    <n v="11.376384630229914"/>
    <n v="9.77"/>
    <n v="9.69"/>
    <x v="1"/>
  </r>
  <r>
    <n v="6.2575985633772397"/>
    <n v="5.41"/>
    <n v="5.33"/>
    <x v="1"/>
  </r>
  <r>
    <n v="6.2575985633772397"/>
    <n v="5.41"/>
    <n v="5.33"/>
    <x v="1"/>
  </r>
  <r>
    <n v="11.376384630229914"/>
    <n v="9.77"/>
    <n v="9.69"/>
    <x v="1"/>
  </r>
  <r>
    <n v="12.926108852304576"/>
    <n v="11.09"/>
    <n v="11.01"/>
    <x v="1"/>
  </r>
  <r>
    <n v="11.376384630229914"/>
    <n v="9.77"/>
    <n v="9.69"/>
    <x v="1"/>
  </r>
  <r>
    <n v="11.118097259884138"/>
    <n v="9.5500000000000007"/>
    <n v="9.4700000000000006"/>
    <x v="1"/>
  </r>
  <r>
    <n v="6.9033169892416817"/>
    <n v="5.96"/>
    <n v="5.88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6.9033169892416817"/>
    <n v="5.96"/>
    <n v="5.88"/>
    <x v="1"/>
  </r>
  <r>
    <n v="8.1595328359234163"/>
    <n v="7.03"/>
    <n v="6.95"/>
    <x v="1"/>
  </r>
  <r>
    <n v="16.236883326736812"/>
    <n v="13.91"/>
    <n v="13.83"/>
    <x v="1"/>
  </r>
  <r>
    <n v="15.75552959109241"/>
    <n v="13.5"/>
    <n v="13.42"/>
    <x v="1"/>
  </r>
  <r>
    <n v="12.926108852304576"/>
    <n v="11.09"/>
    <n v="11.01"/>
    <x v="1"/>
  </r>
  <r>
    <n v="12.151246741267247"/>
    <n v="10.43"/>
    <n v="10.35"/>
    <x v="1"/>
  </r>
  <r>
    <n v="10.601522519192583"/>
    <n v="9.11"/>
    <n v="9.0299999999999994"/>
    <x v="1"/>
  </r>
  <r>
    <n v="11.376384630229914"/>
    <n v="9.77"/>
    <n v="9.69"/>
    <x v="1"/>
  </r>
  <r>
    <n v="12.926108852304576"/>
    <n v="11.09"/>
    <n v="11.01"/>
    <x v="1"/>
  </r>
  <r>
    <n v="11.376384630229914"/>
    <n v="9.77"/>
    <n v="9.69"/>
    <x v="1"/>
  </r>
  <r>
    <n v="6.9033169892416817"/>
    <n v="5.96"/>
    <n v="5.88"/>
    <x v="1"/>
  </r>
  <r>
    <n v="18.784536025147435"/>
    <n v="16.079999999999998"/>
    <n v="16"/>
    <x v="1"/>
  </r>
  <r>
    <n v="11.376384630229914"/>
    <n v="9.77"/>
    <n v="9.69"/>
    <x v="1"/>
  </r>
  <r>
    <n v="10.601522519192583"/>
    <n v="9.11"/>
    <n v="9.0299999999999994"/>
    <x v="1"/>
  </r>
  <r>
    <n v="11.376384630229914"/>
    <n v="9.77"/>
    <n v="9.69"/>
    <x v="1"/>
  </r>
  <r>
    <n v="12.374313106565872"/>
    <n v="10.62"/>
    <n v="10.54"/>
    <x v="1"/>
  </r>
  <r>
    <n v="6.2575985633772397"/>
    <n v="5.41"/>
    <n v="5.33"/>
    <x v="1"/>
  </r>
  <r>
    <n v="6.5158859337230153"/>
    <n v="5.629999999999999"/>
    <n v="5.55"/>
    <x v="1"/>
  </r>
  <r>
    <n v="6.9033169892416817"/>
    <n v="5.96"/>
    <n v="5.88"/>
    <x v="1"/>
  </r>
  <r>
    <n v="6.9033169892416817"/>
    <n v="5.96"/>
    <n v="5.88"/>
    <x v="1"/>
  </r>
  <r>
    <n v="12.63260047691165"/>
    <n v="10.84"/>
    <n v="10.76"/>
    <x v="1"/>
  </r>
  <r>
    <n v="11.763815685748579"/>
    <n v="10.1"/>
    <n v="10.02"/>
    <x v="1"/>
  </r>
  <r>
    <n v="6.2575985633772397"/>
    <n v="5.41"/>
    <n v="5.33"/>
    <x v="1"/>
  </r>
  <r>
    <n v="10.601522519192583"/>
    <n v="9.11"/>
    <n v="9.0299999999999994"/>
    <x v="1"/>
  </r>
  <r>
    <n v="6.9033169892416817"/>
    <n v="5.96"/>
    <n v="5.88"/>
    <x v="1"/>
  </r>
  <r>
    <n v="12.151246741267247"/>
    <n v="10.43"/>
    <n v="10.35"/>
    <x v="1"/>
  </r>
  <r>
    <n v="6.2575985633772397"/>
    <n v="5.41"/>
    <n v="5.33"/>
    <x v="1"/>
  </r>
  <r>
    <n v="6.9033169892416817"/>
    <n v="5.96"/>
    <n v="5.88"/>
    <x v="1"/>
  </r>
  <r>
    <n v="6.5158859337230153"/>
    <n v="5.629999999999999"/>
    <n v="5.55"/>
    <x v="1"/>
  </r>
  <r>
    <n v="6.9033169892416817"/>
    <n v="5.96"/>
    <n v="5.88"/>
    <x v="1"/>
  </r>
  <r>
    <n v="12.151246741267247"/>
    <n v="10.43"/>
    <n v="10.35"/>
    <x v="1"/>
  </r>
  <r>
    <n v="11.376384630229914"/>
    <n v="9.77"/>
    <n v="9.69"/>
    <x v="1"/>
  </r>
  <r>
    <n v="11.376384630229914"/>
    <n v="9.77"/>
    <n v="9.69"/>
    <x v="1"/>
  </r>
  <r>
    <n v="6.9033169892416817"/>
    <n v="5.96"/>
    <n v="5.88"/>
    <x v="1"/>
  </r>
  <r>
    <n v="6.2575985633772397"/>
    <n v="5.41"/>
    <n v="5.33"/>
    <x v="1"/>
  </r>
  <r>
    <n v="12.151246741267247"/>
    <n v="10.43"/>
    <n v="10.35"/>
    <x v="1"/>
  </r>
  <r>
    <n v="6.5158859337230153"/>
    <n v="5.629999999999999"/>
    <n v="5.55"/>
    <x v="1"/>
  </r>
  <r>
    <n v="16.236883326736812"/>
    <n v="13.91"/>
    <n v="13.83"/>
    <x v="1"/>
  </r>
  <r>
    <n v="6.9033169892416817"/>
    <n v="5.96"/>
    <n v="5.88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6.5158859337230153"/>
    <n v="5.629999999999999"/>
    <n v="5.55"/>
    <x v="1"/>
  </r>
  <r>
    <n v="15.250695185416573"/>
    <n v="13.07"/>
    <n v="12.99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2.151246741267247"/>
    <n v="10.43"/>
    <n v="10.35"/>
    <x v="1"/>
  </r>
  <r>
    <n v="11.376384630229914"/>
    <n v="9.77"/>
    <n v="9.69"/>
    <x v="1"/>
  </r>
  <r>
    <n v="16.236883326736812"/>
    <n v="13.91"/>
    <n v="13.83"/>
    <x v="1"/>
  </r>
  <r>
    <n v="12.926108852304576"/>
    <n v="11.09"/>
    <n v="11.01"/>
    <x v="1"/>
  </r>
  <r>
    <n v="15.250695185416573"/>
    <n v="13.07"/>
    <n v="12.99"/>
    <x v="1"/>
  </r>
  <r>
    <n v="5.8114658327799873"/>
    <n v="5.03"/>
    <n v="4.95"/>
    <x v="1"/>
  </r>
  <r>
    <n v="5.8114658327799873"/>
    <n v="5.03"/>
    <n v="4.95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4.47583307437924"/>
    <n v="12.41"/>
    <n v="12.33"/>
    <x v="1"/>
  </r>
  <r>
    <n v="10.601522519192583"/>
    <n v="9.11"/>
    <n v="9.0299999999999994"/>
    <x v="1"/>
  </r>
  <r>
    <n v="16.236883326736812"/>
    <n v="13.91"/>
    <n v="13.83"/>
    <x v="1"/>
  </r>
  <r>
    <n v="11.376384630229914"/>
    <n v="9.77"/>
    <n v="9.69"/>
    <x v="1"/>
  </r>
  <r>
    <n v="11.376384630229914"/>
    <n v="9.77"/>
    <n v="9.69"/>
    <x v="1"/>
  </r>
  <r>
    <n v="10.601522519192583"/>
    <n v="9.11"/>
    <n v="9.0299999999999994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6.2575985633772397"/>
    <n v="5.41"/>
    <n v="5.33"/>
    <x v="1"/>
  </r>
  <r>
    <n v="11.376384630229914"/>
    <n v="9.77"/>
    <n v="9.69"/>
    <x v="1"/>
  </r>
  <r>
    <n v="11.376384630229914"/>
    <n v="9.77"/>
    <n v="9.69"/>
    <x v="1"/>
  </r>
  <r>
    <n v="16.236883326736812"/>
    <n v="13.91"/>
    <n v="13.83"/>
    <x v="1"/>
  </r>
  <r>
    <n v="5.6823221476070991"/>
    <n v="4.9200000000000008"/>
    <n v="4.84"/>
    <x v="1"/>
  </r>
  <r>
    <n v="12.926108852304576"/>
    <n v="11.09"/>
    <n v="11.01"/>
    <x v="1"/>
  </r>
  <r>
    <n v="6.9033169892416817"/>
    <n v="5.96"/>
    <n v="5.88"/>
    <x v="1"/>
  </r>
  <r>
    <n v="11.376384630229914"/>
    <n v="9.77"/>
    <n v="9.69"/>
    <x v="1"/>
  </r>
  <r>
    <n v="16.800419407491237"/>
    <n v="14.39"/>
    <n v="14.31"/>
    <x v="1"/>
  </r>
  <r>
    <n v="6.2575985633772397"/>
    <n v="5.41"/>
    <n v="5.33"/>
    <x v="1"/>
  </r>
  <r>
    <n v="6.2575985633772397"/>
    <n v="5.41"/>
    <n v="5.33"/>
    <x v="1"/>
  </r>
  <r>
    <n v="11.376384630229914"/>
    <n v="9.77"/>
    <n v="9.69"/>
    <x v="1"/>
  </r>
  <r>
    <n v="6.2575985633772397"/>
    <n v="5.41"/>
    <n v="5.33"/>
    <x v="1"/>
  </r>
  <r>
    <n v="16.236883326736812"/>
    <n v="13.91"/>
    <n v="13.83"/>
    <x v="1"/>
  </r>
  <r>
    <n v="16.236883326736812"/>
    <n v="13.91"/>
    <n v="13.83"/>
    <x v="1"/>
  </r>
  <r>
    <n v="6.2575985633772397"/>
    <n v="5.41"/>
    <n v="5.33"/>
    <x v="1"/>
  </r>
  <r>
    <n v="11.118097259884138"/>
    <n v="9.5500000000000007"/>
    <n v="9.4700000000000006"/>
    <x v="1"/>
  </r>
  <r>
    <n v="6.2575985633772397"/>
    <n v="5.41"/>
    <n v="5.33"/>
    <x v="1"/>
  </r>
  <r>
    <n v="5.8114658327799873"/>
    <n v="5.03"/>
    <n v="4.95"/>
    <x v="1"/>
  </r>
  <r>
    <n v="6.9033169892416817"/>
    <n v="5.96"/>
    <n v="5.88"/>
    <x v="1"/>
  </r>
  <r>
    <n v="12.761744162084536"/>
    <n v="10.95"/>
    <n v="10.87"/>
    <x v="1"/>
  </r>
  <r>
    <n v="6.2575985633772397"/>
    <n v="5.41"/>
    <n v="5.33"/>
    <x v="1"/>
  </r>
  <r>
    <n v="17.23481180307277"/>
    <n v="14.76"/>
    <n v="14.68"/>
    <x v="1"/>
  </r>
  <r>
    <n v="13.700970963341911"/>
    <n v="11.75"/>
    <n v="11.67"/>
    <x v="1"/>
  </r>
  <r>
    <n v="11.376384630229914"/>
    <n v="9.77"/>
    <n v="9.69"/>
    <x v="1"/>
  </r>
  <r>
    <n v="11.763815685748579"/>
    <n v="10.1"/>
    <n v="10.02"/>
    <x v="1"/>
  </r>
  <r>
    <n v="11.376384630229914"/>
    <n v="9.77"/>
    <n v="9.69"/>
    <x v="1"/>
  </r>
  <r>
    <n v="7.5138144100589743"/>
    <n v="6.48"/>
    <n v="6.4"/>
    <x v="1"/>
  </r>
  <r>
    <n v="11.376384630229914"/>
    <n v="9.77"/>
    <n v="9.69"/>
    <x v="1"/>
  </r>
  <r>
    <n v="6.5158859337230153"/>
    <n v="5.629999999999999"/>
    <n v="5.55"/>
    <x v="1"/>
  </r>
  <r>
    <n v="10.601522519192583"/>
    <n v="9.11"/>
    <n v="9.0299999999999994"/>
    <x v="1"/>
  </r>
  <r>
    <n v="11.376384630229914"/>
    <n v="9.77"/>
    <n v="9.69"/>
    <x v="1"/>
  </r>
  <r>
    <n v="13.407462587948981"/>
    <n v="11.5"/>
    <n v="11.42"/>
    <x v="1"/>
  </r>
  <r>
    <n v="11.376384630229914"/>
    <n v="9.77"/>
    <n v="9.69"/>
    <x v="1"/>
  </r>
  <r>
    <n v="15.250695185416573"/>
    <n v="13.07"/>
    <n v="12.99"/>
    <x v="1"/>
  </r>
  <r>
    <n v="6.2575985633772397"/>
    <n v="5.41"/>
    <n v="5.33"/>
    <x v="1"/>
  </r>
  <r>
    <n v="11.376384630229914"/>
    <n v="9.77"/>
    <n v="9.69"/>
    <x v="1"/>
  </r>
  <r>
    <n v="11.376384630229914"/>
    <n v="9.77"/>
    <n v="9.69"/>
    <x v="1"/>
  </r>
  <r>
    <n v="18.561469659848811"/>
    <n v="15.89"/>
    <n v="15.81"/>
    <x v="1"/>
  </r>
  <r>
    <n v="18.009673914110103"/>
    <n v="15.42"/>
    <n v="15.34"/>
    <x v="1"/>
  </r>
  <r>
    <n v="11.376384630229914"/>
    <n v="9.77"/>
    <n v="9.69"/>
    <x v="1"/>
  </r>
  <r>
    <n v="9.8266604081552504"/>
    <n v="8.4499999999999993"/>
    <n v="8.3699999999999992"/>
    <x v="1"/>
  </r>
  <r>
    <n v="6.5158859337230153"/>
    <n v="5.629999999999999"/>
    <n v="5.55"/>
    <x v="1"/>
  </r>
  <r>
    <n v="11.376384630229914"/>
    <n v="9.77"/>
    <n v="9.69"/>
    <x v="1"/>
  </r>
  <r>
    <n v="17.786607548811478"/>
    <n v="15.23"/>
    <n v="15.15"/>
    <x v="1"/>
  </r>
  <r>
    <n v="16.800419407491237"/>
    <n v="14.39"/>
    <n v="14.31"/>
    <x v="1"/>
  </r>
  <r>
    <n v="6.5158859337230153"/>
    <n v="5.629999999999999"/>
    <n v="5.55"/>
    <x v="1"/>
  </r>
  <r>
    <n v="6.2575985633772397"/>
    <n v="5.41"/>
    <n v="5.33"/>
    <x v="1"/>
  </r>
  <r>
    <n v="12.151246741267247"/>
    <n v="10.43"/>
    <n v="10.35"/>
    <x v="1"/>
  </r>
  <r>
    <n v="16.236883326736812"/>
    <n v="13.91"/>
    <n v="13.83"/>
    <x v="1"/>
  </r>
  <r>
    <n v="6.9033169892416817"/>
    <n v="5.96"/>
    <n v="5.88"/>
    <x v="1"/>
  </r>
  <r>
    <n v="7.5138144100589743"/>
    <n v="6.48"/>
    <n v="6.4"/>
    <x v="1"/>
  </r>
  <r>
    <n v="6.5158859337230153"/>
    <n v="5.629999999999999"/>
    <n v="5.55"/>
    <x v="1"/>
  </r>
  <r>
    <n v="6.1988968882986537"/>
    <n v="5.36"/>
    <n v="5.28"/>
    <x v="1"/>
  </r>
  <r>
    <n v="14.182324698986314"/>
    <n v="12.16"/>
    <n v="12.08"/>
    <x v="1"/>
  </r>
  <r>
    <n v="11.376384630229914"/>
    <n v="9.77"/>
    <n v="9.69"/>
    <x v="1"/>
  </r>
  <r>
    <n v="12.761744162084536"/>
    <n v="10.95"/>
    <n v="10.87"/>
    <x v="1"/>
  </r>
  <r>
    <n v="12.926108852304576"/>
    <n v="11.09"/>
    <n v="11.01"/>
    <x v="1"/>
  </r>
  <r>
    <n v="18.784536025147435"/>
    <n v="16.079999999999998"/>
    <n v="16"/>
    <x v="1"/>
  </r>
  <r>
    <n v="11.376384630229914"/>
    <n v="9.77"/>
    <n v="9.69"/>
    <x v="1"/>
  </r>
  <r>
    <n v="6.5158859337230153"/>
    <n v="5.629999999999999"/>
    <n v="5.55"/>
    <x v="1"/>
  </r>
  <r>
    <n v="21.473072743746659"/>
    <n v="18.369999999999997"/>
    <n v="18.29"/>
    <x v="1"/>
  </r>
  <r>
    <n v="6.5158859337230153"/>
    <n v="5.629999999999999"/>
    <n v="5.55"/>
    <x v="1"/>
  </r>
  <r>
    <n v="7.5138144100589743"/>
    <n v="6.48"/>
    <n v="6.4"/>
    <x v="1"/>
  </r>
  <r>
    <n v="16.800419407491237"/>
    <n v="14.39"/>
    <n v="14.31"/>
    <x v="1"/>
  </r>
  <r>
    <n v="11.376384630229914"/>
    <n v="9.77"/>
    <n v="9.69"/>
    <x v="1"/>
  </r>
  <r>
    <n v="6.2575985633772397"/>
    <n v="5.41"/>
    <n v="5.33"/>
    <x v="1"/>
  </r>
  <r>
    <n v="6.5158859337230153"/>
    <n v="5.629999999999999"/>
    <n v="5.55"/>
    <x v="1"/>
  </r>
  <r>
    <n v="11.376384630229914"/>
    <n v="9.77"/>
    <n v="9.69"/>
    <x v="1"/>
  </r>
  <r>
    <n v="6.2575985633772397"/>
    <n v="5.41"/>
    <n v="5.33"/>
    <x v="1"/>
  </r>
  <r>
    <n v="6.5158859337230153"/>
    <n v="5.629999999999999"/>
    <n v="5.55"/>
    <x v="1"/>
  </r>
  <r>
    <n v="19.125005740603232"/>
    <n v="16.369999999999997"/>
    <n v="16.29"/>
    <x v="1"/>
  </r>
  <r>
    <n v="6.2575985633772397"/>
    <n v="5.41"/>
    <n v="5.33"/>
    <x v="1"/>
  </r>
  <r>
    <n v="6.9033169892416817"/>
    <n v="5.96"/>
    <n v="5.88"/>
    <x v="1"/>
  </r>
  <r>
    <n v="11.376384630229914"/>
    <n v="9.77"/>
    <n v="9.69"/>
    <x v="1"/>
  </r>
  <r>
    <n v="11.376384630229914"/>
    <n v="9.77"/>
    <n v="9.69"/>
    <x v="1"/>
  </r>
  <r>
    <n v="11.763815685748579"/>
    <n v="10.1"/>
    <n v="10.02"/>
    <x v="1"/>
  </r>
  <r>
    <n v="11.376384630229914"/>
    <n v="9.77"/>
    <n v="9.69"/>
    <x v="1"/>
  </r>
  <r>
    <n v="6.5158859337230153"/>
    <n v="5.629999999999999"/>
    <n v="5.55"/>
    <x v="1"/>
  </r>
  <r>
    <n v="6.5158859337230153"/>
    <n v="5.629999999999999"/>
    <n v="5.55"/>
    <x v="1"/>
  </r>
  <r>
    <n v="13.724451633373343"/>
    <n v="11.77"/>
    <n v="11.69"/>
    <x v="1"/>
  </r>
  <r>
    <n v="11.376384630229914"/>
    <n v="9.77"/>
    <n v="9.69"/>
    <x v="1"/>
  </r>
  <r>
    <n v="6.5158859337230153"/>
    <n v="5.629999999999999"/>
    <n v="5.55"/>
    <x v="1"/>
  </r>
  <r>
    <n v="11.118097259884138"/>
    <n v="9.5500000000000007"/>
    <n v="9.4700000000000006"/>
    <x v="1"/>
  </r>
  <r>
    <n v="16.236883326736812"/>
    <n v="13.91"/>
    <n v="13.83"/>
    <x v="1"/>
  </r>
  <r>
    <n v="9.2513839923851116"/>
    <n v="7.96"/>
    <n v="7.88"/>
    <x v="1"/>
  </r>
  <r>
    <n v="19.125005740603232"/>
    <n v="16.369999999999997"/>
    <n v="16.29"/>
    <x v="1"/>
  </r>
  <r>
    <n v="6.2575985633772397"/>
    <n v="5.41"/>
    <n v="5.33"/>
    <x v="1"/>
  </r>
  <r>
    <n v="6.5158859337230153"/>
    <n v="5.629999999999999"/>
    <n v="5.55"/>
    <x v="1"/>
  </r>
  <r>
    <n v="6.9033169892416817"/>
    <n v="5.96"/>
    <n v="5.88"/>
    <x v="1"/>
  </r>
  <r>
    <n v="12.151246741267247"/>
    <n v="10.43"/>
    <n v="10.35"/>
    <x v="1"/>
  </r>
  <r>
    <n v="12.761744162084536"/>
    <n v="10.95"/>
    <n v="10.87"/>
    <x v="1"/>
  </r>
  <r>
    <n v="6.9033169892416817"/>
    <n v="5.96"/>
    <n v="5.88"/>
    <x v="1"/>
  </r>
  <r>
    <n v="6.5158859337230153"/>
    <n v="5.629999999999999"/>
    <n v="5.55"/>
    <x v="1"/>
  </r>
  <r>
    <n v="11.376384630229914"/>
    <n v="9.77"/>
    <n v="9.69"/>
    <x v="1"/>
  </r>
  <r>
    <n v="6.2575985633772397"/>
    <n v="5.41"/>
    <n v="5.33"/>
    <x v="1"/>
  </r>
  <r>
    <n v="6.9033169892416817"/>
    <n v="5.96"/>
    <n v="5.88"/>
    <x v="1"/>
  </r>
  <r>
    <n v="6.9033169892416817"/>
    <n v="5.96"/>
    <n v="5.88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11.118097259884138"/>
    <n v="9.5500000000000007"/>
    <n v="9.4700000000000006"/>
    <x v="1"/>
  </r>
  <r>
    <n v="17.786607548811478"/>
    <n v="15.23"/>
    <n v="15.15"/>
    <x v="1"/>
  </r>
  <r>
    <n v="6.9033169892416817"/>
    <n v="5.96"/>
    <n v="5.88"/>
    <x v="1"/>
  </r>
  <r>
    <n v="11.376384630229914"/>
    <n v="9.77"/>
    <n v="9.69"/>
    <x v="1"/>
  </r>
  <r>
    <n v="11.376384630229914"/>
    <n v="9.77"/>
    <n v="9.69"/>
    <x v="1"/>
  </r>
  <r>
    <n v="18.009673914110103"/>
    <n v="15.42"/>
    <n v="15.34"/>
    <x v="1"/>
  </r>
  <r>
    <n v="14.957186810023645"/>
    <n v="12.82"/>
    <n v="12.74"/>
    <x v="1"/>
  </r>
  <r>
    <n v="6.2575985633772397"/>
    <n v="5.41"/>
    <n v="5.33"/>
    <x v="1"/>
  </r>
  <r>
    <n v="11.376384630229914"/>
    <n v="9.77"/>
    <n v="9.69"/>
    <x v="1"/>
  </r>
  <r>
    <n v="12.926108852304576"/>
    <n v="11.09"/>
    <n v="11.01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6.9033169892416817"/>
    <n v="5.96"/>
    <n v="5.88"/>
    <x v="1"/>
  </r>
  <r>
    <n v="11.376384630229914"/>
    <n v="9.77"/>
    <n v="9.69"/>
    <x v="1"/>
  </r>
  <r>
    <n v="12.926108852304576"/>
    <n v="11.09"/>
    <n v="11.01"/>
    <x v="1"/>
  </r>
  <r>
    <n v="11.376384630229914"/>
    <n v="9.77"/>
    <n v="9.69"/>
    <x v="1"/>
  </r>
  <r>
    <n v="11.376384630229914"/>
    <n v="9.77"/>
    <n v="9.69"/>
    <x v="1"/>
  </r>
  <r>
    <n v="16.236883326736812"/>
    <n v="13.91"/>
    <n v="13.83"/>
    <x v="1"/>
  </r>
  <r>
    <n v="6.2575985633772397"/>
    <n v="5.41"/>
    <n v="5.33"/>
    <x v="1"/>
  </r>
  <r>
    <n v="12.926108852304576"/>
    <n v="11.09"/>
    <n v="11.01"/>
    <x v="1"/>
  </r>
  <r>
    <n v="11.376384630229914"/>
    <n v="9.77"/>
    <n v="9.69"/>
    <x v="1"/>
  </r>
  <r>
    <n v="6.5158859337230153"/>
    <n v="5.629999999999999"/>
    <n v="5.55"/>
    <x v="1"/>
  </r>
  <r>
    <n v="12.761744162084536"/>
    <n v="10.95"/>
    <n v="10.87"/>
    <x v="1"/>
  </r>
  <r>
    <n v="11.376384630229914"/>
    <n v="9.77"/>
    <n v="9.69"/>
    <x v="1"/>
  </r>
  <r>
    <n v="9.8266604081552504"/>
    <n v="8.4499999999999993"/>
    <n v="8.3699999999999992"/>
    <x v="1"/>
  </r>
  <r>
    <n v="14.47583307437924"/>
    <n v="12.41"/>
    <n v="12.33"/>
    <x v="1"/>
  </r>
  <r>
    <n v="6.5158859337230153"/>
    <n v="5.629999999999999"/>
    <n v="5.55"/>
    <x v="1"/>
  </r>
  <r>
    <n v="6.9033169892416817"/>
    <n v="5.96"/>
    <n v="5.88"/>
    <x v="1"/>
  </r>
  <r>
    <n v="12.151246741267247"/>
    <n v="10.43"/>
    <n v="10.35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2.151246741267247"/>
    <n v="10.43"/>
    <n v="10.35"/>
    <x v="1"/>
  </r>
  <r>
    <n v="6.9033169892416817"/>
    <n v="5.96"/>
    <n v="5.88"/>
    <x v="1"/>
  </r>
  <r>
    <n v="16.236883326736812"/>
    <n v="13.91"/>
    <n v="13.83"/>
    <x v="1"/>
  </r>
  <r>
    <n v="15.250695185416573"/>
    <n v="13.07"/>
    <n v="12.99"/>
    <x v="1"/>
  </r>
  <r>
    <n v="12.926108852304576"/>
    <n v="11.09"/>
    <n v="11.01"/>
    <x v="1"/>
  </r>
  <r>
    <n v="15.250695185416573"/>
    <n v="13.07"/>
    <n v="12.99"/>
    <x v="1"/>
  </r>
  <r>
    <n v="11.376384630229914"/>
    <n v="9.77"/>
    <n v="9.69"/>
    <x v="1"/>
  </r>
  <r>
    <n v="12.151246741267247"/>
    <n v="10.43"/>
    <n v="10.35"/>
    <x v="1"/>
  </r>
  <r>
    <n v="6.5158859337230153"/>
    <n v="5.629999999999999"/>
    <n v="5.55"/>
    <x v="1"/>
  </r>
  <r>
    <n v="17.786607548811478"/>
    <n v="15.23"/>
    <n v="15.15"/>
    <x v="1"/>
  </r>
  <r>
    <n v="16.800419407491237"/>
    <n v="14.39"/>
    <n v="14.31"/>
    <x v="1"/>
  </r>
  <r>
    <n v="11.376384630229914"/>
    <n v="9.77"/>
    <n v="9.69"/>
    <x v="1"/>
  </r>
  <r>
    <n v="6.9033169892416817"/>
    <n v="5.96"/>
    <n v="5.88"/>
    <x v="1"/>
  </r>
  <r>
    <n v="11.763815685748579"/>
    <n v="10.1"/>
    <n v="10.02"/>
    <x v="1"/>
  </r>
  <r>
    <n v="17.011745437774145"/>
    <n v="14.570000000000002"/>
    <n v="14.49"/>
    <x v="1"/>
  </r>
  <r>
    <n v="12.926108852304576"/>
    <n v="11.09"/>
    <n v="11.01"/>
    <x v="1"/>
  </r>
  <r>
    <n v="12.151246741267247"/>
    <n v="10.43"/>
    <n v="10.35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16.236883326736812"/>
    <n v="13.91"/>
    <n v="13.83"/>
    <x v="1"/>
  </r>
  <r>
    <n v="12.151246741267247"/>
    <n v="10.43"/>
    <n v="10.35"/>
    <x v="1"/>
  </r>
  <r>
    <n v="8.8639529368664451"/>
    <n v="7.63"/>
    <n v="7.55"/>
    <x v="1"/>
  </r>
  <r>
    <n v="11.376384630229914"/>
    <n v="9.77"/>
    <n v="9.69"/>
    <x v="1"/>
  </r>
  <r>
    <n v="12.151246741267247"/>
    <n v="10.43"/>
    <n v="10.35"/>
    <x v="1"/>
  </r>
  <r>
    <n v="7.7721017804047507"/>
    <n v="6.6999999999999993"/>
    <n v="6.62"/>
    <x v="1"/>
  </r>
  <r>
    <n v="11.376384630229914"/>
    <n v="9.77"/>
    <n v="9.69"/>
    <x v="1"/>
  </r>
  <r>
    <n v="6.9033169892416817"/>
    <n v="5.96"/>
    <n v="5.88"/>
    <x v="1"/>
  </r>
  <r>
    <n v="12.151246741267247"/>
    <n v="10.43"/>
    <n v="10.35"/>
    <x v="1"/>
  </r>
  <r>
    <n v="6.5158859337230153"/>
    <n v="5.629999999999999"/>
    <n v="5.55"/>
    <x v="1"/>
  </r>
  <r>
    <n v="11.376384630229914"/>
    <n v="9.77"/>
    <n v="9.69"/>
    <x v="1"/>
  </r>
  <r>
    <n v="10.601522519192583"/>
    <n v="9.11"/>
    <n v="9.0299999999999994"/>
    <x v="1"/>
  </r>
  <r>
    <n v="16.025557296453904"/>
    <n v="13.73"/>
    <n v="13.65"/>
    <x v="1"/>
  </r>
  <r>
    <n v="11.376384630229914"/>
    <n v="9.77"/>
    <n v="9.69"/>
    <x v="1"/>
  </r>
  <r>
    <n v="11.376384630229914"/>
    <n v="9.77"/>
    <n v="9.69"/>
    <x v="1"/>
  </r>
  <r>
    <n v="7.5138144100589743"/>
    <n v="6.48"/>
    <n v="6.4"/>
    <x v="1"/>
  </r>
  <r>
    <n v="19.125005740603232"/>
    <n v="16.369999999999997"/>
    <n v="16.29"/>
    <x v="1"/>
  </r>
  <r>
    <n v="6.9033169892416817"/>
    <n v="5.96"/>
    <n v="5.88"/>
    <x v="1"/>
  </r>
  <r>
    <n v="6.5158859337230153"/>
    <n v="5.629999999999999"/>
    <n v="5.55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12.151246741267247"/>
    <n v="10.43"/>
    <n v="10.35"/>
    <x v="1"/>
  </r>
  <r>
    <n v="6.9033169892416817"/>
    <n v="5.96"/>
    <n v="5.88"/>
    <x v="1"/>
  </r>
  <r>
    <n v="6.9033169892416817"/>
    <n v="5.96"/>
    <n v="5.88"/>
    <x v="1"/>
  </r>
  <r>
    <n v="12.151246741267247"/>
    <n v="10.43"/>
    <n v="10.35"/>
    <x v="1"/>
  </r>
  <r>
    <n v="6.9033169892416817"/>
    <n v="5.96"/>
    <n v="5.88"/>
    <x v="1"/>
  </r>
  <r>
    <n v="11.376384630229914"/>
    <n v="9.77"/>
    <n v="9.69"/>
    <x v="1"/>
  </r>
  <r>
    <n v="12.926108852304576"/>
    <n v="11.09"/>
    <n v="11.01"/>
    <x v="1"/>
  </r>
  <r>
    <n v="15.250695185416573"/>
    <n v="13.07"/>
    <n v="12.99"/>
    <x v="1"/>
  </r>
  <r>
    <n v="11.376384630229914"/>
    <n v="9.77"/>
    <n v="9.69"/>
    <x v="1"/>
  </r>
  <r>
    <n v="11.376384630229914"/>
    <n v="9.77"/>
    <n v="9.69"/>
    <x v="1"/>
  </r>
  <r>
    <n v="6.9033169892416817"/>
    <n v="5.96"/>
    <n v="5.88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16.236883326736812"/>
    <n v="13.91"/>
    <n v="13.83"/>
    <x v="1"/>
  </r>
  <r>
    <n v="5.6823221476070991"/>
    <n v="4.9200000000000008"/>
    <n v="4.84"/>
    <x v="1"/>
  </r>
  <r>
    <n v="11.376384630229914"/>
    <n v="9.77"/>
    <n v="9.69"/>
    <x v="1"/>
  </r>
  <r>
    <n v="11.376384630229914"/>
    <n v="9.77"/>
    <n v="9.69"/>
    <x v="1"/>
  </r>
  <r>
    <n v="12.116025736220095"/>
    <n v="10.4"/>
    <n v="10.32"/>
    <x v="1"/>
  </r>
  <r>
    <n v="11.376384630229914"/>
    <n v="9.77"/>
    <n v="9.69"/>
    <x v="1"/>
  </r>
  <r>
    <n v="16.236883326736812"/>
    <n v="13.91"/>
    <n v="13.83"/>
    <x v="1"/>
  </r>
  <r>
    <n v="11.376384630229914"/>
    <n v="9.77"/>
    <n v="9.69"/>
    <x v="1"/>
  </r>
  <r>
    <n v="11.376384630229914"/>
    <n v="9.77"/>
    <n v="9.69"/>
    <x v="1"/>
  </r>
  <r>
    <n v="14.957186810023645"/>
    <n v="12.82"/>
    <n v="12.74"/>
    <x v="1"/>
  </r>
  <r>
    <n v="17.786607548811478"/>
    <n v="15.23"/>
    <n v="15.15"/>
    <x v="1"/>
  </r>
  <r>
    <n v="6.9033169892416817"/>
    <n v="5.96"/>
    <n v="5.88"/>
    <x v="1"/>
  </r>
  <r>
    <n v="6.9033169892416817"/>
    <n v="5.96"/>
    <n v="5.88"/>
    <x v="1"/>
  </r>
  <r>
    <n v="15.250695185416573"/>
    <n v="13.07"/>
    <n v="12.99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5.685087580998108"/>
    <n v="13.440000000000001"/>
    <n v="13.36"/>
    <x v="1"/>
  </r>
  <r>
    <n v="11.376384630229914"/>
    <n v="9.77"/>
    <n v="9.69"/>
    <x v="1"/>
  </r>
  <r>
    <n v="6.9033169892416817"/>
    <n v="5.96"/>
    <n v="5.88"/>
    <x v="1"/>
  </r>
  <r>
    <n v="6.2575985633772397"/>
    <n v="5.41"/>
    <n v="5.33"/>
    <x v="1"/>
  </r>
  <r>
    <n v="6.9033169892416817"/>
    <n v="5.96"/>
    <n v="5.88"/>
    <x v="1"/>
  </r>
  <r>
    <n v="12.926108852304576"/>
    <n v="11.09"/>
    <n v="11.01"/>
    <x v="1"/>
  </r>
  <r>
    <n v="7.5138144100589743"/>
    <n v="6.48"/>
    <n v="6.4"/>
    <x v="1"/>
  </r>
  <r>
    <n v="11.376384630229914"/>
    <n v="9.77"/>
    <n v="9.69"/>
    <x v="1"/>
  </r>
  <r>
    <n v="6.5158859337230153"/>
    <n v="5.629999999999999"/>
    <n v="5.55"/>
    <x v="1"/>
  </r>
  <r>
    <n v="6.9033169892416817"/>
    <n v="5.96"/>
    <n v="5.88"/>
    <x v="1"/>
  </r>
  <r>
    <n v="6.5158859337230153"/>
    <n v="5.629999999999999"/>
    <n v="5.55"/>
    <x v="1"/>
  </r>
  <r>
    <n v="6.2575985633772397"/>
    <n v="5.41"/>
    <n v="5.33"/>
    <x v="1"/>
  </r>
  <r>
    <n v="11.376384630229914"/>
    <n v="9.77"/>
    <n v="9.69"/>
    <x v="1"/>
  </r>
  <r>
    <n v="6.9033169892416817"/>
    <n v="5.96"/>
    <n v="5.88"/>
    <x v="1"/>
  </r>
  <r>
    <n v="17.23481180307277"/>
    <n v="14.76"/>
    <n v="14.68"/>
    <x v="1"/>
  </r>
  <r>
    <n v="6.9033169892416817"/>
    <n v="5.96"/>
    <n v="5.88"/>
    <x v="1"/>
  </r>
  <r>
    <n v="11.376384630229914"/>
    <n v="9.77"/>
    <n v="9.69"/>
    <x v="1"/>
  </r>
  <r>
    <n v="12.350832436534438"/>
    <n v="10.6"/>
    <n v="10.52"/>
    <x v="1"/>
  </r>
  <r>
    <n v="6.2575985633772397"/>
    <n v="5.41"/>
    <n v="5.33"/>
    <x v="1"/>
  </r>
  <r>
    <n v="11.376384630229914"/>
    <n v="9.77"/>
    <n v="9.69"/>
    <x v="1"/>
  </r>
  <r>
    <n v="6.5158859337230153"/>
    <n v="5.629999999999999"/>
    <n v="5.55"/>
    <x v="1"/>
  </r>
  <r>
    <n v="6.2575985633772397"/>
    <n v="5.41"/>
    <n v="5.33"/>
    <x v="1"/>
  </r>
  <r>
    <n v="10.601522519192583"/>
    <n v="9.11"/>
    <n v="9.0299999999999994"/>
    <x v="1"/>
  </r>
  <r>
    <n v="11.376384630229914"/>
    <n v="9.77"/>
    <n v="9.69"/>
    <x v="1"/>
  </r>
  <r>
    <n v="10.801108214459775"/>
    <n v="9.2800000000000011"/>
    <n v="9.1999999999999993"/>
    <x v="1"/>
  </r>
  <r>
    <n v="11.376384630229914"/>
    <n v="9.77"/>
    <n v="9.69"/>
    <x v="1"/>
  </r>
  <r>
    <n v="6.5158859337230153"/>
    <n v="5.629999999999999"/>
    <n v="5.55"/>
    <x v="1"/>
  </r>
  <r>
    <n v="19.125005740603232"/>
    <n v="16.369999999999997"/>
    <n v="16.29"/>
    <x v="1"/>
  </r>
  <r>
    <n v="11.376384630229914"/>
    <n v="9.77"/>
    <n v="9.69"/>
    <x v="1"/>
  </r>
  <r>
    <n v="11.376384630229914"/>
    <n v="9.77"/>
    <n v="9.69"/>
    <x v="1"/>
  </r>
  <r>
    <n v="6.9033169892416817"/>
    <n v="5.96"/>
    <n v="5.88"/>
    <x v="1"/>
  </r>
  <r>
    <n v="6.2575985633772397"/>
    <n v="5.41"/>
    <n v="5.33"/>
    <x v="1"/>
  </r>
  <r>
    <n v="6.9033169892416817"/>
    <n v="5.96"/>
    <n v="5.88"/>
    <x v="1"/>
  </r>
  <r>
    <n v="11.376384630229914"/>
    <n v="9.77"/>
    <n v="9.69"/>
    <x v="1"/>
  </r>
  <r>
    <n v="6.2575985633772397"/>
    <n v="5.41"/>
    <n v="5.33"/>
    <x v="1"/>
  </r>
  <r>
    <n v="11.376384630229914"/>
    <n v="9.77"/>
    <n v="9.69"/>
    <x v="1"/>
  </r>
  <r>
    <n v="12.926108852304576"/>
    <n v="11.09"/>
    <n v="11.01"/>
    <x v="1"/>
  </r>
  <r>
    <n v="11.376384630229914"/>
    <n v="9.77"/>
    <n v="9.69"/>
    <x v="1"/>
  </r>
  <r>
    <n v="6.2575985633772397"/>
    <n v="5.41"/>
    <n v="5.33"/>
    <x v="1"/>
  </r>
  <r>
    <n v="11.118097259884138"/>
    <n v="9.5500000000000007"/>
    <n v="9.4700000000000006"/>
    <x v="1"/>
  </r>
  <r>
    <n v="11.376384630229914"/>
    <n v="9.77"/>
    <n v="9.69"/>
    <x v="1"/>
  </r>
  <r>
    <n v="6.2575985633772397"/>
    <n v="5.41"/>
    <n v="5.33"/>
    <x v="1"/>
  </r>
  <r>
    <n v="6.2575985633772397"/>
    <n v="5.41"/>
    <n v="5.33"/>
    <x v="1"/>
  </r>
  <r>
    <n v="6.5158859337230153"/>
    <n v="5.629999999999999"/>
    <n v="5.55"/>
    <x v="1"/>
  </r>
  <r>
    <n v="6.5158859337230153"/>
    <n v="5.629999999999999"/>
    <n v="5.55"/>
    <x v="1"/>
  </r>
  <r>
    <n v="11.376384630229914"/>
    <n v="9.77"/>
    <n v="9.69"/>
    <x v="1"/>
  </r>
  <r>
    <n v="12.926108852304576"/>
    <n v="11.09"/>
    <n v="11.01"/>
    <x v="1"/>
  </r>
  <r>
    <n v="11.376384630229914"/>
    <n v="9.77"/>
    <n v="9.69"/>
    <x v="1"/>
  </r>
  <r>
    <n v="6.5158859337230153"/>
    <n v="5.629999999999999"/>
    <n v="5.55"/>
    <x v="1"/>
  </r>
  <r>
    <n v="6.2575985633772397"/>
    <n v="5.41"/>
    <n v="5.33"/>
    <x v="1"/>
  </r>
  <r>
    <n v="11.376384630229914"/>
    <n v="9.77"/>
    <n v="9.69"/>
    <x v="1"/>
  </r>
  <r>
    <n v="6.2575985633772397"/>
    <n v="5.41"/>
    <n v="5.33"/>
    <x v="1"/>
  </r>
  <r>
    <n v="15.250695185416573"/>
    <n v="13.07"/>
    <n v="12.99"/>
    <x v="1"/>
  </r>
  <r>
    <n v="5.8114658327799873"/>
    <n v="5.03"/>
    <n v="4.95"/>
    <x v="1"/>
  </r>
  <r>
    <n v="6.2575985633772397"/>
    <n v="5.41"/>
    <n v="5.33"/>
    <x v="1"/>
  </r>
  <r>
    <n v="11.376384630229914"/>
    <n v="9.77"/>
    <n v="9.69"/>
    <x v="1"/>
  </r>
  <r>
    <n v="5.8114658327799873"/>
    <n v="5.03"/>
    <n v="4.95"/>
    <x v="1"/>
  </r>
  <r>
    <n v="17.786607548811478"/>
    <n v="15.23"/>
    <n v="15.15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16.236883326736812"/>
    <n v="13.91"/>
    <n v="13.83"/>
    <x v="1"/>
  </r>
  <r>
    <n v="11.376384630229914"/>
    <n v="9.77"/>
    <n v="9.69"/>
    <x v="1"/>
  </r>
  <r>
    <n v="16.236883326736812"/>
    <n v="13.91"/>
    <n v="13.83"/>
    <x v="1"/>
  </r>
  <r>
    <n v="6.9033169892416817"/>
    <n v="5.96"/>
    <n v="5.88"/>
    <x v="1"/>
  </r>
  <r>
    <n v="6.9033169892416817"/>
    <n v="5.96"/>
    <n v="5.88"/>
    <x v="1"/>
  </r>
  <r>
    <n v="6.2575985633772397"/>
    <n v="5.41"/>
    <n v="5.33"/>
    <x v="1"/>
  </r>
  <r>
    <n v="12.151246741267247"/>
    <n v="10.43"/>
    <n v="10.35"/>
    <x v="1"/>
  </r>
  <r>
    <n v="6.2575985633772397"/>
    <n v="5.41"/>
    <n v="5.33"/>
    <x v="1"/>
  </r>
  <r>
    <n v="11.376384630229914"/>
    <n v="9.77"/>
    <n v="9.69"/>
    <x v="1"/>
  </r>
  <r>
    <n v="6.5158859337230153"/>
    <n v="5.629999999999999"/>
    <n v="5.55"/>
    <x v="1"/>
  </r>
  <r>
    <n v="12.151246741267247"/>
    <n v="10.43"/>
    <n v="10.35"/>
    <x v="1"/>
  </r>
  <r>
    <n v="6.2575985633772397"/>
    <n v="5.41"/>
    <n v="5.33"/>
    <x v="1"/>
  </r>
  <r>
    <n v="12.174727411298679"/>
    <n v="10.45"/>
    <n v="10.37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6.5158859337230153"/>
    <n v="5.629999999999999"/>
    <n v="5.55"/>
    <x v="1"/>
  </r>
  <r>
    <n v="5.6823221476070991"/>
    <n v="4.9200000000000008"/>
    <n v="4.84"/>
    <x v="1"/>
  </r>
  <r>
    <n v="6.9033169892416817"/>
    <n v="5.96"/>
    <n v="5.88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12.151246741267247"/>
    <n v="10.43"/>
    <n v="10.35"/>
    <x v="1"/>
  </r>
  <r>
    <n v="11.376384630229914"/>
    <n v="9.77"/>
    <n v="9.69"/>
    <x v="1"/>
  </r>
  <r>
    <n v="6.2575985633772397"/>
    <n v="5.41"/>
    <n v="5.33"/>
    <x v="1"/>
  </r>
  <r>
    <n v="6.5158859337230153"/>
    <n v="5.629999999999999"/>
    <n v="5.55"/>
    <x v="1"/>
  </r>
  <r>
    <n v="6.2575985633772397"/>
    <n v="5.41"/>
    <n v="5.33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1.118097259884138"/>
    <n v="9.5500000000000007"/>
    <n v="9.4700000000000006"/>
    <x v="1"/>
  </r>
  <r>
    <n v="6.2575985633772397"/>
    <n v="5.41"/>
    <n v="5.33"/>
    <x v="1"/>
  </r>
  <r>
    <n v="6.2575985633772397"/>
    <n v="5.41"/>
    <n v="5.33"/>
    <x v="1"/>
  </r>
  <r>
    <n v="17.011745437774145"/>
    <n v="14.570000000000002"/>
    <n v="14.49"/>
    <x v="1"/>
  </r>
  <r>
    <n v="17.23481180307277"/>
    <n v="14.76"/>
    <n v="14.68"/>
    <x v="1"/>
  </r>
  <r>
    <n v="7.5138144100589743"/>
    <n v="6.48"/>
    <n v="6.4"/>
    <x v="1"/>
  </r>
  <r>
    <n v="18.561469659848811"/>
    <n v="15.89"/>
    <n v="15.81"/>
    <x v="1"/>
  </r>
  <r>
    <n v="12.151246741267247"/>
    <n v="10.43"/>
    <n v="10.35"/>
    <x v="1"/>
  </r>
  <r>
    <n v="12.926108852304576"/>
    <n v="11.09"/>
    <n v="11.01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11.376384630229914"/>
    <n v="9.77"/>
    <n v="9.69"/>
    <x v="1"/>
  </r>
  <r>
    <n v="6.9033169892416817"/>
    <n v="5.96"/>
    <n v="5.88"/>
    <x v="1"/>
  </r>
  <r>
    <n v="11.376384630229914"/>
    <n v="9.77"/>
    <n v="9.69"/>
    <x v="1"/>
  </r>
  <r>
    <n v="6.9033169892416817"/>
    <n v="5.96"/>
    <n v="5.88"/>
    <x v="1"/>
  </r>
  <r>
    <n v="6.2575985633772397"/>
    <n v="5.41"/>
    <n v="5.33"/>
    <x v="1"/>
  </r>
  <r>
    <n v="6.2575985633772397"/>
    <n v="5.41"/>
    <n v="5.33"/>
    <x v="1"/>
  </r>
  <r>
    <n v="35.631916772701544"/>
    <n v="30.43"/>
    <n v="30.35"/>
    <x v="1"/>
  </r>
  <r>
    <n v="6.2575985633772397"/>
    <n v="5.41"/>
    <n v="5.33"/>
    <x v="1"/>
  </r>
  <r>
    <n v="12.63260047691165"/>
    <n v="10.84"/>
    <n v="10.76"/>
    <x v="1"/>
  </r>
  <r>
    <n v="6.2575985633772397"/>
    <n v="5.41"/>
    <n v="5.33"/>
    <x v="1"/>
  </r>
  <r>
    <n v="16.236883326736812"/>
    <n v="13.91"/>
    <n v="13.83"/>
    <x v="1"/>
  </r>
  <r>
    <n v="9.8266604081552504"/>
    <n v="8.4499999999999993"/>
    <n v="8.3699999999999992"/>
    <x v="1"/>
  </r>
  <r>
    <n v="6.2575985633772397"/>
    <n v="5.41"/>
    <n v="5.33"/>
    <x v="1"/>
  </r>
  <r>
    <n v="6.9033169892416817"/>
    <n v="5.96"/>
    <n v="5.88"/>
    <x v="1"/>
  </r>
  <r>
    <n v="6.2575985633772397"/>
    <n v="5.41"/>
    <n v="5.33"/>
    <x v="1"/>
  </r>
  <r>
    <n v="11.376384630229914"/>
    <n v="9.77"/>
    <n v="9.69"/>
    <x v="1"/>
  </r>
  <r>
    <n v="11.118097259884138"/>
    <n v="9.5500000000000007"/>
    <n v="9.4700000000000006"/>
    <x v="1"/>
  </r>
  <r>
    <n v="17.786607548811478"/>
    <n v="15.23"/>
    <n v="15.15"/>
    <x v="1"/>
  </r>
  <r>
    <n v="14.68715910466215"/>
    <n v="12.59"/>
    <n v="12.51"/>
    <x v="1"/>
  </r>
  <r>
    <n v="11.376384630229914"/>
    <n v="9.77"/>
    <n v="9.69"/>
    <x v="1"/>
  </r>
  <r>
    <n v="14.499313744410676"/>
    <n v="12.430000000000001"/>
    <n v="12.35"/>
    <x v="1"/>
  </r>
  <r>
    <n v="6.2575985633772397"/>
    <n v="5.41"/>
    <n v="5.33"/>
    <x v="1"/>
  </r>
  <r>
    <n v="6.2575985633772397"/>
    <n v="5.41"/>
    <n v="5.33"/>
    <x v="1"/>
  </r>
  <r>
    <n v="11.376384630229914"/>
    <n v="9.77"/>
    <n v="9.69"/>
    <x v="1"/>
  </r>
  <r>
    <n v="17.23481180307277"/>
    <n v="14.76"/>
    <n v="14.68"/>
    <x v="1"/>
  </r>
  <r>
    <n v="10.601522519192583"/>
    <n v="9.11"/>
    <n v="9.0299999999999994"/>
    <x v="1"/>
  </r>
  <r>
    <n v="15.250695185416573"/>
    <n v="13.07"/>
    <n v="12.99"/>
    <x v="1"/>
  </r>
  <r>
    <n v="11.376384630229914"/>
    <n v="9.77"/>
    <n v="9.69"/>
    <x v="1"/>
  </r>
  <r>
    <n v="11.376384630229914"/>
    <n v="9.77"/>
    <n v="9.69"/>
    <x v="1"/>
  </r>
  <r>
    <n v="16.236883326736812"/>
    <n v="13.91"/>
    <n v="13.83"/>
    <x v="1"/>
  </r>
  <r>
    <n v="13.700970963341911"/>
    <n v="11.75"/>
    <n v="11.67"/>
    <x v="1"/>
  </r>
  <r>
    <n v="6.9033169892416817"/>
    <n v="5.96"/>
    <n v="5.88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12.151246741267247"/>
    <n v="10.43"/>
    <n v="10.35"/>
    <x v="1"/>
  </r>
  <r>
    <n v="11.376384630229914"/>
    <n v="9.77"/>
    <n v="9.69"/>
    <x v="1"/>
  </r>
  <r>
    <n v="17.786607548811478"/>
    <n v="15.23"/>
    <n v="15.15"/>
    <x v="1"/>
  </r>
  <r>
    <n v="7.5138144100589743"/>
    <n v="6.48"/>
    <n v="6.4"/>
    <x v="1"/>
  </r>
  <r>
    <n v="6.5158859337230153"/>
    <n v="5.629999999999999"/>
    <n v="5.55"/>
    <x v="1"/>
  </r>
  <r>
    <n v="6.5158859337230153"/>
    <n v="5.629999999999999"/>
    <n v="5.55"/>
    <x v="1"/>
  </r>
  <r>
    <n v="11.376384630229914"/>
    <n v="9.77"/>
    <n v="9.69"/>
    <x v="1"/>
  </r>
  <r>
    <n v="6.2575985633772397"/>
    <n v="5.41"/>
    <n v="5.33"/>
    <x v="1"/>
  </r>
  <r>
    <n v="6.2575985633772397"/>
    <n v="5.41"/>
    <n v="5.33"/>
    <x v="1"/>
  </r>
  <r>
    <n v="11.376384630229914"/>
    <n v="9.77"/>
    <n v="9.69"/>
    <x v="1"/>
  </r>
  <r>
    <n v="11.376384630229914"/>
    <n v="9.77"/>
    <n v="9.69"/>
    <x v="1"/>
  </r>
  <r>
    <n v="12.926108852304576"/>
    <n v="11.09"/>
    <n v="11.01"/>
    <x v="1"/>
  </r>
  <r>
    <n v="16.236883326736812"/>
    <n v="13.91"/>
    <n v="13.83"/>
    <x v="1"/>
  </r>
  <r>
    <n v="12.151246741267247"/>
    <n v="10.43"/>
    <n v="10.35"/>
    <x v="1"/>
  </r>
  <r>
    <n v="6.2575985633772397"/>
    <n v="5.41"/>
    <n v="5.33"/>
    <x v="1"/>
  </r>
  <r>
    <n v="13.700970963341911"/>
    <n v="11.75"/>
    <n v="11.67"/>
    <x v="1"/>
  </r>
  <r>
    <n v="6.9033169892416817"/>
    <n v="5.96"/>
    <n v="5.88"/>
    <x v="1"/>
  </r>
  <r>
    <n v="11.376384630229914"/>
    <n v="9.77"/>
    <n v="9.69"/>
    <x v="1"/>
  </r>
  <r>
    <n v="5.6823221476070991"/>
    <n v="4.9200000000000008"/>
    <n v="4.84"/>
    <x v="1"/>
  </r>
  <r>
    <n v="6.2575985633772397"/>
    <n v="5.41"/>
    <n v="5.33"/>
    <x v="1"/>
  </r>
  <r>
    <n v="12.151246741267247"/>
    <n v="10.43"/>
    <n v="10.35"/>
    <x v="1"/>
  </r>
  <r>
    <n v="6.5158859337230153"/>
    <n v="5.629999999999999"/>
    <n v="5.55"/>
    <x v="1"/>
  </r>
  <r>
    <n v="12.151246741267247"/>
    <n v="10.43"/>
    <n v="10.35"/>
    <x v="1"/>
  </r>
  <r>
    <n v="6.2575985633772397"/>
    <n v="5.41"/>
    <n v="5.33"/>
    <x v="1"/>
  </r>
  <r>
    <n v="6.5158859337230153"/>
    <n v="5.629999999999999"/>
    <n v="5.55"/>
    <x v="1"/>
  </r>
  <r>
    <n v="6.9033169892416817"/>
    <n v="5.96"/>
    <n v="5.88"/>
    <x v="1"/>
  </r>
  <r>
    <n v="6.9033169892416817"/>
    <n v="5.96"/>
    <n v="5.88"/>
    <x v="1"/>
  </r>
  <r>
    <n v="11.376384630229914"/>
    <n v="9.77"/>
    <n v="9.69"/>
    <x v="1"/>
  </r>
  <r>
    <n v="6.2575985633772397"/>
    <n v="5.41"/>
    <n v="5.33"/>
    <x v="1"/>
  </r>
  <r>
    <n v="17.786607548811478"/>
    <n v="15.23"/>
    <n v="15.15"/>
    <x v="1"/>
  </r>
  <r>
    <n v="11.118097259884138"/>
    <n v="9.5500000000000007"/>
    <n v="9.4700000000000006"/>
    <x v="1"/>
  </r>
  <r>
    <n v="12.116025736220095"/>
    <n v="10.4"/>
    <n v="10.32"/>
    <x v="1"/>
  </r>
  <r>
    <n v="6.2575985633772397"/>
    <n v="5.41"/>
    <n v="5.33"/>
    <x v="1"/>
  </r>
  <r>
    <n v="12.926108852304576"/>
    <n v="11.09"/>
    <n v="11.01"/>
    <x v="1"/>
  </r>
  <r>
    <n v="6.9033169892416817"/>
    <n v="5.96"/>
    <n v="5.88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11.376384630229914"/>
    <n v="9.77"/>
    <n v="9.69"/>
    <x v="1"/>
  </r>
  <r>
    <n v="10.801108214459775"/>
    <n v="9.2800000000000011"/>
    <n v="9.1999999999999993"/>
    <x v="1"/>
  </r>
  <r>
    <n v="11.376384630229914"/>
    <n v="9.77"/>
    <n v="9.69"/>
    <x v="1"/>
  </r>
  <r>
    <n v="11.118097259884138"/>
    <n v="9.5500000000000007"/>
    <n v="9.4700000000000006"/>
    <x v="1"/>
  </r>
  <r>
    <n v="6.5158859337230153"/>
    <n v="5.629999999999999"/>
    <n v="5.55"/>
    <x v="1"/>
  </r>
  <r>
    <n v="6.2575985633772397"/>
    <n v="5.41"/>
    <n v="5.33"/>
    <x v="1"/>
  </r>
  <r>
    <n v="6.2575985633772397"/>
    <n v="5.41"/>
    <n v="5.33"/>
    <x v="1"/>
  </r>
  <r>
    <n v="11.376384630229914"/>
    <n v="9.77"/>
    <n v="9.69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12.926108852304576"/>
    <n v="11.09"/>
    <n v="11.01"/>
    <x v="1"/>
  </r>
  <r>
    <n v="6.2575985633772397"/>
    <n v="5.41"/>
    <n v="5.33"/>
    <x v="1"/>
  </r>
  <r>
    <n v="16.04903796648534"/>
    <n v="13.75"/>
    <n v="13.67"/>
    <x v="1"/>
  </r>
  <r>
    <n v="11.376384630229914"/>
    <n v="9.77"/>
    <n v="9.69"/>
    <x v="1"/>
  </r>
  <r>
    <n v="8.1595328359234163"/>
    <n v="7.03"/>
    <n v="6.95"/>
    <x v="1"/>
  </r>
  <r>
    <n v="10.801108214459775"/>
    <n v="9.2800000000000011"/>
    <n v="9.1999999999999993"/>
    <x v="1"/>
  </r>
  <r>
    <n v="11.376384630229914"/>
    <n v="9.77"/>
    <n v="9.69"/>
    <x v="1"/>
  </r>
  <r>
    <n v="7.7721017804047507"/>
    <n v="6.6999999999999993"/>
    <n v="6.62"/>
    <x v="1"/>
  </r>
  <r>
    <n v="12.151246741267247"/>
    <n v="10.43"/>
    <n v="10.35"/>
    <x v="1"/>
  </r>
  <r>
    <n v="6.5158859337230153"/>
    <n v="5.629999999999999"/>
    <n v="5.55"/>
    <x v="1"/>
  </r>
  <r>
    <n v="6.2575985633772397"/>
    <n v="5.41"/>
    <n v="5.33"/>
    <x v="1"/>
  </r>
  <r>
    <n v="6.5158859337230153"/>
    <n v="5.629999999999999"/>
    <n v="5.55"/>
    <x v="1"/>
  </r>
  <r>
    <n v="6.2575985633772397"/>
    <n v="5.41"/>
    <n v="5.33"/>
    <x v="1"/>
  </r>
  <r>
    <n v="13.700970963341911"/>
    <n v="11.75"/>
    <n v="11.67"/>
    <x v="1"/>
  </r>
  <r>
    <n v="11.376384630229914"/>
    <n v="9.77"/>
    <n v="9.69"/>
    <x v="1"/>
  </r>
  <r>
    <n v="11.376384630229914"/>
    <n v="9.77"/>
    <n v="9.69"/>
    <x v="1"/>
  </r>
  <r>
    <n v="11.376384630229914"/>
    <n v="9.77"/>
    <n v="9.69"/>
    <x v="1"/>
  </r>
  <r>
    <n v="7.5138144100589743"/>
    <n v="6.48"/>
    <n v="6.4"/>
    <x v="1"/>
  </r>
  <r>
    <n v="6.2575985633772397"/>
    <n v="5.41"/>
    <n v="5.33"/>
    <x v="1"/>
  </r>
  <r>
    <n v="6.2575985633772397"/>
    <n v="5.41"/>
    <n v="5.33"/>
    <x v="1"/>
  </r>
  <r>
    <n v="12.151246741267247"/>
    <n v="10.43"/>
    <n v="10.35"/>
    <x v="1"/>
  </r>
  <r>
    <n v="6.5158859337230153"/>
    <n v="5.629999999999999"/>
    <n v="5.55"/>
    <x v="1"/>
  </r>
  <r>
    <n v="11.118097259884138"/>
    <n v="9.5500000000000007"/>
    <n v="9.4700000000000006"/>
    <x v="1"/>
  </r>
  <r>
    <n v="17.786607548811478"/>
    <n v="15.23"/>
    <n v="15.15"/>
    <x v="1"/>
  </r>
  <r>
    <n v="11.376384630229914"/>
    <n v="9.77"/>
    <n v="9.69"/>
    <x v="1"/>
  </r>
  <r>
    <n v="11.763815685748579"/>
    <n v="10.1"/>
    <n v="10.02"/>
    <x v="1"/>
  </r>
  <r>
    <n v="6.9033169892416817"/>
    <n v="5.96"/>
    <n v="5.88"/>
    <x v="1"/>
  </r>
  <r>
    <n v="11.376384630229914"/>
    <n v="9.77"/>
    <n v="9.69"/>
    <x v="1"/>
  </r>
  <r>
    <n v="11.376384630229914"/>
    <n v="9.77"/>
    <n v="9.69"/>
    <x v="1"/>
  </r>
  <r>
    <n v="5.8114658327799873"/>
    <n v="5.03"/>
    <n v="4.95"/>
    <x v="1"/>
  </r>
  <r>
    <n v="11.376384630229914"/>
    <n v="9.77"/>
    <n v="9.69"/>
    <x v="1"/>
  </r>
  <r>
    <n v="16.236883326736812"/>
    <n v="13.91"/>
    <n v="13.83"/>
    <x v="1"/>
  </r>
  <r>
    <n v="7.7721017804047507"/>
    <n v="6.6999999999999993"/>
    <n v="6.62"/>
    <x v="1"/>
  </r>
  <r>
    <n v="6.5158859337230153"/>
    <n v="5.629999999999999"/>
    <n v="5.55"/>
    <x v="1"/>
  </r>
  <r>
    <n v="6.2575985633772397"/>
    <n v="5.41"/>
    <n v="5.33"/>
    <x v="1"/>
  </r>
  <r>
    <n v="6.5158859337230153"/>
    <n v="5.629999999999999"/>
    <n v="5.55"/>
    <x v="1"/>
  </r>
  <r>
    <n v="11.376384630229914"/>
    <n v="9.77"/>
    <n v="9.69"/>
    <x v="1"/>
  </r>
  <r>
    <n v="11.376384630229914"/>
    <n v="9.77"/>
    <n v="9.69"/>
    <x v="1"/>
  </r>
  <r>
    <n v="6.2575985633772397"/>
    <n v="5.41"/>
    <n v="5.33"/>
    <x v="1"/>
  </r>
  <r>
    <n v="6.9033169892416817"/>
    <n v="5.96"/>
    <n v="5.88"/>
    <x v="1"/>
  </r>
  <r>
    <n v="12.151246741267247"/>
    <n v="10.43"/>
    <n v="10.35"/>
    <x v="1"/>
  </r>
  <r>
    <n v="12.151246741267247"/>
    <n v="10.43"/>
    <n v="10.35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8.1595328359234163"/>
    <n v="7.03"/>
    <n v="6.95"/>
    <x v="1"/>
  </r>
  <r>
    <n v="6.2575985633772397"/>
    <n v="5.41"/>
    <n v="5.33"/>
    <x v="1"/>
  </r>
  <r>
    <n v="6.9033169892416817"/>
    <n v="5.96"/>
    <n v="5.88"/>
    <x v="1"/>
  </r>
  <r>
    <n v="7.5138144100589743"/>
    <n v="6.48"/>
    <n v="6.4"/>
    <x v="1"/>
  </r>
  <r>
    <n v="5.6823221476070991"/>
    <n v="4.9200000000000008"/>
    <n v="4.84"/>
    <x v="1"/>
  </r>
  <r>
    <n v="6.2575985633772397"/>
    <n v="5.41"/>
    <n v="5.33"/>
    <x v="1"/>
  </r>
  <r>
    <n v="11.376384630229914"/>
    <n v="9.77"/>
    <n v="9.69"/>
    <x v="1"/>
  </r>
  <r>
    <n v="6.2575985633772397"/>
    <n v="5.41"/>
    <n v="5.33"/>
    <x v="1"/>
  </r>
  <r>
    <n v="6.2575985633772397"/>
    <n v="5.41"/>
    <n v="5.33"/>
    <x v="1"/>
  </r>
  <r>
    <n v="12.151246741267247"/>
    <n v="10.43"/>
    <n v="10.35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11.376384630229914"/>
    <n v="9.77"/>
    <n v="9.69"/>
    <x v="1"/>
  </r>
  <r>
    <n v="6.2575985633772397"/>
    <n v="5.41"/>
    <n v="5.33"/>
    <x v="1"/>
  </r>
  <r>
    <n v="6.2575985633772397"/>
    <n v="5.41"/>
    <n v="5.33"/>
    <x v="1"/>
  </r>
  <r>
    <n v="11.376384630229914"/>
    <n v="9.77"/>
    <n v="9.69"/>
    <x v="1"/>
  </r>
  <r>
    <n v="6.5158859337230153"/>
    <n v="5.629999999999999"/>
    <n v="5.55"/>
    <x v="1"/>
  </r>
  <r>
    <n v="17.23481180307277"/>
    <n v="14.76"/>
    <n v="14.68"/>
    <x v="1"/>
  </r>
  <r>
    <n v="17.23481180307277"/>
    <n v="14.76"/>
    <n v="14.68"/>
    <x v="1"/>
  </r>
  <r>
    <n v="6.2575985633772397"/>
    <n v="5.41"/>
    <n v="5.33"/>
    <x v="1"/>
  </r>
  <r>
    <n v="6.9033169892416817"/>
    <n v="5.96"/>
    <n v="5.88"/>
    <x v="1"/>
  </r>
  <r>
    <n v="11.376384630229914"/>
    <n v="9.77"/>
    <n v="9.69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7.5138144100589743"/>
    <n v="6.48"/>
    <n v="6.4"/>
    <x v="1"/>
  </r>
  <r>
    <n v="6.9033169892416817"/>
    <n v="5.96"/>
    <n v="5.88"/>
    <x v="1"/>
  </r>
  <r>
    <n v="6.2575985633772397"/>
    <n v="5.41"/>
    <n v="5.33"/>
    <x v="1"/>
  </r>
  <r>
    <n v="6.2575985633772397"/>
    <n v="5.41"/>
    <n v="5.33"/>
    <x v="1"/>
  </r>
  <r>
    <n v="11.118097259884138"/>
    <n v="9.5500000000000007"/>
    <n v="9.4700000000000006"/>
    <x v="1"/>
  </r>
  <r>
    <n v="11.376384630229914"/>
    <n v="9.77"/>
    <n v="9.69"/>
    <x v="1"/>
  </r>
  <r>
    <n v="6.2575985633772397"/>
    <n v="5.41"/>
    <n v="5.33"/>
    <x v="1"/>
  </r>
  <r>
    <n v="6.2575985633772397"/>
    <n v="5.41"/>
    <n v="5.33"/>
    <x v="1"/>
  </r>
  <r>
    <n v="11.118097259884138"/>
    <n v="9.5500000000000007"/>
    <n v="9.4700000000000006"/>
    <x v="1"/>
  </r>
  <r>
    <n v="15.462021215699481"/>
    <n v="13.25"/>
    <n v="13.17"/>
    <x v="1"/>
  </r>
  <r>
    <n v="6.2575985633772397"/>
    <n v="5.41"/>
    <n v="5.33"/>
    <x v="1"/>
  </r>
  <r>
    <n v="7.5138144100589743"/>
    <n v="6.48"/>
    <n v="6.4"/>
    <x v="1"/>
  </r>
  <r>
    <n v="6.5158859337230153"/>
    <n v="5.629999999999999"/>
    <n v="5.55"/>
    <x v="1"/>
  </r>
  <r>
    <n v="6.2575985633772397"/>
    <n v="5.41"/>
    <n v="5.33"/>
    <x v="1"/>
  </r>
  <r>
    <n v="11.118097259884138"/>
    <n v="9.5500000000000007"/>
    <n v="9.4700000000000006"/>
    <x v="1"/>
  </r>
  <r>
    <n v="6.2575985633772397"/>
    <n v="5.41"/>
    <n v="5.33"/>
    <x v="1"/>
  </r>
  <r>
    <n v="6.2575985633772397"/>
    <n v="5.41"/>
    <n v="5.33"/>
    <x v="1"/>
  </r>
  <r>
    <n v="11.376384630229914"/>
    <n v="9.77"/>
    <n v="9.69"/>
    <x v="1"/>
  </r>
  <r>
    <n v="11.118097259884138"/>
    <n v="9.5500000000000007"/>
    <n v="9.4700000000000006"/>
    <x v="1"/>
  </r>
  <r>
    <n v="10.801108214459775"/>
    <n v="9.2800000000000011"/>
    <n v="9.1999999999999993"/>
    <x v="1"/>
  </r>
  <r>
    <n v="11.118097259884138"/>
    <n v="9.5500000000000007"/>
    <n v="9.4700000000000006"/>
    <x v="1"/>
  </r>
  <r>
    <n v="11.118097259884138"/>
    <n v="9.5500000000000007"/>
    <n v="9.4700000000000006"/>
    <x v="1"/>
  </r>
  <r>
    <n v="6.5158859337230153"/>
    <n v="5.629999999999999"/>
    <n v="5.55"/>
    <x v="1"/>
  </r>
  <r>
    <n v="6.2575985633772397"/>
    <n v="5.41"/>
    <n v="5.33"/>
    <x v="1"/>
  </r>
  <r>
    <n v="16.236883326736812"/>
    <n v="13.91"/>
    <n v="13.8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5.6823221476070991"/>
    <n v="4.9200000000000008"/>
    <n v="4.84"/>
    <x v="1"/>
  </r>
  <r>
    <n v="6.2575985633772397"/>
    <n v="5.41"/>
    <n v="5.33"/>
    <x v="1"/>
  </r>
  <r>
    <n v="6.2575985633772397"/>
    <n v="5.41"/>
    <n v="5.33"/>
    <x v="1"/>
  </r>
  <r>
    <n v="11.118097259884138"/>
    <n v="9.5500000000000007"/>
    <n v="9.4700000000000006"/>
    <x v="1"/>
  </r>
  <r>
    <n v="12.926108852304576"/>
    <n v="11.09"/>
    <n v="11.01"/>
    <x v="1"/>
  </r>
  <r>
    <n v="6.2575985633772397"/>
    <n v="5.41"/>
    <n v="5.33"/>
    <x v="1"/>
  </r>
  <r>
    <n v="6.2575985633772397"/>
    <n v="5.41"/>
    <n v="5.33"/>
    <x v="1"/>
  </r>
  <r>
    <n v="6.5158859337230153"/>
    <n v="5.629999999999999"/>
    <n v="5.55"/>
    <x v="1"/>
  </r>
  <r>
    <n v="11.118097259884138"/>
    <n v="9.5500000000000007"/>
    <n v="9.4700000000000006"/>
    <x v="1"/>
  </r>
  <r>
    <n v="6.2575985633772397"/>
    <n v="5.41"/>
    <n v="5.33"/>
    <x v="1"/>
  </r>
  <r>
    <n v="11.118097259884138"/>
    <n v="9.5500000000000007"/>
    <n v="9.4700000000000006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12.151246741267247"/>
    <n v="10.43"/>
    <n v="10.35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11.118097259884138"/>
    <n v="9.5500000000000007"/>
    <n v="9.4700000000000006"/>
    <x v="1"/>
  </r>
  <r>
    <n v="6.2575985633772397"/>
    <n v="5.41"/>
    <n v="5.33"/>
    <x v="1"/>
  </r>
  <r>
    <n v="9.8266604081552504"/>
    <n v="8.4499999999999993"/>
    <n v="8.3699999999999992"/>
    <x v="1"/>
  </r>
  <r>
    <n v="6.2575985633772397"/>
    <n v="5.41"/>
    <n v="5.33"/>
    <x v="1"/>
  </r>
  <r>
    <n v="9.8266604081552504"/>
    <n v="8.4499999999999993"/>
    <n v="8.3699999999999992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9033169892416817"/>
    <n v="5.96"/>
    <n v="5.88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5.6823221476070991"/>
    <n v="4.9200000000000008"/>
    <n v="4.84"/>
    <x v="1"/>
  </r>
  <r>
    <n v="5.6823221476070991"/>
    <n v="4.9200000000000008"/>
    <n v="4.84"/>
    <x v="1"/>
  </r>
  <r>
    <n v="6.2575985633772397"/>
    <n v="5.41"/>
    <n v="5.33"/>
    <x v="1"/>
  </r>
  <r>
    <n v="6.5158859337230153"/>
    <n v="5.629999999999999"/>
    <n v="5.55"/>
    <x v="1"/>
  </r>
  <r>
    <n v="5.6823221476070991"/>
    <n v="4.9200000000000008"/>
    <n v="4.84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11.118097259884138"/>
    <n v="9.5500000000000007"/>
    <n v="9.4700000000000006"/>
    <x v="1"/>
  </r>
  <r>
    <n v="6.5158859337230153"/>
    <n v="5.629999999999999"/>
    <n v="5.55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11.118097259884138"/>
    <n v="9.5500000000000007"/>
    <n v="9.4700000000000006"/>
    <x v="1"/>
  </r>
  <r>
    <n v="11.118097259884138"/>
    <n v="9.5500000000000007"/>
    <n v="9.4700000000000006"/>
    <x v="1"/>
  </r>
  <r>
    <n v="6.2575985633772397"/>
    <n v="5.41"/>
    <n v="5.33"/>
    <x v="1"/>
  </r>
  <r>
    <n v="6.5158859337230153"/>
    <n v="5.629999999999999"/>
    <n v="5.55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5158859337230153"/>
    <n v="5.629999999999999"/>
    <n v="5.55"/>
    <x v="1"/>
  </r>
  <r>
    <n v="6.2575985633772397"/>
    <n v="5.41"/>
    <n v="5.33"/>
    <x v="1"/>
  </r>
  <r>
    <n v="11.118097259884138"/>
    <n v="9.5500000000000007"/>
    <n v="9.4700000000000006"/>
    <x v="1"/>
  </r>
  <r>
    <n v="6.5158859337230153"/>
    <n v="5.629999999999999"/>
    <n v="5.55"/>
    <x v="1"/>
  </r>
  <r>
    <n v="5.6823221476070991"/>
    <n v="4.9200000000000008"/>
    <n v="4.84"/>
    <x v="1"/>
  </r>
  <r>
    <n v="7.5138144100589743"/>
    <n v="6.48"/>
    <n v="6.4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7.5138144100589743"/>
    <n v="6.48"/>
    <n v="6.4"/>
    <x v="1"/>
  </r>
  <r>
    <n v="11.118097259884138"/>
    <n v="9.5500000000000007"/>
    <n v="9.4700000000000006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5158859337230153"/>
    <n v="5.629999999999999"/>
    <n v="5.55"/>
    <x v="1"/>
  </r>
  <r>
    <n v="6.2575985633772397"/>
    <n v="5.41"/>
    <n v="5.33"/>
    <x v="1"/>
  </r>
  <r>
    <n v="11.118097259884138"/>
    <n v="9.5500000000000007"/>
    <n v="9.4700000000000006"/>
    <x v="1"/>
  </r>
  <r>
    <n v="6.2575985633772397"/>
    <n v="5.41"/>
    <n v="5.33"/>
    <x v="1"/>
  </r>
  <r>
    <n v="11.118097259884138"/>
    <n v="9.5500000000000007"/>
    <n v="9.4700000000000006"/>
    <x v="1"/>
  </r>
  <r>
    <n v="11.118097259884138"/>
    <n v="9.5500000000000007"/>
    <n v="9.4700000000000006"/>
    <x v="1"/>
  </r>
  <r>
    <n v="6.2575985633772397"/>
    <n v="5.41"/>
    <n v="5.33"/>
    <x v="1"/>
  </r>
  <r>
    <n v="6.2575985633772397"/>
    <n v="5.41"/>
    <n v="5.33"/>
    <x v="1"/>
  </r>
  <r>
    <n v="6.5158859337230153"/>
    <n v="5.629999999999999"/>
    <n v="5.55"/>
    <x v="1"/>
  </r>
  <r>
    <n v="6.9033169892416817"/>
    <n v="5.96"/>
    <n v="5.88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5.6823221476070991"/>
    <n v="4.9200000000000008"/>
    <n v="4.84"/>
    <x v="1"/>
  </r>
  <r>
    <n v="6.9033169892416817"/>
    <n v="5.96"/>
    <n v="5.88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5.6823221476070991"/>
    <n v="4.9200000000000008"/>
    <n v="4.84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5.6823221476070991"/>
    <n v="4.9200000000000008"/>
    <n v="4.84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2575985633772397"/>
    <n v="5.41"/>
    <n v="5.33"/>
    <x v="1"/>
  </r>
  <r>
    <n v="6.5158859337230153"/>
    <n v="5.629999999999999"/>
    <n v="5.55"/>
    <x v="1"/>
  </r>
  <r>
    <n v="6.2575985633772397"/>
    <n v="5.41"/>
    <n v="5.33"/>
    <x v="1"/>
  </r>
  <r>
    <n v="5.6823221476070991"/>
    <n v="4.9200000000000008"/>
    <n v="4.84"/>
    <x v="1"/>
  </r>
  <r>
    <n v="6.5158859337230153"/>
    <n v="5.629999999999999"/>
    <n v="5.55"/>
    <x v="1"/>
  </r>
  <r>
    <n v="22.447520550051184"/>
    <n v="19.619999999999997"/>
    <n v="19.12"/>
    <x v="1"/>
  </r>
  <r>
    <n v="14.616717094567845"/>
    <n v="12.95"/>
    <n v="12.45"/>
    <x v="1"/>
  </r>
  <r>
    <n v="27.237577236463778"/>
    <n v="23.7"/>
    <n v="23.2"/>
    <x v="4"/>
  </r>
  <r>
    <n v="19.406773780980444"/>
    <n v="17.03"/>
    <n v="16.53"/>
    <x v="2"/>
  </r>
  <r>
    <n v="34.129153890689743"/>
    <n v="29.57"/>
    <n v="29.07"/>
    <x v="2"/>
  </r>
  <r>
    <n v="18.714094015053131"/>
    <n v="16.439999999999998"/>
    <n v="15.94"/>
    <x v="2"/>
  </r>
  <r>
    <n v="51.270043013636787"/>
    <n v="44.170000000000009"/>
    <n v="43.67"/>
    <x v="19"/>
  </r>
  <r>
    <n v="46.996561067915735"/>
    <n v="40.53"/>
    <n v="40.03"/>
    <x v="2"/>
  </r>
  <r>
    <n v="15.250695185416573"/>
    <n v="13.49"/>
    <n v="12.99"/>
    <x v="2"/>
  </r>
  <r>
    <n v="32.485506988489348"/>
    <n v="28.17"/>
    <n v="27.67"/>
    <x v="19"/>
  </r>
  <r>
    <n v="33.142965749369502"/>
    <n v="28.73"/>
    <n v="28.23"/>
    <x v="2"/>
  </r>
  <r>
    <n v="33.142965749369502"/>
    <n v="28.73"/>
    <n v="28.23"/>
    <x v="2"/>
  </r>
  <r>
    <n v="43.662305923452067"/>
    <n v="37.69"/>
    <n v="37.19"/>
    <x v="2"/>
  </r>
  <r>
    <n v="11.775556020764297"/>
    <n v="10.53"/>
    <n v="10.029999999999999"/>
    <x v="11"/>
  </r>
  <r>
    <n v="61.836344527782209"/>
    <n v="53.17"/>
    <n v="52.67"/>
    <x v="6"/>
  </r>
  <r>
    <n v="51.270043013636787"/>
    <n v="44.170000000000009"/>
    <n v="43.67"/>
    <x v="19"/>
  </r>
  <r>
    <n v="36.430259553770306"/>
    <n v="31.53"/>
    <n v="31.03"/>
    <x v="2"/>
  </r>
  <r>
    <n v="35.115342032009984"/>
    <n v="30.41"/>
    <n v="29.91"/>
    <x v="2"/>
  </r>
  <r>
    <n v="33.142965749369502"/>
    <n v="28.73"/>
    <n v="28.23"/>
    <x v="2"/>
  </r>
  <r>
    <n v="51.270043013636787"/>
    <n v="44.170000000000009"/>
    <n v="43.67"/>
    <x v="19"/>
  </r>
  <r>
    <n v="33.800424510249663"/>
    <n v="29.290000000000003"/>
    <n v="28.79"/>
    <x v="2"/>
  </r>
  <r>
    <n v="18.714094015053131"/>
    <n v="16.439999999999998"/>
    <n v="15.94"/>
    <x v="2"/>
  </r>
  <r>
    <n v="33.800424510249663"/>
    <n v="29.290000000000003"/>
    <n v="28.79"/>
    <x v="2"/>
  </r>
  <r>
    <n v="31.82804822760918"/>
    <n v="27.61"/>
    <n v="27.11"/>
    <x v="19"/>
  </r>
  <r>
    <n v="33.142965749369502"/>
    <n v="28.73"/>
    <n v="28.23"/>
    <x v="2"/>
  </r>
  <r>
    <n v="51.270043013636787"/>
    <n v="44.170000000000009"/>
    <n v="43.67"/>
    <x v="19"/>
  </r>
  <r>
    <n v="43.051808502634778"/>
    <n v="37.17"/>
    <n v="36.67"/>
    <x v="2"/>
  </r>
  <r>
    <n v="32.485506988489348"/>
    <n v="28.17"/>
    <n v="27.67"/>
    <x v="19"/>
  </r>
  <r>
    <n v="18.714094015053131"/>
    <n v="16.439999999999998"/>
    <n v="15.94"/>
    <x v="2"/>
  </r>
  <r>
    <n v="42.39434974175461"/>
    <n v="36.61"/>
    <n v="36.11"/>
    <x v="19"/>
  </r>
  <r>
    <n v="12.433014781644458"/>
    <n v="11.09"/>
    <n v="10.59"/>
    <x v="2"/>
  </r>
  <r>
    <n v="32.485506988489348"/>
    <n v="28.17"/>
    <n v="27.67"/>
    <x v="19"/>
  </r>
  <r>
    <n v="41.032470879931431"/>
    <n v="35.450000000000003"/>
    <n v="34.950000000000003"/>
    <x v="11"/>
  </r>
  <r>
    <n v="45.634682206092549"/>
    <n v="39.370000000000005"/>
    <n v="38.870000000000005"/>
    <x v="11"/>
  </r>
  <r>
    <n v="45.634682206092549"/>
    <n v="39.370000000000005"/>
    <n v="38.870000000000005"/>
    <x v="11"/>
  </r>
  <r>
    <n v="51.927501774516948"/>
    <n v="44.730000000000004"/>
    <n v="44.230000000000004"/>
    <x v="2"/>
  </r>
  <r>
    <n v="53.242419296277262"/>
    <n v="45.85"/>
    <n v="45.35"/>
    <x v="20"/>
  </r>
  <r>
    <n v="31.82804822760918"/>
    <n v="27.61"/>
    <n v="27.11"/>
    <x v="5"/>
  </r>
  <r>
    <n v="34.45788327112983"/>
    <n v="29.85"/>
    <n v="29.35"/>
    <x v="20"/>
  </r>
  <r>
    <n v="53.242419296277262"/>
    <n v="45.85"/>
    <n v="45.35"/>
    <x v="2"/>
  </r>
  <r>
    <n v="42.39434974175461"/>
    <n v="36.61"/>
    <n v="36.11"/>
    <x v="5"/>
  </r>
  <r>
    <n v="44.977223445212388"/>
    <n v="38.81"/>
    <n v="38.31"/>
    <x v="2"/>
  </r>
  <r>
    <n v="34.45788327112983"/>
    <n v="29.85"/>
    <n v="29.35"/>
    <x v="2"/>
  </r>
  <r>
    <n v="34.45788327112983"/>
    <n v="29.85"/>
    <n v="29.35"/>
    <x v="20"/>
  </r>
  <r>
    <n v="51.927501774516948"/>
    <n v="44.730000000000004"/>
    <n v="44.230000000000004"/>
    <x v="11"/>
  </r>
  <r>
    <n v="36.23067385850311"/>
    <n v="31.359999999999996"/>
    <n v="30.86"/>
    <x v="5"/>
  </r>
  <r>
    <n v="14.76934144977217"/>
    <n v="13.08"/>
    <n v="12.58"/>
    <x v="5"/>
  </r>
  <r>
    <m/>
    <m/>
    <m/>
    <x v="0"/>
  </r>
  <r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124085-B015-4BE5-BEE1-C832D8C187E2}" name="Tableau croisé dynamique6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B11" firstHeaderRow="1" firstDataRow="1" firstDataCol="1"/>
  <pivotFields count="19">
    <pivotField axis="axisRow" showAll="0" sortType="ascending">
      <items count="9">
        <item m="1" x="7"/>
        <item x="4"/>
        <item x="5"/>
        <item x="0"/>
        <item x="1"/>
        <item x="2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me de Montant HT" fld="18" baseField="0" baseItem="4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eau croisé dynamique2" cacheId="3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7" indent="0" outline="1" outlineData="1" multipleFieldFilters="0">
  <location ref="A1:B2209" firstHeaderRow="1" firstDataRow="1" firstDataCol="1"/>
  <pivotFields count="7">
    <pivotField axis="axisRow" showAll="0" sortType="ascending" defaultSubtotal="0">
      <items count="2209">
        <item m="1" x="220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</pivotFields>
  <rowFields count="1">
    <field x="0"/>
  </rowFields>
  <rowItems count="220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</rowItems>
  <colItems count="1">
    <i/>
  </colItems>
  <dataFields count="1">
    <dataField name="Somme de Poid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A1A8B2-E330-4732-88E4-EDC784B092C5}" name="Tableau croisé dynamique1" cacheId="4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7" indent="0" compact="0" compactData="0" multipleFieldFilters="0">
  <location ref="E1:R2210" firstHeaderRow="1" firstDataRow="2" firstDataCol="4"/>
  <pivotFields count="2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8000">
        <item x="0"/>
        <item x="1"/>
        <item x="2"/>
        <item x="3"/>
        <item x="4"/>
        <item x="5"/>
        <item x="6"/>
        <item x="7"/>
        <item x="8"/>
        <item x="9"/>
        <item x="10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581"/>
        <item m="1" x="7999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2208"/>
        <item m="1" x="3838"/>
        <item m="1" x="3839"/>
        <item m="1" x="3840"/>
        <item m="1" x="3841"/>
        <item m="1" x="3842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m="1" x="7183"/>
        <item m="1" x="7184"/>
        <item m="1" x="6836"/>
        <item m="1" x="7617"/>
        <item m="1" x="5687"/>
        <item m="1" x="5688"/>
        <item m="1" x="5689"/>
        <item m="1" x="5058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2350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2351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2352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m="1" x="6266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m="1" x="6267"/>
        <item m="1" x="6268"/>
        <item m="1" x="6269"/>
        <item m="1" x="6270"/>
        <item m="1" x="6271"/>
        <item m="1" x="5715"/>
        <item m="1" x="5716"/>
        <item m="1" x="5717"/>
        <item m="1" x="5718"/>
        <item m="1" x="5719"/>
        <item m="1" x="5720"/>
        <item m="1" x="5721"/>
        <item m="1" x="5722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4154"/>
        <item m="1" x="2540"/>
        <item m="1" x="2541"/>
        <item m="1" x="2542"/>
        <item m="1" x="5723"/>
        <item m="1" x="5724"/>
        <item m="1" x="5725"/>
        <item m="1" x="5726"/>
        <item m="1" x="5727"/>
        <item m="1" x="5728"/>
        <item m="1" x="5729"/>
        <item m="1" x="5209"/>
        <item m="1" x="5210"/>
        <item m="1" x="5211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x="512"/>
        <item x="513"/>
        <item x="514"/>
        <item x="515"/>
        <item x="516"/>
        <item x="517"/>
        <item x="518"/>
        <item x="519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4166"/>
        <item m="1" x="5285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x="520"/>
        <item m="1" x="2677"/>
        <item m="1" x="2678"/>
        <item x="521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x="522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m="1" x="425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6864"/>
        <item m="1" x="7321"/>
        <item m="1" x="7322"/>
        <item m="1" x="7323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320"/>
        <item m="1" x="6918"/>
        <item m="1" x="6919"/>
        <item m="1" x="69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5778"/>
        <item m="1" x="6396"/>
        <item m="1" x="6397"/>
        <item m="1" x="6398"/>
        <item m="1" x="6399"/>
        <item m="1" x="6400"/>
        <item m="1" x="5779"/>
        <item m="1" x="6401"/>
        <item m="1" x="6402"/>
        <item m="1" x="6403"/>
        <item m="1" x="6404"/>
        <item m="1" x="6405"/>
        <item m="1" x="6406"/>
        <item m="1" x="6407"/>
        <item m="1" x="6408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286"/>
        <item m="1" x="5881"/>
        <item m="1" x="5882"/>
        <item m="1" x="5883"/>
        <item m="1" x="5884"/>
        <item m="1" x="5885"/>
        <item m="1" x="5886"/>
        <item m="1" x="5287"/>
        <item m="1" x="5288"/>
        <item m="1" x="5887"/>
        <item m="1" x="58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4260"/>
        <item m="1" x="5403"/>
        <item m="1" x="5404"/>
        <item m="1" x="5405"/>
        <item m="1" x="4261"/>
        <item m="1" x="5406"/>
        <item m="1" x="5407"/>
        <item m="1" x="4262"/>
        <item m="1" x="4263"/>
        <item m="1" x="5408"/>
        <item m="1" x="5409"/>
        <item m="1" x="5410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2729"/>
        <item m="1" x="4477"/>
        <item m="1" x="4478"/>
        <item m="1" x="4479"/>
        <item m="1" x="4480"/>
        <item m="1" x="4481"/>
        <item m="1" x="2730"/>
        <item m="1" x="2731"/>
        <item m="1" x="4482"/>
        <item m="1" x="4483"/>
        <item m="1" x="2732"/>
        <item m="1" x="2733"/>
        <item m="1" x="2734"/>
        <item m="1" x="4484"/>
        <item m="1" x="4485"/>
        <item m="1" x="4486"/>
        <item m="1" x="2735"/>
        <item m="1" x="4487"/>
        <item m="1" x="4488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x="779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x="780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x="781"/>
        <item m="1" x="3112"/>
        <item m="1" x="3113"/>
        <item x="782"/>
        <item m="1" x="3114"/>
        <item x="783"/>
        <item m="1" x="3115"/>
        <item m="1" x="3116"/>
        <item m="1" x="3117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m="1" x="7324"/>
        <item m="1" x="7325"/>
        <item m="1" x="7326"/>
        <item m="1" x="7327"/>
        <item m="1" x="6921"/>
        <item m="1" x="6922"/>
        <item m="1" x="6409"/>
        <item m="1" x="5889"/>
        <item m="1" x="5411"/>
        <item m="1" x="5412"/>
        <item m="1" x="5413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328"/>
        <item m="1" x="7771"/>
        <item m="1" x="7772"/>
        <item m="1" x="7773"/>
        <item m="1" x="7774"/>
        <item m="1" x="7329"/>
        <item m="1" x="7775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410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411"/>
        <item m="1" x="6983"/>
        <item m="1" x="6984"/>
        <item m="1" x="6985"/>
        <item m="1" x="6986"/>
        <item m="1" x="6987"/>
        <item m="1" x="6412"/>
        <item m="1" x="6988"/>
        <item m="1" x="6989"/>
        <item m="1" x="6413"/>
        <item m="1" x="6990"/>
        <item m="1" x="6991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5890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5414"/>
        <item m="1" x="5415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5416"/>
        <item m="1" x="6053"/>
        <item m="1" x="5417"/>
        <item m="1" x="6054"/>
        <item m="1" x="6055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4505"/>
        <item m="1" x="5621"/>
        <item m="1" x="5622"/>
        <item m="1" x="5623"/>
        <item m="1" x="5624"/>
        <item m="1" x="5625"/>
        <item m="1" x="5626"/>
        <item m="1" x="5627"/>
        <item m="1" x="4506"/>
        <item m="1" x="5628"/>
        <item m="1" x="5629"/>
        <item m="1" x="5630"/>
        <item m="1" x="5631"/>
        <item m="1" x="5632"/>
        <item m="1" x="4507"/>
        <item m="1" x="4508"/>
        <item m="1" x="5633"/>
        <item m="1" x="5634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3134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3135"/>
        <item m="1" x="4939"/>
        <item m="1" x="4940"/>
        <item m="1" x="4941"/>
        <item m="1" x="4942"/>
        <item m="1" x="4943"/>
        <item m="1" x="3136"/>
        <item m="1" x="4944"/>
        <item m="1" x="4945"/>
        <item m="1" x="4946"/>
        <item m="1" x="3137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3138"/>
        <item m="1" x="3139"/>
        <item m="1" x="4961"/>
        <item m="1" x="4962"/>
        <item m="1" x="4963"/>
        <item m="1" x="3140"/>
        <item m="1" x="4964"/>
        <item m="1" x="4965"/>
        <item m="1" x="4966"/>
        <item m="1" x="4967"/>
        <item m="1" x="3141"/>
        <item m="1" x="4968"/>
        <item m="1" x="4969"/>
        <item m="1" x="4970"/>
        <item m="1" x="4971"/>
        <item m="1" x="4972"/>
        <item m="1" x="4973"/>
        <item m="1" x="4974"/>
        <item m="1" x="3142"/>
        <item m="1" x="4975"/>
        <item m="1" x="4976"/>
        <item m="1" x="4977"/>
        <item m="1" x="4978"/>
        <item m="1" x="4979"/>
        <item m="1" x="4980"/>
        <item m="1" x="3143"/>
        <item m="1" x="4981"/>
        <item m="1" x="4982"/>
        <item m="1" x="4983"/>
        <item m="1" x="4984"/>
        <item m="1" x="4985"/>
        <item m="1" x="3144"/>
        <item m="1" x="4986"/>
        <item m="1" x="4987"/>
        <item m="1" x="4988"/>
        <item m="1" x="4989"/>
        <item m="1" x="4990"/>
        <item m="1" x="3145"/>
        <item m="1" x="3146"/>
        <item m="1" x="3147"/>
        <item m="1" x="4991"/>
        <item m="1" x="4992"/>
        <item m="1" x="4993"/>
        <item m="1" x="4994"/>
        <item m="1" x="3148"/>
        <item m="1" x="3149"/>
        <item m="1" x="3150"/>
        <item m="1" x="4995"/>
        <item m="1" x="4996"/>
        <item m="1" x="4997"/>
        <item m="1" x="4998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x="1234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x="1235"/>
        <item m="1" x="3639"/>
        <item m="1" x="3640"/>
        <item m="1" x="3641"/>
        <item m="1" x="3642"/>
        <item m="1" x="3643"/>
        <item m="1" x="3644"/>
        <item m="1" x="3645"/>
        <item x="1236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x="1237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x="1238"/>
        <item m="1" x="3667"/>
        <item x="1239"/>
        <item m="1" x="3668"/>
        <item m="1" x="3669"/>
        <item m="1" x="3670"/>
        <item x="1240"/>
        <item m="1" x="3671"/>
        <item m="1" x="3672"/>
        <item m="1" x="3673"/>
        <item m="1" x="3674"/>
        <item x="1241"/>
        <item m="1" x="3675"/>
        <item m="1" x="3676"/>
        <item m="1" x="3677"/>
        <item m="1" x="3678"/>
        <item m="1" x="3679"/>
        <item x="1242"/>
        <item m="1" x="3680"/>
        <item m="1" x="3681"/>
        <item m="1" x="3682"/>
        <item x="1243"/>
        <item m="1" x="3683"/>
        <item m="1" x="3684"/>
        <item x="1244"/>
        <item m="1" x="3685"/>
        <item m="1" x="3686"/>
        <item m="1" x="3687"/>
        <item m="1" x="3688"/>
        <item m="1" x="3689"/>
        <item m="1" x="3690"/>
        <item m="1" x="3691"/>
        <item x="1245"/>
        <item m="1" x="3692"/>
        <item m="1" x="3693"/>
        <item m="1" x="3694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m="1" x="7400"/>
        <item m="1" x="7776"/>
        <item m="1" x="7777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6524"/>
        <item m="1" x="6525"/>
        <item m="1" x="6526"/>
        <item m="1" x="6527"/>
        <item m="1" x="6056"/>
        <item m="1" x="6057"/>
        <item m="1" x="6058"/>
        <item m="1" x="6059"/>
        <item m="1" x="6060"/>
        <item m="1" x="5635"/>
        <item m="1" x="5636"/>
        <item m="1" x="4999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x="2160"/>
        <item x="2161"/>
        <item x="2162"/>
        <item m="1" x="7413"/>
        <item m="1" x="7778"/>
        <item m="1" x="7779"/>
        <item m="1" x="7780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6992"/>
        <item m="1" x="7448"/>
        <item m="1" x="7449"/>
        <item m="1" x="7450"/>
        <item m="1" x="7451"/>
        <item m="1" x="7452"/>
        <item m="1" x="7453"/>
        <item m="1" x="7454"/>
        <item m="1" x="7455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5637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638"/>
        <item m="1" x="5639"/>
        <item m="1" x="5640"/>
        <item m="1" x="5641"/>
        <item m="1" x="5642"/>
        <item m="1" x="5643"/>
        <item m="1" x="5000"/>
        <item m="1" x="5001"/>
        <item m="1" x="5002"/>
        <item m="1" x="5003"/>
        <item m="1" x="5004"/>
        <item m="1" x="5005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456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048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0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5644"/>
        <item m="1" x="5645"/>
        <item m="1" x="5006"/>
        <item m="1" x="5007"/>
        <item m="1" x="3756"/>
        <item m="1" x="3757"/>
        <item m="1" x="3758"/>
        <item x="2205"/>
        <item x="2206"/>
        <item x="220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1"/>
        <item x="3"/>
        <item x="0"/>
        <item m="1" x="4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9">
        <item x="7"/>
        <item x="8"/>
        <item x="6"/>
        <item x="0"/>
        <item x="13"/>
        <item x="1"/>
        <item x="3"/>
        <item x="12"/>
        <item x="10"/>
        <item x="11"/>
        <item x="5"/>
        <item x="2"/>
        <item x="9"/>
        <item m="1" x="16"/>
        <item m="1" x="17"/>
        <item m="1" x="18"/>
        <item x="4"/>
        <item m="1" x="14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0"/>
        <item x="11"/>
        <item x="4"/>
        <item m="1" x="12"/>
        <item x="1"/>
        <item x="9"/>
        <item x="5"/>
        <item x="7"/>
        <item x="8"/>
        <item x="6"/>
        <item x="2"/>
        <item x="3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ubtotalTop="0" showAll="0" sortType="ascending" defaultSubtotal="0">
      <items count="11">
        <item x="5"/>
        <item x="6"/>
        <item m="1" x="10"/>
        <item x="3"/>
        <item x="7"/>
        <item x="4"/>
        <item x="8"/>
        <item x="1"/>
        <item x="0"/>
        <item x="2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0"/>
    <field x="17"/>
    <field x="13"/>
    <field x="15"/>
  </rowFields>
  <rowItems count="2208">
    <i>
      <x/>
      <x/>
      <x v="2"/>
      <x v="3"/>
    </i>
    <i>
      <x v="1"/>
      <x/>
      <x v="2"/>
      <x v="3"/>
    </i>
    <i>
      <x v="2"/>
      <x/>
      <x/>
      <x v="3"/>
    </i>
    <i>
      <x v="3"/>
      <x/>
      <x/>
      <x v="3"/>
    </i>
    <i>
      <x v="4"/>
      <x/>
      <x v="4"/>
      <x v="3"/>
    </i>
    <i>
      <x v="5"/>
      <x/>
      <x v="2"/>
      <x v="3"/>
    </i>
    <i>
      <x v="6"/>
      <x/>
      <x/>
      <x v="3"/>
    </i>
    <i>
      <x v="7"/>
      <x/>
      <x v="4"/>
      <x v="3"/>
    </i>
    <i>
      <x v="8"/>
      <x/>
      <x v="2"/>
      <x v="3"/>
    </i>
    <i>
      <x v="9"/>
      <x/>
      <x/>
      <x v="3"/>
    </i>
    <i>
      <x v="10"/>
      <x/>
      <x v="4"/>
      <x v="3"/>
    </i>
    <i>
      <x v="600"/>
      <x v="4"/>
      <x/>
      <x v="5"/>
    </i>
    <i>
      <x v="601"/>
      <x v="4"/>
      <x/>
      <x v="5"/>
    </i>
    <i>
      <x v="602"/>
      <x v="4"/>
      <x/>
      <x v="5"/>
    </i>
    <i>
      <x v="603"/>
      <x v="4"/>
      <x/>
      <x v="5"/>
    </i>
    <i>
      <x v="604"/>
      <x v="4"/>
      <x/>
      <x v="11"/>
    </i>
    <i>
      <x v="605"/>
      <x v="4"/>
      <x/>
      <x v="6"/>
    </i>
    <i>
      <x v="606"/>
      <x v="4"/>
      <x/>
      <x v="5"/>
    </i>
    <i>
      <x v="607"/>
      <x v="4"/>
      <x/>
      <x v="6"/>
    </i>
    <i>
      <x v="608"/>
      <x v="4"/>
      <x/>
      <x v="5"/>
    </i>
    <i>
      <x v="609"/>
      <x v="4"/>
      <x/>
      <x v="5"/>
    </i>
    <i>
      <x v="610"/>
      <x v="4"/>
      <x/>
      <x v="5"/>
    </i>
    <i>
      <x v="611"/>
      <x v="4"/>
      <x/>
      <x v="5"/>
    </i>
    <i>
      <x v="612"/>
      <x v="4"/>
      <x/>
      <x v="5"/>
    </i>
    <i>
      <x v="613"/>
      <x v="4"/>
      <x/>
      <x v="5"/>
    </i>
    <i>
      <x v="614"/>
      <x v="4"/>
      <x v="4"/>
      <x v="16"/>
    </i>
    <i>
      <x v="615"/>
      <x v="4"/>
      <x/>
      <x v="5"/>
    </i>
    <i>
      <x v="616"/>
      <x v="4"/>
      <x/>
      <x v="5"/>
    </i>
    <i>
      <x v="617"/>
      <x v="4"/>
      <x/>
      <x v="5"/>
    </i>
    <i>
      <x v="618"/>
      <x v="4"/>
      <x/>
      <x v="5"/>
    </i>
    <i>
      <x v="619"/>
      <x v="4"/>
      <x/>
      <x v="6"/>
    </i>
    <i>
      <x v="620"/>
      <x v="4"/>
      <x/>
      <x v="5"/>
    </i>
    <i>
      <x v="621"/>
      <x v="4"/>
      <x/>
      <x v="5"/>
    </i>
    <i>
      <x v="622"/>
      <x v="4"/>
      <x/>
      <x v="6"/>
    </i>
    <i>
      <x v="623"/>
      <x v="4"/>
      <x/>
      <x v="5"/>
    </i>
    <i>
      <x v="624"/>
      <x v="4"/>
      <x/>
      <x v="6"/>
    </i>
    <i>
      <x v="625"/>
      <x v="4"/>
      <x/>
      <x v="6"/>
    </i>
    <i>
      <x v="626"/>
      <x v="4"/>
      <x/>
      <x v="5"/>
    </i>
    <i>
      <x v="627"/>
      <x v="4"/>
      <x/>
      <x v="5"/>
    </i>
    <i>
      <x v="628"/>
      <x v="4"/>
      <x/>
      <x v="5"/>
    </i>
    <i>
      <x v="629"/>
      <x v="4"/>
      <x/>
      <x v="5"/>
    </i>
    <i>
      <x v="630"/>
      <x v="4"/>
      <x/>
      <x v="5"/>
    </i>
    <i>
      <x v="631"/>
      <x v="4"/>
      <x/>
      <x v="5"/>
    </i>
    <i>
      <x v="632"/>
      <x v="4"/>
      <x/>
      <x v="6"/>
    </i>
    <i>
      <x v="633"/>
      <x v="4"/>
      <x/>
      <x v="6"/>
    </i>
    <i>
      <x v="634"/>
      <x v="4"/>
      <x/>
      <x v="5"/>
    </i>
    <i>
      <x v="635"/>
      <x v="4"/>
      <x/>
      <x v="5"/>
    </i>
    <i>
      <x v="636"/>
      <x v="4"/>
      <x/>
      <x v="5"/>
    </i>
    <i>
      <x v="637"/>
      <x v="4"/>
      <x/>
      <x v="6"/>
    </i>
    <i>
      <x v="638"/>
      <x v="4"/>
      <x/>
      <x v="5"/>
    </i>
    <i>
      <x v="639"/>
      <x v="4"/>
      <x/>
      <x v="5"/>
    </i>
    <i>
      <x v="640"/>
      <x v="4"/>
      <x/>
      <x v="5"/>
    </i>
    <i>
      <x v="641"/>
      <x v="4"/>
      <x/>
      <x v="5"/>
    </i>
    <i>
      <x v="642"/>
      <x v="4"/>
      <x/>
      <x v="5"/>
    </i>
    <i>
      <x v="643"/>
      <x v="4"/>
      <x/>
      <x v="5"/>
    </i>
    <i>
      <x v="644"/>
      <x v="4"/>
      <x/>
      <x v="5"/>
    </i>
    <i>
      <x v="645"/>
      <x v="4"/>
      <x/>
      <x v="6"/>
    </i>
    <i>
      <x v="646"/>
      <x v="4"/>
      <x/>
      <x v="5"/>
    </i>
    <i>
      <x v="647"/>
      <x v="4"/>
      <x/>
      <x v="5"/>
    </i>
    <i>
      <x v="648"/>
      <x v="4"/>
      <x/>
      <x v="5"/>
    </i>
    <i>
      <x v="649"/>
      <x v="4"/>
      <x/>
      <x v="5"/>
    </i>
    <i>
      <x v="650"/>
      <x v="4"/>
      <x/>
      <x v="5"/>
    </i>
    <i>
      <x v="651"/>
      <x v="4"/>
      <x/>
      <x v="5"/>
    </i>
    <i>
      <x v="652"/>
      <x v="4"/>
      <x/>
      <x v="11"/>
    </i>
    <i>
      <x v="653"/>
      <x v="4"/>
      <x/>
      <x v="6"/>
    </i>
    <i>
      <x v="654"/>
      <x v="4"/>
      <x/>
      <x v="5"/>
    </i>
    <i>
      <x v="655"/>
      <x v="4"/>
      <x/>
      <x v="5"/>
    </i>
    <i>
      <x v="656"/>
      <x v="4"/>
      <x/>
      <x v="11"/>
    </i>
    <i>
      <x v="657"/>
      <x v="4"/>
      <x/>
      <x v="6"/>
    </i>
    <i>
      <x v="658"/>
      <x v="4"/>
      <x/>
      <x v="6"/>
    </i>
    <i>
      <x v="659"/>
      <x v="4"/>
      <x/>
      <x v="6"/>
    </i>
    <i>
      <x v="660"/>
      <x v="4"/>
      <x/>
      <x v="6"/>
    </i>
    <i>
      <x v="661"/>
      <x v="4"/>
      <x/>
      <x v="5"/>
    </i>
    <i>
      <x v="662"/>
      <x v="4"/>
      <x/>
      <x v="5"/>
    </i>
    <i>
      <x v="663"/>
      <x v="4"/>
      <x v="2"/>
      <x v="10"/>
    </i>
    <i>
      <x v="664"/>
      <x v="4"/>
      <x/>
      <x v="6"/>
    </i>
    <i>
      <x v="665"/>
      <x v="4"/>
      <x/>
      <x v="5"/>
    </i>
    <i>
      <x v="666"/>
      <x v="4"/>
      <x/>
      <x v="5"/>
    </i>
    <i>
      <x v="667"/>
      <x v="4"/>
      <x v="2"/>
      <x v="10"/>
    </i>
    <i>
      <x v="668"/>
      <x v="4"/>
      <x/>
      <x v="6"/>
    </i>
    <i>
      <x v="669"/>
      <x v="4"/>
      <x/>
      <x v="5"/>
    </i>
    <i>
      <x v="670"/>
      <x v="4"/>
      <x/>
      <x v="5"/>
    </i>
    <i>
      <x v="671"/>
      <x v="4"/>
      <x/>
      <x v="5"/>
    </i>
    <i>
      <x v="672"/>
      <x v="4"/>
      <x/>
      <x v="5"/>
    </i>
    <i>
      <x v="673"/>
      <x v="4"/>
      <x/>
      <x v="5"/>
    </i>
    <i>
      <x v="674"/>
      <x v="4"/>
      <x/>
      <x v="5"/>
    </i>
    <i>
      <x v="675"/>
      <x v="4"/>
      <x/>
      <x v="5"/>
    </i>
    <i>
      <x v="676"/>
      <x v="4"/>
      <x/>
      <x v="6"/>
    </i>
    <i>
      <x v="677"/>
      <x v="4"/>
      <x/>
      <x v="6"/>
    </i>
    <i>
      <x v="678"/>
      <x v="4"/>
      <x/>
      <x v="5"/>
    </i>
    <i>
      <x v="679"/>
      <x v="4"/>
      <x/>
      <x v="5"/>
    </i>
    <i>
      <x v="680"/>
      <x v="4"/>
      <x/>
      <x v="5"/>
    </i>
    <i>
      <x v="681"/>
      <x v="4"/>
      <x/>
      <x v="11"/>
    </i>
    <i>
      <x v="682"/>
      <x v="4"/>
      <x/>
      <x v="5"/>
    </i>
    <i>
      <x v="683"/>
      <x v="4"/>
      <x/>
      <x v="5"/>
    </i>
    <i>
      <x v="684"/>
      <x v="4"/>
      <x/>
      <x v="6"/>
    </i>
    <i>
      <x v="685"/>
      <x v="4"/>
      <x/>
      <x v="5"/>
    </i>
    <i>
      <x v="686"/>
      <x v="4"/>
      <x/>
      <x v="5"/>
    </i>
    <i>
      <x v="687"/>
      <x v="4"/>
      <x/>
      <x v="5"/>
    </i>
    <i>
      <x v="688"/>
      <x v="4"/>
      <x/>
      <x v="5"/>
    </i>
    <i>
      <x v="689"/>
      <x v="4"/>
      <x/>
      <x v="6"/>
    </i>
    <i>
      <x v="690"/>
      <x v="4"/>
      <x/>
      <x v="6"/>
    </i>
    <i>
      <x v="691"/>
      <x v="4"/>
      <x/>
      <x v="5"/>
    </i>
    <i>
      <x v="692"/>
      <x v="4"/>
      <x/>
      <x v="5"/>
    </i>
    <i>
      <x v="693"/>
      <x v="4"/>
      <x/>
      <x v="5"/>
    </i>
    <i>
      <x v="694"/>
      <x v="4"/>
      <x/>
      <x v="5"/>
    </i>
    <i>
      <x v="695"/>
      <x v="4"/>
      <x/>
      <x v="5"/>
    </i>
    <i>
      <x v="696"/>
      <x v="4"/>
      <x/>
      <x v="6"/>
    </i>
    <i>
      <x v="697"/>
      <x v="4"/>
      <x/>
      <x v="5"/>
    </i>
    <i>
      <x v="698"/>
      <x v="4"/>
      <x/>
      <x v="5"/>
    </i>
    <i>
      <x v="699"/>
      <x v="4"/>
      <x/>
      <x v="5"/>
    </i>
    <i>
      <x v="700"/>
      <x v="4"/>
      <x/>
      <x v="6"/>
    </i>
    <i>
      <x v="701"/>
      <x v="4"/>
      <x/>
      <x v="5"/>
    </i>
    <i>
      <x v="702"/>
      <x v="4"/>
      <x/>
      <x v="5"/>
    </i>
    <i>
      <x v="703"/>
      <x v="4"/>
      <x/>
      <x v="11"/>
    </i>
    <i>
      <x v="704"/>
      <x v="4"/>
      <x/>
      <x v="6"/>
    </i>
    <i>
      <x v="705"/>
      <x v="4"/>
      <x/>
      <x v="5"/>
    </i>
    <i>
      <x v="706"/>
      <x v="4"/>
      <x/>
      <x v="5"/>
    </i>
    <i>
      <x v="707"/>
      <x v="4"/>
      <x/>
      <x v="5"/>
    </i>
    <i>
      <x v="708"/>
      <x v="4"/>
      <x/>
      <x v="6"/>
    </i>
    <i>
      <x v="709"/>
      <x v="4"/>
      <x/>
      <x v="6"/>
    </i>
    <i>
      <x v="710"/>
      <x v="4"/>
      <x/>
      <x v="6"/>
    </i>
    <i>
      <x v="711"/>
      <x v="4"/>
      <x/>
      <x v="5"/>
    </i>
    <i>
      <x v="712"/>
      <x v="4"/>
      <x/>
      <x v="5"/>
    </i>
    <i>
      <x v="713"/>
      <x v="4"/>
      <x/>
      <x v="5"/>
    </i>
    <i>
      <x v="714"/>
      <x v="4"/>
      <x/>
      <x v="5"/>
    </i>
    <i>
      <x v="715"/>
      <x v="4"/>
      <x/>
      <x v="5"/>
    </i>
    <i>
      <x v="716"/>
      <x v="4"/>
      <x/>
      <x v="5"/>
    </i>
    <i>
      <x v="717"/>
      <x v="4"/>
      <x/>
      <x v="5"/>
    </i>
    <i>
      <x v="718"/>
      <x v="4"/>
      <x/>
      <x v="5"/>
    </i>
    <i>
      <x v="719"/>
      <x v="4"/>
      <x/>
      <x v="5"/>
    </i>
    <i>
      <x v="720"/>
      <x v="4"/>
      <x/>
      <x v="5"/>
    </i>
    <i>
      <x v="721"/>
      <x v="4"/>
      <x/>
      <x v="6"/>
    </i>
    <i>
      <x v="722"/>
      <x v="4"/>
      <x/>
      <x v="6"/>
    </i>
    <i>
      <x v="723"/>
      <x v="4"/>
      <x/>
      <x v="6"/>
    </i>
    <i>
      <x v="724"/>
      <x v="4"/>
      <x/>
      <x v="5"/>
    </i>
    <i>
      <x v="725"/>
      <x v="4"/>
      <x/>
      <x v="6"/>
    </i>
    <i>
      <x v="726"/>
      <x v="4"/>
      <x/>
      <x v="5"/>
    </i>
    <i>
      <x v="727"/>
      <x v="4"/>
      <x/>
      <x v="5"/>
    </i>
    <i>
      <x v="728"/>
      <x v="4"/>
      <x v="2"/>
      <x v="6"/>
    </i>
    <i>
      <x v="729"/>
      <x v="4"/>
      <x/>
      <x v="5"/>
    </i>
    <i>
      <x v="730"/>
      <x v="4"/>
      <x/>
      <x v="5"/>
    </i>
    <i>
      <x v="731"/>
      <x v="4"/>
      <x/>
      <x v="5"/>
    </i>
    <i>
      <x v="732"/>
      <x v="4"/>
      <x/>
      <x v="6"/>
    </i>
    <i>
      <x v="733"/>
      <x v="4"/>
      <x/>
      <x v="5"/>
    </i>
    <i>
      <x v="734"/>
      <x v="4"/>
      <x/>
      <x v="6"/>
    </i>
    <i>
      <x v="735"/>
      <x v="4"/>
      <x/>
      <x v="5"/>
    </i>
    <i>
      <x v="736"/>
      <x v="4"/>
      <x/>
      <x v="5"/>
    </i>
    <i>
      <x v="737"/>
      <x v="4"/>
      <x/>
      <x v="5"/>
    </i>
    <i>
      <x v="738"/>
      <x v="4"/>
      <x/>
      <x v="5"/>
    </i>
    <i>
      <x v="739"/>
      <x v="4"/>
      <x/>
      <x v="5"/>
    </i>
    <i>
      <x v="740"/>
      <x v="4"/>
      <x/>
      <x v="5"/>
    </i>
    <i>
      <x v="741"/>
      <x v="4"/>
      <x/>
      <x v="5"/>
    </i>
    <i>
      <x v="742"/>
      <x v="4"/>
      <x/>
      <x v="5"/>
    </i>
    <i>
      <x v="743"/>
      <x v="4"/>
      <x/>
      <x v="5"/>
    </i>
    <i>
      <x v="744"/>
      <x v="4"/>
      <x/>
      <x v="5"/>
    </i>
    <i>
      <x v="745"/>
      <x v="4"/>
      <x/>
      <x v="5"/>
    </i>
    <i>
      <x v="746"/>
      <x v="4"/>
      <x/>
      <x v="5"/>
    </i>
    <i>
      <x v="747"/>
      <x v="4"/>
      <x/>
      <x v="5"/>
    </i>
    <i>
      <x v="748"/>
      <x v="4"/>
      <x/>
      <x v="5"/>
    </i>
    <i>
      <x v="749"/>
      <x v="4"/>
      <x/>
      <x v="5"/>
    </i>
    <i>
      <x v="750"/>
      <x v="4"/>
      <x/>
      <x v="5"/>
    </i>
    <i>
      <x v="751"/>
      <x v="4"/>
      <x/>
      <x v="5"/>
    </i>
    <i>
      <x v="752"/>
      <x v="4"/>
      <x/>
      <x v="5"/>
    </i>
    <i>
      <x v="753"/>
      <x v="4"/>
      <x/>
      <x v="5"/>
    </i>
    <i>
      <x v="754"/>
      <x v="4"/>
      <x/>
      <x v="5"/>
    </i>
    <i>
      <x v="755"/>
      <x v="4"/>
      <x/>
      <x v="5"/>
    </i>
    <i>
      <x v="756"/>
      <x v="4"/>
      <x/>
      <x v="6"/>
    </i>
    <i>
      <x v="757"/>
      <x v="4"/>
      <x/>
      <x v="6"/>
    </i>
    <i>
      <x v="758"/>
      <x v="4"/>
      <x/>
      <x v="6"/>
    </i>
    <i>
      <x v="759"/>
      <x v="4"/>
      <x/>
      <x v="6"/>
    </i>
    <i>
      <x v="760"/>
      <x v="4"/>
      <x/>
      <x v="5"/>
    </i>
    <i>
      <x v="761"/>
      <x v="4"/>
      <x/>
      <x v="5"/>
    </i>
    <i>
      <x v="762"/>
      <x v="4"/>
      <x/>
      <x v="5"/>
    </i>
    <i>
      <x v="763"/>
      <x v="4"/>
      <x/>
      <x v="5"/>
    </i>
    <i>
      <x v="764"/>
      <x v="4"/>
      <x/>
      <x v="5"/>
    </i>
    <i>
      <x v="765"/>
      <x v="4"/>
      <x/>
      <x v="5"/>
    </i>
    <i>
      <x v="766"/>
      <x v="4"/>
      <x/>
      <x v="5"/>
    </i>
    <i>
      <x v="767"/>
      <x v="4"/>
      <x/>
      <x v="5"/>
    </i>
    <i>
      <x v="768"/>
      <x v="4"/>
      <x/>
      <x v="6"/>
    </i>
    <i>
      <x v="769"/>
      <x v="4"/>
      <x/>
      <x v="5"/>
    </i>
    <i>
      <x v="770"/>
      <x v="4"/>
      <x/>
      <x v="5"/>
    </i>
    <i>
      <x v="771"/>
      <x v="4"/>
      <x/>
      <x v="5"/>
    </i>
    <i>
      <x v="772"/>
      <x v="4"/>
      <x/>
      <x v="5"/>
    </i>
    <i>
      <x v="773"/>
      <x v="4"/>
      <x/>
      <x v="5"/>
    </i>
    <i>
      <x v="774"/>
      <x v="4"/>
      <x/>
      <x v="5"/>
    </i>
    <i>
      <x v="775"/>
      <x v="4"/>
      <x/>
      <x v="5"/>
    </i>
    <i>
      <x v="776"/>
      <x v="4"/>
      <x/>
      <x v="5"/>
    </i>
    <i>
      <x v="777"/>
      <x v="4"/>
      <x/>
      <x v="5"/>
    </i>
    <i>
      <x v="778"/>
      <x v="4"/>
      <x/>
      <x v="5"/>
    </i>
    <i>
      <x v="779"/>
      <x v="4"/>
      <x/>
      <x v="5"/>
    </i>
    <i>
      <x v="780"/>
      <x v="4"/>
      <x/>
      <x v="5"/>
    </i>
    <i>
      <x v="781"/>
      <x v="4"/>
      <x/>
      <x v="5"/>
    </i>
    <i>
      <x v="782"/>
      <x v="4"/>
      <x/>
      <x v="5"/>
    </i>
    <i>
      <x v="783"/>
      <x v="4"/>
      <x/>
      <x v="6"/>
    </i>
    <i>
      <x v="784"/>
      <x v="4"/>
      <x/>
      <x v="5"/>
    </i>
    <i>
      <x v="785"/>
      <x v="4"/>
      <x/>
      <x v="5"/>
    </i>
    <i>
      <x v="786"/>
      <x v="4"/>
      <x/>
      <x v="6"/>
    </i>
    <i>
      <x v="787"/>
      <x v="4"/>
      <x/>
      <x v="5"/>
    </i>
    <i>
      <x v="788"/>
      <x v="4"/>
      <x/>
      <x v="5"/>
    </i>
    <i>
      <x v="789"/>
      <x v="4"/>
      <x/>
      <x v="5"/>
    </i>
    <i>
      <x v="790"/>
      <x v="4"/>
      <x/>
      <x v="5"/>
    </i>
    <i>
      <x v="791"/>
      <x v="4"/>
      <x/>
      <x v="5"/>
    </i>
    <i>
      <x v="792"/>
      <x v="4"/>
      <x/>
      <x v="5"/>
    </i>
    <i>
      <x v="793"/>
      <x v="4"/>
      <x/>
      <x v="5"/>
    </i>
    <i>
      <x v="794"/>
      <x v="4"/>
      <x/>
      <x v="5"/>
    </i>
    <i>
      <x v="795"/>
      <x v="4"/>
      <x/>
      <x v="6"/>
    </i>
    <i>
      <x v="796"/>
      <x v="4"/>
      <x/>
      <x v="5"/>
    </i>
    <i>
      <x v="797"/>
      <x v="4"/>
      <x/>
      <x v="5"/>
    </i>
    <i>
      <x v="798"/>
      <x v="4"/>
      <x/>
      <x v="5"/>
    </i>
    <i>
      <x v="799"/>
      <x v="4"/>
      <x/>
      <x v="6"/>
    </i>
    <i>
      <x v="800"/>
      <x v="4"/>
      <x/>
      <x v="5"/>
    </i>
    <i>
      <x v="801"/>
      <x v="4"/>
      <x/>
      <x v="5"/>
    </i>
    <i>
      <x v="802"/>
      <x v="4"/>
      <x/>
      <x v="6"/>
    </i>
    <i>
      <x v="803"/>
      <x v="4"/>
      <x/>
      <x v="5"/>
    </i>
    <i>
      <x v="804"/>
      <x v="4"/>
      <x/>
      <x v="5"/>
    </i>
    <i>
      <x v="805"/>
      <x v="4"/>
      <x/>
      <x v="5"/>
    </i>
    <i>
      <x v="806"/>
      <x v="4"/>
      <x/>
      <x v="6"/>
    </i>
    <i>
      <x v="807"/>
      <x v="4"/>
      <x/>
      <x v="5"/>
    </i>
    <i>
      <x v="808"/>
      <x v="4"/>
      <x/>
      <x v="5"/>
    </i>
    <i>
      <x v="809"/>
      <x v="4"/>
      <x/>
      <x v="5"/>
    </i>
    <i>
      <x v="810"/>
      <x v="4"/>
      <x/>
      <x v="5"/>
    </i>
    <i>
      <x v="811"/>
      <x v="4"/>
      <x/>
      <x v="6"/>
    </i>
    <i>
      <x v="812"/>
      <x v="4"/>
      <x/>
      <x v="5"/>
    </i>
    <i>
      <x v="813"/>
      <x v="4"/>
      <x/>
      <x v="6"/>
    </i>
    <i>
      <x v="814"/>
      <x v="4"/>
      <x/>
      <x v="5"/>
    </i>
    <i>
      <x v="815"/>
      <x v="4"/>
      <x/>
      <x v="6"/>
    </i>
    <i>
      <x v="816"/>
      <x v="4"/>
      <x/>
      <x v="6"/>
    </i>
    <i>
      <x v="817"/>
      <x v="4"/>
      <x/>
      <x v="5"/>
    </i>
    <i>
      <x v="818"/>
      <x v="4"/>
      <x/>
      <x v="5"/>
    </i>
    <i>
      <x v="819"/>
      <x v="4"/>
      <x/>
      <x v="5"/>
    </i>
    <i>
      <x v="820"/>
      <x v="4"/>
      <x/>
      <x v="6"/>
    </i>
    <i>
      <x v="821"/>
      <x v="4"/>
      <x/>
      <x v="5"/>
    </i>
    <i>
      <x v="822"/>
      <x v="4"/>
      <x/>
      <x v="5"/>
    </i>
    <i>
      <x v="823"/>
      <x v="4"/>
      <x/>
      <x v="5"/>
    </i>
    <i>
      <x v="824"/>
      <x v="4"/>
      <x/>
      <x v="6"/>
    </i>
    <i>
      <x v="825"/>
      <x v="4"/>
      <x/>
      <x v="5"/>
    </i>
    <i>
      <x v="826"/>
      <x v="4"/>
      <x/>
      <x v="5"/>
    </i>
    <i>
      <x v="827"/>
      <x v="4"/>
      <x/>
      <x v="5"/>
    </i>
    <i>
      <x v="828"/>
      <x v="4"/>
      <x/>
      <x v="5"/>
    </i>
    <i>
      <x v="829"/>
      <x v="4"/>
      <x/>
      <x v="5"/>
    </i>
    <i>
      <x v="1475"/>
      <x v="10"/>
      <x/>
      <x v="2"/>
    </i>
    <i>
      <x v="1476"/>
      <x v="10"/>
      <x/>
      <x v="2"/>
    </i>
    <i>
      <x v="1477"/>
      <x v="10"/>
      <x/>
      <x v="2"/>
    </i>
    <i>
      <x v="1478"/>
      <x v="10"/>
      <x/>
      <x v="2"/>
    </i>
    <i>
      <x v="1479"/>
      <x v="10"/>
      <x/>
      <x v="2"/>
    </i>
    <i>
      <x v="1480"/>
      <x v="10"/>
      <x/>
      <x v="2"/>
    </i>
    <i>
      <x v="1481"/>
      <x v="10"/>
      <x/>
      <x v="2"/>
    </i>
    <i>
      <x v="1482"/>
      <x v="10"/>
      <x/>
      <x v="2"/>
    </i>
    <i>
      <x v="1483"/>
      <x v="10"/>
      <x/>
      <x v="2"/>
    </i>
    <i>
      <x v="1484"/>
      <x v="10"/>
      <x/>
      <x v="2"/>
    </i>
    <i>
      <x v="1485"/>
      <x v="10"/>
      <x/>
      <x v="2"/>
    </i>
    <i>
      <x v="1486"/>
      <x v="10"/>
      <x/>
      <x v="2"/>
    </i>
    <i>
      <x v="1487"/>
      <x v="10"/>
      <x/>
      <x v="2"/>
    </i>
    <i>
      <x v="1488"/>
      <x v="10"/>
      <x/>
      <x v="2"/>
    </i>
    <i>
      <x v="1489"/>
      <x v="10"/>
      <x/>
      <x v="2"/>
    </i>
    <i>
      <x v="1490"/>
      <x v="10"/>
      <x/>
      <x v="2"/>
    </i>
    <i>
      <x v="1491"/>
      <x v="10"/>
      <x/>
      <x v="2"/>
    </i>
    <i>
      <x v="1492"/>
      <x v="10"/>
      <x/>
      <x v="2"/>
    </i>
    <i>
      <x v="1493"/>
      <x v="10"/>
      <x/>
      <x v="2"/>
    </i>
    <i>
      <x v="1494"/>
      <x v="10"/>
      <x/>
      <x v="2"/>
    </i>
    <i>
      <x v="1495"/>
      <x v="10"/>
      <x/>
      <x v="2"/>
    </i>
    <i>
      <x v="1496"/>
      <x v="10"/>
      <x/>
      <x v="2"/>
    </i>
    <i>
      <x v="1497"/>
      <x v="10"/>
      <x/>
      <x v="2"/>
    </i>
    <i>
      <x v="1498"/>
      <x v="10"/>
      <x/>
      <x v="2"/>
    </i>
    <i>
      <x v="1499"/>
      <x v="10"/>
      <x/>
      <x v="2"/>
    </i>
    <i>
      <x v="1500"/>
      <x v="10"/>
      <x/>
      <x v="2"/>
    </i>
    <i>
      <x v="1501"/>
      <x v="10"/>
      <x/>
      <x v="2"/>
    </i>
    <i>
      <x v="1502"/>
      <x v="10"/>
      <x/>
      <x v="2"/>
    </i>
    <i>
      <x v="1503"/>
      <x v="10"/>
      <x/>
      <x v="2"/>
    </i>
    <i>
      <x v="1504"/>
      <x v="10"/>
      <x/>
      <x v="2"/>
    </i>
    <i>
      <x v="1505"/>
      <x v="10"/>
      <x/>
      <x v="2"/>
    </i>
    <i>
      <x v="1506"/>
      <x v="10"/>
      <x/>
      <x v="2"/>
    </i>
    <i>
      <x v="1507"/>
      <x v="10"/>
      <x/>
      <x v="2"/>
    </i>
    <i>
      <x v="1508"/>
      <x v="10"/>
      <x/>
      <x v="2"/>
    </i>
    <i>
      <x v="1509"/>
      <x v="10"/>
      <x/>
      <x v="2"/>
    </i>
    <i>
      <x v="1510"/>
      <x v="10"/>
      <x/>
      <x v="2"/>
    </i>
    <i>
      <x v="1511"/>
      <x v="10"/>
      <x/>
      <x v="2"/>
    </i>
    <i>
      <x v="1512"/>
      <x v="10"/>
      <x/>
      <x v="2"/>
    </i>
    <i>
      <x v="1513"/>
      <x v="10"/>
      <x/>
      <x v="2"/>
    </i>
    <i>
      <x v="1514"/>
      <x v="10"/>
      <x/>
      <x v="2"/>
    </i>
    <i>
      <x v="1515"/>
      <x v="10"/>
      <x/>
      <x v="2"/>
    </i>
    <i>
      <x v="1516"/>
      <x v="10"/>
      <x/>
      <x v="2"/>
    </i>
    <i>
      <x v="1517"/>
      <x v="10"/>
      <x/>
      <x v="2"/>
    </i>
    <i>
      <x v="1518"/>
      <x v="10"/>
      <x/>
      <x v="2"/>
    </i>
    <i>
      <x v="1519"/>
      <x v="10"/>
      <x/>
      <x v="2"/>
    </i>
    <i>
      <x v="1520"/>
      <x v="10"/>
      <x/>
      <x v="2"/>
    </i>
    <i>
      <x v="1521"/>
      <x v="10"/>
      <x/>
      <x v="2"/>
    </i>
    <i>
      <x v="1522"/>
      <x v="10"/>
      <x/>
      <x v="2"/>
    </i>
    <i>
      <x v="1523"/>
      <x v="10"/>
      <x/>
      <x v="2"/>
    </i>
    <i>
      <x v="1524"/>
      <x v="10"/>
      <x/>
      <x v="2"/>
    </i>
    <i>
      <x v="1525"/>
      <x v="10"/>
      <x/>
      <x v="2"/>
    </i>
    <i>
      <x v="1526"/>
      <x v="10"/>
      <x/>
      <x v="2"/>
    </i>
    <i>
      <x v="1527"/>
      <x v="10"/>
      <x/>
      <x v="2"/>
    </i>
    <i>
      <x v="1528"/>
      <x v="10"/>
      <x/>
      <x v="2"/>
    </i>
    <i>
      <x v="1529"/>
      <x v="10"/>
      <x/>
      <x v="2"/>
    </i>
    <i>
      <x v="1530"/>
      <x v="10"/>
      <x/>
      <x/>
    </i>
    <i>
      <x v="1531"/>
      <x v="10"/>
      <x/>
      <x v="2"/>
    </i>
    <i>
      <x v="1532"/>
      <x v="10"/>
      <x/>
      <x v="2"/>
    </i>
    <i>
      <x v="1533"/>
      <x v="10"/>
      <x/>
      <x v="2"/>
    </i>
    <i>
      <x v="1534"/>
      <x v="10"/>
      <x/>
      <x v="2"/>
    </i>
    <i>
      <x v="1535"/>
      <x v="10"/>
      <x/>
      <x v="2"/>
    </i>
    <i>
      <x v="1536"/>
      <x v="10"/>
      <x/>
      <x v="2"/>
    </i>
    <i>
      <x v="1537"/>
      <x v="10"/>
      <x/>
      <x v="2"/>
    </i>
    <i>
      <x v="1538"/>
      <x v="10"/>
      <x/>
      <x v="2"/>
    </i>
    <i>
      <x v="1539"/>
      <x v="10"/>
      <x/>
      <x v="2"/>
    </i>
    <i>
      <x v="1540"/>
      <x v="10"/>
      <x/>
      <x v="2"/>
    </i>
    <i>
      <x v="1541"/>
      <x v="10"/>
      <x/>
      <x v="2"/>
    </i>
    <i>
      <x v="1542"/>
      <x v="10"/>
      <x/>
      <x v="2"/>
    </i>
    <i>
      <x v="1543"/>
      <x v="10"/>
      <x/>
      <x v="2"/>
    </i>
    <i>
      <x v="1544"/>
      <x v="10"/>
      <x/>
      <x v="2"/>
    </i>
    <i>
      <x v="1545"/>
      <x v="10"/>
      <x/>
      <x v="2"/>
    </i>
    <i>
      <x v="1546"/>
      <x v="10"/>
      <x/>
      <x v="2"/>
    </i>
    <i>
      <x v="1547"/>
      <x v="10"/>
      <x/>
      <x v="2"/>
    </i>
    <i>
      <x v="1548"/>
      <x v="10"/>
      <x/>
      <x v="2"/>
    </i>
    <i>
      <x v="1549"/>
      <x v="10"/>
      <x/>
      <x v="2"/>
    </i>
    <i>
      <x v="1550"/>
      <x v="10"/>
      <x/>
      <x v="2"/>
    </i>
    <i>
      <x v="1551"/>
      <x v="10"/>
      <x/>
      <x v="2"/>
    </i>
    <i>
      <x v="1552"/>
      <x v="10"/>
      <x/>
      <x v="2"/>
    </i>
    <i>
      <x v="1553"/>
      <x v="10"/>
      <x/>
      <x v="2"/>
    </i>
    <i>
      <x v="1554"/>
      <x v="10"/>
      <x/>
      <x v="2"/>
    </i>
    <i>
      <x v="1555"/>
      <x v="10"/>
      <x/>
      <x v="2"/>
    </i>
    <i>
      <x v="1556"/>
      <x v="10"/>
      <x/>
      <x v="2"/>
    </i>
    <i>
      <x v="1557"/>
      <x v="10"/>
      <x/>
      <x v="2"/>
    </i>
    <i>
      <x v="1558"/>
      <x v="10"/>
      <x/>
      <x v="2"/>
    </i>
    <i>
      <x v="1559"/>
      <x v="10"/>
      <x/>
      <x v="2"/>
    </i>
    <i>
      <x v="1560"/>
      <x v="10"/>
      <x/>
      <x v="2"/>
    </i>
    <i>
      <x v="1561"/>
      <x v="10"/>
      <x/>
      <x v="2"/>
    </i>
    <i>
      <x v="1562"/>
      <x v="10"/>
      <x/>
      <x v="2"/>
    </i>
    <i>
      <x v="1563"/>
      <x v="10"/>
      <x/>
      <x v="2"/>
    </i>
    <i>
      <x v="1564"/>
      <x v="10"/>
      <x/>
      <x v="2"/>
    </i>
    <i>
      <x v="1565"/>
      <x v="10"/>
      <x/>
      <x v="2"/>
    </i>
    <i>
      <x v="1566"/>
      <x v="10"/>
      <x/>
      <x v="2"/>
    </i>
    <i>
      <x v="1567"/>
      <x v="10"/>
      <x/>
      <x v="2"/>
    </i>
    <i>
      <x v="1568"/>
      <x v="10"/>
      <x/>
      <x v="2"/>
    </i>
    <i>
      <x v="1569"/>
      <x v="10"/>
      <x/>
      <x v="2"/>
    </i>
    <i>
      <x v="1570"/>
      <x v="10"/>
      <x/>
      <x v="2"/>
    </i>
    <i>
      <x v="1571"/>
      <x v="10"/>
      <x/>
      <x v="2"/>
    </i>
    <i>
      <x v="1572"/>
      <x v="10"/>
      <x/>
      <x v="2"/>
    </i>
    <i>
      <x v="1573"/>
      <x v="10"/>
      <x/>
      <x v="2"/>
    </i>
    <i>
      <x v="1574"/>
      <x v="10"/>
      <x/>
      <x v="2"/>
    </i>
    <i>
      <x v="1575"/>
      <x v="10"/>
      <x/>
      <x v="2"/>
    </i>
    <i>
      <x v="1576"/>
      <x v="10"/>
      <x/>
      <x v="2"/>
    </i>
    <i>
      <x v="1577"/>
      <x v="10"/>
      <x/>
      <x v="2"/>
    </i>
    <i>
      <x v="1578"/>
      <x v="10"/>
      <x/>
      <x v="2"/>
    </i>
    <i>
      <x v="1579"/>
      <x v="10"/>
      <x/>
      <x v="2"/>
    </i>
    <i>
      <x v="1580"/>
      <x v="10"/>
      <x/>
      <x v="2"/>
    </i>
    <i>
      <x v="1581"/>
      <x v="10"/>
      <x/>
      <x v="2"/>
    </i>
    <i>
      <x v="1582"/>
      <x v="10"/>
      <x/>
      <x v="2"/>
    </i>
    <i>
      <x v="1583"/>
      <x v="10"/>
      <x/>
      <x v="2"/>
    </i>
    <i>
      <x v="1584"/>
      <x v="10"/>
      <x/>
      <x v="2"/>
    </i>
    <i>
      <x v="1585"/>
      <x v="10"/>
      <x/>
      <x v="2"/>
    </i>
    <i>
      <x v="1586"/>
      <x v="10"/>
      <x/>
      <x v="2"/>
    </i>
    <i>
      <x v="1587"/>
      <x v="10"/>
      <x/>
      <x v="1"/>
    </i>
    <i>
      <x v="1588"/>
      <x v="10"/>
      <x/>
      <x v="2"/>
    </i>
    <i>
      <x v="1589"/>
      <x v="10"/>
      <x/>
      <x v="2"/>
    </i>
    <i>
      <x v="1590"/>
      <x v="10"/>
      <x/>
      <x v="2"/>
    </i>
    <i>
      <x v="1591"/>
      <x v="10"/>
      <x/>
      <x v="2"/>
    </i>
    <i>
      <x v="1592"/>
      <x v="10"/>
      <x/>
      <x v="2"/>
    </i>
    <i>
      <x v="1593"/>
      <x v="10"/>
      <x/>
      <x v="2"/>
    </i>
    <i>
      <x v="1594"/>
      <x v="10"/>
      <x/>
      <x v="2"/>
    </i>
    <i>
      <x v="1595"/>
      <x v="10"/>
      <x/>
      <x v="2"/>
    </i>
    <i>
      <x v="1596"/>
      <x v="10"/>
      <x/>
      <x v="2"/>
    </i>
    <i>
      <x v="1597"/>
      <x v="10"/>
      <x/>
      <x v="2"/>
    </i>
    <i>
      <x v="1598"/>
      <x v="10"/>
      <x/>
      <x v="2"/>
    </i>
    <i>
      <x v="1599"/>
      <x v="10"/>
      <x/>
      <x v="2"/>
    </i>
    <i>
      <x v="1600"/>
      <x v="10"/>
      <x/>
      <x v="2"/>
    </i>
    <i>
      <x v="1601"/>
      <x v="10"/>
      <x/>
      <x v="2"/>
    </i>
    <i>
      <x v="1602"/>
      <x v="10"/>
      <x/>
      <x v="2"/>
    </i>
    <i>
      <x v="1603"/>
      <x v="10"/>
      <x/>
      <x v="2"/>
    </i>
    <i>
      <x v="1604"/>
      <x v="10"/>
      <x/>
      <x v="2"/>
    </i>
    <i>
      <x v="1605"/>
      <x v="10"/>
      <x/>
      <x v="2"/>
    </i>
    <i>
      <x v="1606"/>
      <x v="10"/>
      <x/>
      <x v="2"/>
    </i>
    <i>
      <x v="1607"/>
      <x v="10"/>
      <x/>
      <x v="2"/>
    </i>
    <i>
      <x v="1608"/>
      <x v="10"/>
      <x/>
      <x v="2"/>
    </i>
    <i>
      <x v="1609"/>
      <x v="10"/>
      <x/>
      <x v="2"/>
    </i>
    <i>
      <x v="1610"/>
      <x v="10"/>
      <x/>
      <x v="2"/>
    </i>
    <i>
      <x v="1611"/>
      <x v="10"/>
      <x/>
      <x v="2"/>
    </i>
    <i>
      <x v="1612"/>
      <x v="10"/>
      <x/>
      <x v="2"/>
    </i>
    <i>
      <x v="1613"/>
      <x v="10"/>
      <x/>
      <x v="2"/>
    </i>
    <i>
      <x v="1614"/>
      <x v="10"/>
      <x/>
      <x v="2"/>
    </i>
    <i>
      <x v="1615"/>
      <x v="10"/>
      <x/>
      <x v="2"/>
    </i>
    <i>
      <x v="1616"/>
      <x v="10"/>
      <x/>
      <x v="2"/>
    </i>
    <i>
      <x v="1617"/>
      <x v="10"/>
      <x/>
      <x v="2"/>
    </i>
    <i>
      <x v="1618"/>
      <x v="10"/>
      <x/>
      <x v="2"/>
    </i>
    <i>
      <x v="1619"/>
      <x v="10"/>
      <x/>
      <x v="2"/>
    </i>
    <i>
      <x v="1620"/>
      <x v="10"/>
      <x/>
      <x v="2"/>
    </i>
    <i>
      <x v="1621"/>
      <x v="10"/>
      <x/>
      <x v="2"/>
    </i>
    <i>
      <x v="1622"/>
      <x v="10"/>
      <x/>
      <x v="2"/>
    </i>
    <i>
      <x v="1623"/>
      <x v="10"/>
      <x/>
      <x v="2"/>
    </i>
    <i>
      <x v="1624"/>
      <x v="10"/>
      <x/>
      <x v="2"/>
    </i>
    <i>
      <x v="1625"/>
      <x v="10"/>
      <x/>
      <x v="2"/>
    </i>
    <i>
      <x v="1626"/>
      <x v="10"/>
      <x/>
      <x v="2"/>
    </i>
    <i>
      <x v="1627"/>
      <x v="10"/>
      <x/>
      <x v="2"/>
    </i>
    <i>
      <x v="1628"/>
      <x v="10"/>
      <x/>
      <x v="2"/>
    </i>
    <i>
      <x v="1629"/>
      <x v="10"/>
      <x/>
      <x v="2"/>
    </i>
    <i>
      <x v="1630"/>
      <x v="10"/>
      <x/>
      <x v="2"/>
    </i>
    <i>
      <x v="1631"/>
      <x v="10"/>
      <x/>
      <x v="2"/>
    </i>
    <i>
      <x v="1632"/>
      <x v="10"/>
      <x/>
      <x v="2"/>
    </i>
    <i>
      <x v="1633"/>
      <x v="10"/>
      <x/>
      <x v="2"/>
    </i>
    <i>
      <x v="1634"/>
      <x v="10"/>
      <x/>
      <x v="2"/>
    </i>
    <i>
      <x v="1635"/>
      <x v="10"/>
      <x/>
      <x v="2"/>
    </i>
    <i>
      <x v="1636"/>
      <x v="10"/>
      <x/>
      <x v="2"/>
    </i>
    <i>
      <x v="1637"/>
      <x v="10"/>
      <x/>
      <x v="2"/>
    </i>
    <i>
      <x v="1638"/>
      <x v="10"/>
      <x/>
      <x v="2"/>
    </i>
    <i>
      <x v="1639"/>
      <x v="10"/>
      <x/>
      <x v="2"/>
    </i>
    <i>
      <x v="1640"/>
      <x v="10"/>
      <x/>
      <x v="2"/>
    </i>
    <i>
      <x v="1641"/>
      <x v="10"/>
      <x/>
      <x v="2"/>
    </i>
    <i>
      <x v="1642"/>
      <x v="10"/>
      <x/>
      <x v="2"/>
    </i>
    <i>
      <x v="1643"/>
      <x v="10"/>
      <x/>
      <x v="1"/>
    </i>
    <i>
      <x v="1644"/>
      <x v="10"/>
      <x/>
      <x v="2"/>
    </i>
    <i>
      <x v="1645"/>
      <x v="10"/>
      <x/>
      <x v="2"/>
    </i>
    <i>
      <x v="1646"/>
      <x v="10"/>
      <x/>
      <x v="2"/>
    </i>
    <i>
      <x v="1647"/>
      <x v="10"/>
      <x/>
      <x v="2"/>
    </i>
    <i>
      <x v="1648"/>
      <x v="10"/>
      <x/>
      <x v="2"/>
    </i>
    <i>
      <x v="1649"/>
      <x v="10"/>
      <x/>
      <x v="2"/>
    </i>
    <i>
      <x v="1650"/>
      <x v="10"/>
      <x/>
      <x v="2"/>
    </i>
    <i>
      <x v="1651"/>
      <x v="10"/>
      <x/>
      <x v="2"/>
    </i>
    <i>
      <x v="1652"/>
      <x v="10"/>
      <x/>
      <x v="2"/>
    </i>
    <i>
      <x v="1653"/>
      <x v="10"/>
      <x/>
      <x v="2"/>
    </i>
    <i>
      <x v="1654"/>
      <x v="10"/>
      <x/>
      <x v="2"/>
    </i>
    <i>
      <x v="1655"/>
      <x v="10"/>
      <x/>
      <x v="2"/>
    </i>
    <i>
      <x v="1656"/>
      <x v="10"/>
      <x/>
      <x v="2"/>
    </i>
    <i>
      <x v="1657"/>
      <x v="10"/>
      <x/>
      <x v="2"/>
    </i>
    <i>
      <x v="1658"/>
      <x v="10"/>
      <x/>
      <x v="2"/>
    </i>
    <i>
      <x v="1659"/>
      <x v="10"/>
      <x/>
      <x v="2"/>
    </i>
    <i>
      <x v="1660"/>
      <x v="10"/>
      <x/>
      <x v="2"/>
    </i>
    <i>
      <x v="1661"/>
      <x v="10"/>
      <x/>
      <x v="1"/>
    </i>
    <i>
      <x v="1662"/>
      <x v="10"/>
      <x/>
      <x v="2"/>
    </i>
    <i>
      <x v="1663"/>
      <x v="10"/>
      <x/>
      <x v="2"/>
    </i>
    <i>
      <x v="1664"/>
      <x v="10"/>
      <x/>
      <x v="2"/>
    </i>
    <i>
      <x v="1665"/>
      <x v="10"/>
      <x/>
      <x v="2"/>
    </i>
    <i>
      <x v="1666"/>
      <x v="10"/>
      <x/>
      <x v="2"/>
    </i>
    <i>
      <x v="1667"/>
      <x v="10"/>
      <x/>
      <x v="2"/>
    </i>
    <i>
      <x v="1668"/>
      <x v="10"/>
      <x/>
      <x v="2"/>
    </i>
    <i>
      <x v="1669"/>
      <x v="10"/>
      <x/>
      <x v="2"/>
    </i>
    <i>
      <x v="1670"/>
      <x v="10"/>
      <x/>
      <x v="2"/>
    </i>
    <i>
      <x v="1671"/>
      <x v="10"/>
      <x/>
      <x v="2"/>
    </i>
    <i>
      <x v="1672"/>
      <x v="10"/>
      <x/>
      <x v="2"/>
    </i>
    <i>
      <x v="1673"/>
      <x v="10"/>
      <x/>
      <x v="1"/>
    </i>
    <i>
      <x v="1674"/>
      <x v="10"/>
      <x/>
      <x v="2"/>
    </i>
    <i>
      <x v="1675"/>
      <x v="10"/>
      <x/>
      <x v="2"/>
    </i>
    <i>
      <x v="1676"/>
      <x v="10"/>
      <x/>
      <x v="2"/>
    </i>
    <i>
      <x v="1677"/>
      <x v="10"/>
      <x/>
      <x v="2"/>
    </i>
    <i>
      <x v="1678"/>
      <x v="10"/>
      <x/>
      <x v="2"/>
    </i>
    <i>
      <x v="1679"/>
      <x v="10"/>
      <x/>
      <x v="2"/>
    </i>
    <i>
      <x v="1680"/>
      <x v="10"/>
      <x/>
      <x v="2"/>
    </i>
    <i>
      <x v="1681"/>
      <x v="10"/>
      <x/>
      <x v="2"/>
    </i>
    <i>
      <x v="1682"/>
      <x v="10"/>
      <x/>
      <x v="2"/>
    </i>
    <i>
      <x v="1683"/>
      <x v="10"/>
      <x/>
      <x v="2"/>
    </i>
    <i>
      <x v="1684"/>
      <x v="10"/>
      <x/>
      <x v="2"/>
    </i>
    <i>
      <x v="1685"/>
      <x v="10"/>
      <x/>
      <x v="2"/>
    </i>
    <i>
      <x v="1686"/>
      <x v="10"/>
      <x/>
      <x v="2"/>
    </i>
    <i>
      <x v="1687"/>
      <x v="10"/>
      <x/>
      <x v="2"/>
    </i>
    <i>
      <x v="1688"/>
      <x v="10"/>
      <x/>
      <x v="2"/>
    </i>
    <i>
      <x v="1689"/>
      <x v="10"/>
      <x/>
      <x v="2"/>
    </i>
    <i>
      <x v="1690"/>
      <x v="10"/>
      <x/>
      <x v="2"/>
    </i>
    <i>
      <x v="1691"/>
      <x v="10"/>
      <x/>
      <x v="2"/>
    </i>
    <i>
      <x v="1692"/>
      <x v="10"/>
      <x/>
      <x v="2"/>
    </i>
    <i>
      <x v="1693"/>
      <x v="10"/>
      <x/>
      <x v="2"/>
    </i>
    <i>
      <x v="1694"/>
      <x v="10"/>
      <x/>
      <x v="2"/>
    </i>
    <i>
      <x v="1695"/>
      <x v="10"/>
      <x/>
      <x v="2"/>
    </i>
    <i>
      <x v="1696"/>
      <x v="10"/>
      <x/>
      <x v="2"/>
    </i>
    <i>
      <x v="1697"/>
      <x v="10"/>
      <x/>
      <x v="2"/>
    </i>
    <i>
      <x v="1698"/>
      <x v="10"/>
      <x/>
      <x v="2"/>
    </i>
    <i>
      <x v="1699"/>
      <x v="10"/>
      <x/>
      <x v="2"/>
    </i>
    <i>
      <x v="1700"/>
      <x v="10"/>
      <x/>
      <x v="2"/>
    </i>
    <i>
      <x v="1701"/>
      <x v="10"/>
      <x/>
      <x v="2"/>
    </i>
    <i>
      <x v="1702"/>
      <x v="10"/>
      <x/>
      <x v="2"/>
    </i>
    <i>
      <x v="1703"/>
      <x v="10"/>
      <x/>
      <x v="2"/>
    </i>
    <i>
      <x v="1704"/>
      <x v="10"/>
      <x/>
      <x v="2"/>
    </i>
    <i>
      <x v="1705"/>
      <x v="10"/>
      <x/>
      <x v="2"/>
    </i>
    <i>
      <x v="1706"/>
      <x v="10"/>
      <x/>
      <x v="2"/>
    </i>
    <i>
      <x v="1707"/>
      <x v="10"/>
      <x/>
      <x v="2"/>
    </i>
    <i>
      <x v="1708"/>
      <x v="10"/>
      <x/>
      <x v="2"/>
    </i>
    <i>
      <x v="1709"/>
      <x v="10"/>
      <x/>
      <x v="2"/>
    </i>
    <i>
      <x v="1710"/>
      <x v="10"/>
      <x/>
      <x v="2"/>
    </i>
    <i>
      <x v="1711"/>
      <x v="10"/>
      <x/>
      <x v="2"/>
    </i>
    <i>
      <x v="1712"/>
      <x v="10"/>
      <x/>
      <x v="2"/>
    </i>
    <i>
      <x v="1713"/>
      <x v="10"/>
      <x/>
      <x v="2"/>
    </i>
    <i>
      <x v="1714"/>
      <x v="10"/>
      <x/>
      <x v="2"/>
    </i>
    <i>
      <x v="1715"/>
      <x v="10"/>
      <x/>
      <x v="2"/>
    </i>
    <i>
      <x v="1716"/>
      <x v="10"/>
      <x/>
      <x v="2"/>
    </i>
    <i>
      <x v="1717"/>
      <x v="10"/>
      <x/>
      <x v="2"/>
    </i>
    <i>
      <x v="1718"/>
      <x v="10"/>
      <x/>
      <x v="2"/>
    </i>
    <i>
      <x v="1719"/>
      <x v="10"/>
      <x/>
      <x v="2"/>
    </i>
    <i>
      <x v="1720"/>
      <x v="10"/>
      <x/>
      <x v="2"/>
    </i>
    <i>
      <x v="1721"/>
      <x v="10"/>
      <x/>
      <x v="2"/>
    </i>
    <i>
      <x v="1722"/>
      <x v="10"/>
      <x/>
      <x v="2"/>
    </i>
    <i>
      <x v="1723"/>
      <x v="10"/>
      <x/>
      <x v="1"/>
    </i>
    <i>
      <x v="1724"/>
      <x v="10"/>
      <x/>
      <x v="2"/>
    </i>
    <i>
      <x v="1725"/>
      <x v="10"/>
      <x/>
      <x v="2"/>
    </i>
    <i>
      <x v="1726"/>
      <x v="10"/>
      <x/>
      <x v="2"/>
    </i>
    <i>
      <x v="1727"/>
      <x v="10"/>
      <x/>
      <x v="2"/>
    </i>
    <i>
      <x v="1728"/>
      <x v="10"/>
      <x/>
      <x v="2"/>
    </i>
    <i>
      <x v="1729"/>
      <x v="10"/>
      <x/>
      <x v="2"/>
    </i>
    <i>
      <x v="1730"/>
      <x v="10"/>
      <x/>
      <x v="2"/>
    </i>
    <i>
      <x v="1731"/>
      <x v="10"/>
      <x/>
      <x v="2"/>
    </i>
    <i>
      <x v="1732"/>
      <x v="10"/>
      <x/>
      <x v="2"/>
    </i>
    <i>
      <x v="1734"/>
      <x v="10"/>
      <x/>
      <x v="2"/>
    </i>
    <i>
      <x v="1735"/>
      <x v="10"/>
      <x/>
      <x v="2"/>
    </i>
    <i>
      <x v="1736"/>
      <x v="10"/>
      <x/>
      <x v="2"/>
    </i>
    <i>
      <x v="1737"/>
      <x v="10"/>
      <x/>
      <x v="2"/>
    </i>
    <i>
      <x v="1738"/>
      <x v="10"/>
      <x/>
      <x v="2"/>
    </i>
    <i>
      <x v="1739"/>
      <x v="10"/>
      <x/>
      <x v="2"/>
    </i>
    <i>
      <x v="1740"/>
      <x v="10"/>
      <x/>
      <x v="2"/>
    </i>
    <i>
      <x v="1741"/>
      <x v="10"/>
      <x/>
      <x v="2"/>
    </i>
    <i>
      <x v="1742"/>
      <x v="10"/>
      <x/>
      <x v="2"/>
    </i>
    <i>
      <x v="1743"/>
      <x v="10"/>
      <x/>
      <x v="2"/>
    </i>
    <i>
      <x v="1744"/>
      <x v="10"/>
      <x/>
      <x v="2"/>
    </i>
    <i>
      <x v="1745"/>
      <x v="10"/>
      <x/>
      <x v="2"/>
    </i>
    <i>
      <x v="1746"/>
      <x v="10"/>
      <x/>
      <x v="2"/>
    </i>
    <i>
      <x v="1837"/>
      <x v="11"/>
      <x/>
      <x v="2"/>
    </i>
    <i>
      <x v="1838"/>
      <x v="11"/>
      <x/>
      <x v="2"/>
    </i>
    <i>
      <x v="1839"/>
      <x v="11"/>
      <x/>
      <x v="2"/>
    </i>
    <i>
      <x v="1840"/>
      <x v="11"/>
      <x/>
      <x v="2"/>
    </i>
    <i>
      <x v="1841"/>
      <x v="11"/>
      <x/>
      <x v="2"/>
    </i>
    <i>
      <x v="1842"/>
      <x v="11"/>
      <x/>
      <x v="2"/>
    </i>
    <i>
      <x v="1843"/>
      <x v="11"/>
      <x/>
      <x v="2"/>
    </i>
    <i>
      <x v="1844"/>
      <x v="11"/>
      <x/>
      <x v="2"/>
    </i>
    <i>
      <x v="2343"/>
      <x v="2"/>
      <x/>
      <x v="2"/>
    </i>
    <i>
      <x v="2346"/>
      <x v="2"/>
      <x/>
      <x v="2"/>
    </i>
    <i>
      <x v="2386"/>
      <x v="2"/>
      <x/>
      <x v="1"/>
    </i>
    <i>
      <x v="2398"/>
      <x v="2"/>
      <x/>
      <x v="2"/>
    </i>
    <i>
      <x v="2399"/>
      <x v="2"/>
      <x/>
      <x v="2"/>
    </i>
    <i>
      <x v="2400"/>
      <x v="2"/>
      <x/>
      <x v="2"/>
    </i>
    <i>
      <x v="2401"/>
      <x v="2"/>
      <x/>
      <x v="2"/>
    </i>
    <i>
      <x v="2402"/>
      <x v="2"/>
      <x/>
      <x v="2"/>
    </i>
    <i>
      <x v="2403"/>
      <x v="2"/>
      <x/>
      <x v="2"/>
    </i>
    <i>
      <x v="2404"/>
      <x v="2"/>
      <x/>
      <x v="2"/>
    </i>
    <i>
      <x v="2405"/>
      <x v="2"/>
      <x/>
      <x v="2"/>
    </i>
    <i>
      <x v="2406"/>
      <x v="2"/>
      <x/>
      <x v="2"/>
    </i>
    <i>
      <x v="2407"/>
      <x v="2"/>
      <x/>
      <x v="2"/>
    </i>
    <i>
      <x v="2408"/>
      <x v="2"/>
      <x/>
      <x v="2"/>
    </i>
    <i>
      <x v="2409"/>
      <x v="2"/>
      <x/>
      <x v="2"/>
    </i>
    <i>
      <x v="2410"/>
      <x v="2"/>
      <x/>
      <x v="2"/>
    </i>
    <i>
      <x v="2411"/>
      <x v="2"/>
      <x/>
      <x v="2"/>
    </i>
    <i>
      <x v="2412"/>
      <x v="2"/>
      <x/>
      <x v="2"/>
    </i>
    <i>
      <x v="2413"/>
      <x v="2"/>
      <x/>
      <x v="2"/>
    </i>
    <i>
      <x v="2414"/>
      <x v="2"/>
      <x/>
      <x v="2"/>
    </i>
    <i>
      <x v="2415"/>
      <x v="2"/>
      <x/>
      <x v="2"/>
    </i>
    <i>
      <x v="2416"/>
      <x v="2"/>
      <x/>
      <x v="2"/>
    </i>
    <i>
      <x v="2417"/>
      <x v="2"/>
      <x/>
      <x v="2"/>
    </i>
    <i>
      <x v="2418"/>
      <x v="2"/>
      <x/>
      <x v="2"/>
    </i>
    <i>
      <x v="2419"/>
      <x v="2"/>
      <x/>
      <x v="2"/>
    </i>
    <i>
      <x v="2420"/>
      <x v="2"/>
      <x/>
      <x v="2"/>
    </i>
    <i>
      <x v="2421"/>
      <x v="2"/>
      <x/>
      <x v="2"/>
    </i>
    <i>
      <x v="2422"/>
      <x v="2"/>
      <x/>
      <x v="2"/>
    </i>
    <i>
      <x v="2423"/>
      <x v="2"/>
      <x/>
      <x v="2"/>
    </i>
    <i>
      <x v="2424"/>
      <x v="2"/>
      <x/>
      <x v="2"/>
    </i>
    <i>
      <x v="2425"/>
      <x v="2"/>
      <x/>
      <x v="2"/>
    </i>
    <i>
      <x v="2426"/>
      <x v="2"/>
      <x/>
      <x v="2"/>
    </i>
    <i>
      <x v="2427"/>
      <x v="2"/>
      <x/>
      <x v="2"/>
    </i>
    <i>
      <x v="2428"/>
      <x v="2"/>
      <x/>
      <x v="2"/>
    </i>
    <i>
      <x v="2429"/>
      <x v="2"/>
      <x/>
      <x v="2"/>
    </i>
    <i>
      <x v="2430"/>
      <x v="2"/>
      <x/>
      <x v="2"/>
    </i>
    <i>
      <x v="2431"/>
      <x v="2"/>
      <x/>
      <x v="2"/>
    </i>
    <i>
      <x v="2432"/>
      <x v="2"/>
      <x/>
      <x v="2"/>
    </i>
    <i>
      <x v="2433"/>
      <x v="2"/>
      <x/>
      <x v="2"/>
    </i>
    <i>
      <x v="2434"/>
      <x v="2"/>
      <x/>
      <x v="2"/>
    </i>
    <i>
      <x v="2435"/>
      <x v="2"/>
      <x/>
      <x/>
    </i>
    <i>
      <x v="2436"/>
      <x v="2"/>
      <x/>
      <x v="2"/>
    </i>
    <i>
      <x v="2437"/>
      <x v="2"/>
      <x/>
      <x v="2"/>
    </i>
    <i>
      <x v="2438"/>
      <x v="2"/>
      <x/>
      <x/>
    </i>
    <i>
      <x v="2439"/>
      <x v="2"/>
      <x/>
      <x v="2"/>
    </i>
    <i>
      <x v="2440"/>
      <x v="2"/>
      <x/>
      <x v="2"/>
    </i>
    <i>
      <x v="2441"/>
      <x v="2"/>
      <x/>
      <x v="2"/>
    </i>
    <i>
      <x v="2442"/>
      <x v="2"/>
      <x/>
      <x v="2"/>
    </i>
    <i>
      <x v="2443"/>
      <x v="2"/>
      <x/>
      <x v="2"/>
    </i>
    <i>
      <x v="2444"/>
      <x v="2"/>
      <x/>
      <x/>
    </i>
    <i>
      <x v="2445"/>
      <x v="2"/>
      <x/>
      <x v="2"/>
    </i>
    <i>
      <x v="2446"/>
      <x v="2"/>
      <x/>
      <x v="2"/>
    </i>
    <i>
      <x v="2447"/>
      <x v="2"/>
      <x/>
      <x v="2"/>
    </i>
    <i>
      <x v="2448"/>
      <x v="2"/>
      <x/>
      <x v="2"/>
    </i>
    <i>
      <x v="2449"/>
      <x v="2"/>
      <x/>
      <x v="2"/>
    </i>
    <i>
      <x v="2450"/>
      <x v="2"/>
      <x/>
      <x v="2"/>
    </i>
    <i>
      <x v="2451"/>
      <x v="2"/>
      <x/>
      <x v="2"/>
    </i>
    <i>
      <x v="2452"/>
      <x v="2"/>
      <x/>
      <x v="2"/>
    </i>
    <i>
      <x v="2453"/>
      <x v="2"/>
      <x/>
      <x v="2"/>
    </i>
    <i>
      <x v="2454"/>
      <x v="2"/>
      <x/>
      <x v="2"/>
    </i>
    <i>
      <x v="2455"/>
      <x v="2"/>
      <x/>
      <x v="2"/>
    </i>
    <i>
      <x v="2456"/>
      <x v="2"/>
      <x/>
      <x v="2"/>
    </i>
    <i>
      <x v="2457"/>
      <x v="2"/>
      <x/>
      <x v="2"/>
    </i>
    <i>
      <x v="2458"/>
      <x v="2"/>
      <x/>
      <x v="2"/>
    </i>
    <i>
      <x v="2459"/>
      <x v="2"/>
      <x/>
      <x v="2"/>
    </i>
    <i>
      <x v="2460"/>
      <x v="2"/>
      <x/>
      <x v="2"/>
    </i>
    <i>
      <x v="2461"/>
      <x v="2"/>
      <x/>
      <x v="2"/>
    </i>
    <i>
      <x v="2462"/>
      <x v="2"/>
      <x/>
      <x v="2"/>
    </i>
    <i>
      <x v="2463"/>
      <x v="2"/>
      <x/>
      <x v="2"/>
    </i>
    <i>
      <x v="2464"/>
      <x v="2"/>
      <x/>
      <x v="2"/>
    </i>
    <i>
      <x v="2465"/>
      <x v="2"/>
      <x/>
      <x v="2"/>
    </i>
    <i>
      <x v="2466"/>
      <x v="2"/>
      <x/>
      <x v="2"/>
    </i>
    <i>
      <x v="2467"/>
      <x v="2"/>
      <x/>
      <x/>
    </i>
    <i>
      <x v="2468"/>
      <x v="2"/>
      <x/>
      <x v="2"/>
    </i>
    <i>
      <x v="2469"/>
      <x v="2"/>
      <x/>
      <x v="2"/>
    </i>
    <i>
      <x v="2470"/>
      <x v="2"/>
      <x/>
      <x v="2"/>
    </i>
    <i>
      <x v="2471"/>
      <x v="2"/>
      <x/>
      <x v="2"/>
    </i>
    <i>
      <x v="2472"/>
      <x v="2"/>
      <x/>
      <x v="2"/>
    </i>
    <i>
      <x v="2473"/>
      <x v="2"/>
      <x/>
      <x v="2"/>
    </i>
    <i>
      <x v="2474"/>
      <x v="2"/>
      <x/>
      <x v="2"/>
    </i>
    <i>
      <x v="2475"/>
      <x v="2"/>
      <x/>
      <x v="2"/>
    </i>
    <i>
      <x v="2476"/>
      <x v="2"/>
      <x/>
      <x v="2"/>
    </i>
    <i>
      <x v="2477"/>
      <x v="2"/>
      <x/>
      <x v="2"/>
    </i>
    <i>
      <x v="2478"/>
      <x v="2"/>
      <x/>
      <x v="2"/>
    </i>
    <i>
      <x v="2479"/>
      <x v="2"/>
      <x/>
      <x v="2"/>
    </i>
    <i>
      <x v="2480"/>
      <x v="2"/>
      <x/>
      <x v="2"/>
    </i>
    <i>
      <x v="2481"/>
      <x v="2"/>
      <x/>
      <x v="2"/>
    </i>
    <i>
      <x v="2482"/>
      <x v="2"/>
      <x/>
      <x v="2"/>
    </i>
    <i>
      <x v="2483"/>
      <x v="2"/>
      <x/>
      <x v="2"/>
    </i>
    <i>
      <x v="2484"/>
      <x v="2"/>
      <x/>
      <x v="2"/>
    </i>
    <i>
      <x v="2485"/>
      <x v="2"/>
      <x/>
      <x v="2"/>
    </i>
    <i>
      <x v="2486"/>
      <x v="2"/>
      <x/>
      <x v="2"/>
    </i>
    <i>
      <x v="2487"/>
      <x v="2"/>
      <x/>
      <x v="2"/>
    </i>
    <i>
      <x v="2488"/>
      <x v="2"/>
      <x/>
      <x v="2"/>
    </i>
    <i>
      <x v="2489"/>
      <x v="2"/>
      <x/>
      <x v="2"/>
    </i>
    <i>
      <x v="2490"/>
      <x v="2"/>
      <x/>
      <x v="2"/>
    </i>
    <i>
      <x v="2491"/>
      <x v="2"/>
      <x/>
      <x v="2"/>
    </i>
    <i>
      <x v="2492"/>
      <x v="2"/>
      <x/>
      <x v="2"/>
    </i>
    <i>
      <x v="2493"/>
      <x v="2"/>
      <x/>
      <x v="2"/>
    </i>
    <i>
      <x v="2494"/>
      <x v="2"/>
      <x/>
      <x v="2"/>
    </i>
    <i>
      <x v="2495"/>
      <x v="2"/>
      <x/>
      <x v="2"/>
    </i>
    <i>
      <x v="2496"/>
      <x v="2"/>
      <x/>
      <x v="2"/>
    </i>
    <i>
      <x v="2497"/>
      <x v="2"/>
      <x/>
      <x v="2"/>
    </i>
    <i>
      <x v="2498"/>
      <x v="2"/>
      <x/>
      <x v="2"/>
    </i>
    <i>
      <x v="2499"/>
      <x v="2"/>
      <x/>
      <x v="2"/>
    </i>
    <i>
      <x v="2500"/>
      <x v="2"/>
      <x/>
      <x v="2"/>
    </i>
    <i>
      <x v="2501"/>
      <x v="2"/>
      <x/>
      <x v="2"/>
    </i>
    <i>
      <x v="2502"/>
      <x v="2"/>
      <x/>
      <x v="2"/>
    </i>
    <i>
      <x v="2503"/>
      <x v="2"/>
      <x/>
      <x v="2"/>
    </i>
    <i>
      <x v="2504"/>
      <x v="2"/>
      <x/>
      <x v="2"/>
    </i>
    <i>
      <x v="2505"/>
      <x v="2"/>
      <x/>
      <x v="2"/>
    </i>
    <i>
      <x v="2506"/>
      <x v="2"/>
      <x/>
      <x v="2"/>
    </i>
    <i>
      <x v="2507"/>
      <x v="2"/>
      <x/>
      <x v="2"/>
    </i>
    <i>
      <x v="2508"/>
      <x v="2"/>
      <x/>
      <x v="2"/>
    </i>
    <i>
      <x v="2509"/>
      <x v="2"/>
      <x/>
      <x v="2"/>
    </i>
    <i>
      <x v="2510"/>
      <x v="2"/>
      <x/>
      <x v="2"/>
    </i>
    <i>
      <x v="2511"/>
      <x v="2"/>
      <x/>
      <x v="2"/>
    </i>
    <i>
      <x v="2512"/>
      <x v="2"/>
      <x/>
      <x v="2"/>
    </i>
    <i>
      <x v="2513"/>
      <x v="2"/>
      <x/>
      <x v="2"/>
    </i>
    <i>
      <x v="2514"/>
      <x v="2"/>
      <x/>
      <x v="2"/>
    </i>
    <i>
      <x v="2515"/>
      <x v="2"/>
      <x/>
      <x v="2"/>
    </i>
    <i>
      <x v="2516"/>
      <x v="2"/>
      <x/>
      <x v="2"/>
    </i>
    <i>
      <x v="2517"/>
      <x v="2"/>
      <x/>
      <x v="2"/>
    </i>
    <i>
      <x v="2518"/>
      <x v="2"/>
      <x/>
      <x v="2"/>
    </i>
    <i>
      <x v="2519"/>
      <x v="2"/>
      <x/>
      <x v="2"/>
    </i>
    <i>
      <x v="2520"/>
      <x v="2"/>
      <x/>
      <x v="2"/>
    </i>
    <i>
      <x v="2521"/>
      <x v="2"/>
      <x/>
      <x v="2"/>
    </i>
    <i>
      <x v="2522"/>
      <x v="2"/>
      <x/>
      <x v="2"/>
    </i>
    <i>
      <x v="2523"/>
      <x v="2"/>
      <x/>
      <x v="2"/>
    </i>
    <i>
      <x v="2524"/>
      <x v="2"/>
      <x/>
      <x v="2"/>
    </i>
    <i>
      <x v="2525"/>
      <x v="2"/>
      <x/>
      <x v="2"/>
    </i>
    <i>
      <x v="2526"/>
      <x v="2"/>
      <x/>
      <x v="2"/>
    </i>
    <i>
      <x v="2527"/>
      <x v="2"/>
      <x/>
      <x v="2"/>
    </i>
    <i>
      <x v="2528"/>
      <x v="2"/>
      <x/>
      <x v="1"/>
    </i>
    <i>
      <x v="2529"/>
      <x v="2"/>
      <x/>
      <x v="1"/>
    </i>
    <i>
      <x v="2530"/>
      <x v="2"/>
      <x/>
      <x v="2"/>
    </i>
    <i>
      <x v="2531"/>
      <x v="2"/>
      <x/>
      <x v="2"/>
    </i>
    <i>
      <x v="2532"/>
      <x v="2"/>
      <x/>
      <x v="2"/>
    </i>
    <i>
      <x v="2533"/>
      <x v="2"/>
      <x/>
      <x v="2"/>
    </i>
    <i>
      <x v="2534"/>
      <x v="2"/>
      <x/>
      <x v="2"/>
    </i>
    <i>
      <x v="2535"/>
      <x v="2"/>
      <x/>
      <x v="2"/>
    </i>
    <i>
      <x v="2536"/>
      <x v="2"/>
      <x/>
      <x v="2"/>
    </i>
    <i>
      <x v="2537"/>
      <x v="2"/>
      <x/>
      <x v="2"/>
    </i>
    <i>
      <x v="2538"/>
      <x v="2"/>
      <x/>
      <x v="2"/>
    </i>
    <i>
      <x v="2539"/>
      <x v="2"/>
      <x/>
      <x v="2"/>
    </i>
    <i>
      <x v="2540"/>
      <x v="2"/>
      <x/>
      <x v="2"/>
    </i>
    <i>
      <x v="2541"/>
      <x v="2"/>
      <x/>
      <x v="2"/>
    </i>
    <i>
      <x v="2542"/>
      <x v="2"/>
      <x/>
      <x v="2"/>
    </i>
    <i>
      <x v="2543"/>
      <x v="2"/>
      <x/>
      <x v="2"/>
    </i>
    <i>
      <x v="2544"/>
      <x v="2"/>
      <x/>
      <x v="2"/>
    </i>
    <i>
      <x v="2545"/>
      <x v="2"/>
      <x/>
      <x v="2"/>
    </i>
    <i>
      <x v="2546"/>
      <x v="2"/>
      <x/>
      <x v="2"/>
    </i>
    <i>
      <x v="2547"/>
      <x v="2"/>
      <x/>
      <x v="2"/>
    </i>
    <i>
      <x v="2548"/>
      <x v="2"/>
      <x/>
      <x v="2"/>
    </i>
    <i>
      <x v="2549"/>
      <x v="2"/>
      <x/>
      <x v="2"/>
    </i>
    <i>
      <x v="2550"/>
      <x v="2"/>
      <x/>
      <x v="2"/>
    </i>
    <i>
      <x v="2551"/>
      <x v="2"/>
      <x/>
      <x v="2"/>
    </i>
    <i>
      <x v="2552"/>
      <x v="2"/>
      <x/>
      <x v="2"/>
    </i>
    <i>
      <x v="2553"/>
      <x v="2"/>
      <x/>
      <x v="2"/>
    </i>
    <i>
      <x v="2554"/>
      <x v="2"/>
      <x/>
      <x v="2"/>
    </i>
    <i>
      <x v="2555"/>
      <x v="2"/>
      <x/>
      <x v="2"/>
    </i>
    <i>
      <x v="2556"/>
      <x v="2"/>
      <x/>
      <x v="2"/>
    </i>
    <i>
      <x v="2557"/>
      <x v="2"/>
      <x/>
      <x v="2"/>
    </i>
    <i>
      <x v="2558"/>
      <x v="2"/>
      <x/>
      <x v="2"/>
    </i>
    <i>
      <x v="2559"/>
      <x v="2"/>
      <x/>
      <x v="2"/>
    </i>
    <i>
      <x v="2560"/>
      <x v="2"/>
      <x/>
      <x v="2"/>
    </i>
    <i>
      <x v="2561"/>
      <x v="2"/>
      <x/>
      <x v="2"/>
    </i>
    <i>
      <x v="2562"/>
      <x v="2"/>
      <x/>
      <x v="2"/>
    </i>
    <i>
      <x v="2563"/>
      <x v="2"/>
      <x/>
      <x v="2"/>
    </i>
    <i>
      <x v="2564"/>
      <x v="2"/>
      <x/>
      <x v="2"/>
    </i>
    <i>
      <x v="2565"/>
      <x v="2"/>
      <x/>
      <x v="2"/>
    </i>
    <i>
      <x v="2566"/>
      <x v="2"/>
      <x/>
      <x v="2"/>
    </i>
    <i>
      <x v="2567"/>
      <x v="2"/>
      <x/>
      <x v="2"/>
    </i>
    <i>
      <x v="2568"/>
      <x v="2"/>
      <x/>
      <x v="2"/>
    </i>
    <i>
      <x v="2569"/>
      <x v="2"/>
      <x/>
      <x v="2"/>
    </i>
    <i>
      <x v="2570"/>
      <x v="2"/>
      <x/>
      <x v="2"/>
    </i>
    <i>
      <x v="2571"/>
      <x v="2"/>
      <x/>
      <x v="2"/>
    </i>
    <i>
      <x v="2572"/>
      <x v="2"/>
      <x/>
      <x v="2"/>
    </i>
    <i>
      <x v="2573"/>
      <x v="2"/>
      <x/>
      <x v="2"/>
    </i>
    <i>
      <x v="2574"/>
      <x v="2"/>
      <x/>
      <x v="2"/>
    </i>
    <i>
      <x v="2575"/>
      <x v="2"/>
      <x/>
      <x v="2"/>
    </i>
    <i>
      <x v="2576"/>
      <x v="2"/>
      <x/>
      <x v="2"/>
    </i>
    <i>
      <x v="2577"/>
      <x v="2"/>
      <x/>
      <x v="2"/>
    </i>
    <i>
      <x v="2578"/>
      <x v="2"/>
      <x/>
      <x v="2"/>
    </i>
    <i>
      <x v="2579"/>
      <x v="2"/>
      <x/>
      <x v="2"/>
    </i>
    <i>
      <x v="2580"/>
      <x v="2"/>
      <x/>
      <x v="2"/>
    </i>
    <i>
      <x v="2581"/>
      <x v="2"/>
      <x/>
      <x v="2"/>
    </i>
    <i>
      <x v="2582"/>
      <x v="2"/>
      <x/>
      <x v="1"/>
    </i>
    <i>
      <x v="2583"/>
      <x v="2"/>
      <x/>
      <x v="2"/>
    </i>
    <i>
      <x v="2584"/>
      <x v="2"/>
      <x/>
      <x v="2"/>
    </i>
    <i>
      <x v="2585"/>
      <x v="2"/>
      <x/>
      <x v="2"/>
    </i>
    <i>
      <x v="2586"/>
      <x v="2"/>
      <x/>
      <x v="2"/>
    </i>
    <i>
      <x v="2587"/>
      <x v="2"/>
      <x/>
      <x v="2"/>
    </i>
    <i>
      <x v="2588"/>
      <x v="2"/>
      <x/>
      <x v="2"/>
    </i>
    <i>
      <x v="2589"/>
      <x v="2"/>
      <x/>
      <x v="2"/>
    </i>
    <i>
      <x v="2590"/>
      <x v="2"/>
      <x/>
      <x v="2"/>
    </i>
    <i>
      <x v="2591"/>
      <x v="2"/>
      <x/>
      <x v="2"/>
    </i>
    <i>
      <x v="2592"/>
      <x v="2"/>
      <x/>
      <x v="2"/>
    </i>
    <i>
      <x v="2593"/>
      <x v="2"/>
      <x/>
      <x v="2"/>
    </i>
    <i>
      <x v="2594"/>
      <x v="2"/>
      <x/>
      <x v="2"/>
    </i>
    <i>
      <x v="2595"/>
      <x v="2"/>
      <x/>
      <x v="1"/>
    </i>
    <i>
      <x v="2596"/>
      <x v="2"/>
      <x/>
      <x v="2"/>
    </i>
    <i>
      <x v="2597"/>
      <x v="2"/>
      <x/>
      <x v="2"/>
    </i>
    <i>
      <x v="2598"/>
      <x v="2"/>
      <x/>
      <x v="2"/>
    </i>
    <i>
      <x v="2599"/>
      <x v="2"/>
      <x/>
      <x v="2"/>
    </i>
    <i>
      <x v="2600"/>
      <x v="2"/>
      <x/>
      <x v="2"/>
    </i>
    <i>
      <x v="2601"/>
      <x v="2"/>
      <x/>
      <x v="2"/>
    </i>
    <i>
      <x v="2602"/>
      <x v="2"/>
      <x/>
      <x v="2"/>
    </i>
    <i>
      <x v="2603"/>
      <x v="2"/>
      <x/>
      <x v="2"/>
    </i>
    <i>
      <x v="2604"/>
      <x v="2"/>
      <x/>
      <x v="2"/>
    </i>
    <i>
      <x v="2605"/>
      <x v="2"/>
      <x/>
      <x v="2"/>
    </i>
    <i>
      <x v="2606"/>
      <x v="2"/>
      <x/>
      <x v="2"/>
    </i>
    <i>
      <x v="2607"/>
      <x v="2"/>
      <x/>
      <x v="2"/>
    </i>
    <i>
      <x v="2608"/>
      <x v="2"/>
      <x/>
      <x v="2"/>
    </i>
    <i>
      <x v="2609"/>
      <x v="2"/>
      <x/>
      <x v="2"/>
    </i>
    <i>
      <x v="2610"/>
      <x v="2"/>
      <x/>
      <x v="2"/>
    </i>
    <i>
      <x v="2611"/>
      <x v="2"/>
      <x/>
      <x v="2"/>
    </i>
    <i>
      <x v="2612"/>
      <x v="2"/>
      <x/>
      <x v="2"/>
    </i>
    <i>
      <x v="2613"/>
      <x v="2"/>
      <x/>
      <x v="2"/>
    </i>
    <i>
      <x v="2614"/>
      <x v="2"/>
      <x/>
      <x v="2"/>
    </i>
    <i>
      <x v="2615"/>
      <x v="2"/>
      <x/>
      <x v="2"/>
    </i>
    <i>
      <x v="2616"/>
      <x v="2"/>
      <x/>
      <x v="2"/>
    </i>
    <i>
      <x v="2617"/>
      <x v="2"/>
      <x/>
      <x v="2"/>
    </i>
    <i>
      <x v="2618"/>
      <x v="2"/>
      <x/>
      <x v="2"/>
    </i>
    <i>
      <x v="2619"/>
      <x v="2"/>
      <x/>
      <x v="1"/>
    </i>
    <i>
      <x v="2620"/>
      <x v="2"/>
      <x/>
      <x v="2"/>
    </i>
    <i>
      <x v="2621"/>
      <x v="2"/>
      <x/>
      <x v="2"/>
    </i>
    <i>
      <x v="2622"/>
      <x v="2"/>
      <x/>
      <x v="2"/>
    </i>
    <i>
      <x v="2623"/>
      <x v="2"/>
      <x/>
      <x v="2"/>
    </i>
    <i>
      <x v="2624"/>
      <x v="2"/>
      <x/>
      <x v="2"/>
    </i>
    <i>
      <x v="2625"/>
      <x v="2"/>
      <x/>
      <x v="1"/>
    </i>
    <i>
      <x v="2626"/>
      <x v="2"/>
      <x/>
      <x v="2"/>
    </i>
    <i>
      <x v="2627"/>
      <x v="2"/>
      <x/>
      <x v="2"/>
    </i>
    <i>
      <x v="2628"/>
      <x v="2"/>
      <x/>
      <x v="2"/>
    </i>
    <i>
      <x v="2629"/>
      <x v="2"/>
      <x/>
      <x v="2"/>
    </i>
    <i>
      <x v="2630"/>
      <x v="2"/>
      <x/>
      <x v="2"/>
    </i>
    <i>
      <x v="2631"/>
      <x v="2"/>
      <x/>
      <x v="2"/>
    </i>
    <i>
      <x v="2632"/>
      <x v="2"/>
      <x/>
      <x v="2"/>
    </i>
    <i>
      <x v="2633"/>
      <x v="2"/>
      <x/>
      <x v="2"/>
    </i>
    <i>
      <x v="2634"/>
      <x v="2"/>
      <x/>
      <x v="2"/>
    </i>
    <i>
      <x v="2635"/>
      <x v="2"/>
      <x/>
      <x v="2"/>
    </i>
    <i>
      <x v="2636"/>
      <x v="2"/>
      <x/>
      <x v="2"/>
    </i>
    <i>
      <x v="2637"/>
      <x v="2"/>
      <x/>
      <x v="2"/>
    </i>
    <i>
      <x v="2638"/>
      <x v="2"/>
      <x/>
      <x v="2"/>
    </i>
    <i>
      <x v="2639"/>
      <x v="2"/>
      <x/>
      <x v="2"/>
    </i>
    <i>
      <x v="2640"/>
      <x v="2"/>
      <x/>
      <x v="2"/>
    </i>
    <i>
      <x v="2641"/>
      <x v="2"/>
      <x/>
      <x v="2"/>
    </i>
    <i>
      <x v="2642"/>
      <x v="2"/>
      <x/>
      <x v="2"/>
    </i>
    <i>
      <x v="2643"/>
      <x v="2"/>
      <x/>
      <x v="2"/>
    </i>
    <i>
      <x v="2644"/>
      <x v="2"/>
      <x/>
      <x v="2"/>
    </i>
    <i>
      <x v="2645"/>
      <x v="2"/>
      <x/>
      <x v="2"/>
    </i>
    <i>
      <x v="2646"/>
      <x v="2"/>
      <x/>
      <x v="2"/>
    </i>
    <i>
      <x v="2647"/>
      <x v="2"/>
      <x/>
      <x v="2"/>
    </i>
    <i>
      <x v="2648"/>
      <x v="2"/>
      <x/>
      <x v="2"/>
    </i>
    <i>
      <x v="2649"/>
      <x v="2"/>
      <x/>
      <x v="2"/>
    </i>
    <i>
      <x v="2650"/>
      <x v="2"/>
      <x/>
      <x v="2"/>
    </i>
    <i>
      <x v="2651"/>
      <x v="2"/>
      <x/>
      <x v="2"/>
    </i>
    <i>
      <x v="2652"/>
      <x v="2"/>
      <x/>
      <x v="2"/>
    </i>
    <i>
      <x v="2653"/>
      <x v="2"/>
      <x/>
      <x v="2"/>
    </i>
    <i>
      <x v="3608"/>
      <x v="6"/>
      <x/>
      <x v="2"/>
    </i>
    <i>
      <x v="3732"/>
      <x v="6"/>
      <x/>
      <x v="2"/>
    </i>
    <i>
      <x v="3745"/>
      <x v="6"/>
      <x/>
      <x v="2"/>
    </i>
    <i>
      <x v="3748"/>
      <x v="6"/>
      <x/>
      <x v="2"/>
    </i>
    <i>
      <x v="3750"/>
      <x v="6"/>
      <x/>
      <x v="2"/>
    </i>
    <i>
      <x v="3754"/>
      <x v="6"/>
      <x/>
      <x v="2"/>
    </i>
    <i>
      <x v="3755"/>
      <x v="6"/>
      <x/>
      <x v="2"/>
    </i>
    <i>
      <x v="3756"/>
      <x v="6"/>
      <x/>
      <x v="2"/>
    </i>
    <i>
      <x v="3757"/>
      <x v="6"/>
      <x/>
      <x v="2"/>
    </i>
    <i>
      <x v="3758"/>
      <x v="6"/>
      <x/>
      <x v="2"/>
    </i>
    <i>
      <x v="3759"/>
      <x v="6"/>
      <x/>
      <x v="2"/>
    </i>
    <i>
      <x v="3760"/>
      <x v="6"/>
      <x/>
      <x v="2"/>
    </i>
    <i>
      <x v="3761"/>
      <x v="6"/>
      <x/>
      <x v="2"/>
    </i>
    <i>
      <x v="3762"/>
      <x v="6"/>
      <x/>
      <x v="2"/>
    </i>
    <i>
      <x v="3763"/>
      <x v="6"/>
      <x/>
      <x v="2"/>
    </i>
    <i>
      <x v="3764"/>
      <x v="6"/>
      <x/>
      <x v="2"/>
    </i>
    <i>
      <x v="3765"/>
      <x v="6"/>
      <x/>
      <x v="2"/>
    </i>
    <i>
      <x v="3766"/>
      <x v="6"/>
      <x/>
      <x v="2"/>
    </i>
    <i>
      <x v="3767"/>
      <x v="6"/>
      <x/>
      <x v="2"/>
    </i>
    <i>
      <x v="3768"/>
      <x v="6"/>
      <x/>
      <x v="2"/>
    </i>
    <i>
      <x v="3769"/>
      <x v="6"/>
      <x/>
      <x v="2"/>
    </i>
    <i>
      <x v="3770"/>
      <x v="6"/>
      <x/>
      <x v="2"/>
    </i>
    <i>
      <x v="3771"/>
      <x v="6"/>
      <x/>
      <x v="2"/>
    </i>
    <i>
      <x v="3772"/>
      <x v="6"/>
      <x/>
      <x v="2"/>
    </i>
    <i>
      <x v="3773"/>
      <x v="6"/>
      <x/>
      <x v="2"/>
    </i>
    <i>
      <x v="3774"/>
      <x v="6"/>
      <x/>
      <x v="2"/>
    </i>
    <i>
      <x v="3775"/>
      <x v="6"/>
      <x/>
      <x v="2"/>
    </i>
    <i>
      <x v="3776"/>
      <x v="6"/>
      <x/>
      <x v="2"/>
    </i>
    <i>
      <x v="3777"/>
      <x v="6"/>
      <x/>
      <x v="2"/>
    </i>
    <i>
      <x v="3778"/>
      <x v="6"/>
      <x/>
      <x v="2"/>
    </i>
    <i>
      <x v="3779"/>
      <x v="6"/>
      <x/>
      <x v="2"/>
    </i>
    <i>
      <x v="3780"/>
      <x v="6"/>
      <x/>
      <x v="2"/>
    </i>
    <i>
      <x v="3781"/>
      <x v="6"/>
      <x/>
      <x v="2"/>
    </i>
    <i>
      <x v="3782"/>
      <x v="6"/>
      <x/>
      <x v="2"/>
    </i>
    <i>
      <x v="3783"/>
      <x v="6"/>
      <x/>
      <x v="2"/>
    </i>
    <i>
      <x v="3784"/>
      <x v="6"/>
      <x/>
      <x v="2"/>
    </i>
    <i>
      <x v="3785"/>
      <x v="6"/>
      <x/>
      <x v="2"/>
    </i>
    <i>
      <x v="3786"/>
      <x v="6"/>
      <x/>
      <x v="2"/>
    </i>
    <i>
      <x v="3787"/>
      <x v="6"/>
      <x/>
      <x v="2"/>
    </i>
    <i>
      <x v="3788"/>
      <x v="6"/>
      <x/>
      <x v="2"/>
    </i>
    <i>
      <x v="3789"/>
      <x v="6"/>
      <x/>
      <x v="2"/>
    </i>
    <i>
      <x v="3790"/>
      <x v="6"/>
      <x/>
      <x v="2"/>
    </i>
    <i>
      <x v="3791"/>
      <x v="6"/>
      <x/>
      <x v="2"/>
    </i>
    <i>
      <x v="3792"/>
      <x v="6"/>
      <x/>
      <x v="2"/>
    </i>
    <i>
      <x v="3793"/>
      <x v="6"/>
      <x/>
      <x v="2"/>
    </i>
    <i>
      <x v="3794"/>
      <x v="6"/>
      <x/>
      <x v="2"/>
    </i>
    <i>
      <x v="3795"/>
      <x v="6"/>
      <x/>
      <x v="2"/>
    </i>
    <i>
      <x v="3796"/>
      <x v="6"/>
      <x/>
      <x v="2"/>
    </i>
    <i>
      <x v="3797"/>
      <x v="6"/>
      <x/>
      <x v="2"/>
    </i>
    <i>
      <x v="3798"/>
      <x v="6"/>
      <x/>
      <x v="2"/>
    </i>
    <i>
      <x v="3799"/>
      <x v="6"/>
      <x/>
      <x v="2"/>
    </i>
    <i>
      <x v="3800"/>
      <x v="6"/>
      <x/>
      <x v="2"/>
    </i>
    <i>
      <x v="3801"/>
      <x v="6"/>
      <x/>
      <x v="2"/>
    </i>
    <i>
      <x v="3802"/>
      <x v="6"/>
      <x/>
      <x v="2"/>
    </i>
    <i>
      <x v="3803"/>
      <x v="6"/>
      <x/>
      <x v="2"/>
    </i>
    <i>
      <x v="3804"/>
      <x v="6"/>
      <x/>
      <x v="2"/>
    </i>
    <i>
      <x v="3805"/>
      <x v="6"/>
      <x/>
      <x v="2"/>
    </i>
    <i>
      <x v="3806"/>
      <x v="6"/>
      <x/>
      <x v="2"/>
    </i>
    <i>
      <x v="3807"/>
      <x v="6"/>
      <x/>
      <x v="2"/>
    </i>
    <i>
      <x v="3808"/>
      <x v="6"/>
      <x/>
      <x v="2"/>
    </i>
    <i>
      <x v="3809"/>
      <x v="6"/>
      <x/>
      <x v="2"/>
    </i>
    <i>
      <x v="3810"/>
      <x v="6"/>
      <x/>
      <x v="2"/>
    </i>
    <i>
      <x v="3811"/>
      <x v="6"/>
      <x/>
      <x v="2"/>
    </i>
    <i>
      <x v="3812"/>
      <x v="6"/>
      <x/>
      <x v="2"/>
    </i>
    <i>
      <x v="3813"/>
      <x v="6"/>
      <x/>
      <x v="2"/>
    </i>
    <i>
      <x v="3814"/>
      <x v="6"/>
      <x/>
      <x v="2"/>
    </i>
    <i>
      <x v="3815"/>
      <x v="6"/>
      <x/>
      <x v="2"/>
    </i>
    <i>
      <x v="3816"/>
      <x v="6"/>
      <x/>
      <x v="2"/>
    </i>
    <i>
      <x v="3817"/>
      <x v="6"/>
      <x/>
      <x v="2"/>
    </i>
    <i>
      <x v="3818"/>
      <x v="6"/>
      <x/>
      <x v="2"/>
    </i>
    <i>
      <x v="3819"/>
      <x v="6"/>
      <x/>
      <x v="2"/>
    </i>
    <i>
      <x v="3820"/>
      <x v="6"/>
      <x/>
      <x v="2"/>
    </i>
    <i>
      <x v="3821"/>
      <x v="6"/>
      <x/>
      <x v="2"/>
    </i>
    <i>
      <x v="3822"/>
      <x v="6"/>
      <x/>
      <x v="2"/>
    </i>
    <i>
      <x v="3823"/>
      <x v="6"/>
      <x/>
      <x v="2"/>
    </i>
    <i>
      <x v="3824"/>
      <x v="6"/>
      <x/>
      <x v="2"/>
    </i>
    <i>
      <x v="3825"/>
      <x v="6"/>
      <x/>
      <x v="2"/>
    </i>
    <i>
      <x v="3826"/>
      <x v="6"/>
      <x/>
      <x v="2"/>
    </i>
    <i>
      <x v="3827"/>
      <x v="6"/>
      <x/>
      <x v="2"/>
    </i>
    <i>
      <x v="3828"/>
      <x v="6"/>
      <x/>
      <x v="2"/>
    </i>
    <i>
      <x v="3829"/>
      <x v="6"/>
      <x/>
      <x v="2"/>
    </i>
    <i>
      <x v="3830"/>
      <x v="6"/>
      <x/>
      <x v="2"/>
    </i>
    <i>
      <x v="3831"/>
      <x v="6"/>
      <x/>
      <x v="2"/>
    </i>
    <i>
      <x v="3832"/>
      <x v="6"/>
      <x/>
      <x v="2"/>
    </i>
    <i>
      <x v="3833"/>
      <x v="6"/>
      <x/>
      <x v="2"/>
    </i>
    <i>
      <x v="3834"/>
      <x v="6"/>
      <x/>
      <x v="2"/>
    </i>
    <i>
      <x v="3835"/>
      <x v="6"/>
      <x/>
      <x v="2"/>
    </i>
    <i>
      <x v="3836"/>
      <x v="6"/>
      <x/>
      <x v="2"/>
    </i>
    <i>
      <x v="3837"/>
      <x v="6"/>
      <x/>
      <x v="2"/>
    </i>
    <i>
      <x v="3838"/>
      <x v="6"/>
      <x/>
      <x v="2"/>
    </i>
    <i>
      <x v="3839"/>
      <x v="6"/>
      <x/>
      <x/>
    </i>
    <i>
      <x v="3840"/>
      <x v="6"/>
      <x/>
      <x v="2"/>
    </i>
    <i>
      <x v="3841"/>
      <x v="6"/>
      <x/>
      <x v="2"/>
    </i>
    <i>
      <x v="3842"/>
      <x v="6"/>
      <x/>
      <x v="2"/>
    </i>
    <i>
      <x v="3843"/>
      <x v="6"/>
      <x/>
      <x v="2"/>
    </i>
    <i>
      <x v="3844"/>
      <x v="6"/>
      <x/>
      <x v="2"/>
    </i>
    <i>
      <x v="3845"/>
      <x v="6"/>
      <x/>
      <x v="2"/>
    </i>
    <i>
      <x v="3846"/>
      <x v="6"/>
      <x/>
      <x v="2"/>
    </i>
    <i>
      <x v="3847"/>
      <x v="6"/>
      <x/>
      <x v="2"/>
    </i>
    <i>
      <x v="3848"/>
      <x v="6"/>
      <x/>
      <x v="1"/>
    </i>
    <i>
      <x v="3849"/>
      <x v="6"/>
      <x/>
      <x v="2"/>
    </i>
    <i>
      <x v="3850"/>
      <x v="6"/>
      <x/>
      <x v="2"/>
    </i>
    <i>
      <x v="3851"/>
      <x v="6"/>
      <x/>
      <x v="2"/>
    </i>
    <i>
      <x v="3852"/>
      <x v="6"/>
      <x/>
      <x v="2"/>
    </i>
    <i>
      <x v="3853"/>
      <x v="6"/>
      <x/>
      <x v="2"/>
    </i>
    <i>
      <x v="3854"/>
      <x v="6"/>
      <x/>
      <x v="2"/>
    </i>
    <i>
      <x v="3855"/>
      <x v="6"/>
      <x/>
      <x v="2"/>
    </i>
    <i>
      <x v="3856"/>
      <x v="6"/>
      <x/>
      <x v="2"/>
    </i>
    <i>
      <x v="3857"/>
      <x v="6"/>
      <x/>
      <x v="2"/>
    </i>
    <i>
      <x v="3858"/>
      <x v="6"/>
      <x/>
      <x v="2"/>
    </i>
    <i>
      <x v="3859"/>
      <x v="6"/>
      <x/>
      <x v="2"/>
    </i>
    <i>
      <x v="3860"/>
      <x v="6"/>
      <x/>
      <x v="2"/>
    </i>
    <i>
      <x v="3861"/>
      <x v="6"/>
      <x/>
      <x v="2"/>
    </i>
    <i>
      <x v="3862"/>
      <x v="6"/>
      <x/>
      <x v="2"/>
    </i>
    <i>
      <x v="3863"/>
      <x v="6"/>
      <x/>
      <x v="2"/>
    </i>
    <i>
      <x v="3864"/>
      <x v="6"/>
      <x/>
      <x v="2"/>
    </i>
    <i>
      <x v="3865"/>
      <x v="6"/>
      <x/>
      <x v="2"/>
    </i>
    <i>
      <x v="3866"/>
      <x v="6"/>
      <x/>
      <x v="2"/>
    </i>
    <i>
      <x v="3867"/>
      <x v="6"/>
      <x/>
      <x v="2"/>
    </i>
    <i>
      <x v="3868"/>
      <x v="6"/>
      <x/>
      <x v="2"/>
    </i>
    <i>
      <x v="3869"/>
      <x v="6"/>
      <x/>
      <x v="2"/>
    </i>
    <i>
      <x v="3870"/>
      <x v="6"/>
      <x/>
      <x v="2"/>
    </i>
    <i>
      <x v="3871"/>
      <x v="6"/>
      <x/>
      <x v="2"/>
    </i>
    <i>
      <x v="3872"/>
      <x v="6"/>
      <x/>
      <x/>
    </i>
    <i>
      <x v="3873"/>
      <x v="6"/>
      <x/>
      <x v="2"/>
    </i>
    <i>
      <x v="3874"/>
      <x v="6"/>
      <x/>
      <x v="2"/>
    </i>
    <i>
      <x v="3875"/>
      <x v="6"/>
      <x/>
      <x v="2"/>
    </i>
    <i>
      <x v="3876"/>
      <x v="6"/>
      <x/>
      <x v="2"/>
    </i>
    <i>
      <x v="3877"/>
      <x v="6"/>
      <x/>
      <x v="2"/>
    </i>
    <i>
      <x v="3878"/>
      <x v="6"/>
      <x/>
      <x v="2"/>
    </i>
    <i>
      <x v="3879"/>
      <x v="6"/>
      <x/>
      <x v="2"/>
    </i>
    <i>
      <x v="3880"/>
      <x v="6"/>
      <x/>
      <x v="2"/>
    </i>
    <i>
      <x v="3881"/>
      <x v="6"/>
      <x/>
      <x v="2"/>
    </i>
    <i>
      <x v="3882"/>
      <x v="6"/>
      <x/>
      <x v="2"/>
    </i>
    <i>
      <x v="3883"/>
      <x v="6"/>
      <x/>
      <x v="2"/>
    </i>
    <i>
      <x v="3884"/>
      <x v="6"/>
      <x/>
      <x v="2"/>
    </i>
    <i>
      <x v="3885"/>
      <x v="6"/>
      <x/>
      <x v="2"/>
    </i>
    <i>
      <x v="3886"/>
      <x v="6"/>
      <x/>
      <x v="2"/>
    </i>
    <i>
      <x v="3887"/>
      <x v="6"/>
      <x/>
      <x v="2"/>
    </i>
    <i>
      <x v="3888"/>
      <x v="6"/>
      <x/>
      <x v="2"/>
    </i>
    <i>
      <x v="3889"/>
      <x v="6"/>
      <x/>
      <x v="2"/>
    </i>
    <i>
      <x v="3890"/>
      <x v="6"/>
      <x/>
      <x v="2"/>
    </i>
    <i>
      <x v="3891"/>
      <x v="6"/>
      <x/>
      <x v="2"/>
    </i>
    <i>
      <x v="3892"/>
      <x v="6"/>
      <x/>
      <x v="2"/>
    </i>
    <i>
      <x v="3893"/>
      <x v="6"/>
      <x/>
      <x v="2"/>
    </i>
    <i>
      <x v="3894"/>
      <x v="6"/>
      <x/>
      <x v="2"/>
    </i>
    <i>
      <x v="3895"/>
      <x v="6"/>
      <x/>
      <x v="2"/>
    </i>
    <i>
      <x v="3896"/>
      <x v="6"/>
      <x/>
      <x v="2"/>
    </i>
    <i>
      <x v="3897"/>
      <x v="6"/>
      <x/>
      <x v="2"/>
    </i>
    <i>
      <x v="3898"/>
      <x v="6"/>
      <x/>
      <x v="2"/>
    </i>
    <i>
      <x v="3899"/>
      <x v="6"/>
      <x/>
      <x v="2"/>
    </i>
    <i>
      <x v="3900"/>
      <x v="6"/>
      <x/>
      <x v="2"/>
    </i>
    <i>
      <x v="3901"/>
      <x v="6"/>
      <x/>
      <x v="2"/>
    </i>
    <i>
      <x v="3902"/>
      <x v="6"/>
      <x/>
      <x v="2"/>
    </i>
    <i>
      <x v="3903"/>
      <x v="6"/>
      <x/>
      <x v="2"/>
    </i>
    <i>
      <x v="3904"/>
      <x v="6"/>
      <x/>
      <x v="2"/>
    </i>
    <i>
      <x v="3905"/>
      <x v="6"/>
      <x/>
      <x v="2"/>
    </i>
    <i>
      <x v="3906"/>
      <x v="6"/>
      <x/>
      <x v="2"/>
    </i>
    <i>
      <x v="3907"/>
      <x v="6"/>
      <x/>
      <x v="2"/>
    </i>
    <i>
      <x v="3908"/>
      <x v="6"/>
      <x/>
      <x v="2"/>
    </i>
    <i>
      <x v="3909"/>
      <x v="6"/>
      <x/>
      <x v="1"/>
    </i>
    <i>
      <x v="3910"/>
      <x v="6"/>
      <x/>
      <x v="2"/>
    </i>
    <i>
      <x v="3911"/>
      <x v="6"/>
      <x/>
      <x v="2"/>
    </i>
    <i>
      <x v="3912"/>
      <x v="6"/>
      <x/>
      <x v="2"/>
    </i>
    <i>
      <x v="3913"/>
      <x v="6"/>
      <x/>
      <x v="2"/>
    </i>
    <i>
      <x v="3914"/>
      <x v="6"/>
      <x/>
      <x v="2"/>
    </i>
    <i>
      <x v="3915"/>
      <x v="6"/>
      <x/>
      <x v="2"/>
    </i>
    <i>
      <x v="3916"/>
      <x v="6"/>
      <x/>
      <x v="2"/>
    </i>
    <i>
      <x v="3917"/>
      <x v="6"/>
      <x/>
      <x v="2"/>
    </i>
    <i>
      <x v="3918"/>
      <x v="6"/>
      <x/>
      <x v="2"/>
    </i>
    <i>
      <x v="3919"/>
      <x v="6"/>
      <x/>
      <x v="2"/>
    </i>
    <i>
      <x v="3920"/>
      <x v="6"/>
      <x/>
      <x v="2"/>
    </i>
    <i>
      <x v="3921"/>
      <x v="6"/>
      <x/>
      <x v="2"/>
    </i>
    <i>
      <x v="3922"/>
      <x v="6"/>
      <x/>
      <x v="2"/>
    </i>
    <i>
      <x v="3923"/>
      <x v="6"/>
      <x/>
      <x v="2"/>
    </i>
    <i>
      <x v="3924"/>
      <x v="6"/>
      <x/>
      <x v="2"/>
    </i>
    <i>
      <x v="3925"/>
      <x v="6"/>
      <x/>
      <x v="2"/>
    </i>
    <i>
      <x v="3926"/>
      <x v="6"/>
      <x/>
      <x v="2"/>
    </i>
    <i>
      <x v="3927"/>
      <x v="6"/>
      <x/>
      <x v="2"/>
    </i>
    <i>
      <x v="3928"/>
      <x v="6"/>
      <x/>
      <x v="2"/>
    </i>
    <i>
      <x v="3929"/>
      <x v="6"/>
      <x/>
      <x v="2"/>
    </i>
    <i>
      <x v="3930"/>
      <x v="6"/>
      <x/>
      <x v="2"/>
    </i>
    <i>
      <x v="3931"/>
      <x v="6"/>
      <x/>
      <x v="2"/>
    </i>
    <i>
      <x v="3932"/>
      <x v="6"/>
      <x/>
      <x v="2"/>
    </i>
    <i>
      <x v="3933"/>
      <x v="6"/>
      <x/>
      <x v="2"/>
    </i>
    <i>
      <x v="3934"/>
      <x v="6"/>
      <x/>
      <x v="2"/>
    </i>
    <i>
      <x v="3935"/>
      <x v="6"/>
      <x/>
      <x v="1"/>
    </i>
    <i>
      <x v="3936"/>
      <x v="6"/>
      <x/>
      <x v="2"/>
    </i>
    <i>
      <x v="3937"/>
      <x v="6"/>
      <x/>
      <x v="2"/>
    </i>
    <i>
      <x v="3938"/>
      <x v="6"/>
      <x/>
      <x v="2"/>
    </i>
    <i>
      <x v="3939"/>
      <x v="6"/>
      <x/>
      <x v="2"/>
    </i>
    <i>
      <x v="3940"/>
      <x v="6"/>
      <x/>
      <x v="2"/>
    </i>
    <i>
      <x v="3941"/>
      <x v="6"/>
      <x/>
      <x v="2"/>
    </i>
    <i>
      <x v="3942"/>
      <x v="6"/>
      <x/>
      <x v="2"/>
    </i>
    <i>
      <x v="3943"/>
      <x v="6"/>
      <x/>
      <x v="2"/>
    </i>
    <i>
      <x v="3944"/>
      <x v="6"/>
      <x/>
      <x v="2"/>
    </i>
    <i>
      <x v="3945"/>
      <x v="6"/>
      <x/>
      <x v="2"/>
    </i>
    <i>
      <x v="3946"/>
      <x v="6"/>
      <x/>
      <x v="2"/>
    </i>
    <i>
      <x v="3947"/>
      <x v="6"/>
      <x/>
      <x v="2"/>
    </i>
    <i>
      <x v="3948"/>
      <x v="6"/>
      <x/>
      <x v="2"/>
    </i>
    <i>
      <x v="3949"/>
      <x v="6"/>
      <x/>
      <x v="2"/>
    </i>
    <i>
      <x v="3950"/>
      <x v="6"/>
      <x/>
      <x v="2"/>
    </i>
    <i>
      <x v="3951"/>
      <x v="6"/>
      <x/>
      <x v="1"/>
    </i>
    <i>
      <x v="3952"/>
      <x v="6"/>
      <x/>
      <x v="2"/>
    </i>
    <i>
      <x v="3953"/>
      <x v="6"/>
      <x/>
      <x v="2"/>
    </i>
    <i>
      <x v="3954"/>
      <x v="6"/>
      <x/>
      <x v="2"/>
    </i>
    <i>
      <x v="3955"/>
      <x v="6"/>
      <x/>
      <x v="2"/>
    </i>
    <i>
      <x v="3956"/>
      <x v="6"/>
      <x/>
      <x v="2"/>
    </i>
    <i>
      <x v="3957"/>
      <x v="6"/>
      <x/>
      <x v="2"/>
    </i>
    <i>
      <x v="3958"/>
      <x v="6"/>
      <x/>
      <x v="2"/>
    </i>
    <i>
      <x v="3959"/>
      <x v="6"/>
      <x/>
      <x v="2"/>
    </i>
    <i>
      <x v="3960"/>
      <x v="6"/>
      <x/>
      <x v="2"/>
    </i>
    <i>
      <x v="3961"/>
      <x v="6"/>
      <x/>
      <x v="2"/>
    </i>
    <i>
      <x v="3962"/>
      <x v="6"/>
      <x/>
      <x v="2"/>
    </i>
    <i>
      <x v="3963"/>
      <x v="6"/>
      <x/>
      <x v="2"/>
    </i>
    <i>
      <x v="3964"/>
      <x v="6"/>
      <x/>
      <x v="2"/>
    </i>
    <i>
      <x v="3965"/>
      <x v="6"/>
      <x/>
      <x v="2"/>
    </i>
    <i>
      <x v="3966"/>
      <x v="6"/>
      <x/>
      <x v="2"/>
    </i>
    <i>
      <x v="3967"/>
      <x v="6"/>
      <x/>
      <x v="2"/>
    </i>
    <i>
      <x v="3968"/>
      <x v="6"/>
      <x/>
      <x v="2"/>
    </i>
    <i>
      <x v="3969"/>
      <x v="6"/>
      <x/>
      <x v="2"/>
    </i>
    <i>
      <x v="3970"/>
      <x v="6"/>
      <x/>
      <x v="2"/>
    </i>
    <i>
      <x v="3971"/>
      <x v="6"/>
      <x/>
      <x v="2"/>
    </i>
    <i>
      <x v="3972"/>
      <x v="6"/>
      <x/>
      <x v="2"/>
    </i>
    <i>
      <x v="3973"/>
      <x v="6"/>
      <x/>
      <x v="2"/>
    </i>
    <i>
      <x v="3974"/>
      <x v="6"/>
      <x/>
      <x v="2"/>
    </i>
    <i>
      <x v="3975"/>
      <x v="6"/>
      <x/>
      <x v="2"/>
    </i>
    <i>
      <x v="3976"/>
      <x v="6"/>
      <x/>
      <x v="2"/>
    </i>
    <i>
      <x v="3977"/>
      <x v="6"/>
      <x/>
      <x v="1"/>
    </i>
    <i>
      <x v="3978"/>
      <x v="6"/>
      <x/>
      <x v="2"/>
    </i>
    <i>
      <x v="3979"/>
      <x v="6"/>
      <x/>
      <x v="2"/>
    </i>
    <i>
      <x v="3980"/>
      <x v="6"/>
      <x/>
      <x v="2"/>
    </i>
    <i>
      <x v="3981"/>
      <x v="6"/>
      <x/>
      <x v="2"/>
    </i>
    <i>
      <x v="3982"/>
      <x v="6"/>
      <x/>
      <x v="2"/>
    </i>
    <i>
      <x v="3983"/>
      <x v="6"/>
      <x/>
      <x v="2"/>
    </i>
    <i>
      <x v="3984"/>
      <x v="6"/>
      <x/>
      <x v="2"/>
    </i>
    <i>
      <x v="3985"/>
      <x v="6"/>
      <x/>
      <x v="2"/>
    </i>
    <i>
      <x v="3986"/>
      <x v="6"/>
      <x/>
      <x v="2"/>
    </i>
    <i>
      <x v="3987"/>
      <x v="6"/>
      <x/>
      <x v="2"/>
    </i>
    <i>
      <x v="3988"/>
      <x v="6"/>
      <x/>
      <x v="2"/>
    </i>
    <i>
      <x v="3989"/>
      <x v="6"/>
      <x/>
      <x v="2"/>
    </i>
    <i>
      <x v="3990"/>
      <x v="6"/>
      <x/>
      <x v="2"/>
    </i>
    <i>
      <x v="3991"/>
      <x v="6"/>
      <x/>
      <x v="2"/>
    </i>
    <i>
      <x v="3992"/>
      <x v="6"/>
      <x/>
      <x v="2"/>
    </i>
    <i>
      <x v="3993"/>
      <x v="6"/>
      <x/>
      <x v="1"/>
    </i>
    <i>
      <x v="3994"/>
      <x v="6"/>
      <x/>
      <x v="2"/>
    </i>
    <i>
      <x v="3995"/>
      <x v="6"/>
      <x/>
      <x v="2"/>
    </i>
    <i>
      <x v="3996"/>
      <x v="6"/>
      <x/>
      <x v="2"/>
    </i>
    <i>
      <x v="3997"/>
      <x v="6"/>
      <x/>
      <x v="2"/>
    </i>
    <i>
      <x v="3998"/>
      <x v="6"/>
      <x/>
      <x v="2"/>
    </i>
    <i>
      <x v="3999"/>
      <x v="6"/>
      <x/>
      <x v="2"/>
    </i>
    <i>
      <x v="4000"/>
      <x v="6"/>
      <x/>
      <x v="2"/>
    </i>
    <i>
      <x v="4001"/>
      <x v="6"/>
      <x/>
      <x v="2"/>
    </i>
    <i>
      <x v="4002"/>
      <x v="6"/>
      <x/>
      <x v="2"/>
    </i>
    <i>
      <x v="4003"/>
      <x v="6"/>
      <x/>
      <x v="2"/>
    </i>
    <i>
      <x v="4004"/>
      <x v="6"/>
      <x/>
      <x v="2"/>
    </i>
    <i>
      <x v="4005"/>
      <x v="6"/>
      <x/>
      <x v="2"/>
    </i>
    <i>
      <x v="4006"/>
      <x v="6"/>
      <x/>
      <x v="2"/>
    </i>
    <i>
      <x v="4007"/>
      <x v="6"/>
      <x/>
      <x v="2"/>
    </i>
    <i>
      <x v="4008"/>
      <x v="6"/>
      <x/>
      <x v="2"/>
    </i>
    <i>
      <x v="4009"/>
      <x v="6"/>
      <x/>
      <x v="2"/>
    </i>
    <i>
      <x v="4010"/>
      <x v="6"/>
      <x/>
      <x v="2"/>
    </i>
    <i>
      <x v="4011"/>
      <x v="6"/>
      <x/>
      <x v="2"/>
    </i>
    <i>
      <x v="4012"/>
      <x v="6"/>
      <x/>
      <x v="2"/>
    </i>
    <i>
      <x v="4013"/>
      <x v="6"/>
      <x/>
      <x v="2"/>
    </i>
    <i>
      <x v="4014"/>
      <x v="6"/>
      <x/>
      <x v="2"/>
    </i>
    <i>
      <x v="4015"/>
      <x v="6"/>
      <x/>
      <x v="2"/>
    </i>
    <i>
      <x v="4016"/>
      <x v="6"/>
      <x/>
      <x v="2"/>
    </i>
    <i>
      <x v="4017"/>
      <x v="6"/>
      <x/>
      <x v="2"/>
    </i>
    <i>
      <x v="4018"/>
      <x v="6"/>
      <x/>
      <x v="2"/>
    </i>
    <i>
      <x v="4019"/>
      <x v="6"/>
      <x/>
      <x v="2"/>
    </i>
    <i>
      <x v="4020"/>
      <x v="6"/>
      <x/>
      <x v="2"/>
    </i>
    <i>
      <x v="4021"/>
      <x v="6"/>
      <x/>
      <x v="2"/>
    </i>
    <i>
      <x v="4022"/>
      <x v="6"/>
      <x/>
      <x v="2"/>
    </i>
    <i>
      <x v="4023"/>
      <x v="6"/>
      <x/>
      <x v="2"/>
    </i>
    <i>
      <x v="4024"/>
      <x v="6"/>
      <x/>
      <x v="2"/>
    </i>
    <i>
      <x v="4025"/>
      <x v="6"/>
      <x/>
      <x v="2"/>
    </i>
    <i>
      <x v="4026"/>
      <x v="6"/>
      <x/>
      <x v="2"/>
    </i>
    <i>
      <x v="4027"/>
      <x v="6"/>
      <x/>
      <x v="2"/>
    </i>
    <i>
      <x v="4028"/>
      <x v="6"/>
      <x/>
      <x v="2"/>
    </i>
    <i>
      <x v="4029"/>
      <x v="6"/>
      <x/>
      <x v="2"/>
    </i>
    <i>
      <x v="4030"/>
      <x v="6"/>
      <x/>
      <x v="2"/>
    </i>
    <i>
      <x v="4031"/>
      <x v="6"/>
      <x/>
      <x v="2"/>
    </i>
    <i>
      <x v="4032"/>
      <x v="6"/>
      <x/>
      <x v="2"/>
    </i>
    <i>
      <x v="4033"/>
      <x v="6"/>
      <x/>
      <x v="2"/>
    </i>
    <i>
      <x v="4034"/>
      <x v="6"/>
      <x/>
      <x v="2"/>
    </i>
    <i>
      <x v="4035"/>
      <x v="6"/>
      <x/>
      <x v="2"/>
    </i>
    <i>
      <x v="4036"/>
      <x v="6"/>
      <x/>
      <x v="2"/>
    </i>
    <i>
      <x v="4037"/>
      <x v="6"/>
      <x/>
      <x v="2"/>
    </i>
    <i>
      <x v="4038"/>
      <x v="6"/>
      <x/>
      <x v="2"/>
    </i>
    <i>
      <x v="4039"/>
      <x v="6"/>
      <x/>
      <x v="2"/>
    </i>
    <i>
      <x v="4040"/>
      <x v="6"/>
      <x/>
      <x/>
    </i>
    <i>
      <x v="4041"/>
      <x v="6"/>
      <x/>
      <x v="2"/>
    </i>
    <i>
      <x v="4042"/>
      <x v="6"/>
      <x/>
      <x v="2"/>
    </i>
    <i>
      <x v="4043"/>
      <x v="6"/>
      <x/>
      <x v="2"/>
    </i>
    <i>
      <x v="4044"/>
      <x v="6"/>
      <x/>
      <x v="2"/>
    </i>
    <i>
      <x v="4045"/>
      <x v="6"/>
      <x/>
      <x v="2"/>
    </i>
    <i>
      <x v="4046"/>
      <x v="6"/>
      <x/>
      <x v="2"/>
    </i>
    <i>
      <x v="4047"/>
      <x v="6"/>
      <x/>
      <x v="2"/>
    </i>
    <i>
      <x v="4048"/>
      <x v="6"/>
      <x/>
      <x v="2"/>
    </i>
    <i>
      <x v="4049"/>
      <x v="6"/>
      <x/>
      <x v="2"/>
    </i>
    <i>
      <x v="4050"/>
      <x v="6"/>
      <x/>
      <x v="2"/>
    </i>
    <i>
      <x v="4051"/>
      <x v="6"/>
      <x/>
      <x v="2"/>
    </i>
    <i>
      <x v="4052"/>
      <x v="6"/>
      <x/>
      <x v="2"/>
    </i>
    <i>
      <x v="4053"/>
      <x v="6"/>
      <x/>
      <x v="2"/>
    </i>
    <i>
      <x v="4054"/>
      <x v="6"/>
      <x/>
      <x v="2"/>
    </i>
    <i>
      <x v="4055"/>
      <x v="6"/>
      <x/>
      <x v="2"/>
    </i>
    <i>
      <x v="4056"/>
      <x v="6"/>
      <x/>
      <x v="2"/>
    </i>
    <i>
      <x v="4057"/>
      <x v="6"/>
      <x/>
      <x v="2"/>
    </i>
    <i>
      <x v="4058"/>
      <x v="6"/>
      <x/>
      <x v="2"/>
    </i>
    <i>
      <x v="4059"/>
      <x v="6"/>
      <x/>
      <x v="2"/>
    </i>
    <i>
      <x v="4060"/>
      <x v="6"/>
      <x/>
      <x v="2"/>
    </i>
    <i>
      <x v="4061"/>
      <x v="6"/>
      <x/>
      <x v="2"/>
    </i>
    <i>
      <x v="4062"/>
      <x v="6"/>
      <x/>
      <x v="2"/>
    </i>
    <i>
      <x v="4063"/>
      <x v="6"/>
      <x/>
      <x v="2"/>
    </i>
    <i>
      <x v="4064"/>
      <x v="6"/>
      <x/>
      <x v="2"/>
    </i>
    <i>
      <x v="4065"/>
      <x v="6"/>
      <x/>
      <x v="2"/>
    </i>
    <i>
      <x v="4066"/>
      <x v="6"/>
      <x/>
      <x v="2"/>
    </i>
    <i>
      <x v="4067"/>
      <x v="6"/>
      <x/>
      <x v="2"/>
    </i>
    <i>
      <x v="4068"/>
      <x v="6"/>
      <x/>
      <x v="2"/>
    </i>
    <i>
      <x v="4069"/>
      <x v="6"/>
      <x/>
      <x v="2"/>
    </i>
    <i>
      <x v="4070"/>
      <x v="6"/>
      <x/>
      <x v="2"/>
    </i>
    <i>
      <x v="4071"/>
      <x v="6"/>
      <x/>
      <x v="2"/>
    </i>
    <i>
      <x v="4072"/>
      <x v="6"/>
      <x/>
      <x v="2"/>
    </i>
    <i>
      <x v="4073"/>
      <x v="6"/>
      <x/>
      <x v="2"/>
    </i>
    <i>
      <x v="4074"/>
      <x v="6"/>
      <x/>
      <x v="2"/>
    </i>
    <i>
      <x v="4075"/>
      <x v="6"/>
      <x/>
      <x v="2"/>
    </i>
    <i>
      <x v="4076"/>
      <x v="6"/>
      <x/>
      <x v="2"/>
    </i>
    <i>
      <x v="4077"/>
      <x v="6"/>
      <x/>
      <x v="2"/>
    </i>
    <i>
      <x v="4078"/>
      <x v="6"/>
      <x/>
      <x v="2"/>
    </i>
    <i>
      <x v="4079"/>
      <x v="6"/>
      <x/>
      <x v="2"/>
    </i>
    <i>
      <x v="4080"/>
      <x v="6"/>
      <x/>
      <x v="2"/>
    </i>
    <i>
      <x v="4081"/>
      <x v="6"/>
      <x/>
      <x v="2"/>
    </i>
    <i>
      <x v="4082"/>
      <x v="6"/>
      <x/>
      <x v="2"/>
    </i>
    <i>
      <x v="4083"/>
      <x v="6"/>
      <x/>
      <x v="2"/>
    </i>
    <i>
      <x v="4084"/>
      <x v="6"/>
      <x/>
      <x v="2"/>
    </i>
    <i>
      <x v="4085"/>
      <x v="6"/>
      <x/>
      <x v="2"/>
    </i>
    <i>
      <x v="4086"/>
      <x v="6"/>
      <x/>
      <x v="2"/>
    </i>
    <i>
      <x v="4087"/>
      <x v="6"/>
      <x/>
      <x v="2"/>
    </i>
    <i>
      <x v="4088"/>
      <x v="6"/>
      <x/>
      <x v="2"/>
    </i>
    <i>
      <x v="4089"/>
      <x v="6"/>
      <x/>
      <x v="2"/>
    </i>
    <i>
      <x v="4090"/>
      <x v="6"/>
      <x/>
      <x v="2"/>
    </i>
    <i>
      <x v="4091"/>
      <x v="6"/>
      <x/>
      <x v="2"/>
    </i>
    <i>
      <x v="4092"/>
      <x v="6"/>
      <x/>
      <x v="2"/>
    </i>
    <i>
      <x v="4093"/>
      <x v="6"/>
      <x/>
      <x v="2"/>
    </i>
    <i>
      <x v="4094"/>
      <x v="6"/>
      <x/>
      <x v="2"/>
    </i>
    <i>
      <x v="4095"/>
      <x v="6"/>
      <x/>
      <x v="2"/>
    </i>
    <i>
      <x v="4096"/>
      <x v="6"/>
      <x/>
      <x v="2"/>
    </i>
    <i>
      <x v="4097"/>
      <x v="6"/>
      <x/>
      <x v="2"/>
    </i>
    <i>
      <x v="4098"/>
      <x v="6"/>
      <x/>
      <x v="2"/>
    </i>
    <i>
      <x v="4099"/>
      <x v="6"/>
      <x/>
      <x v="2"/>
    </i>
    <i>
      <x v="4100"/>
      <x v="6"/>
      <x/>
      <x v="2"/>
    </i>
    <i>
      <x v="4101"/>
      <x v="6"/>
      <x/>
      <x/>
    </i>
    <i>
      <x v="4102"/>
      <x v="6"/>
      <x/>
      <x v="2"/>
    </i>
    <i>
      <x v="4103"/>
      <x v="6"/>
      <x/>
      <x v="2"/>
    </i>
    <i>
      <x v="4104"/>
      <x v="6"/>
      <x/>
      <x v="2"/>
    </i>
    <i>
      <x v="4105"/>
      <x v="6"/>
      <x/>
      <x v="2"/>
    </i>
    <i>
      <x v="4106"/>
      <x v="6"/>
      <x/>
      <x v="2"/>
    </i>
    <i>
      <x v="4107"/>
      <x v="6"/>
      <x/>
      <x v="2"/>
    </i>
    <i>
      <x v="4108"/>
      <x v="6"/>
      <x/>
      <x v="2"/>
    </i>
    <i>
      <x v="4109"/>
      <x v="6"/>
      <x/>
      <x v="2"/>
    </i>
    <i>
      <x v="4110"/>
      <x v="6"/>
      <x/>
      <x v="2"/>
    </i>
    <i>
      <x v="4111"/>
      <x v="6"/>
      <x/>
      <x v="2"/>
    </i>
    <i>
      <x v="4112"/>
      <x v="6"/>
      <x/>
      <x v="2"/>
    </i>
    <i>
      <x v="4113"/>
      <x v="6"/>
      <x/>
      <x v="2"/>
    </i>
    <i>
      <x v="4114"/>
      <x v="6"/>
      <x/>
      <x v="2"/>
    </i>
    <i>
      <x v="4115"/>
      <x v="6"/>
      <x/>
      <x v="2"/>
    </i>
    <i>
      <x v="4116"/>
      <x v="6"/>
      <x/>
      <x v="2"/>
    </i>
    <i>
      <x v="4117"/>
      <x v="6"/>
      <x/>
      <x v="2"/>
    </i>
    <i>
      <x v="4118"/>
      <x v="6"/>
      <x/>
      <x v="2"/>
    </i>
    <i>
      <x v="4119"/>
      <x v="6"/>
      <x/>
      <x v="2"/>
    </i>
    <i>
      <x v="4120"/>
      <x v="6"/>
      <x/>
      <x v="2"/>
    </i>
    <i>
      <x v="4121"/>
      <x v="6"/>
      <x/>
      <x v="2"/>
    </i>
    <i>
      <x v="4122"/>
      <x v="6"/>
      <x/>
      <x v="2"/>
    </i>
    <i>
      <x v="4123"/>
      <x v="6"/>
      <x/>
      <x v="2"/>
    </i>
    <i>
      <x v="4124"/>
      <x v="6"/>
      <x/>
      <x v="2"/>
    </i>
    <i>
      <x v="4125"/>
      <x v="6"/>
      <x/>
      <x v="2"/>
    </i>
    <i>
      <x v="4126"/>
      <x v="6"/>
      <x/>
      <x v="2"/>
    </i>
    <i>
      <x v="4127"/>
      <x v="6"/>
      <x/>
      <x v="2"/>
    </i>
    <i>
      <x v="4128"/>
      <x v="6"/>
      <x/>
      <x v="2"/>
    </i>
    <i>
      <x v="4129"/>
      <x v="6"/>
      <x/>
      <x v="2"/>
    </i>
    <i>
      <x v="4130"/>
      <x v="6"/>
      <x/>
      <x v="2"/>
    </i>
    <i>
      <x v="4131"/>
      <x v="6"/>
      <x/>
      <x v="2"/>
    </i>
    <i>
      <x v="4132"/>
      <x v="6"/>
      <x/>
      <x v="2"/>
    </i>
    <i>
      <x v="4133"/>
      <x v="6"/>
      <x/>
      <x v="2"/>
    </i>
    <i>
      <x v="4134"/>
      <x v="6"/>
      <x/>
      <x v="2"/>
    </i>
    <i>
      <x v="4135"/>
      <x v="6"/>
      <x/>
      <x v="2"/>
    </i>
    <i>
      <x v="4136"/>
      <x v="6"/>
      <x/>
      <x v="2"/>
    </i>
    <i>
      <x v="4137"/>
      <x v="6"/>
      <x/>
      <x v="1"/>
    </i>
    <i>
      <x v="4138"/>
      <x v="6"/>
      <x/>
      <x v="2"/>
    </i>
    <i>
      <x v="4139"/>
      <x v="6"/>
      <x/>
      <x v="2"/>
    </i>
    <i>
      <x v="4140"/>
      <x v="6"/>
      <x/>
      <x v="2"/>
    </i>
    <i>
      <x v="4141"/>
      <x v="6"/>
      <x/>
      <x v="2"/>
    </i>
    <i>
      <x v="4142"/>
      <x v="6"/>
      <x/>
      <x v="2"/>
    </i>
    <i>
      <x v="4143"/>
      <x v="6"/>
      <x/>
      <x v="2"/>
    </i>
    <i>
      <x v="4144"/>
      <x v="6"/>
      <x/>
      <x v="2"/>
    </i>
    <i>
      <x v="4145"/>
      <x v="6"/>
      <x/>
      <x v="2"/>
    </i>
    <i>
      <x v="4146"/>
      <x v="6"/>
      <x/>
      <x v="2"/>
    </i>
    <i>
      <x v="4147"/>
      <x v="6"/>
      <x/>
      <x v="2"/>
    </i>
    <i>
      <x v="4148"/>
      <x v="6"/>
      <x/>
      <x v="2"/>
    </i>
    <i>
      <x v="4149"/>
      <x v="6"/>
      <x/>
      <x v="2"/>
    </i>
    <i>
      <x v="4150"/>
      <x v="6"/>
      <x/>
      <x v="2"/>
    </i>
    <i>
      <x v="4151"/>
      <x v="6"/>
      <x/>
      <x v="2"/>
    </i>
    <i>
      <x v="4152"/>
      <x v="6"/>
      <x/>
      <x v="2"/>
    </i>
    <i>
      <x v="4153"/>
      <x v="6"/>
      <x/>
      <x v="2"/>
    </i>
    <i>
      <x v="4154"/>
      <x v="6"/>
      <x/>
      <x v="2"/>
    </i>
    <i>
      <x v="4155"/>
      <x v="6"/>
      <x/>
      <x v="2"/>
    </i>
    <i>
      <x v="4156"/>
      <x v="6"/>
      <x/>
      <x v="2"/>
    </i>
    <i>
      <x v="4157"/>
      <x v="6"/>
      <x/>
      <x v="2"/>
    </i>
    <i>
      <x v="4158"/>
      <x v="6"/>
      <x/>
      <x v="2"/>
    </i>
    <i>
      <x v="4159"/>
      <x v="6"/>
      <x/>
      <x v="2"/>
    </i>
    <i>
      <x v="4160"/>
      <x v="6"/>
      <x/>
      <x v="2"/>
    </i>
    <i>
      <x v="4161"/>
      <x v="6"/>
      <x/>
      <x v="2"/>
    </i>
    <i>
      <x v="4162"/>
      <x v="6"/>
      <x/>
      <x v="2"/>
    </i>
    <i>
      <x v="4163"/>
      <x v="6"/>
      <x/>
      <x v="2"/>
    </i>
    <i>
      <x v="4164"/>
      <x v="6"/>
      <x/>
      <x v="2"/>
    </i>
    <i>
      <x v="4165"/>
      <x v="6"/>
      <x/>
      <x v="2"/>
    </i>
    <i>
      <x v="4166"/>
      <x v="6"/>
      <x/>
      <x v="2"/>
    </i>
    <i>
      <x v="4167"/>
      <x v="6"/>
      <x/>
      <x v="2"/>
    </i>
    <i>
      <x v="4168"/>
      <x v="6"/>
      <x/>
      <x v="2"/>
    </i>
    <i>
      <x v="4169"/>
      <x v="6"/>
      <x/>
      <x v="1"/>
    </i>
    <i>
      <x v="4170"/>
      <x v="6"/>
      <x/>
      <x v="2"/>
    </i>
    <i>
      <x v="4171"/>
      <x v="6"/>
      <x/>
      <x v="2"/>
    </i>
    <i>
      <x v="4172"/>
      <x v="6"/>
      <x/>
      <x v="2"/>
    </i>
    <i>
      <x v="4173"/>
      <x v="6"/>
      <x/>
      <x v="2"/>
    </i>
    <i>
      <x v="4174"/>
      <x v="6"/>
      <x/>
      <x v="2"/>
    </i>
    <i>
      <x v="4175"/>
      <x v="6"/>
      <x/>
      <x v="2"/>
    </i>
    <i>
      <x v="4176"/>
      <x v="6"/>
      <x/>
      <x v="2"/>
    </i>
    <i>
      <x v="4177"/>
      <x v="6"/>
      <x/>
      <x v="2"/>
    </i>
    <i>
      <x v="4178"/>
      <x v="6"/>
      <x/>
      <x v="2"/>
    </i>
    <i>
      <x v="4179"/>
      <x v="6"/>
      <x/>
      <x v="2"/>
    </i>
    <i>
      <x v="4180"/>
      <x v="6"/>
      <x/>
      <x v="2"/>
    </i>
    <i>
      <x v="4181"/>
      <x v="6"/>
      <x/>
      <x v="2"/>
    </i>
    <i>
      <x v="4225"/>
      <x v="9"/>
      <x/>
      <x v="12"/>
    </i>
    <i>
      <x v="4226"/>
      <x v="9"/>
      <x/>
      <x v="12"/>
    </i>
    <i>
      <x v="4227"/>
      <x v="9"/>
      <x/>
      <x v="12"/>
    </i>
    <i>
      <x v="4228"/>
      <x v="9"/>
      <x/>
      <x v="12"/>
    </i>
    <i>
      <x v="4229"/>
      <x v="9"/>
      <x/>
      <x v="12"/>
    </i>
    <i>
      <x v="4230"/>
      <x v="9"/>
      <x/>
      <x v="12"/>
    </i>
    <i>
      <x v="4231"/>
      <x v="9"/>
      <x/>
      <x v="12"/>
    </i>
    <i>
      <x v="4232"/>
      <x v="9"/>
      <x/>
      <x v="12"/>
    </i>
    <i>
      <x v="4233"/>
      <x v="9"/>
      <x/>
      <x v="12"/>
    </i>
    <i>
      <x v="4234"/>
      <x v="9"/>
      <x/>
      <x v="12"/>
    </i>
    <i>
      <x v="4235"/>
      <x v="9"/>
      <x/>
      <x v="12"/>
    </i>
    <i>
      <x v="4236"/>
      <x v="9"/>
      <x/>
      <x v="12"/>
    </i>
    <i>
      <x v="4237"/>
      <x v="9"/>
      <x/>
      <x v="12"/>
    </i>
    <i>
      <x v="4238"/>
      <x v="9"/>
      <x/>
      <x v="12"/>
    </i>
    <i>
      <x v="4239"/>
      <x v="9"/>
      <x/>
      <x v="12"/>
    </i>
    <i>
      <x v="4240"/>
      <x v="9"/>
      <x/>
      <x v="12"/>
    </i>
    <i>
      <x v="4241"/>
      <x v="9"/>
      <x/>
      <x v="12"/>
    </i>
    <i>
      <x v="4242"/>
      <x v="9"/>
      <x/>
      <x v="12"/>
    </i>
    <i>
      <x v="4243"/>
      <x v="9"/>
      <x/>
      <x v="12"/>
    </i>
    <i>
      <x v="4244"/>
      <x v="9"/>
      <x/>
      <x v="12"/>
    </i>
    <i>
      <x v="4245"/>
      <x v="9"/>
      <x/>
      <x v="12"/>
    </i>
    <i>
      <x v="4246"/>
      <x v="9"/>
      <x/>
      <x v="12"/>
    </i>
    <i>
      <x v="5828"/>
      <x v="7"/>
      <x/>
      <x v="12"/>
    </i>
    <i>
      <x v="6005"/>
      <x v="7"/>
      <x/>
      <x v="12"/>
    </i>
    <i>
      <x v="6013"/>
      <x v="7"/>
      <x/>
      <x v="12"/>
    </i>
    <i>
      <x v="6025"/>
      <x v="7"/>
      <x/>
      <x v="12"/>
    </i>
    <i>
      <x v="6036"/>
      <x v="7"/>
      <x/>
      <x v="12"/>
    </i>
    <i>
      <x v="6038"/>
      <x v="7"/>
      <x/>
      <x v="12"/>
    </i>
    <i>
      <x v="6042"/>
      <x v="7"/>
      <x/>
      <x v="12"/>
    </i>
    <i>
      <x v="6047"/>
      <x v="7"/>
      <x/>
      <x v="12"/>
    </i>
    <i>
      <x v="6053"/>
      <x v="7"/>
      <x/>
      <x v="12"/>
    </i>
    <i>
      <x v="6057"/>
      <x v="7"/>
      <x/>
      <x v="12"/>
    </i>
    <i>
      <x v="6060"/>
      <x v="7"/>
      <x/>
      <x v="12"/>
    </i>
    <i>
      <x v="6068"/>
      <x v="7"/>
      <x/>
      <x v="12"/>
    </i>
    <i>
      <x v="6072"/>
      <x v="7"/>
      <x/>
      <x v="12"/>
    </i>
    <i>
      <x v="6073"/>
      <x v="7"/>
      <x/>
      <x v="12"/>
    </i>
    <i>
      <x v="6074"/>
      <x v="7"/>
      <x/>
      <x v="12"/>
    </i>
    <i>
      <x v="6075"/>
      <x v="7"/>
      <x/>
      <x v="12"/>
    </i>
    <i>
      <x v="6076"/>
      <x v="7"/>
      <x/>
      <x v="12"/>
    </i>
    <i>
      <x v="6077"/>
      <x v="7"/>
      <x/>
      <x v="12"/>
    </i>
    <i>
      <x v="6078"/>
      <x v="7"/>
      <x/>
      <x v="12"/>
    </i>
    <i>
      <x v="6079"/>
      <x v="7"/>
      <x/>
      <x v="12"/>
    </i>
    <i>
      <x v="6080"/>
      <x v="7"/>
      <x/>
      <x v="12"/>
    </i>
    <i>
      <x v="6081"/>
      <x v="7"/>
      <x/>
      <x v="12"/>
    </i>
    <i>
      <x v="6082"/>
      <x v="7"/>
      <x/>
      <x v="12"/>
    </i>
    <i>
      <x v="6083"/>
      <x v="7"/>
      <x/>
      <x v="12"/>
    </i>
    <i>
      <x v="6084"/>
      <x v="7"/>
      <x/>
      <x v="12"/>
    </i>
    <i>
      <x v="6085"/>
      <x v="7"/>
      <x/>
      <x v="12"/>
    </i>
    <i>
      <x v="6086"/>
      <x v="7"/>
      <x/>
      <x v="12"/>
    </i>
    <i>
      <x v="6087"/>
      <x v="7"/>
      <x/>
      <x v="12"/>
    </i>
    <i>
      <x v="6088"/>
      <x v="7"/>
      <x/>
      <x v="12"/>
    </i>
    <i>
      <x v="6089"/>
      <x v="7"/>
      <x/>
      <x v="12"/>
    </i>
    <i>
      <x v="6090"/>
      <x v="7"/>
      <x/>
      <x v="12"/>
    </i>
    <i>
      <x v="6091"/>
      <x v="7"/>
      <x/>
      <x v="12"/>
    </i>
    <i>
      <x v="6092"/>
      <x v="7"/>
      <x/>
      <x v="12"/>
    </i>
    <i>
      <x v="6093"/>
      <x v="7"/>
      <x/>
      <x v="12"/>
    </i>
    <i>
      <x v="6094"/>
      <x v="7"/>
      <x/>
      <x v="12"/>
    </i>
    <i>
      <x v="6095"/>
      <x v="7"/>
      <x/>
      <x v="12"/>
    </i>
    <i>
      <x v="6096"/>
      <x v="7"/>
      <x/>
      <x v="12"/>
    </i>
    <i>
      <x v="6097"/>
      <x v="7"/>
      <x/>
      <x v="12"/>
    </i>
    <i>
      <x v="6098"/>
      <x v="7"/>
      <x/>
      <x v="12"/>
    </i>
    <i>
      <x v="6099"/>
      <x v="7"/>
      <x/>
      <x v="12"/>
    </i>
    <i>
      <x v="6100"/>
      <x v="7"/>
      <x/>
      <x v="12"/>
    </i>
    <i>
      <x v="6101"/>
      <x v="7"/>
      <x/>
      <x v="12"/>
    </i>
    <i>
      <x v="6102"/>
      <x v="7"/>
      <x/>
      <x v="12"/>
    </i>
    <i>
      <x v="6103"/>
      <x v="7"/>
      <x/>
      <x v="12"/>
    </i>
    <i>
      <x v="6104"/>
      <x v="7"/>
      <x/>
      <x v="12"/>
    </i>
    <i>
      <x v="6105"/>
      <x v="7"/>
      <x/>
      <x v="12"/>
    </i>
    <i>
      <x v="6106"/>
      <x v="7"/>
      <x/>
      <x v="12"/>
    </i>
    <i>
      <x v="6107"/>
      <x v="7"/>
      <x/>
      <x v="12"/>
    </i>
    <i>
      <x v="6108"/>
      <x v="7"/>
      <x/>
      <x v="12"/>
    </i>
    <i>
      <x v="6109"/>
      <x v="7"/>
      <x/>
      <x v="12"/>
    </i>
    <i>
      <x v="6110"/>
      <x v="7"/>
      <x/>
      <x v="12"/>
    </i>
    <i>
      <x v="6111"/>
      <x v="7"/>
      <x/>
      <x v="12"/>
    </i>
    <i>
      <x v="6112"/>
      <x v="7"/>
      <x/>
      <x v="12"/>
    </i>
    <i>
      <x v="6113"/>
      <x v="7"/>
      <x/>
      <x v="12"/>
    </i>
    <i>
      <x v="6114"/>
      <x v="7"/>
      <x/>
      <x v="12"/>
    </i>
    <i>
      <x v="6115"/>
      <x v="7"/>
      <x/>
      <x v="12"/>
    </i>
    <i>
      <x v="6116"/>
      <x v="7"/>
      <x/>
      <x v="12"/>
    </i>
    <i>
      <x v="6117"/>
      <x v="7"/>
      <x/>
      <x v="12"/>
    </i>
    <i>
      <x v="6118"/>
      <x v="7"/>
      <x/>
      <x v="12"/>
    </i>
    <i>
      <x v="6119"/>
      <x v="7"/>
      <x/>
      <x v="12"/>
    </i>
    <i>
      <x v="6120"/>
      <x v="7"/>
      <x/>
      <x v="12"/>
    </i>
    <i>
      <x v="6121"/>
      <x v="7"/>
      <x/>
      <x v="12"/>
    </i>
    <i>
      <x v="6122"/>
      <x v="7"/>
      <x/>
      <x v="12"/>
    </i>
    <i>
      <x v="6123"/>
      <x v="7"/>
      <x/>
      <x v="12"/>
    </i>
    <i>
      <x v="6124"/>
      <x v="7"/>
      <x/>
      <x v="12"/>
    </i>
    <i>
      <x v="6125"/>
      <x v="7"/>
      <x/>
      <x v="12"/>
    </i>
    <i>
      <x v="6126"/>
      <x v="7"/>
      <x/>
      <x v="12"/>
    </i>
    <i>
      <x v="6127"/>
      <x v="7"/>
      <x/>
      <x v="12"/>
    </i>
    <i>
      <x v="6128"/>
      <x v="7"/>
      <x/>
      <x v="12"/>
    </i>
    <i>
      <x v="6129"/>
      <x v="7"/>
      <x/>
      <x v="12"/>
    </i>
    <i>
      <x v="6130"/>
      <x v="7"/>
      <x/>
      <x v="12"/>
    </i>
    <i>
      <x v="6131"/>
      <x v="7"/>
      <x/>
      <x v="12"/>
    </i>
    <i>
      <x v="6132"/>
      <x v="7"/>
      <x/>
      <x v="12"/>
    </i>
    <i>
      <x v="6133"/>
      <x v="7"/>
      <x/>
      <x v="12"/>
    </i>
    <i>
      <x v="6134"/>
      <x v="7"/>
      <x/>
      <x v="12"/>
    </i>
    <i>
      <x v="6135"/>
      <x v="7"/>
      <x/>
      <x v="12"/>
    </i>
    <i>
      <x v="6136"/>
      <x v="7"/>
      <x/>
      <x v="12"/>
    </i>
    <i>
      <x v="6137"/>
      <x v="7"/>
      <x/>
      <x v="12"/>
    </i>
    <i>
      <x v="6138"/>
      <x v="7"/>
      <x/>
      <x v="12"/>
    </i>
    <i>
      <x v="6139"/>
      <x v="7"/>
      <x/>
      <x v="12"/>
    </i>
    <i>
      <x v="6140"/>
      <x v="7"/>
      <x/>
      <x v="12"/>
    </i>
    <i>
      <x v="6141"/>
      <x v="7"/>
      <x/>
      <x v="12"/>
    </i>
    <i>
      <x v="6142"/>
      <x v="7"/>
      <x/>
      <x v="12"/>
    </i>
    <i>
      <x v="6143"/>
      <x v="7"/>
      <x/>
      <x v="12"/>
    </i>
    <i>
      <x v="6144"/>
      <x v="7"/>
      <x/>
      <x v="12"/>
    </i>
    <i>
      <x v="6145"/>
      <x v="7"/>
      <x/>
      <x v="12"/>
    </i>
    <i>
      <x v="6146"/>
      <x v="7"/>
      <x/>
      <x v="12"/>
    </i>
    <i>
      <x v="6147"/>
      <x v="7"/>
      <x/>
      <x v="12"/>
    </i>
    <i>
      <x v="6148"/>
      <x v="7"/>
      <x/>
      <x v="12"/>
    </i>
    <i>
      <x v="6149"/>
      <x v="7"/>
      <x/>
      <x v="12"/>
    </i>
    <i>
      <x v="6150"/>
      <x v="7"/>
      <x/>
      <x v="12"/>
    </i>
    <i>
      <x v="6151"/>
      <x v="7"/>
      <x/>
      <x v="12"/>
    </i>
    <i>
      <x v="6152"/>
      <x v="7"/>
      <x/>
      <x v="12"/>
    </i>
    <i>
      <x v="6153"/>
      <x v="7"/>
      <x/>
      <x v="12"/>
    </i>
    <i>
      <x v="6154"/>
      <x v="7"/>
      <x/>
      <x v="12"/>
    </i>
    <i>
      <x v="6155"/>
      <x v="7"/>
      <x/>
      <x v="12"/>
    </i>
    <i>
      <x v="6156"/>
      <x v="7"/>
      <x/>
      <x v="12"/>
    </i>
    <i>
      <x v="6157"/>
      <x v="7"/>
      <x/>
      <x v="12"/>
    </i>
    <i>
      <x v="6158"/>
      <x v="7"/>
      <x/>
      <x v="12"/>
    </i>
    <i>
      <x v="6159"/>
      <x v="7"/>
      <x/>
      <x v="12"/>
    </i>
    <i>
      <x v="6160"/>
      <x v="7"/>
      <x/>
      <x v="12"/>
    </i>
    <i>
      <x v="6161"/>
      <x v="7"/>
      <x/>
      <x v="12"/>
    </i>
    <i>
      <x v="6162"/>
      <x v="7"/>
      <x/>
      <x v="12"/>
    </i>
    <i>
      <x v="6163"/>
      <x v="7"/>
      <x/>
      <x v="12"/>
    </i>
    <i>
      <x v="6164"/>
      <x v="7"/>
      <x/>
      <x v="12"/>
    </i>
    <i>
      <x v="6165"/>
      <x v="7"/>
      <x/>
      <x v="12"/>
    </i>
    <i>
      <x v="6166"/>
      <x v="7"/>
      <x/>
      <x v="12"/>
    </i>
    <i>
      <x v="6167"/>
      <x v="7"/>
      <x/>
      <x v="12"/>
    </i>
    <i>
      <x v="6168"/>
      <x v="7"/>
      <x/>
      <x v="12"/>
    </i>
    <i>
      <x v="6169"/>
      <x v="7"/>
      <x/>
      <x v="12"/>
    </i>
    <i>
      <x v="6170"/>
      <x v="7"/>
      <x/>
      <x v="12"/>
    </i>
    <i>
      <x v="6171"/>
      <x v="7"/>
      <x/>
      <x v="12"/>
    </i>
    <i>
      <x v="6172"/>
      <x v="7"/>
      <x/>
      <x v="12"/>
    </i>
    <i>
      <x v="6173"/>
      <x v="7"/>
      <x/>
      <x v="12"/>
    </i>
    <i>
      <x v="6174"/>
      <x v="7"/>
      <x/>
      <x v="12"/>
    </i>
    <i>
      <x v="6175"/>
      <x v="7"/>
      <x/>
      <x v="12"/>
    </i>
    <i>
      <x v="6176"/>
      <x v="7"/>
      <x/>
      <x v="12"/>
    </i>
    <i>
      <x v="6177"/>
      <x v="7"/>
      <x/>
      <x v="12"/>
    </i>
    <i>
      <x v="6178"/>
      <x v="7"/>
      <x/>
      <x v="12"/>
    </i>
    <i>
      <x v="6179"/>
      <x v="7"/>
      <x/>
      <x v="12"/>
    </i>
    <i>
      <x v="6180"/>
      <x v="7"/>
      <x/>
      <x v="12"/>
    </i>
    <i>
      <x v="6181"/>
      <x v="7"/>
      <x/>
      <x v="12"/>
    </i>
    <i>
      <x v="6182"/>
      <x v="7"/>
      <x/>
      <x v="12"/>
    </i>
    <i>
      <x v="6183"/>
      <x v="7"/>
      <x/>
      <x v="12"/>
    </i>
    <i>
      <x v="6184"/>
      <x v="7"/>
      <x/>
      <x v="12"/>
    </i>
    <i>
      <x v="6185"/>
      <x v="7"/>
      <x/>
      <x v="12"/>
    </i>
    <i>
      <x v="6186"/>
      <x v="7"/>
      <x/>
      <x v="12"/>
    </i>
    <i>
      <x v="6187"/>
      <x v="7"/>
      <x/>
      <x v="12"/>
    </i>
    <i>
      <x v="6188"/>
      <x v="7"/>
      <x/>
      <x v="12"/>
    </i>
    <i>
      <x v="6189"/>
      <x v="7"/>
      <x/>
      <x v="12"/>
    </i>
    <i>
      <x v="6190"/>
      <x v="7"/>
      <x/>
      <x v="12"/>
    </i>
    <i>
      <x v="6191"/>
      <x v="7"/>
      <x/>
      <x v="12"/>
    </i>
    <i>
      <x v="6192"/>
      <x v="7"/>
      <x/>
      <x v="12"/>
    </i>
    <i>
      <x v="6193"/>
      <x v="7"/>
      <x/>
      <x v="12"/>
    </i>
    <i>
      <x v="6194"/>
      <x v="7"/>
      <x/>
      <x v="12"/>
    </i>
    <i>
      <x v="6195"/>
      <x v="7"/>
      <x/>
      <x v="12"/>
    </i>
    <i>
      <x v="6196"/>
      <x v="7"/>
      <x/>
      <x v="12"/>
    </i>
    <i>
      <x v="6197"/>
      <x v="7"/>
      <x/>
      <x v="12"/>
    </i>
    <i>
      <x v="6198"/>
      <x v="7"/>
      <x/>
      <x v="12"/>
    </i>
    <i>
      <x v="6199"/>
      <x v="7"/>
      <x/>
      <x v="12"/>
    </i>
    <i>
      <x v="6200"/>
      <x v="7"/>
      <x/>
      <x v="12"/>
    </i>
    <i>
      <x v="6201"/>
      <x v="7"/>
      <x/>
      <x v="12"/>
    </i>
    <i>
      <x v="6202"/>
      <x v="7"/>
      <x/>
      <x v="12"/>
    </i>
    <i>
      <x v="6203"/>
      <x v="7"/>
      <x/>
      <x v="12"/>
    </i>
    <i>
      <x v="6204"/>
      <x v="7"/>
      <x/>
      <x v="12"/>
    </i>
    <i>
      <x v="6205"/>
      <x v="7"/>
      <x/>
      <x v="12"/>
    </i>
    <i>
      <x v="6206"/>
      <x v="7"/>
      <x/>
      <x v="12"/>
    </i>
    <i>
      <x v="6207"/>
      <x v="7"/>
      <x/>
      <x v="12"/>
    </i>
    <i>
      <x v="6208"/>
      <x v="7"/>
      <x/>
      <x v="12"/>
    </i>
    <i>
      <x v="6209"/>
      <x v="7"/>
      <x/>
      <x v="12"/>
    </i>
    <i>
      <x v="6210"/>
      <x v="7"/>
      <x/>
      <x v="12"/>
    </i>
    <i>
      <x v="6211"/>
      <x v="7"/>
      <x/>
      <x v="12"/>
    </i>
    <i>
      <x v="6212"/>
      <x v="7"/>
      <x/>
      <x v="12"/>
    </i>
    <i>
      <x v="6213"/>
      <x v="7"/>
      <x/>
      <x v="12"/>
    </i>
    <i>
      <x v="6214"/>
      <x v="7"/>
      <x/>
      <x v="12"/>
    </i>
    <i>
      <x v="6215"/>
      <x v="7"/>
      <x/>
      <x v="12"/>
    </i>
    <i>
      <x v="6216"/>
      <x v="7"/>
      <x/>
      <x v="12"/>
    </i>
    <i>
      <x v="6217"/>
      <x v="7"/>
      <x/>
      <x v="12"/>
    </i>
    <i>
      <x v="6218"/>
      <x v="7"/>
      <x/>
      <x v="12"/>
    </i>
    <i>
      <x v="6219"/>
      <x v="7"/>
      <x/>
      <x v="12"/>
    </i>
    <i>
      <x v="6220"/>
      <x v="7"/>
      <x/>
      <x v="12"/>
    </i>
    <i>
      <x v="6221"/>
      <x v="7"/>
      <x/>
      <x v="12"/>
    </i>
    <i>
      <x v="6222"/>
      <x v="7"/>
      <x/>
      <x v="12"/>
    </i>
    <i>
      <x v="6223"/>
      <x v="7"/>
      <x/>
      <x v="12"/>
    </i>
    <i>
      <x v="6224"/>
      <x v="7"/>
      <x/>
      <x v="12"/>
    </i>
    <i>
      <x v="6225"/>
      <x v="7"/>
      <x/>
      <x v="12"/>
    </i>
    <i>
      <x v="6226"/>
      <x v="7"/>
      <x/>
      <x v="12"/>
    </i>
    <i>
      <x v="6227"/>
      <x v="7"/>
      <x/>
      <x v="12"/>
    </i>
    <i>
      <x v="6228"/>
      <x v="7"/>
      <x/>
      <x v="12"/>
    </i>
    <i>
      <x v="6229"/>
      <x v="7"/>
      <x/>
      <x v="12"/>
    </i>
    <i>
      <x v="6230"/>
      <x v="7"/>
      <x/>
      <x v="12"/>
    </i>
    <i>
      <x v="6231"/>
      <x v="7"/>
      <x/>
      <x v="12"/>
    </i>
    <i>
      <x v="6232"/>
      <x v="7"/>
      <x/>
      <x v="12"/>
    </i>
    <i>
      <x v="6233"/>
      <x v="7"/>
      <x/>
      <x v="12"/>
    </i>
    <i>
      <x v="6234"/>
      <x v="7"/>
      <x/>
      <x v="12"/>
    </i>
    <i>
      <x v="6235"/>
      <x v="7"/>
      <x/>
      <x v="12"/>
    </i>
    <i>
      <x v="6236"/>
      <x v="7"/>
      <x/>
      <x v="12"/>
    </i>
    <i>
      <x v="6237"/>
      <x v="7"/>
      <x/>
      <x v="12"/>
    </i>
    <i>
      <x v="6238"/>
      <x v="7"/>
      <x/>
      <x v="12"/>
    </i>
    <i>
      <x v="6239"/>
      <x v="7"/>
      <x/>
      <x v="12"/>
    </i>
    <i>
      <x v="6240"/>
      <x v="7"/>
      <x/>
      <x v="12"/>
    </i>
    <i>
      <x v="6241"/>
      <x v="7"/>
      <x/>
      <x v="12"/>
    </i>
    <i>
      <x v="6242"/>
      <x v="7"/>
      <x/>
      <x v="12"/>
    </i>
    <i>
      <x v="6243"/>
      <x v="7"/>
      <x/>
      <x v="12"/>
    </i>
    <i>
      <x v="6244"/>
      <x v="7"/>
      <x/>
      <x v="12"/>
    </i>
    <i>
      <x v="6245"/>
      <x v="7"/>
      <x/>
      <x v="12"/>
    </i>
    <i>
      <x v="6246"/>
      <x v="7"/>
      <x/>
      <x v="12"/>
    </i>
    <i>
      <x v="6247"/>
      <x v="7"/>
      <x/>
      <x v="12"/>
    </i>
    <i>
      <x v="6248"/>
      <x v="7"/>
      <x/>
      <x v="12"/>
    </i>
    <i>
      <x v="6249"/>
      <x v="7"/>
      <x/>
      <x v="12"/>
    </i>
    <i>
      <x v="6250"/>
      <x v="7"/>
      <x/>
      <x v="12"/>
    </i>
    <i>
      <x v="6251"/>
      <x v="7"/>
      <x/>
      <x v="12"/>
    </i>
    <i>
      <x v="6252"/>
      <x v="7"/>
      <x/>
      <x v="12"/>
    </i>
    <i>
      <x v="6253"/>
      <x v="7"/>
      <x/>
      <x v="12"/>
    </i>
    <i>
      <x v="6254"/>
      <x v="7"/>
      <x/>
      <x v="12"/>
    </i>
    <i>
      <x v="6255"/>
      <x v="7"/>
      <x/>
      <x v="12"/>
    </i>
    <i>
      <x v="6256"/>
      <x v="7"/>
      <x/>
      <x v="12"/>
    </i>
    <i>
      <x v="6257"/>
      <x v="7"/>
      <x/>
      <x v="12"/>
    </i>
    <i>
      <x v="6258"/>
      <x v="7"/>
      <x/>
      <x v="12"/>
    </i>
    <i>
      <x v="6259"/>
      <x v="7"/>
      <x/>
      <x v="12"/>
    </i>
    <i>
      <x v="6260"/>
      <x v="7"/>
      <x/>
      <x v="12"/>
    </i>
    <i>
      <x v="6261"/>
      <x v="7"/>
      <x/>
      <x v="12"/>
    </i>
    <i>
      <x v="6262"/>
      <x v="7"/>
      <x/>
      <x v="12"/>
    </i>
    <i>
      <x v="6263"/>
      <x v="7"/>
      <x/>
      <x v="12"/>
    </i>
    <i>
      <x v="6264"/>
      <x v="7"/>
      <x/>
      <x v="12"/>
    </i>
    <i>
      <x v="6265"/>
      <x v="7"/>
      <x/>
      <x v="12"/>
    </i>
    <i>
      <x v="6266"/>
      <x v="7"/>
      <x/>
      <x v="12"/>
    </i>
    <i>
      <x v="6267"/>
      <x v="7"/>
      <x/>
      <x v="12"/>
    </i>
    <i>
      <x v="6268"/>
      <x v="7"/>
      <x/>
      <x v="12"/>
    </i>
    <i>
      <x v="6269"/>
      <x v="7"/>
      <x/>
      <x v="12"/>
    </i>
    <i>
      <x v="6270"/>
      <x v="7"/>
      <x/>
      <x v="12"/>
    </i>
    <i>
      <x v="6271"/>
      <x v="7"/>
      <x/>
      <x v="12"/>
    </i>
    <i>
      <x v="6272"/>
      <x v="7"/>
      <x/>
      <x v="12"/>
    </i>
    <i>
      <x v="6273"/>
      <x v="7"/>
      <x/>
      <x v="12"/>
    </i>
    <i>
      <x v="6274"/>
      <x v="7"/>
      <x/>
      <x v="12"/>
    </i>
    <i>
      <x v="6275"/>
      <x v="7"/>
      <x/>
      <x v="12"/>
    </i>
    <i>
      <x v="6276"/>
      <x v="7"/>
      <x/>
      <x v="12"/>
    </i>
    <i>
      <x v="6277"/>
      <x v="7"/>
      <x/>
      <x v="12"/>
    </i>
    <i>
      <x v="6278"/>
      <x v="7"/>
      <x/>
      <x v="12"/>
    </i>
    <i>
      <x v="6279"/>
      <x v="7"/>
      <x/>
      <x v="12"/>
    </i>
    <i>
      <x v="6280"/>
      <x v="7"/>
      <x/>
      <x v="12"/>
    </i>
    <i>
      <x v="6281"/>
      <x v="7"/>
      <x/>
      <x v="12"/>
    </i>
    <i>
      <x v="6282"/>
      <x v="7"/>
      <x/>
      <x v="12"/>
    </i>
    <i>
      <x v="6283"/>
      <x v="7"/>
      <x/>
      <x v="12"/>
    </i>
    <i>
      <x v="6284"/>
      <x v="7"/>
      <x/>
      <x v="12"/>
    </i>
    <i>
      <x v="6285"/>
      <x v="7"/>
      <x/>
      <x v="12"/>
    </i>
    <i>
      <x v="6286"/>
      <x v="7"/>
      <x/>
      <x v="12"/>
    </i>
    <i>
      <x v="6287"/>
      <x v="7"/>
      <x/>
      <x v="12"/>
    </i>
    <i>
      <x v="6288"/>
      <x v="7"/>
      <x/>
      <x v="12"/>
    </i>
    <i>
      <x v="6289"/>
      <x v="7"/>
      <x/>
      <x v="12"/>
    </i>
    <i>
      <x v="6290"/>
      <x v="7"/>
      <x/>
      <x v="12"/>
    </i>
    <i>
      <x v="6291"/>
      <x v="7"/>
      <x/>
      <x v="12"/>
    </i>
    <i>
      <x v="6292"/>
      <x v="7"/>
      <x/>
      <x v="12"/>
    </i>
    <i>
      <x v="6293"/>
      <x v="7"/>
      <x/>
      <x v="12"/>
    </i>
    <i>
      <x v="6294"/>
      <x v="7"/>
      <x/>
      <x v="12"/>
    </i>
    <i>
      <x v="6295"/>
      <x v="7"/>
      <x/>
      <x v="12"/>
    </i>
    <i>
      <x v="6296"/>
      <x v="7"/>
      <x/>
      <x v="12"/>
    </i>
    <i>
      <x v="6297"/>
      <x v="7"/>
      <x/>
      <x v="12"/>
    </i>
    <i>
      <x v="6298"/>
      <x v="7"/>
      <x/>
      <x v="12"/>
    </i>
    <i>
      <x v="6299"/>
      <x v="7"/>
      <x/>
      <x v="12"/>
    </i>
    <i>
      <x v="6300"/>
      <x v="7"/>
      <x/>
      <x v="12"/>
    </i>
    <i>
      <x v="6301"/>
      <x v="7"/>
      <x/>
      <x v="12"/>
    </i>
    <i>
      <x v="6302"/>
      <x v="7"/>
      <x/>
      <x v="12"/>
    </i>
    <i>
      <x v="6303"/>
      <x v="7"/>
      <x/>
      <x v="12"/>
    </i>
    <i>
      <x v="6304"/>
      <x v="7"/>
      <x/>
      <x v="12"/>
    </i>
    <i>
      <x v="6305"/>
      <x v="7"/>
      <x/>
      <x v="12"/>
    </i>
    <i>
      <x v="6306"/>
      <x v="7"/>
      <x/>
      <x v="12"/>
    </i>
    <i>
      <x v="6307"/>
      <x v="7"/>
      <x/>
      <x v="12"/>
    </i>
    <i>
      <x v="6308"/>
      <x v="7"/>
      <x/>
      <x v="12"/>
    </i>
    <i>
      <x v="6309"/>
      <x v="7"/>
      <x/>
      <x v="12"/>
    </i>
    <i>
      <x v="6310"/>
      <x v="7"/>
      <x/>
      <x v="12"/>
    </i>
    <i>
      <x v="6311"/>
      <x v="7"/>
      <x/>
      <x v="12"/>
    </i>
    <i>
      <x v="6312"/>
      <x v="7"/>
      <x/>
      <x v="12"/>
    </i>
    <i>
      <x v="6313"/>
      <x v="7"/>
      <x/>
      <x v="12"/>
    </i>
    <i>
      <x v="6314"/>
      <x v="7"/>
      <x/>
      <x v="12"/>
    </i>
    <i>
      <x v="6315"/>
      <x v="7"/>
      <x/>
      <x v="12"/>
    </i>
    <i>
      <x v="6316"/>
      <x v="7"/>
      <x/>
      <x v="12"/>
    </i>
    <i>
      <x v="6317"/>
      <x v="7"/>
      <x/>
      <x v="12"/>
    </i>
    <i>
      <x v="6318"/>
      <x v="7"/>
      <x/>
      <x v="12"/>
    </i>
    <i>
      <x v="6319"/>
      <x v="7"/>
      <x/>
      <x v="12"/>
    </i>
    <i>
      <x v="6320"/>
      <x v="7"/>
      <x/>
      <x v="12"/>
    </i>
    <i>
      <x v="6321"/>
      <x v="7"/>
      <x/>
      <x v="12"/>
    </i>
    <i>
      <x v="6322"/>
      <x v="7"/>
      <x/>
      <x v="12"/>
    </i>
    <i>
      <x v="6323"/>
      <x v="7"/>
      <x/>
      <x v="12"/>
    </i>
    <i>
      <x v="6324"/>
      <x v="7"/>
      <x/>
      <x v="12"/>
    </i>
    <i>
      <x v="6325"/>
      <x v="7"/>
      <x/>
      <x v="12"/>
    </i>
    <i>
      <x v="6326"/>
      <x v="7"/>
      <x/>
      <x v="12"/>
    </i>
    <i>
      <x v="6327"/>
      <x v="7"/>
      <x/>
      <x v="12"/>
    </i>
    <i>
      <x v="6328"/>
      <x v="7"/>
      <x/>
      <x v="12"/>
    </i>
    <i>
      <x v="6329"/>
      <x v="7"/>
      <x/>
      <x v="12"/>
    </i>
    <i>
      <x v="6330"/>
      <x v="7"/>
      <x/>
      <x v="12"/>
    </i>
    <i>
      <x v="6331"/>
      <x v="7"/>
      <x/>
      <x v="12"/>
    </i>
    <i>
      <x v="6332"/>
      <x v="7"/>
      <x/>
      <x v="12"/>
    </i>
    <i>
      <x v="6333"/>
      <x v="7"/>
      <x/>
      <x v="12"/>
    </i>
    <i>
      <x v="6334"/>
      <x v="7"/>
      <x/>
      <x v="12"/>
    </i>
    <i>
      <x v="6335"/>
      <x v="7"/>
      <x/>
      <x v="12"/>
    </i>
    <i>
      <x v="6336"/>
      <x v="7"/>
      <x/>
      <x v="12"/>
    </i>
    <i>
      <x v="6337"/>
      <x v="7"/>
      <x/>
      <x v="12"/>
    </i>
    <i>
      <x v="6338"/>
      <x v="7"/>
      <x/>
      <x v="12"/>
    </i>
    <i>
      <x v="6339"/>
      <x v="7"/>
      <x/>
      <x v="12"/>
    </i>
    <i>
      <x v="6340"/>
      <x v="7"/>
      <x/>
      <x v="12"/>
    </i>
    <i>
      <x v="6341"/>
      <x v="7"/>
      <x/>
      <x v="12"/>
    </i>
    <i>
      <x v="6342"/>
      <x v="7"/>
      <x/>
      <x v="12"/>
    </i>
    <i>
      <x v="6343"/>
      <x v="7"/>
      <x/>
      <x v="12"/>
    </i>
    <i>
      <x v="6344"/>
      <x v="7"/>
      <x/>
      <x v="12"/>
    </i>
    <i>
      <x v="6345"/>
      <x v="7"/>
      <x/>
      <x v="12"/>
    </i>
    <i>
      <x v="6346"/>
      <x v="7"/>
      <x/>
      <x v="12"/>
    </i>
    <i>
      <x v="6347"/>
      <x v="7"/>
      <x/>
      <x v="12"/>
    </i>
    <i>
      <x v="6348"/>
      <x v="7"/>
      <x/>
      <x v="12"/>
    </i>
    <i>
      <x v="6349"/>
      <x v="7"/>
      <x/>
      <x v="12"/>
    </i>
    <i>
      <x v="6350"/>
      <x v="7"/>
      <x/>
      <x v="12"/>
    </i>
    <i>
      <x v="6351"/>
      <x v="7"/>
      <x/>
      <x v="12"/>
    </i>
    <i>
      <x v="6352"/>
      <x v="7"/>
      <x/>
      <x v="12"/>
    </i>
    <i>
      <x v="6353"/>
      <x v="7"/>
      <x/>
      <x v="12"/>
    </i>
    <i>
      <x v="6354"/>
      <x v="7"/>
      <x/>
      <x v="12"/>
    </i>
    <i>
      <x v="6355"/>
      <x v="7"/>
      <x/>
      <x v="12"/>
    </i>
    <i>
      <x v="6356"/>
      <x v="7"/>
      <x/>
      <x v="12"/>
    </i>
    <i>
      <x v="6357"/>
      <x v="7"/>
      <x/>
      <x v="12"/>
    </i>
    <i>
      <x v="6358"/>
      <x v="7"/>
      <x/>
      <x v="12"/>
    </i>
    <i>
      <x v="6359"/>
      <x v="7"/>
      <x/>
      <x v="12"/>
    </i>
    <i>
      <x v="6360"/>
      <x v="7"/>
      <x/>
      <x v="12"/>
    </i>
    <i>
      <x v="6361"/>
      <x v="7"/>
      <x/>
      <x v="12"/>
    </i>
    <i>
      <x v="6362"/>
      <x v="7"/>
      <x/>
      <x v="12"/>
    </i>
    <i>
      <x v="6363"/>
      <x v="7"/>
      <x/>
      <x v="12"/>
    </i>
    <i>
      <x v="6364"/>
      <x v="7"/>
      <x/>
      <x v="12"/>
    </i>
    <i>
      <x v="6365"/>
      <x v="7"/>
      <x/>
      <x v="12"/>
    </i>
    <i>
      <x v="6366"/>
      <x v="7"/>
      <x/>
      <x v="12"/>
    </i>
    <i>
      <x v="6367"/>
      <x v="7"/>
      <x/>
      <x v="12"/>
    </i>
    <i>
      <x v="6368"/>
      <x v="7"/>
      <x/>
      <x v="12"/>
    </i>
    <i>
      <x v="6369"/>
      <x v="7"/>
      <x/>
      <x v="12"/>
    </i>
    <i>
      <x v="6370"/>
      <x v="7"/>
      <x/>
      <x v="12"/>
    </i>
    <i>
      <x v="6371"/>
      <x v="7"/>
      <x/>
      <x v="12"/>
    </i>
    <i>
      <x v="6372"/>
      <x v="7"/>
      <x/>
      <x v="12"/>
    </i>
    <i>
      <x v="6373"/>
      <x v="7"/>
      <x/>
      <x v="12"/>
    </i>
    <i>
      <x v="6374"/>
      <x v="7"/>
      <x/>
      <x v="12"/>
    </i>
    <i>
      <x v="6375"/>
      <x v="7"/>
      <x/>
      <x v="12"/>
    </i>
    <i>
      <x v="6376"/>
      <x v="7"/>
      <x/>
      <x v="12"/>
    </i>
    <i>
      <x v="6377"/>
      <x v="7"/>
      <x/>
      <x v="12"/>
    </i>
    <i>
      <x v="6378"/>
      <x v="7"/>
      <x/>
      <x v="12"/>
    </i>
    <i>
      <x v="6379"/>
      <x v="7"/>
      <x/>
      <x v="12"/>
    </i>
    <i>
      <x v="6380"/>
      <x v="7"/>
      <x/>
      <x v="12"/>
    </i>
    <i>
      <x v="6381"/>
      <x v="7"/>
      <x/>
      <x v="12"/>
    </i>
    <i>
      <x v="6382"/>
      <x v="7"/>
      <x/>
      <x v="12"/>
    </i>
    <i>
      <x v="6383"/>
      <x v="7"/>
      <x/>
      <x v="12"/>
    </i>
    <i>
      <x v="6384"/>
      <x v="7"/>
      <x/>
      <x v="12"/>
    </i>
    <i>
      <x v="6385"/>
      <x v="7"/>
      <x/>
      <x v="12"/>
    </i>
    <i>
      <x v="6386"/>
      <x v="7"/>
      <x/>
      <x v="12"/>
    </i>
    <i>
      <x v="6387"/>
      <x v="7"/>
      <x/>
      <x v="12"/>
    </i>
    <i>
      <x v="6388"/>
      <x v="7"/>
      <x/>
      <x v="12"/>
    </i>
    <i>
      <x v="6389"/>
      <x v="7"/>
      <x/>
      <x v="12"/>
    </i>
    <i>
      <x v="6390"/>
      <x v="7"/>
      <x/>
      <x v="12"/>
    </i>
    <i>
      <x v="6391"/>
      <x v="7"/>
      <x/>
      <x v="12"/>
    </i>
    <i>
      <x v="6392"/>
      <x v="7"/>
      <x/>
      <x v="12"/>
    </i>
    <i>
      <x v="6393"/>
      <x v="7"/>
      <x/>
      <x v="12"/>
    </i>
    <i>
      <x v="6394"/>
      <x v="7"/>
      <x/>
      <x v="12"/>
    </i>
    <i>
      <x v="6395"/>
      <x v="7"/>
      <x/>
      <x v="12"/>
    </i>
    <i>
      <x v="6396"/>
      <x v="7"/>
      <x/>
      <x v="12"/>
    </i>
    <i>
      <x v="6397"/>
      <x v="7"/>
      <x/>
      <x v="12"/>
    </i>
    <i>
      <x v="6398"/>
      <x v="7"/>
      <x/>
      <x v="12"/>
    </i>
    <i>
      <x v="6399"/>
      <x v="7"/>
      <x/>
      <x v="12"/>
    </i>
    <i>
      <x v="6400"/>
      <x v="7"/>
      <x/>
      <x v="12"/>
    </i>
    <i>
      <x v="6401"/>
      <x v="7"/>
      <x/>
      <x v="12"/>
    </i>
    <i>
      <x v="6402"/>
      <x v="7"/>
      <x/>
      <x v="12"/>
    </i>
    <i>
      <x v="6403"/>
      <x v="7"/>
      <x/>
      <x v="12"/>
    </i>
    <i>
      <x v="6404"/>
      <x v="7"/>
      <x/>
      <x v="12"/>
    </i>
    <i>
      <x v="6405"/>
      <x v="7"/>
      <x/>
      <x v="12"/>
    </i>
    <i>
      <x v="6406"/>
      <x v="7"/>
      <x/>
      <x v="12"/>
    </i>
    <i>
      <x v="6407"/>
      <x v="7"/>
      <x/>
      <x v="12"/>
    </i>
    <i>
      <x v="6408"/>
      <x v="7"/>
      <x/>
      <x v="12"/>
    </i>
    <i>
      <x v="6409"/>
      <x v="7"/>
      <x/>
      <x v="12"/>
    </i>
    <i>
      <x v="6410"/>
      <x v="7"/>
      <x/>
      <x v="12"/>
    </i>
    <i>
      <x v="6411"/>
      <x v="7"/>
      <x/>
      <x v="12"/>
    </i>
    <i>
      <x v="6412"/>
      <x v="7"/>
      <x/>
      <x v="12"/>
    </i>
    <i>
      <x v="6413"/>
      <x v="7"/>
      <x/>
      <x v="12"/>
    </i>
    <i>
      <x v="6414"/>
      <x v="7"/>
      <x/>
      <x v="12"/>
    </i>
    <i>
      <x v="6415"/>
      <x v="7"/>
      <x/>
      <x v="12"/>
    </i>
    <i>
      <x v="6416"/>
      <x v="7"/>
      <x/>
      <x v="12"/>
    </i>
    <i>
      <x v="6417"/>
      <x v="7"/>
      <x/>
      <x v="12"/>
    </i>
    <i>
      <x v="6418"/>
      <x v="7"/>
      <x/>
      <x v="12"/>
    </i>
    <i>
      <x v="6419"/>
      <x v="7"/>
      <x/>
      <x v="12"/>
    </i>
    <i>
      <x v="6420"/>
      <x v="7"/>
      <x/>
      <x v="12"/>
    </i>
    <i>
      <x v="6421"/>
      <x v="7"/>
      <x/>
      <x v="12"/>
    </i>
    <i>
      <x v="6422"/>
      <x v="7"/>
      <x/>
      <x v="12"/>
    </i>
    <i>
      <x v="6423"/>
      <x v="7"/>
      <x/>
      <x v="12"/>
    </i>
    <i>
      <x v="6424"/>
      <x v="7"/>
      <x/>
      <x v="12"/>
    </i>
    <i>
      <x v="6425"/>
      <x v="7"/>
      <x/>
      <x v="12"/>
    </i>
    <i>
      <x v="6426"/>
      <x v="7"/>
      <x/>
      <x v="12"/>
    </i>
    <i>
      <x v="6427"/>
      <x v="7"/>
      <x/>
      <x v="12"/>
    </i>
    <i>
      <x v="6428"/>
      <x v="7"/>
      <x/>
      <x v="12"/>
    </i>
    <i>
      <x v="6429"/>
      <x v="7"/>
      <x/>
      <x v="12"/>
    </i>
    <i>
      <x v="6430"/>
      <x v="7"/>
      <x/>
      <x v="12"/>
    </i>
    <i>
      <x v="6431"/>
      <x v="7"/>
      <x/>
      <x v="12"/>
    </i>
    <i>
      <x v="6432"/>
      <x v="7"/>
      <x/>
      <x v="12"/>
    </i>
    <i>
      <x v="6433"/>
      <x v="7"/>
      <x/>
      <x v="12"/>
    </i>
    <i>
      <x v="6434"/>
      <x v="7"/>
      <x/>
      <x v="12"/>
    </i>
    <i>
      <x v="6435"/>
      <x v="7"/>
      <x/>
      <x v="12"/>
    </i>
    <i>
      <x v="6436"/>
      <x v="7"/>
      <x/>
      <x v="12"/>
    </i>
    <i>
      <x v="6437"/>
      <x v="7"/>
      <x/>
      <x v="12"/>
    </i>
    <i>
      <x v="6438"/>
      <x v="7"/>
      <x/>
      <x v="12"/>
    </i>
    <i>
      <x v="6439"/>
      <x v="7"/>
      <x/>
      <x v="12"/>
    </i>
    <i>
      <x v="6440"/>
      <x v="7"/>
      <x/>
      <x v="12"/>
    </i>
    <i>
      <x v="6441"/>
      <x v="7"/>
      <x/>
      <x v="12"/>
    </i>
    <i>
      <x v="6442"/>
      <x v="7"/>
      <x/>
      <x v="12"/>
    </i>
    <i>
      <x v="6443"/>
      <x v="7"/>
      <x/>
      <x v="12"/>
    </i>
    <i>
      <x v="6444"/>
      <x v="7"/>
      <x/>
      <x v="12"/>
    </i>
    <i>
      <x v="6445"/>
      <x v="7"/>
      <x/>
      <x v="12"/>
    </i>
    <i>
      <x v="6446"/>
      <x v="7"/>
      <x/>
      <x v="12"/>
    </i>
    <i>
      <x v="6447"/>
      <x v="7"/>
      <x/>
      <x v="12"/>
    </i>
    <i>
      <x v="6448"/>
      <x v="7"/>
      <x/>
      <x v="12"/>
    </i>
    <i>
      <x v="6449"/>
      <x v="7"/>
      <x/>
      <x v="12"/>
    </i>
    <i>
      <x v="6450"/>
      <x v="7"/>
      <x/>
      <x v="12"/>
    </i>
    <i>
      <x v="6451"/>
      <x v="7"/>
      <x/>
      <x v="12"/>
    </i>
    <i>
      <x v="6452"/>
      <x v="7"/>
      <x/>
      <x v="12"/>
    </i>
    <i>
      <x v="6453"/>
      <x v="7"/>
      <x/>
      <x v="12"/>
    </i>
    <i>
      <x v="6454"/>
      <x v="7"/>
      <x/>
      <x v="12"/>
    </i>
    <i>
      <x v="6455"/>
      <x v="7"/>
      <x/>
      <x v="12"/>
    </i>
    <i>
      <x v="6456"/>
      <x v="7"/>
      <x/>
      <x v="12"/>
    </i>
    <i>
      <x v="6457"/>
      <x v="7"/>
      <x/>
      <x v="12"/>
    </i>
    <i>
      <x v="6458"/>
      <x v="7"/>
      <x/>
      <x v="12"/>
    </i>
    <i>
      <x v="6459"/>
      <x v="7"/>
      <x/>
      <x v="12"/>
    </i>
    <i>
      <x v="6460"/>
      <x v="7"/>
      <x/>
      <x v="12"/>
    </i>
    <i>
      <x v="6461"/>
      <x v="7"/>
      <x/>
      <x v="12"/>
    </i>
    <i>
      <x v="6462"/>
      <x v="7"/>
      <x/>
      <x v="12"/>
    </i>
    <i>
      <x v="6463"/>
      <x v="7"/>
      <x/>
      <x v="12"/>
    </i>
    <i>
      <x v="6464"/>
      <x v="7"/>
      <x/>
      <x v="12"/>
    </i>
    <i>
      <x v="6465"/>
      <x v="7"/>
      <x/>
      <x v="12"/>
    </i>
    <i>
      <x v="6466"/>
      <x v="7"/>
      <x/>
      <x v="12"/>
    </i>
    <i>
      <x v="6467"/>
      <x v="7"/>
      <x/>
      <x v="12"/>
    </i>
    <i>
      <x v="6468"/>
      <x v="7"/>
      <x/>
      <x v="12"/>
    </i>
    <i>
      <x v="6469"/>
      <x v="7"/>
      <x/>
      <x v="12"/>
    </i>
    <i>
      <x v="6470"/>
      <x v="7"/>
      <x/>
      <x v="12"/>
    </i>
    <i>
      <x v="6471"/>
      <x v="7"/>
      <x/>
      <x v="12"/>
    </i>
    <i>
      <x v="6472"/>
      <x v="7"/>
      <x/>
      <x v="12"/>
    </i>
    <i>
      <x v="6473"/>
      <x v="7"/>
      <x/>
      <x v="12"/>
    </i>
    <i>
      <x v="6474"/>
      <x v="7"/>
      <x/>
      <x v="12"/>
    </i>
    <i>
      <x v="6475"/>
      <x v="7"/>
      <x/>
      <x v="12"/>
    </i>
    <i>
      <x v="6476"/>
      <x v="7"/>
      <x/>
      <x v="12"/>
    </i>
    <i>
      <x v="6477"/>
      <x v="7"/>
      <x/>
      <x v="12"/>
    </i>
    <i>
      <x v="6478"/>
      <x v="7"/>
      <x/>
      <x v="12"/>
    </i>
    <i>
      <x v="6479"/>
      <x v="7"/>
      <x/>
      <x v="12"/>
    </i>
    <i>
      <x v="6480"/>
      <x v="7"/>
      <x/>
      <x v="12"/>
    </i>
    <i>
      <x v="6481"/>
      <x v="7"/>
      <x/>
      <x v="12"/>
    </i>
    <i>
      <x v="6482"/>
      <x v="7"/>
      <x/>
      <x v="12"/>
    </i>
    <i>
      <x v="6483"/>
      <x v="7"/>
      <x/>
      <x v="12"/>
    </i>
    <i>
      <x v="6484"/>
      <x v="7"/>
      <x/>
      <x v="12"/>
    </i>
    <i>
      <x v="6485"/>
      <x v="7"/>
      <x/>
      <x v="12"/>
    </i>
    <i>
      <x v="6486"/>
      <x v="7"/>
      <x/>
      <x v="12"/>
    </i>
    <i>
      <x v="6487"/>
      <x v="7"/>
      <x/>
      <x v="12"/>
    </i>
    <i>
      <x v="6488"/>
      <x v="7"/>
      <x/>
      <x v="12"/>
    </i>
    <i>
      <x v="6489"/>
      <x v="7"/>
      <x/>
      <x v="12"/>
    </i>
    <i>
      <x v="6490"/>
      <x v="7"/>
      <x/>
      <x v="12"/>
    </i>
    <i>
      <x v="6491"/>
      <x v="7"/>
      <x/>
      <x v="12"/>
    </i>
    <i>
      <x v="6492"/>
      <x v="7"/>
      <x/>
      <x v="12"/>
    </i>
    <i>
      <x v="6493"/>
      <x v="7"/>
      <x/>
      <x v="12"/>
    </i>
    <i>
      <x v="6494"/>
      <x v="7"/>
      <x/>
      <x v="12"/>
    </i>
    <i>
      <x v="6495"/>
      <x v="7"/>
      <x/>
      <x v="12"/>
    </i>
    <i>
      <x v="6496"/>
      <x v="7"/>
      <x/>
      <x v="12"/>
    </i>
    <i>
      <x v="6497"/>
      <x v="7"/>
      <x/>
      <x v="12"/>
    </i>
    <i>
      <x v="6498"/>
      <x v="7"/>
      <x/>
      <x v="12"/>
    </i>
    <i>
      <x v="6499"/>
      <x v="7"/>
      <x/>
      <x v="12"/>
    </i>
    <i>
      <x v="6500"/>
      <x v="7"/>
      <x/>
      <x v="12"/>
    </i>
    <i>
      <x v="6501"/>
      <x v="7"/>
      <x/>
      <x v="12"/>
    </i>
    <i>
      <x v="6502"/>
      <x v="7"/>
      <x/>
      <x v="12"/>
    </i>
    <i>
      <x v="6503"/>
      <x v="7"/>
      <x/>
      <x v="12"/>
    </i>
    <i>
      <x v="6504"/>
      <x v="7"/>
      <x/>
      <x v="12"/>
    </i>
    <i>
      <x v="6505"/>
      <x v="7"/>
      <x/>
      <x v="12"/>
    </i>
    <i>
      <x v="6506"/>
      <x v="7"/>
      <x/>
      <x v="12"/>
    </i>
    <i>
      <x v="6507"/>
      <x v="7"/>
      <x/>
      <x v="12"/>
    </i>
    <i>
      <x v="6508"/>
      <x v="7"/>
      <x/>
      <x v="12"/>
    </i>
    <i>
      <x v="6509"/>
      <x v="7"/>
      <x/>
      <x v="12"/>
    </i>
    <i>
      <x v="6510"/>
      <x v="7"/>
      <x/>
      <x v="12"/>
    </i>
    <i>
      <x v="6511"/>
      <x v="7"/>
      <x/>
      <x v="12"/>
    </i>
    <i>
      <x v="6512"/>
      <x v="7"/>
      <x/>
      <x v="12"/>
    </i>
    <i>
      <x v="6513"/>
      <x v="7"/>
      <x/>
      <x v="12"/>
    </i>
    <i>
      <x v="6514"/>
      <x v="7"/>
      <x/>
      <x v="12"/>
    </i>
    <i>
      <x v="6515"/>
      <x v="7"/>
      <x/>
      <x v="12"/>
    </i>
    <i>
      <x v="6516"/>
      <x v="7"/>
      <x/>
      <x v="12"/>
    </i>
    <i>
      <x v="6517"/>
      <x v="7"/>
      <x/>
      <x v="12"/>
    </i>
    <i>
      <x v="6518"/>
      <x v="7"/>
      <x/>
      <x v="12"/>
    </i>
    <i>
      <x v="6519"/>
      <x v="7"/>
      <x/>
      <x v="12"/>
    </i>
    <i>
      <x v="6520"/>
      <x v="7"/>
      <x/>
      <x v="12"/>
    </i>
    <i>
      <x v="6521"/>
      <x v="7"/>
      <x/>
      <x v="12"/>
    </i>
    <i>
      <x v="6522"/>
      <x v="7"/>
      <x/>
      <x v="12"/>
    </i>
    <i>
      <x v="6523"/>
      <x v="7"/>
      <x/>
      <x v="12"/>
    </i>
    <i>
      <x v="6524"/>
      <x v="7"/>
      <x/>
      <x v="12"/>
    </i>
    <i>
      <x v="6525"/>
      <x v="7"/>
      <x/>
      <x v="12"/>
    </i>
    <i>
      <x v="6526"/>
      <x v="7"/>
      <x/>
      <x v="12"/>
    </i>
    <i>
      <x v="6527"/>
      <x v="7"/>
      <x/>
      <x v="12"/>
    </i>
    <i>
      <x v="6528"/>
      <x v="7"/>
      <x/>
      <x v="12"/>
    </i>
    <i>
      <x v="6529"/>
      <x v="7"/>
      <x/>
      <x v="12"/>
    </i>
    <i>
      <x v="6530"/>
      <x v="7"/>
      <x/>
      <x v="12"/>
    </i>
    <i>
      <x v="6531"/>
      <x v="7"/>
      <x/>
      <x v="12"/>
    </i>
    <i>
      <x v="6532"/>
      <x v="7"/>
      <x/>
      <x v="12"/>
    </i>
    <i>
      <x v="6533"/>
      <x v="7"/>
      <x/>
      <x v="12"/>
    </i>
    <i>
      <x v="6534"/>
      <x v="7"/>
      <x/>
      <x v="12"/>
    </i>
    <i>
      <x v="6535"/>
      <x v="7"/>
      <x/>
      <x v="12"/>
    </i>
    <i>
      <x v="6536"/>
      <x v="7"/>
      <x/>
      <x v="12"/>
    </i>
    <i>
      <x v="6537"/>
      <x v="7"/>
      <x/>
      <x v="12"/>
    </i>
    <i>
      <x v="6538"/>
      <x v="7"/>
      <x/>
      <x v="12"/>
    </i>
    <i>
      <x v="6539"/>
      <x v="7"/>
      <x/>
      <x v="12"/>
    </i>
    <i>
      <x v="6540"/>
      <x v="7"/>
      <x/>
      <x v="12"/>
    </i>
    <i>
      <x v="6541"/>
      <x v="7"/>
      <x/>
      <x v="12"/>
    </i>
    <i>
      <x v="6542"/>
      <x v="7"/>
      <x/>
      <x v="12"/>
    </i>
    <i>
      <x v="6543"/>
      <x v="7"/>
      <x/>
      <x v="12"/>
    </i>
    <i>
      <x v="6544"/>
      <x v="7"/>
      <x/>
      <x v="12"/>
    </i>
    <i>
      <x v="6545"/>
      <x v="7"/>
      <x/>
      <x v="12"/>
    </i>
    <i>
      <x v="6546"/>
      <x v="7"/>
      <x/>
      <x v="12"/>
    </i>
    <i>
      <x v="6547"/>
      <x v="7"/>
      <x/>
      <x v="12"/>
    </i>
    <i>
      <x v="6548"/>
      <x v="7"/>
      <x/>
      <x v="12"/>
    </i>
    <i>
      <x v="6549"/>
      <x v="7"/>
      <x/>
      <x v="12"/>
    </i>
    <i>
      <x v="6550"/>
      <x v="7"/>
      <x/>
      <x v="12"/>
    </i>
    <i>
      <x v="6551"/>
      <x v="7"/>
      <x/>
      <x v="12"/>
    </i>
    <i>
      <x v="6552"/>
      <x v="7"/>
      <x/>
      <x v="12"/>
    </i>
    <i>
      <x v="6553"/>
      <x v="7"/>
      <x/>
      <x v="12"/>
    </i>
    <i>
      <x v="6554"/>
      <x v="7"/>
      <x/>
      <x v="12"/>
    </i>
    <i>
      <x v="6555"/>
      <x v="7"/>
      <x/>
      <x v="12"/>
    </i>
    <i>
      <x v="6556"/>
      <x v="7"/>
      <x/>
      <x v="12"/>
    </i>
    <i>
      <x v="6557"/>
      <x v="7"/>
      <x/>
      <x v="12"/>
    </i>
    <i>
      <x v="6558"/>
      <x v="7"/>
      <x/>
      <x v="12"/>
    </i>
    <i>
      <x v="6559"/>
      <x v="7"/>
      <x/>
      <x v="12"/>
    </i>
    <i>
      <x v="6560"/>
      <x v="7"/>
      <x/>
      <x v="12"/>
    </i>
    <i>
      <x v="6561"/>
      <x v="7"/>
      <x/>
      <x v="12"/>
    </i>
    <i>
      <x v="6562"/>
      <x v="7"/>
      <x/>
      <x v="12"/>
    </i>
    <i>
      <x v="6563"/>
      <x v="7"/>
      <x/>
      <x v="12"/>
    </i>
    <i>
      <x v="6564"/>
      <x v="7"/>
      <x/>
      <x v="12"/>
    </i>
    <i>
      <x v="6565"/>
      <x v="7"/>
      <x/>
      <x v="12"/>
    </i>
    <i>
      <x v="6566"/>
      <x v="7"/>
      <x/>
      <x v="12"/>
    </i>
    <i>
      <x v="6567"/>
      <x v="7"/>
      <x/>
      <x v="12"/>
    </i>
    <i>
      <x v="6568"/>
      <x v="7"/>
      <x/>
      <x v="12"/>
    </i>
    <i>
      <x v="6569"/>
      <x v="7"/>
      <x/>
      <x v="12"/>
    </i>
    <i>
      <x v="6570"/>
      <x v="7"/>
      <x/>
      <x v="12"/>
    </i>
    <i>
      <x v="6571"/>
      <x v="7"/>
      <x/>
      <x v="12"/>
    </i>
    <i>
      <x v="6572"/>
      <x v="7"/>
      <x/>
      <x v="12"/>
    </i>
    <i>
      <x v="6573"/>
      <x v="7"/>
      <x/>
      <x v="12"/>
    </i>
    <i>
      <x v="6574"/>
      <x v="7"/>
      <x/>
      <x v="12"/>
    </i>
    <i>
      <x v="6575"/>
      <x v="7"/>
      <x/>
      <x v="12"/>
    </i>
    <i>
      <x v="6576"/>
      <x v="7"/>
      <x/>
      <x v="12"/>
    </i>
    <i>
      <x v="6577"/>
      <x v="7"/>
      <x/>
      <x v="12"/>
    </i>
    <i>
      <x v="6578"/>
      <x v="7"/>
      <x/>
      <x v="12"/>
    </i>
    <i>
      <x v="6579"/>
      <x v="7"/>
      <x/>
      <x v="12"/>
    </i>
    <i>
      <x v="6580"/>
      <x v="7"/>
      <x/>
      <x v="12"/>
    </i>
    <i>
      <x v="6581"/>
      <x v="7"/>
      <x/>
      <x v="12"/>
    </i>
    <i>
      <x v="6582"/>
      <x v="7"/>
      <x/>
      <x v="12"/>
    </i>
    <i>
      <x v="6583"/>
      <x v="7"/>
      <x/>
      <x v="12"/>
    </i>
    <i>
      <x v="6584"/>
      <x v="7"/>
      <x/>
      <x v="12"/>
    </i>
    <i>
      <x v="6585"/>
      <x v="7"/>
      <x/>
      <x v="12"/>
    </i>
    <i>
      <x v="6586"/>
      <x v="7"/>
      <x/>
      <x v="12"/>
    </i>
    <i>
      <x v="6587"/>
      <x v="7"/>
      <x/>
      <x v="12"/>
    </i>
    <i>
      <x v="6588"/>
      <x v="7"/>
      <x/>
      <x v="12"/>
    </i>
    <i>
      <x v="6589"/>
      <x v="7"/>
      <x/>
      <x v="12"/>
    </i>
    <i>
      <x v="6590"/>
      <x v="7"/>
      <x/>
      <x v="12"/>
    </i>
    <i>
      <x v="6591"/>
      <x v="7"/>
      <x/>
      <x v="12"/>
    </i>
    <i>
      <x v="6592"/>
      <x v="7"/>
      <x/>
      <x v="12"/>
    </i>
    <i>
      <x v="6593"/>
      <x v="7"/>
      <x/>
      <x v="12"/>
    </i>
    <i>
      <x v="6594"/>
      <x v="7"/>
      <x/>
      <x v="12"/>
    </i>
    <i>
      <x v="6595"/>
      <x v="7"/>
      <x/>
      <x v="12"/>
    </i>
    <i>
      <x v="6596"/>
      <x v="7"/>
      <x/>
      <x v="12"/>
    </i>
    <i>
      <x v="6597"/>
      <x v="7"/>
      <x/>
      <x v="12"/>
    </i>
    <i>
      <x v="6598"/>
      <x v="7"/>
      <x/>
      <x v="12"/>
    </i>
    <i>
      <x v="6599"/>
      <x v="7"/>
      <x/>
      <x v="12"/>
    </i>
    <i>
      <x v="6600"/>
      <x v="7"/>
      <x/>
      <x v="12"/>
    </i>
    <i>
      <x v="6601"/>
      <x v="7"/>
      <x/>
      <x v="12"/>
    </i>
    <i>
      <x v="6602"/>
      <x v="7"/>
      <x/>
      <x v="12"/>
    </i>
    <i>
      <x v="6603"/>
      <x v="7"/>
      <x/>
      <x v="12"/>
    </i>
    <i>
      <x v="6604"/>
      <x v="7"/>
      <x/>
      <x v="12"/>
    </i>
    <i>
      <x v="6605"/>
      <x v="7"/>
      <x/>
      <x v="12"/>
    </i>
    <i>
      <x v="6606"/>
      <x v="7"/>
      <x/>
      <x v="12"/>
    </i>
    <i>
      <x v="6607"/>
      <x v="7"/>
      <x/>
      <x v="12"/>
    </i>
    <i>
      <x v="6608"/>
      <x v="7"/>
      <x/>
      <x v="12"/>
    </i>
    <i>
      <x v="6609"/>
      <x v="7"/>
      <x/>
      <x v="12"/>
    </i>
    <i>
      <x v="6610"/>
      <x v="7"/>
      <x/>
      <x v="12"/>
    </i>
    <i>
      <x v="6611"/>
      <x v="7"/>
      <x/>
      <x v="12"/>
    </i>
    <i>
      <x v="6612"/>
      <x v="7"/>
      <x/>
      <x v="12"/>
    </i>
    <i>
      <x v="6613"/>
      <x v="7"/>
      <x/>
      <x v="12"/>
    </i>
    <i>
      <x v="6614"/>
      <x v="7"/>
      <x/>
      <x v="12"/>
    </i>
    <i>
      <x v="6615"/>
      <x v="7"/>
      <x/>
      <x v="12"/>
    </i>
    <i>
      <x v="6616"/>
      <x v="7"/>
      <x/>
      <x v="12"/>
    </i>
    <i>
      <x v="6617"/>
      <x v="7"/>
      <x/>
      <x v="12"/>
    </i>
    <i>
      <x v="6618"/>
      <x v="7"/>
      <x/>
      <x v="12"/>
    </i>
    <i>
      <x v="6619"/>
      <x v="7"/>
      <x/>
      <x v="12"/>
    </i>
    <i>
      <x v="6620"/>
      <x v="7"/>
      <x/>
      <x v="12"/>
    </i>
    <i>
      <x v="6621"/>
      <x v="7"/>
      <x/>
      <x v="12"/>
    </i>
    <i>
      <x v="6622"/>
      <x v="7"/>
      <x/>
      <x v="12"/>
    </i>
    <i>
      <x v="6623"/>
      <x v="7"/>
      <x/>
      <x v="12"/>
    </i>
    <i>
      <x v="6624"/>
      <x v="7"/>
      <x/>
      <x v="12"/>
    </i>
    <i>
      <x v="6625"/>
      <x v="7"/>
      <x/>
      <x v="12"/>
    </i>
    <i>
      <x v="6626"/>
      <x v="7"/>
      <x/>
      <x v="12"/>
    </i>
    <i>
      <x v="6627"/>
      <x v="7"/>
      <x/>
      <x v="12"/>
    </i>
    <i>
      <x v="6628"/>
      <x v="7"/>
      <x/>
      <x v="12"/>
    </i>
    <i>
      <x v="6629"/>
      <x v="7"/>
      <x/>
      <x v="12"/>
    </i>
    <i>
      <x v="6630"/>
      <x v="7"/>
      <x/>
      <x v="12"/>
    </i>
    <i>
      <x v="6631"/>
      <x v="7"/>
      <x/>
      <x v="12"/>
    </i>
    <i>
      <x v="6632"/>
      <x v="7"/>
      <x/>
      <x v="12"/>
    </i>
    <i>
      <x v="6633"/>
      <x v="7"/>
      <x/>
      <x v="12"/>
    </i>
    <i>
      <x v="6634"/>
      <x v="7"/>
      <x/>
      <x v="12"/>
    </i>
    <i>
      <x v="6635"/>
      <x v="7"/>
      <x/>
      <x v="12"/>
    </i>
    <i>
      <x v="6636"/>
      <x v="7"/>
      <x/>
      <x v="12"/>
    </i>
    <i>
      <x v="6637"/>
      <x v="7"/>
      <x/>
      <x v="12"/>
    </i>
    <i>
      <x v="6638"/>
      <x v="7"/>
      <x/>
      <x v="12"/>
    </i>
    <i>
      <x v="6639"/>
      <x v="7"/>
      <x/>
      <x v="12"/>
    </i>
    <i>
      <x v="6640"/>
      <x v="7"/>
      <x/>
      <x v="12"/>
    </i>
    <i>
      <x v="6641"/>
      <x v="7"/>
      <x/>
      <x v="12"/>
    </i>
    <i>
      <x v="6642"/>
      <x v="7"/>
      <x/>
      <x v="12"/>
    </i>
    <i>
      <x v="6643"/>
      <x v="7"/>
      <x/>
      <x v="12"/>
    </i>
    <i>
      <x v="6644"/>
      <x v="7"/>
      <x/>
      <x v="12"/>
    </i>
    <i>
      <x v="6645"/>
      <x v="7"/>
      <x/>
      <x v="12"/>
    </i>
    <i>
      <x v="6646"/>
      <x v="7"/>
      <x/>
      <x v="12"/>
    </i>
    <i>
      <x v="6647"/>
      <x v="7"/>
      <x/>
      <x v="12"/>
    </i>
    <i>
      <x v="6648"/>
      <x v="7"/>
      <x/>
      <x v="12"/>
    </i>
    <i>
      <x v="6649"/>
      <x v="7"/>
      <x/>
      <x v="12"/>
    </i>
    <i>
      <x v="6650"/>
      <x v="7"/>
      <x/>
      <x v="12"/>
    </i>
    <i>
      <x v="6651"/>
      <x v="7"/>
      <x/>
      <x v="12"/>
    </i>
    <i>
      <x v="6652"/>
      <x v="7"/>
      <x/>
      <x v="12"/>
    </i>
    <i>
      <x v="6653"/>
      <x v="7"/>
      <x/>
      <x v="12"/>
    </i>
    <i>
      <x v="6654"/>
      <x v="7"/>
      <x/>
      <x v="12"/>
    </i>
    <i>
      <x v="6655"/>
      <x v="7"/>
      <x/>
      <x v="12"/>
    </i>
    <i>
      <x v="6656"/>
      <x v="7"/>
      <x/>
      <x v="12"/>
    </i>
    <i>
      <x v="6657"/>
      <x v="7"/>
      <x/>
      <x v="12"/>
    </i>
    <i>
      <x v="6658"/>
      <x v="7"/>
      <x/>
      <x v="12"/>
    </i>
    <i>
      <x v="6659"/>
      <x v="7"/>
      <x/>
      <x v="12"/>
    </i>
    <i>
      <x v="6660"/>
      <x v="7"/>
      <x/>
      <x v="12"/>
    </i>
    <i>
      <x v="6661"/>
      <x v="7"/>
      <x/>
      <x v="12"/>
    </i>
    <i>
      <x v="6662"/>
      <x v="7"/>
      <x/>
      <x v="12"/>
    </i>
    <i>
      <x v="6663"/>
      <x v="7"/>
      <x/>
      <x v="12"/>
    </i>
    <i>
      <x v="6664"/>
      <x v="7"/>
      <x/>
      <x v="12"/>
    </i>
    <i>
      <x v="6665"/>
      <x v="7"/>
      <x/>
      <x v="12"/>
    </i>
    <i>
      <x v="6666"/>
      <x v="7"/>
      <x/>
      <x v="12"/>
    </i>
    <i>
      <x v="6667"/>
      <x v="7"/>
      <x/>
      <x v="12"/>
    </i>
    <i>
      <x v="6668"/>
      <x v="7"/>
      <x/>
      <x v="12"/>
    </i>
    <i>
      <x v="6669"/>
      <x v="7"/>
      <x/>
      <x v="12"/>
    </i>
    <i>
      <x v="6670"/>
      <x v="7"/>
      <x/>
      <x v="12"/>
    </i>
    <i>
      <x v="6671"/>
      <x v="7"/>
      <x/>
      <x v="12"/>
    </i>
    <i>
      <x v="6672"/>
      <x v="7"/>
      <x/>
      <x v="12"/>
    </i>
    <i>
      <x v="6673"/>
      <x v="7"/>
      <x/>
      <x v="12"/>
    </i>
    <i>
      <x v="6674"/>
      <x v="7"/>
      <x/>
      <x v="12"/>
    </i>
    <i>
      <x v="6675"/>
      <x v="7"/>
      <x/>
      <x v="12"/>
    </i>
    <i>
      <x v="6676"/>
      <x v="7"/>
      <x/>
      <x v="12"/>
    </i>
    <i>
      <x v="6677"/>
      <x v="7"/>
      <x/>
      <x v="12"/>
    </i>
    <i>
      <x v="6678"/>
      <x v="7"/>
      <x/>
      <x v="12"/>
    </i>
    <i>
      <x v="6679"/>
      <x v="7"/>
      <x/>
      <x v="12"/>
    </i>
    <i>
      <x v="6680"/>
      <x v="7"/>
      <x/>
      <x v="12"/>
    </i>
    <i>
      <x v="6681"/>
      <x v="7"/>
      <x/>
      <x v="12"/>
    </i>
    <i>
      <x v="6682"/>
      <x v="7"/>
      <x/>
      <x v="12"/>
    </i>
    <i>
      <x v="6683"/>
      <x v="7"/>
      <x/>
      <x v="12"/>
    </i>
    <i>
      <x v="6684"/>
      <x v="7"/>
      <x/>
      <x v="12"/>
    </i>
    <i>
      <x v="6685"/>
      <x v="7"/>
      <x/>
      <x v="12"/>
    </i>
    <i>
      <x v="6686"/>
      <x v="7"/>
      <x/>
      <x v="12"/>
    </i>
    <i>
      <x v="6687"/>
      <x v="7"/>
      <x/>
      <x v="12"/>
    </i>
    <i>
      <x v="6688"/>
      <x v="7"/>
      <x/>
      <x v="12"/>
    </i>
    <i>
      <x v="6689"/>
      <x v="7"/>
      <x/>
      <x v="12"/>
    </i>
    <i>
      <x v="6690"/>
      <x v="7"/>
      <x/>
      <x v="12"/>
    </i>
    <i>
      <x v="6691"/>
      <x v="7"/>
      <x/>
      <x v="12"/>
    </i>
    <i>
      <x v="6692"/>
      <x v="7"/>
      <x/>
      <x v="12"/>
    </i>
    <i>
      <x v="6693"/>
      <x v="7"/>
      <x/>
      <x v="12"/>
    </i>
    <i>
      <x v="6694"/>
      <x v="7"/>
      <x/>
      <x v="12"/>
    </i>
    <i>
      <x v="6695"/>
      <x v="7"/>
      <x/>
      <x v="12"/>
    </i>
    <i>
      <x v="6696"/>
      <x v="7"/>
      <x/>
      <x v="12"/>
    </i>
    <i>
      <x v="6697"/>
      <x v="7"/>
      <x/>
      <x v="12"/>
    </i>
    <i>
      <x v="6698"/>
      <x v="7"/>
      <x/>
      <x v="12"/>
    </i>
    <i>
      <x v="6699"/>
      <x v="7"/>
      <x/>
      <x v="12"/>
    </i>
    <i>
      <x v="6700"/>
      <x v="7"/>
      <x/>
      <x v="12"/>
    </i>
    <i>
      <x v="6701"/>
      <x v="7"/>
      <x/>
      <x v="12"/>
    </i>
    <i>
      <x v="6702"/>
      <x v="7"/>
      <x/>
      <x v="12"/>
    </i>
    <i>
      <x v="6703"/>
      <x v="7"/>
      <x/>
      <x v="12"/>
    </i>
    <i>
      <x v="6704"/>
      <x v="7"/>
      <x/>
      <x v="12"/>
    </i>
    <i>
      <x v="6705"/>
      <x v="7"/>
      <x/>
      <x v="12"/>
    </i>
    <i>
      <x v="6706"/>
      <x v="7"/>
      <x/>
      <x v="12"/>
    </i>
    <i>
      <x v="6707"/>
      <x v="7"/>
      <x/>
      <x v="12"/>
    </i>
    <i>
      <x v="6708"/>
      <x v="7"/>
      <x/>
      <x v="12"/>
    </i>
    <i>
      <x v="6709"/>
      <x v="7"/>
      <x/>
      <x v="12"/>
    </i>
    <i>
      <x v="6710"/>
      <x v="7"/>
      <x/>
      <x v="12"/>
    </i>
    <i>
      <x v="6711"/>
      <x v="7"/>
      <x/>
      <x v="12"/>
    </i>
    <i>
      <x v="6712"/>
      <x v="7"/>
      <x/>
      <x v="12"/>
    </i>
    <i>
      <x v="6713"/>
      <x v="7"/>
      <x/>
      <x v="12"/>
    </i>
    <i>
      <x v="6714"/>
      <x v="7"/>
      <x/>
      <x v="12"/>
    </i>
    <i>
      <x v="6715"/>
      <x v="7"/>
      <x/>
      <x v="12"/>
    </i>
    <i>
      <x v="6716"/>
      <x v="7"/>
      <x/>
      <x v="12"/>
    </i>
    <i>
      <x v="6717"/>
      <x v="7"/>
      <x/>
      <x v="12"/>
    </i>
    <i>
      <x v="6718"/>
      <x v="7"/>
      <x/>
      <x v="12"/>
    </i>
    <i>
      <x v="6719"/>
      <x v="7"/>
      <x/>
      <x v="12"/>
    </i>
    <i>
      <x v="6720"/>
      <x v="7"/>
      <x/>
      <x v="12"/>
    </i>
    <i>
      <x v="6721"/>
      <x v="7"/>
      <x/>
      <x v="12"/>
    </i>
    <i>
      <x v="6722"/>
      <x v="7"/>
      <x/>
      <x v="12"/>
    </i>
    <i>
      <x v="6723"/>
      <x v="7"/>
      <x/>
      <x v="12"/>
    </i>
    <i>
      <x v="6724"/>
      <x v="7"/>
      <x/>
      <x v="12"/>
    </i>
    <i>
      <x v="6725"/>
      <x v="7"/>
      <x/>
      <x v="12"/>
    </i>
    <i>
      <x v="6726"/>
      <x v="7"/>
      <x/>
      <x v="12"/>
    </i>
    <i>
      <x v="6727"/>
      <x v="7"/>
      <x/>
      <x v="12"/>
    </i>
    <i>
      <x v="6728"/>
      <x v="7"/>
      <x/>
      <x v="12"/>
    </i>
    <i>
      <x v="6729"/>
      <x v="7"/>
      <x/>
      <x v="12"/>
    </i>
    <i>
      <x v="6730"/>
      <x v="7"/>
      <x/>
      <x v="12"/>
    </i>
    <i>
      <x v="6731"/>
      <x v="7"/>
      <x/>
      <x v="12"/>
    </i>
    <i>
      <x v="6732"/>
      <x v="7"/>
      <x/>
      <x v="12"/>
    </i>
    <i>
      <x v="6733"/>
      <x v="7"/>
      <x/>
      <x v="12"/>
    </i>
    <i>
      <x v="6734"/>
      <x v="7"/>
      <x/>
      <x v="12"/>
    </i>
    <i>
      <x v="6735"/>
      <x v="7"/>
      <x/>
      <x v="12"/>
    </i>
    <i>
      <x v="6736"/>
      <x v="7"/>
      <x/>
      <x v="12"/>
    </i>
    <i>
      <x v="6737"/>
      <x v="7"/>
      <x/>
      <x v="12"/>
    </i>
    <i>
      <x v="6738"/>
      <x v="7"/>
      <x/>
      <x v="12"/>
    </i>
    <i>
      <x v="6739"/>
      <x v="7"/>
      <x/>
      <x v="12"/>
    </i>
    <i>
      <x v="6740"/>
      <x v="7"/>
      <x/>
      <x v="12"/>
    </i>
    <i>
      <x v="6741"/>
      <x v="7"/>
      <x/>
      <x v="12"/>
    </i>
    <i>
      <x v="6742"/>
      <x v="7"/>
      <x/>
      <x v="12"/>
    </i>
    <i>
      <x v="6743"/>
      <x v="7"/>
      <x/>
      <x v="12"/>
    </i>
    <i>
      <x v="6744"/>
      <x v="7"/>
      <x/>
      <x v="12"/>
    </i>
    <i>
      <x v="6745"/>
      <x v="7"/>
      <x/>
      <x v="12"/>
    </i>
    <i>
      <x v="6746"/>
      <x v="7"/>
      <x/>
      <x v="12"/>
    </i>
    <i>
      <x v="6747"/>
      <x v="7"/>
      <x/>
      <x v="12"/>
    </i>
    <i>
      <x v="6748"/>
      <x v="7"/>
      <x/>
      <x v="12"/>
    </i>
    <i>
      <x v="6749"/>
      <x v="7"/>
      <x/>
      <x v="12"/>
    </i>
    <i>
      <x v="6750"/>
      <x v="7"/>
      <x/>
      <x v="12"/>
    </i>
    <i>
      <x v="6751"/>
      <x v="7"/>
      <x/>
      <x v="12"/>
    </i>
    <i>
      <x v="6752"/>
      <x v="7"/>
      <x/>
      <x v="12"/>
    </i>
    <i>
      <x v="6753"/>
      <x v="7"/>
      <x/>
      <x v="12"/>
    </i>
    <i>
      <x v="6754"/>
      <x v="7"/>
      <x/>
      <x v="12"/>
    </i>
    <i>
      <x v="6755"/>
      <x v="7"/>
      <x/>
      <x v="12"/>
    </i>
    <i>
      <x v="6756"/>
      <x v="7"/>
      <x/>
      <x v="12"/>
    </i>
    <i>
      <x v="6757"/>
      <x v="7"/>
      <x/>
      <x v="12"/>
    </i>
    <i>
      <x v="6758"/>
      <x v="7"/>
      <x/>
      <x v="12"/>
    </i>
    <i>
      <x v="6759"/>
      <x v="7"/>
      <x/>
      <x v="12"/>
    </i>
    <i>
      <x v="6760"/>
      <x v="7"/>
      <x/>
      <x v="12"/>
    </i>
    <i>
      <x v="6761"/>
      <x v="7"/>
      <x/>
      <x v="12"/>
    </i>
    <i>
      <x v="6762"/>
      <x v="7"/>
      <x/>
      <x v="12"/>
    </i>
    <i>
      <x v="6763"/>
      <x v="7"/>
      <x/>
      <x v="12"/>
    </i>
    <i>
      <x v="6764"/>
      <x v="7"/>
      <x/>
      <x v="12"/>
    </i>
    <i>
      <x v="6765"/>
      <x v="7"/>
      <x/>
      <x v="12"/>
    </i>
    <i>
      <x v="6766"/>
      <x v="7"/>
      <x/>
      <x v="12"/>
    </i>
    <i>
      <x v="6767"/>
      <x v="7"/>
      <x/>
      <x v="12"/>
    </i>
    <i>
      <x v="6768"/>
      <x v="7"/>
      <x/>
      <x v="12"/>
    </i>
    <i>
      <x v="6769"/>
      <x v="7"/>
      <x/>
      <x v="12"/>
    </i>
    <i>
      <x v="6770"/>
      <x v="7"/>
      <x/>
      <x v="12"/>
    </i>
    <i>
      <x v="6771"/>
      <x v="7"/>
      <x/>
      <x v="12"/>
    </i>
    <i>
      <x v="6772"/>
      <x v="7"/>
      <x/>
      <x v="12"/>
    </i>
    <i>
      <x v="6773"/>
      <x v="7"/>
      <x/>
      <x v="12"/>
    </i>
    <i>
      <x v="6774"/>
      <x v="7"/>
      <x/>
      <x v="12"/>
    </i>
    <i>
      <x v="6775"/>
      <x v="7"/>
      <x/>
      <x v="12"/>
    </i>
    <i>
      <x v="6776"/>
      <x v="7"/>
      <x/>
      <x v="12"/>
    </i>
    <i>
      <x v="6777"/>
      <x v="7"/>
      <x/>
      <x v="12"/>
    </i>
    <i>
      <x v="6778"/>
      <x v="7"/>
      <x/>
      <x v="12"/>
    </i>
    <i>
      <x v="6779"/>
      <x v="7"/>
      <x/>
      <x v="12"/>
    </i>
    <i>
      <x v="6780"/>
      <x v="7"/>
      <x/>
      <x v="12"/>
    </i>
    <i>
      <x v="6781"/>
      <x v="7"/>
      <x/>
      <x v="12"/>
    </i>
    <i>
      <x v="6782"/>
      <x v="7"/>
      <x/>
      <x v="12"/>
    </i>
    <i>
      <x v="6783"/>
      <x v="7"/>
      <x/>
      <x v="12"/>
    </i>
    <i>
      <x v="6784"/>
      <x v="7"/>
      <x/>
      <x v="12"/>
    </i>
    <i>
      <x v="6785"/>
      <x v="7"/>
      <x/>
      <x v="12"/>
    </i>
    <i>
      <x v="6786"/>
      <x v="7"/>
      <x/>
      <x v="12"/>
    </i>
    <i>
      <x v="6787"/>
      <x v="7"/>
      <x/>
      <x v="12"/>
    </i>
    <i>
      <x v="6788"/>
      <x v="7"/>
      <x/>
      <x v="12"/>
    </i>
    <i>
      <x v="6789"/>
      <x v="7"/>
      <x/>
      <x v="12"/>
    </i>
    <i>
      <x v="6790"/>
      <x v="7"/>
      <x/>
      <x v="12"/>
    </i>
    <i>
      <x v="6791"/>
      <x v="7"/>
      <x/>
      <x v="12"/>
    </i>
    <i>
      <x v="6792"/>
      <x v="7"/>
      <x/>
      <x v="12"/>
    </i>
    <i>
      <x v="6793"/>
      <x v="7"/>
      <x/>
      <x v="12"/>
    </i>
    <i>
      <x v="6794"/>
      <x v="7"/>
      <x/>
      <x v="12"/>
    </i>
    <i>
      <x v="6795"/>
      <x v="7"/>
      <x/>
      <x v="12"/>
    </i>
    <i>
      <x v="6796"/>
      <x v="7"/>
      <x/>
      <x v="12"/>
    </i>
    <i>
      <x v="6797"/>
      <x v="7"/>
      <x/>
      <x v="12"/>
    </i>
    <i>
      <x v="6798"/>
      <x v="7"/>
      <x/>
      <x v="12"/>
    </i>
    <i>
      <x v="6799"/>
      <x v="7"/>
      <x/>
      <x v="12"/>
    </i>
    <i>
      <x v="6800"/>
      <x v="7"/>
      <x/>
      <x v="12"/>
    </i>
    <i>
      <x v="6801"/>
      <x v="7"/>
      <x/>
      <x v="12"/>
    </i>
    <i>
      <x v="6802"/>
      <x v="7"/>
      <x/>
      <x v="12"/>
    </i>
    <i>
      <x v="6803"/>
      <x v="7"/>
      <x/>
      <x v="12"/>
    </i>
    <i>
      <x v="6804"/>
      <x v="7"/>
      <x/>
      <x v="12"/>
    </i>
    <i>
      <x v="6805"/>
      <x v="7"/>
      <x/>
      <x v="12"/>
    </i>
    <i>
      <x v="6806"/>
      <x v="7"/>
      <x/>
      <x v="12"/>
    </i>
    <i>
      <x v="6807"/>
      <x v="7"/>
      <x/>
      <x v="12"/>
    </i>
    <i>
      <x v="6808"/>
      <x v="7"/>
      <x/>
      <x v="12"/>
    </i>
    <i>
      <x v="6809"/>
      <x v="7"/>
      <x/>
      <x v="12"/>
    </i>
    <i>
      <x v="6810"/>
      <x v="7"/>
      <x/>
      <x v="12"/>
    </i>
    <i>
      <x v="6811"/>
      <x v="7"/>
      <x/>
      <x v="12"/>
    </i>
    <i>
      <x v="6812"/>
      <x v="7"/>
      <x/>
      <x v="12"/>
    </i>
    <i>
      <x v="6813"/>
      <x v="7"/>
      <x/>
      <x v="12"/>
    </i>
    <i>
      <x v="6814"/>
      <x v="7"/>
      <x/>
      <x v="12"/>
    </i>
    <i>
      <x v="6815"/>
      <x v="7"/>
      <x/>
      <x v="12"/>
    </i>
    <i>
      <x v="6816"/>
      <x v="7"/>
      <x/>
      <x v="12"/>
    </i>
    <i>
      <x v="6817"/>
      <x v="7"/>
      <x/>
      <x v="12"/>
    </i>
    <i>
      <x v="6818"/>
      <x v="7"/>
      <x/>
      <x v="12"/>
    </i>
    <i>
      <x v="6819"/>
      <x v="7"/>
      <x/>
      <x v="12"/>
    </i>
    <i>
      <x v="6820"/>
      <x v="7"/>
      <x/>
      <x v="12"/>
    </i>
    <i>
      <x v="6821"/>
      <x v="7"/>
      <x/>
      <x v="12"/>
    </i>
    <i>
      <x v="6822"/>
      <x v="7"/>
      <x/>
      <x v="12"/>
    </i>
    <i>
      <x v="6823"/>
      <x v="7"/>
      <x/>
      <x v="12"/>
    </i>
    <i>
      <x v="6824"/>
      <x v="7"/>
      <x/>
      <x v="12"/>
    </i>
    <i>
      <x v="6825"/>
      <x v="7"/>
      <x/>
      <x v="12"/>
    </i>
    <i>
      <x v="6826"/>
      <x v="7"/>
      <x/>
      <x v="12"/>
    </i>
    <i>
      <x v="6827"/>
      <x v="7"/>
      <x/>
      <x v="12"/>
    </i>
    <i>
      <x v="6828"/>
      <x v="7"/>
      <x/>
      <x v="12"/>
    </i>
    <i>
      <x v="6829"/>
      <x v="7"/>
      <x/>
      <x v="12"/>
    </i>
    <i>
      <x v="6830"/>
      <x v="7"/>
      <x/>
      <x v="12"/>
    </i>
    <i>
      <x v="6831"/>
      <x v="7"/>
      <x/>
      <x v="12"/>
    </i>
    <i>
      <x v="6832"/>
      <x v="7"/>
      <x/>
      <x v="12"/>
    </i>
    <i>
      <x v="6833"/>
      <x v="7"/>
      <x/>
      <x v="12"/>
    </i>
    <i>
      <x v="6834"/>
      <x v="7"/>
      <x/>
      <x v="12"/>
    </i>
    <i>
      <x v="6835"/>
      <x v="7"/>
      <x/>
      <x v="12"/>
    </i>
    <i>
      <x v="6836"/>
      <x v="7"/>
      <x/>
      <x v="12"/>
    </i>
    <i>
      <x v="6837"/>
      <x v="7"/>
      <x/>
      <x v="12"/>
    </i>
    <i>
      <x v="6838"/>
      <x v="7"/>
      <x/>
      <x v="12"/>
    </i>
    <i>
      <x v="6839"/>
      <x v="7"/>
      <x/>
      <x v="12"/>
    </i>
    <i>
      <x v="6840"/>
      <x v="7"/>
      <x/>
      <x v="12"/>
    </i>
    <i>
      <x v="6841"/>
      <x v="7"/>
      <x/>
      <x v="12"/>
    </i>
    <i>
      <x v="6842"/>
      <x v="7"/>
      <x/>
      <x v="12"/>
    </i>
    <i>
      <x v="6843"/>
      <x v="7"/>
      <x/>
      <x v="12"/>
    </i>
    <i>
      <x v="6844"/>
      <x v="7"/>
      <x/>
      <x v="12"/>
    </i>
    <i>
      <x v="6845"/>
      <x v="7"/>
      <x/>
      <x v="12"/>
    </i>
    <i>
      <x v="6846"/>
      <x v="7"/>
      <x/>
      <x v="12"/>
    </i>
    <i>
      <x v="6847"/>
      <x v="7"/>
      <x/>
      <x v="12"/>
    </i>
    <i>
      <x v="6848"/>
      <x v="7"/>
      <x/>
      <x v="12"/>
    </i>
    <i>
      <x v="6849"/>
      <x v="7"/>
      <x/>
      <x v="12"/>
    </i>
    <i>
      <x v="6850"/>
      <x v="7"/>
      <x/>
      <x v="12"/>
    </i>
    <i>
      <x v="6851"/>
      <x v="7"/>
      <x/>
      <x v="12"/>
    </i>
    <i>
      <x v="6852"/>
      <x v="7"/>
      <x/>
      <x v="12"/>
    </i>
    <i>
      <x v="6853"/>
      <x v="7"/>
      <x/>
      <x v="12"/>
    </i>
    <i>
      <x v="6854"/>
      <x v="7"/>
      <x/>
      <x v="12"/>
    </i>
    <i>
      <x v="6855"/>
      <x v="7"/>
      <x/>
      <x v="12"/>
    </i>
    <i>
      <x v="6856"/>
      <x v="7"/>
      <x/>
      <x v="12"/>
    </i>
    <i>
      <x v="6857"/>
      <x v="7"/>
      <x/>
      <x v="12"/>
    </i>
    <i>
      <x v="6858"/>
      <x v="7"/>
      <x/>
      <x v="12"/>
    </i>
    <i>
      <x v="6859"/>
      <x v="7"/>
      <x/>
      <x v="12"/>
    </i>
    <i>
      <x v="6860"/>
      <x v="7"/>
      <x/>
      <x v="12"/>
    </i>
    <i>
      <x v="6861"/>
      <x v="7"/>
      <x/>
      <x v="12"/>
    </i>
    <i>
      <x v="6862"/>
      <x v="7"/>
      <x/>
      <x v="12"/>
    </i>
    <i>
      <x v="6863"/>
      <x v="7"/>
      <x/>
      <x v="12"/>
    </i>
    <i>
      <x v="6864"/>
      <x v="7"/>
      <x/>
      <x v="12"/>
    </i>
    <i>
      <x v="6865"/>
      <x v="7"/>
      <x/>
      <x v="12"/>
    </i>
    <i>
      <x v="6866"/>
      <x v="7"/>
      <x/>
      <x v="12"/>
    </i>
    <i>
      <x v="6867"/>
      <x v="7"/>
      <x/>
      <x v="12"/>
    </i>
    <i>
      <x v="6868"/>
      <x v="7"/>
      <x/>
      <x v="12"/>
    </i>
    <i>
      <x v="6869"/>
      <x v="7"/>
      <x/>
      <x v="12"/>
    </i>
    <i>
      <x v="6870"/>
      <x v="7"/>
      <x/>
      <x v="12"/>
    </i>
    <i>
      <x v="6871"/>
      <x v="7"/>
      <x/>
      <x v="12"/>
    </i>
    <i>
      <x v="6872"/>
      <x v="7"/>
      <x/>
      <x v="12"/>
    </i>
    <i>
      <x v="6873"/>
      <x v="7"/>
      <x/>
      <x v="12"/>
    </i>
    <i>
      <x v="6874"/>
      <x v="7"/>
      <x/>
      <x v="12"/>
    </i>
    <i>
      <x v="6875"/>
      <x v="7"/>
      <x/>
      <x v="12"/>
    </i>
    <i>
      <x v="6876"/>
      <x v="7"/>
      <x/>
      <x v="12"/>
    </i>
    <i>
      <x v="6877"/>
      <x v="7"/>
      <x/>
      <x v="12"/>
    </i>
    <i>
      <x v="6878"/>
      <x v="7"/>
      <x/>
      <x v="12"/>
    </i>
    <i>
      <x v="6879"/>
      <x v="7"/>
      <x/>
      <x v="12"/>
    </i>
    <i>
      <x v="6880"/>
      <x v="7"/>
      <x/>
      <x v="12"/>
    </i>
    <i>
      <x v="6881"/>
      <x v="7"/>
      <x/>
      <x v="12"/>
    </i>
    <i>
      <x v="6882"/>
      <x v="7"/>
      <x/>
      <x v="12"/>
    </i>
    <i>
      <x v="6883"/>
      <x v="7"/>
      <x/>
      <x v="12"/>
    </i>
    <i>
      <x v="6884"/>
      <x v="7"/>
      <x/>
      <x v="12"/>
    </i>
    <i>
      <x v="6885"/>
      <x v="7"/>
      <x/>
      <x v="12"/>
    </i>
    <i>
      <x v="6886"/>
      <x v="7"/>
      <x/>
      <x v="12"/>
    </i>
    <i>
      <x v="6887"/>
      <x v="7"/>
      <x/>
      <x v="12"/>
    </i>
    <i>
      <x v="6888"/>
      <x v="7"/>
      <x/>
      <x v="12"/>
    </i>
    <i>
      <x v="6889"/>
      <x v="7"/>
      <x/>
      <x v="12"/>
    </i>
    <i>
      <x v="6890"/>
      <x v="7"/>
      <x/>
      <x v="12"/>
    </i>
    <i>
      <x v="6891"/>
      <x v="7"/>
      <x/>
      <x v="12"/>
    </i>
    <i>
      <x v="6892"/>
      <x v="7"/>
      <x/>
      <x v="12"/>
    </i>
    <i>
      <x v="6893"/>
      <x v="7"/>
      <x/>
      <x v="12"/>
    </i>
    <i>
      <x v="6894"/>
      <x v="7"/>
      <x/>
      <x v="12"/>
    </i>
    <i>
      <x v="6895"/>
      <x v="7"/>
      <x/>
      <x v="12"/>
    </i>
    <i>
      <x v="6896"/>
      <x v="7"/>
      <x/>
      <x v="12"/>
    </i>
    <i>
      <x v="6897"/>
      <x v="7"/>
      <x/>
      <x v="12"/>
    </i>
    <i>
      <x v="6898"/>
      <x v="7"/>
      <x/>
      <x v="12"/>
    </i>
    <i>
      <x v="6899"/>
      <x v="7"/>
      <x/>
      <x v="12"/>
    </i>
    <i>
      <x v="6900"/>
      <x v="7"/>
      <x/>
      <x v="12"/>
    </i>
    <i>
      <x v="6901"/>
      <x v="7"/>
      <x/>
      <x v="12"/>
    </i>
    <i>
      <x v="6902"/>
      <x v="7"/>
      <x/>
      <x v="12"/>
    </i>
    <i>
      <x v="6903"/>
      <x v="7"/>
      <x/>
      <x v="12"/>
    </i>
    <i>
      <x v="6904"/>
      <x v="7"/>
      <x/>
      <x v="12"/>
    </i>
    <i>
      <x v="6905"/>
      <x v="7"/>
      <x/>
      <x v="12"/>
    </i>
    <i>
      <x v="6906"/>
      <x v="7"/>
      <x/>
      <x v="12"/>
    </i>
    <i>
      <x v="6907"/>
      <x v="7"/>
      <x/>
      <x v="12"/>
    </i>
    <i>
      <x v="6908"/>
      <x v="7"/>
      <x/>
      <x v="12"/>
    </i>
    <i>
      <x v="6909"/>
      <x v="7"/>
      <x/>
      <x v="12"/>
    </i>
    <i>
      <x v="6910"/>
      <x v="7"/>
      <x/>
      <x v="12"/>
    </i>
    <i>
      <x v="6911"/>
      <x v="7"/>
      <x/>
      <x v="12"/>
    </i>
    <i>
      <x v="6912"/>
      <x v="7"/>
      <x/>
      <x v="12"/>
    </i>
    <i>
      <x v="6913"/>
      <x v="7"/>
      <x/>
      <x v="12"/>
    </i>
    <i>
      <x v="6914"/>
      <x v="7"/>
      <x/>
      <x v="12"/>
    </i>
    <i>
      <x v="6915"/>
      <x v="7"/>
      <x/>
      <x v="12"/>
    </i>
    <i>
      <x v="6916"/>
      <x v="7"/>
      <x/>
      <x v="12"/>
    </i>
    <i>
      <x v="6917"/>
      <x v="7"/>
      <x/>
      <x v="12"/>
    </i>
    <i>
      <x v="6918"/>
      <x v="7"/>
      <x/>
      <x v="12"/>
    </i>
    <i>
      <x v="6919"/>
      <x v="7"/>
      <x/>
      <x v="12"/>
    </i>
    <i>
      <x v="6920"/>
      <x v="7"/>
      <x/>
      <x v="12"/>
    </i>
    <i>
      <x v="6921"/>
      <x v="7"/>
      <x/>
      <x v="12"/>
    </i>
    <i>
      <x v="6922"/>
      <x v="7"/>
      <x/>
      <x v="12"/>
    </i>
    <i>
      <x v="6923"/>
      <x v="7"/>
      <x/>
      <x v="12"/>
    </i>
    <i>
      <x v="6924"/>
      <x v="7"/>
      <x/>
      <x v="12"/>
    </i>
    <i>
      <x v="6925"/>
      <x v="7"/>
      <x/>
      <x v="12"/>
    </i>
    <i>
      <x v="6926"/>
      <x v="7"/>
      <x/>
      <x v="12"/>
    </i>
    <i>
      <x v="6927"/>
      <x v="7"/>
      <x/>
      <x v="12"/>
    </i>
    <i>
      <x v="6928"/>
      <x v="7"/>
      <x/>
      <x v="12"/>
    </i>
    <i>
      <x v="6929"/>
      <x v="7"/>
      <x/>
      <x v="12"/>
    </i>
    <i>
      <x v="6930"/>
      <x v="7"/>
      <x/>
      <x v="12"/>
    </i>
    <i>
      <x v="6931"/>
      <x v="7"/>
      <x/>
      <x v="12"/>
    </i>
    <i>
      <x v="6932"/>
      <x v="7"/>
      <x/>
      <x v="12"/>
    </i>
    <i>
      <x v="6933"/>
      <x v="7"/>
      <x/>
      <x v="12"/>
    </i>
    <i>
      <x v="6934"/>
      <x v="7"/>
      <x/>
      <x v="12"/>
    </i>
    <i>
      <x v="6935"/>
      <x v="7"/>
      <x/>
      <x v="12"/>
    </i>
    <i>
      <x v="6936"/>
      <x v="7"/>
      <x/>
      <x v="12"/>
    </i>
    <i>
      <x v="6937"/>
      <x v="7"/>
      <x/>
      <x v="12"/>
    </i>
    <i>
      <x v="6938"/>
      <x v="7"/>
      <x/>
      <x v="12"/>
    </i>
    <i>
      <x v="6939"/>
      <x v="7"/>
      <x/>
      <x v="12"/>
    </i>
    <i>
      <x v="6940"/>
      <x v="7"/>
      <x/>
      <x v="12"/>
    </i>
    <i>
      <x v="6941"/>
      <x v="7"/>
      <x/>
      <x v="12"/>
    </i>
    <i>
      <x v="6942"/>
      <x v="7"/>
      <x/>
      <x v="12"/>
    </i>
    <i>
      <x v="6943"/>
      <x v="7"/>
      <x/>
      <x v="12"/>
    </i>
    <i>
      <x v="6944"/>
      <x v="7"/>
      <x/>
      <x v="12"/>
    </i>
    <i>
      <x v="6945"/>
      <x v="7"/>
      <x/>
      <x v="12"/>
    </i>
    <i>
      <x v="6946"/>
      <x v="7"/>
      <x/>
      <x v="12"/>
    </i>
    <i>
      <x v="6947"/>
      <x v="7"/>
      <x/>
      <x v="12"/>
    </i>
    <i>
      <x v="6948"/>
      <x v="7"/>
      <x/>
      <x v="12"/>
    </i>
    <i>
      <x v="6949"/>
      <x v="7"/>
      <x/>
      <x v="12"/>
    </i>
    <i>
      <x v="6950"/>
      <x v="7"/>
      <x/>
      <x v="12"/>
    </i>
    <i>
      <x v="6951"/>
      <x v="7"/>
      <x/>
      <x v="12"/>
    </i>
    <i>
      <x v="6952"/>
      <x v="7"/>
      <x/>
      <x v="12"/>
    </i>
    <i>
      <x v="6953"/>
      <x v="7"/>
      <x/>
      <x v="12"/>
    </i>
    <i>
      <x v="6954"/>
      <x v="7"/>
      <x/>
      <x v="12"/>
    </i>
    <i>
      <x v="6955"/>
      <x v="7"/>
      <x/>
      <x v="12"/>
    </i>
    <i>
      <x v="6956"/>
      <x v="7"/>
      <x/>
      <x v="12"/>
    </i>
    <i>
      <x v="6957"/>
      <x v="7"/>
      <x/>
      <x v="12"/>
    </i>
    <i>
      <x v="6958"/>
      <x v="7"/>
      <x/>
      <x v="12"/>
    </i>
    <i>
      <x v="6959"/>
      <x v="7"/>
      <x/>
      <x v="12"/>
    </i>
    <i>
      <x v="6960"/>
      <x v="7"/>
      <x/>
      <x v="12"/>
    </i>
    <i>
      <x v="6961"/>
      <x v="7"/>
      <x/>
      <x v="12"/>
    </i>
    <i>
      <x v="6962"/>
      <x v="7"/>
      <x/>
      <x v="12"/>
    </i>
    <i>
      <x v="6963"/>
      <x v="7"/>
      <x/>
      <x v="12"/>
    </i>
    <i>
      <x v="6964"/>
      <x v="7"/>
      <x/>
      <x v="12"/>
    </i>
    <i>
      <x v="6965"/>
      <x v="7"/>
      <x/>
      <x v="12"/>
    </i>
    <i>
      <x v="6966"/>
      <x v="7"/>
      <x/>
      <x v="12"/>
    </i>
    <i>
      <x v="6967"/>
      <x v="7"/>
      <x/>
      <x v="12"/>
    </i>
    <i>
      <x v="6968"/>
      <x v="7"/>
      <x/>
      <x v="12"/>
    </i>
    <i>
      <x v="6969"/>
      <x v="7"/>
      <x/>
      <x v="12"/>
    </i>
    <i>
      <x v="6970"/>
      <x v="7"/>
      <x/>
      <x v="12"/>
    </i>
    <i>
      <x v="6971"/>
      <x v="7"/>
      <x/>
      <x v="12"/>
    </i>
    <i>
      <x v="6972"/>
      <x v="7"/>
      <x/>
      <x v="12"/>
    </i>
    <i>
      <x v="6973"/>
      <x v="7"/>
      <x/>
      <x v="12"/>
    </i>
    <i>
      <x v="6974"/>
      <x v="7"/>
      <x/>
      <x v="12"/>
    </i>
    <i>
      <x v="6975"/>
      <x v="7"/>
      <x/>
      <x v="12"/>
    </i>
    <i>
      <x v="6976"/>
      <x v="7"/>
      <x/>
      <x v="12"/>
    </i>
    <i>
      <x v="6977"/>
      <x v="7"/>
      <x/>
      <x v="12"/>
    </i>
    <i>
      <x v="6978"/>
      <x v="7"/>
      <x/>
      <x v="12"/>
    </i>
    <i>
      <x v="6979"/>
      <x v="7"/>
      <x/>
      <x v="12"/>
    </i>
    <i>
      <x v="6980"/>
      <x v="7"/>
      <x/>
      <x v="12"/>
    </i>
    <i>
      <x v="6981"/>
      <x v="7"/>
      <x/>
      <x v="12"/>
    </i>
    <i>
      <x v="6982"/>
      <x v="7"/>
      <x/>
      <x v="12"/>
    </i>
    <i>
      <x v="6983"/>
      <x v="7"/>
      <x/>
      <x v="12"/>
    </i>
    <i>
      <x v="6984"/>
      <x v="7"/>
      <x/>
      <x v="12"/>
    </i>
    <i>
      <x v="6985"/>
      <x v="7"/>
      <x/>
      <x v="12"/>
    </i>
    <i>
      <x v="7030"/>
      <x v="8"/>
      <x/>
      <x v="2"/>
    </i>
    <i>
      <x v="7031"/>
      <x v="8"/>
      <x/>
      <x v="2"/>
    </i>
    <i>
      <x v="7032"/>
      <x v="8"/>
      <x/>
      <x v="2"/>
    </i>
    <i>
      <x v="7293"/>
      <x v="5"/>
      <x/>
      <x v="8"/>
    </i>
    <i>
      <x v="7294"/>
      <x v="5"/>
      <x/>
      <x v="8"/>
    </i>
    <i>
      <x v="7295"/>
      <x v="5"/>
      <x/>
      <x v="8"/>
    </i>
    <i>
      <x v="7296"/>
      <x v="5"/>
      <x v="2"/>
      <x v="9"/>
    </i>
    <i>
      <x v="7297"/>
      <x v="5"/>
      <x v="2"/>
      <x v="9"/>
    </i>
    <i>
      <x v="7298"/>
      <x v="5"/>
      <x/>
      <x v="8"/>
    </i>
    <i>
      <x v="7299"/>
      <x v="5"/>
      <x v="2"/>
      <x v="9"/>
    </i>
    <i>
      <x v="7300"/>
      <x v="5"/>
      <x v="2"/>
      <x v="9"/>
    </i>
    <i>
      <x v="7301"/>
      <x v="5"/>
      <x v="2"/>
      <x v="9"/>
    </i>
    <i>
      <x v="7302"/>
      <x v="5"/>
      <x v="2"/>
      <x v="9"/>
    </i>
    <i>
      <x v="7303"/>
      <x v="5"/>
      <x/>
      <x v="7"/>
    </i>
    <i>
      <x v="7304"/>
      <x v="5"/>
      <x v="2"/>
      <x v="9"/>
    </i>
    <i>
      <x v="7305"/>
      <x v="5"/>
      <x v="2"/>
      <x v="9"/>
    </i>
    <i>
      <x v="7306"/>
      <x v="5"/>
      <x v="2"/>
      <x v="9"/>
    </i>
    <i>
      <x v="7307"/>
      <x v="5"/>
      <x v="2"/>
      <x v="9"/>
    </i>
    <i>
      <x v="7308"/>
      <x v="5"/>
      <x v="2"/>
      <x v="9"/>
    </i>
    <i>
      <x v="7309"/>
      <x v="5"/>
      <x v="2"/>
      <x v="9"/>
    </i>
    <i>
      <x v="7310"/>
      <x v="5"/>
      <x v="2"/>
      <x v="9"/>
    </i>
    <i>
      <x v="7311"/>
      <x v="5"/>
      <x/>
      <x v="8"/>
    </i>
    <i>
      <x v="7312"/>
      <x v="5"/>
      <x v="2"/>
      <x v="9"/>
    </i>
    <i>
      <x v="7313"/>
      <x v="5"/>
      <x v="2"/>
      <x v="9"/>
    </i>
    <i>
      <x v="7314"/>
      <x v="5"/>
      <x v="2"/>
      <x v="9"/>
    </i>
    <i>
      <x v="7315"/>
      <x v="5"/>
      <x v="2"/>
      <x v="9"/>
    </i>
    <i>
      <x v="7316"/>
      <x v="5"/>
      <x v="2"/>
      <x v="9"/>
    </i>
    <i>
      <x v="7317"/>
      <x v="5"/>
      <x v="2"/>
      <x v="9"/>
    </i>
    <i>
      <x v="7318"/>
      <x v="5"/>
      <x/>
      <x v="8"/>
    </i>
    <i>
      <x v="7319"/>
      <x v="5"/>
      <x v="2"/>
      <x v="9"/>
    </i>
    <i>
      <x v="7320"/>
      <x v="5"/>
      <x/>
      <x v="7"/>
    </i>
    <i>
      <x v="7321"/>
      <x v="5"/>
      <x v="2"/>
      <x v="9"/>
    </i>
    <i>
      <x v="7322"/>
      <x v="5"/>
      <x v="2"/>
      <x v="9"/>
    </i>
    <i>
      <x v="7323"/>
      <x v="5"/>
      <x v="2"/>
      <x v="9"/>
    </i>
    <i>
      <x v="7324"/>
      <x v="5"/>
      <x v="2"/>
      <x v="9"/>
    </i>
    <i>
      <x v="7325"/>
      <x v="5"/>
      <x v="2"/>
      <x v="9"/>
    </i>
    <i>
      <x v="7326"/>
      <x v="5"/>
      <x v="2"/>
      <x v="9"/>
    </i>
    <i>
      <x v="7327"/>
      <x v="5"/>
      <x v="2"/>
      <x v="9"/>
    </i>
    <i>
      <x v="7328"/>
      <x v="5"/>
      <x v="2"/>
      <x v="9"/>
    </i>
    <i>
      <x v="7329"/>
      <x v="5"/>
      <x v="2"/>
      <x v="9"/>
    </i>
    <i>
      <x v="7330"/>
      <x v="5"/>
      <x v="2"/>
      <x v="9"/>
    </i>
    <i>
      <x v="7331"/>
      <x v="5"/>
      <x v="2"/>
      <x v="9"/>
    </i>
    <i>
      <x v="7332"/>
      <x v="5"/>
      <x v="2"/>
      <x v="9"/>
    </i>
    <i>
      <x v="7333"/>
      <x v="5"/>
      <x v="2"/>
      <x v="9"/>
    </i>
    <i>
      <x v="7334"/>
      <x v="5"/>
      <x v="2"/>
      <x v="9"/>
    </i>
    <i>
      <x v="7997"/>
      <x v="12"/>
      <x/>
      <x v="2"/>
    </i>
    <i>
      <x v="7998"/>
      <x v="12"/>
      <x/>
      <x v="2"/>
    </i>
    <i>
      <x v="7999"/>
      <x v="1"/>
      <x v="1"/>
      <x v="4"/>
    </i>
  </rowItems>
  <colFields count="1">
    <field x="27"/>
  </colFields>
  <colItems count="10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dataFields count="1">
    <dataField name="Somme de Montant H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AC6F40-BD7E-4C74-94CD-25821E1ED2BE}" name="Tableau croisé dynamique3" cacheId="5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outline="1" outlineData="1" multipleFieldFilters="0">
  <location ref="A1:B22" firstHeaderRow="1" firstDataRow="1" firstDataCol="1"/>
  <pivotFields count="4">
    <pivotField dataField="1" showAll="0" defaultSubtotal="0"/>
    <pivotField subtotalTop="0" showAll="0" defaultSubtotal="0"/>
    <pivotField showAll="0" defaultSubtotal="0"/>
    <pivotField axis="axisRow" showAll="0" sortType="ascending" defaultSubtotal="0">
      <items count="60">
        <item x="15"/>
        <item x="12"/>
        <item m="1" x="26"/>
        <item m="1" x="58"/>
        <item m="1" x="35"/>
        <item m="1" x="28"/>
        <item x="4"/>
        <item x="16"/>
        <item x="11"/>
        <item x="10"/>
        <item m="1" x="38"/>
        <item x="17"/>
        <item x="9"/>
        <item m="1" x="36"/>
        <item m="1" x="59"/>
        <item m="1" x="53"/>
        <item m="1" x="57"/>
        <item x="13"/>
        <item m="1" x="47"/>
        <item m="1" x="42"/>
        <item x="1"/>
        <item m="1" x="31"/>
        <item m="1" x="51"/>
        <item m="1" x="52"/>
        <item m="1" x="34"/>
        <item m="1" x="56"/>
        <item m="1" x="48"/>
        <item m="1" x="46"/>
        <item m="1" x="33"/>
        <item m="1" x="44"/>
        <item x="7"/>
        <item m="1" x="37"/>
        <item m="1" x="50"/>
        <item m="1" x="45"/>
        <item m="1" x="21"/>
        <item m="1" x="25"/>
        <item m="1" x="54"/>
        <item m="1" x="39"/>
        <item m="1" x="55"/>
        <item m="1" x="32"/>
        <item x="3"/>
        <item m="1" x="43"/>
        <item m="1" x="41"/>
        <item x="14"/>
        <item m="1" x="27"/>
        <item x="5"/>
        <item m="1" x="29"/>
        <item m="1" x="49"/>
        <item m="1" x="40"/>
        <item m="1" x="24"/>
        <item m="1" x="22"/>
        <item m="1" x="23"/>
        <item m="1" x="30"/>
        <item x="6"/>
        <item x="2"/>
        <item x="8"/>
        <item x="19"/>
        <item x="20"/>
        <item x="18"/>
        <item x="0"/>
      </items>
    </pivotField>
  </pivotFields>
  <rowFields count="1">
    <field x="3"/>
  </rowFields>
  <rowItems count="21">
    <i>
      <x/>
    </i>
    <i>
      <x v="1"/>
    </i>
    <i>
      <x v="6"/>
    </i>
    <i>
      <x v="7"/>
    </i>
    <i>
      <x v="8"/>
    </i>
    <i>
      <x v="9"/>
    </i>
    <i>
      <x v="11"/>
    </i>
    <i>
      <x v="12"/>
    </i>
    <i>
      <x v="17"/>
    </i>
    <i>
      <x v="20"/>
    </i>
    <i>
      <x v="30"/>
    </i>
    <i>
      <x v="40"/>
    </i>
    <i>
      <x v="43"/>
    </i>
    <i>
      <x v="45"/>
    </i>
    <i>
      <x v="53"/>
    </i>
    <i>
      <x v="54"/>
    </i>
    <i>
      <x v="55"/>
    </i>
    <i>
      <x v="56"/>
    </i>
    <i>
      <x v="57"/>
    </i>
    <i>
      <x v="58"/>
    </i>
    <i>
      <x v="59"/>
    </i>
  </rowItems>
  <colItems count="1">
    <i/>
  </colItems>
  <dataFields count="1">
    <dataField name="Somme de Total GO" fld="0" baseField="3" baseItem="5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4C48-1F06-4373-8813-790D0D6260F7}">
  <sheetPr codeName="Feuil1"/>
  <dimension ref="A1:B11"/>
  <sheetViews>
    <sheetView workbookViewId="0">
      <selection sqref="A1:A1048576"/>
    </sheetView>
  </sheetViews>
  <sheetFormatPr baseColWidth="10" defaultRowHeight="12.75" x14ac:dyDescent="0.2"/>
  <sheetData>
    <row r="1" spans="1:2" x14ac:dyDescent="0.2">
      <c r="A1" t="s">
        <v>161</v>
      </c>
      <c r="B1">
        <v>0.2</v>
      </c>
    </row>
    <row r="2" spans="1:2" x14ac:dyDescent="0.2">
      <c r="A2" t="s">
        <v>154</v>
      </c>
      <c r="B2">
        <v>0.2</v>
      </c>
    </row>
    <row r="3" spans="1:2" x14ac:dyDescent="0.2">
      <c r="A3" t="s">
        <v>157</v>
      </c>
      <c r="B3">
        <v>0</v>
      </c>
    </row>
    <row r="4" spans="1:2" x14ac:dyDescent="0.2">
      <c r="A4" t="s">
        <v>151</v>
      </c>
      <c r="B4">
        <v>0.2</v>
      </c>
    </row>
    <row r="5" spans="1:2" x14ac:dyDescent="0.2">
      <c r="A5" t="s">
        <v>153</v>
      </c>
      <c r="B5">
        <v>0.2</v>
      </c>
    </row>
    <row r="6" spans="1:2" x14ac:dyDescent="0.2">
      <c r="A6" t="s">
        <v>164</v>
      </c>
      <c r="B6">
        <v>0</v>
      </c>
    </row>
    <row r="7" spans="1:2" x14ac:dyDescent="0.2">
      <c r="A7" t="s">
        <v>162</v>
      </c>
      <c r="B7">
        <v>0.2</v>
      </c>
    </row>
    <row r="8" spans="1:2" x14ac:dyDescent="0.2">
      <c r="A8" t="s">
        <v>160</v>
      </c>
      <c r="B8">
        <v>0.2</v>
      </c>
    </row>
    <row r="9" spans="1:2" x14ac:dyDescent="0.2">
      <c r="A9" t="s">
        <v>159</v>
      </c>
      <c r="B9">
        <v>0.2</v>
      </c>
    </row>
    <row r="10" spans="1:2" x14ac:dyDescent="0.2">
      <c r="A10" t="s">
        <v>156</v>
      </c>
      <c r="B10">
        <v>0.2</v>
      </c>
    </row>
    <row r="11" spans="1:2" x14ac:dyDescent="0.2">
      <c r="A11" t="s">
        <v>150</v>
      </c>
      <c r="B1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6A0B0-24A7-4912-AE1A-4B4F47E207FA}">
  <sheetPr codeName="Feuil2"/>
  <dimension ref="A1:B5"/>
  <sheetViews>
    <sheetView workbookViewId="0">
      <selection activeCell="B3" sqref="B3"/>
    </sheetView>
  </sheetViews>
  <sheetFormatPr baseColWidth="10" defaultRowHeight="12.75" x14ac:dyDescent="0.2"/>
  <sheetData>
    <row r="1" spans="1:2" x14ac:dyDescent="0.2">
      <c r="A1">
        <v>0</v>
      </c>
      <c r="B1" t="s">
        <v>174</v>
      </c>
    </row>
    <row r="2" spans="1:2" x14ac:dyDescent="0.2">
      <c r="A2">
        <v>1</v>
      </c>
      <c r="B2" t="s">
        <v>175</v>
      </c>
    </row>
    <row r="3" spans="1:2" x14ac:dyDescent="0.2">
      <c r="A3">
        <v>2</v>
      </c>
      <c r="B3" t="s">
        <v>176</v>
      </c>
    </row>
    <row r="4" spans="1:2" x14ac:dyDescent="0.2">
      <c r="A4">
        <v>5</v>
      </c>
    </row>
    <row r="5" spans="1:2" x14ac:dyDescent="0.2">
      <c r="A5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5A700-0B69-4470-B906-D2C4BEE216CA}">
  <sheetPr codeName="Feuil3"/>
  <dimension ref="A1:E18"/>
  <sheetViews>
    <sheetView workbookViewId="0">
      <selection activeCell="E15" sqref="E15:E18"/>
    </sheetView>
  </sheetViews>
  <sheetFormatPr baseColWidth="10" defaultRowHeight="12.75" x14ac:dyDescent="0.2"/>
  <cols>
    <col min="1" max="2" width="17" style="95" bestFit="1" customWidth="1"/>
    <col min="3" max="3" width="12.7109375" style="114" bestFit="1" customWidth="1"/>
    <col min="4" max="4" width="11.42578125" style="95"/>
    <col min="5" max="5" width="18.7109375" style="96" bestFit="1" customWidth="1"/>
    <col min="6" max="16384" width="11.42578125" style="96"/>
  </cols>
  <sheetData>
    <row r="1" spans="1:5" x14ac:dyDescent="0.2">
      <c r="A1" s="95" t="s">
        <v>141</v>
      </c>
      <c r="B1" s="95" t="s">
        <v>138</v>
      </c>
      <c r="C1" s="114" t="s">
        <v>140</v>
      </c>
      <c r="D1" s="95" t="s">
        <v>139</v>
      </c>
      <c r="E1" s="96" t="s">
        <v>136</v>
      </c>
    </row>
    <row r="2" spans="1:5" ht="12" customHeight="1" x14ac:dyDescent="0.2">
      <c r="A2" s="95">
        <v>16</v>
      </c>
      <c r="B2" s="95">
        <v>16</v>
      </c>
      <c r="C2" s="114">
        <v>1</v>
      </c>
      <c r="E2" s="96" t="s">
        <v>66</v>
      </c>
    </row>
    <row r="3" spans="1:5" x14ac:dyDescent="0.2">
      <c r="A3" s="95">
        <v>2</v>
      </c>
      <c r="B3" s="95">
        <v>2</v>
      </c>
      <c r="C3" s="114">
        <v>2</v>
      </c>
      <c r="E3" s="96" t="s">
        <v>66</v>
      </c>
    </row>
    <row r="4" spans="1:5" x14ac:dyDescent="0.2">
      <c r="A4" s="95">
        <v>17</v>
      </c>
      <c r="B4" s="95">
        <v>17</v>
      </c>
      <c r="C4" s="114">
        <v>17</v>
      </c>
      <c r="E4" s="96" t="s">
        <v>66</v>
      </c>
    </row>
    <row r="5" spans="1:5" x14ac:dyDescent="0.2">
      <c r="A5" s="95">
        <v>44</v>
      </c>
      <c r="B5" s="95">
        <v>44</v>
      </c>
      <c r="C5" s="114">
        <v>44</v>
      </c>
      <c r="E5" s="96" t="s">
        <v>66</v>
      </c>
    </row>
    <row r="6" spans="1:5" x14ac:dyDescent="0.2">
      <c r="A6" s="95">
        <v>86</v>
      </c>
      <c r="B6" s="95">
        <v>86</v>
      </c>
      <c r="C6" s="114">
        <v>86</v>
      </c>
      <c r="E6" s="96" t="s">
        <v>66</v>
      </c>
    </row>
    <row r="7" spans="1:5" x14ac:dyDescent="0.2">
      <c r="A7" s="95">
        <v>16</v>
      </c>
      <c r="B7" s="95">
        <v>16</v>
      </c>
      <c r="C7" s="114" t="s">
        <v>78</v>
      </c>
      <c r="E7" s="96" t="s">
        <v>66</v>
      </c>
    </row>
    <row r="8" spans="1:5" x14ac:dyDescent="0.2">
      <c r="A8" s="95">
        <v>16</v>
      </c>
      <c r="B8" s="95">
        <v>16</v>
      </c>
      <c r="C8" s="114" t="s">
        <v>29</v>
      </c>
      <c r="E8" s="96" t="s">
        <v>66</v>
      </c>
    </row>
    <row r="9" spans="1:5" x14ac:dyDescent="0.2">
      <c r="A9" s="95" t="s">
        <v>220</v>
      </c>
      <c r="B9" s="95" t="s">
        <v>220</v>
      </c>
      <c r="C9" s="114" t="s">
        <v>220</v>
      </c>
      <c r="E9" s="96" t="s">
        <v>245</v>
      </c>
    </row>
    <row r="10" spans="1:5" x14ac:dyDescent="0.2">
      <c r="A10" s="95" t="s">
        <v>189</v>
      </c>
      <c r="B10" s="95" t="s">
        <v>189</v>
      </c>
      <c r="C10" s="114" t="s">
        <v>189</v>
      </c>
      <c r="E10" s="96" t="s">
        <v>245</v>
      </c>
    </row>
    <row r="11" spans="1:5" x14ac:dyDescent="0.2">
      <c r="A11" s="95" t="s">
        <v>216</v>
      </c>
      <c r="B11" s="95" t="s">
        <v>216</v>
      </c>
      <c r="C11" s="114" t="s">
        <v>216</v>
      </c>
      <c r="E11" s="96" t="s">
        <v>245</v>
      </c>
    </row>
    <row r="12" spans="1:5" x14ac:dyDescent="0.2">
      <c r="A12" s="95" t="s">
        <v>191</v>
      </c>
      <c r="B12" s="95" t="s">
        <v>191</v>
      </c>
      <c r="C12" s="114" t="s">
        <v>191</v>
      </c>
      <c r="E12" s="96" t="s">
        <v>245</v>
      </c>
    </row>
    <row r="13" spans="1:5" x14ac:dyDescent="0.2">
      <c r="A13" s="95" t="s">
        <v>238</v>
      </c>
      <c r="B13" s="95" t="s">
        <v>238</v>
      </c>
      <c r="C13" s="114" t="s">
        <v>238</v>
      </c>
      <c r="E13" s="96" t="s">
        <v>66</v>
      </c>
    </row>
    <row r="14" spans="1:5" x14ac:dyDescent="0.2">
      <c r="A14" s="95">
        <v>16</v>
      </c>
      <c r="B14" s="95">
        <v>16</v>
      </c>
      <c r="C14" s="114">
        <v>16</v>
      </c>
      <c r="E14" s="96" t="s">
        <v>66</v>
      </c>
    </row>
    <row r="15" spans="1:5" x14ac:dyDescent="0.2">
      <c r="C15" s="114" t="s">
        <v>6321</v>
      </c>
      <c r="E15" t="s">
        <v>6320</v>
      </c>
    </row>
    <row r="16" spans="1:5" x14ac:dyDescent="0.2">
      <c r="C16" s="114" t="s">
        <v>6322</v>
      </c>
      <c r="E16" t="s">
        <v>6320</v>
      </c>
    </row>
    <row r="17" spans="3:5" x14ac:dyDescent="0.2">
      <c r="C17" s="114" t="s">
        <v>6323</v>
      </c>
      <c r="E17" t="s">
        <v>6320</v>
      </c>
    </row>
    <row r="18" spans="3:5" x14ac:dyDescent="0.2">
      <c r="C18" s="114" t="s">
        <v>6324</v>
      </c>
      <c r="E18" t="s">
        <v>6320</v>
      </c>
    </row>
  </sheetData>
  <sortState xmlns:xlrd2="http://schemas.microsoft.com/office/spreadsheetml/2017/richdata2" ref="A2:E12">
    <sortCondition ref="C1:C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/>
  <dimension ref="A1:G38"/>
  <sheetViews>
    <sheetView workbookViewId="0">
      <selection activeCell="B20" sqref="B20:B21"/>
    </sheetView>
  </sheetViews>
  <sheetFormatPr baseColWidth="10" defaultRowHeight="12.75" x14ac:dyDescent="0.2"/>
  <cols>
    <col min="1" max="1" width="31.7109375" style="7" bestFit="1" customWidth="1"/>
  </cols>
  <sheetData>
    <row r="1" spans="1:7" s="101" customFormat="1" x14ac:dyDescent="0.2">
      <c r="A1" s="101" t="s">
        <v>193</v>
      </c>
      <c r="B1" s="101" t="s">
        <v>193</v>
      </c>
    </row>
    <row r="2" spans="1:7" x14ac:dyDescent="0.2">
      <c r="A2" s="101" t="s">
        <v>226</v>
      </c>
      <c r="B2" s="101" t="s">
        <v>89</v>
      </c>
    </row>
    <row r="3" spans="1:7" x14ac:dyDescent="0.2">
      <c r="A3" s="7" t="s">
        <v>81</v>
      </c>
      <c r="B3" s="13" t="s">
        <v>72</v>
      </c>
    </row>
    <row r="4" spans="1:7" x14ac:dyDescent="0.2">
      <c r="A4" s="7" t="s">
        <v>227</v>
      </c>
      <c r="B4" s="13" t="s">
        <v>71</v>
      </c>
    </row>
    <row r="5" spans="1:7" x14ac:dyDescent="0.2">
      <c r="A5" s="7" t="s">
        <v>180</v>
      </c>
      <c r="B5" s="13" t="s">
        <v>89</v>
      </c>
    </row>
    <row r="6" spans="1:7" x14ac:dyDescent="0.2">
      <c r="A6" s="7" t="s">
        <v>36</v>
      </c>
      <c r="B6" s="13" t="s">
        <v>170</v>
      </c>
    </row>
    <row r="7" spans="1:7" x14ac:dyDescent="0.2">
      <c r="A7" s="7" t="s">
        <v>93</v>
      </c>
      <c r="B7" s="13" t="s">
        <v>71</v>
      </c>
    </row>
    <row r="8" spans="1:7" x14ac:dyDescent="0.2">
      <c r="A8" s="7" t="s">
        <v>184</v>
      </c>
      <c r="B8" s="13" t="s">
        <v>71</v>
      </c>
    </row>
    <row r="9" spans="1:7" x14ac:dyDescent="0.2">
      <c r="A9" s="7" t="s">
        <v>185</v>
      </c>
      <c r="B9" s="13" t="s">
        <v>71</v>
      </c>
    </row>
    <row r="10" spans="1:7" x14ac:dyDescent="0.2">
      <c r="A10" s="7" t="s">
        <v>163</v>
      </c>
      <c r="B10" s="13" t="s">
        <v>73</v>
      </c>
    </row>
    <row r="11" spans="1:7" x14ac:dyDescent="0.2">
      <c r="A11" s="7" t="s">
        <v>42</v>
      </c>
      <c r="B11" s="13" t="s">
        <v>72</v>
      </c>
      <c r="G11" s="6" t="s">
        <v>72</v>
      </c>
    </row>
    <row r="12" spans="1:7" x14ac:dyDescent="0.2">
      <c r="A12" s="7" t="s">
        <v>183</v>
      </c>
      <c r="B12" s="13" t="s">
        <v>73</v>
      </c>
      <c r="G12" s="13" t="s">
        <v>89</v>
      </c>
    </row>
    <row r="13" spans="1:7" x14ac:dyDescent="0.2">
      <c r="A13" s="7" t="s">
        <v>43</v>
      </c>
      <c r="B13" s="13" t="s">
        <v>74</v>
      </c>
      <c r="G13" s="13" t="s">
        <v>170</v>
      </c>
    </row>
    <row r="14" spans="1:7" x14ac:dyDescent="0.2">
      <c r="A14" s="7" t="s">
        <v>94</v>
      </c>
      <c r="B14" s="13" t="s">
        <v>73</v>
      </c>
      <c r="G14" s="6" t="s">
        <v>71</v>
      </c>
    </row>
    <row r="15" spans="1:7" x14ac:dyDescent="0.2">
      <c r="A15" s="7" t="s">
        <v>97</v>
      </c>
      <c r="B15" s="13" t="s">
        <v>99</v>
      </c>
      <c r="G15" s="6" t="s">
        <v>73</v>
      </c>
    </row>
    <row r="16" spans="1:7" x14ac:dyDescent="0.2">
      <c r="A16" s="7" t="s">
        <v>158</v>
      </c>
      <c r="B16" s="13" t="s">
        <v>99</v>
      </c>
      <c r="G16" s="6"/>
    </row>
    <row r="17" spans="1:7" x14ac:dyDescent="0.2">
      <c r="A17" s="7" t="s">
        <v>41</v>
      </c>
      <c r="B17" s="13" t="s">
        <v>71</v>
      </c>
      <c r="G17" s="6" t="s">
        <v>74</v>
      </c>
    </row>
    <row r="18" spans="1:7" x14ac:dyDescent="0.2">
      <c r="A18" s="7" t="s">
        <v>222</v>
      </c>
      <c r="B18" s="13" t="s">
        <v>71</v>
      </c>
      <c r="G18" s="6"/>
    </row>
    <row r="19" spans="1:7" x14ac:dyDescent="0.2">
      <c r="A19" s="7" t="s">
        <v>143</v>
      </c>
      <c r="B19" s="13" t="s">
        <v>71</v>
      </c>
      <c r="G19" s="13" t="s">
        <v>99</v>
      </c>
    </row>
    <row r="20" spans="1:7" x14ac:dyDescent="0.2">
      <c r="A20" s="7" t="s">
        <v>76</v>
      </c>
      <c r="B20" s="13" t="s">
        <v>77</v>
      </c>
      <c r="G20" s="13" t="s">
        <v>77</v>
      </c>
    </row>
    <row r="21" spans="1:7" x14ac:dyDescent="0.2">
      <c r="A21" s="7" t="s">
        <v>82</v>
      </c>
      <c r="B21" s="13" t="s">
        <v>77</v>
      </c>
    </row>
    <row r="22" spans="1:7" x14ac:dyDescent="0.2">
      <c r="A22" s="7" t="s">
        <v>44</v>
      </c>
      <c r="B22" s="13" t="s">
        <v>71</v>
      </c>
    </row>
    <row r="23" spans="1:7" x14ac:dyDescent="0.2">
      <c r="A23" s="7" t="s">
        <v>95</v>
      </c>
      <c r="B23" s="13" t="s">
        <v>73</v>
      </c>
    </row>
    <row r="24" spans="1:7" x14ac:dyDescent="0.2">
      <c r="A24" s="7" t="s">
        <v>144</v>
      </c>
      <c r="B24" s="13" t="s">
        <v>89</v>
      </c>
    </row>
    <row r="25" spans="1:7" x14ac:dyDescent="0.2">
      <c r="A25" s="7" t="s">
        <v>33</v>
      </c>
      <c r="B25" s="13" t="s">
        <v>89</v>
      </c>
    </row>
    <row r="26" spans="1:7" x14ac:dyDescent="0.2">
      <c r="A26" s="7" t="s">
        <v>37</v>
      </c>
      <c r="B26" s="13" t="s">
        <v>170</v>
      </c>
    </row>
    <row r="27" spans="1:7" x14ac:dyDescent="0.2">
      <c r="A27" s="7" t="s">
        <v>39</v>
      </c>
      <c r="B27" s="13" t="s">
        <v>71</v>
      </c>
    </row>
    <row r="28" spans="1:7" x14ac:dyDescent="0.2">
      <c r="A28" s="7" t="s">
        <v>218</v>
      </c>
      <c r="B28" s="13" t="s">
        <v>71</v>
      </c>
    </row>
    <row r="29" spans="1:7" x14ac:dyDescent="0.2">
      <c r="A29" s="7" t="s">
        <v>80</v>
      </c>
      <c r="B29" s="13" t="s">
        <v>72</v>
      </c>
    </row>
    <row r="30" spans="1:7" x14ac:dyDescent="0.2">
      <c r="A30" s="7" t="s">
        <v>26</v>
      </c>
      <c r="B30" s="13" t="s">
        <v>71</v>
      </c>
    </row>
    <row r="31" spans="1:7" x14ac:dyDescent="0.2">
      <c r="A31" s="7" t="s">
        <v>225</v>
      </c>
      <c r="B31" s="13" t="s">
        <v>71</v>
      </c>
    </row>
    <row r="32" spans="1:7" x14ac:dyDescent="0.2">
      <c r="A32" s="7" t="s">
        <v>228</v>
      </c>
      <c r="B32" s="13" t="s">
        <v>71</v>
      </c>
    </row>
    <row r="33" spans="1:3" x14ac:dyDescent="0.2">
      <c r="A33" s="7" t="s">
        <v>40</v>
      </c>
      <c r="B33" s="13" t="s">
        <v>73</v>
      </c>
    </row>
    <row r="34" spans="1:3" x14ac:dyDescent="0.2">
      <c r="B34" s="13"/>
    </row>
    <row r="35" spans="1:3" x14ac:dyDescent="0.2">
      <c r="B35" s="13"/>
    </row>
    <row r="38" spans="1:3" x14ac:dyDescent="0.2">
      <c r="C38" s="110"/>
    </row>
  </sheetData>
  <sortState xmlns:xlrd2="http://schemas.microsoft.com/office/spreadsheetml/2017/richdata2" ref="A2:B30">
    <sortCondition ref="A2:A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0CD-EF35-493B-924A-AB40BCF9475B}">
  <sheetPr codeName="Feuil5">
    <tabColor theme="9" tint="0.39997558519241921"/>
  </sheetPr>
  <dimension ref="A1:J1048576"/>
  <sheetViews>
    <sheetView showGridLines="0" workbookViewId="0">
      <selection activeCell="K1" sqref="K1"/>
    </sheetView>
  </sheetViews>
  <sheetFormatPr baseColWidth="10" defaultColWidth="14.42578125" defaultRowHeight="15" x14ac:dyDescent="0.25"/>
  <cols>
    <col min="1" max="1" width="14.42578125" style="28" customWidth="1"/>
    <col min="2" max="2" width="9.28515625" style="28" customWidth="1"/>
    <col min="3" max="4" width="10.7109375" style="28" customWidth="1"/>
    <col min="5" max="5" width="3" style="28" customWidth="1"/>
    <col min="6" max="7" width="10.7109375" style="28" customWidth="1"/>
    <col min="8" max="8" width="3" style="28" customWidth="1"/>
    <col min="9" max="14" width="10.7109375" style="28" customWidth="1"/>
    <col min="15" max="16384" width="14.42578125" style="28"/>
  </cols>
  <sheetData>
    <row r="1" spans="1:10" ht="6.75" customHeight="1" x14ac:dyDescent="0.25"/>
    <row r="2" spans="1:10" ht="12.75" customHeight="1" x14ac:dyDescent="0.25">
      <c r="A2" s="29"/>
      <c r="B2" s="29"/>
      <c r="C2" s="29"/>
      <c r="D2" s="29"/>
      <c r="E2" s="29"/>
      <c r="F2" s="29"/>
      <c r="G2" s="29"/>
      <c r="H2" s="29"/>
      <c r="I2" s="30"/>
      <c r="J2" s="29"/>
    </row>
    <row r="3" spans="1:10" ht="18" customHeight="1" x14ac:dyDescent="0.25">
      <c r="C3" s="129" t="s">
        <v>100</v>
      </c>
      <c r="D3" s="129"/>
      <c r="E3" s="129"/>
      <c r="F3" s="129"/>
      <c r="G3" s="129"/>
      <c r="H3" s="129"/>
      <c r="I3" s="129"/>
      <c r="J3" s="129"/>
    </row>
    <row r="4" spans="1:10" ht="12.75" customHeight="1" x14ac:dyDescent="0.25">
      <c r="A4" s="30"/>
      <c r="C4" s="130" t="s">
        <v>101</v>
      </c>
      <c r="D4" s="131"/>
      <c r="E4" s="31"/>
      <c r="F4" s="130" t="s">
        <v>102</v>
      </c>
      <c r="G4" s="131"/>
      <c r="H4" s="29"/>
      <c r="I4" s="130" t="s">
        <v>103</v>
      </c>
      <c r="J4" s="131"/>
    </row>
    <row r="5" spans="1:10" ht="12.75" customHeight="1" x14ac:dyDescent="0.25">
      <c r="A5" s="30"/>
      <c r="C5" s="132"/>
      <c r="D5" s="133"/>
      <c r="E5" s="31"/>
      <c r="F5" s="132"/>
      <c r="G5" s="133"/>
      <c r="H5" s="29"/>
      <c r="I5" s="132"/>
      <c r="J5" s="133"/>
    </row>
    <row r="6" spans="1:10" ht="13.5" customHeight="1" thickBot="1" x14ac:dyDescent="0.3">
      <c r="A6" s="30"/>
    </row>
    <row r="7" spans="1:10" ht="13.5" customHeight="1" thickBot="1" x14ac:dyDescent="0.3">
      <c r="A7" s="32"/>
      <c r="B7" s="32"/>
      <c r="C7" s="134" t="s">
        <v>104</v>
      </c>
      <c r="D7" s="135"/>
      <c r="F7" s="134" t="s">
        <v>104</v>
      </c>
      <c r="G7" s="135"/>
      <c r="H7" s="30"/>
      <c r="I7" s="134" t="s">
        <v>104</v>
      </c>
      <c r="J7" s="135"/>
    </row>
    <row r="8" spans="1:10" ht="13.5" customHeight="1" thickBot="1" x14ac:dyDescent="0.3">
      <c r="A8" s="32"/>
      <c r="B8" s="32"/>
      <c r="C8" s="33" t="s">
        <v>105</v>
      </c>
      <c r="D8" s="34" t="s">
        <v>106</v>
      </c>
      <c r="F8" s="33" t="s">
        <v>105</v>
      </c>
      <c r="G8" s="35" t="s">
        <v>106</v>
      </c>
      <c r="H8" s="36"/>
      <c r="I8" s="37" t="s">
        <v>105</v>
      </c>
      <c r="J8" s="35" t="s">
        <v>106</v>
      </c>
    </row>
    <row r="9" spans="1:10" ht="12.75" customHeight="1" x14ac:dyDescent="0.25">
      <c r="A9" s="32"/>
      <c r="B9" s="32"/>
      <c r="C9" s="32"/>
      <c r="D9" s="32"/>
      <c r="F9" s="32"/>
      <c r="G9" s="32"/>
      <c r="H9" s="32"/>
      <c r="I9" s="32"/>
      <c r="J9" s="32"/>
    </row>
    <row r="10" spans="1:10" ht="12.75" customHeight="1" x14ac:dyDescent="0.25">
      <c r="A10" s="38" t="s">
        <v>107</v>
      </c>
      <c r="B10" s="32"/>
      <c r="C10" s="39">
        <v>6.5</v>
      </c>
      <c r="D10" s="40">
        <f>C10</f>
        <v>6.5</v>
      </c>
      <c r="E10" s="30"/>
      <c r="F10" s="41">
        <v>6.9</v>
      </c>
      <c r="G10" s="41">
        <v>6.9</v>
      </c>
      <c r="H10" s="42"/>
      <c r="I10" s="41">
        <v>3.9</v>
      </c>
      <c r="J10" s="41">
        <v>3.9</v>
      </c>
    </row>
    <row r="11" spans="1:10" ht="12.75" customHeight="1" x14ac:dyDescent="0.25">
      <c r="A11" s="43" t="s">
        <v>108</v>
      </c>
      <c r="B11" s="32"/>
      <c r="C11" s="44">
        <v>0.9</v>
      </c>
      <c r="D11" s="45">
        <v>0.9</v>
      </c>
      <c r="E11" s="30"/>
      <c r="F11" s="46">
        <v>0.9</v>
      </c>
      <c r="G11" s="46">
        <v>0.9</v>
      </c>
      <c r="H11" s="42"/>
      <c r="I11" s="46">
        <v>0.8</v>
      </c>
      <c r="J11" s="46">
        <v>0.8</v>
      </c>
    </row>
    <row r="12" spans="1:10" ht="12.75" customHeight="1" x14ac:dyDescent="0.25">
      <c r="A12" s="43" t="s">
        <v>109</v>
      </c>
      <c r="B12" s="32"/>
      <c r="C12" s="47">
        <v>0.4</v>
      </c>
      <c r="D12" s="48">
        <v>0.4</v>
      </c>
      <c r="E12" s="30"/>
      <c r="F12" s="49">
        <v>0.45</v>
      </c>
      <c r="G12" s="49">
        <v>0.45</v>
      </c>
      <c r="H12" s="42"/>
      <c r="I12" s="49">
        <v>0.35</v>
      </c>
      <c r="J12" s="49">
        <v>0.35</v>
      </c>
    </row>
    <row r="13" spans="1:10" ht="12.75" customHeight="1" x14ac:dyDescent="0.25">
      <c r="A13" s="43" t="s">
        <v>110</v>
      </c>
      <c r="B13" s="32"/>
      <c r="C13" s="47">
        <v>0.4</v>
      </c>
      <c r="D13" s="48">
        <v>0.4</v>
      </c>
      <c r="E13" s="30"/>
      <c r="F13" s="49">
        <v>0.45</v>
      </c>
      <c r="G13" s="49">
        <v>0.45</v>
      </c>
      <c r="H13" s="42"/>
      <c r="I13" s="49">
        <v>0.43</v>
      </c>
      <c r="J13" s="49">
        <v>0.43</v>
      </c>
    </row>
    <row r="14" spans="1:10" ht="12.75" customHeight="1" x14ac:dyDescent="0.25">
      <c r="A14" s="43" t="s">
        <v>111</v>
      </c>
      <c r="B14" s="32"/>
      <c r="C14" s="47">
        <v>0.4</v>
      </c>
      <c r="D14" s="48">
        <v>0.4</v>
      </c>
      <c r="E14" s="30"/>
      <c r="F14" s="49">
        <v>0.5</v>
      </c>
      <c r="G14" s="49">
        <v>0.5</v>
      </c>
      <c r="H14" s="42"/>
      <c r="I14" s="49">
        <v>0.47</v>
      </c>
      <c r="J14" s="49">
        <v>0.47</v>
      </c>
    </row>
    <row r="15" spans="1:10" ht="12.75" customHeight="1" x14ac:dyDescent="0.25">
      <c r="A15" s="43" t="s">
        <v>112</v>
      </c>
      <c r="B15" s="32"/>
      <c r="C15" s="47">
        <v>0.4</v>
      </c>
      <c r="D15" s="48">
        <v>0.4</v>
      </c>
      <c r="E15" s="30"/>
      <c r="F15" s="49">
        <v>0.5</v>
      </c>
      <c r="G15" s="49">
        <v>0.5</v>
      </c>
      <c r="H15" s="42"/>
      <c r="I15" s="49">
        <v>0.78</v>
      </c>
      <c r="J15" s="49">
        <v>0.78</v>
      </c>
    </row>
    <row r="16" spans="1:10" ht="12.75" customHeight="1" x14ac:dyDescent="0.25">
      <c r="A16" s="43" t="s">
        <v>113</v>
      </c>
      <c r="B16" s="32"/>
      <c r="C16" s="47">
        <v>0.4</v>
      </c>
      <c r="D16" s="48">
        <v>0.4</v>
      </c>
      <c r="E16" s="30"/>
      <c r="F16" s="49">
        <v>0.5</v>
      </c>
      <c r="G16" s="49">
        <v>0.5</v>
      </c>
      <c r="H16" s="42"/>
      <c r="I16" s="49">
        <v>0.78</v>
      </c>
      <c r="J16" s="49">
        <v>0.78</v>
      </c>
    </row>
    <row r="17" spans="1:10" ht="12.75" customHeight="1" x14ac:dyDescent="0.25">
      <c r="A17" s="43" t="s">
        <v>114</v>
      </c>
      <c r="B17" s="32"/>
      <c r="C17" s="47">
        <v>0.4</v>
      </c>
      <c r="D17" s="48">
        <v>0.4</v>
      </c>
      <c r="E17" s="30"/>
      <c r="F17" s="49">
        <v>0.5</v>
      </c>
      <c r="G17" s="49">
        <v>0.5</v>
      </c>
      <c r="H17" s="42"/>
      <c r="I17" s="49">
        <v>0.78</v>
      </c>
      <c r="J17" s="49">
        <v>0.78</v>
      </c>
    </row>
    <row r="18" spans="1:10" ht="12.75" customHeight="1" x14ac:dyDescent="0.25">
      <c r="A18" s="50" t="s">
        <v>115</v>
      </c>
      <c r="B18" s="32"/>
      <c r="C18" s="51">
        <v>0.4</v>
      </c>
      <c r="D18" s="52">
        <v>0.4</v>
      </c>
      <c r="E18" s="53"/>
      <c r="F18" s="54">
        <v>0.5</v>
      </c>
      <c r="G18" s="54">
        <v>0.5</v>
      </c>
      <c r="H18" s="55"/>
      <c r="I18" s="54"/>
      <c r="J18" s="54"/>
    </row>
    <row r="19" spans="1:10" ht="12.75" customHeight="1" x14ac:dyDescent="0.25">
      <c r="A19" s="30"/>
    </row>
    <row r="20" spans="1:10" ht="12.75" customHeight="1" x14ac:dyDescent="0.25">
      <c r="A20" s="56">
        <v>1</v>
      </c>
      <c r="C20" s="57">
        <f t="shared" ref="C20:D20" si="0">C10</f>
        <v>6.5</v>
      </c>
      <c r="D20" s="58">
        <f t="shared" si="0"/>
        <v>6.5</v>
      </c>
      <c r="E20" s="59"/>
      <c r="F20" s="57">
        <f t="shared" ref="F20:G20" si="1">F10</f>
        <v>6.9</v>
      </c>
      <c r="G20" s="58">
        <f t="shared" si="1"/>
        <v>6.9</v>
      </c>
      <c r="H20" s="60"/>
      <c r="I20" s="57">
        <f t="shared" ref="I20:J20" si="2">I10</f>
        <v>3.9</v>
      </c>
      <c r="J20" s="58">
        <f t="shared" si="2"/>
        <v>3.9</v>
      </c>
    </row>
    <row r="21" spans="1:10" ht="12.75" customHeight="1" x14ac:dyDescent="0.25">
      <c r="A21" s="61">
        <v>2</v>
      </c>
      <c r="C21" s="62">
        <f t="shared" ref="C21:D23" si="3">C20+C11</f>
        <v>7.4</v>
      </c>
      <c r="D21" s="63">
        <f t="shared" si="3"/>
        <v>7.4</v>
      </c>
      <c r="E21" s="59"/>
      <c r="F21" s="62">
        <f t="shared" ref="F21:G23" si="4">F20+F11</f>
        <v>7.8000000000000007</v>
      </c>
      <c r="G21" s="63">
        <f t="shared" si="4"/>
        <v>7.8000000000000007</v>
      </c>
      <c r="H21" s="60"/>
      <c r="I21" s="62">
        <f t="shared" ref="I21:J23" si="5">I20+I11</f>
        <v>4.7</v>
      </c>
      <c r="J21" s="63">
        <f t="shared" si="5"/>
        <v>4.7</v>
      </c>
    </row>
    <row r="22" spans="1:10" ht="12.75" customHeight="1" x14ac:dyDescent="0.25">
      <c r="A22" s="61">
        <f t="shared" ref="A22:A49" si="6">+A21+1</f>
        <v>3</v>
      </c>
      <c r="C22" s="62">
        <f t="shared" si="3"/>
        <v>7.8000000000000007</v>
      </c>
      <c r="D22" s="63">
        <f t="shared" si="3"/>
        <v>7.8000000000000007</v>
      </c>
      <c r="E22" s="59"/>
      <c r="F22" s="62">
        <f t="shared" si="4"/>
        <v>8.25</v>
      </c>
      <c r="G22" s="63">
        <f t="shared" si="4"/>
        <v>8.25</v>
      </c>
      <c r="H22" s="60"/>
      <c r="I22" s="62">
        <f t="shared" si="5"/>
        <v>5.05</v>
      </c>
      <c r="J22" s="63">
        <f t="shared" si="5"/>
        <v>5.05</v>
      </c>
    </row>
    <row r="23" spans="1:10" ht="12.75" customHeight="1" x14ac:dyDescent="0.25">
      <c r="A23" s="61">
        <f t="shared" si="6"/>
        <v>4</v>
      </c>
      <c r="C23" s="62">
        <f t="shared" si="3"/>
        <v>8.2000000000000011</v>
      </c>
      <c r="D23" s="63">
        <f t="shared" si="3"/>
        <v>8.2000000000000011</v>
      </c>
      <c r="E23" s="59"/>
      <c r="F23" s="62">
        <f t="shared" si="4"/>
        <v>8.6999999999999993</v>
      </c>
      <c r="G23" s="63">
        <f t="shared" si="4"/>
        <v>8.6999999999999993</v>
      </c>
      <c r="H23" s="60"/>
      <c r="I23" s="62">
        <f t="shared" si="5"/>
        <v>5.4799999999999995</v>
      </c>
      <c r="J23" s="63">
        <f t="shared" si="5"/>
        <v>5.4799999999999995</v>
      </c>
    </row>
    <row r="24" spans="1:10" ht="12.75" customHeight="1" x14ac:dyDescent="0.25">
      <c r="A24" s="61">
        <f t="shared" si="6"/>
        <v>5</v>
      </c>
      <c r="C24" s="62">
        <f t="shared" ref="C24:D24" si="7">C23+C13</f>
        <v>8.6000000000000014</v>
      </c>
      <c r="D24" s="63">
        <f t="shared" si="7"/>
        <v>8.6000000000000014</v>
      </c>
      <c r="E24" s="59"/>
      <c r="F24" s="62">
        <f t="shared" ref="F24:G24" si="8">F23+F13</f>
        <v>9.1499999999999986</v>
      </c>
      <c r="G24" s="63">
        <f t="shared" si="8"/>
        <v>9.1499999999999986</v>
      </c>
      <c r="H24" s="60"/>
      <c r="I24" s="62">
        <f t="shared" ref="I24:J24" si="9">I23+I13</f>
        <v>5.9099999999999993</v>
      </c>
      <c r="J24" s="63">
        <f t="shared" si="9"/>
        <v>5.9099999999999993</v>
      </c>
    </row>
    <row r="25" spans="1:10" ht="12.75" customHeight="1" x14ac:dyDescent="0.25">
      <c r="A25" s="61">
        <f t="shared" si="6"/>
        <v>6</v>
      </c>
      <c r="C25" s="62">
        <f t="shared" ref="C25:C29" si="10">C24+$C$14</f>
        <v>9.0000000000000018</v>
      </c>
      <c r="D25" s="63">
        <f t="shared" ref="D25:D29" si="11">D24+$D$14</f>
        <v>9.0000000000000018</v>
      </c>
      <c r="E25" s="59"/>
      <c r="F25" s="62">
        <f t="shared" ref="F25:F29" si="12">F24+$F$14</f>
        <v>9.6499999999999986</v>
      </c>
      <c r="G25" s="63">
        <f t="shared" ref="G25:G29" si="13">G24+$G$14</f>
        <v>9.6499999999999986</v>
      </c>
      <c r="H25" s="60"/>
      <c r="I25" s="62">
        <f t="shared" ref="I25:I29" si="14">I24+$I$14</f>
        <v>6.379999999999999</v>
      </c>
      <c r="J25" s="63">
        <f t="shared" ref="J25:J29" si="15">J24+$J$14</f>
        <v>6.379999999999999</v>
      </c>
    </row>
    <row r="26" spans="1:10" ht="12.75" customHeight="1" x14ac:dyDescent="0.25">
      <c r="A26" s="61">
        <f t="shared" si="6"/>
        <v>7</v>
      </c>
      <c r="C26" s="62">
        <f t="shared" si="10"/>
        <v>9.4000000000000021</v>
      </c>
      <c r="D26" s="63">
        <f t="shared" si="11"/>
        <v>9.4000000000000021</v>
      </c>
      <c r="E26" s="59"/>
      <c r="F26" s="62">
        <f t="shared" si="12"/>
        <v>10.149999999999999</v>
      </c>
      <c r="G26" s="63">
        <f t="shared" si="13"/>
        <v>10.149999999999999</v>
      </c>
      <c r="H26" s="60"/>
      <c r="I26" s="62">
        <f t="shared" si="14"/>
        <v>6.8499999999999988</v>
      </c>
      <c r="J26" s="63">
        <f t="shared" si="15"/>
        <v>6.8499999999999988</v>
      </c>
    </row>
    <row r="27" spans="1:10" ht="12.75" customHeight="1" x14ac:dyDescent="0.25">
      <c r="A27" s="61">
        <f t="shared" si="6"/>
        <v>8</v>
      </c>
      <c r="C27" s="62">
        <f t="shared" si="10"/>
        <v>9.8000000000000025</v>
      </c>
      <c r="D27" s="63">
        <f t="shared" si="11"/>
        <v>9.8000000000000025</v>
      </c>
      <c r="E27" s="59"/>
      <c r="F27" s="62">
        <f t="shared" si="12"/>
        <v>10.649999999999999</v>
      </c>
      <c r="G27" s="63">
        <f t="shared" si="13"/>
        <v>10.649999999999999</v>
      </c>
      <c r="H27" s="60"/>
      <c r="I27" s="62">
        <f t="shared" si="14"/>
        <v>7.3199999999999985</v>
      </c>
      <c r="J27" s="63">
        <f t="shared" si="15"/>
        <v>7.3199999999999985</v>
      </c>
    </row>
    <row r="28" spans="1:10" ht="12.75" customHeight="1" x14ac:dyDescent="0.25">
      <c r="A28" s="61">
        <f t="shared" si="6"/>
        <v>9</v>
      </c>
      <c r="C28" s="62">
        <f t="shared" si="10"/>
        <v>10.200000000000003</v>
      </c>
      <c r="D28" s="63">
        <f t="shared" si="11"/>
        <v>10.200000000000003</v>
      </c>
      <c r="E28" s="59"/>
      <c r="F28" s="62">
        <f t="shared" si="12"/>
        <v>11.149999999999999</v>
      </c>
      <c r="G28" s="63">
        <f t="shared" si="13"/>
        <v>11.149999999999999</v>
      </c>
      <c r="H28" s="60"/>
      <c r="I28" s="62">
        <f t="shared" si="14"/>
        <v>7.7899999999999983</v>
      </c>
      <c r="J28" s="63">
        <f t="shared" si="15"/>
        <v>7.7899999999999983</v>
      </c>
    </row>
    <row r="29" spans="1:10" ht="12.75" customHeight="1" x14ac:dyDescent="0.25">
      <c r="A29" s="61">
        <f t="shared" si="6"/>
        <v>10</v>
      </c>
      <c r="C29" s="62">
        <f t="shared" si="10"/>
        <v>10.600000000000003</v>
      </c>
      <c r="D29" s="63">
        <f t="shared" si="11"/>
        <v>10.600000000000003</v>
      </c>
      <c r="E29" s="59"/>
      <c r="F29" s="62">
        <f t="shared" si="12"/>
        <v>11.649999999999999</v>
      </c>
      <c r="G29" s="63">
        <f t="shared" si="13"/>
        <v>11.649999999999999</v>
      </c>
      <c r="H29" s="60"/>
      <c r="I29" s="62">
        <f t="shared" si="14"/>
        <v>8.259999999999998</v>
      </c>
      <c r="J29" s="63">
        <f t="shared" si="15"/>
        <v>8.259999999999998</v>
      </c>
    </row>
    <row r="30" spans="1:10" ht="12.75" customHeight="1" x14ac:dyDescent="0.25">
      <c r="A30" s="61">
        <f t="shared" si="6"/>
        <v>11</v>
      </c>
      <c r="C30" s="62">
        <f t="shared" ref="C30:C34" si="16">C29+$C$15</f>
        <v>11.000000000000004</v>
      </c>
      <c r="D30" s="63">
        <f t="shared" ref="D30:D34" si="17">D29+$D$15</f>
        <v>11.000000000000004</v>
      </c>
      <c r="E30" s="59"/>
      <c r="F30" s="62">
        <f t="shared" ref="F30:F34" si="18">F29+$F$15</f>
        <v>12.149999999999999</v>
      </c>
      <c r="G30" s="63">
        <f t="shared" ref="G30:G34" si="19">G29+$G$15</f>
        <v>12.149999999999999</v>
      </c>
      <c r="H30" s="60"/>
      <c r="I30" s="62">
        <f t="shared" ref="I30:I34" si="20">I29+$I$15</f>
        <v>9.0399999999999974</v>
      </c>
      <c r="J30" s="63">
        <f t="shared" ref="J30:J34" si="21">J29+$J$15</f>
        <v>9.0399999999999974</v>
      </c>
    </row>
    <row r="31" spans="1:10" ht="12.75" customHeight="1" x14ac:dyDescent="0.25">
      <c r="A31" s="61">
        <f t="shared" si="6"/>
        <v>12</v>
      </c>
      <c r="C31" s="62">
        <f t="shared" si="16"/>
        <v>11.400000000000004</v>
      </c>
      <c r="D31" s="63">
        <f t="shared" si="17"/>
        <v>11.400000000000004</v>
      </c>
      <c r="E31" s="59"/>
      <c r="F31" s="62">
        <f t="shared" si="18"/>
        <v>12.649999999999999</v>
      </c>
      <c r="G31" s="63">
        <f t="shared" si="19"/>
        <v>12.649999999999999</v>
      </c>
      <c r="H31" s="60"/>
      <c r="I31" s="62">
        <f t="shared" si="20"/>
        <v>9.8199999999999967</v>
      </c>
      <c r="J31" s="63">
        <f t="shared" si="21"/>
        <v>9.8199999999999967</v>
      </c>
    </row>
    <row r="32" spans="1:10" ht="12.75" customHeight="1" x14ac:dyDescent="0.25">
      <c r="A32" s="61">
        <f t="shared" si="6"/>
        <v>13</v>
      </c>
      <c r="C32" s="62">
        <f t="shared" si="16"/>
        <v>11.800000000000004</v>
      </c>
      <c r="D32" s="63">
        <f t="shared" si="17"/>
        <v>11.800000000000004</v>
      </c>
      <c r="E32" s="59"/>
      <c r="F32" s="62">
        <f t="shared" si="18"/>
        <v>13.149999999999999</v>
      </c>
      <c r="G32" s="63">
        <f t="shared" si="19"/>
        <v>13.149999999999999</v>
      </c>
      <c r="H32" s="60"/>
      <c r="I32" s="62">
        <f t="shared" si="20"/>
        <v>10.599999999999996</v>
      </c>
      <c r="J32" s="63">
        <f t="shared" si="21"/>
        <v>10.599999999999996</v>
      </c>
    </row>
    <row r="33" spans="1:10" ht="12.75" customHeight="1" x14ac:dyDescent="0.25">
      <c r="A33" s="61">
        <f t="shared" si="6"/>
        <v>14</v>
      </c>
      <c r="C33" s="62">
        <f t="shared" si="16"/>
        <v>12.200000000000005</v>
      </c>
      <c r="D33" s="63">
        <f t="shared" si="17"/>
        <v>12.200000000000005</v>
      </c>
      <c r="E33" s="59"/>
      <c r="F33" s="62">
        <f t="shared" si="18"/>
        <v>13.649999999999999</v>
      </c>
      <c r="G33" s="63">
        <f t="shared" si="19"/>
        <v>13.649999999999999</v>
      </c>
      <c r="H33" s="60"/>
      <c r="I33" s="62">
        <f t="shared" si="20"/>
        <v>11.379999999999995</v>
      </c>
      <c r="J33" s="63">
        <f t="shared" si="21"/>
        <v>11.379999999999995</v>
      </c>
    </row>
    <row r="34" spans="1:10" ht="12.75" customHeight="1" x14ac:dyDescent="0.25">
      <c r="A34" s="61">
        <f t="shared" si="6"/>
        <v>15</v>
      </c>
      <c r="C34" s="62">
        <f t="shared" si="16"/>
        <v>12.600000000000005</v>
      </c>
      <c r="D34" s="63">
        <f t="shared" si="17"/>
        <v>12.600000000000005</v>
      </c>
      <c r="E34" s="59"/>
      <c r="F34" s="62">
        <f t="shared" si="18"/>
        <v>14.149999999999999</v>
      </c>
      <c r="G34" s="63">
        <f t="shared" si="19"/>
        <v>14.149999999999999</v>
      </c>
      <c r="H34" s="60"/>
      <c r="I34" s="62">
        <f t="shared" si="20"/>
        <v>12.159999999999995</v>
      </c>
      <c r="J34" s="63">
        <f t="shared" si="21"/>
        <v>12.159999999999995</v>
      </c>
    </row>
    <row r="35" spans="1:10" ht="12.75" customHeight="1" x14ac:dyDescent="0.25">
      <c r="A35" s="61">
        <f t="shared" si="6"/>
        <v>16</v>
      </c>
      <c r="C35" s="62">
        <f t="shared" ref="C35:C39" si="22">C34+$C$16</f>
        <v>13.000000000000005</v>
      </c>
      <c r="D35" s="63">
        <f t="shared" ref="D35:D39" si="23">D34+$D$16</f>
        <v>13.000000000000005</v>
      </c>
      <c r="E35" s="59"/>
      <c r="F35" s="62">
        <f t="shared" ref="F35:F39" si="24">F34+$F$16</f>
        <v>14.649999999999999</v>
      </c>
      <c r="G35" s="63">
        <f t="shared" ref="G35:G39" si="25">G34+$G$16</f>
        <v>14.649999999999999</v>
      </c>
      <c r="H35" s="60"/>
      <c r="I35" s="62">
        <f t="shared" ref="I35:I39" si="26">I34+$I$16</f>
        <v>12.939999999999994</v>
      </c>
      <c r="J35" s="63">
        <f t="shared" ref="J35:J39" si="27">J34+$J$16</f>
        <v>12.939999999999994</v>
      </c>
    </row>
    <row r="36" spans="1:10" ht="12.75" customHeight="1" x14ac:dyDescent="0.25">
      <c r="A36" s="61">
        <f t="shared" si="6"/>
        <v>17</v>
      </c>
      <c r="C36" s="62">
        <f t="shared" si="22"/>
        <v>13.400000000000006</v>
      </c>
      <c r="D36" s="63">
        <f t="shared" si="23"/>
        <v>13.400000000000006</v>
      </c>
      <c r="E36" s="59"/>
      <c r="F36" s="62">
        <f t="shared" si="24"/>
        <v>15.149999999999999</v>
      </c>
      <c r="G36" s="63">
        <f t="shared" si="25"/>
        <v>15.149999999999999</v>
      </c>
      <c r="H36" s="60"/>
      <c r="I36" s="62">
        <f t="shared" si="26"/>
        <v>13.719999999999994</v>
      </c>
      <c r="J36" s="63">
        <f t="shared" si="27"/>
        <v>13.719999999999994</v>
      </c>
    </row>
    <row r="37" spans="1:10" ht="12.75" customHeight="1" x14ac:dyDescent="0.25">
      <c r="A37" s="61">
        <f t="shared" si="6"/>
        <v>18</v>
      </c>
      <c r="C37" s="62">
        <f t="shared" si="22"/>
        <v>13.800000000000006</v>
      </c>
      <c r="D37" s="63">
        <f t="shared" si="23"/>
        <v>13.800000000000006</v>
      </c>
      <c r="E37" s="59"/>
      <c r="F37" s="62">
        <f t="shared" si="24"/>
        <v>15.649999999999999</v>
      </c>
      <c r="G37" s="63">
        <f t="shared" si="25"/>
        <v>15.649999999999999</v>
      </c>
      <c r="H37" s="60"/>
      <c r="I37" s="62">
        <f t="shared" si="26"/>
        <v>14.499999999999993</v>
      </c>
      <c r="J37" s="63">
        <f t="shared" si="27"/>
        <v>14.499999999999993</v>
      </c>
    </row>
    <row r="38" spans="1:10" ht="12.75" customHeight="1" x14ac:dyDescent="0.25">
      <c r="A38" s="61">
        <f t="shared" si="6"/>
        <v>19</v>
      </c>
      <c r="C38" s="62">
        <f t="shared" si="22"/>
        <v>14.200000000000006</v>
      </c>
      <c r="D38" s="63">
        <f t="shared" si="23"/>
        <v>14.200000000000006</v>
      </c>
      <c r="E38" s="59"/>
      <c r="F38" s="62">
        <f t="shared" si="24"/>
        <v>16.149999999999999</v>
      </c>
      <c r="G38" s="63">
        <f t="shared" si="25"/>
        <v>16.149999999999999</v>
      </c>
      <c r="H38" s="60"/>
      <c r="I38" s="62">
        <f t="shared" si="26"/>
        <v>15.279999999999992</v>
      </c>
      <c r="J38" s="63">
        <f t="shared" si="27"/>
        <v>15.279999999999992</v>
      </c>
    </row>
    <row r="39" spans="1:10" ht="12.75" customHeight="1" x14ac:dyDescent="0.25">
      <c r="A39" s="61">
        <f t="shared" si="6"/>
        <v>20</v>
      </c>
      <c r="C39" s="62">
        <f t="shared" si="22"/>
        <v>14.600000000000007</v>
      </c>
      <c r="D39" s="63">
        <f t="shared" si="23"/>
        <v>14.600000000000007</v>
      </c>
      <c r="E39" s="59"/>
      <c r="F39" s="62">
        <f t="shared" si="24"/>
        <v>16.649999999999999</v>
      </c>
      <c r="G39" s="63">
        <f t="shared" si="25"/>
        <v>16.649999999999999</v>
      </c>
      <c r="H39" s="60"/>
      <c r="I39" s="62">
        <f t="shared" si="26"/>
        <v>16.059999999999992</v>
      </c>
      <c r="J39" s="63">
        <f t="shared" si="27"/>
        <v>16.059999999999992</v>
      </c>
    </row>
    <row r="40" spans="1:10" ht="12.75" customHeight="1" x14ac:dyDescent="0.25">
      <c r="A40" s="61">
        <f t="shared" si="6"/>
        <v>21</v>
      </c>
      <c r="C40" s="62">
        <f t="shared" ref="C40:C49" si="28">C39+$C$17</f>
        <v>15.000000000000007</v>
      </c>
      <c r="D40" s="63">
        <f t="shared" ref="D40:D49" si="29">D39+$D$17</f>
        <v>15.000000000000007</v>
      </c>
      <c r="E40" s="59"/>
      <c r="F40" s="62">
        <f t="shared" ref="F40:F49" si="30">F39+$F$17</f>
        <v>17.149999999999999</v>
      </c>
      <c r="G40" s="63">
        <f t="shared" ref="G40:G49" si="31">G39+$G$17</f>
        <v>17.149999999999999</v>
      </c>
      <c r="H40" s="60"/>
      <c r="I40" s="62">
        <f t="shared" ref="I40:I49" si="32">I39+$I$17</f>
        <v>16.839999999999993</v>
      </c>
      <c r="J40" s="63">
        <f t="shared" ref="J40:J49" si="33">J39+$J$17</f>
        <v>16.839999999999993</v>
      </c>
    </row>
    <row r="41" spans="1:10" ht="12.75" customHeight="1" x14ac:dyDescent="0.25">
      <c r="A41" s="61">
        <f t="shared" si="6"/>
        <v>22</v>
      </c>
      <c r="C41" s="62">
        <f t="shared" si="28"/>
        <v>15.400000000000007</v>
      </c>
      <c r="D41" s="63">
        <f t="shared" si="29"/>
        <v>15.400000000000007</v>
      </c>
      <c r="E41" s="59"/>
      <c r="F41" s="62">
        <f t="shared" si="30"/>
        <v>17.649999999999999</v>
      </c>
      <c r="G41" s="63">
        <f t="shared" si="31"/>
        <v>17.649999999999999</v>
      </c>
      <c r="H41" s="60"/>
      <c r="I41" s="62">
        <f t="shared" si="32"/>
        <v>17.619999999999994</v>
      </c>
      <c r="J41" s="63">
        <f t="shared" si="33"/>
        <v>17.619999999999994</v>
      </c>
    </row>
    <row r="42" spans="1:10" ht="12.75" customHeight="1" x14ac:dyDescent="0.25">
      <c r="A42" s="61">
        <f t="shared" si="6"/>
        <v>23</v>
      </c>
      <c r="B42" s="59"/>
      <c r="C42" s="62">
        <f t="shared" si="28"/>
        <v>15.800000000000008</v>
      </c>
      <c r="D42" s="63">
        <f t="shared" si="29"/>
        <v>15.800000000000008</v>
      </c>
      <c r="E42" s="59"/>
      <c r="F42" s="62">
        <f t="shared" si="30"/>
        <v>18.149999999999999</v>
      </c>
      <c r="G42" s="63">
        <f t="shared" si="31"/>
        <v>18.149999999999999</v>
      </c>
      <c r="H42" s="60"/>
      <c r="I42" s="62">
        <f t="shared" si="32"/>
        <v>18.399999999999995</v>
      </c>
      <c r="J42" s="63">
        <f t="shared" si="33"/>
        <v>18.399999999999995</v>
      </c>
    </row>
    <row r="43" spans="1:10" ht="12.75" customHeight="1" x14ac:dyDescent="0.25">
      <c r="A43" s="61">
        <f t="shared" si="6"/>
        <v>24</v>
      </c>
      <c r="B43" s="59"/>
      <c r="C43" s="62">
        <f t="shared" si="28"/>
        <v>16.200000000000006</v>
      </c>
      <c r="D43" s="63">
        <f t="shared" si="29"/>
        <v>16.200000000000006</v>
      </c>
      <c r="E43" s="59"/>
      <c r="F43" s="62">
        <f t="shared" si="30"/>
        <v>18.649999999999999</v>
      </c>
      <c r="G43" s="63">
        <f t="shared" si="31"/>
        <v>18.649999999999999</v>
      </c>
      <c r="H43" s="60"/>
      <c r="I43" s="62">
        <f t="shared" si="32"/>
        <v>19.179999999999996</v>
      </c>
      <c r="J43" s="63">
        <f t="shared" si="33"/>
        <v>19.179999999999996</v>
      </c>
    </row>
    <row r="44" spans="1:10" ht="12.75" customHeight="1" x14ac:dyDescent="0.25">
      <c r="A44" s="61">
        <f t="shared" si="6"/>
        <v>25</v>
      </c>
      <c r="B44" s="59"/>
      <c r="C44" s="62">
        <f t="shared" si="28"/>
        <v>16.600000000000005</v>
      </c>
      <c r="D44" s="63">
        <f t="shared" si="29"/>
        <v>16.600000000000005</v>
      </c>
      <c r="E44" s="59"/>
      <c r="F44" s="62">
        <f t="shared" si="30"/>
        <v>19.149999999999999</v>
      </c>
      <c r="G44" s="63">
        <f t="shared" si="31"/>
        <v>19.149999999999999</v>
      </c>
      <c r="H44" s="60"/>
      <c r="I44" s="62">
        <f t="shared" si="32"/>
        <v>19.959999999999997</v>
      </c>
      <c r="J44" s="63">
        <f t="shared" si="33"/>
        <v>19.959999999999997</v>
      </c>
    </row>
    <row r="45" spans="1:10" ht="12.75" customHeight="1" x14ac:dyDescent="0.25">
      <c r="A45" s="61">
        <f t="shared" si="6"/>
        <v>26</v>
      </c>
      <c r="B45" s="59"/>
      <c r="C45" s="62">
        <f t="shared" si="28"/>
        <v>17.000000000000004</v>
      </c>
      <c r="D45" s="63">
        <f t="shared" si="29"/>
        <v>17.000000000000004</v>
      </c>
      <c r="E45" s="59"/>
      <c r="F45" s="62">
        <f t="shared" si="30"/>
        <v>19.649999999999999</v>
      </c>
      <c r="G45" s="63">
        <f t="shared" si="31"/>
        <v>19.649999999999999</v>
      </c>
      <c r="H45" s="60"/>
      <c r="I45" s="62">
        <f t="shared" si="32"/>
        <v>20.74</v>
      </c>
      <c r="J45" s="63">
        <f t="shared" si="33"/>
        <v>20.74</v>
      </c>
    </row>
    <row r="46" spans="1:10" ht="12.75" customHeight="1" x14ac:dyDescent="0.25">
      <c r="A46" s="61">
        <f t="shared" si="6"/>
        <v>27</v>
      </c>
      <c r="B46" s="59"/>
      <c r="C46" s="62">
        <f t="shared" si="28"/>
        <v>17.400000000000002</v>
      </c>
      <c r="D46" s="63">
        <f t="shared" si="29"/>
        <v>17.400000000000002</v>
      </c>
      <c r="E46" s="59"/>
      <c r="F46" s="62">
        <f t="shared" si="30"/>
        <v>20.149999999999999</v>
      </c>
      <c r="G46" s="63">
        <f t="shared" si="31"/>
        <v>20.149999999999999</v>
      </c>
      <c r="H46" s="60"/>
      <c r="I46" s="62">
        <f t="shared" si="32"/>
        <v>21.52</v>
      </c>
      <c r="J46" s="63">
        <f t="shared" si="33"/>
        <v>21.52</v>
      </c>
    </row>
    <row r="47" spans="1:10" ht="12.75" customHeight="1" x14ac:dyDescent="0.25">
      <c r="A47" s="61">
        <f t="shared" si="6"/>
        <v>28</v>
      </c>
      <c r="B47" s="59"/>
      <c r="C47" s="62">
        <f t="shared" si="28"/>
        <v>17.8</v>
      </c>
      <c r="D47" s="63">
        <f t="shared" si="29"/>
        <v>17.8</v>
      </c>
      <c r="E47" s="59"/>
      <c r="F47" s="62">
        <f t="shared" si="30"/>
        <v>20.65</v>
      </c>
      <c r="G47" s="63">
        <f t="shared" si="31"/>
        <v>20.65</v>
      </c>
      <c r="H47" s="60"/>
      <c r="I47" s="62">
        <f t="shared" si="32"/>
        <v>22.3</v>
      </c>
      <c r="J47" s="63">
        <f t="shared" si="33"/>
        <v>22.3</v>
      </c>
    </row>
    <row r="48" spans="1:10" ht="12.75" customHeight="1" x14ac:dyDescent="0.25">
      <c r="A48" s="61">
        <f t="shared" si="6"/>
        <v>29</v>
      </c>
      <c r="B48" s="59"/>
      <c r="C48" s="62">
        <f t="shared" si="28"/>
        <v>18.2</v>
      </c>
      <c r="D48" s="63">
        <f t="shared" si="29"/>
        <v>18.2</v>
      </c>
      <c r="E48" s="59"/>
      <c r="F48" s="62">
        <f t="shared" si="30"/>
        <v>21.15</v>
      </c>
      <c r="G48" s="63">
        <f t="shared" si="31"/>
        <v>21.15</v>
      </c>
      <c r="H48" s="60"/>
      <c r="I48" s="62">
        <f t="shared" si="32"/>
        <v>23.080000000000002</v>
      </c>
      <c r="J48" s="63">
        <f t="shared" si="33"/>
        <v>23.080000000000002</v>
      </c>
    </row>
    <row r="49" spans="1:10" ht="12.75" customHeight="1" x14ac:dyDescent="0.25">
      <c r="A49" s="64">
        <f t="shared" si="6"/>
        <v>30</v>
      </c>
      <c r="B49" s="59"/>
      <c r="C49" s="65">
        <f t="shared" si="28"/>
        <v>18.599999999999998</v>
      </c>
      <c r="D49" s="66">
        <f t="shared" si="29"/>
        <v>18.599999999999998</v>
      </c>
      <c r="E49" s="59"/>
      <c r="F49" s="65">
        <f t="shared" si="30"/>
        <v>21.65</v>
      </c>
      <c r="G49" s="66">
        <f t="shared" si="31"/>
        <v>21.65</v>
      </c>
      <c r="H49" s="60"/>
      <c r="I49" s="65">
        <f t="shared" si="32"/>
        <v>23.860000000000003</v>
      </c>
      <c r="J49" s="66">
        <f t="shared" si="33"/>
        <v>23.860000000000003</v>
      </c>
    </row>
    <row r="50" spans="1:10" ht="12.75" customHeight="1" x14ac:dyDescent="0.25">
      <c r="A50" s="30"/>
    </row>
    <row r="51" spans="1:10" ht="12.75" customHeight="1" x14ac:dyDescent="0.25"/>
    <row r="52" spans="1:10" ht="12.75" customHeight="1" x14ac:dyDescent="0.25"/>
    <row r="53" spans="1:10" ht="12.75" customHeight="1" x14ac:dyDescent="0.25"/>
    <row r="1001" ht="15" customHeight="1" x14ac:dyDescent="0.25"/>
    <row r="1048576" ht="15" customHeight="1" x14ac:dyDescent="0.25"/>
  </sheetData>
  <mergeCells count="7">
    <mergeCell ref="C3:J3"/>
    <mergeCell ref="C4:D5"/>
    <mergeCell ref="F4:G5"/>
    <mergeCell ref="I4:J5"/>
    <mergeCell ref="C7:D7"/>
    <mergeCell ref="F7:G7"/>
    <mergeCell ref="I7:J7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F84DA-8AEA-4B35-BCAE-4682C67B77A5}">
  <sheetPr codeName="Feuil6"/>
  <dimension ref="A1:C59"/>
  <sheetViews>
    <sheetView workbookViewId="0"/>
  </sheetViews>
  <sheetFormatPr baseColWidth="10" defaultRowHeight="15" x14ac:dyDescent="0.25"/>
  <cols>
    <col min="1" max="3" width="19.7109375" style="28" customWidth="1"/>
    <col min="4" max="16384" width="11.42578125" style="28"/>
  </cols>
  <sheetData>
    <row r="1" spans="1:3" x14ac:dyDescent="0.25">
      <c r="A1" s="67" t="s">
        <v>116</v>
      </c>
      <c r="B1" s="67"/>
      <c r="C1" s="67"/>
    </row>
    <row r="2" spans="1:3" x14ac:dyDescent="0.25">
      <c r="A2" s="68"/>
      <c r="B2" s="69"/>
      <c r="C2" s="70"/>
    </row>
    <row r="3" spans="1:3" x14ac:dyDescent="0.25">
      <c r="A3" s="71" t="s">
        <v>117</v>
      </c>
      <c r="B3" s="72"/>
      <c r="C3" s="73">
        <v>44166</v>
      </c>
    </row>
    <row r="4" spans="1:3" x14ac:dyDescent="0.25">
      <c r="A4" s="74" t="s">
        <v>118</v>
      </c>
      <c r="B4" s="72"/>
      <c r="C4" s="75">
        <v>2.5000000000000001E-2</v>
      </c>
    </row>
    <row r="5" spans="1:3" x14ac:dyDescent="0.25">
      <c r="A5" s="76" t="s">
        <v>119</v>
      </c>
      <c r="B5" s="72"/>
      <c r="C5" s="77">
        <v>0.05</v>
      </c>
    </row>
    <row r="6" spans="1:3" x14ac:dyDescent="0.25">
      <c r="A6" s="76" t="s">
        <v>120</v>
      </c>
      <c r="B6" s="72"/>
      <c r="C6" s="77">
        <v>2.5000000000000001E-3</v>
      </c>
    </row>
    <row r="7" spans="1:3" x14ac:dyDescent="0.25">
      <c r="A7" s="78"/>
      <c r="B7" s="79"/>
      <c r="C7" s="80"/>
    </row>
    <row r="8" spans="1:3" x14ac:dyDescent="0.25">
      <c r="A8" s="81"/>
      <c r="B8" s="81"/>
      <c r="C8" s="81"/>
    </row>
    <row r="9" spans="1:3" x14ac:dyDescent="0.25">
      <c r="A9" s="81"/>
      <c r="B9" s="81"/>
      <c r="C9" s="81"/>
    </row>
    <row r="10" spans="1:3" x14ac:dyDescent="0.25">
      <c r="C10" s="82"/>
    </row>
    <row r="13" spans="1:3" x14ac:dyDescent="0.25">
      <c r="A13" s="83" t="s">
        <v>121</v>
      </c>
      <c r="B13" s="83"/>
      <c r="C13" s="83"/>
    </row>
    <row r="15" spans="1:3" x14ac:dyDescent="0.25">
      <c r="A15" s="84" t="s">
        <v>122</v>
      </c>
      <c r="B15" s="85" t="s">
        <v>123</v>
      </c>
      <c r="C15" s="85"/>
    </row>
    <row r="16" spans="1:3" x14ac:dyDescent="0.25">
      <c r="A16" s="84" t="s">
        <v>124</v>
      </c>
      <c r="B16" s="85" t="s">
        <v>125</v>
      </c>
      <c r="C16" s="85"/>
    </row>
    <row r="17" spans="1:3" x14ac:dyDescent="0.25">
      <c r="A17" s="84" t="s">
        <v>126</v>
      </c>
      <c r="B17" s="85" t="s">
        <v>127</v>
      </c>
      <c r="C17" s="85"/>
    </row>
    <row r="18" spans="1:3" x14ac:dyDescent="0.25">
      <c r="A18" s="84" t="s">
        <v>128</v>
      </c>
      <c r="B18" s="86">
        <v>44166</v>
      </c>
      <c r="C18" s="85"/>
    </row>
    <row r="20" spans="1:3" ht="45" x14ac:dyDescent="0.25">
      <c r="A20" s="87" t="s">
        <v>129</v>
      </c>
      <c r="B20" s="87" t="s">
        <v>130</v>
      </c>
      <c r="C20" s="87" t="s">
        <v>131</v>
      </c>
    </row>
    <row r="21" spans="1:3" x14ac:dyDescent="0.25">
      <c r="A21" s="88">
        <v>0</v>
      </c>
      <c r="B21" s="89">
        <v>1.0475000000000001</v>
      </c>
      <c r="C21" s="90">
        <v>0.05</v>
      </c>
    </row>
    <row r="22" spans="1:3" x14ac:dyDescent="0.25">
      <c r="A22" s="89">
        <v>1.0475000000000001</v>
      </c>
      <c r="B22" s="89">
        <v>1.0725</v>
      </c>
      <c r="C22" s="90">
        <v>5.2500000000000005E-2</v>
      </c>
    </row>
    <row r="23" spans="1:3" x14ac:dyDescent="0.25">
      <c r="A23" s="89">
        <v>1.0725</v>
      </c>
      <c r="B23" s="89">
        <v>1.0974999999999999</v>
      </c>
      <c r="C23" s="90">
        <v>5.5E-2</v>
      </c>
    </row>
    <row r="24" spans="1:3" x14ac:dyDescent="0.25">
      <c r="A24" s="89">
        <v>1.0974999999999999</v>
      </c>
      <c r="B24" s="89">
        <v>1.1224999999999998</v>
      </c>
      <c r="C24" s="90">
        <v>5.7500000000000002E-2</v>
      </c>
    </row>
    <row r="25" spans="1:3" x14ac:dyDescent="0.25">
      <c r="A25" s="89">
        <v>1.1224999999999998</v>
      </c>
      <c r="B25" s="89">
        <v>1.1474999999999997</v>
      </c>
      <c r="C25" s="90">
        <v>6.0000000000000005E-2</v>
      </c>
    </row>
    <row r="26" spans="1:3" x14ac:dyDescent="0.25">
      <c r="A26" s="89">
        <v>1.1474999999999997</v>
      </c>
      <c r="B26" s="89">
        <v>1.1724999999999997</v>
      </c>
      <c r="C26" s="90">
        <v>6.25E-2</v>
      </c>
    </row>
    <row r="27" spans="1:3" x14ac:dyDescent="0.25">
      <c r="A27" s="89">
        <v>1.1724999999999997</v>
      </c>
      <c r="B27" s="89">
        <v>1.1974999999999996</v>
      </c>
      <c r="C27" s="90">
        <v>6.5000000000000002E-2</v>
      </c>
    </row>
    <row r="28" spans="1:3" x14ac:dyDescent="0.25">
      <c r="A28" s="89">
        <v>1.1974999999999996</v>
      </c>
      <c r="B28" s="89">
        <v>1.2224999999999995</v>
      </c>
      <c r="C28" s="90">
        <v>6.7500000000000004E-2</v>
      </c>
    </row>
    <row r="29" spans="1:3" x14ac:dyDescent="0.25">
      <c r="A29" s="89">
        <v>1.2224999999999995</v>
      </c>
      <c r="B29" s="89">
        <v>1.2474999999999994</v>
      </c>
      <c r="C29" s="90">
        <v>7.0000000000000007E-2</v>
      </c>
    </row>
    <row r="30" spans="1:3" x14ac:dyDescent="0.25">
      <c r="A30" s="89">
        <v>1.2474999999999994</v>
      </c>
      <c r="B30" s="89">
        <v>1.2724999999999993</v>
      </c>
      <c r="C30" s="90">
        <v>7.2500000000000009E-2</v>
      </c>
    </row>
    <row r="31" spans="1:3" x14ac:dyDescent="0.25">
      <c r="A31" s="89">
        <v>1.2724999999999993</v>
      </c>
      <c r="B31" s="89">
        <v>1.2974999999999992</v>
      </c>
      <c r="C31" s="90">
        <v>7.5000000000000011E-2</v>
      </c>
    </row>
    <row r="32" spans="1:3" x14ac:dyDescent="0.25">
      <c r="A32" s="89">
        <v>1.2974999999999992</v>
      </c>
      <c r="B32" s="89">
        <v>1.3224999999999991</v>
      </c>
      <c r="C32" s="90">
        <v>7.7499999999999999E-2</v>
      </c>
    </row>
    <row r="33" spans="1:3" x14ac:dyDescent="0.25">
      <c r="A33" s="89">
        <v>1.3224999999999991</v>
      </c>
      <c r="B33" s="89">
        <v>1.347499999999999</v>
      </c>
      <c r="C33" s="90">
        <v>0.08</v>
      </c>
    </row>
    <row r="34" spans="1:3" x14ac:dyDescent="0.25">
      <c r="A34" s="89">
        <v>1.347499999999999</v>
      </c>
      <c r="B34" s="89">
        <v>1.3724999999999989</v>
      </c>
      <c r="C34" s="90">
        <v>8.2500000000000004E-2</v>
      </c>
    </row>
    <row r="35" spans="1:3" x14ac:dyDescent="0.25">
      <c r="A35" s="89">
        <v>1.3724999999999989</v>
      </c>
      <c r="B35" s="89">
        <v>1.3974999999999989</v>
      </c>
      <c r="C35" s="90">
        <v>8.5000000000000006E-2</v>
      </c>
    </row>
    <row r="36" spans="1:3" x14ac:dyDescent="0.25">
      <c r="A36" s="89">
        <v>1.3974999999999989</v>
      </c>
      <c r="B36" s="89">
        <v>1.4224999999999988</v>
      </c>
      <c r="C36" s="90">
        <v>8.7499999999999994E-2</v>
      </c>
    </row>
    <row r="37" spans="1:3" x14ac:dyDescent="0.25">
      <c r="A37" s="89">
        <v>1.4224999999999988</v>
      </c>
      <c r="B37" s="89">
        <v>1.4474999999999987</v>
      </c>
      <c r="C37" s="90">
        <v>0.09</v>
      </c>
    </row>
    <row r="38" spans="1:3" x14ac:dyDescent="0.25">
      <c r="A38" s="89">
        <v>1.4474999999999987</v>
      </c>
      <c r="B38" s="89">
        <v>1.4724999999999986</v>
      </c>
      <c r="C38" s="90">
        <v>9.2499999999999999E-2</v>
      </c>
    </row>
    <row r="39" spans="1:3" x14ac:dyDescent="0.25">
      <c r="A39" s="89">
        <v>1.4724999999999986</v>
      </c>
      <c r="B39" s="89">
        <v>1.4974999999999985</v>
      </c>
      <c r="C39" s="90">
        <v>9.5000000000000001E-2</v>
      </c>
    </row>
    <row r="40" spans="1:3" x14ac:dyDescent="0.25">
      <c r="A40" s="89">
        <v>1.4974999999999985</v>
      </c>
      <c r="B40" s="89">
        <v>1.5224999999999984</v>
      </c>
      <c r="C40" s="90">
        <v>9.7500000000000003E-2</v>
      </c>
    </row>
    <row r="41" spans="1:3" x14ac:dyDescent="0.25">
      <c r="A41" s="89">
        <v>1.5224999999999984</v>
      </c>
      <c r="B41" s="89">
        <v>1.5474999999999983</v>
      </c>
      <c r="C41" s="90">
        <v>0.1</v>
      </c>
    </row>
    <row r="42" spans="1:3" x14ac:dyDescent="0.25">
      <c r="A42" s="89">
        <v>1.5474999999999983</v>
      </c>
      <c r="B42" s="89">
        <v>1.5724999999999982</v>
      </c>
      <c r="C42" s="90">
        <v>0.10250000000000001</v>
      </c>
    </row>
    <row r="43" spans="1:3" x14ac:dyDescent="0.25">
      <c r="A43" s="89">
        <v>1.5724999999999982</v>
      </c>
      <c r="B43" s="89">
        <v>1.5974999999999981</v>
      </c>
      <c r="C43" s="90">
        <v>0.10500000000000001</v>
      </c>
    </row>
    <row r="44" spans="1:3" x14ac:dyDescent="0.25">
      <c r="A44" s="89">
        <v>1.5974999999999981</v>
      </c>
      <c r="B44" s="89">
        <v>1.6224999999999981</v>
      </c>
      <c r="C44" s="90">
        <v>0.10750000000000001</v>
      </c>
    </row>
    <row r="45" spans="1:3" x14ac:dyDescent="0.25">
      <c r="A45" s="89">
        <v>1.6224999999999981</v>
      </c>
      <c r="B45" s="89">
        <v>1.647499999999998</v>
      </c>
      <c r="C45" s="90">
        <v>0.11</v>
      </c>
    </row>
    <row r="46" spans="1:3" x14ac:dyDescent="0.25">
      <c r="A46" s="89">
        <v>1.647499999999998</v>
      </c>
      <c r="B46" s="89">
        <v>1.6724999999999979</v>
      </c>
      <c r="C46" s="90">
        <v>0.1125</v>
      </c>
    </row>
    <row r="47" spans="1:3" x14ac:dyDescent="0.25">
      <c r="A47" s="89">
        <v>1.6724999999999979</v>
      </c>
      <c r="B47" s="89">
        <v>1.6974999999999978</v>
      </c>
      <c r="C47" s="90">
        <v>0.115</v>
      </c>
    </row>
    <row r="48" spans="1:3" x14ac:dyDescent="0.25">
      <c r="A48" s="89">
        <v>1.6974999999999978</v>
      </c>
      <c r="B48" s="89">
        <v>1.7224999999999977</v>
      </c>
      <c r="C48" s="90">
        <v>0.11750000000000001</v>
      </c>
    </row>
    <row r="49" spans="1:3" x14ac:dyDescent="0.25">
      <c r="A49" s="89">
        <v>1.7224999999999977</v>
      </c>
      <c r="B49" s="89">
        <v>1.7474999999999976</v>
      </c>
      <c r="C49" s="90">
        <v>0.12000000000000001</v>
      </c>
    </row>
    <row r="50" spans="1:3" x14ac:dyDescent="0.25">
      <c r="A50" s="89">
        <v>1.7474999999999976</v>
      </c>
      <c r="B50" s="89">
        <v>1.7724999999999975</v>
      </c>
      <c r="C50" s="90">
        <v>0.1225</v>
      </c>
    </row>
    <row r="51" spans="1:3" x14ac:dyDescent="0.25">
      <c r="A51" s="89">
        <v>1.7724999999999975</v>
      </c>
      <c r="B51" s="89">
        <v>1.7974999999999974</v>
      </c>
      <c r="C51" s="90">
        <v>0.125</v>
      </c>
    </row>
    <row r="52" spans="1:3" x14ac:dyDescent="0.25">
      <c r="A52" s="89">
        <v>1.7974999999999974</v>
      </c>
      <c r="B52" s="89">
        <v>1.8224999999999973</v>
      </c>
      <c r="C52" s="90">
        <v>0.1275</v>
      </c>
    </row>
    <row r="53" spans="1:3" x14ac:dyDescent="0.25">
      <c r="A53" s="89">
        <v>1.8224999999999973</v>
      </c>
      <c r="B53" s="89">
        <v>1.8474999999999973</v>
      </c>
      <c r="C53" s="90">
        <v>0.13</v>
      </c>
    </row>
    <row r="54" spans="1:3" x14ac:dyDescent="0.25">
      <c r="A54" s="89">
        <v>1.8474999999999973</v>
      </c>
      <c r="B54" s="89">
        <v>1.8724999999999972</v>
      </c>
      <c r="C54" s="90">
        <v>0.13250000000000001</v>
      </c>
    </row>
    <row r="55" spans="1:3" x14ac:dyDescent="0.25">
      <c r="A55" s="89">
        <v>1.8724999999999972</v>
      </c>
      <c r="B55" s="89">
        <v>1.8974999999999971</v>
      </c>
      <c r="C55" s="90">
        <v>0.13500000000000001</v>
      </c>
    </row>
    <row r="56" spans="1:3" x14ac:dyDescent="0.25">
      <c r="A56" s="89">
        <v>1.8974999999999971</v>
      </c>
      <c r="B56" s="89">
        <v>1.922499999999997</v>
      </c>
      <c r="C56" s="90">
        <v>0.13750000000000001</v>
      </c>
    </row>
    <row r="57" spans="1:3" x14ac:dyDescent="0.25">
      <c r="A57" s="91">
        <v>1.922499999999997</v>
      </c>
      <c r="B57" s="91">
        <v>1.9474999999999969</v>
      </c>
      <c r="C57" s="92">
        <v>0.14000000000000001</v>
      </c>
    </row>
    <row r="59" spans="1:3" x14ac:dyDescent="0.25">
      <c r="A59" s="93" t="s">
        <v>132</v>
      </c>
      <c r="B59" s="93">
        <v>2.4999999999999911E-2</v>
      </c>
      <c r="C59" s="94">
        <v>2.5000000000000022E-3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B56F1-68F8-4284-A635-93E30A21B267}">
  <sheetPr codeName="Feuil7"/>
  <dimension ref="A3:D12"/>
  <sheetViews>
    <sheetView zoomScale="80" zoomScaleNormal="80" workbookViewId="0">
      <selection activeCell="A14" sqref="A14"/>
    </sheetView>
  </sheetViews>
  <sheetFormatPr baseColWidth="10" defaultRowHeight="12.75" x14ac:dyDescent="0.2"/>
  <cols>
    <col min="1" max="2" width="23.85546875" bestFit="1" customWidth="1"/>
    <col min="3" max="3" width="11.42578125" style="103"/>
    <col min="4" max="4" width="12.85546875" bestFit="1" customWidth="1"/>
  </cols>
  <sheetData>
    <row r="3" spans="1:4" x14ac:dyDescent="0.2">
      <c r="A3" s="2" t="s">
        <v>69</v>
      </c>
      <c r="B3" t="s">
        <v>165</v>
      </c>
      <c r="C3" s="102" t="s">
        <v>187</v>
      </c>
      <c r="D3" s="13" t="s">
        <v>188</v>
      </c>
    </row>
    <row r="4" spans="1:4" x14ac:dyDescent="0.2">
      <c r="A4" s="3" t="s">
        <v>593</v>
      </c>
      <c r="B4" s="100">
        <v>4555.1200000000053</v>
      </c>
      <c r="C4" s="103">
        <v>4555.12</v>
      </c>
      <c r="D4" s="100">
        <f>B4-C4</f>
        <v>0</v>
      </c>
    </row>
    <row r="5" spans="1:4" x14ac:dyDescent="0.2">
      <c r="A5" s="3" t="s">
        <v>1963</v>
      </c>
      <c r="B5" s="100">
        <v>21.68</v>
      </c>
      <c r="C5" s="103">
        <v>21.68</v>
      </c>
      <c r="D5" s="100">
        <f t="shared" ref="D5:D12" si="0">B5-C5</f>
        <v>0</v>
      </c>
    </row>
    <row r="6" spans="1:4" x14ac:dyDescent="0.2">
      <c r="A6" s="3" t="s">
        <v>1970</v>
      </c>
      <c r="B6" s="100">
        <v>6688.7499999999945</v>
      </c>
      <c r="C6" s="103">
        <v>6688.75</v>
      </c>
      <c r="D6" s="100">
        <f t="shared" si="0"/>
        <v>0</v>
      </c>
    </row>
    <row r="7" spans="1:4" x14ac:dyDescent="0.2">
      <c r="A7" s="3" t="s">
        <v>2731</v>
      </c>
      <c r="B7" s="100">
        <v>1487.319999999997</v>
      </c>
      <c r="C7" s="103">
        <v>1487.32</v>
      </c>
      <c r="D7" s="100">
        <f t="shared" si="0"/>
        <v>-2.9558577807620168E-12</v>
      </c>
    </row>
    <row r="8" spans="1:4" x14ac:dyDescent="0.2">
      <c r="A8" s="3" t="s">
        <v>3780</v>
      </c>
      <c r="B8" s="100">
        <v>142.45999999999998</v>
      </c>
      <c r="C8" s="103">
        <v>142.46</v>
      </c>
      <c r="D8" s="100">
        <f t="shared" si="0"/>
        <v>0</v>
      </c>
    </row>
    <row r="9" spans="1:4" x14ac:dyDescent="0.2">
      <c r="A9" s="3" t="s">
        <v>3839</v>
      </c>
      <c r="B9" s="100">
        <v>8246.4899999999725</v>
      </c>
      <c r="C9" s="103">
        <v>8246.49</v>
      </c>
      <c r="D9" s="100">
        <f t="shared" si="0"/>
        <v>-2.7284841053187847E-11</v>
      </c>
    </row>
    <row r="10" spans="1:4" x14ac:dyDescent="0.2">
      <c r="A10" s="3" t="s">
        <v>67</v>
      </c>
      <c r="B10" s="100"/>
      <c r="D10" s="100">
        <f t="shared" si="0"/>
        <v>0</v>
      </c>
    </row>
    <row r="11" spans="1:4" x14ac:dyDescent="0.2">
      <c r="A11" s="3" t="s">
        <v>186</v>
      </c>
      <c r="B11" s="100">
        <v>21141.819999999967</v>
      </c>
      <c r="C11" s="103">
        <f>SUM(C4:C10)</f>
        <v>21141.82</v>
      </c>
      <c r="D11" s="100">
        <f t="shared" si="0"/>
        <v>-3.2741809263825417E-11</v>
      </c>
    </row>
    <row r="12" spans="1:4" x14ac:dyDescent="0.2">
      <c r="D12" s="100">
        <f t="shared" si="0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8771D-D449-4CC0-BCF7-1470CD21E3F3}">
  <sheetPr codeName="Feuil8"/>
  <dimension ref="A1:D25"/>
  <sheetViews>
    <sheetView zoomScale="80" zoomScaleNormal="80" workbookViewId="0">
      <selection activeCell="F26" sqref="F26"/>
    </sheetView>
  </sheetViews>
  <sheetFormatPr baseColWidth="10" defaultRowHeight="12.75" x14ac:dyDescent="0.2"/>
  <cols>
    <col min="1" max="1" width="11.42578125" style="105"/>
  </cols>
  <sheetData>
    <row r="1" spans="1:4" x14ac:dyDescent="0.2">
      <c r="A1" s="120" t="s">
        <v>216</v>
      </c>
      <c r="C1" s="120" t="s">
        <v>191</v>
      </c>
    </row>
    <row r="2" spans="1:4" x14ac:dyDescent="0.2">
      <c r="A2" s="105" t="s">
        <v>161</v>
      </c>
      <c r="B2">
        <v>1</v>
      </c>
      <c r="C2" s="121" t="s">
        <v>161</v>
      </c>
      <c r="D2">
        <v>25</v>
      </c>
    </row>
    <row r="3" spans="1:4" x14ac:dyDescent="0.2">
      <c r="A3" s="105" t="s">
        <v>154</v>
      </c>
      <c r="B3">
        <v>2</v>
      </c>
      <c r="C3" s="105" t="s">
        <v>154</v>
      </c>
      <c r="D3">
        <v>26</v>
      </c>
    </row>
    <row r="4" spans="1:4" x14ac:dyDescent="0.2">
      <c r="A4" s="105" t="s">
        <v>195</v>
      </c>
      <c r="B4">
        <v>3</v>
      </c>
      <c r="C4" s="105" t="s">
        <v>195</v>
      </c>
      <c r="D4">
        <v>27</v>
      </c>
    </row>
    <row r="5" spans="1:4" x14ac:dyDescent="0.2">
      <c r="A5" s="105" t="s">
        <v>157</v>
      </c>
      <c r="B5">
        <v>4</v>
      </c>
      <c r="C5" s="105" t="s">
        <v>157</v>
      </c>
      <c r="D5">
        <v>28</v>
      </c>
    </row>
    <row r="6" spans="1:4" x14ac:dyDescent="0.2">
      <c r="A6" s="105" t="s">
        <v>196</v>
      </c>
      <c r="B6">
        <v>5</v>
      </c>
      <c r="C6" s="105" t="s">
        <v>196</v>
      </c>
      <c r="D6">
        <v>29</v>
      </c>
    </row>
    <row r="7" spans="1:4" x14ac:dyDescent="0.2">
      <c r="A7" s="105" t="s">
        <v>151</v>
      </c>
      <c r="B7">
        <v>6</v>
      </c>
      <c r="C7" s="105" t="s">
        <v>151</v>
      </c>
      <c r="D7">
        <v>30</v>
      </c>
    </row>
    <row r="8" spans="1:4" x14ac:dyDescent="0.2">
      <c r="A8" s="105" t="s">
        <v>192</v>
      </c>
      <c r="B8">
        <v>7</v>
      </c>
      <c r="C8" s="105" t="s">
        <v>192</v>
      </c>
      <c r="D8">
        <v>25</v>
      </c>
    </row>
    <row r="9" spans="1:4" x14ac:dyDescent="0.2">
      <c r="A9" s="105" t="s">
        <v>197</v>
      </c>
      <c r="B9">
        <v>8</v>
      </c>
      <c r="C9" s="105" t="s">
        <v>197</v>
      </c>
      <c r="D9">
        <v>27</v>
      </c>
    </row>
    <row r="10" spans="1:4" x14ac:dyDescent="0.2">
      <c r="A10" s="105" t="s">
        <v>153</v>
      </c>
      <c r="B10">
        <v>9</v>
      </c>
      <c r="C10" s="105" t="s">
        <v>153</v>
      </c>
      <c r="D10">
        <v>33</v>
      </c>
    </row>
    <row r="11" spans="1:4" x14ac:dyDescent="0.2">
      <c r="A11" s="105" t="s">
        <v>198</v>
      </c>
      <c r="B11">
        <v>8</v>
      </c>
      <c r="C11" s="105" t="s">
        <v>198</v>
      </c>
      <c r="D11">
        <v>27</v>
      </c>
    </row>
    <row r="12" spans="1:4" x14ac:dyDescent="0.2">
      <c r="A12" s="105" t="s">
        <v>199</v>
      </c>
      <c r="B12">
        <v>8</v>
      </c>
      <c r="C12" s="105" t="s">
        <v>199</v>
      </c>
      <c r="D12">
        <v>27</v>
      </c>
    </row>
    <row r="13" spans="1:4" x14ac:dyDescent="0.2">
      <c r="A13" s="105" t="s">
        <v>200</v>
      </c>
      <c r="B13">
        <v>8</v>
      </c>
      <c r="C13" s="105" t="s">
        <v>200</v>
      </c>
      <c r="D13">
        <v>28</v>
      </c>
    </row>
    <row r="14" spans="1:4" x14ac:dyDescent="0.2">
      <c r="A14" s="105" t="s">
        <v>201</v>
      </c>
      <c r="B14">
        <v>7</v>
      </c>
      <c r="C14" s="105" t="s">
        <v>201</v>
      </c>
      <c r="D14">
        <v>37</v>
      </c>
    </row>
    <row r="15" spans="1:4" x14ac:dyDescent="0.2">
      <c r="A15" s="105" t="s">
        <v>160</v>
      </c>
      <c r="B15">
        <v>14</v>
      </c>
      <c r="C15" s="105" t="s">
        <v>160</v>
      </c>
      <c r="D15">
        <v>33</v>
      </c>
    </row>
    <row r="16" spans="1:4" x14ac:dyDescent="0.2">
      <c r="A16" s="105" t="s">
        <v>202</v>
      </c>
      <c r="B16">
        <v>15</v>
      </c>
      <c r="C16" s="105" t="s">
        <v>202</v>
      </c>
      <c r="D16">
        <v>39</v>
      </c>
    </row>
    <row r="17" spans="1:4" x14ac:dyDescent="0.2">
      <c r="A17" s="105" t="s">
        <v>159</v>
      </c>
      <c r="B17">
        <v>6</v>
      </c>
      <c r="C17" s="105" t="s">
        <v>159</v>
      </c>
      <c r="D17">
        <v>30</v>
      </c>
    </row>
    <row r="18" spans="1:4" x14ac:dyDescent="0.2">
      <c r="A18" s="105" t="s">
        <v>203</v>
      </c>
      <c r="B18">
        <v>8</v>
      </c>
      <c r="C18" s="105" t="s">
        <v>203</v>
      </c>
      <c r="D18">
        <v>27</v>
      </c>
    </row>
    <row r="19" spans="1:4" x14ac:dyDescent="0.2">
      <c r="A19" s="105" t="s">
        <v>156</v>
      </c>
      <c r="B19">
        <v>6</v>
      </c>
      <c r="C19" s="105" t="s">
        <v>156</v>
      </c>
      <c r="D19">
        <v>42</v>
      </c>
    </row>
    <row r="20" spans="1:4" x14ac:dyDescent="0.2">
      <c r="A20" s="105" t="s">
        <v>204</v>
      </c>
      <c r="B20">
        <v>5</v>
      </c>
      <c r="C20" s="105" t="s">
        <v>204</v>
      </c>
      <c r="D20">
        <v>43</v>
      </c>
    </row>
    <row r="21" spans="1:4" x14ac:dyDescent="0.2">
      <c r="A21" s="105" t="s">
        <v>205</v>
      </c>
      <c r="B21">
        <v>9</v>
      </c>
      <c r="C21" s="105" t="s">
        <v>205</v>
      </c>
      <c r="D21">
        <v>33</v>
      </c>
    </row>
    <row r="22" spans="1:4" x14ac:dyDescent="0.2">
      <c r="A22" s="105" t="s">
        <v>206</v>
      </c>
      <c r="B22">
        <v>3</v>
      </c>
      <c r="C22" s="105" t="s">
        <v>206</v>
      </c>
      <c r="D22">
        <v>27</v>
      </c>
    </row>
    <row r="23" spans="1:4" x14ac:dyDescent="0.2">
      <c r="A23" s="105" t="s">
        <v>207</v>
      </c>
      <c r="B23">
        <v>15</v>
      </c>
      <c r="C23" s="105" t="s">
        <v>207</v>
      </c>
      <c r="D23">
        <v>39</v>
      </c>
    </row>
    <row r="24" spans="1:4" x14ac:dyDescent="0.2">
      <c r="A24" s="105" t="s">
        <v>208</v>
      </c>
      <c r="B24">
        <v>7</v>
      </c>
      <c r="C24" s="105" t="s">
        <v>208</v>
      </c>
      <c r="D24">
        <v>25</v>
      </c>
    </row>
    <row r="25" spans="1:4" x14ac:dyDescent="0.2">
      <c r="A25" s="105" t="s">
        <v>209</v>
      </c>
      <c r="B25">
        <v>24</v>
      </c>
      <c r="C25" s="105" t="s">
        <v>209</v>
      </c>
      <c r="D25">
        <v>25</v>
      </c>
    </row>
  </sheetData>
  <sortState xmlns:xlrd2="http://schemas.microsoft.com/office/spreadsheetml/2017/richdata2" ref="A2:B28">
    <sortCondition ref="A2:A2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9" filterMode="1"/>
  <dimension ref="A1:AJ2351"/>
  <sheetViews>
    <sheetView tabSelected="1" zoomScale="75" zoomScaleNormal="75" workbookViewId="0">
      <pane ySplit="1" topLeftCell="A2" activePane="bottomLeft" state="frozen"/>
      <selection pane="bottomLeft" activeCell="I867" sqref="I867"/>
    </sheetView>
  </sheetViews>
  <sheetFormatPr baseColWidth="10" defaultRowHeight="12.75" x14ac:dyDescent="0.2"/>
  <cols>
    <col min="1" max="1" width="12.140625" style="8" bestFit="1" customWidth="1"/>
    <col min="2" max="2" width="12.42578125" bestFit="1" customWidth="1"/>
    <col min="3" max="3" width="14.28515625" bestFit="1" customWidth="1"/>
    <col min="4" max="4" width="11.5703125" bestFit="1" customWidth="1"/>
    <col min="5" max="5" width="19" bestFit="1" customWidth="1"/>
    <col min="6" max="6" width="19.140625" bestFit="1" customWidth="1"/>
    <col min="7" max="7" width="13.28515625" bestFit="1" customWidth="1"/>
    <col min="8" max="8" width="13.42578125" bestFit="1" customWidth="1"/>
    <col min="9" max="9" width="16.42578125" bestFit="1" customWidth="1"/>
    <col min="10" max="10" width="15.42578125" bestFit="1" customWidth="1"/>
    <col min="11" max="11" width="20.85546875" bestFit="1" customWidth="1"/>
    <col min="12" max="12" width="14.85546875" bestFit="1" customWidth="1"/>
    <col min="13" max="13" width="11.28515625" bestFit="1" customWidth="1"/>
    <col min="14" max="14" width="31.7109375" bestFit="1" customWidth="1"/>
    <col min="15" max="15" width="6.85546875" bestFit="1" customWidth="1"/>
    <col min="16" max="16" width="14" bestFit="1" customWidth="1"/>
    <col min="17" max="17" width="14.28515625" bestFit="1" customWidth="1"/>
    <col min="18" max="18" width="8" bestFit="1" customWidth="1"/>
    <col min="19" max="19" width="9.140625" style="113" bestFit="1" customWidth="1"/>
    <col min="20" max="20" width="12.85546875" bestFit="1" customWidth="1"/>
    <col min="21" max="21" width="22.140625" bestFit="1" customWidth="1"/>
    <col min="22" max="22" width="4" customWidth="1"/>
    <col min="23" max="23" width="20.7109375" style="8" customWidth="1"/>
    <col min="24" max="24" width="11.140625" style="8" customWidth="1"/>
    <col min="25" max="25" width="11.85546875" style="17" bestFit="1" customWidth="1"/>
    <col min="26" max="26" width="8.7109375" style="4" bestFit="1" customWidth="1"/>
    <col min="27" max="27" width="14.42578125" style="4" bestFit="1" customWidth="1"/>
    <col min="28" max="28" width="9.28515625" style="4" bestFit="1" customWidth="1"/>
    <col min="29" max="29" width="13.85546875" style="19" bestFit="1" customWidth="1"/>
    <col min="30" max="30" width="17.85546875" style="9" bestFit="1" customWidth="1"/>
    <col min="31" max="31" width="13.140625" bestFit="1" customWidth="1"/>
    <col min="32" max="32" width="7.85546875" bestFit="1" customWidth="1"/>
    <col min="33" max="33" width="12.85546875" style="23" bestFit="1" customWidth="1"/>
    <col min="34" max="35" width="9.140625" customWidth="1"/>
    <col min="36" max="36" width="15.140625" bestFit="1" customWidth="1"/>
    <col min="37" max="263" width="9.140625" customWidth="1"/>
  </cols>
  <sheetData>
    <row r="1" spans="1:35" ht="13.5" customHeight="1" x14ac:dyDescent="0.2">
      <c r="A1" s="14" t="s">
        <v>79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  <c r="G1" s="111" t="s">
        <v>6</v>
      </c>
      <c r="H1" s="111" t="s">
        <v>7</v>
      </c>
      <c r="I1" s="111" t="s">
        <v>8</v>
      </c>
      <c r="J1" s="111" t="s">
        <v>9</v>
      </c>
      <c r="K1" s="111" t="s">
        <v>10</v>
      </c>
      <c r="L1" s="111" t="s">
        <v>11</v>
      </c>
      <c r="M1" s="111" t="s">
        <v>12</v>
      </c>
      <c r="N1" s="111" t="s">
        <v>13</v>
      </c>
      <c r="O1" s="111" t="s">
        <v>14</v>
      </c>
      <c r="P1" s="111" t="s">
        <v>15</v>
      </c>
      <c r="Q1" s="111" t="s">
        <v>16</v>
      </c>
      <c r="R1" s="111" t="s">
        <v>17</v>
      </c>
      <c r="S1" s="111" t="s">
        <v>18</v>
      </c>
      <c r="T1" s="111" t="s">
        <v>19</v>
      </c>
      <c r="U1" s="111" t="s">
        <v>20</v>
      </c>
      <c r="V1" s="111" t="s">
        <v>96</v>
      </c>
      <c r="W1" s="128" t="s">
        <v>6325</v>
      </c>
      <c r="X1" s="104" t="s">
        <v>194</v>
      </c>
      <c r="Y1" s="16" t="s">
        <v>87</v>
      </c>
      <c r="Z1" s="15" t="s">
        <v>85</v>
      </c>
      <c r="AA1" s="15" t="s">
        <v>135</v>
      </c>
      <c r="AB1" s="15" t="s">
        <v>83</v>
      </c>
      <c r="AC1" s="18" t="s">
        <v>84</v>
      </c>
      <c r="AD1" s="5" t="s">
        <v>70</v>
      </c>
      <c r="AE1" s="20" t="s">
        <v>88</v>
      </c>
      <c r="AF1" s="22" t="s">
        <v>91</v>
      </c>
      <c r="AG1" s="98">
        <f>SUM(AG2:AG6)</f>
        <v>21141.819999999945</v>
      </c>
      <c r="AI1" s="97" t="s">
        <v>142</v>
      </c>
    </row>
    <row r="2" spans="1:35" ht="14.25" hidden="1" customHeight="1" x14ac:dyDescent="0.2">
      <c r="B2" s="122" t="s">
        <v>1970</v>
      </c>
      <c r="C2" s="122" t="s">
        <v>21</v>
      </c>
      <c r="D2" s="123">
        <v>46173</v>
      </c>
      <c r="E2" s="122" t="s">
        <v>0</v>
      </c>
      <c r="F2" s="122"/>
      <c r="G2" s="122"/>
      <c r="H2" s="122"/>
      <c r="I2" s="122"/>
      <c r="J2" s="122" t="s">
        <v>0</v>
      </c>
      <c r="K2" s="122" t="s">
        <v>21</v>
      </c>
      <c r="L2" s="122" t="s">
        <v>267</v>
      </c>
      <c r="M2" s="122" t="s">
        <v>35</v>
      </c>
      <c r="N2" s="122" t="s">
        <v>144</v>
      </c>
      <c r="O2" s="122" t="s">
        <v>145</v>
      </c>
      <c r="P2" s="126">
        <v>0.4375</v>
      </c>
      <c r="Q2" s="122" t="s">
        <v>34</v>
      </c>
      <c r="R2" s="124">
        <v>0</v>
      </c>
      <c r="S2" s="122" t="s">
        <v>35</v>
      </c>
      <c r="T2" s="125">
        <v>42.11</v>
      </c>
      <c r="U2" s="122" t="s">
        <v>30</v>
      </c>
      <c r="W2" s="8" t="str">
        <f t="shared" ref="W2:W65" si="0">IF(C2&lt;&gt;2,"",IF(S2="5X","5XK",IF(S2="5Y","5YK",IF(S2="6B","6BK",IF(S2="6C","6CK","")))))</f>
        <v/>
      </c>
      <c r="X2" s="8" t="str">
        <f>IF(S2="6B",_xlfn.XLOOKUP(H2,'Zoning 2shop'!A:A,'Zoning 2shop'!B:B),IF(S2="6C",_xlfn.XLOOKUP(G2,'Zoning 2shop'!C:C,'Zoning 2shop'!D:D),""))</f>
        <v/>
      </c>
      <c r="Y2" s="112">
        <f t="shared" ref="Y2:Y65" si="1">AB2/Z2</f>
        <v>0.14910705133062102</v>
      </c>
      <c r="Z2" s="4">
        <f t="shared" ref="Z2:Z65" si="2">T2</f>
        <v>42.11</v>
      </c>
      <c r="AA2" s="4">
        <f t="shared" ref="AA2:AA65" si="3">IF(OR(S2="6C",S2="6B",S2="5X",S2="5Y"),0.08,0.5)</f>
        <v>0.5</v>
      </c>
      <c r="AB2" s="4">
        <f t="shared" ref="AB2:AB65" si="4">$AG$5/$AG$2*Z2</f>
        <v>6.2788979315324509</v>
      </c>
      <c r="AC2" s="19">
        <f t="shared" ref="AC2:AC65" si="5">Z2+AA2</f>
        <v>42.61</v>
      </c>
      <c r="AD2" s="8" t="str">
        <f>IF(COUNTIF(Catégories!A:A,N2)=0,"catégorie inconnue",LOOKUP(N2,Catégories!A:A,Catégories!B:B))</f>
        <v>Gazole</v>
      </c>
      <c r="AE2" s="21">
        <f t="shared" ref="AE2:AE65" si="6">SUM(Z2:AB2)</f>
        <v>48.888897931532448</v>
      </c>
      <c r="AF2" s="13" t="s">
        <v>71</v>
      </c>
      <c r="AG2" s="116">
        <f>SUM(T28:T3000)</f>
        <v>17949.519999999942</v>
      </c>
    </row>
    <row r="3" spans="1:35" ht="14.25" hidden="1" customHeight="1" x14ac:dyDescent="0.2">
      <c r="B3" s="122" t="s">
        <v>1970</v>
      </c>
      <c r="C3" s="122" t="s">
        <v>21</v>
      </c>
      <c r="D3" s="123">
        <v>46173</v>
      </c>
      <c r="E3" s="122" t="s">
        <v>0</v>
      </c>
      <c r="F3" s="122"/>
      <c r="G3" s="122"/>
      <c r="H3" s="122"/>
      <c r="I3" s="122"/>
      <c r="J3" s="122" t="s">
        <v>0</v>
      </c>
      <c r="K3" s="122" t="s">
        <v>21</v>
      </c>
      <c r="L3" s="122" t="s">
        <v>217</v>
      </c>
      <c r="M3" s="122" t="s">
        <v>35</v>
      </c>
      <c r="N3" s="122" t="s">
        <v>33</v>
      </c>
      <c r="O3" s="122" t="s">
        <v>145</v>
      </c>
      <c r="P3" s="126">
        <v>0.14249999999999999</v>
      </c>
      <c r="Q3" s="122" t="s">
        <v>34</v>
      </c>
      <c r="R3" s="124">
        <v>0</v>
      </c>
      <c r="S3" s="122" t="s">
        <v>35</v>
      </c>
      <c r="T3" s="125">
        <v>55.57</v>
      </c>
      <c r="U3" s="122" t="s">
        <v>30</v>
      </c>
      <c r="W3" s="8" t="str">
        <f t="shared" si="0"/>
        <v/>
      </c>
      <c r="X3" s="8" t="str">
        <f>IF(S3="6B",_xlfn.XLOOKUP(H3,'Zoning 2shop'!A:A,'Zoning 2shop'!B:B),IF(S3="6C",_xlfn.XLOOKUP(G3,'Zoning 2shop'!C:C,'Zoning 2shop'!D:D),""))</f>
        <v/>
      </c>
      <c r="Y3" s="112">
        <f t="shared" si="1"/>
        <v>0.14910705133062102</v>
      </c>
      <c r="Z3" s="4">
        <f t="shared" si="2"/>
        <v>55.57</v>
      </c>
      <c r="AA3" s="4">
        <f>IF(OR(S3="6C",S3="6B",S3="5X",S3="5Y"),0.08,0.5)</f>
        <v>0.5</v>
      </c>
      <c r="AB3" s="4">
        <f t="shared" si="4"/>
        <v>8.2858788424426102</v>
      </c>
      <c r="AC3" s="19">
        <f t="shared" si="5"/>
        <v>56.07</v>
      </c>
      <c r="AD3" s="8" t="str">
        <f>IF(COUNTIF(Catégories!A:A,N3)=0,"catégorie inconnue",LOOKUP(N3,Catégories!A:A,Catégories!B:B))</f>
        <v>Gazole</v>
      </c>
      <c r="AE3" s="21">
        <f t="shared" si="6"/>
        <v>64.355878842442607</v>
      </c>
      <c r="AF3" s="13" t="s">
        <v>98</v>
      </c>
      <c r="AG3" s="116">
        <f>SUM(T12:T19)</f>
        <v>122.5</v>
      </c>
    </row>
    <row r="4" spans="1:35" ht="14.25" hidden="1" customHeight="1" x14ac:dyDescent="0.2">
      <c r="B4" s="122" t="s">
        <v>1970</v>
      </c>
      <c r="C4" s="122" t="s">
        <v>21</v>
      </c>
      <c r="D4" s="123">
        <v>46173</v>
      </c>
      <c r="E4" s="122" t="s">
        <v>0</v>
      </c>
      <c r="F4" s="122"/>
      <c r="G4" s="122"/>
      <c r="H4" s="122"/>
      <c r="I4" s="122"/>
      <c r="J4" s="122" t="s">
        <v>0</v>
      </c>
      <c r="K4" s="122" t="s">
        <v>21</v>
      </c>
      <c r="L4" s="122" t="s">
        <v>146</v>
      </c>
      <c r="M4" s="122" t="s">
        <v>35</v>
      </c>
      <c r="N4" s="122" t="s">
        <v>144</v>
      </c>
      <c r="O4" s="122" t="s">
        <v>25</v>
      </c>
      <c r="P4" s="126">
        <v>0.4375</v>
      </c>
      <c r="Q4" s="122" t="s">
        <v>34</v>
      </c>
      <c r="R4" s="124">
        <v>0</v>
      </c>
      <c r="S4" s="122" t="s">
        <v>35</v>
      </c>
      <c r="T4" s="125">
        <v>1534.86</v>
      </c>
      <c r="U4" s="122" t="s">
        <v>30</v>
      </c>
      <c r="W4" s="8" t="str">
        <f t="shared" si="0"/>
        <v/>
      </c>
      <c r="X4" s="8" t="str">
        <f>IF(S4="6B",_xlfn.XLOOKUP(H4,'Zoning 2shop'!A:A,'Zoning 2shop'!B:B),IF(S4="6C",_xlfn.XLOOKUP(G4,'Zoning 2shop'!C:C,'Zoning 2shop'!D:D),""))</f>
        <v/>
      </c>
      <c r="Y4" s="112">
        <f t="shared" si="1"/>
        <v>0.14910705133062102</v>
      </c>
      <c r="Z4" s="4">
        <f t="shared" si="2"/>
        <v>1534.86</v>
      </c>
      <c r="AA4" s="4">
        <f t="shared" si="3"/>
        <v>0.5</v>
      </c>
      <c r="AB4" s="4">
        <f t="shared" si="4"/>
        <v>228.85844880531695</v>
      </c>
      <c r="AC4" s="19">
        <f t="shared" si="5"/>
        <v>1535.36</v>
      </c>
      <c r="AD4" s="8" t="str">
        <f>IF(COUNTIF(Catégories!A:A,N4)=0,"catégorie inconnue",LOOKUP(N4,Catégories!A:A,Catégories!B:B))</f>
        <v>Gazole</v>
      </c>
      <c r="AE4" s="21">
        <f t="shared" si="6"/>
        <v>1764.2184488053169</v>
      </c>
      <c r="AF4" s="13" t="s">
        <v>86</v>
      </c>
      <c r="AG4" s="116">
        <f>SUM(T20:T27)</f>
        <v>393.4</v>
      </c>
    </row>
    <row r="5" spans="1:35" ht="14.25" hidden="1" customHeight="1" x14ac:dyDescent="0.2">
      <c r="B5" s="122" t="s">
        <v>2731</v>
      </c>
      <c r="C5" s="122" t="s">
        <v>177</v>
      </c>
      <c r="D5" s="123">
        <v>46173</v>
      </c>
      <c r="E5" s="122" t="s">
        <v>0</v>
      </c>
      <c r="F5" s="122"/>
      <c r="G5" s="122"/>
      <c r="H5" s="122"/>
      <c r="I5" s="122"/>
      <c r="J5" s="122" t="s">
        <v>0</v>
      </c>
      <c r="K5" s="122" t="s">
        <v>21</v>
      </c>
      <c r="L5" s="122" t="s">
        <v>31</v>
      </c>
      <c r="M5" s="122" t="s">
        <v>35</v>
      </c>
      <c r="N5" s="122" t="s">
        <v>33</v>
      </c>
      <c r="O5" s="122" t="s">
        <v>25</v>
      </c>
      <c r="P5" s="126">
        <v>4.7500000000000001E-2</v>
      </c>
      <c r="Q5" s="122" t="s">
        <v>34</v>
      </c>
      <c r="R5" s="124">
        <v>0</v>
      </c>
      <c r="S5" s="122" t="s">
        <v>35</v>
      </c>
      <c r="T5" s="125">
        <v>66.13</v>
      </c>
      <c r="U5" s="122" t="s">
        <v>30</v>
      </c>
      <c r="W5" s="8" t="str">
        <f t="shared" si="0"/>
        <v/>
      </c>
      <c r="X5" s="8" t="str">
        <f>IF(S5="6B",_xlfn.XLOOKUP(H5,'Zoning 2shop'!A:A,'Zoning 2shop'!B:B),IF(S5="6C",_xlfn.XLOOKUP(G5,'Zoning 2shop'!C:C,'Zoning 2shop'!D:D),""))</f>
        <v/>
      </c>
      <c r="Y5" s="112">
        <f t="shared" si="1"/>
        <v>0.14910705133062102</v>
      </c>
      <c r="Z5" s="4">
        <f t="shared" si="2"/>
        <v>66.13</v>
      </c>
      <c r="AA5" s="4">
        <f t="shared" si="3"/>
        <v>0.5</v>
      </c>
      <c r="AB5" s="4">
        <f t="shared" si="4"/>
        <v>9.8604493044939669</v>
      </c>
      <c r="AC5" s="19">
        <f t="shared" si="5"/>
        <v>66.63</v>
      </c>
      <c r="AD5" s="8" t="str">
        <f>IF(COUNTIF(Catégories!A:A,N5)=0,"catégorie inconnue",LOOKUP(N5,Catégories!A:A,Catégories!B:B))</f>
        <v>Gazole</v>
      </c>
      <c r="AE5" s="21">
        <f t="shared" si="6"/>
        <v>76.490449304493964</v>
      </c>
      <c r="AF5" s="13" t="s">
        <v>89</v>
      </c>
      <c r="AG5" s="116">
        <f>SUM(T2:T11)</f>
        <v>2676.4</v>
      </c>
      <c r="AH5" s="117">
        <f>AG5/AG2</f>
        <v>0.14910705133062102</v>
      </c>
    </row>
    <row r="6" spans="1:35" ht="14.25" hidden="1" customHeight="1" x14ac:dyDescent="0.2">
      <c r="B6" s="122" t="s">
        <v>3780</v>
      </c>
      <c r="C6" s="122" t="s">
        <v>21</v>
      </c>
      <c r="D6" s="123">
        <v>46173</v>
      </c>
      <c r="E6" s="122" t="s">
        <v>0</v>
      </c>
      <c r="F6" s="122"/>
      <c r="G6" s="122"/>
      <c r="H6" s="122"/>
      <c r="I6" s="122"/>
      <c r="J6" s="122" t="s">
        <v>0</v>
      </c>
      <c r="K6" s="122" t="s">
        <v>21</v>
      </c>
      <c r="L6" s="122" t="s">
        <v>31</v>
      </c>
      <c r="M6" s="122" t="s">
        <v>35</v>
      </c>
      <c r="N6" s="122" t="s">
        <v>33</v>
      </c>
      <c r="O6" s="122" t="s">
        <v>25</v>
      </c>
      <c r="P6" s="122">
        <v>4.7500000000000001E-2</v>
      </c>
      <c r="Q6" s="122" t="s">
        <v>34</v>
      </c>
      <c r="R6" s="124">
        <v>0</v>
      </c>
      <c r="S6" s="122" t="s">
        <v>35</v>
      </c>
      <c r="T6" s="125">
        <v>6.43</v>
      </c>
      <c r="U6" s="122" t="s">
        <v>30</v>
      </c>
      <c r="W6" s="8" t="str">
        <f t="shared" si="0"/>
        <v/>
      </c>
      <c r="X6" s="8" t="str">
        <f>IF(S6="6B",_xlfn.XLOOKUP(H6,'Zoning 2shop'!A:A,'Zoning 2shop'!B:B),IF(S6="6C",_xlfn.XLOOKUP(G6,'Zoning 2shop'!C:C,'Zoning 2shop'!D:D),""))</f>
        <v/>
      </c>
      <c r="Y6" s="112">
        <f t="shared" si="1"/>
        <v>0.14910705133062102</v>
      </c>
      <c r="Z6" s="4">
        <f t="shared" si="2"/>
        <v>6.43</v>
      </c>
      <c r="AA6" s="4">
        <f t="shared" si="3"/>
        <v>0.5</v>
      </c>
      <c r="AB6" s="4">
        <f t="shared" si="4"/>
        <v>0.95875834005589311</v>
      </c>
      <c r="AC6" s="19">
        <f t="shared" si="5"/>
        <v>6.93</v>
      </c>
      <c r="AD6" s="8" t="str">
        <f>IF(COUNTIF(Catégories!A:A,N6)=0,"catégorie inconnue",LOOKUP(N6,Catégories!A:A,Catégories!B:B))</f>
        <v>Gazole</v>
      </c>
      <c r="AE6" s="21">
        <f t="shared" si="6"/>
        <v>7.8887583400558929</v>
      </c>
      <c r="AF6" s="13" t="s">
        <v>90</v>
      </c>
    </row>
    <row r="7" spans="1:35" ht="14.25" hidden="1" customHeight="1" x14ac:dyDescent="0.2">
      <c r="B7" s="122" t="s">
        <v>3839</v>
      </c>
      <c r="C7" s="122" t="s">
        <v>177</v>
      </c>
      <c r="D7" s="123">
        <v>46173</v>
      </c>
      <c r="E7" s="122" t="s">
        <v>0</v>
      </c>
      <c r="F7" s="122"/>
      <c r="G7" s="122"/>
      <c r="H7" s="122"/>
      <c r="I7" s="122"/>
      <c r="J7" s="122" t="s">
        <v>0</v>
      </c>
      <c r="K7" s="122" t="s">
        <v>21</v>
      </c>
      <c r="L7" s="122" t="s">
        <v>31</v>
      </c>
      <c r="M7" s="122" t="s">
        <v>35</v>
      </c>
      <c r="N7" s="122" t="s">
        <v>33</v>
      </c>
      <c r="O7" s="122" t="s">
        <v>25</v>
      </c>
      <c r="P7" s="122">
        <v>4.7500000000000001E-2</v>
      </c>
      <c r="Q7" s="122" t="s">
        <v>34</v>
      </c>
      <c r="R7" s="124">
        <v>0</v>
      </c>
      <c r="S7" s="122" t="s">
        <v>35</v>
      </c>
      <c r="T7" s="125">
        <v>371.42</v>
      </c>
      <c r="U7" s="122" t="s">
        <v>30</v>
      </c>
      <c r="W7" s="8" t="str">
        <f t="shared" si="0"/>
        <v/>
      </c>
      <c r="X7" s="8" t="str">
        <f>IF(S7="6B",_xlfn.XLOOKUP(H7,'Zoning 2shop'!A:A,'Zoning 2shop'!B:B),IF(S7="6C",_xlfn.XLOOKUP(G7,'Zoning 2shop'!C:C,'Zoning 2shop'!D:D),""))</f>
        <v/>
      </c>
      <c r="Y7" s="112">
        <f t="shared" si="1"/>
        <v>0.14910705133062102</v>
      </c>
      <c r="Z7" s="4">
        <f t="shared" si="2"/>
        <v>371.42</v>
      </c>
      <c r="AA7" s="4">
        <f t="shared" si="3"/>
        <v>0.5</v>
      </c>
      <c r="AB7" s="4">
        <f t="shared" si="4"/>
        <v>55.381341005219262</v>
      </c>
      <c r="AC7" s="19">
        <f t="shared" si="5"/>
        <v>371.92</v>
      </c>
      <c r="AD7" s="8" t="str">
        <f>IF(COUNTIF(Catégories!A:A,N7)=0,"catégorie inconnue",LOOKUP(N7,Catégories!A:A,Catégories!B:B))</f>
        <v>Gazole</v>
      </c>
      <c r="AE7" s="21">
        <f t="shared" si="6"/>
        <v>427.30134100521929</v>
      </c>
    </row>
    <row r="8" spans="1:35" ht="14.25" hidden="1" customHeight="1" x14ac:dyDescent="0.2">
      <c r="B8" s="122" t="s">
        <v>593</v>
      </c>
      <c r="C8" s="122" t="s">
        <v>21</v>
      </c>
      <c r="D8" s="123">
        <v>46173</v>
      </c>
      <c r="E8" s="122" t="s">
        <v>0</v>
      </c>
      <c r="F8" s="122"/>
      <c r="G8" s="122"/>
      <c r="H8" s="122"/>
      <c r="I8" s="122"/>
      <c r="J8" s="122" t="s">
        <v>0</v>
      </c>
      <c r="K8" s="122" t="s">
        <v>21</v>
      </c>
      <c r="L8" s="122" t="s">
        <v>31</v>
      </c>
      <c r="M8" s="122" t="s">
        <v>35</v>
      </c>
      <c r="N8" s="122" t="s">
        <v>33</v>
      </c>
      <c r="O8" s="122" t="s">
        <v>25</v>
      </c>
      <c r="P8" s="122">
        <v>0.14249999999999999</v>
      </c>
      <c r="Q8" s="122" t="s">
        <v>34</v>
      </c>
      <c r="R8" s="124">
        <v>0</v>
      </c>
      <c r="S8" s="122" t="s">
        <v>35</v>
      </c>
      <c r="T8" s="125">
        <v>560.45000000000005</v>
      </c>
      <c r="U8" s="122" t="s">
        <v>30</v>
      </c>
      <c r="W8" s="8" t="str">
        <f t="shared" si="0"/>
        <v/>
      </c>
      <c r="X8" s="8" t="str">
        <f>IF(S8="6B",_xlfn.XLOOKUP(H8,'Zoning 2shop'!A:A,'Zoning 2shop'!B:B),IF(S8="6C",_xlfn.XLOOKUP(G8,'Zoning 2shop'!C:C,'Zoning 2shop'!D:D),""))</f>
        <v/>
      </c>
      <c r="Y8" s="112">
        <f t="shared" si="1"/>
        <v>0.14910705133062102</v>
      </c>
      <c r="Z8" s="4">
        <f t="shared" si="2"/>
        <v>560.45000000000005</v>
      </c>
      <c r="AA8" s="4">
        <f t="shared" si="3"/>
        <v>0.5</v>
      </c>
      <c r="AB8" s="4">
        <f t="shared" si="4"/>
        <v>83.567046918246561</v>
      </c>
      <c r="AC8" s="19">
        <f t="shared" si="5"/>
        <v>560.95000000000005</v>
      </c>
      <c r="AD8" s="8" t="str">
        <f>IF(COUNTIF(Catégories!A:A,N8)=0,"catégorie inconnue",LOOKUP(N8,Catégories!A:A,Catégories!B:B))</f>
        <v>Gazole</v>
      </c>
      <c r="AE8" s="21">
        <f t="shared" si="6"/>
        <v>644.51704691824659</v>
      </c>
      <c r="AF8" t="s">
        <v>133</v>
      </c>
      <c r="AH8" s="109">
        <v>0.23150000000000001</v>
      </c>
      <c r="AI8" t="s">
        <v>178</v>
      </c>
    </row>
    <row r="9" spans="1:35" ht="14.25" hidden="1" customHeight="1" x14ac:dyDescent="0.2">
      <c r="B9" s="122" t="s">
        <v>1963</v>
      </c>
      <c r="C9" s="122" t="s">
        <v>177</v>
      </c>
      <c r="D9" s="123">
        <v>46173</v>
      </c>
      <c r="E9" s="122" t="s">
        <v>0</v>
      </c>
      <c r="F9" s="122"/>
      <c r="G9" s="122"/>
      <c r="H9" s="122"/>
      <c r="I9" s="122"/>
      <c r="J9" s="122" t="s">
        <v>0</v>
      </c>
      <c r="K9" s="122" t="s">
        <v>21</v>
      </c>
      <c r="L9" s="122" t="s">
        <v>31</v>
      </c>
      <c r="M9" s="122" t="s">
        <v>35</v>
      </c>
      <c r="N9" s="122" t="s">
        <v>33</v>
      </c>
      <c r="O9" s="122" t="s">
        <v>25</v>
      </c>
      <c r="P9" s="122">
        <v>0.14249999999999999</v>
      </c>
      <c r="Q9" s="122" t="s">
        <v>34</v>
      </c>
      <c r="R9" s="124">
        <v>0</v>
      </c>
      <c r="S9" s="122" t="s">
        <v>35</v>
      </c>
      <c r="T9" s="125">
        <v>2.68</v>
      </c>
      <c r="U9" s="122" t="s">
        <v>30</v>
      </c>
      <c r="W9" s="8" t="str">
        <f t="shared" si="0"/>
        <v/>
      </c>
      <c r="X9" s="8" t="str">
        <f>IF(S9="6B",_xlfn.XLOOKUP(H9,'Zoning 2shop'!A:A,'Zoning 2shop'!B:B),IF(S9="6C",_xlfn.XLOOKUP(G9,'Zoning 2shop'!C:C,'Zoning 2shop'!D:D),""))</f>
        <v/>
      </c>
      <c r="Y9" s="112">
        <f t="shared" si="1"/>
        <v>0.14910705133062102</v>
      </c>
      <c r="Z9" s="4">
        <f t="shared" si="2"/>
        <v>2.68</v>
      </c>
      <c r="AA9" s="4">
        <f t="shared" si="3"/>
        <v>0.5</v>
      </c>
      <c r="AB9" s="4">
        <f t="shared" si="4"/>
        <v>0.39960689756606438</v>
      </c>
      <c r="AC9" s="19">
        <f t="shared" si="5"/>
        <v>3.18</v>
      </c>
      <c r="AD9" s="8" t="str">
        <f>IF(COUNTIF(Catégories!A:A,N9)=0,"catégorie inconnue",LOOKUP(N9,Catégories!A:A,Catégories!B:B))</f>
        <v>Gazole</v>
      </c>
      <c r="AE9" s="21">
        <f t="shared" si="6"/>
        <v>3.5796068975660646</v>
      </c>
      <c r="AF9" t="s">
        <v>134</v>
      </c>
      <c r="AH9" s="109">
        <v>0.4375</v>
      </c>
      <c r="AI9" t="s">
        <v>179</v>
      </c>
    </row>
    <row r="10" spans="1:35" ht="14.25" hidden="1" customHeight="1" x14ac:dyDescent="0.2">
      <c r="B10" s="122" t="s">
        <v>1970</v>
      </c>
      <c r="C10" s="122" t="s">
        <v>21</v>
      </c>
      <c r="D10" s="123">
        <v>46173</v>
      </c>
      <c r="E10" s="122" t="s">
        <v>0</v>
      </c>
      <c r="F10" s="122"/>
      <c r="G10" s="122"/>
      <c r="H10" s="122"/>
      <c r="I10" s="122"/>
      <c r="J10" s="122" t="s">
        <v>0</v>
      </c>
      <c r="K10" s="122" t="s">
        <v>21</v>
      </c>
      <c r="L10" s="122" t="s">
        <v>31</v>
      </c>
      <c r="M10" s="122" t="s">
        <v>35</v>
      </c>
      <c r="N10" s="122" t="s">
        <v>33</v>
      </c>
      <c r="O10" s="122" t="s">
        <v>25</v>
      </c>
      <c r="P10" s="122">
        <v>0.14249999999999999</v>
      </c>
      <c r="Q10" s="122" t="s">
        <v>34</v>
      </c>
      <c r="R10" s="124">
        <v>0</v>
      </c>
      <c r="S10" s="122" t="s">
        <v>35</v>
      </c>
      <c r="T10" s="125">
        <v>18.559999999999999</v>
      </c>
      <c r="U10" s="122" t="s">
        <v>30</v>
      </c>
      <c r="W10" s="8" t="str">
        <f t="shared" si="0"/>
        <v/>
      </c>
      <c r="X10" s="8" t="str">
        <f>IF(S10="6B",_xlfn.XLOOKUP(H10,'Zoning 2shop'!A:A,'Zoning 2shop'!B:B),IF(S10="6C",_xlfn.XLOOKUP(G10,'Zoning 2shop'!C:C,'Zoning 2shop'!D:D),""))</f>
        <v/>
      </c>
      <c r="Y10" s="112">
        <f t="shared" si="1"/>
        <v>0.14910705133062102</v>
      </c>
      <c r="Z10" s="4">
        <f t="shared" si="2"/>
        <v>18.559999999999999</v>
      </c>
      <c r="AA10" s="4">
        <f t="shared" si="3"/>
        <v>0.5</v>
      </c>
      <c r="AB10" s="4">
        <f t="shared" si="4"/>
        <v>2.7674268726963258</v>
      </c>
      <c r="AC10" s="19">
        <f t="shared" si="5"/>
        <v>19.059999999999999</v>
      </c>
      <c r="AD10" s="8" t="str">
        <f>IF(COUNTIF(Catégories!A:A,N10)=0,"catégorie inconnue",LOOKUP(N10,Catégories!A:A,Catégories!B:B))</f>
        <v>Gazole</v>
      </c>
      <c r="AE10" s="21">
        <f t="shared" si="6"/>
        <v>21.827426872696325</v>
      </c>
    </row>
    <row r="11" spans="1:35" ht="14.25" hidden="1" customHeight="1" x14ac:dyDescent="0.2">
      <c r="B11" s="122" t="s">
        <v>1970</v>
      </c>
      <c r="C11" s="122" t="s">
        <v>21</v>
      </c>
      <c r="D11" s="123">
        <v>46173</v>
      </c>
      <c r="E11" s="122" t="s">
        <v>0</v>
      </c>
      <c r="F11" s="122"/>
      <c r="G11" s="122"/>
      <c r="H11" s="122"/>
      <c r="I11" s="122"/>
      <c r="J11" s="122" t="s">
        <v>0</v>
      </c>
      <c r="K11" s="122" t="s">
        <v>21</v>
      </c>
      <c r="L11" s="122" t="s">
        <v>268</v>
      </c>
      <c r="M11" s="122" t="s">
        <v>35</v>
      </c>
      <c r="N11" s="122" t="s">
        <v>144</v>
      </c>
      <c r="O11" s="122" t="s">
        <v>32</v>
      </c>
      <c r="P11" s="122">
        <v>0.4375</v>
      </c>
      <c r="Q11" s="122" t="s">
        <v>34</v>
      </c>
      <c r="R11" s="124">
        <v>0</v>
      </c>
      <c r="S11" s="122" t="s">
        <v>35</v>
      </c>
      <c r="T11" s="125">
        <v>18.190000000000001</v>
      </c>
      <c r="U11" s="122" t="s">
        <v>30</v>
      </c>
      <c r="W11" s="8" t="str">
        <f t="shared" si="0"/>
        <v/>
      </c>
      <c r="X11" s="8" t="str">
        <f>IF(S11="6B",_xlfn.XLOOKUP(H11,'Zoning 2shop'!A:A,'Zoning 2shop'!B:B),IF(S11="6C",_xlfn.XLOOKUP(G11,'Zoning 2shop'!C:C,'Zoning 2shop'!D:D),""))</f>
        <v/>
      </c>
      <c r="Y11" s="112">
        <f t="shared" si="1"/>
        <v>0.14910705133062102</v>
      </c>
      <c r="Z11" s="4">
        <f t="shared" si="2"/>
        <v>18.190000000000001</v>
      </c>
      <c r="AA11" s="4">
        <f t="shared" si="3"/>
        <v>0.5</v>
      </c>
      <c r="AB11" s="4">
        <f t="shared" si="4"/>
        <v>2.7122572637039966</v>
      </c>
      <c r="AC11" s="19">
        <f t="shared" si="5"/>
        <v>18.690000000000001</v>
      </c>
      <c r="AD11" s="8" t="str">
        <f>IF(COUNTIF(Catégories!A:A,N11)=0,"catégorie inconnue",LOOKUP(N11,Catégories!A:A,Catégories!B:B))</f>
        <v>Gazole</v>
      </c>
      <c r="AE11" s="21">
        <f t="shared" si="6"/>
        <v>21.402257263703998</v>
      </c>
    </row>
    <row r="12" spans="1:35" ht="14.25" hidden="1" customHeight="1" x14ac:dyDescent="0.2">
      <c r="B12" s="122" t="s">
        <v>1970</v>
      </c>
      <c r="C12" s="122" t="s">
        <v>21</v>
      </c>
      <c r="D12" s="123">
        <v>46173</v>
      </c>
      <c r="E12" s="122" t="s">
        <v>0</v>
      </c>
      <c r="F12" s="122"/>
      <c r="G12" s="122"/>
      <c r="H12" s="122"/>
      <c r="I12" s="122"/>
      <c r="J12" s="122" t="s">
        <v>0</v>
      </c>
      <c r="K12" s="122" t="s">
        <v>21</v>
      </c>
      <c r="L12" s="122" t="s">
        <v>147</v>
      </c>
      <c r="M12" s="122" t="s">
        <v>35</v>
      </c>
      <c r="N12" s="122" t="s">
        <v>93</v>
      </c>
      <c r="O12" s="122" t="s">
        <v>145</v>
      </c>
      <c r="P12" s="122"/>
      <c r="Q12" s="122" t="s">
        <v>34</v>
      </c>
      <c r="R12" s="124">
        <v>0</v>
      </c>
      <c r="S12" s="122" t="s">
        <v>35</v>
      </c>
      <c r="T12" s="125">
        <v>3.7</v>
      </c>
      <c r="U12" s="122" t="s">
        <v>30</v>
      </c>
      <c r="W12" s="8" t="str">
        <f t="shared" si="0"/>
        <v/>
      </c>
      <c r="X12" s="8" t="str">
        <f>IF(S12="6B",_xlfn.XLOOKUP(H12,'Zoning 2shop'!A:A,'Zoning 2shop'!B:B),IF(S12="6C",_xlfn.XLOOKUP(G12,'Zoning 2shop'!C:C,'Zoning 2shop'!D:D),""))</f>
        <v/>
      </c>
      <c r="Y12" s="112">
        <f t="shared" si="1"/>
        <v>0.14910705133062102</v>
      </c>
      <c r="Z12" s="4">
        <f t="shared" si="2"/>
        <v>3.7</v>
      </c>
      <c r="AA12" s="4">
        <f t="shared" si="3"/>
        <v>0.5</v>
      </c>
      <c r="AB12" s="4">
        <f t="shared" si="4"/>
        <v>0.55169608992329777</v>
      </c>
      <c r="AC12" s="19">
        <f t="shared" si="5"/>
        <v>4.2</v>
      </c>
      <c r="AD12" s="8" t="str">
        <f>IF(COUNTIF(Catégories!A:A,N12)=0,"catégorie inconnue",LOOKUP(N12,Catégories!A:A,Catégories!B:B))</f>
        <v>Frêt</v>
      </c>
      <c r="AE12" s="21">
        <f t="shared" si="6"/>
        <v>4.7516960899232981</v>
      </c>
    </row>
    <row r="13" spans="1:35" ht="14.25" hidden="1" customHeight="1" x14ac:dyDescent="0.2">
      <c r="B13" s="122" t="s">
        <v>2731</v>
      </c>
      <c r="C13" s="122" t="s">
        <v>177</v>
      </c>
      <c r="D13" s="123">
        <v>46173</v>
      </c>
      <c r="E13" s="122" t="s">
        <v>0</v>
      </c>
      <c r="F13" s="122"/>
      <c r="G13" s="122"/>
      <c r="H13" s="122"/>
      <c r="I13" s="122"/>
      <c r="J13" s="122" t="s">
        <v>0</v>
      </c>
      <c r="K13" s="122" t="s">
        <v>21</v>
      </c>
      <c r="L13" s="122" t="s">
        <v>92</v>
      </c>
      <c r="M13" s="122" t="s">
        <v>35</v>
      </c>
      <c r="N13" s="122" t="s">
        <v>93</v>
      </c>
      <c r="O13" s="122" t="s">
        <v>25</v>
      </c>
      <c r="P13" s="122"/>
      <c r="Q13" s="122" t="s">
        <v>34</v>
      </c>
      <c r="R13" s="124">
        <v>0</v>
      </c>
      <c r="S13" s="122" t="s">
        <v>35</v>
      </c>
      <c r="T13" s="125">
        <v>12.99</v>
      </c>
      <c r="U13" s="122" t="s">
        <v>30</v>
      </c>
      <c r="W13" s="8" t="str">
        <f t="shared" si="0"/>
        <v/>
      </c>
      <c r="X13" s="8" t="str">
        <f>IF(S13="6B",_xlfn.XLOOKUP(H13,'Zoning 2shop'!A:A,'Zoning 2shop'!B:B),IF(S13="6C",_xlfn.XLOOKUP(G13,'Zoning 2shop'!C:C,'Zoning 2shop'!D:D),""))</f>
        <v/>
      </c>
      <c r="Y13" s="112">
        <f t="shared" si="1"/>
        <v>0.14910705133062102</v>
      </c>
      <c r="Z13" s="4">
        <f t="shared" si="2"/>
        <v>12.99</v>
      </c>
      <c r="AA13" s="4">
        <f t="shared" si="3"/>
        <v>0.5</v>
      </c>
      <c r="AB13" s="4">
        <f t="shared" si="4"/>
        <v>1.936900596784767</v>
      </c>
      <c r="AC13" s="19">
        <f t="shared" si="5"/>
        <v>13.49</v>
      </c>
      <c r="AD13" s="8" t="str">
        <f>IF(COUNTIF(Catégories!A:A,N13)=0,"catégorie inconnue",LOOKUP(N13,Catégories!A:A,Catégories!B:B))</f>
        <v>Frêt</v>
      </c>
      <c r="AE13" s="21">
        <f t="shared" si="6"/>
        <v>15.426900596784767</v>
      </c>
    </row>
    <row r="14" spans="1:35" ht="14.25" hidden="1" customHeight="1" x14ac:dyDescent="0.2">
      <c r="B14" s="122" t="s">
        <v>3780</v>
      </c>
      <c r="C14" s="122" t="s">
        <v>21</v>
      </c>
      <c r="D14" s="123">
        <v>46173</v>
      </c>
      <c r="E14" s="122" t="s">
        <v>0</v>
      </c>
      <c r="F14" s="122"/>
      <c r="G14" s="122"/>
      <c r="H14" s="122"/>
      <c r="I14" s="122"/>
      <c r="J14" s="122" t="s">
        <v>0</v>
      </c>
      <c r="K14" s="122" t="s">
        <v>21</v>
      </c>
      <c r="L14" s="122" t="s">
        <v>92</v>
      </c>
      <c r="M14" s="122" t="s">
        <v>35</v>
      </c>
      <c r="N14" s="122" t="s">
        <v>93</v>
      </c>
      <c r="O14" s="122" t="s">
        <v>25</v>
      </c>
      <c r="P14" s="122"/>
      <c r="Q14" s="122" t="s">
        <v>34</v>
      </c>
      <c r="R14" s="124">
        <v>0</v>
      </c>
      <c r="S14" s="122" t="s">
        <v>35</v>
      </c>
      <c r="T14" s="125">
        <v>0.63</v>
      </c>
      <c r="U14" s="122" t="s">
        <v>30</v>
      </c>
      <c r="W14" s="8" t="str">
        <f t="shared" si="0"/>
        <v/>
      </c>
      <c r="X14" s="8" t="str">
        <f>IF(S14="6B",_xlfn.XLOOKUP(H14,'Zoning 2shop'!A:A,'Zoning 2shop'!B:B),IF(S14="6C",_xlfn.XLOOKUP(G14,'Zoning 2shop'!C:C,'Zoning 2shop'!D:D),""))</f>
        <v/>
      </c>
      <c r="Y14" s="112">
        <f t="shared" si="1"/>
        <v>0.14910705133062102</v>
      </c>
      <c r="Z14" s="4">
        <f t="shared" si="2"/>
        <v>0.63</v>
      </c>
      <c r="AA14" s="4">
        <f t="shared" si="3"/>
        <v>0.5</v>
      </c>
      <c r="AB14" s="4">
        <f t="shared" si="4"/>
        <v>9.3937442338291238E-2</v>
      </c>
      <c r="AC14" s="19">
        <f t="shared" si="5"/>
        <v>1.1299999999999999</v>
      </c>
      <c r="AD14" s="8" t="str">
        <f>IF(COUNTIF(Catégories!A:A,N14)=0,"catégorie inconnue",LOOKUP(N14,Catégories!A:A,Catégories!B:B))</f>
        <v>Frêt</v>
      </c>
      <c r="AE14" s="21">
        <f t="shared" si="6"/>
        <v>1.2239374423382912</v>
      </c>
    </row>
    <row r="15" spans="1:35" ht="14.25" hidden="1" customHeight="1" x14ac:dyDescent="0.2">
      <c r="B15" s="122" t="s">
        <v>3839</v>
      </c>
      <c r="C15" s="122" t="s">
        <v>177</v>
      </c>
      <c r="D15" s="123">
        <v>46173</v>
      </c>
      <c r="E15" s="122" t="s">
        <v>0</v>
      </c>
      <c r="F15" s="122"/>
      <c r="G15" s="122"/>
      <c r="H15" s="122"/>
      <c r="I15" s="122"/>
      <c r="J15" s="122" t="s">
        <v>0</v>
      </c>
      <c r="K15" s="122" t="s">
        <v>21</v>
      </c>
      <c r="L15" s="122" t="s">
        <v>92</v>
      </c>
      <c r="M15" s="122" t="s">
        <v>35</v>
      </c>
      <c r="N15" s="122" t="s">
        <v>93</v>
      </c>
      <c r="O15" s="122" t="s">
        <v>25</v>
      </c>
      <c r="P15" s="122"/>
      <c r="Q15" s="122" t="s">
        <v>34</v>
      </c>
      <c r="R15" s="124">
        <v>0</v>
      </c>
      <c r="S15" s="122" t="s">
        <v>35</v>
      </c>
      <c r="T15" s="125">
        <v>27.78</v>
      </c>
      <c r="U15" s="122" t="s">
        <v>30</v>
      </c>
      <c r="W15" s="8" t="str">
        <f>IF(C15&lt;&gt;2,"",IF(S15="5X","5XK",IF(S15="5Y","5YK",IF(S15="6B","6BK",IF(S15="6C","6CK","")))))</f>
        <v/>
      </c>
      <c r="X15" s="8" t="str">
        <f>IF(S15="6B",_xlfn.XLOOKUP(H15,'Zoning 2shop'!A:A,'Zoning 2shop'!B:B),IF(S15="6C",_xlfn.XLOOKUP(G15,'Zoning 2shop'!C:C,'Zoning 2shop'!D:D),""))</f>
        <v/>
      </c>
      <c r="Y15" s="112">
        <f t="shared" si="1"/>
        <v>0.14910705133062105</v>
      </c>
      <c r="Z15" s="4">
        <f t="shared" si="2"/>
        <v>27.78</v>
      </c>
      <c r="AA15" s="4">
        <f t="shared" si="3"/>
        <v>0.5</v>
      </c>
      <c r="AB15" s="4">
        <f t="shared" si="4"/>
        <v>4.1421938859646525</v>
      </c>
      <c r="AC15" s="19">
        <f t="shared" si="5"/>
        <v>28.28</v>
      </c>
      <c r="AD15" s="8" t="str">
        <f>IF(COUNTIF(Catégories!A:A,N15)=0,"catégorie inconnue",LOOKUP(N15,Catégories!A:A,Catégories!B:B))</f>
        <v>Frêt</v>
      </c>
      <c r="AE15" s="21">
        <f t="shared" si="6"/>
        <v>32.422193885964653</v>
      </c>
    </row>
    <row r="16" spans="1:35" ht="14.25" hidden="1" customHeight="1" x14ac:dyDescent="0.2">
      <c r="B16" s="122" t="s">
        <v>593</v>
      </c>
      <c r="C16" s="122" t="s">
        <v>21</v>
      </c>
      <c r="D16" s="123">
        <v>46173</v>
      </c>
      <c r="E16" s="122" t="s">
        <v>0</v>
      </c>
      <c r="F16" s="122"/>
      <c r="G16" s="122"/>
      <c r="H16" s="122"/>
      <c r="I16" s="122"/>
      <c r="J16" s="122" t="s">
        <v>0</v>
      </c>
      <c r="K16" s="122" t="s">
        <v>21</v>
      </c>
      <c r="L16" s="122" t="s">
        <v>92</v>
      </c>
      <c r="M16" s="122" t="s">
        <v>35</v>
      </c>
      <c r="N16" s="122" t="s">
        <v>93</v>
      </c>
      <c r="O16" s="122" t="s">
        <v>25</v>
      </c>
      <c r="P16" s="122"/>
      <c r="Q16" s="122" t="s">
        <v>34</v>
      </c>
      <c r="R16" s="124">
        <v>0</v>
      </c>
      <c r="S16" s="122" t="s">
        <v>35</v>
      </c>
      <c r="T16" s="125">
        <v>53.7</v>
      </c>
      <c r="U16" s="122" t="s">
        <v>30</v>
      </c>
      <c r="W16" s="8" t="str">
        <f t="shared" si="0"/>
        <v/>
      </c>
      <c r="X16" s="8" t="str">
        <f>IF(S16="6B",_xlfn.XLOOKUP(H16,'Zoning 2shop'!A:A,'Zoning 2shop'!B:B),IF(S16="6C",_xlfn.XLOOKUP(G16,'Zoning 2shop'!C:C,'Zoning 2shop'!D:D),""))</f>
        <v/>
      </c>
      <c r="Y16" s="112">
        <f t="shared" si="1"/>
        <v>0.14910705133062102</v>
      </c>
      <c r="Z16" s="4">
        <f t="shared" si="2"/>
        <v>53.7</v>
      </c>
      <c r="AA16" s="4">
        <f t="shared" si="3"/>
        <v>0.5</v>
      </c>
      <c r="AB16" s="4">
        <f t="shared" si="4"/>
        <v>8.0070486564543497</v>
      </c>
      <c r="AC16" s="19">
        <f t="shared" si="5"/>
        <v>54.2</v>
      </c>
      <c r="AD16" s="8" t="str">
        <f>IF(COUNTIF(Catégories!A:A,N16)=0,"catégorie inconnue",LOOKUP(N16,Catégories!A:A,Catégories!B:B))</f>
        <v>Frêt</v>
      </c>
      <c r="AE16" s="21">
        <f t="shared" si="6"/>
        <v>62.207048656454354</v>
      </c>
    </row>
    <row r="17" spans="2:31" ht="14.25" hidden="1" customHeight="1" x14ac:dyDescent="0.2">
      <c r="B17" s="122" t="s">
        <v>1963</v>
      </c>
      <c r="C17" s="122" t="s">
        <v>177</v>
      </c>
      <c r="D17" s="123">
        <v>46173</v>
      </c>
      <c r="E17" s="122" t="s">
        <v>0</v>
      </c>
      <c r="F17" s="122"/>
      <c r="G17" s="122"/>
      <c r="H17" s="122"/>
      <c r="I17" s="122"/>
      <c r="J17" s="122" t="s">
        <v>0</v>
      </c>
      <c r="K17" s="122" t="s">
        <v>21</v>
      </c>
      <c r="L17" s="122" t="s">
        <v>92</v>
      </c>
      <c r="M17" s="122" t="s">
        <v>35</v>
      </c>
      <c r="N17" s="122" t="s">
        <v>93</v>
      </c>
      <c r="O17" s="122" t="s">
        <v>25</v>
      </c>
      <c r="P17" s="122"/>
      <c r="Q17" s="122" t="s">
        <v>34</v>
      </c>
      <c r="R17" s="124">
        <v>0</v>
      </c>
      <c r="S17" s="122" t="s">
        <v>35</v>
      </c>
      <c r="T17" s="125">
        <v>0.2</v>
      </c>
      <c r="U17" s="122" t="s">
        <v>30</v>
      </c>
      <c r="W17" s="8" t="str">
        <f t="shared" si="0"/>
        <v/>
      </c>
      <c r="X17" s="8" t="str">
        <f>IF(S17="6B",_xlfn.XLOOKUP(H17,'Zoning 2shop'!A:A,'Zoning 2shop'!B:B),IF(S17="6C",_xlfn.XLOOKUP(G17,'Zoning 2shop'!C:C,'Zoning 2shop'!D:D),""))</f>
        <v/>
      </c>
      <c r="Y17" s="112">
        <f t="shared" si="1"/>
        <v>0.14910705133062102</v>
      </c>
      <c r="Z17" s="4">
        <f t="shared" si="2"/>
        <v>0.2</v>
      </c>
      <c r="AA17" s="4">
        <f t="shared" si="3"/>
        <v>0.5</v>
      </c>
      <c r="AB17" s="4">
        <f t="shared" si="4"/>
        <v>2.9821410266124206E-2</v>
      </c>
      <c r="AC17" s="19">
        <f t="shared" si="5"/>
        <v>0.7</v>
      </c>
      <c r="AD17" s="8" t="str">
        <f>IF(COUNTIF(Catégories!A:A,N17)=0,"catégorie inconnue",LOOKUP(N17,Catégories!A:A,Catégories!B:B))</f>
        <v>Frêt</v>
      </c>
      <c r="AE17" s="21">
        <f t="shared" si="6"/>
        <v>0.72982141026612413</v>
      </c>
    </row>
    <row r="18" spans="2:31" ht="14.25" hidden="1" customHeight="1" x14ac:dyDescent="0.2">
      <c r="B18" s="122" t="s">
        <v>1970</v>
      </c>
      <c r="C18" s="122" t="s">
        <v>21</v>
      </c>
      <c r="D18" s="123">
        <v>46173</v>
      </c>
      <c r="E18" s="122" t="s">
        <v>0</v>
      </c>
      <c r="F18" s="122"/>
      <c r="G18" s="122"/>
      <c r="H18" s="122"/>
      <c r="I18" s="122"/>
      <c r="J18" s="122" t="s">
        <v>0</v>
      </c>
      <c r="K18" s="122" t="s">
        <v>21</v>
      </c>
      <c r="L18" s="122" t="s">
        <v>92</v>
      </c>
      <c r="M18" s="122" t="s">
        <v>35</v>
      </c>
      <c r="N18" s="122" t="s">
        <v>93</v>
      </c>
      <c r="O18" s="122" t="s">
        <v>25</v>
      </c>
      <c r="P18" s="122"/>
      <c r="Q18" s="122" t="s">
        <v>34</v>
      </c>
      <c r="R18" s="124">
        <v>0</v>
      </c>
      <c r="S18" s="122" t="s">
        <v>35</v>
      </c>
      <c r="T18" s="125">
        <v>23.4</v>
      </c>
      <c r="U18" s="122" t="s">
        <v>30</v>
      </c>
      <c r="W18" s="8" t="str">
        <f t="shared" si="0"/>
        <v/>
      </c>
      <c r="X18" s="8" t="str">
        <f>IF(S18="6B",_xlfn.XLOOKUP(H18,'Zoning 2shop'!A:A,'Zoning 2shop'!B:B),IF(S18="6C",_xlfn.XLOOKUP(G18,'Zoning 2shop'!C:C,'Zoning 2shop'!D:D),""))</f>
        <v/>
      </c>
      <c r="Y18" s="112">
        <f t="shared" si="1"/>
        <v>0.14910705133062102</v>
      </c>
      <c r="Z18" s="4">
        <f t="shared" si="2"/>
        <v>23.4</v>
      </c>
      <c r="AA18" s="4">
        <f t="shared" si="3"/>
        <v>0.5</v>
      </c>
      <c r="AB18" s="4">
        <f t="shared" si="4"/>
        <v>3.4891050011365317</v>
      </c>
      <c r="AC18" s="19">
        <f t="shared" si="5"/>
        <v>23.9</v>
      </c>
      <c r="AD18" s="8" t="str">
        <f>IF(COUNTIF(Catégories!A:A,N18)=0,"catégorie inconnue",LOOKUP(N18,Catégories!A:A,Catégories!B:B))</f>
        <v>Frêt</v>
      </c>
      <c r="AE18" s="21">
        <f t="shared" si="6"/>
        <v>27.389105001136532</v>
      </c>
    </row>
    <row r="19" spans="2:31" ht="14.25" hidden="1" customHeight="1" x14ac:dyDescent="0.2">
      <c r="B19" s="122" t="s">
        <v>1970</v>
      </c>
      <c r="C19" s="122" t="s">
        <v>21</v>
      </c>
      <c r="D19" s="123">
        <v>46173</v>
      </c>
      <c r="E19" s="122" t="s">
        <v>0</v>
      </c>
      <c r="F19" s="122"/>
      <c r="G19" s="122"/>
      <c r="H19" s="122"/>
      <c r="I19" s="122"/>
      <c r="J19" s="122" t="s">
        <v>0</v>
      </c>
      <c r="K19" s="122" t="s">
        <v>21</v>
      </c>
      <c r="L19" s="122" t="s">
        <v>265</v>
      </c>
      <c r="M19" s="122" t="s">
        <v>35</v>
      </c>
      <c r="N19" s="122" t="s">
        <v>93</v>
      </c>
      <c r="O19" s="122" t="s">
        <v>32</v>
      </c>
      <c r="P19" s="122"/>
      <c r="Q19" s="122" t="s">
        <v>34</v>
      </c>
      <c r="R19" s="124">
        <v>0</v>
      </c>
      <c r="S19" s="122" t="s">
        <v>35</v>
      </c>
      <c r="T19" s="125">
        <v>0.1</v>
      </c>
      <c r="U19" s="122" t="s">
        <v>30</v>
      </c>
      <c r="W19" s="8" t="str">
        <f t="shared" si="0"/>
        <v/>
      </c>
      <c r="X19" s="8" t="str">
        <f>IF(S19="6B",_xlfn.XLOOKUP(H19,'Zoning 2shop'!A:A,'Zoning 2shop'!B:B),IF(S19="6C",_xlfn.XLOOKUP(G19,'Zoning 2shop'!C:C,'Zoning 2shop'!D:D),""))</f>
        <v/>
      </c>
      <c r="Y19" s="112">
        <f t="shared" si="1"/>
        <v>0.14910705133062102</v>
      </c>
      <c r="Z19" s="4">
        <f t="shared" si="2"/>
        <v>0.1</v>
      </c>
      <c r="AA19" s="4">
        <f t="shared" si="3"/>
        <v>0.5</v>
      </c>
      <c r="AB19" s="4">
        <f t="shared" si="4"/>
        <v>1.4910705133062103E-2</v>
      </c>
      <c r="AC19" s="19">
        <f t="shared" si="5"/>
        <v>0.6</v>
      </c>
      <c r="AD19" s="8" t="str">
        <f>IF(COUNTIF(Catégories!A:A,N19)=0,"catégorie inconnue",LOOKUP(N19,Catégories!A:A,Catégories!B:B))</f>
        <v>Frêt</v>
      </c>
      <c r="AE19" s="21">
        <f t="shared" si="6"/>
        <v>0.61491070513306212</v>
      </c>
    </row>
    <row r="20" spans="2:31" ht="14.25" hidden="1" customHeight="1" x14ac:dyDescent="0.2">
      <c r="B20" s="122" t="s">
        <v>1970</v>
      </c>
      <c r="C20" s="122" t="s">
        <v>21</v>
      </c>
      <c r="D20" s="123">
        <v>46173</v>
      </c>
      <c r="E20" s="122" t="s">
        <v>0</v>
      </c>
      <c r="F20" s="122"/>
      <c r="G20" s="122"/>
      <c r="H20" s="122"/>
      <c r="I20" s="122"/>
      <c r="J20" s="122" t="s">
        <v>0</v>
      </c>
      <c r="K20" s="122" t="s">
        <v>21</v>
      </c>
      <c r="L20" s="122" t="s">
        <v>148</v>
      </c>
      <c r="M20" s="122" t="s">
        <v>35</v>
      </c>
      <c r="N20" s="122" t="s">
        <v>39</v>
      </c>
      <c r="O20" s="122" t="s">
        <v>145</v>
      </c>
      <c r="P20" s="122"/>
      <c r="Q20" s="122" t="s">
        <v>34</v>
      </c>
      <c r="R20" s="124">
        <v>0</v>
      </c>
      <c r="S20" s="122" t="s">
        <v>35</v>
      </c>
      <c r="T20" s="125">
        <v>14.8</v>
      </c>
      <c r="U20" s="122" t="s">
        <v>30</v>
      </c>
      <c r="W20" s="8" t="str">
        <f t="shared" si="0"/>
        <v/>
      </c>
      <c r="X20" s="8" t="str">
        <f>IF(S20="6B",_xlfn.XLOOKUP(H20,'Zoning 2shop'!A:A,'Zoning 2shop'!B:B),IF(S20="6C",_xlfn.XLOOKUP(G20,'Zoning 2shop'!C:C,'Zoning 2shop'!D:D),""))</f>
        <v/>
      </c>
      <c r="Y20" s="112">
        <f t="shared" si="1"/>
        <v>0.14910705133062102</v>
      </c>
      <c r="Z20" s="4">
        <f t="shared" si="2"/>
        <v>14.8</v>
      </c>
      <c r="AA20" s="4">
        <f t="shared" si="3"/>
        <v>0.5</v>
      </c>
      <c r="AB20" s="4">
        <f t="shared" si="4"/>
        <v>2.2067843596931911</v>
      </c>
      <c r="AC20" s="19">
        <f t="shared" si="5"/>
        <v>15.3</v>
      </c>
      <c r="AD20" s="8" t="str">
        <f>IF(COUNTIF(Catégories!A:A,N20)=0,"catégorie inconnue",LOOKUP(N20,Catégories!A:A,Catégories!B:B))</f>
        <v>Frêt</v>
      </c>
      <c r="AE20" s="21">
        <f t="shared" si="6"/>
        <v>17.506784359693192</v>
      </c>
    </row>
    <row r="21" spans="2:31" ht="14.25" hidden="1" customHeight="1" x14ac:dyDescent="0.2">
      <c r="B21" s="122" t="s">
        <v>2731</v>
      </c>
      <c r="C21" s="122" t="s">
        <v>177</v>
      </c>
      <c r="D21" s="123">
        <v>46173</v>
      </c>
      <c r="E21" s="122" t="s">
        <v>0</v>
      </c>
      <c r="F21" s="122"/>
      <c r="G21" s="122"/>
      <c r="H21" s="122"/>
      <c r="I21" s="122"/>
      <c r="J21" s="122" t="s">
        <v>0</v>
      </c>
      <c r="K21" s="122" t="s">
        <v>21</v>
      </c>
      <c r="L21" s="122" t="s">
        <v>38</v>
      </c>
      <c r="M21" s="122" t="s">
        <v>35</v>
      </c>
      <c r="N21" s="122" t="s">
        <v>39</v>
      </c>
      <c r="O21" s="122" t="s">
        <v>25</v>
      </c>
      <c r="P21" s="122"/>
      <c r="Q21" s="122" t="s">
        <v>34</v>
      </c>
      <c r="R21" s="124">
        <v>0</v>
      </c>
      <c r="S21" s="122" t="s">
        <v>35</v>
      </c>
      <c r="T21" s="125">
        <v>21.65</v>
      </c>
      <c r="U21" s="122" t="s">
        <v>30</v>
      </c>
      <c r="W21" s="8" t="str">
        <f t="shared" si="0"/>
        <v/>
      </c>
      <c r="X21" s="8" t="str">
        <f>IF(S21="6B",_xlfn.XLOOKUP(H21,'Zoning 2shop'!A:A,'Zoning 2shop'!B:B),IF(S21="6C",_xlfn.XLOOKUP(G21,'Zoning 2shop'!C:C,'Zoning 2shop'!D:D),""))</f>
        <v/>
      </c>
      <c r="Y21" s="112">
        <f t="shared" si="1"/>
        <v>0.14910705133062102</v>
      </c>
      <c r="Z21" s="4">
        <f t="shared" si="2"/>
        <v>21.65</v>
      </c>
      <c r="AA21" s="4">
        <f t="shared" si="3"/>
        <v>0.5</v>
      </c>
      <c r="AB21" s="4">
        <f t="shared" si="4"/>
        <v>3.2281676613079449</v>
      </c>
      <c r="AC21" s="19">
        <f t="shared" si="5"/>
        <v>22.15</v>
      </c>
      <c r="AD21" s="8" t="str">
        <f>IF(COUNTIF(Catégories!A:A,N21)=0,"catégorie inconnue",LOOKUP(N21,Catégories!A:A,Catégories!B:B))</f>
        <v>Frêt</v>
      </c>
      <c r="AE21" s="21">
        <f t="shared" si="6"/>
        <v>25.378167661307945</v>
      </c>
    </row>
    <row r="22" spans="2:31" ht="14.25" hidden="1" customHeight="1" x14ac:dyDescent="0.2">
      <c r="B22" s="122" t="s">
        <v>3780</v>
      </c>
      <c r="C22" s="122" t="s">
        <v>21</v>
      </c>
      <c r="D22" s="123">
        <v>46173</v>
      </c>
      <c r="E22" s="122" t="s">
        <v>0</v>
      </c>
      <c r="F22" s="122"/>
      <c r="G22" s="122"/>
      <c r="H22" s="122"/>
      <c r="I22" s="122"/>
      <c r="J22" s="122" t="s">
        <v>0</v>
      </c>
      <c r="K22" s="122" t="s">
        <v>21</v>
      </c>
      <c r="L22" s="122" t="s">
        <v>38</v>
      </c>
      <c r="M22" s="122" t="s">
        <v>35</v>
      </c>
      <c r="N22" s="122" t="s">
        <v>39</v>
      </c>
      <c r="O22" s="122" t="s">
        <v>25</v>
      </c>
      <c r="P22" s="122"/>
      <c r="Q22" s="122" t="s">
        <v>34</v>
      </c>
      <c r="R22" s="124">
        <v>0</v>
      </c>
      <c r="S22" s="122" t="s">
        <v>35</v>
      </c>
      <c r="T22" s="125">
        <v>1.05</v>
      </c>
      <c r="U22" s="122" t="s">
        <v>30</v>
      </c>
      <c r="W22" s="8" t="str">
        <f t="shared" si="0"/>
        <v/>
      </c>
      <c r="X22" s="8" t="str">
        <f>IF(S22="6B",_xlfn.XLOOKUP(H22,'Zoning 2shop'!A:A,'Zoning 2shop'!B:B),IF(S22="6C",_xlfn.XLOOKUP(G22,'Zoning 2shop'!C:C,'Zoning 2shop'!D:D),""))</f>
        <v/>
      </c>
      <c r="Y22" s="112">
        <f t="shared" si="1"/>
        <v>0.14910705133062102</v>
      </c>
      <c r="Z22" s="4">
        <f t="shared" si="2"/>
        <v>1.05</v>
      </c>
      <c r="AA22" s="4">
        <f t="shared" si="3"/>
        <v>0.5</v>
      </c>
      <c r="AB22" s="4">
        <f t="shared" si="4"/>
        <v>0.15656240389715209</v>
      </c>
      <c r="AC22" s="19">
        <f t="shared" si="5"/>
        <v>1.55</v>
      </c>
      <c r="AD22" s="8" t="str">
        <f>IF(COUNTIF(Catégories!A:A,N22)=0,"catégorie inconnue",LOOKUP(N22,Catégories!A:A,Catégories!B:B))</f>
        <v>Frêt</v>
      </c>
      <c r="AE22" s="21">
        <f t="shared" si="6"/>
        <v>1.7065624038971521</v>
      </c>
    </row>
    <row r="23" spans="2:31" ht="14.25" hidden="1" customHeight="1" x14ac:dyDescent="0.2">
      <c r="B23" s="122" t="s">
        <v>3839</v>
      </c>
      <c r="C23" s="122" t="s">
        <v>177</v>
      </c>
      <c r="D23" s="123">
        <v>46173</v>
      </c>
      <c r="E23" s="122" t="s">
        <v>0</v>
      </c>
      <c r="F23" s="122"/>
      <c r="G23" s="122"/>
      <c r="H23" s="122"/>
      <c r="I23" s="122"/>
      <c r="J23" s="122" t="s">
        <v>0</v>
      </c>
      <c r="K23" s="122" t="s">
        <v>21</v>
      </c>
      <c r="L23" s="122" t="s">
        <v>38</v>
      </c>
      <c r="M23" s="122" t="s">
        <v>35</v>
      </c>
      <c r="N23" s="122" t="s">
        <v>39</v>
      </c>
      <c r="O23" s="122" t="s">
        <v>25</v>
      </c>
      <c r="P23" s="122"/>
      <c r="Q23" s="122" t="s">
        <v>34</v>
      </c>
      <c r="R23" s="124">
        <v>0</v>
      </c>
      <c r="S23" s="122" t="s">
        <v>35</v>
      </c>
      <c r="T23" s="125">
        <v>46.3</v>
      </c>
      <c r="U23" s="122" t="s">
        <v>30</v>
      </c>
      <c r="W23" s="8" t="str">
        <f t="shared" si="0"/>
        <v/>
      </c>
      <c r="X23" s="8" t="str">
        <f>IF(S23="6B",_xlfn.XLOOKUP(H23,'Zoning 2shop'!A:A,'Zoning 2shop'!B:B),IF(S23="6C",_xlfn.XLOOKUP(G23,'Zoning 2shop'!C:C,'Zoning 2shop'!D:D),""))</f>
        <v/>
      </c>
      <c r="Y23" s="112">
        <f t="shared" si="1"/>
        <v>0.14910705133062102</v>
      </c>
      <c r="Z23" s="4">
        <f t="shared" si="2"/>
        <v>46.3</v>
      </c>
      <c r="AA23" s="4">
        <f t="shared" si="3"/>
        <v>0.5</v>
      </c>
      <c r="AB23" s="4">
        <f t="shared" si="4"/>
        <v>6.9036564766077531</v>
      </c>
      <c r="AC23" s="19">
        <f t="shared" si="5"/>
        <v>46.8</v>
      </c>
      <c r="AD23" s="8" t="str">
        <f>IF(COUNTIF(Catégories!A:A,N23)=0,"catégorie inconnue",LOOKUP(N23,Catégories!A:A,Catégories!B:B))</f>
        <v>Frêt</v>
      </c>
      <c r="AE23" s="21">
        <f t="shared" si="6"/>
        <v>53.703656476607748</v>
      </c>
    </row>
    <row r="24" spans="2:31" ht="14.25" hidden="1" customHeight="1" x14ac:dyDescent="0.2">
      <c r="B24" s="122" t="s">
        <v>593</v>
      </c>
      <c r="C24" s="122" t="s">
        <v>21</v>
      </c>
      <c r="D24" s="123">
        <v>46173</v>
      </c>
      <c r="E24" s="122" t="s">
        <v>0</v>
      </c>
      <c r="F24" s="122"/>
      <c r="G24" s="122"/>
      <c r="H24" s="122"/>
      <c r="I24" s="122"/>
      <c r="J24" s="122" t="s">
        <v>0</v>
      </c>
      <c r="K24" s="122" t="s">
        <v>21</v>
      </c>
      <c r="L24" s="122" t="s">
        <v>38</v>
      </c>
      <c r="M24" s="122" t="s">
        <v>35</v>
      </c>
      <c r="N24" s="122" t="s">
        <v>39</v>
      </c>
      <c r="O24" s="122" t="s">
        <v>25</v>
      </c>
      <c r="P24" s="122"/>
      <c r="Q24" s="122" t="s">
        <v>34</v>
      </c>
      <c r="R24" s="124">
        <v>0</v>
      </c>
      <c r="S24" s="122" t="s">
        <v>35</v>
      </c>
      <c r="T24" s="125">
        <v>214.8</v>
      </c>
      <c r="U24" s="122" t="s">
        <v>30</v>
      </c>
      <c r="W24" s="8" t="str">
        <f t="shared" si="0"/>
        <v/>
      </c>
      <c r="X24" s="8" t="str">
        <f>IF(S24="6B",_xlfn.XLOOKUP(H24,'Zoning 2shop'!A:A,'Zoning 2shop'!B:B),IF(S24="6C",_xlfn.XLOOKUP(G24,'Zoning 2shop'!C:C,'Zoning 2shop'!D:D),""))</f>
        <v/>
      </c>
      <c r="Y24" s="112">
        <f t="shared" si="1"/>
        <v>0.14910705133062102</v>
      </c>
      <c r="Z24" s="4">
        <f t="shared" si="2"/>
        <v>214.8</v>
      </c>
      <c r="AA24" s="4">
        <f t="shared" si="3"/>
        <v>0.5</v>
      </c>
      <c r="AB24" s="4">
        <f t="shared" si="4"/>
        <v>32.028194625817399</v>
      </c>
      <c r="AC24" s="19">
        <f t="shared" si="5"/>
        <v>215.3</v>
      </c>
      <c r="AD24" s="8" t="str">
        <f>IF(COUNTIF(Catégories!A:A,N24)=0,"catégorie inconnue",LOOKUP(N24,Catégories!A:A,Catégories!B:B))</f>
        <v>Frêt</v>
      </c>
      <c r="AE24" s="21">
        <f t="shared" si="6"/>
        <v>247.32819462581742</v>
      </c>
    </row>
    <row r="25" spans="2:31" ht="14.25" hidden="1" customHeight="1" x14ac:dyDescent="0.2">
      <c r="B25" s="122" t="s">
        <v>1963</v>
      </c>
      <c r="C25" s="122" t="s">
        <v>177</v>
      </c>
      <c r="D25" s="123">
        <v>46173</v>
      </c>
      <c r="E25" s="122" t="s">
        <v>0</v>
      </c>
      <c r="F25" s="122"/>
      <c r="G25" s="122"/>
      <c r="H25" s="122"/>
      <c r="I25" s="122"/>
      <c r="J25" s="122" t="s">
        <v>0</v>
      </c>
      <c r="K25" s="122" t="s">
        <v>21</v>
      </c>
      <c r="L25" s="122" t="s">
        <v>38</v>
      </c>
      <c r="M25" s="122" t="s">
        <v>35</v>
      </c>
      <c r="N25" s="122" t="s">
        <v>39</v>
      </c>
      <c r="O25" s="122" t="s">
        <v>25</v>
      </c>
      <c r="P25" s="122"/>
      <c r="Q25" s="122" t="s">
        <v>34</v>
      </c>
      <c r="R25" s="124">
        <v>0</v>
      </c>
      <c r="S25" s="122" t="s">
        <v>35</v>
      </c>
      <c r="T25" s="125">
        <v>0.8</v>
      </c>
      <c r="U25" s="122" t="s">
        <v>30</v>
      </c>
      <c r="W25" s="8" t="str">
        <f t="shared" si="0"/>
        <v/>
      </c>
      <c r="X25" s="8" t="str">
        <f>IF(S25="6B",_xlfn.XLOOKUP(H25,'Zoning 2shop'!A:A,'Zoning 2shop'!B:B),IF(S25="6C",_xlfn.XLOOKUP(G25,'Zoning 2shop'!C:C,'Zoning 2shop'!D:D),""))</f>
        <v/>
      </c>
      <c r="Y25" s="112">
        <f t="shared" si="1"/>
        <v>0.14910705133062102</v>
      </c>
      <c r="Z25" s="4">
        <f t="shared" si="2"/>
        <v>0.8</v>
      </c>
      <c r="AA25" s="4">
        <f t="shared" si="3"/>
        <v>0.5</v>
      </c>
      <c r="AB25" s="4">
        <f t="shared" si="4"/>
        <v>0.11928564106449682</v>
      </c>
      <c r="AC25" s="19">
        <f t="shared" si="5"/>
        <v>1.3</v>
      </c>
      <c r="AD25" s="8" t="str">
        <f>IF(COUNTIF(Catégories!A:A,N25)=0,"catégorie inconnue",LOOKUP(N25,Catégories!A:A,Catégories!B:B))</f>
        <v>Frêt</v>
      </c>
      <c r="AE25" s="21">
        <f t="shared" si="6"/>
        <v>1.419285641064497</v>
      </c>
    </row>
    <row r="26" spans="2:31" ht="14.25" hidden="1" customHeight="1" x14ac:dyDescent="0.2">
      <c r="B26" s="122" t="s">
        <v>1970</v>
      </c>
      <c r="C26" s="122" t="s">
        <v>21</v>
      </c>
      <c r="D26" s="123">
        <v>46173</v>
      </c>
      <c r="E26" s="122" t="s">
        <v>0</v>
      </c>
      <c r="F26" s="122"/>
      <c r="G26" s="122"/>
      <c r="H26" s="122"/>
      <c r="I26" s="122"/>
      <c r="J26" s="122" t="s">
        <v>0</v>
      </c>
      <c r="K26" s="122" t="s">
        <v>21</v>
      </c>
      <c r="L26" s="122" t="s">
        <v>38</v>
      </c>
      <c r="M26" s="122" t="s">
        <v>35</v>
      </c>
      <c r="N26" s="122" t="s">
        <v>39</v>
      </c>
      <c r="O26" s="122" t="s">
        <v>25</v>
      </c>
      <c r="P26" s="122"/>
      <c r="Q26" s="122" t="s">
        <v>34</v>
      </c>
      <c r="R26" s="124">
        <v>0</v>
      </c>
      <c r="S26" s="122" t="s">
        <v>35</v>
      </c>
      <c r="T26" s="125">
        <v>93.6</v>
      </c>
      <c r="U26" s="122" t="s">
        <v>30</v>
      </c>
      <c r="W26" s="8" t="str">
        <f t="shared" si="0"/>
        <v/>
      </c>
      <c r="X26" s="8" t="str">
        <f>IF(S26="6B",_xlfn.XLOOKUP(H26,'Zoning 2shop'!A:A,'Zoning 2shop'!B:B),IF(S26="6C",_xlfn.XLOOKUP(G26,'Zoning 2shop'!C:C,'Zoning 2shop'!D:D),""))</f>
        <v/>
      </c>
      <c r="Y26" s="112">
        <f t="shared" si="1"/>
        <v>0.14910705133062102</v>
      </c>
      <c r="Z26" s="4">
        <f t="shared" si="2"/>
        <v>93.6</v>
      </c>
      <c r="AA26" s="4">
        <f t="shared" si="3"/>
        <v>0.5</v>
      </c>
      <c r="AB26" s="4">
        <f t="shared" si="4"/>
        <v>13.956420004546127</v>
      </c>
      <c r="AC26" s="19">
        <f t="shared" si="5"/>
        <v>94.1</v>
      </c>
      <c r="AD26" s="8" t="str">
        <f>IF(COUNTIF(Catégories!A:A,N26)=0,"catégorie inconnue",LOOKUP(N26,Catégories!A:A,Catégories!B:B))</f>
        <v>Frêt</v>
      </c>
      <c r="AE26" s="21">
        <f t="shared" si="6"/>
        <v>108.05642000454613</v>
      </c>
    </row>
    <row r="27" spans="2:31" ht="14.25" hidden="1" customHeight="1" x14ac:dyDescent="0.2">
      <c r="B27" s="122" t="s">
        <v>1970</v>
      </c>
      <c r="C27" s="122" t="s">
        <v>21</v>
      </c>
      <c r="D27" s="123">
        <v>46173</v>
      </c>
      <c r="E27" s="122" t="s">
        <v>0</v>
      </c>
      <c r="F27" s="122"/>
      <c r="G27" s="122"/>
      <c r="H27" s="122"/>
      <c r="I27" s="122"/>
      <c r="J27" s="122" t="s">
        <v>0</v>
      </c>
      <c r="K27" s="122" t="s">
        <v>21</v>
      </c>
      <c r="L27" s="122" t="s">
        <v>266</v>
      </c>
      <c r="M27" s="122" t="s">
        <v>35</v>
      </c>
      <c r="N27" s="122" t="s">
        <v>39</v>
      </c>
      <c r="O27" s="122" t="s">
        <v>32</v>
      </c>
      <c r="P27" s="122"/>
      <c r="Q27" s="122" t="s">
        <v>34</v>
      </c>
      <c r="R27" s="124">
        <v>0</v>
      </c>
      <c r="S27" s="122" t="s">
        <v>35</v>
      </c>
      <c r="T27" s="125">
        <v>0.4</v>
      </c>
      <c r="U27" s="122" t="s">
        <v>30</v>
      </c>
      <c r="W27" s="8" t="str">
        <f t="shared" si="0"/>
        <v/>
      </c>
      <c r="X27" s="8" t="str">
        <f>IF(S27="6B",_xlfn.XLOOKUP(H27,'Zoning 2shop'!A:A,'Zoning 2shop'!B:B),IF(S27="6C",_xlfn.XLOOKUP(G27,'Zoning 2shop'!C:C,'Zoning 2shop'!D:D),""))</f>
        <v/>
      </c>
      <c r="Y27" s="112">
        <f t="shared" si="1"/>
        <v>0.14910705133062102</v>
      </c>
      <c r="Z27" s="4">
        <f t="shared" si="2"/>
        <v>0.4</v>
      </c>
      <c r="AA27" s="4">
        <f t="shared" si="3"/>
        <v>0.5</v>
      </c>
      <c r="AB27" s="4">
        <f t="shared" si="4"/>
        <v>5.9642820532248411E-2</v>
      </c>
      <c r="AC27" s="19">
        <f t="shared" si="5"/>
        <v>0.9</v>
      </c>
      <c r="AD27" s="8" t="str">
        <f>IF(COUNTIF(Catégories!A:A,N27)=0,"catégorie inconnue",LOOKUP(N27,Catégories!A:A,Catégories!B:B))</f>
        <v>Frêt</v>
      </c>
      <c r="AE27" s="21">
        <f t="shared" si="6"/>
        <v>0.95964282053224848</v>
      </c>
    </row>
    <row r="28" spans="2:31" ht="14.25" hidden="1" customHeight="1" x14ac:dyDescent="0.2">
      <c r="B28" s="122" t="s">
        <v>1970</v>
      </c>
      <c r="C28" s="122" t="s">
        <v>21</v>
      </c>
      <c r="D28" s="123">
        <v>46146</v>
      </c>
      <c r="E28" s="122" t="s">
        <v>22</v>
      </c>
      <c r="F28" s="122" t="s">
        <v>1978</v>
      </c>
      <c r="G28" s="122" t="s">
        <v>149</v>
      </c>
      <c r="H28" s="122" t="s">
        <v>151</v>
      </c>
      <c r="I28" s="122" t="s">
        <v>1979</v>
      </c>
      <c r="J28" s="122" t="s">
        <v>23</v>
      </c>
      <c r="K28" s="122" t="s">
        <v>24</v>
      </c>
      <c r="L28" s="122" t="s">
        <v>1980</v>
      </c>
      <c r="M28" s="122" t="s">
        <v>25</v>
      </c>
      <c r="N28" s="122" t="s">
        <v>26</v>
      </c>
      <c r="O28" s="122" t="s">
        <v>25</v>
      </c>
      <c r="P28" s="122" t="s">
        <v>27</v>
      </c>
      <c r="Q28" s="122" t="s">
        <v>152</v>
      </c>
      <c r="R28" s="124">
        <v>0.78300000000000003</v>
      </c>
      <c r="S28" s="127">
        <v>17</v>
      </c>
      <c r="T28" s="125">
        <v>9.94</v>
      </c>
      <c r="U28" s="122" t="s">
        <v>30</v>
      </c>
      <c r="W28" s="8" t="str">
        <f t="shared" si="0"/>
        <v/>
      </c>
      <c r="X28" s="8" t="str">
        <f>IF(S28="6B",_xlfn.XLOOKUP(H28,'Zoning 2shop'!A:A,'Zoning 2shop'!B:B),IF(S28="6C",_xlfn.XLOOKUP(G28,'Zoning 2shop'!C:C,'Zoning 2shop'!D:D),""))</f>
        <v/>
      </c>
      <c r="Y28" s="112">
        <f t="shared" si="1"/>
        <v>0.14910705133062102</v>
      </c>
      <c r="Z28" s="4">
        <f t="shared" si="2"/>
        <v>9.94</v>
      </c>
      <c r="AA28" s="4">
        <f t="shared" si="3"/>
        <v>0.5</v>
      </c>
      <c r="AB28" s="4">
        <f t="shared" si="4"/>
        <v>1.4821240902263728</v>
      </c>
      <c r="AC28" s="19">
        <f t="shared" si="5"/>
        <v>10.44</v>
      </c>
      <c r="AD28" s="8" t="str">
        <f>IF(COUNTIF(Catégories!A:A,N28)=0,"catégorie inconnue",LOOKUP(N28,Catégories!A:A,Catégories!B:B))</f>
        <v>Frêt</v>
      </c>
      <c r="AE28" s="21">
        <f t="shared" si="6"/>
        <v>11.922124090226372</v>
      </c>
    </row>
    <row r="29" spans="2:31" ht="14.25" hidden="1" customHeight="1" x14ac:dyDescent="0.2">
      <c r="B29" s="122" t="s">
        <v>1970</v>
      </c>
      <c r="C29" s="122" t="s">
        <v>21</v>
      </c>
      <c r="D29" s="123">
        <v>46146</v>
      </c>
      <c r="E29" s="122" t="s">
        <v>22</v>
      </c>
      <c r="F29" s="122" t="s">
        <v>1981</v>
      </c>
      <c r="G29" s="122" t="s">
        <v>149</v>
      </c>
      <c r="H29" s="122" t="s">
        <v>151</v>
      </c>
      <c r="I29" s="122" t="s">
        <v>1982</v>
      </c>
      <c r="J29" s="122" t="s">
        <v>23</v>
      </c>
      <c r="K29" s="122" t="s">
        <v>24</v>
      </c>
      <c r="L29" s="122" t="s">
        <v>1983</v>
      </c>
      <c r="M29" s="122" t="s">
        <v>25</v>
      </c>
      <c r="N29" s="122" t="s">
        <v>26</v>
      </c>
      <c r="O29" s="122" t="s">
        <v>25</v>
      </c>
      <c r="P29" s="122" t="s">
        <v>27</v>
      </c>
      <c r="Q29" s="122" t="s">
        <v>152</v>
      </c>
      <c r="R29" s="124">
        <v>4.532</v>
      </c>
      <c r="S29" s="127">
        <v>17</v>
      </c>
      <c r="T29" s="125">
        <v>19.47</v>
      </c>
      <c r="U29" s="122" t="s">
        <v>30</v>
      </c>
      <c r="W29" s="8" t="str">
        <f t="shared" si="0"/>
        <v/>
      </c>
      <c r="X29" s="8" t="str">
        <f>IF(S29="6B",_xlfn.XLOOKUP(H29,'Zoning 2shop'!A:A,'Zoning 2shop'!B:B),IF(S29="6C",_xlfn.XLOOKUP(G29,'Zoning 2shop'!C:C,'Zoning 2shop'!D:D),""))</f>
        <v/>
      </c>
      <c r="Y29" s="112">
        <f t="shared" si="1"/>
        <v>0.14910705133062102</v>
      </c>
      <c r="Z29" s="4">
        <f t="shared" si="2"/>
        <v>19.47</v>
      </c>
      <c r="AA29" s="4">
        <f t="shared" si="3"/>
        <v>0.5</v>
      </c>
      <c r="AB29" s="4">
        <f t="shared" si="4"/>
        <v>2.9031142894071911</v>
      </c>
      <c r="AC29" s="19">
        <f t="shared" si="5"/>
        <v>19.97</v>
      </c>
      <c r="AD29" s="8" t="str">
        <f>IF(COUNTIF(Catégories!A:A,N29)=0,"catégorie inconnue",LOOKUP(N29,Catégories!A:A,Catégories!B:B))</f>
        <v>Frêt</v>
      </c>
      <c r="AE29" s="21">
        <f t="shared" si="6"/>
        <v>22.873114289407191</v>
      </c>
    </row>
    <row r="30" spans="2:31" ht="14.25" hidden="1" customHeight="1" x14ac:dyDescent="0.2">
      <c r="B30" s="122" t="s">
        <v>1970</v>
      </c>
      <c r="C30" s="122" t="s">
        <v>21</v>
      </c>
      <c r="D30" s="123">
        <v>46146</v>
      </c>
      <c r="E30" s="122" t="s">
        <v>22</v>
      </c>
      <c r="F30" s="122" t="s">
        <v>2013</v>
      </c>
      <c r="G30" s="122" t="s">
        <v>149</v>
      </c>
      <c r="H30" s="122" t="s">
        <v>151</v>
      </c>
      <c r="I30" s="122" t="s">
        <v>2014</v>
      </c>
      <c r="J30" s="122" t="s">
        <v>23</v>
      </c>
      <c r="K30" s="122" t="s">
        <v>24</v>
      </c>
      <c r="L30" s="122" t="s">
        <v>2015</v>
      </c>
      <c r="M30" s="122" t="s">
        <v>25</v>
      </c>
      <c r="N30" s="122" t="s">
        <v>26</v>
      </c>
      <c r="O30" s="122" t="s">
        <v>25</v>
      </c>
      <c r="P30" s="122" t="s">
        <v>27</v>
      </c>
      <c r="Q30" s="122" t="s">
        <v>152</v>
      </c>
      <c r="R30" s="124">
        <v>0.748</v>
      </c>
      <c r="S30" s="127">
        <v>17</v>
      </c>
      <c r="T30" s="125">
        <v>9.94</v>
      </c>
      <c r="U30" s="122" t="s">
        <v>30</v>
      </c>
      <c r="W30" s="8" t="str">
        <f t="shared" si="0"/>
        <v/>
      </c>
      <c r="X30" s="8" t="str">
        <f>IF(S30="6B",_xlfn.XLOOKUP(H30,'Zoning 2shop'!A:A,'Zoning 2shop'!B:B),IF(S30="6C",_xlfn.XLOOKUP(G30,'Zoning 2shop'!C:C,'Zoning 2shop'!D:D),""))</f>
        <v/>
      </c>
      <c r="Y30" s="112">
        <f t="shared" si="1"/>
        <v>0.14910705133062102</v>
      </c>
      <c r="Z30" s="4">
        <f t="shared" si="2"/>
        <v>9.94</v>
      </c>
      <c r="AA30" s="4">
        <f t="shared" si="3"/>
        <v>0.5</v>
      </c>
      <c r="AB30" s="4">
        <f t="shared" si="4"/>
        <v>1.4821240902263728</v>
      </c>
      <c r="AC30" s="19">
        <f t="shared" si="5"/>
        <v>10.44</v>
      </c>
      <c r="AD30" s="8" t="str">
        <f>IF(COUNTIF(Catégories!A:A,N30)=0,"catégorie inconnue",LOOKUP(N30,Catégories!A:A,Catégories!B:B))</f>
        <v>Frêt</v>
      </c>
      <c r="AE30" s="21">
        <f t="shared" si="6"/>
        <v>11.922124090226372</v>
      </c>
    </row>
    <row r="31" spans="2:31" ht="14.25" hidden="1" customHeight="1" x14ac:dyDescent="0.2">
      <c r="B31" s="122" t="s">
        <v>1970</v>
      </c>
      <c r="C31" s="122" t="s">
        <v>21</v>
      </c>
      <c r="D31" s="123">
        <v>46146</v>
      </c>
      <c r="E31" s="122" t="s">
        <v>22</v>
      </c>
      <c r="F31" s="122" t="s">
        <v>2029</v>
      </c>
      <c r="G31" s="122" t="s">
        <v>149</v>
      </c>
      <c r="H31" s="122" t="s">
        <v>151</v>
      </c>
      <c r="I31" s="122" t="s">
        <v>2030</v>
      </c>
      <c r="J31" s="122" t="s">
        <v>23</v>
      </c>
      <c r="K31" s="122" t="s">
        <v>24</v>
      </c>
      <c r="L31" s="122" t="s">
        <v>2031</v>
      </c>
      <c r="M31" s="122" t="s">
        <v>25</v>
      </c>
      <c r="N31" s="122" t="s">
        <v>26</v>
      </c>
      <c r="O31" s="122" t="s">
        <v>25</v>
      </c>
      <c r="P31" s="122" t="s">
        <v>27</v>
      </c>
      <c r="Q31" s="122" t="s">
        <v>152</v>
      </c>
      <c r="R31" s="124">
        <v>0.1</v>
      </c>
      <c r="S31" s="127">
        <v>17</v>
      </c>
      <c r="T31" s="125">
        <v>7.86</v>
      </c>
      <c r="U31" s="122" t="s">
        <v>30</v>
      </c>
      <c r="W31" s="8" t="str">
        <f t="shared" si="0"/>
        <v/>
      </c>
      <c r="X31" s="8" t="str">
        <f>IF(S31="6B",_xlfn.XLOOKUP(H31,'Zoning 2shop'!A:A,'Zoning 2shop'!B:B),IF(S31="6C",_xlfn.XLOOKUP(G31,'Zoning 2shop'!C:C,'Zoning 2shop'!D:D),""))</f>
        <v/>
      </c>
      <c r="Y31" s="112">
        <f t="shared" si="1"/>
        <v>0.14910705133062102</v>
      </c>
      <c r="Z31" s="4">
        <f t="shared" si="2"/>
        <v>7.86</v>
      </c>
      <c r="AA31" s="4">
        <f t="shared" si="3"/>
        <v>0.5</v>
      </c>
      <c r="AB31" s="4">
        <f t="shared" si="4"/>
        <v>1.1719814234586812</v>
      </c>
      <c r="AC31" s="19">
        <f t="shared" si="5"/>
        <v>8.36</v>
      </c>
      <c r="AD31" s="8" t="str">
        <f>IF(COUNTIF(Catégories!A:A,N31)=0,"catégorie inconnue",LOOKUP(N31,Catégories!A:A,Catégories!B:B))</f>
        <v>Frêt</v>
      </c>
      <c r="AE31" s="21">
        <f t="shared" si="6"/>
        <v>9.5319814234586815</v>
      </c>
    </row>
    <row r="32" spans="2:31" ht="14.25" hidden="1" customHeight="1" x14ac:dyDescent="0.2">
      <c r="B32" s="122" t="s">
        <v>1970</v>
      </c>
      <c r="C32" s="122" t="s">
        <v>21</v>
      </c>
      <c r="D32" s="123">
        <v>46146</v>
      </c>
      <c r="E32" s="122" t="s">
        <v>22</v>
      </c>
      <c r="F32" s="122" t="s">
        <v>1975</v>
      </c>
      <c r="G32" s="122" t="s">
        <v>149</v>
      </c>
      <c r="H32" s="122" t="s">
        <v>200</v>
      </c>
      <c r="I32" s="122" t="s">
        <v>1976</v>
      </c>
      <c r="J32" s="122" t="s">
        <v>23</v>
      </c>
      <c r="K32" s="122" t="s">
        <v>24</v>
      </c>
      <c r="L32" s="122" t="s">
        <v>1977</v>
      </c>
      <c r="M32" s="122" t="s">
        <v>25</v>
      </c>
      <c r="N32" s="122" t="s">
        <v>26</v>
      </c>
      <c r="O32" s="122" t="s">
        <v>25</v>
      </c>
      <c r="P32" s="122" t="s">
        <v>27</v>
      </c>
      <c r="Q32" s="122" t="s">
        <v>237</v>
      </c>
      <c r="R32" s="124">
        <v>0.748</v>
      </c>
      <c r="S32" s="127">
        <v>17</v>
      </c>
      <c r="T32" s="125">
        <v>13.35</v>
      </c>
      <c r="U32" s="122" t="s">
        <v>30</v>
      </c>
      <c r="W32" s="8" t="str">
        <f t="shared" si="0"/>
        <v/>
      </c>
      <c r="X32" s="8" t="str">
        <f>IF(S32="6B",_xlfn.XLOOKUP(H32,'Zoning 2shop'!A:A,'Zoning 2shop'!B:B),IF(S32="6C",_xlfn.XLOOKUP(G32,'Zoning 2shop'!C:C,'Zoning 2shop'!D:D),""))</f>
        <v/>
      </c>
      <c r="Y32" s="112">
        <f t="shared" si="1"/>
        <v>0.14910705133062102</v>
      </c>
      <c r="Z32" s="4">
        <f t="shared" si="2"/>
        <v>13.35</v>
      </c>
      <c r="AA32" s="4">
        <f t="shared" si="3"/>
        <v>0.5</v>
      </c>
      <c r="AB32" s="4">
        <f t="shared" si="4"/>
        <v>1.9905791352637905</v>
      </c>
      <c r="AC32" s="19">
        <f t="shared" si="5"/>
        <v>13.85</v>
      </c>
      <c r="AD32" s="8" t="str">
        <f>IF(COUNTIF(Catégories!A:A,N32)=0,"catégorie inconnue",LOOKUP(N32,Catégories!A:A,Catégories!B:B))</f>
        <v>Frêt</v>
      </c>
      <c r="AE32" s="21">
        <f t="shared" si="6"/>
        <v>15.840579135263789</v>
      </c>
    </row>
    <row r="33" spans="2:31" ht="14.25" hidden="1" customHeight="1" x14ac:dyDescent="0.2">
      <c r="B33" s="122" t="s">
        <v>1970</v>
      </c>
      <c r="C33" s="122" t="s">
        <v>21</v>
      </c>
      <c r="D33" s="123">
        <v>46146</v>
      </c>
      <c r="E33" s="122" t="s">
        <v>22</v>
      </c>
      <c r="F33" s="122" t="s">
        <v>1990</v>
      </c>
      <c r="G33" s="122" t="s">
        <v>149</v>
      </c>
      <c r="H33" s="122" t="s">
        <v>160</v>
      </c>
      <c r="I33" s="122" t="s">
        <v>1991</v>
      </c>
      <c r="J33" s="122" t="s">
        <v>23</v>
      </c>
      <c r="K33" s="122" t="s">
        <v>24</v>
      </c>
      <c r="L33" s="122" t="s">
        <v>1992</v>
      </c>
      <c r="M33" s="122" t="s">
        <v>25</v>
      </c>
      <c r="N33" s="122" t="s">
        <v>26</v>
      </c>
      <c r="O33" s="122" t="s">
        <v>25</v>
      </c>
      <c r="P33" s="122" t="s">
        <v>27</v>
      </c>
      <c r="Q33" s="122" t="s">
        <v>181</v>
      </c>
      <c r="R33" s="124">
        <v>4.4269999999999996</v>
      </c>
      <c r="S33" s="127">
        <v>17</v>
      </c>
      <c r="T33" s="125">
        <v>18.34</v>
      </c>
      <c r="U33" s="122" t="s">
        <v>30</v>
      </c>
      <c r="W33" s="8" t="str">
        <f t="shared" si="0"/>
        <v/>
      </c>
      <c r="X33" s="8" t="str">
        <f>IF(S33="6B",_xlfn.XLOOKUP(H33,'Zoning 2shop'!A:A,'Zoning 2shop'!B:B),IF(S33="6C",_xlfn.XLOOKUP(G33,'Zoning 2shop'!C:C,'Zoning 2shop'!D:D),""))</f>
        <v/>
      </c>
      <c r="Y33" s="112">
        <f t="shared" si="1"/>
        <v>0.14910705133062102</v>
      </c>
      <c r="Z33" s="4">
        <f t="shared" si="2"/>
        <v>18.34</v>
      </c>
      <c r="AA33" s="4">
        <f t="shared" si="3"/>
        <v>0.5</v>
      </c>
      <c r="AB33" s="4">
        <f t="shared" si="4"/>
        <v>2.7346233214035895</v>
      </c>
      <c r="AC33" s="19">
        <f t="shared" si="5"/>
        <v>18.84</v>
      </c>
      <c r="AD33" s="8" t="str">
        <f>IF(COUNTIF(Catégories!A:A,N33)=0,"catégorie inconnue",LOOKUP(N33,Catégories!A:A,Catégories!B:B))</f>
        <v>Frêt</v>
      </c>
      <c r="AE33" s="21">
        <f t="shared" si="6"/>
        <v>21.574623321403589</v>
      </c>
    </row>
    <row r="34" spans="2:31" ht="14.25" hidden="1" customHeight="1" x14ac:dyDescent="0.2">
      <c r="B34" s="122" t="s">
        <v>1970</v>
      </c>
      <c r="C34" s="122" t="s">
        <v>21</v>
      </c>
      <c r="D34" s="123">
        <v>46146</v>
      </c>
      <c r="E34" s="122" t="s">
        <v>22</v>
      </c>
      <c r="F34" s="122" t="s">
        <v>2041</v>
      </c>
      <c r="G34" s="122" t="s">
        <v>149</v>
      </c>
      <c r="H34" s="122" t="s">
        <v>151</v>
      </c>
      <c r="I34" s="122" t="s">
        <v>2042</v>
      </c>
      <c r="J34" s="122" t="s">
        <v>23</v>
      </c>
      <c r="K34" s="122" t="s">
        <v>24</v>
      </c>
      <c r="L34" s="122" t="s">
        <v>2043</v>
      </c>
      <c r="M34" s="122" t="s">
        <v>25</v>
      </c>
      <c r="N34" s="122" t="s">
        <v>26</v>
      </c>
      <c r="O34" s="122" t="s">
        <v>25</v>
      </c>
      <c r="P34" s="122" t="s">
        <v>27</v>
      </c>
      <c r="Q34" s="122" t="s">
        <v>152</v>
      </c>
      <c r="R34" s="124">
        <v>5.7729999999999997</v>
      </c>
      <c r="S34" s="127">
        <v>17</v>
      </c>
      <c r="T34" s="125">
        <v>21.83</v>
      </c>
      <c r="U34" s="122" t="s">
        <v>30</v>
      </c>
      <c r="W34" s="8" t="str">
        <f t="shared" si="0"/>
        <v/>
      </c>
      <c r="X34" s="8" t="str">
        <f>IF(S34="6B",_xlfn.XLOOKUP(H34,'Zoning 2shop'!A:A,'Zoning 2shop'!B:B),IF(S34="6C",_xlfn.XLOOKUP(G34,'Zoning 2shop'!C:C,'Zoning 2shop'!D:D),""))</f>
        <v/>
      </c>
      <c r="Y34" s="112">
        <f t="shared" si="1"/>
        <v>0.14910705133062102</v>
      </c>
      <c r="Z34" s="4">
        <f t="shared" si="2"/>
        <v>21.83</v>
      </c>
      <c r="AA34" s="4">
        <f t="shared" si="3"/>
        <v>0.5</v>
      </c>
      <c r="AB34" s="4">
        <f t="shared" si="4"/>
        <v>3.2550069305474567</v>
      </c>
      <c r="AC34" s="19">
        <f t="shared" si="5"/>
        <v>22.33</v>
      </c>
      <c r="AD34" s="8" t="str">
        <f>IF(COUNTIF(Catégories!A:A,N34)=0,"catégorie inconnue",LOOKUP(N34,Catégories!A:A,Catégories!B:B))</f>
        <v>Frêt</v>
      </c>
      <c r="AE34" s="21">
        <f t="shared" si="6"/>
        <v>25.585006930547454</v>
      </c>
    </row>
    <row r="35" spans="2:31" ht="14.25" hidden="1" customHeight="1" x14ac:dyDescent="0.2">
      <c r="B35" s="122" t="s">
        <v>1970</v>
      </c>
      <c r="C35" s="122" t="s">
        <v>21</v>
      </c>
      <c r="D35" s="123">
        <v>46146</v>
      </c>
      <c r="E35" s="122" t="s">
        <v>22</v>
      </c>
      <c r="F35" s="122" t="s">
        <v>2001</v>
      </c>
      <c r="G35" s="122" t="s">
        <v>149</v>
      </c>
      <c r="H35" s="122" t="s">
        <v>153</v>
      </c>
      <c r="I35" s="122" t="s">
        <v>2002</v>
      </c>
      <c r="J35" s="122" t="s">
        <v>23</v>
      </c>
      <c r="K35" s="122" t="s">
        <v>24</v>
      </c>
      <c r="L35" s="122" t="s">
        <v>2003</v>
      </c>
      <c r="M35" s="122" t="s">
        <v>25</v>
      </c>
      <c r="N35" s="122" t="s">
        <v>26</v>
      </c>
      <c r="O35" s="122" t="s">
        <v>25</v>
      </c>
      <c r="P35" s="122" t="s">
        <v>27</v>
      </c>
      <c r="Q35" s="122" t="s">
        <v>181</v>
      </c>
      <c r="R35" s="124">
        <v>0.748</v>
      </c>
      <c r="S35" s="127">
        <v>17</v>
      </c>
      <c r="T35" s="125">
        <v>9.94</v>
      </c>
      <c r="U35" s="122" t="s">
        <v>30</v>
      </c>
      <c r="W35" s="8" t="str">
        <f t="shared" si="0"/>
        <v/>
      </c>
      <c r="X35" s="8" t="str">
        <f>IF(S35="6B",_xlfn.XLOOKUP(H35,'Zoning 2shop'!A:A,'Zoning 2shop'!B:B),IF(S35="6C",_xlfn.XLOOKUP(G35,'Zoning 2shop'!C:C,'Zoning 2shop'!D:D),""))</f>
        <v/>
      </c>
      <c r="Y35" s="112">
        <f t="shared" si="1"/>
        <v>0.14910705133062102</v>
      </c>
      <c r="Z35" s="4">
        <f t="shared" si="2"/>
        <v>9.94</v>
      </c>
      <c r="AA35" s="4">
        <f t="shared" si="3"/>
        <v>0.5</v>
      </c>
      <c r="AB35" s="4">
        <f t="shared" si="4"/>
        <v>1.4821240902263728</v>
      </c>
      <c r="AC35" s="19">
        <f t="shared" si="5"/>
        <v>10.44</v>
      </c>
      <c r="AD35" s="8" t="str">
        <f>IF(COUNTIF(Catégories!A:A,N35)=0,"catégorie inconnue",LOOKUP(N35,Catégories!A:A,Catégories!B:B))</f>
        <v>Frêt</v>
      </c>
      <c r="AE35" s="21">
        <f t="shared" si="6"/>
        <v>11.922124090226372</v>
      </c>
    </row>
    <row r="36" spans="2:31" ht="14.25" hidden="1" customHeight="1" x14ac:dyDescent="0.2">
      <c r="B36" s="122" t="s">
        <v>1970</v>
      </c>
      <c r="C36" s="122" t="s">
        <v>21</v>
      </c>
      <c r="D36" s="123">
        <v>46146</v>
      </c>
      <c r="E36" s="122" t="s">
        <v>22</v>
      </c>
      <c r="F36" s="122" t="s">
        <v>2035</v>
      </c>
      <c r="G36" s="122" t="s">
        <v>149</v>
      </c>
      <c r="H36" s="122" t="s">
        <v>151</v>
      </c>
      <c r="I36" s="122" t="s">
        <v>2036</v>
      </c>
      <c r="J36" s="122" t="s">
        <v>23</v>
      </c>
      <c r="K36" s="122" t="s">
        <v>24</v>
      </c>
      <c r="L36" s="122" t="s">
        <v>2037</v>
      </c>
      <c r="M36" s="122" t="s">
        <v>25</v>
      </c>
      <c r="N36" s="122" t="s">
        <v>26</v>
      </c>
      <c r="O36" s="122" t="s">
        <v>25</v>
      </c>
      <c r="P36" s="122" t="s">
        <v>27</v>
      </c>
      <c r="Q36" s="122" t="s">
        <v>152</v>
      </c>
      <c r="R36" s="124">
        <v>5.76</v>
      </c>
      <c r="S36" s="127">
        <v>17</v>
      </c>
      <c r="T36" s="125">
        <v>21.83</v>
      </c>
      <c r="U36" s="122" t="s">
        <v>30</v>
      </c>
      <c r="W36" s="8" t="str">
        <f t="shared" si="0"/>
        <v/>
      </c>
      <c r="X36" s="8" t="str">
        <f>IF(S36="6B",_xlfn.XLOOKUP(H36,'Zoning 2shop'!A:A,'Zoning 2shop'!B:B),IF(S36="6C",_xlfn.XLOOKUP(G36,'Zoning 2shop'!C:C,'Zoning 2shop'!D:D),""))</f>
        <v/>
      </c>
      <c r="Y36" s="112">
        <f t="shared" si="1"/>
        <v>0.14910705133062102</v>
      </c>
      <c r="Z36" s="4">
        <f t="shared" si="2"/>
        <v>21.83</v>
      </c>
      <c r="AA36" s="4">
        <f t="shared" si="3"/>
        <v>0.5</v>
      </c>
      <c r="AB36" s="4">
        <f t="shared" si="4"/>
        <v>3.2550069305474567</v>
      </c>
      <c r="AC36" s="19">
        <f t="shared" si="5"/>
        <v>22.33</v>
      </c>
      <c r="AD36" s="8" t="str">
        <f>IF(COUNTIF(Catégories!A:A,N36)=0,"catégorie inconnue",LOOKUP(N36,Catégories!A:A,Catégories!B:B))</f>
        <v>Frêt</v>
      </c>
      <c r="AE36" s="21">
        <f t="shared" si="6"/>
        <v>25.585006930547454</v>
      </c>
    </row>
    <row r="37" spans="2:31" ht="14.25" hidden="1" customHeight="1" x14ac:dyDescent="0.2">
      <c r="B37" s="122" t="s">
        <v>1970</v>
      </c>
      <c r="C37" s="122" t="s">
        <v>21</v>
      </c>
      <c r="D37" s="123">
        <v>46146</v>
      </c>
      <c r="E37" s="122" t="s">
        <v>22</v>
      </c>
      <c r="F37" s="122" t="s">
        <v>2010</v>
      </c>
      <c r="G37" s="122" t="s">
        <v>149</v>
      </c>
      <c r="H37" s="122" t="s">
        <v>151</v>
      </c>
      <c r="I37" s="122" t="s">
        <v>2011</v>
      </c>
      <c r="J37" s="122" t="s">
        <v>23</v>
      </c>
      <c r="K37" s="122" t="s">
        <v>24</v>
      </c>
      <c r="L37" s="122" t="s">
        <v>2012</v>
      </c>
      <c r="M37" s="122" t="s">
        <v>25</v>
      </c>
      <c r="N37" s="122" t="s">
        <v>26</v>
      </c>
      <c r="O37" s="122" t="s">
        <v>25</v>
      </c>
      <c r="P37" s="122" t="s">
        <v>27</v>
      </c>
      <c r="Q37" s="122" t="s">
        <v>152</v>
      </c>
      <c r="R37" s="124">
        <v>4.266</v>
      </c>
      <c r="S37" s="127">
        <v>17</v>
      </c>
      <c r="T37" s="125">
        <v>18.34</v>
      </c>
      <c r="U37" s="122" t="s">
        <v>30</v>
      </c>
      <c r="W37" s="8" t="str">
        <f t="shared" si="0"/>
        <v/>
      </c>
      <c r="X37" s="8" t="str">
        <f>IF(S37="6B",_xlfn.XLOOKUP(H37,'Zoning 2shop'!A:A,'Zoning 2shop'!B:B),IF(S37="6C",_xlfn.XLOOKUP(G37,'Zoning 2shop'!C:C,'Zoning 2shop'!D:D),""))</f>
        <v/>
      </c>
      <c r="Y37" s="112">
        <f t="shared" si="1"/>
        <v>0.14910705133062102</v>
      </c>
      <c r="Z37" s="4">
        <f t="shared" si="2"/>
        <v>18.34</v>
      </c>
      <c r="AA37" s="4">
        <f t="shared" si="3"/>
        <v>0.5</v>
      </c>
      <c r="AB37" s="4">
        <f t="shared" si="4"/>
        <v>2.7346233214035895</v>
      </c>
      <c r="AC37" s="19">
        <f t="shared" si="5"/>
        <v>18.84</v>
      </c>
      <c r="AD37" s="8" t="str">
        <f>IF(COUNTIF(Catégories!A:A,N37)=0,"catégorie inconnue",LOOKUP(N37,Catégories!A:A,Catégories!B:B))</f>
        <v>Frêt</v>
      </c>
      <c r="AE37" s="21">
        <f t="shared" si="6"/>
        <v>21.574623321403589</v>
      </c>
    </row>
    <row r="38" spans="2:31" ht="14.25" hidden="1" customHeight="1" x14ac:dyDescent="0.2">
      <c r="B38" s="122" t="s">
        <v>1970</v>
      </c>
      <c r="C38" s="122" t="s">
        <v>21</v>
      </c>
      <c r="D38" s="123">
        <v>46146</v>
      </c>
      <c r="E38" s="122" t="s">
        <v>22</v>
      </c>
      <c r="F38" s="122" t="s">
        <v>2019</v>
      </c>
      <c r="G38" s="122" t="s">
        <v>149</v>
      </c>
      <c r="H38" s="122" t="s">
        <v>151</v>
      </c>
      <c r="I38" s="122" t="s">
        <v>2020</v>
      </c>
      <c r="J38" s="122" t="s">
        <v>23</v>
      </c>
      <c r="K38" s="122" t="s">
        <v>24</v>
      </c>
      <c r="L38" s="122" t="s">
        <v>2021</v>
      </c>
      <c r="M38" s="122" t="s">
        <v>25</v>
      </c>
      <c r="N38" s="122" t="s">
        <v>26</v>
      </c>
      <c r="O38" s="122" t="s">
        <v>25</v>
      </c>
      <c r="P38" s="122" t="s">
        <v>27</v>
      </c>
      <c r="Q38" s="122" t="s">
        <v>152</v>
      </c>
      <c r="R38" s="124">
        <v>4.266</v>
      </c>
      <c r="S38" s="127">
        <v>17</v>
      </c>
      <c r="T38" s="125">
        <v>18.34</v>
      </c>
      <c r="U38" s="122" t="s">
        <v>30</v>
      </c>
      <c r="W38" s="8" t="str">
        <f t="shared" si="0"/>
        <v/>
      </c>
      <c r="X38" s="8" t="str">
        <f>IF(S38="6B",_xlfn.XLOOKUP(H38,'Zoning 2shop'!A:A,'Zoning 2shop'!B:B),IF(S38="6C",_xlfn.XLOOKUP(G38,'Zoning 2shop'!C:C,'Zoning 2shop'!D:D),""))</f>
        <v/>
      </c>
      <c r="Y38" s="112">
        <f t="shared" si="1"/>
        <v>0.14910705133062102</v>
      </c>
      <c r="Z38" s="4">
        <f t="shared" si="2"/>
        <v>18.34</v>
      </c>
      <c r="AA38" s="4">
        <f t="shared" si="3"/>
        <v>0.5</v>
      </c>
      <c r="AB38" s="4">
        <f t="shared" si="4"/>
        <v>2.7346233214035895</v>
      </c>
      <c r="AC38" s="19">
        <f t="shared" si="5"/>
        <v>18.84</v>
      </c>
      <c r="AD38" s="8" t="str">
        <f>IF(COUNTIF(Catégories!A:A,N38)=0,"catégorie inconnue",LOOKUP(N38,Catégories!A:A,Catégories!B:B))</f>
        <v>Frêt</v>
      </c>
      <c r="AE38" s="21">
        <f t="shared" si="6"/>
        <v>21.574623321403589</v>
      </c>
    </row>
    <row r="39" spans="2:31" ht="14.25" hidden="1" customHeight="1" x14ac:dyDescent="0.2">
      <c r="B39" s="122" t="s">
        <v>1970</v>
      </c>
      <c r="C39" s="122" t="s">
        <v>21</v>
      </c>
      <c r="D39" s="123">
        <v>46146</v>
      </c>
      <c r="E39" s="122" t="s">
        <v>22</v>
      </c>
      <c r="F39" s="122" t="s">
        <v>2044</v>
      </c>
      <c r="G39" s="122" t="s">
        <v>149</v>
      </c>
      <c r="H39" s="122" t="s">
        <v>154</v>
      </c>
      <c r="I39" s="122" t="s">
        <v>2045</v>
      </c>
      <c r="J39" s="122" t="s">
        <v>23</v>
      </c>
      <c r="K39" s="122" t="s">
        <v>24</v>
      </c>
      <c r="L39" s="122" t="s">
        <v>2046</v>
      </c>
      <c r="M39" s="122" t="s">
        <v>25</v>
      </c>
      <c r="N39" s="122" t="s">
        <v>26</v>
      </c>
      <c r="O39" s="122" t="s">
        <v>25</v>
      </c>
      <c r="P39" s="122" t="s">
        <v>27</v>
      </c>
      <c r="Q39" s="122" t="s">
        <v>152</v>
      </c>
      <c r="R39" s="124">
        <v>5.9039999999999999</v>
      </c>
      <c r="S39" s="127">
        <v>17</v>
      </c>
      <c r="T39" s="125">
        <v>21.83</v>
      </c>
      <c r="U39" s="122" t="s">
        <v>30</v>
      </c>
      <c r="W39" s="8" t="str">
        <f t="shared" si="0"/>
        <v/>
      </c>
      <c r="X39" s="8" t="str">
        <f>IF(S39="6B",_xlfn.XLOOKUP(H39,'Zoning 2shop'!A:A,'Zoning 2shop'!B:B),IF(S39="6C",_xlfn.XLOOKUP(G39,'Zoning 2shop'!C:C,'Zoning 2shop'!D:D),""))</f>
        <v/>
      </c>
      <c r="Y39" s="112">
        <f t="shared" si="1"/>
        <v>0.14910705133062102</v>
      </c>
      <c r="Z39" s="4">
        <f t="shared" si="2"/>
        <v>21.83</v>
      </c>
      <c r="AA39" s="4">
        <f t="shared" si="3"/>
        <v>0.5</v>
      </c>
      <c r="AB39" s="4">
        <f t="shared" si="4"/>
        <v>3.2550069305474567</v>
      </c>
      <c r="AC39" s="19">
        <f t="shared" si="5"/>
        <v>22.33</v>
      </c>
      <c r="AD39" s="8" t="str">
        <f>IF(COUNTIF(Catégories!A:A,N39)=0,"catégorie inconnue",LOOKUP(N39,Catégories!A:A,Catégories!B:B))</f>
        <v>Frêt</v>
      </c>
      <c r="AE39" s="21">
        <f t="shared" si="6"/>
        <v>25.585006930547454</v>
      </c>
    </row>
    <row r="40" spans="2:31" ht="14.25" hidden="1" customHeight="1" x14ac:dyDescent="0.2">
      <c r="B40" s="122" t="s">
        <v>1970</v>
      </c>
      <c r="C40" s="122" t="s">
        <v>21</v>
      </c>
      <c r="D40" s="123">
        <v>46146</v>
      </c>
      <c r="E40" s="122" t="s">
        <v>22</v>
      </c>
      <c r="F40" s="122" t="s">
        <v>1998</v>
      </c>
      <c r="G40" s="122" t="s">
        <v>149</v>
      </c>
      <c r="H40" s="122" t="s">
        <v>156</v>
      </c>
      <c r="I40" s="122" t="s">
        <v>1999</v>
      </c>
      <c r="J40" s="122" t="s">
        <v>23</v>
      </c>
      <c r="K40" s="122" t="s">
        <v>24</v>
      </c>
      <c r="L40" s="122" t="s">
        <v>2000</v>
      </c>
      <c r="M40" s="122" t="s">
        <v>25</v>
      </c>
      <c r="N40" s="122" t="s">
        <v>26</v>
      </c>
      <c r="O40" s="122" t="s">
        <v>25</v>
      </c>
      <c r="P40" s="122" t="s">
        <v>27</v>
      </c>
      <c r="Q40" s="122" t="s">
        <v>152</v>
      </c>
      <c r="R40" s="124">
        <v>0.12</v>
      </c>
      <c r="S40" s="127">
        <v>17</v>
      </c>
      <c r="T40" s="125">
        <v>7.86</v>
      </c>
      <c r="U40" s="122" t="s">
        <v>30</v>
      </c>
      <c r="W40" s="8" t="str">
        <f t="shared" si="0"/>
        <v/>
      </c>
      <c r="X40" s="8" t="str">
        <f>IF(S40="6B",_xlfn.XLOOKUP(H40,'Zoning 2shop'!A:A,'Zoning 2shop'!B:B),IF(S40="6C",_xlfn.XLOOKUP(G40,'Zoning 2shop'!C:C,'Zoning 2shop'!D:D),""))</f>
        <v/>
      </c>
      <c r="Y40" s="112">
        <f t="shared" si="1"/>
        <v>0.14910705133062102</v>
      </c>
      <c r="Z40" s="4">
        <f t="shared" si="2"/>
        <v>7.86</v>
      </c>
      <c r="AA40" s="4">
        <f t="shared" si="3"/>
        <v>0.5</v>
      </c>
      <c r="AB40" s="4">
        <f t="shared" si="4"/>
        <v>1.1719814234586812</v>
      </c>
      <c r="AC40" s="19">
        <f t="shared" si="5"/>
        <v>8.36</v>
      </c>
      <c r="AD40" s="8" t="str">
        <f>IF(COUNTIF(Catégories!A:A,N40)=0,"catégorie inconnue",LOOKUP(N40,Catégories!A:A,Catégories!B:B))</f>
        <v>Frêt</v>
      </c>
      <c r="AE40" s="21">
        <f t="shared" si="6"/>
        <v>9.5319814234586815</v>
      </c>
    </row>
    <row r="41" spans="2:31" ht="14.25" hidden="1" customHeight="1" x14ac:dyDescent="0.2">
      <c r="B41" s="122" t="s">
        <v>1970</v>
      </c>
      <c r="C41" s="122" t="s">
        <v>21</v>
      </c>
      <c r="D41" s="123">
        <v>46146</v>
      </c>
      <c r="E41" s="122" t="s">
        <v>22</v>
      </c>
      <c r="F41" s="122" t="s">
        <v>1993</v>
      </c>
      <c r="G41" s="122" t="s">
        <v>149</v>
      </c>
      <c r="H41" s="122" t="s">
        <v>151</v>
      </c>
      <c r="I41" s="122" t="s">
        <v>1994</v>
      </c>
      <c r="J41" s="122" t="s">
        <v>23</v>
      </c>
      <c r="K41" s="122" t="s">
        <v>24</v>
      </c>
      <c r="L41" s="122" t="s">
        <v>1995</v>
      </c>
      <c r="M41" s="122" t="s">
        <v>25</v>
      </c>
      <c r="N41" s="122" t="s">
        <v>26</v>
      </c>
      <c r="O41" s="122" t="s">
        <v>25</v>
      </c>
      <c r="P41" s="122" t="s">
        <v>27</v>
      </c>
      <c r="Q41" s="122" t="s">
        <v>152</v>
      </c>
      <c r="R41" s="124">
        <v>9.44</v>
      </c>
      <c r="S41" s="127">
        <v>17</v>
      </c>
      <c r="T41" s="125">
        <v>30.09</v>
      </c>
      <c r="U41" s="122" t="s">
        <v>30</v>
      </c>
      <c r="W41" s="8" t="str">
        <f t="shared" si="0"/>
        <v/>
      </c>
      <c r="X41" s="8" t="str">
        <f>IF(S41="6B",_xlfn.XLOOKUP(H41,'Zoning 2shop'!A:A,'Zoning 2shop'!B:B),IF(S41="6C",_xlfn.XLOOKUP(G41,'Zoning 2shop'!C:C,'Zoning 2shop'!D:D),""))</f>
        <v/>
      </c>
      <c r="Y41" s="112">
        <f t="shared" si="1"/>
        <v>0.14910705133062102</v>
      </c>
      <c r="Z41" s="4">
        <f t="shared" si="2"/>
        <v>30.09</v>
      </c>
      <c r="AA41" s="4">
        <f t="shared" si="3"/>
        <v>0.5</v>
      </c>
      <c r="AB41" s="4">
        <f t="shared" si="4"/>
        <v>4.4866311745383864</v>
      </c>
      <c r="AC41" s="19">
        <f t="shared" si="5"/>
        <v>30.59</v>
      </c>
      <c r="AD41" s="8" t="str">
        <f>IF(COUNTIF(Catégories!A:A,N41)=0,"catégorie inconnue",LOOKUP(N41,Catégories!A:A,Catégories!B:B))</f>
        <v>Frêt</v>
      </c>
      <c r="AE41" s="21">
        <f t="shared" si="6"/>
        <v>35.076631174538385</v>
      </c>
    </row>
    <row r="42" spans="2:31" ht="14.25" hidden="1" customHeight="1" x14ac:dyDescent="0.2">
      <c r="B42" s="122" t="s">
        <v>1970</v>
      </c>
      <c r="C42" s="122" t="s">
        <v>21</v>
      </c>
      <c r="D42" s="123">
        <v>46146</v>
      </c>
      <c r="E42" s="122" t="s">
        <v>22</v>
      </c>
      <c r="F42" s="122" t="s">
        <v>2038</v>
      </c>
      <c r="G42" s="122" t="s">
        <v>149</v>
      </c>
      <c r="H42" s="122" t="s">
        <v>371</v>
      </c>
      <c r="I42" s="122" t="s">
        <v>2039</v>
      </c>
      <c r="J42" s="122" t="s">
        <v>23</v>
      </c>
      <c r="K42" s="122" t="s">
        <v>24</v>
      </c>
      <c r="L42" s="122" t="s">
        <v>2040</v>
      </c>
      <c r="M42" s="122" t="s">
        <v>25</v>
      </c>
      <c r="N42" s="122" t="s">
        <v>26</v>
      </c>
      <c r="O42" s="122" t="s">
        <v>32</v>
      </c>
      <c r="P42" s="122" t="s">
        <v>27</v>
      </c>
      <c r="Q42" s="122" t="s">
        <v>372</v>
      </c>
      <c r="R42" s="124">
        <v>4.6399999999999997</v>
      </c>
      <c r="S42" s="127">
        <v>17</v>
      </c>
      <c r="T42" s="125">
        <v>41.18</v>
      </c>
      <c r="U42" s="122" t="s">
        <v>30</v>
      </c>
      <c r="W42" s="8" t="str">
        <f t="shared" si="0"/>
        <v/>
      </c>
      <c r="X42" s="8" t="str">
        <f>IF(S42="6B",_xlfn.XLOOKUP(H42,'Zoning 2shop'!A:A,'Zoning 2shop'!B:B),IF(S42="6C",_xlfn.XLOOKUP(G42,'Zoning 2shop'!C:C,'Zoning 2shop'!D:D),""))</f>
        <v/>
      </c>
      <c r="Y42" s="112">
        <f t="shared" si="1"/>
        <v>0.14910705133062102</v>
      </c>
      <c r="Z42" s="4">
        <f t="shared" si="2"/>
        <v>41.18</v>
      </c>
      <c r="AA42" s="4">
        <f t="shared" si="3"/>
        <v>0.5</v>
      </c>
      <c r="AB42" s="4">
        <f t="shared" si="4"/>
        <v>6.1402283737949732</v>
      </c>
      <c r="AC42" s="19">
        <f t="shared" si="5"/>
        <v>41.68</v>
      </c>
      <c r="AD42" s="8" t="str">
        <f>IF(COUNTIF(Catégories!A:A,N42)=0,"catégorie inconnue",LOOKUP(N42,Catégories!A:A,Catégories!B:B))</f>
        <v>Frêt</v>
      </c>
      <c r="AE42" s="21">
        <f t="shared" si="6"/>
        <v>47.820228373794976</v>
      </c>
    </row>
    <row r="43" spans="2:31" ht="14.25" hidden="1" customHeight="1" x14ac:dyDescent="0.2">
      <c r="B43" s="122" t="s">
        <v>1970</v>
      </c>
      <c r="C43" s="122" t="s">
        <v>21</v>
      </c>
      <c r="D43" s="123">
        <v>46146</v>
      </c>
      <c r="E43" s="122" t="s">
        <v>22</v>
      </c>
      <c r="F43" s="122" t="s">
        <v>2004</v>
      </c>
      <c r="G43" s="122" t="s">
        <v>149</v>
      </c>
      <c r="H43" s="122" t="s">
        <v>156</v>
      </c>
      <c r="I43" s="122" t="s">
        <v>2005</v>
      </c>
      <c r="J43" s="122" t="s">
        <v>23</v>
      </c>
      <c r="K43" s="122" t="s">
        <v>24</v>
      </c>
      <c r="L43" s="122" t="s">
        <v>2006</v>
      </c>
      <c r="M43" s="122" t="s">
        <v>25</v>
      </c>
      <c r="N43" s="122" t="s">
        <v>26</v>
      </c>
      <c r="O43" s="122" t="s">
        <v>25</v>
      </c>
      <c r="P43" s="122" t="s">
        <v>27</v>
      </c>
      <c r="Q43" s="122" t="s">
        <v>152</v>
      </c>
      <c r="R43" s="124">
        <v>2.5670000000000002</v>
      </c>
      <c r="S43" s="127">
        <v>17</v>
      </c>
      <c r="T43" s="125">
        <v>14.95</v>
      </c>
      <c r="U43" s="122" t="s">
        <v>30</v>
      </c>
      <c r="W43" s="8" t="str">
        <f t="shared" si="0"/>
        <v/>
      </c>
      <c r="X43" s="8" t="str">
        <f>IF(S43="6B",_xlfn.XLOOKUP(H43,'Zoning 2shop'!A:A,'Zoning 2shop'!B:B),IF(S43="6C",_xlfn.XLOOKUP(G43,'Zoning 2shop'!C:C,'Zoning 2shop'!D:D),""))</f>
        <v/>
      </c>
      <c r="Y43" s="112">
        <f t="shared" si="1"/>
        <v>0.14910705133062102</v>
      </c>
      <c r="Z43" s="4">
        <f t="shared" si="2"/>
        <v>14.95</v>
      </c>
      <c r="AA43" s="4">
        <f t="shared" si="3"/>
        <v>0.5</v>
      </c>
      <c r="AB43" s="4">
        <f t="shared" si="4"/>
        <v>2.2291504173927841</v>
      </c>
      <c r="AC43" s="19">
        <f t="shared" si="5"/>
        <v>15.45</v>
      </c>
      <c r="AD43" s="8" t="str">
        <f>IF(COUNTIF(Catégories!A:A,N43)=0,"catégorie inconnue",LOOKUP(N43,Catégories!A:A,Catégories!B:B))</f>
        <v>Frêt</v>
      </c>
      <c r="AE43" s="21">
        <f t="shared" si="6"/>
        <v>17.679150417392783</v>
      </c>
    </row>
    <row r="44" spans="2:31" ht="14.25" hidden="1" customHeight="1" x14ac:dyDescent="0.2">
      <c r="B44" s="122" t="s">
        <v>1970</v>
      </c>
      <c r="C44" s="122" t="s">
        <v>21</v>
      </c>
      <c r="D44" s="123">
        <v>46146</v>
      </c>
      <c r="E44" s="122" t="s">
        <v>22</v>
      </c>
      <c r="F44" s="122" t="s">
        <v>2016</v>
      </c>
      <c r="G44" s="122" t="s">
        <v>149</v>
      </c>
      <c r="H44" s="122" t="s">
        <v>156</v>
      </c>
      <c r="I44" s="122" t="s">
        <v>2017</v>
      </c>
      <c r="J44" s="122" t="s">
        <v>23</v>
      </c>
      <c r="K44" s="122" t="s">
        <v>24</v>
      </c>
      <c r="L44" s="122" t="s">
        <v>2018</v>
      </c>
      <c r="M44" s="122" t="s">
        <v>25</v>
      </c>
      <c r="N44" s="122" t="s">
        <v>26</v>
      </c>
      <c r="O44" s="122" t="s">
        <v>25</v>
      </c>
      <c r="P44" s="122" t="s">
        <v>27</v>
      </c>
      <c r="Q44" s="122" t="s">
        <v>152</v>
      </c>
      <c r="R44" s="124">
        <v>2.5670000000000002</v>
      </c>
      <c r="S44" s="127">
        <v>17</v>
      </c>
      <c r="T44" s="125">
        <v>14.95</v>
      </c>
      <c r="U44" s="122" t="s">
        <v>30</v>
      </c>
      <c r="W44" s="8" t="str">
        <f t="shared" si="0"/>
        <v/>
      </c>
      <c r="X44" s="8" t="str">
        <f>IF(S44="6B",_xlfn.XLOOKUP(H44,'Zoning 2shop'!A:A,'Zoning 2shop'!B:B),IF(S44="6C",_xlfn.XLOOKUP(G44,'Zoning 2shop'!C:C,'Zoning 2shop'!D:D),""))</f>
        <v/>
      </c>
      <c r="Y44" s="112">
        <f t="shared" si="1"/>
        <v>0.14910705133062102</v>
      </c>
      <c r="Z44" s="4">
        <f t="shared" si="2"/>
        <v>14.95</v>
      </c>
      <c r="AA44" s="4">
        <f t="shared" si="3"/>
        <v>0.5</v>
      </c>
      <c r="AB44" s="4">
        <f t="shared" si="4"/>
        <v>2.2291504173927841</v>
      </c>
      <c r="AC44" s="19">
        <f t="shared" si="5"/>
        <v>15.45</v>
      </c>
      <c r="AD44" s="8" t="str">
        <f>IF(COUNTIF(Catégories!A:A,N44)=0,"catégorie inconnue",LOOKUP(N44,Catégories!A:A,Catégories!B:B))</f>
        <v>Frêt</v>
      </c>
      <c r="AE44" s="21">
        <f t="shared" si="6"/>
        <v>17.679150417392783</v>
      </c>
    </row>
    <row r="45" spans="2:31" ht="14.25" hidden="1" customHeight="1" x14ac:dyDescent="0.2">
      <c r="B45" s="122" t="s">
        <v>1970</v>
      </c>
      <c r="C45" s="122" t="s">
        <v>21</v>
      </c>
      <c r="D45" s="123">
        <v>46146</v>
      </c>
      <c r="E45" s="122" t="s">
        <v>22</v>
      </c>
      <c r="F45" s="122" t="s">
        <v>2032</v>
      </c>
      <c r="G45" s="122" t="s">
        <v>149</v>
      </c>
      <c r="H45" s="122" t="s">
        <v>151</v>
      </c>
      <c r="I45" s="122" t="s">
        <v>2033</v>
      </c>
      <c r="J45" s="122" t="s">
        <v>23</v>
      </c>
      <c r="K45" s="122" t="s">
        <v>24</v>
      </c>
      <c r="L45" s="122" t="s">
        <v>2034</v>
      </c>
      <c r="M45" s="122" t="s">
        <v>25</v>
      </c>
      <c r="N45" s="122" t="s">
        <v>26</v>
      </c>
      <c r="O45" s="122" t="s">
        <v>25</v>
      </c>
      <c r="P45" s="122" t="s">
        <v>27</v>
      </c>
      <c r="Q45" s="122" t="s">
        <v>152</v>
      </c>
      <c r="R45" s="124">
        <v>4.6779999999999999</v>
      </c>
      <c r="S45" s="127">
        <v>17</v>
      </c>
      <c r="T45" s="125">
        <v>19.47</v>
      </c>
      <c r="U45" s="122" t="s">
        <v>30</v>
      </c>
      <c r="W45" s="8" t="str">
        <f t="shared" si="0"/>
        <v/>
      </c>
      <c r="X45" s="8" t="str">
        <f>IF(S45="6B",_xlfn.XLOOKUP(H45,'Zoning 2shop'!A:A,'Zoning 2shop'!B:B),IF(S45="6C",_xlfn.XLOOKUP(G45,'Zoning 2shop'!C:C,'Zoning 2shop'!D:D),""))</f>
        <v/>
      </c>
      <c r="Y45" s="112">
        <f t="shared" si="1"/>
        <v>0.14910705133062102</v>
      </c>
      <c r="Z45" s="4">
        <f t="shared" si="2"/>
        <v>19.47</v>
      </c>
      <c r="AA45" s="4">
        <f t="shared" si="3"/>
        <v>0.5</v>
      </c>
      <c r="AB45" s="4">
        <f t="shared" si="4"/>
        <v>2.9031142894071911</v>
      </c>
      <c r="AC45" s="19">
        <f t="shared" si="5"/>
        <v>19.97</v>
      </c>
      <c r="AD45" s="8" t="str">
        <f>IF(COUNTIF(Catégories!A:A,N45)=0,"catégorie inconnue",LOOKUP(N45,Catégories!A:A,Catégories!B:B))</f>
        <v>Frêt</v>
      </c>
      <c r="AE45" s="21">
        <f t="shared" si="6"/>
        <v>22.873114289407191</v>
      </c>
    </row>
    <row r="46" spans="2:31" ht="14.25" hidden="1" customHeight="1" x14ac:dyDescent="0.2">
      <c r="B46" s="122" t="s">
        <v>1970</v>
      </c>
      <c r="C46" s="122" t="s">
        <v>21</v>
      </c>
      <c r="D46" s="123">
        <v>46146</v>
      </c>
      <c r="E46" s="122" t="s">
        <v>22</v>
      </c>
      <c r="F46" s="122" t="s">
        <v>1993</v>
      </c>
      <c r="G46" s="122" t="s">
        <v>149</v>
      </c>
      <c r="H46" s="122" t="s">
        <v>151</v>
      </c>
      <c r="I46" s="122" t="s">
        <v>1996</v>
      </c>
      <c r="J46" s="122" t="s">
        <v>23</v>
      </c>
      <c r="K46" s="122" t="s">
        <v>24</v>
      </c>
      <c r="L46" s="122" t="s">
        <v>1997</v>
      </c>
      <c r="M46" s="122" t="s">
        <v>25</v>
      </c>
      <c r="N46" s="122" t="s">
        <v>26</v>
      </c>
      <c r="O46" s="122" t="s">
        <v>25</v>
      </c>
      <c r="P46" s="122" t="s">
        <v>27</v>
      </c>
      <c r="Q46" s="122" t="s">
        <v>152</v>
      </c>
      <c r="R46" s="124">
        <v>1.591</v>
      </c>
      <c r="S46" s="127">
        <v>17</v>
      </c>
      <c r="T46" s="125">
        <v>12.69</v>
      </c>
      <c r="U46" s="122" t="s">
        <v>30</v>
      </c>
      <c r="W46" s="8" t="str">
        <f t="shared" si="0"/>
        <v/>
      </c>
      <c r="X46" s="8" t="str">
        <f>IF(S46="6B",_xlfn.XLOOKUP(H46,'Zoning 2shop'!A:A,'Zoning 2shop'!B:B),IF(S46="6C",_xlfn.XLOOKUP(G46,'Zoning 2shop'!C:C,'Zoning 2shop'!D:D),""))</f>
        <v/>
      </c>
      <c r="Y46" s="112">
        <f t="shared" si="1"/>
        <v>0.14910705133062102</v>
      </c>
      <c r="Z46" s="4">
        <f t="shared" si="2"/>
        <v>12.69</v>
      </c>
      <c r="AA46" s="4">
        <f t="shared" si="3"/>
        <v>0.5</v>
      </c>
      <c r="AB46" s="4">
        <f t="shared" si="4"/>
        <v>1.8921684813855806</v>
      </c>
      <c r="AC46" s="19">
        <f t="shared" si="5"/>
        <v>13.19</v>
      </c>
      <c r="AD46" s="8" t="str">
        <f>IF(COUNTIF(Catégories!A:A,N46)=0,"catégorie inconnue",LOOKUP(N46,Catégories!A:A,Catégories!B:B))</f>
        <v>Frêt</v>
      </c>
      <c r="AE46" s="21">
        <f t="shared" si="6"/>
        <v>15.08216848138558</v>
      </c>
    </row>
    <row r="47" spans="2:31" ht="14.25" hidden="1" customHeight="1" x14ac:dyDescent="0.2">
      <c r="B47" s="122" t="s">
        <v>1970</v>
      </c>
      <c r="C47" s="122" t="s">
        <v>21</v>
      </c>
      <c r="D47" s="123">
        <v>46146</v>
      </c>
      <c r="E47" s="122" t="s">
        <v>22</v>
      </c>
      <c r="F47" s="122" t="s">
        <v>2025</v>
      </c>
      <c r="G47" s="122" t="s">
        <v>149</v>
      </c>
      <c r="H47" s="122" t="s">
        <v>160</v>
      </c>
      <c r="I47" s="122" t="s">
        <v>2026</v>
      </c>
      <c r="J47" s="122" t="s">
        <v>23</v>
      </c>
      <c r="K47" s="122" t="s">
        <v>24</v>
      </c>
      <c r="L47" s="122" t="s">
        <v>2027</v>
      </c>
      <c r="M47" s="122" t="s">
        <v>25</v>
      </c>
      <c r="N47" s="122" t="s">
        <v>26</v>
      </c>
      <c r="O47" s="122" t="s">
        <v>25</v>
      </c>
      <c r="P47" s="122" t="s">
        <v>27</v>
      </c>
      <c r="Q47" s="122" t="s">
        <v>181</v>
      </c>
      <c r="R47" s="124">
        <v>0.48399999999999999</v>
      </c>
      <c r="S47" s="127">
        <v>17</v>
      </c>
      <c r="T47" s="125">
        <v>7.86</v>
      </c>
      <c r="U47" s="122" t="s">
        <v>30</v>
      </c>
      <c r="W47" s="8" t="str">
        <f t="shared" si="0"/>
        <v/>
      </c>
      <c r="X47" s="8" t="str">
        <f>IF(S47="6B",_xlfn.XLOOKUP(H47,'Zoning 2shop'!A:A,'Zoning 2shop'!B:B),IF(S47="6C",_xlfn.XLOOKUP(G47,'Zoning 2shop'!C:C,'Zoning 2shop'!D:D),""))</f>
        <v/>
      </c>
      <c r="Y47" s="112">
        <f t="shared" si="1"/>
        <v>0.14910705133062102</v>
      </c>
      <c r="Z47" s="4">
        <f t="shared" si="2"/>
        <v>7.86</v>
      </c>
      <c r="AA47" s="4">
        <f t="shared" si="3"/>
        <v>0.5</v>
      </c>
      <c r="AB47" s="4">
        <f t="shared" si="4"/>
        <v>1.1719814234586812</v>
      </c>
      <c r="AC47" s="19">
        <f t="shared" si="5"/>
        <v>8.36</v>
      </c>
      <c r="AD47" s="8" t="str">
        <f>IF(COUNTIF(Catégories!A:A,N47)=0,"catégorie inconnue",LOOKUP(N47,Catégories!A:A,Catégories!B:B))</f>
        <v>Frêt</v>
      </c>
      <c r="AE47" s="21">
        <f t="shared" si="6"/>
        <v>9.5319814234586815</v>
      </c>
    </row>
    <row r="48" spans="2:31" ht="14.25" hidden="1" customHeight="1" x14ac:dyDescent="0.2">
      <c r="B48" s="122" t="s">
        <v>1970</v>
      </c>
      <c r="C48" s="122" t="s">
        <v>21</v>
      </c>
      <c r="D48" s="123">
        <v>46146</v>
      </c>
      <c r="E48" s="122" t="s">
        <v>22</v>
      </c>
      <c r="F48" s="122" t="s">
        <v>2007</v>
      </c>
      <c r="G48" s="122" t="s">
        <v>149</v>
      </c>
      <c r="H48" s="122" t="s">
        <v>151</v>
      </c>
      <c r="I48" s="122" t="s">
        <v>2008</v>
      </c>
      <c r="J48" s="122" t="s">
        <v>23</v>
      </c>
      <c r="K48" s="122" t="s">
        <v>24</v>
      </c>
      <c r="L48" s="122" t="s">
        <v>2009</v>
      </c>
      <c r="M48" s="122" t="s">
        <v>25</v>
      </c>
      <c r="N48" s="122" t="s">
        <v>26</v>
      </c>
      <c r="O48" s="122" t="s">
        <v>25</v>
      </c>
      <c r="P48" s="122" t="s">
        <v>27</v>
      </c>
      <c r="Q48" s="122" t="s">
        <v>152</v>
      </c>
      <c r="R48" s="124">
        <v>5.76</v>
      </c>
      <c r="S48" s="127">
        <v>17</v>
      </c>
      <c r="T48" s="125">
        <v>21.83</v>
      </c>
      <c r="U48" s="122" t="s">
        <v>30</v>
      </c>
      <c r="W48" s="8" t="str">
        <f t="shared" si="0"/>
        <v/>
      </c>
      <c r="X48" s="8" t="str">
        <f>IF(S48="6B",_xlfn.XLOOKUP(H48,'Zoning 2shop'!A:A,'Zoning 2shop'!B:B),IF(S48="6C",_xlfn.XLOOKUP(G48,'Zoning 2shop'!C:C,'Zoning 2shop'!D:D),""))</f>
        <v/>
      </c>
      <c r="Y48" s="112">
        <f t="shared" si="1"/>
        <v>0.14910705133062102</v>
      </c>
      <c r="Z48" s="4">
        <f t="shared" si="2"/>
        <v>21.83</v>
      </c>
      <c r="AA48" s="4">
        <f t="shared" si="3"/>
        <v>0.5</v>
      </c>
      <c r="AB48" s="4">
        <f t="shared" si="4"/>
        <v>3.2550069305474567</v>
      </c>
      <c r="AC48" s="19">
        <f t="shared" si="5"/>
        <v>22.33</v>
      </c>
      <c r="AD48" s="8" t="str">
        <f>IF(COUNTIF(Catégories!A:A,N48)=0,"catégorie inconnue",LOOKUP(N48,Catégories!A:A,Catégories!B:B))</f>
        <v>Frêt</v>
      </c>
      <c r="AE48" s="21">
        <f t="shared" si="6"/>
        <v>25.585006930547454</v>
      </c>
    </row>
    <row r="49" spans="2:31" ht="14.25" hidden="1" customHeight="1" x14ac:dyDescent="0.2">
      <c r="B49" s="122" t="s">
        <v>1970</v>
      </c>
      <c r="C49" s="122" t="s">
        <v>21</v>
      </c>
      <c r="D49" s="123">
        <v>46146</v>
      </c>
      <c r="E49" s="122" t="s">
        <v>22</v>
      </c>
      <c r="F49" s="122" t="s">
        <v>364</v>
      </c>
      <c r="G49" s="122" t="s">
        <v>149</v>
      </c>
      <c r="H49" s="122" t="s">
        <v>154</v>
      </c>
      <c r="I49" s="122" t="s">
        <v>365</v>
      </c>
      <c r="J49" s="122" t="s">
        <v>23</v>
      </c>
      <c r="K49" s="122" t="s">
        <v>24</v>
      </c>
      <c r="L49" s="122" t="s">
        <v>2028</v>
      </c>
      <c r="M49" s="122" t="s">
        <v>25</v>
      </c>
      <c r="N49" s="122" t="s">
        <v>26</v>
      </c>
      <c r="O49" s="122" t="s">
        <v>25</v>
      </c>
      <c r="P49" s="122" t="s">
        <v>27</v>
      </c>
      <c r="Q49" s="122" t="s">
        <v>152</v>
      </c>
      <c r="R49" s="124">
        <v>0.28000000000000003</v>
      </c>
      <c r="S49" s="127">
        <v>17</v>
      </c>
      <c r="T49" s="125">
        <v>7.86</v>
      </c>
      <c r="U49" s="122" t="s">
        <v>30</v>
      </c>
      <c r="W49" s="8" t="str">
        <f t="shared" si="0"/>
        <v/>
      </c>
      <c r="X49" s="8" t="str">
        <f>IF(S49="6B",_xlfn.XLOOKUP(H49,'Zoning 2shop'!A:A,'Zoning 2shop'!B:B),IF(S49="6C",_xlfn.XLOOKUP(G49,'Zoning 2shop'!C:C,'Zoning 2shop'!D:D),""))</f>
        <v/>
      </c>
      <c r="Y49" s="112">
        <f t="shared" si="1"/>
        <v>0.14910705133062102</v>
      </c>
      <c r="Z49" s="4">
        <f t="shared" si="2"/>
        <v>7.86</v>
      </c>
      <c r="AA49" s="4">
        <f t="shared" si="3"/>
        <v>0.5</v>
      </c>
      <c r="AB49" s="4">
        <f t="shared" si="4"/>
        <v>1.1719814234586812</v>
      </c>
      <c r="AC49" s="19">
        <f t="shared" si="5"/>
        <v>8.36</v>
      </c>
      <c r="AD49" s="8" t="str">
        <f>IF(COUNTIF(Catégories!A:A,N49)=0,"catégorie inconnue",LOOKUP(N49,Catégories!A:A,Catégories!B:B))</f>
        <v>Frêt</v>
      </c>
      <c r="AE49" s="21">
        <f t="shared" si="6"/>
        <v>9.5319814234586815</v>
      </c>
    </row>
    <row r="50" spans="2:31" ht="14.25" hidden="1" customHeight="1" x14ac:dyDescent="0.2">
      <c r="B50" s="122" t="s">
        <v>1970</v>
      </c>
      <c r="C50" s="122" t="s">
        <v>21</v>
      </c>
      <c r="D50" s="123">
        <v>46146</v>
      </c>
      <c r="E50" s="122" t="s">
        <v>22</v>
      </c>
      <c r="F50" s="122" t="s">
        <v>1984</v>
      </c>
      <c r="G50" s="122" t="s">
        <v>149</v>
      </c>
      <c r="H50" s="122" t="s">
        <v>160</v>
      </c>
      <c r="I50" s="122" t="s">
        <v>1985</v>
      </c>
      <c r="J50" s="122" t="s">
        <v>23</v>
      </c>
      <c r="K50" s="122" t="s">
        <v>24</v>
      </c>
      <c r="L50" s="122" t="s">
        <v>1986</v>
      </c>
      <c r="M50" s="122" t="s">
        <v>25</v>
      </c>
      <c r="N50" s="122" t="s">
        <v>26</v>
      </c>
      <c r="O50" s="122" t="s">
        <v>25</v>
      </c>
      <c r="P50" s="122" t="s">
        <v>27</v>
      </c>
      <c r="Q50" s="122" t="s">
        <v>181</v>
      </c>
      <c r="R50" s="124">
        <v>0.52500000000000002</v>
      </c>
      <c r="S50" s="127">
        <v>17</v>
      </c>
      <c r="T50" s="125">
        <v>9.94</v>
      </c>
      <c r="U50" s="122" t="s">
        <v>30</v>
      </c>
      <c r="W50" s="8" t="str">
        <f t="shared" si="0"/>
        <v/>
      </c>
      <c r="X50" s="8" t="str">
        <f>IF(S50="6B",_xlfn.XLOOKUP(H50,'Zoning 2shop'!A:A,'Zoning 2shop'!B:B),IF(S50="6C",_xlfn.XLOOKUP(G50,'Zoning 2shop'!C:C,'Zoning 2shop'!D:D),""))</f>
        <v/>
      </c>
      <c r="Y50" s="112">
        <f t="shared" si="1"/>
        <v>0.14910705133062102</v>
      </c>
      <c r="Z50" s="4">
        <f t="shared" si="2"/>
        <v>9.94</v>
      </c>
      <c r="AA50" s="4">
        <f t="shared" si="3"/>
        <v>0.5</v>
      </c>
      <c r="AB50" s="4">
        <f t="shared" si="4"/>
        <v>1.4821240902263728</v>
      </c>
      <c r="AC50" s="19">
        <f t="shared" si="5"/>
        <v>10.44</v>
      </c>
      <c r="AD50" s="8" t="str">
        <f>IF(COUNTIF(Catégories!A:A,N50)=0,"catégorie inconnue",LOOKUP(N50,Catégories!A:A,Catégories!B:B))</f>
        <v>Frêt</v>
      </c>
      <c r="AE50" s="21">
        <f t="shared" si="6"/>
        <v>11.922124090226372</v>
      </c>
    </row>
    <row r="51" spans="2:31" ht="14.25" hidden="1" customHeight="1" x14ac:dyDescent="0.2">
      <c r="B51" s="122" t="s">
        <v>1970</v>
      </c>
      <c r="C51" s="122" t="s">
        <v>21</v>
      </c>
      <c r="D51" s="123">
        <v>46146</v>
      </c>
      <c r="E51" s="122" t="s">
        <v>22</v>
      </c>
      <c r="F51" s="122" t="s">
        <v>368</v>
      </c>
      <c r="G51" s="122" t="s">
        <v>149</v>
      </c>
      <c r="H51" s="122" t="s">
        <v>151</v>
      </c>
      <c r="I51" s="122" t="s">
        <v>369</v>
      </c>
      <c r="J51" s="122" t="s">
        <v>23</v>
      </c>
      <c r="K51" s="122" t="s">
        <v>24</v>
      </c>
      <c r="L51" s="122" t="s">
        <v>1974</v>
      </c>
      <c r="M51" s="122" t="s">
        <v>25</v>
      </c>
      <c r="N51" s="122" t="s">
        <v>26</v>
      </c>
      <c r="O51" s="122" t="s">
        <v>25</v>
      </c>
      <c r="P51" s="122" t="s">
        <v>27</v>
      </c>
      <c r="Q51" s="122" t="s">
        <v>152</v>
      </c>
      <c r="R51" s="124">
        <v>0.18</v>
      </c>
      <c r="S51" s="127">
        <v>17</v>
      </c>
      <c r="T51" s="125">
        <v>7.86</v>
      </c>
      <c r="U51" s="122" t="s">
        <v>30</v>
      </c>
      <c r="W51" s="8" t="str">
        <f t="shared" si="0"/>
        <v/>
      </c>
      <c r="X51" s="8" t="str">
        <f>IF(S51="6B",_xlfn.XLOOKUP(H51,'Zoning 2shop'!A:A,'Zoning 2shop'!B:B),IF(S51="6C",_xlfn.XLOOKUP(G51,'Zoning 2shop'!C:C,'Zoning 2shop'!D:D),""))</f>
        <v/>
      </c>
      <c r="Y51" s="112">
        <f t="shared" si="1"/>
        <v>0.14910705133062102</v>
      </c>
      <c r="Z51" s="4">
        <f t="shared" si="2"/>
        <v>7.86</v>
      </c>
      <c r="AA51" s="4">
        <f t="shared" si="3"/>
        <v>0.5</v>
      </c>
      <c r="AB51" s="4">
        <f t="shared" si="4"/>
        <v>1.1719814234586812</v>
      </c>
      <c r="AC51" s="19">
        <f t="shared" si="5"/>
        <v>8.36</v>
      </c>
      <c r="AD51" s="8" t="str">
        <f>IF(COUNTIF(Catégories!A:A,N51)=0,"catégorie inconnue",LOOKUP(N51,Catégories!A:A,Catégories!B:B))</f>
        <v>Frêt</v>
      </c>
      <c r="AE51" s="21">
        <f t="shared" si="6"/>
        <v>9.5319814234586815</v>
      </c>
    </row>
    <row r="52" spans="2:31" ht="14.25" hidden="1" customHeight="1" x14ac:dyDescent="0.2">
      <c r="B52" s="122" t="s">
        <v>1970</v>
      </c>
      <c r="C52" s="122" t="s">
        <v>21</v>
      </c>
      <c r="D52" s="123">
        <v>46147</v>
      </c>
      <c r="E52" s="122" t="s">
        <v>22</v>
      </c>
      <c r="F52" s="122" t="s">
        <v>2053</v>
      </c>
      <c r="G52" s="122" t="s">
        <v>149</v>
      </c>
      <c r="H52" s="122" t="s">
        <v>160</v>
      </c>
      <c r="I52" s="122" t="s">
        <v>2054</v>
      </c>
      <c r="J52" s="122" t="s">
        <v>23</v>
      </c>
      <c r="K52" s="122" t="s">
        <v>24</v>
      </c>
      <c r="L52" s="122" t="s">
        <v>2055</v>
      </c>
      <c r="M52" s="122" t="s">
        <v>25</v>
      </c>
      <c r="N52" s="122" t="s">
        <v>26</v>
      </c>
      <c r="O52" s="122" t="s">
        <v>25</v>
      </c>
      <c r="P52" s="122" t="s">
        <v>27</v>
      </c>
      <c r="Q52" s="122" t="s">
        <v>181</v>
      </c>
      <c r="R52" s="124">
        <v>1.3919999999999999</v>
      </c>
      <c r="S52" s="127">
        <v>17</v>
      </c>
      <c r="T52" s="125">
        <v>11.56</v>
      </c>
      <c r="U52" s="122" t="s">
        <v>30</v>
      </c>
      <c r="W52" s="8" t="str">
        <f t="shared" si="0"/>
        <v/>
      </c>
      <c r="X52" s="8" t="str">
        <f>IF(S52="6B",_xlfn.XLOOKUP(H52,'Zoning 2shop'!A:A,'Zoning 2shop'!B:B),IF(S52="6C",_xlfn.XLOOKUP(G52,'Zoning 2shop'!C:C,'Zoning 2shop'!D:D),""))</f>
        <v/>
      </c>
      <c r="Y52" s="112">
        <f t="shared" si="1"/>
        <v>0.14910705133062102</v>
      </c>
      <c r="Z52" s="4">
        <f t="shared" si="2"/>
        <v>11.56</v>
      </c>
      <c r="AA52" s="4">
        <f t="shared" si="3"/>
        <v>0.5</v>
      </c>
      <c r="AB52" s="4">
        <f t="shared" si="4"/>
        <v>1.7236775133819791</v>
      </c>
      <c r="AC52" s="19">
        <f t="shared" si="5"/>
        <v>12.06</v>
      </c>
      <c r="AD52" s="8" t="str">
        <f>IF(COUNTIF(Catégories!A:A,N52)=0,"catégorie inconnue",LOOKUP(N52,Catégories!A:A,Catégories!B:B))</f>
        <v>Frêt</v>
      </c>
      <c r="AE52" s="21">
        <f t="shared" si="6"/>
        <v>13.78367751338198</v>
      </c>
    </row>
    <row r="53" spans="2:31" ht="14.25" hidden="1" customHeight="1" x14ac:dyDescent="0.2">
      <c r="B53" s="122" t="s">
        <v>1970</v>
      </c>
      <c r="C53" s="122" t="s">
        <v>21</v>
      </c>
      <c r="D53" s="123">
        <v>46147</v>
      </c>
      <c r="E53" s="122" t="s">
        <v>22</v>
      </c>
      <c r="F53" s="122" t="s">
        <v>2047</v>
      </c>
      <c r="G53" s="122" t="s">
        <v>149</v>
      </c>
      <c r="H53" s="122" t="s">
        <v>153</v>
      </c>
      <c r="I53" s="122" t="s">
        <v>2048</v>
      </c>
      <c r="J53" s="122" t="s">
        <v>23</v>
      </c>
      <c r="K53" s="122" t="s">
        <v>24</v>
      </c>
      <c r="L53" s="122" t="s">
        <v>2049</v>
      </c>
      <c r="M53" s="122" t="s">
        <v>25</v>
      </c>
      <c r="N53" s="122" t="s">
        <v>26</v>
      </c>
      <c r="O53" s="122" t="s">
        <v>25</v>
      </c>
      <c r="P53" s="122" t="s">
        <v>27</v>
      </c>
      <c r="Q53" s="122" t="s">
        <v>181</v>
      </c>
      <c r="R53" s="124">
        <v>0.187</v>
      </c>
      <c r="S53" s="127">
        <v>17</v>
      </c>
      <c r="T53" s="125">
        <v>7.86</v>
      </c>
      <c r="U53" s="122" t="s">
        <v>30</v>
      </c>
      <c r="W53" s="8" t="str">
        <f t="shared" si="0"/>
        <v/>
      </c>
      <c r="X53" s="8" t="str">
        <f>IF(S53="6B",_xlfn.XLOOKUP(H53,'Zoning 2shop'!A:A,'Zoning 2shop'!B:B),IF(S53="6C",_xlfn.XLOOKUP(G53,'Zoning 2shop'!C:C,'Zoning 2shop'!D:D),""))</f>
        <v/>
      </c>
      <c r="Y53" s="112">
        <f t="shared" si="1"/>
        <v>0.14910705133062102</v>
      </c>
      <c r="Z53" s="4">
        <f t="shared" si="2"/>
        <v>7.86</v>
      </c>
      <c r="AA53" s="4">
        <f t="shared" si="3"/>
        <v>0.5</v>
      </c>
      <c r="AB53" s="4">
        <f t="shared" si="4"/>
        <v>1.1719814234586812</v>
      </c>
      <c r="AC53" s="19">
        <f t="shared" si="5"/>
        <v>8.36</v>
      </c>
      <c r="AD53" s="8" t="str">
        <f>IF(COUNTIF(Catégories!A:A,N53)=0,"catégorie inconnue",LOOKUP(N53,Catégories!A:A,Catégories!B:B))</f>
        <v>Frêt</v>
      </c>
      <c r="AE53" s="21">
        <f t="shared" si="6"/>
        <v>9.5319814234586815</v>
      </c>
    </row>
    <row r="54" spans="2:31" ht="14.25" hidden="1" customHeight="1" x14ac:dyDescent="0.2">
      <c r="B54" s="122" t="s">
        <v>1970</v>
      </c>
      <c r="C54" s="122" t="s">
        <v>21</v>
      </c>
      <c r="D54" s="123">
        <v>46147</v>
      </c>
      <c r="E54" s="122" t="s">
        <v>22</v>
      </c>
      <c r="F54" s="122" t="s">
        <v>2059</v>
      </c>
      <c r="G54" s="122" t="s">
        <v>149</v>
      </c>
      <c r="H54" s="122" t="s">
        <v>151</v>
      </c>
      <c r="I54" s="122" t="s">
        <v>2060</v>
      </c>
      <c r="J54" s="122" t="s">
        <v>23</v>
      </c>
      <c r="K54" s="122" t="s">
        <v>24</v>
      </c>
      <c r="L54" s="122" t="s">
        <v>2061</v>
      </c>
      <c r="M54" s="122" t="s">
        <v>25</v>
      </c>
      <c r="N54" s="122" t="s">
        <v>26</v>
      </c>
      <c r="O54" s="122" t="s">
        <v>25</v>
      </c>
      <c r="P54" s="122" t="s">
        <v>27</v>
      </c>
      <c r="Q54" s="122" t="s">
        <v>152</v>
      </c>
      <c r="R54" s="124">
        <v>4.266</v>
      </c>
      <c r="S54" s="127">
        <v>17</v>
      </c>
      <c r="T54" s="125">
        <v>18.34</v>
      </c>
      <c r="U54" s="122" t="s">
        <v>30</v>
      </c>
      <c r="W54" s="8" t="str">
        <f t="shared" si="0"/>
        <v/>
      </c>
      <c r="X54" s="8" t="str">
        <f>IF(S54="6B",_xlfn.XLOOKUP(H54,'Zoning 2shop'!A:A,'Zoning 2shop'!B:B),IF(S54="6C",_xlfn.XLOOKUP(G54,'Zoning 2shop'!C:C,'Zoning 2shop'!D:D),""))</f>
        <v/>
      </c>
      <c r="Y54" s="112">
        <f t="shared" si="1"/>
        <v>0.14910705133062102</v>
      </c>
      <c r="Z54" s="4">
        <f t="shared" si="2"/>
        <v>18.34</v>
      </c>
      <c r="AA54" s="4">
        <f t="shared" si="3"/>
        <v>0.5</v>
      </c>
      <c r="AB54" s="4">
        <f t="shared" si="4"/>
        <v>2.7346233214035895</v>
      </c>
      <c r="AC54" s="19">
        <f t="shared" si="5"/>
        <v>18.84</v>
      </c>
      <c r="AD54" s="8" t="str">
        <f>IF(COUNTIF(Catégories!A:A,N54)=0,"catégorie inconnue",LOOKUP(N54,Catégories!A:A,Catégories!B:B))</f>
        <v>Frêt</v>
      </c>
      <c r="AE54" s="21">
        <f t="shared" si="6"/>
        <v>21.574623321403589</v>
      </c>
    </row>
    <row r="55" spans="2:31" ht="14.25" hidden="1" customHeight="1" x14ac:dyDescent="0.2">
      <c r="B55" s="122" t="s">
        <v>1970</v>
      </c>
      <c r="C55" s="122" t="s">
        <v>21</v>
      </c>
      <c r="D55" s="123">
        <v>46147</v>
      </c>
      <c r="E55" s="122" t="s">
        <v>22</v>
      </c>
      <c r="F55" s="122" t="s">
        <v>2062</v>
      </c>
      <c r="G55" s="122" t="s">
        <v>149</v>
      </c>
      <c r="H55" s="122" t="s">
        <v>151</v>
      </c>
      <c r="I55" s="122" t="s">
        <v>2063</v>
      </c>
      <c r="J55" s="122" t="s">
        <v>23</v>
      </c>
      <c r="K55" s="122" t="s">
        <v>24</v>
      </c>
      <c r="L55" s="122" t="s">
        <v>2064</v>
      </c>
      <c r="M55" s="122" t="s">
        <v>25</v>
      </c>
      <c r="N55" s="122" t="s">
        <v>26</v>
      </c>
      <c r="O55" s="122" t="s">
        <v>25</v>
      </c>
      <c r="P55" s="122" t="s">
        <v>27</v>
      </c>
      <c r="Q55" s="122" t="s">
        <v>152</v>
      </c>
      <c r="R55" s="124">
        <v>4.266</v>
      </c>
      <c r="S55" s="127">
        <v>17</v>
      </c>
      <c r="T55" s="125">
        <v>18.34</v>
      </c>
      <c r="U55" s="122" t="s">
        <v>30</v>
      </c>
      <c r="W55" s="8" t="str">
        <f t="shared" si="0"/>
        <v/>
      </c>
      <c r="X55" s="8" t="str">
        <f>IF(S55="6B",_xlfn.XLOOKUP(H55,'Zoning 2shop'!A:A,'Zoning 2shop'!B:B),IF(S55="6C",_xlfn.XLOOKUP(G55,'Zoning 2shop'!C:C,'Zoning 2shop'!D:D),""))</f>
        <v/>
      </c>
      <c r="Y55" s="112">
        <f t="shared" si="1"/>
        <v>0.14910705133062102</v>
      </c>
      <c r="Z55" s="4">
        <f t="shared" si="2"/>
        <v>18.34</v>
      </c>
      <c r="AA55" s="4">
        <f t="shared" si="3"/>
        <v>0.5</v>
      </c>
      <c r="AB55" s="4">
        <f t="shared" si="4"/>
        <v>2.7346233214035895</v>
      </c>
      <c r="AC55" s="19">
        <f t="shared" si="5"/>
        <v>18.84</v>
      </c>
      <c r="AD55" s="8" t="str">
        <f>IF(COUNTIF(Catégories!A:A,N55)=0,"catégorie inconnue",LOOKUP(N55,Catégories!A:A,Catégories!B:B))</f>
        <v>Frêt</v>
      </c>
      <c r="AE55" s="21">
        <f t="shared" si="6"/>
        <v>21.574623321403589</v>
      </c>
    </row>
    <row r="56" spans="2:31" ht="14.25" hidden="1" customHeight="1" x14ac:dyDescent="0.2">
      <c r="B56" s="122" t="s">
        <v>1970</v>
      </c>
      <c r="C56" s="122" t="s">
        <v>21</v>
      </c>
      <c r="D56" s="123">
        <v>46147</v>
      </c>
      <c r="E56" s="122" t="s">
        <v>22</v>
      </c>
      <c r="F56" s="122" t="s">
        <v>2050</v>
      </c>
      <c r="G56" s="122" t="s">
        <v>149</v>
      </c>
      <c r="H56" s="122" t="s">
        <v>156</v>
      </c>
      <c r="I56" s="122" t="s">
        <v>2051</v>
      </c>
      <c r="J56" s="122" t="s">
        <v>23</v>
      </c>
      <c r="K56" s="122" t="s">
        <v>24</v>
      </c>
      <c r="L56" s="122" t="s">
        <v>2052</v>
      </c>
      <c r="M56" s="122" t="s">
        <v>25</v>
      </c>
      <c r="N56" s="122" t="s">
        <v>26</v>
      </c>
      <c r="O56" s="122" t="s">
        <v>25</v>
      </c>
      <c r="P56" s="122" t="s">
        <v>27</v>
      </c>
      <c r="Q56" s="122" t="s">
        <v>152</v>
      </c>
      <c r="R56" s="124">
        <v>0.53</v>
      </c>
      <c r="S56" s="127">
        <v>17</v>
      </c>
      <c r="T56" s="125">
        <v>9.94</v>
      </c>
      <c r="U56" s="122" t="s">
        <v>30</v>
      </c>
      <c r="W56" s="8" t="str">
        <f t="shared" si="0"/>
        <v/>
      </c>
      <c r="X56" s="8" t="str">
        <f>IF(S56="6B",_xlfn.XLOOKUP(H56,'Zoning 2shop'!A:A,'Zoning 2shop'!B:B),IF(S56="6C",_xlfn.XLOOKUP(G56,'Zoning 2shop'!C:C,'Zoning 2shop'!D:D),""))</f>
        <v/>
      </c>
      <c r="Y56" s="112">
        <f t="shared" si="1"/>
        <v>0.14910705133062102</v>
      </c>
      <c r="Z56" s="4">
        <f t="shared" si="2"/>
        <v>9.94</v>
      </c>
      <c r="AA56" s="4">
        <f t="shared" si="3"/>
        <v>0.5</v>
      </c>
      <c r="AB56" s="4">
        <f t="shared" si="4"/>
        <v>1.4821240902263728</v>
      </c>
      <c r="AC56" s="19">
        <f t="shared" si="5"/>
        <v>10.44</v>
      </c>
      <c r="AD56" s="8" t="str">
        <f>IF(COUNTIF(Catégories!A:A,N56)=0,"catégorie inconnue",LOOKUP(N56,Catégories!A:A,Catégories!B:B))</f>
        <v>Frêt</v>
      </c>
      <c r="AE56" s="21">
        <f t="shared" si="6"/>
        <v>11.922124090226372</v>
      </c>
    </row>
    <row r="57" spans="2:31" ht="14.25" hidden="1" customHeight="1" x14ac:dyDescent="0.2">
      <c r="B57" s="122" t="s">
        <v>1970</v>
      </c>
      <c r="C57" s="122" t="s">
        <v>21</v>
      </c>
      <c r="D57" s="123">
        <v>46147</v>
      </c>
      <c r="E57" s="122" t="s">
        <v>22</v>
      </c>
      <c r="F57" s="122" t="s">
        <v>2056</v>
      </c>
      <c r="G57" s="122" t="s">
        <v>149</v>
      </c>
      <c r="H57" s="122" t="s">
        <v>156</v>
      </c>
      <c r="I57" s="122" t="s">
        <v>2057</v>
      </c>
      <c r="J57" s="122" t="s">
        <v>23</v>
      </c>
      <c r="K57" s="122" t="s">
        <v>24</v>
      </c>
      <c r="L57" s="122" t="s">
        <v>2058</v>
      </c>
      <c r="M57" s="122" t="s">
        <v>25</v>
      </c>
      <c r="N57" s="122" t="s">
        <v>26</v>
      </c>
      <c r="O57" s="122" t="s">
        <v>25</v>
      </c>
      <c r="P57" s="122" t="s">
        <v>27</v>
      </c>
      <c r="Q57" s="122" t="s">
        <v>152</v>
      </c>
      <c r="R57" s="124">
        <v>2.5920000000000001</v>
      </c>
      <c r="S57" s="127">
        <v>17</v>
      </c>
      <c r="T57" s="125">
        <v>14.95</v>
      </c>
      <c r="U57" s="122" t="s">
        <v>30</v>
      </c>
      <c r="W57" s="8" t="str">
        <f t="shared" si="0"/>
        <v/>
      </c>
      <c r="X57" s="8" t="str">
        <f>IF(S57="6B",_xlfn.XLOOKUP(H57,'Zoning 2shop'!A:A,'Zoning 2shop'!B:B),IF(S57="6C",_xlfn.XLOOKUP(G57,'Zoning 2shop'!C:C,'Zoning 2shop'!D:D),""))</f>
        <v/>
      </c>
      <c r="Y57" s="112">
        <f t="shared" si="1"/>
        <v>0.14910705133062102</v>
      </c>
      <c r="Z57" s="4">
        <f t="shared" si="2"/>
        <v>14.95</v>
      </c>
      <c r="AA57" s="4">
        <f t="shared" si="3"/>
        <v>0.5</v>
      </c>
      <c r="AB57" s="4">
        <f t="shared" si="4"/>
        <v>2.2291504173927841</v>
      </c>
      <c r="AC57" s="19">
        <f t="shared" si="5"/>
        <v>15.45</v>
      </c>
      <c r="AD57" s="8" t="str">
        <f>IF(COUNTIF(Catégories!A:A,N57)=0,"catégorie inconnue",LOOKUP(N57,Catégories!A:A,Catégories!B:B))</f>
        <v>Frêt</v>
      </c>
      <c r="AE57" s="21">
        <f t="shared" si="6"/>
        <v>17.679150417392783</v>
      </c>
    </row>
    <row r="58" spans="2:31" ht="14.25" hidden="1" customHeight="1" x14ac:dyDescent="0.2">
      <c r="B58" s="122" t="s">
        <v>1970</v>
      </c>
      <c r="C58" s="122" t="s">
        <v>21</v>
      </c>
      <c r="D58" s="123">
        <v>46148</v>
      </c>
      <c r="E58" s="122" t="s">
        <v>22</v>
      </c>
      <c r="F58" s="122" t="s">
        <v>2085</v>
      </c>
      <c r="G58" s="122" t="s">
        <v>149</v>
      </c>
      <c r="H58" s="122" t="s">
        <v>154</v>
      </c>
      <c r="I58" s="122" t="s">
        <v>2086</v>
      </c>
      <c r="J58" s="122" t="s">
        <v>23</v>
      </c>
      <c r="K58" s="122" t="s">
        <v>24</v>
      </c>
      <c r="L58" s="122" t="s">
        <v>2087</v>
      </c>
      <c r="M58" s="122" t="s">
        <v>25</v>
      </c>
      <c r="N58" s="122" t="s">
        <v>26</v>
      </c>
      <c r="O58" s="122" t="s">
        <v>25</v>
      </c>
      <c r="P58" s="122" t="s">
        <v>27</v>
      </c>
      <c r="Q58" s="122" t="s">
        <v>152</v>
      </c>
      <c r="R58" s="124">
        <v>0.25</v>
      </c>
      <c r="S58" s="127">
        <v>17</v>
      </c>
      <c r="T58" s="125">
        <v>7.86</v>
      </c>
      <c r="U58" s="122" t="s">
        <v>30</v>
      </c>
      <c r="W58" s="8" t="str">
        <f t="shared" si="0"/>
        <v/>
      </c>
      <c r="X58" s="8" t="str">
        <f>IF(S58="6B",_xlfn.XLOOKUP(H58,'Zoning 2shop'!A:A,'Zoning 2shop'!B:B),IF(S58="6C",_xlfn.XLOOKUP(G58,'Zoning 2shop'!C:C,'Zoning 2shop'!D:D),""))</f>
        <v/>
      </c>
      <c r="Y58" s="112">
        <f t="shared" si="1"/>
        <v>0.14910705133062102</v>
      </c>
      <c r="Z58" s="4">
        <f t="shared" si="2"/>
        <v>7.86</v>
      </c>
      <c r="AA58" s="4">
        <f t="shared" si="3"/>
        <v>0.5</v>
      </c>
      <c r="AB58" s="4">
        <f t="shared" si="4"/>
        <v>1.1719814234586812</v>
      </c>
      <c r="AC58" s="19">
        <f t="shared" si="5"/>
        <v>8.36</v>
      </c>
      <c r="AD58" s="8" t="str">
        <f>IF(COUNTIF(Catégories!A:A,N58)=0,"catégorie inconnue",LOOKUP(N58,Catégories!A:A,Catégories!B:B))</f>
        <v>Frêt</v>
      </c>
      <c r="AE58" s="21">
        <f t="shared" si="6"/>
        <v>9.5319814234586815</v>
      </c>
    </row>
    <row r="59" spans="2:31" ht="14.25" hidden="1" customHeight="1" x14ac:dyDescent="0.2">
      <c r="B59" s="122" t="s">
        <v>1970</v>
      </c>
      <c r="C59" s="122" t="s">
        <v>21</v>
      </c>
      <c r="D59" s="123">
        <v>46148</v>
      </c>
      <c r="E59" s="122" t="s">
        <v>22</v>
      </c>
      <c r="F59" s="122" t="s">
        <v>2082</v>
      </c>
      <c r="G59" s="122" t="s">
        <v>149</v>
      </c>
      <c r="H59" s="122" t="s">
        <v>151</v>
      </c>
      <c r="I59" s="122" t="s">
        <v>2083</v>
      </c>
      <c r="J59" s="122" t="s">
        <v>23</v>
      </c>
      <c r="K59" s="122" t="s">
        <v>24</v>
      </c>
      <c r="L59" s="122" t="s">
        <v>2084</v>
      </c>
      <c r="M59" s="122" t="s">
        <v>25</v>
      </c>
      <c r="N59" s="122" t="s">
        <v>26</v>
      </c>
      <c r="O59" s="122" t="s">
        <v>25</v>
      </c>
      <c r="P59" s="122" t="s">
        <v>27</v>
      </c>
      <c r="Q59" s="122" t="s">
        <v>152</v>
      </c>
      <c r="R59" s="124">
        <v>0.76600000000000001</v>
      </c>
      <c r="S59" s="127">
        <v>17</v>
      </c>
      <c r="T59" s="125">
        <v>9.94</v>
      </c>
      <c r="U59" s="122" t="s">
        <v>30</v>
      </c>
      <c r="W59" s="8" t="str">
        <f t="shared" si="0"/>
        <v/>
      </c>
      <c r="X59" s="8" t="str">
        <f>IF(S59="6B",_xlfn.XLOOKUP(H59,'Zoning 2shop'!A:A,'Zoning 2shop'!B:B),IF(S59="6C",_xlfn.XLOOKUP(G59,'Zoning 2shop'!C:C,'Zoning 2shop'!D:D),""))</f>
        <v/>
      </c>
      <c r="Y59" s="112">
        <f t="shared" si="1"/>
        <v>0.14910705133062102</v>
      </c>
      <c r="Z59" s="4">
        <f t="shared" si="2"/>
        <v>9.94</v>
      </c>
      <c r="AA59" s="4">
        <f t="shared" si="3"/>
        <v>0.5</v>
      </c>
      <c r="AB59" s="4">
        <f t="shared" si="4"/>
        <v>1.4821240902263728</v>
      </c>
      <c r="AC59" s="19">
        <f t="shared" si="5"/>
        <v>10.44</v>
      </c>
      <c r="AD59" s="8" t="str">
        <f>IF(COUNTIF(Catégories!A:A,N59)=0,"catégorie inconnue",LOOKUP(N59,Catégories!A:A,Catégories!B:B))</f>
        <v>Frêt</v>
      </c>
      <c r="AE59" s="21">
        <f t="shared" si="6"/>
        <v>11.922124090226372</v>
      </c>
    </row>
    <row r="60" spans="2:31" ht="14.25" hidden="1" customHeight="1" x14ac:dyDescent="0.2">
      <c r="B60" s="122" t="s">
        <v>1970</v>
      </c>
      <c r="C60" s="122" t="s">
        <v>21</v>
      </c>
      <c r="D60" s="123">
        <v>46148</v>
      </c>
      <c r="E60" s="122" t="s">
        <v>22</v>
      </c>
      <c r="F60" s="122" t="s">
        <v>2076</v>
      </c>
      <c r="G60" s="122" t="s">
        <v>149</v>
      </c>
      <c r="H60" s="122" t="s">
        <v>160</v>
      </c>
      <c r="I60" s="122" t="s">
        <v>2077</v>
      </c>
      <c r="J60" s="122" t="s">
        <v>23</v>
      </c>
      <c r="K60" s="122" t="s">
        <v>24</v>
      </c>
      <c r="L60" s="122" t="s">
        <v>2078</v>
      </c>
      <c r="M60" s="122" t="s">
        <v>25</v>
      </c>
      <c r="N60" s="122" t="s">
        <v>26</v>
      </c>
      <c r="O60" s="122" t="s">
        <v>25</v>
      </c>
      <c r="P60" s="122" t="s">
        <v>27</v>
      </c>
      <c r="Q60" s="122" t="s">
        <v>181</v>
      </c>
      <c r="R60" s="124">
        <v>4.266</v>
      </c>
      <c r="S60" s="127">
        <v>17</v>
      </c>
      <c r="T60" s="125">
        <v>18.34</v>
      </c>
      <c r="U60" s="122" t="s">
        <v>30</v>
      </c>
      <c r="W60" s="8" t="str">
        <f t="shared" si="0"/>
        <v/>
      </c>
      <c r="X60" s="8" t="str">
        <f>IF(S60="6B",_xlfn.XLOOKUP(H60,'Zoning 2shop'!A:A,'Zoning 2shop'!B:B),IF(S60="6C",_xlfn.XLOOKUP(G60,'Zoning 2shop'!C:C,'Zoning 2shop'!D:D),""))</f>
        <v/>
      </c>
      <c r="Y60" s="112">
        <f t="shared" si="1"/>
        <v>0.14910705133062102</v>
      </c>
      <c r="Z60" s="4">
        <f t="shared" si="2"/>
        <v>18.34</v>
      </c>
      <c r="AA60" s="4">
        <f t="shared" si="3"/>
        <v>0.5</v>
      </c>
      <c r="AB60" s="4">
        <f t="shared" si="4"/>
        <v>2.7346233214035895</v>
      </c>
      <c r="AC60" s="19">
        <f t="shared" si="5"/>
        <v>18.84</v>
      </c>
      <c r="AD60" s="8" t="str">
        <f>IF(COUNTIF(Catégories!A:A,N60)=0,"catégorie inconnue",LOOKUP(N60,Catégories!A:A,Catégories!B:B))</f>
        <v>Frêt</v>
      </c>
      <c r="AE60" s="21">
        <f t="shared" si="6"/>
        <v>21.574623321403589</v>
      </c>
    </row>
    <row r="61" spans="2:31" ht="14.25" hidden="1" customHeight="1" x14ac:dyDescent="0.2">
      <c r="B61" s="122" t="s">
        <v>1970</v>
      </c>
      <c r="C61" s="122" t="s">
        <v>21</v>
      </c>
      <c r="D61" s="123">
        <v>46148</v>
      </c>
      <c r="E61" s="122" t="s">
        <v>22</v>
      </c>
      <c r="F61" s="122" t="s">
        <v>2065</v>
      </c>
      <c r="G61" s="122" t="s">
        <v>149</v>
      </c>
      <c r="H61" s="122" t="s">
        <v>160</v>
      </c>
      <c r="I61" s="122" t="s">
        <v>2066</v>
      </c>
      <c r="J61" s="122" t="s">
        <v>23</v>
      </c>
      <c r="K61" s="122" t="s">
        <v>24</v>
      </c>
      <c r="L61" s="122" t="s">
        <v>2067</v>
      </c>
      <c r="M61" s="122" t="s">
        <v>25</v>
      </c>
      <c r="N61" s="122" t="s">
        <v>26</v>
      </c>
      <c r="O61" s="122" t="s">
        <v>25</v>
      </c>
      <c r="P61" s="122" t="s">
        <v>27</v>
      </c>
      <c r="Q61" s="122" t="s">
        <v>181</v>
      </c>
      <c r="R61" s="124">
        <v>0.25</v>
      </c>
      <c r="S61" s="127">
        <v>17</v>
      </c>
      <c r="T61" s="125">
        <v>7.86</v>
      </c>
      <c r="U61" s="122" t="s">
        <v>30</v>
      </c>
      <c r="W61" s="8" t="str">
        <f t="shared" si="0"/>
        <v/>
      </c>
      <c r="X61" s="8" t="str">
        <f>IF(S61="6B",_xlfn.XLOOKUP(H61,'Zoning 2shop'!A:A,'Zoning 2shop'!B:B),IF(S61="6C",_xlfn.XLOOKUP(G61,'Zoning 2shop'!C:C,'Zoning 2shop'!D:D),""))</f>
        <v/>
      </c>
      <c r="Y61" s="112">
        <f t="shared" si="1"/>
        <v>0.14910705133062102</v>
      </c>
      <c r="Z61" s="4">
        <f t="shared" si="2"/>
        <v>7.86</v>
      </c>
      <c r="AA61" s="4">
        <f t="shared" si="3"/>
        <v>0.5</v>
      </c>
      <c r="AB61" s="4">
        <f t="shared" si="4"/>
        <v>1.1719814234586812</v>
      </c>
      <c r="AC61" s="19">
        <f t="shared" si="5"/>
        <v>8.36</v>
      </c>
      <c r="AD61" s="8" t="str">
        <f>IF(COUNTIF(Catégories!A:A,N61)=0,"catégorie inconnue",LOOKUP(N61,Catégories!A:A,Catégories!B:B))</f>
        <v>Frêt</v>
      </c>
      <c r="AE61" s="21">
        <f t="shared" si="6"/>
        <v>9.5319814234586815</v>
      </c>
    </row>
    <row r="62" spans="2:31" ht="14.25" hidden="1" customHeight="1" x14ac:dyDescent="0.2">
      <c r="B62" s="122" t="s">
        <v>1970</v>
      </c>
      <c r="C62" s="122" t="s">
        <v>21</v>
      </c>
      <c r="D62" s="123">
        <v>46148</v>
      </c>
      <c r="E62" s="122" t="s">
        <v>22</v>
      </c>
      <c r="F62" s="122" t="s">
        <v>2079</v>
      </c>
      <c r="G62" s="122" t="s">
        <v>149</v>
      </c>
      <c r="H62" s="122" t="s">
        <v>156</v>
      </c>
      <c r="I62" s="122" t="s">
        <v>2080</v>
      </c>
      <c r="J62" s="122" t="s">
        <v>23</v>
      </c>
      <c r="K62" s="122" t="s">
        <v>24</v>
      </c>
      <c r="L62" s="122" t="s">
        <v>2081</v>
      </c>
      <c r="M62" s="122" t="s">
        <v>25</v>
      </c>
      <c r="N62" s="122" t="s">
        <v>26</v>
      </c>
      <c r="O62" s="122" t="s">
        <v>25</v>
      </c>
      <c r="P62" s="122" t="s">
        <v>27</v>
      </c>
      <c r="Q62" s="122" t="s">
        <v>152</v>
      </c>
      <c r="R62" s="124">
        <v>2.5670000000000002</v>
      </c>
      <c r="S62" s="127">
        <v>17</v>
      </c>
      <c r="T62" s="125">
        <v>14.95</v>
      </c>
      <c r="U62" s="122" t="s">
        <v>30</v>
      </c>
      <c r="W62" s="8" t="str">
        <f t="shared" si="0"/>
        <v/>
      </c>
      <c r="X62" s="8" t="str">
        <f>IF(S62="6B",_xlfn.XLOOKUP(H62,'Zoning 2shop'!A:A,'Zoning 2shop'!B:B),IF(S62="6C",_xlfn.XLOOKUP(G62,'Zoning 2shop'!C:C,'Zoning 2shop'!D:D),""))</f>
        <v/>
      </c>
      <c r="Y62" s="112">
        <f t="shared" si="1"/>
        <v>0.14910705133062102</v>
      </c>
      <c r="Z62" s="4">
        <f t="shared" si="2"/>
        <v>14.95</v>
      </c>
      <c r="AA62" s="4">
        <f t="shared" si="3"/>
        <v>0.5</v>
      </c>
      <c r="AB62" s="4">
        <f t="shared" si="4"/>
        <v>2.2291504173927841</v>
      </c>
      <c r="AC62" s="19">
        <f t="shared" si="5"/>
        <v>15.45</v>
      </c>
      <c r="AD62" s="8" t="str">
        <f>IF(COUNTIF(Catégories!A:A,N62)=0,"catégorie inconnue",LOOKUP(N62,Catégories!A:A,Catégories!B:B))</f>
        <v>Frêt</v>
      </c>
      <c r="AE62" s="21">
        <f t="shared" si="6"/>
        <v>17.679150417392783</v>
      </c>
    </row>
    <row r="63" spans="2:31" ht="14.25" hidden="1" customHeight="1" x14ac:dyDescent="0.2">
      <c r="B63" s="122" t="s">
        <v>1970</v>
      </c>
      <c r="C63" s="122" t="s">
        <v>21</v>
      </c>
      <c r="D63" s="123">
        <v>46148</v>
      </c>
      <c r="E63" s="122" t="s">
        <v>22</v>
      </c>
      <c r="F63" s="122" t="s">
        <v>2068</v>
      </c>
      <c r="G63" s="122" t="s">
        <v>149</v>
      </c>
      <c r="H63" s="122" t="s">
        <v>156</v>
      </c>
      <c r="I63" s="122" t="s">
        <v>2069</v>
      </c>
      <c r="J63" s="122" t="s">
        <v>23</v>
      </c>
      <c r="K63" s="122" t="s">
        <v>24</v>
      </c>
      <c r="L63" s="122" t="s">
        <v>2070</v>
      </c>
      <c r="M63" s="122" t="s">
        <v>25</v>
      </c>
      <c r="N63" s="122" t="s">
        <v>26</v>
      </c>
      <c r="O63" s="122" t="s">
        <v>25</v>
      </c>
      <c r="P63" s="122" t="s">
        <v>27</v>
      </c>
      <c r="Q63" s="122" t="s">
        <v>152</v>
      </c>
      <c r="R63" s="124">
        <v>2.5670000000000002</v>
      </c>
      <c r="S63" s="127">
        <v>17</v>
      </c>
      <c r="T63" s="125">
        <v>14.95</v>
      </c>
      <c r="U63" s="122" t="s">
        <v>30</v>
      </c>
      <c r="W63" s="8" t="str">
        <f t="shared" si="0"/>
        <v/>
      </c>
      <c r="X63" s="8" t="str">
        <f>IF(S63="6B",_xlfn.XLOOKUP(H63,'Zoning 2shop'!A:A,'Zoning 2shop'!B:B),IF(S63="6C",_xlfn.XLOOKUP(G63,'Zoning 2shop'!C:C,'Zoning 2shop'!D:D),""))</f>
        <v/>
      </c>
      <c r="Y63" s="112">
        <f t="shared" si="1"/>
        <v>0.14910705133062102</v>
      </c>
      <c r="Z63" s="4">
        <f t="shared" si="2"/>
        <v>14.95</v>
      </c>
      <c r="AA63" s="4">
        <f t="shared" si="3"/>
        <v>0.5</v>
      </c>
      <c r="AB63" s="4">
        <f t="shared" si="4"/>
        <v>2.2291504173927841</v>
      </c>
      <c r="AC63" s="19">
        <f t="shared" si="5"/>
        <v>15.45</v>
      </c>
      <c r="AD63" s="8" t="str">
        <f>IF(COUNTIF(Catégories!A:A,N63)=0,"catégorie inconnue",LOOKUP(N63,Catégories!A:A,Catégories!B:B))</f>
        <v>Frêt</v>
      </c>
      <c r="AE63" s="21">
        <f t="shared" si="6"/>
        <v>17.679150417392783</v>
      </c>
    </row>
    <row r="64" spans="2:31" ht="14.25" hidden="1" customHeight="1" x14ac:dyDescent="0.2">
      <c r="B64" s="122" t="s">
        <v>1970</v>
      </c>
      <c r="C64" s="122" t="s">
        <v>21</v>
      </c>
      <c r="D64" s="123">
        <v>46148</v>
      </c>
      <c r="E64" s="122" t="s">
        <v>22</v>
      </c>
      <c r="F64" s="122" t="s">
        <v>504</v>
      </c>
      <c r="G64" s="122" t="s">
        <v>149</v>
      </c>
      <c r="H64" s="122" t="s">
        <v>151</v>
      </c>
      <c r="I64" s="122" t="s">
        <v>2074</v>
      </c>
      <c r="J64" s="122" t="s">
        <v>23</v>
      </c>
      <c r="K64" s="122" t="s">
        <v>24</v>
      </c>
      <c r="L64" s="122" t="s">
        <v>2075</v>
      </c>
      <c r="M64" s="122" t="s">
        <v>25</v>
      </c>
      <c r="N64" s="122" t="s">
        <v>26</v>
      </c>
      <c r="O64" s="122" t="s">
        <v>25</v>
      </c>
      <c r="P64" s="122" t="s">
        <v>27</v>
      </c>
      <c r="Q64" s="122" t="s">
        <v>152</v>
      </c>
      <c r="R64" s="124">
        <v>4.266</v>
      </c>
      <c r="S64" s="127">
        <v>17</v>
      </c>
      <c r="T64" s="125">
        <v>18.34</v>
      </c>
      <c r="U64" s="122" t="s">
        <v>30</v>
      </c>
      <c r="W64" s="8" t="str">
        <f t="shared" si="0"/>
        <v/>
      </c>
      <c r="X64" s="8" t="str">
        <f>IF(S64="6B",_xlfn.XLOOKUP(H64,'Zoning 2shop'!A:A,'Zoning 2shop'!B:B),IF(S64="6C",_xlfn.XLOOKUP(G64,'Zoning 2shop'!C:C,'Zoning 2shop'!D:D),""))</f>
        <v/>
      </c>
      <c r="Y64" s="112">
        <f t="shared" si="1"/>
        <v>0.14910705133062102</v>
      </c>
      <c r="Z64" s="4">
        <f t="shared" si="2"/>
        <v>18.34</v>
      </c>
      <c r="AA64" s="4">
        <f t="shared" si="3"/>
        <v>0.5</v>
      </c>
      <c r="AB64" s="4">
        <f t="shared" si="4"/>
        <v>2.7346233214035895</v>
      </c>
      <c r="AC64" s="19">
        <f t="shared" si="5"/>
        <v>18.84</v>
      </c>
      <c r="AD64" s="8" t="str">
        <f>IF(COUNTIF(Catégories!A:A,N64)=0,"catégorie inconnue",LOOKUP(N64,Catégories!A:A,Catégories!B:B))</f>
        <v>Frêt</v>
      </c>
      <c r="AE64" s="21">
        <f t="shared" si="6"/>
        <v>21.574623321403589</v>
      </c>
    </row>
    <row r="65" spans="2:31" ht="14.25" hidden="1" customHeight="1" x14ac:dyDescent="0.2">
      <c r="B65" s="122" t="s">
        <v>1970</v>
      </c>
      <c r="C65" s="122" t="s">
        <v>21</v>
      </c>
      <c r="D65" s="123">
        <v>46149</v>
      </c>
      <c r="E65" s="122" t="s">
        <v>22</v>
      </c>
      <c r="F65" s="122" t="s">
        <v>2088</v>
      </c>
      <c r="G65" s="122" t="s">
        <v>149</v>
      </c>
      <c r="H65" s="122" t="s">
        <v>161</v>
      </c>
      <c r="I65" s="122" t="s">
        <v>2089</v>
      </c>
      <c r="J65" s="122" t="s">
        <v>23</v>
      </c>
      <c r="K65" s="122" t="s">
        <v>24</v>
      </c>
      <c r="L65" s="122" t="s">
        <v>2090</v>
      </c>
      <c r="M65" s="122" t="s">
        <v>25</v>
      </c>
      <c r="N65" s="122" t="s">
        <v>26</v>
      </c>
      <c r="O65" s="122" t="s">
        <v>25</v>
      </c>
      <c r="P65" s="122" t="s">
        <v>27</v>
      </c>
      <c r="Q65" s="122" t="s">
        <v>181</v>
      </c>
      <c r="R65" s="124">
        <v>0.34300000000000003</v>
      </c>
      <c r="S65" s="127">
        <v>17</v>
      </c>
      <c r="T65" s="125">
        <v>7.86</v>
      </c>
      <c r="U65" s="122" t="s">
        <v>30</v>
      </c>
      <c r="W65" s="8" t="str">
        <f t="shared" si="0"/>
        <v/>
      </c>
      <c r="X65" s="8" t="str">
        <f>IF(S65="6B",_xlfn.XLOOKUP(H65,'Zoning 2shop'!A:A,'Zoning 2shop'!B:B),IF(S65="6C",_xlfn.XLOOKUP(G65,'Zoning 2shop'!C:C,'Zoning 2shop'!D:D),""))</f>
        <v/>
      </c>
      <c r="Y65" s="112">
        <f t="shared" si="1"/>
        <v>0.14910705133062102</v>
      </c>
      <c r="Z65" s="4">
        <f t="shared" si="2"/>
        <v>7.86</v>
      </c>
      <c r="AA65" s="4">
        <f t="shared" si="3"/>
        <v>0.5</v>
      </c>
      <c r="AB65" s="4">
        <f t="shared" si="4"/>
        <v>1.1719814234586812</v>
      </c>
      <c r="AC65" s="19">
        <f t="shared" si="5"/>
        <v>8.36</v>
      </c>
      <c r="AD65" s="8" t="str">
        <f>IF(COUNTIF(Catégories!A:A,N65)=0,"catégorie inconnue",LOOKUP(N65,Catégories!A:A,Catégories!B:B))</f>
        <v>Frêt</v>
      </c>
      <c r="AE65" s="21">
        <f t="shared" si="6"/>
        <v>9.5319814234586815</v>
      </c>
    </row>
    <row r="66" spans="2:31" ht="14.25" hidden="1" customHeight="1" x14ac:dyDescent="0.2">
      <c r="B66" s="122" t="s">
        <v>1970</v>
      </c>
      <c r="C66" s="122" t="s">
        <v>21</v>
      </c>
      <c r="D66" s="123">
        <v>46149</v>
      </c>
      <c r="E66" s="122" t="s">
        <v>22</v>
      </c>
      <c r="F66" s="122" t="s">
        <v>2094</v>
      </c>
      <c r="G66" s="122" t="s">
        <v>149</v>
      </c>
      <c r="H66" s="122" t="s">
        <v>156</v>
      </c>
      <c r="I66" s="122" t="s">
        <v>2095</v>
      </c>
      <c r="J66" s="122" t="s">
        <v>23</v>
      </c>
      <c r="K66" s="122" t="s">
        <v>24</v>
      </c>
      <c r="L66" s="122" t="s">
        <v>2096</v>
      </c>
      <c r="M66" s="122" t="s">
        <v>25</v>
      </c>
      <c r="N66" s="122" t="s">
        <v>26</v>
      </c>
      <c r="O66" s="122" t="s">
        <v>25</v>
      </c>
      <c r="P66" s="122" t="s">
        <v>27</v>
      </c>
      <c r="Q66" s="122" t="s">
        <v>152</v>
      </c>
      <c r="R66" s="124">
        <v>0.73099999999999998</v>
      </c>
      <c r="S66" s="127">
        <v>17</v>
      </c>
      <c r="T66" s="125">
        <v>9.94</v>
      </c>
      <c r="U66" s="122" t="s">
        <v>30</v>
      </c>
      <c r="W66" s="8" t="str">
        <f t="shared" ref="W66:W129" si="7">IF(C66&lt;&gt;2,"",IF(S66="5X","5XK",IF(S66="5Y","5YK",IF(S66="6B","6BK",IF(S66="6C","6CK","")))))</f>
        <v/>
      </c>
      <c r="X66" s="8" t="str">
        <f>IF(S66="6B",_xlfn.XLOOKUP(H66,'Zoning 2shop'!A:A,'Zoning 2shop'!B:B),IF(S66="6C",_xlfn.XLOOKUP(G66,'Zoning 2shop'!C:C,'Zoning 2shop'!D:D),""))</f>
        <v/>
      </c>
      <c r="Y66" s="112">
        <f t="shared" ref="Y66:Y129" si="8">AB66/Z66</f>
        <v>0.14910705133062102</v>
      </c>
      <c r="Z66" s="4">
        <f t="shared" ref="Z66:Z129" si="9">T66</f>
        <v>9.94</v>
      </c>
      <c r="AA66" s="4">
        <f t="shared" ref="AA66:AA129" si="10">IF(OR(S66="6C",S66="6B",S66="5X",S66="5Y"),0.08,0.5)</f>
        <v>0.5</v>
      </c>
      <c r="AB66" s="4">
        <f t="shared" ref="AB66:AB129" si="11">$AG$5/$AG$2*Z66</f>
        <v>1.4821240902263728</v>
      </c>
      <c r="AC66" s="19">
        <f t="shared" ref="AC66:AC129" si="12">Z66+AA66</f>
        <v>10.44</v>
      </c>
      <c r="AD66" s="8" t="str">
        <f>IF(COUNTIF(Catégories!A:A,N66)=0,"catégorie inconnue",LOOKUP(N66,Catégories!A:A,Catégories!B:B))</f>
        <v>Frêt</v>
      </c>
      <c r="AE66" s="21">
        <f t="shared" ref="AE66:AE129" si="13">SUM(Z66:AB66)</f>
        <v>11.922124090226372</v>
      </c>
    </row>
    <row r="67" spans="2:31" ht="14.25" hidden="1" customHeight="1" x14ac:dyDescent="0.2">
      <c r="B67" s="122" t="s">
        <v>1970</v>
      </c>
      <c r="C67" s="122" t="s">
        <v>21</v>
      </c>
      <c r="D67" s="123">
        <v>46149</v>
      </c>
      <c r="E67" s="122" t="s">
        <v>22</v>
      </c>
      <c r="F67" s="122" t="s">
        <v>2098</v>
      </c>
      <c r="G67" s="122" t="s">
        <v>149</v>
      </c>
      <c r="H67" s="122" t="s">
        <v>151</v>
      </c>
      <c r="I67" s="122" t="s">
        <v>2099</v>
      </c>
      <c r="J67" s="122" t="s">
        <v>23</v>
      </c>
      <c r="K67" s="122" t="s">
        <v>24</v>
      </c>
      <c r="L67" s="122" t="s">
        <v>2100</v>
      </c>
      <c r="M67" s="122" t="s">
        <v>25</v>
      </c>
      <c r="N67" s="122" t="s">
        <v>26</v>
      </c>
      <c r="O67" s="122" t="s">
        <v>25</v>
      </c>
      <c r="P67" s="122" t="s">
        <v>27</v>
      </c>
      <c r="Q67" s="122" t="s">
        <v>152</v>
      </c>
      <c r="R67" s="124">
        <v>0.53</v>
      </c>
      <c r="S67" s="127">
        <v>17</v>
      </c>
      <c r="T67" s="125">
        <v>9.94</v>
      </c>
      <c r="U67" s="122" t="s">
        <v>30</v>
      </c>
      <c r="W67" s="8" t="str">
        <f t="shared" si="7"/>
        <v/>
      </c>
      <c r="X67" s="8" t="str">
        <f>IF(S67="6B",_xlfn.XLOOKUP(H67,'Zoning 2shop'!A:A,'Zoning 2shop'!B:B),IF(S67="6C",_xlfn.XLOOKUP(G67,'Zoning 2shop'!C:C,'Zoning 2shop'!D:D),""))</f>
        <v/>
      </c>
      <c r="Y67" s="112">
        <f t="shared" si="8"/>
        <v>0.14910705133062102</v>
      </c>
      <c r="Z67" s="4">
        <f t="shared" si="9"/>
        <v>9.94</v>
      </c>
      <c r="AA67" s="4">
        <f t="shared" si="10"/>
        <v>0.5</v>
      </c>
      <c r="AB67" s="4">
        <f t="shared" si="11"/>
        <v>1.4821240902263728</v>
      </c>
      <c r="AC67" s="19">
        <f t="shared" si="12"/>
        <v>10.44</v>
      </c>
      <c r="AD67" s="8" t="str">
        <f>IF(COUNTIF(Catégories!A:A,N67)=0,"catégorie inconnue",LOOKUP(N67,Catégories!A:A,Catégories!B:B))</f>
        <v>Frêt</v>
      </c>
      <c r="AE67" s="21">
        <f t="shared" si="13"/>
        <v>11.922124090226372</v>
      </c>
    </row>
    <row r="68" spans="2:31" ht="14.25" hidden="1" customHeight="1" x14ac:dyDescent="0.2">
      <c r="B68" s="122" t="s">
        <v>1970</v>
      </c>
      <c r="C68" s="122" t="s">
        <v>21</v>
      </c>
      <c r="D68" s="123">
        <v>46149</v>
      </c>
      <c r="E68" s="122" t="s">
        <v>22</v>
      </c>
      <c r="F68" s="122" t="s">
        <v>2082</v>
      </c>
      <c r="G68" s="122" t="s">
        <v>149</v>
      </c>
      <c r="H68" s="122" t="s">
        <v>151</v>
      </c>
      <c r="I68" s="122" t="s">
        <v>2083</v>
      </c>
      <c r="J68" s="122" t="s">
        <v>23</v>
      </c>
      <c r="K68" s="122" t="s">
        <v>24</v>
      </c>
      <c r="L68" s="122" t="s">
        <v>2097</v>
      </c>
      <c r="M68" s="122" t="s">
        <v>25</v>
      </c>
      <c r="N68" s="122" t="s">
        <v>26</v>
      </c>
      <c r="O68" s="122" t="s">
        <v>25</v>
      </c>
      <c r="P68" s="122" t="s">
        <v>27</v>
      </c>
      <c r="Q68" s="122" t="s">
        <v>152</v>
      </c>
      <c r="R68" s="124">
        <v>0.504</v>
      </c>
      <c r="S68" s="127">
        <v>17</v>
      </c>
      <c r="T68" s="125">
        <v>9.94</v>
      </c>
      <c r="U68" s="122" t="s">
        <v>30</v>
      </c>
      <c r="W68" s="8" t="str">
        <f t="shared" si="7"/>
        <v/>
      </c>
      <c r="X68" s="8" t="str">
        <f>IF(S68="6B",_xlfn.XLOOKUP(H68,'Zoning 2shop'!A:A,'Zoning 2shop'!B:B),IF(S68="6C",_xlfn.XLOOKUP(G68,'Zoning 2shop'!C:C,'Zoning 2shop'!D:D),""))</f>
        <v/>
      </c>
      <c r="Y68" s="112">
        <f t="shared" si="8"/>
        <v>0.14910705133062102</v>
      </c>
      <c r="Z68" s="4">
        <f t="shared" si="9"/>
        <v>9.94</v>
      </c>
      <c r="AA68" s="4">
        <f t="shared" si="10"/>
        <v>0.5</v>
      </c>
      <c r="AB68" s="4">
        <f t="shared" si="11"/>
        <v>1.4821240902263728</v>
      </c>
      <c r="AC68" s="19">
        <f t="shared" si="12"/>
        <v>10.44</v>
      </c>
      <c r="AD68" s="8" t="str">
        <f>IF(COUNTIF(Catégories!A:A,N68)=0,"catégorie inconnue",LOOKUP(N68,Catégories!A:A,Catégories!B:B))</f>
        <v>Frêt</v>
      </c>
      <c r="AE68" s="21">
        <f t="shared" si="13"/>
        <v>11.922124090226372</v>
      </c>
    </row>
    <row r="69" spans="2:31" ht="14.25" hidden="1" customHeight="1" x14ac:dyDescent="0.2">
      <c r="B69" s="122" t="s">
        <v>1970</v>
      </c>
      <c r="C69" s="122" t="s">
        <v>21</v>
      </c>
      <c r="D69" s="123">
        <v>46153</v>
      </c>
      <c r="E69" s="122" t="s">
        <v>22</v>
      </c>
      <c r="F69" s="122" t="s">
        <v>368</v>
      </c>
      <c r="G69" s="122" t="s">
        <v>149</v>
      </c>
      <c r="H69" s="122" t="s">
        <v>151</v>
      </c>
      <c r="I69" s="122" t="s">
        <v>369</v>
      </c>
      <c r="J69" s="122" t="s">
        <v>23</v>
      </c>
      <c r="K69" s="122" t="s">
        <v>24</v>
      </c>
      <c r="L69" s="122" t="s">
        <v>2110</v>
      </c>
      <c r="M69" s="122" t="s">
        <v>25</v>
      </c>
      <c r="N69" s="122" t="s">
        <v>26</v>
      </c>
      <c r="O69" s="122" t="s">
        <v>25</v>
      </c>
      <c r="P69" s="122" t="s">
        <v>27</v>
      </c>
      <c r="Q69" s="122" t="s">
        <v>152</v>
      </c>
      <c r="R69" s="124">
        <v>0.1</v>
      </c>
      <c r="S69" s="127">
        <v>17</v>
      </c>
      <c r="T69" s="125">
        <v>7.86</v>
      </c>
      <c r="U69" s="122" t="s">
        <v>30</v>
      </c>
      <c r="W69" s="8" t="str">
        <f t="shared" si="7"/>
        <v/>
      </c>
      <c r="X69" s="8" t="str">
        <f>IF(S69="6B",_xlfn.XLOOKUP(H69,'Zoning 2shop'!A:A,'Zoning 2shop'!B:B),IF(S69="6C",_xlfn.XLOOKUP(G69,'Zoning 2shop'!C:C,'Zoning 2shop'!D:D),""))</f>
        <v/>
      </c>
      <c r="Y69" s="112">
        <f t="shared" si="8"/>
        <v>0.14910705133062102</v>
      </c>
      <c r="Z69" s="4">
        <f t="shared" si="9"/>
        <v>7.86</v>
      </c>
      <c r="AA69" s="4">
        <f t="shared" si="10"/>
        <v>0.5</v>
      </c>
      <c r="AB69" s="4">
        <f t="shared" si="11"/>
        <v>1.1719814234586812</v>
      </c>
      <c r="AC69" s="19">
        <f t="shared" si="12"/>
        <v>8.36</v>
      </c>
      <c r="AD69" s="8" t="str">
        <f>IF(COUNTIF(Catégories!A:A,N69)=0,"catégorie inconnue",LOOKUP(N69,Catégories!A:A,Catégories!B:B))</f>
        <v>Frêt</v>
      </c>
      <c r="AE69" s="21">
        <f t="shared" si="13"/>
        <v>9.5319814234586815</v>
      </c>
    </row>
    <row r="70" spans="2:31" ht="14.25" hidden="1" customHeight="1" x14ac:dyDescent="0.2">
      <c r="B70" s="122" t="s">
        <v>1970</v>
      </c>
      <c r="C70" s="122" t="s">
        <v>21</v>
      </c>
      <c r="D70" s="123">
        <v>46153</v>
      </c>
      <c r="E70" s="122" t="s">
        <v>22</v>
      </c>
      <c r="F70" s="122" t="s">
        <v>2150</v>
      </c>
      <c r="G70" s="122" t="s">
        <v>149</v>
      </c>
      <c r="H70" s="122" t="s">
        <v>154</v>
      </c>
      <c r="I70" s="122" t="s">
        <v>2151</v>
      </c>
      <c r="J70" s="122" t="s">
        <v>23</v>
      </c>
      <c r="K70" s="122" t="s">
        <v>24</v>
      </c>
      <c r="L70" s="122" t="s">
        <v>2152</v>
      </c>
      <c r="M70" s="122" t="s">
        <v>25</v>
      </c>
      <c r="N70" s="122" t="s">
        <v>26</v>
      </c>
      <c r="O70" s="122" t="s">
        <v>25</v>
      </c>
      <c r="P70" s="122" t="s">
        <v>27</v>
      </c>
      <c r="Q70" s="122" t="s">
        <v>152</v>
      </c>
      <c r="R70" s="124">
        <v>0.76600000000000001</v>
      </c>
      <c r="S70" s="127">
        <v>17</v>
      </c>
      <c r="T70" s="125">
        <v>9.94</v>
      </c>
      <c r="U70" s="122" t="s">
        <v>30</v>
      </c>
      <c r="W70" s="8" t="str">
        <f t="shared" si="7"/>
        <v/>
      </c>
      <c r="X70" s="8" t="str">
        <f>IF(S70="6B",_xlfn.XLOOKUP(H70,'Zoning 2shop'!A:A,'Zoning 2shop'!B:B),IF(S70="6C",_xlfn.XLOOKUP(G70,'Zoning 2shop'!C:C,'Zoning 2shop'!D:D),""))</f>
        <v/>
      </c>
      <c r="Y70" s="112">
        <f t="shared" si="8"/>
        <v>0.14910705133062102</v>
      </c>
      <c r="Z70" s="4">
        <f t="shared" si="9"/>
        <v>9.94</v>
      </c>
      <c r="AA70" s="4">
        <f t="shared" si="10"/>
        <v>0.5</v>
      </c>
      <c r="AB70" s="4">
        <f t="shared" si="11"/>
        <v>1.4821240902263728</v>
      </c>
      <c r="AC70" s="19">
        <f t="shared" si="12"/>
        <v>10.44</v>
      </c>
      <c r="AD70" s="8" t="str">
        <f>IF(COUNTIF(Catégories!A:A,N70)=0,"catégorie inconnue",LOOKUP(N70,Catégories!A:A,Catégories!B:B))</f>
        <v>Frêt</v>
      </c>
      <c r="AE70" s="21">
        <f t="shared" si="13"/>
        <v>11.922124090226372</v>
      </c>
    </row>
    <row r="71" spans="2:31" ht="14.25" hidden="1" customHeight="1" x14ac:dyDescent="0.2">
      <c r="B71" s="122" t="s">
        <v>1970</v>
      </c>
      <c r="C71" s="122" t="s">
        <v>21</v>
      </c>
      <c r="D71" s="123">
        <v>46153</v>
      </c>
      <c r="E71" s="122" t="s">
        <v>22</v>
      </c>
      <c r="F71" s="122" t="s">
        <v>2132</v>
      </c>
      <c r="G71" s="122" t="s">
        <v>149</v>
      </c>
      <c r="H71" s="122" t="s">
        <v>151</v>
      </c>
      <c r="I71" s="122" t="s">
        <v>2133</v>
      </c>
      <c r="J71" s="122" t="s">
        <v>23</v>
      </c>
      <c r="K71" s="122" t="s">
        <v>24</v>
      </c>
      <c r="L71" s="122" t="s">
        <v>2134</v>
      </c>
      <c r="M71" s="122" t="s">
        <v>25</v>
      </c>
      <c r="N71" s="122" t="s">
        <v>26</v>
      </c>
      <c r="O71" s="122" t="s">
        <v>25</v>
      </c>
      <c r="P71" s="122" t="s">
        <v>27</v>
      </c>
      <c r="Q71" s="122" t="s">
        <v>152</v>
      </c>
      <c r="R71" s="124">
        <v>4.532</v>
      </c>
      <c r="S71" s="127">
        <v>17</v>
      </c>
      <c r="T71" s="125">
        <v>19.47</v>
      </c>
      <c r="U71" s="122" t="s">
        <v>30</v>
      </c>
      <c r="W71" s="8" t="str">
        <f t="shared" si="7"/>
        <v/>
      </c>
      <c r="X71" s="8" t="str">
        <f>IF(S71="6B",_xlfn.XLOOKUP(H71,'Zoning 2shop'!A:A,'Zoning 2shop'!B:B),IF(S71="6C",_xlfn.XLOOKUP(G71,'Zoning 2shop'!C:C,'Zoning 2shop'!D:D),""))</f>
        <v/>
      </c>
      <c r="Y71" s="112">
        <f t="shared" si="8"/>
        <v>0.14910705133062102</v>
      </c>
      <c r="Z71" s="4">
        <f t="shared" si="9"/>
        <v>19.47</v>
      </c>
      <c r="AA71" s="4">
        <f t="shared" si="10"/>
        <v>0.5</v>
      </c>
      <c r="AB71" s="4">
        <f t="shared" si="11"/>
        <v>2.9031142894071911</v>
      </c>
      <c r="AC71" s="19">
        <f t="shared" si="12"/>
        <v>19.97</v>
      </c>
      <c r="AD71" s="8" t="str">
        <f>IF(COUNTIF(Catégories!A:A,N71)=0,"catégorie inconnue",LOOKUP(N71,Catégories!A:A,Catégories!B:B))</f>
        <v>Frêt</v>
      </c>
      <c r="AE71" s="21">
        <f t="shared" si="13"/>
        <v>22.873114289407191</v>
      </c>
    </row>
    <row r="72" spans="2:31" ht="14.25" hidden="1" customHeight="1" x14ac:dyDescent="0.2">
      <c r="B72" s="122" t="s">
        <v>1970</v>
      </c>
      <c r="C72" s="122" t="s">
        <v>21</v>
      </c>
      <c r="D72" s="123">
        <v>46153</v>
      </c>
      <c r="E72" s="122" t="s">
        <v>22</v>
      </c>
      <c r="F72" s="122" t="s">
        <v>2141</v>
      </c>
      <c r="G72" s="122" t="s">
        <v>149</v>
      </c>
      <c r="H72" s="122" t="s">
        <v>151</v>
      </c>
      <c r="I72" s="122" t="s">
        <v>2142</v>
      </c>
      <c r="J72" s="122" t="s">
        <v>23</v>
      </c>
      <c r="K72" s="122" t="s">
        <v>24</v>
      </c>
      <c r="L72" s="122" t="s">
        <v>2143</v>
      </c>
      <c r="M72" s="122" t="s">
        <v>25</v>
      </c>
      <c r="N72" s="122" t="s">
        <v>26</v>
      </c>
      <c r="O72" s="122" t="s">
        <v>25</v>
      </c>
      <c r="P72" s="122" t="s">
        <v>27</v>
      </c>
      <c r="Q72" s="122" t="s">
        <v>152</v>
      </c>
      <c r="R72" s="124">
        <v>0.499</v>
      </c>
      <c r="S72" s="127">
        <v>17</v>
      </c>
      <c r="T72" s="125">
        <v>7.86</v>
      </c>
      <c r="U72" s="122" t="s">
        <v>30</v>
      </c>
      <c r="W72" s="8" t="str">
        <f t="shared" si="7"/>
        <v/>
      </c>
      <c r="X72" s="8" t="str">
        <f>IF(S72="6B",_xlfn.XLOOKUP(H72,'Zoning 2shop'!A:A,'Zoning 2shop'!B:B),IF(S72="6C",_xlfn.XLOOKUP(G72,'Zoning 2shop'!C:C,'Zoning 2shop'!D:D),""))</f>
        <v/>
      </c>
      <c r="Y72" s="112">
        <f t="shared" si="8"/>
        <v>0.14910705133062102</v>
      </c>
      <c r="Z72" s="4">
        <f t="shared" si="9"/>
        <v>7.86</v>
      </c>
      <c r="AA72" s="4">
        <f t="shared" si="10"/>
        <v>0.5</v>
      </c>
      <c r="AB72" s="4">
        <f t="shared" si="11"/>
        <v>1.1719814234586812</v>
      </c>
      <c r="AC72" s="19">
        <f t="shared" si="12"/>
        <v>8.36</v>
      </c>
      <c r="AD72" s="8" t="str">
        <f>IF(COUNTIF(Catégories!A:A,N72)=0,"catégorie inconnue",LOOKUP(N72,Catégories!A:A,Catégories!B:B))</f>
        <v>Frêt</v>
      </c>
      <c r="AE72" s="21">
        <f t="shared" si="13"/>
        <v>9.5319814234586815</v>
      </c>
    </row>
    <row r="73" spans="2:31" ht="14.25" hidden="1" customHeight="1" x14ac:dyDescent="0.2">
      <c r="B73" s="122" t="s">
        <v>1970</v>
      </c>
      <c r="C73" s="122" t="s">
        <v>21</v>
      </c>
      <c r="D73" s="123">
        <v>46153</v>
      </c>
      <c r="E73" s="122" t="s">
        <v>22</v>
      </c>
      <c r="F73" s="122" t="s">
        <v>2124</v>
      </c>
      <c r="G73" s="122" t="s">
        <v>149</v>
      </c>
      <c r="H73" s="122" t="s">
        <v>153</v>
      </c>
      <c r="I73" s="122" t="s">
        <v>2125</v>
      </c>
      <c r="J73" s="122" t="s">
        <v>23</v>
      </c>
      <c r="K73" s="122" t="s">
        <v>24</v>
      </c>
      <c r="L73" s="122" t="s">
        <v>2126</v>
      </c>
      <c r="M73" s="122" t="s">
        <v>25</v>
      </c>
      <c r="N73" s="122" t="s">
        <v>26</v>
      </c>
      <c r="O73" s="122" t="s">
        <v>25</v>
      </c>
      <c r="P73" s="122" t="s">
        <v>27</v>
      </c>
      <c r="Q73" s="122" t="s">
        <v>181</v>
      </c>
      <c r="R73" s="124">
        <v>0.54600000000000004</v>
      </c>
      <c r="S73" s="127">
        <v>17</v>
      </c>
      <c r="T73" s="125">
        <v>9.94</v>
      </c>
      <c r="U73" s="122" t="s">
        <v>30</v>
      </c>
      <c r="W73" s="8" t="str">
        <f t="shared" si="7"/>
        <v/>
      </c>
      <c r="X73" s="8" t="str">
        <f>IF(S73="6B",_xlfn.XLOOKUP(H73,'Zoning 2shop'!A:A,'Zoning 2shop'!B:B),IF(S73="6C",_xlfn.XLOOKUP(G73,'Zoning 2shop'!C:C,'Zoning 2shop'!D:D),""))</f>
        <v/>
      </c>
      <c r="Y73" s="112">
        <f t="shared" si="8"/>
        <v>0.14910705133062102</v>
      </c>
      <c r="Z73" s="4">
        <f t="shared" si="9"/>
        <v>9.94</v>
      </c>
      <c r="AA73" s="4">
        <f t="shared" si="10"/>
        <v>0.5</v>
      </c>
      <c r="AB73" s="4">
        <f t="shared" si="11"/>
        <v>1.4821240902263728</v>
      </c>
      <c r="AC73" s="19">
        <f t="shared" si="12"/>
        <v>10.44</v>
      </c>
      <c r="AD73" s="8" t="str">
        <f>IF(COUNTIF(Catégories!A:A,N73)=0,"catégorie inconnue",LOOKUP(N73,Catégories!A:A,Catégories!B:B))</f>
        <v>Frêt</v>
      </c>
      <c r="AE73" s="21">
        <f t="shared" si="13"/>
        <v>11.922124090226372</v>
      </c>
    </row>
    <row r="74" spans="2:31" ht="14.25" hidden="1" customHeight="1" x14ac:dyDescent="0.2">
      <c r="B74" s="122" t="s">
        <v>1970</v>
      </c>
      <c r="C74" s="122" t="s">
        <v>21</v>
      </c>
      <c r="D74" s="123">
        <v>46153</v>
      </c>
      <c r="E74" s="122" t="s">
        <v>22</v>
      </c>
      <c r="F74" s="122" t="s">
        <v>2129</v>
      </c>
      <c r="G74" s="122" t="s">
        <v>149</v>
      </c>
      <c r="H74" s="122" t="s">
        <v>151</v>
      </c>
      <c r="I74" s="122" t="s">
        <v>2130</v>
      </c>
      <c r="J74" s="122" t="s">
        <v>23</v>
      </c>
      <c r="K74" s="122" t="s">
        <v>24</v>
      </c>
      <c r="L74" s="122" t="s">
        <v>2131</v>
      </c>
      <c r="M74" s="122" t="s">
        <v>25</v>
      </c>
      <c r="N74" s="122" t="s">
        <v>26</v>
      </c>
      <c r="O74" s="122" t="s">
        <v>25</v>
      </c>
      <c r="P74" s="122" t="s">
        <v>27</v>
      </c>
      <c r="Q74" s="122" t="s">
        <v>152</v>
      </c>
      <c r="R74" s="124">
        <v>4.266</v>
      </c>
      <c r="S74" s="127">
        <v>17</v>
      </c>
      <c r="T74" s="125">
        <v>18.34</v>
      </c>
      <c r="U74" s="122" t="s">
        <v>30</v>
      </c>
      <c r="W74" s="8" t="str">
        <f t="shared" si="7"/>
        <v/>
      </c>
      <c r="X74" s="8" t="str">
        <f>IF(S74="6B",_xlfn.XLOOKUP(H74,'Zoning 2shop'!A:A,'Zoning 2shop'!B:B),IF(S74="6C",_xlfn.XLOOKUP(G74,'Zoning 2shop'!C:C,'Zoning 2shop'!D:D),""))</f>
        <v/>
      </c>
      <c r="Y74" s="112">
        <f t="shared" si="8"/>
        <v>0.14910705133062102</v>
      </c>
      <c r="Z74" s="4">
        <f t="shared" si="9"/>
        <v>18.34</v>
      </c>
      <c r="AA74" s="4">
        <f t="shared" si="10"/>
        <v>0.5</v>
      </c>
      <c r="AB74" s="4">
        <f t="shared" si="11"/>
        <v>2.7346233214035895</v>
      </c>
      <c r="AC74" s="19">
        <f t="shared" si="12"/>
        <v>18.84</v>
      </c>
      <c r="AD74" s="8" t="str">
        <f>IF(COUNTIF(Catégories!A:A,N74)=0,"catégorie inconnue",LOOKUP(N74,Catégories!A:A,Catégories!B:B))</f>
        <v>Frêt</v>
      </c>
      <c r="AE74" s="21">
        <f t="shared" si="13"/>
        <v>21.574623321403589</v>
      </c>
    </row>
    <row r="75" spans="2:31" ht="14.25" hidden="1" customHeight="1" x14ac:dyDescent="0.2">
      <c r="B75" s="122" t="s">
        <v>1970</v>
      </c>
      <c r="C75" s="122" t="s">
        <v>21</v>
      </c>
      <c r="D75" s="123">
        <v>46153</v>
      </c>
      <c r="E75" s="122" t="s">
        <v>22</v>
      </c>
      <c r="F75" s="122" t="s">
        <v>2104</v>
      </c>
      <c r="G75" s="122" t="s">
        <v>149</v>
      </c>
      <c r="H75" s="122" t="s">
        <v>151</v>
      </c>
      <c r="I75" s="122" t="s">
        <v>2105</v>
      </c>
      <c r="J75" s="122" t="s">
        <v>23</v>
      </c>
      <c r="K75" s="122" t="s">
        <v>24</v>
      </c>
      <c r="L75" s="122" t="s">
        <v>2106</v>
      </c>
      <c r="M75" s="122" t="s">
        <v>25</v>
      </c>
      <c r="N75" s="122" t="s">
        <v>26</v>
      </c>
      <c r="O75" s="122" t="s">
        <v>25</v>
      </c>
      <c r="P75" s="122" t="s">
        <v>27</v>
      </c>
      <c r="Q75" s="122" t="s">
        <v>152</v>
      </c>
      <c r="R75" s="124">
        <v>0.248</v>
      </c>
      <c r="S75" s="127">
        <v>17</v>
      </c>
      <c r="T75" s="125">
        <v>7.86</v>
      </c>
      <c r="U75" s="122" t="s">
        <v>30</v>
      </c>
      <c r="W75" s="8" t="str">
        <f t="shared" si="7"/>
        <v/>
      </c>
      <c r="X75" s="8" t="str">
        <f>IF(S75="6B",_xlfn.XLOOKUP(H75,'Zoning 2shop'!A:A,'Zoning 2shop'!B:B),IF(S75="6C",_xlfn.XLOOKUP(G75,'Zoning 2shop'!C:C,'Zoning 2shop'!D:D),""))</f>
        <v/>
      </c>
      <c r="Y75" s="112">
        <f t="shared" si="8"/>
        <v>0.14910705133062102</v>
      </c>
      <c r="Z75" s="4">
        <f t="shared" si="9"/>
        <v>7.86</v>
      </c>
      <c r="AA75" s="4">
        <f t="shared" si="10"/>
        <v>0.5</v>
      </c>
      <c r="AB75" s="4">
        <f t="shared" si="11"/>
        <v>1.1719814234586812</v>
      </c>
      <c r="AC75" s="19">
        <f t="shared" si="12"/>
        <v>8.36</v>
      </c>
      <c r="AD75" s="8" t="str">
        <f>IF(COUNTIF(Catégories!A:A,N75)=0,"catégorie inconnue",LOOKUP(N75,Catégories!A:A,Catégories!B:B))</f>
        <v>Frêt</v>
      </c>
      <c r="AE75" s="21">
        <f t="shared" si="13"/>
        <v>9.5319814234586815</v>
      </c>
    </row>
    <row r="76" spans="2:31" ht="14.25" hidden="1" customHeight="1" x14ac:dyDescent="0.2">
      <c r="B76" s="122" t="s">
        <v>1970</v>
      </c>
      <c r="C76" s="122" t="s">
        <v>21</v>
      </c>
      <c r="D76" s="123">
        <v>46153</v>
      </c>
      <c r="E76" s="122" t="s">
        <v>22</v>
      </c>
      <c r="F76" s="122" t="s">
        <v>2135</v>
      </c>
      <c r="G76" s="122" t="s">
        <v>149</v>
      </c>
      <c r="H76" s="122" t="s">
        <v>151</v>
      </c>
      <c r="I76" s="122" t="s">
        <v>2136</v>
      </c>
      <c r="J76" s="122" t="s">
        <v>23</v>
      </c>
      <c r="K76" s="122" t="s">
        <v>24</v>
      </c>
      <c r="L76" s="122" t="s">
        <v>2137</v>
      </c>
      <c r="M76" s="122" t="s">
        <v>25</v>
      </c>
      <c r="N76" s="122" t="s">
        <v>26</v>
      </c>
      <c r="O76" s="122" t="s">
        <v>25</v>
      </c>
      <c r="P76" s="122" t="s">
        <v>27</v>
      </c>
      <c r="Q76" s="122" t="s">
        <v>152</v>
      </c>
      <c r="R76" s="124">
        <v>5.76</v>
      </c>
      <c r="S76" s="127">
        <v>17</v>
      </c>
      <c r="T76" s="125">
        <v>21.83</v>
      </c>
      <c r="U76" s="122" t="s">
        <v>30</v>
      </c>
      <c r="W76" s="8" t="str">
        <f t="shared" si="7"/>
        <v/>
      </c>
      <c r="X76" s="8" t="str">
        <f>IF(S76="6B",_xlfn.XLOOKUP(H76,'Zoning 2shop'!A:A,'Zoning 2shop'!B:B),IF(S76="6C",_xlfn.XLOOKUP(G76,'Zoning 2shop'!C:C,'Zoning 2shop'!D:D),""))</f>
        <v/>
      </c>
      <c r="Y76" s="112">
        <f t="shared" si="8"/>
        <v>0.14910705133062102</v>
      </c>
      <c r="Z76" s="4">
        <f t="shared" si="9"/>
        <v>21.83</v>
      </c>
      <c r="AA76" s="4">
        <f t="shared" si="10"/>
        <v>0.5</v>
      </c>
      <c r="AB76" s="4">
        <f t="shared" si="11"/>
        <v>3.2550069305474567</v>
      </c>
      <c r="AC76" s="19">
        <f t="shared" si="12"/>
        <v>22.33</v>
      </c>
      <c r="AD76" s="8" t="str">
        <f>IF(COUNTIF(Catégories!A:A,N76)=0,"catégorie inconnue",LOOKUP(N76,Catégories!A:A,Catégories!B:B))</f>
        <v>Frêt</v>
      </c>
      <c r="AE76" s="21">
        <f t="shared" si="13"/>
        <v>25.585006930547454</v>
      </c>
    </row>
    <row r="77" spans="2:31" ht="14.25" hidden="1" customHeight="1" x14ac:dyDescent="0.2">
      <c r="B77" s="122" t="s">
        <v>1970</v>
      </c>
      <c r="C77" s="122" t="s">
        <v>21</v>
      </c>
      <c r="D77" s="123">
        <v>46153</v>
      </c>
      <c r="E77" s="122" t="s">
        <v>22</v>
      </c>
      <c r="F77" s="122" t="s">
        <v>578</v>
      </c>
      <c r="G77" s="122" t="s">
        <v>149</v>
      </c>
      <c r="H77" s="122" t="s">
        <v>151</v>
      </c>
      <c r="I77" s="122" t="s">
        <v>2127</v>
      </c>
      <c r="J77" s="122" t="s">
        <v>23</v>
      </c>
      <c r="K77" s="122" t="s">
        <v>24</v>
      </c>
      <c r="L77" s="122" t="s">
        <v>2128</v>
      </c>
      <c r="M77" s="122" t="s">
        <v>25</v>
      </c>
      <c r="N77" s="122" t="s">
        <v>26</v>
      </c>
      <c r="O77" s="122" t="s">
        <v>25</v>
      </c>
      <c r="P77" s="122" t="s">
        <v>27</v>
      </c>
      <c r="Q77" s="122" t="s">
        <v>152</v>
      </c>
      <c r="R77" s="124">
        <v>4.4029999999999996</v>
      </c>
      <c r="S77" s="127">
        <v>17</v>
      </c>
      <c r="T77" s="125">
        <v>18.34</v>
      </c>
      <c r="U77" s="122" t="s">
        <v>30</v>
      </c>
      <c r="W77" s="8" t="str">
        <f t="shared" si="7"/>
        <v/>
      </c>
      <c r="X77" s="8" t="str">
        <f>IF(S77="6B",_xlfn.XLOOKUP(H77,'Zoning 2shop'!A:A,'Zoning 2shop'!B:B),IF(S77="6C",_xlfn.XLOOKUP(G77,'Zoning 2shop'!C:C,'Zoning 2shop'!D:D),""))</f>
        <v/>
      </c>
      <c r="Y77" s="112">
        <f t="shared" si="8"/>
        <v>0.14910705133062102</v>
      </c>
      <c r="Z77" s="4">
        <f t="shared" si="9"/>
        <v>18.34</v>
      </c>
      <c r="AA77" s="4">
        <f t="shared" si="10"/>
        <v>0.5</v>
      </c>
      <c r="AB77" s="4">
        <f t="shared" si="11"/>
        <v>2.7346233214035895</v>
      </c>
      <c r="AC77" s="19">
        <f t="shared" si="12"/>
        <v>18.84</v>
      </c>
      <c r="AD77" s="8" t="str">
        <f>IF(COUNTIF(Catégories!A:A,N77)=0,"catégorie inconnue",LOOKUP(N77,Catégories!A:A,Catégories!B:B))</f>
        <v>Frêt</v>
      </c>
      <c r="AE77" s="21">
        <f t="shared" si="13"/>
        <v>21.574623321403589</v>
      </c>
    </row>
    <row r="78" spans="2:31" ht="14.25" hidden="1" customHeight="1" x14ac:dyDescent="0.2">
      <c r="B78" s="122" t="s">
        <v>1970</v>
      </c>
      <c r="C78" s="122" t="s">
        <v>21</v>
      </c>
      <c r="D78" s="123">
        <v>46153</v>
      </c>
      <c r="E78" s="122" t="s">
        <v>22</v>
      </c>
      <c r="F78" s="122" t="s">
        <v>2138</v>
      </c>
      <c r="G78" s="122" t="s">
        <v>149</v>
      </c>
      <c r="H78" s="122" t="s">
        <v>151</v>
      </c>
      <c r="I78" s="122" t="s">
        <v>2139</v>
      </c>
      <c r="J78" s="122" t="s">
        <v>23</v>
      </c>
      <c r="K78" s="122" t="s">
        <v>24</v>
      </c>
      <c r="L78" s="122" t="s">
        <v>2140</v>
      </c>
      <c r="M78" s="122" t="s">
        <v>25</v>
      </c>
      <c r="N78" s="122" t="s">
        <v>26</v>
      </c>
      <c r="O78" s="122" t="s">
        <v>25</v>
      </c>
      <c r="P78" s="122" t="s">
        <v>27</v>
      </c>
      <c r="Q78" s="122" t="s">
        <v>152</v>
      </c>
      <c r="R78" s="124">
        <v>0.76300000000000001</v>
      </c>
      <c r="S78" s="127">
        <v>17</v>
      </c>
      <c r="T78" s="125">
        <v>9.94</v>
      </c>
      <c r="U78" s="122" t="s">
        <v>30</v>
      </c>
      <c r="W78" s="8" t="str">
        <f t="shared" si="7"/>
        <v/>
      </c>
      <c r="X78" s="8" t="str">
        <f>IF(S78="6B",_xlfn.XLOOKUP(H78,'Zoning 2shop'!A:A,'Zoning 2shop'!B:B),IF(S78="6C",_xlfn.XLOOKUP(G78,'Zoning 2shop'!C:C,'Zoning 2shop'!D:D),""))</f>
        <v/>
      </c>
      <c r="Y78" s="112">
        <f t="shared" si="8"/>
        <v>0.14910705133062102</v>
      </c>
      <c r="Z78" s="4">
        <f t="shared" si="9"/>
        <v>9.94</v>
      </c>
      <c r="AA78" s="4">
        <f t="shared" si="10"/>
        <v>0.5</v>
      </c>
      <c r="AB78" s="4">
        <f t="shared" si="11"/>
        <v>1.4821240902263728</v>
      </c>
      <c r="AC78" s="19">
        <f t="shared" si="12"/>
        <v>10.44</v>
      </c>
      <c r="AD78" s="8" t="str">
        <f>IF(COUNTIF(Catégories!A:A,N78)=0,"catégorie inconnue",LOOKUP(N78,Catégories!A:A,Catégories!B:B))</f>
        <v>Frêt</v>
      </c>
      <c r="AE78" s="21">
        <f t="shared" si="13"/>
        <v>11.922124090226372</v>
      </c>
    </row>
    <row r="79" spans="2:31" ht="14.25" hidden="1" customHeight="1" x14ac:dyDescent="0.2">
      <c r="B79" s="122" t="s">
        <v>1970</v>
      </c>
      <c r="C79" s="122" t="s">
        <v>21</v>
      </c>
      <c r="D79" s="123">
        <v>46153</v>
      </c>
      <c r="E79" s="122" t="s">
        <v>22</v>
      </c>
      <c r="F79" s="122" t="s">
        <v>2101</v>
      </c>
      <c r="G79" s="122" t="s">
        <v>149</v>
      </c>
      <c r="H79" s="122" t="s">
        <v>151</v>
      </c>
      <c r="I79" s="122" t="s">
        <v>2102</v>
      </c>
      <c r="J79" s="122" t="s">
        <v>23</v>
      </c>
      <c r="K79" s="122" t="s">
        <v>24</v>
      </c>
      <c r="L79" s="122" t="s">
        <v>2103</v>
      </c>
      <c r="M79" s="122" t="s">
        <v>25</v>
      </c>
      <c r="N79" s="122" t="s">
        <v>26</v>
      </c>
      <c r="O79" s="122" t="s">
        <v>25</v>
      </c>
      <c r="P79" s="122" t="s">
        <v>27</v>
      </c>
      <c r="Q79" s="122" t="s">
        <v>152</v>
      </c>
      <c r="R79" s="124">
        <v>0.73799999999999999</v>
      </c>
      <c r="S79" s="127">
        <v>17</v>
      </c>
      <c r="T79" s="125">
        <v>9.94</v>
      </c>
      <c r="U79" s="122" t="s">
        <v>30</v>
      </c>
      <c r="W79" s="8" t="str">
        <f t="shared" si="7"/>
        <v/>
      </c>
      <c r="X79" s="8" t="str">
        <f>IF(S79="6B",_xlfn.XLOOKUP(H79,'Zoning 2shop'!A:A,'Zoning 2shop'!B:B),IF(S79="6C",_xlfn.XLOOKUP(G79,'Zoning 2shop'!C:C,'Zoning 2shop'!D:D),""))</f>
        <v/>
      </c>
      <c r="Y79" s="112">
        <f t="shared" si="8"/>
        <v>0.14910705133062102</v>
      </c>
      <c r="Z79" s="4">
        <f t="shared" si="9"/>
        <v>9.94</v>
      </c>
      <c r="AA79" s="4">
        <f t="shared" si="10"/>
        <v>0.5</v>
      </c>
      <c r="AB79" s="4">
        <f t="shared" si="11"/>
        <v>1.4821240902263728</v>
      </c>
      <c r="AC79" s="19">
        <f t="shared" si="12"/>
        <v>10.44</v>
      </c>
      <c r="AD79" s="8" t="str">
        <f>IF(COUNTIF(Catégories!A:A,N79)=0,"catégorie inconnue",LOOKUP(N79,Catégories!A:A,Catégories!B:B))</f>
        <v>Frêt</v>
      </c>
      <c r="AE79" s="21">
        <f t="shared" si="13"/>
        <v>11.922124090226372</v>
      </c>
    </row>
    <row r="80" spans="2:31" ht="14.25" hidden="1" customHeight="1" x14ac:dyDescent="0.2">
      <c r="B80" s="122" t="s">
        <v>1970</v>
      </c>
      <c r="C80" s="122" t="s">
        <v>21</v>
      </c>
      <c r="D80" s="123">
        <v>46153</v>
      </c>
      <c r="E80" s="122" t="s">
        <v>22</v>
      </c>
      <c r="F80" s="122" t="s">
        <v>2121</v>
      </c>
      <c r="G80" s="122" t="s">
        <v>149</v>
      </c>
      <c r="H80" s="122" t="s">
        <v>200</v>
      </c>
      <c r="I80" s="122" t="s">
        <v>2122</v>
      </c>
      <c r="J80" s="122" t="s">
        <v>23</v>
      </c>
      <c r="K80" s="122" t="s">
        <v>24</v>
      </c>
      <c r="L80" s="122" t="s">
        <v>2123</v>
      </c>
      <c r="M80" s="122" t="s">
        <v>25</v>
      </c>
      <c r="N80" s="122" t="s">
        <v>26</v>
      </c>
      <c r="O80" s="122" t="s">
        <v>25</v>
      </c>
      <c r="P80" s="122" t="s">
        <v>27</v>
      </c>
      <c r="Q80" s="122" t="s">
        <v>237</v>
      </c>
      <c r="R80" s="124">
        <v>4.266</v>
      </c>
      <c r="S80" s="127">
        <v>17</v>
      </c>
      <c r="T80" s="125">
        <v>26.33</v>
      </c>
      <c r="U80" s="122" t="s">
        <v>30</v>
      </c>
      <c r="W80" s="8" t="str">
        <f t="shared" si="7"/>
        <v/>
      </c>
      <c r="X80" s="8" t="str">
        <f>IF(S80="6B",_xlfn.XLOOKUP(H80,'Zoning 2shop'!A:A,'Zoning 2shop'!B:B),IF(S80="6C",_xlfn.XLOOKUP(G80,'Zoning 2shop'!C:C,'Zoning 2shop'!D:D),""))</f>
        <v/>
      </c>
      <c r="Y80" s="112">
        <f t="shared" si="8"/>
        <v>0.14910705133062102</v>
      </c>
      <c r="Z80" s="4">
        <f t="shared" si="9"/>
        <v>26.33</v>
      </c>
      <c r="AA80" s="4">
        <f t="shared" si="10"/>
        <v>0.5</v>
      </c>
      <c r="AB80" s="4">
        <f t="shared" si="11"/>
        <v>3.9259886615352513</v>
      </c>
      <c r="AC80" s="19">
        <f t="shared" si="12"/>
        <v>26.83</v>
      </c>
      <c r="AD80" s="8" t="str">
        <f>IF(COUNTIF(Catégories!A:A,N80)=0,"catégorie inconnue",LOOKUP(N80,Catégories!A:A,Catégories!B:B))</f>
        <v>Frêt</v>
      </c>
      <c r="AE80" s="21">
        <f t="shared" si="13"/>
        <v>30.755988661535248</v>
      </c>
    </row>
    <row r="81" spans="2:34" ht="14.25" hidden="1" customHeight="1" x14ac:dyDescent="0.2">
      <c r="B81" s="122" t="s">
        <v>1970</v>
      </c>
      <c r="C81" s="122" t="s">
        <v>21</v>
      </c>
      <c r="D81" s="123">
        <v>46153</v>
      </c>
      <c r="E81" s="122" t="s">
        <v>22</v>
      </c>
      <c r="F81" s="122" t="s">
        <v>2111</v>
      </c>
      <c r="G81" s="122" t="s">
        <v>149</v>
      </c>
      <c r="H81" s="122" t="s">
        <v>205</v>
      </c>
      <c r="I81" s="122" t="s">
        <v>2112</v>
      </c>
      <c r="J81" s="122" t="s">
        <v>23</v>
      </c>
      <c r="K81" s="122" t="s">
        <v>24</v>
      </c>
      <c r="L81" s="122" t="s">
        <v>2113</v>
      </c>
      <c r="M81" s="122" t="s">
        <v>25</v>
      </c>
      <c r="N81" s="122" t="s">
        <v>26</v>
      </c>
      <c r="O81" s="122" t="s">
        <v>25</v>
      </c>
      <c r="P81" s="122" t="s">
        <v>27</v>
      </c>
      <c r="Q81" s="122" t="s">
        <v>181</v>
      </c>
      <c r="R81" s="124">
        <v>4.532</v>
      </c>
      <c r="S81" s="127">
        <v>17</v>
      </c>
      <c r="T81" s="125">
        <v>19.47</v>
      </c>
      <c r="U81" s="122" t="s">
        <v>30</v>
      </c>
      <c r="W81" s="8" t="str">
        <f t="shared" si="7"/>
        <v/>
      </c>
      <c r="X81" s="8" t="str">
        <f>IF(S81="6B",_xlfn.XLOOKUP(H81,'Zoning 2shop'!A:A,'Zoning 2shop'!B:B),IF(S81="6C",_xlfn.XLOOKUP(G81,'Zoning 2shop'!C:C,'Zoning 2shop'!D:D),""))</f>
        <v/>
      </c>
      <c r="Y81" s="112">
        <f t="shared" si="8"/>
        <v>0.14910705133062102</v>
      </c>
      <c r="Z81" s="4">
        <f t="shared" si="9"/>
        <v>19.47</v>
      </c>
      <c r="AA81" s="4">
        <f t="shared" si="10"/>
        <v>0.5</v>
      </c>
      <c r="AB81" s="4">
        <f t="shared" si="11"/>
        <v>2.9031142894071911</v>
      </c>
      <c r="AC81" s="19">
        <f t="shared" si="12"/>
        <v>19.97</v>
      </c>
      <c r="AD81" s="8" t="str">
        <f>IF(COUNTIF(Catégories!A:A,N81)=0,"catégorie inconnue",LOOKUP(N81,Catégories!A:A,Catégories!B:B))</f>
        <v>Frêt</v>
      </c>
      <c r="AE81" s="21">
        <f t="shared" si="13"/>
        <v>22.873114289407191</v>
      </c>
    </row>
    <row r="82" spans="2:34" ht="14.25" hidden="1" customHeight="1" x14ac:dyDescent="0.2">
      <c r="B82" s="122" t="s">
        <v>1970</v>
      </c>
      <c r="C82" s="122" t="s">
        <v>21</v>
      </c>
      <c r="D82" s="123">
        <v>46154</v>
      </c>
      <c r="E82" s="122" t="s">
        <v>22</v>
      </c>
      <c r="F82" s="122" t="s">
        <v>360</v>
      </c>
      <c r="G82" s="122" t="s">
        <v>149</v>
      </c>
      <c r="H82" s="122" t="s">
        <v>151</v>
      </c>
      <c r="I82" s="122" t="s">
        <v>2164</v>
      </c>
      <c r="J82" s="122" t="s">
        <v>23</v>
      </c>
      <c r="K82" s="122" t="s">
        <v>24</v>
      </c>
      <c r="L82" s="122" t="s">
        <v>2165</v>
      </c>
      <c r="M82" s="122" t="s">
        <v>25</v>
      </c>
      <c r="N82" s="122" t="s">
        <v>26</v>
      </c>
      <c r="O82" s="122" t="s">
        <v>25</v>
      </c>
      <c r="P82" s="122" t="s">
        <v>27</v>
      </c>
      <c r="Q82" s="122" t="s">
        <v>152</v>
      </c>
      <c r="R82" s="124">
        <v>5.76</v>
      </c>
      <c r="S82" s="127">
        <v>17</v>
      </c>
      <c r="T82" s="125">
        <v>21.83</v>
      </c>
      <c r="U82" s="122" t="s">
        <v>30</v>
      </c>
      <c r="W82" s="8" t="str">
        <f t="shared" si="7"/>
        <v/>
      </c>
      <c r="X82" s="8" t="str">
        <f>IF(S82="6B",_xlfn.XLOOKUP(H82,'Zoning 2shop'!A:A,'Zoning 2shop'!B:B),IF(S82="6C",_xlfn.XLOOKUP(G82,'Zoning 2shop'!C:C,'Zoning 2shop'!D:D),""))</f>
        <v/>
      </c>
      <c r="Y82" s="112">
        <f t="shared" si="8"/>
        <v>0.14910705133062102</v>
      </c>
      <c r="Z82" s="4">
        <f t="shared" si="9"/>
        <v>21.83</v>
      </c>
      <c r="AA82" s="4">
        <f t="shared" si="10"/>
        <v>0.5</v>
      </c>
      <c r="AB82" s="4">
        <f t="shared" si="11"/>
        <v>3.2550069305474567</v>
      </c>
      <c r="AC82" s="19">
        <f t="shared" si="12"/>
        <v>22.33</v>
      </c>
      <c r="AD82" s="8" t="str">
        <f>IF(COUNTIF(Catégories!A:A,N82)=0,"catégorie inconnue",LOOKUP(N82,Catégories!A:A,Catégories!B:B))</f>
        <v>Frêt</v>
      </c>
      <c r="AE82" s="21">
        <f t="shared" si="13"/>
        <v>25.585006930547454</v>
      </c>
    </row>
    <row r="83" spans="2:34" ht="14.25" hidden="1" customHeight="1" x14ac:dyDescent="0.2">
      <c r="B83" s="122" t="s">
        <v>1970</v>
      </c>
      <c r="C83" s="122" t="s">
        <v>21</v>
      </c>
      <c r="D83" s="123">
        <v>46154</v>
      </c>
      <c r="E83" s="122" t="s">
        <v>22</v>
      </c>
      <c r="F83" s="122" t="s">
        <v>2166</v>
      </c>
      <c r="G83" s="122" t="s">
        <v>149</v>
      </c>
      <c r="H83" s="122" t="s">
        <v>151</v>
      </c>
      <c r="I83" s="122" t="s">
        <v>2167</v>
      </c>
      <c r="J83" s="122" t="s">
        <v>23</v>
      </c>
      <c r="K83" s="122" t="s">
        <v>24</v>
      </c>
      <c r="L83" s="122" t="s">
        <v>2168</v>
      </c>
      <c r="M83" s="122" t="s">
        <v>25</v>
      </c>
      <c r="N83" s="122" t="s">
        <v>26</v>
      </c>
      <c r="O83" s="122" t="s">
        <v>25</v>
      </c>
      <c r="P83" s="122" t="s">
        <v>27</v>
      </c>
      <c r="Q83" s="122" t="s">
        <v>152</v>
      </c>
      <c r="R83" s="124">
        <v>0.12</v>
      </c>
      <c r="S83" s="127">
        <v>17</v>
      </c>
      <c r="T83" s="125">
        <v>7.86</v>
      </c>
      <c r="U83" s="122" t="s">
        <v>30</v>
      </c>
      <c r="W83" s="8" t="str">
        <f t="shared" si="7"/>
        <v/>
      </c>
      <c r="X83" s="8" t="str">
        <f>IF(S83="6B",_xlfn.XLOOKUP(H83,'Zoning 2shop'!A:A,'Zoning 2shop'!B:B),IF(S83="6C",_xlfn.XLOOKUP(G83,'Zoning 2shop'!C:C,'Zoning 2shop'!D:D),""))</f>
        <v/>
      </c>
      <c r="Y83" s="112">
        <f t="shared" si="8"/>
        <v>0.14910705133062102</v>
      </c>
      <c r="Z83" s="4">
        <f t="shared" si="9"/>
        <v>7.86</v>
      </c>
      <c r="AA83" s="4">
        <f t="shared" si="10"/>
        <v>0.5</v>
      </c>
      <c r="AB83" s="4">
        <f t="shared" si="11"/>
        <v>1.1719814234586812</v>
      </c>
      <c r="AC83" s="19">
        <f t="shared" si="12"/>
        <v>8.36</v>
      </c>
      <c r="AD83" s="8" t="str">
        <f>IF(COUNTIF(Catégories!A:A,N83)=0,"catégorie inconnue",LOOKUP(N83,Catégories!A:A,Catégories!B:B))</f>
        <v>Frêt</v>
      </c>
      <c r="AE83" s="21">
        <f t="shared" si="13"/>
        <v>9.5319814234586815</v>
      </c>
    </row>
    <row r="84" spans="2:34" ht="14.25" hidden="1" customHeight="1" x14ac:dyDescent="0.2">
      <c r="B84" s="122" t="s">
        <v>1970</v>
      </c>
      <c r="C84" s="122" t="s">
        <v>21</v>
      </c>
      <c r="D84" s="123">
        <v>46154</v>
      </c>
      <c r="E84" s="122" t="s">
        <v>22</v>
      </c>
      <c r="F84" s="122" t="s">
        <v>285</v>
      </c>
      <c r="G84" s="122" t="s">
        <v>149</v>
      </c>
      <c r="H84" s="122" t="s">
        <v>196</v>
      </c>
      <c r="I84" s="122" t="s">
        <v>2156</v>
      </c>
      <c r="J84" s="122" t="s">
        <v>23</v>
      </c>
      <c r="K84" s="122" t="s">
        <v>24</v>
      </c>
      <c r="L84" s="122" t="s">
        <v>2157</v>
      </c>
      <c r="M84" s="122" t="s">
        <v>25</v>
      </c>
      <c r="N84" s="122" t="s">
        <v>26</v>
      </c>
      <c r="O84" s="122" t="s">
        <v>25</v>
      </c>
      <c r="P84" s="122" t="s">
        <v>27</v>
      </c>
      <c r="Q84" s="122" t="s">
        <v>237</v>
      </c>
      <c r="R84" s="124">
        <v>4.266</v>
      </c>
      <c r="S84" s="127">
        <v>17</v>
      </c>
      <c r="T84" s="125">
        <v>26.33</v>
      </c>
      <c r="U84" s="122" t="s">
        <v>30</v>
      </c>
      <c r="W84" s="8" t="str">
        <f t="shared" si="7"/>
        <v/>
      </c>
      <c r="X84" s="8" t="str">
        <f>IF(S84="6B",_xlfn.XLOOKUP(H84,'Zoning 2shop'!A:A,'Zoning 2shop'!B:B),IF(S84="6C",_xlfn.XLOOKUP(G84,'Zoning 2shop'!C:C,'Zoning 2shop'!D:D),""))</f>
        <v/>
      </c>
      <c r="Y84" s="112">
        <f t="shared" si="8"/>
        <v>0.14910705133062102</v>
      </c>
      <c r="Z84" s="4">
        <f t="shared" si="9"/>
        <v>26.33</v>
      </c>
      <c r="AA84" s="4">
        <f t="shared" si="10"/>
        <v>0.5</v>
      </c>
      <c r="AB84" s="4">
        <f t="shared" si="11"/>
        <v>3.9259886615352513</v>
      </c>
      <c r="AC84" s="19">
        <f t="shared" si="12"/>
        <v>26.83</v>
      </c>
      <c r="AD84" s="8" t="str">
        <f>IF(COUNTIF(Catégories!A:A,N84)=0,"catégorie inconnue",LOOKUP(N84,Catégories!A:A,Catégories!B:B))</f>
        <v>Frêt</v>
      </c>
      <c r="AE84" s="21">
        <f t="shared" si="13"/>
        <v>30.755988661535248</v>
      </c>
    </row>
    <row r="85" spans="2:34" ht="14.25" hidden="1" customHeight="1" x14ac:dyDescent="0.2">
      <c r="B85" s="122" t="s">
        <v>1970</v>
      </c>
      <c r="C85" s="122" t="s">
        <v>21</v>
      </c>
      <c r="D85" s="123">
        <v>46154</v>
      </c>
      <c r="E85" s="122" t="s">
        <v>22</v>
      </c>
      <c r="F85" s="122" t="s">
        <v>2153</v>
      </c>
      <c r="G85" s="122" t="s">
        <v>149</v>
      </c>
      <c r="H85" s="122" t="s">
        <v>153</v>
      </c>
      <c r="I85" s="122" t="s">
        <v>2154</v>
      </c>
      <c r="J85" s="122" t="s">
        <v>23</v>
      </c>
      <c r="K85" s="122" t="s">
        <v>24</v>
      </c>
      <c r="L85" s="122" t="s">
        <v>2155</v>
      </c>
      <c r="M85" s="122" t="s">
        <v>25</v>
      </c>
      <c r="N85" s="122" t="s">
        <v>26</v>
      </c>
      <c r="O85" s="122" t="s">
        <v>25</v>
      </c>
      <c r="P85" s="122" t="s">
        <v>27</v>
      </c>
      <c r="Q85" s="122" t="s">
        <v>181</v>
      </c>
      <c r="R85" s="124">
        <v>0.185</v>
      </c>
      <c r="S85" s="127">
        <v>17</v>
      </c>
      <c r="T85" s="125">
        <v>7.86</v>
      </c>
      <c r="U85" s="122" t="s">
        <v>30</v>
      </c>
      <c r="W85" s="8" t="str">
        <f t="shared" si="7"/>
        <v/>
      </c>
      <c r="X85" s="8" t="str">
        <f>IF(S85="6B",_xlfn.XLOOKUP(H85,'Zoning 2shop'!A:A,'Zoning 2shop'!B:B),IF(S85="6C",_xlfn.XLOOKUP(G85,'Zoning 2shop'!C:C,'Zoning 2shop'!D:D),""))</f>
        <v/>
      </c>
      <c r="Y85" s="112">
        <f t="shared" si="8"/>
        <v>0.14910705133062102</v>
      </c>
      <c r="Z85" s="4">
        <f t="shared" si="9"/>
        <v>7.86</v>
      </c>
      <c r="AA85" s="4">
        <f t="shared" si="10"/>
        <v>0.5</v>
      </c>
      <c r="AB85" s="4">
        <f t="shared" si="11"/>
        <v>1.1719814234586812</v>
      </c>
      <c r="AC85" s="19">
        <f t="shared" si="12"/>
        <v>8.36</v>
      </c>
      <c r="AD85" s="8" t="str">
        <f>IF(COUNTIF(Catégories!A:A,N85)=0,"catégorie inconnue",LOOKUP(N85,Catégories!A:A,Catégories!B:B))</f>
        <v>Frêt</v>
      </c>
      <c r="AE85" s="21">
        <f t="shared" si="13"/>
        <v>9.5319814234586815</v>
      </c>
      <c r="AF85" s="13"/>
      <c r="AG85" s="98"/>
    </row>
    <row r="86" spans="2:34" ht="14.25" hidden="1" customHeight="1" x14ac:dyDescent="0.2">
      <c r="B86" s="122" t="s">
        <v>1970</v>
      </c>
      <c r="C86" s="122" t="s">
        <v>21</v>
      </c>
      <c r="D86" s="123">
        <v>46155</v>
      </c>
      <c r="E86" s="122" t="s">
        <v>22</v>
      </c>
      <c r="F86" s="122" t="s">
        <v>2178</v>
      </c>
      <c r="G86" s="122" t="s">
        <v>149</v>
      </c>
      <c r="H86" s="122" t="s">
        <v>160</v>
      </c>
      <c r="I86" s="122" t="s">
        <v>2179</v>
      </c>
      <c r="J86" s="122" t="s">
        <v>23</v>
      </c>
      <c r="K86" s="122" t="s">
        <v>24</v>
      </c>
      <c r="L86" s="122" t="s">
        <v>2180</v>
      </c>
      <c r="M86" s="122" t="s">
        <v>25</v>
      </c>
      <c r="N86" s="122" t="s">
        <v>26</v>
      </c>
      <c r="O86" s="122" t="s">
        <v>25</v>
      </c>
      <c r="P86" s="122" t="s">
        <v>27</v>
      </c>
      <c r="Q86" s="122" t="s">
        <v>181</v>
      </c>
      <c r="R86" s="124">
        <v>0.25</v>
      </c>
      <c r="S86" s="127">
        <v>17</v>
      </c>
      <c r="T86" s="125">
        <v>7.86</v>
      </c>
      <c r="U86" s="122" t="s">
        <v>30</v>
      </c>
      <c r="W86" s="8" t="str">
        <f t="shared" si="7"/>
        <v/>
      </c>
      <c r="X86" s="8" t="str">
        <f>IF(S86="6B",_xlfn.XLOOKUP(H86,'Zoning 2shop'!A:A,'Zoning 2shop'!B:B),IF(S86="6C",_xlfn.XLOOKUP(G86,'Zoning 2shop'!C:C,'Zoning 2shop'!D:D),""))</f>
        <v/>
      </c>
      <c r="Y86" s="112">
        <f t="shared" si="8"/>
        <v>0.14910705133062102</v>
      </c>
      <c r="Z86" s="4">
        <f t="shared" si="9"/>
        <v>7.86</v>
      </c>
      <c r="AA86" s="4">
        <f t="shared" si="10"/>
        <v>0.5</v>
      </c>
      <c r="AB86" s="4">
        <f t="shared" si="11"/>
        <v>1.1719814234586812</v>
      </c>
      <c r="AC86" s="19">
        <f t="shared" si="12"/>
        <v>8.36</v>
      </c>
      <c r="AD86" s="8" t="str">
        <f>IF(COUNTIF(Catégories!A:A,N86)=0,"catégorie inconnue",LOOKUP(N86,Catégories!A:A,Catégories!B:B))</f>
        <v>Frêt</v>
      </c>
      <c r="AE86" s="21">
        <f t="shared" si="13"/>
        <v>9.5319814234586815</v>
      </c>
    </row>
    <row r="87" spans="2:34" ht="14.25" hidden="1" customHeight="1" x14ac:dyDescent="0.2">
      <c r="B87" s="122" t="s">
        <v>1970</v>
      </c>
      <c r="C87" s="122" t="s">
        <v>21</v>
      </c>
      <c r="D87" s="123">
        <v>46155</v>
      </c>
      <c r="E87" s="122" t="s">
        <v>22</v>
      </c>
      <c r="F87" s="122" t="s">
        <v>2172</v>
      </c>
      <c r="G87" s="122" t="s">
        <v>149</v>
      </c>
      <c r="H87" s="122" t="s">
        <v>160</v>
      </c>
      <c r="I87" s="122" t="s">
        <v>2173</v>
      </c>
      <c r="J87" s="122" t="s">
        <v>23</v>
      </c>
      <c r="K87" s="122" t="s">
        <v>24</v>
      </c>
      <c r="L87" s="122" t="s">
        <v>2174</v>
      </c>
      <c r="M87" s="122" t="s">
        <v>25</v>
      </c>
      <c r="N87" s="122" t="s">
        <v>26</v>
      </c>
      <c r="O87" s="122" t="s">
        <v>25</v>
      </c>
      <c r="P87" s="122" t="s">
        <v>27</v>
      </c>
      <c r="Q87" s="122" t="s">
        <v>181</v>
      </c>
      <c r="R87" s="124">
        <v>0.16</v>
      </c>
      <c r="S87" s="127">
        <v>17</v>
      </c>
      <c r="T87" s="125">
        <v>7.86</v>
      </c>
      <c r="U87" s="122" t="s">
        <v>30</v>
      </c>
      <c r="W87" s="8" t="str">
        <f t="shared" si="7"/>
        <v/>
      </c>
      <c r="X87" s="8" t="str">
        <f>IF(S87="6B",_xlfn.XLOOKUP(H87,'Zoning 2shop'!A:A,'Zoning 2shop'!B:B),IF(S87="6C",_xlfn.XLOOKUP(G87,'Zoning 2shop'!C:C,'Zoning 2shop'!D:D),""))</f>
        <v/>
      </c>
      <c r="Y87" s="112">
        <f t="shared" si="8"/>
        <v>0.14910705133062102</v>
      </c>
      <c r="Z87" s="4">
        <f t="shared" si="9"/>
        <v>7.86</v>
      </c>
      <c r="AA87" s="4">
        <f t="shared" si="10"/>
        <v>0.5</v>
      </c>
      <c r="AB87" s="4">
        <f t="shared" si="11"/>
        <v>1.1719814234586812</v>
      </c>
      <c r="AC87" s="19">
        <f t="shared" si="12"/>
        <v>8.36</v>
      </c>
      <c r="AD87" s="8" t="str">
        <f>IF(COUNTIF(Catégories!A:A,N87)=0,"catégorie inconnue",LOOKUP(N87,Catégories!A:A,Catégories!B:B))</f>
        <v>Frêt</v>
      </c>
      <c r="AE87" s="21">
        <f t="shared" si="13"/>
        <v>9.5319814234586815</v>
      </c>
      <c r="AF87" s="13"/>
      <c r="AG87" s="98"/>
    </row>
    <row r="88" spans="2:34" ht="14.25" hidden="1" customHeight="1" x14ac:dyDescent="0.2">
      <c r="B88" s="122" t="s">
        <v>1970</v>
      </c>
      <c r="C88" s="122" t="s">
        <v>21</v>
      </c>
      <c r="D88" s="123">
        <v>46157</v>
      </c>
      <c r="E88" s="122" t="s">
        <v>22</v>
      </c>
      <c r="F88" s="122" t="s">
        <v>2181</v>
      </c>
      <c r="G88" s="122" t="s">
        <v>149</v>
      </c>
      <c r="H88" s="122" t="s">
        <v>153</v>
      </c>
      <c r="I88" s="122" t="s">
        <v>2182</v>
      </c>
      <c r="J88" s="122" t="s">
        <v>23</v>
      </c>
      <c r="K88" s="122" t="s">
        <v>24</v>
      </c>
      <c r="L88" s="122" t="s">
        <v>2183</v>
      </c>
      <c r="M88" s="122" t="s">
        <v>25</v>
      </c>
      <c r="N88" s="122" t="s">
        <v>26</v>
      </c>
      <c r="O88" s="122" t="s">
        <v>25</v>
      </c>
      <c r="P88" s="122" t="s">
        <v>27</v>
      </c>
      <c r="Q88" s="122" t="s">
        <v>181</v>
      </c>
      <c r="R88" s="124">
        <v>0.25</v>
      </c>
      <c r="S88" s="127">
        <v>17</v>
      </c>
      <c r="T88" s="125">
        <v>7.86</v>
      </c>
      <c r="U88" s="122" t="s">
        <v>30</v>
      </c>
      <c r="W88" s="8" t="str">
        <f t="shared" si="7"/>
        <v/>
      </c>
      <c r="X88" s="8" t="str">
        <f>IF(S88="6B",_xlfn.XLOOKUP(H88,'Zoning 2shop'!A:A,'Zoning 2shop'!B:B),IF(S88="6C",_xlfn.XLOOKUP(G88,'Zoning 2shop'!C:C,'Zoning 2shop'!D:D),""))</f>
        <v/>
      </c>
      <c r="Y88" s="112">
        <f t="shared" si="8"/>
        <v>0.14910705133062102</v>
      </c>
      <c r="Z88" s="4">
        <f t="shared" si="9"/>
        <v>7.86</v>
      </c>
      <c r="AA88" s="4">
        <f t="shared" si="10"/>
        <v>0.5</v>
      </c>
      <c r="AB88" s="4">
        <f t="shared" si="11"/>
        <v>1.1719814234586812</v>
      </c>
      <c r="AC88" s="19">
        <f t="shared" si="12"/>
        <v>8.36</v>
      </c>
      <c r="AD88" s="8" t="str">
        <f>IF(COUNTIF(Catégories!A:A,N88)=0,"catégorie inconnue",LOOKUP(N88,Catégories!A:A,Catégories!B:B))</f>
        <v>Frêt</v>
      </c>
      <c r="AE88" s="21">
        <f t="shared" si="13"/>
        <v>9.5319814234586815</v>
      </c>
      <c r="AF88" s="13"/>
      <c r="AG88" s="98"/>
    </row>
    <row r="89" spans="2:34" ht="14.25" hidden="1" customHeight="1" x14ac:dyDescent="0.2">
      <c r="B89" s="122" t="s">
        <v>1970</v>
      </c>
      <c r="C89" s="122" t="s">
        <v>21</v>
      </c>
      <c r="D89" s="123">
        <v>46157</v>
      </c>
      <c r="E89" s="122" t="s">
        <v>22</v>
      </c>
      <c r="F89" s="122" t="s">
        <v>2208</v>
      </c>
      <c r="G89" s="122" t="s">
        <v>149</v>
      </c>
      <c r="H89" s="122" t="s">
        <v>156</v>
      </c>
      <c r="I89" s="122" t="s">
        <v>2209</v>
      </c>
      <c r="J89" s="122" t="s">
        <v>23</v>
      </c>
      <c r="K89" s="122" t="s">
        <v>24</v>
      </c>
      <c r="L89" s="122" t="s">
        <v>2210</v>
      </c>
      <c r="M89" s="122" t="s">
        <v>25</v>
      </c>
      <c r="N89" s="122" t="s">
        <v>26</v>
      </c>
      <c r="O89" s="122" t="s">
        <v>25</v>
      </c>
      <c r="P89" s="122" t="s">
        <v>27</v>
      </c>
      <c r="Q89" s="122" t="s">
        <v>152</v>
      </c>
      <c r="R89" s="124">
        <v>0.25</v>
      </c>
      <c r="S89" s="127">
        <v>17</v>
      </c>
      <c r="T89" s="125">
        <v>7.86</v>
      </c>
      <c r="U89" s="122" t="s">
        <v>30</v>
      </c>
      <c r="W89" s="8" t="str">
        <f t="shared" si="7"/>
        <v/>
      </c>
      <c r="X89" s="8" t="str">
        <f>IF(S89="6B",_xlfn.XLOOKUP(H89,'Zoning 2shop'!A:A,'Zoning 2shop'!B:B),IF(S89="6C",_xlfn.XLOOKUP(G89,'Zoning 2shop'!C:C,'Zoning 2shop'!D:D),""))</f>
        <v/>
      </c>
      <c r="Y89" s="112">
        <f t="shared" si="8"/>
        <v>0.14910705133062102</v>
      </c>
      <c r="Z89" s="4">
        <f t="shared" si="9"/>
        <v>7.86</v>
      </c>
      <c r="AA89" s="4">
        <f t="shared" si="10"/>
        <v>0.5</v>
      </c>
      <c r="AB89" s="4">
        <f t="shared" si="11"/>
        <v>1.1719814234586812</v>
      </c>
      <c r="AC89" s="19">
        <f t="shared" si="12"/>
        <v>8.36</v>
      </c>
      <c r="AD89" s="8" t="str">
        <f>IF(COUNTIF(Catégories!A:A,N89)=0,"catégorie inconnue",LOOKUP(N89,Catégories!A:A,Catégories!B:B))</f>
        <v>Frêt</v>
      </c>
      <c r="AE89" s="21">
        <f t="shared" si="13"/>
        <v>9.5319814234586815</v>
      </c>
      <c r="AF89" s="13"/>
      <c r="AG89" s="98"/>
      <c r="AH89" s="107"/>
    </row>
    <row r="90" spans="2:34" ht="14.25" hidden="1" customHeight="1" x14ac:dyDescent="0.2">
      <c r="B90" s="122" t="s">
        <v>1970</v>
      </c>
      <c r="C90" s="122" t="s">
        <v>21</v>
      </c>
      <c r="D90" s="123">
        <v>46157</v>
      </c>
      <c r="E90" s="122" t="s">
        <v>22</v>
      </c>
      <c r="F90" s="122" t="s">
        <v>2217</v>
      </c>
      <c r="G90" s="122" t="s">
        <v>149</v>
      </c>
      <c r="H90" s="122" t="s">
        <v>154</v>
      </c>
      <c r="I90" s="122" t="s">
        <v>2218</v>
      </c>
      <c r="J90" s="122" t="s">
        <v>23</v>
      </c>
      <c r="K90" s="122" t="s">
        <v>24</v>
      </c>
      <c r="L90" s="122" t="s">
        <v>2219</v>
      </c>
      <c r="M90" s="122" t="s">
        <v>25</v>
      </c>
      <c r="N90" s="122" t="s">
        <v>26</v>
      </c>
      <c r="O90" s="122" t="s">
        <v>25</v>
      </c>
      <c r="P90" s="122" t="s">
        <v>27</v>
      </c>
      <c r="Q90" s="122" t="s">
        <v>152</v>
      </c>
      <c r="R90" s="124">
        <v>4.3860000000000001</v>
      </c>
      <c r="S90" s="127">
        <v>17</v>
      </c>
      <c r="T90" s="125">
        <v>18.34</v>
      </c>
      <c r="U90" s="122" t="s">
        <v>30</v>
      </c>
      <c r="W90" s="8" t="str">
        <f t="shared" si="7"/>
        <v/>
      </c>
      <c r="X90" s="8" t="str">
        <f>IF(S90="6B",_xlfn.XLOOKUP(H90,'Zoning 2shop'!A:A,'Zoning 2shop'!B:B),IF(S90="6C",_xlfn.XLOOKUP(G90,'Zoning 2shop'!C:C,'Zoning 2shop'!D:D),""))</f>
        <v/>
      </c>
      <c r="Y90" s="112">
        <f t="shared" si="8"/>
        <v>0.14910705133062102</v>
      </c>
      <c r="Z90" s="4">
        <f t="shared" si="9"/>
        <v>18.34</v>
      </c>
      <c r="AA90" s="4">
        <f t="shared" si="10"/>
        <v>0.5</v>
      </c>
      <c r="AB90" s="4">
        <f t="shared" si="11"/>
        <v>2.7346233214035895</v>
      </c>
      <c r="AC90" s="19">
        <f t="shared" si="12"/>
        <v>18.84</v>
      </c>
      <c r="AD90" s="8" t="str">
        <f>IF(COUNTIF(Catégories!A:A,N90)=0,"catégorie inconnue",LOOKUP(N90,Catégories!A:A,Catégories!B:B))</f>
        <v>Frêt</v>
      </c>
      <c r="AE90" s="21">
        <f t="shared" si="13"/>
        <v>21.574623321403589</v>
      </c>
    </row>
    <row r="91" spans="2:34" ht="14.25" hidden="1" customHeight="1" x14ac:dyDescent="0.2">
      <c r="B91" s="122" t="s">
        <v>1970</v>
      </c>
      <c r="C91" s="122" t="s">
        <v>21</v>
      </c>
      <c r="D91" s="123">
        <v>46157</v>
      </c>
      <c r="E91" s="122" t="s">
        <v>22</v>
      </c>
      <c r="F91" s="122" t="s">
        <v>2214</v>
      </c>
      <c r="G91" s="122" t="s">
        <v>149</v>
      </c>
      <c r="H91" s="122" t="s">
        <v>157</v>
      </c>
      <c r="I91" s="122" t="s">
        <v>2215</v>
      </c>
      <c r="J91" s="122" t="s">
        <v>23</v>
      </c>
      <c r="K91" s="122" t="s">
        <v>24</v>
      </c>
      <c r="L91" s="122" t="s">
        <v>2216</v>
      </c>
      <c r="M91" s="122" t="s">
        <v>25</v>
      </c>
      <c r="N91" s="122" t="s">
        <v>26</v>
      </c>
      <c r="O91" s="122" t="s">
        <v>145</v>
      </c>
      <c r="P91" s="122" t="s">
        <v>27</v>
      </c>
      <c r="Q91" s="122" t="s">
        <v>264</v>
      </c>
      <c r="R91" s="124">
        <v>4.68</v>
      </c>
      <c r="S91" s="127">
        <v>17</v>
      </c>
      <c r="T91" s="125">
        <v>41.39</v>
      </c>
      <c r="U91" s="122" t="s">
        <v>30</v>
      </c>
      <c r="W91" s="8" t="str">
        <f t="shared" si="7"/>
        <v/>
      </c>
      <c r="X91" s="8" t="str">
        <f>IF(S91="6B",_xlfn.XLOOKUP(H91,'Zoning 2shop'!A:A,'Zoning 2shop'!B:B),IF(S91="6C",_xlfn.XLOOKUP(G91,'Zoning 2shop'!C:C,'Zoning 2shop'!D:D),""))</f>
        <v/>
      </c>
      <c r="Y91" s="112">
        <f t="shared" si="8"/>
        <v>0.14910705133062102</v>
      </c>
      <c r="Z91" s="4">
        <f t="shared" si="9"/>
        <v>41.39</v>
      </c>
      <c r="AA91" s="4">
        <f t="shared" si="10"/>
        <v>0.5</v>
      </c>
      <c r="AB91" s="4">
        <f t="shared" si="11"/>
        <v>6.1715408545744044</v>
      </c>
      <c r="AC91" s="19">
        <f t="shared" si="12"/>
        <v>41.89</v>
      </c>
      <c r="AD91" s="8" t="str">
        <f>IF(COUNTIF(Catégories!A:A,N91)=0,"catégorie inconnue",LOOKUP(N91,Catégories!A:A,Catégories!B:B))</f>
        <v>Frêt</v>
      </c>
      <c r="AE91" s="21">
        <f t="shared" si="13"/>
        <v>48.061540854574403</v>
      </c>
      <c r="AF91" s="13"/>
      <c r="AG91" s="98"/>
      <c r="AH91" s="107"/>
    </row>
    <row r="92" spans="2:34" ht="14.25" hidden="1" customHeight="1" x14ac:dyDescent="0.2">
      <c r="B92" s="122" t="s">
        <v>1970</v>
      </c>
      <c r="C92" s="122" t="s">
        <v>21</v>
      </c>
      <c r="D92" s="123">
        <v>46157</v>
      </c>
      <c r="E92" s="122" t="s">
        <v>22</v>
      </c>
      <c r="F92" s="122" t="s">
        <v>2211</v>
      </c>
      <c r="G92" s="122" t="s">
        <v>149</v>
      </c>
      <c r="H92" s="122" t="s">
        <v>160</v>
      </c>
      <c r="I92" s="122" t="s">
        <v>2212</v>
      </c>
      <c r="J92" s="122" t="s">
        <v>23</v>
      </c>
      <c r="K92" s="122" t="s">
        <v>24</v>
      </c>
      <c r="L92" s="122" t="s">
        <v>2213</v>
      </c>
      <c r="M92" s="122" t="s">
        <v>25</v>
      </c>
      <c r="N92" s="122" t="s">
        <v>26</v>
      </c>
      <c r="O92" s="122" t="s">
        <v>25</v>
      </c>
      <c r="P92" s="122" t="s">
        <v>27</v>
      </c>
      <c r="Q92" s="122" t="s">
        <v>181</v>
      </c>
      <c r="R92" s="124">
        <v>0.25</v>
      </c>
      <c r="S92" s="127">
        <v>17</v>
      </c>
      <c r="T92" s="125">
        <v>7.86</v>
      </c>
      <c r="U92" s="122" t="s">
        <v>30</v>
      </c>
      <c r="W92" s="8" t="str">
        <f t="shared" si="7"/>
        <v/>
      </c>
      <c r="X92" s="8" t="str">
        <f>IF(S92="6B",_xlfn.XLOOKUP(H92,'Zoning 2shop'!A:A,'Zoning 2shop'!B:B),IF(S92="6C",_xlfn.XLOOKUP(G92,'Zoning 2shop'!C:C,'Zoning 2shop'!D:D),""))</f>
        <v/>
      </c>
      <c r="Y92" s="112">
        <f t="shared" si="8"/>
        <v>0.14910705133062102</v>
      </c>
      <c r="Z92" s="4">
        <f t="shared" si="9"/>
        <v>7.86</v>
      </c>
      <c r="AA92" s="4">
        <f t="shared" si="10"/>
        <v>0.5</v>
      </c>
      <c r="AB92" s="4">
        <f t="shared" si="11"/>
        <v>1.1719814234586812</v>
      </c>
      <c r="AC92" s="19">
        <f t="shared" si="12"/>
        <v>8.36</v>
      </c>
      <c r="AD92" s="8" t="str">
        <f>IF(COUNTIF(Catégories!A:A,N92)=0,"catégorie inconnue",LOOKUP(N92,Catégories!A:A,Catégories!B:B))</f>
        <v>Frêt</v>
      </c>
      <c r="AE92" s="21">
        <f t="shared" si="13"/>
        <v>9.5319814234586815</v>
      </c>
    </row>
    <row r="93" spans="2:34" ht="14.25" hidden="1" customHeight="1" x14ac:dyDescent="0.2">
      <c r="B93" s="122" t="s">
        <v>1970</v>
      </c>
      <c r="C93" s="122" t="s">
        <v>21</v>
      </c>
      <c r="D93" s="123">
        <v>46157</v>
      </c>
      <c r="E93" s="122" t="s">
        <v>22</v>
      </c>
      <c r="F93" s="122" t="s">
        <v>2184</v>
      </c>
      <c r="G93" s="122" t="s">
        <v>149</v>
      </c>
      <c r="H93" s="122" t="s">
        <v>156</v>
      </c>
      <c r="I93" s="122" t="s">
        <v>2185</v>
      </c>
      <c r="J93" s="122" t="s">
        <v>23</v>
      </c>
      <c r="K93" s="122" t="s">
        <v>24</v>
      </c>
      <c r="L93" s="122" t="s">
        <v>2186</v>
      </c>
      <c r="M93" s="122" t="s">
        <v>25</v>
      </c>
      <c r="N93" s="122" t="s">
        <v>26</v>
      </c>
      <c r="O93" s="122" t="s">
        <v>25</v>
      </c>
      <c r="P93" s="122" t="s">
        <v>27</v>
      </c>
      <c r="Q93" s="122" t="s">
        <v>152</v>
      </c>
      <c r="R93" s="124">
        <v>2.355</v>
      </c>
      <c r="S93" s="127">
        <v>17</v>
      </c>
      <c r="T93" s="125">
        <v>13.82</v>
      </c>
      <c r="U93" s="122" t="s">
        <v>30</v>
      </c>
      <c r="W93" s="8" t="str">
        <f t="shared" si="7"/>
        <v/>
      </c>
      <c r="X93" s="8" t="str">
        <f>IF(S93="6B",_xlfn.XLOOKUP(H93,'Zoning 2shop'!A:A,'Zoning 2shop'!B:B),IF(S93="6C",_xlfn.XLOOKUP(G93,'Zoning 2shop'!C:C,'Zoning 2shop'!D:D),""))</f>
        <v/>
      </c>
      <c r="Y93" s="112">
        <f t="shared" si="8"/>
        <v>0.14910705133062102</v>
      </c>
      <c r="Z93" s="4">
        <f t="shared" si="9"/>
        <v>13.82</v>
      </c>
      <c r="AA93" s="4">
        <f t="shared" si="10"/>
        <v>0.5</v>
      </c>
      <c r="AB93" s="4">
        <f t="shared" si="11"/>
        <v>2.0606594493891826</v>
      </c>
      <c r="AC93" s="19">
        <f t="shared" si="12"/>
        <v>14.32</v>
      </c>
      <c r="AD93" s="8" t="str">
        <f>IF(COUNTIF(Catégories!A:A,N93)=0,"catégorie inconnue",LOOKUP(N93,Catégories!A:A,Catégories!B:B))</f>
        <v>Frêt</v>
      </c>
      <c r="AE93" s="21">
        <f t="shared" si="13"/>
        <v>16.380659449389182</v>
      </c>
    </row>
    <row r="94" spans="2:34" ht="14.25" hidden="1" customHeight="1" x14ac:dyDescent="0.2">
      <c r="B94" s="122" t="s">
        <v>1970</v>
      </c>
      <c r="C94" s="122" t="s">
        <v>21</v>
      </c>
      <c r="D94" s="123">
        <v>46157</v>
      </c>
      <c r="E94" s="122" t="s">
        <v>22</v>
      </c>
      <c r="F94" s="122" t="s">
        <v>2202</v>
      </c>
      <c r="G94" s="122" t="s">
        <v>149</v>
      </c>
      <c r="H94" s="122" t="s">
        <v>156</v>
      </c>
      <c r="I94" s="122" t="s">
        <v>2203</v>
      </c>
      <c r="J94" s="122" t="s">
        <v>23</v>
      </c>
      <c r="K94" s="122" t="s">
        <v>24</v>
      </c>
      <c r="L94" s="122" t="s">
        <v>2204</v>
      </c>
      <c r="M94" s="122" t="s">
        <v>25</v>
      </c>
      <c r="N94" s="122" t="s">
        <v>26</v>
      </c>
      <c r="O94" s="122" t="s">
        <v>25</v>
      </c>
      <c r="P94" s="122" t="s">
        <v>27</v>
      </c>
      <c r="Q94" s="122" t="s">
        <v>152</v>
      </c>
      <c r="R94" s="124">
        <v>2.355</v>
      </c>
      <c r="S94" s="127">
        <v>17</v>
      </c>
      <c r="T94" s="125">
        <v>13.82</v>
      </c>
      <c r="U94" s="122" t="s">
        <v>30</v>
      </c>
      <c r="W94" s="8" t="str">
        <f t="shared" si="7"/>
        <v/>
      </c>
      <c r="X94" s="8" t="str">
        <f>IF(S94="6B",_xlfn.XLOOKUP(H94,'Zoning 2shop'!A:A,'Zoning 2shop'!B:B),IF(S94="6C",_xlfn.XLOOKUP(G94,'Zoning 2shop'!C:C,'Zoning 2shop'!D:D),""))</f>
        <v/>
      </c>
      <c r="Y94" s="112">
        <f t="shared" si="8"/>
        <v>0.14910705133062102</v>
      </c>
      <c r="Z94" s="4">
        <f t="shared" si="9"/>
        <v>13.82</v>
      </c>
      <c r="AA94" s="4">
        <f t="shared" si="10"/>
        <v>0.5</v>
      </c>
      <c r="AB94" s="4">
        <f t="shared" si="11"/>
        <v>2.0606594493891826</v>
      </c>
      <c r="AC94" s="19">
        <f t="shared" si="12"/>
        <v>14.32</v>
      </c>
      <c r="AD94" s="8" t="str">
        <f>IF(COUNTIF(Catégories!A:A,N94)=0,"catégorie inconnue",LOOKUP(N94,Catégories!A:A,Catégories!B:B))</f>
        <v>Frêt</v>
      </c>
      <c r="AE94" s="21">
        <f t="shared" si="13"/>
        <v>16.380659449389182</v>
      </c>
    </row>
    <row r="95" spans="2:34" ht="14.25" hidden="1" customHeight="1" x14ac:dyDescent="0.2">
      <c r="B95" s="122" t="s">
        <v>1970</v>
      </c>
      <c r="C95" s="122" t="s">
        <v>21</v>
      </c>
      <c r="D95" s="123">
        <v>46157</v>
      </c>
      <c r="E95" s="122" t="s">
        <v>22</v>
      </c>
      <c r="F95" s="122" t="s">
        <v>2199</v>
      </c>
      <c r="G95" s="122" t="s">
        <v>149</v>
      </c>
      <c r="H95" s="122" t="s">
        <v>157</v>
      </c>
      <c r="I95" s="122" t="s">
        <v>2200</v>
      </c>
      <c r="J95" s="122" t="s">
        <v>23</v>
      </c>
      <c r="K95" s="122" t="s">
        <v>24</v>
      </c>
      <c r="L95" s="122" t="s">
        <v>2201</v>
      </c>
      <c r="M95" s="122" t="s">
        <v>25</v>
      </c>
      <c r="N95" s="122" t="s">
        <v>26</v>
      </c>
      <c r="O95" s="122" t="s">
        <v>145</v>
      </c>
      <c r="P95" s="122" t="s">
        <v>27</v>
      </c>
      <c r="Q95" s="122" t="s">
        <v>264</v>
      </c>
      <c r="R95" s="124">
        <v>3.48</v>
      </c>
      <c r="S95" s="127">
        <v>17</v>
      </c>
      <c r="T95" s="125">
        <v>34.85</v>
      </c>
      <c r="U95" s="122" t="s">
        <v>30</v>
      </c>
      <c r="W95" s="8" t="str">
        <f t="shared" si="7"/>
        <v/>
      </c>
      <c r="X95" s="8" t="str">
        <f>IF(S95="6B",_xlfn.XLOOKUP(H95,'Zoning 2shop'!A:A,'Zoning 2shop'!B:B),IF(S95="6C",_xlfn.XLOOKUP(G95,'Zoning 2shop'!C:C,'Zoning 2shop'!D:D),""))</f>
        <v/>
      </c>
      <c r="Y95" s="112">
        <f t="shared" si="8"/>
        <v>0.14910705133062102</v>
      </c>
      <c r="Z95" s="4">
        <f t="shared" si="9"/>
        <v>34.85</v>
      </c>
      <c r="AA95" s="4">
        <f t="shared" si="10"/>
        <v>0.5</v>
      </c>
      <c r="AB95" s="4">
        <f t="shared" si="11"/>
        <v>5.1963807388721426</v>
      </c>
      <c r="AC95" s="19">
        <f t="shared" si="12"/>
        <v>35.35</v>
      </c>
      <c r="AD95" s="8" t="str">
        <f>IF(COUNTIF(Catégories!A:A,N95)=0,"catégorie inconnue",LOOKUP(N95,Catégories!A:A,Catégories!B:B))</f>
        <v>Frêt</v>
      </c>
      <c r="AE95" s="21">
        <f t="shared" si="13"/>
        <v>40.546380738872145</v>
      </c>
    </row>
    <row r="96" spans="2:34" ht="14.25" hidden="1" customHeight="1" x14ac:dyDescent="0.2">
      <c r="B96" s="122" t="s">
        <v>1970</v>
      </c>
      <c r="C96" s="122" t="s">
        <v>21</v>
      </c>
      <c r="D96" s="123">
        <v>46157</v>
      </c>
      <c r="E96" s="122" t="s">
        <v>22</v>
      </c>
      <c r="F96" s="122" t="s">
        <v>2220</v>
      </c>
      <c r="G96" s="122" t="s">
        <v>149</v>
      </c>
      <c r="H96" s="122" t="s">
        <v>160</v>
      </c>
      <c r="I96" s="122" t="s">
        <v>2221</v>
      </c>
      <c r="J96" s="122" t="s">
        <v>23</v>
      </c>
      <c r="K96" s="122" t="s">
        <v>24</v>
      </c>
      <c r="L96" s="122" t="s">
        <v>2222</v>
      </c>
      <c r="M96" s="122" t="s">
        <v>25</v>
      </c>
      <c r="N96" s="122" t="s">
        <v>26</v>
      </c>
      <c r="O96" s="122" t="s">
        <v>25</v>
      </c>
      <c r="P96" s="122" t="s">
        <v>27</v>
      </c>
      <c r="Q96" s="122" t="s">
        <v>181</v>
      </c>
      <c r="R96" s="124">
        <v>0.25</v>
      </c>
      <c r="S96" s="127">
        <v>17</v>
      </c>
      <c r="T96" s="125">
        <v>7.86</v>
      </c>
      <c r="U96" s="122" t="s">
        <v>30</v>
      </c>
      <c r="W96" s="8" t="str">
        <f t="shared" si="7"/>
        <v/>
      </c>
      <c r="X96" s="8" t="str">
        <f>IF(S96="6B",_xlfn.XLOOKUP(H96,'Zoning 2shop'!A:A,'Zoning 2shop'!B:B),IF(S96="6C",_xlfn.XLOOKUP(G96,'Zoning 2shop'!C:C,'Zoning 2shop'!D:D),""))</f>
        <v/>
      </c>
      <c r="Y96" s="112">
        <f t="shared" si="8"/>
        <v>0.14910705133062102</v>
      </c>
      <c r="Z96" s="4">
        <f t="shared" si="9"/>
        <v>7.86</v>
      </c>
      <c r="AA96" s="4">
        <f t="shared" si="10"/>
        <v>0.5</v>
      </c>
      <c r="AB96" s="4">
        <f t="shared" si="11"/>
        <v>1.1719814234586812</v>
      </c>
      <c r="AC96" s="19">
        <f t="shared" si="12"/>
        <v>8.36</v>
      </c>
      <c r="AD96" s="8" t="str">
        <f>IF(COUNTIF(Catégories!A:A,N96)=0,"catégorie inconnue",LOOKUP(N96,Catégories!A:A,Catégories!B:B))</f>
        <v>Frêt</v>
      </c>
      <c r="AE96" s="21">
        <f t="shared" si="13"/>
        <v>9.5319814234586815</v>
      </c>
    </row>
    <row r="97" spans="2:31" ht="14.25" hidden="1" customHeight="1" x14ac:dyDescent="0.2">
      <c r="B97" s="122" t="s">
        <v>1970</v>
      </c>
      <c r="C97" s="122" t="s">
        <v>21</v>
      </c>
      <c r="D97" s="123">
        <v>46157</v>
      </c>
      <c r="E97" s="122" t="s">
        <v>22</v>
      </c>
      <c r="F97" s="122" t="s">
        <v>2223</v>
      </c>
      <c r="G97" s="122" t="s">
        <v>149</v>
      </c>
      <c r="H97" s="122" t="s">
        <v>156</v>
      </c>
      <c r="I97" s="122" t="s">
        <v>2224</v>
      </c>
      <c r="J97" s="122" t="s">
        <v>23</v>
      </c>
      <c r="K97" s="122" t="s">
        <v>24</v>
      </c>
      <c r="L97" s="122" t="s">
        <v>2225</v>
      </c>
      <c r="M97" s="122" t="s">
        <v>25</v>
      </c>
      <c r="N97" s="122" t="s">
        <v>26</v>
      </c>
      <c r="O97" s="122" t="s">
        <v>25</v>
      </c>
      <c r="P97" s="122" t="s">
        <v>27</v>
      </c>
      <c r="Q97" s="122" t="s">
        <v>152</v>
      </c>
      <c r="R97" s="124">
        <v>4.4029999999999996</v>
      </c>
      <c r="S97" s="127">
        <v>17</v>
      </c>
      <c r="T97" s="125">
        <v>18.34</v>
      </c>
      <c r="U97" s="122" t="s">
        <v>30</v>
      </c>
      <c r="W97" s="8" t="str">
        <f t="shared" si="7"/>
        <v/>
      </c>
      <c r="X97" s="8" t="str">
        <f>IF(S97="6B",_xlfn.XLOOKUP(H97,'Zoning 2shop'!A:A,'Zoning 2shop'!B:B),IF(S97="6C",_xlfn.XLOOKUP(G97,'Zoning 2shop'!C:C,'Zoning 2shop'!D:D),""))</f>
        <v/>
      </c>
      <c r="Y97" s="112">
        <f t="shared" si="8"/>
        <v>0.14910705133062102</v>
      </c>
      <c r="Z97" s="4">
        <f t="shared" si="9"/>
        <v>18.34</v>
      </c>
      <c r="AA97" s="4">
        <f t="shared" si="10"/>
        <v>0.5</v>
      </c>
      <c r="AB97" s="4">
        <f t="shared" si="11"/>
        <v>2.7346233214035895</v>
      </c>
      <c r="AC97" s="19">
        <f t="shared" si="12"/>
        <v>18.84</v>
      </c>
      <c r="AD97" s="8" t="str">
        <f>IF(COUNTIF(Catégories!A:A,N97)=0,"catégorie inconnue",LOOKUP(N97,Catégories!A:A,Catégories!B:B))</f>
        <v>Frêt</v>
      </c>
      <c r="AE97" s="21">
        <f t="shared" si="13"/>
        <v>21.574623321403589</v>
      </c>
    </row>
    <row r="98" spans="2:31" ht="14.25" hidden="1" customHeight="1" x14ac:dyDescent="0.2">
      <c r="B98" s="122" t="s">
        <v>1970</v>
      </c>
      <c r="C98" s="122" t="s">
        <v>21</v>
      </c>
      <c r="D98" s="123">
        <v>46160</v>
      </c>
      <c r="E98" s="122" t="s">
        <v>22</v>
      </c>
      <c r="F98" s="122" t="s">
        <v>2242</v>
      </c>
      <c r="G98" s="122" t="s">
        <v>149</v>
      </c>
      <c r="H98" s="122" t="s">
        <v>151</v>
      </c>
      <c r="I98" s="122" t="s">
        <v>2243</v>
      </c>
      <c r="J98" s="122" t="s">
        <v>23</v>
      </c>
      <c r="K98" s="122" t="s">
        <v>24</v>
      </c>
      <c r="L98" s="122" t="s">
        <v>2244</v>
      </c>
      <c r="M98" s="122" t="s">
        <v>25</v>
      </c>
      <c r="N98" s="122" t="s">
        <v>26</v>
      </c>
      <c r="O98" s="122" t="s">
        <v>25</v>
      </c>
      <c r="P98" s="122" t="s">
        <v>27</v>
      </c>
      <c r="Q98" s="122" t="s">
        <v>152</v>
      </c>
      <c r="R98" s="124">
        <v>0.78100000000000003</v>
      </c>
      <c r="S98" s="127">
        <v>17</v>
      </c>
      <c r="T98" s="125">
        <v>9.94</v>
      </c>
      <c r="U98" s="122" t="s">
        <v>30</v>
      </c>
      <c r="W98" s="8" t="str">
        <f t="shared" si="7"/>
        <v/>
      </c>
      <c r="X98" s="8" t="str">
        <f>IF(S98="6B",_xlfn.XLOOKUP(H98,'Zoning 2shop'!A:A,'Zoning 2shop'!B:B),IF(S98="6C",_xlfn.XLOOKUP(G98,'Zoning 2shop'!C:C,'Zoning 2shop'!D:D),""))</f>
        <v/>
      </c>
      <c r="Y98" s="112">
        <f t="shared" si="8"/>
        <v>0.14910705133062102</v>
      </c>
      <c r="Z98" s="4">
        <f t="shared" si="9"/>
        <v>9.94</v>
      </c>
      <c r="AA98" s="4">
        <f t="shared" si="10"/>
        <v>0.5</v>
      </c>
      <c r="AB98" s="4">
        <f t="shared" si="11"/>
        <v>1.4821240902263728</v>
      </c>
      <c r="AC98" s="19">
        <f t="shared" si="12"/>
        <v>10.44</v>
      </c>
      <c r="AD98" s="8" t="str">
        <f>IF(COUNTIF(Catégories!A:A,N98)=0,"catégorie inconnue",LOOKUP(N98,Catégories!A:A,Catégories!B:B))</f>
        <v>Frêt</v>
      </c>
      <c r="AE98" s="21">
        <f t="shared" si="13"/>
        <v>11.922124090226372</v>
      </c>
    </row>
    <row r="99" spans="2:31" ht="14.25" hidden="1" customHeight="1" x14ac:dyDescent="0.2">
      <c r="B99" s="122" t="s">
        <v>1970</v>
      </c>
      <c r="C99" s="122" t="s">
        <v>21</v>
      </c>
      <c r="D99" s="123">
        <v>46160</v>
      </c>
      <c r="E99" s="122" t="s">
        <v>22</v>
      </c>
      <c r="F99" s="122" t="s">
        <v>507</v>
      </c>
      <c r="G99" s="122" t="s">
        <v>149</v>
      </c>
      <c r="H99" s="122" t="s">
        <v>151</v>
      </c>
      <c r="I99" s="122" t="s">
        <v>2258</v>
      </c>
      <c r="J99" s="122" t="s">
        <v>23</v>
      </c>
      <c r="K99" s="122" t="s">
        <v>24</v>
      </c>
      <c r="L99" s="122" t="s">
        <v>2259</v>
      </c>
      <c r="M99" s="122" t="s">
        <v>25</v>
      </c>
      <c r="N99" s="122" t="s">
        <v>26</v>
      </c>
      <c r="O99" s="122" t="s">
        <v>25</v>
      </c>
      <c r="P99" s="122" t="s">
        <v>27</v>
      </c>
      <c r="Q99" s="122" t="s">
        <v>152</v>
      </c>
      <c r="R99" s="124">
        <v>0.75600000000000001</v>
      </c>
      <c r="S99" s="127">
        <v>17</v>
      </c>
      <c r="T99" s="125">
        <v>9.94</v>
      </c>
      <c r="U99" s="122" t="s">
        <v>30</v>
      </c>
      <c r="W99" s="8" t="str">
        <f t="shared" si="7"/>
        <v/>
      </c>
      <c r="X99" s="8" t="str">
        <f>IF(S99="6B",_xlfn.XLOOKUP(H99,'Zoning 2shop'!A:A,'Zoning 2shop'!B:B),IF(S99="6C",_xlfn.XLOOKUP(G99,'Zoning 2shop'!C:C,'Zoning 2shop'!D:D),""))</f>
        <v/>
      </c>
      <c r="Y99" s="112">
        <f t="shared" si="8"/>
        <v>0.14910705133062102</v>
      </c>
      <c r="Z99" s="4">
        <f t="shared" si="9"/>
        <v>9.94</v>
      </c>
      <c r="AA99" s="4">
        <f t="shared" si="10"/>
        <v>0.5</v>
      </c>
      <c r="AB99" s="4">
        <f t="shared" si="11"/>
        <v>1.4821240902263728</v>
      </c>
      <c r="AC99" s="19">
        <f t="shared" si="12"/>
        <v>10.44</v>
      </c>
      <c r="AD99" s="8" t="str">
        <f>IF(COUNTIF(Catégories!A:A,N99)=0,"catégorie inconnue",LOOKUP(N99,Catégories!A:A,Catégories!B:B))</f>
        <v>Frêt</v>
      </c>
      <c r="AE99" s="21">
        <f t="shared" si="13"/>
        <v>11.922124090226372</v>
      </c>
    </row>
    <row r="100" spans="2:31" ht="14.25" hidden="1" customHeight="1" x14ac:dyDescent="0.2">
      <c r="B100" s="122" t="s">
        <v>1970</v>
      </c>
      <c r="C100" s="122" t="s">
        <v>21</v>
      </c>
      <c r="D100" s="123">
        <v>46160</v>
      </c>
      <c r="E100" s="122" t="s">
        <v>22</v>
      </c>
      <c r="F100" s="122" t="s">
        <v>510</v>
      </c>
      <c r="G100" s="122" t="s">
        <v>149</v>
      </c>
      <c r="H100" s="122" t="s">
        <v>151</v>
      </c>
      <c r="I100" s="122" t="s">
        <v>2269</v>
      </c>
      <c r="J100" s="122" t="s">
        <v>23</v>
      </c>
      <c r="K100" s="122" t="s">
        <v>24</v>
      </c>
      <c r="L100" s="122" t="s">
        <v>2270</v>
      </c>
      <c r="M100" s="122" t="s">
        <v>25</v>
      </c>
      <c r="N100" s="122" t="s">
        <v>26</v>
      </c>
      <c r="O100" s="122" t="s">
        <v>25</v>
      </c>
      <c r="P100" s="122" t="s">
        <v>27</v>
      </c>
      <c r="Q100" s="122" t="s">
        <v>152</v>
      </c>
      <c r="R100" s="124">
        <v>0.25</v>
      </c>
      <c r="S100" s="127">
        <v>17</v>
      </c>
      <c r="T100" s="125">
        <v>7.86</v>
      </c>
      <c r="U100" s="122" t="s">
        <v>30</v>
      </c>
      <c r="W100" s="8" t="str">
        <f t="shared" si="7"/>
        <v/>
      </c>
      <c r="X100" s="8" t="str">
        <f>IF(S100="6B",_xlfn.XLOOKUP(H100,'Zoning 2shop'!A:A,'Zoning 2shop'!B:B),IF(S100="6C",_xlfn.XLOOKUP(G100,'Zoning 2shop'!C:C,'Zoning 2shop'!D:D),""))</f>
        <v/>
      </c>
      <c r="Y100" s="112">
        <f t="shared" si="8"/>
        <v>0.14910705133062102</v>
      </c>
      <c r="Z100" s="4">
        <f t="shared" si="9"/>
        <v>7.86</v>
      </c>
      <c r="AA100" s="4">
        <f>IF(OR(S100="6C",S100="6B",S100="5X",S100="5Y"),0.08,0.5)</f>
        <v>0.5</v>
      </c>
      <c r="AB100" s="4">
        <f t="shared" si="11"/>
        <v>1.1719814234586812</v>
      </c>
      <c r="AC100" s="19">
        <f t="shared" si="12"/>
        <v>8.36</v>
      </c>
      <c r="AD100" s="8" t="str">
        <f>IF(COUNTIF(Catégories!A:A,N100)=0,"catégorie inconnue",LOOKUP(N100,Catégories!A:A,Catégories!B:B))</f>
        <v>Frêt</v>
      </c>
      <c r="AE100" s="21">
        <f t="shared" si="13"/>
        <v>9.5319814234586815</v>
      </c>
    </row>
    <row r="101" spans="2:31" ht="14.25" hidden="1" customHeight="1" x14ac:dyDescent="0.2">
      <c r="B101" s="122" t="s">
        <v>1970</v>
      </c>
      <c r="C101" s="122" t="s">
        <v>21</v>
      </c>
      <c r="D101" s="123">
        <v>46160</v>
      </c>
      <c r="E101" s="122" t="s">
        <v>22</v>
      </c>
      <c r="F101" s="122" t="s">
        <v>541</v>
      </c>
      <c r="G101" s="122" t="s">
        <v>149</v>
      </c>
      <c r="H101" s="122" t="s">
        <v>151</v>
      </c>
      <c r="I101" s="122" t="s">
        <v>2285</v>
      </c>
      <c r="J101" s="122" t="s">
        <v>23</v>
      </c>
      <c r="K101" s="122" t="s">
        <v>24</v>
      </c>
      <c r="L101" s="122" t="s">
        <v>2286</v>
      </c>
      <c r="M101" s="122" t="s">
        <v>25</v>
      </c>
      <c r="N101" s="122" t="s">
        <v>26</v>
      </c>
      <c r="O101" s="122" t="s">
        <v>25</v>
      </c>
      <c r="P101" s="122" t="s">
        <v>27</v>
      </c>
      <c r="Q101" s="122" t="s">
        <v>152</v>
      </c>
      <c r="R101" s="124">
        <v>0.504</v>
      </c>
      <c r="S101" s="127">
        <v>17</v>
      </c>
      <c r="T101" s="125">
        <v>9.94</v>
      </c>
      <c r="U101" s="122" t="s">
        <v>30</v>
      </c>
      <c r="W101" s="8" t="str">
        <f t="shared" si="7"/>
        <v/>
      </c>
      <c r="X101" s="8" t="str">
        <f>IF(S101="6B",_xlfn.XLOOKUP(H101,'Zoning 2shop'!A:A,'Zoning 2shop'!B:B),IF(S101="6C",_xlfn.XLOOKUP(G101,'Zoning 2shop'!C:C,'Zoning 2shop'!D:D),""))</f>
        <v/>
      </c>
      <c r="Y101" s="112">
        <f t="shared" si="8"/>
        <v>0.14910705133062102</v>
      </c>
      <c r="Z101" s="4">
        <f t="shared" si="9"/>
        <v>9.94</v>
      </c>
      <c r="AA101" s="4">
        <f t="shared" si="10"/>
        <v>0.5</v>
      </c>
      <c r="AB101" s="4">
        <f t="shared" si="11"/>
        <v>1.4821240902263728</v>
      </c>
      <c r="AC101" s="19">
        <f t="shared" si="12"/>
        <v>10.44</v>
      </c>
      <c r="AD101" s="8" t="str">
        <f>IF(COUNTIF(Catégories!A:A,N101)=0,"catégorie inconnue",LOOKUP(N101,Catégories!A:A,Catégories!B:B))</f>
        <v>Frêt</v>
      </c>
      <c r="AE101" s="21">
        <f t="shared" si="13"/>
        <v>11.922124090226372</v>
      </c>
    </row>
    <row r="102" spans="2:31" ht="14.25" hidden="1" customHeight="1" x14ac:dyDescent="0.2">
      <c r="B102" s="122" t="s">
        <v>1970</v>
      </c>
      <c r="C102" s="122" t="s">
        <v>21</v>
      </c>
      <c r="D102" s="123">
        <v>46160</v>
      </c>
      <c r="E102" s="122" t="s">
        <v>22</v>
      </c>
      <c r="F102" s="122" t="s">
        <v>2282</v>
      </c>
      <c r="G102" s="122" t="s">
        <v>149</v>
      </c>
      <c r="H102" s="122" t="s">
        <v>151</v>
      </c>
      <c r="I102" s="122" t="s">
        <v>2283</v>
      </c>
      <c r="J102" s="122" t="s">
        <v>23</v>
      </c>
      <c r="K102" s="122" t="s">
        <v>24</v>
      </c>
      <c r="L102" s="122" t="s">
        <v>2284</v>
      </c>
      <c r="M102" s="122" t="s">
        <v>25</v>
      </c>
      <c r="N102" s="122" t="s">
        <v>26</v>
      </c>
      <c r="O102" s="122" t="s">
        <v>25</v>
      </c>
      <c r="P102" s="122" t="s">
        <v>27</v>
      </c>
      <c r="Q102" s="122" t="s">
        <v>152</v>
      </c>
      <c r="R102" s="124">
        <v>4.532</v>
      </c>
      <c r="S102" s="127">
        <v>17</v>
      </c>
      <c r="T102" s="125">
        <v>19.47</v>
      </c>
      <c r="U102" s="122" t="s">
        <v>30</v>
      </c>
      <c r="W102" s="8" t="str">
        <f t="shared" si="7"/>
        <v/>
      </c>
      <c r="X102" s="8" t="str">
        <f>IF(S102="6B",_xlfn.XLOOKUP(H102,'Zoning 2shop'!A:A,'Zoning 2shop'!B:B),IF(S102="6C",_xlfn.XLOOKUP(G102,'Zoning 2shop'!C:C,'Zoning 2shop'!D:D),""))</f>
        <v/>
      </c>
      <c r="Y102" s="112">
        <f t="shared" si="8"/>
        <v>0.14910705133062102</v>
      </c>
      <c r="Z102" s="4">
        <f t="shared" si="9"/>
        <v>19.47</v>
      </c>
      <c r="AA102" s="4">
        <f t="shared" si="10"/>
        <v>0.5</v>
      </c>
      <c r="AB102" s="4">
        <f t="shared" si="11"/>
        <v>2.9031142894071911</v>
      </c>
      <c r="AC102" s="19">
        <f t="shared" si="12"/>
        <v>19.97</v>
      </c>
      <c r="AD102" s="8" t="str">
        <f>IF(COUNTIF(Catégories!A:A,N102)=0,"catégorie inconnue",LOOKUP(N102,Catégories!A:A,Catégories!B:B))</f>
        <v>Frêt</v>
      </c>
      <c r="AE102" s="21">
        <f t="shared" si="13"/>
        <v>22.873114289407191</v>
      </c>
    </row>
    <row r="103" spans="2:31" ht="14.25" hidden="1" customHeight="1" x14ac:dyDescent="0.2">
      <c r="B103" s="122" t="s">
        <v>1970</v>
      </c>
      <c r="C103" s="122" t="s">
        <v>21</v>
      </c>
      <c r="D103" s="123">
        <v>46160</v>
      </c>
      <c r="E103" s="122" t="s">
        <v>22</v>
      </c>
      <c r="F103" s="122" t="s">
        <v>346</v>
      </c>
      <c r="G103" s="122" t="s">
        <v>149</v>
      </c>
      <c r="H103" s="122" t="s">
        <v>151</v>
      </c>
      <c r="I103" s="122" t="s">
        <v>2280</v>
      </c>
      <c r="J103" s="122" t="s">
        <v>23</v>
      </c>
      <c r="K103" s="122" t="s">
        <v>24</v>
      </c>
      <c r="L103" s="122" t="s">
        <v>2281</v>
      </c>
      <c r="M103" s="122" t="s">
        <v>25</v>
      </c>
      <c r="N103" s="122" t="s">
        <v>26</v>
      </c>
      <c r="O103" s="122" t="s">
        <v>25</v>
      </c>
      <c r="P103" s="122" t="s">
        <v>27</v>
      </c>
      <c r="Q103" s="122" t="s">
        <v>152</v>
      </c>
      <c r="R103" s="124">
        <v>4.3650000000000002</v>
      </c>
      <c r="S103" s="127">
        <v>17</v>
      </c>
      <c r="T103" s="125">
        <v>18.34</v>
      </c>
      <c r="U103" s="122" t="s">
        <v>30</v>
      </c>
      <c r="W103" s="8" t="str">
        <f t="shared" si="7"/>
        <v/>
      </c>
      <c r="X103" s="8" t="str">
        <f>IF(S103="6B",_xlfn.XLOOKUP(H103,'Zoning 2shop'!A:A,'Zoning 2shop'!B:B),IF(S103="6C",_xlfn.XLOOKUP(G103,'Zoning 2shop'!C:C,'Zoning 2shop'!D:D),""))</f>
        <v/>
      </c>
      <c r="Y103" s="112">
        <f t="shared" si="8"/>
        <v>0.14910705133062102</v>
      </c>
      <c r="Z103" s="4">
        <f t="shared" si="9"/>
        <v>18.34</v>
      </c>
      <c r="AA103" s="4">
        <f t="shared" si="10"/>
        <v>0.5</v>
      </c>
      <c r="AB103" s="4">
        <f t="shared" si="11"/>
        <v>2.7346233214035895</v>
      </c>
      <c r="AC103" s="19">
        <f t="shared" si="12"/>
        <v>18.84</v>
      </c>
      <c r="AD103" s="8" t="str">
        <f>IF(COUNTIF(Catégories!A:A,N103)=0,"catégorie inconnue",LOOKUP(N103,Catégories!A:A,Catégories!B:B))</f>
        <v>Frêt</v>
      </c>
      <c r="AE103" s="21">
        <f t="shared" si="13"/>
        <v>21.574623321403589</v>
      </c>
    </row>
    <row r="104" spans="2:31" ht="14.25" hidden="1" customHeight="1" x14ac:dyDescent="0.2">
      <c r="B104" s="122" t="s">
        <v>1970</v>
      </c>
      <c r="C104" s="122" t="s">
        <v>21</v>
      </c>
      <c r="D104" s="123">
        <v>46160</v>
      </c>
      <c r="E104" s="122" t="s">
        <v>22</v>
      </c>
      <c r="F104" s="122" t="s">
        <v>2229</v>
      </c>
      <c r="G104" s="122" t="s">
        <v>149</v>
      </c>
      <c r="H104" s="122" t="s">
        <v>160</v>
      </c>
      <c r="I104" s="122" t="s">
        <v>2230</v>
      </c>
      <c r="J104" s="122" t="s">
        <v>23</v>
      </c>
      <c r="K104" s="122" t="s">
        <v>24</v>
      </c>
      <c r="L104" s="122" t="s">
        <v>2231</v>
      </c>
      <c r="M104" s="122" t="s">
        <v>25</v>
      </c>
      <c r="N104" s="122" t="s">
        <v>26</v>
      </c>
      <c r="O104" s="122" t="s">
        <v>25</v>
      </c>
      <c r="P104" s="122" t="s">
        <v>27</v>
      </c>
      <c r="Q104" s="122" t="s">
        <v>181</v>
      </c>
      <c r="R104" s="124">
        <v>4.266</v>
      </c>
      <c r="S104" s="127">
        <v>17</v>
      </c>
      <c r="T104" s="125">
        <v>18.34</v>
      </c>
      <c r="U104" s="122" t="s">
        <v>30</v>
      </c>
      <c r="W104" s="8" t="str">
        <f t="shared" si="7"/>
        <v/>
      </c>
      <c r="X104" s="8" t="str">
        <f>IF(S104="6B",_xlfn.XLOOKUP(H104,'Zoning 2shop'!A:A,'Zoning 2shop'!B:B),IF(S104="6C",_xlfn.XLOOKUP(G104,'Zoning 2shop'!C:C,'Zoning 2shop'!D:D),""))</f>
        <v/>
      </c>
      <c r="Y104" s="112">
        <f t="shared" si="8"/>
        <v>0.14910705133062102</v>
      </c>
      <c r="Z104" s="4">
        <f t="shared" si="9"/>
        <v>18.34</v>
      </c>
      <c r="AA104" s="4">
        <f t="shared" si="10"/>
        <v>0.5</v>
      </c>
      <c r="AB104" s="4">
        <f t="shared" si="11"/>
        <v>2.7346233214035895</v>
      </c>
      <c r="AC104" s="19">
        <f t="shared" si="12"/>
        <v>18.84</v>
      </c>
      <c r="AD104" s="8" t="str">
        <f>IF(COUNTIF(Catégories!A:A,N104)=0,"catégorie inconnue",LOOKUP(N104,Catégories!A:A,Catégories!B:B))</f>
        <v>Frêt</v>
      </c>
      <c r="AE104" s="21">
        <f t="shared" si="13"/>
        <v>21.574623321403589</v>
      </c>
    </row>
    <row r="105" spans="2:31" ht="14.25" hidden="1" customHeight="1" x14ac:dyDescent="0.2">
      <c r="B105" s="122" t="s">
        <v>1970</v>
      </c>
      <c r="C105" s="122" t="s">
        <v>21</v>
      </c>
      <c r="D105" s="123">
        <v>46160</v>
      </c>
      <c r="E105" s="122" t="s">
        <v>22</v>
      </c>
      <c r="F105" s="122" t="s">
        <v>2053</v>
      </c>
      <c r="G105" s="122" t="s">
        <v>149</v>
      </c>
      <c r="H105" s="122" t="s">
        <v>160</v>
      </c>
      <c r="I105" s="122" t="s">
        <v>2054</v>
      </c>
      <c r="J105" s="122" t="s">
        <v>23</v>
      </c>
      <c r="K105" s="122" t="s">
        <v>24</v>
      </c>
      <c r="L105" s="122" t="s">
        <v>2254</v>
      </c>
      <c r="M105" s="122" t="s">
        <v>25</v>
      </c>
      <c r="N105" s="122" t="s">
        <v>26</v>
      </c>
      <c r="O105" s="122" t="s">
        <v>25</v>
      </c>
      <c r="P105" s="122" t="s">
        <v>27</v>
      </c>
      <c r="Q105" s="122" t="s">
        <v>181</v>
      </c>
      <c r="R105" s="124">
        <v>1.3919999999999999</v>
      </c>
      <c r="S105" s="127">
        <v>17</v>
      </c>
      <c r="T105" s="125">
        <v>11.56</v>
      </c>
      <c r="U105" s="122" t="s">
        <v>30</v>
      </c>
      <c r="W105" s="8" t="str">
        <f t="shared" si="7"/>
        <v/>
      </c>
      <c r="X105" s="8" t="str">
        <f>IF(S105="6B",_xlfn.XLOOKUP(H105,'Zoning 2shop'!A:A,'Zoning 2shop'!B:B),IF(S105="6C",_xlfn.XLOOKUP(G105,'Zoning 2shop'!C:C,'Zoning 2shop'!D:D),""))</f>
        <v/>
      </c>
      <c r="Y105" s="112">
        <f t="shared" si="8"/>
        <v>0.14910705133062102</v>
      </c>
      <c r="Z105" s="4">
        <f t="shared" si="9"/>
        <v>11.56</v>
      </c>
      <c r="AA105" s="4">
        <f t="shared" si="10"/>
        <v>0.5</v>
      </c>
      <c r="AB105" s="4">
        <f t="shared" si="11"/>
        <v>1.7236775133819791</v>
      </c>
      <c r="AC105" s="19">
        <f t="shared" si="12"/>
        <v>12.06</v>
      </c>
      <c r="AD105" s="8" t="str">
        <f>IF(COUNTIF(Catégories!A:A,N105)=0,"catégorie inconnue",LOOKUP(N105,Catégories!A:A,Catégories!B:B))</f>
        <v>Frêt</v>
      </c>
      <c r="AE105" s="21">
        <f t="shared" si="13"/>
        <v>13.78367751338198</v>
      </c>
    </row>
    <row r="106" spans="2:31" ht="14.25" hidden="1" customHeight="1" x14ac:dyDescent="0.2">
      <c r="B106" s="122" t="s">
        <v>1970</v>
      </c>
      <c r="C106" s="122" t="s">
        <v>21</v>
      </c>
      <c r="D106" s="123">
        <v>46160</v>
      </c>
      <c r="E106" s="122" t="s">
        <v>22</v>
      </c>
      <c r="F106" s="122" t="s">
        <v>2287</v>
      </c>
      <c r="G106" s="122" t="s">
        <v>149</v>
      </c>
      <c r="H106" s="122" t="s">
        <v>151</v>
      </c>
      <c r="I106" s="122" t="s">
        <v>2288</v>
      </c>
      <c r="J106" s="122" t="s">
        <v>23</v>
      </c>
      <c r="K106" s="122" t="s">
        <v>24</v>
      </c>
      <c r="L106" s="122" t="s">
        <v>2289</v>
      </c>
      <c r="M106" s="122" t="s">
        <v>25</v>
      </c>
      <c r="N106" s="122" t="s">
        <v>26</v>
      </c>
      <c r="O106" s="122" t="s">
        <v>25</v>
      </c>
      <c r="P106" s="122" t="s">
        <v>27</v>
      </c>
      <c r="Q106" s="122" t="s">
        <v>152</v>
      </c>
      <c r="R106" s="124">
        <v>0.748</v>
      </c>
      <c r="S106" s="127">
        <v>17</v>
      </c>
      <c r="T106" s="125">
        <v>9.94</v>
      </c>
      <c r="U106" s="122" t="s">
        <v>30</v>
      </c>
      <c r="W106" s="8" t="str">
        <f t="shared" si="7"/>
        <v/>
      </c>
      <c r="X106" s="8" t="str">
        <f>IF(S106="6B",_xlfn.XLOOKUP(H106,'Zoning 2shop'!A:A,'Zoning 2shop'!B:B),IF(S106="6C",_xlfn.XLOOKUP(G106,'Zoning 2shop'!C:C,'Zoning 2shop'!D:D),""))</f>
        <v/>
      </c>
      <c r="Y106" s="112">
        <f t="shared" si="8"/>
        <v>0.14910705133062102</v>
      </c>
      <c r="Z106" s="4">
        <f t="shared" si="9"/>
        <v>9.94</v>
      </c>
      <c r="AA106" s="4">
        <f t="shared" si="10"/>
        <v>0.5</v>
      </c>
      <c r="AB106" s="4">
        <f t="shared" si="11"/>
        <v>1.4821240902263728</v>
      </c>
      <c r="AC106" s="19">
        <f t="shared" si="12"/>
        <v>10.44</v>
      </c>
      <c r="AD106" s="8" t="str">
        <f>IF(COUNTIF(Catégories!A:A,N106)=0,"catégorie inconnue",LOOKUP(N106,Catégories!A:A,Catégories!B:B))</f>
        <v>Frêt</v>
      </c>
      <c r="AE106" s="21">
        <f t="shared" si="13"/>
        <v>11.922124090226372</v>
      </c>
    </row>
    <row r="107" spans="2:31" ht="14.25" hidden="1" customHeight="1" x14ac:dyDescent="0.2">
      <c r="B107" s="122" t="s">
        <v>1970</v>
      </c>
      <c r="C107" s="122" t="s">
        <v>21</v>
      </c>
      <c r="D107" s="123">
        <v>46160</v>
      </c>
      <c r="E107" s="122" t="s">
        <v>22</v>
      </c>
      <c r="F107" s="122" t="s">
        <v>2255</v>
      </c>
      <c r="G107" s="122" t="s">
        <v>149</v>
      </c>
      <c r="H107" s="122" t="s">
        <v>156</v>
      </c>
      <c r="I107" s="122" t="s">
        <v>2256</v>
      </c>
      <c r="J107" s="122" t="s">
        <v>23</v>
      </c>
      <c r="K107" s="122" t="s">
        <v>24</v>
      </c>
      <c r="L107" s="122" t="s">
        <v>2257</v>
      </c>
      <c r="M107" s="122" t="s">
        <v>25</v>
      </c>
      <c r="N107" s="122" t="s">
        <v>26</v>
      </c>
      <c r="O107" s="122" t="s">
        <v>25</v>
      </c>
      <c r="P107" s="122" t="s">
        <v>27</v>
      </c>
      <c r="Q107" s="122" t="s">
        <v>152</v>
      </c>
      <c r="R107" s="124">
        <v>2.5110000000000001</v>
      </c>
      <c r="S107" s="127">
        <v>17</v>
      </c>
      <c r="T107" s="125">
        <v>14.95</v>
      </c>
      <c r="U107" s="122" t="s">
        <v>30</v>
      </c>
      <c r="W107" s="8" t="str">
        <f t="shared" si="7"/>
        <v/>
      </c>
      <c r="X107" s="8" t="str">
        <f>IF(S107="6B",_xlfn.XLOOKUP(H107,'Zoning 2shop'!A:A,'Zoning 2shop'!B:B),IF(S107="6C",_xlfn.XLOOKUP(G107,'Zoning 2shop'!C:C,'Zoning 2shop'!D:D),""))</f>
        <v/>
      </c>
      <c r="Y107" s="112">
        <f t="shared" si="8"/>
        <v>0.14910705133062102</v>
      </c>
      <c r="Z107" s="4">
        <f t="shared" si="9"/>
        <v>14.95</v>
      </c>
      <c r="AA107" s="4">
        <f t="shared" si="10"/>
        <v>0.5</v>
      </c>
      <c r="AB107" s="4">
        <f t="shared" si="11"/>
        <v>2.2291504173927841</v>
      </c>
      <c r="AC107" s="19">
        <f t="shared" si="12"/>
        <v>15.45</v>
      </c>
      <c r="AD107" s="8" t="str">
        <f>IF(COUNTIF(Catégories!A:A,N107)=0,"catégorie inconnue",LOOKUP(N107,Catégories!A:A,Catégories!B:B))</f>
        <v>Frêt</v>
      </c>
      <c r="AE107" s="21">
        <f t="shared" si="13"/>
        <v>17.679150417392783</v>
      </c>
    </row>
    <row r="108" spans="2:31" ht="14.25" hidden="1" customHeight="1" x14ac:dyDescent="0.2">
      <c r="B108" s="122" t="s">
        <v>1970</v>
      </c>
      <c r="C108" s="122" t="s">
        <v>21</v>
      </c>
      <c r="D108" s="123">
        <v>46160</v>
      </c>
      <c r="E108" s="122" t="s">
        <v>22</v>
      </c>
      <c r="F108" s="122" t="s">
        <v>2271</v>
      </c>
      <c r="G108" s="122" t="s">
        <v>149</v>
      </c>
      <c r="H108" s="122" t="s">
        <v>151</v>
      </c>
      <c r="I108" s="122" t="s">
        <v>2272</v>
      </c>
      <c r="J108" s="122" t="s">
        <v>23</v>
      </c>
      <c r="K108" s="122" t="s">
        <v>24</v>
      </c>
      <c r="L108" s="122" t="s">
        <v>2273</v>
      </c>
      <c r="M108" s="122" t="s">
        <v>25</v>
      </c>
      <c r="N108" s="122" t="s">
        <v>26</v>
      </c>
      <c r="O108" s="122" t="s">
        <v>25</v>
      </c>
      <c r="P108" s="122" t="s">
        <v>27</v>
      </c>
      <c r="Q108" s="122" t="s">
        <v>152</v>
      </c>
      <c r="R108" s="124">
        <v>4.3860000000000001</v>
      </c>
      <c r="S108" s="127">
        <v>17</v>
      </c>
      <c r="T108" s="125">
        <v>18.34</v>
      </c>
      <c r="U108" s="122" t="s">
        <v>30</v>
      </c>
      <c r="W108" s="8" t="str">
        <f t="shared" si="7"/>
        <v/>
      </c>
      <c r="X108" s="8" t="str">
        <f>IF(S108="6B",_xlfn.XLOOKUP(H108,'Zoning 2shop'!A:A,'Zoning 2shop'!B:B),IF(S108="6C",_xlfn.XLOOKUP(G108,'Zoning 2shop'!C:C,'Zoning 2shop'!D:D),""))</f>
        <v/>
      </c>
      <c r="Y108" s="112">
        <f t="shared" si="8"/>
        <v>0.14910705133062102</v>
      </c>
      <c r="Z108" s="4">
        <f t="shared" si="9"/>
        <v>18.34</v>
      </c>
      <c r="AA108" s="4">
        <f t="shared" si="10"/>
        <v>0.5</v>
      </c>
      <c r="AB108" s="4">
        <f t="shared" si="11"/>
        <v>2.7346233214035895</v>
      </c>
      <c r="AC108" s="19">
        <f t="shared" si="12"/>
        <v>18.84</v>
      </c>
      <c r="AD108" s="8" t="str">
        <f>IF(COUNTIF(Catégories!A:A,N108)=0,"catégorie inconnue",LOOKUP(N108,Catégories!A:A,Catégories!B:B))</f>
        <v>Frêt</v>
      </c>
      <c r="AE108" s="21">
        <f t="shared" si="13"/>
        <v>21.574623321403589</v>
      </c>
    </row>
    <row r="109" spans="2:31" ht="14.25" hidden="1" customHeight="1" x14ac:dyDescent="0.2">
      <c r="B109" s="122" t="s">
        <v>1970</v>
      </c>
      <c r="C109" s="122" t="s">
        <v>21</v>
      </c>
      <c r="D109" s="123">
        <v>46160</v>
      </c>
      <c r="E109" s="122" t="s">
        <v>22</v>
      </c>
      <c r="F109" s="122" t="s">
        <v>2232</v>
      </c>
      <c r="G109" s="122" t="s">
        <v>149</v>
      </c>
      <c r="H109" s="122" t="s">
        <v>200</v>
      </c>
      <c r="I109" s="122" t="s">
        <v>2233</v>
      </c>
      <c r="J109" s="122" t="s">
        <v>23</v>
      </c>
      <c r="K109" s="122" t="s">
        <v>24</v>
      </c>
      <c r="L109" s="122" t="s">
        <v>2234</v>
      </c>
      <c r="M109" s="122" t="s">
        <v>25</v>
      </c>
      <c r="N109" s="122" t="s">
        <v>26</v>
      </c>
      <c r="O109" s="122" t="s">
        <v>25</v>
      </c>
      <c r="P109" s="122" t="s">
        <v>27</v>
      </c>
      <c r="Q109" s="122" t="s">
        <v>237</v>
      </c>
      <c r="R109" s="124">
        <v>5.7729999999999997</v>
      </c>
      <c r="S109" s="127">
        <v>17</v>
      </c>
      <c r="T109" s="125">
        <v>31.91</v>
      </c>
      <c r="U109" s="122" t="s">
        <v>30</v>
      </c>
      <c r="W109" s="8" t="str">
        <f t="shared" si="7"/>
        <v/>
      </c>
      <c r="X109" s="8" t="str">
        <f>IF(S109="6B",_xlfn.XLOOKUP(H109,'Zoning 2shop'!A:A,'Zoning 2shop'!B:B),IF(S109="6C",_xlfn.XLOOKUP(G109,'Zoning 2shop'!C:C,'Zoning 2shop'!D:D),""))</f>
        <v/>
      </c>
      <c r="Y109" s="112">
        <f t="shared" si="8"/>
        <v>0.14910705133062102</v>
      </c>
      <c r="Z109" s="4">
        <f t="shared" si="9"/>
        <v>31.91</v>
      </c>
      <c r="AA109" s="4">
        <f t="shared" si="10"/>
        <v>0.5</v>
      </c>
      <c r="AB109" s="4">
        <f t="shared" si="11"/>
        <v>4.758006007960117</v>
      </c>
      <c r="AC109" s="19">
        <f t="shared" si="12"/>
        <v>32.409999999999997</v>
      </c>
      <c r="AD109" s="8" t="str">
        <f>IF(COUNTIF(Catégories!A:A,N109)=0,"catégorie inconnue",LOOKUP(N109,Catégories!A:A,Catégories!B:B))</f>
        <v>Frêt</v>
      </c>
      <c r="AE109" s="21">
        <f t="shared" si="13"/>
        <v>37.168006007960116</v>
      </c>
    </row>
    <row r="110" spans="2:31" ht="14.25" hidden="1" customHeight="1" x14ac:dyDescent="0.2">
      <c r="B110" s="122" t="s">
        <v>1970</v>
      </c>
      <c r="C110" s="122" t="s">
        <v>21</v>
      </c>
      <c r="D110" s="123">
        <v>46160</v>
      </c>
      <c r="E110" s="122" t="s">
        <v>22</v>
      </c>
      <c r="F110" s="122" t="s">
        <v>1981</v>
      </c>
      <c r="G110" s="122" t="s">
        <v>149</v>
      </c>
      <c r="H110" s="122" t="s">
        <v>151</v>
      </c>
      <c r="I110" s="122" t="s">
        <v>2240</v>
      </c>
      <c r="J110" s="122" t="s">
        <v>23</v>
      </c>
      <c r="K110" s="122" t="s">
        <v>24</v>
      </c>
      <c r="L110" s="122" t="s">
        <v>2241</v>
      </c>
      <c r="M110" s="122" t="s">
        <v>25</v>
      </c>
      <c r="N110" s="122" t="s">
        <v>26</v>
      </c>
      <c r="O110" s="122" t="s">
        <v>25</v>
      </c>
      <c r="P110" s="122" t="s">
        <v>27</v>
      </c>
      <c r="Q110" s="122" t="s">
        <v>152</v>
      </c>
      <c r="R110" s="124">
        <v>5.7729999999999997</v>
      </c>
      <c r="S110" s="127">
        <v>17</v>
      </c>
      <c r="T110" s="125">
        <v>21.83</v>
      </c>
      <c r="U110" s="122" t="s">
        <v>30</v>
      </c>
      <c r="W110" s="8" t="str">
        <f t="shared" si="7"/>
        <v/>
      </c>
      <c r="X110" s="8" t="str">
        <f>IF(S110="6B",_xlfn.XLOOKUP(H110,'Zoning 2shop'!A:A,'Zoning 2shop'!B:B),IF(S110="6C",_xlfn.XLOOKUP(G110,'Zoning 2shop'!C:C,'Zoning 2shop'!D:D),""))</f>
        <v/>
      </c>
      <c r="Y110" s="112">
        <f t="shared" si="8"/>
        <v>0.14910705133062102</v>
      </c>
      <c r="Z110" s="4">
        <f t="shared" si="9"/>
        <v>21.83</v>
      </c>
      <c r="AA110" s="4">
        <f t="shared" si="10"/>
        <v>0.5</v>
      </c>
      <c r="AB110" s="4">
        <f t="shared" si="11"/>
        <v>3.2550069305474567</v>
      </c>
      <c r="AC110" s="19">
        <f t="shared" si="12"/>
        <v>22.33</v>
      </c>
      <c r="AD110" s="8" t="str">
        <f>IF(COUNTIF(Catégories!A:A,N110)=0,"catégorie inconnue",LOOKUP(N110,Catégories!A:A,Catégories!B:B))</f>
        <v>Frêt</v>
      </c>
      <c r="AE110" s="21">
        <f t="shared" si="13"/>
        <v>25.585006930547454</v>
      </c>
    </row>
    <row r="111" spans="2:31" ht="14.25" hidden="1" customHeight="1" x14ac:dyDescent="0.2">
      <c r="B111" s="122" t="s">
        <v>1970</v>
      </c>
      <c r="C111" s="122" t="s">
        <v>21</v>
      </c>
      <c r="D111" s="123">
        <v>46160</v>
      </c>
      <c r="E111" s="122" t="s">
        <v>22</v>
      </c>
      <c r="F111" s="122" t="s">
        <v>2263</v>
      </c>
      <c r="G111" s="122" t="s">
        <v>149</v>
      </c>
      <c r="H111" s="122" t="s">
        <v>156</v>
      </c>
      <c r="I111" s="122" t="s">
        <v>2264</v>
      </c>
      <c r="J111" s="122" t="s">
        <v>23</v>
      </c>
      <c r="K111" s="122" t="s">
        <v>24</v>
      </c>
      <c r="L111" s="122" t="s">
        <v>2265</v>
      </c>
      <c r="M111" s="122" t="s">
        <v>25</v>
      </c>
      <c r="N111" s="122" t="s">
        <v>26</v>
      </c>
      <c r="O111" s="122" t="s">
        <v>25</v>
      </c>
      <c r="P111" s="122" t="s">
        <v>27</v>
      </c>
      <c r="Q111" s="122" t="s">
        <v>152</v>
      </c>
      <c r="R111" s="124">
        <v>4.532</v>
      </c>
      <c r="S111" s="127">
        <v>17</v>
      </c>
      <c r="T111" s="125">
        <v>19.47</v>
      </c>
      <c r="U111" s="122" t="s">
        <v>30</v>
      </c>
      <c r="W111" s="8" t="str">
        <f t="shared" si="7"/>
        <v/>
      </c>
      <c r="X111" s="8" t="str">
        <f>IF(S111="6B",_xlfn.XLOOKUP(H111,'Zoning 2shop'!A:A,'Zoning 2shop'!B:B),IF(S111="6C",_xlfn.XLOOKUP(G111,'Zoning 2shop'!C:C,'Zoning 2shop'!D:D),""))</f>
        <v/>
      </c>
      <c r="Y111" s="112">
        <f t="shared" si="8"/>
        <v>0.14910705133062102</v>
      </c>
      <c r="Z111" s="4">
        <f t="shared" si="9"/>
        <v>19.47</v>
      </c>
      <c r="AA111" s="4">
        <f t="shared" si="10"/>
        <v>0.5</v>
      </c>
      <c r="AB111" s="4">
        <f t="shared" si="11"/>
        <v>2.9031142894071911</v>
      </c>
      <c r="AC111" s="19">
        <f t="shared" si="12"/>
        <v>19.97</v>
      </c>
      <c r="AD111" s="8" t="str">
        <f>IF(COUNTIF(Catégories!A:A,N111)=0,"catégorie inconnue",LOOKUP(N111,Catégories!A:A,Catégories!B:B))</f>
        <v>Frêt</v>
      </c>
      <c r="AE111" s="21">
        <f t="shared" si="13"/>
        <v>22.873114289407191</v>
      </c>
    </row>
    <row r="112" spans="2:31" ht="14.25" hidden="1" customHeight="1" x14ac:dyDescent="0.2">
      <c r="B112" s="122" t="s">
        <v>1970</v>
      </c>
      <c r="C112" s="122" t="s">
        <v>21</v>
      </c>
      <c r="D112" s="123">
        <v>46160</v>
      </c>
      <c r="E112" s="122" t="s">
        <v>22</v>
      </c>
      <c r="F112" s="122" t="s">
        <v>2260</v>
      </c>
      <c r="G112" s="122" t="s">
        <v>149</v>
      </c>
      <c r="H112" s="122" t="s">
        <v>160</v>
      </c>
      <c r="I112" s="122" t="s">
        <v>2261</v>
      </c>
      <c r="J112" s="122" t="s">
        <v>23</v>
      </c>
      <c r="K112" s="122" t="s">
        <v>24</v>
      </c>
      <c r="L112" s="122" t="s">
        <v>2262</v>
      </c>
      <c r="M112" s="122" t="s">
        <v>25</v>
      </c>
      <c r="N112" s="122" t="s">
        <v>26</v>
      </c>
      <c r="O112" s="122" t="s">
        <v>25</v>
      </c>
      <c r="P112" s="122" t="s">
        <v>27</v>
      </c>
      <c r="Q112" s="122" t="s">
        <v>181</v>
      </c>
      <c r="R112" s="124">
        <v>4.6379999999999999</v>
      </c>
      <c r="S112" s="127">
        <v>17</v>
      </c>
      <c r="T112" s="125">
        <v>19.47</v>
      </c>
      <c r="U112" s="122" t="s">
        <v>30</v>
      </c>
      <c r="W112" s="8" t="str">
        <f t="shared" si="7"/>
        <v/>
      </c>
      <c r="X112" s="8" t="str">
        <f>IF(S112="6B",_xlfn.XLOOKUP(H112,'Zoning 2shop'!A:A,'Zoning 2shop'!B:B),IF(S112="6C",_xlfn.XLOOKUP(G112,'Zoning 2shop'!C:C,'Zoning 2shop'!D:D),""))</f>
        <v/>
      </c>
      <c r="Y112" s="112">
        <f t="shared" si="8"/>
        <v>0.14910705133062102</v>
      </c>
      <c r="Z112" s="4">
        <f t="shared" si="9"/>
        <v>19.47</v>
      </c>
      <c r="AA112" s="4">
        <f t="shared" si="10"/>
        <v>0.5</v>
      </c>
      <c r="AB112" s="4">
        <f t="shared" si="11"/>
        <v>2.9031142894071911</v>
      </c>
      <c r="AC112" s="19">
        <f t="shared" si="12"/>
        <v>19.97</v>
      </c>
      <c r="AD112" s="8" t="str">
        <f>IF(COUNTIF(Catégories!A:A,N112)=0,"catégorie inconnue",LOOKUP(N112,Catégories!A:A,Catégories!B:B))</f>
        <v>Frêt</v>
      </c>
      <c r="AE112" s="21">
        <f t="shared" si="13"/>
        <v>22.873114289407191</v>
      </c>
    </row>
    <row r="113" spans="2:31" ht="14.25" hidden="1" customHeight="1" x14ac:dyDescent="0.2">
      <c r="B113" s="122" t="s">
        <v>1970</v>
      </c>
      <c r="C113" s="122" t="s">
        <v>21</v>
      </c>
      <c r="D113" s="123">
        <v>46160</v>
      </c>
      <c r="E113" s="122" t="s">
        <v>22</v>
      </c>
      <c r="F113" s="122" t="s">
        <v>2237</v>
      </c>
      <c r="G113" s="122" t="s">
        <v>149</v>
      </c>
      <c r="H113" s="122" t="s">
        <v>156</v>
      </c>
      <c r="I113" s="122" t="s">
        <v>2238</v>
      </c>
      <c r="J113" s="122" t="s">
        <v>23</v>
      </c>
      <c r="K113" s="122" t="s">
        <v>24</v>
      </c>
      <c r="L113" s="122" t="s">
        <v>2239</v>
      </c>
      <c r="M113" s="122" t="s">
        <v>25</v>
      </c>
      <c r="N113" s="122" t="s">
        <v>26</v>
      </c>
      <c r="O113" s="122" t="s">
        <v>25</v>
      </c>
      <c r="P113" s="122" t="s">
        <v>27</v>
      </c>
      <c r="Q113" s="122" t="s">
        <v>152</v>
      </c>
      <c r="R113" s="124">
        <v>0.25</v>
      </c>
      <c r="S113" s="127">
        <v>17</v>
      </c>
      <c r="T113" s="125">
        <v>7.86</v>
      </c>
      <c r="U113" s="122" t="s">
        <v>30</v>
      </c>
      <c r="W113" s="8" t="str">
        <f t="shared" si="7"/>
        <v/>
      </c>
      <c r="X113" s="8" t="str">
        <f>IF(S113="6B",_xlfn.XLOOKUP(H113,'Zoning 2shop'!A:A,'Zoning 2shop'!B:B),IF(S113="6C",_xlfn.XLOOKUP(G113,'Zoning 2shop'!C:C,'Zoning 2shop'!D:D),""))</f>
        <v/>
      </c>
      <c r="Y113" s="112">
        <f t="shared" si="8"/>
        <v>0.14910705133062102</v>
      </c>
      <c r="Z113" s="4">
        <f t="shared" si="9"/>
        <v>7.86</v>
      </c>
      <c r="AA113" s="4">
        <f t="shared" si="10"/>
        <v>0.5</v>
      </c>
      <c r="AB113" s="4">
        <f t="shared" si="11"/>
        <v>1.1719814234586812</v>
      </c>
      <c r="AC113" s="19">
        <f t="shared" si="12"/>
        <v>8.36</v>
      </c>
      <c r="AD113" s="8" t="str">
        <f>IF(COUNTIF(Catégories!A:A,N113)=0,"catégorie inconnue",LOOKUP(N113,Catégories!A:A,Catégories!B:B))</f>
        <v>Frêt</v>
      </c>
      <c r="AE113" s="21">
        <f t="shared" si="13"/>
        <v>9.5319814234586815</v>
      </c>
    </row>
    <row r="114" spans="2:31" ht="14.25" hidden="1" customHeight="1" x14ac:dyDescent="0.2">
      <c r="B114" s="122" t="s">
        <v>1970</v>
      </c>
      <c r="C114" s="122" t="s">
        <v>21</v>
      </c>
      <c r="D114" s="123">
        <v>46160</v>
      </c>
      <c r="E114" s="122" t="s">
        <v>22</v>
      </c>
      <c r="F114" s="122" t="s">
        <v>2277</v>
      </c>
      <c r="G114" s="122" t="s">
        <v>149</v>
      </c>
      <c r="H114" s="122" t="s">
        <v>151</v>
      </c>
      <c r="I114" s="122" t="s">
        <v>2278</v>
      </c>
      <c r="J114" s="122" t="s">
        <v>23</v>
      </c>
      <c r="K114" s="122" t="s">
        <v>24</v>
      </c>
      <c r="L114" s="122" t="s">
        <v>2279</v>
      </c>
      <c r="M114" s="122" t="s">
        <v>25</v>
      </c>
      <c r="N114" s="122" t="s">
        <v>26</v>
      </c>
      <c r="O114" s="122" t="s">
        <v>25</v>
      </c>
      <c r="P114" s="122" t="s">
        <v>27</v>
      </c>
      <c r="Q114" s="122" t="s">
        <v>152</v>
      </c>
      <c r="R114" s="124">
        <v>0.75600000000000001</v>
      </c>
      <c r="S114" s="127">
        <v>17</v>
      </c>
      <c r="T114" s="125">
        <v>9.94</v>
      </c>
      <c r="U114" s="122" t="s">
        <v>30</v>
      </c>
      <c r="W114" s="8" t="str">
        <f t="shared" si="7"/>
        <v/>
      </c>
      <c r="X114" s="8" t="str">
        <f>IF(S114="6B",_xlfn.XLOOKUP(H114,'Zoning 2shop'!A:A,'Zoning 2shop'!B:B),IF(S114="6C",_xlfn.XLOOKUP(G114,'Zoning 2shop'!C:C,'Zoning 2shop'!D:D),""))</f>
        <v/>
      </c>
      <c r="Y114" s="112">
        <f t="shared" si="8"/>
        <v>0.14910705133062102</v>
      </c>
      <c r="Z114" s="4">
        <f t="shared" si="9"/>
        <v>9.94</v>
      </c>
      <c r="AA114" s="4">
        <f t="shared" si="10"/>
        <v>0.5</v>
      </c>
      <c r="AB114" s="4">
        <f t="shared" si="11"/>
        <v>1.4821240902263728</v>
      </c>
      <c r="AC114" s="19">
        <f t="shared" si="12"/>
        <v>10.44</v>
      </c>
      <c r="AD114" s="8" t="str">
        <f>IF(COUNTIF(Catégories!A:A,N114)=0,"catégorie inconnue",LOOKUP(N114,Catégories!A:A,Catégories!B:B))</f>
        <v>Frêt</v>
      </c>
      <c r="AE114" s="21">
        <f t="shared" si="13"/>
        <v>11.922124090226372</v>
      </c>
    </row>
    <row r="115" spans="2:31" ht="14.25" hidden="1" customHeight="1" x14ac:dyDescent="0.2">
      <c r="B115" s="122" t="s">
        <v>1970</v>
      </c>
      <c r="C115" s="122" t="s">
        <v>21</v>
      </c>
      <c r="D115" s="123">
        <v>46160</v>
      </c>
      <c r="E115" s="122" t="s">
        <v>22</v>
      </c>
      <c r="F115" s="122" t="s">
        <v>322</v>
      </c>
      <c r="G115" s="122" t="s">
        <v>149</v>
      </c>
      <c r="H115" s="122" t="s">
        <v>151</v>
      </c>
      <c r="I115" s="122" t="s">
        <v>2235</v>
      </c>
      <c r="J115" s="122" t="s">
        <v>23</v>
      </c>
      <c r="K115" s="122" t="s">
        <v>24</v>
      </c>
      <c r="L115" s="122" t="s">
        <v>2236</v>
      </c>
      <c r="M115" s="122" t="s">
        <v>25</v>
      </c>
      <c r="N115" s="122" t="s">
        <v>26</v>
      </c>
      <c r="O115" s="122" t="s">
        <v>25</v>
      </c>
      <c r="P115" s="122" t="s">
        <v>27</v>
      </c>
      <c r="Q115" s="122" t="s">
        <v>152</v>
      </c>
      <c r="R115" s="124">
        <v>0.375</v>
      </c>
      <c r="S115" s="127">
        <v>17</v>
      </c>
      <c r="T115" s="125">
        <v>7.86</v>
      </c>
      <c r="U115" s="122" t="s">
        <v>30</v>
      </c>
      <c r="W115" s="8" t="str">
        <f t="shared" si="7"/>
        <v/>
      </c>
      <c r="X115" s="8" t="str">
        <f>IF(S115="6B",_xlfn.XLOOKUP(H115,'Zoning 2shop'!A:A,'Zoning 2shop'!B:B),IF(S115="6C",_xlfn.XLOOKUP(G115,'Zoning 2shop'!C:C,'Zoning 2shop'!D:D),""))</f>
        <v/>
      </c>
      <c r="Y115" s="112">
        <f t="shared" si="8"/>
        <v>0.14910705133062102</v>
      </c>
      <c r="Z115" s="4">
        <f t="shared" si="9"/>
        <v>7.86</v>
      </c>
      <c r="AA115" s="4">
        <f t="shared" si="10"/>
        <v>0.5</v>
      </c>
      <c r="AB115" s="4">
        <f t="shared" si="11"/>
        <v>1.1719814234586812</v>
      </c>
      <c r="AC115" s="19">
        <f t="shared" si="12"/>
        <v>8.36</v>
      </c>
      <c r="AD115" s="8" t="str">
        <f>IF(COUNTIF(Catégories!A:A,N115)=0,"catégorie inconnue",LOOKUP(N115,Catégories!A:A,Catégories!B:B))</f>
        <v>Frêt</v>
      </c>
      <c r="AE115" s="21">
        <f t="shared" si="13"/>
        <v>9.5319814234586815</v>
      </c>
    </row>
    <row r="116" spans="2:31" ht="14.25" hidden="1" customHeight="1" x14ac:dyDescent="0.2">
      <c r="B116" s="122" t="s">
        <v>1970</v>
      </c>
      <c r="C116" s="122" t="s">
        <v>21</v>
      </c>
      <c r="D116" s="123">
        <v>46161</v>
      </c>
      <c r="E116" s="122" t="s">
        <v>22</v>
      </c>
      <c r="F116" s="122" t="s">
        <v>2335</v>
      </c>
      <c r="G116" s="122" t="s">
        <v>149</v>
      </c>
      <c r="H116" s="122" t="s">
        <v>154</v>
      </c>
      <c r="I116" s="122" t="s">
        <v>2336</v>
      </c>
      <c r="J116" s="122" t="s">
        <v>23</v>
      </c>
      <c r="K116" s="122" t="s">
        <v>24</v>
      </c>
      <c r="L116" s="122" t="s">
        <v>2337</v>
      </c>
      <c r="M116" s="122" t="s">
        <v>25</v>
      </c>
      <c r="N116" s="122" t="s">
        <v>26</v>
      </c>
      <c r="O116" s="122" t="s">
        <v>25</v>
      </c>
      <c r="P116" s="122" t="s">
        <v>27</v>
      </c>
      <c r="Q116" s="122" t="s">
        <v>152</v>
      </c>
      <c r="R116" s="124">
        <v>4.532</v>
      </c>
      <c r="S116" s="127">
        <v>17</v>
      </c>
      <c r="T116" s="125">
        <v>19.47</v>
      </c>
      <c r="U116" s="122" t="s">
        <v>30</v>
      </c>
      <c r="W116" s="8" t="str">
        <f t="shared" si="7"/>
        <v/>
      </c>
      <c r="X116" s="8" t="str">
        <f>IF(S116="6B",_xlfn.XLOOKUP(H116,'Zoning 2shop'!A:A,'Zoning 2shop'!B:B),IF(S116="6C",_xlfn.XLOOKUP(G116,'Zoning 2shop'!C:C,'Zoning 2shop'!D:D),""))</f>
        <v/>
      </c>
      <c r="Y116" s="112">
        <f t="shared" si="8"/>
        <v>0.14910705133062102</v>
      </c>
      <c r="Z116" s="4">
        <f t="shared" si="9"/>
        <v>19.47</v>
      </c>
      <c r="AA116" s="4">
        <f t="shared" si="10"/>
        <v>0.5</v>
      </c>
      <c r="AB116" s="4">
        <f t="shared" si="11"/>
        <v>2.9031142894071911</v>
      </c>
      <c r="AC116" s="19">
        <f t="shared" si="12"/>
        <v>19.97</v>
      </c>
      <c r="AD116" s="8" t="str">
        <f>IF(COUNTIF(Catégories!A:A,N116)=0,"catégorie inconnue",LOOKUP(N116,Catégories!A:A,Catégories!B:B))</f>
        <v>Frêt</v>
      </c>
      <c r="AE116" s="21">
        <f t="shared" si="13"/>
        <v>22.873114289407191</v>
      </c>
    </row>
    <row r="117" spans="2:31" ht="14.25" hidden="1" customHeight="1" x14ac:dyDescent="0.2">
      <c r="B117" s="122" t="s">
        <v>1970</v>
      </c>
      <c r="C117" s="122" t="s">
        <v>21</v>
      </c>
      <c r="D117" s="123">
        <v>46161</v>
      </c>
      <c r="E117" s="122" t="s">
        <v>22</v>
      </c>
      <c r="F117" s="122" t="s">
        <v>2314</v>
      </c>
      <c r="G117" s="122" t="s">
        <v>149</v>
      </c>
      <c r="H117" s="122" t="s">
        <v>153</v>
      </c>
      <c r="I117" s="122" t="s">
        <v>2315</v>
      </c>
      <c r="J117" s="122" t="s">
        <v>23</v>
      </c>
      <c r="K117" s="122" t="s">
        <v>24</v>
      </c>
      <c r="L117" s="122" t="s">
        <v>2316</v>
      </c>
      <c r="M117" s="122" t="s">
        <v>25</v>
      </c>
      <c r="N117" s="122" t="s">
        <v>26</v>
      </c>
      <c r="O117" s="122" t="s">
        <v>25</v>
      </c>
      <c r="P117" s="122" t="s">
        <v>27</v>
      </c>
      <c r="Q117" s="122" t="s">
        <v>181</v>
      </c>
      <c r="R117" s="124">
        <v>0.748</v>
      </c>
      <c r="S117" s="127">
        <v>17</v>
      </c>
      <c r="T117" s="125">
        <v>9.94</v>
      </c>
      <c r="U117" s="122" t="s">
        <v>30</v>
      </c>
      <c r="W117" s="8" t="str">
        <f t="shared" si="7"/>
        <v/>
      </c>
      <c r="X117" s="8" t="str">
        <f>IF(S117="6B",_xlfn.XLOOKUP(H117,'Zoning 2shop'!A:A,'Zoning 2shop'!B:B),IF(S117="6C",_xlfn.XLOOKUP(G117,'Zoning 2shop'!C:C,'Zoning 2shop'!D:D),""))</f>
        <v/>
      </c>
      <c r="Y117" s="112">
        <f t="shared" si="8"/>
        <v>0.14910705133062102</v>
      </c>
      <c r="Z117" s="4">
        <f t="shared" si="9"/>
        <v>9.94</v>
      </c>
      <c r="AA117" s="4">
        <f t="shared" si="10"/>
        <v>0.5</v>
      </c>
      <c r="AB117" s="4">
        <f t="shared" si="11"/>
        <v>1.4821240902263728</v>
      </c>
      <c r="AC117" s="19">
        <f t="shared" si="12"/>
        <v>10.44</v>
      </c>
      <c r="AD117" s="8" t="str">
        <f>IF(COUNTIF(Catégories!A:A,N117)=0,"catégorie inconnue",LOOKUP(N117,Catégories!A:A,Catégories!B:B))</f>
        <v>Frêt</v>
      </c>
      <c r="AE117" s="21">
        <f t="shared" si="13"/>
        <v>11.922124090226372</v>
      </c>
    </row>
    <row r="118" spans="2:31" ht="14.25" hidden="1" customHeight="1" x14ac:dyDescent="0.2">
      <c r="B118" s="122" t="s">
        <v>1970</v>
      </c>
      <c r="C118" s="122" t="s">
        <v>21</v>
      </c>
      <c r="D118" s="123">
        <v>46161</v>
      </c>
      <c r="E118" s="122" t="s">
        <v>22</v>
      </c>
      <c r="F118" s="122" t="s">
        <v>2302</v>
      </c>
      <c r="G118" s="122" t="s">
        <v>149</v>
      </c>
      <c r="H118" s="122" t="s">
        <v>153</v>
      </c>
      <c r="I118" s="122" t="s">
        <v>2303</v>
      </c>
      <c r="J118" s="122" t="s">
        <v>23</v>
      </c>
      <c r="K118" s="122" t="s">
        <v>24</v>
      </c>
      <c r="L118" s="122" t="s">
        <v>2304</v>
      </c>
      <c r="M118" s="122" t="s">
        <v>25</v>
      </c>
      <c r="N118" s="122" t="s">
        <v>26</v>
      </c>
      <c r="O118" s="122" t="s">
        <v>25</v>
      </c>
      <c r="P118" s="122" t="s">
        <v>27</v>
      </c>
      <c r="Q118" s="122" t="s">
        <v>181</v>
      </c>
      <c r="R118" s="124">
        <v>0.32800000000000001</v>
      </c>
      <c r="S118" s="127">
        <v>17</v>
      </c>
      <c r="T118" s="125">
        <v>7.86</v>
      </c>
      <c r="U118" s="122" t="s">
        <v>30</v>
      </c>
      <c r="W118" s="8" t="str">
        <f t="shared" si="7"/>
        <v/>
      </c>
      <c r="X118" s="8" t="str">
        <f>IF(S118="6B",_xlfn.XLOOKUP(H118,'Zoning 2shop'!A:A,'Zoning 2shop'!B:B),IF(S118="6C",_xlfn.XLOOKUP(G118,'Zoning 2shop'!C:C,'Zoning 2shop'!D:D),""))</f>
        <v/>
      </c>
      <c r="Y118" s="112">
        <f t="shared" si="8"/>
        <v>0.14910705133062102</v>
      </c>
      <c r="Z118" s="4">
        <f t="shared" si="9"/>
        <v>7.86</v>
      </c>
      <c r="AA118" s="4">
        <f t="shared" si="10"/>
        <v>0.5</v>
      </c>
      <c r="AB118" s="4">
        <f t="shared" si="11"/>
        <v>1.1719814234586812</v>
      </c>
      <c r="AC118" s="19">
        <f t="shared" si="12"/>
        <v>8.36</v>
      </c>
      <c r="AD118" s="8" t="str">
        <f>IF(COUNTIF(Catégories!A:A,N118)=0,"catégorie inconnue",LOOKUP(N118,Catégories!A:A,Catégories!B:B))</f>
        <v>Frêt</v>
      </c>
      <c r="AE118" s="21">
        <f t="shared" si="13"/>
        <v>9.5319814234586815</v>
      </c>
    </row>
    <row r="119" spans="2:31" ht="14.25" hidden="1" customHeight="1" x14ac:dyDescent="0.2">
      <c r="B119" s="122" t="s">
        <v>1970</v>
      </c>
      <c r="C119" s="122" t="s">
        <v>21</v>
      </c>
      <c r="D119" s="123">
        <v>46161</v>
      </c>
      <c r="E119" s="122" t="s">
        <v>22</v>
      </c>
      <c r="F119" s="122" t="s">
        <v>2302</v>
      </c>
      <c r="G119" s="122" t="s">
        <v>149</v>
      </c>
      <c r="H119" s="122" t="s">
        <v>153</v>
      </c>
      <c r="I119" s="122" t="s">
        <v>2303</v>
      </c>
      <c r="J119" s="122" t="s">
        <v>23</v>
      </c>
      <c r="K119" s="122" t="s">
        <v>24</v>
      </c>
      <c r="L119" s="122" t="s">
        <v>2304</v>
      </c>
      <c r="M119" s="122" t="s">
        <v>25</v>
      </c>
      <c r="N119" s="122" t="s">
        <v>163</v>
      </c>
      <c r="O119" s="122" t="s">
        <v>25</v>
      </c>
      <c r="P119" s="122"/>
      <c r="Q119" s="122" t="s">
        <v>181</v>
      </c>
      <c r="R119" s="124">
        <v>0</v>
      </c>
      <c r="S119" s="127">
        <v>17</v>
      </c>
      <c r="T119" s="125">
        <v>17</v>
      </c>
      <c r="U119" s="122" t="s">
        <v>30</v>
      </c>
      <c r="W119" s="8" t="str">
        <f t="shared" si="7"/>
        <v/>
      </c>
      <c r="X119" s="8" t="str">
        <f>IF(S119="6B",_xlfn.XLOOKUP(H119,'Zoning 2shop'!A:A,'Zoning 2shop'!B:B),IF(S119="6C",_xlfn.XLOOKUP(G119,'Zoning 2shop'!C:C,'Zoning 2shop'!D:D),""))</f>
        <v/>
      </c>
      <c r="Y119" s="112">
        <f t="shared" si="8"/>
        <v>0.14910705133062102</v>
      </c>
      <c r="Z119" s="4">
        <f t="shared" si="9"/>
        <v>17</v>
      </c>
      <c r="AA119" s="4">
        <f t="shared" si="10"/>
        <v>0.5</v>
      </c>
      <c r="AB119" s="4">
        <f t="shared" si="11"/>
        <v>2.5348198726205573</v>
      </c>
      <c r="AC119" s="19">
        <f t="shared" si="12"/>
        <v>17.5</v>
      </c>
      <c r="AD119" s="8" t="str">
        <f>IF(COUNTIF(Catégories!A:A,N119)=0,"catégorie inconnue",LOOKUP(N119,Catégories!A:A,Catégories!B:B))</f>
        <v>Zones éloignées</v>
      </c>
      <c r="AE119" s="21">
        <f t="shared" si="13"/>
        <v>20.034819872620556</v>
      </c>
    </row>
    <row r="120" spans="2:31" ht="14.25" hidden="1" customHeight="1" x14ac:dyDescent="0.2">
      <c r="B120" s="122" t="s">
        <v>1970</v>
      </c>
      <c r="C120" s="122" t="s">
        <v>21</v>
      </c>
      <c r="D120" s="123">
        <v>46161</v>
      </c>
      <c r="E120" s="122" t="s">
        <v>22</v>
      </c>
      <c r="F120" s="122" t="s">
        <v>2325</v>
      </c>
      <c r="G120" s="122" t="s">
        <v>149</v>
      </c>
      <c r="H120" s="122" t="s">
        <v>151</v>
      </c>
      <c r="I120" s="122" t="s">
        <v>2326</v>
      </c>
      <c r="J120" s="122" t="s">
        <v>23</v>
      </c>
      <c r="K120" s="122" t="s">
        <v>24</v>
      </c>
      <c r="L120" s="122" t="s">
        <v>2327</v>
      </c>
      <c r="M120" s="122" t="s">
        <v>25</v>
      </c>
      <c r="N120" s="122" t="s">
        <v>26</v>
      </c>
      <c r="O120" s="122" t="s">
        <v>25</v>
      </c>
      <c r="P120" s="122" t="s">
        <v>27</v>
      </c>
      <c r="Q120" s="122" t="s">
        <v>152</v>
      </c>
      <c r="R120" s="124">
        <v>0.73799999999999999</v>
      </c>
      <c r="S120" s="127">
        <v>17</v>
      </c>
      <c r="T120" s="125">
        <v>9.94</v>
      </c>
      <c r="U120" s="122" t="s">
        <v>30</v>
      </c>
      <c r="W120" s="8" t="str">
        <f t="shared" si="7"/>
        <v/>
      </c>
      <c r="X120" s="8" t="str">
        <f>IF(S120="6B",_xlfn.XLOOKUP(H120,'Zoning 2shop'!A:A,'Zoning 2shop'!B:B),IF(S120="6C",_xlfn.XLOOKUP(G120,'Zoning 2shop'!C:C,'Zoning 2shop'!D:D),""))</f>
        <v/>
      </c>
      <c r="Y120" s="112">
        <f t="shared" si="8"/>
        <v>0.14910705133062102</v>
      </c>
      <c r="Z120" s="4">
        <f t="shared" si="9"/>
        <v>9.94</v>
      </c>
      <c r="AA120" s="4">
        <f t="shared" si="10"/>
        <v>0.5</v>
      </c>
      <c r="AB120" s="4">
        <f t="shared" si="11"/>
        <v>1.4821240902263728</v>
      </c>
      <c r="AC120" s="19">
        <f t="shared" si="12"/>
        <v>10.44</v>
      </c>
      <c r="AD120" s="8" t="str">
        <f>IF(COUNTIF(Catégories!A:A,N120)=0,"catégorie inconnue",LOOKUP(N120,Catégories!A:A,Catégories!B:B))</f>
        <v>Frêt</v>
      </c>
      <c r="AE120" s="21">
        <f t="shared" si="13"/>
        <v>11.922124090226372</v>
      </c>
    </row>
    <row r="121" spans="2:31" ht="14.25" hidden="1" customHeight="1" x14ac:dyDescent="0.2">
      <c r="B121" s="122" t="s">
        <v>1970</v>
      </c>
      <c r="C121" s="122" t="s">
        <v>21</v>
      </c>
      <c r="D121" s="123">
        <v>46161</v>
      </c>
      <c r="E121" s="122" t="s">
        <v>22</v>
      </c>
      <c r="F121" s="122" t="s">
        <v>2299</v>
      </c>
      <c r="G121" s="122" t="s">
        <v>149</v>
      </c>
      <c r="H121" s="122" t="s">
        <v>151</v>
      </c>
      <c r="I121" s="122" t="s">
        <v>2300</v>
      </c>
      <c r="J121" s="122" t="s">
        <v>23</v>
      </c>
      <c r="K121" s="122" t="s">
        <v>24</v>
      </c>
      <c r="L121" s="122" t="s">
        <v>2301</v>
      </c>
      <c r="M121" s="122" t="s">
        <v>25</v>
      </c>
      <c r="N121" s="122" t="s">
        <v>26</v>
      </c>
      <c r="O121" s="122" t="s">
        <v>25</v>
      </c>
      <c r="P121" s="122" t="s">
        <v>27</v>
      </c>
      <c r="Q121" s="122" t="s">
        <v>152</v>
      </c>
      <c r="R121" s="124">
        <v>4.266</v>
      </c>
      <c r="S121" s="127">
        <v>17</v>
      </c>
      <c r="T121" s="125">
        <v>18.34</v>
      </c>
      <c r="U121" s="122" t="s">
        <v>30</v>
      </c>
      <c r="W121" s="8" t="str">
        <f t="shared" si="7"/>
        <v/>
      </c>
      <c r="X121" s="8" t="str">
        <f>IF(S121="6B",_xlfn.XLOOKUP(H121,'Zoning 2shop'!A:A,'Zoning 2shop'!B:B),IF(S121="6C",_xlfn.XLOOKUP(G121,'Zoning 2shop'!C:C,'Zoning 2shop'!D:D),""))</f>
        <v/>
      </c>
      <c r="Y121" s="112">
        <f t="shared" si="8"/>
        <v>0.14910705133062102</v>
      </c>
      <c r="Z121" s="4">
        <f t="shared" si="9"/>
        <v>18.34</v>
      </c>
      <c r="AA121" s="4">
        <f t="shared" si="10"/>
        <v>0.5</v>
      </c>
      <c r="AB121" s="4">
        <f t="shared" si="11"/>
        <v>2.7346233214035895</v>
      </c>
      <c r="AC121" s="19">
        <f t="shared" si="12"/>
        <v>18.84</v>
      </c>
      <c r="AD121" s="8" t="str">
        <f>IF(COUNTIF(Catégories!A:A,N121)=0,"catégorie inconnue",LOOKUP(N121,Catégories!A:A,Catégories!B:B))</f>
        <v>Frêt</v>
      </c>
      <c r="AE121" s="21">
        <f t="shared" si="13"/>
        <v>21.574623321403589</v>
      </c>
    </row>
    <row r="122" spans="2:31" ht="14.25" hidden="1" customHeight="1" x14ac:dyDescent="0.2">
      <c r="B122" s="122" t="s">
        <v>1970</v>
      </c>
      <c r="C122" s="122" t="s">
        <v>21</v>
      </c>
      <c r="D122" s="123">
        <v>46161</v>
      </c>
      <c r="E122" s="122" t="s">
        <v>22</v>
      </c>
      <c r="F122" s="122" t="s">
        <v>2318</v>
      </c>
      <c r="G122" s="122" t="s">
        <v>149</v>
      </c>
      <c r="H122" s="122" t="s">
        <v>151</v>
      </c>
      <c r="I122" s="122" t="s">
        <v>2319</v>
      </c>
      <c r="J122" s="122" t="s">
        <v>23</v>
      </c>
      <c r="K122" s="122" t="s">
        <v>24</v>
      </c>
      <c r="L122" s="122" t="s">
        <v>2320</v>
      </c>
      <c r="M122" s="122" t="s">
        <v>25</v>
      </c>
      <c r="N122" s="122" t="s">
        <v>26</v>
      </c>
      <c r="O122" s="122" t="s">
        <v>25</v>
      </c>
      <c r="P122" s="122" t="s">
        <v>27</v>
      </c>
      <c r="Q122" s="122" t="s">
        <v>152</v>
      </c>
      <c r="R122" s="124">
        <v>4.532</v>
      </c>
      <c r="S122" s="127">
        <v>17</v>
      </c>
      <c r="T122" s="125">
        <v>19.47</v>
      </c>
      <c r="U122" s="122" t="s">
        <v>30</v>
      </c>
      <c r="W122" s="8" t="str">
        <f t="shared" si="7"/>
        <v/>
      </c>
      <c r="X122" s="8" t="str">
        <f>IF(S122="6B",_xlfn.XLOOKUP(H122,'Zoning 2shop'!A:A,'Zoning 2shop'!B:B),IF(S122="6C",_xlfn.XLOOKUP(G122,'Zoning 2shop'!C:C,'Zoning 2shop'!D:D),""))</f>
        <v/>
      </c>
      <c r="Y122" s="112">
        <f t="shared" si="8"/>
        <v>0.14910705133062102</v>
      </c>
      <c r="Z122" s="4">
        <f t="shared" si="9"/>
        <v>19.47</v>
      </c>
      <c r="AA122" s="4">
        <f t="shared" si="10"/>
        <v>0.5</v>
      </c>
      <c r="AB122" s="4">
        <f t="shared" si="11"/>
        <v>2.9031142894071911</v>
      </c>
      <c r="AC122" s="19">
        <f t="shared" si="12"/>
        <v>19.97</v>
      </c>
      <c r="AD122" s="8" t="str">
        <f>IF(COUNTIF(Catégories!A:A,N122)=0,"catégorie inconnue",LOOKUP(N122,Catégories!A:A,Catégories!B:B))</f>
        <v>Frêt</v>
      </c>
      <c r="AE122" s="21">
        <f t="shared" si="13"/>
        <v>22.873114289407191</v>
      </c>
    </row>
    <row r="123" spans="2:31" ht="14.25" hidden="1" customHeight="1" x14ac:dyDescent="0.2">
      <c r="B123" s="122" t="s">
        <v>1970</v>
      </c>
      <c r="C123" s="122" t="s">
        <v>21</v>
      </c>
      <c r="D123" s="123">
        <v>46161</v>
      </c>
      <c r="E123" s="122" t="s">
        <v>22</v>
      </c>
      <c r="F123" s="122" t="s">
        <v>2311</v>
      </c>
      <c r="G123" s="122" t="s">
        <v>149</v>
      </c>
      <c r="H123" s="122" t="s">
        <v>151</v>
      </c>
      <c r="I123" s="122" t="s">
        <v>2312</v>
      </c>
      <c r="J123" s="122" t="s">
        <v>23</v>
      </c>
      <c r="K123" s="122" t="s">
        <v>24</v>
      </c>
      <c r="L123" s="122" t="s">
        <v>2313</v>
      </c>
      <c r="M123" s="122" t="s">
        <v>25</v>
      </c>
      <c r="N123" s="122" t="s">
        <v>26</v>
      </c>
      <c r="O123" s="122" t="s">
        <v>25</v>
      </c>
      <c r="P123" s="122" t="s">
        <v>27</v>
      </c>
      <c r="Q123" s="122" t="s">
        <v>152</v>
      </c>
      <c r="R123" s="124">
        <v>0.25</v>
      </c>
      <c r="S123" s="127">
        <v>17</v>
      </c>
      <c r="T123" s="125">
        <v>7.86</v>
      </c>
      <c r="U123" s="122" t="s">
        <v>30</v>
      </c>
      <c r="W123" s="8" t="str">
        <f t="shared" si="7"/>
        <v/>
      </c>
      <c r="X123" s="8" t="str">
        <f>IF(S123="6B",_xlfn.XLOOKUP(H123,'Zoning 2shop'!A:A,'Zoning 2shop'!B:B),IF(S123="6C",_xlfn.XLOOKUP(G123,'Zoning 2shop'!C:C,'Zoning 2shop'!D:D),""))</f>
        <v/>
      </c>
      <c r="Y123" s="112">
        <f t="shared" si="8"/>
        <v>0.14910705133062102</v>
      </c>
      <c r="Z123" s="4">
        <f t="shared" si="9"/>
        <v>7.86</v>
      </c>
      <c r="AA123" s="4">
        <f t="shared" si="10"/>
        <v>0.5</v>
      </c>
      <c r="AB123" s="4">
        <f t="shared" si="11"/>
        <v>1.1719814234586812</v>
      </c>
      <c r="AC123" s="19">
        <f t="shared" si="12"/>
        <v>8.36</v>
      </c>
      <c r="AD123" s="8" t="str">
        <f>IF(COUNTIF(Catégories!A:A,N123)=0,"catégorie inconnue",LOOKUP(N123,Catégories!A:A,Catégories!B:B))</f>
        <v>Frêt</v>
      </c>
      <c r="AE123" s="21">
        <f t="shared" si="13"/>
        <v>9.5319814234586815</v>
      </c>
    </row>
    <row r="124" spans="2:31" ht="14.25" hidden="1" customHeight="1" x14ac:dyDescent="0.2">
      <c r="B124" s="122" t="s">
        <v>1970</v>
      </c>
      <c r="C124" s="122" t="s">
        <v>21</v>
      </c>
      <c r="D124" s="123">
        <v>46161</v>
      </c>
      <c r="E124" s="122" t="s">
        <v>22</v>
      </c>
      <c r="F124" s="122" t="s">
        <v>2311</v>
      </c>
      <c r="G124" s="122" t="s">
        <v>149</v>
      </c>
      <c r="H124" s="122" t="s">
        <v>151</v>
      </c>
      <c r="I124" s="122" t="s">
        <v>2312</v>
      </c>
      <c r="J124" s="122" t="s">
        <v>23</v>
      </c>
      <c r="K124" s="122" t="s">
        <v>24</v>
      </c>
      <c r="L124" s="122" t="s">
        <v>2313</v>
      </c>
      <c r="M124" s="122" t="s">
        <v>25</v>
      </c>
      <c r="N124" s="122" t="s">
        <v>185</v>
      </c>
      <c r="O124" s="122" t="s">
        <v>25</v>
      </c>
      <c r="P124" s="122"/>
      <c r="Q124" s="122" t="s">
        <v>152</v>
      </c>
      <c r="R124" s="124">
        <v>0</v>
      </c>
      <c r="S124" s="127">
        <v>17</v>
      </c>
      <c r="T124" s="125">
        <v>45</v>
      </c>
      <c r="U124" s="122" t="s">
        <v>30</v>
      </c>
      <c r="W124" s="8" t="str">
        <f t="shared" si="7"/>
        <v/>
      </c>
      <c r="X124" s="8" t="str">
        <f>IF(S124="6B",_xlfn.XLOOKUP(H124,'Zoning 2shop'!A:A,'Zoning 2shop'!B:B),IF(S124="6C",_xlfn.XLOOKUP(G124,'Zoning 2shop'!C:C,'Zoning 2shop'!D:D),""))</f>
        <v/>
      </c>
      <c r="Y124" s="112">
        <f t="shared" si="8"/>
        <v>0.14910705133062102</v>
      </c>
      <c r="Z124" s="4">
        <f t="shared" si="9"/>
        <v>45</v>
      </c>
      <c r="AA124" s="4">
        <f t="shared" si="10"/>
        <v>0.5</v>
      </c>
      <c r="AB124" s="4">
        <f t="shared" si="11"/>
        <v>6.7098173098779457</v>
      </c>
      <c r="AC124" s="19">
        <f t="shared" si="12"/>
        <v>45.5</v>
      </c>
      <c r="AD124" s="8" t="str">
        <f>IF(COUNTIF(Catégories!A:A,N124)=0,"catégorie inconnue",LOOKUP(N124,Catégories!A:A,Catégories!B:B))</f>
        <v>Frêt</v>
      </c>
      <c r="AE124" s="21">
        <f t="shared" si="13"/>
        <v>52.209817309877948</v>
      </c>
    </row>
    <row r="125" spans="2:31" ht="14.25" hidden="1" customHeight="1" x14ac:dyDescent="0.2">
      <c r="B125" s="122" t="s">
        <v>1970</v>
      </c>
      <c r="C125" s="122" t="s">
        <v>21</v>
      </c>
      <c r="D125" s="123">
        <v>46161</v>
      </c>
      <c r="E125" s="122" t="s">
        <v>22</v>
      </c>
      <c r="F125" s="122" t="s">
        <v>2291</v>
      </c>
      <c r="G125" s="122" t="s">
        <v>149</v>
      </c>
      <c r="H125" s="122" t="s">
        <v>151</v>
      </c>
      <c r="I125" s="122" t="s">
        <v>2292</v>
      </c>
      <c r="J125" s="122" t="s">
        <v>23</v>
      </c>
      <c r="K125" s="122" t="s">
        <v>24</v>
      </c>
      <c r="L125" s="122" t="s">
        <v>2293</v>
      </c>
      <c r="M125" s="122" t="s">
        <v>25</v>
      </c>
      <c r="N125" s="122" t="s">
        <v>26</v>
      </c>
      <c r="O125" s="122" t="s">
        <v>25</v>
      </c>
      <c r="P125" s="122" t="s">
        <v>27</v>
      </c>
      <c r="Q125" s="122" t="s">
        <v>152</v>
      </c>
      <c r="R125" s="124">
        <v>0.25</v>
      </c>
      <c r="S125" s="127">
        <v>17</v>
      </c>
      <c r="T125" s="125">
        <v>7.86</v>
      </c>
      <c r="U125" s="122" t="s">
        <v>30</v>
      </c>
      <c r="W125" s="8" t="str">
        <f t="shared" si="7"/>
        <v/>
      </c>
      <c r="X125" s="8" t="str">
        <f>IF(S125="6B",_xlfn.XLOOKUP(H125,'Zoning 2shop'!A:A,'Zoning 2shop'!B:B),IF(S125="6C",_xlfn.XLOOKUP(G125,'Zoning 2shop'!C:C,'Zoning 2shop'!D:D),""))</f>
        <v/>
      </c>
      <c r="Y125" s="112">
        <f t="shared" si="8"/>
        <v>0.14910705133062102</v>
      </c>
      <c r="Z125" s="4">
        <f t="shared" si="9"/>
        <v>7.86</v>
      </c>
      <c r="AA125" s="4">
        <f t="shared" si="10"/>
        <v>0.5</v>
      </c>
      <c r="AB125" s="4">
        <f t="shared" si="11"/>
        <v>1.1719814234586812</v>
      </c>
      <c r="AC125" s="19">
        <f t="shared" si="12"/>
        <v>8.36</v>
      </c>
      <c r="AD125" s="8" t="str">
        <f>IF(COUNTIF(Catégories!A:A,N125)=0,"catégorie inconnue",LOOKUP(N125,Catégories!A:A,Catégories!B:B))</f>
        <v>Frêt</v>
      </c>
      <c r="AE125" s="21">
        <f t="shared" si="13"/>
        <v>9.5319814234586815</v>
      </c>
    </row>
    <row r="126" spans="2:31" ht="14.25" hidden="1" customHeight="1" x14ac:dyDescent="0.2">
      <c r="B126" s="122" t="s">
        <v>1970</v>
      </c>
      <c r="C126" s="122" t="s">
        <v>21</v>
      </c>
      <c r="D126" s="123">
        <v>46161</v>
      </c>
      <c r="E126" s="122" t="s">
        <v>22</v>
      </c>
      <c r="F126" s="122" t="s">
        <v>2305</v>
      </c>
      <c r="G126" s="122" t="s">
        <v>149</v>
      </c>
      <c r="H126" s="122" t="s">
        <v>153</v>
      </c>
      <c r="I126" s="122" t="s">
        <v>2306</v>
      </c>
      <c r="J126" s="122" t="s">
        <v>23</v>
      </c>
      <c r="K126" s="122" t="s">
        <v>24</v>
      </c>
      <c r="L126" s="122" t="s">
        <v>2307</v>
      </c>
      <c r="M126" s="122" t="s">
        <v>25</v>
      </c>
      <c r="N126" s="122" t="s">
        <v>26</v>
      </c>
      <c r="O126" s="122" t="s">
        <v>25</v>
      </c>
      <c r="P126" s="122" t="s">
        <v>27</v>
      </c>
      <c r="Q126" s="122" t="s">
        <v>181</v>
      </c>
      <c r="R126" s="124">
        <v>0.748</v>
      </c>
      <c r="S126" s="127">
        <v>17</v>
      </c>
      <c r="T126" s="125">
        <v>9.94</v>
      </c>
      <c r="U126" s="122" t="s">
        <v>30</v>
      </c>
      <c r="W126" s="8" t="str">
        <f t="shared" si="7"/>
        <v/>
      </c>
      <c r="X126" s="8" t="str">
        <f>IF(S126="6B",_xlfn.XLOOKUP(H126,'Zoning 2shop'!A:A,'Zoning 2shop'!B:B),IF(S126="6C",_xlfn.XLOOKUP(G126,'Zoning 2shop'!C:C,'Zoning 2shop'!D:D),""))</f>
        <v/>
      </c>
      <c r="Y126" s="112">
        <f t="shared" si="8"/>
        <v>0.14910705133062102</v>
      </c>
      <c r="Z126" s="4">
        <f t="shared" si="9"/>
        <v>9.94</v>
      </c>
      <c r="AA126" s="4">
        <f t="shared" si="10"/>
        <v>0.5</v>
      </c>
      <c r="AB126" s="4">
        <f t="shared" si="11"/>
        <v>1.4821240902263728</v>
      </c>
      <c r="AC126" s="19">
        <f t="shared" si="12"/>
        <v>10.44</v>
      </c>
      <c r="AD126" s="8" t="str">
        <f>IF(COUNTIF(Catégories!A:A,N126)=0,"catégorie inconnue",LOOKUP(N126,Catégories!A:A,Catégories!B:B))</f>
        <v>Frêt</v>
      </c>
      <c r="AE126" s="21">
        <f t="shared" si="13"/>
        <v>11.922124090226372</v>
      </c>
    </row>
    <row r="127" spans="2:31" ht="14.25" hidden="1" customHeight="1" x14ac:dyDescent="0.2">
      <c r="B127" s="122" t="s">
        <v>1970</v>
      </c>
      <c r="C127" s="122" t="s">
        <v>21</v>
      </c>
      <c r="D127" s="123">
        <v>46161</v>
      </c>
      <c r="E127" s="122" t="s">
        <v>22</v>
      </c>
      <c r="F127" s="122" t="s">
        <v>2305</v>
      </c>
      <c r="G127" s="122" t="s">
        <v>149</v>
      </c>
      <c r="H127" s="122" t="s">
        <v>153</v>
      </c>
      <c r="I127" s="122" t="s">
        <v>2306</v>
      </c>
      <c r="J127" s="122" t="s">
        <v>23</v>
      </c>
      <c r="K127" s="122" t="s">
        <v>24</v>
      </c>
      <c r="L127" s="122" t="s">
        <v>2307</v>
      </c>
      <c r="M127" s="122" t="s">
        <v>25</v>
      </c>
      <c r="N127" s="122" t="s">
        <v>185</v>
      </c>
      <c r="O127" s="122" t="s">
        <v>25</v>
      </c>
      <c r="P127" s="122"/>
      <c r="Q127" s="122" t="s">
        <v>181</v>
      </c>
      <c r="R127" s="124">
        <v>0</v>
      </c>
      <c r="S127" s="127">
        <v>17</v>
      </c>
      <c r="T127" s="125">
        <v>45</v>
      </c>
      <c r="U127" s="122" t="s">
        <v>30</v>
      </c>
      <c r="W127" s="8" t="str">
        <f t="shared" si="7"/>
        <v/>
      </c>
      <c r="X127" s="8" t="str">
        <f>IF(S127="6B",_xlfn.XLOOKUP(H127,'Zoning 2shop'!A:A,'Zoning 2shop'!B:B),IF(S127="6C",_xlfn.XLOOKUP(G127,'Zoning 2shop'!C:C,'Zoning 2shop'!D:D),""))</f>
        <v/>
      </c>
      <c r="Y127" s="112">
        <f t="shared" si="8"/>
        <v>0.14910705133062102</v>
      </c>
      <c r="Z127" s="4">
        <f t="shared" si="9"/>
        <v>45</v>
      </c>
      <c r="AA127" s="4">
        <f t="shared" si="10"/>
        <v>0.5</v>
      </c>
      <c r="AB127" s="4">
        <f t="shared" si="11"/>
        <v>6.7098173098779457</v>
      </c>
      <c r="AC127" s="19">
        <f t="shared" si="12"/>
        <v>45.5</v>
      </c>
      <c r="AD127" s="8" t="str">
        <f>IF(COUNTIF(Catégories!A:A,N127)=0,"catégorie inconnue",LOOKUP(N127,Catégories!A:A,Catégories!B:B))</f>
        <v>Frêt</v>
      </c>
      <c r="AE127" s="21">
        <f t="shared" si="13"/>
        <v>52.209817309877948</v>
      </c>
    </row>
    <row r="128" spans="2:31" ht="14.25" hidden="1" customHeight="1" x14ac:dyDescent="0.2">
      <c r="B128" s="122" t="s">
        <v>1970</v>
      </c>
      <c r="C128" s="122" t="s">
        <v>21</v>
      </c>
      <c r="D128" s="123">
        <v>46161</v>
      </c>
      <c r="E128" s="122" t="s">
        <v>22</v>
      </c>
      <c r="F128" s="122" t="s">
        <v>2308</v>
      </c>
      <c r="G128" s="122" t="s">
        <v>149</v>
      </c>
      <c r="H128" s="122" t="s">
        <v>151</v>
      </c>
      <c r="I128" s="122" t="s">
        <v>2309</v>
      </c>
      <c r="J128" s="122" t="s">
        <v>23</v>
      </c>
      <c r="K128" s="122" t="s">
        <v>24</v>
      </c>
      <c r="L128" s="122" t="s">
        <v>2310</v>
      </c>
      <c r="M128" s="122" t="s">
        <v>25</v>
      </c>
      <c r="N128" s="122" t="s">
        <v>26</v>
      </c>
      <c r="O128" s="122" t="s">
        <v>25</v>
      </c>
      <c r="P128" s="122" t="s">
        <v>27</v>
      </c>
      <c r="Q128" s="122" t="s">
        <v>152</v>
      </c>
      <c r="R128" s="124">
        <v>5.76</v>
      </c>
      <c r="S128" s="127">
        <v>17</v>
      </c>
      <c r="T128" s="125">
        <v>21.83</v>
      </c>
      <c r="U128" s="122" t="s">
        <v>30</v>
      </c>
      <c r="W128" s="8" t="str">
        <f t="shared" si="7"/>
        <v/>
      </c>
      <c r="X128" s="8" t="str">
        <f>IF(S128="6B",_xlfn.XLOOKUP(H128,'Zoning 2shop'!A:A,'Zoning 2shop'!B:B),IF(S128="6C",_xlfn.XLOOKUP(G128,'Zoning 2shop'!C:C,'Zoning 2shop'!D:D),""))</f>
        <v/>
      </c>
      <c r="Y128" s="112">
        <f t="shared" si="8"/>
        <v>0.14910705133062102</v>
      </c>
      <c r="Z128" s="4">
        <f t="shared" si="9"/>
        <v>21.83</v>
      </c>
      <c r="AA128" s="4">
        <f t="shared" si="10"/>
        <v>0.5</v>
      </c>
      <c r="AB128" s="4">
        <f t="shared" si="11"/>
        <v>3.2550069305474567</v>
      </c>
      <c r="AC128" s="19">
        <f t="shared" si="12"/>
        <v>22.33</v>
      </c>
      <c r="AD128" s="8" t="str">
        <f>IF(COUNTIF(Catégories!A:A,N128)=0,"catégorie inconnue",LOOKUP(N128,Catégories!A:A,Catégories!B:B))</f>
        <v>Frêt</v>
      </c>
      <c r="AE128" s="21">
        <f t="shared" si="13"/>
        <v>25.585006930547454</v>
      </c>
    </row>
    <row r="129" spans="2:31" ht="14.25" hidden="1" customHeight="1" x14ac:dyDescent="0.2">
      <c r="B129" s="122" t="s">
        <v>1970</v>
      </c>
      <c r="C129" s="122" t="s">
        <v>21</v>
      </c>
      <c r="D129" s="123">
        <v>46161</v>
      </c>
      <c r="E129" s="122" t="s">
        <v>22</v>
      </c>
      <c r="F129" s="122" t="s">
        <v>2331</v>
      </c>
      <c r="G129" s="122" t="s">
        <v>149</v>
      </c>
      <c r="H129" s="122" t="s">
        <v>151</v>
      </c>
      <c r="I129" s="122" t="s">
        <v>2332</v>
      </c>
      <c r="J129" s="122" t="s">
        <v>23</v>
      </c>
      <c r="K129" s="122" t="s">
        <v>24</v>
      </c>
      <c r="L129" s="122" t="s">
        <v>2333</v>
      </c>
      <c r="M129" s="122" t="s">
        <v>25</v>
      </c>
      <c r="N129" s="122" t="s">
        <v>26</v>
      </c>
      <c r="O129" s="122" t="s">
        <v>25</v>
      </c>
      <c r="P129" s="122" t="s">
        <v>27</v>
      </c>
      <c r="Q129" s="122" t="s">
        <v>152</v>
      </c>
      <c r="R129" s="124">
        <v>4.4269999999999996</v>
      </c>
      <c r="S129" s="127">
        <v>17</v>
      </c>
      <c r="T129" s="125">
        <v>18.34</v>
      </c>
      <c r="U129" s="122" t="s">
        <v>30</v>
      </c>
      <c r="W129" s="8" t="str">
        <f t="shared" si="7"/>
        <v/>
      </c>
      <c r="X129" s="8" t="str">
        <f>IF(S129="6B",_xlfn.XLOOKUP(H129,'Zoning 2shop'!A:A,'Zoning 2shop'!B:B),IF(S129="6C",_xlfn.XLOOKUP(G129,'Zoning 2shop'!C:C,'Zoning 2shop'!D:D),""))</f>
        <v/>
      </c>
      <c r="Y129" s="112">
        <f t="shared" si="8"/>
        <v>0.14910705133062102</v>
      </c>
      <c r="Z129" s="4">
        <f t="shared" si="9"/>
        <v>18.34</v>
      </c>
      <c r="AA129" s="4">
        <f t="shared" si="10"/>
        <v>0.5</v>
      </c>
      <c r="AB129" s="4">
        <f t="shared" si="11"/>
        <v>2.7346233214035895</v>
      </c>
      <c r="AC129" s="19">
        <f t="shared" si="12"/>
        <v>18.84</v>
      </c>
      <c r="AD129" s="8" t="str">
        <f>IF(COUNTIF(Catégories!A:A,N129)=0,"catégorie inconnue",LOOKUP(N129,Catégories!A:A,Catégories!B:B))</f>
        <v>Frêt</v>
      </c>
      <c r="AE129" s="21">
        <f t="shared" si="13"/>
        <v>21.574623321403589</v>
      </c>
    </row>
    <row r="130" spans="2:31" ht="14.25" hidden="1" customHeight="1" x14ac:dyDescent="0.2">
      <c r="B130" s="122" t="s">
        <v>1970</v>
      </c>
      <c r="C130" s="122" t="s">
        <v>21</v>
      </c>
      <c r="D130" s="123">
        <v>46161</v>
      </c>
      <c r="E130" s="122" t="s">
        <v>22</v>
      </c>
      <c r="F130" s="122" t="s">
        <v>2328</v>
      </c>
      <c r="G130" s="122" t="s">
        <v>149</v>
      </c>
      <c r="H130" s="122" t="s">
        <v>151</v>
      </c>
      <c r="I130" s="122" t="s">
        <v>2329</v>
      </c>
      <c r="J130" s="122" t="s">
        <v>23</v>
      </c>
      <c r="K130" s="122" t="s">
        <v>24</v>
      </c>
      <c r="L130" s="122" t="s">
        <v>2330</v>
      </c>
      <c r="M130" s="122" t="s">
        <v>25</v>
      </c>
      <c r="N130" s="122" t="s">
        <v>26</v>
      </c>
      <c r="O130" s="122" t="s">
        <v>25</v>
      </c>
      <c r="P130" s="122" t="s">
        <v>27</v>
      </c>
      <c r="Q130" s="122" t="s">
        <v>152</v>
      </c>
      <c r="R130" s="124">
        <v>0.78100000000000003</v>
      </c>
      <c r="S130" s="127">
        <v>17</v>
      </c>
      <c r="T130" s="125">
        <v>9.94</v>
      </c>
      <c r="U130" s="122" t="s">
        <v>30</v>
      </c>
      <c r="W130" s="8" t="str">
        <f t="shared" ref="W130:W193" si="14">IF(C130&lt;&gt;2,"",IF(S130="5X","5XK",IF(S130="5Y","5YK",IF(S130="6B","6BK",IF(S130="6C","6CK","")))))</f>
        <v/>
      </c>
      <c r="X130" s="8" t="str">
        <f>IF(S130="6B",_xlfn.XLOOKUP(H130,'Zoning 2shop'!A:A,'Zoning 2shop'!B:B),IF(S130="6C",_xlfn.XLOOKUP(G130,'Zoning 2shop'!C:C,'Zoning 2shop'!D:D),""))</f>
        <v/>
      </c>
      <c r="Y130" s="112">
        <f t="shared" ref="Y130:Y193" si="15">AB130/Z130</f>
        <v>0.14910705133062102</v>
      </c>
      <c r="Z130" s="4">
        <f t="shared" ref="Z130:Z193" si="16">T130</f>
        <v>9.94</v>
      </c>
      <c r="AA130" s="4">
        <f t="shared" ref="AA130:AA193" si="17">IF(OR(S130="6C",S130="6B",S130="5X",S130="5Y"),0.08,0.5)</f>
        <v>0.5</v>
      </c>
      <c r="AB130" s="4">
        <f t="shared" ref="AB130:AB193" si="18">$AG$5/$AG$2*Z130</f>
        <v>1.4821240902263728</v>
      </c>
      <c r="AC130" s="19">
        <f t="shared" ref="AC130:AC193" si="19">Z130+AA130</f>
        <v>10.44</v>
      </c>
      <c r="AD130" s="8" t="str">
        <f>IF(COUNTIF(Catégories!A:A,N130)=0,"catégorie inconnue",LOOKUP(N130,Catégories!A:A,Catégories!B:B))</f>
        <v>Frêt</v>
      </c>
      <c r="AE130" s="21">
        <f t="shared" ref="AE130:AE193" si="20">SUM(Z130:AB130)</f>
        <v>11.922124090226372</v>
      </c>
    </row>
    <row r="131" spans="2:31" ht="14.25" hidden="1" customHeight="1" x14ac:dyDescent="0.2">
      <c r="B131" s="122" t="s">
        <v>1970</v>
      </c>
      <c r="C131" s="122" t="s">
        <v>21</v>
      </c>
      <c r="D131" s="123">
        <v>46161</v>
      </c>
      <c r="E131" s="122" t="s">
        <v>22</v>
      </c>
      <c r="F131" s="122" t="s">
        <v>356</v>
      </c>
      <c r="G131" s="122" t="s">
        <v>149</v>
      </c>
      <c r="H131" s="122" t="s">
        <v>160</v>
      </c>
      <c r="I131" s="122" t="s">
        <v>2294</v>
      </c>
      <c r="J131" s="122" t="s">
        <v>23</v>
      </c>
      <c r="K131" s="122" t="s">
        <v>24</v>
      </c>
      <c r="L131" s="122" t="s">
        <v>2295</v>
      </c>
      <c r="M131" s="122" t="s">
        <v>25</v>
      </c>
      <c r="N131" s="122" t="s">
        <v>26</v>
      </c>
      <c r="O131" s="122" t="s">
        <v>25</v>
      </c>
      <c r="P131" s="122" t="s">
        <v>27</v>
      </c>
      <c r="Q131" s="122" t="s">
        <v>181</v>
      </c>
      <c r="R131" s="124">
        <v>4.532</v>
      </c>
      <c r="S131" s="127">
        <v>17</v>
      </c>
      <c r="T131" s="125">
        <v>19.47</v>
      </c>
      <c r="U131" s="122" t="s">
        <v>30</v>
      </c>
      <c r="W131" s="8" t="str">
        <f t="shared" si="14"/>
        <v/>
      </c>
      <c r="X131" s="8" t="str">
        <f>IF(S131="6B",_xlfn.XLOOKUP(H131,'Zoning 2shop'!A:A,'Zoning 2shop'!B:B),IF(S131="6C",_xlfn.XLOOKUP(G131,'Zoning 2shop'!C:C,'Zoning 2shop'!D:D),""))</f>
        <v/>
      </c>
      <c r="Y131" s="112">
        <f t="shared" si="15"/>
        <v>0.14910705133062102</v>
      </c>
      <c r="Z131" s="4">
        <f t="shared" si="16"/>
        <v>19.47</v>
      </c>
      <c r="AA131" s="4">
        <f t="shared" si="17"/>
        <v>0.5</v>
      </c>
      <c r="AB131" s="4">
        <f t="shared" si="18"/>
        <v>2.9031142894071911</v>
      </c>
      <c r="AC131" s="19">
        <f t="shared" si="19"/>
        <v>19.97</v>
      </c>
      <c r="AD131" s="8" t="str">
        <f>IF(COUNTIF(Catégories!A:A,N131)=0,"catégorie inconnue",LOOKUP(N131,Catégories!A:A,Catégories!B:B))</f>
        <v>Frêt</v>
      </c>
      <c r="AE131" s="21">
        <f t="shared" si="20"/>
        <v>22.873114289407191</v>
      </c>
    </row>
    <row r="132" spans="2:31" ht="14.25" hidden="1" customHeight="1" x14ac:dyDescent="0.2">
      <c r="B132" s="122" t="s">
        <v>1970</v>
      </c>
      <c r="C132" s="122" t="s">
        <v>21</v>
      </c>
      <c r="D132" s="123">
        <v>46161</v>
      </c>
      <c r="E132" s="122" t="s">
        <v>22</v>
      </c>
      <c r="F132" s="122" t="s">
        <v>346</v>
      </c>
      <c r="G132" s="122" t="s">
        <v>149</v>
      </c>
      <c r="H132" s="122" t="s">
        <v>151</v>
      </c>
      <c r="I132" s="122" t="s">
        <v>2280</v>
      </c>
      <c r="J132" s="122" t="s">
        <v>23</v>
      </c>
      <c r="K132" s="122" t="s">
        <v>24</v>
      </c>
      <c r="L132" s="122" t="s">
        <v>2334</v>
      </c>
      <c r="M132" s="122" t="s">
        <v>25</v>
      </c>
      <c r="N132" s="122" t="s">
        <v>26</v>
      </c>
      <c r="O132" s="122" t="s">
        <v>25</v>
      </c>
      <c r="P132" s="122" t="s">
        <v>27</v>
      </c>
      <c r="Q132" s="122" t="s">
        <v>152</v>
      </c>
      <c r="R132" s="124">
        <v>0.56000000000000005</v>
      </c>
      <c r="S132" s="127">
        <v>17</v>
      </c>
      <c r="T132" s="125">
        <v>9.94</v>
      </c>
      <c r="U132" s="122" t="s">
        <v>30</v>
      </c>
      <c r="W132" s="8" t="str">
        <f t="shared" si="14"/>
        <v/>
      </c>
      <c r="X132" s="8" t="str">
        <f>IF(S132="6B",_xlfn.XLOOKUP(H132,'Zoning 2shop'!A:A,'Zoning 2shop'!B:B),IF(S132="6C",_xlfn.XLOOKUP(G132,'Zoning 2shop'!C:C,'Zoning 2shop'!D:D),""))</f>
        <v/>
      </c>
      <c r="Y132" s="112">
        <f t="shared" si="15"/>
        <v>0.14910705133062102</v>
      </c>
      <c r="Z132" s="4">
        <f t="shared" si="16"/>
        <v>9.94</v>
      </c>
      <c r="AA132" s="4">
        <f t="shared" si="17"/>
        <v>0.5</v>
      </c>
      <c r="AB132" s="4">
        <f t="shared" si="18"/>
        <v>1.4821240902263728</v>
      </c>
      <c r="AC132" s="19">
        <f t="shared" si="19"/>
        <v>10.44</v>
      </c>
      <c r="AD132" s="8" t="str">
        <f>IF(COUNTIF(Catégories!A:A,N132)=0,"catégorie inconnue",LOOKUP(N132,Catégories!A:A,Catégories!B:B))</f>
        <v>Frêt</v>
      </c>
      <c r="AE132" s="21">
        <f t="shared" si="20"/>
        <v>11.922124090226372</v>
      </c>
    </row>
    <row r="133" spans="2:31" ht="14.25" hidden="1" customHeight="1" x14ac:dyDescent="0.2">
      <c r="B133" s="122" t="s">
        <v>1970</v>
      </c>
      <c r="C133" s="122" t="s">
        <v>21</v>
      </c>
      <c r="D133" s="123">
        <v>46161</v>
      </c>
      <c r="E133" s="122" t="s">
        <v>22</v>
      </c>
      <c r="F133" s="122" t="s">
        <v>2296</v>
      </c>
      <c r="G133" s="122" t="s">
        <v>149</v>
      </c>
      <c r="H133" s="122" t="s">
        <v>156</v>
      </c>
      <c r="I133" s="122" t="s">
        <v>2297</v>
      </c>
      <c r="J133" s="122" t="s">
        <v>23</v>
      </c>
      <c r="K133" s="122" t="s">
        <v>24</v>
      </c>
      <c r="L133" s="122" t="s">
        <v>2298</v>
      </c>
      <c r="M133" s="122" t="s">
        <v>25</v>
      </c>
      <c r="N133" s="122" t="s">
        <v>26</v>
      </c>
      <c r="O133" s="122" t="s">
        <v>25</v>
      </c>
      <c r="P133" s="122" t="s">
        <v>27</v>
      </c>
      <c r="Q133" s="122" t="s">
        <v>152</v>
      </c>
      <c r="R133" s="124">
        <v>0.25</v>
      </c>
      <c r="S133" s="127">
        <v>17</v>
      </c>
      <c r="T133" s="125">
        <v>7.86</v>
      </c>
      <c r="U133" s="122" t="s">
        <v>30</v>
      </c>
      <c r="W133" s="8" t="str">
        <f t="shared" si="14"/>
        <v/>
      </c>
      <c r="X133" s="8" t="str">
        <f>IF(S133="6B",_xlfn.XLOOKUP(H133,'Zoning 2shop'!A:A,'Zoning 2shop'!B:B),IF(S133="6C",_xlfn.XLOOKUP(G133,'Zoning 2shop'!C:C,'Zoning 2shop'!D:D),""))</f>
        <v/>
      </c>
      <c r="Y133" s="112">
        <f t="shared" si="15"/>
        <v>0.14910705133062102</v>
      </c>
      <c r="Z133" s="4">
        <f t="shared" si="16"/>
        <v>7.86</v>
      </c>
      <c r="AA133" s="4">
        <f t="shared" si="17"/>
        <v>0.5</v>
      </c>
      <c r="AB133" s="4">
        <f t="shared" si="18"/>
        <v>1.1719814234586812</v>
      </c>
      <c r="AC133" s="19">
        <f t="shared" si="19"/>
        <v>8.36</v>
      </c>
      <c r="AD133" s="8" t="str">
        <f>IF(COUNTIF(Catégories!A:A,N133)=0,"catégorie inconnue",LOOKUP(N133,Catégories!A:A,Catégories!B:B))</f>
        <v>Frêt</v>
      </c>
      <c r="AE133" s="21">
        <f t="shared" si="20"/>
        <v>9.5319814234586815</v>
      </c>
    </row>
    <row r="134" spans="2:31" ht="14.25" hidden="1" customHeight="1" x14ac:dyDescent="0.2">
      <c r="B134" s="122" t="s">
        <v>1970</v>
      </c>
      <c r="C134" s="122" t="s">
        <v>21</v>
      </c>
      <c r="D134" s="123">
        <v>46161</v>
      </c>
      <c r="E134" s="122" t="s">
        <v>22</v>
      </c>
      <c r="F134" s="122" t="s">
        <v>2232</v>
      </c>
      <c r="G134" s="122" t="s">
        <v>149</v>
      </c>
      <c r="H134" s="122" t="s">
        <v>200</v>
      </c>
      <c r="I134" s="122" t="s">
        <v>2233</v>
      </c>
      <c r="J134" s="122" t="s">
        <v>23</v>
      </c>
      <c r="K134" s="122" t="s">
        <v>24</v>
      </c>
      <c r="L134" s="122" t="s">
        <v>2290</v>
      </c>
      <c r="M134" s="122" t="s">
        <v>25</v>
      </c>
      <c r="N134" s="122" t="s">
        <v>26</v>
      </c>
      <c r="O134" s="122" t="s">
        <v>25</v>
      </c>
      <c r="P134" s="122" t="s">
        <v>27</v>
      </c>
      <c r="Q134" s="122" t="s">
        <v>237</v>
      </c>
      <c r="R134" s="124">
        <v>0.7</v>
      </c>
      <c r="S134" s="127">
        <v>17</v>
      </c>
      <c r="T134" s="125">
        <v>13.35</v>
      </c>
      <c r="U134" s="122" t="s">
        <v>30</v>
      </c>
      <c r="W134" s="8" t="str">
        <f t="shared" si="14"/>
        <v/>
      </c>
      <c r="X134" s="8" t="str">
        <f>IF(S134="6B",_xlfn.XLOOKUP(H134,'Zoning 2shop'!A:A,'Zoning 2shop'!B:B),IF(S134="6C",_xlfn.XLOOKUP(G134,'Zoning 2shop'!C:C,'Zoning 2shop'!D:D),""))</f>
        <v/>
      </c>
      <c r="Y134" s="112">
        <f t="shared" si="15"/>
        <v>0.14910705133062102</v>
      </c>
      <c r="Z134" s="4">
        <f t="shared" si="16"/>
        <v>13.35</v>
      </c>
      <c r="AA134" s="4">
        <f t="shared" si="17"/>
        <v>0.5</v>
      </c>
      <c r="AB134" s="4">
        <f t="shared" si="18"/>
        <v>1.9905791352637905</v>
      </c>
      <c r="AC134" s="19">
        <f t="shared" si="19"/>
        <v>13.85</v>
      </c>
      <c r="AD134" s="8" t="str">
        <f>IF(COUNTIF(Catégories!A:A,N134)=0,"catégorie inconnue",LOOKUP(N134,Catégories!A:A,Catégories!B:B))</f>
        <v>Frêt</v>
      </c>
      <c r="AE134" s="21">
        <f t="shared" si="20"/>
        <v>15.840579135263789</v>
      </c>
    </row>
    <row r="135" spans="2:31" ht="14.25" hidden="1" customHeight="1" x14ac:dyDescent="0.2">
      <c r="B135" s="122" t="s">
        <v>1970</v>
      </c>
      <c r="C135" s="122" t="s">
        <v>21</v>
      </c>
      <c r="D135" s="123">
        <v>46162</v>
      </c>
      <c r="E135" s="122" t="s">
        <v>22</v>
      </c>
      <c r="F135" s="122" t="s">
        <v>2338</v>
      </c>
      <c r="G135" s="122" t="s">
        <v>149</v>
      </c>
      <c r="H135" s="122" t="s">
        <v>153</v>
      </c>
      <c r="I135" s="122" t="s">
        <v>2339</v>
      </c>
      <c r="J135" s="122" t="s">
        <v>23</v>
      </c>
      <c r="K135" s="122" t="s">
        <v>24</v>
      </c>
      <c r="L135" s="122" t="s">
        <v>2340</v>
      </c>
      <c r="M135" s="122" t="s">
        <v>25</v>
      </c>
      <c r="N135" s="122" t="s">
        <v>26</v>
      </c>
      <c r="O135" s="122" t="s">
        <v>25</v>
      </c>
      <c r="P135" s="122" t="s">
        <v>27</v>
      </c>
      <c r="Q135" s="122" t="s">
        <v>181</v>
      </c>
      <c r="R135" s="124">
        <v>0.25</v>
      </c>
      <c r="S135" s="127">
        <v>17</v>
      </c>
      <c r="T135" s="125">
        <v>7.86</v>
      </c>
      <c r="U135" s="122" t="s">
        <v>30</v>
      </c>
      <c r="W135" s="8" t="str">
        <f t="shared" si="14"/>
        <v/>
      </c>
      <c r="X135" s="8" t="str">
        <f>IF(S135="6B",_xlfn.XLOOKUP(H135,'Zoning 2shop'!A:A,'Zoning 2shop'!B:B),IF(S135="6C",_xlfn.XLOOKUP(G135,'Zoning 2shop'!C:C,'Zoning 2shop'!D:D),""))</f>
        <v/>
      </c>
      <c r="Y135" s="112">
        <f t="shared" si="15"/>
        <v>0.14910705133062102</v>
      </c>
      <c r="Z135" s="4">
        <f t="shared" si="16"/>
        <v>7.86</v>
      </c>
      <c r="AA135" s="4">
        <f t="shared" si="17"/>
        <v>0.5</v>
      </c>
      <c r="AB135" s="4">
        <f t="shared" si="18"/>
        <v>1.1719814234586812</v>
      </c>
      <c r="AC135" s="19">
        <f t="shared" si="19"/>
        <v>8.36</v>
      </c>
      <c r="AD135" s="8" t="str">
        <f>IF(COUNTIF(Catégories!A:A,N135)=0,"catégorie inconnue",LOOKUP(N135,Catégories!A:A,Catégories!B:B))</f>
        <v>Frêt</v>
      </c>
      <c r="AE135" s="21">
        <f t="shared" si="20"/>
        <v>9.5319814234586815</v>
      </c>
    </row>
    <row r="136" spans="2:31" ht="14.25" hidden="1" customHeight="1" x14ac:dyDescent="0.2">
      <c r="B136" s="122" t="s">
        <v>1970</v>
      </c>
      <c r="C136" s="122" t="s">
        <v>21</v>
      </c>
      <c r="D136" s="123">
        <v>46162</v>
      </c>
      <c r="E136" s="122" t="s">
        <v>22</v>
      </c>
      <c r="F136" s="122" t="s">
        <v>2355</v>
      </c>
      <c r="G136" s="122" t="s">
        <v>149</v>
      </c>
      <c r="H136" s="122" t="s">
        <v>151</v>
      </c>
      <c r="I136" s="122" t="s">
        <v>2356</v>
      </c>
      <c r="J136" s="122" t="s">
        <v>23</v>
      </c>
      <c r="K136" s="122" t="s">
        <v>24</v>
      </c>
      <c r="L136" s="122" t="s">
        <v>2357</v>
      </c>
      <c r="M136" s="122" t="s">
        <v>25</v>
      </c>
      <c r="N136" s="122" t="s">
        <v>26</v>
      </c>
      <c r="O136" s="122" t="s">
        <v>25</v>
      </c>
      <c r="P136" s="122" t="s">
        <v>27</v>
      </c>
      <c r="Q136" s="122" t="s">
        <v>152</v>
      </c>
      <c r="R136" s="124">
        <v>0.748</v>
      </c>
      <c r="S136" s="127">
        <v>17</v>
      </c>
      <c r="T136" s="125">
        <v>9.94</v>
      </c>
      <c r="U136" s="122" t="s">
        <v>30</v>
      </c>
      <c r="W136" s="8" t="str">
        <f t="shared" si="14"/>
        <v/>
      </c>
      <c r="X136" s="8" t="str">
        <f>IF(S136="6B",_xlfn.XLOOKUP(H136,'Zoning 2shop'!A:A,'Zoning 2shop'!B:B),IF(S136="6C",_xlfn.XLOOKUP(G136,'Zoning 2shop'!C:C,'Zoning 2shop'!D:D),""))</f>
        <v/>
      </c>
      <c r="Y136" s="112">
        <f t="shared" si="15"/>
        <v>0.14910705133062102</v>
      </c>
      <c r="Z136" s="4">
        <f t="shared" si="16"/>
        <v>9.94</v>
      </c>
      <c r="AA136" s="4">
        <f t="shared" si="17"/>
        <v>0.5</v>
      </c>
      <c r="AB136" s="4">
        <f t="shared" si="18"/>
        <v>1.4821240902263728</v>
      </c>
      <c r="AC136" s="19">
        <f t="shared" si="19"/>
        <v>10.44</v>
      </c>
      <c r="AD136" s="8" t="str">
        <f>IF(COUNTIF(Catégories!A:A,N136)=0,"catégorie inconnue",LOOKUP(N136,Catégories!A:A,Catégories!B:B))</f>
        <v>Frêt</v>
      </c>
      <c r="AE136" s="21">
        <f t="shared" si="20"/>
        <v>11.922124090226372</v>
      </c>
    </row>
    <row r="137" spans="2:31" ht="14.25" hidden="1" customHeight="1" x14ac:dyDescent="0.2">
      <c r="B137" s="122" t="s">
        <v>1970</v>
      </c>
      <c r="C137" s="122" t="s">
        <v>21</v>
      </c>
      <c r="D137" s="123">
        <v>46162</v>
      </c>
      <c r="E137" s="122" t="s">
        <v>22</v>
      </c>
      <c r="F137" s="122" t="s">
        <v>2358</v>
      </c>
      <c r="G137" s="122" t="s">
        <v>149</v>
      </c>
      <c r="H137" s="122" t="s">
        <v>151</v>
      </c>
      <c r="I137" s="122" t="s">
        <v>2359</v>
      </c>
      <c r="J137" s="122" t="s">
        <v>23</v>
      </c>
      <c r="K137" s="122" t="s">
        <v>24</v>
      </c>
      <c r="L137" s="122" t="s">
        <v>2360</v>
      </c>
      <c r="M137" s="122" t="s">
        <v>25</v>
      </c>
      <c r="N137" s="122" t="s">
        <v>26</v>
      </c>
      <c r="O137" s="122" t="s">
        <v>25</v>
      </c>
      <c r="P137" s="122" t="s">
        <v>27</v>
      </c>
      <c r="Q137" s="122" t="s">
        <v>152</v>
      </c>
      <c r="R137" s="124">
        <v>5.9139999999999997</v>
      </c>
      <c r="S137" s="127">
        <v>17</v>
      </c>
      <c r="T137" s="125">
        <v>21.83</v>
      </c>
      <c r="U137" s="122" t="s">
        <v>30</v>
      </c>
      <c r="W137" s="8" t="str">
        <f t="shared" si="14"/>
        <v/>
      </c>
      <c r="X137" s="8" t="str">
        <f>IF(S137="6B",_xlfn.XLOOKUP(H137,'Zoning 2shop'!A:A,'Zoning 2shop'!B:B),IF(S137="6C",_xlfn.XLOOKUP(G137,'Zoning 2shop'!C:C,'Zoning 2shop'!D:D),""))</f>
        <v/>
      </c>
      <c r="Y137" s="112">
        <f t="shared" si="15"/>
        <v>0.14910705133062102</v>
      </c>
      <c r="Z137" s="4">
        <f t="shared" si="16"/>
        <v>21.83</v>
      </c>
      <c r="AA137" s="4">
        <f t="shared" si="17"/>
        <v>0.5</v>
      </c>
      <c r="AB137" s="4">
        <f t="shared" si="18"/>
        <v>3.2550069305474567</v>
      </c>
      <c r="AC137" s="19">
        <f t="shared" si="19"/>
        <v>22.33</v>
      </c>
      <c r="AD137" s="8" t="str">
        <f>IF(COUNTIF(Catégories!A:A,N137)=0,"catégorie inconnue",LOOKUP(N137,Catégories!A:A,Catégories!B:B))</f>
        <v>Frêt</v>
      </c>
      <c r="AE137" s="21">
        <f t="shared" si="20"/>
        <v>25.585006930547454</v>
      </c>
    </row>
    <row r="138" spans="2:31" ht="14.25" hidden="1" customHeight="1" x14ac:dyDescent="0.2">
      <c r="B138" s="122" t="s">
        <v>1970</v>
      </c>
      <c r="C138" s="122" t="s">
        <v>21</v>
      </c>
      <c r="D138" s="123">
        <v>46162</v>
      </c>
      <c r="E138" s="122" t="s">
        <v>22</v>
      </c>
      <c r="F138" s="122" t="s">
        <v>2341</v>
      </c>
      <c r="G138" s="122" t="s">
        <v>149</v>
      </c>
      <c r="H138" s="122" t="s">
        <v>151</v>
      </c>
      <c r="I138" s="122" t="s">
        <v>2342</v>
      </c>
      <c r="J138" s="122" t="s">
        <v>23</v>
      </c>
      <c r="K138" s="122" t="s">
        <v>24</v>
      </c>
      <c r="L138" s="122" t="s">
        <v>2343</v>
      </c>
      <c r="M138" s="122" t="s">
        <v>25</v>
      </c>
      <c r="N138" s="122" t="s">
        <v>26</v>
      </c>
      <c r="O138" s="122" t="s">
        <v>25</v>
      </c>
      <c r="P138" s="122" t="s">
        <v>27</v>
      </c>
      <c r="Q138" s="122" t="s">
        <v>152</v>
      </c>
      <c r="R138" s="124">
        <v>0.25</v>
      </c>
      <c r="S138" s="127">
        <v>17</v>
      </c>
      <c r="T138" s="125">
        <v>7.86</v>
      </c>
      <c r="U138" s="122" t="s">
        <v>30</v>
      </c>
      <c r="W138" s="8" t="str">
        <f t="shared" si="14"/>
        <v/>
      </c>
      <c r="X138" s="8" t="str">
        <f>IF(S138="6B",_xlfn.XLOOKUP(H138,'Zoning 2shop'!A:A,'Zoning 2shop'!B:B),IF(S138="6C",_xlfn.XLOOKUP(G138,'Zoning 2shop'!C:C,'Zoning 2shop'!D:D),""))</f>
        <v/>
      </c>
      <c r="Y138" s="112">
        <f t="shared" si="15"/>
        <v>0.14910705133062102</v>
      </c>
      <c r="Z138" s="4">
        <f t="shared" si="16"/>
        <v>7.86</v>
      </c>
      <c r="AA138" s="4">
        <f t="shared" si="17"/>
        <v>0.5</v>
      </c>
      <c r="AB138" s="4">
        <f t="shared" si="18"/>
        <v>1.1719814234586812</v>
      </c>
      <c r="AC138" s="19">
        <f t="shared" si="19"/>
        <v>8.36</v>
      </c>
      <c r="AD138" s="8" t="str">
        <f>IF(COUNTIF(Catégories!A:A,N138)=0,"catégorie inconnue",LOOKUP(N138,Catégories!A:A,Catégories!B:B))</f>
        <v>Frêt</v>
      </c>
      <c r="AE138" s="21">
        <f t="shared" si="20"/>
        <v>9.5319814234586815</v>
      </c>
    </row>
    <row r="139" spans="2:31" ht="14.25" hidden="1" customHeight="1" x14ac:dyDescent="0.2">
      <c r="B139" s="122" t="s">
        <v>1970</v>
      </c>
      <c r="C139" s="122" t="s">
        <v>21</v>
      </c>
      <c r="D139" s="123">
        <v>46162</v>
      </c>
      <c r="E139" s="122" t="s">
        <v>22</v>
      </c>
      <c r="F139" s="122" t="s">
        <v>2352</v>
      </c>
      <c r="G139" s="122" t="s">
        <v>149</v>
      </c>
      <c r="H139" s="122" t="s">
        <v>160</v>
      </c>
      <c r="I139" s="122" t="s">
        <v>2353</v>
      </c>
      <c r="J139" s="122" t="s">
        <v>23</v>
      </c>
      <c r="K139" s="122" t="s">
        <v>24</v>
      </c>
      <c r="L139" s="122" t="s">
        <v>2354</v>
      </c>
      <c r="M139" s="122" t="s">
        <v>25</v>
      </c>
      <c r="N139" s="122" t="s">
        <v>26</v>
      </c>
      <c r="O139" s="122" t="s">
        <v>25</v>
      </c>
      <c r="P139" s="122" t="s">
        <v>27</v>
      </c>
      <c r="Q139" s="122" t="s">
        <v>181</v>
      </c>
      <c r="R139" s="124">
        <v>0.748</v>
      </c>
      <c r="S139" s="127">
        <v>17</v>
      </c>
      <c r="T139" s="125">
        <v>9.94</v>
      </c>
      <c r="U139" s="122" t="s">
        <v>30</v>
      </c>
      <c r="W139" s="8" t="str">
        <f t="shared" si="14"/>
        <v/>
      </c>
      <c r="X139" s="8" t="str">
        <f>IF(S139="6B",_xlfn.XLOOKUP(H139,'Zoning 2shop'!A:A,'Zoning 2shop'!B:B),IF(S139="6C",_xlfn.XLOOKUP(G139,'Zoning 2shop'!C:C,'Zoning 2shop'!D:D),""))</f>
        <v/>
      </c>
      <c r="Y139" s="112">
        <f t="shared" si="15"/>
        <v>0.14910705133062102</v>
      </c>
      <c r="Z139" s="4">
        <f t="shared" si="16"/>
        <v>9.94</v>
      </c>
      <c r="AA139" s="4">
        <f t="shared" si="17"/>
        <v>0.5</v>
      </c>
      <c r="AB139" s="4">
        <f t="shared" si="18"/>
        <v>1.4821240902263728</v>
      </c>
      <c r="AC139" s="19">
        <f t="shared" si="19"/>
        <v>10.44</v>
      </c>
      <c r="AD139" s="8" t="str">
        <f>IF(COUNTIF(Catégories!A:A,N139)=0,"catégorie inconnue",LOOKUP(N139,Catégories!A:A,Catégories!B:B))</f>
        <v>Frêt</v>
      </c>
      <c r="AE139" s="21">
        <f t="shared" si="20"/>
        <v>11.922124090226372</v>
      </c>
    </row>
    <row r="140" spans="2:31" ht="14.25" hidden="1" customHeight="1" x14ac:dyDescent="0.2">
      <c r="B140" s="122" t="s">
        <v>1970</v>
      </c>
      <c r="C140" s="122" t="s">
        <v>21</v>
      </c>
      <c r="D140" s="123">
        <v>46162</v>
      </c>
      <c r="E140" s="122" t="s">
        <v>22</v>
      </c>
      <c r="F140" s="122" t="s">
        <v>569</v>
      </c>
      <c r="G140" s="122" t="s">
        <v>149</v>
      </c>
      <c r="H140" s="122" t="s">
        <v>153</v>
      </c>
      <c r="I140" s="122" t="s">
        <v>2344</v>
      </c>
      <c r="J140" s="122" t="s">
        <v>23</v>
      </c>
      <c r="K140" s="122" t="s">
        <v>24</v>
      </c>
      <c r="L140" s="122" t="s">
        <v>2345</v>
      </c>
      <c r="M140" s="122" t="s">
        <v>25</v>
      </c>
      <c r="N140" s="122" t="s">
        <v>26</v>
      </c>
      <c r="O140" s="122" t="s">
        <v>25</v>
      </c>
      <c r="P140" s="122" t="s">
        <v>27</v>
      </c>
      <c r="Q140" s="122" t="s">
        <v>181</v>
      </c>
      <c r="R140" s="124">
        <v>4.266</v>
      </c>
      <c r="S140" s="127">
        <v>17</v>
      </c>
      <c r="T140" s="125">
        <v>18.34</v>
      </c>
      <c r="U140" s="122" t="s">
        <v>30</v>
      </c>
      <c r="W140" s="8" t="str">
        <f t="shared" si="14"/>
        <v/>
      </c>
      <c r="X140" s="8" t="str">
        <f>IF(S140="6B",_xlfn.XLOOKUP(H140,'Zoning 2shop'!A:A,'Zoning 2shop'!B:B),IF(S140="6C",_xlfn.XLOOKUP(G140,'Zoning 2shop'!C:C,'Zoning 2shop'!D:D),""))</f>
        <v/>
      </c>
      <c r="Y140" s="112">
        <f t="shared" si="15"/>
        <v>0.14910705133062102</v>
      </c>
      <c r="Z140" s="4">
        <f t="shared" si="16"/>
        <v>18.34</v>
      </c>
      <c r="AA140" s="4">
        <f t="shared" si="17"/>
        <v>0.5</v>
      </c>
      <c r="AB140" s="4">
        <f t="shared" si="18"/>
        <v>2.7346233214035895</v>
      </c>
      <c r="AC140" s="19">
        <f t="shared" si="19"/>
        <v>18.84</v>
      </c>
      <c r="AD140" s="8" t="str">
        <f>IF(COUNTIF(Catégories!A:A,N140)=0,"catégorie inconnue",LOOKUP(N140,Catégories!A:A,Catégories!B:B))</f>
        <v>Frêt</v>
      </c>
      <c r="AE140" s="21">
        <f t="shared" si="20"/>
        <v>21.574623321403589</v>
      </c>
    </row>
    <row r="141" spans="2:31" ht="14.25" hidden="1" customHeight="1" x14ac:dyDescent="0.2">
      <c r="B141" s="122" t="s">
        <v>1970</v>
      </c>
      <c r="C141" s="122" t="s">
        <v>21</v>
      </c>
      <c r="D141" s="123">
        <v>46162</v>
      </c>
      <c r="E141" s="122" t="s">
        <v>22</v>
      </c>
      <c r="F141" s="122" t="s">
        <v>2346</v>
      </c>
      <c r="G141" s="122" t="s">
        <v>149</v>
      </c>
      <c r="H141" s="122" t="s">
        <v>153</v>
      </c>
      <c r="I141" s="122" t="s">
        <v>2347</v>
      </c>
      <c r="J141" s="122" t="s">
        <v>23</v>
      </c>
      <c r="K141" s="122" t="s">
        <v>24</v>
      </c>
      <c r="L141" s="122" t="s">
        <v>2348</v>
      </c>
      <c r="M141" s="122" t="s">
        <v>25</v>
      </c>
      <c r="N141" s="122" t="s">
        <v>26</v>
      </c>
      <c r="O141" s="122" t="s">
        <v>25</v>
      </c>
      <c r="P141" s="122" t="s">
        <v>27</v>
      </c>
      <c r="Q141" s="122" t="s">
        <v>181</v>
      </c>
      <c r="R141" s="124">
        <v>4.68</v>
      </c>
      <c r="S141" s="127">
        <v>17</v>
      </c>
      <c r="T141" s="125">
        <v>19.47</v>
      </c>
      <c r="U141" s="122" t="s">
        <v>30</v>
      </c>
      <c r="W141" s="8" t="str">
        <f t="shared" si="14"/>
        <v/>
      </c>
      <c r="X141" s="8" t="str">
        <f>IF(S141="6B",_xlfn.XLOOKUP(H141,'Zoning 2shop'!A:A,'Zoning 2shop'!B:B),IF(S141="6C",_xlfn.XLOOKUP(G141,'Zoning 2shop'!C:C,'Zoning 2shop'!D:D),""))</f>
        <v/>
      </c>
      <c r="Y141" s="112">
        <f t="shared" si="15"/>
        <v>0.14910705133062102</v>
      </c>
      <c r="Z141" s="4">
        <f t="shared" si="16"/>
        <v>19.47</v>
      </c>
      <c r="AA141" s="4">
        <f t="shared" si="17"/>
        <v>0.5</v>
      </c>
      <c r="AB141" s="4">
        <f t="shared" si="18"/>
        <v>2.9031142894071911</v>
      </c>
      <c r="AC141" s="19">
        <f t="shared" si="19"/>
        <v>19.97</v>
      </c>
      <c r="AD141" s="8" t="str">
        <f>IF(COUNTIF(Catégories!A:A,N141)=0,"catégorie inconnue",LOOKUP(N141,Catégories!A:A,Catégories!B:B))</f>
        <v>Frêt</v>
      </c>
      <c r="AE141" s="21">
        <f t="shared" si="20"/>
        <v>22.873114289407191</v>
      </c>
    </row>
    <row r="142" spans="2:31" ht="14.25" hidden="1" customHeight="1" x14ac:dyDescent="0.2">
      <c r="B142" s="122" t="s">
        <v>1970</v>
      </c>
      <c r="C142" s="122" t="s">
        <v>21</v>
      </c>
      <c r="D142" s="123">
        <v>46162</v>
      </c>
      <c r="E142" s="122" t="s">
        <v>22</v>
      </c>
      <c r="F142" s="122" t="s">
        <v>2349</v>
      </c>
      <c r="G142" s="122" t="s">
        <v>149</v>
      </c>
      <c r="H142" s="122" t="s">
        <v>151</v>
      </c>
      <c r="I142" s="122" t="s">
        <v>2350</v>
      </c>
      <c r="J142" s="122" t="s">
        <v>23</v>
      </c>
      <c r="K142" s="122" t="s">
        <v>24</v>
      </c>
      <c r="L142" s="122" t="s">
        <v>2351</v>
      </c>
      <c r="M142" s="122" t="s">
        <v>25</v>
      </c>
      <c r="N142" s="122" t="s">
        <v>26</v>
      </c>
      <c r="O142" s="122" t="s">
        <v>25</v>
      </c>
      <c r="P142" s="122" t="s">
        <v>27</v>
      </c>
      <c r="Q142" s="122" t="s">
        <v>152</v>
      </c>
      <c r="R142" s="124">
        <v>4.532</v>
      </c>
      <c r="S142" s="127">
        <v>17</v>
      </c>
      <c r="T142" s="125">
        <v>19.47</v>
      </c>
      <c r="U142" s="122" t="s">
        <v>30</v>
      </c>
      <c r="W142" s="8" t="str">
        <f t="shared" si="14"/>
        <v/>
      </c>
      <c r="X142" s="8" t="str">
        <f>IF(S142="6B",_xlfn.XLOOKUP(H142,'Zoning 2shop'!A:A,'Zoning 2shop'!B:B),IF(S142="6C",_xlfn.XLOOKUP(G142,'Zoning 2shop'!C:C,'Zoning 2shop'!D:D),""))</f>
        <v/>
      </c>
      <c r="Y142" s="112">
        <f t="shared" si="15"/>
        <v>0.14910705133062102</v>
      </c>
      <c r="Z142" s="4">
        <f t="shared" si="16"/>
        <v>19.47</v>
      </c>
      <c r="AA142" s="4">
        <f t="shared" si="17"/>
        <v>0.5</v>
      </c>
      <c r="AB142" s="4">
        <f t="shared" si="18"/>
        <v>2.9031142894071911</v>
      </c>
      <c r="AC142" s="19">
        <f t="shared" si="19"/>
        <v>19.97</v>
      </c>
      <c r="AD142" s="8" t="str">
        <f>IF(COUNTIF(Catégories!A:A,N142)=0,"catégorie inconnue",LOOKUP(N142,Catégories!A:A,Catégories!B:B))</f>
        <v>Frêt</v>
      </c>
      <c r="AE142" s="21">
        <f t="shared" si="20"/>
        <v>22.873114289407191</v>
      </c>
    </row>
    <row r="143" spans="2:31" ht="14.25" hidden="1" customHeight="1" x14ac:dyDescent="0.2">
      <c r="B143" s="122" t="s">
        <v>1970</v>
      </c>
      <c r="C143" s="122" t="s">
        <v>21</v>
      </c>
      <c r="D143" s="123">
        <v>46163</v>
      </c>
      <c r="E143" s="122" t="s">
        <v>22</v>
      </c>
      <c r="F143" s="122" t="s">
        <v>2379</v>
      </c>
      <c r="G143" s="122" t="s">
        <v>149</v>
      </c>
      <c r="H143" s="122" t="s">
        <v>156</v>
      </c>
      <c r="I143" s="122" t="s">
        <v>2380</v>
      </c>
      <c r="J143" s="122" t="s">
        <v>23</v>
      </c>
      <c r="K143" s="122" t="s">
        <v>24</v>
      </c>
      <c r="L143" s="122" t="s">
        <v>2381</v>
      </c>
      <c r="M143" s="122" t="s">
        <v>25</v>
      </c>
      <c r="N143" s="122" t="s">
        <v>26</v>
      </c>
      <c r="O143" s="122" t="s">
        <v>25</v>
      </c>
      <c r="P143" s="122" t="s">
        <v>27</v>
      </c>
      <c r="Q143" s="122" t="s">
        <v>152</v>
      </c>
      <c r="R143" s="124">
        <v>5.76</v>
      </c>
      <c r="S143" s="127">
        <v>17</v>
      </c>
      <c r="T143" s="125">
        <v>21.83</v>
      </c>
      <c r="U143" s="122" t="s">
        <v>30</v>
      </c>
      <c r="W143" s="8" t="str">
        <f t="shared" si="14"/>
        <v/>
      </c>
      <c r="X143" s="8" t="str">
        <f>IF(S143="6B",_xlfn.XLOOKUP(H143,'Zoning 2shop'!A:A,'Zoning 2shop'!B:B),IF(S143="6C",_xlfn.XLOOKUP(G143,'Zoning 2shop'!C:C,'Zoning 2shop'!D:D),""))</f>
        <v/>
      </c>
      <c r="Y143" s="112">
        <f t="shared" si="15"/>
        <v>0.14910705133062102</v>
      </c>
      <c r="Z143" s="4">
        <f t="shared" si="16"/>
        <v>21.83</v>
      </c>
      <c r="AA143" s="4">
        <f t="shared" si="17"/>
        <v>0.5</v>
      </c>
      <c r="AB143" s="4">
        <f t="shared" si="18"/>
        <v>3.2550069305474567</v>
      </c>
      <c r="AC143" s="19">
        <f t="shared" si="19"/>
        <v>22.33</v>
      </c>
      <c r="AD143" s="8" t="str">
        <f>IF(COUNTIF(Catégories!A:A,N143)=0,"catégorie inconnue",LOOKUP(N143,Catégories!A:A,Catégories!B:B))</f>
        <v>Frêt</v>
      </c>
      <c r="AE143" s="21">
        <f t="shared" si="20"/>
        <v>25.585006930547454</v>
      </c>
    </row>
    <row r="144" spans="2:31" ht="14.25" hidden="1" customHeight="1" x14ac:dyDescent="0.2">
      <c r="B144" s="122" t="s">
        <v>1970</v>
      </c>
      <c r="C144" s="122" t="s">
        <v>21</v>
      </c>
      <c r="D144" s="123">
        <v>46163</v>
      </c>
      <c r="E144" s="122" t="s">
        <v>22</v>
      </c>
      <c r="F144" s="122" t="s">
        <v>2395</v>
      </c>
      <c r="G144" s="122" t="s">
        <v>149</v>
      </c>
      <c r="H144" s="122" t="s">
        <v>156</v>
      </c>
      <c r="I144" s="122" t="s">
        <v>2396</v>
      </c>
      <c r="J144" s="122" t="s">
        <v>23</v>
      </c>
      <c r="K144" s="122" t="s">
        <v>24</v>
      </c>
      <c r="L144" s="122" t="s">
        <v>2397</v>
      </c>
      <c r="M144" s="122" t="s">
        <v>25</v>
      </c>
      <c r="N144" s="122" t="s">
        <v>26</v>
      </c>
      <c r="O144" s="122" t="s">
        <v>25</v>
      </c>
      <c r="P144" s="122" t="s">
        <v>27</v>
      </c>
      <c r="Q144" s="122" t="s">
        <v>152</v>
      </c>
      <c r="R144" s="124">
        <v>4.532</v>
      </c>
      <c r="S144" s="127">
        <v>17</v>
      </c>
      <c r="T144" s="125">
        <v>19.47</v>
      </c>
      <c r="U144" s="122" t="s">
        <v>30</v>
      </c>
      <c r="W144" s="8" t="str">
        <f t="shared" si="14"/>
        <v/>
      </c>
      <c r="X144" s="8" t="str">
        <f>IF(S144="6B",_xlfn.XLOOKUP(H144,'Zoning 2shop'!A:A,'Zoning 2shop'!B:B),IF(S144="6C",_xlfn.XLOOKUP(G144,'Zoning 2shop'!C:C,'Zoning 2shop'!D:D),""))</f>
        <v/>
      </c>
      <c r="Y144" s="112">
        <f t="shared" si="15"/>
        <v>0.14910705133062102</v>
      </c>
      <c r="Z144" s="4">
        <f t="shared" si="16"/>
        <v>19.47</v>
      </c>
      <c r="AA144" s="4">
        <f t="shared" si="17"/>
        <v>0.5</v>
      </c>
      <c r="AB144" s="4">
        <f t="shared" si="18"/>
        <v>2.9031142894071911</v>
      </c>
      <c r="AC144" s="19">
        <f t="shared" si="19"/>
        <v>19.97</v>
      </c>
      <c r="AD144" s="8" t="str">
        <f>IF(COUNTIF(Catégories!A:A,N144)=0,"catégorie inconnue",LOOKUP(N144,Catégories!A:A,Catégories!B:B))</f>
        <v>Frêt</v>
      </c>
      <c r="AE144" s="21">
        <f t="shared" si="20"/>
        <v>22.873114289407191</v>
      </c>
    </row>
    <row r="145" spans="2:31" ht="14.25" hidden="1" customHeight="1" x14ac:dyDescent="0.2">
      <c r="B145" s="122" t="s">
        <v>1970</v>
      </c>
      <c r="C145" s="122" t="s">
        <v>21</v>
      </c>
      <c r="D145" s="123">
        <v>46163</v>
      </c>
      <c r="E145" s="122" t="s">
        <v>22</v>
      </c>
      <c r="F145" s="122" t="s">
        <v>2398</v>
      </c>
      <c r="G145" s="122" t="s">
        <v>149</v>
      </c>
      <c r="H145" s="122" t="s">
        <v>151</v>
      </c>
      <c r="I145" s="122" t="s">
        <v>2399</v>
      </c>
      <c r="J145" s="122" t="s">
        <v>23</v>
      </c>
      <c r="K145" s="122" t="s">
        <v>24</v>
      </c>
      <c r="L145" s="122" t="s">
        <v>2400</v>
      </c>
      <c r="M145" s="122" t="s">
        <v>25</v>
      </c>
      <c r="N145" s="122" t="s">
        <v>26</v>
      </c>
      <c r="O145" s="122" t="s">
        <v>25</v>
      </c>
      <c r="P145" s="122" t="s">
        <v>27</v>
      </c>
      <c r="Q145" s="122" t="s">
        <v>152</v>
      </c>
      <c r="R145" s="124">
        <v>0.25</v>
      </c>
      <c r="S145" s="127">
        <v>17</v>
      </c>
      <c r="T145" s="125">
        <v>7.86</v>
      </c>
      <c r="U145" s="122" t="s">
        <v>30</v>
      </c>
      <c r="W145" s="8" t="str">
        <f t="shared" si="14"/>
        <v/>
      </c>
      <c r="X145" s="8" t="str">
        <f>IF(S145="6B",_xlfn.XLOOKUP(H145,'Zoning 2shop'!A:A,'Zoning 2shop'!B:B),IF(S145="6C",_xlfn.XLOOKUP(G145,'Zoning 2shop'!C:C,'Zoning 2shop'!D:D),""))</f>
        <v/>
      </c>
      <c r="Y145" s="112">
        <f t="shared" si="15"/>
        <v>0.14910705133062102</v>
      </c>
      <c r="Z145" s="4">
        <f t="shared" si="16"/>
        <v>7.86</v>
      </c>
      <c r="AA145" s="4">
        <f t="shared" si="17"/>
        <v>0.5</v>
      </c>
      <c r="AB145" s="4">
        <f t="shared" si="18"/>
        <v>1.1719814234586812</v>
      </c>
      <c r="AC145" s="19">
        <f t="shared" si="19"/>
        <v>8.36</v>
      </c>
      <c r="AD145" s="8" t="str">
        <f>IF(COUNTIF(Catégories!A:A,N145)=0,"catégorie inconnue",LOOKUP(N145,Catégories!A:A,Catégories!B:B))</f>
        <v>Frêt</v>
      </c>
      <c r="AE145" s="21">
        <f t="shared" si="20"/>
        <v>9.5319814234586815</v>
      </c>
    </row>
    <row r="146" spans="2:31" ht="14.25" hidden="1" customHeight="1" x14ac:dyDescent="0.2">
      <c r="B146" s="122" t="s">
        <v>1970</v>
      </c>
      <c r="C146" s="122" t="s">
        <v>21</v>
      </c>
      <c r="D146" s="123">
        <v>46163</v>
      </c>
      <c r="E146" s="122" t="s">
        <v>22</v>
      </c>
      <c r="F146" s="122" t="s">
        <v>2383</v>
      </c>
      <c r="G146" s="122" t="s">
        <v>149</v>
      </c>
      <c r="H146" s="122" t="s">
        <v>151</v>
      </c>
      <c r="I146" s="122" t="s">
        <v>2384</v>
      </c>
      <c r="J146" s="122" t="s">
        <v>23</v>
      </c>
      <c r="K146" s="122" t="s">
        <v>24</v>
      </c>
      <c r="L146" s="122" t="s">
        <v>2385</v>
      </c>
      <c r="M146" s="122" t="s">
        <v>25</v>
      </c>
      <c r="N146" s="122" t="s">
        <v>26</v>
      </c>
      <c r="O146" s="122" t="s">
        <v>25</v>
      </c>
      <c r="P146" s="122" t="s">
        <v>27</v>
      </c>
      <c r="Q146" s="122" t="s">
        <v>152</v>
      </c>
      <c r="R146" s="124">
        <v>4.3650000000000002</v>
      </c>
      <c r="S146" s="127">
        <v>17</v>
      </c>
      <c r="T146" s="125">
        <v>18.34</v>
      </c>
      <c r="U146" s="122" t="s">
        <v>30</v>
      </c>
      <c r="W146" s="8" t="str">
        <f t="shared" si="14"/>
        <v/>
      </c>
      <c r="X146" s="8" t="str">
        <f>IF(S146="6B",_xlfn.XLOOKUP(H146,'Zoning 2shop'!A:A,'Zoning 2shop'!B:B),IF(S146="6C",_xlfn.XLOOKUP(G146,'Zoning 2shop'!C:C,'Zoning 2shop'!D:D),""))</f>
        <v/>
      </c>
      <c r="Y146" s="112">
        <f t="shared" si="15"/>
        <v>0.14910705133062102</v>
      </c>
      <c r="Z146" s="4">
        <f t="shared" si="16"/>
        <v>18.34</v>
      </c>
      <c r="AA146" s="4">
        <f t="shared" si="17"/>
        <v>0.5</v>
      </c>
      <c r="AB146" s="4">
        <f t="shared" si="18"/>
        <v>2.7346233214035895</v>
      </c>
      <c r="AC146" s="19">
        <f t="shared" si="19"/>
        <v>18.84</v>
      </c>
      <c r="AD146" s="8" t="str">
        <f>IF(COUNTIF(Catégories!A:A,N146)=0,"catégorie inconnue",LOOKUP(N146,Catégories!A:A,Catégories!B:B))</f>
        <v>Frêt</v>
      </c>
      <c r="AE146" s="21">
        <f t="shared" si="20"/>
        <v>21.574623321403589</v>
      </c>
    </row>
    <row r="147" spans="2:31" ht="14.25" hidden="1" customHeight="1" x14ac:dyDescent="0.2">
      <c r="B147" s="122" t="s">
        <v>1970</v>
      </c>
      <c r="C147" s="122" t="s">
        <v>21</v>
      </c>
      <c r="D147" s="123">
        <v>46163</v>
      </c>
      <c r="E147" s="122" t="s">
        <v>22</v>
      </c>
      <c r="F147" s="122" t="s">
        <v>2392</v>
      </c>
      <c r="G147" s="122" t="s">
        <v>149</v>
      </c>
      <c r="H147" s="122" t="s">
        <v>151</v>
      </c>
      <c r="I147" s="122" t="s">
        <v>2393</v>
      </c>
      <c r="J147" s="122" t="s">
        <v>23</v>
      </c>
      <c r="K147" s="122" t="s">
        <v>24</v>
      </c>
      <c r="L147" s="122" t="s">
        <v>2394</v>
      </c>
      <c r="M147" s="122" t="s">
        <v>25</v>
      </c>
      <c r="N147" s="122" t="s">
        <v>26</v>
      </c>
      <c r="O147" s="122" t="s">
        <v>25</v>
      </c>
      <c r="P147" s="122" t="s">
        <v>27</v>
      </c>
      <c r="Q147" s="122" t="s">
        <v>152</v>
      </c>
      <c r="R147" s="124">
        <v>4.532</v>
      </c>
      <c r="S147" s="127">
        <v>17</v>
      </c>
      <c r="T147" s="125">
        <v>19.47</v>
      </c>
      <c r="U147" s="122" t="s">
        <v>30</v>
      </c>
      <c r="W147" s="8" t="str">
        <f t="shared" si="14"/>
        <v/>
      </c>
      <c r="X147" s="8" t="str">
        <f>IF(S147="6B",_xlfn.XLOOKUP(H147,'Zoning 2shop'!A:A,'Zoning 2shop'!B:B),IF(S147="6C",_xlfn.XLOOKUP(G147,'Zoning 2shop'!C:C,'Zoning 2shop'!D:D),""))</f>
        <v/>
      </c>
      <c r="Y147" s="112">
        <f t="shared" si="15"/>
        <v>0.14910705133062102</v>
      </c>
      <c r="Z147" s="4">
        <f t="shared" si="16"/>
        <v>19.47</v>
      </c>
      <c r="AA147" s="4">
        <f t="shared" si="17"/>
        <v>0.5</v>
      </c>
      <c r="AB147" s="4">
        <f t="shared" si="18"/>
        <v>2.9031142894071911</v>
      </c>
      <c r="AC147" s="19">
        <f t="shared" si="19"/>
        <v>19.97</v>
      </c>
      <c r="AD147" s="8" t="str">
        <f>IF(COUNTIF(Catégories!A:A,N147)=0,"catégorie inconnue",LOOKUP(N147,Catégories!A:A,Catégories!B:B))</f>
        <v>Frêt</v>
      </c>
      <c r="AE147" s="21">
        <f t="shared" si="20"/>
        <v>22.873114289407191</v>
      </c>
    </row>
    <row r="148" spans="2:31" ht="14.25" hidden="1" customHeight="1" x14ac:dyDescent="0.2">
      <c r="B148" s="122" t="s">
        <v>1970</v>
      </c>
      <c r="C148" s="122" t="s">
        <v>21</v>
      </c>
      <c r="D148" s="123">
        <v>46163</v>
      </c>
      <c r="E148" s="122" t="s">
        <v>22</v>
      </c>
      <c r="F148" s="122" t="s">
        <v>2369</v>
      </c>
      <c r="G148" s="122" t="s">
        <v>149</v>
      </c>
      <c r="H148" s="122" t="s">
        <v>156</v>
      </c>
      <c r="I148" s="122" t="s">
        <v>2370</v>
      </c>
      <c r="J148" s="122" t="s">
        <v>23</v>
      </c>
      <c r="K148" s="122" t="s">
        <v>24</v>
      </c>
      <c r="L148" s="122" t="s">
        <v>2371</v>
      </c>
      <c r="M148" s="122" t="s">
        <v>25</v>
      </c>
      <c r="N148" s="122" t="s">
        <v>26</v>
      </c>
      <c r="O148" s="122" t="s">
        <v>25</v>
      </c>
      <c r="P148" s="122" t="s">
        <v>27</v>
      </c>
      <c r="Q148" s="122" t="s">
        <v>152</v>
      </c>
      <c r="R148" s="124">
        <v>4.6779999999999999</v>
      </c>
      <c r="S148" s="127">
        <v>17</v>
      </c>
      <c r="T148" s="125">
        <v>19.47</v>
      </c>
      <c r="U148" s="122" t="s">
        <v>30</v>
      </c>
      <c r="W148" s="8" t="str">
        <f t="shared" si="14"/>
        <v/>
      </c>
      <c r="X148" s="8" t="str">
        <f>IF(S148="6B",_xlfn.XLOOKUP(H148,'Zoning 2shop'!A:A,'Zoning 2shop'!B:B),IF(S148="6C",_xlfn.XLOOKUP(G148,'Zoning 2shop'!C:C,'Zoning 2shop'!D:D),""))</f>
        <v/>
      </c>
      <c r="Y148" s="112">
        <f t="shared" si="15"/>
        <v>0.14910705133062102</v>
      </c>
      <c r="Z148" s="4">
        <f t="shared" si="16"/>
        <v>19.47</v>
      </c>
      <c r="AA148" s="4">
        <f t="shared" si="17"/>
        <v>0.5</v>
      </c>
      <c r="AB148" s="4">
        <f t="shared" si="18"/>
        <v>2.9031142894071911</v>
      </c>
      <c r="AC148" s="19">
        <f t="shared" si="19"/>
        <v>19.97</v>
      </c>
      <c r="AD148" s="8" t="str">
        <f>IF(COUNTIF(Catégories!A:A,N148)=0,"catégorie inconnue",LOOKUP(N148,Catégories!A:A,Catégories!B:B))</f>
        <v>Frêt</v>
      </c>
      <c r="AE148" s="21">
        <f t="shared" si="20"/>
        <v>22.873114289407191</v>
      </c>
    </row>
    <row r="149" spans="2:31" ht="14.25" hidden="1" customHeight="1" x14ac:dyDescent="0.2">
      <c r="B149" s="122" t="s">
        <v>1970</v>
      </c>
      <c r="C149" s="122" t="s">
        <v>21</v>
      </c>
      <c r="D149" s="123">
        <v>46163</v>
      </c>
      <c r="E149" s="122" t="s">
        <v>22</v>
      </c>
      <c r="F149" s="122" t="s">
        <v>2372</v>
      </c>
      <c r="G149" s="122" t="s">
        <v>149</v>
      </c>
      <c r="H149" s="122" t="s">
        <v>154</v>
      </c>
      <c r="I149" s="122" t="s">
        <v>2373</v>
      </c>
      <c r="J149" s="122" t="s">
        <v>23</v>
      </c>
      <c r="K149" s="122" t="s">
        <v>24</v>
      </c>
      <c r="L149" s="122" t="s">
        <v>2374</v>
      </c>
      <c r="M149" s="122" t="s">
        <v>25</v>
      </c>
      <c r="N149" s="122" t="s">
        <v>26</v>
      </c>
      <c r="O149" s="122" t="s">
        <v>25</v>
      </c>
      <c r="P149" s="122" t="s">
        <v>27</v>
      </c>
      <c r="Q149" s="122" t="s">
        <v>152</v>
      </c>
      <c r="R149" s="124">
        <v>0.25</v>
      </c>
      <c r="S149" s="127">
        <v>17</v>
      </c>
      <c r="T149" s="125">
        <v>7.86</v>
      </c>
      <c r="U149" s="122" t="s">
        <v>30</v>
      </c>
      <c r="W149" s="8" t="str">
        <f t="shared" si="14"/>
        <v/>
      </c>
      <c r="X149" s="8" t="str">
        <f>IF(S149="6B",_xlfn.XLOOKUP(H149,'Zoning 2shop'!A:A,'Zoning 2shop'!B:B),IF(S149="6C",_xlfn.XLOOKUP(G149,'Zoning 2shop'!C:C,'Zoning 2shop'!D:D),""))</f>
        <v/>
      </c>
      <c r="Y149" s="112">
        <f t="shared" si="15"/>
        <v>0.14910705133062102</v>
      </c>
      <c r="Z149" s="4">
        <f t="shared" si="16"/>
        <v>7.86</v>
      </c>
      <c r="AA149" s="4">
        <f t="shared" si="17"/>
        <v>0.5</v>
      </c>
      <c r="AB149" s="4">
        <f t="shared" si="18"/>
        <v>1.1719814234586812</v>
      </c>
      <c r="AC149" s="19">
        <f t="shared" si="19"/>
        <v>8.36</v>
      </c>
      <c r="AD149" s="8" t="str">
        <f>IF(COUNTIF(Catégories!A:A,N149)=0,"catégorie inconnue",LOOKUP(N149,Catégories!A:A,Catégories!B:B))</f>
        <v>Frêt</v>
      </c>
      <c r="AE149" s="21">
        <f t="shared" si="20"/>
        <v>9.5319814234586815</v>
      </c>
    </row>
    <row r="150" spans="2:31" ht="14.25" hidden="1" customHeight="1" x14ac:dyDescent="0.2">
      <c r="B150" s="122" t="s">
        <v>1970</v>
      </c>
      <c r="C150" s="122" t="s">
        <v>21</v>
      </c>
      <c r="D150" s="123">
        <v>46163</v>
      </c>
      <c r="E150" s="122" t="s">
        <v>22</v>
      </c>
      <c r="F150" s="122" t="s">
        <v>2386</v>
      </c>
      <c r="G150" s="122" t="s">
        <v>149</v>
      </c>
      <c r="H150" s="122" t="s">
        <v>156</v>
      </c>
      <c r="I150" s="122" t="s">
        <v>2387</v>
      </c>
      <c r="J150" s="122" t="s">
        <v>23</v>
      </c>
      <c r="K150" s="122" t="s">
        <v>24</v>
      </c>
      <c r="L150" s="122" t="s">
        <v>2388</v>
      </c>
      <c r="M150" s="122" t="s">
        <v>25</v>
      </c>
      <c r="N150" s="122" t="s">
        <v>26</v>
      </c>
      <c r="O150" s="122" t="s">
        <v>25</v>
      </c>
      <c r="P150" s="122" t="s">
        <v>27</v>
      </c>
      <c r="Q150" s="122" t="s">
        <v>152</v>
      </c>
      <c r="R150" s="124">
        <v>0.25</v>
      </c>
      <c r="S150" s="127">
        <v>17</v>
      </c>
      <c r="T150" s="125">
        <v>7.86</v>
      </c>
      <c r="U150" s="122" t="s">
        <v>30</v>
      </c>
      <c r="W150" s="8" t="str">
        <f t="shared" si="14"/>
        <v/>
      </c>
      <c r="X150" s="8" t="str">
        <f>IF(S150="6B",_xlfn.XLOOKUP(H150,'Zoning 2shop'!A:A,'Zoning 2shop'!B:B),IF(S150="6C",_xlfn.XLOOKUP(G150,'Zoning 2shop'!C:C,'Zoning 2shop'!D:D),""))</f>
        <v/>
      </c>
      <c r="Y150" s="112">
        <f t="shared" si="15"/>
        <v>0.14910705133062102</v>
      </c>
      <c r="Z150" s="4">
        <f t="shared" si="16"/>
        <v>7.86</v>
      </c>
      <c r="AA150" s="4">
        <f t="shared" si="17"/>
        <v>0.5</v>
      </c>
      <c r="AB150" s="4">
        <f t="shared" si="18"/>
        <v>1.1719814234586812</v>
      </c>
      <c r="AC150" s="19">
        <f t="shared" si="19"/>
        <v>8.36</v>
      </c>
      <c r="AD150" s="8" t="str">
        <f>IF(COUNTIF(Catégories!A:A,N150)=0,"catégorie inconnue",LOOKUP(N150,Catégories!A:A,Catégories!B:B))</f>
        <v>Frêt</v>
      </c>
      <c r="AE150" s="21">
        <f t="shared" si="20"/>
        <v>9.5319814234586815</v>
      </c>
    </row>
    <row r="151" spans="2:31" ht="14.25" hidden="1" customHeight="1" x14ac:dyDescent="0.2">
      <c r="B151" s="122" t="s">
        <v>1970</v>
      </c>
      <c r="C151" s="122" t="s">
        <v>21</v>
      </c>
      <c r="D151" s="123">
        <v>46163</v>
      </c>
      <c r="E151" s="122" t="s">
        <v>22</v>
      </c>
      <c r="F151" s="122" t="s">
        <v>2366</v>
      </c>
      <c r="G151" s="122" t="s">
        <v>149</v>
      </c>
      <c r="H151" s="122" t="s">
        <v>151</v>
      </c>
      <c r="I151" s="122" t="s">
        <v>2367</v>
      </c>
      <c r="J151" s="122" t="s">
        <v>23</v>
      </c>
      <c r="K151" s="122" t="s">
        <v>24</v>
      </c>
      <c r="L151" s="122" t="s">
        <v>2368</v>
      </c>
      <c r="M151" s="122" t="s">
        <v>25</v>
      </c>
      <c r="N151" s="122" t="s">
        <v>26</v>
      </c>
      <c r="O151" s="122" t="s">
        <v>25</v>
      </c>
      <c r="P151" s="122" t="s">
        <v>27</v>
      </c>
      <c r="Q151" s="122" t="s">
        <v>152</v>
      </c>
      <c r="R151" s="124">
        <v>4.532</v>
      </c>
      <c r="S151" s="127">
        <v>17</v>
      </c>
      <c r="T151" s="125">
        <v>19.47</v>
      </c>
      <c r="U151" s="122" t="s">
        <v>30</v>
      </c>
      <c r="W151" s="8" t="str">
        <f t="shared" si="14"/>
        <v/>
      </c>
      <c r="X151" s="8" t="str">
        <f>IF(S151="6B",_xlfn.XLOOKUP(H151,'Zoning 2shop'!A:A,'Zoning 2shop'!B:B),IF(S151="6C",_xlfn.XLOOKUP(G151,'Zoning 2shop'!C:C,'Zoning 2shop'!D:D),""))</f>
        <v/>
      </c>
      <c r="Y151" s="112">
        <f t="shared" si="15"/>
        <v>0.14910705133062102</v>
      </c>
      <c r="Z151" s="4">
        <f t="shared" si="16"/>
        <v>19.47</v>
      </c>
      <c r="AA151" s="4">
        <f t="shared" si="17"/>
        <v>0.5</v>
      </c>
      <c r="AB151" s="4">
        <f t="shared" si="18"/>
        <v>2.9031142894071911</v>
      </c>
      <c r="AC151" s="19">
        <f t="shared" si="19"/>
        <v>19.97</v>
      </c>
      <c r="AD151" s="8" t="str">
        <f>IF(COUNTIF(Catégories!A:A,N151)=0,"catégorie inconnue",LOOKUP(N151,Catégories!A:A,Catégories!B:B))</f>
        <v>Frêt</v>
      </c>
      <c r="AE151" s="21">
        <f t="shared" si="20"/>
        <v>22.873114289407191</v>
      </c>
    </row>
    <row r="152" spans="2:31" ht="14.25" hidden="1" customHeight="1" x14ac:dyDescent="0.2">
      <c r="B152" s="122" t="s">
        <v>1970</v>
      </c>
      <c r="C152" s="122" t="s">
        <v>21</v>
      </c>
      <c r="D152" s="123">
        <v>46163</v>
      </c>
      <c r="E152" s="122" t="s">
        <v>22</v>
      </c>
      <c r="F152" s="122" t="s">
        <v>356</v>
      </c>
      <c r="G152" s="122" t="s">
        <v>149</v>
      </c>
      <c r="H152" s="122" t="s">
        <v>160</v>
      </c>
      <c r="I152" s="122" t="s">
        <v>2294</v>
      </c>
      <c r="J152" s="122" t="s">
        <v>23</v>
      </c>
      <c r="K152" s="122" t="s">
        <v>24</v>
      </c>
      <c r="L152" s="122" t="s">
        <v>2378</v>
      </c>
      <c r="M152" s="122" t="s">
        <v>25</v>
      </c>
      <c r="N152" s="122" t="s">
        <v>26</v>
      </c>
      <c r="O152" s="122" t="s">
        <v>25</v>
      </c>
      <c r="P152" s="122" t="s">
        <v>27</v>
      </c>
      <c r="Q152" s="122" t="s">
        <v>181</v>
      </c>
      <c r="R152" s="124">
        <v>4.532</v>
      </c>
      <c r="S152" s="127">
        <v>17</v>
      </c>
      <c r="T152" s="125">
        <v>19.47</v>
      </c>
      <c r="U152" s="122" t="s">
        <v>30</v>
      </c>
      <c r="W152" s="8" t="str">
        <f t="shared" si="14"/>
        <v/>
      </c>
      <c r="X152" s="8" t="str">
        <f>IF(S152="6B",_xlfn.XLOOKUP(H152,'Zoning 2shop'!A:A,'Zoning 2shop'!B:B),IF(S152="6C",_xlfn.XLOOKUP(G152,'Zoning 2shop'!C:C,'Zoning 2shop'!D:D),""))</f>
        <v/>
      </c>
      <c r="Y152" s="112">
        <f t="shared" si="15"/>
        <v>0.14910705133062102</v>
      </c>
      <c r="Z152" s="4">
        <f t="shared" si="16"/>
        <v>19.47</v>
      </c>
      <c r="AA152" s="4">
        <f t="shared" si="17"/>
        <v>0.5</v>
      </c>
      <c r="AB152" s="4">
        <f t="shared" si="18"/>
        <v>2.9031142894071911</v>
      </c>
      <c r="AC152" s="19">
        <f t="shared" si="19"/>
        <v>19.97</v>
      </c>
      <c r="AD152" s="8" t="str">
        <f>IF(COUNTIF(Catégories!A:A,N152)=0,"catégorie inconnue",LOOKUP(N152,Catégories!A:A,Catégories!B:B))</f>
        <v>Frêt</v>
      </c>
      <c r="AE152" s="21">
        <f t="shared" si="20"/>
        <v>22.873114289407191</v>
      </c>
    </row>
    <row r="153" spans="2:31" ht="14.25" hidden="1" customHeight="1" x14ac:dyDescent="0.2">
      <c r="B153" s="122" t="s">
        <v>1970</v>
      </c>
      <c r="C153" s="122" t="s">
        <v>21</v>
      </c>
      <c r="D153" s="123">
        <v>46163</v>
      </c>
      <c r="E153" s="122" t="s">
        <v>22</v>
      </c>
      <c r="F153" s="122" t="s">
        <v>2361</v>
      </c>
      <c r="G153" s="122" t="s">
        <v>149</v>
      </c>
      <c r="H153" s="122" t="s">
        <v>160</v>
      </c>
      <c r="I153" s="122" t="s">
        <v>2362</v>
      </c>
      <c r="J153" s="122" t="s">
        <v>23</v>
      </c>
      <c r="K153" s="122" t="s">
        <v>24</v>
      </c>
      <c r="L153" s="122" t="s">
        <v>2363</v>
      </c>
      <c r="M153" s="122" t="s">
        <v>25</v>
      </c>
      <c r="N153" s="122" t="s">
        <v>26</v>
      </c>
      <c r="O153" s="122" t="s">
        <v>25</v>
      </c>
      <c r="P153" s="122" t="s">
        <v>27</v>
      </c>
      <c r="Q153" s="122" t="s">
        <v>181</v>
      </c>
      <c r="R153" s="124">
        <v>4.532</v>
      </c>
      <c r="S153" s="127">
        <v>17</v>
      </c>
      <c r="T153" s="125">
        <v>19.47</v>
      </c>
      <c r="U153" s="122" t="s">
        <v>30</v>
      </c>
      <c r="W153" s="8" t="str">
        <f t="shared" si="14"/>
        <v/>
      </c>
      <c r="X153" s="8" t="str">
        <f>IF(S153="6B",_xlfn.XLOOKUP(H153,'Zoning 2shop'!A:A,'Zoning 2shop'!B:B),IF(S153="6C",_xlfn.XLOOKUP(G153,'Zoning 2shop'!C:C,'Zoning 2shop'!D:D),""))</f>
        <v/>
      </c>
      <c r="Y153" s="112">
        <f t="shared" si="15"/>
        <v>0.14910705133062102</v>
      </c>
      <c r="Z153" s="4">
        <f t="shared" si="16"/>
        <v>19.47</v>
      </c>
      <c r="AA153" s="4">
        <f t="shared" si="17"/>
        <v>0.5</v>
      </c>
      <c r="AB153" s="4">
        <f t="shared" si="18"/>
        <v>2.9031142894071911</v>
      </c>
      <c r="AC153" s="19">
        <f t="shared" si="19"/>
        <v>19.97</v>
      </c>
      <c r="AD153" s="8" t="str">
        <f>IF(COUNTIF(Catégories!A:A,N153)=0,"catégorie inconnue",LOOKUP(N153,Catégories!A:A,Catégories!B:B))</f>
        <v>Frêt</v>
      </c>
      <c r="AE153" s="21">
        <f t="shared" si="20"/>
        <v>22.873114289407191</v>
      </c>
    </row>
    <row r="154" spans="2:31" ht="14.25" hidden="1" customHeight="1" x14ac:dyDescent="0.2">
      <c r="B154" s="122" t="s">
        <v>1970</v>
      </c>
      <c r="C154" s="122" t="s">
        <v>21</v>
      </c>
      <c r="D154" s="123">
        <v>46163</v>
      </c>
      <c r="E154" s="122" t="s">
        <v>22</v>
      </c>
      <c r="F154" s="122" t="s">
        <v>2260</v>
      </c>
      <c r="G154" s="122" t="s">
        <v>149</v>
      </c>
      <c r="H154" s="122" t="s">
        <v>160</v>
      </c>
      <c r="I154" s="122" t="s">
        <v>2261</v>
      </c>
      <c r="J154" s="122" t="s">
        <v>23</v>
      </c>
      <c r="K154" s="122" t="s">
        <v>24</v>
      </c>
      <c r="L154" s="122" t="s">
        <v>2382</v>
      </c>
      <c r="M154" s="122" t="s">
        <v>25</v>
      </c>
      <c r="N154" s="122" t="s">
        <v>26</v>
      </c>
      <c r="O154" s="122" t="s">
        <v>25</v>
      </c>
      <c r="P154" s="122" t="s">
        <v>27</v>
      </c>
      <c r="Q154" s="122" t="s">
        <v>181</v>
      </c>
      <c r="R154" s="124">
        <v>4.532</v>
      </c>
      <c r="S154" s="127">
        <v>17</v>
      </c>
      <c r="T154" s="125">
        <v>19.47</v>
      </c>
      <c r="U154" s="122" t="s">
        <v>30</v>
      </c>
      <c r="W154" s="8" t="str">
        <f t="shared" si="14"/>
        <v/>
      </c>
      <c r="X154" s="8" t="str">
        <f>IF(S154="6B",_xlfn.XLOOKUP(H154,'Zoning 2shop'!A:A,'Zoning 2shop'!B:B),IF(S154="6C",_xlfn.XLOOKUP(G154,'Zoning 2shop'!C:C,'Zoning 2shop'!D:D),""))</f>
        <v/>
      </c>
      <c r="Y154" s="112">
        <f t="shared" si="15"/>
        <v>0.14910705133062102</v>
      </c>
      <c r="Z154" s="4">
        <f t="shared" si="16"/>
        <v>19.47</v>
      </c>
      <c r="AA154" s="4">
        <f t="shared" si="17"/>
        <v>0.5</v>
      </c>
      <c r="AB154" s="4">
        <f t="shared" si="18"/>
        <v>2.9031142894071911</v>
      </c>
      <c r="AC154" s="19">
        <f t="shared" si="19"/>
        <v>19.97</v>
      </c>
      <c r="AD154" s="8" t="str">
        <f>IF(COUNTIF(Catégories!A:A,N154)=0,"catégorie inconnue",LOOKUP(N154,Catégories!A:A,Catégories!B:B))</f>
        <v>Frêt</v>
      </c>
      <c r="AE154" s="21">
        <f t="shared" si="20"/>
        <v>22.873114289407191</v>
      </c>
    </row>
    <row r="155" spans="2:31" ht="14.25" hidden="1" customHeight="1" x14ac:dyDescent="0.2">
      <c r="B155" s="122" t="s">
        <v>1970</v>
      </c>
      <c r="C155" s="122" t="s">
        <v>21</v>
      </c>
      <c r="D155" s="123">
        <v>46163</v>
      </c>
      <c r="E155" s="122" t="s">
        <v>22</v>
      </c>
      <c r="F155" s="122" t="s">
        <v>2401</v>
      </c>
      <c r="G155" s="122" t="s">
        <v>149</v>
      </c>
      <c r="H155" s="122" t="s">
        <v>151</v>
      </c>
      <c r="I155" s="122" t="s">
        <v>2402</v>
      </c>
      <c r="J155" s="122" t="s">
        <v>23</v>
      </c>
      <c r="K155" s="122" t="s">
        <v>24</v>
      </c>
      <c r="L155" s="122" t="s">
        <v>2403</v>
      </c>
      <c r="M155" s="122" t="s">
        <v>25</v>
      </c>
      <c r="N155" s="122" t="s">
        <v>26</v>
      </c>
      <c r="O155" s="122" t="s">
        <v>25</v>
      </c>
      <c r="P155" s="122" t="s">
        <v>27</v>
      </c>
      <c r="Q155" s="122" t="s">
        <v>152</v>
      </c>
      <c r="R155" s="124">
        <v>0.25</v>
      </c>
      <c r="S155" s="127">
        <v>17</v>
      </c>
      <c r="T155" s="125">
        <v>7.86</v>
      </c>
      <c r="U155" s="122" t="s">
        <v>30</v>
      </c>
      <c r="W155" s="8" t="str">
        <f t="shared" si="14"/>
        <v/>
      </c>
      <c r="X155" s="8" t="str">
        <f>IF(S155="6B",_xlfn.XLOOKUP(H155,'Zoning 2shop'!A:A,'Zoning 2shop'!B:B),IF(S155="6C",_xlfn.XLOOKUP(G155,'Zoning 2shop'!C:C,'Zoning 2shop'!D:D),""))</f>
        <v/>
      </c>
      <c r="Y155" s="112">
        <f t="shared" si="15"/>
        <v>0.14910705133062102</v>
      </c>
      <c r="Z155" s="4">
        <f t="shared" si="16"/>
        <v>7.86</v>
      </c>
      <c r="AA155" s="4">
        <f t="shared" si="17"/>
        <v>0.5</v>
      </c>
      <c r="AB155" s="4">
        <f t="shared" si="18"/>
        <v>1.1719814234586812</v>
      </c>
      <c r="AC155" s="19">
        <f t="shared" si="19"/>
        <v>8.36</v>
      </c>
      <c r="AD155" s="8" t="str">
        <f>IF(COUNTIF(Catégories!A:A,N155)=0,"catégorie inconnue",LOOKUP(N155,Catégories!A:A,Catégories!B:B))</f>
        <v>Frêt</v>
      </c>
      <c r="AE155" s="21">
        <f t="shared" si="20"/>
        <v>9.5319814234586815</v>
      </c>
    </row>
    <row r="156" spans="2:31" ht="14.25" hidden="1" customHeight="1" x14ac:dyDescent="0.2">
      <c r="B156" s="122" t="s">
        <v>1970</v>
      </c>
      <c r="C156" s="122" t="s">
        <v>21</v>
      </c>
      <c r="D156" s="123">
        <v>46163</v>
      </c>
      <c r="E156" s="122" t="s">
        <v>22</v>
      </c>
      <c r="F156" s="122" t="s">
        <v>2361</v>
      </c>
      <c r="G156" s="122" t="s">
        <v>149</v>
      </c>
      <c r="H156" s="122" t="s">
        <v>160</v>
      </c>
      <c r="I156" s="122" t="s">
        <v>2364</v>
      </c>
      <c r="J156" s="122" t="s">
        <v>23</v>
      </c>
      <c r="K156" s="122" t="s">
        <v>24</v>
      </c>
      <c r="L156" s="122" t="s">
        <v>2365</v>
      </c>
      <c r="M156" s="122" t="s">
        <v>25</v>
      </c>
      <c r="N156" s="122" t="s">
        <v>26</v>
      </c>
      <c r="O156" s="122" t="s">
        <v>25</v>
      </c>
      <c r="P156" s="122" t="s">
        <v>27</v>
      </c>
      <c r="Q156" s="122" t="s">
        <v>181</v>
      </c>
      <c r="R156" s="124">
        <v>0.25</v>
      </c>
      <c r="S156" s="127">
        <v>17</v>
      </c>
      <c r="T156" s="125">
        <v>7.86</v>
      </c>
      <c r="U156" s="122" t="s">
        <v>30</v>
      </c>
      <c r="W156" s="8" t="str">
        <f t="shared" si="14"/>
        <v/>
      </c>
      <c r="X156" s="8" t="str">
        <f>IF(S156="6B",_xlfn.XLOOKUP(H156,'Zoning 2shop'!A:A,'Zoning 2shop'!B:B),IF(S156="6C",_xlfn.XLOOKUP(G156,'Zoning 2shop'!C:C,'Zoning 2shop'!D:D),""))</f>
        <v/>
      </c>
      <c r="Y156" s="112">
        <f t="shared" si="15"/>
        <v>0.14910705133062102</v>
      </c>
      <c r="Z156" s="4">
        <f t="shared" si="16"/>
        <v>7.86</v>
      </c>
      <c r="AA156" s="4">
        <f t="shared" si="17"/>
        <v>0.5</v>
      </c>
      <c r="AB156" s="4">
        <f t="shared" si="18"/>
        <v>1.1719814234586812</v>
      </c>
      <c r="AC156" s="19">
        <f t="shared" si="19"/>
        <v>8.36</v>
      </c>
      <c r="AD156" s="8" t="str">
        <f>IF(COUNTIF(Catégories!A:A,N156)=0,"catégorie inconnue",LOOKUP(N156,Catégories!A:A,Catégories!B:B))</f>
        <v>Frêt</v>
      </c>
      <c r="AE156" s="21">
        <f t="shared" si="20"/>
        <v>9.5319814234586815</v>
      </c>
    </row>
    <row r="157" spans="2:31" ht="14.25" hidden="1" customHeight="1" x14ac:dyDescent="0.2">
      <c r="B157" s="122" t="s">
        <v>1970</v>
      </c>
      <c r="C157" s="122" t="s">
        <v>21</v>
      </c>
      <c r="D157" s="123">
        <v>46163</v>
      </c>
      <c r="E157" s="122" t="s">
        <v>22</v>
      </c>
      <c r="F157" s="122" t="s">
        <v>2389</v>
      </c>
      <c r="G157" s="122" t="s">
        <v>149</v>
      </c>
      <c r="H157" s="122" t="s">
        <v>151</v>
      </c>
      <c r="I157" s="122" t="s">
        <v>2390</v>
      </c>
      <c r="J157" s="122" t="s">
        <v>23</v>
      </c>
      <c r="K157" s="122" t="s">
        <v>24</v>
      </c>
      <c r="L157" s="122" t="s">
        <v>2391</v>
      </c>
      <c r="M157" s="122" t="s">
        <v>25</v>
      </c>
      <c r="N157" s="122" t="s">
        <v>26</v>
      </c>
      <c r="O157" s="122" t="s">
        <v>25</v>
      </c>
      <c r="P157" s="122" t="s">
        <v>27</v>
      </c>
      <c r="Q157" s="122" t="s">
        <v>152</v>
      </c>
      <c r="R157" s="124">
        <v>1.008</v>
      </c>
      <c r="S157" s="127">
        <v>17</v>
      </c>
      <c r="T157" s="125">
        <v>11.56</v>
      </c>
      <c r="U157" s="122" t="s">
        <v>30</v>
      </c>
      <c r="W157" s="8" t="str">
        <f t="shared" si="14"/>
        <v/>
      </c>
      <c r="X157" s="8" t="str">
        <f>IF(S157="6B",_xlfn.XLOOKUP(H157,'Zoning 2shop'!A:A,'Zoning 2shop'!B:B),IF(S157="6C",_xlfn.XLOOKUP(G157,'Zoning 2shop'!C:C,'Zoning 2shop'!D:D),""))</f>
        <v/>
      </c>
      <c r="Y157" s="112">
        <f t="shared" si="15"/>
        <v>0.14910705133062102</v>
      </c>
      <c r="Z157" s="4">
        <f t="shared" si="16"/>
        <v>11.56</v>
      </c>
      <c r="AA157" s="4">
        <f t="shared" si="17"/>
        <v>0.5</v>
      </c>
      <c r="AB157" s="4">
        <f t="shared" si="18"/>
        <v>1.7236775133819791</v>
      </c>
      <c r="AC157" s="19">
        <f t="shared" si="19"/>
        <v>12.06</v>
      </c>
      <c r="AD157" s="8" t="str">
        <f>IF(COUNTIF(Catégories!A:A,N157)=0,"catégorie inconnue",LOOKUP(N157,Catégories!A:A,Catégories!B:B))</f>
        <v>Frêt</v>
      </c>
      <c r="AE157" s="21">
        <f t="shared" si="20"/>
        <v>13.78367751338198</v>
      </c>
    </row>
    <row r="158" spans="2:31" ht="14.25" hidden="1" customHeight="1" x14ac:dyDescent="0.2">
      <c r="B158" s="122" t="s">
        <v>1970</v>
      </c>
      <c r="C158" s="122" t="s">
        <v>21</v>
      </c>
      <c r="D158" s="123">
        <v>46163</v>
      </c>
      <c r="E158" s="122" t="s">
        <v>22</v>
      </c>
      <c r="F158" s="122" t="s">
        <v>2375</v>
      </c>
      <c r="G158" s="122" t="s">
        <v>149</v>
      </c>
      <c r="H158" s="122" t="s">
        <v>151</v>
      </c>
      <c r="I158" s="122" t="s">
        <v>2376</v>
      </c>
      <c r="J158" s="122" t="s">
        <v>23</v>
      </c>
      <c r="K158" s="122" t="s">
        <v>24</v>
      </c>
      <c r="L158" s="122" t="s">
        <v>2377</v>
      </c>
      <c r="M158" s="122" t="s">
        <v>25</v>
      </c>
      <c r="N158" s="122" t="s">
        <v>26</v>
      </c>
      <c r="O158" s="122" t="s">
        <v>25</v>
      </c>
      <c r="P158" s="122" t="s">
        <v>27</v>
      </c>
      <c r="Q158" s="122" t="s">
        <v>152</v>
      </c>
      <c r="R158" s="124">
        <v>6.2729999999999997</v>
      </c>
      <c r="S158" s="127">
        <v>17</v>
      </c>
      <c r="T158" s="125">
        <v>23.01</v>
      </c>
      <c r="U158" s="122" t="s">
        <v>30</v>
      </c>
      <c r="W158" s="8" t="str">
        <f t="shared" si="14"/>
        <v/>
      </c>
      <c r="X158" s="8" t="str">
        <f>IF(S158="6B",_xlfn.XLOOKUP(H158,'Zoning 2shop'!A:A,'Zoning 2shop'!B:B),IF(S158="6C",_xlfn.XLOOKUP(G158,'Zoning 2shop'!C:C,'Zoning 2shop'!D:D),""))</f>
        <v/>
      </c>
      <c r="Y158" s="112">
        <f t="shared" si="15"/>
        <v>0.14910705133062102</v>
      </c>
      <c r="Z158" s="4">
        <f t="shared" si="16"/>
        <v>23.01</v>
      </c>
      <c r="AA158" s="4">
        <f t="shared" si="17"/>
        <v>0.5</v>
      </c>
      <c r="AB158" s="4">
        <f t="shared" si="18"/>
        <v>3.43095325111759</v>
      </c>
      <c r="AC158" s="19">
        <f t="shared" si="19"/>
        <v>23.51</v>
      </c>
      <c r="AD158" s="8" t="str">
        <f>IF(COUNTIF(Catégories!A:A,N158)=0,"catégorie inconnue",LOOKUP(N158,Catégories!A:A,Catégories!B:B))</f>
        <v>Frêt</v>
      </c>
      <c r="AE158" s="21">
        <f t="shared" si="20"/>
        <v>26.940953251117591</v>
      </c>
    </row>
    <row r="159" spans="2:31" ht="14.25" hidden="1" customHeight="1" x14ac:dyDescent="0.2">
      <c r="B159" s="122" t="s">
        <v>1970</v>
      </c>
      <c r="C159" s="122" t="s">
        <v>21</v>
      </c>
      <c r="D159" s="123">
        <v>46163</v>
      </c>
      <c r="E159" s="122" t="s">
        <v>22</v>
      </c>
      <c r="F159" s="122" t="s">
        <v>2404</v>
      </c>
      <c r="G159" s="122" t="s">
        <v>149</v>
      </c>
      <c r="H159" s="122" t="s">
        <v>164</v>
      </c>
      <c r="I159" s="122" t="s">
        <v>2405</v>
      </c>
      <c r="J159" s="122" t="s">
        <v>23</v>
      </c>
      <c r="K159" s="122" t="s">
        <v>24</v>
      </c>
      <c r="L159" s="122" t="s">
        <v>2406</v>
      </c>
      <c r="M159" s="122" t="s">
        <v>25</v>
      </c>
      <c r="N159" s="122" t="s">
        <v>26</v>
      </c>
      <c r="O159" s="122" t="s">
        <v>145</v>
      </c>
      <c r="P159" s="122" t="s">
        <v>27</v>
      </c>
      <c r="Q159" s="122" t="s">
        <v>181</v>
      </c>
      <c r="R159" s="124">
        <v>2.355</v>
      </c>
      <c r="S159" s="127">
        <v>17</v>
      </c>
      <c r="T159" s="125">
        <v>18.82</v>
      </c>
      <c r="U159" s="122" t="s">
        <v>30</v>
      </c>
      <c r="W159" s="8" t="str">
        <f t="shared" si="14"/>
        <v/>
      </c>
      <c r="X159" s="8" t="str">
        <f>IF(S159="6B",_xlfn.XLOOKUP(H159,'Zoning 2shop'!A:A,'Zoning 2shop'!B:B),IF(S159="6C",_xlfn.XLOOKUP(G159,'Zoning 2shop'!C:C,'Zoning 2shop'!D:D),""))</f>
        <v/>
      </c>
      <c r="Y159" s="112">
        <f t="shared" si="15"/>
        <v>0.14910705133062102</v>
      </c>
      <c r="Z159" s="4">
        <f t="shared" si="16"/>
        <v>18.82</v>
      </c>
      <c r="AA159" s="4">
        <f t="shared" si="17"/>
        <v>0.5</v>
      </c>
      <c r="AB159" s="4">
        <f t="shared" si="18"/>
        <v>2.8061947060422878</v>
      </c>
      <c r="AC159" s="19">
        <f t="shared" si="19"/>
        <v>19.32</v>
      </c>
      <c r="AD159" s="8" t="str">
        <f>IF(COUNTIF(Catégories!A:A,N159)=0,"catégorie inconnue",LOOKUP(N159,Catégories!A:A,Catégories!B:B))</f>
        <v>Frêt</v>
      </c>
      <c r="AE159" s="21">
        <f t="shared" si="20"/>
        <v>22.126194706042288</v>
      </c>
    </row>
    <row r="160" spans="2:31" ht="14.25" hidden="1" customHeight="1" x14ac:dyDescent="0.2">
      <c r="B160" s="122" t="s">
        <v>1970</v>
      </c>
      <c r="C160" s="122" t="s">
        <v>21</v>
      </c>
      <c r="D160" s="123">
        <v>46164</v>
      </c>
      <c r="E160" s="122" t="s">
        <v>22</v>
      </c>
      <c r="F160" s="122" t="s">
        <v>2446</v>
      </c>
      <c r="G160" s="122" t="s">
        <v>149</v>
      </c>
      <c r="H160" s="122" t="s">
        <v>156</v>
      </c>
      <c r="I160" s="122" t="s">
        <v>2447</v>
      </c>
      <c r="J160" s="122" t="s">
        <v>23</v>
      </c>
      <c r="K160" s="122" t="s">
        <v>24</v>
      </c>
      <c r="L160" s="122" t="s">
        <v>2448</v>
      </c>
      <c r="M160" s="122" t="s">
        <v>25</v>
      </c>
      <c r="N160" s="122" t="s">
        <v>26</v>
      </c>
      <c r="O160" s="122" t="s">
        <v>25</v>
      </c>
      <c r="P160" s="122" t="s">
        <v>27</v>
      </c>
      <c r="Q160" s="122" t="s">
        <v>152</v>
      </c>
      <c r="R160" s="124">
        <v>4.4029999999999996</v>
      </c>
      <c r="S160" s="127">
        <v>17</v>
      </c>
      <c r="T160" s="125">
        <v>18.34</v>
      </c>
      <c r="U160" s="122" t="s">
        <v>30</v>
      </c>
      <c r="W160" s="8" t="str">
        <f t="shared" si="14"/>
        <v/>
      </c>
      <c r="X160" s="8" t="str">
        <f>IF(S160="6B",_xlfn.XLOOKUP(H160,'Zoning 2shop'!A:A,'Zoning 2shop'!B:B),IF(S160="6C",_xlfn.XLOOKUP(G160,'Zoning 2shop'!C:C,'Zoning 2shop'!D:D),""))</f>
        <v/>
      </c>
      <c r="Y160" s="112">
        <f t="shared" si="15"/>
        <v>0.14910705133062102</v>
      </c>
      <c r="Z160" s="4">
        <f t="shared" si="16"/>
        <v>18.34</v>
      </c>
      <c r="AA160" s="4">
        <f t="shared" si="17"/>
        <v>0.5</v>
      </c>
      <c r="AB160" s="4">
        <f t="shared" si="18"/>
        <v>2.7346233214035895</v>
      </c>
      <c r="AC160" s="19">
        <f t="shared" si="19"/>
        <v>18.84</v>
      </c>
      <c r="AD160" s="8" t="str">
        <f>IF(COUNTIF(Catégories!A:A,N160)=0,"catégorie inconnue",LOOKUP(N160,Catégories!A:A,Catégories!B:B))</f>
        <v>Frêt</v>
      </c>
      <c r="AE160" s="21">
        <f t="shared" si="20"/>
        <v>21.574623321403589</v>
      </c>
    </row>
    <row r="161" spans="2:31" ht="14.25" hidden="1" customHeight="1" x14ac:dyDescent="0.2">
      <c r="B161" s="122" t="s">
        <v>1970</v>
      </c>
      <c r="C161" s="122" t="s">
        <v>21</v>
      </c>
      <c r="D161" s="123">
        <v>46164</v>
      </c>
      <c r="E161" s="122" t="s">
        <v>22</v>
      </c>
      <c r="F161" s="122" t="s">
        <v>2415</v>
      </c>
      <c r="G161" s="122" t="s">
        <v>149</v>
      </c>
      <c r="H161" s="122" t="s">
        <v>156</v>
      </c>
      <c r="I161" s="122" t="s">
        <v>2416</v>
      </c>
      <c r="J161" s="122" t="s">
        <v>23</v>
      </c>
      <c r="K161" s="122" t="s">
        <v>24</v>
      </c>
      <c r="L161" s="122" t="s">
        <v>2417</v>
      </c>
      <c r="M161" s="122" t="s">
        <v>25</v>
      </c>
      <c r="N161" s="122" t="s">
        <v>26</v>
      </c>
      <c r="O161" s="122" t="s">
        <v>25</v>
      </c>
      <c r="P161" s="122" t="s">
        <v>27</v>
      </c>
      <c r="Q161" s="122" t="s">
        <v>152</v>
      </c>
      <c r="R161" s="124">
        <v>0.24</v>
      </c>
      <c r="S161" s="127">
        <v>17</v>
      </c>
      <c r="T161" s="125">
        <v>7.86</v>
      </c>
      <c r="U161" s="122" t="s">
        <v>30</v>
      </c>
      <c r="W161" s="8" t="str">
        <f t="shared" si="14"/>
        <v/>
      </c>
      <c r="X161" s="8" t="str">
        <f>IF(S161="6B",_xlfn.XLOOKUP(H161,'Zoning 2shop'!A:A,'Zoning 2shop'!B:B),IF(S161="6C",_xlfn.XLOOKUP(G161,'Zoning 2shop'!C:C,'Zoning 2shop'!D:D),""))</f>
        <v/>
      </c>
      <c r="Y161" s="112">
        <f t="shared" si="15"/>
        <v>0.14910705133062102</v>
      </c>
      <c r="Z161" s="4">
        <f t="shared" si="16"/>
        <v>7.86</v>
      </c>
      <c r="AA161" s="4">
        <f t="shared" si="17"/>
        <v>0.5</v>
      </c>
      <c r="AB161" s="4">
        <f t="shared" si="18"/>
        <v>1.1719814234586812</v>
      </c>
      <c r="AC161" s="19">
        <f t="shared" si="19"/>
        <v>8.36</v>
      </c>
      <c r="AD161" s="8" t="str">
        <f>IF(COUNTIF(Catégories!A:A,N161)=0,"catégorie inconnue",LOOKUP(N161,Catégories!A:A,Catégories!B:B))</f>
        <v>Frêt</v>
      </c>
      <c r="AE161" s="21">
        <f t="shared" si="20"/>
        <v>9.5319814234586815</v>
      </c>
    </row>
    <row r="162" spans="2:31" ht="14.25" hidden="1" customHeight="1" x14ac:dyDescent="0.2">
      <c r="B162" s="122" t="s">
        <v>1970</v>
      </c>
      <c r="C162" s="122" t="s">
        <v>21</v>
      </c>
      <c r="D162" s="123">
        <v>46164</v>
      </c>
      <c r="E162" s="122" t="s">
        <v>22</v>
      </c>
      <c r="F162" s="122" t="s">
        <v>2421</v>
      </c>
      <c r="G162" s="122" t="s">
        <v>149</v>
      </c>
      <c r="H162" s="122" t="s">
        <v>156</v>
      </c>
      <c r="I162" s="122" t="s">
        <v>2422</v>
      </c>
      <c r="J162" s="122" t="s">
        <v>23</v>
      </c>
      <c r="K162" s="122" t="s">
        <v>24</v>
      </c>
      <c r="L162" s="122" t="s">
        <v>2423</v>
      </c>
      <c r="M162" s="122" t="s">
        <v>25</v>
      </c>
      <c r="N162" s="122" t="s">
        <v>26</v>
      </c>
      <c r="O162" s="122" t="s">
        <v>25</v>
      </c>
      <c r="P162" s="122" t="s">
        <v>27</v>
      </c>
      <c r="Q162" s="122" t="s">
        <v>152</v>
      </c>
      <c r="R162" s="124">
        <v>5.7729999999999997</v>
      </c>
      <c r="S162" s="127">
        <v>17</v>
      </c>
      <c r="T162" s="125">
        <v>21.83</v>
      </c>
      <c r="U162" s="122" t="s">
        <v>30</v>
      </c>
      <c r="W162" s="8" t="str">
        <f t="shared" si="14"/>
        <v/>
      </c>
      <c r="X162" s="8" t="str">
        <f>IF(S162="6B",_xlfn.XLOOKUP(H162,'Zoning 2shop'!A:A,'Zoning 2shop'!B:B),IF(S162="6C",_xlfn.XLOOKUP(G162,'Zoning 2shop'!C:C,'Zoning 2shop'!D:D),""))</f>
        <v/>
      </c>
      <c r="Y162" s="112">
        <f t="shared" si="15"/>
        <v>0.14910705133062102</v>
      </c>
      <c r="Z162" s="4">
        <f t="shared" si="16"/>
        <v>21.83</v>
      </c>
      <c r="AA162" s="4">
        <f t="shared" si="17"/>
        <v>0.5</v>
      </c>
      <c r="AB162" s="4">
        <f t="shared" si="18"/>
        <v>3.2550069305474567</v>
      </c>
      <c r="AC162" s="19">
        <f t="shared" si="19"/>
        <v>22.33</v>
      </c>
      <c r="AD162" s="8" t="str">
        <f>IF(COUNTIF(Catégories!A:A,N162)=0,"catégorie inconnue",LOOKUP(N162,Catégories!A:A,Catégories!B:B))</f>
        <v>Frêt</v>
      </c>
      <c r="AE162" s="21">
        <f t="shared" si="20"/>
        <v>25.585006930547454</v>
      </c>
    </row>
    <row r="163" spans="2:31" ht="14.25" hidden="1" customHeight="1" x14ac:dyDescent="0.2">
      <c r="B163" s="122" t="s">
        <v>1970</v>
      </c>
      <c r="C163" s="122" t="s">
        <v>21</v>
      </c>
      <c r="D163" s="123">
        <v>46164</v>
      </c>
      <c r="E163" s="122" t="s">
        <v>22</v>
      </c>
      <c r="F163" s="122" t="s">
        <v>2429</v>
      </c>
      <c r="G163" s="122" t="s">
        <v>149</v>
      </c>
      <c r="H163" s="122" t="s">
        <v>160</v>
      </c>
      <c r="I163" s="122" t="s">
        <v>2430</v>
      </c>
      <c r="J163" s="122" t="s">
        <v>23</v>
      </c>
      <c r="K163" s="122" t="s">
        <v>24</v>
      </c>
      <c r="L163" s="122" t="s">
        <v>2431</v>
      </c>
      <c r="M163" s="122" t="s">
        <v>25</v>
      </c>
      <c r="N163" s="122" t="s">
        <v>26</v>
      </c>
      <c r="O163" s="122" t="s">
        <v>25</v>
      </c>
      <c r="P163" s="122" t="s">
        <v>27</v>
      </c>
      <c r="Q163" s="122" t="s">
        <v>181</v>
      </c>
      <c r="R163" s="124">
        <v>0.25</v>
      </c>
      <c r="S163" s="127">
        <v>17</v>
      </c>
      <c r="T163" s="125">
        <v>7.86</v>
      </c>
      <c r="U163" s="122" t="s">
        <v>30</v>
      </c>
      <c r="W163" s="8" t="str">
        <f t="shared" si="14"/>
        <v/>
      </c>
      <c r="X163" s="8" t="str">
        <f>IF(S163="6B",_xlfn.XLOOKUP(H163,'Zoning 2shop'!A:A,'Zoning 2shop'!B:B),IF(S163="6C",_xlfn.XLOOKUP(G163,'Zoning 2shop'!C:C,'Zoning 2shop'!D:D),""))</f>
        <v/>
      </c>
      <c r="Y163" s="112">
        <f t="shared" si="15"/>
        <v>0.14910705133062102</v>
      </c>
      <c r="Z163" s="4">
        <f t="shared" si="16"/>
        <v>7.86</v>
      </c>
      <c r="AA163" s="4">
        <f t="shared" si="17"/>
        <v>0.5</v>
      </c>
      <c r="AB163" s="4">
        <f t="shared" si="18"/>
        <v>1.1719814234586812</v>
      </c>
      <c r="AC163" s="19">
        <f t="shared" si="19"/>
        <v>8.36</v>
      </c>
      <c r="AD163" s="8" t="str">
        <f>IF(COUNTIF(Catégories!A:A,N163)=0,"catégorie inconnue",LOOKUP(N163,Catégories!A:A,Catégories!B:B))</f>
        <v>Frêt</v>
      </c>
      <c r="AE163" s="21">
        <f t="shared" si="20"/>
        <v>9.5319814234586815</v>
      </c>
    </row>
    <row r="164" spans="2:31" ht="14.25" hidden="1" customHeight="1" x14ac:dyDescent="0.2">
      <c r="B164" s="122" t="s">
        <v>1970</v>
      </c>
      <c r="C164" s="122" t="s">
        <v>21</v>
      </c>
      <c r="D164" s="123">
        <v>46164</v>
      </c>
      <c r="E164" s="122" t="s">
        <v>22</v>
      </c>
      <c r="F164" s="122" t="s">
        <v>2429</v>
      </c>
      <c r="G164" s="122" t="s">
        <v>149</v>
      </c>
      <c r="H164" s="122" t="s">
        <v>160</v>
      </c>
      <c r="I164" s="122" t="s">
        <v>2430</v>
      </c>
      <c r="J164" s="122" t="s">
        <v>23</v>
      </c>
      <c r="K164" s="122" t="s">
        <v>24</v>
      </c>
      <c r="L164" s="122" t="s">
        <v>2431</v>
      </c>
      <c r="M164" s="122" t="s">
        <v>25</v>
      </c>
      <c r="N164" s="122" t="s">
        <v>163</v>
      </c>
      <c r="O164" s="122" t="s">
        <v>25</v>
      </c>
      <c r="P164" s="122"/>
      <c r="Q164" s="122" t="s">
        <v>181</v>
      </c>
      <c r="R164" s="124">
        <v>0</v>
      </c>
      <c r="S164" s="127">
        <v>17</v>
      </c>
      <c r="T164" s="125">
        <v>17</v>
      </c>
      <c r="U164" s="122" t="s">
        <v>30</v>
      </c>
      <c r="W164" s="8" t="str">
        <f t="shared" si="14"/>
        <v/>
      </c>
      <c r="X164" s="8" t="str">
        <f>IF(S164="6B",_xlfn.XLOOKUP(H164,'Zoning 2shop'!A:A,'Zoning 2shop'!B:B),IF(S164="6C",_xlfn.XLOOKUP(G164,'Zoning 2shop'!C:C,'Zoning 2shop'!D:D),""))</f>
        <v/>
      </c>
      <c r="Y164" s="112">
        <f t="shared" si="15"/>
        <v>0.14910705133062102</v>
      </c>
      <c r="Z164" s="4">
        <f t="shared" si="16"/>
        <v>17</v>
      </c>
      <c r="AA164" s="4">
        <f t="shared" si="17"/>
        <v>0.5</v>
      </c>
      <c r="AB164" s="4">
        <f t="shared" si="18"/>
        <v>2.5348198726205573</v>
      </c>
      <c r="AC164" s="19">
        <f t="shared" si="19"/>
        <v>17.5</v>
      </c>
      <c r="AD164" s="8" t="str">
        <f>IF(COUNTIF(Catégories!A:A,N164)=0,"catégorie inconnue",LOOKUP(N164,Catégories!A:A,Catégories!B:B))</f>
        <v>Zones éloignées</v>
      </c>
      <c r="AE164" s="21">
        <f t="shared" si="20"/>
        <v>20.034819872620556</v>
      </c>
    </row>
    <row r="165" spans="2:31" ht="14.25" hidden="1" customHeight="1" x14ac:dyDescent="0.2">
      <c r="B165" s="122" t="s">
        <v>1970</v>
      </c>
      <c r="C165" s="122" t="s">
        <v>21</v>
      </c>
      <c r="D165" s="123">
        <v>46164</v>
      </c>
      <c r="E165" s="122" t="s">
        <v>22</v>
      </c>
      <c r="F165" s="122" t="s">
        <v>2443</v>
      </c>
      <c r="G165" s="122" t="s">
        <v>149</v>
      </c>
      <c r="H165" s="122" t="s">
        <v>151</v>
      </c>
      <c r="I165" s="122" t="s">
        <v>2444</v>
      </c>
      <c r="J165" s="122" t="s">
        <v>23</v>
      </c>
      <c r="K165" s="122" t="s">
        <v>24</v>
      </c>
      <c r="L165" s="122" t="s">
        <v>2445</v>
      </c>
      <c r="M165" s="122" t="s">
        <v>25</v>
      </c>
      <c r="N165" s="122" t="s">
        <v>26</v>
      </c>
      <c r="O165" s="122" t="s">
        <v>25</v>
      </c>
      <c r="P165" s="122" t="s">
        <v>27</v>
      </c>
      <c r="Q165" s="122" t="s">
        <v>152</v>
      </c>
      <c r="R165" s="124">
        <v>4.266</v>
      </c>
      <c r="S165" s="127">
        <v>17</v>
      </c>
      <c r="T165" s="125">
        <v>18.34</v>
      </c>
      <c r="U165" s="122" t="s">
        <v>30</v>
      </c>
      <c r="W165" s="8" t="str">
        <f t="shared" si="14"/>
        <v/>
      </c>
      <c r="X165" s="8" t="str">
        <f>IF(S165="6B",_xlfn.XLOOKUP(H165,'Zoning 2shop'!A:A,'Zoning 2shop'!B:B),IF(S165="6C",_xlfn.XLOOKUP(G165,'Zoning 2shop'!C:C,'Zoning 2shop'!D:D),""))</f>
        <v/>
      </c>
      <c r="Y165" s="112">
        <f t="shared" si="15"/>
        <v>0.14910705133062102</v>
      </c>
      <c r="Z165" s="4">
        <f t="shared" si="16"/>
        <v>18.34</v>
      </c>
      <c r="AA165" s="4">
        <f t="shared" si="17"/>
        <v>0.5</v>
      </c>
      <c r="AB165" s="4">
        <f t="shared" si="18"/>
        <v>2.7346233214035895</v>
      </c>
      <c r="AC165" s="19">
        <f t="shared" si="19"/>
        <v>18.84</v>
      </c>
      <c r="AD165" s="8" t="str">
        <f>IF(COUNTIF(Catégories!A:A,N165)=0,"catégorie inconnue",LOOKUP(N165,Catégories!A:A,Catégories!B:B))</f>
        <v>Frêt</v>
      </c>
      <c r="AE165" s="21">
        <f t="shared" si="20"/>
        <v>21.574623321403589</v>
      </c>
    </row>
    <row r="166" spans="2:31" ht="14.25" hidden="1" customHeight="1" x14ac:dyDescent="0.2">
      <c r="B166" s="122" t="s">
        <v>1970</v>
      </c>
      <c r="C166" s="122" t="s">
        <v>21</v>
      </c>
      <c r="D166" s="123">
        <v>46164</v>
      </c>
      <c r="E166" s="122" t="s">
        <v>22</v>
      </c>
      <c r="F166" s="122" t="s">
        <v>2426</v>
      </c>
      <c r="G166" s="122" t="s">
        <v>149</v>
      </c>
      <c r="H166" s="122" t="s">
        <v>160</v>
      </c>
      <c r="I166" s="122" t="s">
        <v>2427</v>
      </c>
      <c r="J166" s="122" t="s">
        <v>23</v>
      </c>
      <c r="K166" s="122" t="s">
        <v>24</v>
      </c>
      <c r="L166" s="122" t="s">
        <v>2428</v>
      </c>
      <c r="M166" s="122" t="s">
        <v>25</v>
      </c>
      <c r="N166" s="122" t="s">
        <v>26</v>
      </c>
      <c r="O166" s="122" t="s">
        <v>25</v>
      </c>
      <c r="P166" s="122" t="s">
        <v>27</v>
      </c>
      <c r="Q166" s="122" t="s">
        <v>181</v>
      </c>
      <c r="R166" s="124">
        <v>4.4029999999999996</v>
      </c>
      <c r="S166" s="127">
        <v>17</v>
      </c>
      <c r="T166" s="125">
        <v>18.34</v>
      </c>
      <c r="U166" s="122" t="s">
        <v>30</v>
      </c>
      <c r="W166" s="8" t="str">
        <f t="shared" si="14"/>
        <v/>
      </c>
      <c r="X166" s="8" t="str">
        <f>IF(S166="6B",_xlfn.XLOOKUP(H166,'Zoning 2shop'!A:A,'Zoning 2shop'!B:B),IF(S166="6C",_xlfn.XLOOKUP(G166,'Zoning 2shop'!C:C,'Zoning 2shop'!D:D),""))</f>
        <v/>
      </c>
      <c r="Y166" s="112">
        <f t="shared" si="15"/>
        <v>0.14910705133062102</v>
      </c>
      <c r="Z166" s="4">
        <f t="shared" si="16"/>
        <v>18.34</v>
      </c>
      <c r="AA166" s="4">
        <f t="shared" si="17"/>
        <v>0.5</v>
      </c>
      <c r="AB166" s="4">
        <f t="shared" si="18"/>
        <v>2.7346233214035895</v>
      </c>
      <c r="AC166" s="19">
        <f t="shared" si="19"/>
        <v>18.84</v>
      </c>
      <c r="AD166" s="8" t="str">
        <f>IF(COUNTIF(Catégories!A:A,N166)=0,"catégorie inconnue",LOOKUP(N166,Catégories!A:A,Catégories!B:B))</f>
        <v>Frêt</v>
      </c>
      <c r="AE166" s="21">
        <f t="shared" si="20"/>
        <v>21.574623321403589</v>
      </c>
    </row>
    <row r="167" spans="2:31" ht="14.25" hidden="1" customHeight="1" x14ac:dyDescent="0.2">
      <c r="B167" s="122" t="s">
        <v>1970</v>
      </c>
      <c r="C167" s="122" t="s">
        <v>21</v>
      </c>
      <c r="D167" s="123">
        <v>46164</v>
      </c>
      <c r="E167" s="122" t="s">
        <v>22</v>
      </c>
      <c r="F167" s="122" t="s">
        <v>2432</v>
      </c>
      <c r="G167" s="122" t="s">
        <v>149</v>
      </c>
      <c r="H167" s="122" t="s">
        <v>151</v>
      </c>
      <c r="I167" s="122" t="s">
        <v>2433</v>
      </c>
      <c r="J167" s="122" t="s">
        <v>23</v>
      </c>
      <c r="K167" s="122" t="s">
        <v>24</v>
      </c>
      <c r="L167" s="122" t="s">
        <v>2434</v>
      </c>
      <c r="M167" s="122" t="s">
        <v>25</v>
      </c>
      <c r="N167" s="122" t="s">
        <v>26</v>
      </c>
      <c r="O167" s="122" t="s">
        <v>25</v>
      </c>
      <c r="P167" s="122" t="s">
        <v>27</v>
      </c>
      <c r="Q167" s="122" t="s">
        <v>152</v>
      </c>
      <c r="R167" s="124">
        <v>0.8</v>
      </c>
      <c r="S167" s="127">
        <v>17</v>
      </c>
      <c r="T167" s="125">
        <v>9.94</v>
      </c>
      <c r="U167" s="122" t="s">
        <v>30</v>
      </c>
      <c r="W167" s="8" t="str">
        <f t="shared" si="14"/>
        <v/>
      </c>
      <c r="X167" s="8" t="str">
        <f>IF(S167="6B",_xlfn.XLOOKUP(H167,'Zoning 2shop'!A:A,'Zoning 2shop'!B:B),IF(S167="6C",_xlfn.XLOOKUP(G167,'Zoning 2shop'!C:C,'Zoning 2shop'!D:D),""))</f>
        <v/>
      </c>
      <c r="Y167" s="112">
        <f t="shared" si="15"/>
        <v>0.14910705133062102</v>
      </c>
      <c r="Z167" s="4">
        <f t="shared" si="16"/>
        <v>9.94</v>
      </c>
      <c r="AA167" s="4">
        <f t="shared" si="17"/>
        <v>0.5</v>
      </c>
      <c r="AB167" s="4">
        <f t="shared" si="18"/>
        <v>1.4821240902263728</v>
      </c>
      <c r="AC167" s="19">
        <f t="shared" si="19"/>
        <v>10.44</v>
      </c>
      <c r="AD167" s="8" t="str">
        <f>IF(COUNTIF(Catégories!A:A,N167)=0,"catégorie inconnue",LOOKUP(N167,Catégories!A:A,Catégories!B:B))</f>
        <v>Frêt</v>
      </c>
      <c r="AE167" s="21">
        <f t="shared" si="20"/>
        <v>11.922124090226372</v>
      </c>
    </row>
    <row r="168" spans="2:31" ht="14.25" hidden="1" customHeight="1" x14ac:dyDescent="0.2">
      <c r="B168" s="122" t="s">
        <v>1970</v>
      </c>
      <c r="C168" s="122" t="s">
        <v>21</v>
      </c>
      <c r="D168" s="123">
        <v>46164</v>
      </c>
      <c r="E168" s="122" t="s">
        <v>22</v>
      </c>
      <c r="F168" s="122" t="s">
        <v>2440</v>
      </c>
      <c r="G168" s="122" t="s">
        <v>149</v>
      </c>
      <c r="H168" s="122" t="s">
        <v>156</v>
      </c>
      <c r="I168" s="122" t="s">
        <v>2441</v>
      </c>
      <c r="J168" s="122" t="s">
        <v>23</v>
      </c>
      <c r="K168" s="122" t="s">
        <v>24</v>
      </c>
      <c r="L168" s="122" t="s">
        <v>2442</v>
      </c>
      <c r="M168" s="122" t="s">
        <v>25</v>
      </c>
      <c r="N168" s="122" t="s">
        <v>26</v>
      </c>
      <c r="O168" s="122" t="s">
        <v>25</v>
      </c>
      <c r="P168" s="122" t="s">
        <v>27</v>
      </c>
      <c r="Q168" s="122" t="s">
        <v>152</v>
      </c>
      <c r="R168" s="124">
        <v>4.4880000000000004</v>
      </c>
      <c r="S168" s="127">
        <v>17</v>
      </c>
      <c r="T168" s="125">
        <v>18.34</v>
      </c>
      <c r="U168" s="122" t="s">
        <v>30</v>
      </c>
      <c r="W168" s="8" t="str">
        <f t="shared" si="14"/>
        <v/>
      </c>
      <c r="X168" s="8" t="str">
        <f>IF(S168="6B",_xlfn.XLOOKUP(H168,'Zoning 2shop'!A:A,'Zoning 2shop'!B:B),IF(S168="6C",_xlfn.XLOOKUP(G168,'Zoning 2shop'!C:C,'Zoning 2shop'!D:D),""))</f>
        <v/>
      </c>
      <c r="Y168" s="112">
        <f t="shared" si="15"/>
        <v>0.14910705133062102</v>
      </c>
      <c r="Z168" s="4">
        <f t="shared" si="16"/>
        <v>18.34</v>
      </c>
      <c r="AA168" s="4">
        <f t="shared" si="17"/>
        <v>0.5</v>
      </c>
      <c r="AB168" s="4">
        <f t="shared" si="18"/>
        <v>2.7346233214035895</v>
      </c>
      <c r="AC168" s="19">
        <f t="shared" si="19"/>
        <v>18.84</v>
      </c>
      <c r="AD168" s="8" t="str">
        <f>IF(COUNTIF(Catégories!A:A,N168)=0,"catégorie inconnue",LOOKUP(N168,Catégories!A:A,Catégories!B:B))</f>
        <v>Frêt</v>
      </c>
      <c r="AE168" s="21">
        <f t="shared" si="20"/>
        <v>21.574623321403589</v>
      </c>
    </row>
    <row r="169" spans="2:31" ht="14.25" hidden="1" customHeight="1" x14ac:dyDescent="0.2">
      <c r="B169" s="122" t="s">
        <v>1970</v>
      </c>
      <c r="C169" s="122" t="s">
        <v>21</v>
      </c>
      <c r="D169" s="123">
        <v>46164</v>
      </c>
      <c r="E169" s="122" t="s">
        <v>22</v>
      </c>
      <c r="F169" s="122" t="s">
        <v>323</v>
      </c>
      <c r="G169" s="122" t="s">
        <v>149</v>
      </c>
      <c r="H169" s="122" t="s">
        <v>151</v>
      </c>
      <c r="I169" s="122" t="s">
        <v>2438</v>
      </c>
      <c r="J169" s="122" t="s">
        <v>23</v>
      </c>
      <c r="K169" s="122" t="s">
        <v>24</v>
      </c>
      <c r="L169" s="122" t="s">
        <v>2439</v>
      </c>
      <c r="M169" s="122" t="s">
        <v>25</v>
      </c>
      <c r="N169" s="122" t="s">
        <v>26</v>
      </c>
      <c r="O169" s="122" t="s">
        <v>25</v>
      </c>
      <c r="P169" s="122" t="s">
        <v>27</v>
      </c>
      <c r="Q169" s="122" t="s">
        <v>152</v>
      </c>
      <c r="R169" s="124">
        <v>0.25</v>
      </c>
      <c r="S169" s="127">
        <v>17</v>
      </c>
      <c r="T169" s="125">
        <v>7.86</v>
      </c>
      <c r="U169" s="122" t="s">
        <v>30</v>
      </c>
      <c r="W169" s="8" t="str">
        <f t="shared" si="14"/>
        <v/>
      </c>
      <c r="X169" s="8" t="str">
        <f>IF(S169="6B",_xlfn.XLOOKUP(H169,'Zoning 2shop'!A:A,'Zoning 2shop'!B:B),IF(S169="6C",_xlfn.XLOOKUP(G169,'Zoning 2shop'!C:C,'Zoning 2shop'!D:D),""))</f>
        <v/>
      </c>
      <c r="Y169" s="112">
        <f t="shared" si="15"/>
        <v>0.14910705133062102</v>
      </c>
      <c r="Z169" s="4">
        <f t="shared" si="16"/>
        <v>7.86</v>
      </c>
      <c r="AA169" s="4">
        <f t="shared" si="17"/>
        <v>0.5</v>
      </c>
      <c r="AB169" s="4">
        <f t="shared" si="18"/>
        <v>1.1719814234586812</v>
      </c>
      <c r="AC169" s="19">
        <f t="shared" si="19"/>
        <v>8.36</v>
      </c>
      <c r="AD169" s="8" t="str">
        <f>IF(COUNTIF(Catégories!A:A,N169)=0,"catégorie inconnue",LOOKUP(N169,Catégories!A:A,Catégories!B:B))</f>
        <v>Frêt</v>
      </c>
      <c r="AE169" s="21">
        <f t="shared" si="20"/>
        <v>9.5319814234586815</v>
      </c>
    </row>
    <row r="170" spans="2:31" ht="14.25" hidden="1" customHeight="1" x14ac:dyDescent="0.2">
      <c r="B170" s="122" t="s">
        <v>1970</v>
      </c>
      <c r="C170" s="122" t="s">
        <v>21</v>
      </c>
      <c r="D170" s="123">
        <v>46164</v>
      </c>
      <c r="E170" s="122" t="s">
        <v>22</v>
      </c>
      <c r="F170" s="122" t="s">
        <v>2435</v>
      </c>
      <c r="G170" s="122" t="s">
        <v>149</v>
      </c>
      <c r="H170" s="122" t="s">
        <v>151</v>
      </c>
      <c r="I170" s="122" t="s">
        <v>2436</v>
      </c>
      <c r="J170" s="122" t="s">
        <v>23</v>
      </c>
      <c r="K170" s="122" t="s">
        <v>24</v>
      </c>
      <c r="L170" s="122" t="s">
        <v>2437</v>
      </c>
      <c r="M170" s="122" t="s">
        <v>25</v>
      </c>
      <c r="N170" s="122" t="s">
        <v>26</v>
      </c>
      <c r="O170" s="122" t="s">
        <v>25</v>
      </c>
      <c r="P170" s="122" t="s">
        <v>27</v>
      </c>
      <c r="Q170" s="122" t="s">
        <v>152</v>
      </c>
      <c r="R170" s="124">
        <v>5.7729999999999997</v>
      </c>
      <c r="S170" s="127">
        <v>17</v>
      </c>
      <c r="T170" s="125">
        <v>21.83</v>
      </c>
      <c r="U170" s="122" t="s">
        <v>30</v>
      </c>
      <c r="W170" s="8" t="str">
        <f t="shared" si="14"/>
        <v/>
      </c>
      <c r="X170" s="8" t="str">
        <f>IF(S170="6B",_xlfn.XLOOKUP(H170,'Zoning 2shop'!A:A,'Zoning 2shop'!B:B),IF(S170="6C",_xlfn.XLOOKUP(G170,'Zoning 2shop'!C:C,'Zoning 2shop'!D:D),""))</f>
        <v/>
      </c>
      <c r="Y170" s="112">
        <f t="shared" si="15"/>
        <v>0.14910705133062102</v>
      </c>
      <c r="Z170" s="4">
        <f t="shared" si="16"/>
        <v>21.83</v>
      </c>
      <c r="AA170" s="4">
        <f t="shared" si="17"/>
        <v>0.5</v>
      </c>
      <c r="AB170" s="4">
        <f t="shared" si="18"/>
        <v>3.2550069305474567</v>
      </c>
      <c r="AC170" s="19">
        <f t="shared" si="19"/>
        <v>22.33</v>
      </c>
      <c r="AD170" s="8" t="str">
        <f>IF(COUNTIF(Catégories!A:A,N170)=0,"catégorie inconnue",LOOKUP(N170,Catégories!A:A,Catégories!B:B))</f>
        <v>Frêt</v>
      </c>
      <c r="AE170" s="21">
        <f t="shared" si="20"/>
        <v>25.585006930547454</v>
      </c>
    </row>
    <row r="171" spans="2:31" ht="14.25" hidden="1" customHeight="1" x14ac:dyDescent="0.2">
      <c r="B171" s="122" t="s">
        <v>1970</v>
      </c>
      <c r="C171" s="122" t="s">
        <v>21</v>
      </c>
      <c r="D171" s="123">
        <v>46164</v>
      </c>
      <c r="E171" s="122" t="s">
        <v>22</v>
      </c>
      <c r="F171" s="122" t="s">
        <v>517</v>
      </c>
      <c r="G171" s="122" t="s">
        <v>149</v>
      </c>
      <c r="H171" s="122" t="s">
        <v>151</v>
      </c>
      <c r="I171" s="122" t="s">
        <v>2424</v>
      </c>
      <c r="J171" s="122" t="s">
        <v>23</v>
      </c>
      <c r="K171" s="122" t="s">
        <v>24</v>
      </c>
      <c r="L171" s="122" t="s">
        <v>2425</v>
      </c>
      <c r="M171" s="122" t="s">
        <v>25</v>
      </c>
      <c r="N171" s="122" t="s">
        <v>26</v>
      </c>
      <c r="O171" s="122" t="s">
        <v>25</v>
      </c>
      <c r="P171" s="122" t="s">
        <v>27</v>
      </c>
      <c r="Q171" s="122" t="s">
        <v>152</v>
      </c>
      <c r="R171" s="124">
        <v>5.9039999999999999</v>
      </c>
      <c r="S171" s="127">
        <v>17</v>
      </c>
      <c r="T171" s="125">
        <v>21.83</v>
      </c>
      <c r="U171" s="122" t="s">
        <v>30</v>
      </c>
      <c r="W171" s="8" t="str">
        <f t="shared" si="14"/>
        <v/>
      </c>
      <c r="X171" s="8" t="str">
        <f>IF(S171="6B",_xlfn.XLOOKUP(H171,'Zoning 2shop'!A:A,'Zoning 2shop'!B:B),IF(S171="6C",_xlfn.XLOOKUP(G171,'Zoning 2shop'!C:C,'Zoning 2shop'!D:D),""))</f>
        <v/>
      </c>
      <c r="Y171" s="112">
        <f t="shared" si="15"/>
        <v>0.14910705133062102</v>
      </c>
      <c r="Z171" s="4">
        <f t="shared" si="16"/>
        <v>21.83</v>
      </c>
      <c r="AA171" s="4">
        <f t="shared" si="17"/>
        <v>0.5</v>
      </c>
      <c r="AB171" s="4">
        <f t="shared" si="18"/>
        <v>3.2550069305474567</v>
      </c>
      <c r="AC171" s="19">
        <f t="shared" si="19"/>
        <v>22.33</v>
      </c>
      <c r="AD171" s="8" t="str">
        <f>IF(COUNTIF(Catégories!A:A,N171)=0,"catégorie inconnue",LOOKUP(N171,Catégories!A:A,Catégories!B:B))</f>
        <v>Frêt</v>
      </c>
      <c r="AE171" s="21">
        <f t="shared" si="20"/>
        <v>25.585006930547454</v>
      </c>
    </row>
    <row r="172" spans="2:31" ht="14.25" hidden="1" customHeight="1" x14ac:dyDescent="0.2">
      <c r="B172" s="122" t="s">
        <v>1970</v>
      </c>
      <c r="C172" s="122" t="s">
        <v>21</v>
      </c>
      <c r="D172" s="123">
        <v>46164</v>
      </c>
      <c r="E172" s="122" t="s">
        <v>22</v>
      </c>
      <c r="F172" s="122" t="s">
        <v>2418</v>
      </c>
      <c r="G172" s="122" t="s">
        <v>149</v>
      </c>
      <c r="H172" s="122" t="s">
        <v>151</v>
      </c>
      <c r="I172" s="122" t="s">
        <v>2419</v>
      </c>
      <c r="J172" s="122" t="s">
        <v>23</v>
      </c>
      <c r="K172" s="122" t="s">
        <v>24</v>
      </c>
      <c r="L172" s="122" t="s">
        <v>2420</v>
      </c>
      <c r="M172" s="122" t="s">
        <v>25</v>
      </c>
      <c r="N172" s="122" t="s">
        <v>26</v>
      </c>
      <c r="O172" s="122" t="s">
        <v>25</v>
      </c>
      <c r="P172" s="122" t="s">
        <v>27</v>
      </c>
      <c r="Q172" s="122" t="s">
        <v>152</v>
      </c>
      <c r="R172" s="124">
        <v>5.9039999999999999</v>
      </c>
      <c r="S172" s="127">
        <v>17</v>
      </c>
      <c r="T172" s="125">
        <v>21.83</v>
      </c>
      <c r="U172" s="122" t="s">
        <v>30</v>
      </c>
      <c r="W172" s="8" t="str">
        <f t="shared" si="14"/>
        <v/>
      </c>
      <c r="X172" s="8" t="str">
        <f>IF(S172="6B",_xlfn.XLOOKUP(H172,'Zoning 2shop'!A:A,'Zoning 2shop'!B:B),IF(S172="6C",_xlfn.XLOOKUP(G172,'Zoning 2shop'!C:C,'Zoning 2shop'!D:D),""))</f>
        <v/>
      </c>
      <c r="Y172" s="112">
        <f t="shared" si="15"/>
        <v>0.14910705133062102</v>
      </c>
      <c r="Z172" s="4">
        <f t="shared" si="16"/>
        <v>21.83</v>
      </c>
      <c r="AA172" s="4">
        <f t="shared" si="17"/>
        <v>0.5</v>
      </c>
      <c r="AB172" s="4">
        <f t="shared" si="18"/>
        <v>3.2550069305474567</v>
      </c>
      <c r="AC172" s="19">
        <f t="shared" si="19"/>
        <v>22.33</v>
      </c>
      <c r="AD172" s="8" t="str">
        <f>IF(COUNTIF(Catégories!A:A,N172)=0,"catégorie inconnue",LOOKUP(N172,Catégories!A:A,Catégories!B:B))</f>
        <v>Frêt</v>
      </c>
      <c r="AE172" s="21">
        <f t="shared" si="20"/>
        <v>25.585006930547454</v>
      </c>
    </row>
    <row r="173" spans="2:31" ht="14.25" hidden="1" customHeight="1" x14ac:dyDescent="0.2">
      <c r="B173" s="122" t="s">
        <v>1970</v>
      </c>
      <c r="C173" s="122" t="s">
        <v>21</v>
      </c>
      <c r="D173" s="123">
        <v>46167</v>
      </c>
      <c r="E173" s="122" t="s">
        <v>22</v>
      </c>
      <c r="F173" s="122" t="s">
        <v>2526</v>
      </c>
      <c r="G173" s="122" t="s">
        <v>149</v>
      </c>
      <c r="H173" s="122" t="s">
        <v>151</v>
      </c>
      <c r="I173" s="122" t="s">
        <v>2527</v>
      </c>
      <c r="J173" s="122" t="s">
        <v>23</v>
      </c>
      <c r="K173" s="122" t="s">
        <v>24</v>
      </c>
      <c r="L173" s="122" t="s">
        <v>2528</v>
      </c>
      <c r="M173" s="122" t="s">
        <v>25</v>
      </c>
      <c r="N173" s="122" t="s">
        <v>26</v>
      </c>
      <c r="O173" s="122" t="s">
        <v>25</v>
      </c>
      <c r="P173" s="122" t="s">
        <v>27</v>
      </c>
      <c r="Q173" s="122" t="s">
        <v>152</v>
      </c>
      <c r="R173" s="124">
        <v>5.76</v>
      </c>
      <c r="S173" s="127">
        <v>17</v>
      </c>
      <c r="T173" s="125">
        <v>21.83</v>
      </c>
      <c r="U173" s="122" t="s">
        <v>30</v>
      </c>
      <c r="W173" s="8" t="str">
        <f t="shared" si="14"/>
        <v/>
      </c>
      <c r="X173" s="8" t="str">
        <f>IF(S173="6B",_xlfn.XLOOKUP(H173,'Zoning 2shop'!A:A,'Zoning 2shop'!B:B),IF(S173="6C",_xlfn.XLOOKUP(G173,'Zoning 2shop'!C:C,'Zoning 2shop'!D:D),""))</f>
        <v/>
      </c>
      <c r="Y173" s="112">
        <f t="shared" si="15"/>
        <v>0.14910705133062102</v>
      </c>
      <c r="Z173" s="4">
        <f t="shared" si="16"/>
        <v>21.83</v>
      </c>
      <c r="AA173" s="4">
        <f t="shared" si="17"/>
        <v>0.5</v>
      </c>
      <c r="AB173" s="4">
        <f t="shared" si="18"/>
        <v>3.2550069305474567</v>
      </c>
      <c r="AC173" s="19">
        <f t="shared" si="19"/>
        <v>22.33</v>
      </c>
      <c r="AD173" s="8" t="str">
        <f>IF(COUNTIF(Catégories!A:A,N173)=0,"catégorie inconnue",LOOKUP(N173,Catégories!A:A,Catégories!B:B))</f>
        <v>Frêt</v>
      </c>
      <c r="AE173" s="21">
        <f t="shared" si="20"/>
        <v>25.585006930547454</v>
      </c>
    </row>
    <row r="174" spans="2:31" ht="14.25" hidden="1" customHeight="1" x14ac:dyDescent="0.2">
      <c r="B174" s="122" t="s">
        <v>1970</v>
      </c>
      <c r="C174" s="122" t="s">
        <v>21</v>
      </c>
      <c r="D174" s="123">
        <v>46167</v>
      </c>
      <c r="E174" s="122" t="s">
        <v>22</v>
      </c>
      <c r="F174" s="122" t="s">
        <v>2488</v>
      </c>
      <c r="G174" s="122" t="s">
        <v>149</v>
      </c>
      <c r="H174" s="122" t="s">
        <v>156</v>
      </c>
      <c r="I174" s="122" t="s">
        <v>2489</v>
      </c>
      <c r="J174" s="122" t="s">
        <v>23</v>
      </c>
      <c r="K174" s="122" t="s">
        <v>24</v>
      </c>
      <c r="L174" s="122" t="s">
        <v>2490</v>
      </c>
      <c r="M174" s="122" t="s">
        <v>25</v>
      </c>
      <c r="N174" s="122" t="s">
        <v>26</v>
      </c>
      <c r="O174" s="122" t="s">
        <v>25</v>
      </c>
      <c r="P174" s="122" t="s">
        <v>27</v>
      </c>
      <c r="Q174" s="122" t="s">
        <v>152</v>
      </c>
      <c r="R174" s="124">
        <v>0.252</v>
      </c>
      <c r="S174" s="127">
        <v>17</v>
      </c>
      <c r="T174" s="125">
        <v>7.86</v>
      </c>
      <c r="U174" s="122" t="s">
        <v>30</v>
      </c>
      <c r="W174" s="8" t="str">
        <f t="shared" si="14"/>
        <v/>
      </c>
      <c r="X174" s="8" t="str">
        <f>IF(S174="6B",_xlfn.XLOOKUP(H174,'Zoning 2shop'!A:A,'Zoning 2shop'!B:B),IF(S174="6C",_xlfn.XLOOKUP(G174,'Zoning 2shop'!C:C,'Zoning 2shop'!D:D),""))</f>
        <v/>
      </c>
      <c r="Y174" s="112">
        <f t="shared" si="15"/>
        <v>0.14910705133062102</v>
      </c>
      <c r="Z174" s="4">
        <f t="shared" si="16"/>
        <v>7.86</v>
      </c>
      <c r="AA174" s="4">
        <f t="shared" si="17"/>
        <v>0.5</v>
      </c>
      <c r="AB174" s="4">
        <f t="shared" si="18"/>
        <v>1.1719814234586812</v>
      </c>
      <c r="AC174" s="19">
        <f t="shared" si="19"/>
        <v>8.36</v>
      </c>
      <c r="AD174" s="8" t="str">
        <f>IF(COUNTIF(Catégories!A:A,N174)=0,"catégorie inconnue",LOOKUP(N174,Catégories!A:A,Catégories!B:B))</f>
        <v>Frêt</v>
      </c>
      <c r="AE174" s="21">
        <f t="shared" si="20"/>
        <v>9.5319814234586815</v>
      </c>
    </row>
    <row r="175" spans="2:31" ht="14.25" hidden="1" customHeight="1" x14ac:dyDescent="0.2">
      <c r="B175" s="122" t="s">
        <v>1970</v>
      </c>
      <c r="C175" s="122" t="s">
        <v>21</v>
      </c>
      <c r="D175" s="123">
        <v>46167</v>
      </c>
      <c r="E175" s="122" t="s">
        <v>22</v>
      </c>
      <c r="F175" s="122" t="s">
        <v>2459</v>
      </c>
      <c r="G175" s="122" t="s">
        <v>149</v>
      </c>
      <c r="H175" s="122" t="s">
        <v>156</v>
      </c>
      <c r="I175" s="122" t="s">
        <v>2460</v>
      </c>
      <c r="J175" s="122" t="s">
        <v>23</v>
      </c>
      <c r="K175" s="122" t="s">
        <v>24</v>
      </c>
      <c r="L175" s="122" t="s">
        <v>2461</v>
      </c>
      <c r="M175" s="122" t="s">
        <v>25</v>
      </c>
      <c r="N175" s="122" t="s">
        <v>26</v>
      </c>
      <c r="O175" s="122" t="s">
        <v>25</v>
      </c>
      <c r="P175" s="122" t="s">
        <v>27</v>
      </c>
      <c r="Q175" s="122" t="s">
        <v>152</v>
      </c>
      <c r="R175" s="124">
        <v>0.88200000000000001</v>
      </c>
      <c r="S175" s="127">
        <v>17</v>
      </c>
      <c r="T175" s="125">
        <v>9.94</v>
      </c>
      <c r="U175" s="122" t="s">
        <v>30</v>
      </c>
      <c r="W175" s="8" t="str">
        <f t="shared" si="14"/>
        <v/>
      </c>
      <c r="X175" s="8" t="str">
        <f>IF(S175="6B",_xlfn.XLOOKUP(H175,'Zoning 2shop'!A:A,'Zoning 2shop'!B:B),IF(S175="6C",_xlfn.XLOOKUP(G175,'Zoning 2shop'!C:C,'Zoning 2shop'!D:D),""))</f>
        <v/>
      </c>
      <c r="Y175" s="112">
        <f t="shared" si="15"/>
        <v>0.14910705133062102</v>
      </c>
      <c r="Z175" s="4">
        <f t="shared" si="16"/>
        <v>9.94</v>
      </c>
      <c r="AA175" s="4">
        <f t="shared" si="17"/>
        <v>0.5</v>
      </c>
      <c r="AB175" s="4">
        <f t="shared" si="18"/>
        <v>1.4821240902263728</v>
      </c>
      <c r="AC175" s="19">
        <f t="shared" si="19"/>
        <v>10.44</v>
      </c>
      <c r="AD175" s="8" t="str">
        <f>IF(COUNTIF(Catégories!A:A,N175)=0,"catégorie inconnue",LOOKUP(N175,Catégories!A:A,Catégories!B:B))</f>
        <v>Frêt</v>
      </c>
      <c r="AE175" s="21">
        <f t="shared" si="20"/>
        <v>11.922124090226372</v>
      </c>
    </row>
    <row r="176" spans="2:31" ht="14.25" hidden="1" customHeight="1" x14ac:dyDescent="0.2">
      <c r="B176" s="122" t="s">
        <v>1970</v>
      </c>
      <c r="C176" s="122" t="s">
        <v>21</v>
      </c>
      <c r="D176" s="123">
        <v>46167</v>
      </c>
      <c r="E176" s="122" t="s">
        <v>22</v>
      </c>
      <c r="F176" s="122" t="s">
        <v>2535</v>
      </c>
      <c r="G176" s="122" t="s">
        <v>149</v>
      </c>
      <c r="H176" s="122" t="s">
        <v>151</v>
      </c>
      <c r="I176" s="122" t="s">
        <v>2536</v>
      </c>
      <c r="J176" s="122" t="s">
        <v>23</v>
      </c>
      <c r="K176" s="122" t="s">
        <v>24</v>
      </c>
      <c r="L176" s="122" t="s">
        <v>2537</v>
      </c>
      <c r="M176" s="122" t="s">
        <v>25</v>
      </c>
      <c r="N176" s="122" t="s">
        <v>26</v>
      </c>
      <c r="O176" s="122" t="s">
        <v>25</v>
      </c>
      <c r="P176" s="122" t="s">
        <v>27</v>
      </c>
      <c r="Q176" s="122" t="s">
        <v>152</v>
      </c>
      <c r="R176" s="124">
        <v>4.532</v>
      </c>
      <c r="S176" s="127">
        <v>17</v>
      </c>
      <c r="T176" s="125">
        <v>19.47</v>
      </c>
      <c r="U176" s="122" t="s">
        <v>30</v>
      </c>
      <c r="W176" s="8" t="str">
        <f t="shared" si="14"/>
        <v/>
      </c>
      <c r="X176" s="8" t="str">
        <f>IF(S176="6B",_xlfn.XLOOKUP(H176,'Zoning 2shop'!A:A,'Zoning 2shop'!B:B),IF(S176="6C",_xlfn.XLOOKUP(G176,'Zoning 2shop'!C:C,'Zoning 2shop'!D:D),""))</f>
        <v/>
      </c>
      <c r="Y176" s="112">
        <f t="shared" si="15"/>
        <v>0.14910705133062102</v>
      </c>
      <c r="Z176" s="4">
        <f t="shared" si="16"/>
        <v>19.47</v>
      </c>
      <c r="AA176" s="4">
        <f t="shared" si="17"/>
        <v>0.5</v>
      </c>
      <c r="AB176" s="4">
        <f t="shared" si="18"/>
        <v>2.9031142894071911</v>
      </c>
      <c r="AC176" s="19">
        <f t="shared" si="19"/>
        <v>19.97</v>
      </c>
      <c r="AD176" s="8" t="str">
        <f>IF(COUNTIF(Catégories!A:A,N176)=0,"catégorie inconnue",LOOKUP(N176,Catégories!A:A,Catégories!B:B))</f>
        <v>Frêt</v>
      </c>
      <c r="AE176" s="21">
        <f t="shared" si="20"/>
        <v>22.873114289407191</v>
      </c>
    </row>
    <row r="177" spans="2:31" ht="14.25" hidden="1" customHeight="1" x14ac:dyDescent="0.2">
      <c r="B177" s="122" t="s">
        <v>1970</v>
      </c>
      <c r="C177" s="122" t="s">
        <v>21</v>
      </c>
      <c r="D177" s="123">
        <v>46167</v>
      </c>
      <c r="E177" s="122" t="s">
        <v>22</v>
      </c>
      <c r="F177" s="122" t="s">
        <v>2523</v>
      </c>
      <c r="G177" s="122" t="s">
        <v>149</v>
      </c>
      <c r="H177" s="122" t="s">
        <v>154</v>
      </c>
      <c r="I177" s="122" t="s">
        <v>2524</v>
      </c>
      <c r="J177" s="122" t="s">
        <v>23</v>
      </c>
      <c r="K177" s="122" t="s">
        <v>24</v>
      </c>
      <c r="L177" s="122" t="s">
        <v>2525</v>
      </c>
      <c r="M177" s="122" t="s">
        <v>25</v>
      </c>
      <c r="N177" s="122" t="s">
        <v>26</v>
      </c>
      <c r="O177" s="122" t="s">
        <v>25</v>
      </c>
      <c r="P177" s="122" t="s">
        <v>27</v>
      </c>
      <c r="Q177" s="122" t="s">
        <v>152</v>
      </c>
      <c r="R177" s="124">
        <v>4.7430000000000003</v>
      </c>
      <c r="S177" s="127">
        <v>17</v>
      </c>
      <c r="T177" s="125">
        <v>19.47</v>
      </c>
      <c r="U177" s="122" t="s">
        <v>30</v>
      </c>
      <c r="W177" s="8" t="str">
        <f t="shared" si="14"/>
        <v/>
      </c>
      <c r="X177" s="8" t="str">
        <f>IF(S177="6B",_xlfn.XLOOKUP(H177,'Zoning 2shop'!A:A,'Zoning 2shop'!B:B),IF(S177="6C",_xlfn.XLOOKUP(G177,'Zoning 2shop'!C:C,'Zoning 2shop'!D:D),""))</f>
        <v/>
      </c>
      <c r="Y177" s="112">
        <f t="shared" si="15"/>
        <v>0.14910705133062102</v>
      </c>
      <c r="Z177" s="4">
        <f t="shared" si="16"/>
        <v>19.47</v>
      </c>
      <c r="AA177" s="4">
        <f t="shared" si="17"/>
        <v>0.5</v>
      </c>
      <c r="AB177" s="4">
        <f t="shared" si="18"/>
        <v>2.9031142894071911</v>
      </c>
      <c r="AC177" s="19">
        <f t="shared" si="19"/>
        <v>19.97</v>
      </c>
      <c r="AD177" s="8" t="str">
        <f>IF(COUNTIF(Catégories!A:A,N177)=0,"catégorie inconnue",LOOKUP(N177,Catégories!A:A,Catégories!B:B))</f>
        <v>Frêt</v>
      </c>
      <c r="AE177" s="21">
        <f t="shared" si="20"/>
        <v>22.873114289407191</v>
      </c>
    </row>
    <row r="178" spans="2:31" ht="14.25" hidden="1" customHeight="1" x14ac:dyDescent="0.2">
      <c r="B178" s="122" t="s">
        <v>1970</v>
      </c>
      <c r="C178" s="122" t="s">
        <v>21</v>
      </c>
      <c r="D178" s="123">
        <v>46167</v>
      </c>
      <c r="E178" s="122" t="s">
        <v>22</v>
      </c>
      <c r="F178" s="122" t="s">
        <v>2512</v>
      </c>
      <c r="G178" s="122" t="s">
        <v>149</v>
      </c>
      <c r="H178" s="122" t="s">
        <v>151</v>
      </c>
      <c r="I178" s="122" t="s">
        <v>2513</v>
      </c>
      <c r="J178" s="122" t="s">
        <v>23</v>
      </c>
      <c r="K178" s="122" t="s">
        <v>24</v>
      </c>
      <c r="L178" s="122" t="s">
        <v>2514</v>
      </c>
      <c r="M178" s="122" t="s">
        <v>25</v>
      </c>
      <c r="N178" s="122" t="s">
        <v>26</v>
      </c>
      <c r="O178" s="122" t="s">
        <v>25</v>
      </c>
      <c r="P178" s="122" t="s">
        <v>27</v>
      </c>
      <c r="Q178" s="122" t="s">
        <v>152</v>
      </c>
      <c r="R178" s="124">
        <v>0.25</v>
      </c>
      <c r="S178" s="127">
        <v>17</v>
      </c>
      <c r="T178" s="125">
        <v>7.86</v>
      </c>
      <c r="U178" s="122" t="s">
        <v>30</v>
      </c>
      <c r="W178" s="8" t="str">
        <f t="shared" si="14"/>
        <v/>
      </c>
      <c r="X178" s="8" t="str">
        <f>IF(S178="6B",_xlfn.XLOOKUP(H178,'Zoning 2shop'!A:A,'Zoning 2shop'!B:B),IF(S178="6C",_xlfn.XLOOKUP(G178,'Zoning 2shop'!C:C,'Zoning 2shop'!D:D),""))</f>
        <v/>
      </c>
      <c r="Y178" s="112">
        <f t="shared" si="15"/>
        <v>0.14910705133062102</v>
      </c>
      <c r="Z178" s="4">
        <f t="shared" si="16"/>
        <v>7.86</v>
      </c>
      <c r="AA178" s="4">
        <f t="shared" si="17"/>
        <v>0.5</v>
      </c>
      <c r="AB178" s="4">
        <f t="shared" si="18"/>
        <v>1.1719814234586812</v>
      </c>
      <c r="AC178" s="19">
        <f t="shared" si="19"/>
        <v>8.36</v>
      </c>
      <c r="AD178" s="8" t="str">
        <f>IF(COUNTIF(Catégories!A:A,N178)=0,"catégorie inconnue",LOOKUP(N178,Catégories!A:A,Catégories!B:B))</f>
        <v>Frêt</v>
      </c>
      <c r="AE178" s="21">
        <f t="shared" si="20"/>
        <v>9.5319814234586815</v>
      </c>
    </row>
    <row r="179" spans="2:31" ht="14.25" hidden="1" customHeight="1" x14ac:dyDescent="0.2">
      <c r="B179" s="122" t="s">
        <v>1970</v>
      </c>
      <c r="C179" s="122" t="s">
        <v>21</v>
      </c>
      <c r="D179" s="123">
        <v>46167</v>
      </c>
      <c r="E179" s="122" t="s">
        <v>22</v>
      </c>
      <c r="F179" s="122" t="s">
        <v>2467</v>
      </c>
      <c r="G179" s="122" t="s">
        <v>149</v>
      </c>
      <c r="H179" s="122" t="s">
        <v>156</v>
      </c>
      <c r="I179" s="122" t="s">
        <v>2468</v>
      </c>
      <c r="J179" s="122" t="s">
        <v>23</v>
      </c>
      <c r="K179" s="122" t="s">
        <v>24</v>
      </c>
      <c r="L179" s="122" t="s">
        <v>2469</v>
      </c>
      <c r="M179" s="122" t="s">
        <v>25</v>
      </c>
      <c r="N179" s="122" t="s">
        <v>26</v>
      </c>
      <c r="O179" s="122" t="s">
        <v>25</v>
      </c>
      <c r="P179" s="122" t="s">
        <v>27</v>
      </c>
      <c r="Q179" s="122" t="s">
        <v>152</v>
      </c>
      <c r="R179" s="124">
        <v>4.532</v>
      </c>
      <c r="S179" s="127">
        <v>17</v>
      </c>
      <c r="T179" s="125">
        <v>19.47</v>
      </c>
      <c r="U179" s="122" t="s">
        <v>30</v>
      </c>
      <c r="W179" s="8" t="str">
        <f t="shared" si="14"/>
        <v/>
      </c>
      <c r="X179" s="8" t="str">
        <f>IF(S179="6B",_xlfn.XLOOKUP(H179,'Zoning 2shop'!A:A,'Zoning 2shop'!B:B),IF(S179="6C",_xlfn.XLOOKUP(G179,'Zoning 2shop'!C:C,'Zoning 2shop'!D:D),""))</f>
        <v/>
      </c>
      <c r="Y179" s="112">
        <f t="shared" si="15"/>
        <v>0.14910705133062102</v>
      </c>
      <c r="Z179" s="4">
        <f t="shared" si="16"/>
        <v>19.47</v>
      </c>
      <c r="AA179" s="4">
        <f t="shared" si="17"/>
        <v>0.5</v>
      </c>
      <c r="AB179" s="4">
        <f t="shared" si="18"/>
        <v>2.9031142894071911</v>
      </c>
      <c r="AC179" s="19">
        <f t="shared" si="19"/>
        <v>19.97</v>
      </c>
      <c r="AD179" s="8" t="str">
        <f>IF(COUNTIF(Catégories!A:A,N179)=0,"catégorie inconnue",LOOKUP(N179,Catégories!A:A,Catégories!B:B))</f>
        <v>Frêt</v>
      </c>
      <c r="AE179" s="21">
        <f t="shared" si="20"/>
        <v>22.873114289407191</v>
      </c>
    </row>
    <row r="180" spans="2:31" ht="14.25" hidden="1" customHeight="1" x14ac:dyDescent="0.2">
      <c r="B180" s="122" t="s">
        <v>1970</v>
      </c>
      <c r="C180" s="122" t="s">
        <v>21</v>
      </c>
      <c r="D180" s="123">
        <v>46167</v>
      </c>
      <c r="E180" s="122" t="s">
        <v>22</v>
      </c>
      <c r="F180" s="122" t="s">
        <v>546</v>
      </c>
      <c r="G180" s="122" t="s">
        <v>149</v>
      </c>
      <c r="H180" s="122" t="s">
        <v>151</v>
      </c>
      <c r="I180" s="122" t="s">
        <v>2462</v>
      </c>
      <c r="J180" s="122" t="s">
        <v>23</v>
      </c>
      <c r="K180" s="122" t="s">
        <v>24</v>
      </c>
      <c r="L180" s="122" t="s">
        <v>2463</v>
      </c>
      <c r="M180" s="122" t="s">
        <v>25</v>
      </c>
      <c r="N180" s="122" t="s">
        <v>26</v>
      </c>
      <c r="O180" s="122" t="s">
        <v>25</v>
      </c>
      <c r="P180" s="122" t="s">
        <v>27</v>
      </c>
      <c r="Q180" s="122" t="s">
        <v>152</v>
      </c>
      <c r="R180" s="124">
        <v>4.266</v>
      </c>
      <c r="S180" s="127">
        <v>17</v>
      </c>
      <c r="T180" s="125">
        <v>18.34</v>
      </c>
      <c r="U180" s="122" t="s">
        <v>30</v>
      </c>
      <c r="W180" s="8" t="str">
        <f t="shared" si="14"/>
        <v/>
      </c>
      <c r="X180" s="8" t="str">
        <f>IF(S180="6B",_xlfn.XLOOKUP(H180,'Zoning 2shop'!A:A,'Zoning 2shop'!B:B),IF(S180="6C",_xlfn.XLOOKUP(G180,'Zoning 2shop'!C:C,'Zoning 2shop'!D:D),""))</f>
        <v/>
      </c>
      <c r="Y180" s="112">
        <f t="shared" si="15"/>
        <v>0.14910705133062102</v>
      </c>
      <c r="Z180" s="4">
        <f t="shared" si="16"/>
        <v>18.34</v>
      </c>
      <c r="AA180" s="4">
        <f t="shared" si="17"/>
        <v>0.5</v>
      </c>
      <c r="AB180" s="4">
        <f t="shared" si="18"/>
        <v>2.7346233214035895</v>
      </c>
      <c r="AC180" s="19">
        <f t="shared" si="19"/>
        <v>18.84</v>
      </c>
      <c r="AD180" s="8" t="str">
        <f>IF(COUNTIF(Catégories!A:A,N180)=0,"catégorie inconnue",LOOKUP(N180,Catégories!A:A,Catégories!B:B))</f>
        <v>Frêt</v>
      </c>
      <c r="AE180" s="21">
        <f t="shared" si="20"/>
        <v>21.574623321403589</v>
      </c>
    </row>
    <row r="181" spans="2:31" ht="14.25" hidden="1" customHeight="1" x14ac:dyDescent="0.2">
      <c r="B181" s="122" t="s">
        <v>1970</v>
      </c>
      <c r="C181" s="122" t="s">
        <v>21</v>
      </c>
      <c r="D181" s="123">
        <v>46167</v>
      </c>
      <c r="E181" s="122" t="s">
        <v>22</v>
      </c>
      <c r="F181" s="122" t="s">
        <v>2517</v>
      </c>
      <c r="G181" s="122" t="s">
        <v>149</v>
      </c>
      <c r="H181" s="122" t="s">
        <v>151</v>
      </c>
      <c r="I181" s="122" t="s">
        <v>2518</v>
      </c>
      <c r="J181" s="122" t="s">
        <v>23</v>
      </c>
      <c r="K181" s="122" t="s">
        <v>24</v>
      </c>
      <c r="L181" s="122" t="s">
        <v>2519</v>
      </c>
      <c r="M181" s="122" t="s">
        <v>25</v>
      </c>
      <c r="N181" s="122" t="s">
        <v>26</v>
      </c>
      <c r="O181" s="122" t="s">
        <v>25</v>
      </c>
      <c r="P181" s="122" t="s">
        <v>27</v>
      </c>
      <c r="Q181" s="122" t="s">
        <v>152</v>
      </c>
      <c r="R181" s="124">
        <v>5.6319999999999997</v>
      </c>
      <c r="S181" s="127">
        <v>17</v>
      </c>
      <c r="T181" s="125">
        <v>21.83</v>
      </c>
      <c r="U181" s="122" t="s">
        <v>30</v>
      </c>
      <c r="W181" s="8" t="str">
        <f t="shared" si="14"/>
        <v/>
      </c>
      <c r="X181" s="8" t="str">
        <f>IF(S181="6B",_xlfn.XLOOKUP(H181,'Zoning 2shop'!A:A,'Zoning 2shop'!B:B),IF(S181="6C",_xlfn.XLOOKUP(G181,'Zoning 2shop'!C:C,'Zoning 2shop'!D:D),""))</f>
        <v/>
      </c>
      <c r="Y181" s="112">
        <f t="shared" si="15"/>
        <v>0.14910705133062102</v>
      </c>
      <c r="Z181" s="4">
        <f t="shared" si="16"/>
        <v>21.83</v>
      </c>
      <c r="AA181" s="4">
        <f t="shared" si="17"/>
        <v>0.5</v>
      </c>
      <c r="AB181" s="4">
        <f t="shared" si="18"/>
        <v>3.2550069305474567</v>
      </c>
      <c r="AC181" s="19">
        <f t="shared" si="19"/>
        <v>22.33</v>
      </c>
      <c r="AD181" s="8" t="str">
        <f>IF(COUNTIF(Catégories!A:A,N181)=0,"catégorie inconnue",LOOKUP(N181,Catégories!A:A,Catégories!B:B))</f>
        <v>Frêt</v>
      </c>
      <c r="AE181" s="21">
        <f t="shared" si="20"/>
        <v>25.585006930547454</v>
      </c>
    </row>
    <row r="182" spans="2:31" ht="14.25" hidden="1" customHeight="1" x14ac:dyDescent="0.2">
      <c r="B182" s="122" t="s">
        <v>1970</v>
      </c>
      <c r="C182" s="122" t="s">
        <v>21</v>
      </c>
      <c r="D182" s="123">
        <v>46167</v>
      </c>
      <c r="E182" s="122" t="s">
        <v>22</v>
      </c>
      <c r="F182" s="122" t="s">
        <v>2476</v>
      </c>
      <c r="G182" s="122" t="s">
        <v>149</v>
      </c>
      <c r="H182" s="122" t="s">
        <v>151</v>
      </c>
      <c r="I182" s="122" t="s">
        <v>2477</v>
      </c>
      <c r="J182" s="122" t="s">
        <v>23</v>
      </c>
      <c r="K182" s="122" t="s">
        <v>24</v>
      </c>
      <c r="L182" s="122" t="s">
        <v>2478</v>
      </c>
      <c r="M182" s="122" t="s">
        <v>25</v>
      </c>
      <c r="N182" s="122" t="s">
        <v>26</v>
      </c>
      <c r="O182" s="122" t="s">
        <v>25</v>
      </c>
      <c r="P182" s="122" t="s">
        <v>27</v>
      </c>
      <c r="Q182" s="122" t="s">
        <v>152</v>
      </c>
      <c r="R182" s="124">
        <v>0.32</v>
      </c>
      <c r="S182" s="127">
        <v>17</v>
      </c>
      <c r="T182" s="125">
        <v>7.86</v>
      </c>
      <c r="U182" s="122" t="s">
        <v>30</v>
      </c>
      <c r="W182" s="8" t="str">
        <f t="shared" si="14"/>
        <v/>
      </c>
      <c r="X182" s="8" t="str">
        <f>IF(S182="6B",_xlfn.XLOOKUP(H182,'Zoning 2shop'!A:A,'Zoning 2shop'!B:B),IF(S182="6C",_xlfn.XLOOKUP(G182,'Zoning 2shop'!C:C,'Zoning 2shop'!D:D),""))</f>
        <v/>
      </c>
      <c r="Y182" s="112">
        <f t="shared" si="15"/>
        <v>0.14910705133062102</v>
      </c>
      <c r="Z182" s="4">
        <f t="shared" si="16"/>
        <v>7.86</v>
      </c>
      <c r="AA182" s="4">
        <f t="shared" si="17"/>
        <v>0.5</v>
      </c>
      <c r="AB182" s="4">
        <f t="shared" si="18"/>
        <v>1.1719814234586812</v>
      </c>
      <c r="AC182" s="19">
        <f t="shared" si="19"/>
        <v>8.36</v>
      </c>
      <c r="AD182" s="8" t="str">
        <f>IF(COUNTIF(Catégories!A:A,N182)=0,"catégorie inconnue",LOOKUP(N182,Catégories!A:A,Catégories!B:B))</f>
        <v>Frêt</v>
      </c>
      <c r="AE182" s="21">
        <f t="shared" si="20"/>
        <v>9.5319814234586815</v>
      </c>
    </row>
    <row r="183" spans="2:31" ht="14.25" hidden="1" customHeight="1" x14ac:dyDescent="0.2">
      <c r="B183" s="122" t="s">
        <v>1970</v>
      </c>
      <c r="C183" s="122" t="s">
        <v>21</v>
      </c>
      <c r="D183" s="123">
        <v>46167</v>
      </c>
      <c r="E183" s="122" t="s">
        <v>22</v>
      </c>
      <c r="F183" s="122" t="s">
        <v>2529</v>
      </c>
      <c r="G183" s="122" t="s">
        <v>149</v>
      </c>
      <c r="H183" s="122" t="s">
        <v>151</v>
      </c>
      <c r="I183" s="122" t="s">
        <v>2530</v>
      </c>
      <c r="J183" s="122" t="s">
        <v>23</v>
      </c>
      <c r="K183" s="122" t="s">
        <v>24</v>
      </c>
      <c r="L183" s="122" t="s">
        <v>2531</v>
      </c>
      <c r="M183" s="122" t="s">
        <v>25</v>
      </c>
      <c r="N183" s="122" t="s">
        <v>26</v>
      </c>
      <c r="O183" s="122" t="s">
        <v>25</v>
      </c>
      <c r="P183" s="122" t="s">
        <v>27</v>
      </c>
      <c r="Q183" s="122" t="s">
        <v>152</v>
      </c>
      <c r="R183" s="124">
        <v>1.0289999999999999</v>
      </c>
      <c r="S183" s="127">
        <v>17</v>
      </c>
      <c r="T183" s="125">
        <v>11.56</v>
      </c>
      <c r="U183" s="122" t="s">
        <v>30</v>
      </c>
      <c r="W183" s="8" t="str">
        <f t="shared" si="14"/>
        <v/>
      </c>
      <c r="X183" s="8" t="str">
        <f>IF(S183="6B",_xlfn.XLOOKUP(H183,'Zoning 2shop'!A:A,'Zoning 2shop'!B:B),IF(S183="6C",_xlfn.XLOOKUP(G183,'Zoning 2shop'!C:C,'Zoning 2shop'!D:D),""))</f>
        <v/>
      </c>
      <c r="Y183" s="112">
        <f t="shared" si="15"/>
        <v>0.14910705133062102</v>
      </c>
      <c r="Z183" s="4">
        <f t="shared" si="16"/>
        <v>11.56</v>
      </c>
      <c r="AA183" s="4">
        <f t="shared" si="17"/>
        <v>0.5</v>
      </c>
      <c r="AB183" s="4">
        <f t="shared" si="18"/>
        <v>1.7236775133819791</v>
      </c>
      <c r="AC183" s="19">
        <f t="shared" si="19"/>
        <v>12.06</v>
      </c>
      <c r="AD183" s="8" t="str">
        <f>IF(COUNTIF(Catégories!A:A,N183)=0,"catégorie inconnue",LOOKUP(N183,Catégories!A:A,Catégories!B:B))</f>
        <v>Frêt</v>
      </c>
      <c r="AE183" s="21">
        <f t="shared" si="20"/>
        <v>13.78367751338198</v>
      </c>
    </row>
    <row r="184" spans="2:31" ht="14.25" hidden="1" customHeight="1" x14ac:dyDescent="0.2">
      <c r="B184" s="122" t="s">
        <v>1970</v>
      </c>
      <c r="C184" s="122" t="s">
        <v>21</v>
      </c>
      <c r="D184" s="123">
        <v>46167</v>
      </c>
      <c r="E184" s="122" t="s">
        <v>22</v>
      </c>
      <c r="F184" s="122" t="s">
        <v>347</v>
      </c>
      <c r="G184" s="122" t="s">
        <v>149</v>
      </c>
      <c r="H184" s="122" t="s">
        <v>151</v>
      </c>
      <c r="I184" s="122" t="s">
        <v>2515</v>
      </c>
      <c r="J184" s="122" t="s">
        <v>23</v>
      </c>
      <c r="K184" s="122" t="s">
        <v>24</v>
      </c>
      <c r="L184" s="122" t="s">
        <v>2516</v>
      </c>
      <c r="M184" s="122" t="s">
        <v>25</v>
      </c>
      <c r="N184" s="122" t="s">
        <v>26</v>
      </c>
      <c r="O184" s="122" t="s">
        <v>25</v>
      </c>
      <c r="P184" s="122" t="s">
        <v>27</v>
      </c>
      <c r="Q184" s="122" t="s">
        <v>152</v>
      </c>
      <c r="R184" s="124">
        <v>0.47</v>
      </c>
      <c r="S184" s="127">
        <v>17</v>
      </c>
      <c r="T184" s="125">
        <v>7.86</v>
      </c>
      <c r="U184" s="122" t="s">
        <v>30</v>
      </c>
      <c r="W184" s="8" t="str">
        <f t="shared" si="14"/>
        <v/>
      </c>
      <c r="X184" s="8" t="str">
        <f>IF(S184="6B",_xlfn.XLOOKUP(H184,'Zoning 2shop'!A:A,'Zoning 2shop'!B:B),IF(S184="6C",_xlfn.XLOOKUP(G184,'Zoning 2shop'!C:C,'Zoning 2shop'!D:D),""))</f>
        <v/>
      </c>
      <c r="Y184" s="112">
        <f t="shared" si="15"/>
        <v>0.14910705133062102</v>
      </c>
      <c r="Z184" s="4">
        <f t="shared" si="16"/>
        <v>7.86</v>
      </c>
      <c r="AA184" s="4">
        <f t="shared" si="17"/>
        <v>0.5</v>
      </c>
      <c r="AB184" s="4">
        <f t="shared" si="18"/>
        <v>1.1719814234586812</v>
      </c>
      <c r="AC184" s="19">
        <f t="shared" si="19"/>
        <v>8.36</v>
      </c>
      <c r="AD184" s="8" t="str">
        <f>IF(COUNTIF(Catégories!A:A,N184)=0,"catégorie inconnue",LOOKUP(N184,Catégories!A:A,Catégories!B:B))</f>
        <v>Frêt</v>
      </c>
      <c r="AE184" s="21">
        <f t="shared" si="20"/>
        <v>9.5319814234586815</v>
      </c>
    </row>
    <row r="185" spans="2:31" ht="14.25" hidden="1" customHeight="1" x14ac:dyDescent="0.2">
      <c r="B185" s="122" t="s">
        <v>1970</v>
      </c>
      <c r="C185" s="122" t="s">
        <v>21</v>
      </c>
      <c r="D185" s="123">
        <v>46167</v>
      </c>
      <c r="E185" s="122" t="s">
        <v>22</v>
      </c>
      <c r="F185" s="122" t="s">
        <v>2473</v>
      </c>
      <c r="G185" s="122" t="s">
        <v>149</v>
      </c>
      <c r="H185" s="122" t="s">
        <v>154</v>
      </c>
      <c r="I185" s="122" t="s">
        <v>2474</v>
      </c>
      <c r="J185" s="122" t="s">
        <v>23</v>
      </c>
      <c r="K185" s="122" t="s">
        <v>24</v>
      </c>
      <c r="L185" s="122" t="s">
        <v>2475</v>
      </c>
      <c r="M185" s="122" t="s">
        <v>25</v>
      </c>
      <c r="N185" s="122" t="s">
        <v>26</v>
      </c>
      <c r="O185" s="122" t="s">
        <v>25</v>
      </c>
      <c r="P185" s="122" t="s">
        <v>27</v>
      </c>
      <c r="Q185" s="122" t="s">
        <v>152</v>
      </c>
      <c r="R185" s="124">
        <v>4.266</v>
      </c>
      <c r="S185" s="127">
        <v>17</v>
      </c>
      <c r="T185" s="125">
        <v>18.34</v>
      </c>
      <c r="U185" s="122" t="s">
        <v>30</v>
      </c>
      <c r="W185" s="8" t="str">
        <f t="shared" si="14"/>
        <v/>
      </c>
      <c r="X185" s="8" t="str">
        <f>IF(S185="6B",_xlfn.XLOOKUP(H185,'Zoning 2shop'!A:A,'Zoning 2shop'!B:B),IF(S185="6C",_xlfn.XLOOKUP(G185,'Zoning 2shop'!C:C,'Zoning 2shop'!D:D),""))</f>
        <v/>
      </c>
      <c r="Y185" s="112">
        <f t="shared" si="15"/>
        <v>0.14910705133062102</v>
      </c>
      <c r="Z185" s="4">
        <f t="shared" si="16"/>
        <v>18.34</v>
      </c>
      <c r="AA185" s="4">
        <f t="shared" si="17"/>
        <v>0.5</v>
      </c>
      <c r="AB185" s="4">
        <f t="shared" si="18"/>
        <v>2.7346233214035895</v>
      </c>
      <c r="AC185" s="19">
        <f t="shared" si="19"/>
        <v>18.84</v>
      </c>
      <c r="AD185" s="8" t="str">
        <f>IF(COUNTIF(Catégories!A:A,N185)=0,"catégorie inconnue",LOOKUP(N185,Catégories!A:A,Catégories!B:B))</f>
        <v>Frêt</v>
      </c>
      <c r="AE185" s="21">
        <f t="shared" si="20"/>
        <v>21.574623321403589</v>
      </c>
    </row>
    <row r="186" spans="2:31" ht="14.25" hidden="1" customHeight="1" x14ac:dyDescent="0.2">
      <c r="B186" s="122" t="s">
        <v>1970</v>
      </c>
      <c r="C186" s="122" t="s">
        <v>21</v>
      </c>
      <c r="D186" s="123">
        <v>46167</v>
      </c>
      <c r="E186" s="122" t="s">
        <v>22</v>
      </c>
      <c r="F186" s="122" t="s">
        <v>2482</v>
      </c>
      <c r="G186" s="122" t="s">
        <v>149</v>
      </c>
      <c r="H186" s="122" t="s">
        <v>156</v>
      </c>
      <c r="I186" s="122" t="s">
        <v>2483</v>
      </c>
      <c r="J186" s="122" t="s">
        <v>23</v>
      </c>
      <c r="K186" s="122" t="s">
        <v>24</v>
      </c>
      <c r="L186" s="122" t="s">
        <v>2484</v>
      </c>
      <c r="M186" s="122" t="s">
        <v>25</v>
      </c>
      <c r="N186" s="122" t="s">
        <v>26</v>
      </c>
      <c r="O186" s="122" t="s">
        <v>25</v>
      </c>
      <c r="P186" s="122" t="s">
        <v>27</v>
      </c>
      <c r="Q186" s="122" t="s">
        <v>152</v>
      </c>
      <c r="R186" s="124">
        <v>4.266</v>
      </c>
      <c r="S186" s="127">
        <v>17</v>
      </c>
      <c r="T186" s="125">
        <v>18.34</v>
      </c>
      <c r="U186" s="122" t="s">
        <v>30</v>
      </c>
      <c r="W186" s="8" t="str">
        <f t="shared" si="14"/>
        <v/>
      </c>
      <c r="X186" s="8" t="str">
        <f>IF(S186="6B",_xlfn.XLOOKUP(H186,'Zoning 2shop'!A:A,'Zoning 2shop'!B:B),IF(S186="6C",_xlfn.XLOOKUP(G186,'Zoning 2shop'!C:C,'Zoning 2shop'!D:D),""))</f>
        <v/>
      </c>
      <c r="Y186" s="112">
        <f t="shared" si="15"/>
        <v>0.14910705133062102</v>
      </c>
      <c r="Z186" s="4">
        <f t="shared" si="16"/>
        <v>18.34</v>
      </c>
      <c r="AA186" s="4">
        <f t="shared" si="17"/>
        <v>0.5</v>
      </c>
      <c r="AB186" s="4">
        <f t="shared" si="18"/>
        <v>2.7346233214035895</v>
      </c>
      <c r="AC186" s="19">
        <f t="shared" si="19"/>
        <v>18.84</v>
      </c>
      <c r="AD186" s="8" t="str">
        <f>IF(COUNTIF(Catégories!A:A,N186)=0,"catégorie inconnue",LOOKUP(N186,Catégories!A:A,Catégories!B:B))</f>
        <v>Frêt</v>
      </c>
      <c r="AE186" s="21">
        <f t="shared" si="20"/>
        <v>21.574623321403589</v>
      </c>
    </row>
    <row r="187" spans="2:31" ht="14.25" hidden="1" customHeight="1" x14ac:dyDescent="0.2">
      <c r="B187" s="122" t="s">
        <v>1970</v>
      </c>
      <c r="C187" s="122" t="s">
        <v>21</v>
      </c>
      <c r="D187" s="123">
        <v>46167</v>
      </c>
      <c r="E187" s="122" t="s">
        <v>22</v>
      </c>
      <c r="F187" s="122" t="s">
        <v>2532</v>
      </c>
      <c r="G187" s="122" t="s">
        <v>149</v>
      </c>
      <c r="H187" s="122" t="s">
        <v>151</v>
      </c>
      <c r="I187" s="122" t="s">
        <v>2533</v>
      </c>
      <c r="J187" s="122" t="s">
        <v>23</v>
      </c>
      <c r="K187" s="122" t="s">
        <v>24</v>
      </c>
      <c r="L187" s="122" t="s">
        <v>2534</v>
      </c>
      <c r="M187" s="122" t="s">
        <v>25</v>
      </c>
      <c r="N187" s="122" t="s">
        <v>26</v>
      </c>
      <c r="O187" s="122" t="s">
        <v>25</v>
      </c>
      <c r="P187" s="122" t="s">
        <v>27</v>
      </c>
      <c r="Q187" s="122" t="s">
        <v>152</v>
      </c>
      <c r="R187" s="124">
        <v>4.532</v>
      </c>
      <c r="S187" s="127">
        <v>17</v>
      </c>
      <c r="T187" s="125">
        <v>19.47</v>
      </c>
      <c r="U187" s="122" t="s">
        <v>30</v>
      </c>
      <c r="W187" s="8" t="str">
        <f t="shared" si="14"/>
        <v/>
      </c>
      <c r="X187" s="8" t="str">
        <f>IF(S187="6B",_xlfn.XLOOKUP(H187,'Zoning 2shop'!A:A,'Zoning 2shop'!B:B),IF(S187="6C",_xlfn.XLOOKUP(G187,'Zoning 2shop'!C:C,'Zoning 2shop'!D:D),""))</f>
        <v/>
      </c>
      <c r="Y187" s="112">
        <f t="shared" si="15"/>
        <v>0.14910705133062102</v>
      </c>
      <c r="Z187" s="4">
        <f t="shared" si="16"/>
        <v>19.47</v>
      </c>
      <c r="AA187" s="4">
        <f t="shared" si="17"/>
        <v>0.5</v>
      </c>
      <c r="AB187" s="4">
        <f t="shared" si="18"/>
        <v>2.9031142894071911</v>
      </c>
      <c r="AC187" s="19">
        <f t="shared" si="19"/>
        <v>19.97</v>
      </c>
      <c r="AD187" s="8" t="str">
        <f>IF(COUNTIF(Catégories!A:A,N187)=0,"catégorie inconnue",LOOKUP(N187,Catégories!A:A,Catégories!B:B))</f>
        <v>Frêt</v>
      </c>
      <c r="AE187" s="21">
        <f t="shared" si="20"/>
        <v>22.873114289407191</v>
      </c>
    </row>
    <row r="188" spans="2:31" ht="14.25" hidden="1" customHeight="1" x14ac:dyDescent="0.2">
      <c r="B188" s="122" t="s">
        <v>1970</v>
      </c>
      <c r="C188" s="122" t="s">
        <v>21</v>
      </c>
      <c r="D188" s="123">
        <v>46167</v>
      </c>
      <c r="E188" s="122" t="s">
        <v>22</v>
      </c>
      <c r="F188" s="122" t="s">
        <v>2449</v>
      </c>
      <c r="G188" s="122" t="s">
        <v>149</v>
      </c>
      <c r="H188" s="122" t="s">
        <v>160</v>
      </c>
      <c r="I188" s="122" t="s">
        <v>2450</v>
      </c>
      <c r="J188" s="122" t="s">
        <v>23</v>
      </c>
      <c r="K188" s="122" t="s">
        <v>24</v>
      </c>
      <c r="L188" s="122" t="s">
        <v>2451</v>
      </c>
      <c r="M188" s="122" t="s">
        <v>25</v>
      </c>
      <c r="N188" s="122" t="s">
        <v>26</v>
      </c>
      <c r="O188" s="122" t="s">
        <v>25</v>
      </c>
      <c r="P188" s="122" t="s">
        <v>27</v>
      </c>
      <c r="Q188" s="122" t="s">
        <v>181</v>
      </c>
      <c r="R188" s="124">
        <v>1.4570000000000001</v>
      </c>
      <c r="S188" s="127">
        <v>17</v>
      </c>
      <c r="T188" s="125">
        <v>11.56</v>
      </c>
      <c r="U188" s="122" t="s">
        <v>30</v>
      </c>
      <c r="W188" s="8" t="str">
        <f t="shared" si="14"/>
        <v/>
      </c>
      <c r="X188" s="8" t="str">
        <f>IF(S188="6B",_xlfn.XLOOKUP(H188,'Zoning 2shop'!A:A,'Zoning 2shop'!B:B),IF(S188="6C",_xlfn.XLOOKUP(G188,'Zoning 2shop'!C:C,'Zoning 2shop'!D:D),""))</f>
        <v/>
      </c>
      <c r="Y188" s="112">
        <f t="shared" si="15"/>
        <v>0.14910705133062102</v>
      </c>
      <c r="Z188" s="4">
        <f t="shared" si="16"/>
        <v>11.56</v>
      </c>
      <c r="AA188" s="4">
        <f t="shared" si="17"/>
        <v>0.5</v>
      </c>
      <c r="AB188" s="4">
        <f t="shared" si="18"/>
        <v>1.7236775133819791</v>
      </c>
      <c r="AC188" s="19">
        <f t="shared" si="19"/>
        <v>12.06</v>
      </c>
      <c r="AD188" s="8" t="str">
        <f>IF(COUNTIF(Catégories!A:A,N188)=0,"catégorie inconnue",LOOKUP(N188,Catégories!A:A,Catégories!B:B))</f>
        <v>Frêt</v>
      </c>
      <c r="AE188" s="21">
        <f t="shared" si="20"/>
        <v>13.78367751338198</v>
      </c>
    </row>
    <row r="189" spans="2:31" ht="14.25" hidden="1" customHeight="1" x14ac:dyDescent="0.2">
      <c r="B189" s="122" t="s">
        <v>1970</v>
      </c>
      <c r="C189" s="122" t="s">
        <v>21</v>
      </c>
      <c r="D189" s="123">
        <v>46167</v>
      </c>
      <c r="E189" s="122" t="s">
        <v>22</v>
      </c>
      <c r="F189" s="122" t="s">
        <v>2491</v>
      </c>
      <c r="G189" s="122" t="s">
        <v>149</v>
      </c>
      <c r="H189" s="122" t="s">
        <v>160</v>
      </c>
      <c r="I189" s="122" t="s">
        <v>2492</v>
      </c>
      <c r="J189" s="122" t="s">
        <v>23</v>
      </c>
      <c r="K189" s="122" t="s">
        <v>24</v>
      </c>
      <c r="L189" s="122" t="s">
        <v>2493</v>
      </c>
      <c r="M189" s="122" t="s">
        <v>25</v>
      </c>
      <c r="N189" s="122" t="s">
        <v>26</v>
      </c>
      <c r="O189" s="122" t="s">
        <v>25</v>
      </c>
      <c r="P189" s="122" t="s">
        <v>27</v>
      </c>
      <c r="Q189" s="122" t="s">
        <v>181</v>
      </c>
      <c r="R189" s="124">
        <v>1.41</v>
      </c>
      <c r="S189" s="127">
        <v>17</v>
      </c>
      <c r="T189" s="125">
        <v>11.56</v>
      </c>
      <c r="U189" s="122" t="s">
        <v>30</v>
      </c>
      <c r="W189" s="8" t="str">
        <f t="shared" si="14"/>
        <v/>
      </c>
      <c r="X189" s="8" t="str">
        <f>IF(S189="6B",_xlfn.XLOOKUP(H189,'Zoning 2shop'!A:A,'Zoning 2shop'!B:B),IF(S189="6C",_xlfn.XLOOKUP(G189,'Zoning 2shop'!C:C,'Zoning 2shop'!D:D),""))</f>
        <v/>
      </c>
      <c r="Y189" s="112">
        <f t="shared" si="15"/>
        <v>0.14910705133062102</v>
      </c>
      <c r="Z189" s="4">
        <f t="shared" si="16"/>
        <v>11.56</v>
      </c>
      <c r="AA189" s="4">
        <f t="shared" si="17"/>
        <v>0.5</v>
      </c>
      <c r="AB189" s="4">
        <f t="shared" si="18"/>
        <v>1.7236775133819791</v>
      </c>
      <c r="AC189" s="19">
        <f t="shared" si="19"/>
        <v>12.06</v>
      </c>
      <c r="AD189" s="8" t="str">
        <f>IF(COUNTIF(Catégories!A:A,N189)=0,"catégorie inconnue",LOOKUP(N189,Catégories!A:A,Catégories!B:B))</f>
        <v>Frêt</v>
      </c>
      <c r="AE189" s="21">
        <f t="shared" si="20"/>
        <v>13.78367751338198</v>
      </c>
    </row>
    <row r="190" spans="2:31" ht="14.25" hidden="1" customHeight="1" x14ac:dyDescent="0.2">
      <c r="B190" s="122" t="s">
        <v>1970</v>
      </c>
      <c r="C190" s="122" t="s">
        <v>21</v>
      </c>
      <c r="D190" s="123">
        <v>46167</v>
      </c>
      <c r="E190" s="122" t="s">
        <v>22</v>
      </c>
      <c r="F190" s="122" t="s">
        <v>2494</v>
      </c>
      <c r="G190" s="122" t="s">
        <v>149</v>
      </c>
      <c r="H190" s="122" t="s">
        <v>160</v>
      </c>
      <c r="I190" s="122" t="s">
        <v>2495</v>
      </c>
      <c r="J190" s="122" t="s">
        <v>23</v>
      </c>
      <c r="K190" s="122" t="s">
        <v>24</v>
      </c>
      <c r="L190" s="122" t="s">
        <v>2496</v>
      </c>
      <c r="M190" s="122" t="s">
        <v>25</v>
      </c>
      <c r="N190" s="122" t="s">
        <v>26</v>
      </c>
      <c r="O190" s="122" t="s">
        <v>25</v>
      </c>
      <c r="P190" s="122" t="s">
        <v>27</v>
      </c>
      <c r="Q190" s="122" t="s">
        <v>181</v>
      </c>
      <c r="R190" s="124">
        <v>4.266</v>
      </c>
      <c r="S190" s="127">
        <v>17</v>
      </c>
      <c r="T190" s="125">
        <v>18.34</v>
      </c>
      <c r="U190" s="122" t="s">
        <v>30</v>
      </c>
      <c r="W190" s="8" t="str">
        <f t="shared" si="14"/>
        <v/>
      </c>
      <c r="X190" s="8" t="str">
        <f>IF(S190="6B",_xlfn.XLOOKUP(H190,'Zoning 2shop'!A:A,'Zoning 2shop'!B:B),IF(S190="6C",_xlfn.XLOOKUP(G190,'Zoning 2shop'!C:C,'Zoning 2shop'!D:D),""))</f>
        <v/>
      </c>
      <c r="Y190" s="112">
        <f t="shared" si="15"/>
        <v>0.14910705133062102</v>
      </c>
      <c r="Z190" s="4">
        <f t="shared" si="16"/>
        <v>18.34</v>
      </c>
      <c r="AA190" s="4">
        <f t="shared" si="17"/>
        <v>0.5</v>
      </c>
      <c r="AB190" s="4">
        <f t="shared" si="18"/>
        <v>2.7346233214035895</v>
      </c>
      <c r="AC190" s="19">
        <f t="shared" si="19"/>
        <v>18.84</v>
      </c>
      <c r="AD190" s="8" t="str">
        <f>IF(COUNTIF(Catégories!A:A,N190)=0,"catégorie inconnue",LOOKUP(N190,Catégories!A:A,Catégories!B:B))</f>
        <v>Frêt</v>
      </c>
      <c r="AE190" s="21">
        <f t="shared" si="20"/>
        <v>21.574623321403589</v>
      </c>
    </row>
    <row r="191" spans="2:31" ht="14.25" hidden="1" customHeight="1" x14ac:dyDescent="0.2">
      <c r="B191" s="122" t="s">
        <v>1970</v>
      </c>
      <c r="C191" s="122" t="s">
        <v>21</v>
      </c>
      <c r="D191" s="123">
        <v>46167</v>
      </c>
      <c r="E191" s="122" t="s">
        <v>22</v>
      </c>
      <c r="F191" s="122" t="s">
        <v>2500</v>
      </c>
      <c r="G191" s="122" t="s">
        <v>149</v>
      </c>
      <c r="H191" s="122" t="s">
        <v>160</v>
      </c>
      <c r="I191" s="122" t="s">
        <v>2501</v>
      </c>
      <c r="J191" s="122" t="s">
        <v>23</v>
      </c>
      <c r="K191" s="122" t="s">
        <v>24</v>
      </c>
      <c r="L191" s="122" t="s">
        <v>2502</v>
      </c>
      <c r="M191" s="122" t="s">
        <v>25</v>
      </c>
      <c r="N191" s="122" t="s">
        <v>26</v>
      </c>
      <c r="O191" s="122" t="s">
        <v>25</v>
      </c>
      <c r="P191" s="122" t="s">
        <v>27</v>
      </c>
      <c r="Q191" s="122" t="s">
        <v>181</v>
      </c>
      <c r="R191" s="124">
        <v>4.266</v>
      </c>
      <c r="S191" s="127">
        <v>17</v>
      </c>
      <c r="T191" s="125">
        <v>18.34</v>
      </c>
      <c r="U191" s="122" t="s">
        <v>30</v>
      </c>
      <c r="W191" s="8" t="str">
        <f t="shared" si="14"/>
        <v/>
      </c>
      <c r="X191" s="8" t="str">
        <f>IF(S191="6B",_xlfn.XLOOKUP(H191,'Zoning 2shop'!A:A,'Zoning 2shop'!B:B),IF(S191="6C",_xlfn.XLOOKUP(G191,'Zoning 2shop'!C:C,'Zoning 2shop'!D:D),""))</f>
        <v/>
      </c>
      <c r="Y191" s="112">
        <f t="shared" si="15"/>
        <v>0.14910705133062102</v>
      </c>
      <c r="Z191" s="4">
        <f t="shared" si="16"/>
        <v>18.34</v>
      </c>
      <c r="AA191" s="4">
        <f t="shared" si="17"/>
        <v>0.5</v>
      </c>
      <c r="AB191" s="4">
        <f t="shared" si="18"/>
        <v>2.7346233214035895</v>
      </c>
      <c r="AC191" s="19">
        <f t="shared" si="19"/>
        <v>18.84</v>
      </c>
      <c r="AD191" s="8" t="str">
        <f>IF(COUNTIF(Catégories!A:A,N191)=0,"catégorie inconnue",LOOKUP(N191,Catégories!A:A,Catégories!B:B))</f>
        <v>Frêt</v>
      </c>
      <c r="AE191" s="21">
        <f t="shared" si="20"/>
        <v>21.574623321403589</v>
      </c>
    </row>
    <row r="192" spans="2:31" ht="14.25" hidden="1" customHeight="1" x14ac:dyDescent="0.2">
      <c r="B192" s="122" t="s">
        <v>1970</v>
      </c>
      <c r="C192" s="122" t="s">
        <v>21</v>
      </c>
      <c r="D192" s="123">
        <v>46167</v>
      </c>
      <c r="E192" s="122" t="s">
        <v>22</v>
      </c>
      <c r="F192" s="122" t="s">
        <v>2464</v>
      </c>
      <c r="G192" s="122" t="s">
        <v>149</v>
      </c>
      <c r="H192" s="122" t="s">
        <v>156</v>
      </c>
      <c r="I192" s="122" t="s">
        <v>2465</v>
      </c>
      <c r="J192" s="122" t="s">
        <v>23</v>
      </c>
      <c r="K192" s="122" t="s">
        <v>24</v>
      </c>
      <c r="L192" s="122" t="s">
        <v>2466</v>
      </c>
      <c r="M192" s="122" t="s">
        <v>25</v>
      </c>
      <c r="N192" s="122" t="s">
        <v>26</v>
      </c>
      <c r="O192" s="122" t="s">
        <v>25</v>
      </c>
      <c r="P192" s="122" t="s">
        <v>27</v>
      </c>
      <c r="Q192" s="122" t="s">
        <v>152</v>
      </c>
      <c r="R192" s="124">
        <v>4.532</v>
      </c>
      <c r="S192" s="127">
        <v>17</v>
      </c>
      <c r="T192" s="125">
        <v>19.47</v>
      </c>
      <c r="U192" s="122" t="s">
        <v>30</v>
      </c>
      <c r="W192" s="8" t="str">
        <f t="shared" si="14"/>
        <v/>
      </c>
      <c r="X192" s="8" t="str">
        <f>IF(S192="6B",_xlfn.XLOOKUP(H192,'Zoning 2shop'!A:A,'Zoning 2shop'!B:B),IF(S192="6C",_xlfn.XLOOKUP(G192,'Zoning 2shop'!C:C,'Zoning 2shop'!D:D),""))</f>
        <v/>
      </c>
      <c r="Y192" s="112">
        <f t="shared" si="15"/>
        <v>0.14910705133062102</v>
      </c>
      <c r="Z192" s="4">
        <f t="shared" si="16"/>
        <v>19.47</v>
      </c>
      <c r="AA192" s="4">
        <f t="shared" si="17"/>
        <v>0.5</v>
      </c>
      <c r="AB192" s="4">
        <f t="shared" si="18"/>
        <v>2.9031142894071911</v>
      </c>
      <c r="AC192" s="19">
        <f t="shared" si="19"/>
        <v>19.97</v>
      </c>
      <c r="AD192" s="8" t="str">
        <f>IF(COUNTIF(Catégories!A:A,N192)=0,"catégorie inconnue",LOOKUP(N192,Catégories!A:A,Catégories!B:B))</f>
        <v>Frêt</v>
      </c>
      <c r="AE192" s="21">
        <f t="shared" si="20"/>
        <v>22.873114289407191</v>
      </c>
    </row>
    <row r="193" spans="2:31" ht="14.25" hidden="1" customHeight="1" x14ac:dyDescent="0.2">
      <c r="B193" s="122" t="s">
        <v>1970</v>
      </c>
      <c r="C193" s="122" t="s">
        <v>21</v>
      </c>
      <c r="D193" s="123">
        <v>46167</v>
      </c>
      <c r="E193" s="122" t="s">
        <v>22</v>
      </c>
      <c r="F193" s="122" t="s">
        <v>2503</v>
      </c>
      <c r="G193" s="122" t="s">
        <v>149</v>
      </c>
      <c r="H193" s="122" t="s">
        <v>156</v>
      </c>
      <c r="I193" s="122" t="s">
        <v>2504</v>
      </c>
      <c r="J193" s="122" t="s">
        <v>23</v>
      </c>
      <c r="K193" s="122" t="s">
        <v>24</v>
      </c>
      <c r="L193" s="122" t="s">
        <v>2505</v>
      </c>
      <c r="M193" s="122" t="s">
        <v>25</v>
      </c>
      <c r="N193" s="122" t="s">
        <v>26</v>
      </c>
      <c r="O193" s="122" t="s">
        <v>25</v>
      </c>
      <c r="P193" s="122" t="s">
        <v>27</v>
      </c>
      <c r="Q193" s="122" t="s">
        <v>152</v>
      </c>
      <c r="R193" s="124">
        <v>4.3860000000000001</v>
      </c>
      <c r="S193" s="127">
        <v>17</v>
      </c>
      <c r="T193" s="125">
        <v>18.34</v>
      </c>
      <c r="U193" s="122" t="s">
        <v>30</v>
      </c>
      <c r="W193" s="8" t="str">
        <f t="shared" si="14"/>
        <v/>
      </c>
      <c r="X193" s="8" t="str">
        <f>IF(S193="6B",_xlfn.XLOOKUP(H193,'Zoning 2shop'!A:A,'Zoning 2shop'!B:B),IF(S193="6C",_xlfn.XLOOKUP(G193,'Zoning 2shop'!C:C,'Zoning 2shop'!D:D),""))</f>
        <v/>
      </c>
      <c r="Y193" s="112">
        <f t="shared" si="15"/>
        <v>0.14910705133062102</v>
      </c>
      <c r="Z193" s="4">
        <f t="shared" si="16"/>
        <v>18.34</v>
      </c>
      <c r="AA193" s="4">
        <f t="shared" si="17"/>
        <v>0.5</v>
      </c>
      <c r="AB193" s="4">
        <f t="shared" si="18"/>
        <v>2.7346233214035895</v>
      </c>
      <c r="AC193" s="19">
        <f t="shared" si="19"/>
        <v>18.84</v>
      </c>
      <c r="AD193" s="8" t="str">
        <f>IF(COUNTIF(Catégories!A:A,N193)=0,"catégorie inconnue",LOOKUP(N193,Catégories!A:A,Catégories!B:B))</f>
        <v>Frêt</v>
      </c>
      <c r="AE193" s="21">
        <f t="shared" si="20"/>
        <v>21.574623321403589</v>
      </c>
    </row>
    <row r="194" spans="2:31" ht="14.25" hidden="1" customHeight="1" x14ac:dyDescent="0.2">
      <c r="B194" s="122" t="s">
        <v>1970</v>
      </c>
      <c r="C194" s="122" t="s">
        <v>21</v>
      </c>
      <c r="D194" s="123">
        <v>46167</v>
      </c>
      <c r="E194" s="122" t="s">
        <v>22</v>
      </c>
      <c r="F194" s="122" t="s">
        <v>2470</v>
      </c>
      <c r="G194" s="122" t="s">
        <v>149</v>
      </c>
      <c r="H194" s="122" t="s">
        <v>151</v>
      </c>
      <c r="I194" s="122" t="s">
        <v>2471</v>
      </c>
      <c r="J194" s="122" t="s">
        <v>23</v>
      </c>
      <c r="K194" s="122" t="s">
        <v>24</v>
      </c>
      <c r="L194" s="122" t="s">
        <v>2472</v>
      </c>
      <c r="M194" s="122" t="s">
        <v>25</v>
      </c>
      <c r="N194" s="122" t="s">
        <v>26</v>
      </c>
      <c r="O194" s="122" t="s">
        <v>25</v>
      </c>
      <c r="P194" s="122" t="s">
        <v>27</v>
      </c>
      <c r="Q194" s="122" t="s">
        <v>152</v>
      </c>
      <c r="R194" s="124">
        <v>0.66</v>
      </c>
      <c r="S194" s="127">
        <v>17</v>
      </c>
      <c r="T194" s="125">
        <v>9.94</v>
      </c>
      <c r="U194" s="122" t="s">
        <v>30</v>
      </c>
      <c r="W194" s="8" t="str">
        <f t="shared" ref="W194:W257" si="21">IF(C194&lt;&gt;2,"",IF(S194="5X","5XK",IF(S194="5Y","5YK",IF(S194="6B","6BK",IF(S194="6C","6CK","")))))</f>
        <v/>
      </c>
      <c r="X194" s="8" t="str">
        <f>IF(S194="6B",_xlfn.XLOOKUP(H194,'Zoning 2shop'!A:A,'Zoning 2shop'!B:B),IF(S194="6C",_xlfn.XLOOKUP(G194,'Zoning 2shop'!C:C,'Zoning 2shop'!D:D),""))</f>
        <v/>
      </c>
      <c r="Y194" s="112">
        <f t="shared" ref="Y194:Y257" si="22">AB194/Z194</f>
        <v>0.14910705133062102</v>
      </c>
      <c r="Z194" s="4">
        <f t="shared" ref="Z194:Z257" si="23">T194</f>
        <v>9.94</v>
      </c>
      <c r="AA194" s="4">
        <f t="shared" ref="AA194:AA257" si="24">IF(OR(S194="6C",S194="6B",S194="5X",S194="5Y"),0.08,0.5)</f>
        <v>0.5</v>
      </c>
      <c r="AB194" s="4">
        <f t="shared" ref="AB194:AB257" si="25">$AG$5/$AG$2*Z194</f>
        <v>1.4821240902263728</v>
      </c>
      <c r="AC194" s="19">
        <f t="shared" ref="AC194:AC257" si="26">Z194+AA194</f>
        <v>10.44</v>
      </c>
      <c r="AD194" s="8" t="str">
        <f>IF(COUNTIF(Catégories!A:A,N194)=0,"catégorie inconnue",LOOKUP(N194,Catégories!A:A,Catégories!B:B))</f>
        <v>Frêt</v>
      </c>
      <c r="AE194" s="21">
        <f t="shared" ref="AE194:AE257" si="27">SUM(Z194:AB194)</f>
        <v>11.922124090226372</v>
      </c>
    </row>
    <row r="195" spans="2:31" ht="14.25" hidden="1" customHeight="1" x14ac:dyDescent="0.2">
      <c r="B195" s="122" t="s">
        <v>1970</v>
      </c>
      <c r="C195" s="122" t="s">
        <v>21</v>
      </c>
      <c r="D195" s="123">
        <v>46167</v>
      </c>
      <c r="E195" s="122" t="s">
        <v>22</v>
      </c>
      <c r="F195" s="122" t="s">
        <v>2520</v>
      </c>
      <c r="G195" s="122" t="s">
        <v>149</v>
      </c>
      <c r="H195" s="122" t="s">
        <v>151</v>
      </c>
      <c r="I195" s="122" t="s">
        <v>2521</v>
      </c>
      <c r="J195" s="122" t="s">
        <v>23</v>
      </c>
      <c r="K195" s="122" t="s">
        <v>24</v>
      </c>
      <c r="L195" s="122" t="s">
        <v>2522</v>
      </c>
      <c r="M195" s="122" t="s">
        <v>25</v>
      </c>
      <c r="N195" s="122" t="s">
        <v>26</v>
      </c>
      <c r="O195" s="122" t="s">
        <v>25</v>
      </c>
      <c r="P195" s="122" t="s">
        <v>27</v>
      </c>
      <c r="Q195" s="122" t="s">
        <v>152</v>
      </c>
      <c r="R195" s="124">
        <v>0.749</v>
      </c>
      <c r="S195" s="127">
        <v>17</v>
      </c>
      <c r="T195" s="125">
        <v>9.94</v>
      </c>
      <c r="U195" s="122" t="s">
        <v>30</v>
      </c>
      <c r="W195" s="8" t="str">
        <f t="shared" si="21"/>
        <v/>
      </c>
      <c r="X195" s="8" t="str">
        <f>IF(S195="6B",_xlfn.XLOOKUP(H195,'Zoning 2shop'!A:A,'Zoning 2shop'!B:B),IF(S195="6C",_xlfn.XLOOKUP(G195,'Zoning 2shop'!C:C,'Zoning 2shop'!D:D),""))</f>
        <v/>
      </c>
      <c r="Y195" s="112">
        <f t="shared" si="22"/>
        <v>0.14910705133062102</v>
      </c>
      <c r="Z195" s="4">
        <f t="shared" si="23"/>
        <v>9.94</v>
      </c>
      <c r="AA195" s="4">
        <f t="shared" si="24"/>
        <v>0.5</v>
      </c>
      <c r="AB195" s="4">
        <f t="shared" si="25"/>
        <v>1.4821240902263728</v>
      </c>
      <c r="AC195" s="19">
        <f t="shared" si="26"/>
        <v>10.44</v>
      </c>
      <c r="AD195" s="8" t="str">
        <f>IF(COUNTIF(Catégories!A:A,N195)=0,"catégorie inconnue",LOOKUP(N195,Catégories!A:A,Catégories!B:B))</f>
        <v>Frêt</v>
      </c>
      <c r="AE195" s="21">
        <f t="shared" si="27"/>
        <v>11.922124090226372</v>
      </c>
    </row>
    <row r="196" spans="2:31" ht="14.25" hidden="1" customHeight="1" x14ac:dyDescent="0.2">
      <c r="B196" s="122" t="s">
        <v>1970</v>
      </c>
      <c r="C196" s="122" t="s">
        <v>21</v>
      </c>
      <c r="D196" s="123">
        <v>46167</v>
      </c>
      <c r="E196" s="122" t="s">
        <v>22</v>
      </c>
      <c r="F196" s="122" t="s">
        <v>2509</v>
      </c>
      <c r="G196" s="122" t="s">
        <v>149</v>
      </c>
      <c r="H196" s="122" t="s">
        <v>151</v>
      </c>
      <c r="I196" s="122" t="s">
        <v>2510</v>
      </c>
      <c r="J196" s="122" t="s">
        <v>23</v>
      </c>
      <c r="K196" s="122" t="s">
        <v>24</v>
      </c>
      <c r="L196" s="122" t="s">
        <v>2511</v>
      </c>
      <c r="M196" s="122" t="s">
        <v>25</v>
      </c>
      <c r="N196" s="122" t="s">
        <v>26</v>
      </c>
      <c r="O196" s="122" t="s">
        <v>25</v>
      </c>
      <c r="P196" s="122" t="s">
        <v>27</v>
      </c>
      <c r="Q196" s="122" t="s">
        <v>152</v>
      </c>
      <c r="R196" s="124">
        <v>5.6319999999999997</v>
      </c>
      <c r="S196" s="127">
        <v>17</v>
      </c>
      <c r="T196" s="125">
        <v>21.83</v>
      </c>
      <c r="U196" s="122" t="s">
        <v>30</v>
      </c>
      <c r="W196" s="8" t="str">
        <f t="shared" si="21"/>
        <v/>
      </c>
      <c r="X196" s="8" t="str">
        <f>IF(S196="6B",_xlfn.XLOOKUP(H196,'Zoning 2shop'!A:A,'Zoning 2shop'!B:B),IF(S196="6C",_xlfn.XLOOKUP(G196,'Zoning 2shop'!C:C,'Zoning 2shop'!D:D),""))</f>
        <v/>
      </c>
      <c r="Y196" s="112">
        <f t="shared" si="22"/>
        <v>0.14910705133062102</v>
      </c>
      <c r="Z196" s="4">
        <f t="shared" si="23"/>
        <v>21.83</v>
      </c>
      <c r="AA196" s="4">
        <f t="shared" si="24"/>
        <v>0.5</v>
      </c>
      <c r="AB196" s="4">
        <f t="shared" si="25"/>
        <v>3.2550069305474567</v>
      </c>
      <c r="AC196" s="19">
        <f t="shared" si="26"/>
        <v>22.33</v>
      </c>
      <c r="AD196" s="8" t="str">
        <f>IF(COUNTIF(Catégories!A:A,N196)=0,"catégorie inconnue",LOOKUP(N196,Catégories!A:A,Catégories!B:B))</f>
        <v>Frêt</v>
      </c>
      <c r="AE196" s="21">
        <f t="shared" si="27"/>
        <v>25.585006930547454</v>
      </c>
    </row>
    <row r="197" spans="2:31" ht="14.25" hidden="1" customHeight="1" x14ac:dyDescent="0.2">
      <c r="B197" s="122" t="s">
        <v>1970</v>
      </c>
      <c r="C197" s="122" t="s">
        <v>21</v>
      </c>
      <c r="D197" s="123">
        <v>46167</v>
      </c>
      <c r="E197" s="122" t="s">
        <v>22</v>
      </c>
      <c r="F197" s="122" t="s">
        <v>2479</v>
      </c>
      <c r="G197" s="122" t="s">
        <v>149</v>
      </c>
      <c r="H197" s="122" t="s">
        <v>156</v>
      </c>
      <c r="I197" s="122" t="s">
        <v>2480</v>
      </c>
      <c r="J197" s="122" t="s">
        <v>23</v>
      </c>
      <c r="K197" s="122" t="s">
        <v>24</v>
      </c>
      <c r="L197" s="122" t="s">
        <v>2481</v>
      </c>
      <c r="M197" s="122" t="s">
        <v>25</v>
      </c>
      <c r="N197" s="122" t="s">
        <v>26</v>
      </c>
      <c r="O197" s="122" t="s">
        <v>25</v>
      </c>
      <c r="P197" s="122" t="s">
        <v>27</v>
      </c>
      <c r="Q197" s="122" t="s">
        <v>152</v>
      </c>
      <c r="R197" s="124">
        <v>0.66</v>
      </c>
      <c r="S197" s="127">
        <v>17</v>
      </c>
      <c r="T197" s="125">
        <v>9.94</v>
      </c>
      <c r="U197" s="122" t="s">
        <v>30</v>
      </c>
      <c r="W197" s="8" t="str">
        <f t="shared" si="21"/>
        <v/>
      </c>
      <c r="X197" s="8" t="str">
        <f>IF(S197="6B",_xlfn.XLOOKUP(H197,'Zoning 2shop'!A:A,'Zoning 2shop'!B:B),IF(S197="6C",_xlfn.XLOOKUP(G197,'Zoning 2shop'!C:C,'Zoning 2shop'!D:D),""))</f>
        <v/>
      </c>
      <c r="Y197" s="112">
        <f t="shared" si="22"/>
        <v>0.14910705133062102</v>
      </c>
      <c r="Z197" s="4">
        <f t="shared" si="23"/>
        <v>9.94</v>
      </c>
      <c r="AA197" s="4">
        <f t="shared" si="24"/>
        <v>0.5</v>
      </c>
      <c r="AB197" s="4">
        <f t="shared" si="25"/>
        <v>1.4821240902263728</v>
      </c>
      <c r="AC197" s="19">
        <f t="shared" si="26"/>
        <v>10.44</v>
      </c>
      <c r="AD197" s="8" t="str">
        <f>IF(COUNTIF(Catégories!A:A,N197)=0,"catégorie inconnue",LOOKUP(N197,Catégories!A:A,Catégories!B:B))</f>
        <v>Frêt</v>
      </c>
      <c r="AE197" s="21">
        <f t="shared" si="27"/>
        <v>11.922124090226372</v>
      </c>
    </row>
    <row r="198" spans="2:31" ht="14.25" hidden="1" customHeight="1" x14ac:dyDescent="0.2">
      <c r="B198" s="122" t="s">
        <v>1970</v>
      </c>
      <c r="C198" s="122" t="s">
        <v>21</v>
      </c>
      <c r="D198" s="123">
        <v>46167</v>
      </c>
      <c r="E198" s="122" t="s">
        <v>22</v>
      </c>
      <c r="F198" s="122" t="s">
        <v>2506</v>
      </c>
      <c r="G198" s="122" t="s">
        <v>149</v>
      </c>
      <c r="H198" s="122" t="s">
        <v>151</v>
      </c>
      <c r="I198" s="122" t="s">
        <v>2507</v>
      </c>
      <c r="J198" s="122" t="s">
        <v>23</v>
      </c>
      <c r="K198" s="122" t="s">
        <v>24</v>
      </c>
      <c r="L198" s="122" t="s">
        <v>2508</v>
      </c>
      <c r="M198" s="122" t="s">
        <v>25</v>
      </c>
      <c r="N198" s="122" t="s">
        <v>26</v>
      </c>
      <c r="O198" s="122" t="s">
        <v>25</v>
      </c>
      <c r="P198" s="122" t="s">
        <v>27</v>
      </c>
      <c r="Q198" s="122" t="s">
        <v>152</v>
      </c>
      <c r="R198" s="124">
        <v>0.40300000000000002</v>
      </c>
      <c r="S198" s="127">
        <v>17</v>
      </c>
      <c r="T198" s="125">
        <v>7.86</v>
      </c>
      <c r="U198" s="122" t="s">
        <v>30</v>
      </c>
      <c r="W198" s="8" t="str">
        <f t="shared" si="21"/>
        <v/>
      </c>
      <c r="X198" s="8" t="str">
        <f>IF(S198="6B",_xlfn.XLOOKUP(H198,'Zoning 2shop'!A:A,'Zoning 2shop'!B:B),IF(S198="6C",_xlfn.XLOOKUP(G198,'Zoning 2shop'!C:C,'Zoning 2shop'!D:D),""))</f>
        <v/>
      </c>
      <c r="Y198" s="112">
        <f t="shared" si="22"/>
        <v>0.14910705133062102</v>
      </c>
      <c r="Z198" s="4">
        <f t="shared" si="23"/>
        <v>7.86</v>
      </c>
      <c r="AA198" s="4">
        <f t="shared" si="24"/>
        <v>0.5</v>
      </c>
      <c r="AB198" s="4">
        <f t="shared" si="25"/>
        <v>1.1719814234586812</v>
      </c>
      <c r="AC198" s="19">
        <f t="shared" si="26"/>
        <v>8.36</v>
      </c>
      <c r="AD198" s="8" t="str">
        <f>IF(COUNTIF(Catégories!A:A,N198)=0,"catégorie inconnue",LOOKUP(N198,Catégories!A:A,Catégories!B:B))</f>
        <v>Frêt</v>
      </c>
      <c r="AE198" s="21">
        <f t="shared" si="27"/>
        <v>9.5319814234586815</v>
      </c>
    </row>
    <row r="199" spans="2:31" ht="14.25" hidden="1" customHeight="1" x14ac:dyDescent="0.2">
      <c r="B199" s="122" t="s">
        <v>1970</v>
      </c>
      <c r="C199" s="122" t="s">
        <v>21</v>
      </c>
      <c r="D199" s="123">
        <v>46167</v>
      </c>
      <c r="E199" s="122" t="s">
        <v>22</v>
      </c>
      <c r="F199" s="122" t="s">
        <v>2485</v>
      </c>
      <c r="G199" s="122" t="s">
        <v>149</v>
      </c>
      <c r="H199" s="122" t="s">
        <v>151</v>
      </c>
      <c r="I199" s="122" t="s">
        <v>2486</v>
      </c>
      <c r="J199" s="122" t="s">
        <v>23</v>
      </c>
      <c r="K199" s="122" t="s">
        <v>24</v>
      </c>
      <c r="L199" s="122" t="s">
        <v>2487</v>
      </c>
      <c r="M199" s="122" t="s">
        <v>25</v>
      </c>
      <c r="N199" s="122" t="s">
        <v>26</v>
      </c>
      <c r="O199" s="122" t="s">
        <v>25</v>
      </c>
      <c r="P199" s="122" t="s">
        <v>27</v>
      </c>
      <c r="Q199" s="122" t="s">
        <v>152</v>
      </c>
      <c r="R199" s="124">
        <v>4.532</v>
      </c>
      <c r="S199" s="127">
        <v>17</v>
      </c>
      <c r="T199" s="125">
        <v>19.47</v>
      </c>
      <c r="U199" s="122" t="s">
        <v>30</v>
      </c>
      <c r="W199" s="8" t="str">
        <f t="shared" si="21"/>
        <v/>
      </c>
      <c r="X199" s="8" t="str">
        <f>IF(S199="6B",_xlfn.XLOOKUP(H199,'Zoning 2shop'!A:A,'Zoning 2shop'!B:B),IF(S199="6C",_xlfn.XLOOKUP(G199,'Zoning 2shop'!C:C,'Zoning 2shop'!D:D),""))</f>
        <v/>
      </c>
      <c r="Y199" s="112">
        <f t="shared" si="22"/>
        <v>0.14910705133062102</v>
      </c>
      <c r="Z199" s="4">
        <f t="shared" si="23"/>
        <v>19.47</v>
      </c>
      <c r="AA199" s="4">
        <f t="shared" si="24"/>
        <v>0.5</v>
      </c>
      <c r="AB199" s="4">
        <f t="shared" si="25"/>
        <v>2.9031142894071911</v>
      </c>
      <c r="AC199" s="19">
        <f t="shared" si="26"/>
        <v>19.97</v>
      </c>
      <c r="AD199" s="8" t="str">
        <f>IF(COUNTIF(Catégories!A:A,N199)=0,"catégorie inconnue",LOOKUP(N199,Catégories!A:A,Catégories!B:B))</f>
        <v>Frêt</v>
      </c>
      <c r="AE199" s="21">
        <f t="shared" si="27"/>
        <v>22.873114289407191</v>
      </c>
    </row>
    <row r="200" spans="2:31" ht="14.25" hidden="1" customHeight="1" x14ac:dyDescent="0.2">
      <c r="B200" s="122" t="s">
        <v>1970</v>
      </c>
      <c r="C200" s="122" t="s">
        <v>21</v>
      </c>
      <c r="D200" s="123">
        <v>46167</v>
      </c>
      <c r="E200" s="122" t="s">
        <v>22</v>
      </c>
      <c r="F200" s="122" t="s">
        <v>531</v>
      </c>
      <c r="G200" s="122" t="s">
        <v>149</v>
      </c>
      <c r="H200" s="122" t="s">
        <v>161</v>
      </c>
      <c r="I200" s="122" t="s">
        <v>2455</v>
      </c>
      <c r="J200" s="122" t="s">
        <v>23</v>
      </c>
      <c r="K200" s="122" t="s">
        <v>24</v>
      </c>
      <c r="L200" s="122" t="s">
        <v>2456</v>
      </c>
      <c r="M200" s="122" t="s">
        <v>25</v>
      </c>
      <c r="N200" s="122" t="s">
        <v>26</v>
      </c>
      <c r="O200" s="122" t="s">
        <v>25</v>
      </c>
      <c r="P200" s="122" t="s">
        <v>27</v>
      </c>
      <c r="Q200" s="122" t="s">
        <v>181</v>
      </c>
      <c r="R200" s="124">
        <v>4.532</v>
      </c>
      <c r="S200" s="127">
        <v>17</v>
      </c>
      <c r="T200" s="125">
        <v>19.47</v>
      </c>
      <c r="U200" s="122" t="s">
        <v>30</v>
      </c>
      <c r="W200" s="8" t="str">
        <f t="shared" si="21"/>
        <v/>
      </c>
      <c r="X200" s="8" t="str">
        <f>IF(S200="6B",_xlfn.XLOOKUP(H200,'Zoning 2shop'!A:A,'Zoning 2shop'!B:B),IF(S200="6C",_xlfn.XLOOKUP(G200,'Zoning 2shop'!C:C,'Zoning 2shop'!D:D),""))</f>
        <v/>
      </c>
      <c r="Y200" s="112">
        <f t="shared" si="22"/>
        <v>0.14910705133062102</v>
      </c>
      <c r="Z200" s="4">
        <f t="shared" si="23"/>
        <v>19.47</v>
      </c>
      <c r="AA200" s="4">
        <f t="shared" si="24"/>
        <v>0.5</v>
      </c>
      <c r="AB200" s="4">
        <f t="shared" si="25"/>
        <v>2.9031142894071911</v>
      </c>
      <c r="AC200" s="19">
        <f t="shared" si="26"/>
        <v>19.97</v>
      </c>
      <c r="AD200" s="8" t="str">
        <f>IF(COUNTIF(Catégories!A:A,N200)=0,"catégorie inconnue",LOOKUP(N200,Catégories!A:A,Catégories!B:B))</f>
        <v>Frêt</v>
      </c>
      <c r="AE200" s="21">
        <f t="shared" si="27"/>
        <v>22.873114289407191</v>
      </c>
    </row>
    <row r="201" spans="2:31" ht="14.25" hidden="1" customHeight="1" x14ac:dyDescent="0.2">
      <c r="B201" s="122" t="s">
        <v>1970</v>
      </c>
      <c r="C201" s="122" t="s">
        <v>21</v>
      </c>
      <c r="D201" s="123">
        <v>46167</v>
      </c>
      <c r="E201" s="122" t="s">
        <v>22</v>
      </c>
      <c r="F201" s="122" t="s">
        <v>2497</v>
      </c>
      <c r="G201" s="122" t="s">
        <v>149</v>
      </c>
      <c r="H201" s="122" t="s">
        <v>151</v>
      </c>
      <c r="I201" s="122" t="s">
        <v>2498</v>
      </c>
      <c r="J201" s="122" t="s">
        <v>23</v>
      </c>
      <c r="K201" s="122" t="s">
        <v>24</v>
      </c>
      <c r="L201" s="122" t="s">
        <v>2499</v>
      </c>
      <c r="M201" s="122" t="s">
        <v>25</v>
      </c>
      <c r="N201" s="122" t="s">
        <v>26</v>
      </c>
      <c r="O201" s="122" t="s">
        <v>25</v>
      </c>
      <c r="P201" s="122" t="s">
        <v>27</v>
      </c>
      <c r="Q201" s="122" t="s">
        <v>152</v>
      </c>
      <c r="R201" s="124">
        <v>5.76</v>
      </c>
      <c r="S201" s="127">
        <v>17</v>
      </c>
      <c r="T201" s="125">
        <v>21.83</v>
      </c>
      <c r="U201" s="122" t="s">
        <v>30</v>
      </c>
      <c r="W201" s="8" t="str">
        <f t="shared" si="21"/>
        <v/>
      </c>
      <c r="X201" s="8" t="str">
        <f>IF(S201="6B",_xlfn.XLOOKUP(H201,'Zoning 2shop'!A:A,'Zoning 2shop'!B:B),IF(S201="6C",_xlfn.XLOOKUP(G201,'Zoning 2shop'!C:C,'Zoning 2shop'!D:D),""))</f>
        <v/>
      </c>
      <c r="Y201" s="112">
        <f t="shared" si="22"/>
        <v>0.14910705133062102</v>
      </c>
      <c r="Z201" s="4">
        <f t="shared" si="23"/>
        <v>21.83</v>
      </c>
      <c r="AA201" s="4">
        <f t="shared" si="24"/>
        <v>0.5</v>
      </c>
      <c r="AB201" s="4">
        <f t="shared" si="25"/>
        <v>3.2550069305474567</v>
      </c>
      <c r="AC201" s="19">
        <f t="shared" si="26"/>
        <v>22.33</v>
      </c>
      <c r="AD201" s="8" t="str">
        <f>IF(COUNTIF(Catégories!A:A,N201)=0,"catégorie inconnue",LOOKUP(N201,Catégories!A:A,Catégories!B:B))</f>
        <v>Frêt</v>
      </c>
      <c r="AE201" s="21">
        <f t="shared" si="27"/>
        <v>25.585006930547454</v>
      </c>
    </row>
    <row r="202" spans="2:31" ht="14.25" hidden="1" customHeight="1" x14ac:dyDescent="0.2">
      <c r="B202" s="122" t="s">
        <v>1970</v>
      </c>
      <c r="C202" s="122" t="s">
        <v>21</v>
      </c>
      <c r="D202" s="123">
        <v>46167</v>
      </c>
      <c r="E202" s="122" t="s">
        <v>22</v>
      </c>
      <c r="F202" s="122" t="s">
        <v>2538</v>
      </c>
      <c r="G202" s="122" t="s">
        <v>149</v>
      </c>
      <c r="H202" s="122" t="s">
        <v>151</v>
      </c>
      <c r="I202" s="122" t="s">
        <v>2539</v>
      </c>
      <c r="J202" s="122" t="s">
        <v>23</v>
      </c>
      <c r="K202" s="122" t="s">
        <v>24</v>
      </c>
      <c r="L202" s="122" t="s">
        <v>2540</v>
      </c>
      <c r="M202" s="122" t="s">
        <v>25</v>
      </c>
      <c r="N202" s="122" t="s">
        <v>26</v>
      </c>
      <c r="O202" s="122" t="s">
        <v>25</v>
      </c>
      <c r="P202" s="122" t="s">
        <v>27</v>
      </c>
      <c r="Q202" s="122" t="s">
        <v>152</v>
      </c>
      <c r="R202" s="124">
        <v>4.532</v>
      </c>
      <c r="S202" s="127">
        <v>17</v>
      </c>
      <c r="T202" s="125">
        <v>19.47</v>
      </c>
      <c r="U202" s="122" t="s">
        <v>30</v>
      </c>
      <c r="W202" s="8" t="str">
        <f t="shared" si="21"/>
        <v/>
      </c>
      <c r="X202" s="8" t="str">
        <f>IF(S202="6B",_xlfn.XLOOKUP(H202,'Zoning 2shop'!A:A,'Zoning 2shop'!B:B),IF(S202="6C",_xlfn.XLOOKUP(G202,'Zoning 2shop'!C:C,'Zoning 2shop'!D:D),""))</f>
        <v/>
      </c>
      <c r="Y202" s="112">
        <f t="shared" si="22"/>
        <v>0.14910705133062102</v>
      </c>
      <c r="Z202" s="4">
        <f t="shared" si="23"/>
        <v>19.47</v>
      </c>
      <c r="AA202" s="4">
        <f t="shared" si="24"/>
        <v>0.5</v>
      </c>
      <c r="AB202" s="4">
        <f t="shared" si="25"/>
        <v>2.9031142894071911</v>
      </c>
      <c r="AC202" s="19">
        <f t="shared" si="26"/>
        <v>19.97</v>
      </c>
      <c r="AD202" s="8" t="str">
        <f>IF(COUNTIF(Catégories!A:A,N202)=0,"catégorie inconnue",LOOKUP(N202,Catégories!A:A,Catégories!B:B))</f>
        <v>Frêt</v>
      </c>
      <c r="AE202" s="21">
        <f t="shared" si="27"/>
        <v>22.873114289407191</v>
      </c>
    </row>
    <row r="203" spans="2:31" ht="14.25" hidden="1" customHeight="1" x14ac:dyDescent="0.2">
      <c r="B203" s="122" t="s">
        <v>1970</v>
      </c>
      <c r="C203" s="122" t="s">
        <v>21</v>
      </c>
      <c r="D203" s="123">
        <v>46168</v>
      </c>
      <c r="E203" s="122" t="s">
        <v>22</v>
      </c>
      <c r="F203" s="122" t="s">
        <v>1993</v>
      </c>
      <c r="G203" s="122" t="s">
        <v>149</v>
      </c>
      <c r="H203" s="122" t="s">
        <v>151</v>
      </c>
      <c r="I203" s="122" t="s">
        <v>2569</v>
      </c>
      <c r="J203" s="122" t="s">
        <v>23</v>
      </c>
      <c r="K203" s="122" t="s">
        <v>24</v>
      </c>
      <c r="L203" s="122" t="s">
        <v>2570</v>
      </c>
      <c r="M203" s="122" t="s">
        <v>25</v>
      </c>
      <c r="N203" s="122" t="s">
        <v>26</v>
      </c>
      <c r="O203" s="122" t="s">
        <v>25</v>
      </c>
      <c r="P203" s="122" t="s">
        <v>27</v>
      </c>
      <c r="Q203" s="122" t="s">
        <v>152</v>
      </c>
      <c r="R203" s="124">
        <v>4.266</v>
      </c>
      <c r="S203" s="127">
        <v>17</v>
      </c>
      <c r="T203" s="125">
        <v>18.34</v>
      </c>
      <c r="U203" s="122" t="s">
        <v>30</v>
      </c>
      <c r="W203" s="8" t="str">
        <f t="shared" si="21"/>
        <v/>
      </c>
      <c r="X203" s="8" t="str">
        <f>IF(S203="6B",_xlfn.XLOOKUP(H203,'Zoning 2shop'!A:A,'Zoning 2shop'!B:B),IF(S203="6C",_xlfn.XLOOKUP(G203,'Zoning 2shop'!C:C,'Zoning 2shop'!D:D),""))</f>
        <v/>
      </c>
      <c r="Y203" s="112">
        <f t="shared" si="22"/>
        <v>0.14910705133062102</v>
      </c>
      <c r="Z203" s="4">
        <f t="shared" si="23"/>
        <v>18.34</v>
      </c>
      <c r="AA203" s="4">
        <f t="shared" si="24"/>
        <v>0.5</v>
      </c>
      <c r="AB203" s="4">
        <f t="shared" si="25"/>
        <v>2.7346233214035895</v>
      </c>
      <c r="AC203" s="19">
        <f t="shared" si="26"/>
        <v>18.84</v>
      </c>
      <c r="AD203" s="8" t="str">
        <f>IF(COUNTIF(Catégories!A:A,N203)=0,"catégorie inconnue",LOOKUP(N203,Catégories!A:A,Catégories!B:B))</f>
        <v>Frêt</v>
      </c>
      <c r="AE203" s="21">
        <f t="shared" si="27"/>
        <v>21.574623321403589</v>
      </c>
    </row>
    <row r="204" spans="2:31" ht="14.25" hidden="1" customHeight="1" x14ac:dyDescent="0.2">
      <c r="B204" s="122" t="s">
        <v>1970</v>
      </c>
      <c r="C204" s="122" t="s">
        <v>21</v>
      </c>
      <c r="D204" s="123">
        <v>46168</v>
      </c>
      <c r="E204" s="122" t="s">
        <v>22</v>
      </c>
      <c r="F204" s="122" t="s">
        <v>2580</v>
      </c>
      <c r="G204" s="122" t="s">
        <v>149</v>
      </c>
      <c r="H204" s="122" t="s">
        <v>151</v>
      </c>
      <c r="I204" s="122" t="s">
        <v>2581</v>
      </c>
      <c r="J204" s="122" t="s">
        <v>23</v>
      </c>
      <c r="K204" s="122" t="s">
        <v>24</v>
      </c>
      <c r="L204" s="122" t="s">
        <v>2582</v>
      </c>
      <c r="M204" s="122" t="s">
        <v>25</v>
      </c>
      <c r="N204" s="122" t="s">
        <v>26</v>
      </c>
      <c r="O204" s="122" t="s">
        <v>25</v>
      </c>
      <c r="P204" s="122" t="s">
        <v>27</v>
      </c>
      <c r="Q204" s="122" t="s">
        <v>152</v>
      </c>
      <c r="R204" s="124">
        <v>0.25</v>
      </c>
      <c r="S204" s="127">
        <v>17</v>
      </c>
      <c r="T204" s="125">
        <v>7.86</v>
      </c>
      <c r="U204" s="122" t="s">
        <v>30</v>
      </c>
      <c r="W204" s="8" t="str">
        <f t="shared" si="21"/>
        <v/>
      </c>
      <c r="X204" s="8" t="str">
        <f>IF(S204="6B",_xlfn.XLOOKUP(H204,'Zoning 2shop'!A:A,'Zoning 2shop'!B:B),IF(S204="6C",_xlfn.XLOOKUP(G204,'Zoning 2shop'!C:C,'Zoning 2shop'!D:D),""))</f>
        <v/>
      </c>
      <c r="Y204" s="112">
        <f t="shared" si="22"/>
        <v>0.14910705133062102</v>
      </c>
      <c r="Z204" s="4">
        <f t="shared" si="23"/>
        <v>7.86</v>
      </c>
      <c r="AA204" s="4">
        <f t="shared" si="24"/>
        <v>0.5</v>
      </c>
      <c r="AB204" s="4">
        <f t="shared" si="25"/>
        <v>1.1719814234586812</v>
      </c>
      <c r="AC204" s="19">
        <f t="shared" si="26"/>
        <v>8.36</v>
      </c>
      <c r="AD204" s="8" t="str">
        <f>IF(COUNTIF(Catégories!A:A,N204)=0,"catégorie inconnue",LOOKUP(N204,Catégories!A:A,Catégories!B:B))</f>
        <v>Frêt</v>
      </c>
      <c r="AE204" s="21">
        <f t="shared" si="27"/>
        <v>9.5319814234586815</v>
      </c>
    </row>
    <row r="205" spans="2:31" ht="14.25" hidden="1" customHeight="1" x14ac:dyDescent="0.2">
      <c r="B205" s="122" t="s">
        <v>1970</v>
      </c>
      <c r="C205" s="122" t="s">
        <v>21</v>
      </c>
      <c r="D205" s="123">
        <v>46168</v>
      </c>
      <c r="E205" s="122" t="s">
        <v>22</v>
      </c>
      <c r="F205" s="122" t="s">
        <v>320</v>
      </c>
      <c r="G205" s="122" t="s">
        <v>149</v>
      </c>
      <c r="H205" s="122" t="s">
        <v>154</v>
      </c>
      <c r="I205" s="122" t="s">
        <v>2544</v>
      </c>
      <c r="J205" s="122" t="s">
        <v>23</v>
      </c>
      <c r="K205" s="122" t="s">
        <v>24</v>
      </c>
      <c r="L205" s="122" t="s">
        <v>2545</v>
      </c>
      <c r="M205" s="122" t="s">
        <v>25</v>
      </c>
      <c r="N205" s="122" t="s">
        <v>26</v>
      </c>
      <c r="O205" s="122" t="s">
        <v>25</v>
      </c>
      <c r="P205" s="122" t="s">
        <v>27</v>
      </c>
      <c r="Q205" s="122" t="s">
        <v>152</v>
      </c>
      <c r="R205" s="124">
        <v>4.532</v>
      </c>
      <c r="S205" s="127">
        <v>17</v>
      </c>
      <c r="T205" s="125">
        <v>19.47</v>
      </c>
      <c r="U205" s="122" t="s">
        <v>30</v>
      </c>
      <c r="W205" s="8" t="str">
        <f t="shared" si="21"/>
        <v/>
      </c>
      <c r="X205" s="8" t="str">
        <f>IF(S205="6B",_xlfn.XLOOKUP(H205,'Zoning 2shop'!A:A,'Zoning 2shop'!B:B),IF(S205="6C",_xlfn.XLOOKUP(G205,'Zoning 2shop'!C:C,'Zoning 2shop'!D:D),""))</f>
        <v/>
      </c>
      <c r="Y205" s="112">
        <f t="shared" si="22"/>
        <v>0.14910705133062102</v>
      </c>
      <c r="Z205" s="4">
        <f t="shared" si="23"/>
        <v>19.47</v>
      </c>
      <c r="AA205" s="4">
        <f t="shared" si="24"/>
        <v>0.5</v>
      </c>
      <c r="AB205" s="4">
        <f t="shared" si="25"/>
        <v>2.9031142894071911</v>
      </c>
      <c r="AC205" s="19">
        <f t="shared" si="26"/>
        <v>19.97</v>
      </c>
      <c r="AD205" s="8" t="str">
        <f>IF(COUNTIF(Catégories!A:A,N205)=0,"catégorie inconnue",LOOKUP(N205,Catégories!A:A,Catégories!B:B))</f>
        <v>Frêt</v>
      </c>
      <c r="AE205" s="21">
        <f t="shared" si="27"/>
        <v>22.873114289407191</v>
      </c>
    </row>
    <row r="206" spans="2:31" ht="14.25" hidden="1" customHeight="1" x14ac:dyDescent="0.2">
      <c r="B206" s="122" t="s">
        <v>1970</v>
      </c>
      <c r="C206" s="122" t="s">
        <v>21</v>
      </c>
      <c r="D206" s="123">
        <v>46168</v>
      </c>
      <c r="E206" s="122" t="s">
        <v>22</v>
      </c>
      <c r="F206" s="122" t="s">
        <v>2415</v>
      </c>
      <c r="G206" s="122" t="s">
        <v>149</v>
      </c>
      <c r="H206" s="122" t="s">
        <v>156</v>
      </c>
      <c r="I206" s="122" t="s">
        <v>2558</v>
      </c>
      <c r="J206" s="122" t="s">
        <v>23</v>
      </c>
      <c r="K206" s="122" t="s">
        <v>24</v>
      </c>
      <c r="L206" s="122" t="s">
        <v>2559</v>
      </c>
      <c r="M206" s="122" t="s">
        <v>25</v>
      </c>
      <c r="N206" s="122" t="s">
        <v>26</v>
      </c>
      <c r="O206" s="122" t="s">
        <v>25</v>
      </c>
      <c r="P206" s="122" t="s">
        <v>27</v>
      </c>
      <c r="Q206" s="122" t="s">
        <v>152</v>
      </c>
      <c r="R206" s="124">
        <v>4.532</v>
      </c>
      <c r="S206" s="127">
        <v>17</v>
      </c>
      <c r="T206" s="125">
        <v>19.47</v>
      </c>
      <c r="U206" s="122" t="s">
        <v>30</v>
      </c>
      <c r="W206" s="8" t="str">
        <f t="shared" si="21"/>
        <v/>
      </c>
      <c r="X206" s="8" t="str">
        <f>IF(S206="6B",_xlfn.XLOOKUP(H206,'Zoning 2shop'!A:A,'Zoning 2shop'!B:B),IF(S206="6C",_xlfn.XLOOKUP(G206,'Zoning 2shop'!C:C,'Zoning 2shop'!D:D),""))</f>
        <v/>
      </c>
      <c r="Y206" s="112">
        <f t="shared" si="22"/>
        <v>0.14910705133062102</v>
      </c>
      <c r="Z206" s="4">
        <f t="shared" si="23"/>
        <v>19.47</v>
      </c>
      <c r="AA206" s="4">
        <f t="shared" si="24"/>
        <v>0.5</v>
      </c>
      <c r="AB206" s="4">
        <f t="shared" si="25"/>
        <v>2.9031142894071911</v>
      </c>
      <c r="AC206" s="19">
        <f t="shared" si="26"/>
        <v>19.97</v>
      </c>
      <c r="AD206" s="8" t="str">
        <f>IF(COUNTIF(Catégories!A:A,N206)=0,"catégorie inconnue",LOOKUP(N206,Catégories!A:A,Catégories!B:B))</f>
        <v>Frêt</v>
      </c>
      <c r="AE206" s="21">
        <f t="shared" si="27"/>
        <v>22.873114289407191</v>
      </c>
    </row>
    <row r="207" spans="2:31" ht="14.25" hidden="1" customHeight="1" x14ac:dyDescent="0.2">
      <c r="B207" s="122" t="s">
        <v>1970</v>
      </c>
      <c r="C207" s="122" t="s">
        <v>21</v>
      </c>
      <c r="D207" s="123">
        <v>46168</v>
      </c>
      <c r="E207" s="122" t="s">
        <v>22</v>
      </c>
      <c r="F207" s="122" t="s">
        <v>2571</v>
      </c>
      <c r="G207" s="122" t="s">
        <v>149</v>
      </c>
      <c r="H207" s="122" t="s">
        <v>156</v>
      </c>
      <c r="I207" s="122" t="s">
        <v>2572</v>
      </c>
      <c r="J207" s="122" t="s">
        <v>23</v>
      </c>
      <c r="K207" s="122" t="s">
        <v>24</v>
      </c>
      <c r="L207" s="122" t="s">
        <v>2573</v>
      </c>
      <c r="M207" s="122" t="s">
        <v>25</v>
      </c>
      <c r="N207" s="122" t="s">
        <v>26</v>
      </c>
      <c r="O207" s="122" t="s">
        <v>25</v>
      </c>
      <c r="P207" s="122" t="s">
        <v>27</v>
      </c>
      <c r="Q207" s="122" t="s">
        <v>152</v>
      </c>
      <c r="R207" s="124">
        <v>0.47499999999999998</v>
      </c>
      <c r="S207" s="127">
        <v>17</v>
      </c>
      <c r="T207" s="125">
        <v>7.86</v>
      </c>
      <c r="U207" s="122" t="s">
        <v>30</v>
      </c>
      <c r="W207" s="8" t="str">
        <f t="shared" si="21"/>
        <v/>
      </c>
      <c r="X207" s="8" t="str">
        <f>IF(S207="6B",_xlfn.XLOOKUP(H207,'Zoning 2shop'!A:A,'Zoning 2shop'!B:B),IF(S207="6C",_xlfn.XLOOKUP(G207,'Zoning 2shop'!C:C,'Zoning 2shop'!D:D),""))</f>
        <v/>
      </c>
      <c r="Y207" s="112">
        <f t="shared" si="22"/>
        <v>0.14910705133062102</v>
      </c>
      <c r="Z207" s="4">
        <f t="shared" si="23"/>
        <v>7.86</v>
      </c>
      <c r="AA207" s="4">
        <f t="shared" si="24"/>
        <v>0.5</v>
      </c>
      <c r="AB207" s="4">
        <f t="shared" si="25"/>
        <v>1.1719814234586812</v>
      </c>
      <c r="AC207" s="19">
        <f t="shared" si="26"/>
        <v>8.36</v>
      </c>
      <c r="AD207" s="8" t="str">
        <f>IF(COUNTIF(Catégories!A:A,N207)=0,"catégorie inconnue",LOOKUP(N207,Catégories!A:A,Catégories!B:B))</f>
        <v>Frêt</v>
      </c>
      <c r="AE207" s="21">
        <f t="shared" si="27"/>
        <v>9.5319814234586815</v>
      </c>
    </row>
    <row r="208" spans="2:31" ht="14.25" hidden="1" customHeight="1" x14ac:dyDescent="0.2">
      <c r="B208" s="122" t="s">
        <v>1970</v>
      </c>
      <c r="C208" s="122" t="s">
        <v>21</v>
      </c>
      <c r="D208" s="123">
        <v>46168</v>
      </c>
      <c r="E208" s="122" t="s">
        <v>22</v>
      </c>
      <c r="F208" s="122" t="s">
        <v>2563</v>
      </c>
      <c r="G208" s="122" t="s">
        <v>149</v>
      </c>
      <c r="H208" s="122" t="s">
        <v>156</v>
      </c>
      <c r="I208" s="122" t="s">
        <v>2564</v>
      </c>
      <c r="J208" s="122" t="s">
        <v>23</v>
      </c>
      <c r="K208" s="122" t="s">
        <v>24</v>
      </c>
      <c r="L208" s="122" t="s">
        <v>2565</v>
      </c>
      <c r="M208" s="122" t="s">
        <v>25</v>
      </c>
      <c r="N208" s="122" t="s">
        <v>26</v>
      </c>
      <c r="O208" s="122" t="s">
        <v>25</v>
      </c>
      <c r="P208" s="122" t="s">
        <v>27</v>
      </c>
      <c r="Q208" s="122" t="s">
        <v>152</v>
      </c>
      <c r="R208" s="124">
        <v>0.26</v>
      </c>
      <c r="S208" s="127">
        <v>17</v>
      </c>
      <c r="T208" s="125">
        <v>7.86</v>
      </c>
      <c r="U208" s="122" t="s">
        <v>30</v>
      </c>
      <c r="W208" s="8" t="str">
        <f t="shared" si="21"/>
        <v/>
      </c>
      <c r="X208" s="8" t="str">
        <f>IF(S208="6B",_xlfn.XLOOKUP(H208,'Zoning 2shop'!A:A,'Zoning 2shop'!B:B),IF(S208="6C",_xlfn.XLOOKUP(G208,'Zoning 2shop'!C:C,'Zoning 2shop'!D:D),""))</f>
        <v/>
      </c>
      <c r="Y208" s="112">
        <f t="shared" si="22"/>
        <v>0.14910705133062102</v>
      </c>
      <c r="Z208" s="4">
        <f t="shared" si="23"/>
        <v>7.86</v>
      </c>
      <c r="AA208" s="4">
        <f t="shared" si="24"/>
        <v>0.5</v>
      </c>
      <c r="AB208" s="4">
        <f t="shared" si="25"/>
        <v>1.1719814234586812</v>
      </c>
      <c r="AC208" s="19">
        <f t="shared" si="26"/>
        <v>8.36</v>
      </c>
      <c r="AD208" s="8" t="str">
        <f>IF(COUNTIF(Catégories!A:A,N208)=0,"catégorie inconnue",LOOKUP(N208,Catégories!A:A,Catégories!B:B))</f>
        <v>Frêt</v>
      </c>
      <c r="AE208" s="21">
        <f t="shared" si="27"/>
        <v>9.5319814234586815</v>
      </c>
    </row>
    <row r="209" spans="2:31" ht="14.25" hidden="1" customHeight="1" x14ac:dyDescent="0.2">
      <c r="B209" s="122" t="s">
        <v>1970</v>
      </c>
      <c r="C209" s="122" t="s">
        <v>21</v>
      </c>
      <c r="D209" s="123">
        <v>46168</v>
      </c>
      <c r="E209" s="122" t="s">
        <v>22</v>
      </c>
      <c r="F209" s="122" t="s">
        <v>2574</v>
      </c>
      <c r="G209" s="122" t="s">
        <v>149</v>
      </c>
      <c r="H209" s="122" t="s">
        <v>154</v>
      </c>
      <c r="I209" s="122" t="s">
        <v>2575</v>
      </c>
      <c r="J209" s="122" t="s">
        <v>23</v>
      </c>
      <c r="K209" s="122" t="s">
        <v>24</v>
      </c>
      <c r="L209" s="122" t="s">
        <v>2576</v>
      </c>
      <c r="M209" s="122" t="s">
        <v>25</v>
      </c>
      <c r="N209" s="122" t="s">
        <v>26</v>
      </c>
      <c r="O209" s="122" t="s">
        <v>25</v>
      </c>
      <c r="P209" s="122" t="s">
        <v>27</v>
      </c>
      <c r="Q209" s="122" t="s">
        <v>152</v>
      </c>
      <c r="R209" s="124">
        <v>0.97899999999999998</v>
      </c>
      <c r="S209" s="127">
        <v>17</v>
      </c>
      <c r="T209" s="125">
        <v>9.94</v>
      </c>
      <c r="U209" s="122" t="s">
        <v>30</v>
      </c>
      <c r="W209" s="8" t="str">
        <f t="shared" si="21"/>
        <v/>
      </c>
      <c r="X209" s="8" t="str">
        <f>IF(S209="6B",_xlfn.XLOOKUP(H209,'Zoning 2shop'!A:A,'Zoning 2shop'!B:B),IF(S209="6C",_xlfn.XLOOKUP(G209,'Zoning 2shop'!C:C,'Zoning 2shop'!D:D),""))</f>
        <v/>
      </c>
      <c r="Y209" s="112">
        <f t="shared" si="22"/>
        <v>0.14910705133062102</v>
      </c>
      <c r="Z209" s="4">
        <f t="shared" si="23"/>
        <v>9.94</v>
      </c>
      <c r="AA209" s="4">
        <f t="shared" si="24"/>
        <v>0.5</v>
      </c>
      <c r="AB209" s="4">
        <f t="shared" si="25"/>
        <v>1.4821240902263728</v>
      </c>
      <c r="AC209" s="19">
        <f t="shared" si="26"/>
        <v>10.44</v>
      </c>
      <c r="AD209" s="8" t="str">
        <f>IF(COUNTIF(Catégories!A:A,N209)=0,"catégorie inconnue",LOOKUP(N209,Catégories!A:A,Catégories!B:B))</f>
        <v>Frêt</v>
      </c>
      <c r="AE209" s="21">
        <f t="shared" si="27"/>
        <v>11.922124090226372</v>
      </c>
    </row>
    <row r="210" spans="2:31" ht="14.25" hidden="1" customHeight="1" x14ac:dyDescent="0.2">
      <c r="B210" s="122" t="s">
        <v>1970</v>
      </c>
      <c r="C210" s="122" t="s">
        <v>21</v>
      </c>
      <c r="D210" s="123">
        <v>46168</v>
      </c>
      <c r="E210" s="122" t="s">
        <v>22</v>
      </c>
      <c r="F210" s="122" t="s">
        <v>2560</v>
      </c>
      <c r="G210" s="122" t="s">
        <v>149</v>
      </c>
      <c r="H210" s="122" t="s">
        <v>156</v>
      </c>
      <c r="I210" s="122" t="s">
        <v>2561</v>
      </c>
      <c r="J210" s="122" t="s">
        <v>23</v>
      </c>
      <c r="K210" s="122" t="s">
        <v>24</v>
      </c>
      <c r="L210" s="122" t="s">
        <v>2562</v>
      </c>
      <c r="M210" s="122" t="s">
        <v>25</v>
      </c>
      <c r="N210" s="122" t="s">
        <v>26</v>
      </c>
      <c r="O210" s="122" t="s">
        <v>25</v>
      </c>
      <c r="P210" s="122" t="s">
        <v>27</v>
      </c>
      <c r="Q210" s="122" t="s">
        <v>152</v>
      </c>
      <c r="R210" s="124">
        <v>4.532</v>
      </c>
      <c r="S210" s="127">
        <v>17</v>
      </c>
      <c r="T210" s="125">
        <v>19.47</v>
      </c>
      <c r="U210" s="122" t="s">
        <v>30</v>
      </c>
      <c r="W210" s="8" t="str">
        <f t="shared" si="21"/>
        <v/>
      </c>
      <c r="X210" s="8" t="str">
        <f>IF(S210="6B",_xlfn.XLOOKUP(H210,'Zoning 2shop'!A:A,'Zoning 2shop'!B:B),IF(S210="6C",_xlfn.XLOOKUP(G210,'Zoning 2shop'!C:C,'Zoning 2shop'!D:D),""))</f>
        <v/>
      </c>
      <c r="Y210" s="112">
        <f t="shared" si="22"/>
        <v>0.14910705133062102</v>
      </c>
      <c r="Z210" s="4">
        <f t="shared" si="23"/>
        <v>19.47</v>
      </c>
      <c r="AA210" s="4">
        <f t="shared" si="24"/>
        <v>0.5</v>
      </c>
      <c r="AB210" s="4">
        <f t="shared" si="25"/>
        <v>2.9031142894071911</v>
      </c>
      <c r="AC210" s="19">
        <f t="shared" si="26"/>
        <v>19.97</v>
      </c>
      <c r="AD210" s="8" t="str">
        <f>IF(COUNTIF(Catégories!A:A,N210)=0,"catégorie inconnue",LOOKUP(N210,Catégories!A:A,Catégories!B:B))</f>
        <v>Frêt</v>
      </c>
      <c r="AE210" s="21">
        <f t="shared" si="27"/>
        <v>22.873114289407191</v>
      </c>
    </row>
    <row r="211" spans="2:31" ht="14.25" hidden="1" customHeight="1" x14ac:dyDescent="0.2">
      <c r="B211" s="122" t="s">
        <v>1970</v>
      </c>
      <c r="C211" s="122" t="s">
        <v>21</v>
      </c>
      <c r="D211" s="123">
        <v>46168</v>
      </c>
      <c r="E211" s="122" t="s">
        <v>22</v>
      </c>
      <c r="F211" s="122" t="s">
        <v>2586</v>
      </c>
      <c r="G211" s="122" t="s">
        <v>149</v>
      </c>
      <c r="H211" s="122" t="s">
        <v>156</v>
      </c>
      <c r="I211" s="122" t="s">
        <v>2587</v>
      </c>
      <c r="J211" s="122" t="s">
        <v>23</v>
      </c>
      <c r="K211" s="122" t="s">
        <v>24</v>
      </c>
      <c r="L211" s="122" t="s">
        <v>2588</v>
      </c>
      <c r="M211" s="122" t="s">
        <v>25</v>
      </c>
      <c r="N211" s="122" t="s">
        <v>26</v>
      </c>
      <c r="O211" s="122" t="s">
        <v>25</v>
      </c>
      <c r="P211" s="122" t="s">
        <v>27</v>
      </c>
      <c r="Q211" s="122" t="s">
        <v>152</v>
      </c>
      <c r="R211" s="124">
        <v>4.532</v>
      </c>
      <c r="S211" s="127">
        <v>17</v>
      </c>
      <c r="T211" s="125">
        <v>19.47</v>
      </c>
      <c r="U211" s="122" t="s">
        <v>30</v>
      </c>
      <c r="W211" s="8" t="str">
        <f t="shared" si="21"/>
        <v/>
      </c>
      <c r="X211" s="8" t="str">
        <f>IF(S211="6B",_xlfn.XLOOKUP(H211,'Zoning 2shop'!A:A,'Zoning 2shop'!B:B),IF(S211="6C",_xlfn.XLOOKUP(G211,'Zoning 2shop'!C:C,'Zoning 2shop'!D:D),""))</f>
        <v/>
      </c>
      <c r="Y211" s="112">
        <f t="shared" si="22"/>
        <v>0.14910705133062102</v>
      </c>
      <c r="Z211" s="4">
        <f t="shared" si="23"/>
        <v>19.47</v>
      </c>
      <c r="AA211" s="4">
        <f t="shared" si="24"/>
        <v>0.5</v>
      </c>
      <c r="AB211" s="4">
        <f t="shared" si="25"/>
        <v>2.9031142894071911</v>
      </c>
      <c r="AC211" s="19">
        <f t="shared" si="26"/>
        <v>19.97</v>
      </c>
      <c r="AD211" s="8" t="str">
        <f>IF(COUNTIF(Catégories!A:A,N211)=0,"catégorie inconnue",LOOKUP(N211,Catégories!A:A,Catégories!B:B))</f>
        <v>Frêt</v>
      </c>
      <c r="AE211" s="21">
        <f t="shared" si="27"/>
        <v>22.873114289407191</v>
      </c>
    </row>
    <row r="212" spans="2:31" ht="14.25" hidden="1" customHeight="1" x14ac:dyDescent="0.2">
      <c r="B212" s="122" t="s">
        <v>1970</v>
      </c>
      <c r="C212" s="122" t="s">
        <v>21</v>
      </c>
      <c r="D212" s="123">
        <v>46168</v>
      </c>
      <c r="E212" s="122" t="s">
        <v>22</v>
      </c>
      <c r="F212" s="122" t="s">
        <v>2601</v>
      </c>
      <c r="G212" s="122" t="s">
        <v>149</v>
      </c>
      <c r="H212" s="122" t="s">
        <v>151</v>
      </c>
      <c r="I212" s="122" t="s">
        <v>2602</v>
      </c>
      <c r="J212" s="122" t="s">
        <v>23</v>
      </c>
      <c r="K212" s="122" t="s">
        <v>24</v>
      </c>
      <c r="L212" s="122" t="s">
        <v>2603</v>
      </c>
      <c r="M212" s="122" t="s">
        <v>25</v>
      </c>
      <c r="N212" s="122" t="s">
        <v>26</v>
      </c>
      <c r="O212" s="122" t="s">
        <v>25</v>
      </c>
      <c r="P212" s="122" t="s">
        <v>27</v>
      </c>
      <c r="Q212" s="122" t="s">
        <v>152</v>
      </c>
      <c r="R212" s="124">
        <v>0.626</v>
      </c>
      <c r="S212" s="127">
        <v>17</v>
      </c>
      <c r="T212" s="125">
        <v>9.94</v>
      </c>
      <c r="U212" s="122" t="s">
        <v>30</v>
      </c>
      <c r="W212" s="8" t="str">
        <f t="shared" si="21"/>
        <v/>
      </c>
      <c r="X212" s="8" t="str">
        <f>IF(S212="6B",_xlfn.XLOOKUP(H212,'Zoning 2shop'!A:A,'Zoning 2shop'!B:B),IF(S212="6C",_xlfn.XLOOKUP(G212,'Zoning 2shop'!C:C,'Zoning 2shop'!D:D),""))</f>
        <v/>
      </c>
      <c r="Y212" s="112">
        <f t="shared" si="22"/>
        <v>0.14910705133062102</v>
      </c>
      <c r="Z212" s="4">
        <f t="shared" si="23"/>
        <v>9.94</v>
      </c>
      <c r="AA212" s="4">
        <f t="shared" si="24"/>
        <v>0.5</v>
      </c>
      <c r="AB212" s="4">
        <f t="shared" si="25"/>
        <v>1.4821240902263728</v>
      </c>
      <c r="AC212" s="19">
        <f t="shared" si="26"/>
        <v>10.44</v>
      </c>
      <c r="AD212" s="8" t="str">
        <f>IF(COUNTIF(Catégories!A:A,N212)=0,"catégorie inconnue",LOOKUP(N212,Catégories!A:A,Catégories!B:B))</f>
        <v>Frêt</v>
      </c>
      <c r="AE212" s="21">
        <f t="shared" si="27"/>
        <v>11.922124090226372</v>
      </c>
    </row>
    <row r="213" spans="2:31" ht="14.25" hidden="1" customHeight="1" x14ac:dyDescent="0.2">
      <c r="B213" s="122" t="s">
        <v>1970</v>
      </c>
      <c r="C213" s="122" t="s">
        <v>21</v>
      </c>
      <c r="D213" s="123">
        <v>46168</v>
      </c>
      <c r="E213" s="122" t="s">
        <v>22</v>
      </c>
      <c r="F213" s="122" t="s">
        <v>2566</v>
      </c>
      <c r="G213" s="122" t="s">
        <v>149</v>
      </c>
      <c r="H213" s="122" t="s">
        <v>156</v>
      </c>
      <c r="I213" s="122" t="s">
        <v>2567</v>
      </c>
      <c r="J213" s="122" t="s">
        <v>23</v>
      </c>
      <c r="K213" s="122" t="s">
        <v>24</v>
      </c>
      <c r="L213" s="122" t="s">
        <v>2568</v>
      </c>
      <c r="M213" s="122" t="s">
        <v>25</v>
      </c>
      <c r="N213" s="122" t="s">
        <v>26</v>
      </c>
      <c r="O213" s="122" t="s">
        <v>25</v>
      </c>
      <c r="P213" s="122" t="s">
        <v>27</v>
      </c>
      <c r="Q213" s="122" t="s">
        <v>152</v>
      </c>
      <c r="R213" s="124">
        <v>0.91100000000000003</v>
      </c>
      <c r="S213" s="127">
        <v>17</v>
      </c>
      <c r="T213" s="125">
        <v>9.94</v>
      </c>
      <c r="U213" s="122" t="s">
        <v>30</v>
      </c>
      <c r="W213" s="8" t="str">
        <f t="shared" si="21"/>
        <v/>
      </c>
      <c r="X213" s="8" t="str">
        <f>IF(S213="6B",_xlfn.XLOOKUP(H213,'Zoning 2shop'!A:A,'Zoning 2shop'!B:B),IF(S213="6C",_xlfn.XLOOKUP(G213,'Zoning 2shop'!C:C,'Zoning 2shop'!D:D),""))</f>
        <v/>
      </c>
      <c r="Y213" s="112">
        <f t="shared" si="22"/>
        <v>0.14910705133062102</v>
      </c>
      <c r="Z213" s="4">
        <f t="shared" si="23"/>
        <v>9.94</v>
      </c>
      <c r="AA213" s="4">
        <f t="shared" si="24"/>
        <v>0.5</v>
      </c>
      <c r="AB213" s="4">
        <f t="shared" si="25"/>
        <v>1.4821240902263728</v>
      </c>
      <c r="AC213" s="19">
        <f t="shared" si="26"/>
        <v>10.44</v>
      </c>
      <c r="AD213" s="8" t="str">
        <f>IF(COUNTIF(Catégories!A:A,N213)=0,"catégorie inconnue",LOOKUP(N213,Catégories!A:A,Catégories!B:B))</f>
        <v>Frêt</v>
      </c>
      <c r="AE213" s="21">
        <f t="shared" si="27"/>
        <v>11.922124090226372</v>
      </c>
    </row>
    <row r="214" spans="2:31" ht="14.25" hidden="1" customHeight="1" x14ac:dyDescent="0.2">
      <c r="B214" s="122" t="s">
        <v>1970</v>
      </c>
      <c r="C214" s="122" t="s">
        <v>21</v>
      </c>
      <c r="D214" s="123">
        <v>46168</v>
      </c>
      <c r="E214" s="122" t="s">
        <v>22</v>
      </c>
      <c r="F214" s="122" t="s">
        <v>2595</v>
      </c>
      <c r="G214" s="122" t="s">
        <v>149</v>
      </c>
      <c r="H214" s="122" t="s">
        <v>151</v>
      </c>
      <c r="I214" s="122" t="s">
        <v>2596</v>
      </c>
      <c r="J214" s="122" t="s">
        <v>23</v>
      </c>
      <c r="K214" s="122" t="s">
        <v>24</v>
      </c>
      <c r="L214" s="122" t="s">
        <v>2597</v>
      </c>
      <c r="M214" s="122" t="s">
        <v>25</v>
      </c>
      <c r="N214" s="122" t="s">
        <v>26</v>
      </c>
      <c r="O214" s="122" t="s">
        <v>25</v>
      </c>
      <c r="P214" s="122" t="s">
        <v>27</v>
      </c>
      <c r="Q214" s="122" t="s">
        <v>152</v>
      </c>
      <c r="R214" s="124">
        <v>4.532</v>
      </c>
      <c r="S214" s="127">
        <v>17</v>
      </c>
      <c r="T214" s="125">
        <v>19.47</v>
      </c>
      <c r="U214" s="122" t="s">
        <v>30</v>
      </c>
      <c r="W214" s="8" t="str">
        <f t="shared" si="21"/>
        <v/>
      </c>
      <c r="X214" s="8" t="str">
        <f>IF(S214="6B",_xlfn.XLOOKUP(H214,'Zoning 2shop'!A:A,'Zoning 2shop'!B:B),IF(S214="6C",_xlfn.XLOOKUP(G214,'Zoning 2shop'!C:C,'Zoning 2shop'!D:D),""))</f>
        <v/>
      </c>
      <c r="Y214" s="112">
        <f t="shared" si="22"/>
        <v>0.14910705133062102</v>
      </c>
      <c r="Z214" s="4">
        <f t="shared" si="23"/>
        <v>19.47</v>
      </c>
      <c r="AA214" s="4">
        <f t="shared" si="24"/>
        <v>0.5</v>
      </c>
      <c r="AB214" s="4">
        <f t="shared" si="25"/>
        <v>2.9031142894071911</v>
      </c>
      <c r="AC214" s="19">
        <f t="shared" si="26"/>
        <v>19.97</v>
      </c>
      <c r="AD214" s="8" t="str">
        <f>IF(COUNTIF(Catégories!A:A,N214)=0,"catégorie inconnue",LOOKUP(N214,Catégories!A:A,Catégories!B:B))</f>
        <v>Frêt</v>
      </c>
      <c r="AE214" s="21">
        <f t="shared" si="27"/>
        <v>22.873114289407191</v>
      </c>
    </row>
    <row r="215" spans="2:31" ht="14.25" hidden="1" customHeight="1" x14ac:dyDescent="0.2">
      <c r="B215" s="122" t="s">
        <v>1970</v>
      </c>
      <c r="C215" s="122" t="s">
        <v>21</v>
      </c>
      <c r="D215" s="123">
        <v>46168</v>
      </c>
      <c r="E215" s="122" t="s">
        <v>22</v>
      </c>
      <c r="F215" s="122" t="s">
        <v>2541</v>
      </c>
      <c r="G215" s="122" t="s">
        <v>149</v>
      </c>
      <c r="H215" s="122" t="s">
        <v>161</v>
      </c>
      <c r="I215" s="122" t="s">
        <v>2542</v>
      </c>
      <c r="J215" s="122" t="s">
        <v>23</v>
      </c>
      <c r="K215" s="122" t="s">
        <v>24</v>
      </c>
      <c r="L215" s="122" t="s">
        <v>2543</v>
      </c>
      <c r="M215" s="122" t="s">
        <v>25</v>
      </c>
      <c r="N215" s="122" t="s">
        <v>26</v>
      </c>
      <c r="O215" s="122" t="s">
        <v>25</v>
      </c>
      <c r="P215" s="122" t="s">
        <v>27</v>
      </c>
      <c r="Q215" s="122" t="s">
        <v>181</v>
      </c>
      <c r="R215" s="124">
        <v>4.266</v>
      </c>
      <c r="S215" s="127">
        <v>17</v>
      </c>
      <c r="T215" s="125">
        <v>18.34</v>
      </c>
      <c r="U215" s="122" t="s">
        <v>30</v>
      </c>
      <c r="W215" s="8" t="str">
        <f t="shared" si="21"/>
        <v/>
      </c>
      <c r="X215" s="8" t="str">
        <f>IF(S215="6B",_xlfn.XLOOKUP(H215,'Zoning 2shop'!A:A,'Zoning 2shop'!B:B),IF(S215="6C",_xlfn.XLOOKUP(G215,'Zoning 2shop'!C:C,'Zoning 2shop'!D:D),""))</f>
        <v/>
      </c>
      <c r="Y215" s="112">
        <f t="shared" si="22"/>
        <v>0.14910705133062102</v>
      </c>
      <c r="Z215" s="4">
        <f t="shared" si="23"/>
        <v>18.34</v>
      </c>
      <c r="AA215" s="4">
        <f t="shared" si="24"/>
        <v>0.5</v>
      </c>
      <c r="AB215" s="4">
        <f t="shared" si="25"/>
        <v>2.7346233214035895</v>
      </c>
      <c r="AC215" s="19">
        <f t="shared" si="26"/>
        <v>18.84</v>
      </c>
      <c r="AD215" s="8" t="str">
        <f>IF(COUNTIF(Catégories!A:A,N215)=0,"catégorie inconnue",LOOKUP(N215,Catégories!A:A,Catégories!B:B))</f>
        <v>Frêt</v>
      </c>
      <c r="AE215" s="21">
        <f t="shared" si="27"/>
        <v>21.574623321403589</v>
      </c>
    </row>
    <row r="216" spans="2:31" ht="14.25" hidden="1" customHeight="1" x14ac:dyDescent="0.2">
      <c r="B216" s="122" t="s">
        <v>1970</v>
      </c>
      <c r="C216" s="122" t="s">
        <v>21</v>
      </c>
      <c r="D216" s="123">
        <v>46168</v>
      </c>
      <c r="E216" s="122" t="s">
        <v>22</v>
      </c>
      <c r="F216" s="122" t="s">
        <v>2604</v>
      </c>
      <c r="G216" s="122" t="s">
        <v>149</v>
      </c>
      <c r="H216" s="122" t="s">
        <v>151</v>
      </c>
      <c r="I216" s="122" t="s">
        <v>2605</v>
      </c>
      <c r="J216" s="122" t="s">
        <v>23</v>
      </c>
      <c r="K216" s="122" t="s">
        <v>24</v>
      </c>
      <c r="L216" s="122" t="s">
        <v>2606</v>
      </c>
      <c r="M216" s="122" t="s">
        <v>25</v>
      </c>
      <c r="N216" s="122" t="s">
        <v>26</v>
      </c>
      <c r="O216" s="122" t="s">
        <v>25</v>
      </c>
      <c r="P216" s="122" t="s">
        <v>27</v>
      </c>
      <c r="Q216" s="122" t="s">
        <v>152</v>
      </c>
      <c r="R216" s="124">
        <v>4.532</v>
      </c>
      <c r="S216" s="127">
        <v>17</v>
      </c>
      <c r="T216" s="125">
        <v>19.47</v>
      </c>
      <c r="U216" s="122" t="s">
        <v>30</v>
      </c>
      <c r="W216" s="8" t="str">
        <f t="shared" si="21"/>
        <v/>
      </c>
      <c r="X216" s="8" t="str">
        <f>IF(S216="6B",_xlfn.XLOOKUP(H216,'Zoning 2shop'!A:A,'Zoning 2shop'!B:B),IF(S216="6C",_xlfn.XLOOKUP(G216,'Zoning 2shop'!C:C,'Zoning 2shop'!D:D),""))</f>
        <v/>
      </c>
      <c r="Y216" s="112">
        <f t="shared" si="22"/>
        <v>0.14910705133062102</v>
      </c>
      <c r="Z216" s="4">
        <f t="shared" si="23"/>
        <v>19.47</v>
      </c>
      <c r="AA216" s="4">
        <f t="shared" si="24"/>
        <v>0.5</v>
      </c>
      <c r="AB216" s="4">
        <f t="shared" si="25"/>
        <v>2.9031142894071911</v>
      </c>
      <c r="AC216" s="19">
        <f t="shared" si="26"/>
        <v>19.97</v>
      </c>
      <c r="AD216" s="8" t="str">
        <f>IF(COUNTIF(Catégories!A:A,N216)=0,"catégorie inconnue",LOOKUP(N216,Catégories!A:A,Catégories!B:B))</f>
        <v>Frêt</v>
      </c>
      <c r="AE216" s="21">
        <f t="shared" si="27"/>
        <v>22.873114289407191</v>
      </c>
    </row>
    <row r="217" spans="2:31" ht="14.25" hidden="1" customHeight="1" x14ac:dyDescent="0.2">
      <c r="B217" s="122" t="s">
        <v>1970</v>
      </c>
      <c r="C217" s="122" t="s">
        <v>21</v>
      </c>
      <c r="D217" s="123">
        <v>46168</v>
      </c>
      <c r="E217" s="122" t="s">
        <v>22</v>
      </c>
      <c r="F217" s="122" t="s">
        <v>2607</v>
      </c>
      <c r="G217" s="122" t="s">
        <v>149</v>
      </c>
      <c r="H217" s="122" t="s">
        <v>151</v>
      </c>
      <c r="I217" s="122" t="s">
        <v>2608</v>
      </c>
      <c r="J217" s="122" t="s">
        <v>23</v>
      </c>
      <c r="K217" s="122" t="s">
        <v>24</v>
      </c>
      <c r="L217" s="122" t="s">
        <v>2609</v>
      </c>
      <c r="M217" s="122" t="s">
        <v>25</v>
      </c>
      <c r="N217" s="122" t="s">
        <v>26</v>
      </c>
      <c r="O217" s="122" t="s">
        <v>25</v>
      </c>
      <c r="P217" s="122" t="s">
        <v>27</v>
      </c>
      <c r="Q217" s="122" t="s">
        <v>152</v>
      </c>
      <c r="R217" s="124">
        <v>0.3</v>
      </c>
      <c r="S217" s="127">
        <v>17</v>
      </c>
      <c r="T217" s="125">
        <v>7.86</v>
      </c>
      <c r="U217" s="122" t="s">
        <v>30</v>
      </c>
      <c r="W217" s="8" t="str">
        <f t="shared" si="21"/>
        <v/>
      </c>
      <c r="X217" s="8" t="str">
        <f>IF(S217="6B",_xlfn.XLOOKUP(H217,'Zoning 2shop'!A:A,'Zoning 2shop'!B:B),IF(S217="6C",_xlfn.XLOOKUP(G217,'Zoning 2shop'!C:C,'Zoning 2shop'!D:D),""))</f>
        <v/>
      </c>
      <c r="Y217" s="112">
        <f t="shared" si="22"/>
        <v>0.14910705133062102</v>
      </c>
      <c r="Z217" s="4">
        <f t="shared" si="23"/>
        <v>7.86</v>
      </c>
      <c r="AA217" s="4">
        <f t="shared" si="24"/>
        <v>0.5</v>
      </c>
      <c r="AB217" s="4">
        <f t="shared" si="25"/>
        <v>1.1719814234586812</v>
      </c>
      <c r="AC217" s="19">
        <f t="shared" si="26"/>
        <v>8.36</v>
      </c>
      <c r="AD217" s="8" t="str">
        <f>IF(COUNTIF(Catégories!A:A,N217)=0,"catégorie inconnue",LOOKUP(N217,Catégories!A:A,Catégories!B:B))</f>
        <v>Frêt</v>
      </c>
      <c r="AE217" s="21">
        <f t="shared" si="27"/>
        <v>9.5319814234586815</v>
      </c>
    </row>
    <row r="218" spans="2:31" ht="14.25" hidden="1" customHeight="1" x14ac:dyDescent="0.2">
      <c r="B218" s="122" t="s">
        <v>1970</v>
      </c>
      <c r="C218" s="122" t="s">
        <v>21</v>
      </c>
      <c r="D218" s="123">
        <v>46168</v>
      </c>
      <c r="E218" s="122" t="s">
        <v>22</v>
      </c>
      <c r="F218" s="122" t="s">
        <v>2583</v>
      </c>
      <c r="G218" s="122" t="s">
        <v>149</v>
      </c>
      <c r="H218" s="122" t="s">
        <v>153</v>
      </c>
      <c r="I218" s="122" t="s">
        <v>2584</v>
      </c>
      <c r="J218" s="122" t="s">
        <v>23</v>
      </c>
      <c r="K218" s="122" t="s">
        <v>24</v>
      </c>
      <c r="L218" s="122" t="s">
        <v>2585</v>
      </c>
      <c r="M218" s="122" t="s">
        <v>25</v>
      </c>
      <c r="N218" s="122" t="s">
        <v>26</v>
      </c>
      <c r="O218" s="122" t="s">
        <v>25</v>
      </c>
      <c r="P218" s="122" t="s">
        <v>27</v>
      </c>
      <c r="Q218" s="122" t="s">
        <v>181</v>
      </c>
      <c r="R218" s="124">
        <v>0.748</v>
      </c>
      <c r="S218" s="127">
        <v>17</v>
      </c>
      <c r="T218" s="125">
        <v>9.94</v>
      </c>
      <c r="U218" s="122" t="s">
        <v>30</v>
      </c>
      <c r="W218" s="8" t="str">
        <f t="shared" si="21"/>
        <v/>
      </c>
      <c r="X218" s="8" t="str">
        <f>IF(S218="6B",_xlfn.XLOOKUP(H218,'Zoning 2shop'!A:A,'Zoning 2shop'!B:B),IF(S218="6C",_xlfn.XLOOKUP(G218,'Zoning 2shop'!C:C,'Zoning 2shop'!D:D),""))</f>
        <v/>
      </c>
      <c r="Y218" s="112">
        <f t="shared" si="22"/>
        <v>0.14910705133062102</v>
      </c>
      <c r="Z218" s="4">
        <f t="shared" si="23"/>
        <v>9.94</v>
      </c>
      <c r="AA218" s="4">
        <f t="shared" si="24"/>
        <v>0.5</v>
      </c>
      <c r="AB218" s="4">
        <f t="shared" si="25"/>
        <v>1.4821240902263728</v>
      </c>
      <c r="AC218" s="19">
        <f t="shared" si="26"/>
        <v>10.44</v>
      </c>
      <c r="AD218" s="8" t="str">
        <f>IF(COUNTIF(Catégories!A:A,N218)=0,"catégorie inconnue",LOOKUP(N218,Catégories!A:A,Catégories!B:B))</f>
        <v>Frêt</v>
      </c>
      <c r="AE218" s="21">
        <f t="shared" si="27"/>
        <v>11.922124090226372</v>
      </c>
    </row>
    <row r="219" spans="2:31" ht="14.25" hidden="1" customHeight="1" x14ac:dyDescent="0.2">
      <c r="B219" s="122" t="s">
        <v>1970</v>
      </c>
      <c r="C219" s="122" t="s">
        <v>21</v>
      </c>
      <c r="D219" s="123">
        <v>46168</v>
      </c>
      <c r="E219" s="122" t="s">
        <v>22</v>
      </c>
      <c r="F219" s="122" t="s">
        <v>2598</v>
      </c>
      <c r="G219" s="122" t="s">
        <v>149</v>
      </c>
      <c r="H219" s="122" t="s">
        <v>156</v>
      </c>
      <c r="I219" s="122" t="s">
        <v>2599</v>
      </c>
      <c r="J219" s="122" t="s">
        <v>23</v>
      </c>
      <c r="K219" s="122" t="s">
        <v>24</v>
      </c>
      <c r="L219" s="122" t="s">
        <v>2600</v>
      </c>
      <c r="M219" s="122" t="s">
        <v>25</v>
      </c>
      <c r="N219" s="122" t="s">
        <v>26</v>
      </c>
      <c r="O219" s="122" t="s">
        <v>25</v>
      </c>
      <c r="P219" s="122" t="s">
        <v>27</v>
      </c>
      <c r="Q219" s="122" t="s">
        <v>152</v>
      </c>
      <c r="R219" s="124">
        <v>0.25</v>
      </c>
      <c r="S219" s="127">
        <v>17</v>
      </c>
      <c r="T219" s="125">
        <v>7.86</v>
      </c>
      <c r="U219" s="122" t="s">
        <v>30</v>
      </c>
      <c r="W219" s="8" t="str">
        <f t="shared" si="21"/>
        <v/>
      </c>
      <c r="X219" s="8" t="str">
        <f>IF(S219="6B",_xlfn.XLOOKUP(H219,'Zoning 2shop'!A:A,'Zoning 2shop'!B:B),IF(S219="6C",_xlfn.XLOOKUP(G219,'Zoning 2shop'!C:C,'Zoning 2shop'!D:D),""))</f>
        <v/>
      </c>
      <c r="Y219" s="112">
        <f t="shared" si="22"/>
        <v>0.14910705133062102</v>
      </c>
      <c r="Z219" s="4">
        <f t="shared" si="23"/>
        <v>7.86</v>
      </c>
      <c r="AA219" s="4">
        <f t="shared" si="24"/>
        <v>0.5</v>
      </c>
      <c r="AB219" s="4">
        <f t="shared" si="25"/>
        <v>1.1719814234586812</v>
      </c>
      <c r="AC219" s="19">
        <f t="shared" si="26"/>
        <v>8.36</v>
      </c>
      <c r="AD219" s="8" t="str">
        <f>IF(COUNTIF(Catégories!A:A,N219)=0,"catégorie inconnue",LOOKUP(N219,Catégories!A:A,Catégories!B:B))</f>
        <v>Frêt</v>
      </c>
      <c r="AE219" s="21">
        <f t="shared" si="27"/>
        <v>9.5319814234586815</v>
      </c>
    </row>
    <row r="220" spans="2:31" ht="14.25" hidden="1" customHeight="1" x14ac:dyDescent="0.2">
      <c r="B220" s="122" t="s">
        <v>1970</v>
      </c>
      <c r="C220" s="122" t="s">
        <v>21</v>
      </c>
      <c r="D220" s="123">
        <v>46168</v>
      </c>
      <c r="E220" s="122" t="s">
        <v>22</v>
      </c>
      <c r="F220" s="122" t="s">
        <v>2552</v>
      </c>
      <c r="G220" s="122" t="s">
        <v>149</v>
      </c>
      <c r="H220" s="122" t="s">
        <v>159</v>
      </c>
      <c r="I220" s="122" t="s">
        <v>2553</v>
      </c>
      <c r="J220" s="122" t="s">
        <v>23</v>
      </c>
      <c r="K220" s="122" t="s">
        <v>24</v>
      </c>
      <c r="L220" s="122" t="s">
        <v>2554</v>
      </c>
      <c r="M220" s="122" t="s">
        <v>25</v>
      </c>
      <c r="N220" s="122" t="s">
        <v>26</v>
      </c>
      <c r="O220" s="122" t="s">
        <v>25</v>
      </c>
      <c r="P220" s="122" t="s">
        <v>27</v>
      </c>
      <c r="Q220" s="122" t="s">
        <v>152</v>
      </c>
      <c r="R220" s="124">
        <v>4.532</v>
      </c>
      <c r="S220" s="127">
        <v>17</v>
      </c>
      <c r="T220" s="125">
        <v>19.47</v>
      </c>
      <c r="U220" s="122" t="s">
        <v>30</v>
      </c>
      <c r="W220" s="8" t="str">
        <f t="shared" si="21"/>
        <v/>
      </c>
      <c r="X220" s="8" t="str">
        <f>IF(S220="6B",_xlfn.XLOOKUP(H220,'Zoning 2shop'!A:A,'Zoning 2shop'!B:B),IF(S220="6C",_xlfn.XLOOKUP(G220,'Zoning 2shop'!C:C,'Zoning 2shop'!D:D),""))</f>
        <v/>
      </c>
      <c r="Y220" s="112">
        <f t="shared" si="22"/>
        <v>0.14910705133062102</v>
      </c>
      <c r="Z220" s="4">
        <f t="shared" si="23"/>
        <v>19.47</v>
      </c>
      <c r="AA220" s="4">
        <f t="shared" si="24"/>
        <v>0.5</v>
      </c>
      <c r="AB220" s="4">
        <f t="shared" si="25"/>
        <v>2.9031142894071911</v>
      </c>
      <c r="AC220" s="19">
        <f t="shared" si="26"/>
        <v>19.97</v>
      </c>
      <c r="AD220" s="8" t="str">
        <f>IF(COUNTIF(Catégories!A:A,N220)=0,"catégorie inconnue",LOOKUP(N220,Catégories!A:A,Catégories!B:B))</f>
        <v>Frêt</v>
      </c>
      <c r="AE220" s="21">
        <f t="shared" si="27"/>
        <v>22.873114289407191</v>
      </c>
    </row>
    <row r="221" spans="2:31" ht="14.25" hidden="1" customHeight="1" x14ac:dyDescent="0.2">
      <c r="B221" s="122" t="s">
        <v>1970</v>
      </c>
      <c r="C221" s="122" t="s">
        <v>21</v>
      </c>
      <c r="D221" s="123">
        <v>46168</v>
      </c>
      <c r="E221" s="122" t="s">
        <v>22</v>
      </c>
      <c r="F221" s="122" t="s">
        <v>2592</v>
      </c>
      <c r="G221" s="122" t="s">
        <v>149</v>
      </c>
      <c r="H221" s="122" t="s">
        <v>151</v>
      </c>
      <c r="I221" s="122" t="s">
        <v>2593</v>
      </c>
      <c r="J221" s="122" t="s">
        <v>23</v>
      </c>
      <c r="K221" s="122" t="s">
        <v>24</v>
      </c>
      <c r="L221" s="122" t="s">
        <v>2594</v>
      </c>
      <c r="M221" s="122" t="s">
        <v>25</v>
      </c>
      <c r="N221" s="122" t="s">
        <v>26</v>
      </c>
      <c r="O221" s="122" t="s">
        <v>25</v>
      </c>
      <c r="P221" s="122" t="s">
        <v>27</v>
      </c>
      <c r="Q221" s="122" t="s">
        <v>152</v>
      </c>
      <c r="R221" s="124">
        <v>0.77</v>
      </c>
      <c r="S221" s="127">
        <v>17</v>
      </c>
      <c r="T221" s="125">
        <v>9.94</v>
      </c>
      <c r="U221" s="122" t="s">
        <v>30</v>
      </c>
      <c r="W221" s="8" t="str">
        <f t="shared" si="21"/>
        <v/>
      </c>
      <c r="X221" s="8" t="str">
        <f>IF(S221="6B",_xlfn.XLOOKUP(H221,'Zoning 2shop'!A:A,'Zoning 2shop'!B:B),IF(S221="6C",_xlfn.XLOOKUP(G221,'Zoning 2shop'!C:C,'Zoning 2shop'!D:D),""))</f>
        <v/>
      </c>
      <c r="Y221" s="112">
        <f t="shared" si="22"/>
        <v>0.14910705133062102</v>
      </c>
      <c r="Z221" s="4">
        <f t="shared" si="23"/>
        <v>9.94</v>
      </c>
      <c r="AA221" s="4">
        <f t="shared" si="24"/>
        <v>0.5</v>
      </c>
      <c r="AB221" s="4">
        <f t="shared" si="25"/>
        <v>1.4821240902263728</v>
      </c>
      <c r="AC221" s="19">
        <f t="shared" si="26"/>
        <v>10.44</v>
      </c>
      <c r="AD221" s="8" t="str">
        <f>IF(COUNTIF(Catégories!A:A,N221)=0,"catégorie inconnue",LOOKUP(N221,Catégories!A:A,Catégories!B:B))</f>
        <v>Frêt</v>
      </c>
      <c r="AE221" s="21">
        <f t="shared" si="27"/>
        <v>11.922124090226372</v>
      </c>
    </row>
    <row r="222" spans="2:31" ht="14.25" hidden="1" customHeight="1" x14ac:dyDescent="0.2">
      <c r="B222" s="122" t="s">
        <v>1970</v>
      </c>
      <c r="C222" s="122" t="s">
        <v>21</v>
      </c>
      <c r="D222" s="123">
        <v>46168</v>
      </c>
      <c r="E222" s="122" t="s">
        <v>22</v>
      </c>
      <c r="F222" s="122" t="s">
        <v>2577</v>
      </c>
      <c r="G222" s="122" t="s">
        <v>149</v>
      </c>
      <c r="H222" s="122" t="s">
        <v>151</v>
      </c>
      <c r="I222" s="122" t="s">
        <v>2578</v>
      </c>
      <c r="J222" s="122" t="s">
        <v>23</v>
      </c>
      <c r="K222" s="122" t="s">
        <v>24</v>
      </c>
      <c r="L222" s="122" t="s">
        <v>2579</v>
      </c>
      <c r="M222" s="122" t="s">
        <v>25</v>
      </c>
      <c r="N222" s="122" t="s">
        <v>26</v>
      </c>
      <c r="O222" s="122" t="s">
        <v>25</v>
      </c>
      <c r="P222" s="122" t="s">
        <v>27</v>
      </c>
      <c r="Q222" s="122" t="s">
        <v>152</v>
      </c>
      <c r="R222" s="124">
        <v>0.47499999999999998</v>
      </c>
      <c r="S222" s="127">
        <v>17</v>
      </c>
      <c r="T222" s="125">
        <v>7.86</v>
      </c>
      <c r="U222" s="122" t="s">
        <v>30</v>
      </c>
      <c r="W222" s="8" t="str">
        <f t="shared" si="21"/>
        <v/>
      </c>
      <c r="X222" s="8" t="str">
        <f>IF(S222="6B",_xlfn.XLOOKUP(H222,'Zoning 2shop'!A:A,'Zoning 2shop'!B:B),IF(S222="6C",_xlfn.XLOOKUP(G222,'Zoning 2shop'!C:C,'Zoning 2shop'!D:D),""))</f>
        <v/>
      </c>
      <c r="Y222" s="112">
        <f t="shared" si="22"/>
        <v>0.14910705133062102</v>
      </c>
      <c r="Z222" s="4">
        <f t="shared" si="23"/>
        <v>7.86</v>
      </c>
      <c r="AA222" s="4">
        <f t="shared" si="24"/>
        <v>0.5</v>
      </c>
      <c r="AB222" s="4">
        <f t="shared" si="25"/>
        <v>1.1719814234586812</v>
      </c>
      <c r="AC222" s="19">
        <f t="shared" si="26"/>
        <v>8.36</v>
      </c>
      <c r="AD222" s="8" t="str">
        <f>IF(COUNTIF(Catégories!A:A,N222)=0,"catégorie inconnue",LOOKUP(N222,Catégories!A:A,Catégories!B:B))</f>
        <v>Frêt</v>
      </c>
      <c r="AE222" s="21">
        <f t="shared" si="27"/>
        <v>9.5319814234586815</v>
      </c>
    </row>
    <row r="223" spans="2:31" ht="14.25" hidden="1" customHeight="1" x14ac:dyDescent="0.2">
      <c r="B223" s="122" t="s">
        <v>1970</v>
      </c>
      <c r="C223" s="122" t="s">
        <v>21</v>
      </c>
      <c r="D223" s="123">
        <v>46168</v>
      </c>
      <c r="E223" s="122" t="s">
        <v>22</v>
      </c>
      <c r="F223" s="122" t="s">
        <v>2610</v>
      </c>
      <c r="G223" s="122" t="s">
        <v>149</v>
      </c>
      <c r="H223" s="122" t="s">
        <v>151</v>
      </c>
      <c r="I223" s="122" t="s">
        <v>2611</v>
      </c>
      <c r="J223" s="122" t="s">
        <v>23</v>
      </c>
      <c r="K223" s="122" t="s">
        <v>24</v>
      </c>
      <c r="L223" s="122" t="s">
        <v>2612</v>
      </c>
      <c r="M223" s="122" t="s">
        <v>25</v>
      </c>
      <c r="N223" s="122" t="s">
        <v>26</v>
      </c>
      <c r="O223" s="122" t="s">
        <v>25</v>
      </c>
      <c r="P223" s="122" t="s">
        <v>27</v>
      </c>
      <c r="Q223" s="122" t="s">
        <v>152</v>
      </c>
      <c r="R223" s="124">
        <v>4.6779999999999999</v>
      </c>
      <c r="S223" s="127">
        <v>17</v>
      </c>
      <c r="T223" s="125">
        <v>19.47</v>
      </c>
      <c r="U223" s="122" t="s">
        <v>30</v>
      </c>
      <c r="W223" s="8" t="str">
        <f t="shared" si="21"/>
        <v/>
      </c>
      <c r="X223" s="8" t="str">
        <f>IF(S223="6B",_xlfn.XLOOKUP(H223,'Zoning 2shop'!A:A,'Zoning 2shop'!B:B),IF(S223="6C",_xlfn.XLOOKUP(G223,'Zoning 2shop'!C:C,'Zoning 2shop'!D:D),""))</f>
        <v/>
      </c>
      <c r="Y223" s="112">
        <f t="shared" si="22"/>
        <v>0.14910705133062102</v>
      </c>
      <c r="Z223" s="4">
        <f t="shared" si="23"/>
        <v>19.47</v>
      </c>
      <c r="AA223" s="4">
        <f t="shared" si="24"/>
        <v>0.5</v>
      </c>
      <c r="AB223" s="4">
        <f t="shared" si="25"/>
        <v>2.9031142894071911</v>
      </c>
      <c r="AC223" s="19">
        <f t="shared" si="26"/>
        <v>19.97</v>
      </c>
      <c r="AD223" s="8" t="str">
        <f>IF(COUNTIF(Catégories!A:A,N223)=0,"catégorie inconnue",LOOKUP(N223,Catégories!A:A,Catégories!B:B))</f>
        <v>Frêt</v>
      </c>
      <c r="AE223" s="21">
        <f t="shared" si="27"/>
        <v>22.873114289407191</v>
      </c>
    </row>
    <row r="224" spans="2:31" ht="14.25" hidden="1" customHeight="1" x14ac:dyDescent="0.2">
      <c r="B224" s="122" t="s">
        <v>1970</v>
      </c>
      <c r="C224" s="122" t="s">
        <v>21</v>
      </c>
      <c r="D224" s="123">
        <v>46168</v>
      </c>
      <c r="E224" s="122" t="s">
        <v>22</v>
      </c>
      <c r="F224" s="122" t="s">
        <v>2589</v>
      </c>
      <c r="G224" s="122" t="s">
        <v>149</v>
      </c>
      <c r="H224" s="122" t="s">
        <v>156</v>
      </c>
      <c r="I224" s="122" t="s">
        <v>2590</v>
      </c>
      <c r="J224" s="122" t="s">
        <v>23</v>
      </c>
      <c r="K224" s="122" t="s">
        <v>24</v>
      </c>
      <c r="L224" s="122" t="s">
        <v>2591</v>
      </c>
      <c r="M224" s="122" t="s">
        <v>25</v>
      </c>
      <c r="N224" s="122" t="s">
        <v>26</v>
      </c>
      <c r="O224" s="122" t="s">
        <v>25</v>
      </c>
      <c r="P224" s="122" t="s">
        <v>27</v>
      </c>
      <c r="Q224" s="122" t="s">
        <v>152</v>
      </c>
      <c r="R224" s="124">
        <v>5.2629999999999999</v>
      </c>
      <c r="S224" s="127">
        <v>17</v>
      </c>
      <c r="T224" s="125">
        <v>20.65</v>
      </c>
      <c r="U224" s="122" t="s">
        <v>30</v>
      </c>
      <c r="W224" s="8" t="str">
        <f t="shared" si="21"/>
        <v/>
      </c>
      <c r="X224" s="8" t="str">
        <f>IF(S224="6B",_xlfn.XLOOKUP(H224,'Zoning 2shop'!A:A,'Zoning 2shop'!B:B),IF(S224="6C",_xlfn.XLOOKUP(G224,'Zoning 2shop'!C:C,'Zoning 2shop'!D:D),""))</f>
        <v/>
      </c>
      <c r="Y224" s="112">
        <f t="shared" si="22"/>
        <v>0.14910705133062102</v>
      </c>
      <c r="Z224" s="4">
        <f t="shared" si="23"/>
        <v>20.65</v>
      </c>
      <c r="AA224" s="4">
        <f t="shared" si="24"/>
        <v>0.5</v>
      </c>
      <c r="AB224" s="4">
        <f t="shared" si="25"/>
        <v>3.0790606099773239</v>
      </c>
      <c r="AC224" s="19">
        <f t="shared" si="26"/>
        <v>21.15</v>
      </c>
      <c r="AD224" s="8" t="str">
        <f>IF(COUNTIF(Catégories!A:A,N224)=0,"catégorie inconnue",LOOKUP(N224,Catégories!A:A,Catégories!B:B))</f>
        <v>Frêt</v>
      </c>
      <c r="AE224" s="21">
        <f t="shared" si="27"/>
        <v>24.229060609977324</v>
      </c>
    </row>
    <row r="225" spans="2:31" ht="14.25" hidden="1" customHeight="1" x14ac:dyDescent="0.2">
      <c r="B225" s="122" t="s">
        <v>1970</v>
      </c>
      <c r="C225" s="122" t="s">
        <v>21</v>
      </c>
      <c r="D225" s="123">
        <v>46168</v>
      </c>
      <c r="E225" s="122" t="s">
        <v>22</v>
      </c>
      <c r="F225" s="122" t="s">
        <v>2546</v>
      </c>
      <c r="G225" s="122" t="s">
        <v>149</v>
      </c>
      <c r="H225" s="122" t="s">
        <v>156</v>
      </c>
      <c r="I225" s="122" t="s">
        <v>2547</v>
      </c>
      <c r="J225" s="122" t="s">
        <v>23</v>
      </c>
      <c r="K225" s="122" t="s">
        <v>24</v>
      </c>
      <c r="L225" s="122" t="s">
        <v>2548</v>
      </c>
      <c r="M225" s="122" t="s">
        <v>25</v>
      </c>
      <c r="N225" s="122" t="s">
        <v>26</v>
      </c>
      <c r="O225" s="122" t="s">
        <v>25</v>
      </c>
      <c r="P225" s="122" t="s">
        <v>27</v>
      </c>
      <c r="Q225" s="122" t="s">
        <v>152</v>
      </c>
      <c r="R225" s="124">
        <v>4.6779999999999999</v>
      </c>
      <c r="S225" s="127">
        <v>17</v>
      </c>
      <c r="T225" s="125">
        <v>19.47</v>
      </c>
      <c r="U225" s="122" t="s">
        <v>30</v>
      </c>
      <c r="W225" s="8" t="str">
        <f t="shared" si="21"/>
        <v/>
      </c>
      <c r="X225" s="8" t="str">
        <f>IF(S225="6B",_xlfn.XLOOKUP(H225,'Zoning 2shop'!A:A,'Zoning 2shop'!B:B),IF(S225="6C",_xlfn.XLOOKUP(G225,'Zoning 2shop'!C:C,'Zoning 2shop'!D:D),""))</f>
        <v/>
      </c>
      <c r="Y225" s="112">
        <f t="shared" si="22"/>
        <v>0.14910705133062102</v>
      </c>
      <c r="Z225" s="4">
        <f t="shared" si="23"/>
        <v>19.47</v>
      </c>
      <c r="AA225" s="4">
        <f t="shared" si="24"/>
        <v>0.5</v>
      </c>
      <c r="AB225" s="4">
        <f t="shared" si="25"/>
        <v>2.9031142894071911</v>
      </c>
      <c r="AC225" s="19">
        <f t="shared" si="26"/>
        <v>19.97</v>
      </c>
      <c r="AD225" s="8" t="str">
        <f>IF(COUNTIF(Catégories!A:A,N225)=0,"catégorie inconnue",LOOKUP(N225,Catégories!A:A,Catégories!B:B))</f>
        <v>Frêt</v>
      </c>
      <c r="AE225" s="21">
        <f t="shared" si="27"/>
        <v>22.873114289407191</v>
      </c>
    </row>
    <row r="226" spans="2:31" ht="14.25" hidden="1" customHeight="1" x14ac:dyDescent="0.2">
      <c r="B226" s="122" t="s">
        <v>1970</v>
      </c>
      <c r="C226" s="122" t="s">
        <v>21</v>
      </c>
      <c r="D226" s="123">
        <v>46168</v>
      </c>
      <c r="E226" s="122" t="s">
        <v>22</v>
      </c>
      <c r="F226" s="122" t="s">
        <v>2613</v>
      </c>
      <c r="G226" s="122" t="s">
        <v>149</v>
      </c>
      <c r="H226" s="122" t="s">
        <v>156</v>
      </c>
      <c r="I226" s="122" t="s">
        <v>2614</v>
      </c>
      <c r="J226" s="122" t="s">
        <v>23</v>
      </c>
      <c r="K226" s="122" t="s">
        <v>24</v>
      </c>
      <c r="L226" s="122" t="s">
        <v>2615</v>
      </c>
      <c r="M226" s="122" t="s">
        <v>25</v>
      </c>
      <c r="N226" s="122" t="s">
        <v>26</v>
      </c>
      <c r="O226" s="122" t="s">
        <v>25</v>
      </c>
      <c r="P226" s="122" t="s">
        <v>27</v>
      </c>
      <c r="Q226" s="122" t="s">
        <v>152</v>
      </c>
      <c r="R226" s="124">
        <v>6.4119999999999999</v>
      </c>
      <c r="S226" s="127">
        <v>17</v>
      </c>
      <c r="T226" s="125">
        <v>23.01</v>
      </c>
      <c r="U226" s="122" t="s">
        <v>30</v>
      </c>
      <c r="W226" s="8" t="str">
        <f t="shared" si="21"/>
        <v/>
      </c>
      <c r="X226" s="8" t="str">
        <f>IF(S226="6B",_xlfn.XLOOKUP(H226,'Zoning 2shop'!A:A,'Zoning 2shop'!B:B),IF(S226="6C",_xlfn.XLOOKUP(G226,'Zoning 2shop'!C:C,'Zoning 2shop'!D:D),""))</f>
        <v/>
      </c>
      <c r="Y226" s="112">
        <f t="shared" si="22"/>
        <v>0.14910705133062102</v>
      </c>
      <c r="Z226" s="4">
        <f t="shared" si="23"/>
        <v>23.01</v>
      </c>
      <c r="AA226" s="4">
        <f t="shared" si="24"/>
        <v>0.5</v>
      </c>
      <c r="AB226" s="4">
        <f t="shared" si="25"/>
        <v>3.43095325111759</v>
      </c>
      <c r="AC226" s="19">
        <f t="shared" si="26"/>
        <v>23.51</v>
      </c>
      <c r="AD226" s="8" t="str">
        <f>IF(COUNTIF(Catégories!A:A,N226)=0,"catégorie inconnue",LOOKUP(N226,Catégories!A:A,Catégories!B:B))</f>
        <v>Frêt</v>
      </c>
      <c r="AE226" s="21">
        <f t="shared" si="27"/>
        <v>26.940953251117591</v>
      </c>
    </row>
    <row r="227" spans="2:31" ht="14.25" hidden="1" customHeight="1" x14ac:dyDescent="0.2">
      <c r="B227" s="122" t="s">
        <v>1970</v>
      </c>
      <c r="C227" s="122" t="s">
        <v>21</v>
      </c>
      <c r="D227" s="123">
        <v>46168</v>
      </c>
      <c r="E227" s="122" t="s">
        <v>22</v>
      </c>
      <c r="F227" s="122" t="s">
        <v>2555</v>
      </c>
      <c r="G227" s="122" t="s">
        <v>149</v>
      </c>
      <c r="H227" s="122" t="s">
        <v>153</v>
      </c>
      <c r="I227" s="122" t="s">
        <v>2556</v>
      </c>
      <c r="J227" s="122" t="s">
        <v>23</v>
      </c>
      <c r="K227" s="122" t="s">
        <v>24</v>
      </c>
      <c r="L227" s="122" t="s">
        <v>2557</v>
      </c>
      <c r="M227" s="122" t="s">
        <v>25</v>
      </c>
      <c r="N227" s="122" t="s">
        <v>26</v>
      </c>
      <c r="O227" s="122" t="s">
        <v>25</v>
      </c>
      <c r="P227" s="122" t="s">
        <v>27</v>
      </c>
      <c r="Q227" s="122" t="s">
        <v>181</v>
      </c>
      <c r="R227" s="124">
        <v>0.85299999999999998</v>
      </c>
      <c r="S227" s="127">
        <v>17</v>
      </c>
      <c r="T227" s="125">
        <v>9.94</v>
      </c>
      <c r="U227" s="122" t="s">
        <v>30</v>
      </c>
      <c r="W227" s="8" t="str">
        <f t="shared" si="21"/>
        <v/>
      </c>
      <c r="X227" s="8" t="str">
        <f>IF(S227="6B",_xlfn.XLOOKUP(H227,'Zoning 2shop'!A:A,'Zoning 2shop'!B:B),IF(S227="6C",_xlfn.XLOOKUP(G227,'Zoning 2shop'!C:C,'Zoning 2shop'!D:D),""))</f>
        <v/>
      </c>
      <c r="Y227" s="112">
        <f t="shared" si="22"/>
        <v>0.14910705133062102</v>
      </c>
      <c r="Z227" s="4">
        <f t="shared" si="23"/>
        <v>9.94</v>
      </c>
      <c r="AA227" s="4">
        <f t="shared" si="24"/>
        <v>0.5</v>
      </c>
      <c r="AB227" s="4">
        <f t="shared" si="25"/>
        <v>1.4821240902263728</v>
      </c>
      <c r="AC227" s="19">
        <f t="shared" si="26"/>
        <v>10.44</v>
      </c>
      <c r="AD227" s="8" t="str">
        <f>IF(COUNTIF(Catégories!A:A,N227)=0,"catégorie inconnue",LOOKUP(N227,Catégories!A:A,Catégories!B:B))</f>
        <v>Frêt</v>
      </c>
      <c r="AE227" s="21">
        <f t="shared" si="27"/>
        <v>11.922124090226372</v>
      </c>
    </row>
    <row r="228" spans="2:31" ht="14.25" hidden="1" customHeight="1" x14ac:dyDescent="0.2">
      <c r="B228" s="122" t="s">
        <v>1970</v>
      </c>
      <c r="C228" s="122" t="s">
        <v>21</v>
      </c>
      <c r="D228" s="123">
        <v>46168</v>
      </c>
      <c r="E228" s="122" t="s">
        <v>22</v>
      </c>
      <c r="F228" s="122" t="s">
        <v>2616</v>
      </c>
      <c r="G228" s="122" t="s">
        <v>149</v>
      </c>
      <c r="H228" s="122" t="s">
        <v>151</v>
      </c>
      <c r="I228" s="122" t="s">
        <v>2617</v>
      </c>
      <c r="J228" s="122" t="s">
        <v>23</v>
      </c>
      <c r="K228" s="122" t="s">
        <v>24</v>
      </c>
      <c r="L228" s="122" t="s">
        <v>2618</v>
      </c>
      <c r="M228" s="122" t="s">
        <v>25</v>
      </c>
      <c r="N228" s="122" t="s">
        <v>26</v>
      </c>
      <c r="O228" s="122" t="s">
        <v>25</v>
      </c>
      <c r="P228" s="122" t="s">
        <v>27</v>
      </c>
      <c r="Q228" s="122" t="s">
        <v>152</v>
      </c>
      <c r="R228" s="124">
        <v>0.36699999999999999</v>
      </c>
      <c r="S228" s="127">
        <v>17</v>
      </c>
      <c r="T228" s="125">
        <v>7.86</v>
      </c>
      <c r="U228" s="122" t="s">
        <v>30</v>
      </c>
      <c r="W228" s="8" t="str">
        <f t="shared" si="21"/>
        <v/>
      </c>
      <c r="X228" s="8" t="str">
        <f>IF(S228="6B",_xlfn.XLOOKUP(H228,'Zoning 2shop'!A:A,'Zoning 2shop'!B:B),IF(S228="6C",_xlfn.XLOOKUP(G228,'Zoning 2shop'!C:C,'Zoning 2shop'!D:D),""))</f>
        <v/>
      </c>
      <c r="Y228" s="112">
        <f t="shared" si="22"/>
        <v>0.14910705133062102</v>
      </c>
      <c r="Z228" s="4">
        <f t="shared" si="23"/>
        <v>7.86</v>
      </c>
      <c r="AA228" s="4">
        <f t="shared" si="24"/>
        <v>0.5</v>
      </c>
      <c r="AB228" s="4">
        <f t="shared" si="25"/>
        <v>1.1719814234586812</v>
      </c>
      <c r="AC228" s="19">
        <f t="shared" si="26"/>
        <v>8.36</v>
      </c>
      <c r="AD228" s="8" t="str">
        <f>IF(COUNTIF(Catégories!A:A,N228)=0,"catégorie inconnue",LOOKUP(N228,Catégories!A:A,Catégories!B:B))</f>
        <v>Frêt</v>
      </c>
      <c r="AE228" s="21">
        <f t="shared" si="27"/>
        <v>9.5319814234586815</v>
      </c>
    </row>
    <row r="229" spans="2:31" ht="14.25" hidden="1" customHeight="1" x14ac:dyDescent="0.2">
      <c r="B229" s="122" t="s">
        <v>1970</v>
      </c>
      <c r="C229" s="122" t="s">
        <v>21</v>
      </c>
      <c r="D229" s="123">
        <v>46169</v>
      </c>
      <c r="E229" s="122" t="s">
        <v>22</v>
      </c>
      <c r="F229" s="122" t="s">
        <v>2627</v>
      </c>
      <c r="G229" s="122" t="s">
        <v>149</v>
      </c>
      <c r="H229" s="122" t="s">
        <v>151</v>
      </c>
      <c r="I229" s="122" t="s">
        <v>2628</v>
      </c>
      <c r="J229" s="122" t="s">
        <v>23</v>
      </c>
      <c r="K229" s="122" t="s">
        <v>24</v>
      </c>
      <c r="L229" s="122" t="s">
        <v>2629</v>
      </c>
      <c r="M229" s="122" t="s">
        <v>25</v>
      </c>
      <c r="N229" s="122" t="s">
        <v>26</v>
      </c>
      <c r="O229" s="122" t="s">
        <v>25</v>
      </c>
      <c r="P229" s="122" t="s">
        <v>27</v>
      </c>
      <c r="Q229" s="122" t="s">
        <v>152</v>
      </c>
      <c r="R229" s="124">
        <v>4.6379999999999999</v>
      </c>
      <c r="S229" s="127">
        <v>17</v>
      </c>
      <c r="T229" s="125">
        <v>19.47</v>
      </c>
      <c r="U229" s="122" t="s">
        <v>30</v>
      </c>
      <c r="W229" s="8" t="str">
        <f t="shared" si="21"/>
        <v/>
      </c>
      <c r="X229" s="8" t="str">
        <f>IF(S229="6B",_xlfn.XLOOKUP(H229,'Zoning 2shop'!A:A,'Zoning 2shop'!B:B),IF(S229="6C",_xlfn.XLOOKUP(G229,'Zoning 2shop'!C:C,'Zoning 2shop'!D:D),""))</f>
        <v/>
      </c>
      <c r="Y229" s="112">
        <f t="shared" si="22"/>
        <v>0.14910705133062102</v>
      </c>
      <c r="Z229" s="4">
        <f t="shared" si="23"/>
        <v>19.47</v>
      </c>
      <c r="AA229" s="4">
        <f t="shared" si="24"/>
        <v>0.5</v>
      </c>
      <c r="AB229" s="4">
        <f t="shared" si="25"/>
        <v>2.9031142894071911</v>
      </c>
      <c r="AC229" s="19">
        <f t="shared" si="26"/>
        <v>19.97</v>
      </c>
      <c r="AD229" s="8" t="str">
        <f>IF(COUNTIF(Catégories!A:A,N229)=0,"catégorie inconnue",LOOKUP(N229,Catégories!A:A,Catégories!B:B))</f>
        <v>Frêt</v>
      </c>
      <c r="AE229" s="21">
        <f t="shared" si="27"/>
        <v>22.873114289407191</v>
      </c>
    </row>
    <row r="230" spans="2:31" ht="14.25" hidden="1" customHeight="1" x14ac:dyDescent="0.2">
      <c r="B230" s="122" t="s">
        <v>1970</v>
      </c>
      <c r="C230" s="122" t="s">
        <v>21</v>
      </c>
      <c r="D230" s="123">
        <v>46169</v>
      </c>
      <c r="E230" s="122" t="s">
        <v>22</v>
      </c>
      <c r="F230" s="122" t="s">
        <v>2645</v>
      </c>
      <c r="G230" s="122" t="s">
        <v>149</v>
      </c>
      <c r="H230" s="122" t="s">
        <v>151</v>
      </c>
      <c r="I230" s="122" t="s">
        <v>2646</v>
      </c>
      <c r="J230" s="122" t="s">
        <v>23</v>
      </c>
      <c r="K230" s="122" t="s">
        <v>24</v>
      </c>
      <c r="L230" s="122" t="s">
        <v>2647</v>
      </c>
      <c r="M230" s="122" t="s">
        <v>25</v>
      </c>
      <c r="N230" s="122" t="s">
        <v>26</v>
      </c>
      <c r="O230" s="122" t="s">
        <v>25</v>
      </c>
      <c r="P230" s="122" t="s">
        <v>27</v>
      </c>
      <c r="Q230" s="122" t="s">
        <v>152</v>
      </c>
      <c r="R230" s="124">
        <v>0.59899999999999998</v>
      </c>
      <c r="S230" s="127">
        <v>17</v>
      </c>
      <c r="T230" s="125">
        <v>9.94</v>
      </c>
      <c r="U230" s="122" t="s">
        <v>30</v>
      </c>
      <c r="W230" s="8" t="str">
        <f t="shared" si="21"/>
        <v/>
      </c>
      <c r="X230" s="8" t="str">
        <f>IF(S230="6B",_xlfn.XLOOKUP(H230,'Zoning 2shop'!A:A,'Zoning 2shop'!B:B),IF(S230="6C",_xlfn.XLOOKUP(G230,'Zoning 2shop'!C:C,'Zoning 2shop'!D:D),""))</f>
        <v/>
      </c>
      <c r="Y230" s="112">
        <f t="shared" si="22"/>
        <v>0.14910705133062102</v>
      </c>
      <c r="Z230" s="4">
        <f t="shared" si="23"/>
        <v>9.94</v>
      </c>
      <c r="AA230" s="4">
        <f t="shared" si="24"/>
        <v>0.5</v>
      </c>
      <c r="AB230" s="4">
        <f t="shared" si="25"/>
        <v>1.4821240902263728</v>
      </c>
      <c r="AC230" s="19">
        <f t="shared" si="26"/>
        <v>10.44</v>
      </c>
      <c r="AD230" s="8" t="str">
        <f>IF(COUNTIF(Catégories!A:A,N230)=0,"catégorie inconnue",LOOKUP(N230,Catégories!A:A,Catégories!B:B))</f>
        <v>Frêt</v>
      </c>
      <c r="AE230" s="21">
        <f t="shared" si="27"/>
        <v>11.922124090226372</v>
      </c>
    </row>
    <row r="231" spans="2:31" ht="14.25" hidden="1" customHeight="1" x14ac:dyDescent="0.2">
      <c r="B231" s="122" t="s">
        <v>1970</v>
      </c>
      <c r="C231" s="122" t="s">
        <v>21</v>
      </c>
      <c r="D231" s="123">
        <v>46169</v>
      </c>
      <c r="E231" s="122" t="s">
        <v>22</v>
      </c>
      <c r="F231" s="122" t="s">
        <v>2619</v>
      </c>
      <c r="G231" s="122" t="s">
        <v>149</v>
      </c>
      <c r="H231" s="122" t="s">
        <v>153</v>
      </c>
      <c r="I231" s="122" t="s">
        <v>2620</v>
      </c>
      <c r="J231" s="122" t="s">
        <v>23</v>
      </c>
      <c r="K231" s="122" t="s">
        <v>24</v>
      </c>
      <c r="L231" s="122" t="s">
        <v>2621</v>
      </c>
      <c r="M231" s="122" t="s">
        <v>25</v>
      </c>
      <c r="N231" s="122" t="s">
        <v>26</v>
      </c>
      <c r="O231" s="122" t="s">
        <v>25</v>
      </c>
      <c r="P231" s="122" t="s">
        <v>27</v>
      </c>
      <c r="Q231" s="122" t="s">
        <v>181</v>
      </c>
      <c r="R231" s="124">
        <v>0.93600000000000005</v>
      </c>
      <c r="S231" s="127">
        <v>17</v>
      </c>
      <c r="T231" s="125">
        <v>9.94</v>
      </c>
      <c r="U231" s="122" t="s">
        <v>30</v>
      </c>
      <c r="W231" s="8" t="str">
        <f t="shared" si="21"/>
        <v/>
      </c>
      <c r="X231" s="8" t="str">
        <f>IF(S231="6B",_xlfn.XLOOKUP(H231,'Zoning 2shop'!A:A,'Zoning 2shop'!B:B),IF(S231="6C",_xlfn.XLOOKUP(G231,'Zoning 2shop'!C:C,'Zoning 2shop'!D:D),""))</f>
        <v/>
      </c>
      <c r="Y231" s="112">
        <f t="shared" si="22"/>
        <v>0.14910705133062102</v>
      </c>
      <c r="Z231" s="4">
        <f t="shared" si="23"/>
        <v>9.94</v>
      </c>
      <c r="AA231" s="4">
        <f t="shared" si="24"/>
        <v>0.5</v>
      </c>
      <c r="AB231" s="4">
        <f t="shared" si="25"/>
        <v>1.4821240902263728</v>
      </c>
      <c r="AC231" s="19">
        <f t="shared" si="26"/>
        <v>10.44</v>
      </c>
      <c r="AD231" s="8" t="str">
        <f>IF(COUNTIF(Catégories!A:A,N231)=0,"catégorie inconnue",LOOKUP(N231,Catégories!A:A,Catégories!B:B))</f>
        <v>Frêt</v>
      </c>
      <c r="AE231" s="21">
        <f t="shared" si="27"/>
        <v>11.922124090226372</v>
      </c>
    </row>
    <row r="232" spans="2:31" ht="14.25" hidden="1" customHeight="1" x14ac:dyDescent="0.2">
      <c r="B232" s="122" t="s">
        <v>1970</v>
      </c>
      <c r="C232" s="122" t="s">
        <v>21</v>
      </c>
      <c r="D232" s="123">
        <v>46169</v>
      </c>
      <c r="E232" s="122" t="s">
        <v>22</v>
      </c>
      <c r="F232" s="122" t="s">
        <v>2473</v>
      </c>
      <c r="G232" s="122" t="s">
        <v>149</v>
      </c>
      <c r="H232" s="122" t="s">
        <v>154</v>
      </c>
      <c r="I232" s="122" t="s">
        <v>2636</v>
      </c>
      <c r="J232" s="122" t="s">
        <v>23</v>
      </c>
      <c r="K232" s="122" t="s">
        <v>24</v>
      </c>
      <c r="L232" s="122" t="s">
        <v>2637</v>
      </c>
      <c r="M232" s="122" t="s">
        <v>25</v>
      </c>
      <c r="N232" s="122" t="s">
        <v>26</v>
      </c>
      <c r="O232" s="122" t="s">
        <v>25</v>
      </c>
      <c r="P232" s="122" t="s">
        <v>27</v>
      </c>
      <c r="Q232" s="122" t="s">
        <v>152</v>
      </c>
      <c r="R232" s="124">
        <v>0.97899999999999998</v>
      </c>
      <c r="S232" s="127">
        <v>17</v>
      </c>
      <c r="T232" s="125">
        <v>9.94</v>
      </c>
      <c r="U232" s="122" t="s">
        <v>30</v>
      </c>
      <c r="W232" s="8" t="str">
        <f t="shared" si="21"/>
        <v/>
      </c>
      <c r="X232" s="8" t="str">
        <f>IF(S232="6B",_xlfn.XLOOKUP(H232,'Zoning 2shop'!A:A,'Zoning 2shop'!B:B),IF(S232="6C",_xlfn.XLOOKUP(G232,'Zoning 2shop'!C:C,'Zoning 2shop'!D:D),""))</f>
        <v/>
      </c>
      <c r="Y232" s="112">
        <f t="shared" si="22"/>
        <v>0.14910705133062102</v>
      </c>
      <c r="Z232" s="4">
        <f t="shared" si="23"/>
        <v>9.94</v>
      </c>
      <c r="AA232" s="4">
        <f t="shared" si="24"/>
        <v>0.5</v>
      </c>
      <c r="AB232" s="4">
        <f t="shared" si="25"/>
        <v>1.4821240902263728</v>
      </c>
      <c r="AC232" s="19">
        <f t="shared" si="26"/>
        <v>10.44</v>
      </c>
      <c r="AD232" s="8" t="str">
        <f>IF(COUNTIF(Catégories!A:A,N232)=0,"catégorie inconnue",LOOKUP(N232,Catégories!A:A,Catégories!B:B))</f>
        <v>Frêt</v>
      </c>
      <c r="AE232" s="21">
        <f t="shared" si="27"/>
        <v>11.922124090226372</v>
      </c>
    </row>
    <row r="233" spans="2:31" ht="14.25" hidden="1" customHeight="1" x14ac:dyDescent="0.2">
      <c r="B233" s="122" t="s">
        <v>1970</v>
      </c>
      <c r="C233" s="122" t="s">
        <v>21</v>
      </c>
      <c r="D233" s="123">
        <v>46169</v>
      </c>
      <c r="E233" s="122" t="s">
        <v>22</v>
      </c>
      <c r="F233" s="122" t="s">
        <v>2622</v>
      </c>
      <c r="G233" s="122" t="s">
        <v>149</v>
      </c>
      <c r="H233" s="122" t="s">
        <v>156</v>
      </c>
      <c r="I233" s="122" t="s">
        <v>2623</v>
      </c>
      <c r="J233" s="122" t="s">
        <v>23</v>
      </c>
      <c r="K233" s="122" t="s">
        <v>24</v>
      </c>
      <c r="L233" s="122" t="s">
        <v>2624</v>
      </c>
      <c r="M233" s="122" t="s">
        <v>25</v>
      </c>
      <c r="N233" s="122" t="s">
        <v>26</v>
      </c>
      <c r="O233" s="122" t="s">
        <v>25</v>
      </c>
      <c r="P233" s="122" t="s">
        <v>27</v>
      </c>
      <c r="Q233" s="122" t="s">
        <v>152</v>
      </c>
      <c r="R233" s="124">
        <v>1.3069999999999999</v>
      </c>
      <c r="S233" s="127">
        <v>17</v>
      </c>
      <c r="T233" s="125">
        <v>11.56</v>
      </c>
      <c r="U233" s="122" t="s">
        <v>30</v>
      </c>
      <c r="W233" s="8" t="str">
        <f t="shared" si="21"/>
        <v/>
      </c>
      <c r="X233" s="8" t="str">
        <f>IF(S233="6B",_xlfn.XLOOKUP(H233,'Zoning 2shop'!A:A,'Zoning 2shop'!B:B),IF(S233="6C",_xlfn.XLOOKUP(G233,'Zoning 2shop'!C:C,'Zoning 2shop'!D:D),""))</f>
        <v/>
      </c>
      <c r="Y233" s="112">
        <f t="shared" si="22"/>
        <v>0.14910705133062102</v>
      </c>
      <c r="Z233" s="4">
        <f t="shared" si="23"/>
        <v>11.56</v>
      </c>
      <c r="AA233" s="4">
        <f t="shared" si="24"/>
        <v>0.5</v>
      </c>
      <c r="AB233" s="4">
        <f t="shared" si="25"/>
        <v>1.7236775133819791</v>
      </c>
      <c r="AC233" s="19">
        <f t="shared" si="26"/>
        <v>12.06</v>
      </c>
      <c r="AD233" s="8" t="str">
        <f>IF(COUNTIF(Catégories!A:A,N233)=0,"catégorie inconnue",LOOKUP(N233,Catégories!A:A,Catégories!B:B))</f>
        <v>Frêt</v>
      </c>
      <c r="AE233" s="21">
        <f t="shared" si="27"/>
        <v>13.78367751338198</v>
      </c>
    </row>
    <row r="234" spans="2:31" ht="14.25" hidden="1" customHeight="1" x14ac:dyDescent="0.2">
      <c r="B234" s="122" t="s">
        <v>1970</v>
      </c>
      <c r="C234" s="122" t="s">
        <v>21</v>
      </c>
      <c r="D234" s="123">
        <v>46169</v>
      </c>
      <c r="E234" s="122" t="s">
        <v>22</v>
      </c>
      <c r="F234" s="122" t="s">
        <v>2622</v>
      </c>
      <c r="G234" s="122" t="s">
        <v>149</v>
      </c>
      <c r="H234" s="122" t="s">
        <v>156</v>
      </c>
      <c r="I234" s="122" t="s">
        <v>2623</v>
      </c>
      <c r="J234" s="122" t="s">
        <v>23</v>
      </c>
      <c r="K234" s="122" t="s">
        <v>24</v>
      </c>
      <c r="L234" s="122" t="s">
        <v>2624</v>
      </c>
      <c r="M234" s="122" t="s">
        <v>25</v>
      </c>
      <c r="N234" s="122" t="s">
        <v>41</v>
      </c>
      <c r="O234" s="122" t="s">
        <v>25</v>
      </c>
      <c r="P234" s="122"/>
      <c r="Q234" s="122" t="s">
        <v>152</v>
      </c>
      <c r="R234" s="124">
        <v>0</v>
      </c>
      <c r="S234" s="127">
        <v>17</v>
      </c>
      <c r="T234" s="125">
        <v>2</v>
      </c>
      <c r="U234" s="122" t="s">
        <v>30</v>
      </c>
      <c r="W234" s="8" t="str">
        <f t="shared" si="21"/>
        <v/>
      </c>
      <c r="X234" s="8" t="str">
        <f>IF(S234="6B",_xlfn.XLOOKUP(H234,'Zoning 2shop'!A:A,'Zoning 2shop'!B:B),IF(S234="6C",_xlfn.XLOOKUP(G234,'Zoning 2shop'!C:C,'Zoning 2shop'!D:D),""))</f>
        <v/>
      </c>
      <c r="Y234" s="112">
        <f t="shared" si="22"/>
        <v>0.14910705133062102</v>
      </c>
      <c r="Z234" s="4">
        <f t="shared" si="23"/>
        <v>2</v>
      </c>
      <c r="AA234" s="4">
        <f t="shared" si="24"/>
        <v>0.5</v>
      </c>
      <c r="AB234" s="4">
        <f t="shared" si="25"/>
        <v>0.29821410266124204</v>
      </c>
      <c r="AC234" s="19">
        <f t="shared" si="26"/>
        <v>2.5</v>
      </c>
      <c r="AD234" s="8" t="str">
        <f>IF(COUNTIF(Catégories!A:A,N234)=0,"catégorie inconnue",LOOKUP(N234,Catégories!A:A,Catégories!B:B))</f>
        <v>Frêt</v>
      </c>
      <c r="AE234" s="21">
        <f t="shared" si="27"/>
        <v>2.7982141026612419</v>
      </c>
    </row>
    <row r="235" spans="2:31" ht="14.25" hidden="1" customHeight="1" x14ac:dyDescent="0.2">
      <c r="B235" s="122" t="s">
        <v>1970</v>
      </c>
      <c r="C235" s="122" t="s">
        <v>21</v>
      </c>
      <c r="D235" s="123">
        <v>46169</v>
      </c>
      <c r="E235" s="122" t="s">
        <v>22</v>
      </c>
      <c r="F235" s="122" t="s">
        <v>2630</v>
      </c>
      <c r="G235" s="122" t="s">
        <v>149</v>
      </c>
      <c r="H235" s="122" t="s">
        <v>160</v>
      </c>
      <c r="I235" s="122" t="s">
        <v>2631</v>
      </c>
      <c r="J235" s="122" t="s">
        <v>23</v>
      </c>
      <c r="K235" s="122" t="s">
        <v>24</v>
      </c>
      <c r="L235" s="122" t="s">
        <v>2632</v>
      </c>
      <c r="M235" s="122" t="s">
        <v>25</v>
      </c>
      <c r="N235" s="122" t="s">
        <v>26</v>
      </c>
      <c r="O235" s="122" t="s">
        <v>25</v>
      </c>
      <c r="P235" s="122" t="s">
        <v>27</v>
      </c>
      <c r="Q235" s="122" t="s">
        <v>181</v>
      </c>
      <c r="R235" s="124">
        <v>0.58299999999999996</v>
      </c>
      <c r="S235" s="127">
        <v>17</v>
      </c>
      <c r="T235" s="125">
        <v>9.94</v>
      </c>
      <c r="U235" s="122" t="s">
        <v>30</v>
      </c>
      <c r="W235" s="8" t="str">
        <f t="shared" si="21"/>
        <v/>
      </c>
      <c r="X235" s="8" t="str">
        <f>IF(S235="6B",_xlfn.XLOOKUP(H235,'Zoning 2shop'!A:A,'Zoning 2shop'!B:B),IF(S235="6C",_xlfn.XLOOKUP(G235,'Zoning 2shop'!C:C,'Zoning 2shop'!D:D),""))</f>
        <v/>
      </c>
      <c r="Y235" s="112">
        <f t="shared" si="22"/>
        <v>0.14910705133062102</v>
      </c>
      <c r="Z235" s="4">
        <f t="shared" si="23"/>
        <v>9.94</v>
      </c>
      <c r="AA235" s="4">
        <f t="shared" si="24"/>
        <v>0.5</v>
      </c>
      <c r="AB235" s="4">
        <f t="shared" si="25"/>
        <v>1.4821240902263728</v>
      </c>
      <c r="AC235" s="19">
        <f t="shared" si="26"/>
        <v>10.44</v>
      </c>
      <c r="AD235" s="8" t="str">
        <f>IF(COUNTIF(Catégories!A:A,N235)=0,"catégorie inconnue",LOOKUP(N235,Catégories!A:A,Catégories!B:B))</f>
        <v>Frêt</v>
      </c>
      <c r="AE235" s="21">
        <f t="shared" si="27"/>
        <v>11.922124090226372</v>
      </c>
    </row>
    <row r="236" spans="2:31" ht="14.25" hidden="1" customHeight="1" x14ac:dyDescent="0.2">
      <c r="B236" s="122" t="s">
        <v>1970</v>
      </c>
      <c r="C236" s="122" t="s">
        <v>21</v>
      </c>
      <c r="D236" s="123">
        <v>46169</v>
      </c>
      <c r="E236" s="122" t="s">
        <v>22</v>
      </c>
      <c r="F236" s="122" t="s">
        <v>2648</v>
      </c>
      <c r="G236" s="122" t="s">
        <v>149</v>
      </c>
      <c r="H236" s="122" t="s">
        <v>151</v>
      </c>
      <c r="I236" s="122" t="s">
        <v>2649</v>
      </c>
      <c r="J236" s="122" t="s">
        <v>23</v>
      </c>
      <c r="K236" s="122" t="s">
        <v>24</v>
      </c>
      <c r="L236" s="122" t="s">
        <v>2650</v>
      </c>
      <c r="M236" s="122" t="s">
        <v>25</v>
      </c>
      <c r="N236" s="122" t="s">
        <v>26</v>
      </c>
      <c r="O236" s="122" t="s">
        <v>25</v>
      </c>
      <c r="P236" s="122" t="s">
        <v>27</v>
      </c>
      <c r="Q236" s="122" t="s">
        <v>152</v>
      </c>
      <c r="R236" s="124">
        <v>4.6379999999999999</v>
      </c>
      <c r="S236" s="127">
        <v>17</v>
      </c>
      <c r="T236" s="125">
        <v>19.47</v>
      </c>
      <c r="U236" s="122" t="s">
        <v>30</v>
      </c>
      <c r="W236" s="8" t="str">
        <f t="shared" si="21"/>
        <v/>
      </c>
      <c r="X236" s="8" t="str">
        <f>IF(S236="6B",_xlfn.XLOOKUP(H236,'Zoning 2shop'!A:A,'Zoning 2shop'!B:B),IF(S236="6C",_xlfn.XLOOKUP(G236,'Zoning 2shop'!C:C,'Zoning 2shop'!D:D),""))</f>
        <v/>
      </c>
      <c r="Y236" s="112">
        <f t="shared" si="22"/>
        <v>0.14910705133062102</v>
      </c>
      <c r="Z236" s="4">
        <f t="shared" si="23"/>
        <v>19.47</v>
      </c>
      <c r="AA236" s="4">
        <f t="shared" si="24"/>
        <v>0.5</v>
      </c>
      <c r="AB236" s="4">
        <f t="shared" si="25"/>
        <v>2.9031142894071911</v>
      </c>
      <c r="AC236" s="19">
        <f t="shared" si="26"/>
        <v>19.97</v>
      </c>
      <c r="AD236" s="8" t="str">
        <f>IF(COUNTIF(Catégories!A:A,N236)=0,"catégorie inconnue",LOOKUP(N236,Catégories!A:A,Catégories!B:B))</f>
        <v>Frêt</v>
      </c>
      <c r="AE236" s="21">
        <f t="shared" si="27"/>
        <v>22.873114289407191</v>
      </c>
    </row>
    <row r="237" spans="2:31" ht="14.25" hidden="1" customHeight="1" x14ac:dyDescent="0.2">
      <c r="B237" s="122" t="s">
        <v>1970</v>
      </c>
      <c r="C237" s="122" t="s">
        <v>21</v>
      </c>
      <c r="D237" s="123">
        <v>46169</v>
      </c>
      <c r="E237" s="122" t="s">
        <v>22</v>
      </c>
      <c r="F237" s="122" t="s">
        <v>2638</v>
      </c>
      <c r="G237" s="122" t="s">
        <v>149</v>
      </c>
      <c r="H237" s="122" t="s">
        <v>151</v>
      </c>
      <c r="I237" s="122" t="s">
        <v>2639</v>
      </c>
      <c r="J237" s="122" t="s">
        <v>23</v>
      </c>
      <c r="K237" s="122" t="s">
        <v>24</v>
      </c>
      <c r="L237" s="122" t="s">
        <v>2640</v>
      </c>
      <c r="M237" s="122" t="s">
        <v>25</v>
      </c>
      <c r="N237" s="122" t="s">
        <v>26</v>
      </c>
      <c r="O237" s="122" t="s">
        <v>25</v>
      </c>
      <c r="P237" s="122" t="s">
        <v>27</v>
      </c>
      <c r="Q237" s="122" t="s">
        <v>152</v>
      </c>
      <c r="R237" s="124">
        <v>4.6779999999999999</v>
      </c>
      <c r="S237" s="127">
        <v>17</v>
      </c>
      <c r="T237" s="125">
        <v>19.47</v>
      </c>
      <c r="U237" s="122" t="s">
        <v>30</v>
      </c>
      <c r="W237" s="8" t="str">
        <f t="shared" si="21"/>
        <v/>
      </c>
      <c r="X237" s="8" t="str">
        <f>IF(S237="6B",_xlfn.XLOOKUP(H237,'Zoning 2shop'!A:A,'Zoning 2shop'!B:B),IF(S237="6C",_xlfn.XLOOKUP(G237,'Zoning 2shop'!C:C,'Zoning 2shop'!D:D),""))</f>
        <v/>
      </c>
      <c r="Y237" s="112">
        <f t="shared" si="22"/>
        <v>0.14910705133062102</v>
      </c>
      <c r="Z237" s="4">
        <f t="shared" si="23"/>
        <v>19.47</v>
      </c>
      <c r="AA237" s="4">
        <f t="shared" si="24"/>
        <v>0.5</v>
      </c>
      <c r="AB237" s="4">
        <f t="shared" si="25"/>
        <v>2.9031142894071911</v>
      </c>
      <c r="AC237" s="19">
        <f t="shared" si="26"/>
        <v>19.97</v>
      </c>
      <c r="AD237" s="8" t="str">
        <f>IF(COUNTIF(Catégories!A:A,N237)=0,"catégorie inconnue",LOOKUP(N237,Catégories!A:A,Catégories!B:B))</f>
        <v>Frêt</v>
      </c>
      <c r="AE237" s="21">
        <f t="shared" si="27"/>
        <v>22.873114289407191</v>
      </c>
    </row>
    <row r="238" spans="2:31" ht="14.25" hidden="1" customHeight="1" x14ac:dyDescent="0.2">
      <c r="B238" s="122" t="s">
        <v>1970</v>
      </c>
      <c r="C238" s="122" t="s">
        <v>21</v>
      </c>
      <c r="D238" s="123">
        <v>46169</v>
      </c>
      <c r="E238" s="122" t="s">
        <v>22</v>
      </c>
      <c r="F238" s="122" t="s">
        <v>2660</v>
      </c>
      <c r="G238" s="122" t="s">
        <v>149</v>
      </c>
      <c r="H238" s="122" t="s">
        <v>151</v>
      </c>
      <c r="I238" s="122" t="s">
        <v>2661</v>
      </c>
      <c r="J238" s="122" t="s">
        <v>23</v>
      </c>
      <c r="K238" s="122" t="s">
        <v>24</v>
      </c>
      <c r="L238" s="122" t="s">
        <v>2662</v>
      </c>
      <c r="M238" s="122" t="s">
        <v>25</v>
      </c>
      <c r="N238" s="122" t="s">
        <v>26</v>
      </c>
      <c r="O238" s="122" t="s">
        <v>25</v>
      </c>
      <c r="P238" s="122" t="s">
        <v>27</v>
      </c>
      <c r="Q238" s="122" t="s">
        <v>152</v>
      </c>
      <c r="R238" s="124">
        <v>0.93100000000000005</v>
      </c>
      <c r="S238" s="127">
        <v>17</v>
      </c>
      <c r="T238" s="125">
        <v>9.94</v>
      </c>
      <c r="U238" s="122" t="s">
        <v>30</v>
      </c>
      <c r="W238" s="8" t="str">
        <f t="shared" si="21"/>
        <v/>
      </c>
      <c r="X238" s="8" t="str">
        <f>IF(S238="6B",_xlfn.XLOOKUP(H238,'Zoning 2shop'!A:A,'Zoning 2shop'!B:B),IF(S238="6C",_xlfn.XLOOKUP(G238,'Zoning 2shop'!C:C,'Zoning 2shop'!D:D),""))</f>
        <v/>
      </c>
      <c r="Y238" s="112">
        <f t="shared" si="22"/>
        <v>0.14910705133062102</v>
      </c>
      <c r="Z238" s="4">
        <f t="shared" si="23"/>
        <v>9.94</v>
      </c>
      <c r="AA238" s="4">
        <f t="shared" si="24"/>
        <v>0.5</v>
      </c>
      <c r="AB238" s="4">
        <f t="shared" si="25"/>
        <v>1.4821240902263728</v>
      </c>
      <c r="AC238" s="19">
        <f t="shared" si="26"/>
        <v>10.44</v>
      </c>
      <c r="AD238" s="8" t="str">
        <f>IF(COUNTIF(Catégories!A:A,N238)=0,"catégorie inconnue",LOOKUP(N238,Catégories!A:A,Catégories!B:B))</f>
        <v>Frêt</v>
      </c>
      <c r="AE238" s="21">
        <f t="shared" si="27"/>
        <v>11.922124090226372</v>
      </c>
    </row>
    <row r="239" spans="2:31" ht="14.25" hidden="1" customHeight="1" x14ac:dyDescent="0.2">
      <c r="B239" s="122" t="s">
        <v>1970</v>
      </c>
      <c r="C239" s="122" t="s">
        <v>21</v>
      </c>
      <c r="D239" s="123">
        <v>46169</v>
      </c>
      <c r="E239" s="122" t="s">
        <v>22</v>
      </c>
      <c r="F239" s="122" t="s">
        <v>2642</v>
      </c>
      <c r="G239" s="122" t="s">
        <v>149</v>
      </c>
      <c r="H239" s="122" t="s">
        <v>153</v>
      </c>
      <c r="I239" s="122" t="s">
        <v>2643</v>
      </c>
      <c r="J239" s="122" t="s">
        <v>23</v>
      </c>
      <c r="K239" s="122" t="s">
        <v>24</v>
      </c>
      <c r="L239" s="122" t="s">
        <v>2644</v>
      </c>
      <c r="M239" s="122" t="s">
        <v>25</v>
      </c>
      <c r="N239" s="122" t="s">
        <v>26</v>
      </c>
      <c r="O239" s="122" t="s">
        <v>25</v>
      </c>
      <c r="P239" s="122" t="s">
        <v>27</v>
      </c>
      <c r="Q239" s="122" t="s">
        <v>181</v>
      </c>
      <c r="R239" s="124">
        <v>4.8360000000000003</v>
      </c>
      <c r="S239" s="127">
        <v>17</v>
      </c>
      <c r="T239" s="125">
        <v>19.47</v>
      </c>
      <c r="U239" s="122" t="s">
        <v>30</v>
      </c>
      <c r="W239" s="8" t="str">
        <f t="shared" si="21"/>
        <v/>
      </c>
      <c r="X239" s="8" t="str">
        <f>IF(S239="6B",_xlfn.XLOOKUP(H239,'Zoning 2shop'!A:A,'Zoning 2shop'!B:B),IF(S239="6C",_xlfn.XLOOKUP(G239,'Zoning 2shop'!C:C,'Zoning 2shop'!D:D),""))</f>
        <v/>
      </c>
      <c r="Y239" s="112">
        <f t="shared" si="22"/>
        <v>0.14910705133062102</v>
      </c>
      <c r="Z239" s="4">
        <f t="shared" si="23"/>
        <v>19.47</v>
      </c>
      <c r="AA239" s="4">
        <f t="shared" si="24"/>
        <v>0.5</v>
      </c>
      <c r="AB239" s="4">
        <f t="shared" si="25"/>
        <v>2.9031142894071911</v>
      </c>
      <c r="AC239" s="19">
        <f t="shared" si="26"/>
        <v>19.97</v>
      </c>
      <c r="AD239" s="8" t="str">
        <f>IF(COUNTIF(Catégories!A:A,N239)=0,"catégorie inconnue",LOOKUP(N239,Catégories!A:A,Catégories!B:B))</f>
        <v>Frêt</v>
      </c>
      <c r="AE239" s="21">
        <f t="shared" si="27"/>
        <v>22.873114289407191</v>
      </c>
    </row>
    <row r="240" spans="2:31" ht="14.25" hidden="1" customHeight="1" x14ac:dyDescent="0.2">
      <c r="B240" s="122" t="s">
        <v>1970</v>
      </c>
      <c r="C240" s="122" t="s">
        <v>21</v>
      </c>
      <c r="D240" s="123">
        <v>46169</v>
      </c>
      <c r="E240" s="122" t="s">
        <v>22</v>
      </c>
      <c r="F240" s="122" t="s">
        <v>2657</v>
      </c>
      <c r="G240" s="122" t="s">
        <v>149</v>
      </c>
      <c r="H240" s="122" t="s">
        <v>151</v>
      </c>
      <c r="I240" s="122" t="s">
        <v>2658</v>
      </c>
      <c r="J240" s="122" t="s">
        <v>23</v>
      </c>
      <c r="K240" s="122" t="s">
        <v>24</v>
      </c>
      <c r="L240" s="122" t="s">
        <v>2659</v>
      </c>
      <c r="M240" s="122" t="s">
        <v>25</v>
      </c>
      <c r="N240" s="122" t="s">
        <v>26</v>
      </c>
      <c r="O240" s="122" t="s">
        <v>25</v>
      </c>
      <c r="P240" s="122" t="s">
        <v>27</v>
      </c>
      <c r="Q240" s="122" t="s">
        <v>152</v>
      </c>
      <c r="R240" s="124">
        <v>4.8250000000000002</v>
      </c>
      <c r="S240" s="127">
        <v>17</v>
      </c>
      <c r="T240" s="125">
        <v>19.47</v>
      </c>
      <c r="U240" s="122" t="s">
        <v>30</v>
      </c>
      <c r="W240" s="8" t="str">
        <f t="shared" si="21"/>
        <v/>
      </c>
      <c r="X240" s="8" t="str">
        <f>IF(S240="6B",_xlfn.XLOOKUP(H240,'Zoning 2shop'!A:A,'Zoning 2shop'!B:B),IF(S240="6C",_xlfn.XLOOKUP(G240,'Zoning 2shop'!C:C,'Zoning 2shop'!D:D),""))</f>
        <v/>
      </c>
      <c r="Y240" s="112">
        <f t="shared" si="22"/>
        <v>0.14910705133062102</v>
      </c>
      <c r="Z240" s="4">
        <f t="shared" si="23"/>
        <v>19.47</v>
      </c>
      <c r="AA240" s="4">
        <f t="shared" si="24"/>
        <v>0.5</v>
      </c>
      <c r="AB240" s="4">
        <f t="shared" si="25"/>
        <v>2.9031142894071911</v>
      </c>
      <c r="AC240" s="19">
        <f t="shared" si="26"/>
        <v>19.97</v>
      </c>
      <c r="AD240" s="8" t="str">
        <f>IF(COUNTIF(Catégories!A:A,N240)=0,"catégorie inconnue",LOOKUP(N240,Catégories!A:A,Catégories!B:B))</f>
        <v>Frêt</v>
      </c>
      <c r="AE240" s="21">
        <f t="shared" si="27"/>
        <v>22.873114289407191</v>
      </c>
    </row>
    <row r="241" spans="2:33" ht="14.25" hidden="1" customHeight="1" x14ac:dyDescent="0.2">
      <c r="B241" s="122" t="s">
        <v>1970</v>
      </c>
      <c r="C241" s="122" t="s">
        <v>21</v>
      </c>
      <c r="D241" s="123">
        <v>46169</v>
      </c>
      <c r="E241" s="122" t="s">
        <v>22</v>
      </c>
      <c r="F241" s="122" t="s">
        <v>2654</v>
      </c>
      <c r="G241" s="122" t="s">
        <v>149</v>
      </c>
      <c r="H241" s="122" t="s">
        <v>151</v>
      </c>
      <c r="I241" s="122" t="s">
        <v>2655</v>
      </c>
      <c r="J241" s="122" t="s">
        <v>23</v>
      </c>
      <c r="K241" s="122" t="s">
        <v>24</v>
      </c>
      <c r="L241" s="122" t="s">
        <v>2656</v>
      </c>
      <c r="M241" s="122" t="s">
        <v>25</v>
      </c>
      <c r="N241" s="122" t="s">
        <v>26</v>
      </c>
      <c r="O241" s="122" t="s">
        <v>25</v>
      </c>
      <c r="P241" s="122" t="s">
        <v>27</v>
      </c>
      <c r="Q241" s="122" t="s">
        <v>152</v>
      </c>
      <c r="R241" s="124">
        <v>0.26</v>
      </c>
      <c r="S241" s="127">
        <v>17</v>
      </c>
      <c r="T241" s="125">
        <v>7.86</v>
      </c>
      <c r="U241" s="122" t="s">
        <v>30</v>
      </c>
      <c r="W241" s="8" t="str">
        <f t="shared" si="21"/>
        <v/>
      </c>
      <c r="X241" s="8" t="str">
        <f>IF(S241="6B",_xlfn.XLOOKUP(H241,'Zoning 2shop'!A:A,'Zoning 2shop'!B:B),IF(S241="6C",_xlfn.XLOOKUP(G241,'Zoning 2shop'!C:C,'Zoning 2shop'!D:D),""))</f>
        <v/>
      </c>
      <c r="Y241" s="112">
        <f t="shared" si="22"/>
        <v>0.14910705133062102</v>
      </c>
      <c r="Z241" s="4">
        <f t="shared" si="23"/>
        <v>7.86</v>
      </c>
      <c r="AA241" s="4">
        <f t="shared" si="24"/>
        <v>0.5</v>
      </c>
      <c r="AB241" s="4">
        <f t="shared" si="25"/>
        <v>1.1719814234586812</v>
      </c>
      <c r="AC241" s="19">
        <f t="shared" si="26"/>
        <v>8.36</v>
      </c>
      <c r="AD241" s="8" t="str">
        <f>IF(COUNTIF(Catégories!A:A,N241)=0,"catégorie inconnue",LOOKUP(N241,Catégories!A:A,Catégories!B:B))</f>
        <v>Frêt</v>
      </c>
      <c r="AE241" s="21">
        <f t="shared" si="27"/>
        <v>9.5319814234586815</v>
      </c>
    </row>
    <row r="242" spans="2:33" ht="14.25" hidden="1" customHeight="1" x14ac:dyDescent="0.2">
      <c r="B242" s="122" t="s">
        <v>1970</v>
      </c>
      <c r="C242" s="122" t="s">
        <v>21</v>
      </c>
      <c r="D242" s="123">
        <v>46169</v>
      </c>
      <c r="E242" s="122" t="s">
        <v>22</v>
      </c>
      <c r="F242" s="122" t="s">
        <v>2663</v>
      </c>
      <c r="G242" s="122" t="s">
        <v>149</v>
      </c>
      <c r="H242" s="122" t="s">
        <v>151</v>
      </c>
      <c r="I242" s="122" t="s">
        <v>2664</v>
      </c>
      <c r="J242" s="122" t="s">
        <v>23</v>
      </c>
      <c r="K242" s="122" t="s">
        <v>24</v>
      </c>
      <c r="L242" s="122" t="s">
        <v>2665</v>
      </c>
      <c r="M242" s="122" t="s">
        <v>25</v>
      </c>
      <c r="N242" s="122" t="s">
        <v>26</v>
      </c>
      <c r="O242" s="122" t="s">
        <v>25</v>
      </c>
      <c r="P242" s="122" t="s">
        <v>27</v>
      </c>
      <c r="Q242" s="122" t="s">
        <v>152</v>
      </c>
      <c r="R242" s="124">
        <v>1.786</v>
      </c>
      <c r="S242" s="127">
        <v>17</v>
      </c>
      <c r="T242" s="125">
        <v>12.69</v>
      </c>
      <c r="U242" s="122" t="s">
        <v>30</v>
      </c>
      <c r="W242" s="8" t="str">
        <f t="shared" si="21"/>
        <v/>
      </c>
      <c r="X242" s="8" t="str">
        <f>IF(S242="6B",_xlfn.XLOOKUP(H242,'Zoning 2shop'!A:A,'Zoning 2shop'!B:B),IF(S242="6C",_xlfn.XLOOKUP(G242,'Zoning 2shop'!C:C,'Zoning 2shop'!D:D),""))</f>
        <v/>
      </c>
      <c r="Y242" s="112">
        <f t="shared" si="22"/>
        <v>0.14910705133062102</v>
      </c>
      <c r="Z242" s="4">
        <f t="shared" si="23"/>
        <v>12.69</v>
      </c>
      <c r="AA242" s="4">
        <f t="shared" si="24"/>
        <v>0.5</v>
      </c>
      <c r="AB242" s="4">
        <f t="shared" si="25"/>
        <v>1.8921684813855806</v>
      </c>
      <c r="AC242" s="19">
        <f t="shared" si="26"/>
        <v>13.19</v>
      </c>
      <c r="AD242" s="8" t="str">
        <f>IF(COUNTIF(Catégories!A:A,N242)=0,"catégorie inconnue",LOOKUP(N242,Catégories!A:A,Catégories!B:B))</f>
        <v>Frêt</v>
      </c>
      <c r="AE242" s="21">
        <f t="shared" si="27"/>
        <v>15.08216848138558</v>
      </c>
    </row>
    <row r="243" spans="2:33" ht="14.25" hidden="1" customHeight="1" x14ac:dyDescent="0.2">
      <c r="B243" s="122" t="s">
        <v>1970</v>
      </c>
      <c r="C243" s="122" t="s">
        <v>21</v>
      </c>
      <c r="D243" s="123">
        <v>46169</v>
      </c>
      <c r="E243" s="122" t="s">
        <v>22</v>
      </c>
      <c r="F243" s="122" t="s">
        <v>2651</v>
      </c>
      <c r="G243" s="122" t="s">
        <v>149</v>
      </c>
      <c r="H243" s="122" t="s">
        <v>151</v>
      </c>
      <c r="I243" s="122" t="s">
        <v>2652</v>
      </c>
      <c r="J243" s="122" t="s">
        <v>23</v>
      </c>
      <c r="K243" s="122" t="s">
        <v>24</v>
      </c>
      <c r="L243" s="122" t="s">
        <v>2653</v>
      </c>
      <c r="M243" s="122" t="s">
        <v>25</v>
      </c>
      <c r="N243" s="122" t="s">
        <v>26</v>
      </c>
      <c r="O243" s="122" t="s">
        <v>25</v>
      </c>
      <c r="P243" s="122" t="s">
        <v>27</v>
      </c>
      <c r="Q243" s="122" t="s">
        <v>152</v>
      </c>
      <c r="R243" s="124">
        <v>6.2729999999999997</v>
      </c>
      <c r="S243" s="127">
        <v>17</v>
      </c>
      <c r="T243" s="125">
        <v>23.01</v>
      </c>
      <c r="U243" s="122" t="s">
        <v>30</v>
      </c>
      <c r="W243" s="8" t="str">
        <f t="shared" si="21"/>
        <v/>
      </c>
      <c r="X243" s="8" t="str">
        <f>IF(S243="6B",_xlfn.XLOOKUP(H243,'Zoning 2shop'!A:A,'Zoning 2shop'!B:B),IF(S243="6C",_xlfn.XLOOKUP(G243,'Zoning 2shop'!C:C,'Zoning 2shop'!D:D),""))</f>
        <v/>
      </c>
      <c r="Y243" s="112">
        <f t="shared" si="22"/>
        <v>0.14910705133062102</v>
      </c>
      <c r="Z243" s="4">
        <f t="shared" si="23"/>
        <v>23.01</v>
      </c>
      <c r="AA243" s="4">
        <f t="shared" si="24"/>
        <v>0.5</v>
      </c>
      <c r="AB243" s="4">
        <f t="shared" si="25"/>
        <v>3.43095325111759</v>
      </c>
      <c r="AC243" s="19">
        <f t="shared" si="26"/>
        <v>23.51</v>
      </c>
      <c r="AD243" s="8" t="str">
        <f>IF(COUNTIF(Catégories!A:A,N243)=0,"catégorie inconnue",LOOKUP(N243,Catégories!A:A,Catégories!B:B))</f>
        <v>Frêt</v>
      </c>
      <c r="AE243" s="21">
        <f t="shared" si="27"/>
        <v>26.940953251117591</v>
      </c>
    </row>
    <row r="244" spans="2:33" ht="14.25" hidden="1" customHeight="1" x14ac:dyDescent="0.2">
      <c r="B244" s="122" t="s">
        <v>1970</v>
      </c>
      <c r="C244" s="122" t="s">
        <v>21</v>
      </c>
      <c r="D244" s="123">
        <v>46169</v>
      </c>
      <c r="E244" s="122" t="s">
        <v>22</v>
      </c>
      <c r="F244" s="122" t="s">
        <v>2633</v>
      </c>
      <c r="G244" s="122" t="s">
        <v>149</v>
      </c>
      <c r="H244" s="122" t="s">
        <v>160</v>
      </c>
      <c r="I244" s="122" t="s">
        <v>2634</v>
      </c>
      <c r="J244" s="122" t="s">
        <v>23</v>
      </c>
      <c r="K244" s="122" t="s">
        <v>24</v>
      </c>
      <c r="L244" s="122" t="s">
        <v>2635</v>
      </c>
      <c r="M244" s="122" t="s">
        <v>25</v>
      </c>
      <c r="N244" s="122" t="s">
        <v>26</v>
      </c>
      <c r="O244" s="122" t="s">
        <v>25</v>
      </c>
      <c r="P244" s="122" t="s">
        <v>27</v>
      </c>
      <c r="Q244" s="122" t="s">
        <v>181</v>
      </c>
      <c r="R244" s="124">
        <v>0.76800000000000002</v>
      </c>
      <c r="S244" s="127">
        <v>17</v>
      </c>
      <c r="T244" s="125">
        <v>9.94</v>
      </c>
      <c r="U244" s="122" t="s">
        <v>30</v>
      </c>
      <c r="W244" s="8" t="str">
        <f t="shared" si="21"/>
        <v/>
      </c>
      <c r="X244" s="8" t="str">
        <f>IF(S244="6B",_xlfn.XLOOKUP(H244,'Zoning 2shop'!A:A,'Zoning 2shop'!B:B),IF(S244="6C",_xlfn.XLOOKUP(G244,'Zoning 2shop'!C:C,'Zoning 2shop'!D:D),""))</f>
        <v/>
      </c>
      <c r="Y244" s="112">
        <f t="shared" si="22"/>
        <v>0.14910705133062102</v>
      </c>
      <c r="Z244" s="4">
        <f t="shared" si="23"/>
        <v>9.94</v>
      </c>
      <c r="AA244" s="4">
        <f t="shared" si="24"/>
        <v>0.5</v>
      </c>
      <c r="AB244" s="4">
        <f t="shared" si="25"/>
        <v>1.4821240902263728</v>
      </c>
      <c r="AC244" s="19">
        <f t="shared" si="26"/>
        <v>10.44</v>
      </c>
      <c r="AD244" s="8" t="str">
        <f>IF(COUNTIF(Catégories!A:A,N244)=0,"catégorie inconnue",LOOKUP(N244,Catégories!A:A,Catégories!B:B))</f>
        <v>Frêt</v>
      </c>
      <c r="AE244" s="21">
        <f t="shared" si="27"/>
        <v>11.922124090226372</v>
      </c>
    </row>
    <row r="245" spans="2:33" ht="14.25" hidden="1" customHeight="1" x14ac:dyDescent="0.2">
      <c r="B245" s="122" t="s">
        <v>1970</v>
      </c>
      <c r="C245" s="122" t="s">
        <v>21</v>
      </c>
      <c r="D245" s="123">
        <v>46170</v>
      </c>
      <c r="E245" s="122" t="s">
        <v>22</v>
      </c>
      <c r="F245" s="122" t="s">
        <v>2675</v>
      </c>
      <c r="G245" s="122" t="s">
        <v>149</v>
      </c>
      <c r="H245" s="122" t="s">
        <v>156</v>
      </c>
      <c r="I245" s="122" t="s">
        <v>2676</v>
      </c>
      <c r="J245" s="122" t="s">
        <v>23</v>
      </c>
      <c r="K245" s="122" t="s">
        <v>24</v>
      </c>
      <c r="L245" s="122" t="s">
        <v>2677</v>
      </c>
      <c r="M245" s="122" t="s">
        <v>25</v>
      </c>
      <c r="N245" s="122" t="s">
        <v>26</v>
      </c>
      <c r="O245" s="122" t="s">
        <v>25</v>
      </c>
      <c r="P245" s="122" t="s">
        <v>27</v>
      </c>
      <c r="Q245" s="122" t="s">
        <v>152</v>
      </c>
      <c r="R245" s="124">
        <v>1.2709999999999999</v>
      </c>
      <c r="S245" s="127">
        <v>17</v>
      </c>
      <c r="T245" s="125">
        <v>11.56</v>
      </c>
      <c r="U245" s="122" t="s">
        <v>30</v>
      </c>
      <c r="W245" s="8" t="str">
        <f t="shared" si="21"/>
        <v/>
      </c>
      <c r="X245" s="8" t="str">
        <f>IF(S245="6B",_xlfn.XLOOKUP(H245,'Zoning 2shop'!A:A,'Zoning 2shop'!B:B),IF(S245="6C",_xlfn.XLOOKUP(G245,'Zoning 2shop'!C:C,'Zoning 2shop'!D:D),""))</f>
        <v/>
      </c>
      <c r="Y245" s="112">
        <f t="shared" si="22"/>
        <v>0.14910705133062102</v>
      </c>
      <c r="Z245" s="4">
        <f t="shared" si="23"/>
        <v>11.56</v>
      </c>
      <c r="AA245" s="4">
        <f t="shared" si="24"/>
        <v>0.5</v>
      </c>
      <c r="AB245" s="4">
        <f t="shared" si="25"/>
        <v>1.7236775133819791</v>
      </c>
      <c r="AC245" s="19">
        <f t="shared" si="26"/>
        <v>12.06</v>
      </c>
      <c r="AD245" s="8" t="str">
        <f>IF(COUNTIF(Catégories!A:A,N245)=0,"catégorie inconnue",LOOKUP(N245,Catégories!A:A,Catégories!B:B))</f>
        <v>Frêt</v>
      </c>
      <c r="AE245" s="21">
        <f t="shared" si="27"/>
        <v>13.78367751338198</v>
      </c>
    </row>
    <row r="246" spans="2:33" ht="14.25" hidden="1" customHeight="1" x14ac:dyDescent="0.2">
      <c r="B246" s="122" t="s">
        <v>1970</v>
      </c>
      <c r="C246" s="122" t="s">
        <v>21</v>
      </c>
      <c r="D246" s="123">
        <v>46170</v>
      </c>
      <c r="E246" s="122" t="s">
        <v>22</v>
      </c>
      <c r="F246" s="122" t="s">
        <v>2672</v>
      </c>
      <c r="G246" s="122" t="s">
        <v>149</v>
      </c>
      <c r="H246" s="122" t="s">
        <v>153</v>
      </c>
      <c r="I246" s="122" t="s">
        <v>2673</v>
      </c>
      <c r="J246" s="122" t="s">
        <v>23</v>
      </c>
      <c r="K246" s="122" t="s">
        <v>24</v>
      </c>
      <c r="L246" s="122" t="s">
        <v>2674</v>
      </c>
      <c r="M246" s="122" t="s">
        <v>25</v>
      </c>
      <c r="N246" s="122" t="s">
        <v>26</v>
      </c>
      <c r="O246" s="122" t="s">
        <v>25</v>
      </c>
      <c r="P246" s="122" t="s">
        <v>27</v>
      </c>
      <c r="Q246" s="122" t="s">
        <v>181</v>
      </c>
      <c r="R246" s="124">
        <v>0.185</v>
      </c>
      <c r="S246" s="127">
        <v>17</v>
      </c>
      <c r="T246" s="125">
        <v>7.86</v>
      </c>
      <c r="U246" s="122" t="s">
        <v>30</v>
      </c>
      <c r="W246" s="8" t="str">
        <f t="shared" si="21"/>
        <v/>
      </c>
      <c r="X246" s="8" t="str">
        <f>IF(S246="6B",_xlfn.XLOOKUP(H246,'Zoning 2shop'!A:A,'Zoning 2shop'!B:B),IF(S246="6C",_xlfn.XLOOKUP(G246,'Zoning 2shop'!C:C,'Zoning 2shop'!D:D),""))</f>
        <v/>
      </c>
      <c r="Y246" s="112">
        <f t="shared" si="22"/>
        <v>0.14910705133062102</v>
      </c>
      <c r="Z246" s="4">
        <f t="shared" si="23"/>
        <v>7.86</v>
      </c>
      <c r="AA246" s="4">
        <f t="shared" si="24"/>
        <v>0.5</v>
      </c>
      <c r="AB246" s="4">
        <f t="shared" si="25"/>
        <v>1.1719814234586812</v>
      </c>
      <c r="AC246" s="19">
        <f t="shared" si="26"/>
        <v>8.36</v>
      </c>
      <c r="AD246" s="8" t="str">
        <f>IF(COUNTIF(Catégories!A:A,N246)=0,"catégorie inconnue",LOOKUP(N246,Catégories!A:A,Catégories!B:B))</f>
        <v>Frêt</v>
      </c>
      <c r="AE246" s="21">
        <f t="shared" si="27"/>
        <v>9.5319814234586815</v>
      </c>
    </row>
    <row r="247" spans="2:33" ht="14.25" hidden="1" customHeight="1" x14ac:dyDescent="0.2">
      <c r="B247" s="122" t="s">
        <v>1970</v>
      </c>
      <c r="C247" s="122" t="s">
        <v>21</v>
      </c>
      <c r="D247" s="123">
        <v>46170</v>
      </c>
      <c r="E247" s="122" t="s">
        <v>22</v>
      </c>
      <c r="F247" s="122" t="s">
        <v>2681</v>
      </c>
      <c r="G247" s="122" t="s">
        <v>149</v>
      </c>
      <c r="H247" s="122" t="s">
        <v>151</v>
      </c>
      <c r="I247" s="122" t="s">
        <v>2682</v>
      </c>
      <c r="J247" s="122" t="s">
        <v>23</v>
      </c>
      <c r="K247" s="122" t="s">
        <v>24</v>
      </c>
      <c r="L247" s="122" t="s">
        <v>2683</v>
      </c>
      <c r="M247" s="122" t="s">
        <v>25</v>
      </c>
      <c r="N247" s="122" t="s">
        <v>26</v>
      </c>
      <c r="O247" s="122" t="s">
        <v>25</v>
      </c>
      <c r="P247" s="122" t="s">
        <v>27</v>
      </c>
      <c r="Q247" s="122" t="s">
        <v>152</v>
      </c>
      <c r="R247" s="124">
        <v>5.76</v>
      </c>
      <c r="S247" s="127">
        <v>17</v>
      </c>
      <c r="T247" s="125">
        <v>21.83</v>
      </c>
      <c r="U247" s="122" t="s">
        <v>30</v>
      </c>
      <c r="W247" s="8" t="str">
        <f t="shared" si="21"/>
        <v/>
      </c>
      <c r="X247" s="8" t="str">
        <f>IF(S247="6B",_xlfn.XLOOKUP(H247,'Zoning 2shop'!A:A,'Zoning 2shop'!B:B),IF(S247="6C",_xlfn.XLOOKUP(G247,'Zoning 2shop'!C:C,'Zoning 2shop'!D:D),""))</f>
        <v/>
      </c>
      <c r="Y247" s="112">
        <f t="shared" si="22"/>
        <v>0.14910705133062102</v>
      </c>
      <c r="Z247" s="4">
        <f t="shared" si="23"/>
        <v>21.83</v>
      </c>
      <c r="AA247" s="4">
        <f t="shared" si="24"/>
        <v>0.5</v>
      </c>
      <c r="AB247" s="4">
        <f t="shared" si="25"/>
        <v>3.2550069305474567</v>
      </c>
      <c r="AC247" s="19">
        <f t="shared" si="26"/>
        <v>22.33</v>
      </c>
      <c r="AD247" s="8" t="str">
        <f>IF(COUNTIF(Catégories!A:A,N247)=0,"catégorie inconnue",LOOKUP(N247,Catégories!A:A,Catégories!B:B))</f>
        <v>Frêt</v>
      </c>
      <c r="AE247" s="21">
        <f t="shared" si="27"/>
        <v>25.585006930547454</v>
      </c>
    </row>
    <row r="248" spans="2:33" ht="14.25" hidden="1" customHeight="1" x14ac:dyDescent="0.2">
      <c r="B248" s="122" t="s">
        <v>1970</v>
      </c>
      <c r="C248" s="122" t="s">
        <v>21</v>
      </c>
      <c r="D248" s="123">
        <v>46170</v>
      </c>
      <c r="E248" s="122" t="s">
        <v>22</v>
      </c>
      <c r="F248" s="122" t="s">
        <v>2684</v>
      </c>
      <c r="G248" s="122" t="s">
        <v>149</v>
      </c>
      <c r="H248" s="122" t="s">
        <v>153</v>
      </c>
      <c r="I248" s="122" t="s">
        <v>2685</v>
      </c>
      <c r="J248" s="122" t="s">
        <v>23</v>
      </c>
      <c r="K248" s="122" t="s">
        <v>24</v>
      </c>
      <c r="L248" s="122" t="s">
        <v>2686</v>
      </c>
      <c r="M248" s="122" t="s">
        <v>25</v>
      </c>
      <c r="N248" s="122" t="s">
        <v>26</v>
      </c>
      <c r="O248" s="122" t="s">
        <v>25</v>
      </c>
      <c r="P248" s="122" t="s">
        <v>27</v>
      </c>
      <c r="Q248" s="122" t="s">
        <v>181</v>
      </c>
      <c r="R248" s="124">
        <v>4.266</v>
      </c>
      <c r="S248" s="127">
        <v>17</v>
      </c>
      <c r="T248" s="125">
        <v>18.34</v>
      </c>
      <c r="U248" s="122" t="s">
        <v>30</v>
      </c>
      <c r="W248" s="8" t="str">
        <f t="shared" si="21"/>
        <v/>
      </c>
      <c r="X248" s="8" t="str">
        <f>IF(S248="6B",_xlfn.XLOOKUP(H248,'Zoning 2shop'!A:A,'Zoning 2shop'!B:B),IF(S248="6C",_xlfn.XLOOKUP(G248,'Zoning 2shop'!C:C,'Zoning 2shop'!D:D),""))</f>
        <v/>
      </c>
      <c r="Y248" s="112">
        <f t="shared" si="22"/>
        <v>0.14910705133062102</v>
      </c>
      <c r="Z248" s="4">
        <f t="shared" si="23"/>
        <v>18.34</v>
      </c>
      <c r="AA248" s="4">
        <f t="shared" si="24"/>
        <v>0.5</v>
      </c>
      <c r="AB248" s="4">
        <f t="shared" si="25"/>
        <v>2.7346233214035895</v>
      </c>
      <c r="AC248" s="19">
        <f t="shared" si="26"/>
        <v>18.84</v>
      </c>
      <c r="AD248" s="8" t="str">
        <f>IF(COUNTIF(Catégories!A:A,N248)=0,"catégorie inconnue",LOOKUP(N248,Catégories!A:A,Catégories!B:B))</f>
        <v>Frêt</v>
      </c>
      <c r="AE248" s="21">
        <f t="shared" si="27"/>
        <v>21.574623321403589</v>
      </c>
    </row>
    <row r="249" spans="2:33" ht="14.25" hidden="1" customHeight="1" x14ac:dyDescent="0.2">
      <c r="B249" s="122" t="s">
        <v>1970</v>
      </c>
      <c r="C249" s="122" t="s">
        <v>21</v>
      </c>
      <c r="D249" s="123">
        <v>46170</v>
      </c>
      <c r="E249" s="122" t="s">
        <v>22</v>
      </c>
      <c r="F249" s="122" t="s">
        <v>2704</v>
      </c>
      <c r="G249" s="122" t="s">
        <v>149</v>
      </c>
      <c r="H249" s="122" t="s">
        <v>160</v>
      </c>
      <c r="I249" s="122" t="s">
        <v>2705</v>
      </c>
      <c r="J249" s="122" t="s">
        <v>23</v>
      </c>
      <c r="K249" s="122" t="s">
        <v>24</v>
      </c>
      <c r="L249" s="122" t="s">
        <v>2706</v>
      </c>
      <c r="M249" s="122" t="s">
        <v>25</v>
      </c>
      <c r="N249" s="122" t="s">
        <v>26</v>
      </c>
      <c r="O249" s="122" t="s">
        <v>25</v>
      </c>
      <c r="P249" s="122" t="s">
        <v>27</v>
      </c>
      <c r="Q249" s="122" t="s">
        <v>181</v>
      </c>
      <c r="R249" s="124">
        <v>0.51</v>
      </c>
      <c r="S249" s="127">
        <v>17</v>
      </c>
      <c r="T249" s="125">
        <v>9.94</v>
      </c>
      <c r="U249" s="122" t="s">
        <v>30</v>
      </c>
      <c r="W249" s="8" t="str">
        <f t="shared" si="21"/>
        <v/>
      </c>
      <c r="X249" s="8" t="str">
        <f>IF(S249="6B",_xlfn.XLOOKUP(H249,'Zoning 2shop'!A:A,'Zoning 2shop'!B:B),IF(S249="6C",_xlfn.XLOOKUP(G249,'Zoning 2shop'!C:C,'Zoning 2shop'!D:D),""))</f>
        <v/>
      </c>
      <c r="Y249" s="112">
        <f t="shared" si="22"/>
        <v>0.14910705133062102</v>
      </c>
      <c r="Z249" s="4">
        <f t="shared" si="23"/>
        <v>9.94</v>
      </c>
      <c r="AA249" s="4">
        <f t="shared" si="24"/>
        <v>0.5</v>
      </c>
      <c r="AB249" s="4">
        <f t="shared" si="25"/>
        <v>1.4821240902263728</v>
      </c>
      <c r="AC249" s="19">
        <f t="shared" si="26"/>
        <v>10.44</v>
      </c>
      <c r="AD249" s="8" t="str">
        <f>IF(COUNTIF(Catégories!A:A,N249)=0,"catégorie inconnue",LOOKUP(N249,Catégories!A:A,Catégories!B:B))</f>
        <v>Frêt</v>
      </c>
      <c r="AE249" s="21">
        <f t="shared" si="27"/>
        <v>11.922124090226372</v>
      </c>
    </row>
    <row r="250" spans="2:33" ht="14.25" hidden="1" customHeight="1" x14ac:dyDescent="0.2">
      <c r="B250" s="122" t="s">
        <v>1970</v>
      </c>
      <c r="C250" s="122" t="s">
        <v>21</v>
      </c>
      <c r="D250" s="123">
        <v>46170</v>
      </c>
      <c r="E250" s="122" t="s">
        <v>22</v>
      </c>
      <c r="F250" s="122" t="s">
        <v>2687</v>
      </c>
      <c r="G250" s="122" t="s">
        <v>149</v>
      </c>
      <c r="H250" s="122" t="s">
        <v>151</v>
      </c>
      <c r="I250" s="122" t="s">
        <v>2688</v>
      </c>
      <c r="J250" s="122" t="s">
        <v>23</v>
      </c>
      <c r="K250" s="122" t="s">
        <v>24</v>
      </c>
      <c r="L250" s="122" t="s">
        <v>2689</v>
      </c>
      <c r="M250" s="122" t="s">
        <v>25</v>
      </c>
      <c r="N250" s="122" t="s">
        <v>26</v>
      </c>
      <c r="O250" s="122" t="s">
        <v>25</v>
      </c>
      <c r="P250" s="122" t="s">
        <v>27</v>
      </c>
      <c r="Q250" s="122" t="s">
        <v>152</v>
      </c>
      <c r="R250" s="124">
        <v>5.76</v>
      </c>
      <c r="S250" s="127">
        <v>17</v>
      </c>
      <c r="T250" s="125">
        <v>21.83</v>
      </c>
      <c r="U250" s="122" t="s">
        <v>30</v>
      </c>
      <c r="W250" s="8" t="str">
        <f t="shared" si="21"/>
        <v/>
      </c>
      <c r="X250" s="8" t="str">
        <f>IF(S250="6B",_xlfn.XLOOKUP(H250,'Zoning 2shop'!A:A,'Zoning 2shop'!B:B),IF(S250="6C",_xlfn.XLOOKUP(G250,'Zoning 2shop'!C:C,'Zoning 2shop'!D:D),""))</f>
        <v/>
      </c>
      <c r="Y250" s="112">
        <f t="shared" si="22"/>
        <v>0.14910705133062102</v>
      </c>
      <c r="Z250" s="4">
        <f t="shared" si="23"/>
        <v>21.83</v>
      </c>
      <c r="AA250" s="4">
        <f t="shared" si="24"/>
        <v>0.5</v>
      </c>
      <c r="AB250" s="4">
        <f t="shared" si="25"/>
        <v>3.2550069305474567</v>
      </c>
      <c r="AC250" s="19">
        <f t="shared" si="26"/>
        <v>22.33</v>
      </c>
      <c r="AD250" s="8" t="str">
        <f>IF(COUNTIF(Catégories!A:A,N250)=0,"catégorie inconnue",LOOKUP(N250,Catégories!A:A,Catégories!B:B))</f>
        <v>Frêt</v>
      </c>
      <c r="AE250" s="21">
        <f t="shared" si="27"/>
        <v>25.585006930547454</v>
      </c>
    </row>
    <row r="251" spans="2:33" ht="14.25" hidden="1" customHeight="1" x14ac:dyDescent="0.2">
      <c r="B251" s="122" t="s">
        <v>1970</v>
      </c>
      <c r="C251" s="122" t="s">
        <v>21</v>
      </c>
      <c r="D251" s="123">
        <v>46170</v>
      </c>
      <c r="E251" s="122" t="s">
        <v>22</v>
      </c>
      <c r="F251" s="122" t="s">
        <v>2669</v>
      </c>
      <c r="G251" s="122" t="s">
        <v>149</v>
      </c>
      <c r="H251" s="122" t="s">
        <v>151</v>
      </c>
      <c r="I251" s="122" t="s">
        <v>2670</v>
      </c>
      <c r="J251" s="122" t="s">
        <v>23</v>
      </c>
      <c r="K251" s="122" t="s">
        <v>24</v>
      </c>
      <c r="L251" s="122" t="s">
        <v>2671</v>
      </c>
      <c r="M251" s="122" t="s">
        <v>25</v>
      </c>
      <c r="N251" s="122" t="s">
        <v>26</v>
      </c>
      <c r="O251" s="122" t="s">
        <v>25</v>
      </c>
      <c r="P251" s="122" t="s">
        <v>27</v>
      </c>
      <c r="Q251" s="122" t="s">
        <v>152</v>
      </c>
      <c r="R251" s="124">
        <v>0.35299999999999998</v>
      </c>
      <c r="S251" s="127">
        <v>17</v>
      </c>
      <c r="T251" s="125">
        <v>7.86</v>
      </c>
      <c r="U251" s="122" t="s">
        <v>30</v>
      </c>
      <c r="W251" s="8" t="str">
        <f t="shared" si="21"/>
        <v/>
      </c>
      <c r="X251" s="8" t="str">
        <f>IF(S251="6B",_xlfn.XLOOKUP(H251,'Zoning 2shop'!A:A,'Zoning 2shop'!B:B),IF(S251="6C",_xlfn.XLOOKUP(G251,'Zoning 2shop'!C:C,'Zoning 2shop'!D:D),""))</f>
        <v/>
      </c>
      <c r="Y251" s="112">
        <f t="shared" si="22"/>
        <v>0.14910705133062102</v>
      </c>
      <c r="Z251" s="4">
        <f t="shared" si="23"/>
        <v>7.86</v>
      </c>
      <c r="AA251" s="4">
        <f t="shared" si="24"/>
        <v>0.5</v>
      </c>
      <c r="AB251" s="4">
        <f t="shared" si="25"/>
        <v>1.1719814234586812</v>
      </c>
      <c r="AC251" s="19">
        <f t="shared" si="26"/>
        <v>8.36</v>
      </c>
      <c r="AD251" s="8" t="str">
        <f>IF(COUNTIF(Catégories!A:A,N251)=0,"catégorie inconnue",LOOKUP(N251,Catégories!A:A,Catégories!B:B))</f>
        <v>Frêt</v>
      </c>
      <c r="AE251" s="21">
        <f t="shared" si="27"/>
        <v>9.5319814234586815</v>
      </c>
    </row>
    <row r="252" spans="2:33" ht="14.25" hidden="1" customHeight="1" x14ac:dyDescent="0.2">
      <c r="B252" s="122" t="s">
        <v>1970</v>
      </c>
      <c r="C252" s="122" t="s">
        <v>21</v>
      </c>
      <c r="D252" s="123">
        <v>46170</v>
      </c>
      <c r="E252" s="122" t="s">
        <v>22</v>
      </c>
      <c r="F252" s="122" t="s">
        <v>2695</v>
      </c>
      <c r="G252" s="122" t="s">
        <v>149</v>
      </c>
      <c r="H252" s="122" t="s">
        <v>151</v>
      </c>
      <c r="I252" s="122" t="s">
        <v>2696</v>
      </c>
      <c r="J252" s="122" t="s">
        <v>23</v>
      </c>
      <c r="K252" s="122" t="s">
        <v>24</v>
      </c>
      <c r="L252" s="122" t="s">
        <v>2697</v>
      </c>
      <c r="M252" s="122" t="s">
        <v>25</v>
      </c>
      <c r="N252" s="122" t="s">
        <v>26</v>
      </c>
      <c r="O252" s="122" t="s">
        <v>25</v>
      </c>
      <c r="P252" s="122" t="s">
        <v>27</v>
      </c>
      <c r="Q252" s="122" t="s">
        <v>152</v>
      </c>
      <c r="R252" s="124">
        <v>4.266</v>
      </c>
      <c r="S252" s="127">
        <v>17</v>
      </c>
      <c r="T252" s="125">
        <v>18.34</v>
      </c>
      <c r="U252" s="122" t="s">
        <v>30</v>
      </c>
      <c r="W252" s="8" t="str">
        <f t="shared" si="21"/>
        <v/>
      </c>
      <c r="X252" s="8" t="str">
        <f>IF(S252="6B",_xlfn.XLOOKUP(H252,'Zoning 2shop'!A:A,'Zoning 2shop'!B:B),IF(S252="6C",_xlfn.XLOOKUP(G252,'Zoning 2shop'!C:C,'Zoning 2shop'!D:D),""))</f>
        <v/>
      </c>
      <c r="Y252" s="112">
        <f t="shared" si="22"/>
        <v>0.14910705133062102</v>
      </c>
      <c r="Z252" s="4">
        <f t="shared" si="23"/>
        <v>18.34</v>
      </c>
      <c r="AA252" s="4">
        <f t="shared" si="24"/>
        <v>0.5</v>
      </c>
      <c r="AB252" s="4">
        <f t="shared" si="25"/>
        <v>2.7346233214035895</v>
      </c>
      <c r="AC252" s="19">
        <f t="shared" si="26"/>
        <v>18.84</v>
      </c>
      <c r="AD252" s="8" t="str">
        <f>IF(COUNTIF(Catégories!A:A,N252)=0,"catégorie inconnue",LOOKUP(N252,Catégories!A:A,Catégories!B:B))</f>
        <v>Frêt</v>
      </c>
      <c r="AE252" s="21">
        <f t="shared" si="27"/>
        <v>21.574623321403589</v>
      </c>
    </row>
    <row r="253" spans="2:33" ht="14.25" hidden="1" customHeight="1" x14ac:dyDescent="0.2">
      <c r="B253" s="122" t="s">
        <v>1970</v>
      </c>
      <c r="C253" s="122" t="s">
        <v>21</v>
      </c>
      <c r="D253" s="123">
        <v>46170</v>
      </c>
      <c r="E253" s="122" t="s">
        <v>22</v>
      </c>
      <c r="F253" s="122" t="s">
        <v>2701</v>
      </c>
      <c r="G253" s="122" t="s">
        <v>149</v>
      </c>
      <c r="H253" s="122" t="s">
        <v>160</v>
      </c>
      <c r="I253" s="122" t="s">
        <v>2702</v>
      </c>
      <c r="J253" s="122" t="s">
        <v>23</v>
      </c>
      <c r="K253" s="122" t="s">
        <v>24</v>
      </c>
      <c r="L253" s="122" t="s">
        <v>2703</v>
      </c>
      <c r="M253" s="122" t="s">
        <v>25</v>
      </c>
      <c r="N253" s="122" t="s">
        <v>26</v>
      </c>
      <c r="O253" s="122" t="s">
        <v>25</v>
      </c>
      <c r="P253" s="122" t="s">
        <v>27</v>
      </c>
      <c r="Q253" s="122" t="s">
        <v>181</v>
      </c>
      <c r="R253" s="124">
        <v>4.532</v>
      </c>
      <c r="S253" s="127">
        <v>17</v>
      </c>
      <c r="T253" s="125">
        <v>19.47</v>
      </c>
      <c r="U253" s="122" t="s">
        <v>30</v>
      </c>
      <c r="W253" s="8" t="str">
        <f t="shared" si="21"/>
        <v/>
      </c>
      <c r="X253" s="8" t="str">
        <f>IF(S253="6B",_xlfn.XLOOKUP(H253,'Zoning 2shop'!A:A,'Zoning 2shop'!B:B),IF(S253="6C",_xlfn.XLOOKUP(G253,'Zoning 2shop'!C:C,'Zoning 2shop'!D:D),""))</f>
        <v/>
      </c>
      <c r="Y253" s="112">
        <f t="shared" si="22"/>
        <v>0.14910705133062102</v>
      </c>
      <c r="Z253" s="4">
        <f t="shared" si="23"/>
        <v>19.47</v>
      </c>
      <c r="AA253" s="4">
        <f t="shared" si="24"/>
        <v>0.5</v>
      </c>
      <c r="AB253" s="4">
        <f t="shared" si="25"/>
        <v>2.9031142894071911</v>
      </c>
      <c r="AC253" s="19">
        <f t="shared" si="26"/>
        <v>19.97</v>
      </c>
      <c r="AD253" s="8" t="str">
        <f>IF(COUNTIF(Catégories!A:A,N253)=0,"catégorie inconnue",LOOKUP(N253,Catégories!A:A,Catégories!B:B))</f>
        <v>Frêt</v>
      </c>
      <c r="AE253" s="21">
        <f t="shared" si="27"/>
        <v>22.873114289407191</v>
      </c>
    </row>
    <row r="254" spans="2:33" ht="14.25" hidden="1" customHeight="1" x14ac:dyDescent="0.2">
      <c r="B254" s="122" t="s">
        <v>1970</v>
      </c>
      <c r="C254" s="122" t="s">
        <v>21</v>
      </c>
      <c r="D254" s="123">
        <v>46170</v>
      </c>
      <c r="E254" s="122" t="s">
        <v>22</v>
      </c>
      <c r="F254" s="122" t="s">
        <v>2690</v>
      </c>
      <c r="G254" s="122" t="s">
        <v>149</v>
      </c>
      <c r="H254" s="122" t="s">
        <v>159</v>
      </c>
      <c r="I254" s="122" t="s">
        <v>2691</v>
      </c>
      <c r="J254" s="122" t="s">
        <v>23</v>
      </c>
      <c r="K254" s="122" t="s">
        <v>2692</v>
      </c>
      <c r="L254" s="122" t="s">
        <v>2693</v>
      </c>
      <c r="M254" s="122" t="s">
        <v>32</v>
      </c>
      <c r="N254" s="122" t="s">
        <v>26</v>
      </c>
      <c r="O254" s="122" t="s">
        <v>25</v>
      </c>
      <c r="P254" s="122" t="s">
        <v>27</v>
      </c>
      <c r="Q254" s="122" t="s">
        <v>152</v>
      </c>
      <c r="R254" s="124">
        <v>0.82499999999999996</v>
      </c>
      <c r="S254" s="127">
        <v>17</v>
      </c>
      <c r="T254" s="125">
        <v>0</v>
      </c>
      <c r="U254" s="122" t="s">
        <v>30</v>
      </c>
      <c r="W254" s="8" t="str">
        <f t="shared" si="21"/>
        <v/>
      </c>
      <c r="X254" s="8" t="str">
        <f>IF(S254="6B",_xlfn.XLOOKUP(H254,'Zoning 2shop'!A:A,'Zoning 2shop'!B:B),IF(S254="6C",_xlfn.XLOOKUP(G254,'Zoning 2shop'!C:C,'Zoning 2shop'!D:D),""))</f>
        <v/>
      </c>
      <c r="Y254" s="112" t="e">
        <f t="shared" si="22"/>
        <v>#DIV/0!</v>
      </c>
      <c r="Z254" s="4">
        <f t="shared" si="23"/>
        <v>0</v>
      </c>
      <c r="AA254" s="4">
        <f t="shared" si="24"/>
        <v>0.5</v>
      </c>
      <c r="AB254" s="4">
        <f t="shared" si="25"/>
        <v>0</v>
      </c>
      <c r="AC254" s="19">
        <f t="shared" si="26"/>
        <v>0.5</v>
      </c>
      <c r="AD254" s="8" t="str">
        <f>IF(COUNTIF(Catégories!A:A,N254)=0,"catégorie inconnue",LOOKUP(N254,Catégories!A:A,Catégories!B:B))</f>
        <v>Frêt</v>
      </c>
      <c r="AE254" s="21">
        <f t="shared" si="27"/>
        <v>0.5</v>
      </c>
    </row>
    <row r="255" spans="2:33" ht="14.25" hidden="1" customHeight="1" x14ac:dyDescent="0.2">
      <c r="B255" s="122" t="s">
        <v>1970</v>
      </c>
      <c r="C255" s="122" t="s">
        <v>21</v>
      </c>
      <c r="D255" s="123">
        <v>46170</v>
      </c>
      <c r="E255" s="122" t="s">
        <v>22</v>
      </c>
      <c r="F255" s="122" t="s">
        <v>2690</v>
      </c>
      <c r="G255" s="122" t="s">
        <v>149</v>
      </c>
      <c r="H255" s="122" t="s">
        <v>159</v>
      </c>
      <c r="I255" s="122" t="s">
        <v>2691</v>
      </c>
      <c r="J255" s="122" t="s">
        <v>23</v>
      </c>
      <c r="K255" s="122" t="s">
        <v>2692</v>
      </c>
      <c r="L255" s="122" t="s">
        <v>2694</v>
      </c>
      <c r="M255" s="122" t="s">
        <v>32</v>
      </c>
      <c r="N255" s="122" t="s">
        <v>26</v>
      </c>
      <c r="O255" s="122" t="s">
        <v>25</v>
      </c>
      <c r="P255" s="122" t="s">
        <v>27</v>
      </c>
      <c r="Q255" s="122" t="s">
        <v>152</v>
      </c>
      <c r="R255" s="124">
        <v>4.6779999999999999</v>
      </c>
      <c r="S255" s="127">
        <v>17</v>
      </c>
      <c r="T255" s="125">
        <v>21.83</v>
      </c>
      <c r="U255" s="122" t="s">
        <v>30</v>
      </c>
      <c r="W255" s="8" t="str">
        <f t="shared" si="21"/>
        <v/>
      </c>
      <c r="X255" s="8" t="str">
        <f>IF(S255="6B",_xlfn.XLOOKUP(H255,'Zoning 2shop'!A:A,'Zoning 2shop'!B:B),IF(S255="6C",_xlfn.XLOOKUP(G255,'Zoning 2shop'!C:C,'Zoning 2shop'!D:D),""))</f>
        <v/>
      </c>
      <c r="Y255" s="112">
        <f t="shared" si="22"/>
        <v>0.14910705133062102</v>
      </c>
      <c r="Z255" s="4">
        <f t="shared" si="23"/>
        <v>21.83</v>
      </c>
      <c r="AA255" s="4">
        <f t="shared" si="24"/>
        <v>0.5</v>
      </c>
      <c r="AB255" s="4">
        <f t="shared" si="25"/>
        <v>3.2550069305474567</v>
      </c>
      <c r="AC255" s="19">
        <f t="shared" si="26"/>
        <v>22.33</v>
      </c>
      <c r="AD255" s="8" t="str">
        <f>IF(COUNTIF(Catégories!A:A,N255)=0,"catégorie inconnue",LOOKUP(N255,Catégories!A:A,Catégories!B:B))</f>
        <v>Frêt</v>
      </c>
      <c r="AE255" s="21">
        <f t="shared" si="27"/>
        <v>25.585006930547454</v>
      </c>
      <c r="AG255"/>
    </row>
    <row r="256" spans="2:33" ht="14.25" hidden="1" customHeight="1" x14ac:dyDescent="0.2">
      <c r="B256" s="122" t="s">
        <v>1970</v>
      </c>
      <c r="C256" s="122" t="s">
        <v>21</v>
      </c>
      <c r="D256" s="123">
        <v>46170</v>
      </c>
      <c r="E256" s="122" t="s">
        <v>22</v>
      </c>
      <c r="F256" s="122" t="s">
        <v>2698</v>
      </c>
      <c r="G256" s="122" t="s">
        <v>149</v>
      </c>
      <c r="H256" s="122" t="s">
        <v>154</v>
      </c>
      <c r="I256" s="122" t="s">
        <v>2699</v>
      </c>
      <c r="J256" s="122" t="s">
        <v>23</v>
      </c>
      <c r="K256" s="122" t="s">
        <v>24</v>
      </c>
      <c r="L256" s="122" t="s">
        <v>2700</v>
      </c>
      <c r="M256" s="122" t="s">
        <v>25</v>
      </c>
      <c r="N256" s="122" t="s">
        <v>26</v>
      </c>
      <c r="O256" s="122" t="s">
        <v>25</v>
      </c>
      <c r="P256" s="122" t="s">
        <v>27</v>
      </c>
      <c r="Q256" s="122" t="s">
        <v>152</v>
      </c>
      <c r="R256" s="124">
        <v>4.532</v>
      </c>
      <c r="S256" s="127">
        <v>17</v>
      </c>
      <c r="T256" s="125">
        <v>19.47</v>
      </c>
      <c r="U256" s="122" t="s">
        <v>30</v>
      </c>
      <c r="W256" s="8" t="str">
        <f t="shared" si="21"/>
        <v/>
      </c>
      <c r="X256" s="8" t="str">
        <f>IF(S256="6B",_xlfn.XLOOKUP(H256,'Zoning 2shop'!A:A,'Zoning 2shop'!B:B),IF(S256="6C",_xlfn.XLOOKUP(G256,'Zoning 2shop'!C:C,'Zoning 2shop'!D:D),""))</f>
        <v/>
      </c>
      <c r="Y256" s="112">
        <f t="shared" si="22"/>
        <v>0.14910705133062102</v>
      </c>
      <c r="Z256" s="4">
        <f t="shared" si="23"/>
        <v>19.47</v>
      </c>
      <c r="AA256" s="4">
        <f t="shared" si="24"/>
        <v>0.5</v>
      </c>
      <c r="AB256" s="4">
        <f t="shared" si="25"/>
        <v>2.9031142894071911</v>
      </c>
      <c r="AC256" s="19">
        <f t="shared" si="26"/>
        <v>19.97</v>
      </c>
      <c r="AD256" s="8" t="str">
        <f>IF(COUNTIF(Catégories!A:A,N256)=0,"catégorie inconnue",LOOKUP(N256,Catégories!A:A,Catégories!B:B))</f>
        <v>Frêt</v>
      </c>
      <c r="AE256" s="21">
        <f t="shared" si="27"/>
        <v>22.873114289407191</v>
      </c>
    </row>
    <row r="257" spans="2:36" ht="14.25" hidden="1" customHeight="1" x14ac:dyDescent="0.2">
      <c r="B257" s="122" t="s">
        <v>1970</v>
      </c>
      <c r="C257" s="122" t="s">
        <v>21</v>
      </c>
      <c r="D257" s="123">
        <v>46171</v>
      </c>
      <c r="E257" s="122" t="s">
        <v>22</v>
      </c>
      <c r="F257" s="122" t="s">
        <v>2728</v>
      </c>
      <c r="G257" s="122" t="s">
        <v>149</v>
      </c>
      <c r="H257" s="122" t="s">
        <v>161</v>
      </c>
      <c r="I257" s="122" t="s">
        <v>2729</v>
      </c>
      <c r="J257" s="122" t="s">
        <v>23</v>
      </c>
      <c r="K257" s="122" t="s">
        <v>24</v>
      </c>
      <c r="L257" s="122" t="s">
        <v>2730</v>
      </c>
      <c r="M257" s="122" t="s">
        <v>25</v>
      </c>
      <c r="N257" s="122" t="s">
        <v>26</v>
      </c>
      <c r="O257" s="122" t="s">
        <v>25</v>
      </c>
      <c r="P257" s="122" t="s">
        <v>27</v>
      </c>
      <c r="Q257" s="122" t="s">
        <v>181</v>
      </c>
      <c r="R257" s="124">
        <v>4.266</v>
      </c>
      <c r="S257" s="127">
        <v>17</v>
      </c>
      <c r="T257" s="125">
        <v>18.34</v>
      </c>
      <c r="U257" s="122" t="s">
        <v>30</v>
      </c>
      <c r="W257" s="8" t="str">
        <f t="shared" si="21"/>
        <v/>
      </c>
      <c r="X257" s="8" t="str">
        <f>IF(S257="6B",_xlfn.XLOOKUP(H257,'Zoning 2shop'!A:A,'Zoning 2shop'!B:B),IF(S257="6C",_xlfn.XLOOKUP(G257,'Zoning 2shop'!C:C,'Zoning 2shop'!D:D),""))</f>
        <v/>
      </c>
      <c r="Y257" s="112">
        <f t="shared" si="22"/>
        <v>0.14910705133062102</v>
      </c>
      <c r="Z257" s="4">
        <f t="shared" si="23"/>
        <v>18.34</v>
      </c>
      <c r="AA257" s="4">
        <f t="shared" si="24"/>
        <v>0.5</v>
      </c>
      <c r="AB257" s="4">
        <f t="shared" si="25"/>
        <v>2.7346233214035895</v>
      </c>
      <c r="AC257" s="19">
        <f t="shared" si="26"/>
        <v>18.84</v>
      </c>
      <c r="AD257" s="8" t="str">
        <f>IF(COUNTIF(Catégories!A:A,N257)=0,"catégorie inconnue",LOOKUP(N257,Catégories!A:A,Catégories!B:B))</f>
        <v>Frêt</v>
      </c>
      <c r="AE257" s="21">
        <f t="shared" si="27"/>
        <v>21.574623321403589</v>
      </c>
      <c r="AG257"/>
      <c r="AH257" s="109"/>
      <c r="AJ257" s="108"/>
    </row>
    <row r="258" spans="2:36" ht="14.25" hidden="1" customHeight="1" x14ac:dyDescent="0.2">
      <c r="B258" s="122" t="s">
        <v>1970</v>
      </c>
      <c r="C258" s="122" t="s">
        <v>21</v>
      </c>
      <c r="D258" s="123">
        <v>46171</v>
      </c>
      <c r="E258" s="122" t="s">
        <v>22</v>
      </c>
      <c r="F258" s="122" t="s">
        <v>2707</v>
      </c>
      <c r="G258" s="122" t="s">
        <v>149</v>
      </c>
      <c r="H258" s="122" t="s">
        <v>151</v>
      </c>
      <c r="I258" s="122" t="s">
        <v>2708</v>
      </c>
      <c r="J258" s="122" t="s">
        <v>23</v>
      </c>
      <c r="K258" s="122" t="s">
        <v>24</v>
      </c>
      <c r="L258" s="122" t="s">
        <v>2709</v>
      </c>
      <c r="M258" s="122" t="s">
        <v>25</v>
      </c>
      <c r="N258" s="122" t="s">
        <v>26</v>
      </c>
      <c r="O258" s="122" t="s">
        <v>25</v>
      </c>
      <c r="P258" s="122" t="s">
        <v>27</v>
      </c>
      <c r="Q258" s="122" t="s">
        <v>152</v>
      </c>
      <c r="R258" s="124">
        <v>5.76</v>
      </c>
      <c r="S258" s="127">
        <v>17</v>
      </c>
      <c r="T258" s="125">
        <v>21.83</v>
      </c>
      <c r="U258" s="122" t="s">
        <v>30</v>
      </c>
      <c r="W258" s="8" t="str">
        <f t="shared" ref="W258:W321" si="28">IF(C258&lt;&gt;2,"",IF(S258="5X","5XK",IF(S258="5Y","5YK",IF(S258="6B","6BK",IF(S258="6C","6CK","")))))</f>
        <v/>
      </c>
      <c r="X258" s="8" t="str">
        <f>IF(S258="6B",_xlfn.XLOOKUP(H258,'Zoning 2shop'!A:A,'Zoning 2shop'!B:B),IF(S258="6C",_xlfn.XLOOKUP(G258,'Zoning 2shop'!C:C,'Zoning 2shop'!D:D),""))</f>
        <v/>
      </c>
      <c r="Y258" s="112">
        <f t="shared" ref="Y258:Y321" si="29">AB258/Z258</f>
        <v>0.14910705133062102</v>
      </c>
      <c r="Z258" s="4">
        <f t="shared" ref="Z258:Z321" si="30">T258</f>
        <v>21.83</v>
      </c>
      <c r="AA258" s="4">
        <f t="shared" ref="AA258:AA321" si="31">IF(OR(S258="6C",S258="6B",S258="5X",S258="5Y"),0.08,0.5)</f>
        <v>0.5</v>
      </c>
      <c r="AB258" s="4">
        <f t="shared" ref="AB258:AB321" si="32">$AG$5/$AG$2*Z258</f>
        <v>3.2550069305474567</v>
      </c>
      <c r="AC258" s="19">
        <f t="shared" ref="AC258:AC321" si="33">Z258+AA258</f>
        <v>22.33</v>
      </c>
      <c r="AD258" s="8" t="str">
        <f>IF(COUNTIF(Catégories!A:A,N258)=0,"catégorie inconnue",LOOKUP(N258,Catégories!A:A,Catégories!B:B))</f>
        <v>Frêt</v>
      </c>
      <c r="AE258" s="21">
        <f t="shared" ref="AE258:AE321" si="34">SUM(Z258:AB258)</f>
        <v>25.585006930547454</v>
      </c>
    </row>
    <row r="259" spans="2:36" ht="14.25" hidden="1" customHeight="1" x14ac:dyDescent="0.2">
      <c r="B259" s="122" t="s">
        <v>1970</v>
      </c>
      <c r="C259" s="122" t="s">
        <v>21</v>
      </c>
      <c r="D259" s="123">
        <v>46171</v>
      </c>
      <c r="E259" s="122" t="s">
        <v>22</v>
      </c>
      <c r="F259" s="122" t="s">
        <v>2722</v>
      </c>
      <c r="G259" s="122" t="s">
        <v>149</v>
      </c>
      <c r="H259" s="122" t="s">
        <v>156</v>
      </c>
      <c r="I259" s="122" t="s">
        <v>2723</v>
      </c>
      <c r="J259" s="122" t="s">
        <v>23</v>
      </c>
      <c r="K259" s="122" t="s">
        <v>24</v>
      </c>
      <c r="L259" s="122" t="s">
        <v>2724</v>
      </c>
      <c r="M259" s="122" t="s">
        <v>25</v>
      </c>
      <c r="N259" s="122" t="s">
        <v>26</v>
      </c>
      <c r="O259" s="122" t="s">
        <v>25</v>
      </c>
      <c r="P259" s="122" t="s">
        <v>27</v>
      </c>
      <c r="Q259" s="122" t="s">
        <v>152</v>
      </c>
      <c r="R259" s="124">
        <v>10.1</v>
      </c>
      <c r="S259" s="127">
        <v>17</v>
      </c>
      <c r="T259" s="125">
        <v>32.64</v>
      </c>
      <c r="U259" s="122" t="s">
        <v>30</v>
      </c>
      <c r="W259" s="8" t="str">
        <f t="shared" si="28"/>
        <v/>
      </c>
      <c r="X259" s="8" t="str">
        <f>IF(S259="6B",_xlfn.XLOOKUP(H259,'Zoning 2shop'!A:A,'Zoning 2shop'!B:B),IF(S259="6C",_xlfn.XLOOKUP(G259,'Zoning 2shop'!C:C,'Zoning 2shop'!D:D),""))</f>
        <v/>
      </c>
      <c r="Y259" s="112">
        <f t="shared" si="29"/>
        <v>0.14910705133062102</v>
      </c>
      <c r="Z259" s="4">
        <f t="shared" si="30"/>
        <v>32.64</v>
      </c>
      <c r="AA259" s="4">
        <f t="shared" si="31"/>
        <v>0.5</v>
      </c>
      <c r="AB259" s="4">
        <f t="shared" si="32"/>
        <v>4.8668541554314704</v>
      </c>
      <c r="AC259" s="19">
        <f t="shared" si="33"/>
        <v>33.14</v>
      </c>
      <c r="AD259" s="8" t="str">
        <f>IF(COUNTIF(Catégories!A:A,N259)=0,"catégorie inconnue",LOOKUP(N259,Catégories!A:A,Catégories!B:B))</f>
        <v>Frêt</v>
      </c>
      <c r="AE259" s="21">
        <f t="shared" si="34"/>
        <v>38.006854155431469</v>
      </c>
    </row>
    <row r="260" spans="2:36" ht="14.25" hidden="1" customHeight="1" x14ac:dyDescent="0.2">
      <c r="B260" s="122" t="s">
        <v>1970</v>
      </c>
      <c r="C260" s="122" t="s">
        <v>21</v>
      </c>
      <c r="D260" s="123">
        <v>46171</v>
      </c>
      <c r="E260" s="122" t="s">
        <v>22</v>
      </c>
      <c r="F260" s="122" t="s">
        <v>500</v>
      </c>
      <c r="G260" s="122" t="s">
        <v>149</v>
      </c>
      <c r="H260" s="122" t="s">
        <v>151</v>
      </c>
      <c r="I260" s="122" t="s">
        <v>2710</v>
      </c>
      <c r="J260" s="122" t="s">
        <v>23</v>
      </c>
      <c r="K260" s="122" t="s">
        <v>24</v>
      </c>
      <c r="L260" s="122" t="s">
        <v>2711</v>
      </c>
      <c r="M260" s="122" t="s">
        <v>25</v>
      </c>
      <c r="N260" s="122" t="s">
        <v>26</v>
      </c>
      <c r="O260" s="122" t="s">
        <v>25</v>
      </c>
      <c r="P260" s="122" t="s">
        <v>27</v>
      </c>
      <c r="Q260" s="122" t="s">
        <v>152</v>
      </c>
      <c r="R260" s="124">
        <v>0.85299999999999998</v>
      </c>
      <c r="S260" s="127">
        <v>17</v>
      </c>
      <c r="T260" s="125">
        <v>9.94</v>
      </c>
      <c r="U260" s="122" t="s">
        <v>30</v>
      </c>
      <c r="W260" s="8" t="str">
        <f t="shared" si="28"/>
        <v/>
      </c>
      <c r="X260" s="8" t="str">
        <f>IF(S260="6B",_xlfn.XLOOKUP(H260,'Zoning 2shop'!A:A,'Zoning 2shop'!B:B),IF(S260="6C",_xlfn.XLOOKUP(G260,'Zoning 2shop'!C:C,'Zoning 2shop'!D:D),""))</f>
        <v/>
      </c>
      <c r="Y260" s="112">
        <f t="shared" si="29"/>
        <v>0.14910705133062102</v>
      </c>
      <c r="Z260" s="4">
        <f t="shared" si="30"/>
        <v>9.94</v>
      </c>
      <c r="AA260" s="4">
        <f t="shared" si="31"/>
        <v>0.5</v>
      </c>
      <c r="AB260" s="4">
        <f t="shared" si="32"/>
        <v>1.4821240902263728</v>
      </c>
      <c r="AC260" s="19">
        <f t="shared" si="33"/>
        <v>10.44</v>
      </c>
      <c r="AD260" s="8" t="str">
        <f>IF(COUNTIF(Catégories!A:A,N260)=0,"catégorie inconnue",LOOKUP(N260,Catégories!A:A,Catégories!B:B))</f>
        <v>Frêt</v>
      </c>
      <c r="AE260" s="21">
        <f t="shared" si="34"/>
        <v>11.922124090226372</v>
      </c>
      <c r="AG260"/>
      <c r="AH260" s="109"/>
      <c r="AJ260" s="108"/>
    </row>
    <row r="261" spans="2:36" ht="14.25" hidden="1" customHeight="1" x14ac:dyDescent="0.2">
      <c r="B261" s="122" t="s">
        <v>1970</v>
      </c>
      <c r="C261" s="122" t="s">
        <v>21</v>
      </c>
      <c r="D261" s="123">
        <v>46171</v>
      </c>
      <c r="E261" s="122" t="s">
        <v>22</v>
      </c>
      <c r="F261" s="122" t="s">
        <v>2725</v>
      </c>
      <c r="G261" s="122" t="s">
        <v>149</v>
      </c>
      <c r="H261" s="122" t="s">
        <v>156</v>
      </c>
      <c r="I261" s="122" t="s">
        <v>2726</v>
      </c>
      <c r="J261" s="122" t="s">
        <v>23</v>
      </c>
      <c r="K261" s="122" t="s">
        <v>24</v>
      </c>
      <c r="L261" s="122" t="s">
        <v>2727</v>
      </c>
      <c r="M261" s="122" t="s">
        <v>25</v>
      </c>
      <c r="N261" s="122" t="s">
        <v>26</v>
      </c>
      <c r="O261" s="122" t="s">
        <v>25</v>
      </c>
      <c r="P261" s="122" t="s">
        <v>27</v>
      </c>
      <c r="Q261" s="122" t="s">
        <v>152</v>
      </c>
      <c r="R261" s="124">
        <v>0.32</v>
      </c>
      <c r="S261" s="127">
        <v>17</v>
      </c>
      <c r="T261" s="125">
        <v>7.86</v>
      </c>
      <c r="U261" s="122" t="s">
        <v>30</v>
      </c>
      <c r="W261" s="8" t="str">
        <f t="shared" si="28"/>
        <v/>
      </c>
      <c r="X261" s="8" t="str">
        <f>IF(S261="6B",_xlfn.XLOOKUP(H261,'Zoning 2shop'!A:A,'Zoning 2shop'!B:B),IF(S261="6C",_xlfn.XLOOKUP(G261,'Zoning 2shop'!C:C,'Zoning 2shop'!D:D),""))</f>
        <v/>
      </c>
      <c r="Y261" s="112">
        <f t="shared" si="29"/>
        <v>0.14910705133062102</v>
      </c>
      <c r="Z261" s="4">
        <f t="shared" si="30"/>
        <v>7.86</v>
      </c>
      <c r="AA261" s="4">
        <f t="shared" si="31"/>
        <v>0.5</v>
      </c>
      <c r="AB261" s="4">
        <f t="shared" si="32"/>
        <v>1.1719814234586812</v>
      </c>
      <c r="AC261" s="19">
        <f t="shared" si="33"/>
        <v>8.36</v>
      </c>
      <c r="AD261" s="8" t="str">
        <f>IF(COUNTIF(Catégories!A:A,N261)=0,"catégorie inconnue",LOOKUP(N261,Catégories!A:A,Catégories!B:B))</f>
        <v>Frêt</v>
      </c>
      <c r="AE261" s="21">
        <f t="shared" si="34"/>
        <v>9.5319814234586815</v>
      </c>
    </row>
    <row r="262" spans="2:36" ht="14.25" hidden="1" customHeight="1" x14ac:dyDescent="0.2">
      <c r="B262" s="122" t="s">
        <v>1970</v>
      </c>
      <c r="C262" s="122" t="s">
        <v>21</v>
      </c>
      <c r="D262" s="123">
        <v>46171</v>
      </c>
      <c r="E262" s="122" t="s">
        <v>22</v>
      </c>
      <c r="F262" s="122" t="s">
        <v>2719</v>
      </c>
      <c r="G262" s="122" t="s">
        <v>149</v>
      </c>
      <c r="H262" s="122" t="s">
        <v>151</v>
      </c>
      <c r="I262" s="122" t="s">
        <v>2720</v>
      </c>
      <c r="J262" s="122" t="s">
        <v>23</v>
      </c>
      <c r="K262" s="122" t="s">
        <v>24</v>
      </c>
      <c r="L262" s="122" t="s">
        <v>2721</v>
      </c>
      <c r="M262" s="122" t="s">
        <v>25</v>
      </c>
      <c r="N262" s="122" t="s">
        <v>26</v>
      </c>
      <c r="O262" s="122" t="s">
        <v>25</v>
      </c>
      <c r="P262" s="122" t="s">
        <v>27</v>
      </c>
      <c r="Q262" s="122" t="s">
        <v>152</v>
      </c>
      <c r="R262" s="124">
        <v>4.266</v>
      </c>
      <c r="S262" s="127">
        <v>17</v>
      </c>
      <c r="T262" s="125">
        <v>18.34</v>
      </c>
      <c r="U262" s="122" t="s">
        <v>30</v>
      </c>
      <c r="W262" s="8" t="str">
        <f t="shared" si="28"/>
        <v/>
      </c>
      <c r="X262" s="8" t="str">
        <f>IF(S262="6B",_xlfn.XLOOKUP(H262,'Zoning 2shop'!A:A,'Zoning 2shop'!B:B),IF(S262="6C",_xlfn.XLOOKUP(G262,'Zoning 2shop'!C:C,'Zoning 2shop'!D:D),""))</f>
        <v/>
      </c>
      <c r="Y262" s="112">
        <f t="shared" si="29"/>
        <v>0.14910705133062102</v>
      </c>
      <c r="Z262" s="4">
        <f t="shared" si="30"/>
        <v>18.34</v>
      </c>
      <c r="AA262" s="4">
        <f t="shared" si="31"/>
        <v>0.5</v>
      </c>
      <c r="AB262" s="4">
        <f t="shared" si="32"/>
        <v>2.7346233214035895</v>
      </c>
      <c r="AC262" s="19">
        <f t="shared" si="33"/>
        <v>18.84</v>
      </c>
      <c r="AD262" s="8" t="str">
        <f>IF(COUNTIF(Catégories!A:A,N262)=0,"catégorie inconnue",LOOKUP(N262,Catégories!A:A,Catégories!B:B))</f>
        <v>Frêt</v>
      </c>
      <c r="AE262" s="21">
        <f t="shared" si="34"/>
        <v>21.574623321403589</v>
      </c>
    </row>
    <row r="263" spans="2:36" ht="14.25" hidden="1" customHeight="1" x14ac:dyDescent="0.2">
      <c r="B263" s="122" t="s">
        <v>593</v>
      </c>
      <c r="C263" s="122" t="s">
        <v>21</v>
      </c>
      <c r="D263" s="123">
        <v>46146</v>
      </c>
      <c r="E263" s="122" t="s">
        <v>22</v>
      </c>
      <c r="F263" s="122" t="s">
        <v>339</v>
      </c>
      <c r="G263" s="122" t="s">
        <v>0</v>
      </c>
      <c r="H263" s="122" t="s">
        <v>0</v>
      </c>
      <c r="I263" s="122" t="s">
        <v>603</v>
      </c>
      <c r="J263" s="122" t="s">
        <v>23</v>
      </c>
      <c r="K263" s="122" t="s">
        <v>24</v>
      </c>
      <c r="L263" s="122" t="s">
        <v>604</v>
      </c>
      <c r="M263" s="122" t="s">
        <v>25</v>
      </c>
      <c r="N263" s="122" t="s">
        <v>26</v>
      </c>
      <c r="O263" s="122" t="s">
        <v>25</v>
      </c>
      <c r="P263" s="122" t="s">
        <v>27</v>
      </c>
      <c r="Q263" s="122" t="s">
        <v>28</v>
      </c>
      <c r="R263" s="124">
        <v>4.6379999999999999</v>
      </c>
      <c r="S263" s="127">
        <v>16</v>
      </c>
      <c r="T263" s="125">
        <v>8.6</v>
      </c>
      <c r="U263" s="122" t="s">
        <v>30</v>
      </c>
      <c r="W263" s="8" t="str">
        <f t="shared" si="28"/>
        <v/>
      </c>
      <c r="X263" s="8" t="str">
        <f>IF(S263="6B",_xlfn.XLOOKUP(H263,'Zoning 2shop'!A:A,'Zoning 2shop'!B:B),IF(S263="6C",_xlfn.XLOOKUP(G263,'Zoning 2shop'!C:C,'Zoning 2shop'!D:D),""))</f>
        <v/>
      </c>
      <c r="Y263" s="112">
        <f t="shared" si="29"/>
        <v>0.14910705133062102</v>
      </c>
      <c r="Z263" s="4">
        <f t="shared" si="30"/>
        <v>8.6</v>
      </c>
      <c r="AA263" s="4">
        <f t="shared" si="31"/>
        <v>0.5</v>
      </c>
      <c r="AB263" s="4">
        <f t="shared" si="32"/>
        <v>1.2823206414433408</v>
      </c>
      <c r="AC263" s="19">
        <f t="shared" si="33"/>
        <v>9.1</v>
      </c>
      <c r="AD263" s="8" t="str">
        <f>IF(COUNTIF(Catégories!A:A,N263)=0,"catégorie inconnue",LOOKUP(N263,Catégories!A:A,Catégories!B:B))</f>
        <v>Frêt</v>
      </c>
      <c r="AE263" s="21">
        <f t="shared" si="34"/>
        <v>10.382320641443341</v>
      </c>
    </row>
    <row r="264" spans="2:36" ht="14.25" hidden="1" customHeight="1" x14ac:dyDescent="0.2">
      <c r="B264" s="122" t="s">
        <v>593</v>
      </c>
      <c r="C264" s="122" t="s">
        <v>21</v>
      </c>
      <c r="D264" s="123">
        <v>46146</v>
      </c>
      <c r="E264" s="122" t="s">
        <v>22</v>
      </c>
      <c r="F264" s="122" t="s">
        <v>229</v>
      </c>
      <c r="G264" s="122" t="s">
        <v>0</v>
      </c>
      <c r="H264" s="122" t="s">
        <v>0</v>
      </c>
      <c r="I264" s="122" t="s">
        <v>695</v>
      </c>
      <c r="J264" s="122" t="s">
        <v>23</v>
      </c>
      <c r="K264" s="122" t="s">
        <v>24</v>
      </c>
      <c r="L264" s="122" t="s">
        <v>696</v>
      </c>
      <c r="M264" s="122" t="s">
        <v>25</v>
      </c>
      <c r="N264" s="122" t="s">
        <v>26</v>
      </c>
      <c r="O264" s="122" t="s">
        <v>25</v>
      </c>
      <c r="P264" s="122" t="s">
        <v>27</v>
      </c>
      <c r="Q264" s="122" t="s">
        <v>28</v>
      </c>
      <c r="R264" s="124">
        <v>0.05</v>
      </c>
      <c r="S264" s="127">
        <v>16</v>
      </c>
      <c r="T264" s="125">
        <v>7</v>
      </c>
      <c r="U264" s="122" t="s">
        <v>30</v>
      </c>
      <c r="W264" s="8" t="str">
        <f t="shared" si="28"/>
        <v/>
      </c>
      <c r="X264" s="8" t="str">
        <f>IF(S264="6B",_xlfn.XLOOKUP(H264,'Zoning 2shop'!A:A,'Zoning 2shop'!B:B),IF(S264="6C",_xlfn.XLOOKUP(G264,'Zoning 2shop'!C:C,'Zoning 2shop'!D:D),""))</f>
        <v/>
      </c>
      <c r="Y264" s="112">
        <f t="shared" si="29"/>
        <v>0.14910705133062102</v>
      </c>
      <c r="Z264" s="4">
        <f t="shared" si="30"/>
        <v>7</v>
      </c>
      <c r="AA264" s="4">
        <f t="shared" si="31"/>
        <v>0.5</v>
      </c>
      <c r="AB264" s="4">
        <f t="shared" si="32"/>
        <v>1.0437493593143472</v>
      </c>
      <c r="AC264" s="19">
        <f t="shared" si="33"/>
        <v>7.5</v>
      </c>
      <c r="AD264" s="8" t="str">
        <f>IF(COUNTIF(Catégories!A:A,N264)=0,"catégorie inconnue",LOOKUP(N264,Catégories!A:A,Catégories!B:B))</f>
        <v>Frêt</v>
      </c>
      <c r="AE264" s="21">
        <f t="shared" si="34"/>
        <v>8.5437493593143472</v>
      </c>
    </row>
    <row r="265" spans="2:36" ht="14.25" hidden="1" customHeight="1" x14ac:dyDescent="0.2">
      <c r="B265" s="122" t="s">
        <v>593</v>
      </c>
      <c r="C265" s="122" t="s">
        <v>21</v>
      </c>
      <c r="D265" s="123">
        <v>46146</v>
      </c>
      <c r="E265" s="122" t="s">
        <v>22</v>
      </c>
      <c r="F265" s="122" t="s">
        <v>625</v>
      </c>
      <c r="G265" s="122" t="s">
        <v>0</v>
      </c>
      <c r="H265" s="122" t="s">
        <v>0</v>
      </c>
      <c r="I265" s="122" t="s">
        <v>626</v>
      </c>
      <c r="J265" s="122" t="s">
        <v>23</v>
      </c>
      <c r="K265" s="122" t="s">
        <v>24</v>
      </c>
      <c r="L265" s="122" t="s">
        <v>627</v>
      </c>
      <c r="M265" s="122" t="s">
        <v>25</v>
      </c>
      <c r="N265" s="122" t="s">
        <v>26</v>
      </c>
      <c r="O265" s="122" t="s">
        <v>25</v>
      </c>
      <c r="P265" s="122" t="s">
        <v>27</v>
      </c>
      <c r="Q265" s="122" t="s">
        <v>28</v>
      </c>
      <c r="R265" s="124">
        <v>0.42</v>
      </c>
      <c r="S265" s="127">
        <v>16</v>
      </c>
      <c r="T265" s="125">
        <v>7</v>
      </c>
      <c r="U265" s="122" t="s">
        <v>30</v>
      </c>
      <c r="W265" s="8" t="str">
        <f t="shared" si="28"/>
        <v/>
      </c>
      <c r="X265" s="8" t="str">
        <f>IF(S265="6B",_xlfn.XLOOKUP(H265,'Zoning 2shop'!A:A,'Zoning 2shop'!B:B),IF(S265="6C",_xlfn.XLOOKUP(G265,'Zoning 2shop'!C:C,'Zoning 2shop'!D:D),""))</f>
        <v/>
      </c>
      <c r="Y265" s="112">
        <f t="shared" si="29"/>
        <v>0.14910705133062102</v>
      </c>
      <c r="Z265" s="4">
        <f t="shared" si="30"/>
        <v>7</v>
      </c>
      <c r="AA265" s="4">
        <f t="shared" si="31"/>
        <v>0.5</v>
      </c>
      <c r="AB265" s="4">
        <f t="shared" si="32"/>
        <v>1.0437493593143472</v>
      </c>
      <c r="AC265" s="19">
        <f t="shared" si="33"/>
        <v>7.5</v>
      </c>
      <c r="AD265" s="8" t="str">
        <f>IF(COUNTIF(Catégories!A:A,N265)=0,"catégorie inconnue",LOOKUP(N265,Catégories!A:A,Catégories!B:B))</f>
        <v>Frêt</v>
      </c>
      <c r="AE265" s="21">
        <f t="shared" si="34"/>
        <v>8.5437493593143472</v>
      </c>
    </row>
    <row r="266" spans="2:36" ht="14.25" hidden="1" customHeight="1" x14ac:dyDescent="0.2">
      <c r="B266" s="122" t="s">
        <v>593</v>
      </c>
      <c r="C266" s="122" t="s">
        <v>21</v>
      </c>
      <c r="D266" s="123">
        <v>46146</v>
      </c>
      <c r="E266" s="122" t="s">
        <v>22</v>
      </c>
      <c r="F266" s="122" t="s">
        <v>648</v>
      </c>
      <c r="G266" s="122" t="s">
        <v>0</v>
      </c>
      <c r="H266" s="122" t="s">
        <v>0</v>
      </c>
      <c r="I266" s="122" t="s">
        <v>649</v>
      </c>
      <c r="J266" s="122" t="s">
        <v>23</v>
      </c>
      <c r="K266" s="122" t="s">
        <v>24</v>
      </c>
      <c r="L266" s="122" t="s">
        <v>650</v>
      </c>
      <c r="M266" s="122" t="s">
        <v>25</v>
      </c>
      <c r="N266" s="122" t="s">
        <v>26</v>
      </c>
      <c r="O266" s="122" t="s">
        <v>25</v>
      </c>
      <c r="P266" s="122" t="s">
        <v>27</v>
      </c>
      <c r="Q266" s="122" t="s">
        <v>28</v>
      </c>
      <c r="R266" s="124">
        <v>4.7869999999999999</v>
      </c>
      <c r="S266" s="127">
        <v>16</v>
      </c>
      <c r="T266" s="125">
        <v>8.6</v>
      </c>
      <c r="U266" s="122" t="s">
        <v>30</v>
      </c>
      <c r="W266" s="8" t="str">
        <f t="shared" si="28"/>
        <v/>
      </c>
      <c r="X266" s="8" t="str">
        <f>IF(S266="6B",_xlfn.XLOOKUP(H266,'Zoning 2shop'!A:A,'Zoning 2shop'!B:B),IF(S266="6C",_xlfn.XLOOKUP(G266,'Zoning 2shop'!C:C,'Zoning 2shop'!D:D),""))</f>
        <v/>
      </c>
      <c r="Y266" s="112">
        <f t="shared" si="29"/>
        <v>0.14910705133062102</v>
      </c>
      <c r="Z266" s="4">
        <f t="shared" si="30"/>
        <v>8.6</v>
      </c>
      <c r="AA266" s="4">
        <f t="shared" si="31"/>
        <v>0.5</v>
      </c>
      <c r="AB266" s="4">
        <f t="shared" si="32"/>
        <v>1.2823206414433408</v>
      </c>
      <c r="AC266" s="19">
        <f t="shared" si="33"/>
        <v>9.1</v>
      </c>
      <c r="AD266" s="8" t="str">
        <f>IF(COUNTIF(Catégories!A:A,N266)=0,"catégorie inconnue",LOOKUP(N266,Catégories!A:A,Catégories!B:B))</f>
        <v>Frêt</v>
      </c>
      <c r="AE266" s="21">
        <f t="shared" si="34"/>
        <v>10.382320641443341</v>
      </c>
    </row>
    <row r="267" spans="2:36" ht="14.25" hidden="1" customHeight="1" x14ac:dyDescent="0.2">
      <c r="B267" s="122" t="s">
        <v>593</v>
      </c>
      <c r="C267" s="122" t="s">
        <v>21</v>
      </c>
      <c r="D267" s="123">
        <v>46146</v>
      </c>
      <c r="E267" s="122" t="s">
        <v>22</v>
      </c>
      <c r="F267" s="122" t="s">
        <v>214</v>
      </c>
      <c r="G267" s="122" t="s">
        <v>0</v>
      </c>
      <c r="H267" s="122" t="s">
        <v>0</v>
      </c>
      <c r="I267" s="122" t="s">
        <v>693</v>
      </c>
      <c r="J267" s="122" t="s">
        <v>23</v>
      </c>
      <c r="K267" s="122" t="s">
        <v>24</v>
      </c>
      <c r="L267" s="122" t="s">
        <v>694</v>
      </c>
      <c r="M267" s="122" t="s">
        <v>25</v>
      </c>
      <c r="N267" s="122" t="s">
        <v>26</v>
      </c>
      <c r="O267" s="122" t="s">
        <v>25</v>
      </c>
      <c r="P267" s="122" t="s">
        <v>27</v>
      </c>
      <c r="Q267" s="122" t="s">
        <v>28</v>
      </c>
      <c r="R267" s="124">
        <v>0.05</v>
      </c>
      <c r="S267" s="127">
        <v>16</v>
      </c>
      <c r="T267" s="125">
        <v>7</v>
      </c>
      <c r="U267" s="122" t="s">
        <v>30</v>
      </c>
      <c r="W267" s="8" t="str">
        <f t="shared" si="28"/>
        <v/>
      </c>
      <c r="X267" s="8" t="str">
        <f>IF(S267="6B",_xlfn.XLOOKUP(H267,'Zoning 2shop'!A:A,'Zoning 2shop'!B:B),IF(S267="6C",_xlfn.XLOOKUP(G267,'Zoning 2shop'!C:C,'Zoning 2shop'!D:D),""))</f>
        <v/>
      </c>
      <c r="Y267" s="112">
        <f t="shared" si="29"/>
        <v>0.14910705133062102</v>
      </c>
      <c r="Z267" s="4">
        <f t="shared" si="30"/>
        <v>7</v>
      </c>
      <c r="AA267" s="4">
        <f t="shared" si="31"/>
        <v>0.5</v>
      </c>
      <c r="AB267" s="4">
        <f t="shared" si="32"/>
        <v>1.0437493593143472</v>
      </c>
      <c r="AC267" s="19">
        <f t="shared" si="33"/>
        <v>7.5</v>
      </c>
      <c r="AD267" s="8" t="str">
        <f>IF(COUNTIF(Catégories!A:A,N267)=0,"catégorie inconnue",LOOKUP(N267,Catégories!A:A,Catégories!B:B))</f>
        <v>Frêt</v>
      </c>
      <c r="AE267" s="21">
        <f t="shared" si="34"/>
        <v>8.5437493593143472</v>
      </c>
    </row>
    <row r="268" spans="2:36" ht="14.25" hidden="1" customHeight="1" x14ac:dyDescent="0.2">
      <c r="B268" s="122" t="s">
        <v>593</v>
      </c>
      <c r="C268" s="122" t="s">
        <v>21</v>
      </c>
      <c r="D268" s="123">
        <v>46146</v>
      </c>
      <c r="E268" s="122" t="s">
        <v>22</v>
      </c>
      <c r="F268" s="122" t="s">
        <v>633</v>
      </c>
      <c r="G268" s="122" t="s">
        <v>0</v>
      </c>
      <c r="H268" s="122" t="s">
        <v>0</v>
      </c>
      <c r="I268" s="122" t="s">
        <v>634</v>
      </c>
      <c r="J268" s="122" t="s">
        <v>23</v>
      </c>
      <c r="K268" s="122" t="s">
        <v>24</v>
      </c>
      <c r="L268" s="122" t="s">
        <v>635</v>
      </c>
      <c r="M268" s="122" t="s">
        <v>25</v>
      </c>
      <c r="N268" s="122" t="s">
        <v>26</v>
      </c>
      <c r="O268" s="122" t="s">
        <v>25</v>
      </c>
      <c r="P268" s="122" t="s">
        <v>27</v>
      </c>
      <c r="Q268" s="122" t="s">
        <v>28</v>
      </c>
      <c r="R268" s="124">
        <v>0.27</v>
      </c>
      <c r="S268" s="127">
        <v>16</v>
      </c>
      <c r="T268" s="125">
        <v>7</v>
      </c>
      <c r="U268" s="122" t="s">
        <v>30</v>
      </c>
      <c r="W268" s="8" t="str">
        <f t="shared" si="28"/>
        <v/>
      </c>
      <c r="X268" s="8" t="str">
        <f>IF(S268="6B",_xlfn.XLOOKUP(H268,'Zoning 2shop'!A:A,'Zoning 2shop'!B:B),IF(S268="6C",_xlfn.XLOOKUP(G268,'Zoning 2shop'!C:C,'Zoning 2shop'!D:D),""))</f>
        <v/>
      </c>
      <c r="Y268" s="112">
        <f t="shared" si="29"/>
        <v>0.14910705133062102</v>
      </c>
      <c r="Z268" s="4">
        <f t="shared" si="30"/>
        <v>7</v>
      </c>
      <c r="AA268" s="4">
        <f t="shared" si="31"/>
        <v>0.5</v>
      </c>
      <c r="AB268" s="4">
        <f t="shared" si="32"/>
        <v>1.0437493593143472</v>
      </c>
      <c r="AC268" s="19">
        <f t="shared" si="33"/>
        <v>7.5</v>
      </c>
      <c r="AD268" s="8" t="str">
        <f>IF(COUNTIF(Catégories!A:A,N268)=0,"catégorie inconnue",LOOKUP(N268,Catégories!A:A,Catégories!B:B))</f>
        <v>Frêt</v>
      </c>
      <c r="AE268" s="21">
        <f t="shared" si="34"/>
        <v>8.5437493593143472</v>
      </c>
    </row>
    <row r="269" spans="2:36" ht="14.25" hidden="1" customHeight="1" x14ac:dyDescent="0.2">
      <c r="B269" s="122" t="s">
        <v>593</v>
      </c>
      <c r="C269" s="122" t="s">
        <v>21</v>
      </c>
      <c r="D269" s="123">
        <v>46146</v>
      </c>
      <c r="E269" s="122" t="s">
        <v>22</v>
      </c>
      <c r="F269" s="122" t="s">
        <v>675</v>
      </c>
      <c r="G269" s="122" t="s">
        <v>0</v>
      </c>
      <c r="H269" s="122" t="s">
        <v>0</v>
      </c>
      <c r="I269" s="122" t="s">
        <v>676</v>
      </c>
      <c r="J269" s="122" t="s">
        <v>23</v>
      </c>
      <c r="K269" s="122" t="s">
        <v>24</v>
      </c>
      <c r="L269" s="122" t="s">
        <v>677</v>
      </c>
      <c r="M269" s="122" t="s">
        <v>25</v>
      </c>
      <c r="N269" s="122" t="s">
        <v>26</v>
      </c>
      <c r="O269" s="122" t="s">
        <v>25</v>
      </c>
      <c r="P269" s="122" t="s">
        <v>27</v>
      </c>
      <c r="Q269" s="122" t="s">
        <v>28</v>
      </c>
      <c r="R269" s="124">
        <v>4.6379999999999999</v>
      </c>
      <c r="S269" s="127">
        <v>16</v>
      </c>
      <c r="T269" s="125">
        <v>8.6</v>
      </c>
      <c r="U269" s="122" t="s">
        <v>30</v>
      </c>
      <c r="W269" s="8" t="str">
        <f t="shared" si="28"/>
        <v/>
      </c>
      <c r="X269" s="8" t="str">
        <f>IF(S269="6B",_xlfn.XLOOKUP(H269,'Zoning 2shop'!A:A,'Zoning 2shop'!B:B),IF(S269="6C",_xlfn.XLOOKUP(G269,'Zoning 2shop'!C:C,'Zoning 2shop'!D:D),""))</f>
        <v/>
      </c>
      <c r="Y269" s="112">
        <f t="shared" si="29"/>
        <v>0.14910705133062102</v>
      </c>
      <c r="Z269" s="4">
        <f t="shared" si="30"/>
        <v>8.6</v>
      </c>
      <c r="AA269" s="4">
        <f t="shared" si="31"/>
        <v>0.5</v>
      </c>
      <c r="AB269" s="4">
        <f t="shared" si="32"/>
        <v>1.2823206414433408</v>
      </c>
      <c r="AC269" s="19">
        <f t="shared" si="33"/>
        <v>9.1</v>
      </c>
      <c r="AD269" s="8" t="str">
        <f>IF(COUNTIF(Catégories!A:A,N269)=0,"catégorie inconnue",LOOKUP(N269,Catégories!A:A,Catégories!B:B))</f>
        <v>Frêt</v>
      </c>
      <c r="AE269" s="21">
        <f t="shared" si="34"/>
        <v>10.382320641443341</v>
      </c>
    </row>
    <row r="270" spans="2:36" ht="14.25" hidden="1" customHeight="1" x14ac:dyDescent="0.2">
      <c r="B270" s="122" t="s">
        <v>593</v>
      </c>
      <c r="C270" s="122" t="s">
        <v>21</v>
      </c>
      <c r="D270" s="123">
        <v>46146</v>
      </c>
      <c r="E270" s="122" t="s">
        <v>22</v>
      </c>
      <c r="F270" s="122" t="s">
        <v>666</v>
      </c>
      <c r="G270" s="122" t="s">
        <v>0</v>
      </c>
      <c r="H270" s="122" t="s">
        <v>0</v>
      </c>
      <c r="I270" s="122" t="s">
        <v>667</v>
      </c>
      <c r="J270" s="122" t="s">
        <v>23</v>
      </c>
      <c r="K270" s="122" t="s">
        <v>24</v>
      </c>
      <c r="L270" s="122" t="s">
        <v>668</v>
      </c>
      <c r="M270" s="122" t="s">
        <v>25</v>
      </c>
      <c r="N270" s="122" t="s">
        <v>26</v>
      </c>
      <c r="O270" s="122" t="s">
        <v>25</v>
      </c>
      <c r="P270" s="122" t="s">
        <v>27</v>
      </c>
      <c r="Q270" s="122" t="s">
        <v>28</v>
      </c>
      <c r="R270" s="124">
        <v>4.6779999999999999</v>
      </c>
      <c r="S270" s="127">
        <v>16</v>
      </c>
      <c r="T270" s="125">
        <v>8.6</v>
      </c>
      <c r="U270" s="122" t="s">
        <v>30</v>
      </c>
      <c r="W270" s="8" t="str">
        <f t="shared" si="28"/>
        <v/>
      </c>
      <c r="X270" s="8" t="str">
        <f>IF(S270="6B",_xlfn.XLOOKUP(H270,'Zoning 2shop'!A:A,'Zoning 2shop'!B:B),IF(S270="6C",_xlfn.XLOOKUP(G270,'Zoning 2shop'!C:C,'Zoning 2shop'!D:D),""))</f>
        <v/>
      </c>
      <c r="Y270" s="112">
        <f t="shared" si="29"/>
        <v>0.14910705133062102</v>
      </c>
      <c r="Z270" s="4">
        <f t="shared" si="30"/>
        <v>8.6</v>
      </c>
      <c r="AA270" s="4">
        <f t="shared" si="31"/>
        <v>0.5</v>
      </c>
      <c r="AB270" s="4">
        <f t="shared" si="32"/>
        <v>1.2823206414433408</v>
      </c>
      <c r="AC270" s="19">
        <f t="shared" si="33"/>
        <v>9.1</v>
      </c>
      <c r="AD270" s="8" t="str">
        <f>IF(COUNTIF(Catégories!A:A,N270)=0,"catégorie inconnue",LOOKUP(N270,Catégories!A:A,Catégories!B:B))</f>
        <v>Frêt</v>
      </c>
      <c r="AE270" s="21">
        <f t="shared" si="34"/>
        <v>10.382320641443341</v>
      </c>
    </row>
    <row r="271" spans="2:36" ht="14.25" hidden="1" customHeight="1" x14ac:dyDescent="0.2">
      <c r="B271" s="122" t="s">
        <v>593</v>
      </c>
      <c r="C271" s="122" t="s">
        <v>21</v>
      </c>
      <c r="D271" s="123">
        <v>46146</v>
      </c>
      <c r="E271" s="122" t="s">
        <v>22</v>
      </c>
      <c r="F271" s="122" t="s">
        <v>682</v>
      </c>
      <c r="G271" s="122" t="s">
        <v>0</v>
      </c>
      <c r="H271" s="122" t="s">
        <v>0</v>
      </c>
      <c r="I271" s="122" t="s">
        <v>683</v>
      </c>
      <c r="J271" s="122" t="s">
        <v>23</v>
      </c>
      <c r="K271" s="122" t="s">
        <v>24</v>
      </c>
      <c r="L271" s="122" t="s">
        <v>684</v>
      </c>
      <c r="M271" s="122" t="s">
        <v>25</v>
      </c>
      <c r="N271" s="122" t="s">
        <v>26</v>
      </c>
      <c r="O271" s="122" t="s">
        <v>25</v>
      </c>
      <c r="P271" s="122" t="s">
        <v>27</v>
      </c>
      <c r="Q271" s="122" t="s">
        <v>28</v>
      </c>
      <c r="R271" s="124">
        <v>4.532</v>
      </c>
      <c r="S271" s="127">
        <v>16</v>
      </c>
      <c r="T271" s="125">
        <v>8.6</v>
      </c>
      <c r="U271" s="122" t="s">
        <v>30</v>
      </c>
      <c r="W271" s="8" t="str">
        <f t="shared" si="28"/>
        <v/>
      </c>
      <c r="X271" s="8" t="str">
        <f>IF(S271="6B",_xlfn.XLOOKUP(H271,'Zoning 2shop'!A:A,'Zoning 2shop'!B:B),IF(S271="6C",_xlfn.XLOOKUP(G271,'Zoning 2shop'!C:C,'Zoning 2shop'!D:D),""))</f>
        <v/>
      </c>
      <c r="Y271" s="112">
        <f t="shared" si="29"/>
        <v>0.14910705133062102</v>
      </c>
      <c r="Z271" s="4">
        <f t="shared" si="30"/>
        <v>8.6</v>
      </c>
      <c r="AA271" s="4">
        <f t="shared" si="31"/>
        <v>0.5</v>
      </c>
      <c r="AB271" s="4">
        <f t="shared" si="32"/>
        <v>1.2823206414433408</v>
      </c>
      <c r="AC271" s="19">
        <f t="shared" si="33"/>
        <v>9.1</v>
      </c>
      <c r="AD271" s="8" t="str">
        <f>IF(COUNTIF(Catégories!A:A,N271)=0,"catégorie inconnue",LOOKUP(N271,Catégories!A:A,Catégories!B:B))</f>
        <v>Frêt</v>
      </c>
      <c r="AE271" s="21">
        <f t="shared" si="34"/>
        <v>10.382320641443341</v>
      </c>
    </row>
    <row r="272" spans="2:36" ht="14.25" hidden="1" customHeight="1" x14ac:dyDescent="0.2">
      <c r="B272" s="122" t="s">
        <v>593</v>
      </c>
      <c r="C272" s="122" t="s">
        <v>21</v>
      </c>
      <c r="D272" s="123">
        <v>46146</v>
      </c>
      <c r="E272" s="122" t="s">
        <v>22</v>
      </c>
      <c r="F272" s="122" t="s">
        <v>682</v>
      </c>
      <c r="G272" s="122" t="s">
        <v>0</v>
      </c>
      <c r="H272" s="122" t="s">
        <v>0</v>
      </c>
      <c r="I272" s="122" t="s">
        <v>683</v>
      </c>
      <c r="J272" s="122" t="s">
        <v>23</v>
      </c>
      <c r="K272" s="122" t="s">
        <v>24</v>
      </c>
      <c r="L272" s="122" t="s">
        <v>684</v>
      </c>
      <c r="M272" s="122" t="s">
        <v>25</v>
      </c>
      <c r="N272" s="122" t="s">
        <v>40</v>
      </c>
      <c r="O272" s="122" t="s">
        <v>25</v>
      </c>
      <c r="P272" s="122"/>
      <c r="Q272" s="122" t="s">
        <v>28</v>
      </c>
      <c r="R272" s="124">
        <v>0</v>
      </c>
      <c r="S272" s="127">
        <v>16</v>
      </c>
      <c r="T272" s="125">
        <v>5</v>
      </c>
      <c r="U272" s="122" t="s">
        <v>30</v>
      </c>
      <c r="W272" s="8" t="str">
        <f t="shared" si="28"/>
        <v/>
      </c>
      <c r="X272" s="8" t="str">
        <f>IF(S272="6B",_xlfn.XLOOKUP(H272,'Zoning 2shop'!A:A,'Zoning 2shop'!B:B),IF(S272="6C",_xlfn.XLOOKUP(G272,'Zoning 2shop'!C:C,'Zoning 2shop'!D:D),""))</f>
        <v/>
      </c>
      <c r="Y272" s="112">
        <f t="shared" si="29"/>
        <v>0.14910705133062102</v>
      </c>
      <c r="Z272" s="4">
        <f t="shared" si="30"/>
        <v>5</v>
      </c>
      <c r="AA272" s="4">
        <f t="shared" si="31"/>
        <v>0.5</v>
      </c>
      <c r="AB272" s="4">
        <f t="shared" si="32"/>
        <v>0.74553525665310505</v>
      </c>
      <c r="AC272" s="19">
        <f t="shared" si="33"/>
        <v>5.5</v>
      </c>
      <c r="AD272" s="8" t="str">
        <f>IF(COUNTIF(Catégories!A:A,N272)=0,"catégorie inconnue",LOOKUP(N272,Catégories!A:A,Catégories!B:B))</f>
        <v>Zones éloignées</v>
      </c>
      <c r="AE272" s="21">
        <f t="shared" si="34"/>
        <v>6.2455352566531053</v>
      </c>
    </row>
    <row r="273" spans="2:31" ht="14.25" hidden="1" customHeight="1" x14ac:dyDescent="0.2">
      <c r="B273" s="122" t="s">
        <v>593</v>
      </c>
      <c r="C273" s="122" t="s">
        <v>21</v>
      </c>
      <c r="D273" s="123">
        <v>46146</v>
      </c>
      <c r="E273" s="122" t="s">
        <v>22</v>
      </c>
      <c r="F273" s="122" t="s">
        <v>286</v>
      </c>
      <c r="G273" s="122" t="s">
        <v>0</v>
      </c>
      <c r="H273" s="122" t="s">
        <v>0</v>
      </c>
      <c r="I273" s="122" t="s">
        <v>614</v>
      </c>
      <c r="J273" s="122" t="s">
        <v>23</v>
      </c>
      <c r="K273" s="122" t="s">
        <v>24</v>
      </c>
      <c r="L273" s="122" t="s">
        <v>615</v>
      </c>
      <c r="M273" s="122" t="s">
        <v>25</v>
      </c>
      <c r="N273" s="122" t="s">
        <v>26</v>
      </c>
      <c r="O273" s="122" t="s">
        <v>25</v>
      </c>
      <c r="P273" s="122" t="s">
        <v>27</v>
      </c>
      <c r="Q273" s="122" t="s">
        <v>28</v>
      </c>
      <c r="R273" s="124">
        <v>2.153</v>
      </c>
      <c r="S273" s="127">
        <v>16</v>
      </c>
      <c r="T273" s="125">
        <v>7.8</v>
      </c>
      <c r="U273" s="122" t="s">
        <v>30</v>
      </c>
      <c r="W273" s="8" t="str">
        <f t="shared" si="28"/>
        <v/>
      </c>
      <c r="X273" s="8" t="str">
        <f>IF(S273="6B",_xlfn.XLOOKUP(H273,'Zoning 2shop'!A:A,'Zoning 2shop'!B:B),IF(S273="6C",_xlfn.XLOOKUP(G273,'Zoning 2shop'!C:C,'Zoning 2shop'!D:D),""))</f>
        <v/>
      </c>
      <c r="Y273" s="112">
        <f t="shared" si="29"/>
        <v>0.14910705133062102</v>
      </c>
      <c r="Z273" s="4">
        <f t="shared" si="30"/>
        <v>7.8</v>
      </c>
      <c r="AA273" s="4">
        <f t="shared" si="31"/>
        <v>0.5</v>
      </c>
      <c r="AB273" s="4">
        <f t="shared" si="32"/>
        <v>1.1630350003788439</v>
      </c>
      <c r="AC273" s="19">
        <f t="shared" si="33"/>
        <v>8.3000000000000007</v>
      </c>
      <c r="AD273" s="8" t="str">
        <f>IF(COUNTIF(Catégories!A:A,N273)=0,"catégorie inconnue",LOOKUP(N273,Catégories!A:A,Catégories!B:B))</f>
        <v>Frêt</v>
      </c>
      <c r="AE273" s="21">
        <f t="shared" si="34"/>
        <v>9.463035000378845</v>
      </c>
    </row>
    <row r="274" spans="2:31" ht="14.25" hidden="1" customHeight="1" x14ac:dyDescent="0.2">
      <c r="B274" s="122" t="s">
        <v>593</v>
      </c>
      <c r="C274" s="122" t="s">
        <v>21</v>
      </c>
      <c r="D274" s="123">
        <v>46146</v>
      </c>
      <c r="E274" s="122" t="s">
        <v>22</v>
      </c>
      <c r="F274" s="122" t="s">
        <v>608</v>
      </c>
      <c r="G274" s="122" t="s">
        <v>0</v>
      </c>
      <c r="H274" s="122" t="s">
        <v>0</v>
      </c>
      <c r="I274" s="122" t="s">
        <v>609</v>
      </c>
      <c r="J274" s="122" t="s">
        <v>23</v>
      </c>
      <c r="K274" s="122" t="s">
        <v>24</v>
      </c>
      <c r="L274" s="122" t="s">
        <v>610</v>
      </c>
      <c r="M274" s="122" t="s">
        <v>25</v>
      </c>
      <c r="N274" s="122" t="s">
        <v>26</v>
      </c>
      <c r="O274" s="122" t="s">
        <v>25</v>
      </c>
      <c r="P274" s="122" t="s">
        <v>27</v>
      </c>
      <c r="Q274" s="122" t="s">
        <v>28</v>
      </c>
      <c r="R274" s="124">
        <v>1.04</v>
      </c>
      <c r="S274" s="127">
        <v>16</v>
      </c>
      <c r="T274" s="125">
        <v>7.4</v>
      </c>
      <c r="U274" s="122" t="s">
        <v>30</v>
      </c>
      <c r="W274" s="8" t="str">
        <f t="shared" si="28"/>
        <v/>
      </c>
      <c r="X274" s="8" t="str">
        <f>IF(S274="6B",_xlfn.XLOOKUP(H274,'Zoning 2shop'!A:A,'Zoning 2shop'!B:B),IF(S274="6C",_xlfn.XLOOKUP(G274,'Zoning 2shop'!C:C,'Zoning 2shop'!D:D),""))</f>
        <v/>
      </c>
      <c r="Y274" s="112">
        <f t="shared" si="29"/>
        <v>0.14910705133062102</v>
      </c>
      <c r="Z274" s="4">
        <f t="shared" si="30"/>
        <v>7.4</v>
      </c>
      <c r="AA274" s="4">
        <f t="shared" si="31"/>
        <v>0.5</v>
      </c>
      <c r="AB274" s="4">
        <f t="shared" si="32"/>
        <v>1.1033921798465955</v>
      </c>
      <c r="AC274" s="19">
        <f t="shared" si="33"/>
        <v>7.9</v>
      </c>
      <c r="AD274" s="8" t="str">
        <f>IF(COUNTIF(Catégories!A:A,N274)=0,"catégorie inconnue",LOOKUP(N274,Catégories!A:A,Catégories!B:B))</f>
        <v>Frêt</v>
      </c>
      <c r="AE274" s="21">
        <f t="shared" si="34"/>
        <v>9.0033921798465961</v>
      </c>
    </row>
    <row r="275" spans="2:31" ht="14.25" hidden="1" customHeight="1" x14ac:dyDescent="0.2">
      <c r="B275" s="122" t="s">
        <v>593</v>
      </c>
      <c r="C275" s="122" t="s">
        <v>21</v>
      </c>
      <c r="D275" s="123">
        <v>46146</v>
      </c>
      <c r="E275" s="122" t="s">
        <v>22</v>
      </c>
      <c r="F275" s="122" t="s">
        <v>645</v>
      </c>
      <c r="G275" s="122" t="s">
        <v>0</v>
      </c>
      <c r="H275" s="122" t="s">
        <v>0</v>
      </c>
      <c r="I275" s="122" t="s">
        <v>646</v>
      </c>
      <c r="J275" s="122" t="s">
        <v>23</v>
      </c>
      <c r="K275" s="122" t="s">
        <v>24</v>
      </c>
      <c r="L275" s="122" t="s">
        <v>647</v>
      </c>
      <c r="M275" s="122" t="s">
        <v>25</v>
      </c>
      <c r="N275" s="122" t="s">
        <v>26</v>
      </c>
      <c r="O275" s="122" t="s">
        <v>25</v>
      </c>
      <c r="P275" s="122" t="s">
        <v>27</v>
      </c>
      <c r="Q275" s="122" t="s">
        <v>28</v>
      </c>
      <c r="R275" s="124">
        <v>0.39100000000000001</v>
      </c>
      <c r="S275" s="127">
        <v>16</v>
      </c>
      <c r="T275" s="125">
        <v>7</v>
      </c>
      <c r="U275" s="122" t="s">
        <v>30</v>
      </c>
      <c r="W275" s="8" t="str">
        <f t="shared" si="28"/>
        <v/>
      </c>
      <c r="X275" s="8" t="str">
        <f>IF(S275="6B",_xlfn.XLOOKUP(H275,'Zoning 2shop'!A:A,'Zoning 2shop'!B:B),IF(S275="6C",_xlfn.XLOOKUP(G275,'Zoning 2shop'!C:C,'Zoning 2shop'!D:D),""))</f>
        <v/>
      </c>
      <c r="Y275" s="112">
        <f t="shared" si="29"/>
        <v>0.14910705133062102</v>
      </c>
      <c r="Z275" s="4">
        <f t="shared" si="30"/>
        <v>7</v>
      </c>
      <c r="AA275" s="4">
        <f t="shared" si="31"/>
        <v>0.5</v>
      </c>
      <c r="AB275" s="4">
        <f t="shared" si="32"/>
        <v>1.0437493593143472</v>
      </c>
      <c r="AC275" s="19">
        <f t="shared" si="33"/>
        <v>7.5</v>
      </c>
      <c r="AD275" s="8" t="str">
        <f>IF(COUNTIF(Catégories!A:A,N275)=0,"catégorie inconnue",LOOKUP(N275,Catégories!A:A,Catégories!B:B))</f>
        <v>Frêt</v>
      </c>
      <c r="AE275" s="21">
        <f t="shared" si="34"/>
        <v>8.5437493593143472</v>
      </c>
    </row>
    <row r="276" spans="2:31" ht="14.25" hidden="1" customHeight="1" x14ac:dyDescent="0.2">
      <c r="B276" s="122" t="s">
        <v>593</v>
      </c>
      <c r="C276" s="122" t="s">
        <v>21</v>
      </c>
      <c r="D276" s="123">
        <v>46146</v>
      </c>
      <c r="E276" s="122" t="s">
        <v>22</v>
      </c>
      <c r="F276" s="122" t="s">
        <v>407</v>
      </c>
      <c r="G276" s="122" t="s">
        <v>0</v>
      </c>
      <c r="H276" s="122" t="s">
        <v>0</v>
      </c>
      <c r="I276" s="122" t="s">
        <v>664</v>
      </c>
      <c r="J276" s="122" t="s">
        <v>23</v>
      </c>
      <c r="K276" s="122" t="s">
        <v>24</v>
      </c>
      <c r="L276" s="122" t="s">
        <v>665</v>
      </c>
      <c r="M276" s="122" t="s">
        <v>25</v>
      </c>
      <c r="N276" s="122" t="s">
        <v>26</v>
      </c>
      <c r="O276" s="122" t="s">
        <v>25</v>
      </c>
      <c r="P276" s="122" t="s">
        <v>27</v>
      </c>
      <c r="Q276" s="122" t="s">
        <v>28</v>
      </c>
      <c r="R276" s="124">
        <v>3.008</v>
      </c>
      <c r="S276" s="127">
        <v>16</v>
      </c>
      <c r="T276" s="125">
        <v>8.1999999999999993</v>
      </c>
      <c r="U276" s="122" t="s">
        <v>30</v>
      </c>
      <c r="W276" s="8" t="str">
        <f t="shared" si="28"/>
        <v/>
      </c>
      <c r="X276" s="8" t="str">
        <f>IF(S276="6B",_xlfn.XLOOKUP(H276,'Zoning 2shop'!A:A,'Zoning 2shop'!B:B),IF(S276="6C",_xlfn.XLOOKUP(G276,'Zoning 2shop'!C:C,'Zoning 2shop'!D:D),""))</f>
        <v/>
      </c>
      <c r="Y276" s="112">
        <f t="shared" si="29"/>
        <v>0.14910705133062102</v>
      </c>
      <c r="Z276" s="4">
        <f t="shared" si="30"/>
        <v>8.1999999999999993</v>
      </c>
      <c r="AA276" s="4">
        <f t="shared" si="31"/>
        <v>0.5</v>
      </c>
      <c r="AB276" s="4">
        <f t="shared" si="32"/>
        <v>1.2226778209110922</v>
      </c>
      <c r="AC276" s="19">
        <f t="shared" si="33"/>
        <v>8.6999999999999993</v>
      </c>
      <c r="AD276" s="8" t="str">
        <f>IF(COUNTIF(Catégories!A:A,N276)=0,"catégorie inconnue",LOOKUP(N276,Catégories!A:A,Catégories!B:B))</f>
        <v>Frêt</v>
      </c>
      <c r="AE276" s="21">
        <f t="shared" si="34"/>
        <v>9.9226778209110922</v>
      </c>
    </row>
    <row r="277" spans="2:31" ht="14.25" hidden="1" customHeight="1" x14ac:dyDescent="0.2">
      <c r="B277" s="122" t="s">
        <v>593</v>
      </c>
      <c r="C277" s="122" t="s">
        <v>21</v>
      </c>
      <c r="D277" s="123">
        <v>46146</v>
      </c>
      <c r="E277" s="122" t="s">
        <v>22</v>
      </c>
      <c r="F277" s="122" t="s">
        <v>719</v>
      </c>
      <c r="G277" s="122" t="s">
        <v>0</v>
      </c>
      <c r="H277" s="122" t="s">
        <v>0</v>
      </c>
      <c r="I277" s="122" t="s">
        <v>720</v>
      </c>
      <c r="J277" s="122" t="s">
        <v>23</v>
      </c>
      <c r="K277" s="122" t="s">
        <v>24</v>
      </c>
      <c r="L277" s="122" t="s">
        <v>721</v>
      </c>
      <c r="M277" s="122" t="s">
        <v>25</v>
      </c>
      <c r="N277" s="122" t="s">
        <v>26</v>
      </c>
      <c r="O277" s="122" t="s">
        <v>25</v>
      </c>
      <c r="P277" s="122" t="s">
        <v>27</v>
      </c>
      <c r="Q277" s="122" t="s">
        <v>28</v>
      </c>
      <c r="R277" s="124">
        <v>4.41</v>
      </c>
      <c r="S277" s="127">
        <v>16</v>
      </c>
      <c r="T277" s="125">
        <v>8.6</v>
      </c>
      <c r="U277" s="122" t="s">
        <v>30</v>
      </c>
      <c r="W277" s="8" t="str">
        <f t="shared" si="28"/>
        <v/>
      </c>
      <c r="X277" s="8" t="str">
        <f>IF(S277="6B",_xlfn.XLOOKUP(H277,'Zoning 2shop'!A:A,'Zoning 2shop'!B:B),IF(S277="6C",_xlfn.XLOOKUP(G277,'Zoning 2shop'!C:C,'Zoning 2shop'!D:D),""))</f>
        <v/>
      </c>
      <c r="Y277" s="112">
        <f t="shared" si="29"/>
        <v>0.14910705133062102</v>
      </c>
      <c r="Z277" s="4">
        <f t="shared" si="30"/>
        <v>8.6</v>
      </c>
      <c r="AA277" s="4">
        <f t="shared" si="31"/>
        <v>0.5</v>
      </c>
      <c r="AB277" s="4">
        <f t="shared" si="32"/>
        <v>1.2823206414433408</v>
      </c>
      <c r="AC277" s="19">
        <f t="shared" si="33"/>
        <v>9.1</v>
      </c>
      <c r="AD277" s="8" t="str">
        <f>IF(COUNTIF(Catégories!A:A,N277)=0,"catégorie inconnue",LOOKUP(N277,Catégories!A:A,Catégories!B:B))</f>
        <v>Frêt</v>
      </c>
      <c r="AE277" s="21">
        <f t="shared" si="34"/>
        <v>10.382320641443341</v>
      </c>
    </row>
    <row r="278" spans="2:31" ht="14.25" hidden="1" customHeight="1" x14ac:dyDescent="0.2">
      <c r="B278" s="122" t="s">
        <v>593</v>
      </c>
      <c r="C278" s="122" t="s">
        <v>21</v>
      </c>
      <c r="D278" s="123">
        <v>46146</v>
      </c>
      <c r="E278" s="122" t="s">
        <v>22</v>
      </c>
      <c r="F278" s="122" t="s">
        <v>682</v>
      </c>
      <c r="G278" s="122" t="s">
        <v>0</v>
      </c>
      <c r="H278" s="122" t="s">
        <v>0</v>
      </c>
      <c r="I278" s="122" t="s">
        <v>683</v>
      </c>
      <c r="J278" s="122" t="s">
        <v>23</v>
      </c>
      <c r="K278" s="122" t="s">
        <v>24</v>
      </c>
      <c r="L278" s="122" t="s">
        <v>685</v>
      </c>
      <c r="M278" s="122" t="s">
        <v>25</v>
      </c>
      <c r="N278" s="122" t="s">
        <v>26</v>
      </c>
      <c r="O278" s="122" t="s">
        <v>25</v>
      </c>
      <c r="P278" s="122" t="s">
        <v>27</v>
      </c>
      <c r="Q278" s="122" t="s">
        <v>28</v>
      </c>
      <c r="R278" s="124">
        <v>0.11</v>
      </c>
      <c r="S278" s="127">
        <v>16</v>
      </c>
      <c r="T278" s="125">
        <v>7</v>
      </c>
      <c r="U278" s="122" t="s">
        <v>30</v>
      </c>
      <c r="W278" s="8" t="str">
        <f t="shared" si="28"/>
        <v/>
      </c>
      <c r="X278" s="8" t="str">
        <f>IF(S278="6B",_xlfn.XLOOKUP(H278,'Zoning 2shop'!A:A,'Zoning 2shop'!B:B),IF(S278="6C",_xlfn.XLOOKUP(G278,'Zoning 2shop'!C:C,'Zoning 2shop'!D:D),""))</f>
        <v/>
      </c>
      <c r="Y278" s="112">
        <f t="shared" si="29"/>
        <v>0.14910705133062102</v>
      </c>
      <c r="Z278" s="4">
        <f t="shared" si="30"/>
        <v>7</v>
      </c>
      <c r="AA278" s="4">
        <f t="shared" si="31"/>
        <v>0.5</v>
      </c>
      <c r="AB278" s="4">
        <f t="shared" si="32"/>
        <v>1.0437493593143472</v>
      </c>
      <c r="AC278" s="19">
        <f t="shared" si="33"/>
        <v>7.5</v>
      </c>
      <c r="AD278" s="8" t="str">
        <f>IF(COUNTIF(Catégories!A:A,N278)=0,"catégorie inconnue",LOOKUP(N278,Catégories!A:A,Catégories!B:B))</f>
        <v>Frêt</v>
      </c>
      <c r="AE278" s="21">
        <f t="shared" si="34"/>
        <v>8.5437493593143472</v>
      </c>
    </row>
    <row r="279" spans="2:31" ht="14.25" hidden="1" customHeight="1" x14ac:dyDescent="0.2">
      <c r="B279" s="122" t="s">
        <v>593</v>
      </c>
      <c r="C279" s="122" t="s">
        <v>21</v>
      </c>
      <c r="D279" s="123">
        <v>46146</v>
      </c>
      <c r="E279" s="122" t="s">
        <v>22</v>
      </c>
      <c r="F279" s="122" t="s">
        <v>682</v>
      </c>
      <c r="G279" s="122" t="s">
        <v>0</v>
      </c>
      <c r="H279" s="122" t="s">
        <v>0</v>
      </c>
      <c r="I279" s="122" t="s">
        <v>683</v>
      </c>
      <c r="J279" s="122" t="s">
        <v>23</v>
      </c>
      <c r="K279" s="122" t="s">
        <v>24</v>
      </c>
      <c r="L279" s="122" t="s">
        <v>685</v>
      </c>
      <c r="M279" s="122" t="s">
        <v>25</v>
      </c>
      <c r="N279" s="122" t="s">
        <v>40</v>
      </c>
      <c r="O279" s="122" t="s">
        <v>25</v>
      </c>
      <c r="P279" s="122"/>
      <c r="Q279" s="122" t="s">
        <v>28</v>
      </c>
      <c r="R279" s="124">
        <v>0</v>
      </c>
      <c r="S279" s="127">
        <v>16</v>
      </c>
      <c r="T279" s="125">
        <v>5</v>
      </c>
      <c r="U279" s="122" t="s">
        <v>30</v>
      </c>
      <c r="W279" s="8" t="str">
        <f t="shared" si="28"/>
        <v/>
      </c>
      <c r="X279" s="8" t="str">
        <f>IF(S279="6B",_xlfn.XLOOKUP(H279,'Zoning 2shop'!A:A,'Zoning 2shop'!B:B),IF(S279="6C",_xlfn.XLOOKUP(G279,'Zoning 2shop'!C:C,'Zoning 2shop'!D:D),""))</f>
        <v/>
      </c>
      <c r="Y279" s="112">
        <f t="shared" si="29"/>
        <v>0.14910705133062102</v>
      </c>
      <c r="Z279" s="4">
        <f t="shared" si="30"/>
        <v>5</v>
      </c>
      <c r="AA279" s="4">
        <f t="shared" si="31"/>
        <v>0.5</v>
      </c>
      <c r="AB279" s="4">
        <f t="shared" si="32"/>
        <v>0.74553525665310505</v>
      </c>
      <c r="AC279" s="19">
        <f t="shared" si="33"/>
        <v>5.5</v>
      </c>
      <c r="AD279" s="8" t="str">
        <f>IF(COUNTIF(Catégories!A:A,N279)=0,"catégorie inconnue",LOOKUP(N279,Catégories!A:A,Catégories!B:B))</f>
        <v>Zones éloignées</v>
      </c>
      <c r="AE279" s="21">
        <f t="shared" si="34"/>
        <v>6.2455352566531053</v>
      </c>
    </row>
    <row r="280" spans="2:31" ht="14.25" hidden="1" customHeight="1" x14ac:dyDescent="0.2">
      <c r="B280" s="122" t="s">
        <v>593</v>
      </c>
      <c r="C280" s="122" t="s">
        <v>21</v>
      </c>
      <c r="D280" s="123">
        <v>46146</v>
      </c>
      <c r="E280" s="122" t="s">
        <v>22</v>
      </c>
      <c r="F280" s="122" t="s">
        <v>233</v>
      </c>
      <c r="G280" s="122" t="s">
        <v>0</v>
      </c>
      <c r="H280" s="122" t="s">
        <v>0</v>
      </c>
      <c r="I280" s="122" t="s">
        <v>715</v>
      </c>
      <c r="J280" s="122" t="s">
        <v>23</v>
      </c>
      <c r="K280" s="122" t="s">
        <v>24</v>
      </c>
      <c r="L280" s="122" t="s">
        <v>716</v>
      </c>
      <c r="M280" s="122" t="s">
        <v>25</v>
      </c>
      <c r="N280" s="122" t="s">
        <v>26</v>
      </c>
      <c r="O280" s="122" t="s">
        <v>25</v>
      </c>
      <c r="P280" s="122" t="s">
        <v>27</v>
      </c>
      <c r="Q280" s="122" t="s">
        <v>28</v>
      </c>
      <c r="R280" s="124">
        <v>0.3</v>
      </c>
      <c r="S280" s="127">
        <v>16</v>
      </c>
      <c r="T280" s="125">
        <v>7</v>
      </c>
      <c r="U280" s="122" t="s">
        <v>30</v>
      </c>
      <c r="W280" s="8" t="str">
        <f t="shared" si="28"/>
        <v/>
      </c>
      <c r="X280" s="8" t="str">
        <f>IF(S280="6B",_xlfn.XLOOKUP(H280,'Zoning 2shop'!A:A,'Zoning 2shop'!B:B),IF(S280="6C",_xlfn.XLOOKUP(G280,'Zoning 2shop'!C:C,'Zoning 2shop'!D:D),""))</f>
        <v/>
      </c>
      <c r="Y280" s="112">
        <f t="shared" si="29"/>
        <v>0.14910705133062102</v>
      </c>
      <c r="Z280" s="4">
        <f t="shared" si="30"/>
        <v>7</v>
      </c>
      <c r="AA280" s="4">
        <f t="shared" si="31"/>
        <v>0.5</v>
      </c>
      <c r="AB280" s="4">
        <f t="shared" si="32"/>
        <v>1.0437493593143472</v>
      </c>
      <c r="AC280" s="19">
        <f t="shared" si="33"/>
        <v>7.5</v>
      </c>
      <c r="AD280" s="8" t="str">
        <f>IF(COUNTIF(Catégories!A:A,N280)=0,"catégorie inconnue",LOOKUP(N280,Catégories!A:A,Catégories!B:B))</f>
        <v>Frêt</v>
      </c>
      <c r="AE280" s="21">
        <f t="shared" si="34"/>
        <v>8.5437493593143472</v>
      </c>
    </row>
    <row r="281" spans="2:31" ht="14.25" hidden="1" customHeight="1" x14ac:dyDescent="0.2">
      <c r="B281" s="122" t="s">
        <v>593</v>
      </c>
      <c r="C281" s="122" t="s">
        <v>21</v>
      </c>
      <c r="D281" s="123">
        <v>46146</v>
      </c>
      <c r="E281" s="122" t="s">
        <v>22</v>
      </c>
      <c r="F281" s="122" t="s">
        <v>622</v>
      </c>
      <c r="G281" s="122" t="s">
        <v>0</v>
      </c>
      <c r="H281" s="122" t="s">
        <v>0</v>
      </c>
      <c r="I281" s="122" t="s">
        <v>623</v>
      </c>
      <c r="J281" s="122" t="s">
        <v>23</v>
      </c>
      <c r="K281" s="122" t="s">
        <v>24</v>
      </c>
      <c r="L281" s="122" t="s">
        <v>624</v>
      </c>
      <c r="M281" s="122" t="s">
        <v>25</v>
      </c>
      <c r="N281" s="122" t="s">
        <v>26</v>
      </c>
      <c r="O281" s="122" t="s">
        <v>25</v>
      </c>
      <c r="P281" s="122" t="s">
        <v>27</v>
      </c>
      <c r="Q281" s="122" t="s">
        <v>28</v>
      </c>
      <c r="R281" s="124">
        <v>1.7</v>
      </c>
      <c r="S281" s="127">
        <v>16</v>
      </c>
      <c r="T281" s="125">
        <v>7.4</v>
      </c>
      <c r="U281" s="122" t="s">
        <v>30</v>
      </c>
      <c r="W281" s="8" t="str">
        <f t="shared" si="28"/>
        <v/>
      </c>
      <c r="X281" s="8" t="str">
        <f>IF(S281="6B",_xlfn.XLOOKUP(H281,'Zoning 2shop'!A:A,'Zoning 2shop'!B:B),IF(S281="6C",_xlfn.XLOOKUP(G281,'Zoning 2shop'!C:C,'Zoning 2shop'!D:D),""))</f>
        <v/>
      </c>
      <c r="Y281" s="112">
        <f t="shared" si="29"/>
        <v>0.14910705133062102</v>
      </c>
      <c r="Z281" s="4">
        <f t="shared" si="30"/>
        <v>7.4</v>
      </c>
      <c r="AA281" s="4">
        <f t="shared" si="31"/>
        <v>0.5</v>
      </c>
      <c r="AB281" s="4">
        <f t="shared" si="32"/>
        <v>1.1033921798465955</v>
      </c>
      <c r="AC281" s="19">
        <f t="shared" si="33"/>
        <v>7.9</v>
      </c>
      <c r="AD281" s="8" t="str">
        <f>IF(COUNTIF(Catégories!A:A,N281)=0,"catégorie inconnue",LOOKUP(N281,Catégories!A:A,Catégories!B:B))</f>
        <v>Frêt</v>
      </c>
      <c r="AE281" s="21">
        <f t="shared" si="34"/>
        <v>9.0033921798465961</v>
      </c>
    </row>
    <row r="282" spans="2:31" ht="14.25" hidden="1" customHeight="1" x14ac:dyDescent="0.2">
      <c r="B282" s="122" t="s">
        <v>593</v>
      </c>
      <c r="C282" s="122" t="s">
        <v>21</v>
      </c>
      <c r="D282" s="123">
        <v>46146</v>
      </c>
      <c r="E282" s="122" t="s">
        <v>22</v>
      </c>
      <c r="F282" s="122" t="s">
        <v>652</v>
      </c>
      <c r="G282" s="122" t="s">
        <v>0</v>
      </c>
      <c r="H282" s="122" t="s">
        <v>0</v>
      </c>
      <c r="I282" s="122" t="s">
        <v>653</v>
      </c>
      <c r="J282" s="122" t="s">
        <v>23</v>
      </c>
      <c r="K282" s="122" t="s">
        <v>24</v>
      </c>
      <c r="L282" s="122" t="s">
        <v>654</v>
      </c>
      <c r="M282" s="122" t="s">
        <v>25</v>
      </c>
      <c r="N282" s="122" t="s">
        <v>26</v>
      </c>
      <c r="O282" s="122" t="s">
        <v>25</v>
      </c>
      <c r="P282" s="122" t="s">
        <v>27</v>
      </c>
      <c r="Q282" s="122" t="s">
        <v>28</v>
      </c>
      <c r="R282" s="124">
        <v>2.15</v>
      </c>
      <c r="S282" s="127">
        <v>16</v>
      </c>
      <c r="T282" s="125">
        <v>7.8</v>
      </c>
      <c r="U282" s="122" t="s">
        <v>30</v>
      </c>
      <c r="W282" s="8" t="str">
        <f t="shared" si="28"/>
        <v/>
      </c>
      <c r="X282" s="8" t="str">
        <f>IF(S282="6B",_xlfn.XLOOKUP(H282,'Zoning 2shop'!A:A,'Zoning 2shop'!B:B),IF(S282="6C",_xlfn.XLOOKUP(G282,'Zoning 2shop'!C:C,'Zoning 2shop'!D:D),""))</f>
        <v/>
      </c>
      <c r="Y282" s="112">
        <f t="shared" si="29"/>
        <v>0.14910705133062102</v>
      </c>
      <c r="Z282" s="4">
        <f t="shared" si="30"/>
        <v>7.8</v>
      </c>
      <c r="AA282" s="4">
        <f t="shared" si="31"/>
        <v>0.5</v>
      </c>
      <c r="AB282" s="4">
        <f t="shared" si="32"/>
        <v>1.1630350003788439</v>
      </c>
      <c r="AC282" s="19">
        <f t="shared" si="33"/>
        <v>8.3000000000000007</v>
      </c>
      <c r="AD282" s="8" t="str">
        <f>IF(COUNTIF(Catégories!A:A,N282)=0,"catégorie inconnue",LOOKUP(N282,Catégories!A:A,Catégories!B:B))</f>
        <v>Frêt</v>
      </c>
      <c r="AE282" s="21">
        <f t="shared" si="34"/>
        <v>9.463035000378845</v>
      </c>
    </row>
    <row r="283" spans="2:31" ht="14.25" hidden="1" customHeight="1" x14ac:dyDescent="0.2">
      <c r="B283" s="122" t="s">
        <v>593</v>
      </c>
      <c r="C283" s="122" t="s">
        <v>21</v>
      </c>
      <c r="D283" s="123">
        <v>46146</v>
      </c>
      <c r="E283" s="122" t="s">
        <v>22</v>
      </c>
      <c r="F283" s="122" t="s">
        <v>420</v>
      </c>
      <c r="G283" s="122" t="s">
        <v>0</v>
      </c>
      <c r="H283" s="122" t="s">
        <v>0</v>
      </c>
      <c r="I283" s="122" t="s">
        <v>703</v>
      </c>
      <c r="J283" s="122" t="s">
        <v>23</v>
      </c>
      <c r="K283" s="122" t="s">
        <v>24</v>
      </c>
      <c r="L283" s="122" t="s">
        <v>704</v>
      </c>
      <c r="M283" s="122" t="s">
        <v>25</v>
      </c>
      <c r="N283" s="122" t="s">
        <v>26</v>
      </c>
      <c r="O283" s="122" t="s">
        <v>25</v>
      </c>
      <c r="P283" s="122" t="s">
        <v>27</v>
      </c>
      <c r="Q283" s="122" t="s">
        <v>28</v>
      </c>
      <c r="R283" s="124">
        <v>2.9</v>
      </c>
      <c r="S283" s="127">
        <v>16</v>
      </c>
      <c r="T283" s="125">
        <v>7.8</v>
      </c>
      <c r="U283" s="122" t="s">
        <v>30</v>
      </c>
      <c r="W283" s="8" t="str">
        <f t="shared" si="28"/>
        <v/>
      </c>
      <c r="X283" s="8" t="str">
        <f>IF(S283="6B",_xlfn.XLOOKUP(H283,'Zoning 2shop'!A:A,'Zoning 2shop'!B:B),IF(S283="6C",_xlfn.XLOOKUP(G283,'Zoning 2shop'!C:C,'Zoning 2shop'!D:D),""))</f>
        <v/>
      </c>
      <c r="Y283" s="112">
        <f t="shared" si="29"/>
        <v>0.14910705133062102</v>
      </c>
      <c r="Z283" s="4">
        <f t="shared" si="30"/>
        <v>7.8</v>
      </c>
      <c r="AA283" s="4">
        <f t="shared" si="31"/>
        <v>0.5</v>
      </c>
      <c r="AB283" s="4">
        <f t="shared" si="32"/>
        <v>1.1630350003788439</v>
      </c>
      <c r="AC283" s="19">
        <f t="shared" si="33"/>
        <v>8.3000000000000007</v>
      </c>
      <c r="AD283" s="8" t="str">
        <f>IF(COUNTIF(Catégories!A:A,N283)=0,"catégorie inconnue",LOOKUP(N283,Catégories!A:A,Catégories!B:B))</f>
        <v>Frêt</v>
      </c>
      <c r="AE283" s="21">
        <f t="shared" si="34"/>
        <v>9.463035000378845</v>
      </c>
    </row>
    <row r="284" spans="2:31" ht="14.25" hidden="1" customHeight="1" x14ac:dyDescent="0.2">
      <c r="B284" s="122" t="s">
        <v>593</v>
      </c>
      <c r="C284" s="122" t="s">
        <v>21</v>
      </c>
      <c r="D284" s="123">
        <v>46146</v>
      </c>
      <c r="E284" s="122" t="s">
        <v>22</v>
      </c>
      <c r="F284" s="122" t="s">
        <v>722</v>
      </c>
      <c r="G284" s="122" t="s">
        <v>0</v>
      </c>
      <c r="H284" s="122" t="s">
        <v>0</v>
      </c>
      <c r="I284" s="122" t="s">
        <v>723</v>
      </c>
      <c r="J284" s="122" t="s">
        <v>23</v>
      </c>
      <c r="K284" s="122" t="s">
        <v>24</v>
      </c>
      <c r="L284" s="122" t="s">
        <v>724</v>
      </c>
      <c r="M284" s="122" t="s">
        <v>25</v>
      </c>
      <c r="N284" s="122" t="s">
        <v>26</v>
      </c>
      <c r="O284" s="122" t="s">
        <v>25</v>
      </c>
      <c r="P284" s="122" t="s">
        <v>27</v>
      </c>
      <c r="Q284" s="122" t="s">
        <v>28</v>
      </c>
      <c r="R284" s="124">
        <v>4.6379999999999999</v>
      </c>
      <c r="S284" s="127">
        <v>16</v>
      </c>
      <c r="T284" s="125">
        <v>8.6</v>
      </c>
      <c r="U284" s="122" t="s">
        <v>30</v>
      </c>
      <c r="W284" s="8" t="str">
        <f t="shared" si="28"/>
        <v/>
      </c>
      <c r="X284" s="8" t="str">
        <f>IF(S284="6B",_xlfn.XLOOKUP(H284,'Zoning 2shop'!A:A,'Zoning 2shop'!B:B),IF(S284="6C",_xlfn.XLOOKUP(G284,'Zoning 2shop'!C:C,'Zoning 2shop'!D:D),""))</f>
        <v/>
      </c>
      <c r="Y284" s="112">
        <f t="shared" si="29"/>
        <v>0.14910705133062102</v>
      </c>
      <c r="Z284" s="4">
        <f t="shared" si="30"/>
        <v>8.6</v>
      </c>
      <c r="AA284" s="4">
        <f t="shared" si="31"/>
        <v>0.5</v>
      </c>
      <c r="AB284" s="4">
        <f t="shared" si="32"/>
        <v>1.2823206414433408</v>
      </c>
      <c r="AC284" s="19">
        <f t="shared" si="33"/>
        <v>9.1</v>
      </c>
      <c r="AD284" s="8" t="str">
        <f>IF(COUNTIF(Catégories!A:A,N284)=0,"catégorie inconnue",LOOKUP(N284,Catégories!A:A,Catégories!B:B))</f>
        <v>Frêt</v>
      </c>
      <c r="AE284" s="21">
        <f t="shared" si="34"/>
        <v>10.382320641443341</v>
      </c>
    </row>
    <row r="285" spans="2:31" ht="14.25" hidden="1" customHeight="1" x14ac:dyDescent="0.2">
      <c r="B285" s="122" t="s">
        <v>593</v>
      </c>
      <c r="C285" s="122" t="s">
        <v>21</v>
      </c>
      <c r="D285" s="123">
        <v>46146</v>
      </c>
      <c r="E285" s="122" t="s">
        <v>22</v>
      </c>
      <c r="F285" s="122" t="s">
        <v>722</v>
      </c>
      <c r="G285" s="122" t="s">
        <v>0</v>
      </c>
      <c r="H285" s="122" t="s">
        <v>0</v>
      </c>
      <c r="I285" s="122" t="s">
        <v>723</v>
      </c>
      <c r="J285" s="122" t="s">
        <v>23</v>
      </c>
      <c r="K285" s="122" t="s">
        <v>24</v>
      </c>
      <c r="L285" s="122" t="s">
        <v>724</v>
      </c>
      <c r="M285" s="122" t="s">
        <v>25</v>
      </c>
      <c r="N285" s="122" t="s">
        <v>40</v>
      </c>
      <c r="O285" s="122" t="s">
        <v>25</v>
      </c>
      <c r="P285" s="122"/>
      <c r="Q285" s="122" t="s">
        <v>28</v>
      </c>
      <c r="R285" s="124">
        <v>0</v>
      </c>
      <c r="S285" s="127">
        <v>16</v>
      </c>
      <c r="T285" s="125">
        <v>5</v>
      </c>
      <c r="U285" s="122" t="s">
        <v>30</v>
      </c>
      <c r="W285" s="8" t="str">
        <f t="shared" si="28"/>
        <v/>
      </c>
      <c r="X285" s="8" t="str">
        <f>IF(S285="6B",_xlfn.XLOOKUP(H285,'Zoning 2shop'!A:A,'Zoning 2shop'!B:B),IF(S285="6C",_xlfn.XLOOKUP(G285,'Zoning 2shop'!C:C,'Zoning 2shop'!D:D),""))</f>
        <v/>
      </c>
      <c r="Y285" s="112">
        <f t="shared" si="29"/>
        <v>0.14910705133062102</v>
      </c>
      <c r="Z285" s="4">
        <f t="shared" si="30"/>
        <v>5</v>
      </c>
      <c r="AA285" s="4">
        <f t="shared" si="31"/>
        <v>0.5</v>
      </c>
      <c r="AB285" s="4">
        <f t="shared" si="32"/>
        <v>0.74553525665310505</v>
      </c>
      <c r="AC285" s="19">
        <f t="shared" si="33"/>
        <v>5.5</v>
      </c>
      <c r="AD285" s="8" t="str">
        <f>IF(COUNTIF(Catégories!A:A,N285)=0,"catégorie inconnue",LOOKUP(N285,Catégories!A:A,Catégories!B:B))</f>
        <v>Zones éloignées</v>
      </c>
      <c r="AE285" s="21">
        <f t="shared" si="34"/>
        <v>6.2455352566531053</v>
      </c>
    </row>
    <row r="286" spans="2:31" ht="14.25" hidden="1" customHeight="1" x14ac:dyDescent="0.2">
      <c r="B286" s="122" t="s">
        <v>593</v>
      </c>
      <c r="C286" s="122" t="s">
        <v>21</v>
      </c>
      <c r="D286" s="123">
        <v>46146</v>
      </c>
      <c r="E286" s="122" t="s">
        <v>22</v>
      </c>
      <c r="F286" s="122" t="s">
        <v>426</v>
      </c>
      <c r="G286" s="122" t="s">
        <v>0</v>
      </c>
      <c r="H286" s="122" t="s">
        <v>0</v>
      </c>
      <c r="I286" s="122" t="s">
        <v>678</v>
      </c>
      <c r="J286" s="122" t="s">
        <v>23</v>
      </c>
      <c r="K286" s="122" t="s">
        <v>24</v>
      </c>
      <c r="L286" s="122" t="s">
        <v>679</v>
      </c>
      <c r="M286" s="122" t="s">
        <v>25</v>
      </c>
      <c r="N286" s="122" t="s">
        <v>26</v>
      </c>
      <c r="O286" s="122" t="s">
        <v>25</v>
      </c>
      <c r="P286" s="122" t="s">
        <v>27</v>
      </c>
      <c r="Q286" s="122" t="s">
        <v>28</v>
      </c>
      <c r="R286" s="124">
        <v>0.38900000000000001</v>
      </c>
      <c r="S286" s="127">
        <v>16</v>
      </c>
      <c r="T286" s="125">
        <v>7</v>
      </c>
      <c r="U286" s="122" t="s">
        <v>30</v>
      </c>
      <c r="W286" s="8" t="str">
        <f t="shared" si="28"/>
        <v/>
      </c>
      <c r="X286" s="8" t="str">
        <f>IF(S286="6B",_xlfn.XLOOKUP(H286,'Zoning 2shop'!A:A,'Zoning 2shop'!B:B),IF(S286="6C",_xlfn.XLOOKUP(G286,'Zoning 2shop'!C:C,'Zoning 2shop'!D:D),""))</f>
        <v/>
      </c>
      <c r="Y286" s="112">
        <f t="shared" si="29"/>
        <v>0.14910705133062102</v>
      </c>
      <c r="Z286" s="4">
        <f t="shared" si="30"/>
        <v>7</v>
      </c>
      <c r="AA286" s="4">
        <f t="shared" si="31"/>
        <v>0.5</v>
      </c>
      <c r="AB286" s="4">
        <f t="shared" si="32"/>
        <v>1.0437493593143472</v>
      </c>
      <c r="AC286" s="19">
        <f t="shared" si="33"/>
        <v>7.5</v>
      </c>
      <c r="AD286" s="8" t="str">
        <f>IF(COUNTIF(Catégories!A:A,N286)=0,"catégorie inconnue",LOOKUP(N286,Catégories!A:A,Catégories!B:B))</f>
        <v>Frêt</v>
      </c>
      <c r="AE286" s="21">
        <f t="shared" si="34"/>
        <v>8.5437493593143472</v>
      </c>
    </row>
    <row r="287" spans="2:31" ht="14.25" hidden="1" customHeight="1" x14ac:dyDescent="0.2">
      <c r="B287" s="122" t="s">
        <v>593</v>
      </c>
      <c r="C287" s="122" t="s">
        <v>21</v>
      </c>
      <c r="D287" s="123">
        <v>46146</v>
      </c>
      <c r="E287" s="122" t="s">
        <v>22</v>
      </c>
      <c r="F287" s="122" t="s">
        <v>722</v>
      </c>
      <c r="G287" s="122" t="s">
        <v>0</v>
      </c>
      <c r="H287" s="122" t="s">
        <v>0</v>
      </c>
      <c r="I287" s="122" t="s">
        <v>723</v>
      </c>
      <c r="J287" s="122" t="s">
        <v>23</v>
      </c>
      <c r="K287" s="122" t="s">
        <v>24</v>
      </c>
      <c r="L287" s="122" t="s">
        <v>725</v>
      </c>
      <c r="M287" s="122" t="s">
        <v>25</v>
      </c>
      <c r="N287" s="122" t="s">
        <v>26</v>
      </c>
      <c r="O287" s="122" t="s">
        <v>25</v>
      </c>
      <c r="P287" s="122" t="s">
        <v>27</v>
      </c>
      <c r="Q287" s="122" t="s">
        <v>28</v>
      </c>
      <c r="R287" s="124">
        <v>4.6079999999999997</v>
      </c>
      <c r="S287" s="127">
        <v>16</v>
      </c>
      <c r="T287" s="125">
        <v>8.6</v>
      </c>
      <c r="U287" s="122" t="s">
        <v>30</v>
      </c>
      <c r="W287" s="8" t="str">
        <f t="shared" si="28"/>
        <v/>
      </c>
      <c r="X287" s="8" t="str">
        <f>IF(S287="6B",_xlfn.XLOOKUP(H287,'Zoning 2shop'!A:A,'Zoning 2shop'!B:B),IF(S287="6C",_xlfn.XLOOKUP(G287,'Zoning 2shop'!C:C,'Zoning 2shop'!D:D),""))</f>
        <v/>
      </c>
      <c r="Y287" s="112">
        <f t="shared" si="29"/>
        <v>0.14910705133062102</v>
      </c>
      <c r="Z287" s="4">
        <f t="shared" si="30"/>
        <v>8.6</v>
      </c>
      <c r="AA287" s="4">
        <f t="shared" si="31"/>
        <v>0.5</v>
      </c>
      <c r="AB287" s="4">
        <f t="shared" si="32"/>
        <v>1.2823206414433408</v>
      </c>
      <c r="AC287" s="19">
        <f t="shared" si="33"/>
        <v>9.1</v>
      </c>
      <c r="AD287" s="8" t="str">
        <f>IF(COUNTIF(Catégories!A:A,N287)=0,"catégorie inconnue",LOOKUP(N287,Catégories!A:A,Catégories!B:B))</f>
        <v>Frêt</v>
      </c>
      <c r="AE287" s="21">
        <f t="shared" si="34"/>
        <v>10.382320641443341</v>
      </c>
    </row>
    <row r="288" spans="2:31" ht="14.25" hidden="1" customHeight="1" x14ac:dyDescent="0.2">
      <c r="B288" s="122" t="s">
        <v>593</v>
      </c>
      <c r="C288" s="122" t="s">
        <v>21</v>
      </c>
      <c r="D288" s="123">
        <v>46146</v>
      </c>
      <c r="E288" s="122" t="s">
        <v>22</v>
      </c>
      <c r="F288" s="122" t="s">
        <v>722</v>
      </c>
      <c r="G288" s="122" t="s">
        <v>0</v>
      </c>
      <c r="H288" s="122" t="s">
        <v>0</v>
      </c>
      <c r="I288" s="122" t="s">
        <v>723</v>
      </c>
      <c r="J288" s="122" t="s">
        <v>23</v>
      </c>
      <c r="K288" s="122" t="s">
        <v>24</v>
      </c>
      <c r="L288" s="122" t="s">
        <v>725</v>
      </c>
      <c r="M288" s="122" t="s">
        <v>25</v>
      </c>
      <c r="N288" s="122" t="s">
        <v>40</v>
      </c>
      <c r="O288" s="122" t="s">
        <v>25</v>
      </c>
      <c r="P288" s="122"/>
      <c r="Q288" s="122" t="s">
        <v>28</v>
      </c>
      <c r="R288" s="124">
        <v>0</v>
      </c>
      <c r="S288" s="127">
        <v>16</v>
      </c>
      <c r="T288" s="125">
        <v>5</v>
      </c>
      <c r="U288" s="122" t="s">
        <v>30</v>
      </c>
      <c r="W288" s="8" t="str">
        <f t="shared" si="28"/>
        <v/>
      </c>
      <c r="X288" s="8" t="str">
        <f>IF(S288="6B",_xlfn.XLOOKUP(H288,'Zoning 2shop'!A:A,'Zoning 2shop'!B:B),IF(S288="6C",_xlfn.XLOOKUP(G288,'Zoning 2shop'!C:C,'Zoning 2shop'!D:D),""))</f>
        <v/>
      </c>
      <c r="Y288" s="112">
        <f t="shared" si="29"/>
        <v>0.14910705133062102</v>
      </c>
      <c r="Z288" s="4">
        <f t="shared" si="30"/>
        <v>5</v>
      </c>
      <c r="AA288" s="4">
        <f t="shared" si="31"/>
        <v>0.5</v>
      </c>
      <c r="AB288" s="4">
        <f t="shared" si="32"/>
        <v>0.74553525665310505</v>
      </c>
      <c r="AC288" s="19">
        <f t="shared" si="33"/>
        <v>5.5</v>
      </c>
      <c r="AD288" s="8" t="str">
        <f>IF(COUNTIF(Catégories!A:A,N288)=0,"catégorie inconnue",LOOKUP(N288,Catégories!A:A,Catégories!B:B))</f>
        <v>Zones éloignées</v>
      </c>
      <c r="AE288" s="21">
        <f t="shared" si="34"/>
        <v>6.2455352566531053</v>
      </c>
    </row>
    <row r="289" spans="2:31" ht="14.25" hidden="1" customHeight="1" x14ac:dyDescent="0.2">
      <c r="B289" s="122" t="s">
        <v>593</v>
      </c>
      <c r="C289" s="122" t="s">
        <v>21</v>
      </c>
      <c r="D289" s="123">
        <v>46146</v>
      </c>
      <c r="E289" s="122" t="s">
        <v>22</v>
      </c>
      <c r="F289" s="122" t="s">
        <v>648</v>
      </c>
      <c r="G289" s="122" t="s">
        <v>0</v>
      </c>
      <c r="H289" s="122" t="s">
        <v>0</v>
      </c>
      <c r="I289" s="122" t="s">
        <v>649</v>
      </c>
      <c r="J289" s="122" t="s">
        <v>23</v>
      </c>
      <c r="K289" s="122" t="s">
        <v>24</v>
      </c>
      <c r="L289" s="122" t="s">
        <v>651</v>
      </c>
      <c r="M289" s="122" t="s">
        <v>25</v>
      </c>
      <c r="N289" s="122" t="s">
        <v>26</v>
      </c>
      <c r="O289" s="122" t="s">
        <v>25</v>
      </c>
      <c r="P289" s="122" t="s">
        <v>27</v>
      </c>
      <c r="Q289" s="122" t="s">
        <v>28</v>
      </c>
      <c r="R289" s="124">
        <v>6.4119999999999999</v>
      </c>
      <c r="S289" s="127">
        <v>16</v>
      </c>
      <c r="T289" s="125">
        <v>9.4</v>
      </c>
      <c r="U289" s="122" t="s">
        <v>30</v>
      </c>
      <c r="W289" s="8" t="str">
        <f t="shared" si="28"/>
        <v/>
      </c>
      <c r="X289" s="8" t="str">
        <f>IF(S289="6B",_xlfn.XLOOKUP(H289,'Zoning 2shop'!A:A,'Zoning 2shop'!B:B),IF(S289="6C",_xlfn.XLOOKUP(G289,'Zoning 2shop'!C:C,'Zoning 2shop'!D:D),""))</f>
        <v/>
      </c>
      <c r="Y289" s="112">
        <f t="shared" si="29"/>
        <v>0.14910705133062102</v>
      </c>
      <c r="Z289" s="4">
        <f t="shared" si="30"/>
        <v>9.4</v>
      </c>
      <c r="AA289" s="4">
        <f t="shared" si="31"/>
        <v>0.5</v>
      </c>
      <c r="AB289" s="4">
        <f t="shared" si="32"/>
        <v>1.4016062825078377</v>
      </c>
      <c r="AC289" s="19">
        <f t="shared" si="33"/>
        <v>9.9</v>
      </c>
      <c r="AD289" s="8" t="str">
        <f>IF(COUNTIF(Catégories!A:A,N289)=0,"catégorie inconnue",LOOKUP(N289,Catégories!A:A,Catégories!B:B))</f>
        <v>Frêt</v>
      </c>
      <c r="AE289" s="21">
        <f t="shared" si="34"/>
        <v>11.301606282507837</v>
      </c>
    </row>
    <row r="290" spans="2:31" ht="14.25" hidden="1" customHeight="1" x14ac:dyDescent="0.2">
      <c r="B290" s="122" t="s">
        <v>593</v>
      </c>
      <c r="C290" s="122" t="s">
        <v>21</v>
      </c>
      <c r="D290" s="123">
        <v>46147</v>
      </c>
      <c r="E290" s="122" t="s">
        <v>22</v>
      </c>
      <c r="F290" s="122" t="s">
        <v>748</v>
      </c>
      <c r="G290" s="122" t="s">
        <v>0</v>
      </c>
      <c r="H290" s="122" t="s">
        <v>0</v>
      </c>
      <c r="I290" s="122" t="s">
        <v>749</v>
      </c>
      <c r="J290" s="122" t="s">
        <v>23</v>
      </c>
      <c r="K290" s="122" t="s">
        <v>24</v>
      </c>
      <c r="L290" s="122" t="s">
        <v>750</v>
      </c>
      <c r="M290" s="122" t="s">
        <v>25</v>
      </c>
      <c r="N290" s="122" t="s">
        <v>26</v>
      </c>
      <c r="O290" s="122" t="s">
        <v>25</v>
      </c>
      <c r="P290" s="122" t="s">
        <v>27</v>
      </c>
      <c r="Q290" s="122" t="s">
        <v>28</v>
      </c>
      <c r="R290" s="124">
        <v>2.335</v>
      </c>
      <c r="S290" s="127">
        <v>16</v>
      </c>
      <c r="T290" s="125">
        <v>7.8</v>
      </c>
      <c r="U290" s="122" t="s">
        <v>30</v>
      </c>
      <c r="W290" s="8" t="str">
        <f t="shared" si="28"/>
        <v/>
      </c>
      <c r="X290" s="8" t="str">
        <f>IF(S290="6B",_xlfn.XLOOKUP(H290,'Zoning 2shop'!A:A,'Zoning 2shop'!B:B),IF(S290="6C",_xlfn.XLOOKUP(G290,'Zoning 2shop'!C:C,'Zoning 2shop'!D:D),""))</f>
        <v/>
      </c>
      <c r="Y290" s="112">
        <f t="shared" si="29"/>
        <v>0.14910705133062102</v>
      </c>
      <c r="Z290" s="4">
        <f t="shared" si="30"/>
        <v>7.8</v>
      </c>
      <c r="AA290" s="4">
        <f t="shared" si="31"/>
        <v>0.5</v>
      </c>
      <c r="AB290" s="4">
        <f t="shared" si="32"/>
        <v>1.1630350003788439</v>
      </c>
      <c r="AC290" s="19">
        <f t="shared" si="33"/>
        <v>8.3000000000000007</v>
      </c>
      <c r="AD290" s="8" t="str">
        <f>IF(COUNTIF(Catégories!A:A,N290)=0,"catégorie inconnue",LOOKUP(N290,Catégories!A:A,Catégories!B:B))</f>
        <v>Frêt</v>
      </c>
      <c r="AE290" s="21">
        <f t="shared" si="34"/>
        <v>9.463035000378845</v>
      </c>
    </row>
    <row r="291" spans="2:31" ht="14.25" hidden="1" customHeight="1" x14ac:dyDescent="0.2">
      <c r="B291" s="122" t="s">
        <v>593</v>
      </c>
      <c r="C291" s="122" t="s">
        <v>21</v>
      </c>
      <c r="D291" s="123">
        <v>46147</v>
      </c>
      <c r="E291" s="122" t="s">
        <v>22</v>
      </c>
      <c r="F291" s="122" t="s">
        <v>732</v>
      </c>
      <c r="G291" s="122" t="s">
        <v>0</v>
      </c>
      <c r="H291" s="122" t="s">
        <v>0</v>
      </c>
      <c r="I291" s="122" t="s">
        <v>733</v>
      </c>
      <c r="J291" s="122" t="s">
        <v>23</v>
      </c>
      <c r="K291" s="122" t="s">
        <v>24</v>
      </c>
      <c r="L291" s="122" t="s">
        <v>734</v>
      </c>
      <c r="M291" s="122" t="s">
        <v>25</v>
      </c>
      <c r="N291" s="122" t="s">
        <v>26</v>
      </c>
      <c r="O291" s="122" t="s">
        <v>25</v>
      </c>
      <c r="P291" s="122" t="s">
        <v>27</v>
      </c>
      <c r="Q291" s="122" t="s">
        <v>28</v>
      </c>
      <c r="R291" s="124">
        <v>0.2</v>
      </c>
      <c r="S291" s="127">
        <v>16</v>
      </c>
      <c r="T291" s="125">
        <v>7</v>
      </c>
      <c r="U291" s="122" t="s">
        <v>30</v>
      </c>
      <c r="W291" s="8" t="str">
        <f t="shared" si="28"/>
        <v/>
      </c>
      <c r="X291" s="8" t="str">
        <f>IF(S291="6B",_xlfn.XLOOKUP(H291,'Zoning 2shop'!A:A,'Zoning 2shop'!B:B),IF(S291="6C",_xlfn.XLOOKUP(G291,'Zoning 2shop'!C:C,'Zoning 2shop'!D:D),""))</f>
        <v/>
      </c>
      <c r="Y291" s="112">
        <f t="shared" si="29"/>
        <v>0.14910705133062102</v>
      </c>
      <c r="Z291" s="4">
        <f t="shared" si="30"/>
        <v>7</v>
      </c>
      <c r="AA291" s="4">
        <f t="shared" si="31"/>
        <v>0.5</v>
      </c>
      <c r="AB291" s="4">
        <f t="shared" si="32"/>
        <v>1.0437493593143472</v>
      </c>
      <c r="AC291" s="19">
        <f t="shared" si="33"/>
        <v>7.5</v>
      </c>
      <c r="AD291" s="8" t="str">
        <f>IF(COUNTIF(Catégories!A:A,N291)=0,"catégorie inconnue",LOOKUP(N291,Catégories!A:A,Catégories!B:B))</f>
        <v>Frêt</v>
      </c>
      <c r="AE291" s="21">
        <f t="shared" si="34"/>
        <v>8.5437493593143472</v>
      </c>
    </row>
    <row r="292" spans="2:31" ht="14.25" hidden="1" customHeight="1" x14ac:dyDescent="0.2">
      <c r="B292" s="122" t="s">
        <v>593</v>
      </c>
      <c r="C292" s="122" t="s">
        <v>21</v>
      </c>
      <c r="D292" s="123">
        <v>46147</v>
      </c>
      <c r="E292" s="122" t="s">
        <v>22</v>
      </c>
      <c r="F292" s="122" t="s">
        <v>743</v>
      </c>
      <c r="G292" s="122" t="s">
        <v>0</v>
      </c>
      <c r="H292" s="122" t="s">
        <v>0</v>
      </c>
      <c r="I292" s="122" t="s">
        <v>744</v>
      </c>
      <c r="J292" s="122" t="s">
        <v>23</v>
      </c>
      <c r="K292" s="122" t="s">
        <v>24</v>
      </c>
      <c r="L292" s="122" t="s">
        <v>745</v>
      </c>
      <c r="M292" s="122" t="s">
        <v>25</v>
      </c>
      <c r="N292" s="122" t="s">
        <v>26</v>
      </c>
      <c r="O292" s="122" t="s">
        <v>25</v>
      </c>
      <c r="P292" s="122" t="s">
        <v>27</v>
      </c>
      <c r="Q292" s="122" t="s">
        <v>28</v>
      </c>
      <c r="R292" s="124">
        <v>0.42</v>
      </c>
      <c r="S292" s="127">
        <v>16</v>
      </c>
      <c r="T292" s="125">
        <v>7</v>
      </c>
      <c r="U292" s="122" t="s">
        <v>30</v>
      </c>
      <c r="W292" s="8" t="str">
        <f t="shared" si="28"/>
        <v/>
      </c>
      <c r="X292" s="8" t="str">
        <f>IF(S292="6B",_xlfn.XLOOKUP(H292,'Zoning 2shop'!A:A,'Zoning 2shop'!B:B),IF(S292="6C",_xlfn.XLOOKUP(G292,'Zoning 2shop'!C:C,'Zoning 2shop'!D:D),""))</f>
        <v/>
      </c>
      <c r="Y292" s="112">
        <f t="shared" si="29"/>
        <v>0.14910705133062102</v>
      </c>
      <c r="Z292" s="4">
        <f t="shared" si="30"/>
        <v>7</v>
      </c>
      <c r="AA292" s="4">
        <f t="shared" si="31"/>
        <v>0.5</v>
      </c>
      <c r="AB292" s="4">
        <f t="shared" si="32"/>
        <v>1.0437493593143472</v>
      </c>
      <c r="AC292" s="19">
        <f t="shared" si="33"/>
        <v>7.5</v>
      </c>
      <c r="AD292" s="8" t="str">
        <f>IF(COUNTIF(Catégories!A:A,N292)=0,"catégorie inconnue",LOOKUP(N292,Catégories!A:A,Catégories!B:B))</f>
        <v>Frêt</v>
      </c>
      <c r="AE292" s="21">
        <f t="shared" si="34"/>
        <v>8.5437493593143472</v>
      </c>
    </row>
    <row r="293" spans="2:31" ht="14.25" hidden="1" customHeight="1" x14ac:dyDescent="0.2">
      <c r="B293" s="122" t="s">
        <v>593</v>
      </c>
      <c r="C293" s="122" t="s">
        <v>21</v>
      </c>
      <c r="D293" s="123">
        <v>46148</v>
      </c>
      <c r="E293" s="122" t="s">
        <v>22</v>
      </c>
      <c r="F293" s="122" t="s">
        <v>472</v>
      </c>
      <c r="G293" s="122" t="s">
        <v>0</v>
      </c>
      <c r="H293" s="122" t="s">
        <v>0</v>
      </c>
      <c r="I293" s="122" t="s">
        <v>772</v>
      </c>
      <c r="J293" s="122" t="s">
        <v>23</v>
      </c>
      <c r="K293" s="122" t="s">
        <v>24</v>
      </c>
      <c r="L293" s="122" t="s">
        <v>773</v>
      </c>
      <c r="M293" s="122" t="s">
        <v>25</v>
      </c>
      <c r="N293" s="122" t="s">
        <v>26</v>
      </c>
      <c r="O293" s="122" t="s">
        <v>25</v>
      </c>
      <c r="P293" s="122" t="s">
        <v>27</v>
      </c>
      <c r="Q293" s="122" t="s">
        <v>28</v>
      </c>
      <c r="R293" s="124">
        <v>0.1</v>
      </c>
      <c r="S293" s="127">
        <v>16</v>
      </c>
      <c r="T293" s="125">
        <v>7</v>
      </c>
      <c r="U293" s="122" t="s">
        <v>30</v>
      </c>
      <c r="W293" s="8" t="str">
        <f t="shared" si="28"/>
        <v/>
      </c>
      <c r="X293" s="8" t="str">
        <f>IF(S293="6B",_xlfn.XLOOKUP(H293,'Zoning 2shop'!A:A,'Zoning 2shop'!B:B),IF(S293="6C",_xlfn.XLOOKUP(G293,'Zoning 2shop'!C:C,'Zoning 2shop'!D:D),""))</f>
        <v/>
      </c>
      <c r="Y293" s="112">
        <f t="shared" si="29"/>
        <v>0.14910705133062102</v>
      </c>
      <c r="Z293" s="4">
        <f t="shared" si="30"/>
        <v>7</v>
      </c>
      <c r="AA293" s="4">
        <f t="shared" si="31"/>
        <v>0.5</v>
      </c>
      <c r="AB293" s="4">
        <f t="shared" si="32"/>
        <v>1.0437493593143472</v>
      </c>
      <c r="AC293" s="19">
        <f t="shared" si="33"/>
        <v>7.5</v>
      </c>
      <c r="AD293" s="8" t="str">
        <f>IF(COUNTIF(Catégories!A:A,N293)=0,"catégorie inconnue",LOOKUP(N293,Catégories!A:A,Catégories!B:B))</f>
        <v>Frêt</v>
      </c>
      <c r="AE293" s="21">
        <f t="shared" si="34"/>
        <v>8.5437493593143472</v>
      </c>
    </row>
    <row r="294" spans="2:31" ht="14.25" hidden="1" customHeight="1" x14ac:dyDescent="0.2">
      <c r="B294" s="122" t="s">
        <v>593</v>
      </c>
      <c r="C294" s="122" t="s">
        <v>21</v>
      </c>
      <c r="D294" s="123">
        <v>46148</v>
      </c>
      <c r="E294" s="122" t="s">
        <v>22</v>
      </c>
      <c r="F294" s="122" t="s">
        <v>791</v>
      </c>
      <c r="G294" s="122" t="s">
        <v>0</v>
      </c>
      <c r="H294" s="122" t="s">
        <v>0</v>
      </c>
      <c r="I294" s="122" t="s">
        <v>792</v>
      </c>
      <c r="J294" s="122" t="s">
        <v>23</v>
      </c>
      <c r="K294" s="122" t="s">
        <v>24</v>
      </c>
      <c r="L294" s="122" t="s">
        <v>793</v>
      </c>
      <c r="M294" s="122" t="s">
        <v>25</v>
      </c>
      <c r="N294" s="122" t="s">
        <v>26</v>
      </c>
      <c r="O294" s="122" t="s">
        <v>25</v>
      </c>
      <c r="P294" s="122" t="s">
        <v>27</v>
      </c>
      <c r="Q294" s="122" t="s">
        <v>28</v>
      </c>
      <c r="R294" s="124">
        <v>2.14</v>
      </c>
      <c r="S294" s="127">
        <v>16</v>
      </c>
      <c r="T294" s="125">
        <v>7.8</v>
      </c>
      <c r="U294" s="122" t="s">
        <v>30</v>
      </c>
      <c r="W294" s="8" t="str">
        <f t="shared" si="28"/>
        <v/>
      </c>
      <c r="X294" s="8" t="str">
        <f>IF(S294="6B",_xlfn.XLOOKUP(H294,'Zoning 2shop'!A:A,'Zoning 2shop'!B:B),IF(S294="6C",_xlfn.XLOOKUP(G294,'Zoning 2shop'!C:C,'Zoning 2shop'!D:D),""))</f>
        <v/>
      </c>
      <c r="Y294" s="112">
        <f t="shared" si="29"/>
        <v>0.14910705133062102</v>
      </c>
      <c r="Z294" s="4">
        <f t="shared" si="30"/>
        <v>7.8</v>
      </c>
      <c r="AA294" s="4">
        <f t="shared" si="31"/>
        <v>0.5</v>
      </c>
      <c r="AB294" s="4">
        <f t="shared" si="32"/>
        <v>1.1630350003788439</v>
      </c>
      <c r="AC294" s="19">
        <f t="shared" si="33"/>
        <v>8.3000000000000007</v>
      </c>
      <c r="AD294" s="8" t="str">
        <f>IF(COUNTIF(Catégories!A:A,N294)=0,"catégorie inconnue",LOOKUP(N294,Catégories!A:A,Catégories!B:B))</f>
        <v>Frêt</v>
      </c>
      <c r="AE294" s="21">
        <f t="shared" si="34"/>
        <v>9.463035000378845</v>
      </c>
    </row>
    <row r="295" spans="2:31" ht="14.25" hidden="1" customHeight="1" x14ac:dyDescent="0.2">
      <c r="B295" s="122" t="s">
        <v>593</v>
      </c>
      <c r="C295" s="122" t="s">
        <v>21</v>
      </c>
      <c r="D295" s="123">
        <v>46148</v>
      </c>
      <c r="E295" s="122" t="s">
        <v>22</v>
      </c>
      <c r="F295" s="122" t="s">
        <v>781</v>
      </c>
      <c r="G295" s="122" t="s">
        <v>0</v>
      </c>
      <c r="H295" s="122" t="s">
        <v>0</v>
      </c>
      <c r="I295" s="122" t="s">
        <v>782</v>
      </c>
      <c r="J295" s="122" t="s">
        <v>23</v>
      </c>
      <c r="K295" s="122" t="s">
        <v>24</v>
      </c>
      <c r="L295" s="122" t="s">
        <v>783</v>
      </c>
      <c r="M295" s="122" t="s">
        <v>25</v>
      </c>
      <c r="N295" s="122" t="s">
        <v>26</v>
      </c>
      <c r="O295" s="122" t="s">
        <v>25</v>
      </c>
      <c r="P295" s="122" t="s">
        <v>27</v>
      </c>
      <c r="Q295" s="122" t="s">
        <v>28</v>
      </c>
      <c r="R295" s="124">
        <v>0.59</v>
      </c>
      <c r="S295" s="127">
        <v>16</v>
      </c>
      <c r="T295" s="125">
        <v>7</v>
      </c>
      <c r="U295" s="122" t="s">
        <v>30</v>
      </c>
      <c r="W295" s="8" t="str">
        <f t="shared" si="28"/>
        <v/>
      </c>
      <c r="X295" s="8" t="str">
        <f>IF(S295="6B",_xlfn.XLOOKUP(H295,'Zoning 2shop'!A:A,'Zoning 2shop'!B:B),IF(S295="6C",_xlfn.XLOOKUP(G295,'Zoning 2shop'!C:C,'Zoning 2shop'!D:D),""))</f>
        <v/>
      </c>
      <c r="Y295" s="112">
        <f t="shared" si="29"/>
        <v>0.14910705133062102</v>
      </c>
      <c r="Z295" s="4">
        <f t="shared" si="30"/>
        <v>7</v>
      </c>
      <c r="AA295" s="4">
        <f t="shared" si="31"/>
        <v>0.5</v>
      </c>
      <c r="AB295" s="4">
        <f t="shared" si="32"/>
        <v>1.0437493593143472</v>
      </c>
      <c r="AC295" s="19">
        <f t="shared" si="33"/>
        <v>7.5</v>
      </c>
      <c r="AD295" s="8" t="str">
        <f>IF(COUNTIF(Catégories!A:A,N295)=0,"catégorie inconnue",LOOKUP(N295,Catégories!A:A,Catégories!B:B))</f>
        <v>Frêt</v>
      </c>
      <c r="AE295" s="21">
        <f t="shared" si="34"/>
        <v>8.5437493593143472</v>
      </c>
    </row>
    <row r="296" spans="2:31" ht="14.25" hidden="1" customHeight="1" x14ac:dyDescent="0.2">
      <c r="B296" s="122" t="s">
        <v>593</v>
      </c>
      <c r="C296" s="122" t="s">
        <v>21</v>
      </c>
      <c r="D296" s="123">
        <v>46148</v>
      </c>
      <c r="E296" s="122" t="s">
        <v>22</v>
      </c>
      <c r="F296" s="122" t="s">
        <v>284</v>
      </c>
      <c r="G296" s="122" t="s">
        <v>0</v>
      </c>
      <c r="H296" s="122" t="s">
        <v>0</v>
      </c>
      <c r="I296" s="122" t="s">
        <v>754</v>
      </c>
      <c r="J296" s="122" t="s">
        <v>23</v>
      </c>
      <c r="K296" s="122" t="s">
        <v>24</v>
      </c>
      <c r="L296" s="122" t="s">
        <v>755</v>
      </c>
      <c r="M296" s="122" t="s">
        <v>25</v>
      </c>
      <c r="N296" s="122" t="s">
        <v>26</v>
      </c>
      <c r="O296" s="122" t="s">
        <v>25</v>
      </c>
      <c r="P296" s="122" t="s">
        <v>27</v>
      </c>
      <c r="Q296" s="122" t="s">
        <v>28</v>
      </c>
      <c r="R296" s="124">
        <v>8.968</v>
      </c>
      <c r="S296" s="127">
        <v>16</v>
      </c>
      <c r="T296" s="125">
        <v>10.199999999999999</v>
      </c>
      <c r="U296" s="122" t="s">
        <v>30</v>
      </c>
      <c r="W296" s="8" t="str">
        <f t="shared" si="28"/>
        <v/>
      </c>
      <c r="X296" s="8" t="str">
        <f>IF(S296="6B",_xlfn.XLOOKUP(H296,'Zoning 2shop'!A:A,'Zoning 2shop'!B:B),IF(S296="6C",_xlfn.XLOOKUP(G296,'Zoning 2shop'!C:C,'Zoning 2shop'!D:D),""))</f>
        <v/>
      </c>
      <c r="Y296" s="112">
        <f t="shared" si="29"/>
        <v>0.14910705133062102</v>
      </c>
      <c r="Z296" s="4">
        <f t="shared" si="30"/>
        <v>10.199999999999999</v>
      </c>
      <c r="AA296" s="4">
        <f t="shared" si="31"/>
        <v>0.5</v>
      </c>
      <c r="AB296" s="4">
        <f t="shared" si="32"/>
        <v>1.5208919235723344</v>
      </c>
      <c r="AC296" s="19">
        <f t="shared" si="33"/>
        <v>10.7</v>
      </c>
      <c r="AD296" s="8" t="str">
        <f>IF(COUNTIF(Catégories!A:A,N296)=0,"catégorie inconnue",LOOKUP(N296,Catégories!A:A,Catégories!B:B))</f>
        <v>Frêt</v>
      </c>
      <c r="AE296" s="21">
        <f t="shared" si="34"/>
        <v>12.220891923572333</v>
      </c>
    </row>
    <row r="297" spans="2:31" ht="14.25" hidden="1" customHeight="1" x14ac:dyDescent="0.2">
      <c r="B297" s="122" t="s">
        <v>593</v>
      </c>
      <c r="C297" s="122" t="s">
        <v>21</v>
      </c>
      <c r="D297" s="123">
        <v>46148</v>
      </c>
      <c r="E297" s="122" t="s">
        <v>22</v>
      </c>
      <c r="F297" s="122" t="s">
        <v>788</v>
      </c>
      <c r="G297" s="122" t="s">
        <v>0</v>
      </c>
      <c r="H297" s="122" t="s">
        <v>0</v>
      </c>
      <c r="I297" s="122" t="s">
        <v>789</v>
      </c>
      <c r="J297" s="122" t="s">
        <v>23</v>
      </c>
      <c r="K297" s="122" t="s">
        <v>24</v>
      </c>
      <c r="L297" s="122" t="s">
        <v>790</v>
      </c>
      <c r="M297" s="122" t="s">
        <v>25</v>
      </c>
      <c r="N297" s="122" t="s">
        <v>26</v>
      </c>
      <c r="O297" s="122" t="s">
        <v>25</v>
      </c>
      <c r="P297" s="122" t="s">
        <v>27</v>
      </c>
      <c r="Q297" s="122" t="s">
        <v>28</v>
      </c>
      <c r="R297" s="124">
        <v>2.4359999999999999</v>
      </c>
      <c r="S297" s="127">
        <v>16</v>
      </c>
      <c r="T297" s="125">
        <v>7.8</v>
      </c>
      <c r="U297" s="122" t="s">
        <v>30</v>
      </c>
      <c r="W297" s="8" t="str">
        <f t="shared" si="28"/>
        <v/>
      </c>
      <c r="X297" s="8" t="str">
        <f>IF(S297="6B",_xlfn.XLOOKUP(H297,'Zoning 2shop'!A:A,'Zoning 2shop'!B:B),IF(S297="6C",_xlfn.XLOOKUP(G297,'Zoning 2shop'!C:C,'Zoning 2shop'!D:D),""))</f>
        <v/>
      </c>
      <c r="Y297" s="112">
        <f t="shared" si="29"/>
        <v>0.14910705133062102</v>
      </c>
      <c r="Z297" s="4">
        <f t="shared" si="30"/>
        <v>7.8</v>
      </c>
      <c r="AA297" s="4">
        <f t="shared" si="31"/>
        <v>0.5</v>
      </c>
      <c r="AB297" s="4">
        <f t="shared" si="32"/>
        <v>1.1630350003788439</v>
      </c>
      <c r="AC297" s="19">
        <f t="shared" si="33"/>
        <v>8.3000000000000007</v>
      </c>
      <c r="AD297" s="8" t="str">
        <f>IF(COUNTIF(Catégories!A:A,N297)=0,"catégorie inconnue",LOOKUP(N297,Catégories!A:A,Catégories!B:B))</f>
        <v>Frêt</v>
      </c>
      <c r="AE297" s="21">
        <f t="shared" si="34"/>
        <v>9.463035000378845</v>
      </c>
    </row>
    <row r="298" spans="2:31" ht="14.25" hidden="1" customHeight="1" x14ac:dyDescent="0.2">
      <c r="B298" s="122" t="s">
        <v>593</v>
      </c>
      <c r="C298" s="122" t="s">
        <v>21</v>
      </c>
      <c r="D298" s="123">
        <v>46148</v>
      </c>
      <c r="E298" s="122" t="s">
        <v>22</v>
      </c>
      <c r="F298" s="122" t="s">
        <v>774</v>
      </c>
      <c r="G298" s="122" t="s">
        <v>0</v>
      </c>
      <c r="H298" s="122" t="s">
        <v>0</v>
      </c>
      <c r="I298" s="122" t="s">
        <v>775</v>
      </c>
      <c r="J298" s="122" t="s">
        <v>23</v>
      </c>
      <c r="K298" s="122" t="s">
        <v>24</v>
      </c>
      <c r="L298" s="122" t="s">
        <v>776</v>
      </c>
      <c r="M298" s="122" t="s">
        <v>25</v>
      </c>
      <c r="N298" s="122" t="s">
        <v>26</v>
      </c>
      <c r="O298" s="122" t="s">
        <v>25</v>
      </c>
      <c r="P298" s="122" t="s">
        <v>27</v>
      </c>
      <c r="Q298" s="122" t="s">
        <v>28</v>
      </c>
      <c r="R298" s="124">
        <v>2.9</v>
      </c>
      <c r="S298" s="127">
        <v>16</v>
      </c>
      <c r="T298" s="125">
        <v>7.8</v>
      </c>
      <c r="U298" s="122" t="s">
        <v>30</v>
      </c>
      <c r="W298" s="8" t="str">
        <f t="shared" si="28"/>
        <v/>
      </c>
      <c r="X298" s="8" t="str">
        <f>IF(S298="6B",_xlfn.XLOOKUP(H298,'Zoning 2shop'!A:A,'Zoning 2shop'!B:B),IF(S298="6C",_xlfn.XLOOKUP(G298,'Zoning 2shop'!C:C,'Zoning 2shop'!D:D),""))</f>
        <v/>
      </c>
      <c r="Y298" s="112">
        <f t="shared" si="29"/>
        <v>0.14910705133062102</v>
      </c>
      <c r="Z298" s="4">
        <f t="shared" si="30"/>
        <v>7.8</v>
      </c>
      <c r="AA298" s="4">
        <f t="shared" si="31"/>
        <v>0.5</v>
      </c>
      <c r="AB298" s="4">
        <f t="shared" si="32"/>
        <v>1.1630350003788439</v>
      </c>
      <c r="AC298" s="19">
        <f t="shared" si="33"/>
        <v>8.3000000000000007</v>
      </c>
      <c r="AD298" s="8" t="str">
        <f>IF(COUNTIF(Catégories!A:A,N298)=0,"catégorie inconnue",LOOKUP(N298,Catégories!A:A,Catégories!B:B))</f>
        <v>Frêt</v>
      </c>
      <c r="AE298" s="21">
        <f t="shared" si="34"/>
        <v>9.463035000378845</v>
      </c>
    </row>
    <row r="299" spans="2:31" ht="14.25" hidden="1" customHeight="1" x14ac:dyDescent="0.2">
      <c r="B299" s="122" t="s">
        <v>593</v>
      </c>
      <c r="C299" s="122" t="s">
        <v>21</v>
      </c>
      <c r="D299" s="123">
        <v>46148</v>
      </c>
      <c r="E299" s="122" t="s">
        <v>22</v>
      </c>
      <c r="F299" s="122" t="s">
        <v>223</v>
      </c>
      <c r="G299" s="122" t="s">
        <v>0</v>
      </c>
      <c r="H299" s="122" t="s">
        <v>0</v>
      </c>
      <c r="I299" s="122" t="s">
        <v>786</v>
      </c>
      <c r="J299" s="122" t="s">
        <v>23</v>
      </c>
      <c r="K299" s="122" t="s">
        <v>24</v>
      </c>
      <c r="L299" s="122" t="s">
        <v>787</v>
      </c>
      <c r="M299" s="122" t="s">
        <v>25</v>
      </c>
      <c r="N299" s="122" t="s">
        <v>26</v>
      </c>
      <c r="O299" s="122" t="s">
        <v>25</v>
      </c>
      <c r="P299" s="122" t="s">
        <v>27</v>
      </c>
      <c r="Q299" s="122" t="s">
        <v>28</v>
      </c>
      <c r="R299" s="124">
        <v>4.6379999999999999</v>
      </c>
      <c r="S299" s="127">
        <v>16</v>
      </c>
      <c r="T299" s="125">
        <v>8.6</v>
      </c>
      <c r="U299" s="122" t="s">
        <v>30</v>
      </c>
      <c r="W299" s="8" t="str">
        <f t="shared" si="28"/>
        <v/>
      </c>
      <c r="X299" s="8" t="str">
        <f>IF(S299="6B",_xlfn.XLOOKUP(H299,'Zoning 2shop'!A:A,'Zoning 2shop'!B:B),IF(S299="6C",_xlfn.XLOOKUP(G299,'Zoning 2shop'!C:C,'Zoning 2shop'!D:D),""))</f>
        <v/>
      </c>
      <c r="Y299" s="112">
        <f t="shared" si="29"/>
        <v>0.14910705133062102</v>
      </c>
      <c r="Z299" s="4">
        <f t="shared" si="30"/>
        <v>8.6</v>
      </c>
      <c r="AA299" s="4">
        <f t="shared" si="31"/>
        <v>0.5</v>
      </c>
      <c r="AB299" s="4">
        <f t="shared" si="32"/>
        <v>1.2823206414433408</v>
      </c>
      <c r="AC299" s="19">
        <f t="shared" si="33"/>
        <v>9.1</v>
      </c>
      <c r="AD299" s="8" t="str">
        <f>IF(COUNTIF(Catégories!A:A,N299)=0,"catégorie inconnue",LOOKUP(N299,Catégories!A:A,Catégories!B:B))</f>
        <v>Frêt</v>
      </c>
      <c r="AE299" s="21">
        <f t="shared" si="34"/>
        <v>10.382320641443341</v>
      </c>
    </row>
    <row r="300" spans="2:31" ht="14.25" hidden="1" customHeight="1" x14ac:dyDescent="0.2">
      <c r="B300" s="122" t="s">
        <v>593</v>
      </c>
      <c r="C300" s="122" t="s">
        <v>21</v>
      </c>
      <c r="D300" s="123">
        <v>46148</v>
      </c>
      <c r="E300" s="122" t="s">
        <v>22</v>
      </c>
      <c r="F300" s="122" t="s">
        <v>453</v>
      </c>
      <c r="G300" s="122" t="s">
        <v>0</v>
      </c>
      <c r="H300" s="122" t="s">
        <v>0</v>
      </c>
      <c r="I300" s="122" t="s">
        <v>784</v>
      </c>
      <c r="J300" s="122" t="s">
        <v>23</v>
      </c>
      <c r="K300" s="122" t="s">
        <v>24</v>
      </c>
      <c r="L300" s="122" t="s">
        <v>785</v>
      </c>
      <c r="M300" s="122" t="s">
        <v>25</v>
      </c>
      <c r="N300" s="122" t="s">
        <v>26</v>
      </c>
      <c r="O300" s="122" t="s">
        <v>25</v>
      </c>
      <c r="P300" s="122" t="s">
        <v>27</v>
      </c>
      <c r="Q300" s="122" t="s">
        <v>28</v>
      </c>
      <c r="R300" s="124">
        <v>4.532</v>
      </c>
      <c r="S300" s="127">
        <v>16</v>
      </c>
      <c r="T300" s="125">
        <v>8.6</v>
      </c>
      <c r="U300" s="122" t="s">
        <v>30</v>
      </c>
      <c r="W300" s="8" t="str">
        <f t="shared" si="28"/>
        <v/>
      </c>
      <c r="X300" s="8" t="str">
        <f>IF(S300="6B",_xlfn.XLOOKUP(H300,'Zoning 2shop'!A:A,'Zoning 2shop'!B:B),IF(S300="6C",_xlfn.XLOOKUP(G300,'Zoning 2shop'!C:C,'Zoning 2shop'!D:D),""))</f>
        <v/>
      </c>
      <c r="Y300" s="112">
        <f t="shared" si="29"/>
        <v>0.14910705133062102</v>
      </c>
      <c r="Z300" s="4">
        <f t="shared" si="30"/>
        <v>8.6</v>
      </c>
      <c r="AA300" s="4">
        <f t="shared" si="31"/>
        <v>0.5</v>
      </c>
      <c r="AB300" s="4">
        <f t="shared" si="32"/>
        <v>1.2823206414433408</v>
      </c>
      <c r="AC300" s="19">
        <f t="shared" si="33"/>
        <v>9.1</v>
      </c>
      <c r="AD300" s="8" t="str">
        <f>IF(COUNTIF(Catégories!A:A,N300)=0,"catégorie inconnue",LOOKUP(N300,Catégories!A:A,Catégories!B:B))</f>
        <v>Frêt</v>
      </c>
      <c r="AE300" s="21">
        <f t="shared" si="34"/>
        <v>10.382320641443341</v>
      </c>
    </row>
    <row r="301" spans="2:31" ht="14.25" hidden="1" customHeight="1" x14ac:dyDescent="0.2">
      <c r="B301" s="122" t="s">
        <v>593</v>
      </c>
      <c r="C301" s="122" t="s">
        <v>21</v>
      </c>
      <c r="D301" s="123">
        <v>46149</v>
      </c>
      <c r="E301" s="122" t="s">
        <v>22</v>
      </c>
      <c r="F301" s="122" t="s">
        <v>798</v>
      </c>
      <c r="G301" s="122" t="s">
        <v>0</v>
      </c>
      <c r="H301" s="122" t="s">
        <v>0</v>
      </c>
      <c r="I301" s="122" t="s">
        <v>799</v>
      </c>
      <c r="J301" s="122" t="s">
        <v>23</v>
      </c>
      <c r="K301" s="122" t="s">
        <v>24</v>
      </c>
      <c r="L301" s="122" t="s">
        <v>800</v>
      </c>
      <c r="M301" s="122" t="s">
        <v>25</v>
      </c>
      <c r="N301" s="122" t="s">
        <v>26</v>
      </c>
      <c r="O301" s="122" t="s">
        <v>25</v>
      </c>
      <c r="P301" s="122" t="s">
        <v>27</v>
      </c>
      <c r="Q301" s="122" t="s">
        <v>28</v>
      </c>
      <c r="R301" s="124">
        <v>0.18</v>
      </c>
      <c r="S301" s="127">
        <v>16</v>
      </c>
      <c r="T301" s="125">
        <v>7</v>
      </c>
      <c r="U301" s="122" t="s">
        <v>30</v>
      </c>
      <c r="W301" s="8" t="str">
        <f t="shared" si="28"/>
        <v/>
      </c>
      <c r="X301" s="8" t="str">
        <f>IF(S301="6B",_xlfn.XLOOKUP(H301,'Zoning 2shop'!A:A,'Zoning 2shop'!B:B),IF(S301="6C",_xlfn.XLOOKUP(G301,'Zoning 2shop'!C:C,'Zoning 2shop'!D:D),""))</f>
        <v/>
      </c>
      <c r="Y301" s="112">
        <f t="shared" si="29"/>
        <v>0.14910705133062102</v>
      </c>
      <c r="Z301" s="4">
        <f t="shared" si="30"/>
        <v>7</v>
      </c>
      <c r="AA301" s="4">
        <f t="shared" si="31"/>
        <v>0.5</v>
      </c>
      <c r="AB301" s="4">
        <f t="shared" si="32"/>
        <v>1.0437493593143472</v>
      </c>
      <c r="AC301" s="19">
        <f t="shared" si="33"/>
        <v>7.5</v>
      </c>
      <c r="AD301" s="8" t="str">
        <f>IF(COUNTIF(Catégories!A:A,N301)=0,"catégorie inconnue",LOOKUP(N301,Catégories!A:A,Catégories!B:B))</f>
        <v>Frêt</v>
      </c>
      <c r="AE301" s="21">
        <f t="shared" si="34"/>
        <v>8.5437493593143472</v>
      </c>
    </row>
    <row r="302" spans="2:31" ht="14.25" hidden="1" customHeight="1" x14ac:dyDescent="0.2">
      <c r="B302" s="122" t="s">
        <v>593</v>
      </c>
      <c r="C302" s="122" t="s">
        <v>21</v>
      </c>
      <c r="D302" s="123">
        <v>46149</v>
      </c>
      <c r="E302" s="122" t="s">
        <v>22</v>
      </c>
      <c r="F302" s="122" t="s">
        <v>262</v>
      </c>
      <c r="G302" s="122" t="s">
        <v>0</v>
      </c>
      <c r="H302" s="122" t="s">
        <v>0</v>
      </c>
      <c r="I302" s="122" t="s">
        <v>808</v>
      </c>
      <c r="J302" s="122" t="s">
        <v>23</v>
      </c>
      <c r="K302" s="122" t="s">
        <v>24</v>
      </c>
      <c r="L302" s="122" t="s">
        <v>809</v>
      </c>
      <c r="M302" s="122" t="s">
        <v>25</v>
      </c>
      <c r="N302" s="122" t="s">
        <v>26</v>
      </c>
      <c r="O302" s="122" t="s">
        <v>25</v>
      </c>
      <c r="P302" s="122" t="s">
        <v>27</v>
      </c>
      <c r="Q302" s="122" t="s">
        <v>28</v>
      </c>
      <c r="R302" s="124">
        <v>4.7869999999999999</v>
      </c>
      <c r="S302" s="127">
        <v>16</v>
      </c>
      <c r="T302" s="125">
        <v>8.6</v>
      </c>
      <c r="U302" s="122" t="s">
        <v>30</v>
      </c>
      <c r="W302" s="8" t="str">
        <f t="shared" si="28"/>
        <v/>
      </c>
      <c r="X302" s="8" t="str">
        <f>IF(S302="6B",_xlfn.XLOOKUP(H302,'Zoning 2shop'!A:A,'Zoning 2shop'!B:B),IF(S302="6C",_xlfn.XLOOKUP(G302,'Zoning 2shop'!C:C,'Zoning 2shop'!D:D),""))</f>
        <v/>
      </c>
      <c r="Y302" s="112">
        <f t="shared" si="29"/>
        <v>0.14910705133062102</v>
      </c>
      <c r="Z302" s="4">
        <f t="shared" si="30"/>
        <v>8.6</v>
      </c>
      <c r="AA302" s="4">
        <f t="shared" si="31"/>
        <v>0.5</v>
      </c>
      <c r="AB302" s="4">
        <f t="shared" si="32"/>
        <v>1.2823206414433408</v>
      </c>
      <c r="AC302" s="19">
        <f t="shared" si="33"/>
        <v>9.1</v>
      </c>
      <c r="AD302" s="8" t="str">
        <f>IF(COUNTIF(Catégories!A:A,N302)=0,"catégorie inconnue",LOOKUP(N302,Catégories!A:A,Catégories!B:B))</f>
        <v>Frêt</v>
      </c>
      <c r="AE302" s="21">
        <f t="shared" si="34"/>
        <v>10.382320641443341</v>
      </c>
    </row>
    <row r="303" spans="2:31" ht="14.25" hidden="1" customHeight="1" x14ac:dyDescent="0.2">
      <c r="B303" s="122" t="s">
        <v>593</v>
      </c>
      <c r="C303" s="122" t="s">
        <v>21</v>
      </c>
      <c r="D303" s="123">
        <v>46149</v>
      </c>
      <c r="E303" s="122" t="s">
        <v>22</v>
      </c>
      <c r="F303" s="122" t="s">
        <v>294</v>
      </c>
      <c r="G303" s="122" t="s">
        <v>0</v>
      </c>
      <c r="H303" s="122" t="s">
        <v>0</v>
      </c>
      <c r="I303" s="122" t="s">
        <v>801</v>
      </c>
      <c r="J303" s="122" t="s">
        <v>23</v>
      </c>
      <c r="K303" s="122" t="s">
        <v>24</v>
      </c>
      <c r="L303" s="122" t="s">
        <v>802</v>
      </c>
      <c r="M303" s="122" t="s">
        <v>25</v>
      </c>
      <c r="N303" s="122" t="s">
        <v>26</v>
      </c>
      <c r="O303" s="122" t="s">
        <v>25</v>
      </c>
      <c r="P303" s="122" t="s">
        <v>27</v>
      </c>
      <c r="Q303" s="122" t="s">
        <v>28</v>
      </c>
      <c r="R303" s="124">
        <v>1.6</v>
      </c>
      <c r="S303" s="127">
        <v>16</v>
      </c>
      <c r="T303" s="125">
        <v>7.4</v>
      </c>
      <c r="U303" s="122" t="s">
        <v>30</v>
      </c>
      <c r="W303" s="8" t="str">
        <f t="shared" si="28"/>
        <v/>
      </c>
      <c r="X303" s="8" t="str">
        <f>IF(S303="6B",_xlfn.XLOOKUP(H303,'Zoning 2shop'!A:A,'Zoning 2shop'!B:B),IF(S303="6C",_xlfn.XLOOKUP(G303,'Zoning 2shop'!C:C,'Zoning 2shop'!D:D),""))</f>
        <v/>
      </c>
      <c r="Y303" s="112">
        <f t="shared" si="29"/>
        <v>0.14910705133062102</v>
      </c>
      <c r="Z303" s="4">
        <f t="shared" si="30"/>
        <v>7.4</v>
      </c>
      <c r="AA303" s="4">
        <f t="shared" si="31"/>
        <v>0.5</v>
      </c>
      <c r="AB303" s="4">
        <f t="shared" si="32"/>
        <v>1.1033921798465955</v>
      </c>
      <c r="AC303" s="19">
        <f t="shared" si="33"/>
        <v>7.9</v>
      </c>
      <c r="AD303" s="8" t="str">
        <f>IF(COUNTIF(Catégories!A:A,N303)=0,"catégorie inconnue",LOOKUP(N303,Catégories!A:A,Catégories!B:B))</f>
        <v>Frêt</v>
      </c>
      <c r="AE303" s="21">
        <f t="shared" si="34"/>
        <v>9.0033921798465961</v>
      </c>
    </row>
    <row r="304" spans="2:31" ht="14.25" hidden="1" customHeight="1" x14ac:dyDescent="0.2">
      <c r="B304" s="122" t="s">
        <v>593</v>
      </c>
      <c r="C304" s="122" t="s">
        <v>21</v>
      </c>
      <c r="D304" s="123">
        <v>46149</v>
      </c>
      <c r="E304" s="122" t="s">
        <v>22</v>
      </c>
      <c r="F304" s="122" t="s">
        <v>803</v>
      </c>
      <c r="G304" s="122" t="s">
        <v>0</v>
      </c>
      <c r="H304" s="122" t="s">
        <v>0</v>
      </c>
      <c r="I304" s="122" t="s">
        <v>804</v>
      </c>
      <c r="J304" s="122" t="s">
        <v>23</v>
      </c>
      <c r="K304" s="122" t="s">
        <v>24</v>
      </c>
      <c r="L304" s="122" t="s">
        <v>805</v>
      </c>
      <c r="M304" s="122" t="s">
        <v>25</v>
      </c>
      <c r="N304" s="122" t="s">
        <v>26</v>
      </c>
      <c r="O304" s="122" t="s">
        <v>25</v>
      </c>
      <c r="P304" s="122" t="s">
        <v>27</v>
      </c>
      <c r="Q304" s="122" t="s">
        <v>28</v>
      </c>
      <c r="R304" s="124">
        <v>0.16</v>
      </c>
      <c r="S304" s="127">
        <v>16</v>
      </c>
      <c r="T304" s="125">
        <v>7</v>
      </c>
      <c r="U304" s="122" t="s">
        <v>30</v>
      </c>
      <c r="W304" s="8" t="str">
        <f t="shared" si="28"/>
        <v/>
      </c>
      <c r="X304" s="8" t="str">
        <f>IF(S304="6B",_xlfn.XLOOKUP(H304,'Zoning 2shop'!A:A,'Zoning 2shop'!B:B),IF(S304="6C",_xlfn.XLOOKUP(G304,'Zoning 2shop'!C:C,'Zoning 2shop'!D:D),""))</f>
        <v/>
      </c>
      <c r="Y304" s="112">
        <f t="shared" si="29"/>
        <v>0.14910705133062102</v>
      </c>
      <c r="Z304" s="4">
        <f t="shared" si="30"/>
        <v>7</v>
      </c>
      <c r="AA304" s="4">
        <f t="shared" si="31"/>
        <v>0.5</v>
      </c>
      <c r="AB304" s="4">
        <f t="shared" si="32"/>
        <v>1.0437493593143472</v>
      </c>
      <c r="AC304" s="19">
        <f t="shared" si="33"/>
        <v>7.5</v>
      </c>
      <c r="AD304" s="8" t="str">
        <f>IF(COUNTIF(Catégories!A:A,N304)=0,"catégorie inconnue",LOOKUP(N304,Catégories!A:A,Catégories!B:B))</f>
        <v>Frêt</v>
      </c>
      <c r="AE304" s="21">
        <f t="shared" si="34"/>
        <v>8.5437493593143472</v>
      </c>
    </row>
    <row r="305" spans="2:31" ht="14.25" hidden="1" customHeight="1" x14ac:dyDescent="0.2">
      <c r="B305" s="122" t="s">
        <v>593</v>
      </c>
      <c r="C305" s="122" t="s">
        <v>21</v>
      </c>
      <c r="D305" s="123">
        <v>46153</v>
      </c>
      <c r="E305" s="122" t="s">
        <v>22</v>
      </c>
      <c r="F305" s="122" t="s">
        <v>468</v>
      </c>
      <c r="G305" s="122" t="s">
        <v>0</v>
      </c>
      <c r="H305" s="122" t="s">
        <v>0</v>
      </c>
      <c r="I305" s="122" t="s">
        <v>815</v>
      </c>
      <c r="J305" s="122" t="s">
        <v>23</v>
      </c>
      <c r="K305" s="122" t="s">
        <v>24</v>
      </c>
      <c r="L305" s="122" t="s">
        <v>816</v>
      </c>
      <c r="M305" s="122" t="s">
        <v>25</v>
      </c>
      <c r="N305" s="122" t="s">
        <v>26</v>
      </c>
      <c r="O305" s="122" t="s">
        <v>25</v>
      </c>
      <c r="P305" s="122" t="s">
        <v>27</v>
      </c>
      <c r="Q305" s="122" t="s">
        <v>28</v>
      </c>
      <c r="R305" s="124">
        <v>0.31</v>
      </c>
      <c r="S305" s="127">
        <v>16</v>
      </c>
      <c r="T305" s="125">
        <v>7</v>
      </c>
      <c r="U305" s="122" t="s">
        <v>30</v>
      </c>
      <c r="W305" s="8" t="str">
        <f t="shared" si="28"/>
        <v/>
      </c>
      <c r="X305" s="8" t="str">
        <f>IF(S305="6B",_xlfn.XLOOKUP(H305,'Zoning 2shop'!A:A,'Zoning 2shop'!B:B),IF(S305="6C",_xlfn.XLOOKUP(G305,'Zoning 2shop'!C:C,'Zoning 2shop'!D:D),""))</f>
        <v/>
      </c>
      <c r="Y305" s="112">
        <f t="shared" si="29"/>
        <v>0.14910705133062102</v>
      </c>
      <c r="Z305" s="4">
        <f t="shared" si="30"/>
        <v>7</v>
      </c>
      <c r="AA305" s="4">
        <f t="shared" si="31"/>
        <v>0.5</v>
      </c>
      <c r="AB305" s="4">
        <f t="shared" si="32"/>
        <v>1.0437493593143472</v>
      </c>
      <c r="AC305" s="19">
        <f t="shared" si="33"/>
        <v>7.5</v>
      </c>
      <c r="AD305" s="8" t="str">
        <f>IF(COUNTIF(Catégories!A:A,N305)=0,"catégorie inconnue",LOOKUP(N305,Catégories!A:A,Catégories!B:B))</f>
        <v>Frêt</v>
      </c>
      <c r="AE305" s="21">
        <f t="shared" si="34"/>
        <v>8.5437493593143472</v>
      </c>
    </row>
    <row r="306" spans="2:31" ht="14.25" hidden="1" customHeight="1" x14ac:dyDescent="0.2">
      <c r="B306" s="122" t="s">
        <v>593</v>
      </c>
      <c r="C306" s="122" t="s">
        <v>21</v>
      </c>
      <c r="D306" s="123">
        <v>46153</v>
      </c>
      <c r="E306" s="122" t="s">
        <v>22</v>
      </c>
      <c r="F306" s="122" t="s">
        <v>926</v>
      </c>
      <c r="G306" s="122" t="s">
        <v>0</v>
      </c>
      <c r="H306" s="122" t="s">
        <v>0</v>
      </c>
      <c r="I306" s="122" t="s">
        <v>927</v>
      </c>
      <c r="J306" s="122" t="s">
        <v>23</v>
      </c>
      <c r="K306" s="122" t="s">
        <v>24</v>
      </c>
      <c r="L306" s="122" t="s">
        <v>928</v>
      </c>
      <c r="M306" s="122" t="s">
        <v>25</v>
      </c>
      <c r="N306" s="122" t="s">
        <v>26</v>
      </c>
      <c r="O306" s="122" t="s">
        <v>25</v>
      </c>
      <c r="P306" s="122" t="s">
        <v>27</v>
      </c>
      <c r="Q306" s="122" t="s">
        <v>28</v>
      </c>
      <c r="R306" s="124">
        <v>2.5499999999999998</v>
      </c>
      <c r="S306" s="127">
        <v>16</v>
      </c>
      <c r="T306" s="125">
        <v>7.8</v>
      </c>
      <c r="U306" s="122" t="s">
        <v>30</v>
      </c>
      <c r="W306" s="8" t="str">
        <f t="shared" si="28"/>
        <v/>
      </c>
      <c r="X306" s="8" t="str">
        <f>IF(S306="6B",_xlfn.XLOOKUP(H306,'Zoning 2shop'!A:A,'Zoning 2shop'!B:B),IF(S306="6C",_xlfn.XLOOKUP(G306,'Zoning 2shop'!C:C,'Zoning 2shop'!D:D),""))</f>
        <v/>
      </c>
      <c r="Y306" s="112">
        <f t="shared" si="29"/>
        <v>0.14910705133062102</v>
      </c>
      <c r="Z306" s="4">
        <f t="shared" si="30"/>
        <v>7.8</v>
      </c>
      <c r="AA306" s="4">
        <f t="shared" si="31"/>
        <v>0.5</v>
      </c>
      <c r="AB306" s="4">
        <f t="shared" si="32"/>
        <v>1.1630350003788439</v>
      </c>
      <c r="AC306" s="19">
        <f t="shared" si="33"/>
        <v>8.3000000000000007</v>
      </c>
      <c r="AD306" s="8" t="str">
        <f>IF(COUNTIF(Catégories!A:A,N306)=0,"catégorie inconnue",LOOKUP(N306,Catégories!A:A,Catégories!B:B))</f>
        <v>Frêt</v>
      </c>
      <c r="AE306" s="21">
        <f t="shared" si="34"/>
        <v>9.463035000378845</v>
      </c>
    </row>
    <row r="307" spans="2:31" ht="14.25" hidden="1" customHeight="1" x14ac:dyDescent="0.2">
      <c r="B307" s="122" t="s">
        <v>593</v>
      </c>
      <c r="C307" s="122" t="s">
        <v>21</v>
      </c>
      <c r="D307" s="123">
        <v>46153</v>
      </c>
      <c r="E307" s="122" t="s">
        <v>22</v>
      </c>
      <c r="F307" s="122" t="s">
        <v>860</v>
      </c>
      <c r="G307" s="122" t="s">
        <v>0</v>
      </c>
      <c r="H307" s="122" t="s">
        <v>0</v>
      </c>
      <c r="I307" s="122" t="s">
        <v>861</v>
      </c>
      <c r="J307" s="122" t="s">
        <v>23</v>
      </c>
      <c r="K307" s="122" t="s">
        <v>24</v>
      </c>
      <c r="L307" s="122" t="s">
        <v>862</v>
      </c>
      <c r="M307" s="122" t="s">
        <v>25</v>
      </c>
      <c r="N307" s="122" t="s">
        <v>26</v>
      </c>
      <c r="O307" s="122" t="s">
        <v>25</v>
      </c>
      <c r="P307" s="122" t="s">
        <v>27</v>
      </c>
      <c r="Q307" s="122" t="s">
        <v>28</v>
      </c>
      <c r="R307" s="124">
        <v>1.6379999999999999</v>
      </c>
      <c r="S307" s="127">
        <v>16</v>
      </c>
      <c r="T307" s="125">
        <v>7.4</v>
      </c>
      <c r="U307" s="122" t="s">
        <v>30</v>
      </c>
      <c r="W307" s="8" t="str">
        <f t="shared" si="28"/>
        <v/>
      </c>
      <c r="X307" s="8" t="str">
        <f>IF(S307="6B",_xlfn.XLOOKUP(H307,'Zoning 2shop'!A:A,'Zoning 2shop'!B:B),IF(S307="6C",_xlfn.XLOOKUP(G307,'Zoning 2shop'!C:C,'Zoning 2shop'!D:D),""))</f>
        <v/>
      </c>
      <c r="Y307" s="112">
        <f t="shared" si="29"/>
        <v>0.14910705133062102</v>
      </c>
      <c r="Z307" s="4">
        <f t="shared" si="30"/>
        <v>7.4</v>
      </c>
      <c r="AA307" s="4">
        <f t="shared" si="31"/>
        <v>0.5</v>
      </c>
      <c r="AB307" s="4">
        <f t="shared" si="32"/>
        <v>1.1033921798465955</v>
      </c>
      <c r="AC307" s="19">
        <f t="shared" si="33"/>
        <v>7.9</v>
      </c>
      <c r="AD307" s="8" t="str">
        <f>IF(COUNTIF(Catégories!A:A,N307)=0,"catégorie inconnue",LOOKUP(N307,Catégories!A:A,Catégories!B:B))</f>
        <v>Frêt</v>
      </c>
      <c r="AE307" s="21">
        <f t="shared" si="34"/>
        <v>9.0033921798465961</v>
      </c>
    </row>
    <row r="308" spans="2:31" ht="14.25" hidden="1" customHeight="1" x14ac:dyDescent="0.2">
      <c r="B308" s="122" t="s">
        <v>593</v>
      </c>
      <c r="C308" s="122" t="s">
        <v>21</v>
      </c>
      <c r="D308" s="123">
        <v>46153</v>
      </c>
      <c r="E308" s="122" t="s">
        <v>22</v>
      </c>
      <c r="F308" s="122" t="s">
        <v>446</v>
      </c>
      <c r="G308" s="122" t="s">
        <v>0</v>
      </c>
      <c r="H308" s="122" t="s">
        <v>0</v>
      </c>
      <c r="I308" s="122" t="s">
        <v>891</v>
      </c>
      <c r="J308" s="122" t="s">
        <v>23</v>
      </c>
      <c r="K308" s="122" t="s">
        <v>24</v>
      </c>
      <c r="L308" s="122" t="s">
        <v>892</v>
      </c>
      <c r="M308" s="122" t="s">
        <v>25</v>
      </c>
      <c r="N308" s="122" t="s">
        <v>26</v>
      </c>
      <c r="O308" s="122" t="s">
        <v>25</v>
      </c>
      <c r="P308" s="122" t="s">
        <v>27</v>
      </c>
      <c r="Q308" s="122" t="s">
        <v>28</v>
      </c>
      <c r="R308" s="124">
        <v>0.31</v>
      </c>
      <c r="S308" s="127">
        <v>16</v>
      </c>
      <c r="T308" s="125">
        <v>7</v>
      </c>
      <c r="U308" s="122" t="s">
        <v>30</v>
      </c>
      <c r="W308" s="8" t="str">
        <f t="shared" si="28"/>
        <v/>
      </c>
      <c r="X308" s="8" t="str">
        <f>IF(S308="6B",_xlfn.XLOOKUP(H308,'Zoning 2shop'!A:A,'Zoning 2shop'!B:B),IF(S308="6C",_xlfn.XLOOKUP(G308,'Zoning 2shop'!C:C,'Zoning 2shop'!D:D),""))</f>
        <v/>
      </c>
      <c r="Y308" s="112">
        <f t="shared" si="29"/>
        <v>0.14910705133062102</v>
      </c>
      <c r="Z308" s="4">
        <f t="shared" si="30"/>
        <v>7</v>
      </c>
      <c r="AA308" s="4">
        <f t="shared" si="31"/>
        <v>0.5</v>
      </c>
      <c r="AB308" s="4">
        <f t="shared" si="32"/>
        <v>1.0437493593143472</v>
      </c>
      <c r="AC308" s="19">
        <f t="shared" si="33"/>
        <v>7.5</v>
      </c>
      <c r="AD308" s="8" t="str">
        <f>IF(COUNTIF(Catégories!A:A,N308)=0,"catégorie inconnue",LOOKUP(N308,Catégories!A:A,Catégories!B:B))</f>
        <v>Frêt</v>
      </c>
      <c r="AE308" s="21">
        <f t="shared" si="34"/>
        <v>8.5437493593143472</v>
      </c>
    </row>
    <row r="309" spans="2:31" ht="14.25" hidden="1" customHeight="1" x14ac:dyDescent="0.2">
      <c r="B309" s="122" t="s">
        <v>593</v>
      </c>
      <c r="C309" s="122" t="s">
        <v>21</v>
      </c>
      <c r="D309" s="123">
        <v>46153</v>
      </c>
      <c r="E309" s="122" t="s">
        <v>22</v>
      </c>
      <c r="F309" s="122" t="s">
        <v>446</v>
      </c>
      <c r="G309" s="122" t="s">
        <v>0</v>
      </c>
      <c r="H309" s="122" t="s">
        <v>0</v>
      </c>
      <c r="I309" s="122" t="s">
        <v>891</v>
      </c>
      <c r="J309" s="122" t="s">
        <v>23</v>
      </c>
      <c r="K309" s="122" t="s">
        <v>24</v>
      </c>
      <c r="L309" s="122" t="s">
        <v>892</v>
      </c>
      <c r="M309" s="122" t="s">
        <v>25</v>
      </c>
      <c r="N309" s="122" t="s">
        <v>40</v>
      </c>
      <c r="O309" s="122" t="s">
        <v>25</v>
      </c>
      <c r="P309" s="122"/>
      <c r="Q309" s="122" t="s">
        <v>28</v>
      </c>
      <c r="R309" s="124">
        <v>0</v>
      </c>
      <c r="S309" s="127">
        <v>16</v>
      </c>
      <c r="T309" s="125">
        <v>5</v>
      </c>
      <c r="U309" s="122" t="s">
        <v>30</v>
      </c>
      <c r="W309" s="8" t="str">
        <f t="shared" si="28"/>
        <v/>
      </c>
      <c r="X309" s="8" t="str">
        <f>IF(S309="6B",_xlfn.XLOOKUP(H309,'Zoning 2shop'!A:A,'Zoning 2shop'!B:B),IF(S309="6C",_xlfn.XLOOKUP(G309,'Zoning 2shop'!C:C,'Zoning 2shop'!D:D),""))</f>
        <v/>
      </c>
      <c r="Y309" s="112">
        <f t="shared" si="29"/>
        <v>0.14910705133062102</v>
      </c>
      <c r="Z309" s="4">
        <f t="shared" si="30"/>
        <v>5</v>
      </c>
      <c r="AA309" s="4">
        <f t="shared" si="31"/>
        <v>0.5</v>
      </c>
      <c r="AB309" s="4">
        <f t="shared" si="32"/>
        <v>0.74553525665310505</v>
      </c>
      <c r="AC309" s="19">
        <f t="shared" si="33"/>
        <v>5.5</v>
      </c>
      <c r="AD309" s="8" t="str">
        <f>IF(COUNTIF(Catégories!A:A,N309)=0,"catégorie inconnue",LOOKUP(N309,Catégories!A:A,Catégories!B:B))</f>
        <v>Zones éloignées</v>
      </c>
      <c r="AE309" s="21">
        <f t="shared" si="34"/>
        <v>6.2455352566531053</v>
      </c>
    </row>
    <row r="310" spans="2:31" ht="14.25" hidden="1" customHeight="1" x14ac:dyDescent="0.2">
      <c r="B310" s="122" t="s">
        <v>593</v>
      </c>
      <c r="C310" s="122" t="s">
        <v>21</v>
      </c>
      <c r="D310" s="123">
        <v>46153</v>
      </c>
      <c r="E310" s="122" t="s">
        <v>22</v>
      </c>
      <c r="F310" s="122" t="s">
        <v>304</v>
      </c>
      <c r="G310" s="122" t="s">
        <v>0</v>
      </c>
      <c r="H310" s="122" t="s">
        <v>0</v>
      </c>
      <c r="I310" s="122" t="s">
        <v>895</v>
      </c>
      <c r="J310" s="122" t="s">
        <v>23</v>
      </c>
      <c r="K310" s="122" t="s">
        <v>24</v>
      </c>
      <c r="L310" s="122" t="s">
        <v>896</v>
      </c>
      <c r="M310" s="122" t="s">
        <v>25</v>
      </c>
      <c r="N310" s="122" t="s">
        <v>26</v>
      </c>
      <c r="O310" s="122" t="s">
        <v>25</v>
      </c>
      <c r="P310" s="122" t="s">
        <v>27</v>
      </c>
      <c r="Q310" s="122" t="s">
        <v>28</v>
      </c>
      <c r="R310" s="124">
        <v>0.05</v>
      </c>
      <c r="S310" s="127">
        <v>16</v>
      </c>
      <c r="T310" s="125">
        <v>7</v>
      </c>
      <c r="U310" s="122" t="s">
        <v>30</v>
      </c>
      <c r="W310" s="8" t="str">
        <f t="shared" si="28"/>
        <v/>
      </c>
      <c r="X310" s="8" t="str">
        <f>IF(S310="6B",_xlfn.XLOOKUP(H310,'Zoning 2shop'!A:A,'Zoning 2shop'!B:B),IF(S310="6C",_xlfn.XLOOKUP(G310,'Zoning 2shop'!C:C,'Zoning 2shop'!D:D),""))</f>
        <v/>
      </c>
      <c r="Y310" s="112">
        <f t="shared" si="29"/>
        <v>0.14910705133062102</v>
      </c>
      <c r="Z310" s="4">
        <f t="shared" si="30"/>
        <v>7</v>
      </c>
      <c r="AA310" s="4">
        <f t="shared" si="31"/>
        <v>0.5</v>
      </c>
      <c r="AB310" s="4">
        <f t="shared" si="32"/>
        <v>1.0437493593143472</v>
      </c>
      <c r="AC310" s="19">
        <f t="shared" si="33"/>
        <v>7.5</v>
      </c>
      <c r="AD310" s="8" t="str">
        <f>IF(COUNTIF(Catégories!A:A,N310)=0,"catégorie inconnue",LOOKUP(N310,Catégories!A:A,Catégories!B:B))</f>
        <v>Frêt</v>
      </c>
      <c r="AE310" s="21">
        <f t="shared" si="34"/>
        <v>8.5437493593143472</v>
      </c>
    </row>
    <row r="311" spans="2:31" ht="14.25" hidden="1" customHeight="1" x14ac:dyDescent="0.2">
      <c r="B311" s="122" t="s">
        <v>593</v>
      </c>
      <c r="C311" s="122" t="s">
        <v>21</v>
      </c>
      <c r="D311" s="123">
        <v>46153</v>
      </c>
      <c r="E311" s="122" t="s">
        <v>22</v>
      </c>
      <c r="F311" s="122" t="s">
        <v>246</v>
      </c>
      <c r="G311" s="122" t="s">
        <v>0</v>
      </c>
      <c r="H311" s="122" t="s">
        <v>0</v>
      </c>
      <c r="I311" s="122" t="s">
        <v>880</v>
      </c>
      <c r="J311" s="122" t="s">
        <v>23</v>
      </c>
      <c r="K311" s="122" t="s">
        <v>24</v>
      </c>
      <c r="L311" s="122" t="s">
        <v>881</v>
      </c>
      <c r="M311" s="122" t="s">
        <v>25</v>
      </c>
      <c r="N311" s="122" t="s">
        <v>26</v>
      </c>
      <c r="O311" s="122" t="s">
        <v>25</v>
      </c>
      <c r="P311" s="122" t="s">
        <v>27</v>
      </c>
      <c r="Q311" s="122" t="s">
        <v>28</v>
      </c>
      <c r="R311" s="124">
        <v>6.2729999999999997</v>
      </c>
      <c r="S311" s="127">
        <v>16</v>
      </c>
      <c r="T311" s="125">
        <v>9.4</v>
      </c>
      <c r="U311" s="122" t="s">
        <v>30</v>
      </c>
      <c r="W311" s="8" t="str">
        <f t="shared" si="28"/>
        <v/>
      </c>
      <c r="X311" s="8" t="str">
        <f>IF(S311="6B",_xlfn.XLOOKUP(H311,'Zoning 2shop'!A:A,'Zoning 2shop'!B:B),IF(S311="6C",_xlfn.XLOOKUP(G311,'Zoning 2shop'!C:C,'Zoning 2shop'!D:D),""))</f>
        <v/>
      </c>
      <c r="Y311" s="112">
        <f t="shared" si="29"/>
        <v>0.14910705133062102</v>
      </c>
      <c r="Z311" s="4">
        <f t="shared" si="30"/>
        <v>9.4</v>
      </c>
      <c r="AA311" s="4">
        <f t="shared" si="31"/>
        <v>0.5</v>
      </c>
      <c r="AB311" s="4">
        <f t="shared" si="32"/>
        <v>1.4016062825078377</v>
      </c>
      <c r="AC311" s="19">
        <f t="shared" si="33"/>
        <v>9.9</v>
      </c>
      <c r="AD311" s="8" t="str">
        <f>IF(COUNTIF(Catégories!A:A,N311)=0,"catégorie inconnue",LOOKUP(N311,Catégories!A:A,Catégories!B:B))</f>
        <v>Frêt</v>
      </c>
      <c r="AE311" s="21">
        <f t="shared" si="34"/>
        <v>11.301606282507837</v>
      </c>
    </row>
    <row r="312" spans="2:31" ht="14.25" hidden="1" customHeight="1" x14ac:dyDescent="0.2">
      <c r="B312" s="122" t="s">
        <v>593</v>
      </c>
      <c r="C312" s="122" t="s">
        <v>21</v>
      </c>
      <c r="D312" s="123">
        <v>46153</v>
      </c>
      <c r="E312" s="122" t="s">
        <v>22</v>
      </c>
      <c r="F312" s="122" t="s">
        <v>232</v>
      </c>
      <c r="G312" s="122" t="s">
        <v>0</v>
      </c>
      <c r="H312" s="122" t="s">
        <v>0</v>
      </c>
      <c r="I312" s="122" t="s">
        <v>920</v>
      </c>
      <c r="J312" s="122" t="s">
        <v>23</v>
      </c>
      <c r="K312" s="122" t="s">
        <v>24</v>
      </c>
      <c r="L312" s="122" t="s">
        <v>921</v>
      </c>
      <c r="M312" s="122" t="s">
        <v>25</v>
      </c>
      <c r="N312" s="122" t="s">
        <v>26</v>
      </c>
      <c r="O312" s="122" t="s">
        <v>25</v>
      </c>
      <c r="P312" s="122" t="s">
        <v>27</v>
      </c>
      <c r="Q312" s="122" t="s">
        <v>28</v>
      </c>
      <c r="R312" s="124">
        <v>28.71</v>
      </c>
      <c r="S312" s="127">
        <v>16</v>
      </c>
      <c r="T312" s="125">
        <v>18.2</v>
      </c>
      <c r="U312" s="122" t="s">
        <v>30</v>
      </c>
      <c r="W312" s="8" t="str">
        <f t="shared" si="28"/>
        <v/>
      </c>
      <c r="X312" s="8" t="str">
        <f>IF(S312="6B",_xlfn.XLOOKUP(H312,'Zoning 2shop'!A:A,'Zoning 2shop'!B:B),IF(S312="6C",_xlfn.XLOOKUP(G312,'Zoning 2shop'!C:C,'Zoning 2shop'!D:D),""))</f>
        <v/>
      </c>
      <c r="Y312" s="112">
        <f t="shared" si="29"/>
        <v>0.14910705133062102</v>
      </c>
      <c r="Z312" s="4">
        <f t="shared" si="30"/>
        <v>18.2</v>
      </c>
      <c r="AA312" s="4">
        <f t="shared" si="31"/>
        <v>0.5</v>
      </c>
      <c r="AB312" s="4">
        <f t="shared" si="32"/>
        <v>2.7137483342173025</v>
      </c>
      <c r="AC312" s="19">
        <f t="shared" si="33"/>
        <v>18.7</v>
      </c>
      <c r="AD312" s="8" t="str">
        <f>IF(COUNTIF(Catégories!A:A,N312)=0,"catégorie inconnue",LOOKUP(N312,Catégories!A:A,Catégories!B:B))</f>
        <v>Frêt</v>
      </c>
      <c r="AE312" s="21">
        <f t="shared" si="34"/>
        <v>21.413748334217303</v>
      </c>
    </row>
    <row r="313" spans="2:31" ht="14.25" hidden="1" customHeight="1" x14ac:dyDescent="0.2">
      <c r="B313" s="122" t="s">
        <v>593</v>
      </c>
      <c r="C313" s="122" t="s">
        <v>21</v>
      </c>
      <c r="D313" s="123">
        <v>46153</v>
      </c>
      <c r="E313" s="122" t="s">
        <v>22</v>
      </c>
      <c r="F313" s="122" t="s">
        <v>232</v>
      </c>
      <c r="G313" s="122" t="s">
        <v>0</v>
      </c>
      <c r="H313" s="122" t="s">
        <v>0</v>
      </c>
      <c r="I313" s="122" t="s">
        <v>920</v>
      </c>
      <c r="J313" s="122" t="s">
        <v>23</v>
      </c>
      <c r="K313" s="122" t="s">
        <v>24</v>
      </c>
      <c r="L313" s="122" t="s">
        <v>921</v>
      </c>
      <c r="M313" s="122" t="s">
        <v>25</v>
      </c>
      <c r="N313" s="122" t="s">
        <v>82</v>
      </c>
      <c r="O313" s="122" t="s">
        <v>25</v>
      </c>
      <c r="P313" s="122"/>
      <c r="Q313" s="122" t="s">
        <v>28</v>
      </c>
      <c r="R313" s="124">
        <v>0</v>
      </c>
      <c r="S313" s="127">
        <v>16</v>
      </c>
      <c r="T313" s="125">
        <v>6</v>
      </c>
      <c r="U313" s="122" t="s">
        <v>30</v>
      </c>
      <c r="W313" s="8" t="str">
        <f t="shared" si="28"/>
        <v/>
      </c>
      <c r="X313" s="8" t="str">
        <f>IF(S313="6B",_xlfn.XLOOKUP(H313,'Zoning 2shop'!A:A,'Zoning 2shop'!B:B),IF(S313="6C",_xlfn.XLOOKUP(G313,'Zoning 2shop'!C:C,'Zoning 2shop'!D:D),""))</f>
        <v/>
      </c>
      <c r="Y313" s="112">
        <f t="shared" si="29"/>
        <v>0.14910705133062102</v>
      </c>
      <c r="Z313" s="4">
        <f t="shared" si="30"/>
        <v>6</v>
      </c>
      <c r="AA313" s="4">
        <f t="shared" si="31"/>
        <v>0.5</v>
      </c>
      <c r="AB313" s="4">
        <f t="shared" si="32"/>
        <v>0.89464230798372613</v>
      </c>
      <c r="AC313" s="19">
        <f t="shared" si="33"/>
        <v>6.5</v>
      </c>
      <c r="AD313" s="8" t="str">
        <f>IF(COUNTIF(Catégories!A:A,N313)=0,"catégorie inconnue",LOOKUP(N313,Catégories!A:A,Catégories!B:B))</f>
        <v>Colis volumineux</v>
      </c>
      <c r="AE313" s="21">
        <f t="shared" si="34"/>
        <v>7.3946423079837258</v>
      </c>
    </row>
    <row r="314" spans="2:31" ht="14.25" hidden="1" customHeight="1" x14ac:dyDescent="0.2">
      <c r="B314" s="122" t="s">
        <v>593</v>
      </c>
      <c r="C314" s="122" t="s">
        <v>21</v>
      </c>
      <c r="D314" s="123">
        <v>46153</v>
      </c>
      <c r="E314" s="122" t="s">
        <v>22</v>
      </c>
      <c r="F314" s="122" t="s">
        <v>316</v>
      </c>
      <c r="G314" s="122" t="s">
        <v>0</v>
      </c>
      <c r="H314" s="122" t="s">
        <v>0</v>
      </c>
      <c r="I314" s="122" t="s">
        <v>906</v>
      </c>
      <c r="J314" s="122" t="s">
        <v>23</v>
      </c>
      <c r="K314" s="122" t="s">
        <v>24</v>
      </c>
      <c r="L314" s="122" t="s">
        <v>907</v>
      </c>
      <c r="M314" s="122" t="s">
        <v>25</v>
      </c>
      <c r="N314" s="122" t="s">
        <v>26</v>
      </c>
      <c r="O314" s="122" t="s">
        <v>25</v>
      </c>
      <c r="P314" s="122" t="s">
        <v>27</v>
      </c>
      <c r="Q314" s="122" t="s">
        <v>28</v>
      </c>
      <c r="R314" s="124">
        <v>4.8959999999999999</v>
      </c>
      <c r="S314" s="127">
        <v>16</v>
      </c>
      <c r="T314" s="125">
        <v>8.6</v>
      </c>
      <c r="U314" s="122" t="s">
        <v>30</v>
      </c>
      <c r="W314" s="8" t="str">
        <f t="shared" si="28"/>
        <v/>
      </c>
      <c r="X314" s="8" t="str">
        <f>IF(S314="6B",_xlfn.XLOOKUP(H314,'Zoning 2shop'!A:A,'Zoning 2shop'!B:B),IF(S314="6C",_xlfn.XLOOKUP(G314,'Zoning 2shop'!C:C,'Zoning 2shop'!D:D),""))</f>
        <v/>
      </c>
      <c r="Y314" s="112">
        <f t="shared" si="29"/>
        <v>0.14910705133062102</v>
      </c>
      <c r="Z314" s="4">
        <f t="shared" si="30"/>
        <v>8.6</v>
      </c>
      <c r="AA314" s="4">
        <f t="shared" si="31"/>
        <v>0.5</v>
      </c>
      <c r="AB314" s="4">
        <f t="shared" si="32"/>
        <v>1.2823206414433408</v>
      </c>
      <c r="AC314" s="19">
        <f t="shared" si="33"/>
        <v>9.1</v>
      </c>
      <c r="AD314" s="8" t="str">
        <f>IF(COUNTIF(Catégories!A:A,N314)=0,"catégorie inconnue",LOOKUP(N314,Catégories!A:A,Catégories!B:B))</f>
        <v>Frêt</v>
      </c>
      <c r="AE314" s="21">
        <f t="shared" si="34"/>
        <v>10.382320641443341</v>
      </c>
    </row>
    <row r="315" spans="2:31" ht="14.25" hidden="1" customHeight="1" x14ac:dyDescent="0.2">
      <c r="B315" s="122" t="s">
        <v>593</v>
      </c>
      <c r="C315" s="122" t="s">
        <v>21</v>
      </c>
      <c r="D315" s="123">
        <v>46153</v>
      </c>
      <c r="E315" s="122" t="s">
        <v>22</v>
      </c>
      <c r="F315" s="122" t="s">
        <v>908</v>
      </c>
      <c r="G315" s="122" t="s">
        <v>0</v>
      </c>
      <c r="H315" s="122" t="s">
        <v>0</v>
      </c>
      <c r="I315" s="122" t="s">
        <v>909</v>
      </c>
      <c r="J315" s="122" t="s">
        <v>23</v>
      </c>
      <c r="K315" s="122" t="s">
        <v>24</v>
      </c>
      <c r="L315" s="122" t="s">
        <v>910</v>
      </c>
      <c r="M315" s="122" t="s">
        <v>25</v>
      </c>
      <c r="N315" s="122" t="s">
        <v>26</v>
      </c>
      <c r="O315" s="122" t="s">
        <v>25</v>
      </c>
      <c r="P315" s="122" t="s">
        <v>27</v>
      </c>
      <c r="Q315" s="122" t="s">
        <v>28</v>
      </c>
      <c r="R315" s="124">
        <v>4.6779999999999999</v>
      </c>
      <c r="S315" s="127">
        <v>16</v>
      </c>
      <c r="T315" s="125">
        <v>8.6</v>
      </c>
      <c r="U315" s="122" t="s">
        <v>30</v>
      </c>
      <c r="W315" s="8" t="str">
        <f t="shared" si="28"/>
        <v/>
      </c>
      <c r="X315" s="8" t="str">
        <f>IF(S315="6B",_xlfn.XLOOKUP(H315,'Zoning 2shop'!A:A,'Zoning 2shop'!B:B),IF(S315="6C",_xlfn.XLOOKUP(G315,'Zoning 2shop'!C:C,'Zoning 2shop'!D:D),""))</f>
        <v/>
      </c>
      <c r="Y315" s="112">
        <f t="shared" si="29"/>
        <v>0.14910705133062102</v>
      </c>
      <c r="Z315" s="4">
        <f t="shared" si="30"/>
        <v>8.6</v>
      </c>
      <c r="AA315" s="4">
        <f t="shared" si="31"/>
        <v>0.5</v>
      </c>
      <c r="AB315" s="4">
        <f t="shared" si="32"/>
        <v>1.2823206414433408</v>
      </c>
      <c r="AC315" s="19">
        <f t="shared" si="33"/>
        <v>9.1</v>
      </c>
      <c r="AD315" s="8" t="str">
        <f>IF(COUNTIF(Catégories!A:A,N315)=0,"catégorie inconnue",LOOKUP(N315,Catégories!A:A,Catégories!B:B))</f>
        <v>Frêt</v>
      </c>
      <c r="AE315" s="21">
        <f t="shared" si="34"/>
        <v>10.382320641443341</v>
      </c>
    </row>
    <row r="316" spans="2:31" ht="14.25" hidden="1" customHeight="1" x14ac:dyDescent="0.2">
      <c r="B316" s="122" t="s">
        <v>593</v>
      </c>
      <c r="C316" s="122" t="s">
        <v>21</v>
      </c>
      <c r="D316" s="123">
        <v>46153</v>
      </c>
      <c r="E316" s="122" t="s">
        <v>22</v>
      </c>
      <c r="F316" s="122" t="s">
        <v>819</v>
      </c>
      <c r="G316" s="122" t="s">
        <v>0</v>
      </c>
      <c r="H316" s="122" t="s">
        <v>0</v>
      </c>
      <c r="I316" s="122" t="s">
        <v>820</v>
      </c>
      <c r="J316" s="122" t="s">
        <v>23</v>
      </c>
      <c r="K316" s="122" t="s">
        <v>24</v>
      </c>
      <c r="L316" s="122" t="s">
        <v>821</v>
      </c>
      <c r="M316" s="122" t="s">
        <v>25</v>
      </c>
      <c r="N316" s="122" t="s">
        <v>26</v>
      </c>
      <c r="O316" s="122" t="s">
        <v>25</v>
      </c>
      <c r="P316" s="122" t="s">
        <v>27</v>
      </c>
      <c r="Q316" s="122" t="s">
        <v>28</v>
      </c>
      <c r="R316" s="124">
        <v>0.06</v>
      </c>
      <c r="S316" s="127">
        <v>16</v>
      </c>
      <c r="T316" s="125">
        <v>7</v>
      </c>
      <c r="U316" s="122" t="s">
        <v>30</v>
      </c>
      <c r="W316" s="8" t="str">
        <f t="shared" si="28"/>
        <v/>
      </c>
      <c r="X316" s="8" t="str">
        <f>IF(S316="6B",_xlfn.XLOOKUP(H316,'Zoning 2shop'!A:A,'Zoning 2shop'!B:B),IF(S316="6C",_xlfn.XLOOKUP(G316,'Zoning 2shop'!C:C,'Zoning 2shop'!D:D),""))</f>
        <v/>
      </c>
      <c r="Y316" s="112">
        <f t="shared" si="29"/>
        <v>0.14910705133062102</v>
      </c>
      <c r="Z316" s="4">
        <f t="shared" si="30"/>
        <v>7</v>
      </c>
      <c r="AA316" s="4">
        <f t="shared" si="31"/>
        <v>0.5</v>
      </c>
      <c r="AB316" s="4">
        <f t="shared" si="32"/>
        <v>1.0437493593143472</v>
      </c>
      <c r="AC316" s="19">
        <f t="shared" si="33"/>
        <v>7.5</v>
      </c>
      <c r="AD316" s="8" t="str">
        <f>IF(COUNTIF(Catégories!A:A,N316)=0,"catégorie inconnue",LOOKUP(N316,Catégories!A:A,Catégories!B:B))</f>
        <v>Frêt</v>
      </c>
      <c r="AE316" s="21">
        <f t="shared" si="34"/>
        <v>8.5437493593143472</v>
      </c>
    </row>
    <row r="317" spans="2:31" ht="14.25" hidden="1" customHeight="1" x14ac:dyDescent="0.2">
      <c r="B317" s="122" t="s">
        <v>593</v>
      </c>
      <c r="C317" s="122" t="s">
        <v>21</v>
      </c>
      <c r="D317" s="123">
        <v>46153</v>
      </c>
      <c r="E317" s="122" t="s">
        <v>22</v>
      </c>
      <c r="F317" s="122" t="s">
        <v>819</v>
      </c>
      <c r="G317" s="122" t="s">
        <v>0</v>
      </c>
      <c r="H317" s="122" t="s">
        <v>0</v>
      </c>
      <c r="I317" s="122" t="s">
        <v>820</v>
      </c>
      <c r="J317" s="122" t="s">
        <v>23</v>
      </c>
      <c r="K317" s="122" t="s">
        <v>24</v>
      </c>
      <c r="L317" s="122" t="s">
        <v>821</v>
      </c>
      <c r="M317" s="122" t="s">
        <v>25</v>
      </c>
      <c r="N317" s="122" t="s">
        <v>40</v>
      </c>
      <c r="O317" s="122" t="s">
        <v>25</v>
      </c>
      <c r="P317" s="122"/>
      <c r="Q317" s="122" t="s">
        <v>28</v>
      </c>
      <c r="R317" s="124">
        <v>0</v>
      </c>
      <c r="S317" s="127">
        <v>16</v>
      </c>
      <c r="T317" s="125">
        <v>5</v>
      </c>
      <c r="U317" s="122" t="s">
        <v>30</v>
      </c>
      <c r="W317" s="8" t="str">
        <f t="shared" si="28"/>
        <v/>
      </c>
      <c r="X317" s="8" t="str">
        <f>IF(S317="6B",_xlfn.XLOOKUP(H317,'Zoning 2shop'!A:A,'Zoning 2shop'!B:B),IF(S317="6C",_xlfn.XLOOKUP(G317,'Zoning 2shop'!C:C,'Zoning 2shop'!D:D),""))</f>
        <v/>
      </c>
      <c r="Y317" s="112">
        <f t="shared" si="29"/>
        <v>0.14910705133062102</v>
      </c>
      <c r="Z317" s="4">
        <f t="shared" si="30"/>
        <v>5</v>
      </c>
      <c r="AA317" s="4">
        <f t="shared" si="31"/>
        <v>0.5</v>
      </c>
      <c r="AB317" s="4">
        <f t="shared" si="32"/>
        <v>0.74553525665310505</v>
      </c>
      <c r="AC317" s="19">
        <f t="shared" si="33"/>
        <v>5.5</v>
      </c>
      <c r="AD317" s="8" t="str">
        <f>IF(COUNTIF(Catégories!A:A,N317)=0,"catégorie inconnue",LOOKUP(N317,Catégories!A:A,Catégories!B:B))</f>
        <v>Zones éloignées</v>
      </c>
      <c r="AE317" s="21">
        <f t="shared" si="34"/>
        <v>6.2455352566531053</v>
      </c>
    </row>
    <row r="318" spans="2:31" ht="14.25" hidden="1" customHeight="1" x14ac:dyDescent="0.2">
      <c r="B318" s="122" t="s">
        <v>593</v>
      </c>
      <c r="C318" s="122" t="s">
        <v>21</v>
      </c>
      <c r="D318" s="123">
        <v>46153</v>
      </c>
      <c r="E318" s="122" t="s">
        <v>22</v>
      </c>
      <c r="F318" s="122" t="s">
        <v>848</v>
      </c>
      <c r="G318" s="122" t="s">
        <v>0</v>
      </c>
      <c r="H318" s="122" t="s">
        <v>0</v>
      </c>
      <c r="I318" s="122" t="s">
        <v>849</v>
      </c>
      <c r="J318" s="122" t="s">
        <v>23</v>
      </c>
      <c r="K318" s="122" t="s">
        <v>24</v>
      </c>
      <c r="L318" s="122" t="s">
        <v>850</v>
      </c>
      <c r="M318" s="122" t="s">
        <v>25</v>
      </c>
      <c r="N318" s="122" t="s">
        <v>26</v>
      </c>
      <c r="O318" s="122" t="s">
        <v>25</v>
      </c>
      <c r="P318" s="122" t="s">
        <v>27</v>
      </c>
      <c r="Q318" s="122" t="s">
        <v>28</v>
      </c>
      <c r="R318" s="124">
        <v>0.08</v>
      </c>
      <c r="S318" s="127">
        <v>16</v>
      </c>
      <c r="T318" s="125">
        <v>7</v>
      </c>
      <c r="U318" s="122" t="s">
        <v>30</v>
      </c>
      <c r="W318" s="8" t="str">
        <f t="shared" si="28"/>
        <v/>
      </c>
      <c r="X318" s="8" t="str">
        <f>IF(S318="6B",_xlfn.XLOOKUP(H318,'Zoning 2shop'!A:A,'Zoning 2shop'!B:B),IF(S318="6C",_xlfn.XLOOKUP(G318,'Zoning 2shop'!C:C,'Zoning 2shop'!D:D),""))</f>
        <v/>
      </c>
      <c r="Y318" s="112">
        <f t="shared" si="29"/>
        <v>0.14910705133062102</v>
      </c>
      <c r="Z318" s="4">
        <f t="shared" si="30"/>
        <v>7</v>
      </c>
      <c r="AA318" s="4">
        <f t="shared" si="31"/>
        <v>0.5</v>
      </c>
      <c r="AB318" s="4">
        <f t="shared" si="32"/>
        <v>1.0437493593143472</v>
      </c>
      <c r="AC318" s="19">
        <f t="shared" si="33"/>
        <v>7.5</v>
      </c>
      <c r="AD318" s="8" t="str">
        <f>IF(COUNTIF(Catégories!A:A,N318)=0,"catégorie inconnue",LOOKUP(N318,Catégories!A:A,Catégories!B:B))</f>
        <v>Frêt</v>
      </c>
      <c r="AE318" s="21">
        <f t="shared" si="34"/>
        <v>8.5437493593143472</v>
      </c>
    </row>
    <row r="319" spans="2:31" ht="14.25" hidden="1" customHeight="1" x14ac:dyDescent="0.2">
      <c r="B319" s="122" t="s">
        <v>593</v>
      </c>
      <c r="C319" s="122" t="s">
        <v>21</v>
      </c>
      <c r="D319" s="123">
        <v>46153</v>
      </c>
      <c r="E319" s="122" t="s">
        <v>22</v>
      </c>
      <c r="F319" s="122" t="s">
        <v>825</v>
      </c>
      <c r="G319" s="122" t="s">
        <v>0</v>
      </c>
      <c r="H319" s="122" t="s">
        <v>0</v>
      </c>
      <c r="I319" s="122" t="s">
        <v>826</v>
      </c>
      <c r="J319" s="122" t="s">
        <v>23</v>
      </c>
      <c r="K319" s="122" t="s">
        <v>24</v>
      </c>
      <c r="L319" s="122" t="s">
        <v>827</v>
      </c>
      <c r="M319" s="122" t="s">
        <v>25</v>
      </c>
      <c r="N319" s="122" t="s">
        <v>26</v>
      </c>
      <c r="O319" s="122" t="s">
        <v>25</v>
      </c>
      <c r="P319" s="122" t="s">
        <v>27</v>
      </c>
      <c r="Q319" s="122" t="s">
        <v>28</v>
      </c>
      <c r="R319" s="124">
        <v>2.944</v>
      </c>
      <c r="S319" s="127">
        <v>16</v>
      </c>
      <c r="T319" s="125">
        <v>7.8</v>
      </c>
      <c r="U319" s="122" t="s">
        <v>30</v>
      </c>
      <c r="W319" s="8" t="str">
        <f t="shared" si="28"/>
        <v/>
      </c>
      <c r="X319" s="8" t="str">
        <f>IF(S319="6B",_xlfn.XLOOKUP(H319,'Zoning 2shop'!A:A,'Zoning 2shop'!B:B),IF(S319="6C",_xlfn.XLOOKUP(G319,'Zoning 2shop'!C:C,'Zoning 2shop'!D:D),""))</f>
        <v/>
      </c>
      <c r="Y319" s="112">
        <f t="shared" si="29"/>
        <v>0.14910705133062102</v>
      </c>
      <c r="Z319" s="4">
        <f t="shared" si="30"/>
        <v>7.8</v>
      </c>
      <c r="AA319" s="4">
        <f t="shared" si="31"/>
        <v>0.5</v>
      </c>
      <c r="AB319" s="4">
        <f t="shared" si="32"/>
        <v>1.1630350003788439</v>
      </c>
      <c r="AC319" s="19">
        <f t="shared" si="33"/>
        <v>8.3000000000000007</v>
      </c>
      <c r="AD319" s="8" t="str">
        <f>IF(COUNTIF(Catégories!A:A,N319)=0,"catégorie inconnue",LOOKUP(N319,Catégories!A:A,Catégories!B:B))</f>
        <v>Frêt</v>
      </c>
      <c r="AE319" s="21">
        <f t="shared" si="34"/>
        <v>9.463035000378845</v>
      </c>
    </row>
    <row r="320" spans="2:31" ht="14.25" hidden="1" customHeight="1" x14ac:dyDescent="0.2">
      <c r="B320" s="122" t="s">
        <v>593</v>
      </c>
      <c r="C320" s="122" t="s">
        <v>21</v>
      </c>
      <c r="D320" s="123">
        <v>46153</v>
      </c>
      <c r="E320" s="122" t="s">
        <v>22</v>
      </c>
      <c r="F320" s="122" t="s">
        <v>869</v>
      </c>
      <c r="G320" s="122" t="s">
        <v>0</v>
      </c>
      <c r="H320" s="122" t="s">
        <v>0</v>
      </c>
      <c r="I320" s="122" t="s">
        <v>870</v>
      </c>
      <c r="J320" s="122" t="s">
        <v>23</v>
      </c>
      <c r="K320" s="122" t="s">
        <v>24</v>
      </c>
      <c r="L320" s="122" t="s">
        <v>871</v>
      </c>
      <c r="M320" s="122" t="s">
        <v>25</v>
      </c>
      <c r="N320" s="122" t="s">
        <v>26</v>
      </c>
      <c r="O320" s="122" t="s">
        <v>25</v>
      </c>
      <c r="P320" s="122" t="s">
        <v>27</v>
      </c>
      <c r="Q320" s="122" t="s">
        <v>28</v>
      </c>
      <c r="R320" s="124">
        <v>2.4060000000000001</v>
      </c>
      <c r="S320" s="127">
        <v>16</v>
      </c>
      <c r="T320" s="125">
        <v>7.8</v>
      </c>
      <c r="U320" s="122" t="s">
        <v>30</v>
      </c>
      <c r="W320" s="8" t="str">
        <f t="shared" si="28"/>
        <v/>
      </c>
      <c r="X320" s="8" t="str">
        <f>IF(S320="6B",_xlfn.XLOOKUP(H320,'Zoning 2shop'!A:A,'Zoning 2shop'!B:B),IF(S320="6C",_xlfn.XLOOKUP(G320,'Zoning 2shop'!C:C,'Zoning 2shop'!D:D),""))</f>
        <v/>
      </c>
      <c r="Y320" s="112">
        <f t="shared" si="29"/>
        <v>0.14910705133062102</v>
      </c>
      <c r="Z320" s="4">
        <f t="shared" si="30"/>
        <v>7.8</v>
      </c>
      <c r="AA320" s="4">
        <f t="shared" si="31"/>
        <v>0.5</v>
      </c>
      <c r="AB320" s="4">
        <f t="shared" si="32"/>
        <v>1.1630350003788439</v>
      </c>
      <c r="AC320" s="19">
        <f t="shared" si="33"/>
        <v>8.3000000000000007</v>
      </c>
      <c r="AD320" s="8" t="str">
        <f>IF(COUNTIF(Catégories!A:A,N320)=0,"catégorie inconnue",LOOKUP(N320,Catégories!A:A,Catégories!B:B))</f>
        <v>Frêt</v>
      </c>
      <c r="AE320" s="21">
        <f t="shared" si="34"/>
        <v>9.463035000378845</v>
      </c>
    </row>
    <row r="321" spans="2:31" ht="14.25" hidden="1" customHeight="1" x14ac:dyDescent="0.2">
      <c r="B321" s="122" t="s">
        <v>593</v>
      </c>
      <c r="C321" s="122" t="s">
        <v>21</v>
      </c>
      <c r="D321" s="123">
        <v>46153</v>
      </c>
      <c r="E321" s="122" t="s">
        <v>22</v>
      </c>
      <c r="F321" s="122" t="s">
        <v>319</v>
      </c>
      <c r="G321" s="122" t="s">
        <v>0</v>
      </c>
      <c r="H321" s="122" t="s">
        <v>0</v>
      </c>
      <c r="I321" s="122" t="s">
        <v>846</v>
      </c>
      <c r="J321" s="122" t="s">
        <v>23</v>
      </c>
      <c r="K321" s="122" t="s">
        <v>24</v>
      </c>
      <c r="L321" s="122" t="s">
        <v>847</v>
      </c>
      <c r="M321" s="122" t="s">
        <v>25</v>
      </c>
      <c r="N321" s="122" t="s">
        <v>26</v>
      </c>
      <c r="O321" s="122" t="s">
        <v>25</v>
      </c>
      <c r="P321" s="122" t="s">
        <v>27</v>
      </c>
      <c r="Q321" s="122" t="s">
        <v>28</v>
      </c>
      <c r="R321" s="124">
        <v>1.512</v>
      </c>
      <c r="S321" s="127">
        <v>16</v>
      </c>
      <c r="T321" s="125">
        <v>7.4</v>
      </c>
      <c r="U321" s="122" t="s">
        <v>30</v>
      </c>
      <c r="W321" s="8" t="str">
        <f t="shared" si="28"/>
        <v/>
      </c>
      <c r="X321" s="8" t="str">
        <f>IF(S321="6B",_xlfn.XLOOKUP(H321,'Zoning 2shop'!A:A,'Zoning 2shop'!B:B),IF(S321="6C",_xlfn.XLOOKUP(G321,'Zoning 2shop'!C:C,'Zoning 2shop'!D:D),""))</f>
        <v/>
      </c>
      <c r="Y321" s="112">
        <f t="shared" si="29"/>
        <v>0.14910705133062102</v>
      </c>
      <c r="Z321" s="4">
        <f t="shared" si="30"/>
        <v>7.4</v>
      </c>
      <c r="AA321" s="4">
        <f t="shared" si="31"/>
        <v>0.5</v>
      </c>
      <c r="AB321" s="4">
        <f t="shared" si="32"/>
        <v>1.1033921798465955</v>
      </c>
      <c r="AC321" s="19">
        <f t="shared" si="33"/>
        <v>7.9</v>
      </c>
      <c r="AD321" s="8" t="str">
        <f>IF(COUNTIF(Catégories!A:A,N321)=0,"catégorie inconnue",LOOKUP(N321,Catégories!A:A,Catégories!B:B))</f>
        <v>Frêt</v>
      </c>
      <c r="AE321" s="21">
        <f t="shared" si="34"/>
        <v>9.0033921798465961</v>
      </c>
    </row>
    <row r="322" spans="2:31" ht="14.25" hidden="1" customHeight="1" x14ac:dyDescent="0.2">
      <c r="B322" s="122" t="s">
        <v>593</v>
      </c>
      <c r="C322" s="122" t="s">
        <v>21</v>
      </c>
      <c r="D322" s="123">
        <v>46153</v>
      </c>
      <c r="E322" s="122" t="s">
        <v>22</v>
      </c>
      <c r="F322" s="122" t="s">
        <v>235</v>
      </c>
      <c r="G322" s="122" t="s">
        <v>0</v>
      </c>
      <c r="H322" s="122" t="s">
        <v>0</v>
      </c>
      <c r="I322" s="122" t="s">
        <v>918</v>
      </c>
      <c r="J322" s="122" t="s">
        <v>23</v>
      </c>
      <c r="K322" s="122" t="s">
        <v>24</v>
      </c>
      <c r="L322" s="122" t="s">
        <v>919</v>
      </c>
      <c r="M322" s="122" t="s">
        <v>25</v>
      </c>
      <c r="N322" s="122" t="s">
        <v>26</v>
      </c>
      <c r="O322" s="122" t="s">
        <v>25</v>
      </c>
      <c r="P322" s="122" t="s">
        <v>27</v>
      </c>
      <c r="Q322" s="122" t="s">
        <v>28</v>
      </c>
      <c r="R322" s="124">
        <v>2.2000000000000002</v>
      </c>
      <c r="S322" s="127">
        <v>16</v>
      </c>
      <c r="T322" s="125">
        <v>7.8</v>
      </c>
      <c r="U322" s="122" t="s">
        <v>30</v>
      </c>
      <c r="W322" s="8" t="str">
        <f t="shared" ref="W322:W385" si="35">IF(C322&lt;&gt;2,"",IF(S322="5X","5XK",IF(S322="5Y","5YK",IF(S322="6B","6BK",IF(S322="6C","6CK","")))))</f>
        <v/>
      </c>
      <c r="X322" s="8" t="str">
        <f>IF(S322="6B",_xlfn.XLOOKUP(H322,'Zoning 2shop'!A:A,'Zoning 2shop'!B:B),IF(S322="6C",_xlfn.XLOOKUP(G322,'Zoning 2shop'!C:C,'Zoning 2shop'!D:D),""))</f>
        <v/>
      </c>
      <c r="Y322" s="112">
        <f t="shared" ref="Y322:Y385" si="36">AB322/Z322</f>
        <v>0.14910705133062102</v>
      </c>
      <c r="Z322" s="4">
        <f t="shared" ref="Z322:Z385" si="37">T322</f>
        <v>7.8</v>
      </c>
      <c r="AA322" s="4">
        <f t="shared" ref="AA322:AA385" si="38">IF(OR(S322="6C",S322="6B",S322="5X",S322="5Y"),0.08,0.5)</f>
        <v>0.5</v>
      </c>
      <c r="AB322" s="4">
        <f t="shared" ref="AB322:AB385" si="39">$AG$5/$AG$2*Z322</f>
        <v>1.1630350003788439</v>
      </c>
      <c r="AC322" s="19">
        <f t="shared" ref="AC322:AC385" si="40">Z322+AA322</f>
        <v>8.3000000000000007</v>
      </c>
      <c r="AD322" s="8" t="str">
        <f>IF(COUNTIF(Catégories!A:A,N322)=0,"catégorie inconnue",LOOKUP(N322,Catégories!A:A,Catégories!B:B))</f>
        <v>Frêt</v>
      </c>
      <c r="AE322" s="21">
        <f t="shared" ref="AE322:AE385" si="41">SUM(Z322:AB322)</f>
        <v>9.463035000378845</v>
      </c>
    </row>
    <row r="323" spans="2:31" ht="14.25" hidden="1" customHeight="1" x14ac:dyDescent="0.2">
      <c r="B323" s="122" t="s">
        <v>593</v>
      </c>
      <c r="C323" s="122" t="s">
        <v>21</v>
      </c>
      <c r="D323" s="123">
        <v>46153</v>
      </c>
      <c r="E323" s="122" t="s">
        <v>22</v>
      </c>
      <c r="F323" s="122" t="s">
        <v>452</v>
      </c>
      <c r="G323" s="122" t="s">
        <v>0</v>
      </c>
      <c r="H323" s="122" t="s">
        <v>0</v>
      </c>
      <c r="I323" s="122" t="s">
        <v>922</v>
      </c>
      <c r="J323" s="122" t="s">
        <v>23</v>
      </c>
      <c r="K323" s="122" t="s">
        <v>24</v>
      </c>
      <c r="L323" s="122" t="s">
        <v>923</v>
      </c>
      <c r="M323" s="122" t="s">
        <v>25</v>
      </c>
      <c r="N323" s="122" t="s">
        <v>26</v>
      </c>
      <c r="O323" s="122" t="s">
        <v>25</v>
      </c>
      <c r="P323" s="122" t="s">
        <v>27</v>
      </c>
      <c r="Q323" s="122" t="s">
        <v>28</v>
      </c>
      <c r="R323" s="124">
        <v>4.6379999999999999</v>
      </c>
      <c r="S323" s="127">
        <v>16</v>
      </c>
      <c r="T323" s="125">
        <v>8.6</v>
      </c>
      <c r="U323" s="122" t="s">
        <v>30</v>
      </c>
      <c r="W323" s="8" t="str">
        <f t="shared" si="35"/>
        <v/>
      </c>
      <c r="X323" s="8" t="str">
        <f>IF(S323="6B",_xlfn.XLOOKUP(H323,'Zoning 2shop'!A:A,'Zoning 2shop'!B:B),IF(S323="6C",_xlfn.XLOOKUP(G323,'Zoning 2shop'!C:C,'Zoning 2shop'!D:D),""))</f>
        <v/>
      </c>
      <c r="Y323" s="112">
        <f t="shared" si="36"/>
        <v>0.14910705133062102</v>
      </c>
      <c r="Z323" s="4">
        <f t="shared" si="37"/>
        <v>8.6</v>
      </c>
      <c r="AA323" s="4">
        <f t="shared" si="38"/>
        <v>0.5</v>
      </c>
      <c r="AB323" s="4">
        <f t="shared" si="39"/>
        <v>1.2823206414433408</v>
      </c>
      <c r="AC323" s="19">
        <f t="shared" si="40"/>
        <v>9.1</v>
      </c>
      <c r="AD323" s="8" t="str">
        <f>IF(COUNTIF(Catégories!A:A,N323)=0,"catégorie inconnue",LOOKUP(N323,Catégories!A:A,Catégories!B:B))</f>
        <v>Frêt</v>
      </c>
      <c r="AE323" s="21">
        <f t="shared" si="41"/>
        <v>10.382320641443341</v>
      </c>
    </row>
    <row r="324" spans="2:31" ht="14.25" hidden="1" customHeight="1" x14ac:dyDescent="0.2">
      <c r="B324" s="122" t="s">
        <v>593</v>
      </c>
      <c r="C324" s="122" t="s">
        <v>21</v>
      </c>
      <c r="D324" s="123">
        <v>46153</v>
      </c>
      <c r="E324" s="122" t="s">
        <v>22</v>
      </c>
      <c r="F324" s="122" t="s">
        <v>330</v>
      </c>
      <c r="G324" s="122" t="s">
        <v>0</v>
      </c>
      <c r="H324" s="122" t="s">
        <v>0</v>
      </c>
      <c r="I324" s="122" t="s">
        <v>902</v>
      </c>
      <c r="J324" s="122" t="s">
        <v>23</v>
      </c>
      <c r="K324" s="122" t="s">
        <v>24</v>
      </c>
      <c r="L324" s="122" t="s">
        <v>903</v>
      </c>
      <c r="M324" s="122" t="s">
        <v>25</v>
      </c>
      <c r="N324" s="122" t="s">
        <v>26</v>
      </c>
      <c r="O324" s="122" t="s">
        <v>25</v>
      </c>
      <c r="P324" s="122" t="s">
        <v>27</v>
      </c>
      <c r="Q324" s="122" t="s">
        <v>28</v>
      </c>
      <c r="R324" s="124">
        <v>4.6379999999999999</v>
      </c>
      <c r="S324" s="127">
        <v>16</v>
      </c>
      <c r="T324" s="125">
        <v>8.6</v>
      </c>
      <c r="U324" s="122" t="s">
        <v>30</v>
      </c>
      <c r="W324" s="8" t="str">
        <f t="shared" si="35"/>
        <v/>
      </c>
      <c r="X324" s="8" t="str">
        <f>IF(S324="6B",_xlfn.XLOOKUP(H324,'Zoning 2shop'!A:A,'Zoning 2shop'!B:B),IF(S324="6C",_xlfn.XLOOKUP(G324,'Zoning 2shop'!C:C,'Zoning 2shop'!D:D),""))</f>
        <v/>
      </c>
      <c r="Y324" s="112">
        <f t="shared" si="36"/>
        <v>0.14910705133062102</v>
      </c>
      <c r="Z324" s="4">
        <f t="shared" si="37"/>
        <v>8.6</v>
      </c>
      <c r="AA324" s="4">
        <f t="shared" si="38"/>
        <v>0.5</v>
      </c>
      <c r="AB324" s="4">
        <f t="shared" si="39"/>
        <v>1.2823206414433408</v>
      </c>
      <c r="AC324" s="19">
        <f t="shared" si="40"/>
        <v>9.1</v>
      </c>
      <c r="AD324" s="8" t="str">
        <f>IF(COUNTIF(Catégories!A:A,N324)=0,"catégorie inconnue",LOOKUP(N324,Catégories!A:A,Catégories!B:B))</f>
        <v>Frêt</v>
      </c>
      <c r="AE324" s="21">
        <f t="shared" si="41"/>
        <v>10.382320641443341</v>
      </c>
    </row>
    <row r="325" spans="2:31" ht="14.25" hidden="1" customHeight="1" x14ac:dyDescent="0.2">
      <c r="B325" s="122" t="s">
        <v>593</v>
      </c>
      <c r="C325" s="122" t="s">
        <v>21</v>
      </c>
      <c r="D325" s="123">
        <v>46153</v>
      </c>
      <c r="E325" s="122" t="s">
        <v>22</v>
      </c>
      <c r="F325" s="122" t="s">
        <v>331</v>
      </c>
      <c r="G325" s="122" t="s">
        <v>0</v>
      </c>
      <c r="H325" s="122" t="s">
        <v>0</v>
      </c>
      <c r="I325" s="122" t="s">
        <v>834</v>
      </c>
      <c r="J325" s="122" t="s">
        <v>23</v>
      </c>
      <c r="K325" s="122" t="s">
        <v>24</v>
      </c>
      <c r="L325" s="122" t="s">
        <v>835</v>
      </c>
      <c r="M325" s="122" t="s">
        <v>25</v>
      </c>
      <c r="N325" s="122" t="s">
        <v>26</v>
      </c>
      <c r="O325" s="122" t="s">
        <v>25</v>
      </c>
      <c r="P325" s="122" t="s">
        <v>27</v>
      </c>
      <c r="Q325" s="122" t="s">
        <v>212</v>
      </c>
      <c r="R325" s="124">
        <v>0.8</v>
      </c>
      <c r="S325" s="127">
        <v>16</v>
      </c>
      <c r="T325" s="125">
        <v>7</v>
      </c>
      <c r="U325" s="122" t="s">
        <v>30</v>
      </c>
      <c r="W325" s="8" t="str">
        <f t="shared" si="35"/>
        <v/>
      </c>
      <c r="X325" s="8" t="str">
        <f>IF(S325="6B",_xlfn.XLOOKUP(H325,'Zoning 2shop'!A:A,'Zoning 2shop'!B:B),IF(S325="6C",_xlfn.XLOOKUP(G325,'Zoning 2shop'!C:C,'Zoning 2shop'!D:D),""))</f>
        <v/>
      </c>
      <c r="Y325" s="112">
        <f t="shared" si="36"/>
        <v>0.14910705133062102</v>
      </c>
      <c r="Z325" s="4">
        <f t="shared" si="37"/>
        <v>7</v>
      </c>
      <c r="AA325" s="4">
        <f t="shared" si="38"/>
        <v>0.5</v>
      </c>
      <c r="AB325" s="4">
        <f t="shared" si="39"/>
        <v>1.0437493593143472</v>
      </c>
      <c r="AC325" s="19">
        <f t="shared" si="40"/>
        <v>7.5</v>
      </c>
      <c r="AD325" s="8" t="str">
        <f>IF(COUNTIF(Catégories!A:A,N325)=0,"catégorie inconnue",LOOKUP(N325,Catégories!A:A,Catégories!B:B))</f>
        <v>Frêt</v>
      </c>
      <c r="AE325" s="21">
        <f t="shared" si="41"/>
        <v>8.5437493593143472</v>
      </c>
    </row>
    <row r="326" spans="2:31" ht="14.25" hidden="1" customHeight="1" x14ac:dyDescent="0.2">
      <c r="B326" s="122" t="s">
        <v>593</v>
      </c>
      <c r="C326" s="122" t="s">
        <v>21</v>
      </c>
      <c r="D326" s="123">
        <v>46153</v>
      </c>
      <c r="E326" s="122" t="s">
        <v>22</v>
      </c>
      <c r="F326" s="122" t="s">
        <v>854</v>
      </c>
      <c r="G326" s="122" t="s">
        <v>0</v>
      </c>
      <c r="H326" s="122" t="s">
        <v>0</v>
      </c>
      <c r="I326" s="122" t="s">
        <v>855</v>
      </c>
      <c r="J326" s="122" t="s">
        <v>23</v>
      </c>
      <c r="K326" s="122" t="s">
        <v>24</v>
      </c>
      <c r="L326" s="122" t="s">
        <v>856</v>
      </c>
      <c r="M326" s="122" t="s">
        <v>25</v>
      </c>
      <c r="N326" s="122" t="s">
        <v>26</v>
      </c>
      <c r="O326" s="122" t="s">
        <v>25</v>
      </c>
      <c r="P326" s="122" t="s">
        <v>27</v>
      </c>
      <c r="Q326" s="122" t="s">
        <v>28</v>
      </c>
      <c r="R326" s="124">
        <v>0.41</v>
      </c>
      <c r="S326" s="127">
        <v>16</v>
      </c>
      <c r="T326" s="125">
        <v>7</v>
      </c>
      <c r="U326" s="122" t="s">
        <v>30</v>
      </c>
      <c r="W326" s="8" t="str">
        <f t="shared" si="35"/>
        <v/>
      </c>
      <c r="X326" s="8" t="str">
        <f>IF(S326="6B",_xlfn.XLOOKUP(H326,'Zoning 2shop'!A:A,'Zoning 2shop'!B:B),IF(S326="6C",_xlfn.XLOOKUP(G326,'Zoning 2shop'!C:C,'Zoning 2shop'!D:D),""))</f>
        <v/>
      </c>
      <c r="Y326" s="112">
        <f t="shared" si="36"/>
        <v>0.14910705133062102</v>
      </c>
      <c r="Z326" s="4">
        <f t="shared" si="37"/>
        <v>7</v>
      </c>
      <c r="AA326" s="4">
        <f t="shared" si="38"/>
        <v>0.5</v>
      </c>
      <c r="AB326" s="4">
        <f t="shared" si="39"/>
        <v>1.0437493593143472</v>
      </c>
      <c r="AC326" s="19">
        <f t="shared" si="40"/>
        <v>7.5</v>
      </c>
      <c r="AD326" s="8" t="str">
        <f>IF(COUNTIF(Catégories!A:A,N326)=0,"catégorie inconnue",LOOKUP(N326,Catégories!A:A,Catégories!B:B))</f>
        <v>Frêt</v>
      </c>
      <c r="AE326" s="21">
        <f t="shared" si="41"/>
        <v>8.5437493593143472</v>
      </c>
    </row>
    <row r="327" spans="2:31" ht="14.25" hidden="1" customHeight="1" x14ac:dyDescent="0.2">
      <c r="B327" s="122" t="s">
        <v>593</v>
      </c>
      <c r="C327" s="122" t="s">
        <v>21</v>
      </c>
      <c r="D327" s="123">
        <v>46154</v>
      </c>
      <c r="E327" s="122" t="s">
        <v>22</v>
      </c>
      <c r="F327" s="122" t="s">
        <v>293</v>
      </c>
      <c r="G327" s="122" t="s">
        <v>0</v>
      </c>
      <c r="H327" s="122" t="s">
        <v>0</v>
      </c>
      <c r="I327" s="122" t="s">
        <v>387</v>
      </c>
      <c r="J327" s="122" t="s">
        <v>23</v>
      </c>
      <c r="K327" s="122" t="s">
        <v>24</v>
      </c>
      <c r="L327" s="122" t="s">
        <v>971</v>
      </c>
      <c r="M327" s="122" t="s">
        <v>25</v>
      </c>
      <c r="N327" s="122" t="s">
        <v>26</v>
      </c>
      <c r="O327" s="122" t="s">
        <v>25</v>
      </c>
      <c r="P327" s="122" t="s">
        <v>27</v>
      </c>
      <c r="Q327" s="122" t="s">
        <v>28</v>
      </c>
      <c r="R327" s="124">
        <v>4.532</v>
      </c>
      <c r="S327" s="127">
        <v>16</v>
      </c>
      <c r="T327" s="125">
        <v>8.6</v>
      </c>
      <c r="U327" s="122" t="s">
        <v>30</v>
      </c>
      <c r="W327" s="8" t="str">
        <f t="shared" si="35"/>
        <v/>
      </c>
      <c r="X327" s="8" t="str">
        <f>IF(S327="6B",_xlfn.XLOOKUP(H327,'Zoning 2shop'!A:A,'Zoning 2shop'!B:B),IF(S327="6C",_xlfn.XLOOKUP(G327,'Zoning 2shop'!C:C,'Zoning 2shop'!D:D),""))</f>
        <v/>
      </c>
      <c r="Y327" s="112">
        <f t="shared" si="36"/>
        <v>0.14910705133062102</v>
      </c>
      <c r="Z327" s="4">
        <f t="shared" si="37"/>
        <v>8.6</v>
      </c>
      <c r="AA327" s="4">
        <f t="shared" si="38"/>
        <v>0.5</v>
      </c>
      <c r="AB327" s="4">
        <f t="shared" si="39"/>
        <v>1.2823206414433408</v>
      </c>
      <c r="AC327" s="19">
        <f t="shared" si="40"/>
        <v>9.1</v>
      </c>
      <c r="AD327" s="8" t="str">
        <f>IF(COUNTIF(Catégories!A:A,N327)=0,"catégorie inconnue",LOOKUP(N327,Catégories!A:A,Catégories!B:B))</f>
        <v>Frêt</v>
      </c>
      <c r="AE327" s="21">
        <f t="shared" si="41"/>
        <v>10.382320641443341</v>
      </c>
    </row>
    <row r="328" spans="2:31" ht="14.25" hidden="1" customHeight="1" x14ac:dyDescent="0.2">
      <c r="B328" s="122" t="s">
        <v>593</v>
      </c>
      <c r="C328" s="122" t="s">
        <v>21</v>
      </c>
      <c r="D328" s="123">
        <v>46154</v>
      </c>
      <c r="E328" s="122" t="s">
        <v>22</v>
      </c>
      <c r="F328" s="122" t="s">
        <v>968</v>
      </c>
      <c r="G328" s="122" t="s">
        <v>0</v>
      </c>
      <c r="H328" s="122" t="s">
        <v>0</v>
      </c>
      <c r="I328" s="122" t="s">
        <v>969</v>
      </c>
      <c r="J328" s="122" t="s">
        <v>23</v>
      </c>
      <c r="K328" s="122" t="s">
        <v>24</v>
      </c>
      <c r="L328" s="122" t="s">
        <v>970</v>
      </c>
      <c r="M328" s="122" t="s">
        <v>25</v>
      </c>
      <c r="N328" s="122" t="s">
        <v>26</v>
      </c>
      <c r="O328" s="122" t="s">
        <v>25</v>
      </c>
      <c r="P328" s="122" t="s">
        <v>27</v>
      </c>
      <c r="Q328" s="122" t="s">
        <v>28</v>
      </c>
      <c r="R328" s="124">
        <v>0.14000000000000001</v>
      </c>
      <c r="S328" s="127">
        <v>16</v>
      </c>
      <c r="T328" s="125">
        <v>7</v>
      </c>
      <c r="U328" s="122" t="s">
        <v>30</v>
      </c>
      <c r="W328" s="8" t="str">
        <f t="shared" si="35"/>
        <v/>
      </c>
      <c r="X328" s="8" t="str">
        <f>IF(S328="6B",_xlfn.XLOOKUP(H328,'Zoning 2shop'!A:A,'Zoning 2shop'!B:B),IF(S328="6C",_xlfn.XLOOKUP(G328,'Zoning 2shop'!C:C,'Zoning 2shop'!D:D),""))</f>
        <v/>
      </c>
      <c r="Y328" s="112">
        <f t="shared" si="36"/>
        <v>0.14910705133062102</v>
      </c>
      <c r="Z328" s="4">
        <f t="shared" si="37"/>
        <v>7</v>
      </c>
      <c r="AA328" s="4">
        <f t="shared" si="38"/>
        <v>0.5</v>
      </c>
      <c r="AB328" s="4">
        <f t="shared" si="39"/>
        <v>1.0437493593143472</v>
      </c>
      <c r="AC328" s="19">
        <f t="shared" si="40"/>
        <v>7.5</v>
      </c>
      <c r="AD328" s="8" t="str">
        <f>IF(COUNTIF(Catégories!A:A,N328)=0,"catégorie inconnue",LOOKUP(N328,Catégories!A:A,Catégories!B:B))</f>
        <v>Frêt</v>
      </c>
      <c r="AE328" s="21">
        <f t="shared" si="41"/>
        <v>8.5437493593143472</v>
      </c>
    </row>
    <row r="329" spans="2:31" ht="14.25" hidden="1" customHeight="1" x14ac:dyDescent="0.2">
      <c r="B329" s="122" t="s">
        <v>593</v>
      </c>
      <c r="C329" s="122" t="s">
        <v>21</v>
      </c>
      <c r="D329" s="123">
        <v>46154</v>
      </c>
      <c r="E329" s="122" t="s">
        <v>22</v>
      </c>
      <c r="F329" s="122" t="s">
        <v>960</v>
      </c>
      <c r="G329" s="122" t="s">
        <v>0</v>
      </c>
      <c r="H329" s="122" t="s">
        <v>0</v>
      </c>
      <c r="I329" s="122" t="s">
        <v>961</v>
      </c>
      <c r="J329" s="122" t="s">
        <v>23</v>
      </c>
      <c r="K329" s="122" t="s">
        <v>24</v>
      </c>
      <c r="L329" s="122" t="s">
        <v>962</v>
      </c>
      <c r="M329" s="122" t="s">
        <v>25</v>
      </c>
      <c r="N329" s="122" t="s">
        <v>26</v>
      </c>
      <c r="O329" s="122" t="s">
        <v>25</v>
      </c>
      <c r="P329" s="122" t="s">
        <v>27</v>
      </c>
      <c r="Q329" s="122" t="s">
        <v>28</v>
      </c>
      <c r="R329" s="124">
        <v>0.31</v>
      </c>
      <c r="S329" s="127">
        <v>16</v>
      </c>
      <c r="T329" s="125">
        <v>7</v>
      </c>
      <c r="U329" s="122" t="s">
        <v>30</v>
      </c>
      <c r="W329" s="8" t="str">
        <f t="shared" si="35"/>
        <v/>
      </c>
      <c r="X329" s="8" t="str">
        <f>IF(S329="6B",_xlfn.XLOOKUP(H329,'Zoning 2shop'!A:A,'Zoning 2shop'!B:B),IF(S329="6C",_xlfn.XLOOKUP(G329,'Zoning 2shop'!C:C,'Zoning 2shop'!D:D),""))</f>
        <v/>
      </c>
      <c r="Y329" s="112">
        <f t="shared" si="36"/>
        <v>0.14910705133062102</v>
      </c>
      <c r="Z329" s="4">
        <f t="shared" si="37"/>
        <v>7</v>
      </c>
      <c r="AA329" s="4">
        <f t="shared" si="38"/>
        <v>0.5</v>
      </c>
      <c r="AB329" s="4">
        <f t="shared" si="39"/>
        <v>1.0437493593143472</v>
      </c>
      <c r="AC329" s="19">
        <f t="shared" si="40"/>
        <v>7.5</v>
      </c>
      <c r="AD329" s="8" t="str">
        <f>IF(COUNTIF(Catégories!A:A,N329)=0,"catégorie inconnue",LOOKUP(N329,Catégories!A:A,Catégories!B:B))</f>
        <v>Frêt</v>
      </c>
      <c r="AE329" s="21">
        <f t="shared" si="41"/>
        <v>8.5437493593143472</v>
      </c>
    </row>
    <row r="330" spans="2:31" ht="14.25" hidden="1" customHeight="1" x14ac:dyDescent="0.2">
      <c r="B330" s="122" t="s">
        <v>593</v>
      </c>
      <c r="C330" s="122" t="s">
        <v>21</v>
      </c>
      <c r="D330" s="123">
        <v>46154</v>
      </c>
      <c r="E330" s="122" t="s">
        <v>22</v>
      </c>
      <c r="F330" s="122" t="s">
        <v>479</v>
      </c>
      <c r="G330" s="122" t="s">
        <v>0</v>
      </c>
      <c r="H330" s="122" t="s">
        <v>0</v>
      </c>
      <c r="I330" s="122" t="s">
        <v>950</v>
      </c>
      <c r="J330" s="122" t="s">
        <v>23</v>
      </c>
      <c r="K330" s="122" t="s">
        <v>24</v>
      </c>
      <c r="L330" s="122" t="s">
        <v>951</v>
      </c>
      <c r="M330" s="122" t="s">
        <v>25</v>
      </c>
      <c r="N330" s="122" t="s">
        <v>26</v>
      </c>
      <c r="O330" s="122" t="s">
        <v>25</v>
      </c>
      <c r="P330" s="122" t="s">
        <v>27</v>
      </c>
      <c r="Q330" s="122" t="s">
        <v>28</v>
      </c>
      <c r="R330" s="124">
        <v>4.7430000000000003</v>
      </c>
      <c r="S330" s="127">
        <v>16</v>
      </c>
      <c r="T330" s="125">
        <v>8.6</v>
      </c>
      <c r="U330" s="122" t="s">
        <v>30</v>
      </c>
      <c r="W330" s="8" t="str">
        <f t="shared" si="35"/>
        <v/>
      </c>
      <c r="X330" s="8" t="str">
        <f>IF(S330="6B",_xlfn.XLOOKUP(H330,'Zoning 2shop'!A:A,'Zoning 2shop'!B:B),IF(S330="6C",_xlfn.XLOOKUP(G330,'Zoning 2shop'!C:C,'Zoning 2shop'!D:D),""))</f>
        <v/>
      </c>
      <c r="Y330" s="112">
        <f t="shared" si="36"/>
        <v>0.14910705133062102</v>
      </c>
      <c r="Z330" s="4">
        <f t="shared" si="37"/>
        <v>8.6</v>
      </c>
      <c r="AA330" s="4">
        <f t="shared" si="38"/>
        <v>0.5</v>
      </c>
      <c r="AB330" s="4">
        <f t="shared" si="39"/>
        <v>1.2823206414433408</v>
      </c>
      <c r="AC330" s="19">
        <f t="shared" si="40"/>
        <v>9.1</v>
      </c>
      <c r="AD330" s="8" t="str">
        <f>IF(COUNTIF(Catégories!A:A,N330)=0,"catégorie inconnue",LOOKUP(N330,Catégories!A:A,Catégories!B:B))</f>
        <v>Frêt</v>
      </c>
      <c r="AE330" s="21">
        <f t="shared" si="41"/>
        <v>10.382320641443341</v>
      </c>
    </row>
    <row r="331" spans="2:31" ht="14.25" hidden="1" customHeight="1" x14ac:dyDescent="0.2">
      <c r="B331" s="122" t="s">
        <v>593</v>
      </c>
      <c r="C331" s="122" t="s">
        <v>21</v>
      </c>
      <c r="D331" s="123">
        <v>46154</v>
      </c>
      <c r="E331" s="122" t="s">
        <v>22</v>
      </c>
      <c r="F331" s="122" t="s">
        <v>965</v>
      </c>
      <c r="G331" s="122" t="s">
        <v>0</v>
      </c>
      <c r="H331" s="122" t="s">
        <v>0</v>
      </c>
      <c r="I331" s="122" t="s">
        <v>966</v>
      </c>
      <c r="J331" s="122" t="s">
        <v>23</v>
      </c>
      <c r="K331" s="122" t="s">
        <v>24</v>
      </c>
      <c r="L331" s="122" t="s">
        <v>967</v>
      </c>
      <c r="M331" s="122" t="s">
        <v>25</v>
      </c>
      <c r="N331" s="122" t="s">
        <v>26</v>
      </c>
      <c r="O331" s="122" t="s">
        <v>25</v>
      </c>
      <c r="P331" s="122" t="s">
        <v>27</v>
      </c>
      <c r="Q331" s="122" t="s">
        <v>28</v>
      </c>
      <c r="R331" s="124">
        <v>0.94</v>
      </c>
      <c r="S331" s="127">
        <v>16</v>
      </c>
      <c r="T331" s="125">
        <v>7</v>
      </c>
      <c r="U331" s="122" t="s">
        <v>30</v>
      </c>
      <c r="W331" s="8" t="str">
        <f t="shared" si="35"/>
        <v/>
      </c>
      <c r="X331" s="8" t="str">
        <f>IF(S331="6B",_xlfn.XLOOKUP(H331,'Zoning 2shop'!A:A,'Zoning 2shop'!B:B),IF(S331="6C",_xlfn.XLOOKUP(G331,'Zoning 2shop'!C:C,'Zoning 2shop'!D:D),""))</f>
        <v/>
      </c>
      <c r="Y331" s="112">
        <f t="shared" si="36"/>
        <v>0.14910705133062102</v>
      </c>
      <c r="Z331" s="4">
        <f t="shared" si="37"/>
        <v>7</v>
      </c>
      <c r="AA331" s="4">
        <f t="shared" si="38"/>
        <v>0.5</v>
      </c>
      <c r="AB331" s="4">
        <f t="shared" si="39"/>
        <v>1.0437493593143472</v>
      </c>
      <c r="AC331" s="19">
        <f t="shared" si="40"/>
        <v>7.5</v>
      </c>
      <c r="AD331" s="8" t="str">
        <f>IF(COUNTIF(Catégories!A:A,N331)=0,"catégorie inconnue",LOOKUP(N331,Catégories!A:A,Catégories!B:B))</f>
        <v>Frêt</v>
      </c>
      <c r="AE331" s="21">
        <f t="shared" si="41"/>
        <v>8.5437493593143472</v>
      </c>
    </row>
    <row r="332" spans="2:31" ht="14.25" hidden="1" customHeight="1" x14ac:dyDescent="0.2">
      <c r="B332" s="122" t="s">
        <v>593</v>
      </c>
      <c r="C332" s="122" t="s">
        <v>21</v>
      </c>
      <c r="D332" s="123">
        <v>46154</v>
      </c>
      <c r="E332" s="122" t="s">
        <v>22</v>
      </c>
      <c r="F332" s="122" t="s">
        <v>955</v>
      </c>
      <c r="G332" s="122" t="s">
        <v>0</v>
      </c>
      <c r="H332" s="122" t="s">
        <v>0</v>
      </c>
      <c r="I332" s="122" t="s">
        <v>956</v>
      </c>
      <c r="J332" s="122" t="s">
        <v>23</v>
      </c>
      <c r="K332" s="122" t="s">
        <v>24</v>
      </c>
      <c r="L332" s="122" t="s">
        <v>957</v>
      </c>
      <c r="M332" s="122" t="s">
        <v>25</v>
      </c>
      <c r="N332" s="122" t="s">
        <v>26</v>
      </c>
      <c r="O332" s="122" t="s">
        <v>25</v>
      </c>
      <c r="P332" s="122" t="s">
        <v>27</v>
      </c>
      <c r="Q332" s="122" t="s">
        <v>28</v>
      </c>
      <c r="R332" s="124">
        <v>0.63400000000000001</v>
      </c>
      <c r="S332" s="127">
        <v>16</v>
      </c>
      <c r="T332" s="125">
        <v>7</v>
      </c>
      <c r="U332" s="122" t="s">
        <v>30</v>
      </c>
      <c r="W332" s="8" t="str">
        <f t="shared" si="35"/>
        <v/>
      </c>
      <c r="X332" s="8" t="str">
        <f>IF(S332="6B",_xlfn.XLOOKUP(H332,'Zoning 2shop'!A:A,'Zoning 2shop'!B:B),IF(S332="6C",_xlfn.XLOOKUP(G332,'Zoning 2shop'!C:C,'Zoning 2shop'!D:D),""))</f>
        <v/>
      </c>
      <c r="Y332" s="112">
        <f t="shared" si="36"/>
        <v>0.14910705133062102</v>
      </c>
      <c r="Z332" s="4">
        <f t="shared" si="37"/>
        <v>7</v>
      </c>
      <c r="AA332" s="4">
        <f t="shared" si="38"/>
        <v>0.5</v>
      </c>
      <c r="AB332" s="4">
        <f t="shared" si="39"/>
        <v>1.0437493593143472</v>
      </c>
      <c r="AC332" s="19">
        <f t="shared" si="40"/>
        <v>7.5</v>
      </c>
      <c r="AD332" s="8" t="str">
        <f>IF(COUNTIF(Catégories!A:A,N332)=0,"catégorie inconnue",LOOKUP(N332,Catégories!A:A,Catégories!B:B))</f>
        <v>Frêt</v>
      </c>
      <c r="AE332" s="21">
        <f t="shared" si="41"/>
        <v>8.5437493593143472</v>
      </c>
    </row>
    <row r="333" spans="2:31" ht="14.25" hidden="1" customHeight="1" x14ac:dyDescent="0.2">
      <c r="B333" s="122" t="s">
        <v>593</v>
      </c>
      <c r="C333" s="122" t="s">
        <v>21</v>
      </c>
      <c r="D333" s="123">
        <v>46154</v>
      </c>
      <c r="E333" s="122" t="s">
        <v>22</v>
      </c>
      <c r="F333" s="122" t="s">
        <v>941</v>
      </c>
      <c r="G333" s="122" t="s">
        <v>0</v>
      </c>
      <c r="H333" s="122" t="s">
        <v>0</v>
      </c>
      <c r="I333" s="122" t="s">
        <v>942</v>
      </c>
      <c r="J333" s="122" t="s">
        <v>23</v>
      </c>
      <c r="K333" s="122" t="s">
        <v>24</v>
      </c>
      <c r="L333" s="122" t="s">
        <v>943</v>
      </c>
      <c r="M333" s="122" t="s">
        <v>25</v>
      </c>
      <c r="N333" s="122" t="s">
        <v>26</v>
      </c>
      <c r="O333" s="122" t="s">
        <v>25</v>
      </c>
      <c r="P333" s="122" t="s">
        <v>27</v>
      </c>
      <c r="Q333" s="122" t="s">
        <v>28</v>
      </c>
      <c r="R333" s="124">
        <v>2.86</v>
      </c>
      <c r="S333" s="127">
        <v>16</v>
      </c>
      <c r="T333" s="125">
        <v>7.8</v>
      </c>
      <c r="U333" s="122" t="s">
        <v>30</v>
      </c>
      <c r="W333" s="8" t="str">
        <f t="shared" si="35"/>
        <v/>
      </c>
      <c r="X333" s="8" t="str">
        <f>IF(S333="6B",_xlfn.XLOOKUP(H333,'Zoning 2shop'!A:A,'Zoning 2shop'!B:B),IF(S333="6C",_xlfn.XLOOKUP(G333,'Zoning 2shop'!C:C,'Zoning 2shop'!D:D),""))</f>
        <v/>
      </c>
      <c r="Y333" s="112">
        <f t="shared" si="36"/>
        <v>0.14910705133062102</v>
      </c>
      <c r="Z333" s="4">
        <f t="shared" si="37"/>
        <v>7.8</v>
      </c>
      <c r="AA333" s="4">
        <f t="shared" si="38"/>
        <v>0.5</v>
      </c>
      <c r="AB333" s="4">
        <f t="shared" si="39"/>
        <v>1.1630350003788439</v>
      </c>
      <c r="AC333" s="19">
        <f t="shared" si="40"/>
        <v>8.3000000000000007</v>
      </c>
      <c r="AD333" s="8" t="str">
        <f>IF(COUNTIF(Catégories!A:A,N333)=0,"catégorie inconnue",LOOKUP(N333,Catégories!A:A,Catégories!B:B))</f>
        <v>Frêt</v>
      </c>
      <c r="AE333" s="21">
        <f t="shared" si="41"/>
        <v>9.463035000378845</v>
      </c>
    </row>
    <row r="334" spans="2:31" ht="14.25" hidden="1" customHeight="1" x14ac:dyDescent="0.2">
      <c r="B334" s="122" t="s">
        <v>593</v>
      </c>
      <c r="C334" s="122" t="s">
        <v>21</v>
      </c>
      <c r="D334" s="123">
        <v>46154</v>
      </c>
      <c r="E334" s="122" t="s">
        <v>22</v>
      </c>
      <c r="F334" s="122" t="s">
        <v>935</v>
      </c>
      <c r="G334" s="122" t="s">
        <v>0</v>
      </c>
      <c r="H334" s="122" t="s">
        <v>0</v>
      </c>
      <c r="I334" s="122" t="s">
        <v>936</v>
      </c>
      <c r="J334" s="122" t="s">
        <v>23</v>
      </c>
      <c r="K334" s="122" t="s">
        <v>24</v>
      </c>
      <c r="L334" s="122" t="s">
        <v>937</v>
      </c>
      <c r="M334" s="122" t="s">
        <v>25</v>
      </c>
      <c r="N334" s="122" t="s">
        <v>26</v>
      </c>
      <c r="O334" s="122" t="s">
        <v>25</v>
      </c>
      <c r="P334" s="122" t="s">
        <v>27</v>
      </c>
      <c r="Q334" s="122" t="s">
        <v>28</v>
      </c>
      <c r="R334" s="124">
        <v>0.61</v>
      </c>
      <c r="S334" s="127">
        <v>16</v>
      </c>
      <c r="T334" s="125">
        <v>7</v>
      </c>
      <c r="U334" s="122" t="s">
        <v>30</v>
      </c>
      <c r="W334" s="8" t="str">
        <f t="shared" si="35"/>
        <v/>
      </c>
      <c r="X334" s="8" t="str">
        <f>IF(S334="6B",_xlfn.XLOOKUP(H334,'Zoning 2shop'!A:A,'Zoning 2shop'!B:B),IF(S334="6C",_xlfn.XLOOKUP(G334,'Zoning 2shop'!C:C,'Zoning 2shop'!D:D),""))</f>
        <v/>
      </c>
      <c r="Y334" s="112">
        <f t="shared" si="36"/>
        <v>0.14910705133062102</v>
      </c>
      <c r="Z334" s="4">
        <f t="shared" si="37"/>
        <v>7</v>
      </c>
      <c r="AA334" s="4">
        <f t="shared" si="38"/>
        <v>0.5</v>
      </c>
      <c r="AB334" s="4">
        <f t="shared" si="39"/>
        <v>1.0437493593143472</v>
      </c>
      <c r="AC334" s="19">
        <f t="shared" si="40"/>
        <v>7.5</v>
      </c>
      <c r="AD334" s="8" t="str">
        <f>IF(COUNTIF(Catégories!A:A,N334)=0,"catégorie inconnue",LOOKUP(N334,Catégories!A:A,Catégories!B:B))</f>
        <v>Frêt</v>
      </c>
      <c r="AE334" s="21">
        <f t="shared" si="41"/>
        <v>8.5437493593143472</v>
      </c>
    </row>
    <row r="335" spans="2:31" ht="14.25" hidden="1" customHeight="1" x14ac:dyDescent="0.2">
      <c r="B335" s="122" t="s">
        <v>593</v>
      </c>
      <c r="C335" s="122" t="s">
        <v>21</v>
      </c>
      <c r="D335" s="123">
        <v>46155</v>
      </c>
      <c r="E335" s="122" t="s">
        <v>22</v>
      </c>
      <c r="F335" s="122" t="s">
        <v>223</v>
      </c>
      <c r="G335" s="122" t="s">
        <v>0</v>
      </c>
      <c r="H335" s="122" t="s">
        <v>0</v>
      </c>
      <c r="I335" s="122" t="s">
        <v>993</v>
      </c>
      <c r="J335" s="122" t="s">
        <v>23</v>
      </c>
      <c r="K335" s="122" t="s">
        <v>24</v>
      </c>
      <c r="L335" s="122" t="s">
        <v>994</v>
      </c>
      <c r="M335" s="122" t="s">
        <v>25</v>
      </c>
      <c r="N335" s="122" t="s">
        <v>26</v>
      </c>
      <c r="O335" s="122" t="s">
        <v>25</v>
      </c>
      <c r="P335" s="122" t="s">
        <v>27</v>
      </c>
      <c r="Q335" s="122" t="s">
        <v>28</v>
      </c>
      <c r="R335" s="124">
        <v>6.4119999999999999</v>
      </c>
      <c r="S335" s="127">
        <v>16</v>
      </c>
      <c r="T335" s="125">
        <v>9.4</v>
      </c>
      <c r="U335" s="122" t="s">
        <v>30</v>
      </c>
      <c r="W335" s="8" t="str">
        <f t="shared" si="35"/>
        <v/>
      </c>
      <c r="X335" s="8" t="str">
        <f>IF(S335="6B",_xlfn.XLOOKUP(H335,'Zoning 2shop'!A:A,'Zoning 2shop'!B:B),IF(S335="6C",_xlfn.XLOOKUP(G335,'Zoning 2shop'!C:C,'Zoning 2shop'!D:D),""))</f>
        <v/>
      </c>
      <c r="Y335" s="112">
        <f t="shared" si="36"/>
        <v>0.14910705133062102</v>
      </c>
      <c r="Z335" s="4">
        <f t="shared" si="37"/>
        <v>9.4</v>
      </c>
      <c r="AA335" s="4">
        <f t="shared" si="38"/>
        <v>0.5</v>
      </c>
      <c r="AB335" s="4">
        <f t="shared" si="39"/>
        <v>1.4016062825078377</v>
      </c>
      <c r="AC335" s="19">
        <f t="shared" si="40"/>
        <v>9.9</v>
      </c>
      <c r="AD335" s="8" t="str">
        <f>IF(COUNTIF(Catégories!A:A,N335)=0,"catégorie inconnue",LOOKUP(N335,Catégories!A:A,Catégories!B:B))</f>
        <v>Frêt</v>
      </c>
      <c r="AE335" s="21">
        <f t="shared" si="41"/>
        <v>11.301606282507837</v>
      </c>
    </row>
    <row r="336" spans="2:31" ht="14.25" hidden="1" customHeight="1" x14ac:dyDescent="0.2">
      <c r="B336" s="122" t="s">
        <v>593</v>
      </c>
      <c r="C336" s="122" t="s">
        <v>21</v>
      </c>
      <c r="D336" s="123">
        <v>46155</v>
      </c>
      <c r="E336" s="122" t="s">
        <v>22</v>
      </c>
      <c r="F336" s="122" t="s">
        <v>394</v>
      </c>
      <c r="G336" s="122" t="s">
        <v>0</v>
      </c>
      <c r="H336" s="122" t="s">
        <v>0</v>
      </c>
      <c r="I336" s="122" t="s">
        <v>395</v>
      </c>
      <c r="J336" s="122" t="s">
        <v>23</v>
      </c>
      <c r="K336" s="122" t="s">
        <v>24</v>
      </c>
      <c r="L336" s="122" t="s">
        <v>998</v>
      </c>
      <c r="M336" s="122" t="s">
        <v>25</v>
      </c>
      <c r="N336" s="122" t="s">
        <v>26</v>
      </c>
      <c r="O336" s="122" t="s">
        <v>25</v>
      </c>
      <c r="P336" s="122" t="s">
        <v>27</v>
      </c>
      <c r="Q336" s="122" t="s">
        <v>28</v>
      </c>
      <c r="R336" s="124">
        <v>3.74</v>
      </c>
      <c r="S336" s="127">
        <v>16</v>
      </c>
      <c r="T336" s="125">
        <v>8.1999999999999993</v>
      </c>
      <c r="U336" s="122" t="s">
        <v>30</v>
      </c>
      <c r="W336" s="8" t="str">
        <f t="shared" si="35"/>
        <v/>
      </c>
      <c r="X336" s="8" t="str">
        <f>IF(S336="6B",_xlfn.XLOOKUP(H336,'Zoning 2shop'!A:A,'Zoning 2shop'!B:B),IF(S336="6C",_xlfn.XLOOKUP(G336,'Zoning 2shop'!C:C,'Zoning 2shop'!D:D),""))</f>
        <v/>
      </c>
      <c r="Y336" s="112">
        <f t="shared" si="36"/>
        <v>0.14910705133062102</v>
      </c>
      <c r="Z336" s="4">
        <f t="shared" si="37"/>
        <v>8.1999999999999993</v>
      </c>
      <c r="AA336" s="4">
        <f t="shared" si="38"/>
        <v>0.5</v>
      </c>
      <c r="AB336" s="4">
        <f t="shared" si="39"/>
        <v>1.2226778209110922</v>
      </c>
      <c r="AC336" s="19">
        <f t="shared" si="40"/>
        <v>8.6999999999999993</v>
      </c>
      <c r="AD336" s="8" t="str">
        <f>IF(COUNTIF(Catégories!A:A,N336)=0,"catégorie inconnue",LOOKUP(N336,Catégories!A:A,Catégories!B:B))</f>
        <v>Frêt</v>
      </c>
      <c r="AE336" s="21">
        <f t="shared" si="41"/>
        <v>9.9226778209110922</v>
      </c>
    </row>
    <row r="337" spans="2:31" ht="14.25" hidden="1" customHeight="1" x14ac:dyDescent="0.2">
      <c r="B337" s="122" t="s">
        <v>593</v>
      </c>
      <c r="C337" s="122" t="s">
        <v>21</v>
      </c>
      <c r="D337" s="123">
        <v>46155</v>
      </c>
      <c r="E337" s="122" t="s">
        <v>22</v>
      </c>
      <c r="F337" s="122" t="s">
        <v>985</v>
      </c>
      <c r="G337" s="122" t="s">
        <v>0</v>
      </c>
      <c r="H337" s="122" t="s">
        <v>0</v>
      </c>
      <c r="I337" s="122" t="s">
        <v>986</v>
      </c>
      <c r="J337" s="122" t="s">
        <v>23</v>
      </c>
      <c r="K337" s="122" t="s">
        <v>24</v>
      </c>
      <c r="L337" s="122" t="s">
        <v>987</v>
      </c>
      <c r="M337" s="122" t="s">
        <v>25</v>
      </c>
      <c r="N337" s="122" t="s">
        <v>26</v>
      </c>
      <c r="O337" s="122" t="s">
        <v>25</v>
      </c>
      <c r="P337" s="122" t="s">
        <v>27</v>
      </c>
      <c r="Q337" s="122" t="s">
        <v>28</v>
      </c>
      <c r="R337" s="124">
        <v>0.61</v>
      </c>
      <c r="S337" s="127">
        <v>16</v>
      </c>
      <c r="T337" s="125">
        <v>7</v>
      </c>
      <c r="U337" s="122" t="s">
        <v>30</v>
      </c>
      <c r="W337" s="8" t="str">
        <f t="shared" si="35"/>
        <v/>
      </c>
      <c r="X337" s="8" t="str">
        <f>IF(S337="6B",_xlfn.XLOOKUP(H337,'Zoning 2shop'!A:A,'Zoning 2shop'!B:B),IF(S337="6C",_xlfn.XLOOKUP(G337,'Zoning 2shop'!C:C,'Zoning 2shop'!D:D),""))</f>
        <v/>
      </c>
      <c r="Y337" s="112">
        <f t="shared" si="36"/>
        <v>0.14910705133062102</v>
      </c>
      <c r="Z337" s="4">
        <f t="shared" si="37"/>
        <v>7</v>
      </c>
      <c r="AA337" s="4">
        <f t="shared" si="38"/>
        <v>0.5</v>
      </c>
      <c r="AB337" s="4">
        <f t="shared" si="39"/>
        <v>1.0437493593143472</v>
      </c>
      <c r="AC337" s="19">
        <f t="shared" si="40"/>
        <v>7.5</v>
      </c>
      <c r="AD337" s="8" t="str">
        <f>IF(COUNTIF(Catégories!A:A,N337)=0,"catégorie inconnue",LOOKUP(N337,Catégories!A:A,Catégories!B:B))</f>
        <v>Frêt</v>
      </c>
      <c r="AE337" s="21">
        <f t="shared" si="41"/>
        <v>8.5437493593143472</v>
      </c>
    </row>
    <row r="338" spans="2:31" ht="14.25" hidden="1" customHeight="1" x14ac:dyDescent="0.2">
      <c r="B338" s="122" t="s">
        <v>593</v>
      </c>
      <c r="C338" s="122" t="s">
        <v>21</v>
      </c>
      <c r="D338" s="123">
        <v>46155</v>
      </c>
      <c r="E338" s="122" t="s">
        <v>22</v>
      </c>
      <c r="F338" s="122" t="s">
        <v>974</v>
      </c>
      <c r="G338" s="122" t="s">
        <v>0</v>
      </c>
      <c r="H338" s="122" t="s">
        <v>0</v>
      </c>
      <c r="I338" s="122" t="s">
        <v>975</v>
      </c>
      <c r="J338" s="122" t="s">
        <v>23</v>
      </c>
      <c r="K338" s="122" t="s">
        <v>24</v>
      </c>
      <c r="L338" s="122" t="s">
        <v>976</v>
      </c>
      <c r="M338" s="122" t="s">
        <v>25</v>
      </c>
      <c r="N338" s="122" t="s">
        <v>26</v>
      </c>
      <c r="O338" s="122" t="s">
        <v>25</v>
      </c>
      <c r="P338" s="122" t="s">
        <v>27</v>
      </c>
      <c r="Q338" s="122" t="s">
        <v>28</v>
      </c>
      <c r="R338" s="124">
        <v>3.008</v>
      </c>
      <c r="S338" s="127">
        <v>16</v>
      </c>
      <c r="T338" s="125">
        <v>8.1999999999999993</v>
      </c>
      <c r="U338" s="122" t="s">
        <v>30</v>
      </c>
      <c r="W338" s="8" t="str">
        <f t="shared" si="35"/>
        <v/>
      </c>
      <c r="X338" s="8" t="str">
        <f>IF(S338="6B",_xlfn.XLOOKUP(H338,'Zoning 2shop'!A:A,'Zoning 2shop'!B:B),IF(S338="6C",_xlfn.XLOOKUP(G338,'Zoning 2shop'!C:C,'Zoning 2shop'!D:D),""))</f>
        <v/>
      </c>
      <c r="Y338" s="112">
        <f t="shared" si="36"/>
        <v>0.14910705133062102</v>
      </c>
      <c r="Z338" s="4">
        <f t="shared" si="37"/>
        <v>8.1999999999999993</v>
      </c>
      <c r="AA338" s="4">
        <f t="shared" si="38"/>
        <v>0.5</v>
      </c>
      <c r="AB338" s="4">
        <f t="shared" si="39"/>
        <v>1.2226778209110922</v>
      </c>
      <c r="AC338" s="19">
        <f t="shared" si="40"/>
        <v>8.6999999999999993</v>
      </c>
      <c r="AD338" s="8" t="str">
        <f>IF(COUNTIF(Catégories!A:A,N338)=0,"catégorie inconnue",LOOKUP(N338,Catégories!A:A,Catégories!B:B))</f>
        <v>Frêt</v>
      </c>
      <c r="AE338" s="21">
        <f t="shared" si="41"/>
        <v>9.9226778209110922</v>
      </c>
    </row>
    <row r="339" spans="2:31" ht="14.25" hidden="1" customHeight="1" x14ac:dyDescent="0.2">
      <c r="B339" s="122" t="s">
        <v>593</v>
      </c>
      <c r="C339" s="122" t="s">
        <v>21</v>
      </c>
      <c r="D339" s="123">
        <v>46155</v>
      </c>
      <c r="E339" s="122" t="s">
        <v>22</v>
      </c>
      <c r="F339" s="122" t="s">
        <v>254</v>
      </c>
      <c r="G339" s="122" t="s">
        <v>0</v>
      </c>
      <c r="H339" s="122" t="s">
        <v>0</v>
      </c>
      <c r="I339" s="122" t="s">
        <v>999</v>
      </c>
      <c r="J339" s="122" t="s">
        <v>23</v>
      </c>
      <c r="K339" s="122" t="s">
        <v>24</v>
      </c>
      <c r="L339" s="122" t="s">
        <v>1000</v>
      </c>
      <c r="M339" s="122" t="s">
        <v>25</v>
      </c>
      <c r="N339" s="122" t="s">
        <v>26</v>
      </c>
      <c r="O339" s="122" t="s">
        <v>25</v>
      </c>
      <c r="P339" s="122" t="s">
        <v>27</v>
      </c>
      <c r="Q339" s="122" t="s">
        <v>28</v>
      </c>
      <c r="R339" s="124">
        <v>1.488</v>
      </c>
      <c r="S339" s="127">
        <v>16</v>
      </c>
      <c r="T339" s="125">
        <v>7.4</v>
      </c>
      <c r="U339" s="122" t="s">
        <v>30</v>
      </c>
      <c r="W339" s="8" t="str">
        <f t="shared" si="35"/>
        <v/>
      </c>
      <c r="X339" s="8" t="str">
        <f>IF(S339="6B",_xlfn.XLOOKUP(H339,'Zoning 2shop'!A:A,'Zoning 2shop'!B:B),IF(S339="6C",_xlfn.XLOOKUP(G339,'Zoning 2shop'!C:C,'Zoning 2shop'!D:D),""))</f>
        <v/>
      </c>
      <c r="Y339" s="112">
        <f t="shared" si="36"/>
        <v>0.14910705133062102</v>
      </c>
      <c r="Z339" s="4">
        <f t="shared" si="37"/>
        <v>7.4</v>
      </c>
      <c r="AA339" s="4">
        <f t="shared" si="38"/>
        <v>0.5</v>
      </c>
      <c r="AB339" s="4">
        <f t="shared" si="39"/>
        <v>1.1033921798465955</v>
      </c>
      <c r="AC339" s="19">
        <f t="shared" si="40"/>
        <v>7.9</v>
      </c>
      <c r="AD339" s="8" t="str">
        <f>IF(COUNTIF(Catégories!A:A,N339)=0,"catégorie inconnue",LOOKUP(N339,Catégories!A:A,Catégories!B:B))</f>
        <v>Frêt</v>
      </c>
      <c r="AE339" s="21">
        <f t="shared" si="41"/>
        <v>9.0033921798465961</v>
      </c>
    </row>
    <row r="340" spans="2:31" ht="14.25" hidden="1" customHeight="1" x14ac:dyDescent="0.2">
      <c r="B340" s="122" t="s">
        <v>593</v>
      </c>
      <c r="C340" s="122" t="s">
        <v>21</v>
      </c>
      <c r="D340" s="123">
        <v>46155</v>
      </c>
      <c r="E340" s="122" t="s">
        <v>22</v>
      </c>
      <c r="F340" s="122" t="s">
        <v>252</v>
      </c>
      <c r="G340" s="122" t="s">
        <v>0</v>
      </c>
      <c r="H340" s="122" t="s">
        <v>0</v>
      </c>
      <c r="I340" s="122" t="s">
        <v>972</v>
      </c>
      <c r="J340" s="122" t="s">
        <v>23</v>
      </c>
      <c r="K340" s="122" t="s">
        <v>24</v>
      </c>
      <c r="L340" s="122" t="s">
        <v>973</v>
      </c>
      <c r="M340" s="122" t="s">
        <v>25</v>
      </c>
      <c r="N340" s="122" t="s">
        <v>26</v>
      </c>
      <c r="O340" s="122" t="s">
        <v>25</v>
      </c>
      <c r="P340" s="122" t="s">
        <v>27</v>
      </c>
      <c r="Q340" s="122" t="s">
        <v>28</v>
      </c>
      <c r="R340" s="124">
        <v>2.153</v>
      </c>
      <c r="S340" s="127">
        <v>16</v>
      </c>
      <c r="T340" s="125">
        <v>7.8</v>
      </c>
      <c r="U340" s="122" t="s">
        <v>30</v>
      </c>
      <c r="W340" s="8" t="str">
        <f t="shared" si="35"/>
        <v/>
      </c>
      <c r="X340" s="8" t="str">
        <f>IF(S340="6B",_xlfn.XLOOKUP(H340,'Zoning 2shop'!A:A,'Zoning 2shop'!B:B),IF(S340="6C",_xlfn.XLOOKUP(G340,'Zoning 2shop'!C:C,'Zoning 2shop'!D:D),""))</f>
        <v/>
      </c>
      <c r="Y340" s="112">
        <f t="shared" si="36"/>
        <v>0.14910705133062102</v>
      </c>
      <c r="Z340" s="4">
        <f t="shared" si="37"/>
        <v>7.8</v>
      </c>
      <c r="AA340" s="4">
        <f t="shared" si="38"/>
        <v>0.5</v>
      </c>
      <c r="AB340" s="4">
        <f t="shared" si="39"/>
        <v>1.1630350003788439</v>
      </c>
      <c r="AC340" s="19">
        <f t="shared" si="40"/>
        <v>8.3000000000000007</v>
      </c>
      <c r="AD340" s="8" t="str">
        <f>IF(COUNTIF(Catégories!A:A,N340)=0,"catégorie inconnue",LOOKUP(N340,Catégories!A:A,Catégories!B:B))</f>
        <v>Frêt</v>
      </c>
      <c r="AE340" s="21">
        <f t="shared" si="41"/>
        <v>9.463035000378845</v>
      </c>
    </row>
    <row r="341" spans="2:31" ht="14.25" hidden="1" customHeight="1" x14ac:dyDescent="0.2">
      <c r="B341" s="122" t="s">
        <v>593</v>
      </c>
      <c r="C341" s="122" t="s">
        <v>21</v>
      </c>
      <c r="D341" s="123">
        <v>46155</v>
      </c>
      <c r="E341" s="122" t="s">
        <v>22</v>
      </c>
      <c r="F341" s="122" t="s">
        <v>995</v>
      </c>
      <c r="G341" s="122" t="s">
        <v>0</v>
      </c>
      <c r="H341" s="122" t="s">
        <v>0</v>
      </c>
      <c r="I341" s="122" t="s">
        <v>996</v>
      </c>
      <c r="J341" s="122" t="s">
        <v>23</v>
      </c>
      <c r="K341" s="122" t="s">
        <v>24</v>
      </c>
      <c r="L341" s="122" t="s">
        <v>997</v>
      </c>
      <c r="M341" s="122" t="s">
        <v>25</v>
      </c>
      <c r="N341" s="122" t="s">
        <v>26</v>
      </c>
      <c r="O341" s="122" t="s">
        <v>25</v>
      </c>
      <c r="P341" s="122" t="s">
        <v>27</v>
      </c>
      <c r="Q341" s="122" t="s">
        <v>28</v>
      </c>
      <c r="R341" s="124">
        <v>2.153</v>
      </c>
      <c r="S341" s="127">
        <v>16</v>
      </c>
      <c r="T341" s="125">
        <v>7.8</v>
      </c>
      <c r="U341" s="122" t="s">
        <v>30</v>
      </c>
      <c r="W341" s="8" t="str">
        <f t="shared" si="35"/>
        <v/>
      </c>
      <c r="X341" s="8" t="str">
        <f>IF(S341="6B",_xlfn.XLOOKUP(H341,'Zoning 2shop'!A:A,'Zoning 2shop'!B:B),IF(S341="6C",_xlfn.XLOOKUP(G341,'Zoning 2shop'!C:C,'Zoning 2shop'!D:D),""))</f>
        <v/>
      </c>
      <c r="Y341" s="112">
        <f t="shared" si="36"/>
        <v>0.14910705133062102</v>
      </c>
      <c r="Z341" s="4">
        <f t="shared" si="37"/>
        <v>7.8</v>
      </c>
      <c r="AA341" s="4">
        <f t="shared" si="38"/>
        <v>0.5</v>
      </c>
      <c r="AB341" s="4">
        <f t="shared" si="39"/>
        <v>1.1630350003788439</v>
      </c>
      <c r="AC341" s="19">
        <f t="shared" si="40"/>
        <v>8.3000000000000007</v>
      </c>
      <c r="AD341" s="8" t="str">
        <f>IF(COUNTIF(Catégories!A:A,N341)=0,"catégorie inconnue",LOOKUP(N341,Catégories!A:A,Catégories!B:B))</f>
        <v>Frêt</v>
      </c>
      <c r="AE341" s="21">
        <f t="shared" si="41"/>
        <v>9.463035000378845</v>
      </c>
    </row>
    <row r="342" spans="2:31" ht="14.25" hidden="1" customHeight="1" x14ac:dyDescent="0.2">
      <c r="B342" s="122" t="s">
        <v>593</v>
      </c>
      <c r="C342" s="122" t="s">
        <v>21</v>
      </c>
      <c r="D342" s="123">
        <v>46155</v>
      </c>
      <c r="E342" s="122" t="s">
        <v>22</v>
      </c>
      <c r="F342" s="122" t="s">
        <v>988</v>
      </c>
      <c r="G342" s="122" t="s">
        <v>0</v>
      </c>
      <c r="H342" s="122" t="s">
        <v>0</v>
      </c>
      <c r="I342" s="122" t="s">
        <v>989</v>
      </c>
      <c r="J342" s="122" t="s">
        <v>23</v>
      </c>
      <c r="K342" s="122" t="s">
        <v>24</v>
      </c>
      <c r="L342" s="122" t="s">
        <v>990</v>
      </c>
      <c r="M342" s="122" t="s">
        <v>25</v>
      </c>
      <c r="N342" s="122" t="s">
        <v>26</v>
      </c>
      <c r="O342" s="122" t="s">
        <v>25</v>
      </c>
      <c r="P342" s="122" t="s">
        <v>27</v>
      </c>
      <c r="Q342" s="122" t="s">
        <v>28</v>
      </c>
      <c r="R342" s="124">
        <v>4.6779999999999999</v>
      </c>
      <c r="S342" s="127">
        <v>16</v>
      </c>
      <c r="T342" s="125">
        <v>8.6</v>
      </c>
      <c r="U342" s="122" t="s">
        <v>30</v>
      </c>
      <c r="W342" s="8" t="str">
        <f t="shared" si="35"/>
        <v/>
      </c>
      <c r="X342" s="8" t="str">
        <f>IF(S342="6B",_xlfn.XLOOKUP(H342,'Zoning 2shop'!A:A,'Zoning 2shop'!B:B),IF(S342="6C",_xlfn.XLOOKUP(G342,'Zoning 2shop'!C:C,'Zoning 2shop'!D:D),""))</f>
        <v/>
      </c>
      <c r="Y342" s="112">
        <f t="shared" si="36"/>
        <v>0.14910705133062102</v>
      </c>
      <c r="Z342" s="4">
        <f t="shared" si="37"/>
        <v>8.6</v>
      </c>
      <c r="AA342" s="4">
        <f t="shared" si="38"/>
        <v>0.5</v>
      </c>
      <c r="AB342" s="4">
        <f t="shared" si="39"/>
        <v>1.2823206414433408</v>
      </c>
      <c r="AC342" s="19">
        <f t="shared" si="40"/>
        <v>9.1</v>
      </c>
      <c r="AD342" s="8" t="str">
        <f>IF(COUNTIF(Catégories!A:A,N342)=0,"catégorie inconnue",LOOKUP(N342,Catégories!A:A,Catégories!B:B))</f>
        <v>Frêt</v>
      </c>
      <c r="AE342" s="21">
        <f t="shared" si="41"/>
        <v>10.382320641443341</v>
      </c>
    </row>
    <row r="343" spans="2:31" ht="14.25" hidden="1" customHeight="1" x14ac:dyDescent="0.2">
      <c r="B343" s="122" t="s">
        <v>593</v>
      </c>
      <c r="C343" s="122" t="s">
        <v>21</v>
      </c>
      <c r="D343" s="123">
        <v>46155</v>
      </c>
      <c r="E343" s="122" t="s">
        <v>22</v>
      </c>
      <c r="F343" s="122" t="s">
        <v>988</v>
      </c>
      <c r="G343" s="122" t="s">
        <v>0</v>
      </c>
      <c r="H343" s="122" t="s">
        <v>0</v>
      </c>
      <c r="I343" s="122" t="s">
        <v>989</v>
      </c>
      <c r="J343" s="122" t="s">
        <v>23</v>
      </c>
      <c r="K343" s="122" t="s">
        <v>24</v>
      </c>
      <c r="L343" s="122" t="s">
        <v>990</v>
      </c>
      <c r="M343" s="122" t="s">
        <v>25</v>
      </c>
      <c r="N343" s="122" t="s">
        <v>40</v>
      </c>
      <c r="O343" s="122" t="s">
        <v>25</v>
      </c>
      <c r="P343" s="122"/>
      <c r="Q343" s="122" t="s">
        <v>28</v>
      </c>
      <c r="R343" s="124">
        <v>0</v>
      </c>
      <c r="S343" s="127">
        <v>16</v>
      </c>
      <c r="T343" s="125">
        <v>5</v>
      </c>
      <c r="U343" s="122" t="s">
        <v>30</v>
      </c>
      <c r="W343" s="8" t="str">
        <f t="shared" si="35"/>
        <v/>
      </c>
      <c r="X343" s="8" t="str">
        <f>IF(S343="6B",_xlfn.XLOOKUP(H343,'Zoning 2shop'!A:A,'Zoning 2shop'!B:B),IF(S343="6C",_xlfn.XLOOKUP(G343,'Zoning 2shop'!C:C,'Zoning 2shop'!D:D),""))</f>
        <v/>
      </c>
      <c r="Y343" s="112">
        <f t="shared" si="36"/>
        <v>0.14910705133062102</v>
      </c>
      <c r="Z343" s="4">
        <f t="shared" si="37"/>
        <v>5</v>
      </c>
      <c r="AA343" s="4">
        <f t="shared" si="38"/>
        <v>0.5</v>
      </c>
      <c r="AB343" s="4">
        <f t="shared" si="39"/>
        <v>0.74553525665310505</v>
      </c>
      <c r="AC343" s="19">
        <f t="shared" si="40"/>
        <v>5.5</v>
      </c>
      <c r="AD343" s="8" t="str">
        <f>IF(COUNTIF(Catégories!A:A,N343)=0,"catégorie inconnue",LOOKUP(N343,Catégories!A:A,Catégories!B:B))</f>
        <v>Zones éloignées</v>
      </c>
      <c r="AE343" s="21">
        <f t="shared" si="41"/>
        <v>6.2455352566531053</v>
      </c>
    </row>
    <row r="344" spans="2:31" ht="14.25" hidden="1" customHeight="1" x14ac:dyDescent="0.2">
      <c r="B344" s="122" t="s">
        <v>593</v>
      </c>
      <c r="C344" s="122" t="s">
        <v>21</v>
      </c>
      <c r="D344" s="123">
        <v>46157</v>
      </c>
      <c r="E344" s="122" t="s">
        <v>22</v>
      </c>
      <c r="F344" s="122" t="s">
        <v>221</v>
      </c>
      <c r="G344" s="122" t="s">
        <v>0</v>
      </c>
      <c r="H344" s="122" t="s">
        <v>0</v>
      </c>
      <c r="I344" s="122" t="s">
        <v>1032</v>
      </c>
      <c r="J344" s="122" t="s">
        <v>23</v>
      </c>
      <c r="K344" s="122" t="s">
        <v>24</v>
      </c>
      <c r="L344" s="122" t="s">
        <v>1033</v>
      </c>
      <c r="M344" s="122" t="s">
        <v>25</v>
      </c>
      <c r="N344" s="122" t="s">
        <v>26</v>
      </c>
      <c r="O344" s="122" t="s">
        <v>25</v>
      </c>
      <c r="P344" s="122" t="s">
        <v>27</v>
      </c>
      <c r="Q344" s="122" t="s">
        <v>28</v>
      </c>
      <c r="R344" s="124">
        <v>0.16</v>
      </c>
      <c r="S344" s="127">
        <v>16</v>
      </c>
      <c r="T344" s="125">
        <v>7</v>
      </c>
      <c r="U344" s="122" t="s">
        <v>30</v>
      </c>
      <c r="W344" s="8" t="str">
        <f t="shared" si="35"/>
        <v/>
      </c>
      <c r="X344" s="8" t="str">
        <f>IF(S344="6B",_xlfn.XLOOKUP(H344,'Zoning 2shop'!A:A,'Zoning 2shop'!B:B),IF(S344="6C",_xlfn.XLOOKUP(G344,'Zoning 2shop'!C:C,'Zoning 2shop'!D:D),""))</f>
        <v/>
      </c>
      <c r="Y344" s="112">
        <f t="shared" si="36"/>
        <v>0.14910705133062102</v>
      </c>
      <c r="Z344" s="4">
        <f t="shared" si="37"/>
        <v>7</v>
      </c>
      <c r="AA344" s="4">
        <f t="shared" si="38"/>
        <v>0.5</v>
      </c>
      <c r="AB344" s="4">
        <f t="shared" si="39"/>
        <v>1.0437493593143472</v>
      </c>
      <c r="AC344" s="19">
        <f t="shared" si="40"/>
        <v>7.5</v>
      </c>
      <c r="AD344" s="8" t="str">
        <f>IF(COUNTIF(Catégories!A:A,N344)=0,"catégorie inconnue",LOOKUP(N344,Catégories!A:A,Catégories!B:B))</f>
        <v>Frêt</v>
      </c>
      <c r="AE344" s="21">
        <f t="shared" si="41"/>
        <v>8.5437493593143472</v>
      </c>
    </row>
    <row r="345" spans="2:31" ht="14.25" hidden="1" customHeight="1" x14ac:dyDescent="0.2">
      <c r="B345" s="122" t="s">
        <v>593</v>
      </c>
      <c r="C345" s="122" t="s">
        <v>21</v>
      </c>
      <c r="D345" s="123">
        <v>46157</v>
      </c>
      <c r="E345" s="122" t="s">
        <v>22</v>
      </c>
      <c r="F345" s="122" t="s">
        <v>221</v>
      </c>
      <c r="G345" s="122" t="s">
        <v>0</v>
      </c>
      <c r="H345" s="122" t="s">
        <v>0</v>
      </c>
      <c r="I345" s="122" t="s">
        <v>1032</v>
      </c>
      <c r="J345" s="122" t="s">
        <v>23</v>
      </c>
      <c r="K345" s="122" t="s">
        <v>24</v>
      </c>
      <c r="L345" s="122" t="s">
        <v>1033</v>
      </c>
      <c r="M345" s="122" t="s">
        <v>25</v>
      </c>
      <c r="N345" s="122" t="s">
        <v>44</v>
      </c>
      <c r="O345" s="122" t="s">
        <v>25</v>
      </c>
      <c r="P345" s="122"/>
      <c r="Q345" s="122" t="s">
        <v>28</v>
      </c>
      <c r="R345" s="124">
        <v>0</v>
      </c>
      <c r="S345" s="127">
        <v>16</v>
      </c>
      <c r="T345" s="125">
        <v>9</v>
      </c>
      <c r="U345" s="122" t="s">
        <v>30</v>
      </c>
      <c r="W345" s="8" t="str">
        <f t="shared" si="35"/>
        <v/>
      </c>
      <c r="X345" s="8" t="str">
        <f>IF(S345="6B",_xlfn.XLOOKUP(H345,'Zoning 2shop'!A:A,'Zoning 2shop'!B:B),IF(S345="6C",_xlfn.XLOOKUP(G345,'Zoning 2shop'!C:C,'Zoning 2shop'!D:D),""))</f>
        <v/>
      </c>
      <c r="Y345" s="112">
        <f t="shared" si="36"/>
        <v>0.14910705133062102</v>
      </c>
      <c r="Z345" s="4">
        <f t="shared" si="37"/>
        <v>9</v>
      </c>
      <c r="AA345" s="4">
        <f t="shared" si="38"/>
        <v>0.5</v>
      </c>
      <c r="AB345" s="4">
        <f t="shared" si="39"/>
        <v>1.3419634619755891</v>
      </c>
      <c r="AC345" s="19">
        <f t="shared" si="40"/>
        <v>9.5</v>
      </c>
      <c r="AD345" s="8" t="str">
        <f>IF(COUNTIF(Catégories!A:A,N345)=0,"catégorie inconnue",LOOKUP(N345,Catégories!A:A,Catégories!B:B))</f>
        <v>Frêt</v>
      </c>
      <c r="AE345" s="21">
        <f t="shared" si="41"/>
        <v>10.841963461975588</v>
      </c>
    </row>
    <row r="346" spans="2:31" ht="14.25" hidden="1" customHeight="1" x14ac:dyDescent="0.2">
      <c r="B346" s="122" t="s">
        <v>593</v>
      </c>
      <c r="C346" s="122" t="s">
        <v>21</v>
      </c>
      <c r="D346" s="123">
        <v>46157</v>
      </c>
      <c r="E346" s="122" t="s">
        <v>22</v>
      </c>
      <c r="F346" s="122" t="s">
        <v>393</v>
      </c>
      <c r="G346" s="122" t="s">
        <v>0</v>
      </c>
      <c r="H346" s="122" t="s">
        <v>0</v>
      </c>
      <c r="I346" s="122" t="s">
        <v>1028</v>
      </c>
      <c r="J346" s="122" t="s">
        <v>23</v>
      </c>
      <c r="K346" s="122" t="s">
        <v>24</v>
      </c>
      <c r="L346" s="122" t="s">
        <v>1029</v>
      </c>
      <c r="M346" s="122" t="s">
        <v>25</v>
      </c>
      <c r="N346" s="122" t="s">
        <v>26</v>
      </c>
      <c r="O346" s="122" t="s">
        <v>25</v>
      </c>
      <c r="P346" s="122" t="s">
        <v>27</v>
      </c>
      <c r="Q346" s="122" t="s">
        <v>28</v>
      </c>
      <c r="R346" s="124">
        <v>14.872</v>
      </c>
      <c r="S346" s="127">
        <v>16</v>
      </c>
      <c r="T346" s="125">
        <v>12.6</v>
      </c>
      <c r="U346" s="122" t="s">
        <v>30</v>
      </c>
      <c r="W346" s="8" t="str">
        <f t="shared" si="35"/>
        <v/>
      </c>
      <c r="X346" s="8" t="str">
        <f>IF(S346="6B",_xlfn.XLOOKUP(H346,'Zoning 2shop'!A:A,'Zoning 2shop'!B:B),IF(S346="6C",_xlfn.XLOOKUP(G346,'Zoning 2shop'!C:C,'Zoning 2shop'!D:D),""))</f>
        <v/>
      </c>
      <c r="Y346" s="112">
        <f t="shared" si="36"/>
        <v>0.14910705133062102</v>
      </c>
      <c r="Z346" s="4">
        <f t="shared" si="37"/>
        <v>12.6</v>
      </c>
      <c r="AA346" s="4">
        <f t="shared" si="38"/>
        <v>0.5</v>
      </c>
      <c r="AB346" s="4">
        <f t="shared" si="39"/>
        <v>1.8787488467658249</v>
      </c>
      <c r="AC346" s="19">
        <f t="shared" si="40"/>
        <v>13.1</v>
      </c>
      <c r="AD346" s="8" t="str">
        <f>IF(COUNTIF(Catégories!A:A,N346)=0,"catégorie inconnue",LOOKUP(N346,Catégories!A:A,Catégories!B:B))</f>
        <v>Frêt</v>
      </c>
      <c r="AE346" s="21">
        <f t="shared" si="41"/>
        <v>14.978748846765825</v>
      </c>
    </row>
    <row r="347" spans="2:31" ht="14.25" hidden="1" customHeight="1" x14ac:dyDescent="0.2">
      <c r="B347" s="122" t="s">
        <v>593</v>
      </c>
      <c r="C347" s="122" t="s">
        <v>21</v>
      </c>
      <c r="D347" s="123">
        <v>46157</v>
      </c>
      <c r="E347" s="122" t="s">
        <v>22</v>
      </c>
      <c r="F347" s="122" t="s">
        <v>1023</v>
      </c>
      <c r="G347" s="122" t="s">
        <v>0</v>
      </c>
      <c r="H347" s="122" t="s">
        <v>0</v>
      </c>
      <c r="I347" s="122" t="s">
        <v>1024</v>
      </c>
      <c r="J347" s="122" t="s">
        <v>23</v>
      </c>
      <c r="K347" s="122" t="s">
        <v>24</v>
      </c>
      <c r="L347" s="122" t="s">
        <v>1025</v>
      </c>
      <c r="M347" s="122" t="s">
        <v>25</v>
      </c>
      <c r="N347" s="122" t="s">
        <v>26</v>
      </c>
      <c r="O347" s="122" t="s">
        <v>25</v>
      </c>
      <c r="P347" s="122" t="s">
        <v>27</v>
      </c>
      <c r="Q347" s="122" t="s">
        <v>28</v>
      </c>
      <c r="R347" s="124">
        <v>0.96</v>
      </c>
      <c r="S347" s="127">
        <v>16</v>
      </c>
      <c r="T347" s="125">
        <v>7</v>
      </c>
      <c r="U347" s="122" t="s">
        <v>30</v>
      </c>
      <c r="W347" s="8" t="str">
        <f t="shared" si="35"/>
        <v/>
      </c>
      <c r="X347" s="8" t="str">
        <f>IF(S347="6B",_xlfn.XLOOKUP(H347,'Zoning 2shop'!A:A,'Zoning 2shop'!B:B),IF(S347="6C",_xlfn.XLOOKUP(G347,'Zoning 2shop'!C:C,'Zoning 2shop'!D:D),""))</f>
        <v/>
      </c>
      <c r="Y347" s="112">
        <f t="shared" si="36"/>
        <v>0.14910705133062102</v>
      </c>
      <c r="Z347" s="4">
        <f t="shared" si="37"/>
        <v>7</v>
      </c>
      <c r="AA347" s="4">
        <f t="shared" si="38"/>
        <v>0.5</v>
      </c>
      <c r="AB347" s="4">
        <f t="shared" si="39"/>
        <v>1.0437493593143472</v>
      </c>
      <c r="AC347" s="19">
        <f t="shared" si="40"/>
        <v>7.5</v>
      </c>
      <c r="AD347" s="8" t="str">
        <f>IF(COUNTIF(Catégories!A:A,N347)=0,"catégorie inconnue",LOOKUP(N347,Catégories!A:A,Catégories!B:B))</f>
        <v>Frêt</v>
      </c>
      <c r="AE347" s="21">
        <f t="shared" si="41"/>
        <v>8.5437493593143472</v>
      </c>
    </row>
    <row r="348" spans="2:31" ht="14.25" hidden="1" customHeight="1" x14ac:dyDescent="0.2">
      <c r="B348" s="122" t="s">
        <v>593</v>
      </c>
      <c r="C348" s="122" t="s">
        <v>21</v>
      </c>
      <c r="D348" s="123">
        <v>46157</v>
      </c>
      <c r="E348" s="122" t="s">
        <v>22</v>
      </c>
      <c r="F348" s="122" t="s">
        <v>1048</v>
      </c>
      <c r="G348" s="122" t="s">
        <v>0</v>
      </c>
      <c r="H348" s="122" t="s">
        <v>0</v>
      </c>
      <c r="I348" s="122" t="s">
        <v>1049</v>
      </c>
      <c r="J348" s="122" t="s">
        <v>23</v>
      </c>
      <c r="K348" s="122" t="s">
        <v>24</v>
      </c>
      <c r="L348" s="122" t="s">
        <v>1050</v>
      </c>
      <c r="M348" s="122" t="s">
        <v>25</v>
      </c>
      <c r="N348" s="122" t="s">
        <v>26</v>
      </c>
      <c r="O348" s="122" t="s">
        <v>25</v>
      </c>
      <c r="P348" s="122" t="s">
        <v>27</v>
      </c>
      <c r="Q348" s="122" t="s">
        <v>28</v>
      </c>
      <c r="R348" s="124">
        <v>0.42</v>
      </c>
      <c r="S348" s="127">
        <v>16</v>
      </c>
      <c r="T348" s="125">
        <v>7</v>
      </c>
      <c r="U348" s="122" t="s">
        <v>30</v>
      </c>
      <c r="W348" s="8" t="str">
        <f t="shared" si="35"/>
        <v/>
      </c>
      <c r="X348" s="8" t="str">
        <f>IF(S348="6B",_xlfn.XLOOKUP(H348,'Zoning 2shop'!A:A,'Zoning 2shop'!B:B),IF(S348="6C",_xlfn.XLOOKUP(G348,'Zoning 2shop'!C:C,'Zoning 2shop'!D:D),""))</f>
        <v/>
      </c>
      <c r="Y348" s="112">
        <f t="shared" si="36"/>
        <v>0.14910705133062102</v>
      </c>
      <c r="Z348" s="4">
        <f t="shared" si="37"/>
        <v>7</v>
      </c>
      <c r="AA348" s="4">
        <f t="shared" si="38"/>
        <v>0.5</v>
      </c>
      <c r="AB348" s="4">
        <f t="shared" si="39"/>
        <v>1.0437493593143472</v>
      </c>
      <c r="AC348" s="19">
        <f t="shared" si="40"/>
        <v>7.5</v>
      </c>
      <c r="AD348" s="8" t="str">
        <f>IF(COUNTIF(Catégories!A:A,N348)=0,"catégorie inconnue",LOOKUP(N348,Catégories!A:A,Catégories!B:B))</f>
        <v>Frêt</v>
      </c>
      <c r="AE348" s="21">
        <f t="shared" si="41"/>
        <v>8.5437493593143472</v>
      </c>
    </row>
    <row r="349" spans="2:31" ht="14.25" hidden="1" customHeight="1" x14ac:dyDescent="0.2">
      <c r="B349" s="122" t="s">
        <v>593</v>
      </c>
      <c r="C349" s="122" t="s">
        <v>21</v>
      </c>
      <c r="D349" s="123">
        <v>46157</v>
      </c>
      <c r="E349" s="122" t="s">
        <v>22</v>
      </c>
      <c r="F349" s="122" t="s">
        <v>1038</v>
      </c>
      <c r="G349" s="122" t="s">
        <v>0</v>
      </c>
      <c r="H349" s="122" t="s">
        <v>0</v>
      </c>
      <c r="I349" s="122" t="s">
        <v>1039</v>
      </c>
      <c r="J349" s="122" t="s">
        <v>23</v>
      </c>
      <c r="K349" s="122" t="s">
        <v>24</v>
      </c>
      <c r="L349" s="122" t="s">
        <v>1040</v>
      </c>
      <c r="M349" s="122" t="s">
        <v>25</v>
      </c>
      <c r="N349" s="122" t="s">
        <v>26</v>
      </c>
      <c r="O349" s="122" t="s">
        <v>25</v>
      </c>
      <c r="P349" s="122" t="s">
        <v>27</v>
      </c>
      <c r="Q349" s="122" t="s">
        <v>28</v>
      </c>
      <c r="R349" s="124">
        <v>2.4</v>
      </c>
      <c r="S349" s="127">
        <v>16</v>
      </c>
      <c r="T349" s="125">
        <v>7.8</v>
      </c>
      <c r="U349" s="122" t="s">
        <v>30</v>
      </c>
      <c r="W349" s="8" t="str">
        <f t="shared" si="35"/>
        <v/>
      </c>
      <c r="X349" s="8" t="str">
        <f>IF(S349="6B",_xlfn.XLOOKUP(H349,'Zoning 2shop'!A:A,'Zoning 2shop'!B:B),IF(S349="6C",_xlfn.XLOOKUP(G349,'Zoning 2shop'!C:C,'Zoning 2shop'!D:D),""))</f>
        <v/>
      </c>
      <c r="Y349" s="112">
        <f t="shared" si="36"/>
        <v>0.14910705133062102</v>
      </c>
      <c r="Z349" s="4">
        <f t="shared" si="37"/>
        <v>7.8</v>
      </c>
      <c r="AA349" s="4">
        <f t="shared" si="38"/>
        <v>0.5</v>
      </c>
      <c r="AB349" s="4">
        <f t="shared" si="39"/>
        <v>1.1630350003788439</v>
      </c>
      <c r="AC349" s="19">
        <f t="shared" si="40"/>
        <v>8.3000000000000007</v>
      </c>
      <c r="AD349" s="8" t="str">
        <f>IF(COUNTIF(Catégories!A:A,N349)=0,"catégorie inconnue",LOOKUP(N349,Catégories!A:A,Catégories!B:B))</f>
        <v>Frêt</v>
      </c>
      <c r="AE349" s="21">
        <f t="shared" si="41"/>
        <v>9.463035000378845</v>
      </c>
    </row>
    <row r="350" spans="2:31" ht="14.25" hidden="1" customHeight="1" x14ac:dyDescent="0.2">
      <c r="B350" s="122" t="s">
        <v>593</v>
      </c>
      <c r="C350" s="122" t="s">
        <v>21</v>
      </c>
      <c r="D350" s="123">
        <v>46157</v>
      </c>
      <c r="E350" s="122" t="s">
        <v>22</v>
      </c>
      <c r="F350" s="122" t="s">
        <v>236</v>
      </c>
      <c r="G350" s="122" t="s">
        <v>0</v>
      </c>
      <c r="H350" s="122" t="s">
        <v>0</v>
      </c>
      <c r="I350" s="122" t="s">
        <v>1036</v>
      </c>
      <c r="J350" s="122" t="s">
        <v>23</v>
      </c>
      <c r="K350" s="122" t="s">
        <v>24</v>
      </c>
      <c r="L350" s="122" t="s">
        <v>1037</v>
      </c>
      <c r="M350" s="122" t="s">
        <v>25</v>
      </c>
      <c r="N350" s="122" t="s">
        <v>26</v>
      </c>
      <c r="O350" s="122" t="s">
        <v>25</v>
      </c>
      <c r="P350" s="122" t="s">
        <v>27</v>
      </c>
      <c r="Q350" s="122" t="s">
        <v>28</v>
      </c>
      <c r="R350" s="124">
        <v>1.6</v>
      </c>
      <c r="S350" s="127">
        <v>16</v>
      </c>
      <c r="T350" s="125">
        <v>7.4</v>
      </c>
      <c r="U350" s="122" t="s">
        <v>30</v>
      </c>
      <c r="W350" s="8" t="str">
        <f t="shared" si="35"/>
        <v/>
      </c>
      <c r="X350" s="8" t="str">
        <f>IF(S350="6B",_xlfn.XLOOKUP(H350,'Zoning 2shop'!A:A,'Zoning 2shop'!B:B),IF(S350="6C",_xlfn.XLOOKUP(G350,'Zoning 2shop'!C:C,'Zoning 2shop'!D:D),""))</f>
        <v/>
      </c>
      <c r="Y350" s="112">
        <f t="shared" si="36"/>
        <v>0.14910705133062102</v>
      </c>
      <c r="Z350" s="4">
        <f t="shared" si="37"/>
        <v>7.4</v>
      </c>
      <c r="AA350" s="4">
        <f t="shared" si="38"/>
        <v>0.5</v>
      </c>
      <c r="AB350" s="4">
        <f t="shared" si="39"/>
        <v>1.1033921798465955</v>
      </c>
      <c r="AC350" s="19">
        <f t="shared" si="40"/>
        <v>7.9</v>
      </c>
      <c r="AD350" s="8" t="str">
        <f>IF(COUNTIF(Catégories!A:A,N350)=0,"catégorie inconnue",LOOKUP(N350,Catégories!A:A,Catégories!B:B))</f>
        <v>Frêt</v>
      </c>
      <c r="AE350" s="21">
        <f t="shared" si="41"/>
        <v>9.0033921798465961</v>
      </c>
    </row>
    <row r="351" spans="2:31" ht="14.25" hidden="1" customHeight="1" x14ac:dyDescent="0.2">
      <c r="B351" s="122" t="s">
        <v>593</v>
      </c>
      <c r="C351" s="122" t="s">
        <v>21</v>
      </c>
      <c r="D351" s="123">
        <v>46157</v>
      </c>
      <c r="E351" s="122" t="s">
        <v>22</v>
      </c>
      <c r="F351" s="122" t="s">
        <v>1055</v>
      </c>
      <c r="G351" s="122" t="s">
        <v>0</v>
      </c>
      <c r="H351" s="122" t="s">
        <v>0</v>
      </c>
      <c r="I351" s="122" t="s">
        <v>1056</v>
      </c>
      <c r="J351" s="122" t="s">
        <v>23</v>
      </c>
      <c r="K351" s="122" t="s">
        <v>24</v>
      </c>
      <c r="L351" s="122" t="s">
        <v>1057</v>
      </c>
      <c r="M351" s="122" t="s">
        <v>25</v>
      </c>
      <c r="N351" s="122" t="s">
        <v>26</v>
      </c>
      <c r="O351" s="122" t="s">
        <v>25</v>
      </c>
      <c r="P351" s="122" t="s">
        <v>27</v>
      </c>
      <c r="Q351" s="122" t="s">
        <v>28</v>
      </c>
      <c r="R351" s="124">
        <v>0.76</v>
      </c>
      <c r="S351" s="127">
        <v>16</v>
      </c>
      <c r="T351" s="125">
        <v>7</v>
      </c>
      <c r="U351" s="122" t="s">
        <v>30</v>
      </c>
      <c r="W351" s="8" t="str">
        <f t="shared" si="35"/>
        <v/>
      </c>
      <c r="X351" s="8" t="str">
        <f>IF(S351="6B",_xlfn.XLOOKUP(H351,'Zoning 2shop'!A:A,'Zoning 2shop'!B:B),IF(S351="6C",_xlfn.XLOOKUP(G351,'Zoning 2shop'!C:C,'Zoning 2shop'!D:D),""))</f>
        <v/>
      </c>
      <c r="Y351" s="112">
        <f t="shared" si="36"/>
        <v>0.14910705133062102</v>
      </c>
      <c r="Z351" s="4">
        <f t="shared" si="37"/>
        <v>7</v>
      </c>
      <c r="AA351" s="4">
        <f t="shared" si="38"/>
        <v>0.5</v>
      </c>
      <c r="AB351" s="4">
        <f t="shared" si="39"/>
        <v>1.0437493593143472</v>
      </c>
      <c r="AC351" s="19">
        <f t="shared" si="40"/>
        <v>7.5</v>
      </c>
      <c r="AD351" s="8" t="str">
        <f>IF(COUNTIF(Catégories!A:A,N351)=0,"catégorie inconnue",LOOKUP(N351,Catégories!A:A,Catégories!B:B))</f>
        <v>Frêt</v>
      </c>
      <c r="AE351" s="21">
        <f t="shared" si="41"/>
        <v>8.5437493593143472</v>
      </c>
    </row>
    <row r="352" spans="2:31" ht="14.25" hidden="1" customHeight="1" x14ac:dyDescent="0.2">
      <c r="B352" s="122" t="s">
        <v>593</v>
      </c>
      <c r="C352" s="122" t="s">
        <v>21</v>
      </c>
      <c r="D352" s="123">
        <v>46157</v>
      </c>
      <c r="E352" s="122" t="s">
        <v>22</v>
      </c>
      <c r="F352" s="122" t="s">
        <v>394</v>
      </c>
      <c r="G352" s="122" t="s">
        <v>0</v>
      </c>
      <c r="H352" s="122" t="s">
        <v>0</v>
      </c>
      <c r="I352" s="122" t="s">
        <v>395</v>
      </c>
      <c r="J352" s="122" t="s">
        <v>23</v>
      </c>
      <c r="K352" s="122" t="s">
        <v>24</v>
      </c>
      <c r="L352" s="122" t="s">
        <v>1054</v>
      </c>
      <c r="M352" s="122" t="s">
        <v>25</v>
      </c>
      <c r="N352" s="122" t="s">
        <v>26</v>
      </c>
      <c r="O352" s="122" t="s">
        <v>25</v>
      </c>
      <c r="P352" s="122" t="s">
        <v>27</v>
      </c>
      <c r="Q352" s="122" t="s">
        <v>28</v>
      </c>
      <c r="R352" s="124">
        <v>2.85</v>
      </c>
      <c r="S352" s="127">
        <v>16</v>
      </c>
      <c r="T352" s="125">
        <v>7.8</v>
      </c>
      <c r="U352" s="122" t="s">
        <v>30</v>
      </c>
      <c r="W352" s="8" t="str">
        <f t="shared" si="35"/>
        <v/>
      </c>
      <c r="X352" s="8" t="str">
        <f>IF(S352="6B",_xlfn.XLOOKUP(H352,'Zoning 2shop'!A:A,'Zoning 2shop'!B:B),IF(S352="6C",_xlfn.XLOOKUP(G352,'Zoning 2shop'!C:C,'Zoning 2shop'!D:D),""))</f>
        <v/>
      </c>
      <c r="Y352" s="112">
        <f t="shared" si="36"/>
        <v>0.14910705133062102</v>
      </c>
      <c r="Z352" s="4">
        <f t="shared" si="37"/>
        <v>7.8</v>
      </c>
      <c r="AA352" s="4">
        <f t="shared" si="38"/>
        <v>0.5</v>
      </c>
      <c r="AB352" s="4">
        <f t="shared" si="39"/>
        <v>1.1630350003788439</v>
      </c>
      <c r="AC352" s="19">
        <f t="shared" si="40"/>
        <v>8.3000000000000007</v>
      </c>
      <c r="AD352" s="8" t="str">
        <f>IF(COUNTIF(Catégories!A:A,N352)=0,"catégorie inconnue",LOOKUP(N352,Catégories!A:A,Catégories!B:B))</f>
        <v>Frêt</v>
      </c>
      <c r="AE352" s="21">
        <f t="shared" si="41"/>
        <v>9.463035000378845</v>
      </c>
    </row>
    <row r="353" spans="2:31" ht="14.25" hidden="1" customHeight="1" x14ac:dyDescent="0.2">
      <c r="B353" s="122" t="s">
        <v>593</v>
      </c>
      <c r="C353" s="122" t="s">
        <v>21</v>
      </c>
      <c r="D353" s="123">
        <v>46157</v>
      </c>
      <c r="E353" s="122" t="s">
        <v>22</v>
      </c>
      <c r="F353" s="122" t="s">
        <v>1045</v>
      </c>
      <c r="G353" s="122" t="s">
        <v>0</v>
      </c>
      <c r="H353" s="122" t="s">
        <v>0</v>
      </c>
      <c r="I353" s="122" t="s">
        <v>1046</v>
      </c>
      <c r="J353" s="122" t="s">
        <v>23</v>
      </c>
      <c r="K353" s="122" t="s">
        <v>24</v>
      </c>
      <c r="L353" s="122" t="s">
        <v>1047</v>
      </c>
      <c r="M353" s="122" t="s">
        <v>25</v>
      </c>
      <c r="N353" s="122" t="s">
        <v>26</v>
      </c>
      <c r="O353" s="122" t="s">
        <v>25</v>
      </c>
      <c r="P353" s="122" t="s">
        <v>27</v>
      </c>
      <c r="Q353" s="122" t="s">
        <v>28</v>
      </c>
      <c r="R353" s="124">
        <v>1.7</v>
      </c>
      <c r="S353" s="127">
        <v>16</v>
      </c>
      <c r="T353" s="125">
        <v>7.4</v>
      </c>
      <c r="U353" s="122" t="s">
        <v>30</v>
      </c>
      <c r="W353" s="8" t="str">
        <f t="shared" si="35"/>
        <v/>
      </c>
      <c r="X353" s="8" t="str">
        <f>IF(S353="6B",_xlfn.XLOOKUP(H353,'Zoning 2shop'!A:A,'Zoning 2shop'!B:B),IF(S353="6C",_xlfn.XLOOKUP(G353,'Zoning 2shop'!C:C,'Zoning 2shop'!D:D),""))</f>
        <v/>
      </c>
      <c r="Y353" s="112">
        <f t="shared" si="36"/>
        <v>0.14910705133062102</v>
      </c>
      <c r="Z353" s="4">
        <f t="shared" si="37"/>
        <v>7.4</v>
      </c>
      <c r="AA353" s="4">
        <f t="shared" si="38"/>
        <v>0.5</v>
      </c>
      <c r="AB353" s="4">
        <f t="shared" si="39"/>
        <v>1.1033921798465955</v>
      </c>
      <c r="AC353" s="19">
        <f t="shared" si="40"/>
        <v>7.9</v>
      </c>
      <c r="AD353" s="8" t="str">
        <f>IF(COUNTIF(Catégories!A:A,N353)=0,"catégorie inconnue",LOOKUP(N353,Catégories!A:A,Catégories!B:B))</f>
        <v>Frêt</v>
      </c>
      <c r="AE353" s="21">
        <f t="shared" si="41"/>
        <v>9.0033921798465961</v>
      </c>
    </row>
    <row r="354" spans="2:31" ht="14.25" hidden="1" customHeight="1" x14ac:dyDescent="0.2">
      <c r="B354" s="122" t="s">
        <v>593</v>
      </c>
      <c r="C354" s="122" t="s">
        <v>21</v>
      </c>
      <c r="D354" s="123">
        <v>46157</v>
      </c>
      <c r="E354" s="122" t="s">
        <v>22</v>
      </c>
      <c r="F354" s="122" t="s">
        <v>465</v>
      </c>
      <c r="G354" s="122" t="s">
        <v>0</v>
      </c>
      <c r="H354" s="122" t="s">
        <v>0</v>
      </c>
      <c r="I354" s="122" t="s">
        <v>1043</v>
      </c>
      <c r="J354" s="122" t="s">
        <v>23</v>
      </c>
      <c r="K354" s="122" t="s">
        <v>24</v>
      </c>
      <c r="L354" s="122" t="s">
        <v>1044</v>
      </c>
      <c r="M354" s="122" t="s">
        <v>25</v>
      </c>
      <c r="N354" s="122" t="s">
        <v>26</v>
      </c>
      <c r="O354" s="122" t="s">
        <v>25</v>
      </c>
      <c r="P354" s="122" t="s">
        <v>27</v>
      </c>
      <c r="Q354" s="122" t="s">
        <v>28</v>
      </c>
      <c r="R354" s="124">
        <v>0.52</v>
      </c>
      <c r="S354" s="127">
        <v>16</v>
      </c>
      <c r="T354" s="125">
        <v>7</v>
      </c>
      <c r="U354" s="122" t="s">
        <v>30</v>
      </c>
      <c r="W354" s="8" t="str">
        <f t="shared" si="35"/>
        <v/>
      </c>
      <c r="X354" s="8" t="str">
        <f>IF(S354="6B",_xlfn.XLOOKUP(H354,'Zoning 2shop'!A:A,'Zoning 2shop'!B:B),IF(S354="6C",_xlfn.XLOOKUP(G354,'Zoning 2shop'!C:C,'Zoning 2shop'!D:D),""))</f>
        <v/>
      </c>
      <c r="Y354" s="112">
        <f t="shared" si="36"/>
        <v>0.14910705133062102</v>
      </c>
      <c r="Z354" s="4">
        <f t="shared" si="37"/>
        <v>7</v>
      </c>
      <c r="AA354" s="4">
        <f t="shared" si="38"/>
        <v>0.5</v>
      </c>
      <c r="AB354" s="4">
        <f t="shared" si="39"/>
        <v>1.0437493593143472</v>
      </c>
      <c r="AC354" s="19">
        <f t="shared" si="40"/>
        <v>7.5</v>
      </c>
      <c r="AD354" s="8" t="str">
        <f>IF(COUNTIF(Catégories!A:A,N354)=0,"catégorie inconnue",LOOKUP(N354,Catégories!A:A,Catégories!B:B))</f>
        <v>Frêt</v>
      </c>
      <c r="AE354" s="21">
        <f t="shared" si="41"/>
        <v>8.5437493593143472</v>
      </c>
    </row>
    <row r="355" spans="2:31" ht="14.25" hidden="1" customHeight="1" x14ac:dyDescent="0.2">
      <c r="B355" s="122" t="s">
        <v>593</v>
      </c>
      <c r="C355" s="122" t="s">
        <v>21</v>
      </c>
      <c r="D355" s="123">
        <v>46157</v>
      </c>
      <c r="E355" s="122" t="s">
        <v>22</v>
      </c>
      <c r="F355" s="122" t="s">
        <v>1061</v>
      </c>
      <c r="G355" s="122" t="s">
        <v>0</v>
      </c>
      <c r="H355" s="122" t="s">
        <v>0</v>
      </c>
      <c r="I355" s="122" t="s">
        <v>1062</v>
      </c>
      <c r="J355" s="122" t="s">
        <v>23</v>
      </c>
      <c r="K355" s="122" t="s">
        <v>24</v>
      </c>
      <c r="L355" s="122" t="s">
        <v>1063</v>
      </c>
      <c r="M355" s="122" t="s">
        <v>25</v>
      </c>
      <c r="N355" s="122" t="s">
        <v>26</v>
      </c>
      <c r="O355" s="122" t="s">
        <v>25</v>
      </c>
      <c r="P355" s="122" t="s">
        <v>27</v>
      </c>
      <c r="Q355" s="122" t="s">
        <v>28</v>
      </c>
      <c r="R355" s="124">
        <v>0.85</v>
      </c>
      <c r="S355" s="127">
        <v>16</v>
      </c>
      <c r="T355" s="125">
        <v>7</v>
      </c>
      <c r="U355" s="122" t="s">
        <v>30</v>
      </c>
      <c r="W355" s="8" t="str">
        <f t="shared" si="35"/>
        <v/>
      </c>
      <c r="X355" s="8" t="str">
        <f>IF(S355="6B",_xlfn.XLOOKUP(H355,'Zoning 2shop'!A:A,'Zoning 2shop'!B:B),IF(S355="6C",_xlfn.XLOOKUP(G355,'Zoning 2shop'!C:C,'Zoning 2shop'!D:D),""))</f>
        <v/>
      </c>
      <c r="Y355" s="112">
        <f t="shared" si="36"/>
        <v>0.14910705133062102</v>
      </c>
      <c r="Z355" s="4">
        <f t="shared" si="37"/>
        <v>7</v>
      </c>
      <c r="AA355" s="4">
        <f t="shared" si="38"/>
        <v>0.5</v>
      </c>
      <c r="AB355" s="4">
        <f t="shared" si="39"/>
        <v>1.0437493593143472</v>
      </c>
      <c r="AC355" s="19">
        <f t="shared" si="40"/>
        <v>7.5</v>
      </c>
      <c r="AD355" s="8" t="str">
        <f>IF(COUNTIF(Catégories!A:A,N355)=0,"catégorie inconnue",LOOKUP(N355,Catégories!A:A,Catégories!B:B))</f>
        <v>Frêt</v>
      </c>
      <c r="AE355" s="21">
        <f t="shared" si="41"/>
        <v>8.5437493593143472</v>
      </c>
    </row>
    <row r="356" spans="2:31" ht="14.25" hidden="1" customHeight="1" x14ac:dyDescent="0.2">
      <c r="B356" s="122" t="s">
        <v>593</v>
      </c>
      <c r="C356" s="122" t="s">
        <v>21</v>
      </c>
      <c r="D356" s="123">
        <v>46157</v>
      </c>
      <c r="E356" s="122" t="s">
        <v>22</v>
      </c>
      <c r="F356" s="122" t="s">
        <v>1006</v>
      </c>
      <c r="G356" s="122" t="s">
        <v>0</v>
      </c>
      <c r="H356" s="122" t="s">
        <v>0</v>
      </c>
      <c r="I356" s="122" t="s">
        <v>1007</v>
      </c>
      <c r="J356" s="122" t="s">
        <v>23</v>
      </c>
      <c r="K356" s="122" t="s">
        <v>24</v>
      </c>
      <c r="L356" s="122" t="s">
        <v>1008</v>
      </c>
      <c r="M356" s="122" t="s">
        <v>25</v>
      </c>
      <c r="N356" s="122" t="s">
        <v>26</v>
      </c>
      <c r="O356" s="122" t="s">
        <v>25</v>
      </c>
      <c r="P356" s="122" t="s">
        <v>27</v>
      </c>
      <c r="Q356" s="122" t="s">
        <v>28</v>
      </c>
      <c r="R356" s="124">
        <v>1.583</v>
      </c>
      <c r="S356" s="127">
        <v>16</v>
      </c>
      <c r="T356" s="125">
        <v>7.4</v>
      </c>
      <c r="U356" s="122" t="s">
        <v>30</v>
      </c>
      <c r="W356" s="8" t="str">
        <f t="shared" si="35"/>
        <v/>
      </c>
      <c r="X356" s="8" t="str">
        <f>IF(S356="6B",_xlfn.XLOOKUP(H356,'Zoning 2shop'!A:A,'Zoning 2shop'!B:B),IF(S356="6C",_xlfn.XLOOKUP(G356,'Zoning 2shop'!C:C,'Zoning 2shop'!D:D),""))</f>
        <v/>
      </c>
      <c r="Y356" s="112">
        <f t="shared" si="36"/>
        <v>0.14910705133062102</v>
      </c>
      <c r="Z356" s="4">
        <f t="shared" si="37"/>
        <v>7.4</v>
      </c>
      <c r="AA356" s="4">
        <f t="shared" si="38"/>
        <v>0.5</v>
      </c>
      <c r="AB356" s="4">
        <f t="shared" si="39"/>
        <v>1.1033921798465955</v>
      </c>
      <c r="AC356" s="19">
        <f t="shared" si="40"/>
        <v>7.9</v>
      </c>
      <c r="AD356" s="8" t="str">
        <f>IF(COUNTIF(Catégories!A:A,N356)=0,"catégorie inconnue",LOOKUP(N356,Catégories!A:A,Catégories!B:B))</f>
        <v>Frêt</v>
      </c>
      <c r="AE356" s="21">
        <f t="shared" si="41"/>
        <v>9.0033921798465961</v>
      </c>
    </row>
    <row r="357" spans="2:31" ht="14.25" hidden="1" customHeight="1" x14ac:dyDescent="0.2">
      <c r="B357" s="122" t="s">
        <v>593</v>
      </c>
      <c r="C357" s="122" t="s">
        <v>21</v>
      </c>
      <c r="D357" s="123">
        <v>46160</v>
      </c>
      <c r="E357" s="122" t="s">
        <v>22</v>
      </c>
      <c r="F357" s="122" t="s">
        <v>236</v>
      </c>
      <c r="G357" s="122" t="s">
        <v>0</v>
      </c>
      <c r="H357" s="122" t="s">
        <v>0</v>
      </c>
      <c r="I357" s="122" t="s">
        <v>1106</v>
      </c>
      <c r="J357" s="122" t="s">
        <v>23</v>
      </c>
      <c r="K357" s="122" t="s">
        <v>24</v>
      </c>
      <c r="L357" s="122" t="s">
        <v>1107</v>
      </c>
      <c r="M357" s="122" t="s">
        <v>25</v>
      </c>
      <c r="N357" s="122" t="s">
        <v>26</v>
      </c>
      <c r="O357" s="122" t="s">
        <v>25</v>
      </c>
      <c r="P357" s="122" t="s">
        <v>27</v>
      </c>
      <c r="Q357" s="122" t="s">
        <v>28</v>
      </c>
      <c r="R357" s="124">
        <v>1.45</v>
      </c>
      <c r="S357" s="127">
        <v>16</v>
      </c>
      <c r="T357" s="125">
        <v>7.4</v>
      </c>
      <c r="U357" s="122" t="s">
        <v>30</v>
      </c>
      <c r="W357" s="8" t="str">
        <f t="shared" si="35"/>
        <v/>
      </c>
      <c r="X357" s="8" t="str">
        <f>IF(S357="6B",_xlfn.XLOOKUP(H357,'Zoning 2shop'!A:A,'Zoning 2shop'!B:B),IF(S357="6C",_xlfn.XLOOKUP(G357,'Zoning 2shop'!C:C,'Zoning 2shop'!D:D),""))</f>
        <v/>
      </c>
      <c r="Y357" s="112">
        <f t="shared" si="36"/>
        <v>0.14910705133062102</v>
      </c>
      <c r="Z357" s="4">
        <f t="shared" si="37"/>
        <v>7.4</v>
      </c>
      <c r="AA357" s="4">
        <f t="shared" si="38"/>
        <v>0.5</v>
      </c>
      <c r="AB357" s="4">
        <f t="shared" si="39"/>
        <v>1.1033921798465955</v>
      </c>
      <c r="AC357" s="19">
        <f t="shared" si="40"/>
        <v>7.9</v>
      </c>
      <c r="AD357" s="8" t="str">
        <f>IF(COUNTIF(Catégories!A:A,N357)=0,"catégorie inconnue",LOOKUP(N357,Catégories!A:A,Catégories!B:B))</f>
        <v>Frêt</v>
      </c>
      <c r="AE357" s="21">
        <f t="shared" si="41"/>
        <v>9.0033921798465961</v>
      </c>
    </row>
    <row r="358" spans="2:31" ht="14.25" hidden="1" customHeight="1" x14ac:dyDescent="0.2">
      <c r="B358" s="122" t="s">
        <v>593</v>
      </c>
      <c r="C358" s="122" t="s">
        <v>21</v>
      </c>
      <c r="D358" s="123">
        <v>46160</v>
      </c>
      <c r="E358" s="122" t="s">
        <v>22</v>
      </c>
      <c r="F358" s="122" t="s">
        <v>448</v>
      </c>
      <c r="G358" s="122" t="s">
        <v>0</v>
      </c>
      <c r="H358" s="122" t="s">
        <v>0</v>
      </c>
      <c r="I358" s="122" t="s">
        <v>1124</v>
      </c>
      <c r="J358" s="122" t="s">
        <v>23</v>
      </c>
      <c r="K358" s="122" t="s">
        <v>24</v>
      </c>
      <c r="L358" s="122" t="s">
        <v>1125</v>
      </c>
      <c r="M358" s="122" t="s">
        <v>25</v>
      </c>
      <c r="N358" s="122" t="s">
        <v>26</v>
      </c>
      <c r="O358" s="122" t="s">
        <v>25</v>
      </c>
      <c r="P358" s="122" t="s">
        <v>27</v>
      </c>
      <c r="Q358" s="122" t="s">
        <v>28</v>
      </c>
      <c r="R358" s="124">
        <v>7.0000000000000007E-2</v>
      </c>
      <c r="S358" s="127">
        <v>16</v>
      </c>
      <c r="T358" s="125">
        <v>7</v>
      </c>
      <c r="U358" s="122" t="s">
        <v>30</v>
      </c>
      <c r="W358" s="8" t="str">
        <f t="shared" si="35"/>
        <v/>
      </c>
      <c r="X358" s="8" t="str">
        <f>IF(S358="6B",_xlfn.XLOOKUP(H358,'Zoning 2shop'!A:A,'Zoning 2shop'!B:B),IF(S358="6C",_xlfn.XLOOKUP(G358,'Zoning 2shop'!C:C,'Zoning 2shop'!D:D),""))</f>
        <v/>
      </c>
      <c r="Y358" s="112">
        <f t="shared" si="36"/>
        <v>0.14910705133062102</v>
      </c>
      <c r="Z358" s="4">
        <f t="shared" si="37"/>
        <v>7</v>
      </c>
      <c r="AA358" s="4">
        <f t="shared" si="38"/>
        <v>0.5</v>
      </c>
      <c r="AB358" s="4">
        <f t="shared" si="39"/>
        <v>1.0437493593143472</v>
      </c>
      <c r="AC358" s="19">
        <f t="shared" si="40"/>
        <v>7.5</v>
      </c>
      <c r="AD358" s="8" t="str">
        <f>IF(COUNTIF(Catégories!A:A,N358)=0,"catégorie inconnue",LOOKUP(N358,Catégories!A:A,Catégories!B:B))</f>
        <v>Frêt</v>
      </c>
      <c r="AE358" s="21">
        <f t="shared" si="41"/>
        <v>8.5437493593143472</v>
      </c>
    </row>
    <row r="359" spans="2:31" ht="14.25" hidden="1" customHeight="1" x14ac:dyDescent="0.2">
      <c r="B359" s="122" t="s">
        <v>593</v>
      </c>
      <c r="C359" s="122" t="s">
        <v>21</v>
      </c>
      <c r="D359" s="123">
        <v>46160</v>
      </c>
      <c r="E359" s="122" t="s">
        <v>22</v>
      </c>
      <c r="F359" s="122" t="s">
        <v>1131</v>
      </c>
      <c r="G359" s="122" t="s">
        <v>0</v>
      </c>
      <c r="H359" s="122" t="s">
        <v>0</v>
      </c>
      <c r="I359" s="122" t="s">
        <v>1132</v>
      </c>
      <c r="J359" s="122" t="s">
        <v>23</v>
      </c>
      <c r="K359" s="122" t="s">
        <v>24</v>
      </c>
      <c r="L359" s="122" t="s">
        <v>1133</v>
      </c>
      <c r="M359" s="122" t="s">
        <v>25</v>
      </c>
      <c r="N359" s="122" t="s">
        <v>26</v>
      </c>
      <c r="O359" s="122" t="s">
        <v>25</v>
      </c>
      <c r="P359" s="122" t="s">
        <v>27</v>
      </c>
      <c r="Q359" s="122" t="s">
        <v>28</v>
      </c>
      <c r="R359" s="124">
        <v>1.8360000000000001</v>
      </c>
      <c r="S359" s="127">
        <v>16</v>
      </c>
      <c r="T359" s="125">
        <v>7.4</v>
      </c>
      <c r="U359" s="122" t="s">
        <v>30</v>
      </c>
      <c r="W359" s="8" t="str">
        <f t="shared" si="35"/>
        <v/>
      </c>
      <c r="X359" s="8" t="str">
        <f>IF(S359="6B",_xlfn.XLOOKUP(H359,'Zoning 2shop'!A:A,'Zoning 2shop'!B:B),IF(S359="6C",_xlfn.XLOOKUP(G359,'Zoning 2shop'!C:C,'Zoning 2shop'!D:D),""))</f>
        <v/>
      </c>
      <c r="Y359" s="112">
        <f t="shared" si="36"/>
        <v>0.14910705133062102</v>
      </c>
      <c r="Z359" s="4">
        <f t="shared" si="37"/>
        <v>7.4</v>
      </c>
      <c r="AA359" s="4">
        <f t="shared" si="38"/>
        <v>0.5</v>
      </c>
      <c r="AB359" s="4">
        <f t="shared" si="39"/>
        <v>1.1033921798465955</v>
      </c>
      <c r="AC359" s="19">
        <f t="shared" si="40"/>
        <v>7.9</v>
      </c>
      <c r="AD359" s="8" t="str">
        <f>IF(COUNTIF(Catégories!A:A,N359)=0,"catégorie inconnue",LOOKUP(N359,Catégories!A:A,Catégories!B:B))</f>
        <v>Frêt</v>
      </c>
      <c r="AE359" s="21">
        <f t="shared" si="41"/>
        <v>9.0033921798465961</v>
      </c>
    </row>
    <row r="360" spans="2:31" ht="14.25" hidden="1" customHeight="1" x14ac:dyDescent="0.2">
      <c r="B360" s="122" t="s">
        <v>593</v>
      </c>
      <c r="C360" s="122" t="s">
        <v>21</v>
      </c>
      <c r="D360" s="123">
        <v>46160</v>
      </c>
      <c r="E360" s="122" t="s">
        <v>22</v>
      </c>
      <c r="F360" s="122" t="s">
        <v>1131</v>
      </c>
      <c r="G360" s="122" t="s">
        <v>0</v>
      </c>
      <c r="H360" s="122" t="s">
        <v>0</v>
      </c>
      <c r="I360" s="122" t="s">
        <v>1132</v>
      </c>
      <c r="J360" s="122" t="s">
        <v>23</v>
      </c>
      <c r="K360" s="122" t="s">
        <v>24</v>
      </c>
      <c r="L360" s="122" t="s">
        <v>1133</v>
      </c>
      <c r="M360" s="122" t="s">
        <v>25</v>
      </c>
      <c r="N360" s="122" t="s">
        <v>44</v>
      </c>
      <c r="O360" s="122" t="s">
        <v>25</v>
      </c>
      <c r="P360" s="122"/>
      <c r="Q360" s="122" t="s">
        <v>28</v>
      </c>
      <c r="R360" s="124">
        <v>0</v>
      </c>
      <c r="S360" s="127">
        <v>16</v>
      </c>
      <c r="T360" s="125">
        <v>9</v>
      </c>
      <c r="U360" s="122" t="s">
        <v>30</v>
      </c>
      <c r="W360" s="8" t="str">
        <f t="shared" si="35"/>
        <v/>
      </c>
      <c r="X360" s="8" t="str">
        <f>IF(S360="6B",_xlfn.XLOOKUP(H360,'Zoning 2shop'!A:A,'Zoning 2shop'!B:B),IF(S360="6C",_xlfn.XLOOKUP(G360,'Zoning 2shop'!C:C,'Zoning 2shop'!D:D),""))</f>
        <v/>
      </c>
      <c r="Y360" s="112">
        <f t="shared" si="36"/>
        <v>0.14910705133062102</v>
      </c>
      <c r="Z360" s="4">
        <f t="shared" si="37"/>
        <v>9</v>
      </c>
      <c r="AA360" s="4">
        <f t="shared" si="38"/>
        <v>0.5</v>
      </c>
      <c r="AB360" s="4">
        <f t="shared" si="39"/>
        <v>1.3419634619755891</v>
      </c>
      <c r="AC360" s="19">
        <f t="shared" si="40"/>
        <v>9.5</v>
      </c>
      <c r="AD360" s="8" t="str">
        <f>IF(COUNTIF(Catégories!A:A,N360)=0,"catégorie inconnue",LOOKUP(N360,Catégories!A:A,Catégories!B:B))</f>
        <v>Frêt</v>
      </c>
      <c r="AE360" s="21">
        <f t="shared" si="41"/>
        <v>10.841963461975588</v>
      </c>
    </row>
    <row r="361" spans="2:31" ht="14.25" hidden="1" customHeight="1" x14ac:dyDescent="0.2">
      <c r="B361" s="122" t="s">
        <v>593</v>
      </c>
      <c r="C361" s="122" t="s">
        <v>21</v>
      </c>
      <c r="D361" s="123">
        <v>46160</v>
      </c>
      <c r="E361" s="122" t="s">
        <v>22</v>
      </c>
      <c r="F361" s="122" t="s">
        <v>1110</v>
      </c>
      <c r="G361" s="122" t="s">
        <v>0</v>
      </c>
      <c r="H361" s="122" t="s">
        <v>0</v>
      </c>
      <c r="I361" s="122" t="s">
        <v>1111</v>
      </c>
      <c r="J361" s="122" t="s">
        <v>23</v>
      </c>
      <c r="K361" s="122" t="s">
        <v>24</v>
      </c>
      <c r="L361" s="122" t="s">
        <v>1112</v>
      </c>
      <c r="M361" s="122" t="s">
        <v>25</v>
      </c>
      <c r="N361" s="122" t="s">
        <v>26</v>
      </c>
      <c r="O361" s="122" t="s">
        <v>25</v>
      </c>
      <c r="P361" s="122" t="s">
        <v>27</v>
      </c>
      <c r="Q361" s="122" t="s">
        <v>28</v>
      </c>
      <c r="R361" s="124">
        <v>0.25</v>
      </c>
      <c r="S361" s="127">
        <v>16</v>
      </c>
      <c r="T361" s="125">
        <v>7</v>
      </c>
      <c r="U361" s="122" t="s">
        <v>30</v>
      </c>
      <c r="W361" s="8" t="str">
        <f t="shared" si="35"/>
        <v/>
      </c>
      <c r="X361" s="8" t="str">
        <f>IF(S361="6B",_xlfn.XLOOKUP(H361,'Zoning 2shop'!A:A,'Zoning 2shop'!B:B),IF(S361="6C",_xlfn.XLOOKUP(G361,'Zoning 2shop'!C:C,'Zoning 2shop'!D:D),""))</f>
        <v/>
      </c>
      <c r="Y361" s="112">
        <f t="shared" si="36"/>
        <v>0.14910705133062102</v>
      </c>
      <c r="Z361" s="4">
        <f t="shared" si="37"/>
        <v>7</v>
      </c>
      <c r="AA361" s="4">
        <f t="shared" si="38"/>
        <v>0.5</v>
      </c>
      <c r="AB361" s="4">
        <f t="shared" si="39"/>
        <v>1.0437493593143472</v>
      </c>
      <c r="AC361" s="19">
        <f t="shared" si="40"/>
        <v>7.5</v>
      </c>
      <c r="AD361" s="8" t="str">
        <f>IF(COUNTIF(Catégories!A:A,N361)=0,"catégorie inconnue",LOOKUP(N361,Catégories!A:A,Catégories!B:B))</f>
        <v>Frêt</v>
      </c>
      <c r="AE361" s="21">
        <f t="shared" si="41"/>
        <v>8.5437493593143472</v>
      </c>
    </row>
    <row r="362" spans="2:31" ht="14.25" hidden="1" customHeight="1" x14ac:dyDescent="0.2">
      <c r="B362" s="122" t="s">
        <v>593</v>
      </c>
      <c r="C362" s="122" t="s">
        <v>21</v>
      </c>
      <c r="D362" s="123">
        <v>46160</v>
      </c>
      <c r="E362" s="122" t="s">
        <v>22</v>
      </c>
      <c r="F362" s="122" t="s">
        <v>1071</v>
      </c>
      <c r="G362" s="122" t="s">
        <v>0</v>
      </c>
      <c r="H362" s="122" t="s">
        <v>0</v>
      </c>
      <c r="I362" s="122" t="s">
        <v>1072</v>
      </c>
      <c r="J362" s="122" t="s">
        <v>23</v>
      </c>
      <c r="K362" s="122" t="s">
        <v>24</v>
      </c>
      <c r="L362" s="122" t="s">
        <v>1073</v>
      </c>
      <c r="M362" s="122" t="s">
        <v>25</v>
      </c>
      <c r="N362" s="122" t="s">
        <v>26</v>
      </c>
      <c r="O362" s="122" t="s">
        <v>25</v>
      </c>
      <c r="P362" s="122" t="s">
        <v>27</v>
      </c>
      <c r="Q362" s="122" t="s">
        <v>28</v>
      </c>
      <c r="R362" s="124">
        <v>2.3199999999999998</v>
      </c>
      <c r="S362" s="127">
        <v>16</v>
      </c>
      <c r="T362" s="125">
        <v>7.8</v>
      </c>
      <c r="U362" s="122" t="s">
        <v>30</v>
      </c>
      <c r="W362" s="8" t="str">
        <f t="shared" si="35"/>
        <v/>
      </c>
      <c r="X362" s="8" t="str">
        <f>IF(S362="6B",_xlfn.XLOOKUP(H362,'Zoning 2shop'!A:A,'Zoning 2shop'!B:B),IF(S362="6C",_xlfn.XLOOKUP(G362,'Zoning 2shop'!C:C,'Zoning 2shop'!D:D),""))</f>
        <v/>
      </c>
      <c r="Y362" s="112">
        <f t="shared" si="36"/>
        <v>0.14910705133062102</v>
      </c>
      <c r="Z362" s="4">
        <f t="shared" si="37"/>
        <v>7.8</v>
      </c>
      <c r="AA362" s="4">
        <f t="shared" si="38"/>
        <v>0.5</v>
      </c>
      <c r="AB362" s="4">
        <f t="shared" si="39"/>
        <v>1.1630350003788439</v>
      </c>
      <c r="AC362" s="19">
        <f t="shared" si="40"/>
        <v>8.3000000000000007</v>
      </c>
      <c r="AD362" s="8" t="str">
        <f>IF(COUNTIF(Catégories!A:A,N362)=0,"catégorie inconnue",LOOKUP(N362,Catégories!A:A,Catégories!B:B))</f>
        <v>Frêt</v>
      </c>
      <c r="AE362" s="21">
        <f t="shared" si="41"/>
        <v>9.463035000378845</v>
      </c>
    </row>
    <row r="363" spans="2:31" ht="14.25" hidden="1" customHeight="1" x14ac:dyDescent="0.2">
      <c r="B363" s="122" t="s">
        <v>593</v>
      </c>
      <c r="C363" s="122" t="s">
        <v>21</v>
      </c>
      <c r="D363" s="123">
        <v>46160</v>
      </c>
      <c r="E363" s="122" t="s">
        <v>22</v>
      </c>
      <c r="F363" s="122" t="s">
        <v>1087</v>
      </c>
      <c r="G363" s="122" t="s">
        <v>0</v>
      </c>
      <c r="H363" s="122" t="s">
        <v>0</v>
      </c>
      <c r="I363" s="122" t="s">
        <v>1088</v>
      </c>
      <c r="J363" s="122" t="s">
        <v>23</v>
      </c>
      <c r="K363" s="122" t="s">
        <v>24</v>
      </c>
      <c r="L363" s="122" t="s">
        <v>1089</v>
      </c>
      <c r="M363" s="122" t="s">
        <v>25</v>
      </c>
      <c r="N363" s="122" t="s">
        <v>26</v>
      </c>
      <c r="O363" s="122" t="s">
        <v>25</v>
      </c>
      <c r="P363" s="122" t="s">
        <v>27</v>
      </c>
      <c r="Q363" s="122" t="s">
        <v>28</v>
      </c>
      <c r="R363" s="124">
        <v>0.28000000000000003</v>
      </c>
      <c r="S363" s="127">
        <v>16</v>
      </c>
      <c r="T363" s="125">
        <v>7</v>
      </c>
      <c r="U363" s="122" t="s">
        <v>30</v>
      </c>
      <c r="W363" s="8" t="str">
        <f t="shared" si="35"/>
        <v/>
      </c>
      <c r="X363" s="8" t="str">
        <f>IF(S363="6B",_xlfn.XLOOKUP(H363,'Zoning 2shop'!A:A,'Zoning 2shop'!B:B),IF(S363="6C",_xlfn.XLOOKUP(G363,'Zoning 2shop'!C:C,'Zoning 2shop'!D:D),""))</f>
        <v/>
      </c>
      <c r="Y363" s="112">
        <f t="shared" si="36"/>
        <v>0.14910705133062102</v>
      </c>
      <c r="Z363" s="4">
        <f t="shared" si="37"/>
        <v>7</v>
      </c>
      <c r="AA363" s="4">
        <f t="shared" si="38"/>
        <v>0.5</v>
      </c>
      <c r="AB363" s="4">
        <f t="shared" si="39"/>
        <v>1.0437493593143472</v>
      </c>
      <c r="AC363" s="19">
        <f t="shared" si="40"/>
        <v>7.5</v>
      </c>
      <c r="AD363" s="8" t="str">
        <f>IF(COUNTIF(Catégories!A:A,N363)=0,"catégorie inconnue",LOOKUP(N363,Catégories!A:A,Catégories!B:B))</f>
        <v>Frêt</v>
      </c>
      <c r="AE363" s="21">
        <f t="shared" si="41"/>
        <v>8.5437493593143472</v>
      </c>
    </row>
    <row r="364" spans="2:31" ht="14.25" hidden="1" customHeight="1" x14ac:dyDescent="0.2">
      <c r="B364" s="122" t="s">
        <v>593</v>
      </c>
      <c r="C364" s="122" t="s">
        <v>21</v>
      </c>
      <c r="D364" s="123">
        <v>46160</v>
      </c>
      <c r="E364" s="122" t="s">
        <v>22</v>
      </c>
      <c r="F364" s="122" t="s">
        <v>465</v>
      </c>
      <c r="G364" s="122" t="s">
        <v>0</v>
      </c>
      <c r="H364" s="122" t="s">
        <v>0</v>
      </c>
      <c r="I364" s="122" t="s">
        <v>1043</v>
      </c>
      <c r="J364" s="122" t="s">
        <v>23</v>
      </c>
      <c r="K364" s="122" t="s">
        <v>24</v>
      </c>
      <c r="L364" s="122" t="s">
        <v>1114</v>
      </c>
      <c r="M364" s="122" t="s">
        <v>25</v>
      </c>
      <c r="N364" s="122" t="s">
        <v>26</v>
      </c>
      <c r="O364" s="122" t="s">
        <v>25</v>
      </c>
      <c r="P364" s="122" t="s">
        <v>27</v>
      </c>
      <c r="Q364" s="122" t="s">
        <v>28</v>
      </c>
      <c r="R364" s="124">
        <v>1.07</v>
      </c>
      <c r="S364" s="127">
        <v>16</v>
      </c>
      <c r="T364" s="125">
        <v>7.4</v>
      </c>
      <c r="U364" s="122" t="s">
        <v>30</v>
      </c>
      <c r="W364" s="8" t="str">
        <f t="shared" si="35"/>
        <v/>
      </c>
      <c r="X364" s="8" t="str">
        <f>IF(S364="6B",_xlfn.XLOOKUP(H364,'Zoning 2shop'!A:A,'Zoning 2shop'!B:B),IF(S364="6C",_xlfn.XLOOKUP(G364,'Zoning 2shop'!C:C,'Zoning 2shop'!D:D),""))</f>
        <v/>
      </c>
      <c r="Y364" s="112">
        <f t="shared" si="36"/>
        <v>0.14910705133062102</v>
      </c>
      <c r="Z364" s="4">
        <f t="shared" si="37"/>
        <v>7.4</v>
      </c>
      <c r="AA364" s="4">
        <f t="shared" si="38"/>
        <v>0.5</v>
      </c>
      <c r="AB364" s="4">
        <f t="shared" si="39"/>
        <v>1.1033921798465955</v>
      </c>
      <c r="AC364" s="19">
        <f t="shared" si="40"/>
        <v>7.9</v>
      </c>
      <c r="AD364" s="8" t="str">
        <f>IF(COUNTIF(Catégories!A:A,N364)=0,"catégorie inconnue",LOOKUP(N364,Catégories!A:A,Catégories!B:B))</f>
        <v>Frêt</v>
      </c>
      <c r="AE364" s="21">
        <f t="shared" si="41"/>
        <v>9.0033921798465961</v>
      </c>
    </row>
    <row r="365" spans="2:31" ht="14.25" hidden="1" customHeight="1" x14ac:dyDescent="0.2">
      <c r="B365" s="122" t="s">
        <v>593</v>
      </c>
      <c r="C365" s="122" t="s">
        <v>21</v>
      </c>
      <c r="D365" s="123">
        <v>46160</v>
      </c>
      <c r="E365" s="122" t="s">
        <v>22</v>
      </c>
      <c r="F365" s="122" t="s">
        <v>253</v>
      </c>
      <c r="G365" s="122" t="s">
        <v>0</v>
      </c>
      <c r="H365" s="122" t="s">
        <v>0</v>
      </c>
      <c r="I365" s="122" t="s">
        <v>1093</v>
      </c>
      <c r="J365" s="122" t="s">
        <v>23</v>
      </c>
      <c r="K365" s="122" t="s">
        <v>24</v>
      </c>
      <c r="L365" s="122" t="s">
        <v>1094</v>
      </c>
      <c r="M365" s="122" t="s">
        <v>25</v>
      </c>
      <c r="N365" s="122" t="s">
        <v>26</v>
      </c>
      <c r="O365" s="122" t="s">
        <v>25</v>
      </c>
      <c r="P365" s="122" t="s">
        <v>27</v>
      </c>
      <c r="Q365" s="122" t="s">
        <v>28</v>
      </c>
      <c r="R365" s="124">
        <v>1.6</v>
      </c>
      <c r="S365" s="127">
        <v>16</v>
      </c>
      <c r="T365" s="125">
        <v>7.4</v>
      </c>
      <c r="U365" s="122" t="s">
        <v>30</v>
      </c>
      <c r="W365" s="8" t="str">
        <f t="shared" si="35"/>
        <v/>
      </c>
      <c r="X365" s="8" t="str">
        <f>IF(S365="6B",_xlfn.XLOOKUP(H365,'Zoning 2shop'!A:A,'Zoning 2shop'!B:B),IF(S365="6C",_xlfn.XLOOKUP(G365,'Zoning 2shop'!C:C,'Zoning 2shop'!D:D),""))</f>
        <v/>
      </c>
      <c r="Y365" s="112">
        <f t="shared" si="36"/>
        <v>0.14910705133062102</v>
      </c>
      <c r="Z365" s="4">
        <f t="shared" si="37"/>
        <v>7.4</v>
      </c>
      <c r="AA365" s="4">
        <f t="shared" si="38"/>
        <v>0.5</v>
      </c>
      <c r="AB365" s="4">
        <f t="shared" si="39"/>
        <v>1.1033921798465955</v>
      </c>
      <c r="AC365" s="19">
        <f t="shared" si="40"/>
        <v>7.9</v>
      </c>
      <c r="AD365" s="8" t="str">
        <f>IF(COUNTIF(Catégories!A:A,N365)=0,"catégorie inconnue",LOOKUP(N365,Catégories!A:A,Catégories!B:B))</f>
        <v>Frêt</v>
      </c>
      <c r="AE365" s="21">
        <f t="shared" si="41"/>
        <v>9.0033921798465961</v>
      </c>
    </row>
    <row r="366" spans="2:31" ht="14.25" hidden="1" customHeight="1" x14ac:dyDescent="0.2">
      <c r="B366" s="122" t="s">
        <v>593</v>
      </c>
      <c r="C366" s="122" t="s">
        <v>21</v>
      </c>
      <c r="D366" s="123">
        <v>46160</v>
      </c>
      <c r="E366" s="122" t="s">
        <v>22</v>
      </c>
      <c r="F366" s="122" t="s">
        <v>1055</v>
      </c>
      <c r="G366" s="122" t="s">
        <v>0</v>
      </c>
      <c r="H366" s="122" t="s">
        <v>0</v>
      </c>
      <c r="I366" s="122" t="s">
        <v>1120</v>
      </c>
      <c r="J366" s="122" t="s">
        <v>23</v>
      </c>
      <c r="K366" s="122" t="s">
        <v>24</v>
      </c>
      <c r="L366" s="122" t="s">
        <v>1121</v>
      </c>
      <c r="M366" s="122" t="s">
        <v>25</v>
      </c>
      <c r="N366" s="122" t="s">
        <v>26</v>
      </c>
      <c r="O366" s="122" t="s">
        <v>25</v>
      </c>
      <c r="P366" s="122" t="s">
        <v>27</v>
      </c>
      <c r="Q366" s="122" t="s">
        <v>28</v>
      </c>
      <c r="R366" s="124">
        <v>3.1</v>
      </c>
      <c r="S366" s="127">
        <v>16</v>
      </c>
      <c r="T366" s="125">
        <v>8.1999999999999993</v>
      </c>
      <c r="U366" s="122" t="s">
        <v>30</v>
      </c>
      <c r="W366" s="8" t="str">
        <f t="shared" si="35"/>
        <v/>
      </c>
      <c r="X366" s="8" t="str">
        <f>IF(S366="6B",_xlfn.XLOOKUP(H366,'Zoning 2shop'!A:A,'Zoning 2shop'!B:B),IF(S366="6C",_xlfn.XLOOKUP(G366,'Zoning 2shop'!C:C,'Zoning 2shop'!D:D),""))</f>
        <v/>
      </c>
      <c r="Y366" s="112">
        <f t="shared" si="36"/>
        <v>0.14910705133062102</v>
      </c>
      <c r="Z366" s="4">
        <f t="shared" si="37"/>
        <v>8.1999999999999993</v>
      </c>
      <c r="AA366" s="4">
        <f t="shared" si="38"/>
        <v>0.5</v>
      </c>
      <c r="AB366" s="4">
        <f t="shared" si="39"/>
        <v>1.2226778209110922</v>
      </c>
      <c r="AC366" s="19">
        <f t="shared" si="40"/>
        <v>8.6999999999999993</v>
      </c>
      <c r="AD366" s="8" t="str">
        <f>IF(COUNTIF(Catégories!A:A,N366)=0,"catégorie inconnue",LOOKUP(N366,Catégories!A:A,Catégories!B:B))</f>
        <v>Frêt</v>
      </c>
      <c r="AE366" s="21">
        <f t="shared" si="41"/>
        <v>9.9226778209110922</v>
      </c>
    </row>
    <row r="367" spans="2:31" ht="14.25" hidden="1" customHeight="1" x14ac:dyDescent="0.2">
      <c r="B367" s="122" t="s">
        <v>593</v>
      </c>
      <c r="C367" s="122" t="s">
        <v>21</v>
      </c>
      <c r="D367" s="123">
        <v>46160</v>
      </c>
      <c r="E367" s="122" t="s">
        <v>22</v>
      </c>
      <c r="F367" s="122" t="s">
        <v>404</v>
      </c>
      <c r="G367" s="122" t="s">
        <v>0</v>
      </c>
      <c r="H367" s="122" t="s">
        <v>0</v>
      </c>
      <c r="I367" s="122" t="s">
        <v>405</v>
      </c>
      <c r="J367" s="122" t="s">
        <v>23</v>
      </c>
      <c r="K367" s="122" t="s">
        <v>24</v>
      </c>
      <c r="L367" s="122" t="s">
        <v>1074</v>
      </c>
      <c r="M367" s="122" t="s">
        <v>25</v>
      </c>
      <c r="N367" s="122" t="s">
        <v>26</v>
      </c>
      <c r="O367" s="122" t="s">
        <v>25</v>
      </c>
      <c r="P367" s="122" t="s">
        <v>27</v>
      </c>
      <c r="Q367" s="122" t="s">
        <v>28</v>
      </c>
      <c r="R367" s="124">
        <v>2.52</v>
      </c>
      <c r="S367" s="127">
        <v>16</v>
      </c>
      <c r="T367" s="125">
        <v>7.8</v>
      </c>
      <c r="U367" s="122" t="s">
        <v>30</v>
      </c>
      <c r="W367" s="8" t="str">
        <f t="shared" si="35"/>
        <v/>
      </c>
      <c r="X367" s="8" t="str">
        <f>IF(S367="6B",_xlfn.XLOOKUP(H367,'Zoning 2shop'!A:A,'Zoning 2shop'!B:B),IF(S367="6C",_xlfn.XLOOKUP(G367,'Zoning 2shop'!C:C,'Zoning 2shop'!D:D),""))</f>
        <v/>
      </c>
      <c r="Y367" s="112">
        <f t="shared" si="36"/>
        <v>0.14910705133062102</v>
      </c>
      <c r="Z367" s="4">
        <f t="shared" si="37"/>
        <v>7.8</v>
      </c>
      <c r="AA367" s="4">
        <f t="shared" si="38"/>
        <v>0.5</v>
      </c>
      <c r="AB367" s="4">
        <f t="shared" si="39"/>
        <v>1.1630350003788439</v>
      </c>
      <c r="AC367" s="19">
        <f t="shared" si="40"/>
        <v>8.3000000000000007</v>
      </c>
      <c r="AD367" s="8" t="str">
        <f>IF(COUNTIF(Catégories!A:A,N367)=0,"catégorie inconnue",LOOKUP(N367,Catégories!A:A,Catégories!B:B))</f>
        <v>Frêt</v>
      </c>
      <c r="AE367" s="21">
        <f t="shared" si="41"/>
        <v>9.463035000378845</v>
      </c>
    </row>
    <row r="368" spans="2:31" ht="14.25" hidden="1" customHeight="1" x14ac:dyDescent="0.2">
      <c r="B368" s="122" t="s">
        <v>593</v>
      </c>
      <c r="C368" s="122" t="s">
        <v>21</v>
      </c>
      <c r="D368" s="123">
        <v>46160</v>
      </c>
      <c r="E368" s="122" t="s">
        <v>22</v>
      </c>
      <c r="F368" s="122" t="s">
        <v>280</v>
      </c>
      <c r="G368" s="122" t="s">
        <v>0</v>
      </c>
      <c r="H368" s="122" t="s">
        <v>0</v>
      </c>
      <c r="I368" s="122" t="s">
        <v>1104</v>
      </c>
      <c r="J368" s="122" t="s">
        <v>23</v>
      </c>
      <c r="K368" s="122" t="s">
        <v>24</v>
      </c>
      <c r="L368" s="122" t="s">
        <v>1105</v>
      </c>
      <c r="M368" s="122" t="s">
        <v>25</v>
      </c>
      <c r="N368" s="122" t="s">
        <v>26</v>
      </c>
      <c r="O368" s="122" t="s">
        <v>25</v>
      </c>
      <c r="P368" s="122" t="s">
        <v>27</v>
      </c>
      <c r="Q368" s="122" t="s">
        <v>28</v>
      </c>
      <c r="R368" s="124">
        <v>0.11</v>
      </c>
      <c r="S368" s="127">
        <v>16</v>
      </c>
      <c r="T368" s="125">
        <v>7</v>
      </c>
      <c r="U368" s="122" t="s">
        <v>30</v>
      </c>
      <c r="W368" s="8" t="str">
        <f t="shared" si="35"/>
        <v/>
      </c>
      <c r="X368" s="8" t="str">
        <f>IF(S368="6B",_xlfn.XLOOKUP(H368,'Zoning 2shop'!A:A,'Zoning 2shop'!B:B),IF(S368="6C",_xlfn.XLOOKUP(G368,'Zoning 2shop'!C:C,'Zoning 2shop'!D:D),""))</f>
        <v/>
      </c>
      <c r="Y368" s="112">
        <f t="shared" si="36"/>
        <v>0.14910705133062102</v>
      </c>
      <c r="Z368" s="4">
        <f t="shared" si="37"/>
        <v>7</v>
      </c>
      <c r="AA368" s="4">
        <f t="shared" si="38"/>
        <v>0.5</v>
      </c>
      <c r="AB368" s="4">
        <f t="shared" si="39"/>
        <v>1.0437493593143472</v>
      </c>
      <c r="AC368" s="19">
        <f t="shared" si="40"/>
        <v>7.5</v>
      </c>
      <c r="AD368" s="8" t="str">
        <f>IF(COUNTIF(Catégories!A:A,N368)=0,"catégorie inconnue",LOOKUP(N368,Catégories!A:A,Catégories!B:B))</f>
        <v>Frêt</v>
      </c>
      <c r="AE368" s="21">
        <f t="shared" si="41"/>
        <v>8.5437493593143472</v>
      </c>
    </row>
    <row r="369" spans="2:31" ht="14.25" hidden="1" customHeight="1" x14ac:dyDescent="0.2">
      <c r="B369" s="122" t="s">
        <v>593</v>
      </c>
      <c r="C369" s="122" t="s">
        <v>21</v>
      </c>
      <c r="D369" s="123">
        <v>46160</v>
      </c>
      <c r="E369" s="122" t="s">
        <v>22</v>
      </c>
      <c r="F369" s="122" t="s">
        <v>229</v>
      </c>
      <c r="G369" s="122" t="s">
        <v>0</v>
      </c>
      <c r="H369" s="122" t="s">
        <v>0</v>
      </c>
      <c r="I369" s="122" t="s">
        <v>1108</v>
      </c>
      <c r="J369" s="122" t="s">
        <v>23</v>
      </c>
      <c r="K369" s="122" t="s">
        <v>24</v>
      </c>
      <c r="L369" s="122" t="s">
        <v>1109</v>
      </c>
      <c r="M369" s="122" t="s">
        <v>25</v>
      </c>
      <c r="N369" s="122" t="s">
        <v>26</v>
      </c>
      <c r="O369" s="122" t="s">
        <v>25</v>
      </c>
      <c r="P369" s="122" t="s">
        <v>27</v>
      </c>
      <c r="Q369" s="122" t="s">
        <v>28</v>
      </c>
      <c r="R369" s="124">
        <v>1.508</v>
      </c>
      <c r="S369" s="127">
        <v>16</v>
      </c>
      <c r="T369" s="125">
        <v>7.4</v>
      </c>
      <c r="U369" s="122" t="s">
        <v>30</v>
      </c>
      <c r="W369" s="8" t="str">
        <f t="shared" si="35"/>
        <v/>
      </c>
      <c r="X369" s="8" t="str">
        <f>IF(S369="6B",_xlfn.XLOOKUP(H369,'Zoning 2shop'!A:A,'Zoning 2shop'!B:B),IF(S369="6C",_xlfn.XLOOKUP(G369,'Zoning 2shop'!C:C,'Zoning 2shop'!D:D),""))</f>
        <v/>
      </c>
      <c r="Y369" s="112">
        <f t="shared" si="36"/>
        <v>0.14910705133062102</v>
      </c>
      <c r="Z369" s="4">
        <f t="shared" si="37"/>
        <v>7.4</v>
      </c>
      <c r="AA369" s="4">
        <f t="shared" si="38"/>
        <v>0.5</v>
      </c>
      <c r="AB369" s="4">
        <f t="shared" si="39"/>
        <v>1.1033921798465955</v>
      </c>
      <c r="AC369" s="19">
        <f t="shared" si="40"/>
        <v>7.9</v>
      </c>
      <c r="AD369" s="8" t="str">
        <f>IF(COUNTIF(Catégories!A:A,N369)=0,"catégorie inconnue",LOOKUP(N369,Catégories!A:A,Catégories!B:B))</f>
        <v>Frêt</v>
      </c>
      <c r="AE369" s="21">
        <f t="shared" si="41"/>
        <v>9.0033921798465961</v>
      </c>
    </row>
    <row r="370" spans="2:31" ht="14.25" hidden="1" customHeight="1" x14ac:dyDescent="0.2">
      <c r="B370" s="122" t="s">
        <v>593</v>
      </c>
      <c r="C370" s="122" t="s">
        <v>21</v>
      </c>
      <c r="D370" s="123">
        <v>46160</v>
      </c>
      <c r="E370" s="122" t="s">
        <v>22</v>
      </c>
      <c r="F370" s="122" t="s">
        <v>1115</v>
      </c>
      <c r="G370" s="122" t="s">
        <v>0</v>
      </c>
      <c r="H370" s="122" t="s">
        <v>0</v>
      </c>
      <c r="I370" s="122" t="s">
        <v>1116</v>
      </c>
      <c r="J370" s="122" t="s">
        <v>23</v>
      </c>
      <c r="K370" s="122" t="s">
        <v>24</v>
      </c>
      <c r="L370" s="122" t="s">
        <v>1117</v>
      </c>
      <c r="M370" s="122" t="s">
        <v>25</v>
      </c>
      <c r="N370" s="122" t="s">
        <v>26</v>
      </c>
      <c r="O370" s="122" t="s">
        <v>25</v>
      </c>
      <c r="P370" s="122" t="s">
        <v>27</v>
      </c>
      <c r="Q370" s="122" t="s">
        <v>28</v>
      </c>
      <c r="R370" s="124">
        <v>0.28000000000000003</v>
      </c>
      <c r="S370" s="127">
        <v>16</v>
      </c>
      <c r="T370" s="125">
        <v>7</v>
      </c>
      <c r="U370" s="122" t="s">
        <v>30</v>
      </c>
      <c r="W370" s="8" t="str">
        <f t="shared" si="35"/>
        <v/>
      </c>
      <c r="X370" s="8" t="str">
        <f>IF(S370="6B",_xlfn.XLOOKUP(H370,'Zoning 2shop'!A:A,'Zoning 2shop'!B:B),IF(S370="6C",_xlfn.XLOOKUP(G370,'Zoning 2shop'!C:C,'Zoning 2shop'!D:D),""))</f>
        <v/>
      </c>
      <c r="Y370" s="112">
        <f t="shared" si="36"/>
        <v>0.14910705133062102</v>
      </c>
      <c r="Z370" s="4">
        <f t="shared" si="37"/>
        <v>7</v>
      </c>
      <c r="AA370" s="4">
        <f t="shared" si="38"/>
        <v>0.5</v>
      </c>
      <c r="AB370" s="4">
        <f t="shared" si="39"/>
        <v>1.0437493593143472</v>
      </c>
      <c r="AC370" s="19">
        <f t="shared" si="40"/>
        <v>7.5</v>
      </c>
      <c r="AD370" s="8" t="str">
        <f>IF(COUNTIF(Catégories!A:A,N370)=0,"catégorie inconnue",LOOKUP(N370,Catégories!A:A,Catégories!B:B))</f>
        <v>Frêt</v>
      </c>
      <c r="AE370" s="21">
        <f t="shared" si="41"/>
        <v>8.5437493593143472</v>
      </c>
    </row>
    <row r="371" spans="2:31" ht="14.25" hidden="1" customHeight="1" x14ac:dyDescent="0.2">
      <c r="B371" s="122" t="s">
        <v>593</v>
      </c>
      <c r="C371" s="122" t="s">
        <v>21</v>
      </c>
      <c r="D371" s="123">
        <v>46160</v>
      </c>
      <c r="E371" s="122" t="s">
        <v>22</v>
      </c>
      <c r="F371" s="122" t="s">
        <v>295</v>
      </c>
      <c r="G371" s="122" t="s">
        <v>0</v>
      </c>
      <c r="H371" s="122" t="s">
        <v>0</v>
      </c>
      <c r="I371" s="122" t="s">
        <v>1100</v>
      </c>
      <c r="J371" s="122" t="s">
        <v>23</v>
      </c>
      <c r="K371" s="122" t="s">
        <v>24</v>
      </c>
      <c r="L371" s="122" t="s">
        <v>1101</v>
      </c>
      <c r="M371" s="122" t="s">
        <v>25</v>
      </c>
      <c r="N371" s="122" t="s">
        <v>26</v>
      </c>
      <c r="O371" s="122" t="s">
        <v>25</v>
      </c>
      <c r="P371" s="122" t="s">
        <v>27</v>
      </c>
      <c r="Q371" s="122" t="s">
        <v>28</v>
      </c>
      <c r="R371" s="124">
        <v>0.77</v>
      </c>
      <c r="S371" s="127">
        <v>16</v>
      </c>
      <c r="T371" s="125">
        <v>7</v>
      </c>
      <c r="U371" s="122" t="s">
        <v>30</v>
      </c>
      <c r="W371" s="8" t="str">
        <f t="shared" si="35"/>
        <v/>
      </c>
      <c r="X371" s="8" t="str">
        <f>IF(S371="6B",_xlfn.XLOOKUP(H371,'Zoning 2shop'!A:A,'Zoning 2shop'!B:B),IF(S371="6C",_xlfn.XLOOKUP(G371,'Zoning 2shop'!C:C,'Zoning 2shop'!D:D),""))</f>
        <v/>
      </c>
      <c r="Y371" s="112">
        <f t="shared" si="36"/>
        <v>0.14910705133062102</v>
      </c>
      <c r="Z371" s="4">
        <f t="shared" si="37"/>
        <v>7</v>
      </c>
      <c r="AA371" s="4">
        <f t="shared" si="38"/>
        <v>0.5</v>
      </c>
      <c r="AB371" s="4">
        <f t="shared" si="39"/>
        <v>1.0437493593143472</v>
      </c>
      <c r="AC371" s="19">
        <f t="shared" si="40"/>
        <v>7.5</v>
      </c>
      <c r="AD371" s="8" t="str">
        <f>IF(COUNTIF(Catégories!A:A,N371)=0,"catégorie inconnue",LOOKUP(N371,Catégories!A:A,Catégories!B:B))</f>
        <v>Frêt</v>
      </c>
      <c r="AE371" s="21">
        <f t="shared" si="41"/>
        <v>8.5437493593143472</v>
      </c>
    </row>
    <row r="372" spans="2:31" ht="14.25" hidden="1" customHeight="1" x14ac:dyDescent="0.2">
      <c r="B372" s="122" t="s">
        <v>593</v>
      </c>
      <c r="C372" s="122" t="s">
        <v>21</v>
      </c>
      <c r="D372" s="123">
        <v>46161</v>
      </c>
      <c r="E372" s="122" t="s">
        <v>22</v>
      </c>
      <c r="F372" s="122" t="s">
        <v>291</v>
      </c>
      <c r="G372" s="122" t="s">
        <v>0</v>
      </c>
      <c r="H372" s="122" t="s">
        <v>0</v>
      </c>
      <c r="I372" s="122" t="s">
        <v>292</v>
      </c>
      <c r="J372" s="122" t="s">
        <v>23</v>
      </c>
      <c r="K372" s="122" t="s">
        <v>24</v>
      </c>
      <c r="L372" s="122" t="s">
        <v>1142</v>
      </c>
      <c r="M372" s="122" t="s">
        <v>25</v>
      </c>
      <c r="N372" s="122" t="s">
        <v>26</v>
      </c>
      <c r="O372" s="122" t="s">
        <v>25</v>
      </c>
      <c r="P372" s="122" t="s">
        <v>27</v>
      </c>
      <c r="Q372" s="122" t="s">
        <v>28</v>
      </c>
      <c r="R372" s="124">
        <v>3.51</v>
      </c>
      <c r="S372" s="127">
        <v>16</v>
      </c>
      <c r="T372" s="125">
        <v>8.1999999999999993</v>
      </c>
      <c r="U372" s="122" t="s">
        <v>30</v>
      </c>
      <c r="W372" s="8" t="str">
        <f t="shared" si="35"/>
        <v/>
      </c>
      <c r="X372" s="8" t="str">
        <f>IF(S372="6B",_xlfn.XLOOKUP(H372,'Zoning 2shop'!A:A,'Zoning 2shop'!B:B),IF(S372="6C",_xlfn.XLOOKUP(G372,'Zoning 2shop'!C:C,'Zoning 2shop'!D:D),""))</f>
        <v/>
      </c>
      <c r="Y372" s="112">
        <f t="shared" si="36"/>
        <v>0.14910705133062102</v>
      </c>
      <c r="Z372" s="4">
        <f t="shared" si="37"/>
        <v>8.1999999999999993</v>
      </c>
      <c r="AA372" s="4">
        <f t="shared" si="38"/>
        <v>0.5</v>
      </c>
      <c r="AB372" s="4">
        <f t="shared" si="39"/>
        <v>1.2226778209110922</v>
      </c>
      <c r="AC372" s="19">
        <f t="shared" si="40"/>
        <v>8.6999999999999993</v>
      </c>
      <c r="AD372" s="8" t="str">
        <f>IF(COUNTIF(Catégories!A:A,N372)=0,"catégorie inconnue",LOOKUP(N372,Catégories!A:A,Catégories!B:B))</f>
        <v>Frêt</v>
      </c>
      <c r="AE372" s="21">
        <f t="shared" si="41"/>
        <v>9.9226778209110922</v>
      </c>
    </row>
    <row r="373" spans="2:31" ht="14.25" hidden="1" customHeight="1" x14ac:dyDescent="0.2">
      <c r="B373" s="122" t="s">
        <v>593</v>
      </c>
      <c r="C373" s="122" t="s">
        <v>21</v>
      </c>
      <c r="D373" s="123">
        <v>46161</v>
      </c>
      <c r="E373" s="122" t="s">
        <v>22</v>
      </c>
      <c r="F373" s="122" t="s">
        <v>389</v>
      </c>
      <c r="G373" s="122" t="s">
        <v>0</v>
      </c>
      <c r="H373" s="122" t="s">
        <v>0</v>
      </c>
      <c r="I373" s="122" t="s">
        <v>390</v>
      </c>
      <c r="J373" s="122" t="s">
        <v>23</v>
      </c>
      <c r="K373" s="122" t="s">
        <v>24</v>
      </c>
      <c r="L373" s="122" t="s">
        <v>1136</v>
      </c>
      <c r="M373" s="122" t="s">
        <v>25</v>
      </c>
      <c r="N373" s="122" t="s">
        <v>26</v>
      </c>
      <c r="O373" s="122" t="s">
        <v>25</v>
      </c>
      <c r="P373" s="122" t="s">
        <v>27</v>
      </c>
      <c r="Q373" s="122" t="s">
        <v>28</v>
      </c>
      <c r="R373" s="124">
        <v>3.51</v>
      </c>
      <c r="S373" s="127">
        <v>16</v>
      </c>
      <c r="T373" s="125">
        <v>8.1999999999999993</v>
      </c>
      <c r="U373" s="122" t="s">
        <v>30</v>
      </c>
      <c r="W373" s="8" t="str">
        <f t="shared" si="35"/>
        <v/>
      </c>
      <c r="X373" s="8" t="str">
        <f>IF(S373="6B",_xlfn.XLOOKUP(H373,'Zoning 2shop'!A:A,'Zoning 2shop'!B:B),IF(S373="6C",_xlfn.XLOOKUP(G373,'Zoning 2shop'!C:C,'Zoning 2shop'!D:D),""))</f>
        <v/>
      </c>
      <c r="Y373" s="112">
        <f t="shared" si="36"/>
        <v>0.14910705133062102</v>
      </c>
      <c r="Z373" s="4">
        <f t="shared" si="37"/>
        <v>8.1999999999999993</v>
      </c>
      <c r="AA373" s="4">
        <f t="shared" si="38"/>
        <v>0.5</v>
      </c>
      <c r="AB373" s="4">
        <f t="shared" si="39"/>
        <v>1.2226778209110922</v>
      </c>
      <c r="AC373" s="19">
        <f t="shared" si="40"/>
        <v>8.6999999999999993</v>
      </c>
      <c r="AD373" s="8" t="str">
        <f>IF(COUNTIF(Catégories!A:A,N373)=0,"catégorie inconnue",LOOKUP(N373,Catégories!A:A,Catégories!B:B))</f>
        <v>Frêt</v>
      </c>
      <c r="AE373" s="21">
        <f t="shared" si="41"/>
        <v>9.9226778209110922</v>
      </c>
    </row>
    <row r="374" spans="2:31" ht="14.25" hidden="1" customHeight="1" x14ac:dyDescent="0.2">
      <c r="B374" s="122" t="s">
        <v>593</v>
      </c>
      <c r="C374" s="122" t="s">
        <v>21</v>
      </c>
      <c r="D374" s="123">
        <v>46161</v>
      </c>
      <c r="E374" s="122" t="s">
        <v>22</v>
      </c>
      <c r="F374" s="122" t="s">
        <v>455</v>
      </c>
      <c r="G374" s="122" t="s">
        <v>0</v>
      </c>
      <c r="H374" s="122" t="s">
        <v>0</v>
      </c>
      <c r="I374" s="122" t="s">
        <v>1134</v>
      </c>
      <c r="J374" s="122" t="s">
        <v>23</v>
      </c>
      <c r="K374" s="122" t="s">
        <v>24</v>
      </c>
      <c r="L374" s="122" t="s">
        <v>1135</v>
      </c>
      <c r="M374" s="122" t="s">
        <v>25</v>
      </c>
      <c r="N374" s="122" t="s">
        <v>26</v>
      </c>
      <c r="O374" s="122" t="s">
        <v>25</v>
      </c>
      <c r="P374" s="122" t="s">
        <v>27</v>
      </c>
      <c r="Q374" s="122" t="s">
        <v>28</v>
      </c>
      <c r="R374" s="124">
        <v>0.02</v>
      </c>
      <c r="S374" s="127">
        <v>16</v>
      </c>
      <c r="T374" s="125">
        <v>7</v>
      </c>
      <c r="U374" s="122" t="s">
        <v>30</v>
      </c>
      <c r="W374" s="8" t="str">
        <f t="shared" si="35"/>
        <v/>
      </c>
      <c r="X374" s="8" t="str">
        <f>IF(S374="6B",_xlfn.XLOOKUP(H374,'Zoning 2shop'!A:A,'Zoning 2shop'!B:B),IF(S374="6C",_xlfn.XLOOKUP(G374,'Zoning 2shop'!C:C,'Zoning 2shop'!D:D),""))</f>
        <v/>
      </c>
      <c r="Y374" s="112">
        <f t="shared" si="36"/>
        <v>0.14910705133062102</v>
      </c>
      <c r="Z374" s="4">
        <f t="shared" si="37"/>
        <v>7</v>
      </c>
      <c r="AA374" s="4">
        <f t="shared" si="38"/>
        <v>0.5</v>
      </c>
      <c r="AB374" s="4">
        <f t="shared" si="39"/>
        <v>1.0437493593143472</v>
      </c>
      <c r="AC374" s="19">
        <f t="shared" si="40"/>
        <v>7.5</v>
      </c>
      <c r="AD374" s="8" t="str">
        <f>IF(COUNTIF(Catégories!A:A,N374)=0,"catégorie inconnue",LOOKUP(N374,Catégories!A:A,Catégories!B:B))</f>
        <v>Frêt</v>
      </c>
      <c r="AE374" s="21">
        <f t="shared" si="41"/>
        <v>8.5437493593143472</v>
      </c>
    </row>
    <row r="375" spans="2:31" ht="14.25" hidden="1" customHeight="1" x14ac:dyDescent="0.2">
      <c r="B375" s="122" t="s">
        <v>593</v>
      </c>
      <c r="C375" s="122" t="s">
        <v>21</v>
      </c>
      <c r="D375" s="123">
        <v>46161</v>
      </c>
      <c r="E375" s="122" t="s">
        <v>22</v>
      </c>
      <c r="F375" s="122" t="s">
        <v>455</v>
      </c>
      <c r="G375" s="122" t="s">
        <v>0</v>
      </c>
      <c r="H375" s="122" t="s">
        <v>0</v>
      </c>
      <c r="I375" s="122" t="s">
        <v>1134</v>
      </c>
      <c r="J375" s="122" t="s">
        <v>23</v>
      </c>
      <c r="K375" s="122" t="s">
        <v>24</v>
      </c>
      <c r="L375" s="122" t="s">
        <v>1135</v>
      </c>
      <c r="M375" s="122" t="s">
        <v>25</v>
      </c>
      <c r="N375" s="122" t="s">
        <v>40</v>
      </c>
      <c r="O375" s="122" t="s">
        <v>25</v>
      </c>
      <c r="P375" s="122"/>
      <c r="Q375" s="122" t="s">
        <v>28</v>
      </c>
      <c r="R375" s="124">
        <v>0</v>
      </c>
      <c r="S375" s="127">
        <v>16</v>
      </c>
      <c r="T375" s="125">
        <v>5</v>
      </c>
      <c r="U375" s="122" t="s">
        <v>30</v>
      </c>
      <c r="W375" s="8" t="str">
        <f t="shared" si="35"/>
        <v/>
      </c>
      <c r="X375" s="8" t="str">
        <f>IF(S375="6B",_xlfn.XLOOKUP(H375,'Zoning 2shop'!A:A,'Zoning 2shop'!B:B),IF(S375="6C",_xlfn.XLOOKUP(G375,'Zoning 2shop'!C:C,'Zoning 2shop'!D:D),""))</f>
        <v/>
      </c>
      <c r="Y375" s="112">
        <f t="shared" si="36"/>
        <v>0.14910705133062102</v>
      </c>
      <c r="Z375" s="4">
        <f t="shared" si="37"/>
        <v>5</v>
      </c>
      <c r="AA375" s="4">
        <f t="shared" si="38"/>
        <v>0.5</v>
      </c>
      <c r="AB375" s="4">
        <f t="shared" si="39"/>
        <v>0.74553525665310505</v>
      </c>
      <c r="AC375" s="19">
        <f t="shared" si="40"/>
        <v>5.5</v>
      </c>
      <c r="AD375" s="8" t="str">
        <f>IF(COUNTIF(Catégories!A:A,N375)=0,"catégorie inconnue",LOOKUP(N375,Catégories!A:A,Catégories!B:B))</f>
        <v>Zones éloignées</v>
      </c>
      <c r="AE375" s="21">
        <f t="shared" si="41"/>
        <v>6.2455352566531053</v>
      </c>
    </row>
    <row r="376" spans="2:31" ht="14.25" hidden="1" customHeight="1" x14ac:dyDescent="0.2">
      <c r="B376" s="122" t="s">
        <v>593</v>
      </c>
      <c r="C376" s="122" t="s">
        <v>21</v>
      </c>
      <c r="D376" s="123">
        <v>46161</v>
      </c>
      <c r="E376" s="122" t="s">
        <v>22</v>
      </c>
      <c r="F376" s="122" t="s">
        <v>214</v>
      </c>
      <c r="G376" s="122" t="s">
        <v>0</v>
      </c>
      <c r="H376" s="122" t="s">
        <v>0</v>
      </c>
      <c r="I376" s="122" t="s">
        <v>1155</v>
      </c>
      <c r="J376" s="122" t="s">
        <v>23</v>
      </c>
      <c r="K376" s="122" t="s">
        <v>24</v>
      </c>
      <c r="L376" s="122" t="s">
        <v>1156</v>
      </c>
      <c r="M376" s="122" t="s">
        <v>25</v>
      </c>
      <c r="N376" s="122" t="s">
        <v>26</v>
      </c>
      <c r="O376" s="122" t="s">
        <v>25</v>
      </c>
      <c r="P376" s="122" t="s">
        <v>27</v>
      </c>
      <c r="Q376" s="122" t="s">
        <v>28</v>
      </c>
      <c r="R376" s="124">
        <v>4.6779999999999999</v>
      </c>
      <c r="S376" s="127">
        <v>16</v>
      </c>
      <c r="T376" s="125">
        <v>8.6</v>
      </c>
      <c r="U376" s="122" t="s">
        <v>30</v>
      </c>
      <c r="W376" s="8" t="str">
        <f t="shared" si="35"/>
        <v/>
      </c>
      <c r="X376" s="8" t="str">
        <f>IF(S376="6B",_xlfn.XLOOKUP(H376,'Zoning 2shop'!A:A,'Zoning 2shop'!B:B),IF(S376="6C",_xlfn.XLOOKUP(G376,'Zoning 2shop'!C:C,'Zoning 2shop'!D:D),""))</f>
        <v/>
      </c>
      <c r="Y376" s="112">
        <f t="shared" si="36"/>
        <v>0.14910705133062102</v>
      </c>
      <c r="Z376" s="4">
        <f t="shared" si="37"/>
        <v>8.6</v>
      </c>
      <c r="AA376" s="4">
        <f t="shared" si="38"/>
        <v>0.5</v>
      </c>
      <c r="AB376" s="4">
        <f t="shared" si="39"/>
        <v>1.2823206414433408</v>
      </c>
      <c r="AC376" s="19">
        <f t="shared" si="40"/>
        <v>9.1</v>
      </c>
      <c r="AD376" s="8" t="str">
        <f>IF(COUNTIF(Catégories!A:A,N376)=0,"catégorie inconnue",LOOKUP(N376,Catégories!A:A,Catégories!B:B))</f>
        <v>Frêt</v>
      </c>
      <c r="AE376" s="21">
        <f t="shared" si="41"/>
        <v>10.382320641443341</v>
      </c>
    </row>
    <row r="377" spans="2:31" ht="14.25" hidden="1" customHeight="1" x14ac:dyDescent="0.2">
      <c r="B377" s="122" t="s">
        <v>1963</v>
      </c>
      <c r="C377" s="122" t="s">
        <v>177</v>
      </c>
      <c r="D377" s="123">
        <v>46161</v>
      </c>
      <c r="E377" s="122" t="s">
        <v>22</v>
      </c>
      <c r="F377" s="122" t="s">
        <v>229</v>
      </c>
      <c r="G377" s="122" t="s">
        <v>0</v>
      </c>
      <c r="H377" s="122" t="s">
        <v>0</v>
      </c>
      <c r="I377" s="122" t="s">
        <v>1964</v>
      </c>
      <c r="J377" s="122" t="s">
        <v>1965</v>
      </c>
      <c r="K377" s="122" t="s">
        <v>24</v>
      </c>
      <c r="L377" s="122" t="s">
        <v>1966</v>
      </c>
      <c r="M377" s="122" t="s">
        <v>25</v>
      </c>
      <c r="N377" s="122" t="s">
        <v>26</v>
      </c>
      <c r="O377" s="122" t="s">
        <v>25</v>
      </c>
      <c r="P377" s="122" t="s">
        <v>27</v>
      </c>
      <c r="Q377" s="122" t="s">
        <v>28</v>
      </c>
      <c r="R377" s="124">
        <v>3</v>
      </c>
      <c r="S377" s="127">
        <v>16</v>
      </c>
      <c r="T377" s="125">
        <v>7.8</v>
      </c>
      <c r="U377" s="122" t="s">
        <v>30</v>
      </c>
      <c r="W377" s="8" t="str">
        <f t="shared" si="35"/>
        <v/>
      </c>
      <c r="X377" s="8" t="str">
        <f>IF(S377="6B",_xlfn.XLOOKUP(H377,'Zoning 2shop'!A:A,'Zoning 2shop'!B:B),IF(S377="6C",_xlfn.XLOOKUP(G377,'Zoning 2shop'!C:C,'Zoning 2shop'!D:D),""))</f>
        <v/>
      </c>
      <c r="Y377" s="112">
        <f t="shared" si="36"/>
        <v>0.14910705133062102</v>
      </c>
      <c r="Z377" s="4">
        <f t="shared" si="37"/>
        <v>7.8</v>
      </c>
      <c r="AA377" s="4">
        <f t="shared" si="38"/>
        <v>0.5</v>
      </c>
      <c r="AB377" s="4">
        <f t="shared" si="39"/>
        <v>1.1630350003788439</v>
      </c>
      <c r="AC377" s="19">
        <f t="shared" si="40"/>
        <v>8.3000000000000007</v>
      </c>
      <c r="AD377" s="8" t="str">
        <f>IF(COUNTIF(Catégories!A:A,N377)=0,"catégorie inconnue",LOOKUP(N377,Catégories!A:A,Catégories!B:B))</f>
        <v>Frêt</v>
      </c>
      <c r="AE377" s="21">
        <f t="shared" si="41"/>
        <v>9.463035000378845</v>
      </c>
    </row>
    <row r="378" spans="2:31" ht="14.25" hidden="1" customHeight="1" x14ac:dyDescent="0.2">
      <c r="B378" s="122" t="s">
        <v>593</v>
      </c>
      <c r="C378" s="122" t="s">
        <v>21</v>
      </c>
      <c r="D378" s="123">
        <v>46162</v>
      </c>
      <c r="E378" s="122" t="s">
        <v>22</v>
      </c>
      <c r="F378" s="122" t="s">
        <v>1194</v>
      </c>
      <c r="G378" s="122" t="s">
        <v>0</v>
      </c>
      <c r="H378" s="122" t="s">
        <v>0</v>
      </c>
      <c r="I378" s="122" t="s">
        <v>1195</v>
      </c>
      <c r="J378" s="122" t="s">
        <v>23</v>
      </c>
      <c r="K378" s="122" t="s">
        <v>24</v>
      </c>
      <c r="L378" s="122" t="s">
        <v>1196</v>
      </c>
      <c r="M378" s="122" t="s">
        <v>25</v>
      </c>
      <c r="N378" s="122" t="s">
        <v>26</v>
      </c>
      <c r="O378" s="122" t="s">
        <v>25</v>
      </c>
      <c r="P378" s="122" t="s">
        <v>27</v>
      </c>
      <c r="Q378" s="122" t="s">
        <v>28</v>
      </c>
      <c r="R378" s="124">
        <v>0.28000000000000003</v>
      </c>
      <c r="S378" s="127">
        <v>16</v>
      </c>
      <c r="T378" s="125">
        <v>7</v>
      </c>
      <c r="U378" s="122" t="s">
        <v>30</v>
      </c>
      <c r="W378" s="8" t="str">
        <f t="shared" si="35"/>
        <v/>
      </c>
      <c r="X378" s="8" t="str">
        <f>IF(S378="6B",_xlfn.XLOOKUP(H378,'Zoning 2shop'!A:A,'Zoning 2shop'!B:B),IF(S378="6C",_xlfn.XLOOKUP(G378,'Zoning 2shop'!C:C,'Zoning 2shop'!D:D),""))</f>
        <v/>
      </c>
      <c r="Y378" s="112">
        <f t="shared" si="36"/>
        <v>0.14910705133062102</v>
      </c>
      <c r="Z378" s="4">
        <f t="shared" si="37"/>
        <v>7</v>
      </c>
      <c r="AA378" s="4">
        <f t="shared" si="38"/>
        <v>0.5</v>
      </c>
      <c r="AB378" s="4">
        <f t="shared" si="39"/>
        <v>1.0437493593143472</v>
      </c>
      <c r="AC378" s="19">
        <f t="shared" si="40"/>
        <v>7.5</v>
      </c>
      <c r="AD378" s="8" t="str">
        <f>IF(COUNTIF(Catégories!A:A,N378)=0,"catégorie inconnue",LOOKUP(N378,Catégories!A:A,Catégories!B:B))</f>
        <v>Frêt</v>
      </c>
      <c r="AE378" s="21">
        <f t="shared" si="41"/>
        <v>8.5437493593143472</v>
      </c>
    </row>
    <row r="379" spans="2:31" ht="14.25" hidden="1" customHeight="1" x14ac:dyDescent="0.2">
      <c r="B379" s="122" t="s">
        <v>593</v>
      </c>
      <c r="C379" s="122" t="s">
        <v>21</v>
      </c>
      <c r="D379" s="123">
        <v>46162</v>
      </c>
      <c r="E379" s="122" t="s">
        <v>22</v>
      </c>
      <c r="F379" s="122" t="s">
        <v>239</v>
      </c>
      <c r="G379" s="122" t="s">
        <v>0</v>
      </c>
      <c r="H379" s="122" t="s">
        <v>0</v>
      </c>
      <c r="I379" s="122" t="s">
        <v>1190</v>
      </c>
      <c r="J379" s="122" t="s">
        <v>23</v>
      </c>
      <c r="K379" s="122" t="s">
        <v>24</v>
      </c>
      <c r="L379" s="122" t="s">
        <v>1191</v>
      </c>
      <c r="M379" s="122" t="s">
        <v>25</v>
      </c>
      <c r="N379" s="122" t="s">
        <v>26</v>
      </c>
      <c r="O379" s="122" t="s">
        <v>25</v>
      </c>
      <c r="P379" s="122" t="s">
        <v>27</v>
      </c>
      <c r="Q379" s="122" t="s">
        <v>28</v>
      </c>
      <c r="R379" s="124">
        <v>0.15</v>
      </c>
      <c r="S379" s="127">
        <v>16</v>
      </c>
      <c r="T379" s="125">
        <v>7</v>
      </c>
      <c r="U379" s="122" t="s">
        <v>30</v>
      </c>
      <c r="W379" s="8" t="str">
        <f t="shared" si="35"/>
        <v/>
      </c>
      <c r="X379" s="8" t="str">
        <f>IF(S379="6B",_xlfn.XLOOKUP(H379,'Zoning 2shop'!A:A,'Zoning 2shop'!B:B),IF(S379="6C",_xlfn.XLOOKUP(G379,'Zoning 2shop'!C:C,'Zoning 2shop'!D:D),""))</f>
        <v/>
      </c>
      <c r="Y379" s="112">
        <f t="shared" si="36"/>
        <v>0.14910705133062102</v>
      </c>
      <c r="Z379" s="4">
        <f t="shared" si="37"/>
        <v>7</v>
      </c>
      <c r="AA379" s="4">
        <f t="shared" si="38"/>
        <v>0.5</v>
      </c>
      <c r="AB379" s="4">
        <f t="shared" si="39"/>
        <v>1.0437493593143472</v>
      </c>
      <c r="AC379" s="19">
        <f t="shared" si="40"/>
        <v>7.5</v>
      </c>
      <c r="AD379" s="8" t="str">
        <f>IF(COUNTIF(Catégories!A:A,N379)=0,"catégorie inconnue",LOOKUP(N379,Catégories!A:A,Catégories!B:B))</f>
        <v>Frêt</v>
      </c>
      <c r="AE379" s="21">
        <f t="shared" si="41"/>
        <v>8.5437493593143472</v>
      </c>
    </row>
    <row r="380" spans="2:31" ht="14.25" hidden="1" customHeight="1" x14ac:dyDescent="0.2">
      <c r="B380" s="122" t="s">
        <v>593</v>
      </c>
      <c r="C380" s="122" t="s">
        <v>21</v>
      </c>
      <c r="D380" s="123">
        <v>46162</v>
      </c>
      <c r="E380" s="122" t="s">
        <v>22</v>
      </c>
      <c r="F380" s="122" t="s">
        <v>1167</v>
      </c>
      <c r="G380" s="122" t="s">
        <v>0</v>
      </c>
      <c r="H380" s="122" t="s">
        <v>0</v>
      </c>
      <c r="I380" s="122" t="s">
        <v>1168</v>
      </c>
      <c r="J380" s="122" t="s">
        <v>1169</v>
      </c>
      <c r="K380" s="122" t="s">
        <v>24</v>
      </c>
      <c r="L380" s="122" t="s">
        <v>1170</v>
      </c>
      <c r="M380" s="122" t="s">
        <v>25</v>
      </c>
      <c r="N380" s="122" t="s">
        <v>26</v>
      </c>
      <c r="O380" s="122" t="s">
        <v>25</v>
      </c>
      <c r="P380" s="122" t="s">
        <v>27</v>
      </c>
      <c r="Q380" s="122" t="s">
        <v>28</v>
      </c>
      <c r="R380" s="124">
        <v>10.08</v>
      </c>
      <c r="S380" s="127">
        <v>16</v>
      </c>
      <c r="T380" s="125">
        <v>11</v>
      </c>
      <c r="U380" s="122" t="s">
        <v>30</v>
      </c>
      <c r="W380" s="8" t="str">
        <f t="shared" si="35"/>
        <v/>
      </c>
      <c r="X380" s="8" t="str">
        <f>IF(S380="6B",_xlfn.XLOOKUP(H380,'Zoning 2shop'!A:A,'Zoning 2shop'!B:B),IF(S380="6C",_xlfn.XLOOKUP(G380,'Zoning 2shop'!C:C,'Zoning 2shop'!D:D),""))</f>
        <v/>
      </c>
      <c r="Y380" s="112">
        <f t="shared" si="36"/>
        <v>0.14910705133062102</v>
      </c>
      <c r="Z380" s="4">
        <f t="shared" si="37"/>
        <v>11</v>
      </c>
      <c r="AA380" s="4">
        <f t="shared" si="38"/>
        <v>0.5</v>
      </c>
      <c r="AB380" s="4">
        <f t="shared" si="39"/>
        <v>1.6401775646368313</v>
      </c>
      <c r="AC380" s="19">
        <f t="shared" si="40"/>
        <v>11.5</v>
      </c>
      <c r="AD380" s="8" t="str">
        <f>IF(COUNTIF(Catégories!A:A,N380)=0,"catégorie inconnue",LOOKUP(N380,Catégories!A:A,Catégories!B:B))</f>
        <v>Frêt</v>
      </c>
      <c r="AE380" s="21">
        <f t="shared" si="41"/>
        <v>13.140177564636831</v>
      </c>
    </row>
    <row r="381" spans="2:31" ht="14.25" hidden="1" customHeight="1" x14ac:dyDescent="0.2">
      <c r="B381" s="122" t="s">
        <v>593</v>
      </c>
      <c r="C381" s="122" t="s">
        <v>21</v>
      </c>
      <c r="D381" s="123">
        <v>46162</v>
      </c>
      <c r="E381" s="122" t="s">
        <v>22</v>
      </c>
      <c r="F381" s="122" t="s">
        <v>1173</v>
      </c>
      <c r="G381" s="122" t="s">
        <v>0</v>
      </c>
      <c r="H381" s="122" t="s">
        <v>0</v>
      </c>
      <c r="I381" s="122" t="s">
        <v>1174</v>
      </c>
      <c r="J381" s="122" t="s">
        <v>23</v>
      </c>
      <c r="K381" s="122" t="s">
        <v>24</v>
      </c>
      <c r="L381" s="122" t="s">
        <v>1175</v>
      </c>
      <c r="M381" s="122" t="s">
        <v>25</v>
      </c>
      <c r="N381" s="122" t="s">
        <v>26</v>
      </c>
      <c r="O381" s="122" t="s">
        <v>25</v>
      </c>
      <c r="P381" s="122" t="s">
        <v>27</v>
      </c>
      <c r="Q381" s="122" t="s">
        <v>28</v>
      </c>
      <c r="R381" s="124">
        <v>0.4</v>
      </c>
      <c r="S381" s="127">
        <v>16</v>
      </c>
      <c r="T381" s="125">
        <v>7</v>
      </c>
      <c r="U381" s="122" t="s">
        <v>30</v>
      </c>
      <c r="W381" s="8" t="str">
        <f t="shared" si="35"/>
        <v/>
      </c>
      <c r="X381" s="8" t="str">
        <f>IF(S381="6B",_xlfn.XLOOKUP(H381,'Zoning 2shop'!A:A,'Zoning 2shop'!B:B),IF(S381="6C",_xlfn.XLOOKUP(G381,'Zoning 2shop'!C:C,'Zoning 2shop'!D:D),""))</f>
        <v/>
      </c>
      <c r="Y381" s="112">
        <f t="shared" si="36"/>
        <v>0.14910705133062102</v>
      </c>
      <c r="Z381" s="4">
        <f t="shared" si="37"/>
        <v>7</v>
      </c>
      <c r="AA381" s="4">
        <f t="shared" si="38"/>
        <v>0.5</v>
      </c>
      <c r="AB381" s="4">
        <f t="shared" si="39"/>
        <v>1.0437493593143472</v>
      </c>
      <c r="AC381" s="19">
        <f t="shared" si="40"/>
        <v>7.5</v>
      </c>
      <c r="AD381" s="8" t="str">
        <f>IF(COUNTIF(Catégories!A:A,N381)=0,"catégorie inconnue",LOOKUP(N381,Catégories!A:A,Catégories!B:B))</f>
        <v>Frêt</v>
      </c>
      <c r="AE381" s="21">
        <f t="shared" si="41"/>
        <v>8.5437493593143472</v>
      </c>
    </row>
    <row r="382" spans="2:31" ht="14.25" hidden="1" customHeight="1" x14ac:dyDescent="0.2">
      <c r="B382" s="122" t="s">
        <v>593</v>
      </c>
      <c r="C382" s="122" t="s">
        <v>21</v>
      </c>
      <c r="D382" s="123">
        <v>46162</v>
      </c>
      <c r="E382" s="122" t="s">
        <v>22</v>
      </c>
      <c r="F382" s="122" t="s">
        <v>648</v>
      </c>
      <c r="G382" s="122" t="s">
        <v>0</v>
      </c>
      <c r="H382" s="122" t="s">
        <v>0</v>
      </c>
      <c r="I382" s="122" t="s">
        <v>649</v>
      </c>
      <c r="J382" s="122" t="s">
        <v>23</v>
      </c>
      <c r="K382" s="122" t="s">
        <v>24</v>
      </c>
      <c r="L382" s="122" t="s">
        <v>1179</v>
      </c>
      <c r="M382" s="122" t="s">
        <v>25</v>
      </c>
      <c r="N382" s="122" t="s">
        <v>26</v>
      </c>
      <c r="O382" s="122" t="s">
        <v>25</v>
      </c>
      <c r="P382" s="122" t="s">
        <v>27</v>
      </c>
      <c r="Q382" s="122" t="s">
        <v>28</v>
      </c>
      <c r="R382" s="124">
        <v>4.7869999999999999</v>
      </c>
      <c r="S382" s="127">
        <v>16</v>
      </c>
      <c r="T382" s="125">
        <v>8.6</v>
      </c>
      <c r="U382" s="122" t="s">
        <v>30</v>
      </c>
      <c r="W382" s="8" t="str">
        <f t="shared" si="35"/>
        <v/>
      </c>
      <c r="X382" s="8" t="str">
        <f>IF(S382="6B",_xlfn.XLOOKUP(H382,'Zoning 2shop'!A:A,'Zoning 2shop'!B:B),IF(S382="6C",_xlfn.XLOOKUP(G382,'Zoning 2shop'!C:C,'Zoning 2shop'!D:D),""))</f>
        <v/>
      </c>
      <c r="Y382" s="112">
        <f t="shared" si="36"/>
        <v>0.14910705133062102</v>
      </c>
      <c r="Z382" s="4">
        <f t="shared" si="37"/>
        <v>8.6</v>
      </c>
      <c r="AA382" s="4">
        <f t="shared" si="38"/>
        <v>0.5</v>
      </c>
      <c r="AB382" s="4">
        <f t="shared" si="39"/>
        <v>1.2823206414433408</v>
      </c>
      <c r="AC382" s="19">
        <f t="shared" si="40"/>
        <v>9.1</v>
      </c>
      <c r="AD382" s="8" t="str">
        <f>IF(COUNTIF(Catégories!A:A,N382)=0,"catégorie inconnue",LOOKUP(N382,Catégories!A:A,Catégories!B:B))</f>
        <v>Frêt</v>
      </c>
      <c r="AE382" s="21">
        <f t="shared" si="41"/>
        <v>10.382320641443341</v>
      </c>
    </row>
    <row r="383" spans="2:31" ht="14.25" hidden="1" customHeight="1" x14ac:dyDescent="0.2">
      <c r="B383" s="122" t="s">
        <v>593</v>
      </c>
      <c r="C383" s="122" t="s">
        <v>21</v>
      </c>
      <c r="D383" s="123">
        <v>46162</v>
      </c>
      <c r="E383" s="122" t="s">
        <v>22</v>
      </c>
      <c r="F383" s="122" t="s">
        <v>1176</v>
      </c>
      <c r="G383" s="122" t="s">
        <v>0</v>
      </c>
      <c r="H383" s="122" t="s">
        <v>0</v>
      </c>
      <c r="I383" s="122" t="s">
        <v>1177</v>
      </c>
      <c r="J383" s="122" t="s">
        <v>23</v>
      </c>
      <c r="K383" s="122" t="s">
        <v>24</v>
      </c>
      <c r="L383" s="122" t="s">
        <v>1178</v>
      </c>
      <c r="M383" s="122" t="s">
        <v>25</v>
      </c>
      <c r="N383" s="122" t="s">
        <v>26</v>
      </c>
      <c r="O383" s="122" t="s">
        <v>25</v>
      </c>
      <c r="P383" s="122" t="s">
        <v>27</v>
      </c>
      <c r="Q383" s="122" t="s">
        <v>28</v>
      </c>
      <c r="R383" s="124">
        <v>4.532</v>
      </c>
      <c r="S383" s="127">
        <v>16</v>
      </c>
      <c r="T383" s="125">
        <v>8.6</v>
      </c>
      <c r="U383" s="122" t="s">
        <v>30</v>
      </c>
      <c r="W383" s="8" t="str">
        <f t="shared" si="35"/>
        <v/>
      </c>
      <c r="X383" s="8" t="str">
        <f>IF(S383="6B",_xlfn.XLOOKUP(H383,'Zoning 2shop'!A:A,'Zoning 2shop'!B:B),IF(S383="6C",_xlfn.XLOOKUP(G383,'Zoning 2shop'!C:C,'Zoning 2shop'!D:D),""))</f>
        <v/>
      </c>
      <c r="Y383" s="112">
        <f t="shared" si="36"/>
        <v>0.14910705133062102</v>
      </c>
      <c r="Z383" s="4">
        <f t="shared" si="37"/>
        <v>8.6</v>
      </c>
      <c r="AA383" s="4">
        <f t="shared" si="38"/>
        <v>0.5</v>
      </c>
      <c r="AB383" s="4">
        <f t="shared" si="39"/>
        <v>1.2823206414433408</v>
      </c>
      <c r="AC383" s="19">
        <f t="shared" si="40"/>
        <v>9.1</v>
      </c>
      <c r="AD383" s="8" t="str">
        <f>IF(COUNTIF(Catégories!A:A,N383)=0,"catégorie inconnue",LOOKUP(N383,Catégories!A:A,Catégories!B:B))</f>
        <v>Frêt</v>
      </c>
      <c r="AE383" s="21">
        <f t="shared" si="41"/>
        <v>10.382320641443341</v>
      </c>
    </row>
    <row r="384" spans="2:31" ht="14.25" hidden="1" customHeight="1" x14ac:dyDescent="0.2">
      <c r="B384" s="122" t="s">
        <v>593</v>
      </c>
      <c r="C384" s="122" t="s">
        <v>21</v>
      </c>
      <c r="D384" s="123">
        <v>46162</v>
      </c>
      <c r="E384" s="122" t="s">
        <v>22</v>
      </c>
      <c r="F384" s="122" t="s">
        <v>289</v>
      </c>
      <c r="G384" s="122" t="s">
        <v>0</v>
      </c>
      <c r="H384" s="122" t="s">
        <v>0</v>
      </c>
      <c r="I384" s="122" t="s">
        <v>1171</v>
      </c>
      <c r="J384" s="122" t="s">
        <v>23</v>
      </c>
      <c r="K384" s="122" t="s">
        <v>24</v>
      </c>
      <c r="L384" s="122" t="s">
        <v>1172</v>
      </c>
      <c r="M384" s="122" t="s">
        <v>25</v>
      </c>
      <c r="N384" s="122" t="s">
        <v>26</v>
      </c>
      <c r="O384" s="122" t="s">
        <v>25</v>
      </c>
      <c r="P384" s="122" t="s">
        <v>27</v>
      </c>
      <c r="Q384" s="122" t="s">
        <v>28</v>
      </c>
      <c r="R384" s="124">
        <v>4.4640000000000004</v>
      </c>
      <c r="S384" s="127">
        <v>16</v>
      </c>
      <c r="T384" s="125">
        <v>8.6</v>
      </c>
      <c r="U384" s="122" t="s">
        <v>30</v>
      </c>
      <c r="W384" s="8" t="str">
        <f t="shared" si="35"/>
        <v/>
      </c>
      <c r="X384" s="8" t="str">
        <f>IF(S384="6B",_xlfn.XLOOKUP(H384,'Zoning 2shop'!A:A,'Zoning 2shop'!B:B),IF(S384="6C",_xlfn.XLOOKUP(G384,'Zoning 2shop'!C:C,'Zoning 2shop'!D:D),""))</f>
        <v/>
      </c>
      <c r="Y384" s="112">
        <f t="shared" si="36"/>
        <v>0.14910705133062102</v>
      </c>
      <c r="Z384" s="4">
        <f t="shared" si="37"/>
        <v>8.6</v>
      </c>
      <c r="AA384" s="4">
        <f t="shared" si="38"/>
        <v>0.5</v>
      </c>
      <c r="AB384" s="4">
        <f t="shared" si="39"/>
        <v>1.2823206414433408</v>
      </c>
      <c r="AC384" s="19">
        <f t="shared" si="40"/>
        <v>9.1</v>
      </c>
      <c r="AD384" s="8" t="str">
        <f>IF(COUNTIF(Catégories!A:A,N384)=0,"catégorie inconnue",LOOKUP(N384,Catégories!A:A,Catégories!B:B))</f>
        <v>Frêt</v>
      </c>
      <c r="AE384" s="21">
        <f t="shared" si="41"/>
        <v>10.382320641443341</v>
      </c>
    </row>
    <row r="385" spans="2:31" ht="14.25" hidden="1" customHeight="1" x14ac:dyDescent="0.2">
      <c r="B385" s="122" t="s">
        <v>593</v>
      </c>
      <c r="C385" s="122" t="s">
        <v>21</v>
      </c>
      <c r="D385" s="123">
        <v>46163</v>
      </c>
      <c r="E385" s="122" t="s">
        <v>22</v>
      </c>
      <c r="F385" s="122" t="s">
        <v>1221</v>
      </c>
      <c r="G385" s="122" t="s">
        <v>0</v>
      </c>
      <c r="H385" s="122" t="s">
        <v>0</v>
      </c>
      <c r="I385" s="122" t="s">
        <v>1222</v>
      </c>
      <c r="J385" s="122" t="s">
        <v>23</v>
      </c>
      <c r="K385" s="122" t="s">
        <v>24</v>
      </c>
      <c r="L385" s="122" t="s">
        <v>1223</v>
      </c>
      <c r="M385" s="122" t="s">
        <v>25</v>
      </c>
      <c r="N385" s="122" t="s">
        <v>26</v>
      </c>
      <c r="O385" s="122" t="s">
        <v>25</v>
      </c>
      <c r="P385" s="122" t="s">
        <v>27</v>
      </c>
      <c r="Q385" s="122" t="s">
        <v>28</v>
      </c>
      <c r="R385" s="124">
        <v>4.532</v>
      </c>
      <c r="S385" s="127">
        <v>16</v>
      </c>
      <c r="T385" s="125">
        <v>8.6</v>
      </c>
      <c r="U385" s="122" t="s">
        <v>30</v>
      </c>
      <c r="W385" s="8" t="str">
        <f t="shared" si="35"/>
        <v/>
      </c>
      <c r="X385" s="8" t="str">
        <f>IF(S385="6B",_xlfn.XLOOKUP(H385,'Zoning 2shop'!A:A,'Zoning 2shop'!B:B),IF(S385="6C",_xlfn.XLOOKUP(G385,'Zoning 2shop'!C:C,'Zoning 2shop'!D:D),""))</f>
        <v/>
      </c>
      <c r="Y385" s="112">
        <f t="shared" si="36"/>
        <v>0.14910705133062102</v>
      </c>
      <c r="Z385" s="4">
        <f t="shared" si="37"/>
        <v>8.6</v>
      </c>
      <c r="AA385" s="4">
        <f t="shared" si="38"/>
        <v>0.5</v>
      </c>
      <c r="AB385" s="4">
        <f t="shared" si="39"/>
        <v>1.2823206414433408</v>
      </c>
      <c r="AC385" s="19">
        <f t="shared" si="40"/>
        <v>9.1</v>
      </c>
      <c r="AD385" s="8" t="str">
        <f>IF(COUNTIF(Catégories!A:A,N385)=0,"catégorie inconnue",LOOKUP(N385,Catégories!A:A,Catégories!B:B))</f>
        <v>Frêt</v>
      </c>
      <c r="AE385" s="21">
        <f t="shared" si="41"/>
        <v>10.382320641443341</v>
      </c>
    </row>
    <row r="386" spans="2:31" ht="14.25" hidden="1" customHeight="1" x14ac:dyDescent="0.2">
      <c r="B386" s="122" t="s">
        <v>593</v>
      </c>
      <c r="C386" s="122" t="s">
        <v>21</v>
      </c>
      <c r="D386" s="123">
        <v>46163</v>
      </c>
      <c r="E386" s="122" t="s">
        <v>22</v>
      </c>
      <c r="F386" s="122" t="s">
        <v>1221</v>
      </c>
      <c r="G386" s="122" t="s">
        <v>0</v>
      </c>
      <c r="H386" s="122" t="s">
        <v>0</v>
      </c>
      <c r="I386" s="122" t="s">
        <v>1222</v>
      </c>
      <c r="J386" s="122" t="s">
        <v>23</v>
      </c>
      <c r="K386" s="122" t="s">
        <v>24</v>
      </c>
      <c r="L386" s="122" t="s">
        <v>1223</v>
      </c>
      <c r="M386" s="122" t="s">
        <v>25</v>
      </c>
      <c r="N386" s="122" t="s">
        <v>40</v>
      </c>
      <c r="O386" s="122" t="s">
        <v>25</v>
      </c>
      <c r="P386" s="122"/>
      <c r="Q386" s="122" t="s">
        <v>28</v>
      </c>
      <c r="R386" s="124">
        <v>0</v>
      </c>
      <c r="S386" s="127">
        <v>16</v>
      </c>
      <c r="T386" s="125">
        <v>5</v>
      </c>
      <c r="U386" s="122" t="s">
        <v>30</v>
      </c>
      <c r="W386" s="8" t="str">
        <f t="shared" ref="W386:W449" si="42">IF(C386&lt;&gt;2,"",IF(S386="5X","5XK",IF(S386="5Y","5YK",IF(S386="6B","6BK",IF(S386="6C","6CK","")))))</f>
        <v/>
      </c>
      <c r="X386" s="8" t="str">
        <f>IF(S386="6B",_xlfn.XLOOKUP(H386,'Zoning 2shop'!A:A,'Zoning 2shop'!B:B),IF(S386="6C",_xlfn.XLOOKUP(G386,'Zoning 2shop'!C:C,'Zoning 2shop'!D:D),""))</f>
        <v/>
      </c>
      <c r="Y386" s="112">
        <f t="shared" ref="Y386:Y449" si="43">AB386/Z386</f>
        <v>0.14910705133062102</v>
      </c>
      <c r="Z386" s="4">
        <f t="shared" ref="Z386:Z449" si="44">T386</f>
        <v>5</v>
      </c>
      <c r="AA386" s="4">
        <f t="shared" ref="AA386:AA449" si="45">IF(OR(S386="6C",S386="6B",S386="5X",S386="5Y"),0.08,0.5)</f>
        <v>0.5</v>
      </c>
      <c r="AB386" s="4">
        <f t="shared" ref="AB386:AB449" si="46">$AG$5/$AG$2*Z386</f>
        <v>0.74553525665310505</v>
      </c>
      <c r="AC386" s="19">
        <f t="shared" ref="AC386:AC449" si="47">Z386+AA386</f>
        <v>5.5</v>
      </c>
      <c r="AD386" s="8" t="str">
        <f>IF(COUNTIF(Catégories!A:A,N386)=0,"catégorie inconnue",LOOKUP(N386,Catégories!A:A,Catégories!B:B))</f>
        <v>Zones éloignées</v>
      </c>
      <c r="AE386" s="21">
        <f t="shared" ref="AE386:AE449" si="48">SUM(Z386:AB386)</f>
        <v>6.2455352566531053</v>
      </c>
    </row>
    <row r="387" spans="2:31" ht="14.25" hidden="1" customHeight="1" x14ac:dyDescent="0.2">
      <c r="B387" s="122" t="s">
        <v>593</v>
      </c>
      <c r="C387" s="122" t="s">
        <v>21</v>
      </c>
      <c r="D387" s="123">
        <v>46163</v>
      </c>
      <c r="E387" s="122" t="s">
        <v>22</v>
      </c>
      <c r="F387" s="122" t="s">
        <v>1244</v>
      </c>
      <c r="G387" s="122" t="s">
        <v>0</v>
      </c>
      <c r="H387" s="122" t="s">
        <v>0</v>
      </c>
      <c r="I387" s="122" t="s">
        <v>1245</v>
      </c>
      <c r="J387" s="122" t="s">
        <v>23</v>
      </c>
      <c r="K387" s="122" t="s">
        <v>24</v>
      </c>
      <c r="L387" s="122" t="s">
        <v>1246</v>
      </c>
      <c r="M387" s="122" t="s">
        <v>25</v>
      </c>
      <c r="N387" s="122" t="s">
        <v>26</v>
      </c>
      <c r="O387" s="122" t="s">
        <v>25</v>
      </c>
      <c r="P387" s="122" t="s">
        <v>27</v>
      </c>
      <c r="Q387" s="122" t="s">
        <v>182</v>
      </c>
      <c r="R387" s="124">
        <v>4.532</v>
      </c>
      <c r="S387" s="127">
        <v>16</v>
      </c>
      <c r="T387" s="125">
        <v>8.6</v>
      </c>
      <c r="U387" s="122" t="s">
        <v>30</v>
      </c>
      <c r="W387" s="8" t="str">
        <f t="shared" si="42"/>
        <v/>
      </c>
      <c r="X387" s="8" t="str">
        <f>IF(S387="6B",_xlfn.XLOOKUP(H387,'Zoning 2shop'!A:A,'Zoning 2shop'!B:B),IF(S387="6C",_xlfn.XLOOKUP(G387,'Zoning 2shop'!C:C,'Zoning 2shop'!D:D),""))</f>
        <v/>
      </c>
      <c r="Y387" s="112">
        <f t="shared" si="43"/>
        <v>0.14910705133062102</v>
      </c>
      <c r="Z387" s="4">
        <f t="shared" si="44"/>
        <v>8.6</v>
      </c>
      <c r="AA387" s="4">
        <f t="shared" si="45"/>
        <v>0.5</v>
      </c>
      <c r="AB387" s="4">
        <f t="shared" si="46"/>
        <v>1.2823206414433408</v>
      </c>
      <c r="AC387" s="19">
        <f t="shared" si="47"/>
        <v>9.1</v>
      </c>
      <c r="AD387" s="8" t="str">
        <f>IF(COUNTIF(Catégories!A:A,N387)=0,"catégorie inconnue",LOOKUP(N387,Catégories!A:A,Catégories!B:B))</f>
        <v>Frêt</v>
      </c>
      <c r="AE387" s="21">
        <f t="shared" si="48"/>
        <v>10.382320641443341</v>
      </c>
    </row>
    <row r="388" spans="2:31" ht="14.25" hidden="1" customHeight="1" x14ac:dyDescent="0.2">
      <c r="B388" s="122" t="s">
        <v>593</v>
      </c>
      <c r="C388" s="122" t="s">
        <v>21</v>
      </c>
      <c r="D388" s="123">
        <v>46163</v>
      </c>
      <c r="E388" s="122" t="s">
        <v>22</v>
      </c>
      <c r="F388" s="122" t="s">
        <v>1224</v>
      </c>
      <c r="G388" s="122" t="s">
        <v>0</v>
      </c>
      <c r="H388" s="122" t="s">
        <v>0</v>
      </c>
      <c r="I388" s="122" t="s">
        <v>1225</v>
      </c>
      <c r="J388" s="122" t="s">
        <v>23</v>
      </c>
      <c r="K388" s="122" t="s">
        <v>24</v>
      </c>
      <c r="L388" s="122" t="s">
        <v>1226</v>
      </c>
      <c r="M388" s="122" t="s">
        <v>25</v>
      </c>
      <c r="N388" s="122" t="s">
        <v>26</v>
      </c>
      <c r="O388" s="122" t="s">
        <v>25</v>
      </c>
      <c r="P388" s="122" t="s">
        <v>27</v>
      </c>
      <c r="Q388" s="122" t="s">
        <v>28</v>
      </c>
      <c r="R388" s="124">
        <v>0.05</v>
      </c>
      <c r="S388" s="127">
        <v>16</v>
      </c>
      <c r="T388" s="125">
        <v>7</v>
      </c>
      <c r="U388" s="122" t="s">
        <v>30</v>
      </c>
      <c r="W388" s="8" t="str">
        <f t="shared" si="42"/>
        <v/>
      </c>
      <c r="X388" s="8" t="str">
        <f>IF(S388="6B",_xlfn.XLOOKUP(H388,'Zoning 2shop'!A:A,'Zoning 2shop'!B:B),IF(S388="6C",_xlfn.XLOOKUP(G388,'Zoning 2shop'!C:C,'Zoning 2shop'!D:D),""))</f>
        <v/>
      </c>
      <c r="Y388" s="112">
        <f t="shared" si="43"/>
        <v>0.14910705133062102</v>
      </c>
      <c r="Z388" s="4">
        <f t="shared" si="44"/>
        <v>7</v>
      </c>
      <c r="AA388" s="4">
        <f t="shared" si="45"/>
        <v>0.5</v>
      </c>
      <c r="AB388" s="4">
        <f t="shared" si="46"/>
        <v>1.0437493593143472</v>
      </c>
      <c r="AC388" s="19">
        <f t="shared" si="47"/>
        <v>7.5</v>
      </c>
      <c r="AD388" s="8" t="str">
        <f>IF(COUNTIF(Catégories!A:A,N388)=0,"catégorie inconnue",LOOKUP(N388,Catégories!A:A,Catégories!B:B))</f>
        <v>Frêt</v>
      </c>
      <c r="AE388" s="21">
        <f t="shared" si="48"/>
        <v>8.5437493593143472</v>
      </c>
    </row>
    <row r="389" spans="2:31" ht="14.25" hidden="1" customHeight="1" x14ac:dyDescent="0.2">
      <c r="B389" s="122" t="s">
        <v>593</v>
      </c>
      <c r="C389" s="122" t="s">
        <v>21</v>
      </c>
      <c r="D389" s="123">
        <v>46163</v>
      </c>
      <c r="E389" s="122" t="s">
        <v>22</v>
      </c>
      <c r="F389" s="122" t="s">
        <v>1208</v>
      </c>
      <c r="G389" s="122" t="s">
        <v>0</v>
      </c>
      <c r="H389" s="122" t="s">
        <v>0</v>
      </c>
      <c r="I389" s="122" t="s">
        <v>1209</v>
      </c>
      <c r="J389" s="122" t="s">
        <v>23</v>
      </c>
      <c r="K389" s="122" t="s">
        <v>24</v>
      </c>
      <c r="L389" s="122" t="s">
        <v>1210</v>
      </c>
      <c r="M389" s="122" t="s">
        <v>25</v>
      </c>
      <c r="N389" s="122" t="s">
        <v>26</v>
      </c>
      <c r="O389" s="122" t="s">
        <v>25</v>
      </c>
      <c r="P389" s="122" t="s">
        <v>27</v>
      </c>
      <c r="Q389" s="122" t="s">
        <v>28</v>
      </c>
      <c r="R389" s="124">
        <v>7.0000000000000007E-2</v>
      </c>
      <c r="S389" s="127">
        <v>16</v>
      </c>
      <c r="T389" s="125">
        <v>7</v>
      </c>
      <c r="U389" s="122" t="s">
        <v>30</v>
      </c>
      <c r="W389" s="8" t="str">
        <f t="shared" si="42"/>
        <v/>
      </c>
      <c r="X389" s="8" t="str">
        <f>IF(S389="6B",_xlfn.XLOOKUP(H389,'Zoning 2shop'!A:A,'Zoning 2shop'!B:B),IF(S389="6C",_xlfn.XLOOKUP(G389,'Zoning 2shop'!C:C,'Zoning 2shop'!D:D),""))</f>
        <v/>
      </c>
      <c r="Y389" s="112">
        <f t="shared" si="43"/>
        <v>0.14910705133062102</v>
      </c>
      <c r="Z389" s="4">
        <f t="shared" si="44"/>
        <v>7</v>
      </c>
      <c r="AA389" s="4">
        <f t="shared" si="45"/>
        <v>0.5</v>
      </c>
      <c r="AB389" s="4">
        <f t="shared" si="46"/>
        <v>1.0437493593143472</v>
      </c>
      <c r="AC389" s="19">
        <f t="shared" si="47"/>
        <v>7.5</v>
      </c>
      <c r="AD389" s="8" t="str">
        <f>IF(COUNTIF(Catégories!A:A,N389)=0,"catégorie inconnue",LOOKUP(N389,Catégories!A:A,Catégories!B:B))</f>
        <v>Frêt</v>
      </c>
      <c r="AE389" s="21">
        <f t="shared" si="48"/>
        <v>8.5437493593143472</v>
      </c>
    </row>
    <row r="390" spans="2:31" ht="14.25" hidden="1" customHeight="1" x14ac:dyDescent="0.2">
      <c r="B390" s="122" t="s">
        <v>593</v>
      </c>
      <c r="C390" s="122" t="s">
        <v>21</v>
      </c>
      <c r="D390" s="123">
        <v>46163</v>
      </c>
      <c r="E390" s="122" t="s">
        <v>22</v>
      </c>
      <c r="F390" s="122" t="s">
        <v>1241</v>
      </c>
      <c r="G390" s="122" t="s">
        <v>0</v>
      </c>
      <c r="H390" s="122" t="s">
        <v>0</v>
      </c>
      <c r="I390" s="122" t="s">
        <v>1242</v>
      </c>
      <c r="J390" s="122" t="s">
        <v>23</v>
      </c>
      <c r="K390" s="122" t="s">
        <v>24</v>
      </c>
      <c r="L390" s="122" t="s">
        <v>1243</v>
      </c>
      <c r="M390" s="122" t="s">
        <v>25</v>
      </c>
      <c r="N390" s="122" t="s">
        <v>26</v>
      </c>
      <c r="O390" s="122" t="s">
        <v>25</v>
      </c>
      <c r="P390" s="122" t="s">
        <v>27</v>
      </c>
      <c r="Q390" s="122" t="s">
        <v>28</v>
      </c>
      <c r="R390" s="124">
        <v>0.1</v>
      </c>
      <c r="S390" s="127">
        <v>16</v>
      </c>
      <c r="T390" s="125">
        <v>7</v>
      </c>
      <c r="U390" s="122" t="s">
        <v>30</v>
      </c>
      <c r="W390" s="8" t="str">
        <f t="shared" si="42"/>
        <v/>
      </c>
      <c r="X390" s="8" t="str">
        <f>IF(S390="6B",_xlfn.XLOOKUP(H390,'Zoning 2shop'!A:A,'Zoning 2shop'!B:B),IF(S390="6C",_xlfn.XLOOKUP(G390,'Zoning 2shop'!C:C,'Zoning 2shop'!D:D),""))</f>
        <v/>
      </c>
      <c r="Y390" s="112">
        <f t="shared" si="43"/>
        <v>0.14910705133062102</v>
      </c>
      <c r="Z390" s="4">
        <f t="shared" si="44"/>
        <v>7</v>
      </c>
      <c r="AA390" s="4">
        <f t="shared" si="45"/>
        <v>0.5</v>
      </c>
      <c r="AB390" s="4">
        <f t="shared" si="46"/>
        <v>1.0437493593143472</v>
      </c>
      <c r="AC390" s="19">
        <f t="shared" si="47"/>
        <v>7.5</v>
      </c>
      <c r="AD390" s="8" t="str">
        <f>IF(COUNTIF(Catégories!A:A,N390)=0,"catégorie inconnue",LOOKUP(N390,Catégories!A:A,Catégories!B:B))</f>
        <v>Frêt</v>
      </c>
      <c r="AE390" s="21">
        <f t="shared" si="48"/>
        <v>8.5437493593143472</v>
      </c>
    </row>
    <row r="391" spans="2:31" ht="14.25" hidden="1" customHeight="1" x14ac:dyDescent="0.2">
      <c r="B391" s="122" t="s">
        <v>593</v>
      </c>
      <c r="C391" s="122" t="s">
        <v>21</v>
      </c>
      <c r="D391" s="123">
        <v>46163</v>
      </c>
      <c r="E391" s="122" t="s">
        <v>22</v>
      </c>
      <c r="F391" s="122" t="s">
        <v>661</v>
      </c>
      <c r="G391" s="122" t="s">
        <v>0</v>
      </c>
      <c r="H391" s="122" t="s">
        <v>0</v>
      </c>
      <c r="I391" s="122" t="s">
        <v>1229</v>
      </c>
      <c r="J391" s="122" t="s">
        <v>23</v>
      </c>
      <c r="K391" s="122" t="s">
        <v>24</v>
      </c>
      <c r="L391" s="122" t="s">
        <v>1230</v>
      </c>
      <c r="M391" s="122" t="s">
        <v>25</v>
      </c>
      <c r="N391" s="122" t="s">
        <v>26</v>
      </c>
      <c r="O391" s="122" t="s">
        <v>25</v>
      </c>
      <c r="P391" s="122" t="s">
        <v>27</v>
      </c>
      <c r="Q391" s="122" t="s">
        <v>28</v>
      </c>
      <c r="R391" s="124">
        <v>1.6</v>
      </c>
      <c r="S391" s="127">
        <v>16</v>
      </c>
      <c r="T391" s="125">
        <v>7.4</v>
      </c>
      <c r="U391" s="122" t="s">
        <v>30</v>
      </c>
      <c r="W391" s="8" t="str">
        <f t="shared" si="42"/>
        <v/>
      </c>
      <c r="X391" s="8" t="str">
        <f>IF(S391="6B",_xlfn.XLOOKUP(H391,'Zoning 2shop'!A:A,'Zoning 2shop'!B:B),IF(S391="6C",_xlfn.XLOOKUP(G391,'Zoning 2shop'!C:C,'Zoning 2shop'!D:D),""))</f>
        <v/>
      </c>
      <c r="Y391" s="112">
        <f t="shared" si="43"/>
        <v>0.14910705133062102</v>
      </c>
      <c r="Z391" s="4">
        <f t="shared" si="44"/>
        <v>7.4</v>
      </c>
      <c r="AA391" s="4">
        <f t="shared" si="45"/>
        <v>0.5</v>
      </c>
      <c r="AB391" s="4">
        <f t="shared" si="46"/>
        <v>1.1033921798465955</v>
      </c>
      <c r="AC391" s="19">
        <f t="shared" si="47"/>
        <v>7.9</v>
      </c>
      <c r="AD391" s="8" t="str">
        <f>IF(COUNTIF(Catégories!A:A,N391)=0,"catégorie inconnue",LOOKUP(N391,Catégories!A:A,Catégories!B:B))</f>
        <v>Frêt</v>
      </c>
      <c r="AE391" s="21">
        <f t="shared" si="48"/>
        <v>9.0033921798465961</v>
      </c>
    </row>
    <row r="392" spans="2:31" ht="14.25" hidden="1" customHeight="1" x14ac:dyDescent="0.2">
      <c r="B392" s="122" t="s">
        <v>593</v>
      </c>
      <c r="C392" s="122" t="s">
        <v>21</v>
      </c>
      <c r="D392" s="123">
        <v>46163</v>
      </c>
      <c r="E392" s="122" t="s">
        <v>22</v>
      </c>
      <c r="F392" s="122" t="s">
        <v>1203</v>
      </c>
      <c r="G392" s="122" t="s">
        <v>0</v>
      </c>
      <c r="H392" s="122" t="s">
        <v>0</v>
      </c>
      <c r="I392" s="122" t="s">
        <v>1204</v>
      </c>
      <c r="J392" s="122" t="s">
        <v>23</v>
      </c>
      <c r="K392" s="122" t="s">
        <v>24</v>
      </c>
      <c r="L392" s="122" t="s">
        <v>1205</v>
      </c>
      <c r="M392" s="122" t="s">
        <v>25</v>
      </c>
      <c r="N392" s="122" t="s">
        <v>26</v>
      </c>
      <c r="O392" s="122" t="s">
        <v>25</v>
      </c>
      <c r="P392" s="122" t="s">
        <v>27</v>
      </c>
      <c r="Q392" s="122" t="s">
        <v>28</v>
      </c>
      <c r="R392" s="124">
        <v>2.0299999999999998</v>
      </c>
      <c r="S392" s="127">
        <v>16</v>
      </c>
      <c r="T392" s="125">
        <v>7.8</v>
      </c>
      <c r="U392" s="122" t="s">
        <v>30</v>
      </c>
      <c r="W392" s="8" t="str">
        <f t="shared" si="42"/>
        <v/>
      </c>
      <c r="X392" s="8" t="str">
        <f>IF(S392="6B",_xlfn.XLOOKUP(H392,'Zoning 2shop'!A:A,'Zoning 2shop'!B:B),IF(S392="6C",_xlfn.XLOOKUP(G392,'Zoning 2shop'!C:C,'Zoning 2shop'!D:D),""))</f>
        <v/>
      </c>
      <c r="Y392" s="112">
        <f t="shared" si="43"/>
        <v>0.14910705133062102</v>
      </c>
      <c r="Z392" s="4">
        <f t="shared" si="44"/>
        <v>7.8</v>
      </c>
      <c r="AA392" s="4">
        <f t="shared" si="45"/>
        <v>0.5</v>
      </c>
      <c r="AB392" s="4">
        <f t="shared" si="46"/>
        <v>1.1630350003788439</v>
      </c>
      <c r="AC392" s="19">
        <f t="shared" si="47"/>
        <v>8.3000000000000007</v>
      </c>
      <c r="AD392" s="8" t="str">
        <f>IF(COUNTIF(Catégories!A:A,N392)=0,"catégorie inconnue",LOOKUP(N392,Catégories!A:A,Catégories!B:B))</f>
        <v>Frêt</v>
      </c>
      <c r="AE392" s="21">
        <f t="shared" si="48"/>
        <v>9.463035000378845</v>
      </c>
    </row>
    <row r="393" spans="2:31" ht="14.25" hidden="1" customHeight="1" x14ac:dyDescent="0.2">
      <c r="B393" s="122" t="s">
        <v>593</v>
      </c>
      <c r="C393" s="122" t="s">
        <v>21</v>
      </c>
      <c r="D393" s="123">
        <v>46163</v>
      </c>
      <c r="E393" s="122" t="s">
        <v>22</v>
      </c>
      <c r="F393" s="122" t="s">
        <v>952</v>
      </c>
      <c r="G393" s="122" t="s">
        <v>0</v>
      </c>
      <c r="H393" s="122" t="s">
        <v>0</v>
      </c>
      <c r="I393" s="122" t="s">
        <v>1213</v>
      </c>
      <c r="J393" s="122" t="s">
        <v>23</v>
      </c>
      <c r="K393" s="122" t="s">
        <v>24</v>
      </c>
      <c r="L393" s="122" t="s">
        <v>1214</v>
      </c>
      <c r="M393" s="122" t="s">
        <v>25</v>
      </c>
      <c r="N393" s="122" t="s">
        <v>26</v>
      </c>
      <c r="O393" s="122" t="s">
        <v>25</v>
      </c>
      <c r="P393" s="122" t="s">
        <v>27</v>
      </c>
      <c r="Q393" s="122" t="s">
        <v>28</v>
      </c>
      <c r="R393" s="124">
        <v>1.488</v>
      </c>
      <c r="S393" s="127">
        <v>16</v>
      </c>
      <c r="T393" s="125">
        <v>7.4</v>
      </c>
      <c r="U393" s="122" t="s">
        <v>30</v>
      </c>
      <c r="W393" s="8" t="str">
        <f t="shared" si="42"/>
        <v/>
      </c>
      <c r="X393" s="8" t="str">
        <f>IF(S393="6B",_xlfn.XLOOKUP(H393,'Zoning 2shop'!A:A,'Zoning 2shop'!B:B),IF(S393="6C",_xlfn.XLOOKUP(G393,'Zoning 2shop'!C:C,'Zoning 2shop'!D:D),""))</f>
        <v/>
      </c>
      <c r="Y393" s="112">
        <f t="shared" si="43"/>
        <v>0.14910705133062102</v>
      </c>
      <c r="Z393" s="4">
        <f t="shared" si="44"/>
        <v>7.4</v>
      </c>
      <c r="AA393" s="4">
        <f t="shared" si="45"/>
        <v>0.5</v>
      </c>
      <c r="AB393" s="4">
        <f t="shared" si="46"/>
        <v>1.1033921798465955</v>
      </c>
      <c r="AC393" s="19">
        <f t="shared" si="47"/>
        <v>7.9</v>
      </c>
      <c r="AD393" s="8" t="str">
        <f>IF(COUNTIF(Catégories!A:A,N393)=0,"catégorie inconnue",LOOKUP(N393,Catégories!A:A,Catégories!B:B))</f>
        <v>Frêt</v>
      </c>
      <c r="AE393" s="21">
        <f t="shared" si="48"/>
        <v>9.0033921798465961</v>
      </c>
    </row>
    <row r="394" spans="2:31" ht="14.25" hidden="1" customHeight="1" x14ac:dyDescent="0.2">
      <c r="B394" s="122" t="s">
        <v>593</v>
      </c>
      <c r="C394" s="122" t="s">
        <v>21</v>
      </c>
      <c r="D394" s="123">
        <v>46163</v>
      </c>
      <c r="E394" s="122" t="s">
        <v>22</v>
      </c>
      <c r="F394" s="122" t="s">
        <v>1167</v>
      </c>
      <c r="G394" s="122" t="s">
        <v>0</v>
      </c>
      <c r="H394" s="122" t="s">
        <v>0</v>
      </c>
      <c r="I394" s="122" t="s">
        <v>1206</v>
      </c>
      <c r="J394" s="122" t="s">
        <v>23</v>
      </c>
      <c r="K394" s="122" t="s">
        <v>24</v>
      </c>
      <c r="L394" s="122" t="s">
        <v>1207</v>
      </c>
      <c r="M394" s="122" t="s">
        <v>25</v>
      </c>
      <c r="N394" s="122" t="s">
        <v>26</v>
      </c>
      <c r="O394" s="122" t="s">
        <v>25</v>
      </c>
      <c r="P394" s="122" t="s">
        <v>27</v>
      </c>
      <c r="Q394" s="122" t="s">
        <v>28</v>
      </c>
      <c r="R394" s="124">
        <v>0.2</v>
      </c>
      <c r="S394" s="127">
        <v>16</v>
      </c>
      <c r="T394" s="125">
        <v>7</v>
      </c>
      <c r="U394" s="122" t="s">
        <v>30</v>
      </c>
      <c r="W394" s="8" t="str">
        <f t="shared" si="42"/>
        <v/>
      </c>
      <c r="X394" s="8" t="str">
        <f>IF(S394="6B",_xlfn.XLOOKUP(H394,'Zoning 2shop'!A:A,'Zoning 2shop'!B:B),IF(S394="6C",_xlfn.XLOOKUP(G394,'Zoning 2shop'!C:C,'Zoning 2shop'!D:D),""))</f>
        <v/>
      </c>
      <c r="Y394" s="112">
        <f t="shared" si="43"/>
        <v>0.14910705133062102</v>
      </c>
      <c r="Z394" s="4">
        <f t="shared" si="44"/>
        <v>7</v>
      </c>
      <c r="AA394" s="4">
        <f t="shared" si="45"/>
        <v>0.5</v>
      </c>
      <c r="AB394" s="4">
        <f t="shared" si="46"/>
        <v>1.0437493593143472</v>
      </c>
      <c r="AC394" s="19">
        <f t="shared" si="47"/>
        <v>7.5</v>
      </c>
      <c r="AD394" s="8" t="str">
        <f>IF(COUNTIF(Catégories!A:A,N394)=0,"catégorie inconnue",LOOKUP(N394,Catégories!A:A,Catégories!B:B))</f>
        <v>Frêt</v>
      </c>
      <c r="AE394" s="21">
        <f t="shared" si="48"/>
        <v>8.5437493593143472</v>
      </c>
    </row>
    <row r="395" spans="2:31" ht="14.25" hidden="1" customHeight="1" x14ac:dyDescent="0.2">
      <c r="B395" s="122" t="s">
        <v>593</v>
      </c>
      <c r="C395" s="122" t="s">
        <v>21</v>
      </c>
      <c r="D395" s="123">
        <v>46163</v>
      </c>
      <c r="E395" s="122" t="s">
        <v>22</v>
      </c>
      <c r="F395" s="122" t="s">
        <v>1218</v>
      </c>
      <c r="G395" s="122" t="s">
        <v>0</v>
      </c>
      <c r="H395" s="122" t="s">
        <v>0</v>
      </c>
      <c r="I395" s="122" t="s">
        <v>1219</v>
      </c>
      <c r="J395" s="122" t="s">
        <v>23</v>
      </c>
      <c r="K395" s="122" t="s">
        <v>24</v>
      </c>
      <c r="L395" s="122" t="s">
        <v>1220</v>
      </c>
      <c r="M395" s="122" t="s">
        <v>25</v>
      </c>
      <c r="N395" s="122" t="s">
        <v>26</v>
      </c>
      <c r="O395" s="122" t="s">
        <v>25</v>
      </c>
      <c r="P395" s="122" t="s">
        <v>27</v>
      </c>
      <c r="Q395" s="122" t="s">
        <v>28</v>
      </c>
      <c r="R395" s="124">
        <v>0.42</v>
      </c>
      <c r="S395" s="127">
        <v>16</v>
      </c>
      <c r="T395" s="125">
        <v>7</v>
      </c>
      <c r="U395" s="122" t="s">
        <v>30</v>
      </c>
      <c r="W395" s="8" t="str">
        <f t="shared" si="42"/>
        <v/>
      </c>
      <c r="X395" s="8" t="str">
        <f>IF(S395="6B",_xlfn.XLOOKUP(H395,'Zoning 2shop'!A:A,'Zoning 2shop'!B:B),IF(S395="6C",_xlfn.XLOOKUP(G395,'Zoning 2shop'!C:C,'Zoning 2shop'!D:D),""))</f>
        <v/>
      </c>
      <c r="Y395" s="112">
        <f t="shared" si="43"/>
        <v>0.14910705133062102</v>
      </c>
      <c r="Z395" s="4">
        <f t="shared" si="44"/>
        <v>7</v>
      </c>
      <c r="AA395" s="4">
        <f t="shared" si="45"/>
        <v>0.5</v>
      </c>
      <c r="AB395" s="4">
        <f t="shared" si="46"/>
        <v>1.0437493593143472</v>
      </c>
      <c r="AC395" s="19">
        <f t="shared" si="47"/>
        <v>7.5</v>
      </c>
      <c r="AD395" s="8" t="str">
        <f>IF(COUNTIF(Catégories!A:A,N395)=0,"catégorie inconnue",LOOKUP(N395,Catégories!A:A,Catégories!B:B))</f>
        <v>Frêt</v>
      </c>
      <c r="AE395" s="21">
        <f t="shared" si="48"/>
        <v>8.5437493593143472</v>
      </c>
    </row>
    <row r="396" spans="2:31" ht="14.25" hidden="1" customHeight="1" x14ac:dyDescent="0.2">
      <c r="B396" s="122" t="s">
        <v>593</v>
      </c>
      <c r="C396" s="122" t="s">
        <v>21</v>
      </c>
      <c r="D396" s="123">
        <v>46164</v>
      </c>
      <c r="E396" s="122" t="s">
        <v>22</v>
      </c>
      <c r="F396" s="122" t="s">
        <v>1359</v>
      </c>
      <c r="G396" s="122" t="s">
        <v>0</v>
      </c>
      <c r="H396" s="122" t="s">
        <v>0</v>
      </c>
      <c r="I396" s="122" t="s">
        <v>1360</v>
      </c>
      <c r="J396" s="122" t="s">
        <v>23</v>
      </c>
      <c r="K396" s="122" t="s">
        <v>24</v>
      </c>
      <c r="L396" s="122" t="s">
        <v>1361</v>
      </c>
      <c r="M396" s="122" t="s">
        <v>25</v>
      </c>
      <c r="N396" s="122" t="s">
        <v>26</v>
      </c>
      <c r="O396" s="122" t="s">
        <v>25</v>
      </c>
      <c r="P396" s="122" t="s">
        <v>27</v>
      </c>
      <c r="Q396" s="122" t="s">
        <v>28</v>
      </c>
      <c r="R396" s="124">
        <v>0.11</v>
      </c>
      <c r="S396" s="127">
        <v>16</v>
      </c>
      <c r="T396" s="125">
        <v>7</v>
      </c>
      <c r="U396" s="122" t="s">
        <v>30</v>
      </c>
      <c r="W396" s="8" t="str">
        <f t="shared" si="42"/>
        <v/>
      </c>
      <c r="X396" s="8" t="str">
        <f>IF(S396="6B",_xlfn.XLOOKUP(H396,'Zoning 2shop'!A:A,'Zoning 2shop'!B:B),IF(S396="6C",_xlfn.XLOOKUP(G396,'Zoning 2shop'!C:C,'Zoning 2shop'!D:D),""))</f>
        <v/>
      </c>
      <c r="Y396" s="112">
        <f t="shared" si="43"/>
        <v>0.14910705133062102</v>
      </c>
      <c r="Z396" s="4">
        <f t="shared" si="44"/>
        <v>7</v>
      </c>
      <c r="AA396" s="4">
        <f t="shared" si="45"/>
        <v>0.5</v>
      </c>
      <c r="AB396" s="4">
        <f t="shared" si="46"/>
        <v>1.0437493593143472</v>
      </c>
      <c r="AC396" s="19">
        <f t="shared" si="47"/>
        <v>7.5</v>
      </c>
      <c r="AD396" s="8" t="str">
        <f>IF(COUNTIF(Catégories!A:A,N396)=0,"catégorie inconnue",LOOKUP(N396,Catégories!A:A,Catégories!B:B))</f>
        <v>Frêt</v>
      </c>
      <c r="AE396" s="21">
        <f t="shared" si="48"/>
        <v>8.5437493593143472</v>
      </c>
    </row>
    <row r="397" spans="2:31" ht="14.25" hidden="1" customHeight="1" x14ac:dyDescent="0.2">
      <c r="B397" s="122" t="s">
        <v>593</v>
      </c>
      <c r="C397" s="122" t="s">
        <v>21</v>
      </c>
      <c r="D397" s="123">
        <v>46164</v>
      </c>
      <c r="E397" s="122" t="s">
        <v>22</v>
      </c>
      <c r="F397" s="122" t="s">
        <v>1362</v>
      </c>
      <c r="G397" s="122" t="s">
        <v>0</v>
      </c>
      <c r="H397" s="122" t="s">
        <v>0</v>
      </c>
      <c r="I397" s="122" t="s">
        <v>1363</v>
      </c>
      <c r="J397" s="122" t="s">
        <v>23</v>
      </c>
      <c r="K397" s="122" t="s">
        <v>24</v>
      </c>
      <c r="L397" s="122" t="s">
        <v>1364</v>
      </c>
      <c r="M397" s="122" t="s">
        <v>25</v>
      </c>
      <c r="N397" s="122" t="s">
        <v>26</v>
      </c>
      <c r="O397" s="122" t="s">
        <v>25</v>
      </c>
      <c r="P397" s="122" t="s">
        <v>27</v>
      </c>
      <c r="Q397" s="122" t="s">
        <v>28</v>
      </c>
      <c r="R397" s="124">
        <v>4.6379999999999999</v>
      </c>
      <c r="S397" s="127">
        <v>16</v>
      </c>
      <c r="T397" s="125">
        <v>8.6</v>
      </c>
      <c r="U397" s="122" t="s">
        <v>30</v>
      </c>
      <c r="W397" s="8" t="str">
        <f t="shared" si="42"/>
        <v/>
      </c>
      <c r="X397" s="8" t="str">
        <f>IF(S397="6B",_xlfn.XLOOKUP(H397,'Zoning 2shop'!A:A,'Zoning 2shop'!B:B),IF(S397="6C",_xlfn.XLOOKUP(G397,'Zoning 2shop'!C:C,'Zoning 2shop'!D:D),""))</f>
        <v/>
      </c>
      <c r="Y397" s="112">
        <f t="shared" si="43"/>
        <v>0.14910705133062102</v>
      </c>
      <c r="Z397" s="4">
        <f t="shared" si="44"/>
        <v>8.6</v>
      </c>
      <c r="AA397" s="4">
        <f t="shared" si="45"/>
        <v>0.5</v>
      </c>
      <c r="AB397" s="4">
        <f t="shared" si="46"/>
        <v>1.2823206414433408</v>
      </c>
      <c r="AC397" s="19">
        <f t="shared" si="47"/>
        <v>9.1</v>
      </c>
      <c r="AD397" s="8" t="str">
        <f>IF(COUNTIF(Catégories!A:A,N397)=0,"catégorie inconnue",LOOKUP(N397,Catégories!A:A,Catégories!B:B))</f>
        <v>Frêt</v>
      </c>
      <c r="AE397" s="21">
        <f t="shared" si="48"/>
        <v>10.382320641443341</v>
      </c>
    </row>
    <row r="398" spans="2:31" ht="14.25" hidden="1" customHeight="1" x14ac:dyDescent="0.2">
      <c r="B398" s="122" t="s">
        <v>593</v>
      </c>
      <c r="C398" s="122" t="s">
        <v>21</v>
      </c>
      <c r="D398" s="123">
        <v>46164</v>
      </c>
      <c r="E398" s="122" t="s">
        <v>22</v>
      </c>
      <c r="F398" s="122" t="s">
        <v>866</v>
      </c>
      <c r="G398" s="122" t="s">
        <v>0</v>
      </c>
      <c r="H398" s="122" t="s">
        <v>0</v>
      </c>
      <c r="I398" s="122" t="s">
        <v>1310</v>
      </c>
      <c r="J398" s="122" t="s">
        <v>23</v>
      </c>
      <c r="K398" s="122" t="s">
        <v>24</v>
      </c>
      <c r="L398" s="122" t="s">
        <v>1311</v>
      </c>
      <c r="M398" s="122" t="s">
        <v>25</v>
      </c>
      <c r="N398" s="122" t="s">
        <v>26</v>
      </c>
      <c r="O398" s="122" t="s">
        <v>25</v>
      </c>
      <c r="P398" s="122" t="s">
        <v>27</v>
      </c>
      <c r="Q398" s="122" t="s">
        <v>28</v>
      </c>
      <c r="R398" s="124">
        <v>4.266</v>
      </c>
      <c r="S398" s="127">
        <v>16</v>
      </c>
      <c r="T398" s="125">
        <v>8.6</v>
      </c>
      <c r="U398" s="122" t="s">
        <v>30</v>
      </c>
      <c r="W398" s="8" t="str">
        <f t="shared" si="42"/>
        <v/>
      </c>
      <c r="X398" s="8" t="str">
        <f>IF(S398="6B",_xlfn.XLOOKUP(H398,'Zoning 2shop'!A:A,'Zoning 2shop'!B:B),IF(S398="6C",_xlfn.XLOOKUP(G398,'Zoning 2shop'!C:C,'Zoning 2shop'!D:D),""))</f>
        <v/>
      </c>
      <c r="Y398" s="112">
        <f t="shared" si="43"/>
        <v>0.14910705133062102</v>
      </c>
      <c r="Z398" s="4">
        <f t="shared" si="44"/>
        <v>8.6</v>
      </c>
      <c r="AA398" s="4">
        <f t="shared" si="45"/>
        <v>0.5</v>
      </c>
      <c r="AB398" s="4">
        <f t="shared" si="46"/>
        <v>1.2823206414433408</v>
      </c>
      <c r="AC398" s="19">
        <f t="shared" si="47"/>
        <v>9.1</v>
      </c>
      <c r="AD398" s="8" t="str">
        <f>IF(COUNTIF(Catégories!A:A,N398)=0,"catégorie inconnue",LOOKUP(N398,Catégories!A:A,Catégories!B:B))</f>
        <v>Frêt</v>
      </c>
      <c r="AE398" s="21">
        <f t="shared" si="48"/>
        <v>10.382320641443341</v>
      </c>
    </row>
    <row r="399" spans="2:31" ht="14.25" hidden="1" customHeight="1" x14ac:dyDescent="0.2">
      <c r="B399" s="122" t="s">
        <v>593</v>
      </c>
      <c r="C399" s="122" t="s">
        <v>21</v>
      </c>
      <c r="D399" s="123">
        <v>46164</v>
      </c>
      <c r="E399" s="122" t="s">
        <v>22</v>
      </c>
      <c r="F399" s="122" t="s">
        <v>860</v>
      </c>
      <c r="G399" s="122" t="s">
        <v>0</v>
      </c>
      <c r="H399" s="122" t="s">
        <v>0</v>
      </c>
      <c r="I399" s="122" t="s">
        <v>861</v>
      </c>
      <c r="J399" s="122" t="s">
        <v>23</v>
      </c>
      <c r="K399" s="122" t="s">
        <v>24</v>
      </c>
      <c r="L399" s="122" t="s">
        <v>1306</v>
      </c>
      <c r="M399" s="122" t="s">
        <v>25</v>
      </c>
      <c r="N399" s="122" t="s">
        <v>26</v>
      </c>
      <c r="O399" s="122" t="s">
        <v>25</v>
      </c>
      <c r="P399" s="122" t="s">
        <v>27</v>
      </c>
      <c r="Q399" s="122" t="s">
        <v>28</v>
      </c>
      <c r="R399" s="124">
        <v>1.508</v>
      </c>
      <c r="S399" s="127">
        <v>16</v>
      </c>
      <c r="T399" s="125">
        <v>7.4</v>
      </c>
      <c r="U399" s="122" t="s">
        <v>30</v>
      </c>
      <c r="W399" s="8" t="str">
        <f t="shared" si="42"/>
        <v/>
      </c>
      <c r="X399" s="8" t="str">
        <f>IF(S399="6B",_xlfn.XLOOKUP(H399,'Zoning 2shop'!A:A,'Zoning 2shop'!B:B),IF(S399="6C",_xlfn.XLOOKUP(G399,'Zoning 2shop'!C:C,'Zoning 2shop'!D:D),""))</f>
        <v/>
      </c>
      <c r="Y399" s="112">
        <f t="shared" si="43"/>
        <v>0.14910705133062102</v>
      </c>
      <c r="Z399" s="4">
        <f t="shared" si="44"/>
        <v>7.4</v>
      </c>
      <c r="AA399" s="4">
        <f t="shared" si="45"/>
        <v>0.5</v>
      </c>
      <c r="AB399" s="4">
        <f t="shared" si="46"/>
        <v>1.1033921798465955</v>
      </c>
      <c r="AC399" s="19">
        <f t="shared" si="47"/>
        <v>7.9</v>
      </c>
      <c r="AD399" s="8" t="str">
        <f>IF(COUNTIF(Catégories!A:A,N399)=0,"catégorie inconnue",LOOKUP(N399,Catégories!A:A,Catégories!B:B))</f>
        <v>Frêt</v>
      </c>
      <c r="AE399" s="21">
        <f t="shared" si="48"/>
        <v>9.0033921798465961</v>
      </c>
    </row>
    <row r="400" spans="2:31" ht="14.25" hidden="1" customHeight="1" x14ac:dyDescent="0.2">
      <c r="B400" s="122" t="s">
        <v>593</v>
      </c>
      <c r="C400" s="122" t="s">
        <v>21</v>
      </c>
      <c r="D400" s="123">
        <v>46164</v>
      </c>
      <c r="E400" s="122" t="s">
        <v>22</v>
      </c>
      <c r="F400" s="122" t="s">
        <v>484</v>
      </c>
      <c r="G400" s="122" t="s">
        <v>0</v>
      </c>
      <c r="H400" s="122" t="s">
        <v>0</v>
      </c>
      <c r="I400" s="122" t="s">
        <v>1343</v>
      </c>
      <c r="J400" s="122" t="s">
        <v>23</v>
      </c>
      <c r="K400" s="122" t="s">
        <v>24</v>
      </c>
      <c r="L400" s="122" t="s">
        <v>1344</v>
      </c>
      <c r="M400" s="122" t="s">
        <v>25</v>
      </c>
      <c r="N400" s="122" t="s">
        <v>26</v>
      </c>
      <c r="O400" s="122" t="s">
        <v>25</v>
      </c>
      <c r="P400" s="122" t="s">
        <v>27</v>
      </c>
      <c r="Q400" s="122" t="s">
        <v>28</v>
      </c>
      <c r="R400" s="124">
        <v>15.163</v>
      </c>
      <c r="S400" s="127">
        <v>16</v>
      </c>
      <c r="T400" s="125">
        <v>13</v>
      </c>
      <c r="U400" s="122" t="s">
        <v>30</v>
      </c>
      <c r="W400" s="8" t="str">
        <f t="shared" si="42"/>
        <v/>
      </c>
      <c r="X400" s="8" t="str">
        <f>IF(S400="6B",_xlfn.XLOOKUP(H400,'Zoning 2shop'!A:A,'Zoning 2shop'!B:B),IF(S400="6C",_xlfn.XLOOKUP(G400,'Zoning 2shop'!C:C,'Zoning 2shop'!D:D),""))</f>
        <v/>
      </c>
      <c r="Y400" s="112">
        <f t="shared" si="43"/>
        <v>0.14910705133062102</v>
      </c>
      <c r="Z400" s="4">
        <f t="shared" si="44"/>
        <v>13</v>
      </c>
      <c r="AA400" s="4">
        <f t="shared" si="45"/>
        <v>0.5</v>
      </c>
      <c r="AB400" s="4">
        <f t="shared" si="46"/>
        <v>1.9383916672980732</v>
      </c>
      <c r="AC400" s="19">
        <f t="shared" si="47"/>
        <v>13.5</v>
      </c>
      <c r="AD400" s="8" t="str">
        <f>IF(COUNTIF(Catégories!A:A,N400)=0,"catégorie inconnue",LOOKUP(N400,Catégories!A:A,Catégories!B:B))</f>
        <v>Frêt</v>
      </c>
      <c r="AE400" s="21">
        <f t="shared" si="48"/>
        <v>15.438391667298074</v>
      </c>
    </row>
    <row r="401" spans="2:31" ht="14.25" hidden="1" customHeight="1" x14ac:dyDescent="0.2">
      <c r="B401" s="122" t="s">
        <v>593</v>
      </c>
      <c r="C401" s="122" t="s">
        <v>21</v>
      </c>
      <c r="D401" s="123">
        <v>46164</v>
      </c>
      <c r="E401" s="122" t="s">
        <v>22</v>
      </c>
      <c r="F401" s="122" t="s">
        <v>1297</v>
      </c>
      <c r="G401" s="122" t="s">
        <v>0</v>
      </c>
      <c r="H401" s="122" t="s">
        <v>0</v>
      </c>
      <c r="I401" s="122" t="s">
        <v>1298</v>
      </c>
      <c r="J401" s="122" t="s">
        <v>23</v>
      </c>
      <c r="K401" s="122" t="s">
        <v>24</v>
      </c>
      <c r="L401" s="122" t="s">
        <v>1299</v>
      </c>
      <c r="M401" s="122" t="s">
        <v>25</v>
      </c>
      <c r="N401" s="122" t="s">
        <v>26</v>
      </c>
      <c r="O401" s="122" t="s">
        <v>25</v>
      </c>
      <c r="P401" s="122" t="s">
        <v>27</v>
      </c>
      <c r="Q401" s="122" t="s">
        <v>28</v>
      </c>
      <c r="R401" s="124">
        <v>0.52</v>
      </c>
      <c r="S401" s="127">
        <v>16</v>
      </c>
      <c r="T401" s="125">
        <v>7</v>
      </c>
      <c r="U401" s="122" t="s">
        <v>30</v>
      </c>
      <c r="W401" s="8" t="str">
        <f t="shared" si="42"/>
        <v/>
      </c>
      <c r="X401" s="8" t="str">
        <f>IF(S401="6B",_xlfn.XLOOKUP(H401,'Zoning 2shop'!A:A,'Zoning 2shop'!B:B),IF(S401="6C",_xlfn.XLOOKUP(G401,'Zoning 2shop'!C:C,'Zoning 2shop'!D:D),""))</f>
        <v/>
      </c>
      <c r="Y401" s="112">
        <f t="shared" si="43"/>
        <v>0.14910705133062102</v>
      </c>
      <c r="Z401" s="4">
        <f t="shared" si="44"/>
        <v>7</v>
      </c>
      <c r="AA401" s="4">
        <f t="shared" si="45"/>
        <v>0.5</v>
      </c>
      <c r="AB401" s="4">
        <f t="shared" si="46"/>
        <v>1.0437493593143472</v>
      </c>
      <c r="AC401" s="19">
        <f t="shared" si="47"/>
        <v>7.5</v>
      </c>
      <c r="AD401" s="8" t="str">
        <f>IF(COUNTIF(Catégories!A:A,N401)=0,"catégorie inconnue",LOOKUP(N401,Catégories!A:A,Catégories!B:B))</f>
        <v>Frêt</v>
      </c>
      <c r="AE401" s="21">
        <f t="shared" si="48"/>
        <v>8.5437493593143472</v>
      </c>
    </row>
    <row r="402" spans="2:31" ht="14.25" hidden="1" customHeight="1" x14ac:dyDescent="0.2">
      <c r="B402" s="122" t="s">
        <v>593</v>
      </c>
      <c r="C402" s="122" t="s">
        <v>21</v>
      </c>
      <c r="D402" s="123">
        <v>46164</v>
      </c>
      <c r="E402" s="122" t="s">
        <v>22</v>
      </c>
      <c r="F402" s="122" t="s">
        <v>751</v>
      </c>
      <c r="G402" s="122" t="s">
        <v>0</v>
      </c>
      <c r="H402" s="122" t="s">
        <v>0</v>
      </c>
      <c r="I402" s="122" t="s">
        <v>1365</v>
      </c>
      <c r="J402" s="122" t="s">
        <v>23</v>
      </c>
      <c r="K402" s="122" t="s">
        <v>24</v>
      </c>
      <c r="L402" s="122" t="s">
        <v>1366</v>
      </c>
      <c r="M402" s="122" t="s">
        <v>25</v>
      </c>
      <c r="N402" s="122" t="s">
        <v>26</v>
      </c>
      <c r="O402" s="122" t="s">
        <v>25</v>
      </c>
      <c r="P402" s="122" t="s">
        <v>27</v>
      </c>
      <c r="Q402" s="122" t="s">
        <v>28</v>
      </c>
      <c r="R402" s="124">
        <v>1.583</v>
      </c>
      <c r="S402" s="127">
        <v>16</v>
      </c>
      <c r="T402" s="125">
        <v>7.4</v>
      </c>
      <c r="U402" s="122" t="s">
        <v>30</v>
      </c>
      <c r="W402" s="8" t="str">
        <f t="shared" si="42"/>
        <v/>
      </c>
      <c r="X402" s="8" t="str">
        <f>IF(S402="6B",_xlfn.XLOOKUP(H402,'Zoning 2shop'!A:A,'Zoning 2shop'!B:B),IF(S402="6C",_xlfn.XLOOKUP(G402,'Zoning 2shop'!C:C,'Zoning 2shop'!D:D),""))</f>
        <v/>
      </c>
      <c r="Y402" s="112">
        <f t="shared" si="43"/>
        <v>0.14910705133062102</v>
      </c>
      <c r="Z402" s="4">
        <f t="shared" si="44"/>
        <v>7.4</v>
      </c>
      <c r="AA402" s="4">
        <f t="shared" si="45"/>
        <v>0.5</v>
      </c>
      <c r="AB402" s="4">
        <f t="shared" si="46"/>
        <v>1.1033921798465955</v>
      </c>
      <c r="AC402" s="19">
        <f t="shared" si="47"/>
        <v>7.9</v>
      </c>
      <c r="AD402" s="8" t="str">
        <f>IF(COUNTIF(Catégories!A:A,N402)=0,"catégorie inconnue",LOOKUP(N402,Catégories!A:A,Catégories!B:B))</f>
        <v>Frêt</v>
      </c>
      <c r="AE402" s="21">
        <f t="shared" si="48"/>
        <v>9.0033921798465961</v>
      </c>
    </row>
    <row r="403" spans="2:31" ht="14.25" hidden="1" customHeight="1" x14ac:dyDescent="0.2">
      <c r="B403" s="122" t="s">
        <v>593</v>
      </c>
      <c r="C403" s="122" t="s">
        <v>21</v>
      </c>
      <c r="D403" s="123">
        <v>46164</v>
      </c>
      <c r="E403" s="122" t="s">
        <v>22</v>
      </c>
      <c r="F403" s="122" t="s">
        <v>1330</v>
      </c>
      <c r="G403" s="122" t="s">
        <v>0</v>
      </c>
      <c r="H403" s="122" t="s">
        <v>0</v>
      </c>
      <c r="I403" s="122" t="s">
        <v>1331</v>
      </c>
      <c r="J403" s="122" t="s">
        <v>23</v>
      </c>
      <c r="K403" s="122" t="s">
        <v>24</v>
      </c>
      <c r="L403" s="122" t="s">
        <v>1332</v>
      </c>
      <c r="M403" s="122" t="s">
        <v>25</v>
      </c>
      <c r="N403" s="122" t="s">
        <v>26</v>
      </c>
      <c r="O403" s="122" t="s">
        <v>25</v>
      </c>
      <c r="P403" s="122" t="s">
        <v>27</v>
      </c>
      <c r="Q403" s="122" t="s">
        <v>28</v>
      </c>
      <c r="R403" s="124">
        <v>0.42</v>
      </c>
      <c r="S403" s="127">
        <v>16</v>
      </c>
      <c r="T403" s="125">
        <v>7</v>
      </c>
      <c r="U403" s="122" t="s">
        <v>30</v>
      </c>
      <c r="W403" s="8" t="str">
        <f t="shared" si="42"/>
        <v/>
      </c>
      <c r="X403" s="8" t="str">
        <f>IF(S403="6B",_xlfn.XLOOKUP(H403,'Zoning 2shop'!A:A,'Zoning 2shop'!B:B),IF(S403="6C",_xlfn.XLOOKUP(G403,'Zoning 2shop'!C:C,'Zoning 2shop'!D:D),""))</f>
        <v/>
      </c>
      <c r="Y403" s="112">
        <f t="shared" si="43"/>
        <v>0.14910705133062102</v>
      </c>
      <c r="Z403" s="4">
        <f t="shared" si="44"/>
        <v>7</v>
      </c>
      <c r="AA403" s="4">
        <f t="shared" si="45"/>
        <v>0.5</v>
      </c>
      <c r="AB403" s="4">
        <f t="shared" si="46"/>
        <v>1.0437493593143472</v>
      </c>
      <c r="AC403" s="19">
        <f t="shared" si="47"/>
        <v>7.5</v>
      </c>
      <c r="AD403" s="8" t="str">
        <f>IF(COUNTIF(Catégories!A:A,N403)=0,"catégorie inconnue",LOOKUP(N403,Catégories!A:A,Catégories!B:B))</f>
        <v>Frêt</v>
      </c>
      <c r="AE403" s="21">
        <f t="shared" si="48"/>
        <v>8.5437493593143472</v>
      </c>
    </row>
    <row r="404" spans="2:31" ht="14.25" hidden="1" customHeight="1" x14ac:dyDescent="0.2">
      <c r="B404" s="122" t="s">
        <v>593</v>
      </c>
      <c r="C404" s="122" t="s">
        <v>21</v>
      </c>
      <c r="D404" s="123">
        <v>46164</v>
      </c>
      <c r="E404" s="122" t="s">
        <v>22</v>
      </c>
      <c r="F404" s="122" t="s">
        <v>1285</v>
      </c>
      <c r="G404" s="122" t="s">
        <v>0</v>
      </c>
      <c r="H404" s="122" t="s">
        <v>0</v>
      </c>
      <c r="I404" s="122" t="s">
        <v>1286</v>
      </c>
      <c r="J404" s="122" t="s">
        <v>23</v>
      </c>
      <c r="K404" s="122" t="s">
        <v>24</v>
      </c>
      <c r="L404" s="122" t="s">
        <v>1287</v>
      </c>
      <c r="M404" s="122" t="s">
        <v>25</v>
      </c>
      <c r="N404" s="122" t="s">
        <v>26</v>
      </c>
      <c r="O404" s="122" t="s">
        <v>25</v>
      </c>
      <c r="P404" s="122" t="s">
        <v>27</v>
      </c>
      <c r="Q404" s="122" t="s">
        <v>28</v>
      </c>
      <c r="R404" s="124">
        <v>0.42</v>
      </c>
      <c r="S404" s="127">
        <v>16</v>
      </c>
      <c r="T404" s="125">
        <v>7</v>
      </c>
      <c r="U404" s="122" t="s">
        <v>30</v>
      </c>
      <c r="W404" s="8" t="str">
        <f t="shared" si="42"/>
        <v/>
      </c>
      <c r="X404" s="8" t="str">
        <f>IF(S404="6B",_xlfn.XLOOKUP(H404,'Zoning 2shop'!A:A,'Zoning 2shop'!B:B),IF(S404="6C",_xlfn.XLOOKUP(G404,'Zoning 2shop'!C:C,'Zoning 2shop'!D:D),""))</f>
        <v/>
      </c>
      <c r="Y404" s="112">
        <f t="shared" si="43"/>
        <v>0.14910705133062102</v>
      </c>
      <c r="Z404" s="4">
        <f t="shared" si="44"/>
        <v>7</v>
      </c>
      <c r="AA404" s="4">
        <f t="shared" si="45"/>
        <v>0.5</v>
      </c>
      <c r="AB404" s="4">
        <f t="shared" si="46"/>
        <v>1.0437493593143472</v>
      </c>
      <c r="AC404" s="19">
        <f t="shared" si="47"/>
        <v>7.5</v>
      </c>
      <c r="AD404" s="8" t="str">
        <f>IF(COUNTIF(Catégories!A:A,N404)=0,"catégorie inconnue",LOOKUP(N404,Catégories!A:A,Catégories!B:B))</f>
        <v>Frêt</v>
      </c>
      <c r="AE404" s="21">
        <f t="shared" si="48"/>
        <v>8.5437493593143472</v>
      </c>
    </row>
    <row r="405" spans="2:31" ht="14.25" hidden="1" customHeight="1" x14ac:dyDescent="0.2">
      <c r="B405" s="122" t="s">
        <v>593</v>
      </c>
      <c r="C405" s="122" t="s">
        <v>21</v>
      </c>
      <c r="D405" s="123">
        <v>46164</v>
      </c>
      <c r="E405" s="122" t="s">
        <v>22</v>
      </c>
      <c r="F405" s="122" t="s">
        <v>1256</v>
      </c>
      <c r="G405" s="122" t="s">
        <v>0</v>
      </c>
      <c r="H405" s="122" t="s">
        <v>0</v>
      </c>
      <c r="I405" s="122" t="s">
        <v>1257</v>
      </c>
      <c r="J405" s="122" t="s">
        <v>1258</v>
      </c>
      <c r="K405" s="122" t="s">
        <v>24</v>
      </c>
      <c r="L405" s="122" t="s">
        <v>1259</v>
      </c>
      <c r="M405" s="122" t="s">
        <v>25</v>
      </c>
      <c r="N405" s="122" t="s">
        <v>26</v>
      </c>
      <c r="O405" s="122" t="s">
        <v>25</v>
      </c>
      <c r="P405" s="122" t="s">
        <v>27</v>
      </c>
      <c r="Q405" s="122" t="s">
        <v>28</v>
      </c>
      <c r="R405" s="124">
        <v>6</v>
      </c>
      <c r="S405" s="127">
        <v>16</v>
      </c>
      <c r="T405" s="125">
        <v>9</v>
      </c>
      <c r="U405" s="122" t="s">
        <v>30</v>
      </c>
      <c r="W405" s="8" t="str">
        <f t="shared" si="42"/>
        <v/>
      </c>
      <c r="X405" s="8" t="str">
        <f>IF(S405="6B",_xlfn.XLOOKUP(H405,'Zoning 2shop'!A:A,'Zoning 2shop'!B:B),IF(S405="6C",_xlfn.XLOOKUP(G405,'Zoning 2shop'!C:C,'Zoning 2shop'!D:D),""))</f>
        <v/>
      </c>
      <c r="Y405" s="112">
        <f t="shared" si="43"/>
        <v>0.14910705133062102</v>
      </c>
      <c r="Z405" s="4">
        <f t="shared" si="44"/>
        <v>9</v>
      </c>
      <c r="AA405" s="4">
        <f t="shared" si="45"/>
        <v>0.5</v>
      </c>
      <c r="AB405" s="4">
        <f t="shared" si="46"/>
        <v>1.3419634619755891</v>
      </c>
      <c r="AC405" s="19">
        <f t="shared" si="47"/>
        <v>9.5</v>
      </c>
      <c r="AD405" s="8" t="str">
        <f>IF(COUNTIF(Catégories!A:A,N405)=0,"catégorie inconnue",LOOKUP(N405,Catégories!A:A,Catégories!B:B))</f>
        <v>Frêt</v>
      </c>
      <c r="AE405" s="21">
        <f t="shared" si="48"/>
        <v>10.841963461975588</v>
      </c>
    </row>
    <row r="406" spans="2:31" ht="14.25" hidden="1" customHeight="1" x14ac:dyDescent="0.2">
      <c r="B406" s="122" t="s">
        <v>593</v>
      </c>
      <c r="C406" s="122" t="s">
        <v>21</v>
      </c>
      <c r="D406" s="123">
        <v>46164</v>
      </c>
      <c r="E406" s="122" t="s">
        <v>22</v>
      </c>
      <c r="F406" s="122" t="s">
        <v>1272</v>
      </c>
      <c r="G406" s="122" t="s">
        <v>0</v>
      </c>
      <c r="H406" s="122" t="s">
        <v>0</v>
      </c>
      <c r="I406" s="122" t="s">
        <v>1273</v>
      </c>
      <c r="J406" s="122" t="s">
        <v>23</v>
      </c>
      <c r="K406" s="122" t="s">
        <v>24</v>
      </c>
      <c r="L406" s="122" t="s">
        <v>1274</v>
      </c>
      <c r="M406" s="122" t="s">
        <v>25</v>
      </c>
      <c r="N406" s="122" t="s">
        <v>26</v>
      </c>
      <c r="O406" s="122" t="s">
        <v>25</v>
      </c>
      <c r="P406" s="122" t="s">
        <v>27</v>
      </c>
      <c r="Q406" s="122" t="s">
        <v>28</v>
      </c>
      <c r="R406" s="124">
        <v>4.7869999999999999</v>
      </c>
      <c r="S406" s="127">
        <v>16</v>
      </c>
      <c r="T406" s="125">
        <v>8.6</v>
      </c>
      <c r="U406" s="122" t="s">
        <v>30</v>
      </c>
      <c r="W406" s="8" t="str">
        <f t="shared" si="42"/>
        <v/>
      </c>
      <c r="X406" s="8" t="str">
        <f>IF(S406="6B",_xlfn.XLOOKUP(H406,'Zoning 2shop'!A:A,'Zoning 2shop'!B:B),IF(S406="6C",_xlfn.XLOOKUP(G406,'Zoning 2shop'!C:C,'Zoning 2shop'!D:D),""))</f>
        <v/>
      </c>
      <c r="Y406" s="112">
        <f t="shared" si="43"/>
        <v>0.14910705133062102</v>
      </c>
      <c r="Z406" s="4">
        <f t="shared" si="44"/>
        <v>8.6</v>
      </c>
      <c r="AA406" s="4">
        <f t="shared" si="45"/>
        <v>0.5</v>
      </c>
      <c r="AB406" s="4">
        <f t="shared" si="46"/>
        <v>1.2823206414433408</v>
      </c>
      <c r="AC406" s="19">
        <f t="shared" si="47"/>
        <v>9.1</v>
      </c>
      <c r="AD406" s="8" t="str">
        <f>IF(COUNTIF(Catégories!A:A,N406)=0,"catégorie inconnue",LOOKUP(N406,Catégories!A:A,Catégories!B:B))</f>
        <v>Frêt</v>
      </c>
      <c r="AE406" s="21">
        <f t="shared" si="48"/>
        <v>10.382320641443341</v>
      </c>
    </row>
    <row r="407" spans="2:31" ht="14.25" hidden="1" customHeight="1" x14ac:dyDescent="0.2">
      <c r="B407" s="122" t="s">
        <v>593</v>
      </c>
      <c r="C407" s="122" t="s">
        <v>21</v>
      </c>
      <c r="D407" s="123">
        <v>46164</v>
      </c>
      <c r="E407" s="122" t="s">
        <v>22</v>
      </c>
      <c r="F407" s="122" t="s">
        <v>1370</v>
      </c>
      <c r="G407" s="122" t="s">
        <v>0</v>
      </c>
      <c r="H407" s="122" t="s">
        <v>0</v>
      </c>
      <c r="I407" s="122" t="s">
        <v>1371</v>
      </c>
      <c r="J407" s="122" t="s">
        <v>23</v>
      </c>
      <c r="K407" s="122" t="s">
        <v>24</v>
      </c>
      <c r="L407" s="122" t="s">
        <v>1372</v>
      </c>
      <c r="M407" s="122" t="s">
        <v>25</v>
      </c>
      <c r="N407" s="122" t="s">
        <v>26</v>
      </c>
      <c r="O407" s="122" t="s">
        <v>25</v>
      </c>
      <c r="P407" s="122" t="s">
        <v>27</v>
      </c>
      <c r="Q407" s="122" t="s">
        <v>28</v>
      </c>
      <c r="R407" s="124">
        <v>0.21</v>
      </c>
      <c r="S407" s="127">
        <v>16</v>
      </c>
      <c r="T407" s="125">
        <v>7</v>
      </c>
      <c r="U407" s="122" t="s">
        <v>30</v>
      </c>
      <c r="W407" s="8" t="str">
        <f t="shared" si="42"/>
        <v/>
      </c>
      <c r="X407" s="8" t="str">
        <f>IF(S407="6B",_xlfn.XLOOKUP(H407,'Zoning 2shop'!A:A,'Zoning 2shop'!B:B),IF(S407="6C",_xlfn.XLOOKUP(G407,'Zoning 2shop'!C:C,'Zoning 2shop'!D:D),""))</f>
        <v/>
      </c>
      <c r="Y407" s="112">
        <f t="shared" si="43"/>
        <v>0.14910705133062102</v>
      </c>
      <c r="Z407" s="4">
        <f t="shared" si="44"/>
        <v>7</v>
      </c>
      <c r="AA407" s="4">
        <f t="shared" si="45"/>
        <v>0.5</v>
      </c>
      <c r="AB407" s="4">
        <f t="shared" si="46"/>
        <v>1.0437493593143472</v>
      </c>
      <c r="AC407" s="19">
        <f t="shared" si="47"/>
        <v>7.5</v>
      </c>
      <c r="AD407" s="8" t="str">
        <f>IF(COUNTIF(Catégories!A:A,N407)=0,"catégorie inconnue",LOOKUP(N407,Catégories!A:A,Catégories!B:B))</f>
        <v>Frêt</v>
      </c>
      <c r="AE407" s="21">
        <f t="shared" si="48"/>
        <v>8.5437493593143472</v>
      </c>
    </row>
    <row r="408" spans="2:31" ht="14.25" hidden="1" customHeight="1" x14ac:dyDescent="0.2">
      <c r="B408" s="122" t="s">
        <v>593</v>
      </c>
      <c r="C408" s="122" t="s">
        <v>21</v>
      </c>
      <c r="D408" s="123">
        <v>46164</v>
      </c>
      <c r="E408" s="122" t="s">
        <v>22</v>
      </c>
      <c r="F408" s="122" t="s">
        <v>1321</v>
      </c>
      <c r="G408" s="122" t="s">
        <v>0</v>
      </c>
      <c r="H408" s="122" t="s">
        <v>0</v>
      </c>
      <c r="I408" s="122" t="s">
        <v>1322</v>
      </c>
      <c r="J408" s="122" t="s">
        <v>23</v>
      </c>
      <c r="K408" s="122" t="s">
        <v>24</v>
      </c>
      <c r="L408" s="122" t="s">
        <v>1323</v>
      </c>
      <c r="M408" s="122" t="s">
        <v>25</v>
      </c>
      <c r="N408" s="122" t="s">
        <v>26</v>
      </c>
      <c r="O408" s="122" t="s">
        <v>25</v>
      </c>
      <c r="P408" s="122" t="s">
        <v>27</v>
      </c>
      <c r="Q408" s="122" t="s">
        <v>28</v>
      </c>
      <c r="R408" s="124">
        <v>0.64</v>
      </c>
      <c r="S408" s="127">
        <v>16</v>
      </c>
      <c r="T408" s="125">
        <v>7</v>
      </c>
      <c r="U408" s="122" t="s">
        <v>30</v>
      </c>
      <c r="W408" s="8" t="str">
        <f t="shared" si="42"/>
        <v/>
      </c>
      <c r="X408" s="8" t="str">
        <f>IF(S408="6B",_xlfn.XLOOKUP(H408,'Zoning 2shop'!A:A,'Zoning 2shop'!B:B),IF(S408="6C",_xlfn.XLOOKUP(G408,'Zoning 2shop'!C:C,'Zoning 2shop'!D:D),""))</f>
        <v/>
      </c>
      <c r="Y408" s="112">
        <f t="shared" si="43"/>
        <v>0.14910705133062102</v>
      </c>
      <c r="Z408" s="4">
        <f t="shared" si="44"/>
        <v>7</v>
      </c>
      <c r="AA408" s="4">
        <f t="shared" si="45"/>
        <v>0.5</v>
      </c>
      <c r="AB408" s="4">
        <f t="shared" si="46"/>
        <v>1.0437493593143472</v>
      </c>
      <c r="AC408" s="19">
        <f t="shared" si="47"/>
        <v>7.5</v>
      </c>
      <c r="AD408" s="8" t="str">
        <f>IF(COUNTIF(Catégories!A:A,N408)=0,"catégorie inconnue",LOOKUP(N408,Catégories!A:A,Catégories!B:B))</f>
        <v>Frêt</v>
      </c>
      <c r="AE408" s="21">
        <f t="shared" si="48"/>
        <v>8.5437493593143472</v>
      </c>
    </row>
    <row r="409" spans="2:31" ht="14.25" hidden="1" customHeight="1" x14ac:dyDescent="0.2">
      <c r="B409" s="122" t="s">
        <v>593</v>
      </c>
      <c r="C409" s="122" t="s">
        <v>21</v>
      </c>
      <c r="D409" s="123">
        <v>46164</v>
      </c>
      <c r="E409" s="122" t="s">
        <v>22</v>
      </c>
      <c r="F409" s="122" t="s">
        <v>1269</v>
      </c>
      <c r="G409" s="122" t="s">
        <v>0</v>
      </c>
      <c r="H409" s="122" t="s">
        <v>0</v>
      </c>
      <c r="I409" s="122" t="s">
        <v>1270</v>
      </c>
      <c r="J409" s="122" t="s">
        <v>23</v>
      </c>
      <c r="K409" s="122" t="s">
        <v>24</v>
      </c>
      <c r="L409" s="122" t="s">
        <v>1271</v>
      </c>
      <c r="M409" s="122" t="s">
        <v>25</v>
      </c>
      <c r="N409" s="122" t="s">
        <v>26</v>
      </c>
      <c r="O409" s="122" t="s">
        <v>25</v>
      </c>
      <c r="P409" s="122" t="s">
        <v>27</v>
      </c>
      <c r="Q409" s="122" t="s">
        <v>28</v>
      </c>
      <c r="R409" s="124">
        <v>0.42</v>
      </c>
      <c r="S409" s="127">
        <v>16</v>
      </c>
      <c r="T409" s="125">
        <v>7</v>
      </c>
      <c r="U409" s="122" t="s">
        <v>30</v>
      </c>
      <c r="W409" s="8" t="str">
        <f t="shared" si="42"/>
        <v/>
      </c>
      <c r="X409" s="8" t="str">
        <f>IF(S409="6B",_xlfn.XLOOKUP(H409,'Zoning 2shop'!A:A,'Zoning 2shop'!B:B),IF(S409="6C",_xlfn.XLOOKUP(G409,'Zoning 2shop'!C:C,'Zoning 2shop'!D:D),""))</f>
        <v/>
      </c>
      <c r="Y409" s="112">
        <f t="shared" si="43"/>
        <v>0.14910705133062102</v>
      </c>
      <c r="Z409" s="4">
        <f t="shared" si="44"/>
        <v>7</v>
      </c>
      <c r="AA409" s="4">
        <f t="shared" si="45"/>
        <v>0.5</v>
      </c>
      <c r="AB409" s="4">
        <f t="shared" si="46"/>
        <v>1.0437493593143472</v>
      </c>
      <c r="AC409" s="19">
        <f t="shared" si="47"/>
        <v>7.5</v>
      </c>
      <c r="AD409" s="8" t="str">
        <f>IF(COUNTIF(Catégories!A:A,N409)=0,"catégorie inconnue",LOOKUP(N409,Catégories!A:A,Catégories!B:B))</f>
        <v>Frêt</v>
      </c>
      <c r="AE409" s="21">
        <f t="shared" si="48"/>
        <v>8.5437493593143472</v>
      </c>
    </row>
    <row r="410" spans="2:31" ht="14.25" hidden="1" customHeight="1" x14ac:dyDescent="0.2">
      <c r="B410" s="122" t="s">
        <v>593</v>
      </c>
      <c r="C410" s="122" t="s">
        <v>21</v>
      </c>
      <c r="D410" s="123">
        <v>46164</v>
      </c>
      <c r="E410" s="122" t="s">
        <v>22</v>
      </c>
      <c r="F410" s="122" t="s">
        <v>1324</v>
      </c>
      <c r="G410" s="122" t="s">
        <v>0</v>
      </c>
      <c r="H410" s="122" t="s">
        <v>0</v>
      </c>
      <c r="I410" s="122" t="s">
        <v>1325</v>
      </c>
      <c r="J410" s="122" t="s">
        <v>23</v>
      </c>
      <c r="K410" s="122" t="s">
        <v>24</v>
      </c>
      <c r="L410" s="122" t="s">
        <v>1326</v>
      </c>
      <c r="M410" s="122" t="s">
        <v>25</v>
      </c>
      <c r="N410" s="122" t="s">
        <v>26</v>
      </c>
      <c r="O410" s="122" t="s">
        <v>25</v>
      </c>
      <c r="P410" s="122" t="s">
        <v>27</v>
      </c>
      <c r="Q410" s="122" t="s">
        <v>28</v>
      </c>
      <c r="R410" s="124">
        <v>0.3</v>
      </c>
      <c r="S410" s="127">
        <v>16</v>
      </c>
      <c r="T410" s="125">
        <v>7</v>
      </c>
      <c r="U410" s="122" t="s">
        <v>30</v>
      </c>
      <c r="W410" s="8" t="str">
        <f t="shared" si="42"/>
        <v/>
      </c>
      <c r="X410" s="8" t="str">
        <f>IF(S410="6B",_xlfn.XLOOKUP(H410,'Zoning 2shop'!A:A,'Zoning 2shop'!B:B),IF(S410="6C",_xlfn.XLOOKUP(G410,'Zoning 2shop'!C:C,'Zoning 2shop'!D:D),""))</f>
        <v/>
      </c>
      <c r="Y410" s="112">
        <f t="shared" si="43"/>
        <v>0.14910705133062102</v>
      </c>
      <c r="Z410" s="4">
        <f t="shared" si="44"/>
        <v>7</v>
      </c>
      <c r="AA410" s="4">
        <f t="shared" si="45"/>
        <v>0.5</v>
      </c>
      <c r="AB410" s="4">
        <f t="shared" si="46"/>
        <v>1.0437493593143472</v>
      </c>
      <c r="AC410" s="19">
        <f t="shared" si="47"/>
        <v>7.5</v>
      </c>
      <c r="AD410" s="8" t="str">
        <f>IF(COUNTIF(Catégories!A:A,N410)=0,"catégorie inconnue",LOOKUP(N410,Catégories!A:A,Catégories!B:B))</f>
        <v>Frêt</v>
      </c>
      <c r="AE410" s="21">
        <f t="shared" si="48"/>
        <v>8.5437493593143472</v>
      </c>
    </row>
    <row r="411" spans="2:31" ht="14.25" hidden="1" customHeight="1" x14ac:dyDescent="0.2">
      <c r="B411" s="122" t="s">
        <v>593</v>
      </c>
      <c r="C411" s="122" t="s">
        <v>21</v>
      </c>
      <c r="D411" s="123">
        <v>46164</v>
      </c>
      <c r="E411" s="122" t="s">
        <v>22</v>
      </c>
      <c r="F411" s="122" t="s">
        <v>1282</v>
      </c>
      <c r="G411" s="122" t="s">
        <v>0</v>
      </c>
      <c r="H411" s="122" t="s">
        <v>0</v>
      </c>
      <c r="I411" s="122" t="s">
        <v>1283</v>
      </c>
      <c r="J411" s="122" t="s">
        <v>23</v>
      </c>
      <c r="K411" s="122" t="s">
        <v>24</v>
      </c>
      <c r="L411" s="122" t="s">
        <v>1284</v>
      </c>
      <c r="M411" s="122" t="s">
        <v>25</v>
      </c>
      <c r="N411" s="122" t="s">
        <v>26</v>
      </c>
      <c r="O411" s="122" t="s">
        <v>25</v>
      </c>
      <c r="P411" s="122" t="s">
        <v>27</v>
      </c>
      <c r="Q411" s="122" t="s">
        <v>28</v>
      </c>
      <c r="R411" s="124">
        <v>2.2400000000000002</v>
      </c>
      <c r="S411" s="127">
        <v>16</v>
      </c>
      <c r="T411" s="125">
        <v>7.8</v>
      </c>
      <c r="U411" s="122" t="s">
        <v>30</v>
      </c>
      <c r="W411" s="8" t="str">
        <f t="shared" si="42"/>
        <v/>
      </c>
      <c r="X411" s="8" t="str">
        <f>IF(S411="6B",_xlfn.XLOOKUP(H411,'Zoning 2shop'!A:A,'Zoning 2shop'!B:B),IF(S411="6C",_xlfn.XLOOKUP(G411,'Zoning 2shop'!C:C,'Zoning 2shop'!D:D),""))</f>
        <v/>
      </c>
      <c r="Y411" s="112">
        <f t="shared" si="43"/>
        <v>0.14910705133062102</v>
      </c>
      <c r="Z411" s="4">
        <f t="shared" si="44"/>
        <v>7.8</v>
      </c>
      <c r="AA411" s="4">
        <f t="shared" si="45"/>
        <v>0.5</v>
      </c>
      <c r="AB411" s="4">
        <f t="shared" si="46"/>
        <v>1.1630350003788439</v>
      </c>
      <c r="AC411" s="19">
        <f t="shared" si="47"/>
        <v>8.3000000000000007</v>
      </c>
      <c r="AD411" s="8" t="str">
        <f>IF(COUNTIF(Catégories!A:A,N411)=0,"catégorie inconnue",LOOKUP(N411,Catégories!A:A,Catégories!B:B))</f>
        <v>Frêt</v>
      </c>
      <c r="AE411" s="21">
        <f t="shared" si="48"/>
        <v>9.463035000378845</v>
      </c>
    </row>
    <row r="412" spans="2:31" ht="14.25" hidden="1" customHeight="1" x14ac:dyDescent="0.2">
      <c r="B412" s="122" t="s">
        <v>593</v>
      </c>
      <c r="C412" s="122" t="s">
        <v>21</v>
      </c>
      <c r="D412" s="123">
        <v>46164</v>
      </c>
      <c r="E412" s="122" t="s">
        <v>22</v>
      </c>
      <c r="F412" s="122" t="s">
        <v>1291</v>
      </c>
      <c r="G412" s="122" t="s">
        <v>0</v>
      </c>
      <c r="H412" s="122" t="s">
        <v>0</v>
      </c>
      <c r="I412" s="122" t="s">
        <v>1292</v>
      </c>
      <c r="J412" s="122" t="s">
        <v>23</v>
      </c>
      <c r="K412" s="122" t="s">
        <v>24</v>
      </c>
      <c r="L412" s="122" t="s">
        <v>1293</v>
      </c>
      <c r="M412" s="122" t="s">
        <v>25</v>
      </c>
      <c r="N412" s="122" t="s">
        <v>26</v>
      </c>
      <c r="O412" s="122" t="s">
        <v>25</v>
      </c>
      <c r="P412" s="122" t="s">
        <v>27</v>
      </c>
      <c r="Q412" s="122" t="s">
        <v>28</v>
      </c>
      <c r="R412" s="124">
        <v>0.08</v>
      </c>
      <c r="S412" s="127">
        <v>16</v>
      </c>
      <c r="T412" s="125">
        <v>7</v>
      </c>
      <c r="U412" s="122" t="s">
        <v>30</v>
      </c>
      <c r="W412" s="8" t="str">
        <f t="shared" si="42"/>
        <v/>
      </c>
      <c r="X412" s="8" t="str">
        <f>IF(S412="6B",_xlfn.XLOOKUP(H412,'Zoning 2shop'!A:A,'Zoning 2shop'!B:B),IF(S412="6C",_xlfn.XLOOKUP(G412,'Zoning 2shop'!C:C,'Zoning 2shop'!D:D),""))</f>
        <v/>
      </c>
      <c r="Y412" s="112">
        <f t="shared" si="43"/>
        <v>0.14910705133062102</v>
      </c>
      <c r="Z412" s="4">
        <f t="shared" si="44"/>
        <v>7</v>
      </c>
      <c r="AA412" s="4">
        <f t="shared" si="45"/>
        <v>0.5</v>
      </c>
      <c r="AB412" s="4">
        <f t="shared" si="46"/>
        <v>1.0437493593143472</v>
      </c>
      <c r="AC412" s="19">
        <f t="shared" si="47"/>
        <v>7.5</v>
      </c>
      <c r="AD412" s="8" t="str">
        <f>IF(COUNTIF(Catégories!A:A,N412)=0,"catégorie inconnue",LOOKUP(N412,Catégories!A:A,Catégories!B:B))</f>
        <v>Frêt</v>
      </c>
      <c r="AE412" s="21">
        <f t="shared" si="48"/>
        <v>8.5437493593143472</v>
      </c>
    </row>
    <row r="413" spans="2:31" ht="14.25" hidden="1" customHeight="1" x14ac:dyDescent="0.2">
      <c r="B413" s="122" t="s">
        <v>593</v>
      </c>
      <c r="C413" s="122" t="s">
        <v>21</v>
      </c>
      <c r="D413" s="123">
        <v>46164</v>
      </c>
      <c r="E413" s="122" t="s">
        <v>22</v>
      </c>
      <c r="F413" s="122" t="s">
        <v>1303</v>
      </c>
      <c r="G413" s="122" t="s">
        <v>0</v>
      </c>
      <c r="H413" s="122" t="s">
        <v>0</v>
      </c>
      <c r="I413" s="122" t="s">
        <v>1304</v>
      </c>
      <c r="J413" s="122" t="s">
        <v>23</v>
      </c>
      <c r="K413" s="122" t="s">
        <v>24</v>
      </c>
      <c r="L413" s="122" t="s">
        <v>1305</v>
      </c>
      <c r="M413" s="122" t="s">
        <v>25</v>
      </c>
      <c r="N413" s="122" t="s">
        <v>26</v>
      </c>
      <c r="O413" s="122" t="s">
        <v>25</v>
      </c>
      <c r="P413" s="122" t="s">
        <v>27</v>
      </c>
      <c r="Q413" s="122" t="s">
        <v>28</v>
      </c>
      <c r="R413" s="124">
        <v>0.42</v>
      </c>
      <c r="S413" s="127">
        <v>16</v>
      </c>
      <c r="T413" s="125">
        <v>7</v>
      </c>
      <c r="U413" s="122" t="s">
        <v>30</v>
      </c>
      <c r="W413" s="8" t="str">
        <f t="shared" si="42"/>
        <v/>
      </c>
      <c r="X413" s="8" t="str">
        <f>IF(S413="6B",_xlfn.XLOOKUP(H413,'Zoning 2shop'!A:A,'Zoning 2shop'!B:B),IF(S413="6C",_xlfn.XLOOKUP(G413,'Zoning 2shop'!C:C,'Zoning 2shop'!D:D),""))</f>
        <v/>
      </c>
      <c r="Y413" s="112">
        <f t="shared" si="43"/>
        <v>0.14910705133062102</v>
      </c>
      <c r="Z413" s="4">
        <f t="shared" si="44"/>
        <v>7</v>
      </c>
      <c r="AA413" s="4">
        <f t="shared" si="45"/>
        <v>0.5</v>
      </c>
      <c r="AB413" s="4">
        <f t="shared" si="46"/>
        <v>1.0437493593143472</v>
      </c>
      <c r="AC413" s="19">
        <f t="shared" si="47"/>
        <v>7.5</v>
      </c>
      <c r="AD413" s="8" t="str">
        <f>IF(COUNTIF(Catégories!A:A,N413)=0,"catégorie inconnue",LOOKUP(N413,Catégories!A:A,Catégories!B:B))</f>
        <v>Frêt</v>
      </c>
      <c r="AE413" s="21">
        <f t="shared" si="48"/>
        <v>8.5437493593143472</v>
      </c>
    </row>
    <row r="414" spans="2:31" ht="14.25" hidden="1" customHeight="1" x14ac:dyDescent="0.2">
      <c r="B414" s="122" t="s">
        <v>593</v>
      </c>
      <c r="C414" s="122" t="s">
        <v>21</v>
      </c>
      <c r="D414" s="123">
        <v>46164</v>
      </c>
      <c r="E414" s="122" t="s">
        <v>22</v>
      </c>
      <c r="F414" s="122" t="s">
        <v>1275</v>
      </c>
      <c r="G414" s="122" t="s">
        <v>0</v>
      </c>
      <c r="H414" s="122" t="s">
        <v>0</v>
      </c>
      <c r="I414" s="122" t="s">
        <v>1276</v>
      </c>
      <c r="J414" s="122" t="s">
        <v>23</v>
      </c>
      <c r="K414" s="122" t="s">
        <v>24</v>
      </c>
      <c r="L414" s="122" t="s">
        <v>1277</v>
      </c>
      <c r="M414" s="122" t="s">
        <v>25</v>
      </c>
      <c r="N414" s="122" t="s">
        <v>26</v>
      </c>
      <c r="O414" s="122" t="s">
        <v>25</v>
      </c>
      <c r="P414" s="122" t="s">
        <v>27</v>
      </c>
      <c r="Q414" s="122" t="s">
        <v>28</v>
      </c>
      <c r="R414" s="124">
        <v>0.41</v>
      </c>
      <c r="S414" s="127">
        <v>16</v>
      </c>
      <c r="T414" s="125">
        <v>7</v>
      </c>
      <c r="U414" s="122" t="s">
        <v>30</v>
      </c>
      <c r="W414" s="8" t="str">
        <f t="shared" si="42"/>
        <v/>
      </c>
      <c r="X414" s="8" t="str">
        <f>IF(S414="6B",_xlfn.XLOOKUP(H414,'Zoning 2shop'!A:A,'Zoning 2shop'!B:B),IF(S414="6C",_xlfn.XLOOKUP(G414,'Zoning 2shop'!C:C,'Zoning 2shop'!D:D),""))</f>
        <v/>
      </c>
      <c r="Y414" s="112">
        <f t="shared" si="43"/>
        <v>0.14910705133062102</v>
      </c>
      <c r="Z414" s="4">
        <f t="shared" si="44"/>
        <v>7</v>
      </c>
      <c r="AA414" s="4">
        <f t="shared" si="45"/>
        <v>0.5</v>
      </c>
      <c r="AB414" s="4">
        <f t="shared" si="46"/>
        <v>1.0437493593143472</v>
      </c>
      <c r="AC414" s="19">
        <f t="shared" si="47"/>
        <v>7.5</v>
      </c>
      <c r="AD414" s="8" t="str">
        <f>IF(COUNTIF(Catégories!A:A,N414)=0,"catégorie inconnue",LOOKUP(N414,Catégories!A:A,Catégories!B:B))</f>
        <v>Frêt</v>
      </c>
      <c r="AE414" s="21">
        <f t="shared" si="48"/>
        <v>8.5437493593143472</v>
      </c>
    </row>
    <row r="415" spans="2:31" ht="14.25" hidden="1" customHeight="1" x14ac:dyDescent="0.2">
      <c r="B415" s="122" t="s">
        <v>593</v>
      </c>
      <c r="C415" s="122" t="s">
        <v>21</v>
      </c>
      <c r="D415" s="123">
        <v>46164</v>
      </c>
      <c r="E415" s="122" t="s">
        <v>22</v>
      </c>
      <c r="F415" s="122" t="s">
        <v>1279</v>
      </c>
      <c r="G415" s="122" t="s">
        <v>0</v>
      </c>
      <c r="H415" s="122" t="s">
        <v>0</v>
      </c>
      <c r="I415" s="122" t="s">
        <v>1280</v>
      </c>
      <c r="J415" s="122" t="s">
        <v>23</v>
      </c>
      <c r="K415" s="122" t="s">
        <v>24</v>
      </c>
      <c r="L415" s="122" t="s">
        <v>1281</v>
      </c>
      <c r="M415" s="122" t="s">
        <v>25</v>
      </c>
      <c r="N415" s="122" t="s">
        <v>26</v>
      </c>
      <c r="O415" s="122" t="s">
        <v>25</v>
      </c>
      <c r="P415" s="122" t="s">
        <v>27</v>
      </c>
      <c r="Q415" s="122" t="s">
        <v>28</v>
      </c>
      <c r="R415" s="124">
        <v>0.41</v>
      </c>
      <c r="S415" s="127">
        <v>16</v>
      </c>
      <c r="T415" s="125">
        <v>7</v>
      </c>
      <c r="U415" s="122" t="s">
        <v>30</v>
      </c>
      <c r="W415" s="8" t="str">
        <f t="shared" si="42"/>
        <v/>
      </c>
      <c r="X415" s="8" t="str">
        <f>IF(S415="6B",_xlfn.XLOOKUP(H415,'Zoning 2shop'!A:A,'Zoning 2shop'!B:B),IF(S415="6C",_xlfn.XLOOKUP(G415,'Zoning 2shop'!C:C,'Zoning 2shop'!D:D),""))</f>
        <v/>
      </c>
      <c r="Y415" s="112">
        <f t="shared" si="43"/>
        <v>0.14910705133062102</v>
      </c>
      <c r="Z415" s="4">
        <f t="shared" si="44"/>
        <v>7</v>
      </c>
      <c r="AA415" s="4">
        <f t="shared" si="45"/>
        <v>0.5</v>
      </c>
      <c r="AB415" s="4">
        <f t="shared" si="46"/>
        <v>1.0437493593143472</v>
      </c>
      <c r="AC415" s="19">
        <f t="shared" si="47"/>
        <v>7.5</v>
      </c>
      <c r="AD415" s="8" t="str">
        <f>IF(COUNTIF(Catégories!A:A,N415)=0,"catégorie inconnue",LOOKUP(N415,Catégories!A:A,Catégories!B:B))</f>
        <v>Frêt</v>
      </c>
      <c r="AE415" s="21">
        <f t="shared" si="48"/>
        <v>8.5437493593143472</v>
      </c>
    </row>
    <row r="416" spans="2:31" ht="14.25" hidden="1" customHeight="1" x14ac:dyDescent="0.2">
      <c r="B416" s="122" t="s">
        <v>593</v>
      </c>
      <c r="C416" s="122" t="s">
        <v>21</v>
      </c>
      <c r="D416" s="123">
        <v>46164</v>
      </c>
      <c r="E416" s="122" t="s">
        <v>22</v>
      </c>
      <c r="F416" s="122" t="s">
        <v>1253</v>
      </c>
      <c r="G416" s="122" t="s">
        <v>0</v>
      </c>
      <c r="H416" s="122" t="s">
        <v>0</v>
      </c>
      <c r="I416" s="122" t="s">
        <v>1254</v>
      </c>
      <c r="J416" s="122" t="s">
        <v>23</v>
      </c>
      <c r="K416" s="122" t="s">
        <v>24</v>
      </c>
      <c r="L416" s="122" t="s">
        <v>1255</v>
      </c>
      <c r="M416" s="122" t="s">
        <v>25</v>
      </c>
      <c r="N416" s="122" t="s">
        <v>26</v>
      </c>
      <c r="O416" s="122" t="s">
        <v>25</v>
      </c>
      <c r="P416" s="122" t="s">
        <v>27</v>
      </c>
      <c r="Q416" s="122" t="s">
        <v>28</v>
      </c>
      <c r="R416" s="124">
        <v>0.31</v>
      </c>
      <c r="S416" s="127">
        <v>16</v>
      </c>
      <c r="T416" s="125">
        <v>7</v>
      </c>
      <c r="U416" s="122" t="s">
        <v>30</v>
      </c>
      <c r="W416" s="8" t="str">
        <f t="shared" si="42"/>
        <v/>
      </c>
      <c r="X416" s="8" t="str">
        <f>IF(S416="6B",_xlfn.XLOOKUP(H416,'Zoning 2shop'!A:A,'Zoning 2shop'!B:B),IF(S416="6C",_xlfn.XLOOKUP(G416,'Zoning 2shop'!C:C,'Zoning 2shop'!D:D),""))</f>
        <v/>
      </c>
      <c r="Y416" s="112">
        <f t="shared" si="43"/>
        <v>0.14910705133062102</v>
      </c>
      <c r="Z416" s="4">
        <f t="shared" si="44"/>
        <v>7</v>
      </c>
      <c r="AA416" s="4">
        <f t="shared" si="45"/>
        <v>0.5</v>
      </c>
      <c r="AB416" s="4">
        <f t="shared" si="46"/>
        <v>1.0437493593143472</v>
      </c>
      <c r="AC416" s="19">
        <f t="shared" si="47"/>
        <v>7.5</v>
      </c>
      <c r="AD416" s="8" t="str">
        <f>IF(COUNTIF(Catégories!A:A,N416)=0,"catégorie inconnue",LOOKUP(N416,Catégories!A:A,Catégories!B:B))</f>
        <v>Frêt</v>
      </c>
      <c r="AE416" s="21">
        <f t="shared" si="48"/>
        <v>8.5437493593143472</v>
      </c>
    </row>
    <row r="417" spans="2:31" ht="14.25" hidden="1" customHeight="1" x14ac:dyDescent="0.2">
      <c r="B417" s="122" t="s">
        <v>593</v>
      </c>
      <c r="C417" s="122" t="s">
        <v>21</v>
      </c>
      <c r="D417" s="123">
        <v>46164</v>
      </c>
      <c r="E417" s="122" t="s">
        <v>22</v>
      </c>
      <c r="F417" s="122" t="s">
        <v>1367</v>
      </c>
      <c r="G417" s="122" t="s">
        <v>0</v>
      </c>
      <c r="H417" s="122" t="s">
        <v>0</v>
      </c>
      <c r="I417" s="122" t="s">
        <v>1368</v>
      </c>
      <c r="J417" s="122" t="s">
        <v>23</v>
      </c>
      <c r="K417" s="122" t="s">
        <v>24</v>
      </c>
      <c r="L417" s="122" t="s">
        <v>1369</v>
      </c>
      <c r="M417" s="122" t="s">
        <v>25</v>
      </c>
      <c r="N417" s="122" t="s">
        <v>26</v>
      </c>
      <c r="O417" s="122" t="s">
        <v>25</v>
      </c>
      <c r="P417" s="122" t="s">
        <v>27</v>
      </c>
      <c r="Q417" s="122" t="s">
        <v>28</v>
      </c>
      <c r="R417" s="124">
        <v>1.33</v>
      </c>
      <c r="S417" s="127">
        <v>16</v>
      </c>
      <c r="T417" s="125">
        <v>7.4</v>
      </c>
      <c r="U417" s="122" t="s">
        <v>30</v>
      </c>
      <c r="W417" s="8" t="str">
        <f t="shared" si="42"/>
        <v/>
      </c>
      <c r="X417" s="8" t="str">
        <f>IF(S417="6B",_xlfn.XLOOKUP(H417,'Zoning 2shop'!A:A,'Zoning 2shop'!B:B),IF(S417="6C",_xlfn.XLOOKUP(G417,'Zoning 2shop'!C:C,'Zoning 2shop'!D:D),""))</f>
        <v/>
      </c>
      <c r="Y417" s="112">
        <f t="shared" si="43"/>
        <v>0.14910705133062102</v>
      </c>
      <c r="Z417" s="4">
        <f t="shared" si="44"/>
        <v>7.4</v>
      </c>
      <c r="AA417" s="4">
        <f t="shared" si="45"/>
        <v>0.5</v>
      </c>
      <c r="AB417" s="4">
        <f t="shared" si="46"/>
        <v>1.1033921798465955</v>
      </c>
      <c r="AC417" s="19">
        <f t="shared" si="47"/>
        <v>7.9</v>
      </c>
      <c r="AD417" s="8" t="str">
        <f>IF(COUNTIF(Catégories!A:A,N417)=0,"catégorie inconnue",LOOKUP(N417,Catégories!A:A,Catégories!B:B))</f>
        <v>Frêt</v>
      </c>
      <c r="AE417" s="21">
        <f t="shared" si="48"/>
        <v>9.0033921798465961</v>
      </c>
    </row>
    <row r="418" spans="2:31" ht="14.25" hidden="1" customHeight="1" x14ac:dyDescent="0.2">
      <c r="B418" s="122" t="s">
        <v>593</v>
      </c>
      <c r="C418" s="122" t="s">
        <v>21</v>
      </c>
      <c r="D418" s="123">
        <v>46164</v>
      </c>
      <c r="E418" s="122" t="s">
        <v>22</v>
      </c>
      <c r="F418" s="122" t="s">
        <v>1335</v>
      </c>
      <c r="G418" s="122" t="s">
        <v>0</v>
      </c>
      <c r="H418" s="122" t="s">
        <v>0</v>
      </c>
      <c r="I418" s="122" t="s">
        <v>1336</v>
      </c>
      <c r="J418" s="122" t="s">
        <v>23</v>
      </c>
      <c r="K418" s="122" t="s">
        <v>24</v>
      </c>
      <c r="L418" s="122" t="s">
        <v>1337</v>
      </c>
      <c r="M418" s="122" t="s">
        <v>25</v>
      </c>
      <c r="N418" s="122" t="s">
        <v>26</v>
      </c>
      <c r="O418" s="122" t="s">
        <v>25</v>
      </c>
      <c r="P418" s="122" t="s">
        <v>27</v>
      </c>
      <c r="Q418" s="122" t="s">
        <v>28</v>
      </c>
      <c r="R418" s="124">
        <v>0.42</v>
      </c>
      <c r="S418" s="127">
        <v>16</v>
      </c>
      <c r="T418" s="125">
        <v>7</v>
      </c>
      <c r="U418" s="122" t="s">
        <v>30</v>
      </c>
      <c r="W418" s="8" t="str">
        <f t="shared" si="42"/>
        <v/>
      </c>
      <c r="X418" s="8" t="str">
        <f>IF(S418="6B",_xlfn.XLOOKUP(H418,'Zoning 2shop'!A:A,'Zoning 2shop'!B:B),IF(S418="6C",_xlfn.XLOOKUP(G418,'Zoning 2shop'!C:C,'Zoning 2shop'!D:D),""))</f>
        <v/>
      </c>
      <c r="Y418" s="112">
        <f t="shared" si="43"/>
        <v>0.14910705133062102</v>
      </c>
      <c r="Z418" s="4">
        <f t="shared" si="44"/>
        <v>7</v>
      </c>
      <c r="AA418" s="4">
        <f t="shared" si="45"/>
        <v>0.5</v>
      </c>
      <c r="AB418" s="4">
        <f t="shared" si="46"/>
        <v>1.0437493593143472</v>
      </c>
      <c r="AC418" s="19">
        <f t="shared" si="47"/>
        <v>7.5</v>
      </c>
      <c r="AD418" s="8" t="str">
        <f>IF(COUNTIF(Catégories!A:A,N418)=0,"catégorie inconnue",LOOKUP(N418,Catégories!A:A,Catégories!B:B))</f>
        <v>Frêt</v>
      </c>
      <c r="AE418" s="21">
        <f t="shared" si="48"/>
        <v>8.5437493593143472</v>
      </c>
    </row>
    <row r="419" spans="2:31" ht="14.25" hidden="1" customHeight="1" x14ac:dyDescent="0.2">
      <c r="B419" s="122" t="s">
        <v>593</v>
      </c>
      <c r="C419" s="122" t="s">
        <v>21</v>
      </c>
      <c r="D419" s="123">
        <v>46164</v>
      </c>
      <c r="E419" s="122" t="s">
        <v>22</v>
      </c>
      <c r="F419" s="122" t="s">
        <v>414</v>
      </c>
      <c r="G419" s="122" t="s">
        <v>0</v>
      </c>
      <c r="H419" s="122" t="s">
        <v>0</v>
      </c>
      <c r="I419" s="122" t="s">
        <v>1357</v>
      </c>
      <c r="J419" s="122" t="s">
        <v>23</v>
      </c>
      <c r="K419" s="122" t="s">
        <v>24</v>
      </c>
      <c r="L419" s="122" t="s">
        <v>1358</v>
      </c>
      <c r="M419" s="122" t="s">
        <v>25</v>
      </c>
      <c r="N419" s="122" t="s">
        <v>26</v>
      </c>
      <c r="O419" s="122" t="s">
        <v>25</v>
      </c>
      <c r="P419" s="122" t="s">
        <v>27</v>
      </c>
      <c r="Q419" s="122" t="s">
        <v>28</v>
      </c>
      <c r="R419" s="124">
        <v>4.266</v>
      </c>
      <c r="S419" s="127">
        <v>16</v>
      </c>
      <c r="T419" s="125">
        <v>8.6</v>
      </c>
      <c r="U419" s="122" t="s">
        <v>30</v>
      </c>
      <c r="W419" s="8" t="str">
        <f t="shared" si="42"/>
        <v/>
      </c>
      <c r="X419" s="8" t="str">
        <f>IF(S419="6B",_xlfn.XLOOKUP(H419,'Zoning 2shop'!A:A,'Zoning 2shop'!B:B),IF(S419="6C",_xlfn.XLOOKUP(G419,'Zoning 2shop'!C:C,'Zoning 2shop'!D:D),""))</f>
        <v/>
      </c>
      <c r="Y419" s="112">
        <f t="shared" si="43"/>
        <v>0.14910705133062102</v>
      </c>
      <c r="Z419" s="4">
        <f t="shared" si="44"/>
        <v>8.6</v>
      </c>
      <c r="AA419" s="4">
        <f t="shared" si="45"/>
        <v>0.5</v>
      </c>
      <c r="AB419" s="4">
        <f t="shared" si="46"/>
        <v>1.2823206414433408</v>
      </c>
      <c r="AC419" s="19">
        <f t="shared" si="47"/>
        <v>9.1</v>
      </c>
      <c r="AD419" s="8" t="str">
        <f>IF(COUNTIF(Catégories!A:A,N419)=0,"catégorie inconnue",LOOKUP(N419,Catégories!A:A,Catégories!B:B))</f>
        <v>Frêt</v>
      </c>
      <c r="AE419" s="21">
        <f t="shared" si="48"/>
        <v>10.382320641443341</v>
      </c>
    </row>
    <row r="420" spans="2:31" ht="14.25" hidden="1" customHeight="1" x14ac:dyDescent="0.2">
      <c r="B420" s="122" t="s">
        <v>593</v>
      </c>
      <c r="C420" s="122" t="s">
        <v>21</v>
      </c>
      <c r="D420" s="123">
        <v>46164</v>
      </c>
      <c r="E420" s="122" t="s">
        <v>22</v>
      </c>
      <c r="F420" s="122" t="s">
        <v>1345</v>
      </c>
      <c r="G420" s="122" t="s">
        <v>0</v>
      </c>
      <c r="H420" s="122" t="s">
        <v>0</v>
      </c>
      <c r="I420" s="122" t="s">
        <v>1346</v>
      </c>
      <c r="J420" s="122" t="s">
        <v>23</v>
      </c>
      <c r="K420" s="122" t="s">
        <v>24</v>
      </c>
      <c r="L420" s="122" t="s">
        <v>1347</v>
      </c>
      <c r="M420" s="122" t="s">
        <v>25</v>
      </c>
      <c r="N420" s="122" t="s">
        <v>26</v>
      </c>
      <c r="O420" s="122" t="s">
        <v>25</v>
      </c>
      <c r="P420" s="122" t="s">
        <v>27</v>
      </c>
      <c r="Q420" s="122" t="s">
        <v>28</v>
      </c>
      <c r="R420" s="124">
        <v>0.82</v>
      </c>
      <c r="S420" s="127">
        <v>16</v>
      </c>
      <c r="T420" s="125">
        <v>7</v>
      </c>
      <c r="U420" s="122" t="s">
        <v>30</v>
      </c>
      <c r="W420" s="8" t="str">
        <f t="shared" si="42"/>
        <v/>
      </c>
      <c r="X420" s="8" t="str">
        <f>IF(S420="6B",_xlfn.XLOOKUP(H420,'Zoning 2shop'!A:A,'Zoning 2shop'!B:B),IF(S420="6C",_xlfn.XLOOKUP(G420,'Zoning 2shop'!C:C,'Zoning 2shop'!D:D),""))</f>
        <v/>
      </c>
      <c r="Y420" s="112">
        <f t="shared" si="43"/>
        <v>0.14910705133062102</v>
      </c>
      <c r="Z420" s="4">
        <f t="shared" si="44"/>
        <v>7</v>
      </c>
      <c r="AA420" s="4">
        <f t="shared" si="45"/>
        <v>0.5</v>
      </c>
      <c r="AB420" s="4">
        <f t="shared" si="46"/>
        <v>1.0437493593143472</v>
      </c>
      <c r="AC420" s="19">
        <f t="shared" si="47"/>
        <v>7.5</v>
      </c>
      <c r="AD420" s="8" t="str">
        <f>IF(COUNTIF(Catégories!A:A,N420)=0,"catégorie inconnue",LOOKUP(N420,Catégories!A:A,Catégories!B:B))</f>
        <v>Frêt</v>
      </c>
      <c r="AE420" s="21">
        <f t="shared" si="48"/>
        <v>8.5437493593143472</v>
      </c>
    </row>
    <row r="421" spans="2:31" ht="14.25" hidden="1" customHeight="1" x14ac:dyDescent="0.2">
      <c r="B421" s="122" t="s">
        <v>593</v>
      </c>
      <c r="C421" s="122" t="s">
        <v>21</v>
      </c>
      <c r="D421" s="123">
        <v>46164</v>
      </c>
      <c r="E421" s="122" t="s">
        <v>22</v>
      </c>
      <c r="F421" s="122" t="s">
        <v>1327</v>
      </c>
      <c r="G421" s="122" t="s">
        <v>0</v>
      </c>
      <c r="H421" s="122" t="s">
        <v>0</v>
      </c>
      <c r="I421" s="122" t="s">
        <v>1328</v>
      </c>
      <c r="J421" s="122" t="s">
        <v>23</v>
      </c>
      <c r="K421" s="122" t="s">
        <v>24</v>
      </c>
      <c r="L421" s="122" t="s">
        <v>1329</v>
      </c>
      <c r="M421" s="122" t="s">
        <v>25</v>
      </c>
      <c r="N421" s="122" t="s">
        <v>26</v>
      </c>
      <c r="O421" s="122" t="s">
        <v>25</v>
      </c>
      <c r="P421" s="122" t="s">
        <v>27</v>
      </c>
      <c r="Q421" s="122" t="s">
        <v>28</v>
      </c>
      <c r="R421" s="124">
        <v>0.3</v>
      </c>
      <c r="S421" s="127">
        <v>16</v>
      </c>
      <c r="T421" s="125">
        <v>7</v>
      </c>
      <c r="U421" s="122" t="s">
        <v>30</v>
      </c>
      <c r="W421" s="8" t="str">
        <f t="shared" si="42"/>
        <v/>
      </c>
      <c r="X421" s="8" t="str">
        <f>IF(S421="6B",_xlfn.XLOOKUP(H421,'Zoning 2shop'!A:A,'Zoning 2shop'!B:B),IF(S421="6C",_xlfn.XLOOKUP(G421,'Zoning 2shop'!C:C,'Zoning 2shop'!D:D),""))</f>
        <v/>
      </c>
      <c r="Y421" s="112">
        <f t="shared" si="43"/>
        <v>0.14910705133062102</v>
      </c>
      <c r="Z421" s="4">
        <f t="shared" si="44"/>
        <v>7</v>
      </c>
      <c r="AA421" s="4">
        <f t="shared" si="45"/>
        <v>0.5</v>
      </c>
      <c r="AB421" s="4">
        <f t="shared" si="46"/>
        <v>1.0437493593143472</v>
      </c>
      <c r="AC421" s="19">
        <f t="shared" si="47"/>
        <v>7.5</v>
      </c>
      <c r="AD421" s="8" t="str">
        <f>IF(COUNTIF(Catégories!A:A,N421)=0,"catégorie inconnue",LOOKUP(N421,Catégories!A:A,Catégories!B:B))</f>
        <v>Frêt</v>
      </c>
      <c r="AE421" s="21">
        <f t="shared" si="48"/>
        <v>8.5437493593143472</v>
      </c>
    </row>
    <row r="422" spans="2:31" ht="14.25" hidden="1" customHeight="1" x14ac:dyDescent="0.2">
      <c r="B422" s="122" t="s">
        <v>593</v>
      </c>
      <c r="C422" s="122" t="s">
        <v>21</v>
      </c>
      <c r="D422" s="123">
        <v>46164</v>
      </c>
      <c r="E422" s="122" t="s">
        <v>22</v>
      </c>
      <c r="F422" s="122" t="s">
        <v>1307</v>
      </c>
      <c r="G422" s="122" t="s">
        <v>0</v>
      </c>
      <c r="H422" s="122" t="s">
        <v>0</v>
      </c>
      <c r="I422" s="122" t="s">
        <v>1308</v>
      </c>
      <c r="J422" s="122" t="s">
        <v>23</v>
      </c>
      <c r="K422" s="122" t="s">
        <v>24</v>
      </c>
      <c r="L422" s="122" t="s">
        <v>1309</v>
      </c>
      <c r="M422" s="122" t="s">
        <v>25</v>
      </c>
      <c r="N422" s="122" t="s">
        <v>26</v>
      </c>
      <c r="O422" s="122" t="s">
        <v>25</v>
      </c>
      <c r="P422" s="122" t="s">
        <v>27</v>
      </c>
      <c r="Q422" s="122" t="s">
        <v>28</v>
      </c>
      <c r="R422" s="124">
        <v>0.21</v>
      </c>
      <c r="S422" s="127">
        <v>16</v>
      </c>
      <c r="T422" s="125">
        <v>7</v>
      </c>
      <c r="U422" s="122" t="s">
        <v>30</v>
      </c>
      <c r="W422" s="8" t="str">
        <f t="shared" si="42"/>
        <v/>
      </c>
      <c r="X422" s="8" t="str">
        <f>IF(S422="6B",_xlfn.XLOOKUP(H422,'Zoning 2shop'!A:A,'Zoning 2shop'!B:B),IF(S422="6C",_xlfn.XLOOKUP(G422,'Zoning 2shop'!C:C,'Zoning 2shop'!D:D),""))</f>
        <v/>
      </c>
      <c r="Y422" s="112">
        <f t="shared" si="43"/>
        <v>0.14910705133062102</v>
      </c>
      <c r="Z422" s="4">
        <f t="shared" si="44"/>
        <v>7</v>
      </c>
      <c r="AA422" s="4">
        <f t="shared" si="45"/>
        <v>0.5</v>
      </c>
      <c r="AB422" s="4">
        <f t="shared" si="46"/>
        <v>1.0437493593143472</v>
      </c>
      <c r="AC422" s="19">
        <f t="shared" si="47"/>
        <v>7.5</v>
      </c>
      <c r="AD422" s="8" t="str">
        <f>IF(COUNTIF(Catégories!A:A,N422)=0,"catégorie inconnue",LOOKUP(N422,Catégories!A:A,Catégories!B:B))</f>
        <v>Frêt</v>
      </c>
      <c r="AE422" s="21">
        <f t="shared" si="48"/>
        <v>8.5437493593143472</v>
      </c>
    </row>
    <row r="423" spans="2:31" ht="14.25" hidden="1" customHeight="1" x14ac:dyDescent="0.2">
      <c r="B423" s="122" t="s">
        <v>593</v>
      </c>
      <c r="C423" s="122" t="s">
        <v>21</v>
      </c>
      <c r="D423" s="123">
        <v>46164</v>
      </c>
      <c r="E423" s="122" t="s">
        <v>22</v>
      </c>
      <c r="F423" s="122" t="s">
        <v>258</v>
      </c>
      <c r="G423" s="122" t="s">
        <v>0</v>
      </c>
      <c r="H423" s="122" t="s">
        <v>0</v>
      </c>
      <c r="I423" s="122" t="s">
        <v>1352</v>
      </c>
      <c r="J423" s="122" t="s">
        <v>23</v>
      </c>
      <c r="K423" s="122" t="s">
        <v>24</v>
      </c>
      <c r="L423" s="122" t="s">
        <v>1353</v>
      </c>
      <c r="M423" s="122" t="s">
        <v>25</v>
      </c>
      <c r="N423" s="122" t="s">
        <v>26</v>
      </c>
      <c r="O423" s="122" t="s">
        <v>25</v>
      </c>
      <c r="P423" s="122" t="s">
        <v>27</v>
      </c>
      <c r="Q423" s="122" t="s">
        <v>28</v>
      </c>
      <c r="R423" s="124">
        <v>2.65</v>
      </c>
      <c r="S423" s="127">
        <v>16</v>
      </c>
      <c r="T423" s="125">
        <v>7.8</v>
      </c>
      <c r="U423" s="122" t="s">
        <v>30</v>
      </c>
      <c r="W423" s="8" t="str">
        <f t="shared" si="42"/>
        <v/>
      </c>
      <c r="X423" s="8" t="str">
        <f>IF(S423="6B",_xlfn.XLOOKUP(H423,'Zoning 2shop'!A:A,'Zoning 2shop'!B:B),IF(S423="6C",_xlfn.XLOOKUP(G423,'Zoning 2shop'!C:C,'Zoning 2shop'!D:D),""))</f>
        <v/>
      </c>
      <c r="Y423" s="112">
        <f t="shared" si="43"/>
        <v>0.14910705133062102</v>
      </c>
      <c r="Z423" s="4">
        <f t="shared" si="44"/>
        <v>7.8</v>
      </c>
      <c r="AA423" s="4">
        <f t="shared" si="45"/>
        <v>0.5</v>
      </c>
      <c r="AB423" s="4">
        <f t="shared" si="46"/>
        <v>1.1630350003788439</v>
      </c>
      <c r="AC423" s="19">
        <f t="shared" si="47"/>
        <v>8.3000000000000007</v>
      </c>
      <c r="AD423" s="8" t="str">
        <f>IF(COUNTIF(Catégories!A:A,N423)=0,"catégorie inconnue",LOOKUP(N423,Catégories!A:A,Catégories!B:B))</f>
        <v>Frêt</v>
      </c>
      <c r="AE423" s="21">
        <f t="shared" si="48"/>
        <v>9.463035000378845</v>
      </c>
    </row>
    <row r="424" spans="2:31" ht="14.25" hidden="1" customHeight="1" x14ac:dyDescent="0.2">
      <c r="B424" s="122" t="s">
        <v>593</v>
      </c>
      <c r="C424" s="122" t="s">
        <v>21</v>
      </c>
      <c r="D424" s="123">
        <v>46164</v>
      </c>
      <c r="E424" s="122" t="s">
        <v>22</v>
      </c>
      <c r="F424" s="122" t="s">
        <v>1315</v>
      </c>
      <c r="G424" s="122" t="s">
        <v>0</v>
      </c>
      <c r="H424" s="122" t="s">
        <v>0</v>
      </c>
      <c r="I424" s="122" t="s">
        <v>1316</v>
      </c>
      <c r="J424" s="122" t="s">
        <v>23</v>
      </c>
      <c r="K424" s="122" t="s">
        <v>24</v>
      </c>
      <c r="L424" s="122" t="s">
        <v>1317</v>
      </c>
      <c r="M424" s="122" t="s">
        <v>25</v>
      </c>
      <c r="N424" s="122" t="s">
        <v>26</v>
      </c>
      <c r="O424" s="122" t="s">
        <v>25</v>
      </c>
      <c r="P424" s="122" t="s">
        <v>27</v>
      </c>
      <c r="Q424" s="122" t="s">
        <v>28</v>
      </c>
      <c r="R424" s="124">
        <v>0.42</v>
      </c>
      <c r="S424" s="127">
        <v>16</v>
      </c>
      <c r="T424" s="125">
        <v>7</v>
      </c>
      <c r="U424" s="122" t="s">
        <v>30</v>
      </c>
      <c r="W424" s="8" t="str">
        <f t="shared" si="42"/>
        <v/>
      </c>
      <c r="X424" s="8" t="str">
        <f>IF(S424="6B",_xlfn.XLOOKUP(H424,'Zoning 2shop'!A:A,'Zoning 2shop'!B:B),IF(S424="6C",_xlfn.XLOOKUP(G424,'Zoning 2shop'!C:C,'Zoning 2shop'!D:D),""))</f>
        <v/>
      </c>
      <c r="Y424" s="112">
        <f t="shared" si="43"/>
        <v>0.14910705133062102</v>
      </c>
      <c r="Z424" s="4">
        <f t="shared" si="44"/>
        <v>7</v>
      </c>
      <c r="AA424" s="4">
        <f t="shared" si="45"/>
        <v>0.5</v>
      </c>
      <c r="AB424" s="4">
        <f t="shared" si="46"/>
        <v>1.0437493593143472</v>
      </c>
      <c r="AC424" s="19">
        <f t="shared" si="47"/>
        <v>7.5</v>
      </c>
      <c r="AD424" s="8" t="str">
        <f>IF(COUNTIF(Catégories!A:A,N424)=0,"catégorie inconnue",LOOKUP(N424,Catégories!A:A,Catégories!B:B))</f>
        <v>Frêt</v>
      </c>
      <c r="AE424" s="21">
        <f t="shared" si="48"/>
        <v>8.5437493593143472</v>
      </c>
    </row>
    <row r="425" spans="2:31" ht="14.25" hidden="1" customHeight="1" x14ac:dyDescent="0.2">
      <c r="B425" s="122" t="s">
        <v>593</v>
      </c>
      <c r="C425" s="122" t="s">
        <v>21</v>
      </c>
      <c r="D425" s="123">
        <v>46164</v>
      </c>
      <c r="E425" s="122" t="s">
        <v>22</v>
      </c>
      <c r="F425" s="122" t="s">
        <v>1288</v>
      </c>
      <c r="G425" s="122" t="s">
        <v>0</v>
      </c>
      <c r="H425" s="122" t="s">
        <v>0</v>
      </c>
      <c r="I425" s="122" t="s">
        <v>1289</v>
      </c>
      <c r="J425" s="122" t="s">
        <v>23</v>
      </c>
      <c r="K425" s="122" t="s">
        <v>24</v>
      </c>
      <c r="L425" s="122" t="s">
        <v>1290</v>
      </c>
      <c r="M425" s="122" t="s">
        <v>25</v>
      </c>
      <c r="N425" s="122" t="s">
        <v>26</v>
      </c>
      <c r="O425" s="122" t="s">
        <v>25</v>
      </c>
      <c r="P425" s="122" t="s">
        <v>27</v>
      </c>
      <c r="Q425" s="122" t="s">
        <v>28</v>
      </c>
      <c r="R425" s="124">
        <v>0.24</v>
      </c>
      <c r="S425" s="127">
        <v>16</v>
      </c>
      <c r="T425" s="125">
        <v>7</v>
      </c>
      <c r="U425" s="122" t="s">
        <v>30</v>
      </c>
      <c r="W425" s="8" t="str">
        <f t="shared" si="42"/>
        <v/>
      </c>
      <c r="X425" s="8" t="str">
        <f>IF(S425="6B",_xlfn.XLOOKUP(H425,'Zoning 2shop'!A:A,'Zoning 2shop'!B:B),IF(S425="6C",_xlfn.XLOOKUP(G425,'Zoning 2shop'!C:C,'Zoning 2shop'!D:D),""))</f>
        <v/>
      </c>
      <c r="Y425" s="112">
        <f t="shared" si="43"/>
        <v>0.14910705133062102</v>
      </c>
      <c r="Z425" s="4">
        <f t="shared" si="44"/>
        <v>7</v>
      </c>
      <c r="AA425" s="4">
        <f t="shared" si="45"/>
        <v>0.5</v>
      </c>
      <c r="AB425" s="4">
        <f t="shared" si="46"/>
        <v>1.0437493593143472</v>
      </c>
      <c r="AC425" s="19">
        <f t="shared" si="47"/>
        <v>7.5</v>
      </c>
      <c r="AD425" s="8" t="str">
        <f>IF(COUNTIF(Catégories!A:A,N425)=0,"catégorie inconnue",LOOKUP(N425,Catégories!A:A,Catégories!B:B))</f>
        <v>Frêt</v>
      </c>
      <c r="AE425" s="21">
        <f t="shared" si="48"/>
        <v>8.5437493593143472</v>
      </c>
    </row>
    <row r="426" spans="2:31" ht="14.25" hidden="1" customHeight="1" x14ac:dyDescent="0.2">
      <c r="B426" s="122" t="s">
        <v>593</v>
      </c>
      <c r="C426" s="122" t="s">
        <v>21</v>
      </c>
      <c r="D426" s="123">
        <v>46164</v>
      </c>
      <c r="E426" s="122" t="s">
        <v>22</v>
      </c>
      <c r="F426" s="122" t="s">
        <v>1300</v>
      </c>
      <c r="G426" s="122" t="s">
        <v>0</v>
      </c>
      <c r="H426" s="122" t="s">
        <v>0</v>
      </c>
      <c r="I426" s="122" t="s">
        <v>1301</v>
      </c>
      <c r="J426" s="122" t="s">
        <v>23</v>
      </c>
      <c r="K426" s="122" t="s">
        <v>24</v>
      </c>
      <c r="L426" s="122" t="s">
        <v>1302</v>
      </c>
      <c r="M426" s="122" t="s">
        <v>25</v>
      </c>
      <c r="N426" s="122" t="s">
        <v>26</v>
      </c>
      <c r="O426" s="122" t="s">
        <v>25</v>
      </c>
      <c r="P426" s="122" t="s">
        <v>27</v>
      </c>
      <c r="Q426" s="122" t="s">
        <v>28</v>
      </c>
      <c r="R426" s="124">
        <v>0.42</v>
      </c>
      <c r="S426" s="127">
        <v>16</v>
      </c>
      <c r="T426" s="125">
        <v>7</v>
      </c>
      <c r="U426" s="122" t="s">
        <v>30</v>
      </c>
      <c r="W426" s="8" t="str">
        <f t="shared" si="42"/>
        <v/>
      </c>
      <c r="X426" s="8" t="str">
        <f>IF(S426="6B",_xlfn.XLOOKUP(H426,'Zoning 2shop'!A:A,'Zoning 2shop'!B:B),IF(S426="6C",_xlfn.XLOOKUP(G426,'Zoning 2shop'!C:C,'Zoning 2shop'!D:D),""))</f>
        <v/>
      </c>
      <c r="Y426" s="112">
        <f t="shared" si="43"/>
        <v>0.14910705133062102</v>
      </c>
      <c r="Z426" s="4">
        <f t="shared" si="44"/>
        <v>7</v>
      </c>
      <c r="AA426" s="4">
        <f t="shared" si="45"/>
        <v>0.5</v>
      </c>
      <c r="AB426" s="4">
        <f t="shared" si="46"/>
        <v>1.0437493593143472</v>
      </c>
      <c r="AC426" s="19">
        <f t="shared" si="47"/>
        <v>7.5</v>
      </c>
      <c r="AD426" s="8" t="str">
        <f>IF(COUNTIF(Catégories!A:A,N426)=0,"catégorie inconnue",LOOKUP(N426,Catégories!A:A,Catégories!B:B))</f>
        <v>Frêt</v>
      </c>
      <c r="AE426" s="21">
        <f t="shared" si="48"/>
        <v>8.5437493593143472</v>
      </c>
    </row>
    <row r="427" spans="2:31" ht="14.25" hidden="1" customHeight="1" x14ac:dyDescent="0.2">
      <c r="B427" s="122" t="s">
        <v>593</v>
      </c>
      <c r="C427" s="122" t="s">
        <v>21</v>
      </c>
      <c r="D427" s="123">
        <v>46164</v>
      </c>
      <c r="E427" s="122" t="s">
        <v>22</v>
      </c>
      <c r="F427" s="122" t="s">
        <v>1266</v>
      </c>
      <c r="G427" s="122" t="s">
        <v>0</v>
      </c>
      <c r="H427" s="122" t="s">
        <v>0</v>
      </c>
      <c r="I427" s="122" t="s">
        <v>1267</v>
      </c>
      <c r="J427" s="122" t="s">
        <v>23</v>
      </c>
      <c r="K427" s="122" t="s">
        <v>24</v>
      </c>
      <c r="L427" s="122" t="s">
        <v>1268</v>
      </c>
      <c r="M427" s="122" t="s">
        <v>25</v>
      </c>
      <c r="N427" s="122" t="s">
        <v>26</v>
      </c>
      <c r="O427" s="122" t="s">
        <v>25</v>
      </c>
      <c r="P427" s="122" t="s">
        <v>27</v>
      </c>
      <c r="Q427" s="122" t="s">
        <v>28</v>
      </c>
      <c r="R427" s="124">
        <v>0.42</v>
      </c>
      <c r="S427" s="127">
        <v>16</v>
      </c>
      <c r="T427" s="125">
        <v>7</v>
      </c>
      <c r="U427" s="122" t="s">
        <v>30</v>
      </c>
      <c r="W427" s="8" t="str">
        <f t="shared" si="42"/>
        <v/>
      </c>
      <c r="X427" s="8" t="str">
        <f>IF(S427="6B",_xlfn.XLOOKUP(H427,'Zoning 2shop'!A:A,'Zoning 2shop'!B:B),IF(S427="6C",_xlfn.XLOOKUP(G427,'Zoning 2shop'!C:C,'Zoning 2shop'!D:D),""))</f>
        <v/>
      </c>
      <c r="Y427" s="112">
        <f t="shared" si="43"/>
        <v>0.14910705133062102</v>
      </c>
      <c r="Z427" s="4">
        <f t="shared" si="44"/>
        <v>7</v>
      </c>
      <c r="AA427" s="4">
        <f t="shared" si="45"/>
        <v>0.5</v>
      </c>
      <c r="AB427" s="4">
        <f t="shared" si="46"/>
        <v>1.0437493593143472</v>
      </c>
      <c r="AC427" s="19">
        <f t="shared" si="47"/>
        <v>7.5</v>
      </c>
      <c r="AD427" s="8" t="str">
        <f>IF(COUNTIF(Catégories!A:A,N427)=0,"catégorie inconnue",LOOKUP(N427,Catégories!A:A,Catégories!B:B))</f>
        <v>Frêt</v>
      </c>
      <c r="AE427" s="21">
        <f t="shared" si="48"/>
        <v>8.5437493593143472</v>
      </c>
    </row>
    <row r="428" spans="2:31" ht="14.25" hidden="1" customHeight="1" x14ac:dyDescent="0.2">
      <c r="B428" s="122" t="s">
        <v>593</v>
      </c>
      <c r="C428" s="122" t="s">
        <v>21</v>
      </c>
      <c r="D428" s="123">
        <v>46164</v>
      </c>
      <c r="E428" s="122" t="s">
        <v>22</v>
      </c>
      <c r="F428" s="122" t="s">
        <v>1373</v>
      </c>
      <c r="G428" s="122" t="s">
        <v>0</v>
      </c>
      <c r="H428" s="122" t="s">
        <v>0</v>
      </c>
      <c r="I428" s="122" t="s">
        <v>1374</v>
      </c>
      <c r="J428" s="122" t="s">
        <v>23</v>
      </c>
      <c r="K428" s="122" t="s">
        <v>24</v>
      </c>
      <c r="L428" s="122" t="s">
        <v>1375</v>
      </c>
      <c r="M428" s="122" t="s">
        <v>25</v>
      </c>
      <c r="N428" s="122" t="s">
        <v>26</v>
      </c>
      <c r="O428" s="122" t="s">
        <v>25</v>
      </c>
      <c r="P428" s="122" t="s">
        <v>27</v>
      </c>
      <c r="Q428" s="122" t="s">
        <v>28</v>
      </c>
      <c r="R428" s="124">
        <v>1.26</v>
      </c>
      <c r="S428" s="127">
        <v>16</v>
      </c>
      <c r="T428" s="125">
        <v>7.4</v>
      </c>
      <c r="U428" s="122" t="s">
        <v>30</v>
      </c>
      <c r="W428" s="8" t="str">
        <f t="shared" si="42"/>
        <v/>
      </c>
      <c r="X428" s="8" t="str">
        <f>IF(S428="6B",_xlfn.XLOOKUP(H428,'Zoning 2shop'!A:A,'Zoning 2shop'!B:B),IF(S428="6C",_xlfn.XLOOKUP(G428,'Zoning 2shop'!C:C,'Zoning 2shop'!D:D),""))</f>
        <v/>
      </c>
      <c r="Y428" s="112">
        <f t="shared" si="43"/>
        <v>0.14910705133062102</v>
      </c>
      <c r="Z428" s="4">
        <f t="shared" si="44"/>
        <v>7.4</v>
      </c>
      <c r="AA428" s="4">
        <f t="shared" si="45"/>
        <v>0.5</v>
      </c>
      <c r="AB428" s="4">
        <f t="shared" si="46"/>
        <v>1.1033921798465955</v>
      </c>
      <c r="AC428" s="19">
        <f t="shared" si="47"/>
        <v>7.9</v>
      </c>
      <c r="AD428" s="8" t="str">
        <f>IF(COUNTIF(Catégories!A:A,N428)=0,"catégorie inconnue",LOOKUP(N428,Catégories!A:A,Catégories!B:B))</f>
        <v>Frêt</v>
      </c>
      <c r="AE428" s="21">
        <f t="shared" si="48"/>
        <v>9.0033921798465961</v>
      </c>
    </row>
    <row r="429" spans="2:31" ht="14.25" hidden="1" customHeight="1" x14ac:dyDescent="0.2">
      <c r="B429" s="122" t="s">
        <v>593</v>
      </c>
      <c r="C429" s="122" t="s">
        <v>21</v>
      </c>
      <c r="D429" s="123">
        <v>46167</v>
      </c>
      <c r="E429" s="122" t="s">
        <v>22</v>
      </c>
      <c r="F429" s="122" t="s">
        <v>1431</v>
      </c>
      <c r="G429" s="122" t="s">
        <v>0</v>
      </c>
      <c r="H429" s="122" t="s">
        <v>0</v>
      </c>
      <c r="I429" s="122" t="s">
        <v>1432</v>
      </c>
      <c r="J429" s="122" t="s">
        <v>23</v>
      </c>
      <c r="K429" s="122" t="s">
        <v>24</v>
      </c>
      <c r="L429" s="122" t="s">
        <v>1433</v>
      </c>
      <c r="M429" s="122" t="s">
        <v>25</v>
      </c>
      <c r="N429" s="122" t="s">
        <v>26</v>
      </c>
      <c r="O429" s="122" t="s">
        <v>25</v>
      </c>
      <c r="P429" s="122" t="s">
        <v>27</v>
      </c>
      <c r="Q429" s="122" t="s">
        <v>28</v>
      </c>
      <c r="R429" s="124">
        <v>2.355</v>
      </c>
      <c r="S429" s="127">
        <v>16</v>
      </c>
      <c r="T429" s="125">
        <v>7.8</v>
      </c>
      <c r="U429" s="122" t="s">
        <v>30</v>
      </c>
      <c r="W429" s="8" t="str">
        <f t="shared" si="42"/>
        <v/>
      </c>
      <c r="X429" s="8" t="str">
        <f>IF(S429="6B",_xlfn.XLOOKUP(H429,'Zoning 2shop'!A:A,'Zoning 2shop'!B:B),IF(S429="6C",_xlfn.XLOOKUP(G429,'Zoning 2shop'!C:C,'Zoning 2shop'!D:D),""))</f>
        <v/>
      </c>
      <c r="Y429" s="112">
        <f t="shared" si="43"/>
        <v>0.14910705133062102</v>
      </c>
      <c r="Z429" s="4">
        <f t="shared" si="44"/>
        <v>7.8</v>
      </c>
      <c r="AA429" s="4">
        <f t="shared" si="45"/>
        <v>0.5</v>
      </c>
      <c r="AB429" s="4">
        <f t="shared" si="46"/>
        <v>1.1630350003788439</v>
      </c>
      <c r="AC429" s="19">
        <f t="shared" si="47"/>
        <v>8.3000000000000007</v>
      </c>
      <c r="AD429" s="8" t="str">
        <f>IF(COUNTIF(Catégories!A:A,N429)=0,"catégorie inconnue",LOOKUP(N429,Catégories!A:A,Catégories!B:B))</f>
        <v>Frêt</v>
      </c>
      <c r="AE429" s="21">
        <f t="shared" si="48"/>
        <v>9.463035000378845</v>
      </c>
    </row>
    <row r="430" spans="2:31" ht="14.25" hidden="1" customHeight="1" x14ac:dyDescent="0.2">
      <c r="B430" s="122" t="s">
        <v>593</v>
      </c>
      <c r="C430" s="122" t="s">
        <v>21</v>
      </c>
      <c r="D430" s="123">
        <v>46167</v>
      </c>
      <c r="E430" s="122" t="s">
        <v>22</v>
      </c>
      <c r="F430" s="122" t="s">
        <v>1602</v>
      </c>
      <c r="G430" s="122" t="s">
        <v>0</v>
      </c>
      <c r="H430" s="122" t="s">
        <v>0</v>
      </c>
      <c r="I430" s="122" t="s">
        <v>1603</v>
      </c>
      <c r="J430" s="122" t="s">
        <v>23</v>
      </c>
      <c r="K430" s="122" t="s">
        <v>24</v>
      </c>
      <c r="L430" s="122" t="s">
        <v>1604</v>
      </c>
      <c r="M430" s="122" t="s">
        <v>25</v>
      </c>
      <c r="N430" s="122" t="s">
        <v>26</v>
      </c>
      <c r="O430" s="122" t="s">
        <v>25</v>
      </c>
      <c r="P430" s="122" t="s">
        <v>27</v>
      </c>
      <c r="Q430" s="122" t="s">
        <v>28</v>
      </c>
      <c r="R430" s="124">
        <v>2.5</v>
      </c>
      <c r="S430" s="127">
        <v>16</v>
      </c>
      <c r="T430" s="125">
        <v>7.8</v>
      </c>
      <c r="U430" s="122" t="s">
        <v>30</v>
      </c>
      <c r="W430" s="8" t="str">
        <f t="shared" si="42"/>
        <v/>
      </c>
      <c r="X430" s="8" t="str">
        <f>IF(S430="6B",_xlfn.XLOOKUP(H430,'Zoning 2shop'!A:A,'Zoning 2shop'!B:B),IF(S430="6C",_xlfn.XLOOKUP(G430,'Zoning 2shop'!C:C,'Zoning 2shop'!D:D),""))</f>
        <v/>
      </c>
      <c r="Y430" s="112">
        <f t="shared" si="43"/>
        <v>0.14910705133062102</v>
      </c>
      <c r="Z430" s="4">
        <f t="shared" si="44"/>
        <v>7.8</v>
      </c>
      <c r="AA430" s="4">
        <f t="shared" si="45"/>
        <v>0.5</v>
      </c>
      <c r="AB430" s="4">
        <f t="shared" si="46"/>
        <v>1.1630350003788439</v>
      </c>
      <c r="AC430" s="19">
        <f t="shared" si="47"/>
        <v>8.3000000000000007</v>
      </c>
      <c r="AD430" s="8" t="str">
        <f>IF(COUNTIF(Catégories!A:A,N430)=0,"catégorie inconnue",LOOKUP(N430,Catégories!A:A,Catégories!B:B))</f>
        <v>Frêt</v>
      </c>
      <c r="AE430" s="21">
        <f t="shared" si="48"/>
        <v>9.463035000378845</v>
      </c>
    </row>
    <row r="431" spans="2:31" ht="14.25" hidden="1" customHeight="1" x14ac:dyDescent="0.2">
      <c r="B431" s="122" t="s">
        <v>593</v>
      </c>
      <c r="C431" s="122" t="s">
        <v>21</v>
      </c>
      <c r="D431" s="123">
        <v>46167</v>
      </c>
      <c r="E431" s="122" t="s">
        <v>22</v>
      </c>
      <c r="F431" s="122" t="s">
        <v>250</v>
      </c>
      <c r="G431" s="122" t="s">
        <v>0</v>
      </c>
      <c r="H431" s="122" t="s">
        <v>0</v>
      </c>
      <c r="I431" s="122" t="s">
        <v>1437</v>
      </c>
      <c r="J431" s="122" t="s">
        <v>23</v>
      </c>
      <c r="K431" s="122" t="s">
        <v>24</v>
      </c>
      <c r="L431" s="122" t="s">
        <v>1438</v>
      </c>
      <c r="M431" s="122" t="s">
        <v>25</v>
      </c>
      <c r="N431" s="122" t="s">
        <v>26</v>
      </c>
      <c r="O431" s="122" t="s">
        <v>25</v>
      </c>
      <c r="P431" s="122" t="s">
        <v>27</v>
      </c>
      <c r="Q431" s="122" t="s">
        <v>28</v>
      </c>
      <c r="R431" s="124">
        <v>0.42</v>
      </c>
      <c r="S431" s="127">
        <v>16</v>
      </c>
      <c r="T431" s="125">
        <v>7</v>
      </c>
      <c r="U431" s="122" t="s">
        <v>30</v>
      </c>
      <c r="W431" s="8" t="str">
        <f t="shared" si="42"/>
        <v/>
      </c>
      <c r="X431" s="8" t="str">
        <f>IF(S431="6B",_xlfn.XLOOKUP(H431,'Zoning 2shop'!A:A,'Zoning 2shop'!B:B),IF(S431="6C",_xlfn.XLOOKUP(G431,'Zoning 2shop'!C:C,'Zoning 2shop'!D:D),""))</f>
        <v/>
      </c>
      <c r="Y431" s="112">
        <f t="shared" si="43"/>
        <v>0.14910705133062102</v>
      </c>
      <c r="Z431" s="4">
        <f t="shared" si="44"/>
        <v>7</v>
      </c>
      <c r="AA431" s="4">
        <f t="shared" si="45"/>
        <v>0.5</v>
      </c>
      <c r="AB431" s="4">
        <f t="shared" si="46"/>
        <v>1.0437493593143472</v>
      </c>
      <c r="AC431" s="19">
        <f t="shared" si="47"/>
        <v>7.5</v>
      </c>
      <c r="AD431" s="8" t="str">
        <f>IF(COUNTIF(Catégories!A:A,N431)=0,"catégorie inconnue",LOOKUP(N431,Catégories!A:A,Catégories!B:B))</f>
        <v>Frêt</v>
      </c>
      <c r="AE431" s="21">
        <f t="shared" si="48"/>
        <v>8.5437493593143472</v>
      </c>
    </row>
    <row r="432" spans="2:31" ht="14.25" hidden="1" customHeight="1" x14ac:dyDescent="0.2">
      <c r="B432" s="122" t="s">
        <v>593</v>
      </c>
      <c r="C432" s="122" t="s">
        <v>21</v>
      </c>
      <c r="D432" s="123">
        <v>46167</v>
      </c>
      <c r="E432" s="122" t="s">
        <v>22</v>
      </c>
      <c r="F432" s="122" t="s">
        <v>935</v>
      </c>
      <c r="G432" s="122" t="s">
        <v>0</v>
      </c>
      <c r="H432" s="122" t="s">
        <v>0</v>
      </c>
      <c r="I432" s="122" t="s">
        <v>1388</v>
      </c>
      <c r="J432" s="122" t="s">
        <v>23</v>
      </c>
      <c r="K432" s="122" t="s">
        <v>24</v>
      </c>
      <c r="L432" s="122" t="s">
        <v>1389</v>
      </c>
      <c r="M432" s="122" t="s">
        <v>25</v>
      </c>
      <c r="N432" s="122" t="s">
        <v>26</v>
      </c>
      <c r="O432" s="122" t="s">
        <v>25</v>
      </c>
      <c r="P432" s="122" t="s">
        <v>27</v>
      </c>
      <c r="Q432" s="122" t="s">
        <v>28</v>
      </c>
      <c r="R432" s="124">
        <v>0.42</v>
      </c>
      <c r="S432" s="127">
        <v>16</v>
      </c>
      <c r="T432" s="125">
        <v>7</v>
      </c>
      <c r="U432" s="122" t="s">
        <v>30</v>
      </c>
      <c r="W432" s="8" t="str">
        <f t="shared" si="42"/>
        <v/>
      </c>
      <c r="X432" s="8" t="str">
        <f>IF(S432="6B",_xlfn.XLOOKUP(H432,'Zoning 2shop'!A:A,'Zoning 2shop'!B:B),IF(S432="6C",_xlfn.XLOOKUP(G432,'Zoning 2shop'!C:C,'Zoning 2shop'!D:D),""))</f>
        <v/>
      </c>
      <c r="Y432" s="112">
        <f t="shared" si="43"/>
        <v>0.14910705133062102</v>
      </c>
      <c r="Z432" s="4">
        <f t="shared" si="44"/>
        <v>7</v>
      </c>
      <c r="AA432" s="4">
        <f t="shared" si="45"/>
        <v>0.5</v>
      </c>
      <c r="AB432" s="4">
        <f t="shared" si="46"/>
        <v>1.0437493593143472</v>
      </c>
      <c r="AC432" s="19">
        <f t="shared" si="47"/>
        <v>7.5</v>
      </c>
      <c r="AD432" s="8" t="str">
        <f>IF(COUNTIF(Catégories!A:A,N432)=0,"catégorie inconnue",LOOKUP(N432,Catégories!A:A,Catégories!B:B))</f>
        <v>Frêt</v>
      </c>
      <c r="AE432" s="21">
        <f t="shared" si="48"/>
        <v>8.5437493593143472</v>
      </c>
    </row>
    <row r="433" spans="2:31" ht="14.25" hidden="1" customHeight="1" x14ac:dyDescent="0.2">
      <c r="B433" s="122" t="s">
        <v>593</v>
      </c>
      <c r="C433" s="122" t="s">
        <v>21</v>
      </c>
      <c r="D433" s="123">
        <v>46167</v>
      </c>
      <c r="E433" s="122" t="s">
        <v>22</v>
      </c>
      <c r="F433" s="122" t="s">
        <v>1394</v>
      </c>
      <c r="G433" s="122" t="s">
        <v>0</v>
      </c>
      <c r="H433" s="122" t="s">
        <v>0</v>
      </c>
      <c r="I433" s="122" t="s">
        <v>1395</v>
      </c>
      <c r="J433" s="122" t="s">
        <v>23</v>
      </c>
      <c r="K433" s="122" t="s">
        <v>24</v>
      </c>
      <c r="L433" s="122" t="s">
        <v>1396</v>
      </c>
      <c r="M433" s="122" t="s">
        <v>25</v>
      </c>
      <c r="N433" s="122" t="s">
        <v>26</v>
      </c>
      <c r="O433" s="122" t="s">
        <v>25</v>
      </c>
      <c r="P433" s="122" t="s">
        <v>27</v>
      </c>
      <c r="Q433" s="122" t="s">
        <v>28</v>
      </c>
      <c r="R433" s="124">
        <v>1.57</v>
      </c>
      <c r="S433" s="127">
        <v>16</v>
      </c>
      <c r="T433" s="125">
        <v>7.4</v>
      </c>
      <c r="U433" s="122" t="s">
        <v>30</v>
      </c>
      <c r="W433" s="8" t="str">
        <f t="shared" si="42"/>
        <v/>
      </c>
      <c r="X433" s="8" t="str">
        <f>IF(S433="6B",_xlfn.XLOOKUP(H433,'Zoning 2shop'!A:A,'Zoning 2shop'!B:B),IF(S433="6C",_xlfn.XLOOKUP(G433,'Zoning 2shop'!C:C,'Zoning 2shop'!D:D),""))</f>
        <v/>
      </c>
      <c r="Y433" s="112">
        <f t="shared" si="43"/>
        <v>0.14910705133062102</v>
      </c>
      <c r="Z433" s="4">
        <f t="shared" si="44"/>
        <v>7.4</v>
      </c>
      <c r="AA433" s="4">
        <f t="shared" si="45"/>
        <v>0.5</v>
      </c>
      <c r="AB433" s="4">
        <f t="shared" si="46"/>
        <v>1.1033921798465955</v>
      </c>
      <c r="AC433" s="19">
        <f t="shared" si="47"/>
        <v>7.9</v>
      </c>
      <c r="AD433" s="8" t="str">
        <f>IF(COUNTIF(Catégories!A:A,N433)=0,"catégorie inconnue",LOOKUP(N433,Catégories!A:A,Catégories!B:B))</f>
        <v>Frêt</v>
      </c>
      <c r="AE433" s="21">
        <f t="shared" si="48"/>
        <v>9.0033921798465961</v>
      </c>
    </row>
    <row r="434" spans="2:31" ht="14.25" hidden="1" customHeight="1" x14ac:dyDescent="0.2">
      <c r="B434" s="122" t="s">
        <v>593</v>
      </c>
      <c r="C434" s="122" t="s">
        <v>21</v>
      </c>
      <c r="D434" s="123">
        <v>46167</v>
      </c>
      <c r="E434" s="122" t="s">
        <v>22</v>
      </c>
      <c r="F434" s="122" t="s">
        <v>1546</v>
      </c>
      <c r="G434" s="122" t="s">
        <v>0</v>
      </c>
      <c r="H434" s="122" t="s">
        <v>0</v>
      </c>
      <c r="I434" s="122" t="s">
        <v>1547</v>
      </c>
      <c r="J434" s="122" t="s">
        <v>23</v>
      </c>
      <c r="K434" s="122" t="s">
        <v>24</v>
      </c>
      <c r="L434" s="122" t="s">
        <v>1548</v>
      </c>
      <c r="M434" s="122" t="s">
        <v>25</v>
      </c>
      <c r="N434" s="122" t="s">
        <v>26</v>
      </c>
      <c r="O434" s="122" t="s">
        <v>25</v>
      </c>
      <c r="P434" s="122" t="s">
        <v>27</v>
      </c>
      <c r="Q434" s="122" t="s">
        <v>28</v>
      </c>
      <c r="R434" s="124">
        <v>0.41</v>
      </c>
      <c r="S434" s="127">
        <v>16</v>
      </c>
      <c r="T434" s="125">
        <v>7</v>
      </c>
      <c r="U434" s="122" t="s">
        <v>30</v>
      </c>
      <c r="W434" s="8" t="str">
        <f t="shared" si="42"/>
        <v/>
      </c>
      <c r="X434" s="8" t="str">
        <f>IF(S434="6B",_xlfn.XLOOKUP(H434,'Zoning 2shop'!A:A,'Zoning 2shop'!B:B),IF(S434="6C",_xlfn.XLOOKUP(G434,'Zoning 2shop'!C:C,'Zoning 2shop'!D:D),""))</f>
        <v/>
      </c>
      <c r="Y434" s="112">
        <f t="shared" si="43"/>
        <v>0.14910705133062102</v>
      </c>
      <c r="Z434" s="4">
        <f t="shared" si="44"/>
        <v>7</v>
      </c>
      <c r="AA434" s="4">
        <f t="shared" si="45"/>
        <v>0.5</v>
      </c>
      <c r="AB434" s="4">
        <f t="shared" si="46"/>
        <v>1.0437493593143472</v>
      </c>
      <c r="AC434" s="19">
        <f t="shared" si="47"/>
        <v>7.5</v>
      </c>
      <c r="AD434" s="8" t="str">
        <f>IF(COUNTIF(Catégories!A:A,N434)=0,"catégorie inconnue",LOOKUP(N434,Catégories!A:A,Catégories!B:B))</f>
        <v>Frêt</v>
      </c>
      <c r="AE434" s="21">
        <f t="shared" si="48"/>
        <v>8.5437493593143472</v>
      </c>
    </row>
    <row r="435" spans="2:31" ht="14.25" hidden="1" customHeight="1" x14ac:dyDescent="0.2">
      <c r="B435" s="122" t="s">
        <v>593</v>
      </c>
      <c r="C435" s="122" t="s">
        <v>21</v>
      </c>
      <c r="D435" s="123">
        <v>46167</v>
      </c>
      <c r="E435" s="122" t="s">
        <v>22</v>
      </c>
      <c r="F435" s="122" t="s">
        <v>1404</v>
      </c>
      <c r="G435" s="122" t="s">
        <v>0</v>
      </c>
      <c r="H435" s="122" t="s">
        <v>0</v>
      </c>
      <c r="I435" s="122" t="s">
        <v>1405</v>
      </c>
      <c r="J435" s="122" t="s">
        <v>23</v>
      </c>
      <c r="K435" s="122" t="s">
        <v>24</v>
      </c>
      <c r="L435" s="122" t="s">
        <v>1406</v>
      </c>
      <c r="M435" s="122" t="s">
        <v>25</v>
      </c>
      <c r="N435" s="122" t="s">
        <v>26</v>
      </c>
      <c r="O435" s="122" t="s">
        <v>25</v>
      </c>
      <c r="P435" s="122" t="s">
        <v>27</v>
      </c>
      <c r="Q435" s="122" t="s">
        <v>28</v>
      </c>
      <c r="R435" s="124">
        <v>0.41</v>
      </c>
      <c r="S435" s="127">
        <v>16</v>
      </c>
      <c r="T435" s="125">
        <v>7</v>
      </c>
      <c r="U435" s="122" t="s">
        <v>30</v>
      </c>
      <c r="W435" s="8" t="str">
        <f t="shared" si="42"/>
        <v/>
      </c>
      <c r="X435" s="8" t="str">
        <f>IF(S435="6B",_xlfn.XLOOKUP(H435,'Zoning 2shop'!A:A,'Zoning 2shop'!B:B),IF(S435="6C",_xlfn.XLOOKUP(G435,'Zoning 2shop'!C:C,'Zoning 2shop'!D:D),""))</f>
        <v/>
      </c>
      <c r="Y435" s="112">
        <f t="shared" si="43"/>
        <v>0.14910705133062102</v>
      </c>
      <c r="Z435" s="4">
        <f t="shared" si="44"/>
        <v>7</v>
      </c>
      <c r="AA435" s="4">
        <f t="shared" si="45"/>
        <v>0.5</v>
      </c>
      <c r="AB435" s="4">
        <f t="shared" si="46"/>
        <v>1.0437493593143472</v>
      </c>
      <c r="AC435" s="19">
        <f t="shared" si="47"/>
        <v>7.5</v>
      </c>
      <c r="AD435" s="8" t="str">
        <f>IF(COUNTIF(Catégories!A:A,N435)=0,"catégorie inconnue",LOOKUP(N435,Catégories!A:A,Catégories!B:B))</f>
        <v>Frêt</v>
      </c>
      <c r="AE435" s="21">
        <f t="shared" si="48"/>
        <v>8.5437493593143472</v>
      </c>
    </row>
    <row r="436" spans="2:31" ht="14.25" hidden="1" customHeight="1" x14ac:dyDescent="0.2">
      <c r="B436" s="122" t="s">
        <v>593</v>
      </c>
      <c r="C436" s="122" t="s">
        <v>21</v>
      </c>
      <c r="D436" s="123">
        <v>46167</v>
      </c>
      <c r="E436" s="122" t="s">
        <v>22</v>
      </c>
      <c r="F436" s="122" t="s">
        <v>1522</v>
      </c>
      <c r="G436" s="122" t="s">
        <v>0</v>
      </c>
      <c r="H436" s="122" t="s">
        <v>0</v>
      </c>
      <c r="I436" s="122" t="s">
        <v>1523</v>
      </c>
      <c r="J436" s="122" t="s">
        <v>23</v>
      </c>
      <c r="K436" s="122" t="s">
        <v>24</v>
      </c>
      <c r="L436" s="122" t="s">
        <v>1524</v>
      </c>
      <c r="M436" s="122" t="s">
        <v>25</v>
      </c>
      <c r="N436" s="122" t="s">
        <v>26</v>
      </c>
      <c r="O436" s="122" t="s">
        <v>25</v>
      </c>
      <c r="P436" s="122" t="s">
        <v>27</v>
      </c>
      <c r="Q436" s="122" t="s">
        <v>28</v>
      </c>
      <c r="R436" s="124">
        <v>1.47</v>
      </c>
      <c r="S436" s="127">
        <v>16</v>
      </c>
      <c r="T436" s="125">
        <v>7.4</v>
      </c>
      <c r="U436" s="122" t="s">
        <v>30</v>
      </c>
      <c r="W436" s="8" t="str">
        <f t="shared" si="42"/>
        <v/>
      </c>
      <c r="X436" s="8" t="str">
        <f>IF(S436="6B",_xlfn.XLOOKUP(H436,'Zoning 2shop'!A:A,'Zoning 2shop'!B:B),IF(S436="6C",_xlfn.XLOOKUP(G436,'Zoning 2shop'!C:C,'Zoning 2shop'!D:D),""))</f>
        <v/>
      </c>
      <c r="Y436" s="112">
        <f t="shared" si="43"/>
        <v>0.14910705133062102</v>
      </c>
      <c r="Z436" s="4">
        <f t="shared" si="44"/>
        <v>7.4</v>
      </c>
      <c r="AA436" s="4">
        <f t="shared" si="45"/>
        <v>0.5</v>
      </c>
      <c r="AB436" s="4">
        <f t="shared" si="46"/>
        <v>1.1033921798465955</v>
      </c>
      <c r="AC436" s="19">
        <f t="shared" si="47"/>
        <v>7.9</v>
      </c>
      <c r="AD436" s="8" t="str">
        <f>IF(COUNTIF(Catégories!A:A,N436)=0,"catégorie inconnue",LOOKUP(N436,Catégories!A:A,Catégories!B:B))</f>
        <v>Frêt</v>
      </c>
      <c r="AE436" s="21">
        <f t="shared" si="48"/>
        <v>9.0033921798465961</v>
      </c>
    </row>
    <row r="437" spans="2:31" ht="14.25" hidden="1" customHeight="1" x14ac:dyDescent="0.2">
      <c r="B437" s="122" t="s">
        <v>593</v>
      </c>
      <c r="C437" s="122" t="s">
        <v>21</v>
      </c>
      <c r="D437" s="123">
        <v>46167</v>
      </c>
      <c r="E437" s="122" t="s">
        <v>22</v>
      </c>
      <c r="F437" s="122" t="s">
        <v>1501</v>
      </c>
      <c r="G437" s="122" t="s">
        <v>0</v>
      </c>
      <c r="H437" s="122" t="s">
        <v>0</v>
      </c>
      <c r="I437" s="122" t="s">
        <v>1502</v>
      </c>
      <c r="J437" s="122" t="s">
        <v>23</v>
      </c>
      <c r="K437" s="122" t="s">
        <v>24</v>
      </c>
      <c r="L437" s="122" t="s">
        <v>1503</v>
      </c>
      <c r="M437" s="122" t="s">
        <v>25</v>
      </c>
      <c r="N437" s="122" t="s">
        <v>26</v>
      </c>
      <c r="O437" s="122" t="s">
        <v>25</v>
      </c>
      <c r="P437" s="122" t="s">
        <v>27</v>
      </c>
      <c r="Q437" s="122" t="s">
        <v>28</v>
      </c>
      <c r="R437" s="124">
        <v>0.31</v>
      </c>
      <c r="S437" s="127">
        <v>16</v>
      </c>
      <c r="T437" s="125">
        <v>7</v>
      </c>
      <c r="U437" s="122" t="s">
        <v>30</v>
      </c>
      <c r="W437" s="8" t="str">
        <f t="shared" si="42"/>
        <v/>
      </c>
      <c r="X437" s="8" t="str">
        <f>IF(S437="6B",_xlfn.XLOOKUP(H437,'Zoning 2shop'!A:A,'Zoning 2shop'!B:B),IF(S437="6C",_xlfn.XLOOKUP(G437,'Zoning 2shop'!C:C,'Zoning 2shop'!D:D),""))</f>
        <v/>
      </c>
      <c r="Y437" s="112">
        <f t="shared" si="43"/>
        <v>0.14910705133062102</v>
      </c>
      <c r="Z437" s="4">
        <f t="shared" si="44"/>
        <v>7</v>
      </c>
      <c r="AA437" s="4">
        <f t="shared" si="45"/>
        <v>0.5</v>
      </c>
      <c r="AB437" s="4">
        <f t="shared" si="46"/>
        <v>1.0437493593143472</v>
      </c>
      <c r="AC437" s="19">
        <f t="shared" si="47"/>
        <v>7.5</v>
      </c>
      <c r="AD437" s="8" t="str">
        <f>IF(COUNTIF(Catégories!A:A,N437)=0,"catégorie inconnue",LOOKUP(N437,Catégories!A:A,Catégories!B:B))</f>
        <v>Frêt</v>
      </c>
      <c r="AE437" s="21">
        <f t="shared" si="48"/>
        <v>8.5437493593143472</v>
      </c>
    </row>
    <row r="438" spans="2:31" ht="14.25" hidden="1" customHeight="1" x14ac:dyDescent="0.2">
      <c r="B438" s="122" t="s">
        <v>593</v>
      </c>
      <c r="C438" s="122" t="s">
        <v>21</v>
      </c>
      <c r="D438" s="123">
        <v>46167</v>
      </c>
      <c r="E438" s="122" t="s">
        <v>22</v>
      </c>
      <c r="F438" s="122" t="s">
        <v>1656</v>
      </c>
      <c r="G438" s="122" t="s">
        <v>0</v>
      </c>
      <c r="H438" s="122" t="s">
        <v>0</v>
      </c>
      <c r="I438" s="122" t="s">
        <v>1657</v>
      </c>
      <c r="J438" s="122" t="s">
        <v>23</v>
      </c>
      <c r="K438" s="122" t="s">
        <v>24</v>
      </c>
      <c r="L438" s="122" t="s">
        <v>1658</v>
      </c>
      <c r="M438" s="122" t="s">
        <v>25</v>
      </c>
      <c r="N438" s="122" t="s">
        <v>26</v>
      </c>
      <c r="O438" s="122" t="s">
        <v>25</v>
      </c>
      <c r="P438" s="122" t="s">
        <v>27</v>
      </c>
      <c r="Q438" s="122" t="s">
        <v>28</v>
      </c>
      <c r="R438" s="124">
        <v>4.6379999999999999</v>
      </c>
      <c r="S438" s="127">
        <v>16</v>
      </c>
      <c r="T438" s="125">
        <v>8.6</v>
      </c>
      <c r="U438" s="122" t="s">
        <v>30</v>
      </c>
      <c r="W438" s="8" t="str">
        <f t="shared" si="42"/>
        <v/>
      </c>
      <c r="X438" s="8" t="str">
        <f>IF(S438="6B",_xlfn.XLOOKUP(H438,'Zoning 2shop'!A:A,'Zoning 2shop'!B:B),IF(S438="6C",_xlfn.XLOOKUP(G438,'Zoning 2shop'!C:C,'Zoning 2shop'!D:D),""))</f>
        <v/>
      </c>
      <c r="Y438" s="112">
        <f t="shared" si="43"/>
        <v>0.14910705133062102</v>
      </c>
      <c r="Z438" s="4">
        <f t="shared" si="44"/>
        <v>8.6</v>
      </c>
      <c r="AA438" s="4">
        <f t="shared" si="45"/>
        <v>0.5</v>
      </c>
      <c r="AB438" s="4">
        <f t="shared" si="46"/>
        <v>1.2823206414433408</v>
      </c>
      <c r="AC438" s="19">
        <f t="shared" si="47"/>
        <v>9.1</v>
      </c>
      <c r="AD438" s="8" t="str">
        <f>IF(COUNTIF(Catégories!A:A,N438)=0,"catégorie inconnue",LOOKUP(N438,Catégories!A:A,Catégories!B:B))</f>
        <v>Frêt</v>
      </c>
      <c r="AE438" s="21">
        <f t="shared" si="48"/>
        <v>10.382320641443341</v>
      </c>
    </row>
    <row r="439" spans="2:31" ht="14.25" hidden="1" customHeight="1" x14ac:dyDescent="0.2">
      <c r="B439" s="122" t="s">
        <v>593</v>
      </c>
      <c r="C439" s="122" t="s">
        <v>21</v>
      </c>
      <c r="D439" s="123">
        <v>46167</v>
      </c>
      <c r="E439" s="122" t="s">
        <v>22</v>
      </c>
      <c r="F439" s="122" t="s">
        <v>1483</v>
      </c>
      <c r="G439" s="122" t="s">
        <v>0</v>
      </c>
      <c r="H439" s="122" t="s">
        <v>0</v>
      </c>
      <c r="I439" s="122" t="s">
        <v>1484</v>
      </c>
      <c r="J439" s="122" t="s">
        <v>23</v>
      </c>
      <c r="K439" s="122" t="s">
        <v>24</v>
      </c>
      <c r="L439" s="122" t="s">
        <v>1485</v>
      </c>
      <c r="M439" s="122" t="s">
        <v>25</v>
      </c>
      <c r="N439" s="122" t="s">
        <v>26</v>
      </c>
      <c r="O439" s="122" t="s">
        <v>25</v>
      </c>
      <c r="P439" s="122" t="s">
        <v>27</v>
      </c>
      <c r="Q439" s="122" t="s">
        <v>28</v>
      </c>
      <c r="R439" s="124">
        <v>0.42</v>
      </c>
      <c r="S439" s="127">
        <v>16</v>
      </c>
      <c r="T439" s="125">
        <v>7</v>
      </c>
      <c r="U439" s="122" t="s">
        <v>30</v>
      </c>
      <c r="W439" s="8" t="str">
        <f t="shared" si="42"/>
        <v/>
      </c>
      <c r="X439" s="8" t="str">
        <f>IF(S439="6B",_xlfn.XLOOKUP(H439,'Zoning 2shop'!A:A,'Zoning 2shop'!B:B),IF(S439="6C",_xlfn.XLOOKUP(G439,'Zoning 2shop'!C:C,'Zoning 2shop'!D:D),""))</f>
        <v/>
      </c>
      <c r="Y439" s="112">
        <f t="shared" si="43"/>
        <v>0.14910705133062102</v>
      </c>
      <c r="Z439" s="4">
        <f t="shared" si="44"/>
        <v>7</v>
      </c>
      <c r="AA439" s="4">
        <f t="shared" si="45"/>
        <v>0.5</v>
      </c>
      <c r="AB439" s="4">
        <f t="shared" si="46"/>
        <v>1.0437493593143472</v>
      </c>
      <c r="AC439" s="19">
        <f t="shared" si="47"/>
        <v>7.5</v>
      </c>
      <c r="AD439" s="8" t="str">
        <f>IF(COUNTIF(Catégories!A:A,N439)=0,"catégorie inconnue",LOOKUP(N439,Catégories!A:A,Catégories!B:B))</f>
        <v>Frêt</v>
      </c>
      <c r="AE439" s="21">
        <f t="shared" si="48"/>
        <v>8.5437493593143472</v>
      </c>
    </row>
    <row r="440" spans="2:31" ht="14.25" hidden="1" customHeight="1" x14ac:dyDescent="0.2">
      <c r="B440" s="122" t="s">
        <v>593</v>
      </c>
      <c r="C440" s="122" t="s">
        <v>21</v>
      </c>
      <c r="D440" s="123">
        <v>46167</v>
      </c>
      <c r="E440" s="122" t="s">
        <v>22</v>
      </c>
      <c r="F440" s="122" t="s">
        <v>1359</v>
      </c>
      <c r="G440" s="122" t="s">
        <v>0</v>
      </c>
      <c r="H440" s="122" t="s">
        <v>0</v>
      </c>
      <c r="I440" s="122" t="s">
        <v>1605</v>
      </c>
      <c r="J440" s="122" t="s">
        <v>23</v>
      </c>
      <c r="K440" s="122" t="s">
        <v>24</v>
      </c>
      <c r="L440" s="122" t="s">
        <v>1606</v>
      </c>
      <c r="M440" s="122" t="s">
        <v>25</v>
      </c>
      <c r="N440" s="122" t="s">
        <v>26</v>
      </c>
      <c r="O440" s="122" t="s">
        <v>25</v>
      </c>
      <c r="P440" s="122" t="s">
        <v>27</v>
      </c>
      <c r="Q440" s="122" t="s">
        <v>28</v>
      </c>
      <c r="R440" s="124">
        <v>0.31</v>
      </c>
      <c r="S440" s="127">
        <v>16</v>
      </c>
      <c r="T440" s="125">
        <v>7</v>
      </c>
      <c r="U440" s="122" t="s">
        <v>30</v>
      </c>
      <c r="W440" s="8" t="str">
        <f t="shared" si="42"/>
        <v/>
      </c>
      <c r="X440" s="8" t="str">
        <f>IF(S440="6B",_xlfn.XLOOKUP(H440,'Zoning 2shop'!A:A,'Zoning 2shop'!B:B),IF(S440="6C",_xlfn.XLOOKUP(G440,'Zoning 2shop'!C:C,'Zoning 2shop'!D:D),""))</f>
        <v/>
      </c>
      <c r="Y440" s="112">
        <f t="shared" si="43"/>
        <v>0.14910705133062102</v>
      </c>
      <c r="Z440" s="4">
        <f t="shared" si="44"/>
        <v>7</v>
      </c>
      <c r="AA440" s="4">
        <f t="shared" si="45"/>
        <v>0.5</v>
      </c>
      <c r="AB440" s="4">
        <f t="shared" si="46"/>
        <v>1.0437493593143472</v>
      </c>
      <c r="AC440" s="19">
        <f t="shared" si="47"/>
        <v>7.5</v>
      </c>
      <c r="AD440" s="8" t="str">
        <f>IF(COUNTIF(Catégories!A:A,N440)=0,"catégorie inconnue",LOOKUP(N440,Catégories!A:A,Catégories!B:B))</f>
        <v>Frêt</v>
      </c>
      <c r="AE440" s="21">
        <f t="shared" si="48"/>
        <v>8.5437493593143472</v>
      </c>
    </row>
    <row r="441" spans="2:31" ht="14.25" hidden="1" customHeight="1" x14ac:dyDescent="0.2">
      <c r="B441" s="122" t="s">
        <v>593</v>
      </c>
      <c r="C441" s="122" t="s">
        <v>21</v>
      </c>
      <c r="D441" s="123">
        <v>46167</v>
      </c>
      <c r="E441" s="122" t="s">
        <v>22</v>
      </c>
      <c r="F441" s="122" t="s">
        <v>250</v>
      </c>
      <c r="G441" s="122" t="s">
        <v>0</v>
      </c>
      <c r="H441" s="122" t="s">
        <v>0</v>
      </c>
      <c r="I441" s="122" t="s">
        <v>1439</v>
      </c>
      <c r="J441" s="122" t="s">
        <v>23</v>
      </c>
      <c r="K441" s="122" t="s">
        <v>24</v>
      </c>
      <c r="L441" s="122" t="s">
        <v>1440</v>
      </c>
      <c r="M441" s="122" t="s">
        <v>25</v>
      </c>
      <c r="N441" s="122" t="s">
        <v>26</v>
      </c>
      <c r="O441" s="122" t="s">
        <v>25</v>
      </c>
      <c r="P441" s="122" t="s">
        <v>27</v>
      </c>
      <c r="Q441" s="122" t="s">
        <v>28</v>
      </c>
      <c r="R441" s="124">
        <v>0.42</v>
      </c>
      <c r="S441" s="127">
        <v>16</v>
      </c>
      <c r="T441" s="125">
        <v>7</v>
      </c>
      <c r="U441" s="122" t="s">
        <v>30</v>
      </c>
      <c r="W441" s="8" t="str">
        <f t="shared" si="42"/>
        <v/>
      </c>
      <c r="X441" s="8" t="str">
        <f>IF(S441="6B",_xlfn.XLOOKUP(H441,'Zoning 2shop'!A:A,'Zoning 2shop'!B:B),IF(S441="6C",_xlfn.XLOOKUP(G441,'Zoning 2shop'!C:C,'Zoning 2shop'!D:D),""))</f>
        <v/>
      </c>
      <c r="Y441" s="112">
        <f t="shared" si="43"/>
        <v>0.14910705133062102</v>
      </c>
      <c r="Z441" s="4">
        <f t="shared" si="44"/>
        <v>7</v>
      </c>
      <c r="AA441" s="4">
        <f t="shared" si="45"/>
        <v>0.5</v>
      </c>
      <c r="AB441" s="4">
        <f t="shared" si="46"/>
        <v>1.0437493593143472</v>
      </c>
      <c r="AC441" s="19">
        <f t="shared" si="47"/>
        <v>7.5</v>
      </c>
      <c r="AD441" s="8" t="str">
        <f>IF(COUNTIF(Catégories!A:A,N441)=0,"catégorie inconnue",LOOKUP(N441,Catégories!A:A,Catégories!B:B))</f>
        <v>Frêt</v>
      </c>
      <c r="AE441" s="21">
        <f t="shared" si="48"/>
        <v>8.5437493593143472</v>
      </c>
    </row>
    <row r="442" spans="2:31" ht="14.25" hidden="1" customHeight="1" x14ac:dyDescent="0.2">
      <c r="B442" s="122" t="s">
        <v>593</v>
      </c>
      <c r="C442" s="122" t="s">
        <v>21</v>
      </c>
      <c r="D442" s="123">
        <v>46167</v>
      </c>
      <c r="E442" s="122" t="s">
        <v>22</v>
      </c>
      <c r="F442" s="122" t="s">
        <v>1583</v>
      </c>
      <c r="G442" s="122" t="s">
        <v>0</v>
      </c>
      <c r="H442" s="122" t="s">
        <v>0</v>
      </c>
      <c r="I442" s="122" t="s">
        <v>1584</v>
      </c>
      <c r="J442" s="122" t="s">
        <v>23</v>
      </c>
      <c r="K442" s="122" t="s">
        <v>24</v>
      </c>
      <c r="L442" s="122" t="s">
        <v>1585</v>
      </c>
      <c r="M442" s="122" t="s">
        <v>25</v>
      </c>
      <c r="N442" s="122" t="s">
        <v>26</v>
      </c>
      <c r="O442" s="122" t="s">
        <v>25</v>
      </c>
      <c r="P442" s="122" t="s">
        <v>27</v>
      </c>
      <c r="Q442" s="122" t="s">
        <v>28</v>
      </c>
      <c r="R442" s="124">
        <v>0.3</v>
      </c>
      <c r="S442" s="127">
        <v>16</v>
      </c>
      <c r="T442" s="125">
        <v>7</v>
      </c>
      <c r="U442" s="122" t="s">
        <v>30</v>
      </c>
      <c r="W442" s="8" t="str">
        <f t="shared" si="42"/>
        <v/>
      </c>
      <c r="X442" s="8" t="str">
        <f>IF(S442="6B",_xlfn.XLOOKUP(H442,'Zoning 2shop'!A:A,'Zoning 2shop'!B:B),IF(S442="6C",_xlfn.XLOOKUP(G442,'Zoning 2shop'!C:C,'Zoning 2shop'!D:D),""))</f>
        <v/>
      </c>
      <c r="Y442" s="112">
        <f t="shared" si="43"/>
        <v>0.14910705133062102</v>
      </c>
      <c r="Z442" s="4">
        <f t="shared" si="44"/>
        <v>7</v>
      </c>
      <c r="AA442" s="4">
        <f t="shared" si="45"/>
        <v>0.5</v>
      </c>
      <c r="AB442" s="4">
        <f t="shared" si="46"/>
        <v>1.0437493593143472</v>
      </c>
      <c r="AC442" s="19">
        <f t="shared" si="47"/>
        <v>7.5</v>
      </c>
      <c r="AD442" s="8" t="str">
        <f>IF(COUNTIF(Catégories!A:A,N442)=0,"catégorie inconnue",LOOKUP(N442,Catégories!A:A,Catégories!B:B))</f>
        <v>Frêt</v>
      </c>
      <c r="AE442" s="21">
        <f t="shared" si="48"/>
        <v>8.5437493593143472</v>
      </c>
    </row>
    <row r="443" spans="2:31" ht="14.25" hidden="1" customHeight="1" x14ac:dyDescent="0.2">
      <c r="B443" s="122" t="s">
        <v>593</v>
      </c>
      <c r="C443" s="122" t="s">
        <v>21</v>
      </c>
      <c r="D443" s="123">
        <v>46167</v>
      </c>
      <c r="E443" s="122" t="s">
        <v>22</v>
      </c>
      <c r="F443" s="122" t="s">
        <v>1549</v>
      </c>
      <c r="G443" s="122" t="s">
        <v>0</v>
      </c>
      <c r="H443" s="122" t="s">
        <v>0</v>
      </c>
      <c r="I443" s="122" t="s">
        <v>1550</v>
      </c>
      <c r="J443" s="122" t="s">
        <v>23</v>
      </c>
      <c r="K443" s="122" t="s">
        <v>24</v>
      </c>
      <c r="L443" s="122" t="s">
        <v>1551</v>
      </c>
      <c r="M443" s="122" t="s">
        <v>25</v>
      </c>
      <c r="N443" s="122" t="s">
        <v>26</v>
      </c>
      <c r="O443" s="122" t="s">
        <v>25</v>
      </c>
      <c r="P443" s="122" t="s">
        <v>27</v>
      </c>
      <c r="Q443" s="122" t="s">
        <v>182</v>
      </c>
      <c r="R443" s="124">
        <v>4.5060000000000002</v>
      </c>
      <c r="S443" s="127">
        <v>16</v>
      </c>
      <c r="T443" s="125">
        <v>8.6</v>
      </c>
      <c r="U443" s="122" t="s">
        <v>30</v>
      </c>
      <c r="W443" s="8" t="str">
        <f t="shared" si="42"/>
        <v/>
      </c>
      <c r="X443" s="8" t="str">
        <f>IF(S443="6B",_xlfn.XLOOKUP(H443,'Zoning 2shop'!A:A,'Zoning 2shop'!B:B),IF(S443="6C",_xlfn.XLOOKUP(G443,'Zoning 2shop'!C:C,'Zoning 2shop'!D:D),""))</f>
        <v/>
      </c>
      <c r="Y443" s="112">
        <f t="shared" si="43"/>
        <v>0.14910705133062102</v>
      </c>
      <c r="Z443" s="4">
        <f t="shared" si="44"/>
        <v>8.6</v>
      </c>
      <c r="AA443" s="4">
        <f t="shared" si="45"/>
        <v>0.5</v>
      </c>
      <c r="AB443" s="4">
        <f t="shared" si="46"/>
        <v>1.2823206414433408</v>
      </c>
      <c r="AC443" s="19">
        <f t="shared" si="47"/>
        <v>9.1</v>
      </c>
      <c r="AD443" s="8" t="str">
        <f>IF(COUNTIF(Catégories!A:A,N443)=0,"catégorie inconnue",LOOKUP(N443,Catégories!A:A,Catégories!B:B))</f>
        <v>Frêt</v>
      </c>
      <c r="AE443" s="21">
        <f t="shared" si="48"/>
        <v>10.382320641443341</v>
      </c>
    </row>
    <row r="444" spans="2:31" ht="14.25" hidden="1" customHeight="1" x14ac:dyDescent="0.2">
      <c r="B444" s="122" t="s">
        <v>593</v>
      </c>
      <c r="C444" s="122" t="s">
        <v>21</v>
      </c>
      <c r="D444" s="123">
        <v>46167</v>
      </c>
      <c r="E444" s="122" t="s">
        <v>22</v>
      </c>
      <c r="F444" s="122" t="s">
        <v>261</v>
      </c>
      <c r="G444" s="122" t="s">
        <v>0</v>
      </c>
      <c r="H444" s="122" t="s">
        <v>0</v>
      </c>
      <c r="I444" s="122" t="s">
        <v>1445</v>
      </c>
      <c r="J444" s="122" t="s">
        <v>23</v>
      </c>
      <c r="K444" s="122" t="s">
        <v>24</v>
      </c>
      <c r="L444" s="122" t="s">
        <v>1446</v>
      </c>
      <c r="M444" s="122" t="s">
        <v>25</v>
      </c>
      <c r="N444" s="122" t="s">
        <v>26</v>
      </c>
      <c r="O444" s="122" t="s">
        <v>25</v>
      </c>
      <c r="P444" s="122" t="s">
        <v>27</v>
      </c>
      <c r="Q444" s="122" t="s">
        <v>28</v>
      </c>
      <c r="R444" s="124">
        <v>0.42</v>
      </c>
      <c r="S444" s="127">
        <v>16</v>
      </c>
      <c r="T444" s="125">
        <v>7</v>
      </c>
      <c r="U444" s="122" t="s">
        <v>30</v>
      </c>
      <c r="W444" s="8" t="str">
        <f t="shared" si="42"/>
        <v/>
      </c>
      <c r="X444" s="8" t="str">
        <f>IF(S444="6B",_xlfn.XLOOKUP(H444,'Zoning 2shop'!A:A,'Zoning 2shop'!B:B),IF(S444="6C",_xlfn.XLOOKUP(G444,'Zoning 2shop'!C:C,'Zoning 2shop'!D:D),""))</f>
        <v/>
      </c>
      <c r="Y444" s="112">
        <f t="shared" si="43"/>
        <v>0.14910705133062102</v>
      </c>
      <c r="Z444" s="4">
        <f t="shared" si="44"/>
        <v>7</v>
      </c>
      <c r="AA444" s="4">
        <f t="shared" si="45"/>
        <v>0.5</v>
      </c>
      <c r="AB444" s="4">
        <f t="shared" si="46"/>
        <v>1.0437493593143472</v>
      </c>
      <c r="AC444" s="19">
        <f t="shared" si="47"/>
        <v>7.5</v>
      </c>
      <c r="AD444" s="8" t="str">
        <f>IF(COUNTIF(Catégories!A:A,N444)=0,"catégorie inconnue",LOOKUP(N444,Catégories!A:A,Catégories!B:B))</f>
        <v>Frêt</v>
      </c>
      <c r="AE444" s="21">
        <f t="shared" si="48"/>
        <v>8.5437493593143472</v>
      </c>
    </row>
    <row r="445" spans="2:31" ht="14.25" hidden="1" customHeight="1" x14ac:dyDescent="0.2">
      <c r="B445" s="122" t="s">
        <v>593</v>
      </c>
      <c r="C445" s="122" t="s">
        <v>21</v>
      </c>
      <c r="D445" s="123">
        <v>46167</v>
      </c>
      <c r="E445" s="122" t="s">
        <v>22</v>
      </c>
      <c r="F445" s="122" t="s">
        <v>310</v>
      </c>
      <c r="G445" s="122" t="s">
        <v>0</v>
      </c>
      <c r="H445" s="122" t="s">
        <v>0</v>
      </c>
      <c r="I445" s="122" t="s">
        <v>1464</v>
      </c>
      <c r="J445" s="122" t="s">
        <v>23</v>
      </c>
      <c r="K445" s="122" t="s">
        <v>24</v>
      </c>
      <c r="L445" s="122" t="s">
        <v>1465</v>
      </c>
      <c r="M445" s="122" t="s">
        <v>25</v>
      </c>
      <c r="N445" s="122" t="s">
        <v>26</v>
      </c>
      <c r="O445" s="122" t="s">
        <v>25</v>
      </c>
      <c r="P445" s="122" t="s">
        <v>27</v>
      </c>
      <c r="Q445" s="122" t="s">
        <v>28</v>
      </c>
      <c r="R445" s="124">
        <v>0.31</v>
      </c>
      <c r="S445" s="127">
        <v>16</v>
      </c>
      <c r="T445" s="125">
        <v>7</v>
      </c>
      <c r="U445" s="122" t="s">
        <v>30</v>
      </c>
      <c r="W445" s="8" t="str">
        <f t="shared" si="42"/>
        <v/>
      </c>
      <c r="X445" s="8" t="str">
        <f>IF(S445="6B",_xlfn.XLOOKUP(H445,'Zoning 2shop'!A:A,'Zoning 2shop'!B:B),IF(S445="6C",_xlfn.XLOOKUP(G445,'Zoning 2shop'!C:C,'Zoning 2shop'!D:D),""))</f>
        <v/>
      </c>
      <c r="Y445" s="112">
        <f t="shared" si="43"/>
        <v>0.14910705133062102</v>
      </c>
      <c r="Z445" s="4">
        <f t="shared" si="44"/>
        <v>7</v>
      </c>
      <c r="AA445" s="4">
        <f t="shared" si="45"/>
        <v>0.5</v>
      </c>
      <c r="AB445" s="4">
        <f t="shared" si="46"/>
        <v>1.0437493593143472</v>
      </c>
      <c r="AC445" s="19">
        <f t="shared" si="47"/>
        <v>7.5</v>
      </c>
      <c r="AD445" s="8" t="str">
        <f>IF(COUNTIF(Catégories!A:A,N445)=0,"catégorie inconnue",LOOKUP(N445,Catégories!A:A,Catégories!B:B))</f>
        <v>Frêt</v>
      </c>
      <c r="AE445" s="21">
        <f t="shared" si="48"/>
        <v>8.5437493593143472</v>
      </c>
    </row>
    <row r="446" spans="2:31" ht="14.25" hidden="1" customHeight="1" x14ac:dyDescent="0.2">
      <c r="B446" s="122" t="s">
        <v>593</v>
      </c>
      <c r="C446" s="122" t="s">
        <v>21</v>
      </c>
      <c r="D446" s="123">
        <v>46167</v>
      </c>
      <c r="E446" s="122" t="s">
        <v>22</v>
      </c>
      <c r="F446" s="122" t="s">
        <v>459</v>
      </c>
      <c r="G446" s="122" t="s">
        <v>0</v>
      </c>
      <c r="H446" s="122" t="s">
        <v>0</v>
      </c>
      <c r="I446" s="122" t="s">
        <v>1472</v>
      </c>
      <c r="J446" s="122" t="s">
        <v>23</v>
      </c>
      <c r="K446" s="122" t="s">
        <v>24</v>
      </c>
      <c r="L446" s="122" t="s">
        <v>1473</v>
      </c>
      <c r="M446" s="122" t="s">
        <v>25</v>
      </c>
      <c r="N446" s="122" t="s">
        <v>26</v>
      </c>
      <c r="O446" s="122" t="s">
        <v>25</v>
      </c>
      <c r="P446" s="122" t="s">
        <v>27</v>
      </c>
      <c r="Q446" s="122" t="s">
        <v>28</v>
      </c>
      <c r="R446" s="124">
        <v>0.2</v>
      </c>
      <c r="S446" s="127">
        <v>16</v>
      </c>
      <c r="T446" s="125">
        <v>7</v>
      </c>
      <c r="U446" s="122" t="s">
        <v>30</v>
      </c>
      <c r="W446" s="8" t="str">
        <f t="shared" si="42"/>
        <v/>
      </c>
      <c r="X446" s="8" t="str">
        <f>IF(S446="6B",_xlfn.XLOOKUP(H446,'Zoning 2shop'!A:A,'Zoning 2shop'!B:B),IF(S446="6C",_xlfn.XLOOKUP(G446,'Zoning 2shop'!C:C,'Zoning 2shop'!D:D),""))</f>
        <v/>
      </c>
      <c r="Y446" s="112">
        <f t="shared" si="43"/>
        <v>0.14910705133062102</v>
      </c>
      <c r="Z446" s="4">
        <f t="shared" si="44"/>
        <v>7</v>
      </c>
      <c r="AA446" s="4">
        <f t="shared" si="45"/>
        <v>0.5</v>
      </c>
      <c r="AB446" s="4">
        <f t="shared" si="46"/>
        <v>1.0437493593143472</v>
      </c>
      <c r="AC446" s="19">
        <f t="shared" si="47"/>
        <v>7.5</v>
      </c>
      <c r="AD446" s="8" t="str">
        <f>IF(COUNTIF(Catégories!A:A,N446)=0,"catégorie inconnue",LOOKUP(N446,Catégories!A:A,Catégories!B:B))</f>
        <v>Frêt</v>
      </c>
      <c r="AE446" s="21">
        <f t="shared" si="48"/>
        <v>8.5437493593143472</v>
      </c>
    </row>
    <row r="447" spans="2:31" ht="14.25" hidden="1" customHeight="1" x14ac:dyDescent="0.2">
      <c r="B447" s="122" t="s">
        <v>593</v>
      </c>
      <c r="C447" s="122" t="s">
        <v>21</v>
      </c>
      <c r="D447" s="123">
        <v>46167</v>
      </c>
      <c r="E447" s="122" t="s">
        <v>22</v>
      </c>
      <c r="F447" s="122" t="s">
        <v>1428</v>
      </c>
      <c r="G447" s="122" t="s">
        <v>0</v>
      </c>
      <c r="H447" s="122" t="s">
        <v>0</v>
      </c>
      <c r="I447" s="122" t="s">
        <v>1429</v>
      </c>
      <c r="J447" s="122" t="s">
        <v>23</v>
      </c>
      <c r="K447" s="122" t="s">
        <v>24</v>
      </c>
      <c r="L447" s="122" t="s">
        <v>1430</v>
      </c>
      <c r="M447" s="122" t="s">
        <v>25</v>
      </c>
      <c r="N447" s="122" t="s">
        <v>26</v>
      </c>
      <c r="O447" s="122" t="s">
        <v>25</v>
      </c>
      <c r="P447" s="122" t="s">
        <v>27</v>
      </c>
      <c r="Q447" s="122" t="s">
        <v>28</v>
      </c>
      <c r="R447" s="124">
        <v>0.63</v>
      </c>
      <c r="S447" s="127">
        <v>16</v>
      </c>
      <c r="T447" s="125">
        <v>7</v>
      </c>
      <c r="U447" s="122" t="s">
        <v>30</v>
      </c>
      <c r="W447" s="8" t="str">
        <f t="shared" si="42"/>
        <v/>
      </c>
      <c r="X447" s="8" t="str">
        <f>IF(S447="6B",_xlfn.XLOOKUP(H447,'Zoning 2shop'!A:A,'Zoning 2shop'!B:B),IF(S447="6C",_xlfn.XLOOKUP(G447,'Zoning 2shop'!C:C,'Zoning 2shop'!D:D),""))</f>
        <v/>
      </c>
      <c r="Y447" s="112">
        <f t="shared" si="43"/>
        <v>0.14910705133062102</v>
      </c>
      <c r="Z447" s="4">
        <f t="shared" si="44"/>
        <v>7</v>
      </c>
      <c r="AA447" s="4">
        <f t="shared" si="45"/>
        <v>0.5</v>
      </c>
      <c r="AB447" s="4">
        <f t="shared" si="46"/>
        <v>1.0437493593143472</v>
      </c>
      <c r="AC447" s="19">
        <f t="shared" si="47"/>
        <v>7.5</v>
      </c>
      <c r="AD447" s="8" t="str">
        <f>IF(COUNTIF(Catégories!A:A,N447)=0,"catégorie inconnue",LOOKUP(N447,Catégories!A:A,Catégories!B:B))</f>
        <v>Frêt</v>
      </c>
      <c r="AE447" s="21">
        <f t="shared" si="48"/>
        <v>8.5437493593143472</v>
      </c>
    </row>
    <row r="448" spans="2:31" ht="14.25" hidden="1" customHeight="1" x14ac:dyDescent="0.2">
      <c r="B448" s="122" t="s">
        <v>593</v>
      </c>
      <c r="C448" s="122" t="s">
        <v>21</v>
      </c>
      <c r="D448" s="123">
        <v>46167</v>
      </c>
      <c r="E448" s="122" t="s">
        <v>22</v>
      </c>
      <c r="F448" s="122" t="s">
        <v>1382</v>
      </c>
      <c r="G448" s="122" t="s">
        <v>0</v>
      </c>
      <c r="H448" s="122" t="s">
        <v>0</v>
      </c>
      <c r="I448" s="122" t="s">
        <v>1383</v>
      </c>
      <c r="J448" s="122" t="s">
        <v>23</v>
      </c>
      <c r="K448" s="122" t="s">
        <v>24</v>
      </c>
      <c r="L448" s="122" t="s">
        <v>1384</v>
      </c>
      <c r="M448" s="122" t="s">
        <v>25</v>
      </c>
      <c r="N448" s="122" t="s">
        <v>26</v>
      </c>
      <c r="O448" s="122" t="s">
        <v>25</v>
      </c>
      <c r="P448" s="122" t="s">
        <v>27</v>
      </c>
      <c r="Q448" s="122" t="s">
        <v>28</v>
      </c>
      <c r="R448" s="124">
        <v>0.31</v>
      </c>
      <c r="S448" s="127">
        <v>16</v>
      </c>
      <c r="T448" s="125">
        <v>7</v>
      </c>
      <c r="U448" s="122" t="s">
        <v>30</v>
      </c>
      <c r="W448" s="8" t="str">
        <f t="shared" si="42"/>
        <v/>
      </c>
      <c r="X448" s="8" t="str">
        <f>IF(S448="6B",_xlfn.XLOOKUP(H448,'Zoning 2shop'!A:A,'Zoning 2shop'!B:B),IF(S448="6C",_xlfn.XLOOKUP(G448,'Zoning 2shop'!C:C,'Zoning 2shop'!D:D),""))</f>
        <v/>
      </c>
      <c r="Y448" s="112">
        <f t="shared" si="43"/>
        <v>0.14910705133062102</v>
      </c>
      <c r="Z448" s="4">
        <f t="shared" si="44"/>
        <v>7</v>
      </c>
      <c r="AA448" s="4">
        <f t="shared" si="45"/>
        <v>0.5</v>
      </c>
      <c r="AB448" s="4">
        <f t="shared" si="46"/>
        <v>1.0437493593143472</v>
      </c>
      <c r="AC448" s="19">
        <f t="shared" si="47"/>
        <v>7.5</v>
      </c>
      <c r="AD448" s="8" t="str">
        <f>IF(COUNTIF(Catégories!A:A,N448)=0,"catégorie inconnue",LOOKUP(N448,Catégories!A:A,Catégories!B:B))</f>
        <v>Frêt</v>
      </c>
      <c r="AE448" s="21">
        <f t="shared" si="48"/>
        <v>8.5437493593143472</v>
      </c>
    </row>
    <row r="449" spans="2:31" ht="14.25" hidden="1" customHeight="1" x14ac:dyDescent="0.2">
      <c r="B449" s="122" t="s">
        <v>593</v>
      </c>
      <c r="C449" s="122" t="s">
        <v>21</v>
      </c>
      <c r="D449" s="123">
        <v>46167</v>
      </c>
      <c r="E449" s="122" t="s">
        <v>22</v>
      </c>
      <c r="F449" s="122" t="s">
        <v>1459</v>
      </c>
      <c r="G449" s="122" t="s">
        <v>0</v>
      </c>
      <c r="H449" s="122" t="s">
        <v>0</v>
      </c>
      <c r="I449" s="122" t="s">
        <v>1460</v>
      </c>
      <c r="J449" s="122" t="s">
        <v>23</v>
      </c>
      <c r="K449" s="122" t="s">
        <v>24</v>
      </c>
      <c r="L449" s="122" t="s">
        <v>1461</v>
      </c>
      <c r="M449" s="122" t="s">
        <v>25</v>
      </c>
      <c r="N449" s="122" t="s">
        <v>26</v>
      </c>
      <c r="O449" s="122" t="s">
        <v>25</v>
      </c>
      <c r="P449" s="122" t="s">
        <v>27</v>
      </c>
      <c r="Q449" s="122" t="s">
        <v>28</v>
      </c>
      <c r="R449" s="124">
        <v>6.2729999999999997</v>
      </c>
      <c r="S449" s="127">
        <v>16</v>
      </c>
      <c r="T449" s="125">
        <v>9.4</v>
      </c>
      <c r="U449" s="122" t="s">
        <v>30</v>
      </c>
      <c r="W449" s="8" t="str">
        <f t="shared" si="42"/>
        <v/>
      </c>
      <c r="X449" s="8" t="str">
        <f>IF(S449="6B",_xlfn.XLOOKUP(H449,'Zoning 2shop'!A:A,'Zoning 2shop'!B:B),IF(S449="6C",_xlfn.XLOOKUP(G449,'Zoning 2shop'!C:C,'Zoning 2shop'!D:D),""))</f>
        <v/>
      </c>
      <c r="Y449" s="112">
        <f t="shared" si="43"/>
        <v>0.14910705133062102</v>
      </c>
      <c r="Z449" s="4">
        <f t="shared" si="44"/>
        <v>9.4</v>
      </c>
      <c r="AA449" s="4">
        <f t="shared" si="45"/>
        <v>0.5</v>
      </c>
      <c r="AB449" s="4">
        <f t="shared" si="46"/>
        <v>1.4016062825078377</v>
      </c>
      <c r="AC449" s="19">
        <f t="shared" si="47"/>
        <v>9.9</v>
      </c>
      <c r="AD449" s="8" t="str">
        <f>IF(COUNTIF(Catégories!A:A,N449)=0,"catégorie inconnue",LOOKUP(N449,Catégories!A:A,Catégories!B:B))</f>
        <v>Frêt</v>
      </c>
      <c r="AE449" s="21">
        <f t="shared" si="48"/>
        <v>11.301606282507837</v>
      </c>
    </row>
    <row r="450" spans="2:31" ht="14.25" hidden="1" customHeight="1" x14ac:dyDescent="0.2">
      <c r="B450" s="122" t="s">
        <v>593</v>
      </c>
      <c r="C450" s="122" t="s">
        <v>21</v>
      </c>
      <c r="D450" s="123">
        <v>46167</v>
      </c>
      <c r="E450" s="122" t="s">
        <v>22</v>
      </c>
      <c r="F450" s="122" t="s">
        <v>496</v>
      </c>
      <c r="G450" s="122" t="s">
        <v>0</v>
      </c>
      <c r="H450" s="122" t="s">
        <v>0</v>
      </c>
      <c r="I450" s="122" t="s">
        <v>1544</v>
      </c>
      <c r="J450" s="122" t="s">
        <v>23</v>
      </c>
      <c r="K450" s="122" t="s">
        <v>24</v>
      </c>
      <c r="L450" s="122" t="s">
        <v>1545</v>
      </c>
      <c r="M450" s="122" t="s">
        <v>25</v>
      </c>
      <c r="N450" s="122" t="s">
        <v>26</v>
      </c>
      <c r="O450" s="122" t="s">
        <v>25</v>
      </c>
      <c r="P450" s="122" t="s">
        <v>27</v>
      </c>
      <c r="Q450" s="122" t="s">
        <v>28</v>
      </c>
      <c r="R450" s="124">
        <v>0.42</v>
      </c>
      <c r="S450" s="127">
        <v>16</v>
      </c>
      <c r="T450" s="125">
        <v>7</v>
      </c>
      <c r="U450" s="122" t="s">
        <v>30</v>
      </c>
      <c r="W450" s="8" t="str">
        <f t="shared" ref="W450:W513" si="49">IF(C450&lt;&gt;2,"",IF(S450="5X","5XK",IF(S450="5Y","5YK",IF(S450="6B","6BK",IF(S450="6C","6CK","")))))</f>
        <v/>
      </c>
      <c r="X450" s="8" t="str">
        <f>IF(S450="6B",_xlfn.XLOOKUP(H450,'Zoning 2shop'!A:A,'Zoning 2shop'!B:B),IF(S450="6C",_xlfn.XLOOKUP(G450,'Zoning 2shop'!C:C,'Zoning 2shop'!D:D),""))</f>
        <v/>
      </c>
      <c r="Y450" s="112">
        <f t="shared" ref="Y450:Y513" si="50">AB450/Z450</f>
        <v>0.14910705133062102</v>
      </c>
      <c r="Z450" s="4">
        <f t="shared" ref="Z450:Z513" si="51">T450</f>
        <v>7</v>
      </c>
      <c r="AA450" s="4">
        <f t="shared" ref="AA450:AA513" si="52">IF(OR(S450="6C",S450="6B",S450="5X",S450="5Y"),0.08,0.5)</f>
        <v>0.5</v>
      </c>
      <c r="AB450" s="4">
        <f t="shared" ref="AB450:AB513" si="53">$AG$5/$AG$2*Z450</f>
        <v>1.0437493593143472</v>
      </c>
      <c r="AC450" s="19">
        <f t="shared" ref="AC450:AC513" si="54">Z450+AA450</f>
        <v>7.5</v>
      </c>
      <c r="AD450" s="8" t="str">
        <f>IF(COUNTIF(Catégories!A:A,N450)=0,"catégorie inconnue",LOOKUP(N450,Catégories!A:A,Catégories!B:B))</f>
        <v>Frêt</v>
      </c>
      <c r="AE450" s="21">
        <f t="shared" ref="AE450:AE513" si="55">SUM(Z450:AB450)</f>
        <v>8.5437493593143472</v>
      </c>
    </row>
    <row r="451" spans="2:31" ht="14.25" hidden="1" customHeight="1" x14ac:dyDescent="0.2">
      <c r="B451" s="122" t="s">
        <v>593</v>
      </c>
      <c r="C451" s="122" t="s">
        <v>21</v>
      </c>
      <c r="D451" s="123">
        <v>46167</v>
      </c>
      <c r="E451" s="122" t="s">
        <v>22</v>
      </c>
      <c r="F451" s="122" t="s">
        <v>494</v>
      </c>
      <c r="G451" s="122" t="s">
        <v>0</v>
      </c>
      <c r="H451" s="122" t="s">
        <v>0</v>
      </c>
      <c r="I451" s="122" t="s">
        <v>1497</v>
      </c>
      <c r="J451" s="122" t="s">
        <v>23</v>
      </c>
      <c r="K451" s="122" t="s">
        <v>24</v>
      </c>
      <c r="L451" s="122" t="s">
        <v>1498</v>
      </c>
      <c r="M451" s="122" t="s">
        <v>25</v>
      </c>
      <c r="N451" s="122" t="s">
        <v>26</v>
      </c>
      <c r="O451" s="122" t="s">
        <v>25</v>
      </c>
      <c r="P451" s="122" t="s">
        <v>27</v>
      </c>
      <c r="Q451" s="122" t="s">
        <v>28</v>
      </c>
      <c r="R451" s="124">
        <v>4.532</v>
      </c>
      <c r="S451" s="127">
        <v>16</v>
      </c>
      <c r="T451" s="125">
        <v>8.6</v>
      </c>
      <c r="U451" s="122" t="s">
        <v>30</v>
      </c>
      <c r="W451" s="8" t="str">
        <f t="shared" si="49"/>
        <v/>
      </c>
      <c r="X451" s="8" t="str">
        <f>IF(S451="6B",_xlfn.XLOOKUP(H451,'Zoning 2shop'!A:A,'Zoning 2shop'!B:B),IF(S451="6C",_xlfn.XLOOKUP(G451,'Zoning 2shop'!C:C,'Zoning 2shop'!D:D),""))</f>
        <v/>
      </c>
      <c r="Y451" s="112">
        <f t="shared" si="50"/>
        <v>0.14910705133062102</v>
      </c>
      <c r="Z451" s="4">
        <f t="shared" si="51"/>
        <v>8.6</v>
      </c>
      <c r="AA451" s="4">
        <f t="shared" si="52"/>
        <v>0.5</v>
      </c>
      <c r="AB451" s="4">
        <f t="shared" si="53"/>
        <v>1.2823206414433408</v>
      </c>
      <c r="AC451" s="19">
        <f t="shared" si="54"/>
        <v>9.1</v>
      </c>
      <c r="AD451" s="8" t="str">
        <f>IF(COUNTIF(Catégories!A:A,N451)=0,"catégorie inconnue",LOOKUP(N451,Catégories!A:A,Catégories!B:B))</f>
        <v>Frêt</v>
      </c>
      <c r="AE451" s="21">
        <f t="shared" si="55"/>
        <v>10.382320641443341</v>
      </c>
    </row>
    <row r="452" spans="2:31" ht="14.25" hidden="1" customHeight="1" x14ac:dyDescent="0.2">
      <c r="B452" s="122" t="s">
        <v>593</v>
      </c>
      <c r="C452" s="122" t="s">
        <v>21</v>
      </c>
      <c r="D452" s="123">
        <v>46167</v>
      </c>
      <c r="E452" s="122" t="s">
        <v>22</v>
      </c>
      <c r="F452" s="122" t="s">
        <v>1416</v>
      </c>
      <c r="G452" s="122" t="s">
        <v>0</v>
      </c>
      <c r="H452" s="122" t="s">
        <v>0</v>
      </c>
      <c r="I452" s="122" t="s">
        <v>1417</v>
      </c>
      <c r="J452" s="122" t="s">
        <v>23</v>
      </c>
      <c r="K452" s="122" t="s">
        <v>24</v>
      </c>
      <c r="L452" s="122" t="s">
        <v>1418</v>
      </c>
      <c r="M452" s="122" t="s">
        <v>25</v>
      </c>
      <c r="N452" s="122" t="s">
        <v>26</v>
      </c>
      <c r="O452" s="122" t="s">
        <v>25</v>
      </c>
      <c r="P452" s="122" t="s">
        <v>27</v>
      </c>
      <c r="Q452" s="122" t="s">
        <v>28</v>
      </c>
      <c r="R452" s="124">
        <v>1.22</v>
      </c>
      <c r="S452" s="127">
        <v>16</v>
      </c>
      <c r="T452" s="125">
        <v>7.4</v>
      </c>
      <c r="U452" s="122" t="s">
        <v>30</v>
      </c>
      <c r="W452" s="8" t="str">
        <f t="shared" si="49"/>
        <v/>
      </c>
      <c r="X452" s="8" t="str">
        <f>IF(S452="6B",_xlfn.XLOOKUP(H452,'Zoning 2shop'!A:A,'Zoning 2shop'!B:B),IF(S452="6C",_xlfn.XLOOKUP(G452,'Zoning 2shop'!C:C,'Zoning 2shop'!D:D),""))</f>
        <v/>
      </c>
      <c r="Y452" s="112">
        <f t="shared" si="50"/>
        <v>0.14910705133062102</v>
      </c>
      <c r="Z452" s="4">
        <f t="shared" si="51"/>
        <v>7.4</v>
      </c>
      <c r="AA452" s="4">
        <f t="shared" si="52"/>
        <v>0.5</v>
      </c>
      <c r="AB452" s="4">
        <f t="shared" si="53"/>
        <v>1.1033921798465955</v>
      </c>
      <c r="AC452" s="19">
        <f t="shared" si="54"/>
        <v>7.9</v>
      </c>
      <c r="AD452" s="8" t="str">
        <f>IF(COUNTIF(Catégories!A:A,N452)=0,"catégorie inconnue",LOOKUP(N452,Catégories!A:A,Catégories!B:B))</f>
        <v>Frêt</v>
      </c>
      <c r="AE452" s="21">
        <f t="shared" si="55"/>
        <v>9.0033921798465961</v>
      </c>
    </row>
    <row r="453" spans="2:31" ht="14.25" hidden="1" customHeight="1" x14ac:dyDescent="0.2">
      <c r="B453" s="122" t="s">
        <v>593</v>
      </c>
      <c r="C453" s="122" t="s">
        <v>21</v>
      </c>
      <c r="D453" s="123">
        <v>46167</v>
      </c>
      <c r="E453" s="122" t="s">
        <v>22</v>
      </c>
      <c r="F453" s="122" t="s">
        <v>1620</v>
      </c>
      <c r="G453" s="122" t="s">
        <v>0</v>
      </c>
      <c r="H453" s="122" t="s">
        <v>0</v>
      </c>
      <c r="I453" s="122" t="s">
        <v>1621</v>
      </c>
      <c r="J453" s="122" t="s">
        <v>23</v>
      </c>
      <c r="K453" s="122" t="s">
        <v>24</v>
      </c>
      <c r="L453" s="122" t="s">
        <v>1622</v>
      </c>
      <c r="M453" s="122" t="s">
        <v>25</v>
      </c>
      <c r="N453" s="122" t="s">
        <v>26</v>
      </c>
      <c r="O453" s="122" t="s">
        <v>25</v>
      </c>
      <c r="P453" s="122" t="s">
        <v>27</v>
      </c>
      <c r="Q453" s="122" t="s">
        <v>28</v>
      </c>
      <c r="R453" s="124">
        <v>0.77</v>
      </c>
      <c r="S453" s="127">
        <v>16</v>
      </c>
      <c r="T453" s="125">
        <v>7</v>
      </c>
      <c r="U453" s="122" t="s">
        <v>30</v>
      </c>
      <c r="W453" s="8" t="str">
        <f t="shared" si="49"/>
        <v/>
      </c>
      <c r="X453" s="8" t="str">
        <f>IF(S453="6B",_xlfn.XLOOKUP(H453,'Zoning 2shop'!A:A,'Zoning 2shop'!B:B),IF(S453="6C",_xlfn.XLOOKUP(G453,'Zoning 2shop'!C:C,'Zoning 2shop'!D:D),""))</f>
        <v/>
      </c>
      <c r="Y453" s="112">
        <f t="shared" si="50"/>
        <v>0.14910705133062102</v>
      </c>
      <c r="Z453" s="4">
        <f t="shared" si="51"/>
        <v>7</v>
      </c>
      <c r="AA453" s="4">
        <f t="shared" si="52"/>
        <v>0.5</v>
      </c>
      <c r="AB453" s="4">
        <f t="shared" si="53"/>
        <v>1.0437493593143472</v>
      </c>
      <c r="AC453" s="19">
        <f t="shared" si="54"/>
        <v>7.5</v>
      </c>
      <c r="AD453" s="8" t="str">
        <f>IF(COUNTIF(Catégories!A:A,N453)=0,"catégorie inconnue",LOOKUP(N453,Catégories!A:A,Catégories!B:B))</f>
        <v>Frêt</v>
      </c>
      <c r="AE453" s="21">
        <f t="shared" si="55"/>
        <v>8.5437493593143472</v>
      </c>
    </row>
    <row r="454" spans="2:31" ht="14.25" hidden="1" customHeight="1" x14ac:dyDescent="0.2">
      <c r="B454" s="122" t="s">
        <v>593</v>
      </c>
      <c r="C454" s="122" t="s">
        <v>21</v>
      </c>
      <c r="D454" s="123">
        <v>46167</v>
      </c>
      <c r="E454" s="122" t="s">
        <v>22</v>
      </c>
      <c r="F454" s="122" t="s">
        <v>1507</v>
      </c>
      <c r="G454" s="122" t="s">
        <v>0</v>
      </c>
      <c r="H454" s="122" t="s">
        <v>0</v>
      </c>
      <c r="I454" s="122" t="s">
        <v>1508</v>
      </c>
      <c r="J454" s="122" t="s">
        <v>23</v>
      </c>
      <c r="K454" s="122" t="s">
        <v>24</v>
      </c>
      <c r="L454" s="122" t="s">
        <v>1509</v>
      </c>
      <c r="M454" s="122" t="s">
        <v>25</v>
      </c>
      <c r="N454" s="122" t="s">
        <v>26</v>
      </c>
      <c r="O454" s="122" t="s">
        <v>25</v>
      </c>
      <c r="P454" s="122" t="s">
        <v>27</v>
      </c>
      <c r="Q454" s="122" t="s">
        <v>28</v>
      </c>
      <c r="R454" s="124">
        <v>4.532</v>
      </c>
      <c r="S454" s="127">
        <v>16</v>
      </c>
      <c r="T454" s="125">
        <v>8.6</v>
      </c>
      <c r="U454" s="122" t="s">
        <v>30</v>
      </c>
      <c r="W454" s="8" t="str">
        <f t="shared" si="49"/>
        <v/>
      </c>
      <c r="X454" s="8" t="str">
        <f>IF(S454="6B",_xlfn.XLOOKUP(H454,'Zoning 2shop'!A:A,'Zoning 2shop'!B:B),IF(S454="6C",_xlfn.XLOOKUP(G454,'Zoning 2shop'!C:C,'Zoning 2shop'!D:D),""))</f>
        <v/>
      </c>
      <c r="Y454" s="112">
        <f t="shared" si="50"/>
        <v>0.14910705133062102</v>
      </c>
      <c r="Z454" s="4">
        <f t="shared" si="51"/>
        <v>8.6</v>
      </c>
      <c r="AA454" s="4">
        <f t="shared" si="52"/>
        <v>0.5</v>
      </c>
      <c r="AB454" s="4">
        <f t="shared" si="53"/>
        <v>1.2823206414433408</v>
      </c>
      <c r="AC454" s="19">
        <f t="shared" si="54"/>
        <v>9.1</v>
      </c>
      <c r="AD454" s="8" t="str">
        <f>IF(COUNTIF(Catégories!A:A,N454)=0,"catégorie inconnue",LOOKUP(N454,Catégories!A:A,Catégories!B:B))</f>
        <v>Frêt</v>
      </c>
      <c r="AE454" s="21">
        <f t="shared" si="55"/>
        <v>10.382320641443341</v>
      </c>
    </row>
    <row r="455" spans="2:31" ht="14.25" hidden="1" customHeight="1" x14ac:dyDescent="0.2">
      <c r="B455" s="122" t="s">
        <v>593</v>
      </c>
      <c r="C455" s="122" t="s">
        <v>21</v>
      </c>
      <c r="D455" s="123">
        <v>46167</v>
      </c>
      <c r="E455" s="122" t="s">
        <v>22</v>
      </c>
      <c r="F455" s="122" t="s">
        <v>1640</v>
      </c>
      <c r="G455" s="122" t="s">
        <v>0</v>
      </c>
      <c r="H455" s="122" t="s">
        <v>0</v>
      </c>
      <c r="I455" s="122" t="s">
        <v>1641</v>
      </c>
      <c r="J455" s="122" t="s">
        <v>23</v>
      </c>
      <c r="K455" s="122" t="s">
        <v>24</v>
      </c>
      <c r="L455" s="122" t="s">
        <v>1642</v>
      </c>
      <c r="M455" s="122" t="s">
        <v>25</v>
      </c>
      <c r="N455" s="122" t="s">
        <v>26</v>
      </c>
      <c r="O455" s="122" t="s">
        <v>25</v>
      </c>
      <c r="P455" s="122" t="s">
        <v>27</v>
      </c>
      <c r="Q455" s="122" t="s">
        <v>28</v>
      </c>
      <c r="R455" s="124">
        <v>0.41</v>
      </c>
      <c r="S455" s="127">
        <v>16</v>
      </c>
      <c r="T455" s="125">
        <v>7</v>
      </c>
      <c r="U455" s="122" t="s">
        <v>30</v>
      </c>
      <c r="W455" s="8" t="str">
        <f t="shared" si="49"/>
        <v/>
      </c>
      <c r="X455" s="8" t="str">
        <f>IF(S455="6B",_xlfn.XLOOKUP(H455,'Zoning 2shop'!A:A,'Zoning 2shop'!B:B),IF(S455="6C",_xlfn.XLOOKUP(G455,'Zoning 2shop'!C:C,'Zoning 2shop'!D:D),""))</f>
        <v/>
      </c>
      <c r="Y455" s="112">
        <f t="shared" si="50"/>
        <v>0.14910705133062102</v>
      </c>
      <c r="Z455" s="4">
        <f t="shared" si="51"/>
        <v>7</v>
      </c>
      <c r="AA455" s="4">
        <f t="shared" si="52"/>
        <v>0.5</v>
      </c>
      <c r="AB455" s="4">
        <f t="shared" si="53"/>
        <v>1.0437493593143472</v>
      </c>
      <c r="AC455" s="19">
        <f t="shared" si="54"/>
        <v>7.5</v>
      </c>
      <c r="AD455" s="8" t="str">
        <f>IF(COUNTIF(Catégories!A:A,N455)=0,"catégorie inconnue",LOOKUP(N455,Catégories!A:A,Catégories!B:B))</f>
        <v>Frêt</v>
      </c>
      <c r="AE455" s="21">
        <f t="shared" si="55"/>
        <v>8.5437493593143472</v>
      </c>
    </row>
    <row r="456" spans="2:31" ht="14.25" hidden="1" customHeight="1" x14ac:dyDescent="0.2">
      <c r="B456" s="122" t="s">
        <v>593</v>
      </c>
      <c r="C456" s="122" t="s">
        <v>21</v>
      </c>
      <c r="D456" s="123">
        <v>46167</v>
      </c>
      <c r="E456" s="122" t="s">
        <v>22</v>
      </c>
      <c r="F456" s="122" t="s">
        <v>1536</v>
      </c>
      <c r="G456" s="122" t="s">
        <v>0</v>
      </c>
      <c r="H456" s="122" t="s">
        <v>0</v>
      </c>
      <c r="I456" s="122" t="s">
        <v>1537</v>
      </c>
      <c r="J456" s="122" t="s">
        <v>23</v>
      </c>
      <c r="K456" s="122" t="s">
        <v>24</v>
      </c>
      <c r="L456" s="122" t="s">
        <v>1538</v>
      </c>
      <c r="M456" s="122" t="s">
        <v>25</v>
      </c>
      <c r="N456" s="122" t="s">
        <v>26</v>
      </c>
      <c r="O456" s="122" t="s">
        <v>25</v>
      </c>
      <c r="P456" s="122" t="s">
        <v>27</v>
      </c>
      <c r="Q456" s="122" t="s">
        <v>28</v>
      </c>
      <c r="R456" s="124">
        <v>0.41</v>
      </c>
      <c r="S456" s="127">
        <v>16</v>
      </c>
      <c r="T456" s="125">
        <v>7</v>
      </c>
      <c r="U456" s="122" t="s">
        <v>30</v>
      </c>
      <c r="W456" s="8" t="str">
        <f t="shared" si="49"/>
        <v/>
      </c>
      <c r="X456" s="8" t="str">
        <f>IF(S456="6B",_xlfn.XLOOKUP(H456,'Zoning 2shop'!A:A,'Zoning 2shop'!B:B),IF(S456="6C",_xlfn.XLOOKUP(G456,'Zoning 2shop'!C:C,'Zoning 2shop'!D:D),""))</f>
        <v/>
      </c>
      <c r="Y456" s="112">
        <f t="shared" si="50"/>
        <v>0.14910705133062102</v>
      </c>
      <c r="Z456" s="4">
        <f t="shared" si="51"/>
        <v>7</v>
      </c>
      <c r="AA456" s="4">
        <f t="shared" si="52"/>
        <v>0.5</v>
      </c>
      <c r="AB456" s="4">
        <f t="shared" si="53"/>
        <v>1.0437493593143472</v>
      </c>
      <c r="AC456" s="19">
        <f t="shared" si="54"/>
        <v>7.5</v>
      </c>
      <c r="AD456" s="8" t="str">
        <f>IF(COUNTIF(Catégories!A:A,N456)=0,"catégorie inconnue",LOOKUP(N456,Catégories!A:A,Catégories!B:B))</f>
        <v>Frêt</v>
      </c>
      <c r="AE456" s="21">
        <f t="shared" si="55"/>
        <v>8.5437493593143472</v>
      </c>
    </row>
    <row r="457" spans="2:31" ht="14.25" hidden="1" customHeight="1" x14ac:dyDescent="0.2">
      <c r="B457" s="122" t="s">
        <v>593</v>
      </c>
      <c r="C457" s="122" t="s">
        <v>21</v>
      </c>
      <c r="D457" s="123">
        <v>46167</v>
      </c>
      <c r="E457" s="122" t="s">
        <v>22</v>
      </c>
      <c r="F457" s="122" t="s">
        <v>1419</v>
      </c>
      <c r="G457" s="122" t="s">
        <v>0</v>
      </c>
      <c r="H457" s="122" t="s">
        <v>0</v>
      </c>
      <c r="I457" s="122" t="s">
        <v>1420</v>
      </c>
      <c r="J457" s="122" t="s">
        <v>23</v>
      </c>
      <c r="K457" s="122" t="s">
        <v>24</v>
      </c>
      <c r="L457" s="122" t="s">
        <v>1421</v>
      </c>
      <c r="M457" s="122" t="s">
        <v>25</v>
      </c>
      <c r="N457" s="122" t="s">
        <v>26</v>
      </c>
      <c r="O457" s="122" t="s">
        <v>25</v>
      </c>
      <c r="P457" s="122" t="s">
        <v>27</v>
      </c>
      <c r="Q457" s="122" t="s">
        <v>28</v>
      </c>
      <c r="R457" s="124">
        <v>0.63</v>
      </c>
      <c r="S457" s="127">
        <v>16</v>
      </c>
      <c r="T457" s="125">
        <v>7</v>
      </c>
      <c r="U457" s="122" t="s">
        <v>30</v>
      </c>
      <c r="W457" s="8" t="str">
        <f t="shared" si="49"/>
        <v/>
      </c>
      <c r="X457" s="8" t="str">
        <f>IF(S457="6B",_xlfn.XLOOKUP(H457,'Zoning 2shop'!A:A,'Zoning 2shop'!B:B),IF(S457="6C",_xlfn.XLOOKUP(G457,'Zoning 2shop'!C:C,'Zoning 2shop'!D:D),""))</f>
        <v/>
      </c>
      <c r="Y457" s="112">
        <f t="shared" si="50"/>
        <v>0.14910705133062102</v>
      </c>
      <c r="Z457" s="4">
        <f t="shared" si="51"/>
        <v>7</v>
      </c>
      <c r="AA457" s="4">
        <f t="shared" si="52"/>
        <v>0.5</v>
      </c>
      <c r="AB457" s="4">
        <f t="shared" si="53"/>
        <v>1.0437493593143472</v>
      </c>
      <c r="AC457" s="19">
        <f t="shared" si="54"/>
        <v>7.5</v>
      </c>
      <c r="AD457" s="8" t="str">
        <f>IF(COUNTIF(Catégories!A:A,N457)=0,"catégorie inconnue",LOOKUP(N457,Catégories!A:A,Catégories!B:B))</f>
        <v>Frêt</v>
      </c>
      <c r="AE457" s="21">
        <f t="shared" si="55"/>
        <v>8.5437493593143472</v>
      </c>
    </row>
    <row r="458" spans="2:31" ht="14.25" hidden="1" customHeight="1" x14ac:dyDescent="0.2">
      <c r="B458" s="122" t="s">
        <v>593</v>
      </c>
      <c r="C458" s="122" t="s">
        <v>21</v>
      </c>
      <c r="D458" s="123">
        <v>46167</v>
      </c>
      <c r="E458" s="122" t="s">
        <v>22</v>
      </c>
      <c r="F458" s="122" t="s">
        <v>1519</v>
      </c>
      <c r="G458" s="122" t="s">
        <v>0</v>
      </c>
      <c r="H458" s="122" t="s">
        <v>0</v>
      </c>
      <c r="I458" s="122" t="s">
        <v>1520</v>
      </c>
      <c r="J458" s="122" t="s">
        <v>23</v>
      </c>
      <c r="K458" s="122" t="s">
        <v>24</v>
      </c>
      <c r="L458" s="122" t="s">
        <v>1521</v>
      </c>
      <c r="M458" s="122" t="s">
        <v>25</v>
      </c>
      <c r="N458" s="122" t="s">
        <v>26</v>
      </c>
      <c r="O458" s="122" t="s">
        <v>25</v>
      </c>
      <c r="P458" s="122" t="s">
        <v>27</v>
      </c>
      <c r="Q458" s="122" t="s">
        <v>28</v>
      </c>
      <c r="R458" s="124">
        <v>0.63</v>
      </c>
      <c r="S458" s="127">
        <v>16</v>
      </c>
      <c r="T458" s="125">
        <v>7</v>
      </c>
      <c r="U458" s="122" t="s">
        <v>30</v>
      </c>
      <c r="W458" s="8" t="str">
        <f t="shared" si="49"/>
        <v/>
      </c>
      <c r="X458" s="8" t="str">
        <f>IF(S458="6B",_xlfn.XLOOKUP(H458,'Zoning 2shop'!A:A,'Zoning 2shop'!B:B),IF(S458="6C",_xlfn.XLOOKUP(G458,'Zoning 2shop'!C:C,'Zoning 2shop'!D:D),""))</f>
        <v/>
      </c>
      <c r="Y458" s="112">
        <f t="shared" si="50"/>
        <v>0.14910705133062102</v>
      </c>
      <c r="Z458" s="4">
        <f t="shared" si="51"/>
        <v>7</v>
      </c>
      <c r="AA458" s="4">
        <f t="shared" si="52"/>
        <v>0.5</v>
      </c>
      <c r="AB458" s="4">
        <f t="shared" si="53"/>
        <v>1.0437493593143472</v>
      </c>
      <c r="AC458" s="19">
        <f t="shared" si="54"/>
        <v>7.5</v>
      </c>
      <c r="AD458" s="8" t="str">
        <f>IF(COUNTIF(Catégories!A:A,N458)=0,"catégorie inconnue",LOOKUP(N458,Catégories!A:A,Catégories!B:B))</f>
        <v>Frêt</v>
      </c>
      <c r="AE458" s="21">
        <f t="shared" si="55"/>
        <v>8.5437493593143472</v>
      </c>
    </row>
    <row r="459" spans="2:31" ht="14.25" hidden="1" customHeight="1" x14ac:dyDescent="0.2">
      <c r="B459" s="122" t="s">
        <v>593</v>
      </c>
      <c r="C459" s="122" t="s">
        <v>21</v>
      </c>
      <c r="D459" s="123">
        <v>46167</v>
      </c>
      <c r="E459" s="122" t="s">
        <v>22</v>
      </c>
      <c r="F459" s="122" t="s">
        <v>1513</v>
      </c>
      <c r="G459" s="122" t="s">
        <v>0</v>
      </c>
      <c r="H459" s="122" t="s">
        <v>0</v>
      </c>
      <c r="I459" s="122" t="s">
        <v>1514</v>
      </c>
      <c r="J459" s="122" t="s">
        <v>23</v>
      </c>
      <c r="K459" s="122" t="s">
        <v>24</v>
      </c>
      <c r="L459" s="122" t="s">
        <v>1515</v>
      </c>
      <c r="M459" s="122" t="s">
        <v>25</v>
      </c>
      <c r="N459" s="122" t="s">
        <v>26</v>
      </c>
      <c r="O459" s="122" t="s">
        <v>25</v>
      </c>
      <c r="P459" s="122" t="s">
        <v>27</v>
      </c>
      <c r="Q459" s="122" t="s">
        <v>28</v>
      </c>
      <c r="R459" s="124">
        <v>0.21</v>
      </c>
      <c r="S459" s="127">
        <v>16</v>
      </c>
      <c r="T459" s="125">
        <v>7</v>
      </c>
      <c r="U459" s="122" t="s">
        <v>30</v>
      </c>
      <c r="W459" s="8" t="str">
        <f t="shared" si="49"/>
        <v/>
      </c>
      <c r="X459" s="8" t="str">
        <f>IF(S459="6B",_xlfn.XLOOKUP(H459,'Zoning 2shop'!A:A,'Zoning 2shop'!B:B),IF(S459="6C",_xlfn.XLOOKUP(G459,'Zoning 2shop'!C:C,'Zoning 2shop'!D:D),""))</f>
        <v/>
      </c>
      <c r="Y459" s="112">
        <f t="shared" si="50"/>
        <v>0.14910705133062102</v>
      </c>
      <c r="Z459" s="4">
        <f t="shared" si="51"/>
        <v>7</v>
      </c>
      <c r="AA459" s="4">
        <f t="shared" si="52"/>
        <v>0.5</v>
      </c>
      <c r="AB459" s="4">
        <f t="shared" si="53"/>
        <v>1.0437493593143472</v>
      </c>
      <c r="AC459" s="19">
        <f t="shared" si="54"/>
        <v>7.5</v>
      </c>
      <c r="AD459" s="8" t="str">
        <f>IF(COUNTIF(Catégories!A:A,N459)=0,"catégorie inconnue",LOOKUP(N459,Catégories!A:A,Catégories!B:B))</f>
        <v>Frêt</v>
      </c>
      <c r="AE459" s="21">
        <f t="shared" si="55"/>
        <v>8.5437493593143472</v>
      </c>
    </row>
    <row r="460" spans="2:31" ht="14.25" hidden="1" customHeight="1" x14ac:dyDescent="0.2">
      <c r="B460" s="122" t="s">
        <v>593</v>
      </c>
      <c r="C460" s="122" t="s">
        <v>21</v>
      </c>
      <c r="D460" s="123">
        <v>46167</v>
      </c>
      <c r="E460" s="122" t="s">
        <v>22</v>
      </c>
      <c r="F460" s="122" t="s">
        <v>399</v>
      </c>
      <c r="G460" s="122" t="s">
        <v>0</v>
      </c>
      <c r="H460" s="122" t="s">
        <v>0</v>
      </c>
      <c r="I460" s="122" t="s">
        <v>1489</v>
      </c>
      <c r="J460" s="122" t="s">
        <v>23</v>
      </c>
      <c r="K460" s="122" t="s">
        <v>24</v>
      </c>
      <c r="L460" s="122" t="s">
        <v>1490</v>
      </c>
      <c r="M460" s="122" t="s">
        <v>25</v>
      </c>
      <c r="N460" s="122" t="s">
        <v>26</v>
      </c>
      <c r="O460" s="122" t="s">
        <v>25</v>
      </c>
      <c r="P460" s="122" t="s">
        <v>27</v>
      </c>
      <c r="Q460" s="122" t="s">
        <v>28</v>
      </c>
      <c r="R460" s="124">
        <v>0.73</v>
      </c>
      <c r="S460" s="127">
        <v>16</v>
      </c>
      <c r="T460" s="125">
        <v>7</v>
      </c>
      <c r="U460" s="122" t="s">
        <v>30</v>
      </c>
      <c r="W460" s="8" t="str">
        <f t="shared" si="49"/>
        <v/>
      </c>
      <c r="X460" s="8" t="str">
        <f>IF(S460="6B",_xlfn.XLOOKUP(H460,'Zoning 2shop'!A:A,'Zoning 2shop'!B:B),IF(S460="6C",_xlfn.XLOOKUP(G460,'Zoning 2shop'!C:C,'Zoning 2shop'!D:D),""))</f>
        <v/>
      </c>
      <c r="Y460" s="112">
        <f t="shared" si="50"/>
        <v>0.14910705133062102</v>
      </c>
      <c r="Z460" s="4">
        <f t="shared" si="51"/>
        <v>7</v>
      </c>
      <c r="AA460" s="4">
        <f t="shared" si="52"/>
        <v>0.5</v>
      </c>
      <c r="AB460" s="4">
        <f t="shared" si="53"/>
        <v>1.0437493593143472</v>
      </c>
      <c r="AC460" s="19">
        <f t="shared" si="54"/>
        <v>7.5</v>
      </c>
      <c r="AD460" s="8" t="str">
        <f>IF(COUNTIF(Catégories!A:A,N460)=0,"catégorie inconnue",LOOKUP(N460,Catégories!A:A,Catégories!B:B))</f>
        <v>Frêt</v>
      </c>
      <c r="AE460" s="21">
        <f t="shared" si="55"/>
        <v>8.5437493593143472</v>
      </c>
    </row>
    <row r="461" spans="2:31" ht="14.25" hidden="1" customHeight="1" x14ac:dyDescent="0.2">
      <c r="B461" s="122" t="s">
        <v>593</v>
      </c>
      <c r="C461" s="122" t="s">
        <v>21</v>
      </c>
      <c r="D461" s="123">
        <v>46167</v>
      </c>
      <c r="E461" s="122" t="s">
        <v>22</v>
      </c>
      <c r="F461" s="122" t="s">
        <v>379</v>
      </c>
      <c r="G461" s="122" t="s">
        <v>0</v>
      </c>
      <c r="H461" s="122" t="s">
        <v>0</v>
      </c>
      <c r="I461" s="122" t="s">
        <v>1392</v>
      </c>
      <c r="J461" s="122" t="s">
        <v>23</v>
      </c>
      <c r="K461" s="122" t="s">
        <v>24</v>
      </c>
      <c r="L461" s="122" t="s">
        <v>1393</v>
      </c>
      <c r="M461" s="122" t="s">
        <v>25</v>
      </c>
      <c r="N461" s="122" t="s">
        <v>26</v>
      </c>
      <c r="O461" s="122" t="s">
        <v>25</v>
      </c>
      <c r="P461" s="122" t="s">
        <v>27</v>
      </c>
      <c r="Q461" s="122" t="s">
        <v>182</v>
      </c>
      <c r="R461" s="124">
        <v>0.41</v>
      </c>
      <c r="S461" s="127">
        <v>16</v>
      </c>
      <c r="T461" s="125">
        <v>7</v>
      </c>
      <c r="U461" s="122" t="s">
        <v>30</v>
      </c>
      <c r="W461" s="8" t="str">
        <f t="shared" si="49"/>
        <v/>
      </c>
      <c r="X461" s="8" t="str">
        <f>IF(S461="6B",_xlfn.XLOOKUP(H461,'Zoning 2shop'!A:A,'Zoning 2shop'!B:B),IF(S461="6C",_xlfn.XLOOKUP(G461,'Zoning 2shop'!C:C,'Zoning 2shop'!D:D),""))</f>
        <v/>
      </c>
      <c r="Y461" s="112">
        <f t="shared" si="50"/>
        <v>0.14910705133062102</v>
      </c>
      <c r="Z461" s="4">
        <f t="shared" si="51"/>
        <v>7</v>
      </c>
      <c r="AA461" s="4">
        <f t="shared" si="52"/>
        <v>0.5</v>
      </c>
      <c r="AB461" s="4">
        <f t="shared" si="53"/>
        <v>1.0437493593143472</v>
      </c>
      <c r="AC461" s="19">
        <f t="shared" si="54"/>
        <v>7.5</v>
      </c>
      <c r="AD461" s="8" t="str">
        <f>IF(COUNTIF(Catégories!A:A,N461)=0,"catégorie inconnue",LOOKUP(N461,Catégories!A:A,Catégories!B:B))</f>
        <v>Frêt</v>
      </c>
      <c r="AE461" s="21">
        <f t="shared" si="55"/>
        <v>8.5437493593143472</v>
      </c>
    </row>
    <row r="462" spans="2:31" ht="14.25" hidden="1" customHeight="1" x14ac:dyDescent="0.2">
      <c r="B462" s="122" t="s">
        <v>593</v>
      </c>
      <c r="C462" s="122" t="s">
        <v>21</v>
      </c>
      <c r="D462" s="123">
        <v>46167</v>
      </c>
      <c r="E462" s="122" t="s">
        <v>22</v>
      </c>
      <c r="F462" s="122" t="s">
        <v>1385</v>
      </c>
      <c r="G462" s="122" t="s">
        <v>0</v>
      </c>
      <c r="H462" s="122" t="s">
        <v>0</v>
      </c>
      <c r="I462" s="122" t="s">
        <v>1386</v>
      </c>
      <c r="J462" s="122" t="s">
        <v>23</v>
      </c>
      <c r="K462" s="122" t="s">
        <v>24</v>
      </c>
      <c r="L462" s="122" t="s">
        <v>1387</v>
      </c>
      <c r="M462" s="122" t="s">
        <v>25</v>
      </c>
      <c r="N462" s="122" t="s">
        <v>26</v>
      </c>
      <c r="O462" s="122" t="s">
        <v>25</v>
      </c>
      <c r="P462" s="122" t="s">
        <v>27</v>
      </c>
      <c r="Q462" s="122" t="s">
        <v>28</v>
      </c>
      <c r="R462" s="124">
        <v>0.31</v>
      </c>
      <c r="S462" s="127">
        <v>16</v>
      </c>
      <c r="T462" s="125">
        <v>7</v>
      </c>
      <c r="U462" s="122" t="s">
        <v>30</v>
      </c>
      <c r="W462" s="8" t="str">
        <f t="shared" si="49"/>
        <v/>
      </c>
      <c r="X462" s="8" t="str">
        <f>IF(S462="6B",_xlfn.XLOOKUP(H462,'Zoning 2shop'!A:A,'Zoning 2shop'!B:B),IF(S462="6C",_xlfn.XLOOKUP(G462,'Zoning 2shop'!C:C,'Zoning 2shop'!D:D),""))</f>
        <v/>
      </c>
      <c r="Y462" s="112">
        <f t="shared" si="50"/>
        <v>0.14910705133062102</v>
      </c>
      <c r="Z462" s="4">
        <f t="shared" si="51"/>
        <v>7</v>
      </c>
      <c r="AA462" s="4">
        <f t="shared" si="52"/>
        <v>0.5</v>
      </c>
      <c r="AB462" s="4">
        <f t="shared" si="53"/>
        <v>1.0437493593143472</v>
      </c>
      <c r="AC462" s="19">
        <f t="shared" si="54"/>
        <v>7.5</v>
      </c>
      <c r="AD462" s="8" t="str">
        <f>IF(COUNTIF(Catégories!A:A,N462)=0,"catégorie inconnue",LOOKUP(N462,Catégories!A:A,Catégories!B:B))</f>
        <v>Frêt</v>
      </c>
      <c r="AE462" s="21">
        <f t="shared" si="55"/>
        <v>8.5437493593143472</v>
      </c>
    </row>
    <row r="463" spans="2:31" ht="14.25" hidden="1" customHeight="1" x14ac:dyDescent="0.2">
      <c r="B463" s="122" t="s">
        <v>593</v>
      </c>
      <c r="C463" s="122" t="s">
        <v>21</v>
      </c>
      <c r="D463" s="123">
        <v>46167</v>
      </c>
      <c r="E463" s="122" t="s">
        <v>22</v>
      </c>
      <c r="F463" s="122" t="s">
        <v>1637</v>
      </c>
      <c r="G463" s="122" t="s">
        <v>0</v>
      </c>
      <c r="H463" s="122" t="s">
        <v>0</v>
      </c>
      <c r="I463" s="122" t="s">
        <v>1638</v>
      </c>
      <c r="J463" s="122" t="s">
        <v>23</v>
      </c>
      <c r="K463" s="122" t="s">
        <v>24</v>
      </c>
      <c r="L463" s="122" t="s">
        <v>1639</v>
      </c>
      <c r="M463" s="122" t="s">
        <v>25</v>
      </c>
      <c r="N463" s="122" t="s">
        <v>26</v>
      </c>
      <c r="O463" s="122" t="s">
        <v>25</v>
      </c>
      <c r="P463" s="122" t="s">
        <v>27</v>
      </c>
      <c r="Q463" s="122" t="s">
        <v>28</v>
      </c>
      <c r="R463" s="124">
        <v>0.21</v>
      </c>
      <c r="S463" s="127">
        <v>16</v>
      </c>
      <c r="T463" s="125">
        <v>7</v>
      </c>
      <c r="U463" s="122" t="s">
        <v>30</v>
      </c>
      <c r="W463" s="8" t="str">
        <f t="shared" si="49"/>
        <v/>
      </c>
      <c r="X463" s="8" t="str">
        <f>IF(S463="6B",_xlfn.XLOOKUP(H463,'Zoning 2shop'!A:A,'Zoning 2shop'!B:B),IF(S463="6C",_xlfn.XLOOKUP(G463,'Zoning 2shop'!C:C,'Zoning 2shop'!D:D),""))</f>
        <v/>
      </c>
      <c r="Y463" s="112">
        <f t="shared" si="50"/>
        <v>0.14910705133062102</v>
      </c>
      <c r="Z463" s="4">
        <f t="shared" si="51"/>
        <v>7</v>
      </c>
      <c r="AA463" s="4">
        <f t="shared" si="52"/>
        <v>0.5</v>
      </c>
      <c r="AB463" s="4">
        <f t="shared" si="53"/>
        <v>1.0437493593143472</v>
      </c>
      <c r="AC463" s="19">
        <f t="shared" si="54"/>
        <v>7.5</v>
      </c>
      <c r="AD463" s="8" t="str">
        <f>IF(COUNTIF(Catégories!A:A,N463)=0,"catégorie inconnue",LOOKUP(N463,Catégories!A:A,Catégories!B:B))</f>
        <v>Frêt</v>
      </c>
      <c r="AE463" s="21">
        <f t="shared" si="55"/>
        <v>8.5437493593143472</v>
      </c>
    </row>
    <row r="464" spans="2:31" ht="14.25" hidden="1" customHeight="1" x14ac:dyDescent="0.2">
      <c r="B464" s="122" t="s">
        <v>593</v>
      </c>
      <c r="C464" s="122" t="s">
        <v>21</v>
      </c>
      <c r="D464" s="123">
        <v>46167</v>
      </c>
      <c r="E464" s="122" t="s">
        <v>22</v>
      </c>
      <c r="F464" s="122" t="s">
        <v>1631</v>
      </c>
      <c r="G464" s="122" t="s">
        <v>0</v>
      </c>
      <c r="H464" s="122" t="s">
        <v>0</v>
      </c>
      <c r="I464" s="122" t="s">
        <v>1632</v>
      </c>
      <c r="J464" s="122" t="s">
        <v>23</v>
      </c>
      <c r="K464" s="122" t="s">
        <v>24</v>
      </c>
      <c r="L464" s="122" t="s">
        <v>1633</v>
      </c>
      <c r="M464" s="122" t="s">
        <v>25</v>
      </c>
      <c r="N464" s="122" t="s">
        <v>26</v>
      </c>
      <c r="O464" s="122" t="s">
        <v>25</v>
      </c>
      <c r="P464" s="122" t="s">
        <v>27</v>
      </c>
      <c r="Q464" s="122" t="s">
        <v>28</v>
      </c>
      <c r="R464" s="124">
        <v>0.21</v>
      </c>
      <c r="S464" s="127">
        <v>16</v>
      </c>
      <c r="T464" s="125">
        <v>7</v>
      </c>
      <c r="U464" s="122" t="s">
        <v>30</v>
      </c>
      <c r="W464" s="8" t="str">
        <f t="shared" si="49"/>
        <v/>
      </c>
      <c r="X464" s="8" t="str">
        <f>IF(S464="6B",_xlfn.XLOOKUP(H464,'Zoning 2shop'!A:A,'Zoning 2shop'!B:B),IF(S464="6C",_xlfn.XLOOKUP(G464,'Zoning 2shop'!C:C,'Zoning 2shop'!D:D),""))</f>
        <v/>
      </c>
      <c r="Y464" s="112">
        <f t="shared" si="50"/>
        <v>0.14910705133062102</v>
      </c>
      <c r="Z464" s="4">
        <f t="shared" si="51"/>
        <v>7</v>
      </c>
      <c r="AA464" s="4">
        <f t="shared" si="52"/>
        <v>0.5</v>
      </c>
      <c r="AB464" s="4">
        <f t="shared" si="53"/>
        <v>1.0437493593143472</v>
      </c>
      <c r="AC464" s="19">
        <f t="shared" si="54"/>
        <v>7.5</v>
      </c>
      <c r="AD464" s="8" t="str">
        <f>IF(COUNTIF(Catégories!A:A,N464)=0,"catégorie inconnue",LOOKUP(N464,Catégories!A:A,Catégories!B:B))</f>
        <v>Frêt</v>
      </c>
      <c r="AE464" s="21">
        <f t="shared" si="55"/>
        <v>8.5437493593143472</v>
      </c>
    </row>
    <row r="465" spans="2:31" ht="14.25" hidden="1" customHeight="1" x14ac:dyDescent="0.2">
      <c r="B465" s="122" t="s">
        <v>593</v>
      </c>
      <c r="C465" s="122" t="s">
        <v>21</v>
      </c>
      <c r="D465" s="123">
        <v>46167</v>
      </c>
      <c r="E465" s="122" t="s">
        <v>22</v>
      </c>
      <c r="F465" s="122" t="s">
        <v>477</v>
      </c>
      <c r="G465" s="122" t="s">
        <v>0</v>
      </c>
      <c r="H465" s="122" t="s">
        <v>0</v>
      </c>
      <c r="I465" s="122" t="s">
        <v>1477</v>
      </c>
      <c r="J465" s="122" t="s">
        <v>23</v>
      </c>
      <c r="K465" s="122" t="s">
        <v>24</v>
      </c>
      <c r="L465" s="122" t="s">
        <v>1478</v>
      </c>
      <c r="M465" s="122" t="s">
        <v>25</v>
      </c>
      <c r="N465" s="122" t="s">
        <v>26</v>
      </c>
      <c r="O465" s="122" t="s">
        <v>25</v>
      </c>
      <c r="P465" s="122" t="s">
        <v>27</v>
      </c>
      <c r="Q465" s="122" t="s">
        <v>28</v>
      </c>
      <c r="R465" s="124">
        <v>4.532</v>
      </c>
      <c r="S465" s="127">
        <v>16</v>
      </c>
      <c r="T465" s="125">
        <v>8.6</v>
      </c>
      <c r="U465" s="122" t="s">
        <v>30</v>
      </c>
      <c r="W465" s="8" t="str">
        <f t="shared" si="49"/>
        <v/>
      </c>
      <c r="X465" s="8" t="str">
        <f>IF(S465="6B",_xlfn.XLOOKUP(H465,'Zoning 2shop'!A:A,'Zoning 2shop'!B:B),IF(S465="6C",_xlfn.XLOOKUP(G465,'Zoning 2shop'!C:C,'Zoning 2shop'!D:D),""))</f>
        <v/>
      </c>
      <c r="Y465" s="112">
        <f t="shared" si="50"/>
        <v>0.14910705133062102</v>
      </c>
      <c r="Z465" s="4">
        <f t="shared" si="51"/>
        <v>8.6</v>
      </c>
      <c r="AA465" s="4">
        <f t="shared" si="52"/>
        <v>0.5</v>
      </c>
      <c r="AB465" s="4">
        <f t="shared" si="53"/>
        <v>1.2823206414433408</v>
      </c>
      <c r="AC465" s="19">
        <f t="shared" si="54"/>
        <v>9.1</v>
      </c>
      <c r="AD465" s="8" t="str">
        <f>IF(COUNTIF(Catégories!A:A,N465)=0,"catégorie inconnue",LOOKUP(N465,Catégories!A:A,Catégories!B:B))</f>
        <v>Frêt</v>
      </c>
      <c r="AE465" s="21">
        <f t="shared" si="55"/>
        <v>10.382320641443341</v>
      </c>
    </row>
    <row r="466" spans="2:31" ht="14.25" hidden="1" customHeight="1" x14ac:dyDescent="0.2">
      <c r="B466" s="122" t="s">
        <v>593</v>
      </c>
      <c r="C466" s="122" t="s">
        <v>21</v>
      </c>
      <c r="D466" s="123">
        <v>46167</v>
      </c>
      <c r="E466" s="122" t="s">
        <v>22</v>
      </c>
      <c r="F466" s="122" t="s">
        <v>1646</v>
      </c>
      <c r="G466" s="122" t="s">
        <v>0</v>
      </c>
      <c r="H466" s="122" t="s">
        <v>0</v>
      </c>
      <c r="I466" s="122" t="s">
        <v>1647</v>
      </c>
      <c r="J466" s="122" t="s">
        <v>23</v>
      </c>
      <c r="K466" s="122" t="s">
        <v>24</v>
      </c>
      <c r="L466" s="122" t="s">
        <v>1648</v>
      </c>
      <c r="M466" s="122" t="s">
        <v>25</v>
      </c>
      <c r="N466" s="122" t="s">
        <v>26</v>
      </c>
      <c r="O466" s="122" t="s">
        <v>25</v>
      </c>
      <c r="P466" s="122" t="s">
        <v>27</v>
      </c>
      <c r="Q466" s="122" t="s">
        <v>28</v>
      </c>
      <c r="R466" s="124">
        <v>0.42</v>
      </c>
      <c r="S466" s="127">
        <v>16</v>
      </c>
      <c r="T466" s="125">
        <v>7</v>
      </c>
      <c r="U466" s="122" t="s">
        <v>30</v>
      </c>
      <c r="W466" s="8" t="str">
        <f t="shared" si="49"/>
        <v/>
      </c>
      <c r="X466" s="8" t="str">
        <f>IF(S466="6B",_xlfn.XLOOKUP(H466,'Zoning 2shop'!A:A,'Zoning 2shop'!B:B),IF(S466="6C",_xlfn.XLOOKUP(G466,'Zoning 2shop'!C:C,'Zoning 2shop'!D:D),""))</f>
        <v/>
      </c>
      <c r="Y466" s="112">
        <f t="shared" si="50"/>
        <v>0.14910705133062102</v>
      </c>
      <c r="Z466" s="4">
        <f t="shared" si="51"/>
        <v>7</v>
      </c>
      <c r="AA466" s="4">
        <f t="shared" si="52"/>
        <v>0.5</v>
      </c>
      <c r="AB466" s="4">
        <f t="shared" si="53"/>
        <v>1.0437493593143472</v>
      </c>
      <c r="AC466" s="19">
        <f t="shared" si="54"/>
        <v>7.5</v>
      </c>
      <c r="AD466" s="8" t="str">
        <f>IF(COUNTIF(Catégories!A:A,N466)=0,"catégorie inconnue",LOOKUP(N466,Catégories!A:A,Catégories!B:B))</f>
        <v>Frêt</v>
      </c>
      <c r="AE466" s="21">
        <f t="shared" si="55"/>
        <v>8.5437493593143472</v>
      </c>
    </row>
    <row r="467" spans="2:31" ht="14.25" hidden="1" customHeight="1" x14ac:dyDescent="0.2">
      <c r="B467" s="122" t="s">
        <v>593</v>
      </c>
      <c r="C467" s="122" t="s">
        <v>21</v>
      </c>
      <c r="D467" s="123">
        <v>46167</v>
      </c>
      <c r="E467" s="122" t="s">
        <v>22</v>
      </c>
      <c r="F467" s="122" t="s">
        <v>1450</v>
      </c>
      <c r="G467" s="122" t="s">
        <v>0</v>
      </c>
      <c r="H467" s="122" t="s">
        <v>0</v>
      </c>
      <c r="I467" s="122" t="s">
        <v>1451</v>
      </c>
      <c r="J467" s="122" t="s">
        <v>23</v>
      </c>
      <c r="K467" s="122" t="s">
        <v>24</v>
      </c>
      <c r="L467" s="122" t="s">
        <v>1452</v>
      </c>
      <c r="M467" s="122" t="s">
        <v>25</v>
      </c>
      <c r="N467" s="122" t="s">
        <v>26</v>
      </c>
      <c r="O467" s="122" t="s">
        <v>25</v>
      </c>
      <c r="P467" s="122" t="s">
        <v>27</v>
      </c>
      <c r="Q467" s="122" t="s">
        <v>28</v>
      </c>
      <c r="R467" s="124">
        <v>0.63</v>
      </c>
      <c r="S467" s="127">
        <v>16</v>
      </c>
      <c r="T467" s="125">
        <v>7</v>
      </c>
      <c r="U467" s="122" t="s">
        <v>30</v>
      </c>
      <c r="W467" s="8" t="str">
        <f t="shared" si="49"/>
        <v/>
      </c>
      <c r="X467" s="8" t="str">
        <f>IF(S467="6B",_xlfn.XLOOKUP(H467,'Zoning 2shop'!A:A,'Zoning 2shop'!B:B),IF(S467="6C",_xlfn.XLOOKUP(G467,'Zoning 2shop'!C:C,'Zoning 2shop'!D:D),""))</f>
        <v/>
      </c>
      <c r="Y467" s="112">
        <f t="shared" si="50"/>
        <v>0.14910705133062102</v>
      </c>
      <c r="Z467" s="4">
        <f t="shared" si="51"/>
        <v>7</v>
      </c>
      <c r="AA467" s="4">
        <f t="shared" si="52"/>
        <v>0.5</v>
      </c>
      <c r="AB467" s="4">
        <f t="shared" si="53"/>
        <v>1.0437493593143472</v>
      </c>
      <c r="AC467" s="19">
        <f t="shared" si="54"/>
        <v>7.5</v>
      </c>
      <c r="AD467" s="8" t="str">
        <f>IF(COUNTIF(Catégories!A:A,N467)=0,"catégorie inconnue",LOOKUP(N467,Catégories!A:A,Catégories!B:B))</f>
        <v>Frêt</v>
      </c>
      <c r="AE467" s="21">
        <f t="shared" si="55"/>
        <v>8.5437493593143472</v>
      </c>
    </row>
    <row r="468" spans="2:31" ht="14.25" hidden="1" customHeight="1" x14ac:dyDescent="0.2">
      <c r="B468" s="122" t="s">
        <v>593</v>
      </c>
      <c r="C468" s="122" t="s">
        <v>21</v>
      </c>
      <c r="D468" s="123">
        <v>46167</v>
      </c>
      <c r="E468" s="122" t="s">
        <v>22</v>
      </c>
      <c r="F468" s="122" t="s">
        <v>1474</v>
      </c>
      <c r="G468" s="122" t="s">
        <v>0</v>
      </c>
      <c r="H468" s="122" t="s">
        <v>0</v>
      </c>
      <c r="I468" s="122" t="s">
        <v>1475</v>
      </c>
      <c r="J468" s="122" t="s">
        <v>23</v>
      </c>
      <c r="K468" s="122" t="s">
        <v>24</v>
      </c>
      <c r="L468" s="122" t="s">
        <v>1476</v>
      </c>
      <c r="M468" s="122" t="s">
        <v>25</v>
      </c>
      <c r="N468" s="122" t="s">
        <v>26</v>
      </c>
      <c r="O468" s="122" t="s">
        <v>25</v>
      </c>
      <c r="P468" s="122" t="s">
        <v>27</v>
      </c>
      <c r="Q468" s="122" t="s">
        <v>28</v>
      </c>
      <c r="R468" s="124">
        <v>0.21</v>
      </c>
      <c r="S468" s="127">
        <v>16</v>
      </c>
      <c r="T468" s="125">
        <v>7</v>
      </c>
      <c r="U468" s="122" t="s">
        <v>30</v>
      </c>
      <c r="W468" s="8" t="str">
        <f t="shared" si="49"/>
        <v/>
      </c>
      <c r="X468" s="8" t="str">
        <f>IF(S468="6B",_xlfn.XLOOKUP(H468,'Zoning 2shop'!A:A,'Zoning 2shop'!B:B),IF(S468="6C",_xlfn.XLOOKUP(G468,'Zoning 2shop'!C:C,'Zoning 2shop'!D:D),""))</f>
        <v/>
      </c>
      <c r="Y468" s="112">
        <f t="shared" si="50"/>
        <v>0.14910705133062102</v>
      </c>
      <c r="Z468" s="4">
        <f t="shared" si="51"/>
        <v>7</v>
      </c>
      <c r="AA468" s="4">
        <f t="shared" si="52"/>
        <v>0.5</v>
      </c>
      <c r="AB468" s="4">
        <f t="shared" si="53"/>
        <v>1.0437493593143472</v>
      </c>
      <c r="AC468" s="19">
        <f t="shared" si="54"/>
        <v>7.5</v>
      </c>
      <c r="AD468" s="8" t="str">
        <f>IF(COUNTIF(Catégories!A:A,N468)=0,"catégorie inconnue",LOOKUP(N468,Catégories!A:A,Catégories!B:B))</f>
        <v>Frêt</v>
      </c>
      <c r="AE468" s="21">
        <f t="shared" si="55"/>
        <v>8.5437493593143472</v>
      </c>
    </row>
    <row r="469" spans="2:31" ht="14.25" hidden="1" customHeight="1" x14ac:dyDescent="0.2">
      <c r="B469" s="122" t="s">
        <v>593</v>
      </c>
      <c r="C469" s="122" t="s">
        <v>21</v>
      </c>
      <c r="D469" s="123">
        <v>46167</v>
      </c>
      <c r="E469" s="122" t="s">
        <v>22</v>
      </c>
      <c r="F469" s="122" t="s">
        <v>1510</v>
      </c>
      <c r="G469" s="122" t="s">
        <v>0</v>
      </c>
      <c r="H469" s="122" t="s">
        <v>0</v>
      </c>
      <c r="I469" s="122" t="s">
        <v>1511</v>
      </c>
      <c r="J469" s="122" t="s">
        <v>23</v>
      </c>
      <c r="K469" s="122" t="s">
        <v>24</v>
      </c>
      <c r="L469" s="122" t="s">
        <v>1512</v>
      </c>
      <c r="M469" s="122" t="s">
        <v>25</v>
      </c>
      <c r="N469" s="122" t="s">
        <v>26</v>
      </c>
      <c r="O469" s="122" t="s">
        <v>25</v>
      </c>
      <c r="P469" s="122" t="s">
        <v>27</v>
      </c>
      <c r="Q469" s="122" t="s">
        <v>28</v>
      </c>
      <c r="R469" s="124">
        <v>0.41</v>
      </c>
      <c r="S469" s="127">
        <v>16</v>
      </c>
      <c r="T469" s="125">
        <v>7</v>
      </c>
      <c r="U469" s="122" t="s">
        <v>30</v>
      </c>
      <c r="W469" s="8" t="str">
        <f t="shared" si="49"/>
        <v/>
      </c>
      <c r="X469" s="8" t="str">
        <f>IF(S469="6B",_xlfn.XLOOKUP(H469,'Zoning 2shop'!A:A,'Zoning 2shop'!B:B),IF(S469="6C",_xlfn.XLOOKUP(G469,'Zoning 2shop'!C:C,'Zoning 2shop'!D:D),""))</f>
        <v/>
      </c>
      <c r="Y469" s="112">
        <f t="shared" si="50"/>
        <v>0.14910705133062102</v>
      </c>
      <c r="Z469" s="4">
        <f t="shared" si="51"/>
        <v>7</v>
      </c>
      <c r="AA469" s="4">
        <f t="shared" si="52"/>
        <v>0.5</v>
      </c>
      <c r="AB469" s="4">
        <f t="shared" si="53"/>
        <v>1.0437493593143472</v>
      </c>
      <c r="AC469" s="19">
        <f t="shared" si="54"/>
        <v>7.5</v>
      </c>
      <c r="AD469" s="8" t="str">
        <f>IF(COUNTIF(Catégories!A:A,N469)=0,"catégorie inconnue",LOOKUP(N469,Catégories!A:A,Catégories!B:B))</f>
        <v>Frêt</v>
      </c>
      <c r="AE469" s="21">
        <f t="shared" si="55"/>
        <v>8.5437493593143472</v>
      </c>
    </row>
    <row r="470" spans="2:31" ht="14.25" hidden="1" customHeight="1" x14ac:dyDescent="0.2">
      <c r="B470" s="122" t="s">
        <v>593</v>
      </c>
      <c r="C470" s="122" t="s">
        <v>21</v>
      </c>
      <c r="D470" s="123">
        <v>46167</v>
      </c>
      <c r="E470" s="122" t="s">
        <v>22</v>
      </c>
      <c r="F470" s="122" t="s">
        <v>1628</v>
      </c>
      <c r="G470" s="122" t="s">
        <v>0</v>
      </c>
      <c r="H470" s="122" t="s">
        <v>0</v>
      </c>
      <c r="I470" s="122" t="s">
        <v>1629</v>
      </c>
      <c r="J470" s="122" t="s">
        <v>23</v>
      </c>
      <c r="K470" s="122" t="s">
        <v>24</v>
      </c>
      <c r="L470" s="122" t="s">
        <v>1630</v>
      </c>
      <c r="M470" s="122" t="s">
        <v>25</v>
      </c>
      <c r="N470" s="122" t="s">
        <v>26</v>
      </c>
      <c r="O470" s="122" t="s">
        <v>25</v>
      </c>
      <c r="P470" s="122" t="s">
        <v>27</v>
      </c>
      <c r="Q470" s="122" t="s">
        <v>28</v>
      </c>
      <c r="R470" s="124">
        <v>0.24</v>
      </c>
      <c r="S470" s="127">
        <v>16</v>
      </c>
      <c r="T470" s="125">
        <v>7</v>
      </c>
      <c r="U470" s="122" t="s">
        <v>30</v>
      </c>
      <c r="W470" s="8" t="str">
        <f t="shared" si="49"/>
        <v/>
      </c>
      <c r="X470" s="8" t="str">
        <f>IF(S470="6B",_xlfn.XLOOKUP(H470,'Zoning 2shop'!A:A,'Zoning 2shop'!B:B),IF(S470="6C",_xlfn.XLOOKUP(G470,'Zoning 2shop'!C:C,'Zoning 2shop'!D:D),""))</f>
        <v/>
      </c>
      <c r="Y470" s="112">
        <f t="shared" si="50"/>
        <v>0.14910705133062102</v>
      </c>
      <c r="Z470" s="4">
        <f t="shared" si="51"/>
        <v>7</v>
      </c>
      <c r="AA470" s="4">
        <f t="shared" si="52"/>
        <v>0.5</v>
      </c>
      <c r="AB470" s="4">
        <f t="shared" si="53"/>
        <v>1.0437493593143472</v>
      </c>
      <c r="AC470" s="19">
        <f t="shared" si="54"/>
        <v>7.5</v>
      </c>
      <c r="AD470" s="8" t="str">
        <f>IF(COUNTIF(Catégories!A:A,N470)=0,"catégorie inconnue",LOOKUP(N470,Catégories!A:A,Catégories!B:B))</f>
        <v>Frêt</v>
      </c>
      <c r="AE470" s="21">
        <f t="shared" si="55"/>
        <v>8.5437493593143472</v>
      </c>
    </row>
    <row r="471" spans="2:31" ht="14.25" hidden="1" customHeight="1" x14ac:dyDescent="0.2">
      <c r="B471" s="122" t="s">
        <v>593</v>
      </c>
      <c r="C471" s="122" t="s">
        <v>21</v>
      </c>
      <c r="D471" s="123">
        <v>46167</v>
      </c>
      <c r="E471" s="122" t="s">
        <v>22</v>
      </c>
      <c r="F471" s="122" t="s">
        <v>1628</v>
      </c>
      <c r="G471" s="122" t="s">
        <v>0</v>
      </c>
      <c r="H471" s="122" t="s">
        <v>0</v>
      </c>
      <c r="I471" s="122" t="s">
        <v>1629</v>
      </c>
      <c r="J471" s="122" t="s">
        <v>23</v>
      </c>
      <c r="K471" s="122" t="s">
        <v>24</v>
      </c>
      <c r="L471" s="122" t="s">
        <v>1630</v>
      </c>
      <c r="M471" s="122" t="s">
        <v>25</v>
      </c>
      <c r="N471" s="122" t="s">
        <v>44</v>
      </c>
      <c r="O471" s="122" t="s">
        <v>25</v>
      </c>
      <c r="P471" s="122"/>
      <c r="Q471" s="122" t="s">
        <v>28</v>
      </c>
      <c r="R471" s="124">
        <v>0</v>
      </c>
      <c r="S471" s="127">
        <v>16</v>
      </c>
      <c r="T471" s="125">
        <v>9</v>
      </c>
      <c r="U471" s="122" t="s">
        <v>30</v>
      </c>
      <c r="W471" s="8" t="str">
        <f t="shared" si="49"/>
        <v/>
      </c>
      <c r="X471" s="8" t="str">
        <f>IF(S471="6B",_xlfn.XLOOKUP(H471,'Zoning 2shop'!A:A,'Zoning 2shop'!B:B),IF(S471="6C",_xlfn.XLOOKUP(G471,'Zoning 2shop'!C:C,'Zoning 2shop'!D:D),""))</f>
        <v/>
      </c>
      <c r="Y471" s="112">
        <f t="shared" si="50"/>
        <v>0.14910705133062102</v>
      </c>
      <c r="Z471" s="4">
        <f t="shared" si="51"/>
        <v>9</v>
      </c>
      <c r="AA471" s="4">
        <f t="shared" si="52"/>
        <v>0.5</v>
      </c>
      <c r="AB471" s="4">
        <f t="shared" si="53"/>
        <v>1.3419634619755891</v>
      </c>
      <c r="AC471" s="19">
        <f t="shared" si="54"/>
        <v>9.5</v>
      </c>
      <c r="AD471" s="8" t="str">
        <f>IF(COUNTIF(Catégories!A:A,N471)=0,"catégorie inconnue",LOOKUP(N471,Catégories!A:A,Catégories!B:B))</f>
        <v>Frêt</v>
      </c>
      <c r="AE471" s="21">
        <f t="shared" si="55"/>
        <v>10.841963461975588</v>
      </c>
    </row>
    <row r="472" spans="2:31" ht="14.25" hidden="1" customHeight="1" x14ac:dyDescent="0.2">
      <c r="B472" s="122" t="s">
        <v>593</v>
      </c>
      <c r="C472" s="122" t="s">
        <v>21</v>
      </c>
      <c r="D472" s="123">
        <v>46167</v>
      </c>
      <c r="E472" s="122" t="s">
        <v>22</v>
      </c>
      <c r="F472" s="122" t="s">
        <v>1494</v>
      </c>
      <c r="G472" s="122" t="s">
        <v>0</v>
      </c>
      <c r="H472" s="122" t="s">
        <v>0</v>
      </c>
      <c r="I472" s="122" t="s">
        <v>1495</v>
      </c>
      <c r="J472" s="122" t="s">
        <v>23</v>
      </c>
      <c r="K472" s="122" t="s">
        <v>24</v>
      </c>
      <c r="L472" s="122" t="s">
        <v>1496</v>
      </c>
      <c r="M472" s="122" t="s">
        <v>25</v>
      </c>
      <c r="N472" s="122" t="s">
        <v>26</v>
      </c>
      <c r="O472" s="122" t="s">
        <v>25</v>
      </c>
      <c r="P472" s="122" t="s">
        <v>27</v>
      </c>
      <c r="Q472" s="122" t="s">
        <v>28</v>
      </c>
      <c r="R472" s="124">
        <v>0.52</v>
      </c>
      <c r="S472" s="127">
        <v>16</v>
      </c>
      <c r="T472" s="125">
        <v>7</v>
      </c>
      <c r="U472" s="122" t="s">
        <v>30</v>
      </c>
      <c r="W472" s="8" t="str">
        <f t="shared" si="49"/>
        <v/>
      </c>
      <c r="X472" s="8" t="str">
        <f>IF(S472="6B",_xlfn.XLOOKUP(H472,'Zoning 2shop'!A:A,'Zoning 2shop'!B:B),IF(S472="6C",_xlfn.XLOOKUP(G472,'Zoning 2shop'!C:C,'Zoning 2shop'!D:D),""))</f>
        <v/>
      </c>
      <c r="Y472" s="112">
        <f t="shared" si="50"/>
        <v>0.14910705133062102</v>
      </c>
      <c r="Z472" s="4">
        <f t="shared" si="51"/>
        <v>7</v>
      </c>
      <c r="AA472" s="4">
        <f t="shared" si="52"/>
        <v>0.5</v>
      </c>
      <c r="AB472" s="4">
        <f t="shared" si="53"/>
        <v>1.0437493593143472</v>
      </c>
      <c r="AC472" s="19">
        <f t="shared" si="54"/>
        <v>7.5</v>
      </c>
      <c r="AD472" s="8" t="str">
        <f>IF(COUNTIF(Catégories!A:A,N472)=0,"catégorie inconnue",LOOKUP(N472,Catégories!A:A,Catégories!B:B))</f>
        <v>Frêt</v>
      </c>
      <c r="AE472" s="21">
        <f t="shared" si="55"/>
        <v>8.5437493593143472</v>
      </c>
    </row>
    <row r="473" spans="2:31" ht="14.25" hidden="1" customHeight="1" x14ac:dyDescent="0.2">
      <c r="B473" s="122" t="s">
        <v>593</v>
      </c>
      <c r="C473" s="122" t="s">
        <v>21</v>
      </c>
      <c r="D473" s="123">
        <v>46167</v>
      </c>
      <c r="E473" s="122" t="s">
        <v>22</v>
      </c>
      <c r="F473" s="122" t="s">
        <v>988</v>
      </c>
      <c r="G473" s="122" t="s">
        <v>0</v>
      </c>
      <c r="H473" s="122" t="s">
        <v>0</v>
      </c>
      <c r="I473" s="122" t="s">
        <v>1555</v>
      </c>
      <c r="J473" s="122" t="s">
        <v>23</v>
      </c>
      <c r="K473" s="122" t="s">
        <v>24</v>
      </c>
      <c r="L473" s="122" t="s">
        <v>1556</v>
      </c>
      <c r="M473" s="122" t="s">
        <v>25</v>
      </c>
      <c r="N473" s="122" t="s">
        <v>26</v>
      </c>
      <c r="O473" s="122" t="s">
        <v>25</v>
      </c>
      <c r="P473" s="122" t="s">
        <v>27</v>
      </c>
      <c r="Q473" s="122" t="s">
        <v>28</v>
      </c>
      <c r="R473" s="124">
        <v>0.2</v>
      </c>
      <c r="S473" s="127">
        <v>16</v>
      </c>
      <c r="T473" s="125">
        <v>7</v>
      </c>
      <c r="U473" s="122" t="s">
        <v>30</v>
      </c>
      <c r="W473" s="8" t="str">
        <f t="shared" si="49"/>
        <v/>
      </c>
      <c r="X473" s="8" t="str">
        <f>IF(S473="6B",_xlfn.XLOOKUP(H473,'Zoning 2shop'!A:A,'Zoning 2shop'!B:B),IF(S473="6C",_xlfn.XLOOKUP(G473,'Zoning 2shop'!C:C,'Zoning 2shop'!D:D),""))</f>
        <v/>
      </c>
      <c r="Y473" s="112">
        <f t="shared" si="50"/>
        <v>0.14910705133062102</v>
      </c>
      <c r="Z473" s="4">
        <f t="shared" si="51"/>
        <v>7</v>
      </c>
      <c r="AA473" s="4">
        <f t="shared" si="52"/>
        <v>0.5</v>
      </c>
      <c r="AB473" s="4">
        <f t="shared" si="53"/>
        <v>1.0437493593143472</v>
      </c>
      <c r="AC473" s="19">
        <f t="shared" si="54"/>
        <v>7.5</v>
      </c>
      <c r="AD473" s="8" t="str">
        <f>IF(COUNTIF(Catégories!A:A,N473)=0,"catégorie inconnue",LOOKUP(N473,Catégories!A:A,Catégories!B:B))</f>
        <v>Frêt</v>
      </c>
      <c r="AE473" s="21">
        <f t="shared" si="55"/>
        <v>8.5437493593143472</v>
      </c>
    </row>
    <row r="474" spans="2:31" ht="14.25" hidden="1" customHeight="1" x14ac:dyDescent="0.2">
      <c r="B474" s="122" t="s">
        <v>593</v>
      </c>
      <c r="C474" s="122" t="s">
        <v>21</v>
      </c>
      <c r="D474" s="123">
        <v>46167</v>
      </c>
      <c r="E474" s="122" t="s">
        <v>22</v>
      </c>
      <c r="F474" s="122" t="s">
        <v>988</v>
      </c>
      <c r="G474" s="122" t="s">
        <v>0</v>
      </c>
      <c r="H474" s="122" t="s">
        <v>0</v>
      </c>
      <c r="I474" s="122" t="s">
        <v>1555</v>
      </c>
      <c r="J474" s="122" t="s">
        <v>23</v>
      </c>
      <c r="K474" s="122" t="s">
        <v>24</v>
      </c>
      <c r="L474" s="122" t="s">
        <v>1556</v>
      </c>
      <c r="M474" s="122" t="s">
        <v>25</v>
      </c>
      <c r="N474" s="122" t="s">
        <v>40</v>
      </c>
      <c r="O474" s="122" t="s">
        <v>25</v>
      </c>
      <c r="P474" s="122"/>
      <c r="Q474" s="122" t="s">
        <v>28</v>
      </c>
      <c r="R474" s="124">
        <v>0</v>
      </c>
      <c r="S474" s="127">
        <v>16</v>
      </c>
      <c r="T474" s="125">
        <v>5</v>
      </c>
      <c r="U474" s="122" t="s">
        <v>30</v>
      </c>
      <c r="W474" s="8" t="str">
        <f t="shared" si="49"/>
        <v/>
      </c>
      <c r="X474" s="8" t="str">
        <f>IF(S474="6B",_xlfn.XLOOKUP(H474,'Zoning 2shop'!A:A,'Zoning 2shop'!B:B),IF(S474="6C",_xlfn.XLOOKUP(G474,'Zoning 2shop'!C:C,'Zoning 2shop'!D:D),""))</f>
        <v/>
      </c>
      <c r="Y474" s="112">
        <f t="shared" si="50"/>
        <v>0.14910705133062102</v>
      </c>
      <c r="Z474" s="4">
        <f t="shared" si="51"/>
        <v>5</v>
      </c>
      <c r="AA474" s="4">
        <f t="shared" si="52"/>
        <v>0.5</v>
      </c>
      <c r="AB474" s="4">
        <f t="shared" si="53"/>
        <v>0.74553525665310505</v>
      </c>
      <c r="AC474" s="19">
        <f t="shared" si="54"/>
        <v>5.5</v>
      </c>
      <c r="AD474" s="8" t="str">
        <f>IF(COUNTIF(Catégories!A:A,N474)=0,"catégorie inconnue",LOOKUP(N474,Catégories!A:A,Catégories!B:B))</f>
        <v>Zones éloignées</v>
      </c>
      <c r="AE474" s="21">
        <f t="shared" si="55"/>
        <v>6.2455352566531053</v>
      </c>
    </row>
    <row r="475" spans="2:31" ht="14.25" hidden="1" customHeight="1" x14ac:dyDescent="0.2">
      <c r="B475" s="122" t="s">
        <v>593</v>
      </c>
      <c r="C475" s="122" t="s">
        <v>21</v>
      </c>
      <c r="D475" s="123">
        <v>46167</v>
      </c>
      <c r="E475" s="122" t="s">
        <v>22</v>
      </c>
      <c r="F475" s="122" t="s">
        <v>1469</v>
      </c>
      <c r="G475" s="122" t="s">
        <v>0</v>
      </c>
      <c r="H475" s="122" t="s">
        <v>0</v>
      </c>
      <c r="I475" s="122" t="s">
        <v>1470</v>
      </c>
      <c r="J475" s="122" t="s">
        <v>23</v>
      </c>
      <c r="K475" s="122" t="s">
        <v>24</v>
      </c>
      <c r="L475" s="122" t="s">
        <v>1471</v>
      </c>
      <c r="M475" s="122" t="s">
        <v>25</v>
      </c>
      <c r="N475" s="122" t="s">
        <v>26</v>
      </c>
      <c r="O475" s="122" t="s">
        <v>25</v>
      </c>
      <c r="P475" s="122" t="s">
        <v>27</v>
      </c>
      <c r="Q475" s="122" t="s">
        <v>182</v>
      </c>
      <c r="R475" s="124">
        <v>0.28000000000000003</v>
      </c>
      <c r="S475" s="127">
        <v>16</v>
      </c>
      <c r="T475" s="125">
        <v>7</v>
      </c>
      <c r="U475" s="122" t="s">
        <v>30</v>
      </c>
      <c r="W475" s="8" t="str">
        <f t="shared" si="49"/>
        <v/>
      </c>
      <c r="X475" s="8" t="str">
        <f>IF(S475="6B",_xlfn.XLOOKUP(H475,'Zoning 2shop'!A:A,'Zoning 2shop'!B:B),IF(S475="6C",_xlfn.XLOOKUP(G475,'Zoning 2shop'!C:C,'Zoning 2shop'!D:D),""))</f>
        <v/>
      </c>
      <c r="Y475" s="112">
        <f t="shared" si="50"/>
        <v>0.14910705133062102</v>
      </c>
      <c r="Z475" s="4">
        <f t="shared" si="51"/>
        <v>7</v>
      </c>
      <c r="AA475" s="4">
        <f t="shared" si="52"/>
        <v>0.5</v>
      </c>
      <c r="AB475" s="4">
        <f t="shared" si="53"/>
        <v>1.0437493593143472</v>
      </c>
      <c r="AC475" s="19">
        <f t="shared" si="54"/>
        <v>7.5</v>
      </c>
      <c r="AD475" s="8" t="str">
        <f>IF(COUNTIF(Catégories!A:A,N475)=0,"catégorie inconnue",LOOKUP(N475,Catégories!A:A,Catégories!B:B))</f>
        <v>Frêt</v>
      </c>
      <c r="AE475" s="21">
        <f t="shared" si="55"/>
        <v>8.5437493593143472</v>
      </c>
    </row>
    <row r="476" spans="2:31" ht="14.25" hidden="1" customHeight="1" x14ac:dyDescent="0.2">
      <c r="B476" s="122" t="s">
        <v>593</v>
      </c>
      <c r="C476" s="122" t="s">
        <v>21</v>
      </c>
      <c r="D476" s="123">
        <v>46167</v>
      </c>
      <c r="E476" s="122" t="s">
        <v>22</v>
      </c>
      <c r="F476" s="122" t="s">
        <v>1469</v>
      </c>
      <c r="G476" s="122" t="s">
        <v>0</v>
      </c>
      <c r="H476" s="122" t="s">
        <v>0</v>
      </c>
      <c r="I476" s="122" t="s">
        <v>1470</v>
      </c>
      <c r="J476" s="122" t="s">
        <v>23</v>
      </c>
      <c r="K476" s="122" t="s">
        <v>24</v>
      </c>
      <c r="L476" s="122" t="s">
        <v>1471</v>
      </c>
      <c r="M476" s="122" t="s">
        <v>25</v>
      </c>
      <c r="N476" s="122" t="s">
        <v>40</v>
      </c>
      <c r="O476" s="122" t="s">
        <v>25</v>
      </c>
      <c r="P476" s="122"/>
      <c r="Q476" s="122" t="s">
        <v>182</v>
      </c>
      <c r="R476" s="124">
        <v>0</v>
      </c>
      <c r="S476" s="127">
        <v>16</v>
      </c>
      <c r="T476" s="125">
        <v>5</v>
      </c>
      <c r="U476" s="122" t="s">
        <v>30</v>
      </c>
      <c r="W476" s="8" t="str">
        <f t="shared" si="49"/>
        <v/>
      </c>
      <c r="X476" s="8" t="str">
        <f>IF(S476="6B",_xlfn.XLOOKUP(H476,'Zoning 2shop'!A:A,'Zoning 2shop'!B:B),IF(S476="6C",_xlfn.XLOOKUP(G476,'Zoning 2shop'!C:C,'Zoning 2shop'!D:D),""))</f>
        <v/>
      </c>
      <c r="Y476" s="112">
        <f t="shared" si="50"/>
        <v>0.14910705133062102</v>
      </c>
      <c r="Z476" s="4">
        <f t="shared" si="51"/>
        <v>5</v>
      </c>
      <c r="AA476" s="4">
        <f t="shared" si="52"/>
        <v>0.5</v>
      </c>
      <c r="AB476" s="4">
        <f t="shared" si="53"/>
        <v>0.74553525665310505</v>
      </c>
      <c r="AC476" s="19">
        <f t="shared" si="54"/>
        <v>5.5</v>
      </c>
      <c r="AD476" s="8" t="str">
        <f>IF(COUNTIF(Catégories!A:A,N476)=0,"catégorie inconnue",LOOKUP(N476,Catégories!A:A,Catégories!B:B))</f>
        <v>Zones éloignées</v>
      </c>
      <c r="AE476" s="21">
        <f t="shared" si="55"/>
        <v>6.2455352566531053</v>
      </c>
    </row>
    <row r="477" spans="2:31" ht="14.25" hidden="1" customHeight="1" x14ac:dyDescent="0.2">
      <c r="B477" s="122" t="s">
        <v>593</v>
      </c>
      <c r="C477" s="122" t="s">
        <v>21</v>
      </c>
      <c r="D477" s="123">
        <v>46167</v>
      </c>
      <c r="E477" s="122" t="s">
        <v>22</v>
      </c>
      <c r="F477" s="122" t="s">
        <v>477</v>
      </c>
      <c r="G477" s="122" t="s">
        <v>0</v>
      </c>
      <c r="H477" s="122" t="s">
        <v>0</v>
      </c>
      <c r="I477" s="122" t="s">
        <v>1477</v>
      </c>
      <c r="J477" s="122" t="s">
        <v>23</v>
      </c>
      <c r="K477" s="122" t="s">
        <v>24</v>
      </c>
      <c r="L477" s="122" t="s">
        <v>1479</v>
      </c>
      <c r="M477" s="122" t="s">
        <v>25</v>
      </c>
      <c r="N477" s="122" t="s">
        <v>26</v>
      </c>
      <c r="O477" s="122" t="s">
        <v>25</v>
      </c>
      <c r="P477" s="122" t="s">
        <v>27</v>
      </c>
      <c r="Q477" s="122" t="s">
        <v>28</v>
      </c>
      <c r="R477" s="124">
        <v>0.18</v>
      </c>
      <c r="S477" s="127">
        <v>16</v>
      </c>
      <c r="T477" s="125">
        <v>7</v>
      </c>
      <c r="U477" s="122" t="s">
        <v>30</v>
      </c>
      <c r="W477" s="8" t="str">
        <f t="shared" si="49"/>
        <v/>
      </c>
      <c r="X477" s="8" t="str">
        <f>IF(S477="6B",_xlfn.XLOOKUP(H477,'Zoning 2shop'!A:A,'Zoning 2shop'!B:B),IF(S477="6C",_xlfn.XLOOKUP(G477,'Zoning 2shop'!C:C,'Zoning 2shop'!D:D),""))</f>
        <v/>
      </c>
      <c r="Y477" s="112">
        <f t="shared" si="50"/>
        <v>0.14910705133062102</v>
      </c>
      <c r="Z477" s="4">
        <f t="shared" si="51"/>
        <v>7</v>
      </c>
      <c r="AA477" s="4">
        <f t="shared" si="52"/>
        <v>0.5</v>
      </c>
      <c r="AB477" s="4">
        <f t="shared" si="53"/>
        <v>1.0437493593143472</v>
      </c>
      <c r="AC477" s="19">
        <f t="shared" si="54"/>
        <v>7.5</v>
      </c>
      <c r="AD477" s="8" t="str">
        <f>IF(COUNTIF(Catégories!A:A,N477)=0,"catégorie inconnue",LOOKUP(N477,Catégories!A:A,Catégories!B:B))</f>
        <v>Frêt</v>
      </c>
      <c r="AE477" s="21">
        <f t="shared" si="55"/>
        <v>8.5437493593143472</v>
      </c>
    </row>
    <row r="478" spans="2:31" ht="14.25" hidden="1" customHeight="1" x14ac:dyDescent="0.2">
      <c r="B478" s="122" t="s">
        <v>593</v>
      </c>
      <c r="C478" s="122" t="s">
        <v>21</v>
      </c>
      <c r="D478" s="123">
        <v>46167</v>
      </c>
      <c r="E478" s="122" t="s">
        <v>22</v>
      </c>
      <c r="F478" s="122" t="s">
        <v>1453</v>
      </c>
      <c r="G478" s="122" t="s">
        <v>0</v>
      </c>
      <c r="H478" s="122" t="s">
        <v>0</v>
      </c>
      <c r="I478" s="122" t="s">
        <v>1454</v>
      </c>
      <c r="J478" s="122" t="s">
        <v>23</v>
      </c>
      <c r="K478" s="122" t="s">
        <v>24</v>
      </c>
      <c r="L478" s="122" t="s">
        <v>1455</v>
      </c>
      <c r="M478" s="122" t="s">
        <v>25</v>
      </c>
      <c r="N478" s="122" t="s">
        <v>26</v>
      </c>
      <c r="O478" s="122" t="s">
        <v>25</v>
      </c>
      <c r="P478" s="122" t="s">
        <v>27</v>
      </c>
      <c r="Q478" s="122" t="s">
        <v>28</v>
      </c>
      <c r="R478" s="124">
        <v>0.63</v>
      </c>
      <c r="S478" s="127">
        <v>16</v>
      </c>
      <c r="T478" s="125">
        <v>7</v>
      </c>
      <c r="U478" s="122" t="s">
        <v>30</v>
      </c>
      <c r="W478" s="8" t="str">
        <f t="shared" si="49"/>
        <v/>
      </c>
      <c r="X478" s="8" t="str">
        <f>IF(S478="6B",_xlfn.XLOOKUP(H478,'Zoning 2shop'!A:A,'Zoning 2shop'!B:B),IF(S478="6C",_xlfn.XLOOKUP(G478,'Zoning 2shop'!C:C,'Zoning 2shop'!D:D),""))</f>
        <v/>
      </c>
      <c r="Y478" s="112">
        <f t="shared" si="50"/>
        <v>0.14910705133062102</v>
      </c>
      <c r="Z478" s="4">
        <f t="shared" si="51"/>
        <v>7</v>
      </c>
      <c r="AA478" s="4">
        <f t="shared" si="52"/>
        <v>0.5</v>
      </c>
      <c r="AB478" s="4">
        <f t="shared" si="53"/>
        <v>1.0437493593143472</v>
      </c>
      <c r="AC478" s="19">
        <f t="shared" si="54"/>
        <v>7.5</v>
      </c>
      <c r="AD478" s="8" t="str">
        <f>IF(COUNTIF(Catégories!A:A,N478)=0,"catégorie inconnue",LOOKUP(N478,Catégories!A:A,Catégories!B:B))</f>
        <v>Frêt</v>
      </c>
      <c r="AE478" s="21">
        <f t="shared" si="55"/>
        <v>8.5437493593143472</v>
      </c>
    </row>
    <row r="479" spans="2:31" ht="14.25" hidden="1" customHeight="1" x14ac:dyDescent="0.2">
      <c r="B479" s="122" t="s">
        <v>593</v>
      </c>
      <c r="C479" s="122" t="s">
        <v>21</v>
      </c>
      <c r="D479" s="123">
        <v>46167</v>
      </c>
      <c r="E479" s="122" t="s">
        <v>22</v>
      </c>
      <c r="F479" s="122" t="s">
        <v>1530</v>
      </c>
      <c r="G479" s="122" t="s">
        <v>0</v>
      </c>
      <c r="H479" s="122" t="s">
        <v>0</v>
      </c>
      <c r="I479" s="122" t="s">
        <v>1531</v>
      </c>
      <c r="J479" s="122" t="s">
        <v>23</v>
      </c>
      <c r="K479" s="122" t="s">
        <v>24</v>
      </c>
      <c r="L479" s="122" t="s">
        <v>1532</v>
      </c>
      <c r="M479" s="122" t="s">
        <v>25</v>
      </c>
      <c r="N479" s="122" t="s">
        <v>26</v>
      </c>
      <c r="O479" s="122" t="s">
        <v>25</v>
      </c>
      <c r="P479" s="122" t="s">
        <v>27</v>
      </c>
      <c r="Q479" s="122" t="s">
        <v>28</v>
      </c>
      <c r="R479" s="124">
        <v>0.02</v>
      </c>
      <c r="S479" s="127">
        <v>16</v>
      </c>
      <c r="T479" s="125">
        <v>7</v>
      </c>
      <c r="U479" s="122" t="s">
        <v>30</v>
      </c>
      <c r="W479" s="8" t="str">
        <f t="shared" si="49"/>
        <v/>
      </c>
      <c r="X479" s="8" t="str">
        <f>IF(S479="6B",_xlfn.XLOOKUP(H479,'Zoning 2shop'!A:A,'Zoning 2shop'!B:B),IF(S479="6C",_xlfn.XLOOKUP(G479,'Zoning 2shop'!C:C,'Zoning 2shop'!D:D),""))</f>
        <v/>
      </c>
      <c r="Y479" s="112">
        <f t="shared" si="50"/>
        <v>0.14910705133062102</v>
      </c>
      <c r="Z479" s="4">
        <f t="shared" si="51"/>
        <v>7</v>
      </c>
      <c r="AA479" s="4">
        <f t="shared" si="52"/>
        <v>0.5</v>
      </c>
      <c r="AB479" s="4">
        <f t="shared" si="53"/>
        <v>1.0437493593143472</v>
      </c>
      <c r="AC479" s="19">
        <f t="shared" si="54"/>
        <v>7.5</v>
      </c>
      <c r="AD479" s="8" t="str">
        <f>IF(COUNTIF(Catégories!A:A,N479)=0,"catégorie inconnue",LOOKUP(N479,Catégories!A:A,Catégories!B:B))</f>
        <v>Frêt</v>
      </c>
      <c r="AE479" s="21">
        <f t="shared" si="55"/>
        <v>8.5437493593143472</v>
      </c>
    </row>
    <row r="480" spans="2:31" ht="14.25" hidden="1" customHeight="1" x14ac:dyDescent="0.2">
      <c r="B480" s="122" t="s">
        <v>593</v>
      </c>
      <c r="C480" s="122" t="s">
        <v>21</v>
      </c>
      <c r="D480" s="123">
        <v>46167</v>
      </c>
      <c r="E480" s="122" t="s">
        <v>22</v>
      </c>
      <c r="F480" s="122" t="s">
        <v>1593</v>
      </c>
      <c r="G480" s="122" t="s">
        <v>0</v>
      </c>
      <c r="H480" s="122" t="s">
        <v>0</v>
      </c>
      <c r="I480" s="122" t="s">
        <v>1594</v>
      </c>
      <c r="J480" s="122" t="s">
        <v>23</v>
      </c>
      <c r="K480" s="122" t="s">
        <v>24</v>
      </c>
      <c r="L480" s="122" t="s">
        <v>1595</v>
      </c>
      <c r="M480" s="122" t="s">
        <v>25</v>
      </c>
      <c r="N480" s="122" t="s">
        <v>26</v>
      </c>
      <c r="O480" s="122" t="s">
        <v>25</v>
      </c>
      <c r="P480" s="122" t="s">
        <v>27</v>
      </c>
      <c r="Q480" s="122" t="s">
        <v>28</v>
      </c>
      <c r="R480" s="124">
        <v>0.19</v>
      </c>
      <c r="S480" s="127">
        <v>16</v>
      </c>
      <c r="T480" s="125">
        <v>7</v>
      </c>
      <c r="U480" s="122" t="s">
        <v>30</v>
      </c>
      <c r="W480" s="8" t="str">
        <f t="shared" si="49"/>
        <v/>
      </c>
      <c r="X480" s="8" t="str">
        <f>IF(S480="6B",_xlfn.XLOOKUP(H480,'Zoning 2shop'!A:A,'Zoning 2shop'!B:B),IF(S480="6C",_xlfn.XLOOKUP(G480,'Zoning 2shop'!C:C,'Zoning 2shop'!D:D),""))</f>
        <v/>
      </c>
      <c r="Y480" s="112">
        <f t="shared" si="50"/>
        <v>0.14910705133062102</v>
      </c>
      <c r="Z480" s="4">
        <f t="shared" si="51"/>
        <v>7</v>
      </c>
      <c r="AA480" s="4">
        <f t="shared" si="52"/>
        <v>0.5</v>
      </c>
      <c r="AB480" s="4">
        <f t="shared" si="53"/>
        <v>1.0437493593143472</v>
      </c>
      <c r="AC480" s="19">
        <f t="shared" si="54"/>
        <v>7.5</v>
      </c>
      <c r="AD480" s="8" t="str">
        <f>IF(COUNTIF(Catégories!A:A,N480)=0,"catégorie inconnue",LOOKUP(N480,Catégories!A:A,Catégories!B:B))</f>
        <v>Frêt</v>
      </c>
      <c r="AE480" s="21">
        <f t="shared" si="55"/>
        <v>8.5437493593143472</v>
      </c>
    </row>
    <row r="481" spans="2:31" ht="14.25" hidden="1" customHeight="1" x14ac:dyDescent="0.2">
      <c r="B481" s="122" t="s">
        <v>593</v>
      </c>
      <c r="C481" s="122" t="s">
        <v>21</v>
      </c>
      <c r="D481" s="123">
        <v>46167</v>
      </c>
      <c r="E481" s="122" t="s">
        <v>22</v>
      </c>
      <c r="F481" s="122" t="s">
        <v>1486</v>
      </c>
      <c r="G481" s="122" t="s">
        <v>0</v>
      </c>
      <c r="H481" s="122" t="s">
        <v>0</v>
      </c>
      <c r="I481" s="122" t="s">
        <v>1487</v>
      </c>
      <c r="J481" s="122" t="s">
        <v>23</v>
      </c>
      <c r="K481" s="122" t="s">
        <v>24</v>
      </c>
      <c r="L481" s="122" t="s">
        <v>1488</v>
      </c>
      <c r="M481" s="122" t="s">
        <v>25</v>
      </c>
      <c r="N481" s="122" t="s">
        <v>26</v>
      </c>
      <c r="O481" s="122" t="s">
        <v>25</v>
      </c>
      <c r="P481" s="122" t="s">
        <v>27</v>
      </c>
      <c r="Q481" s="122" t="s">
        <v>28</v>
      </c>
      <c r="R481" s="124">
        <v>0.41</v>
      </c>
      <c r="S481" s="127">
        <v>16</v>
      </c>
      <c r="T481" s="125">
        <v>7</v>
      </c>
      <c r="U481" s="122" t="s">
        <v>30</v>
      </c>
      <c r="W481" s="8" t="str">
        <f t="shared" si="49"/>
        <v/>
      </c>
      <c r="X481" s="8" t="str">
        <f>IF(S481="6B",_xlfn.XLOOKUP(H481,'Zoning 2shop'!A:A,'Zoning 2shop'!B:B),IF(S481="6C",_xlfn.XLOOKUP(G481,'Zoning 2shop'!C:C,'Zoning 2shop'!D:D),""))</f>
        <v/>
      </c>
      <c r="Y481" s="112">
        <f t="shared" si="50"/>
        <v>0.14910705133062102</v>
      </c>
      <c r="Z481" s="4">
        <f t="shared" si="51"/>
        <v>7</v>
      </c>
      <c r="AA481" s="4">
        <f t="shared" si="52"/>
        <v>0.5</v>
      </c>
      <c r="AB481" s="4">
        <f t="shared" si="53"/>
        <v>1.0437493593143472</v>
      </c>
      <c r="AC481" s="19">
        <f t="shared" si="54"/>
        <v>7.5</v>
      </c>
      <c r="AD481" s="8" t="str">
        <f>IF(COUNTIF(Catégories!A:A,N481)=0,"catégorie inconnue",LOOKUP(N481,Catégories!A:A,Catégories!B:B))</f>
        <v>Frêt</v>
      </c>
      <c r="AE481" s="21">
        <f t="shared" si="55"/>
        <v>8.5437493593143472</v>
      </c>
    </row>
    <row r="482" spans="2:31" ht="14.25" hidden="1" customHeight="1" x14ac:dyDescent="0.2">
      <c r="B482" s="122" t="s">
        <v>593</v>
      </c>
      <c r="C482" s="122" t="s">
        <v>21</v>
      </c>
      <c r="D482" s="123">
        <v>46167</v>
      </c>
      <c r="E482" s="122" t="s">
        <v>22</v>
      </c>
      <c r="F482" s="122" t="s">
        <v>1425</v>
      </c>
      <c r="G482" s="122" t="s">
        <v>0</v>
      </c>
      <c r="H482" s="122" t="s">
        <v>0</v>
      </c>
      <c r="I482" s="122" t="s">
        <v>1426</v>
      </c>
      <c r="J482" s="122" t="s">
        <v>23</v>
      </c>
      <c r="K482" s="122" t="s">
        <v>24</v>
      </c>
      <c r="L482" s="122" t="s">
        <v>1427</v>
      </c>
      <c r="M482" s="122" t="s">
        <v>25</v>
      </c>
      <c r="N482" s="122" t="s">
        <v>26</v>
      </c>
      <c r="O482" s="122" t="s">
        <v>25</v>
      </c>
      <c r="P482" s="122" t="s">
        <v>27</v>
      </c>
      <c r="Q482" s="122" t="s">
        <v>28</v>
      </c>
      <c r="R482" s="124">
        <v>0.41</v>
      </c>
      <c r="S482" s="127">
        <v>16</v>
      </c>
      <c r="T482" s="125">
        <v>7</v>
      </c>
      <c r="U482" s="122" t="s">
        <v>30</v>
      </c>
      <c r="W482" s="8" t="str">
        <f t="shared" si="49"/>
        <v/>
      </c>
      <c r="X482" s="8" t="str">
        <f>IF(S482="6B",_xlfn.XLOOKUP(H482,'Zoning 2shop'!A:A,'Zoning 2shop'!B:B),IF(S482="6C",_xlfn.XLOOKUP(G482,'Zoning 2shop'!C:C,'Zoning 2shop'!D:D),""))</f>
        <v/>
      </c>
      <c r="Y482" s="112">
        <f t="shared" si="50"/>
        <v>0.14910705133062102</v>
      </c>
      <c r="Z482" s="4">
        <f t="shared" si="51"/>
        <v>7</v>
      </c>
      <c r="AA482" s="4">
        <f t="shared" si="52"/>
        <v>0.5</v>
      </c>
      <c r="AB482" s="4">
        <f t="shared" si="53"/>
        <v>1.0437493593143472</v>
      </c>
      <c r="AC482" s="19">
        <f t="shared" si="54"/>
        <v>7.5</v>
      </c>
      <c r="AD482" s="8" t="str">
        <f>IF(COUNTIF(Catégories!A:A,N482)=0,"catégorie inconnue",LOOKUP(N482,Catégories!A:A,Catégories!B:B))</f>
        <v>Frêt</v>
      </c>
      <c r="AE482" s="21">
        <f t="shared" si="55"/>
        <v>8.5437493593143472</v>
      </c>
    </row>
    <row r="483" spans="2:31" ht="14.25" hidden="1" customHeight="1" x14ac:dyDescent="0.2">
      <c r="B483" s="122" t="s">
        <v>593</v>
      </c>
      <c r="C483" s="122" t="s">
        <v>21</v>
      </c>
      <c r="D483" s="123">
        <v>46167</v>
      </c>
      <c r="E483" s="122" t="s">
        <v>22</v>
      </c>
      <c r="F483" s="122" t="s">
        <v>377</v>
      </c>
      <c r="G483" s="122" t="s">
        <v>0</v>
      </c>
      <c r="H483" s="122" t="s">
        <v>0</v>
      </c>
      <c r="I483" s="122" t="s">
        <v>1499</v>
      </c>
      <c r="J483" s="122" t="s">
        <v>23</v>
      </c>
      <c r="K483" s="122" t="s">
        <v>24</v>
      </c>
      <c r="L483" s="122" t="s">
        <v>1500</v>
      </c>
      <c r="M483" s="122" t="s">
        <v>25</v>
      </c>
      <c r="N483" s="122" t="s">
        <v>26</v>
      </c>
      <c r="O483" s="122" t="s">
        <v>25</v>
      </c>
      <c r="P483" s="122" t="s">
        <v>27</v>
      </c>
      <c r="Q483" s="122" t="s">
        <v>28</v>
      </c>
      <c r="R483" s="124">
        <v>0.3</v>
      </c>
      <c r="S483" s="127">
        <v>16</v>
      </c>
      <c r="T483" s="125">
        <v>7</v>
      </c>
      <c r="U483" s="122" t="s">
        <v>30</v>
      </c>
      <c r="W483" s="8" t="str">
        <f t="shared" si="49"/>
        <v/>
      </c>
      <c r="X483" s="8" t="str">
        <f>IF(S483="6B",_xlfn.XLOOKUP(H483,'Zoning 2shop'!A:A,'Zoning 2shop'!B:B),IF(S483="6C",_xlfn.XLOOKUP(G483,'Zoning 2shop'!C:C,'Zoning 2shop'!D:D),""))</f>
        <v/>
      </c>
      <c r="Y483" s="112">
        <f t="shared" si="50"/>
        <v>0.14910705133062102</v>
      </c>
      <c r="Z483" s="4">
        <f t="shared" si="51"/>
        <v>7</v>
      </c>
      <c r="AA483" s="4">
        <f t="shared" si="52"/>
        <v>0.5</v>
      </c>
      <c r="AB483" s="4">
        <f t="shared" si="53"/>
        <v>1.0437493593143472</v>
      </c>
      <c r="AC483" s="19">
        <f t="shared" si="54"/>
        <v>7.5</v>
      </c>
      <c r="AD483" s="8" t="str">
        <f>IF(COUNTIF(Catégories!A:A,N483)=0,"catégorie inconnue",LOOKUP(N483,Catégories!A:A,Catégories!B:B))</f>
        <v>Frêt</v>
      </c>
      <c r="AE483" s="21">
        <f t="shared" si="55"/>
        <v>8.5437493593143472</v>
      </c>
    </row>
    <row r="484" spans="2:31" ht="14.25" hidden="1" customHeight="1" x14ac:dyDescent="0.2">
      <c r="B484" s="122" t="s">
        <v>593</v>
      </c>
      <c r="C484" s="122" t="s">
        <v>21</v>
      </c>
      <c r="D484" s="123">
        <v>46167</v>
      </c>
      <c r="E484" s="122" t="s">
        <v>22</v>
      </c>
      <c r="F484" s="122" t="s">
        <v>1552</v>
      </c>
      <c r="G484" s="122" t="s">
        <v>0</v>
      </c>
      <c r="H484" s="122" t="s">
        <v>0</v>
      </c>
      <c r="I484" s="122" t="s">
        <v>1553</v>
      </c>
      <c r="J484" s="122" t="s">
        <v>23</v>
      </c>
      <c r="K484" s="122" t="s">
        <v>24</v>
      </c>
      <c r="L484" s="122" t="s">
        <v>1554</v>
      </c>
      <c r="M484" s="122" t="s">
        <v>25</v>
      </c>
      <c r="N484" s="122" t="s">
        <v>26</v>
      </c>
      <c r="O484" s="122" t="s">
        <v>25</v>
      </c>
      <c r="P484" s="122" t="s">
        <v>27</v>
      </c>
      <c r="Q484" s="122" t="s">
        <v>28</v>
      </c>
      <c r="R484" s="124">
        <v>0.63</v>
      </c>
      <c r="S484" s="127">
        <v>16</v>
      </c>
      <c r="T484" s="125">
        <v>7</v>
      </c>
      <c r="U484" s="122" t="s">
        <v>30</v>
      </c>
      <c r="W484" s="8" t="str">
        <f t="shared" si="49"/>
        <v/>
      </c>
      <c r="X484" s="8" t="str">
        <f>IF(S484="6B",_xlfn.XLOOKUP(H484,'Zoning 2shop'!A:A,'Zoning 2shop'!B:B),IF(S484="6C",_xlfn.XLOOKUP(G484,'Zoning 2shop'!C:C,'Zoning 2shop'!D:D),""))</f>
        <v/>
      </c>
      <c r="Y484" s="112">
        <f t="shared" si="50"/>
        <v>0.14910705133062102</v>
      </c>
      <c r="Z484" s="4">
        <f t="shared" si="51"/>
        <v>7</v>
      </c>
      <c r="AA484" s="4">
        <f t="shared" si="52"/>
        <v>0.5</v>
      </c>
      <c r="AB484" s="4">
        <f t="shared" si="53"/>
        <v>1.0437493593143472</v>
      </c>
      <c r="AC484" s="19">
        <f t="shared" si="54"/>
        <v>7.5</v>
      </c>
      <c r="AD484" s="8" t="str">
        <f>IF(COUNTIF(Catégories!A:A,N484)=0,"catégorie inconnue",LOOKUP(N484,Catégories!A:A,Catégories!B:B))</f>
        <v>Frêt</v>
      </c>
      <c r="AE484" s="21">
        <f t="shared" si="55"/>
        <v>8.5437493593143472</v>
      </c>
    </row>
    <row r="485" spans="2:31" ht="14.25" hidden="1" customHeight="1" x14ac:dyDescent="0.2">
      <c r="B485" s="122" t="s">
        <v>593</v>
      </c>
      <c r="C485" s="122" t="s">
        <v>21</v>
      </c>
      <c r="D485" s="123">
        <v>46167</v>
      </c>
      <c r="E485" s="122" t="s">
        <v>22</v>
      </c>
      <c r="F485" s="122" t="s">
        <v>1599</v>
      </c>
      <c r="G485" s="122" t="s">
        <v>0</v>
      </c>
      <c r="H485" s="122" t="s">
        <v>0</v>
      </c>
      <c r="I485" s="122" t="s">
        <v>1600</v>
      </c>
      <c r="J485" s="122" t="s">
        <v>23</v>
      </c>
      <c r="K485" s="122" t="s">
        <v>24</v>
      </c>
      <c r="L485" s="122" t="s">
        <v>1601</v>
      </c>
      <c r="M485" s="122" t="s">
        <v>25</v>
      </c>
      <c r="N485" s="122" t="s">
        <v>26</v>
      </c>
      <c r="O485" s="122" t="s">
        <v>25</v>
      </c>
      <c r="P485" s="122" t="s">
        <v>27</v>
      </c>
      <c r="Q485" s="122" t="s">
        <v>28</v>
      </c>
      <c r="R485" s="124">
        <v>0.41</v>
      </c>
      <c r="S485" s="127">
        <v>16</v>
      </c>
      <c r="T485" s="125">
        <v>7</v>
      </c>
      <c r="U485" s="122" t="s">
        <v>30</v>
      </c>
      <c r="W485" s="8" t="str">
        <f t="shared" si="49"/>
        <v/>
      </c>
      <c r="X485" s="8" t="str">
        <f>IF(S485="6B",_xlfn.XLOOKUP(H485,'Zoning 2shop'!A:A,'Zoning 2shop'!B:B),IF(S485="6C",_xlfn.XLOOKUP(G485,'Zoning 2shop'!C:C,'Zoning 2shop'!D:D),""))</f>
        <v/>
      </c>
      <c r="Y485" s="112">
        <f t="shared" si="50"/>
        <v>0.14910705133062102</v>
      </c>
      <c r="Z485" s="4">
        <f t="shared" si="51"/>
        <v>7</v>
      </c>
      <c r="AA485" s="4">
        <f t="shared" si="52"/>
        <v>0.5</v>
      </c>
      <c r="AB485" s="4">
        <f t="shared" si="53"/>
        <v>1.0437493593143472</v>
      </c>
      <c r="AC485" s="19">
        <f t="shared" si="54"/>
        <v>7.5</v>
      </c>
      <c r="AD485" s="8" t="str">
        <f>IF(COUNTIF(Catégories!A:A,N485)=0,"catégorie inconnue",LOOKUP(N485,Catégories!A:A,Catégories!B:B))</f>
        <v>Frêt</v>
      </c>
      <c r="AE485" s="21">
        <f t="shared" si="55"/>
        <v>8.5437493593143472</v>
      </c>
    </row>
    <row r="486" spans="2:31" ht="14.25" hidden="1" customHeight="1" x14ac:dyDescent="0.2">
      <c r="B486" s="122" t="s">
        <v>593</v>
      </c>
      <c r="C486" s="122" t="s">
        <v>21</v>
      </c>
      <c r="D486" s="123">
        <v>46167</v>
      </c>
      <c r="E486" s="122" t="s">
        <v>22</v>
      </c>
      <c r="F486" s="122" t="s">
        <v>300</v>
      </c>
      <c r="G486" s="122" t="s">
        <v>0</v>
      </c>
      <c r="H486" s="122" t="s">
        <v>0</v>
      </c>
      <c r="I486" s="122" t="s">
        <v>1402</v>
      </c>
      <c r="J486" s="122" t="s">
        <v>23</v>
      </c>
      <c r="K486" s="122" t="s">
        <v>24</v>
      </c>
      <c r="L486" s="122" t="s">
        <v>1403</v>
      </c>
      <c r="M486" s="122" t="s">
        <v>25</v>
      </c>
      <c r="N486" s="122" t="s">
        <v>26</v>
      </c>
      <c r="O486" s="122" t="s">
        <v>25</v>
      </c>
      <c r="P486" s="122" t="s">
        <v>27</v>
      </c>
      <c r="Q486" s="122" t="s">
        <v>28</v>
      </c>
      <c r="R486" s="124">
        <v>1.75</v>
      </c>
      <c r="S486" s="127">
        <v>16</v>
      </c>
      <c r="T486" s="125">
        <v>7.4</v>
      </c>
      <c r="U486" s="122" t="s">
        <v>30</v>
      </c>
      <c r="W486" s="8" t="str">
        <f t="shared" si="49"/>
        <v/>
      </c>
      <c r="X486" s="8" t="str">
        <f>IF(S486="6B",_xlfn.XLOOKUP(H486,'Zoning 2shop'!A:A,'Zoning 2shop'!B:B),IF(S486="6C",_xlfn.XLOOKUP(G486,'Zoning 2shop'!C:C,'Zoning 2shop'!D:D),""))</f>
        <v/>
      </c>
      <c r="Y486" s="112">
        <f t="shared" si="50"/>
        <v>0.14910705133062102</v>
      </c>
      <c r="Z486" s="4">
        <f t="shared" si="51"/>
        <v>7.4</v>
      </c>
      <c r="AA486" s="4">
        <f t="shared" si="52"/>
        <v>0.5</v>
      </c>
      <c r="AB486" s="4">
        <f t="shared" si="53"/>
        <v>1.1033921798465955</v>
      </c>
      <c r="AC486" s="19">
        <f t="shared" si="54"/>
        <v>7.9</v>
      </c>
      <c r="AD486" s="8" t="str">
        <f>IF(COUNTIF(Catégories!A:A,N486)=0,"catégorie inconnue",LOOKUP(N486,Catégories!A:A,Catégories!B:B))</f>
        <v>Frêt</v>
      </c>
      <c r="AE486" s="21">
        <f t="shared" si="55"/>
        <v>9.0033921798465961</v>
      </c>
    </row>
    <row r="487" spans="2:31" ht="14.25" hidden="1" customHeight="1" x14ac:dyDescent="0.2">
      <c r="B487" s="122" t="s">
        <v>593</v>
      </c>
      <c r="C487" s="122" t="s">
        <v>21</v>
      </c>
      <c r="D487" s="123">
        <v>46167</v>
      </c>
      <c r="E487" s="122" t="s">
        <v>22</v>
      </c>
      <c r="F487" s="122" t="s">
        <v>1413</v>
      </c>
      <c r="G487" s="122" t="s">
        <v>0</v>
      </c>
      <c r="H487" s="122" t="s">
        <v>0</v>
      </c>
      <c r="I487" s="122" t="s">
        <v>1414</v>
      </c>
      <c r="J487" s="122" t="s">
        <v>23</v>
      </c>
      <c r="K487" s="122" t="s">
        <v>24</v>
      </c>
      <c r="L487" s="122" t="s">
        <v>1415</v>
      </c>
      <c r="M487" s="122" t="s">
        <v>25</v>
      </c>
      <c r="N487" s="122" t="s">
        <v>26</v>
      </c>
      <c r="O487" s="122" t="s">
        <v>25</v>
      </c>
      <c r="P487" s="122" t="s">
        <v>27</v>
      </c>
      <c r="Q487" s="122" t="s">
        <v>28</v>
      </c>
      <c r="R487" s="124">
        <v>0.41</v>
      </c>
      <c r="S487" s="127">
        <v>16</v>
      </c>
      <c r="T487" s="125">
        <v>7</v>
      </c>
      <c r="U487" s="122" t="s">
        <v>30</v>
      </c>
      <c r="W487" s="8" t="str">
        <f t="shared" si="49"/>
        <v/>
      </c>
      <c r="X487" s="8" t="str">
        <f>IF(S487="6B",_xlfn.XLOOKUP(H487,'Zoning 2shop'!A:A,'Zoning 2shop'!B:B),IF(S487="6C",_xlfn.XLOOKUP(G487,'Zoning 2shop'!C:C,'Zoning 2shop'!D:D),""))</f>
        <v/>
      </c>
      <c r="Y487" s="112">
        <f t="shared" si="50"/>
        <v>0.14910705133062102</v>
      </c>
      <c r="Z487" s="4">
        <f t="shared" si="51"/>
        <v>7</v>
      </c>
      <c r="AA487" s="4">
        <f t="shared" si="52"/>
        <v>0.5</v>
      </c>
      <c r="AB487" s="4">
        <f t="shared" si="53"/>
        <v>1.0437493593143472</v>
      </c>
      <c r="AC487" s="19">
        <f t="shared" si="54"/>
        <v>7.5</v>
      </c>
      <c r="AD487" s="8" t="str">
        <f>IF(COUNTIF(Catégories!A:A,N487)=0,"catégorie inconnue",LOOKUP(N487,Catégories!A:A,Catégories!B:B))</f>
        <v>Frêt</v>
      </c>
      <c r="AE487" s="21">
        <f t="shared" si="55"/>
        <v>8.5437493593143472</v>
      </c>
    </row>
    <row r="488" spans="2:31" ht="14.25" hidden="1" customHeight="1" x14ac:dyDescent="0.2">
      <c r="B488" s="122" t="s">
        <v>593</v>
      </c>
      <c r="C488" s="122" t="s">
        <v>21</v>
      </c>
      <c r="D488" s="123">
        <v>46167</v>
      </c>
      <c r="E488" s="122" t="s">
        <v>22</v>
      </c>
      <c r="F488" s="122" t="s">
        <v>229</v>
      </c>
      <c r="G488" s="122" t="s">
        <v>0</v>
      </c>
      <c r="H488" s="122" t="s">
        <v>0</v>
      </c>
      <c r="I488" s="122" t="s">
        <v>1562</v>
      </c>
      <c r="J488" s="122" t="s">
        <v>23</v>
      </c>
      <c r="K488" s="122" t="s">
        <v>24</v>
      </c>
      <c r="L488" s="122" t="s">
        <v>1563</v>
      </c>
      <c r="M488" s="122" t="s">
        <v>25</v>
      </c>
      <c r="N488" s="122" t="s">
        <v>26</v>
      </c>
      <c r="O488" s="122" t="s">
        <v>25</v>
      </c>
      <c r="P488" s="122" t="s">
        <v>27</v>
      </c>
      <c r="Q488" s="122" t="s">
        <v>28</v>
      </c>
      <c r="R488" s="124">
        <v>0.86</v>
      </c>
      <c r="S488" s="127">
        <v>16</v>
      </c>
      <c r="T488" s="125">
        <v>7</v>
      </c>
      <c r="U488" s="122" t="s">
        <v>30</v>
      </c>
      <c r="W488" s="8" t="str">
        <f t="shared" si="49"/>
        <v/>
      </c>
      <c r="X488" s="8" t="str">
        <f>IF(S488="6B",_xlfn.XLOOKUP(H488,'Zoning 2shop'!A:A,'Zoning 2shop'!B:B),IF(S488="6C",_xlfn.XLOOKUP(G488,'Zoning 2shop'!C:C,'Zoning 2shop'!D:D),""))</f>
        <v/>
      </c>
      <c r="Y488" s="112">
        <f t="shared" si="50"/>
        <v>0.14910705133062102</v>
      </c>
      <c r="Z488" s="4">
        <f t="shared" si="51"/>
        <v>7</v>
      </c>
      <c r="AA488" s="4">
        <f t="shared" si="52"/>
        <v>0.5</v>
      </c>
      <c r="AB488" s="4">
        <f t="shared" si="53"/>
        <v>1.0437493593143472</v>
      </c>
      <c r="AC488" s="19">
        <f t="shared" si="54"/>
        <v>7.5</v>
      </c>
      <c r="AD488" s="8" t="str">
        <f>IF(COUNTIF(Catégories!A:A,N488)=0,"catégorie inconnue",LOOKUP(N488,Catégories!A:A,Catégories!B:B))</f>
        <v>Frêt</v>
      </c>
      <c r="AE488" s="21">
        <f t="shared" si="55"/>
        <v>8.5437493593143472</v>
      </c>
    </row>
    <row r="489" spans="2:31" ht="14.25" hidden="1" customHeight="1" x14ac:dyDescent="0.2">
      <c r="B489" s="122" t="s">
        <v>593</v>
      </c>
      <c r="C489" s="122" t="s">
        <v>21</v>
      </c>
      <c r="D489" s="123">
        <v>46167</v>
      </c>
      <c r="E489" s="122" t="s">
        <v>22</v>
      </c>
      <c r="F489" s="122" t="s">
        <v>486</v>
      </c>
      <c r="G489" s="122" t="s">
        <v>0</v>
      </c>
      <c r="H489" s="122" t="s">
        <v>0</v>
      </c>
      <c r="I489" s="122" t="s">
        <v>1528</v>
      </c>
      <c r="J489" s="122" t="s">
        <v>23</v>
      </c>
      <c r="K489" s="122" t="s">
        <v>24</v>
      </c>
      <c r="L489" s="122" t="s">
        <v>1529</v>
      </c>
      <c r="M489" s="122" t="s">
        <v>25</v>
      </c>
      <c r="N489" s="122" t="s">
        <v>26</v>
      </c>
      <c r="O489" s="122" t="s">
        <v>25</v>
      </c>
      <c r="P489" s="122" t="s">
        <v>27</v>
      </c>
      <c r="Q489" s="122" t="s">
        <v>28</v>
      </c>
      <c r="R489" s="124">
        <v>0.04</v>
      </c>
      <c r="S489" s="127">
        <v>16</v>
      </c>
      <c r="T489" s="125">
        <v>7</v>
      </c>
      <c r="U489" s="122" t="s">
        <v>30</v>
      </c>
      <c r="W489" s="8" t="str">
        <f t="shared" si="49"/>
        <v/>
      </c>
      <c r="X489" s="8" t="str">
        <f>IF(S489="6B",_xlfn.XLOOKUP(H489,'Zoning 2shop'!A:A,'Zoning 2shop'!B:B),IF(S489="6C",_xlfn.XLOOKUP(G489,'Zoning 2shop'!C:C,'Zoning 2shop'!D:D),""))</f>
        <v/>
      </c>
      <c r="Y489" s="112">
        <f t="shared" si="50"/>
        <v>0.14910705133062102</v>
      </c>
      <c r="Z489" s="4">
        <f t="shared" si="51"/>
        <v>7</v>
      </c>
      <c r="AA489" s="4">
        <f t="shared" si="52"/>
        <v>0.5</v>
      </c>
      <c r="AB489" s="4">
        <f t="shared" si="53"/>
        <v>1.0437493593143472</v>
      </c>
      <c r="AC489" s="19">
        <f t="shared" si="54"/>
        <v>7.5</v>
      </c>
      <c r="AD489" s="8" t="str">
        <f>IF(COUNTIF(Catégories!A:A,N489)=0,"catégorie inconnue",LOOKUP(N489,Catégories!A:A,Catégories!B:B))</f>
        <v>Frêt</v>
      </c>
      <c r="AE489" s="21">
        <f t="shared" si="55"/>
        <v>8.5437493593143472</v>
      </c>
    </row>
    <row r="490" spans="2:31" ht="14.25" hidden="1" customHeight="1" x14ac:dyDescent="0.2">
      <c r="B490" s="122" t="s">
        <v>593</v>
      </c>
      <c r="C490" s="122" t="s">
        <v>21</v>
      </c>
      <c r="D490" s="123">
        <v>46167</v>
      </c>
      <c r="E490" s="122" t="s">
        <v>22</v>
      </c>
      <c r="F490" s="122" t="s">
        <v>329</v>
      </c>
      <c r="G490" s="122" t="s">
        <v>0</v>
      </c>
      <c r="H490" s="122" t="s">
        <v>0</v>
      </c>
      <c r="I490" s="122" t="s">
        <v>1539</v>
      </c>
      <c r="J490" s="122" t="s">
        <v>23</v>
      </c>
      <c r="K490" s="122" t="s">
        <v>24</v>
      </c>
      <c r="L490" s="122" t="s">
        <v>1540</v>
      </c>
      <c r="M490" s="122" t="s">
        <v>25</v>
      </c>
      <c r="N490" s="122" t="s">
        <v>26</v>
      </c>
      <c r="O490" s="122" t="s">
        <v>25</v>
      </c>
      <c r="P490" s="122" t="s">
        <v>27</v>
      </c>
      <c r="Q490" s="122" t="s">
        <v>28</v>
      </c>
      <c r="R490" s="124">
        <v>0.42</v>
      </c>
      <c r="S490" s="127">
        <v>16</v>
      </c>
      <c r="T490" s="125">
        <v>7</v>
      </c>
      <c r="U490" s="122" t="s">
        <v>30</v>
      </c>
      <c r="W490" s="8" t="str">
        <f t="shared" si="49"/>
        <v/>
      </c>
      <c r="X490" s="8" t="str">
        <f>IF(S490="6B",_xlfn.XLOOKUP(H490,'Zoning 2shop'!A:A,'Zoning 2shop'!B:B),IF(S490="6C",_xlfn.XLOOKUP(G490,'Zoning 2shop'!C:C,'Zoning 2shop'!D:D),""))</f>
        <v/>
      </c>
      <c r="Y490" s="112">
        <f t="shared" si="50"/>
        <v>0.14910705133062102</v>
      </c>
      <c r="Z490" s="4">
        <f t="shared" si="51"/>
        <v>7</v>
      </c>
      <c r="AA490" s="4">
        <f t="shared" si="52"/>
        <v>0.5</v>
      </c>
      <c r="AB490" s="4">
        <f t="shared" si="53"/>
        <v>1.0437493593143472</v>
      </c>
      <c r="AC490" s="19">
        <f t="shared" si="54"/>
        <v>7.5</v>
      </c>
      <c r="AD490" s="8" t="str">
        <f>IF(COUNTIF(Catégories!A:A,N490)=0,"catégorie inconnue",LOOKUP(N490,Catégories!A:A,Catégories!B:B))</f>
        <v>Frêt</v>
      </c>
      <c r="AE490" s="21">
        <f t="shared" si="55"/>
        <v>8.5437493593143472</v>
      </c>
    </row>
    <row r="491" spans="2:31" ht="14.25" hidden="1" customHeight="1" x14ac:dyDescent="0.2">
      <c r="B491" s="122" t="s">
        <v>593</v>
      </c>
      <c r="C491" s="122" t="s">
        <v>21</v>
      </c>
      <c r="D491" s="123">
        <v>46167</v>
      </c>
      <c r="E491" s="122" t="s">
        <v>22</v>
      </c>
      <c r="F491" s="122" t="s">
        <v>1617</v>
      </c>
      <c r="G491" s="122" t="s">
        <v>0</v>
      </c>
      <c r="H491" s="122" t="s">
        <v>0</v>
      </c>
      <c r="I491" s="122" t="s">
        <v>1618</v>
      </c>
      <c r="J491" s="122" t="s">
        <v>23</v>
      </c>
      <c r="K491" s="122" t="s">
        <v>24</v>
      </c>
      <c r="L491" s="122" t="s">
        <v>1619</v>
      </c>
      <c r="M491" s="122" t="s">
        <v>25</v>
      </c>
      <c r="N491" s="122" t="s">
        <v>26</v>
      </c>
      <c r="O491" s="122" t="s">
        <v>25</v>
      </c>
      <c r="P491" s="122" t="s">
        <v>27</v>
      </c>
      <c r="Q491" s="122" t="s">
        <v>28</v>
      </c>
      <c r="R491" s="124">
        <v>0.63</v>
      </c>
      <c r="S491" s="127">
        <v>16</v>
      </c>
      <c r="T491" s="125">
        <v>7</v>
      </c>
      <c r="U491" s="122" t="s">
        <v>30</v>
      </c>
      <c r="W491" s="8" t="str">
        <f t="shared" si="49"/>
        <v/>
      </c>
      <c r="X491" s="8" t="str">
        <f>IF(S491="6B",_xlfn.XLOOKUP(H491,'Zoning 2shop'!A:A,'Zoning 2shop'!B:B),IF(S491="6C",_xlfn.XLOOKUP(G491,'Zoning 2shop'!C:C,'Zoning 2shop'!D:D),""))</f>
        <v/>
      </c>
      <c r="Y491" s="112">
        <f t="shared" si="50"/>
        <v>0.14910705133062102</v>
      </c>
      <c r="Z491" s="4">
        <f t="shared" si="51"/>
        <v>7</v>
      </c>
      <c r="AA491" s="4">
        <f t="shared" si="52"/>
        <v>0.5</v>
      </c>
      <c r="AB491" s="4">
        <f t="shared" si="53"/>
        <v>1.0437493593143472</v>
      </c>
      <c r="AC491" s="19">
        <f t="shared" si="54"/>
        <v>7.5</v>
      </c>
      <c r="AD491" s="8" t="str">
        <f>IF(COUNTIF(Catégories!A:A,N491)=0,"catégorie inconnue",LOOKUP(N491,Catégories!A:A,Catégories!B:B))</f>
        <v>Frêt</v>
      </c>
      <c r="AE491" s="21">
        <f t="shared" si="55"/>
        <v>8.5437493593143472</v>
      </c>
    </row>
    <row r="492" spans="2:31" ht="14.25" hidden="1" customHeight="1" x14ac:dyDescent="0.2">
      <c r="B492" s="122" t="s">
        <v>593</v>
      </c>
      <c r="C492" s="122" t="s">
        <v>21</v>
      </c>
      <c r="D492" s="123">
        <v>46167</v>
      </c>
      <c r="E492" s="122" t="s">
        <v>22</v>
      </c>
      <c r="F492" s="122" t="s">
        <v>1612</v>
      </c>
      <c r="G492" s="122" t="s">
        <v>0</v>
      </c>
      <c r="H492" s="122" t="s">
        <v>0</v>
      </c>
      <c r="I492" s="122" t="s">
        <v>1613</v>
      </c>
      <c r="J492" s="122" t="s">
        <v>23</v>
      </c>
      <c r="K492" s="122" t="s">
        <v>24</v>
      </c>
      <c r="L492" s="122" t="s">
        <v>1614</v>
      </c>
      <c r="M492" s="122" t="s">
        <v>25</v>
      </c>
      <c r="N492" s="122" t="s">
        <v>26</v>
      </c>
      <c r="O492" s="122" t="s">
        <v>25</v>
      </c>
      <c r="P492" s="122" t="s">
        <v>27</v>
      </c>
      <c r="Q492" s="122" t="s">
        <v>28</v>
      </c>
      <c r="R492" s="124">
        <v>0.63</v>
      </c>
      <c r="S492" s="127">
        <v>16</v>
      </c>
      <c r="T492" s="125">
        <v>7</v>
      </c>
      <c r="U492" s="122" t="s">
        <v>30</v>
      </c>
      <c r="W492" s="8" t="str">
        <f t="shared" si="49"/>
        <v/>
      </c>
      <c r="X492" s="8" t="str">
        <f>IF(S492="6B",_xlfn.XLOOKUP(H492,'Zoning 2shop'!A:A,'Zoning 2shop'!B:B),IF(S492="6C",_xlfn.XLOOKUP(G492,'Zoning 2shop'!C:C,'Zoning 2shop'!D:D),""))</f>
        <v/>
      </c>
      <c r="Y492" s="112">
        <f t="shared" si="50"/>
        <v>0.14910705133062102</v>
      </c>
      <c r="Z492" s="4">
        <f t="shared" si="51"/>
        <v>7</v>
      </c>
      <c r="AA492" s="4">
        <f t="shared" si="52"/>
        <v>0.5</v>
      </c>
      <c r="AB492" s="4">
        <f t="shared" si="53"/>
        <v>1.0437493593143472</v>
      </c>
      <c r="AC492" s="19">
        <f t="shared" si="54"/>
        <v>7.5</v>
      </c>
      <c r="AD492" s="8" t="str">
        <f>IF(COUNTIF(Catégories!A:A,N492)=0,"catégorie inconnue",LOOKUP(N492,Catégories!A:A,Catégories!B:B))</f>
        <v>Frêt</v>
      </c>
      <c r="AE492" s="21">
        <f t="shared" si="55"/>
        <v>8.5437493593143472</v>
      </c>
    </row>
    <row r="493" spans="2:31" ht="14.25" hidden="1" customHeight="1" x14ac:dyDescent="0.2">
      <c r="B493" s="122" t="s">
        <v>593</v>
      </c>
      <c r="C493" s="122" t="s">
        <v>21</v>
      </c>
      <c r="D493" s="123">
        <v>46167</v>
      </c>
      <c r="E493" s="122" t="s">
        <v>22</v>
      </c>
      <c r="F493" s="122" t="s">
        <v>234</v>
      </c>
      <c r="G493" s="122" t="s">
        <v>0</v>
      </c>
      <c r="H493" s="122" t="s">
        <v>0</v>
      </c>
      <c r="I493" s="122" t="s">
        <v>1567</v>
      </c>
      <c r="J493" s="122" t="s">
        <v>23</v>
      </c>
      <c r="K493" s="122" t="s">
        <v>24</v>
      </c>
      <c r="L493" s="122" t="s">
        <v>1568</v>
      </c>
      <c r="M493" s="122" t="s">
        <v>25</v>
      </c>
      <c r="N493" s="122" t="s">
        <v>26</v>
      </c>
      <c r="O493" s="122" t="s">
        <v>25</v>
      </c>
      <c r="P493" s="122" t="s">
        <v>27</v>
      </c>
      <c r="Q493" s="122" t="s">
        <v>28</v>
      </c>
      <c r="R493" s="124">
        <v>1.33</v>
      </c>
      <c r="S493" s="127">
        <v>16</v>
      </c>
      <c r="T493" s="125">
        <v>7.4</v>
      </c>
      <c r="U493" s="122" t="s">
        <v>30</v>
      </c>
      <c r="W493" s="8" t="str">
        <f t="shared" si="49"/>
        <v/>
      </c>
      <c r="X493" s="8" t="str">
        <f>IF(S493="6B",_xlfn.XLOOKUP(H493,'Zoning 2shop'!A:A,'Zoning 2shop'!B:B),IF(S493="6C",_xlfn.XLOOKUP(G493,'Zoning 2shop'!C:C,'Zoning 2shop'!D:D),""))</f>
        <v/>
      </c>
      <c r="Y493" s="112">
        <f t="shared" si="50"/>
        <v>0.14910705133062102</v>
      </c>
      <c r="Z493" s="4">
        <f t="shared" si="51"/>
        <v>7.4</v>
      </c>
      <c r="AA493" s="4">
        <f t="shared" si="52"/>
        <v>0.5</v>
      </c>
      <c r="AB493" s="4">
        <f t="shared" si="53"/>
        <v>1.1033921798465955</v>
      </c>
      <c r="AC493" s="19">
        <f t="shared" si="54"/>
        <v>7.9</v>
      </c>
      <c r="AD493" s="8" t="str">
        <f>IF(COUNTIF(Catégories!A:A,N493)=0,"catégorie inconnue",LOOKUP(N493,Catégories!A:A,Catégories!B:B))</f>
        <v>Frêt</v>
      </c>
      <c r="AE493" s="21">
        <f t="shared" si="55"/>
        <v>9.0033921798465961</v>
      </c>
    </row>
    <row r="494" spans="2:31" ht="14.25" hidden="1" customHeight="1" x14ac:dyDescent="0.2">
      <c r="B494" s="122" t="s">
        <v>593</v>
      </c>
      <c r="C494" s="122" t="s">
        <v>21</v>
      </c>
      <c r="D494" s="123">
        <v>46167</v>
      </c>
      <c r="E494" s="122" t="s">
        <v>22</v>
      </c>
      <c r="F494" s="122" t="s">
        <v>1533</v>
      </c>
      <c r="G494" s="122" t="s">
        <v>0</v>
      </c>
      <c r="H494" s="122" t="s">
        <v>0</v>
      </c>
      <c r="I494" s="122" t="s">
        <v>1534</v>
      </c>
      <c r="J494" s="122" t="s">
        <v>23</v>
      </c>
      <c r="K494" s="122" t="s">
        <v>24</v>
      </c>
      <c r="L494" s="122" t="s">
        <v>1535</v>
      </c>
      <c r="M494" s="122" t="s">
        <v>25</v>
      </c>
      <c r="N494" s="122" t="s">
        <v>26</v>
      </c>
      <c r="O494" s="122" t="s">
        <v>25</v>
      </c>
      <c r="P494" s="122" t="s">
        <v>27</v>
      </c>
      <c r="Q494" s="122" t="s">
        <v>28</v>
      </c>
      <c r="R494" s="124">
        <v>4.032</v>
      </c>
      <c r="S494" s="127">
        <v>16</v>
      </c>
      <c r="T494" s="125">
        <v>8.6</v>
      </c>
      <c r="U494" s="122" t="s">
        <v>30</v>
      </c>
      <c r="W494" s="8" t="str">
        <f t="shared" si="49"/>
        <v/>
      </c>
      <c r="X494" s="8" t="str">
        <f>IF(S494="6B",_xlfn.XLOOKUP(H494,'Zoning 2shop'!A:A,'Zoning 2shop'!B:B),IF(S494="6C",_xlfn.XLOOKUP(G494,'Zoning 2shop'!C:C,'Zoning 2shop'!D:D),""))</f>
        <v/>
      </c>
      <c r="Y494" s="112">
        <f t="shared" si="50"/>
        <v>0.14910705133062102</v>
      </c>
      <c r="Z494" s="4">
        <f t="shared" si="51"/>
        <v>8.6</v>
      </c>
      <c r="AA494" s="4">
        <f t="shared" si="52"/>
        <v>0.5</v>
      </c>
      <c r="AB494" s="4">
        <f t="shared" si="53"/>
        <v>1.2823206414433408</v>
      </c>
      <c r="AC494" s="19">
        <f t="shared" si="54"/>
        <v>9.1</v>
      </c>
      <c r="AD494" s="8" t="str">
        <f>IF(COUNTIF(Catégories!A:A,N494)=0,"catégorie inconnue",LOOKUP(N494,Catégories!A:A,Catégories!B:B))</f>
        <v>Frêt</v>
      </c>
      <c r="AE494" s="21">
        <f t="shared" si="55"/>
        <v>10.382320641443341</v>
      </c>
    </row>
    <row r="495" spans="2:31" ht="14.25" hidden="1" customHeight="1" x14ac:dyDescent="0.2">
      <c r="B495" s="122" t="s">
        <v>593</v>
      </c>
      <c r="C495" s="122" t="s">
        <v>21</v>
      </c>
      <c r="D495" s="123">
        <v>46167</v>
      </c>
      <c r="E495" s="122" t="s">
        <v>22</v>
      </c>
      <c r="F495" s="122" t="s">
        <v>400</v>
      </c>
      <c r="G495" s="122" t="s">
        <v>0</v>
      </c>
      <c r="H495" s="122" t="s">
        <v>0</v>
      </c>
      <c r="I495" s="122" t="s">
        <v>1586</v>
      </c>
      <c r="J495" s="122" t="s">
        <v>23</v>
      </c>
      <c r="K495" s="122" t="s">
        <v>24</v>
      </c>
      <c r="L495" s="122" t="s">
        <v>1587</v>
      </c>
      <c r="M495" s="122" t="s">
        <v>25</v>
      </c>
      <c r="N495" s="122" t="s">
        <v>26</v>
      </c>
      <c r="O495" s="122" t="s">
        <v>25</v>
      </c>
      <c r="P495" s="122" t="s">
        <v>27</v>
      </c>
      <c r="Q495" s="122" t="s">
        <v>28</v>
      </c>
      <c r="R495" s="124">
        <v>0.63</v>
      </c>
      <c r="S495" s="127">
        <v>16</v>
      </c>
      <c r="T495" s="125">
        <v>7</v>
      </c>
      <c r="U495" s="122" t="s">
        <v>30</v>
      </c>
      <c r="W495" s="8" t="str">
        <f t="shared" si="49"/>
        <v/>
      </c>
      <c r="X495" s="8" t="str">
        <f>IF(S495="6B",_xlfn.XLOOKUP(H495,'Zoning 2shop'!A:A,'Zoning 2shop'!B:B),IF(S495="6C",_xlfn.XLOOKUP(G495,'Zoning 2shop'!C:C,'Zoning 2shop'!D:D),""))</f>
        <v/>
      </c>
      <c r="Y495" s="112">
        <f t="shared" si="50"/>
        <v>0.14910705133062102</v>
      </c>
      <c r="Z495" s="4">
        <f t="shared" si="51"/>
        <v>7</v>
      </c>
      <c r="AA495" s="4">
        <f t="shared" si="52"/>
        <v>0.5</v>
      </c>
      <c r="AB495" s="4">
        <f t="shared" si="53"/>
        <v>1.0437493593143472</v>
      </c>
      <c r="AC495" s="19">
        <f t="shared" si="54"/>
        <v>7.5</v>
      </c>
      <c r="AD495" s="8" t="str">
        <f>IF(COUNTIF(Catégories!A:A,N495)=0,"catégorie inconnue",LOOKUP(N495,Catégories!A:A,Catégories!B:B))</f>
        <v>Frêt</v>
      </c>
      <c r="AE495" s="21">
        <f t="shared" si="55"/>
        <v>8.5437493593143472</v>
      </c>
    </row>
    <row r="496" spans="2:31" ht="14.25" hidden="1" customHeight="1" x14ac:dyDescent="0.2">
      <c r="B496" s="122" t="s">
        <v>593</v>
      </c>
      <c r="C496" s="122" t="s">
        <v>21</v>
      </c>
      <c r="D496" s="123">
        <v>46167</v>
      </c>
      <c r="E496" s="122" t="s">
        <v>22</v>
      </c>
      <c r="F496" s="122" t="s">
        <v>1491</v>
      </c>
      <c r="G496" s="122" t="s">
        <v>0</v>
      </c>
      <c r="H496" s="122" t="s">
        <v>0</v>
      </c>
      <c r="I496" s="122" t="s">
        <v>1492</v>
      </c>
      <c r="J496" s="122" t="s">
        <v>23</v>
      </c>
      <c r="K496" s="122" t="s">
        <v>24</v>
      </c>
      <c r="L496" s="122" t="s">
        <v>1493</v>
      </c>
      <c r="M496" s="122" t="s">
        <v>25</v>
      </c>
      <c r="N496" s="122" t="s">
        <v>26</v>
      </c>
      <c r="O496" s="122" t="s">
        <v>25</v>
      </c>
      <c r="P496" s="122" t="s">
        <v>27</v>
      </c>
      <c r="Q496" s="122" t="s">
        <v>28</v>
      </c>
      <c r="R496" s="124">
        <v>0.42</v>
      </c>
      <c r="S496" s="127">
        <v>16</v>
      </c>
      <c r="T496" s="125">
        <v>7</v>
      </c>
      <c r="U496" s="122" t="s">
        <v>30</v>
      </c>
      <c r="W496" s="8" t="str">
        <f t="shared" si="49"/>
        <v/>
      </c>
      <c r="X496" s="8" t="str">
        <f>IF(S496="6B",_xlfn.XLOOKUP(H496,'Zoning 2shop'!A:A,'Zoning 2shop'!B:B),IF(S496="6C",_xlfn.XLOOKUP(G496,'Zoning 2shop'!C:C,'Zoning 2shop'!D:D),""))</f>
        <v/>
      </c>
      <c r="Y496" s="112">
        <f t="shared" si="50"/>
        <v>0.14910705133062102</v>
      </c>
      <c r="Z496" s="4">
        <f t="shared" si="51"/>
        <v>7</v>
      </c>
      <c r="AA496" s="4">
        <f t="shared" si="52"/>
        <v>0.5</v>
      </c>
      <c r="AB496" s="4">
        <f t="shared" si="53"/>
        <v>1.0437493593143472</v>
      </c>
      <c r="AC496" s="19">
        <f t="shared" si="54"/>
        <v>7.5</v>
      </c>
      <c r="AD496" s="8" t="str">
        <f>IF(COUNTIF(Catégories!A:A,N496)=0,"catégorie inconnue",LOOKUP(N496,Catégories!A:A,Catégories!B:B))</f>
        <v>Frêt</v>
      </c>
      <c r="AE496" s="21">
        <f t="shared" si="55"/>
        <v>8.5437493593143472</v>
      </c>
    </row>
    <row r="497" spans="2:31" ht="14.25" hidden="1" customHeight="1" x14ac:dyDescent="0.2">
      <c r="B497" s="122" t="s">
        <v>593</v>
      </c>
      <c r="C497" s="122" t="s">
        <v>21</v>
      </c>
      <c r="D497" s="123">
        <v>46167</v>
      </c>
      <c r="E497" s="122" t="s">
        <v>22</v>
      </c>
      <c r="F497" s="122" t="s">
        <v>1422</v>
      </c>
      <c r="G497" s="122" t="s">
        <v>0</v>
      </c>
      <c r="H497" s="122" t="s">
        <v>0</v>
      </c>
      <c r="I497" s="122" t="s">
        <v>1423</v>
      </c>
      <c r="J497" s="122" t="s">
        <v>23</v>
      </c>
      <c r="K497" s="122" t="s">
        <v>24</v>
      </c>
      <c r="L497" s="122" t="s">
        <v>1424</v>
      </c>
      <c r="M497" s="122" t="s">
        <v>25</v>
      </c>
      <c r="N497" s="122" t="s">
        <v>26</v>
      </c>
      <c r="O497" s="122" t="s">
        <v>25</v>
      </c>
      <c r="P497" s="122" t="s">
        <v>27</v>
      </c>
      <c r="Q497" s="122" t="s">
        <v>28</v>
      </c>
      <c r="R497" s="124">
        <v>0.84</v>
      </c>
      <c r="S497" s="127">
        <v>16</v>
      </c>
      <c r="T497" s="125">
        <v>7</v>
      </c>
      <c r="U497" s="122" t="s">
        <v>30</v>
      </c>
      <c r="W497" s="8" t="str">
        <f t="shared" si="49"/>
        <v/>
      </c>
      <c r="X497" s="8" t="str">
        <f>IF(S497="6B",_xlfn.XLOOKUP(H497,'Zoning 2shop'!A:A,'Zoning 2shop'!B:B),IF(S497="6C",_xlfn.XLOOKUP(G497,'Zoning 2shop'!C:C,'Zoning 2shop'!D:D),""))</f>
        <v/>
      </c>
      <c r="Y497" s="112">
        <f t="shared" si="50"/>
        <v>0.14910705133062102</v>
      </c>
      <c r="Z497" s="4">
        <f t="shared" si="51"/>
        <v>7</v>
      </c>
      <c r="AA497" s="4">
        <f t="shared" si="52"/>
        <v>0.5</v>
      </c>
      <c r="AB497" s="4">
        <f t="shared" si="53"/>
        <v>1.0437493593143472</v>
      </c>
      <c r="AC497" s="19">
        <f t="shared" si="54"/>
        <v>7.5</v>
      </c>
      <c r="AD497" s="8" t="str">
        <f>IF(COUNTIF(Catégories!A:A,N497)=0,"catégorie inconnue",LOOKUP(N497,Catégories!A:A,Catégories!B:B))</f>
        <v>Frêt</v>
      </c>
      <c r="AE497" s="21">
        <f t="shared" si="55"/>
        <v>8.5437493593143472</v>
      </c>
    </row>
    <row r="498" spans="2:31" ht="14.25" hidden="1" customHeight="1" x14ac:dyDescent="0.2">
      <c r="B498" s="122" t="s">
        <v>593</v>
      </c>
      <c r="C498" s="122" t="s">
        <v>21</v>
      </c>
      <c r="D498" s="123">
        <v>46167</v>
      </c>
      <c r="E498" s="122" t="s">
        <v>22</v>
      </c>
      <c r="F498" s="122" t="s">
        <v>1504</v>
      </c>
      <c r="G498" s="122" t="s">
        <v>0</v>
      </c>
      <c r="H498" s="122" t="s">
        <v>0</v>
      </c>
      <c r="I498" s="122" t="s">
        <v>1505</v>
      </c>
      <c r="J498" s="122" t="s">
        <v>23</v>
      </c>
      <c r="K498" s="122" t="s">
        <v>24</v>
      </c>
      <c r="L498" s="122" t="s">
        <v>1506</v>
      </c>
      <c r="M498" s="122" t="s">
        <v>25</v>
      </c>
      <c r="N498" s="122" t="s">
        <v>26</v>
      </c>
      <c r="O498" s="122" t="s">
        <v>25</v>
      </c>
      <c r="P498" s="122" t="s">
        <v>27</v>
      </c>
      <c r="Q498" s="122" t="s">
        <v>28</v>
      </c>
      <c r="R498" s="124">
        <v>0.52</v>
      </c>
      <c r="S498" s="127">
        <v>16</v>
      </c>
      <c r="T498" s="125">
        <v>7</v>
      </c>
      <c r="U498" s="122" t="s">
        <v>30</v>
      </c>
      <c r="W498" s="8" t="str">
        <f t="shared" si="49"/>
        <v/>
      </c>
      <c r="X498" s="8" t="str">
        <f>IF(S498="6B",_xlfn.XLOOKUP(H498,'Zoning 2shop'!A:A,'Zoning 2shop'!B:B),IF(S498="6C",_xlfn.XLOOKUP(G498,'Zoning 2shop'!C:C,'Zoning 2shop'!D:D),""))</f>
        <v/>
      </c>
      <c r="Y498" s="112">
        <f t="shared" si="50"/>
        <v>0.14910705133062102</v>
      </c>
      <c r="Z498" s="4">
        <f t="shared" si="51"/>
        <v>7</v>
      </c>
      <c r="AA498" s="4">
        <f t="shared" si="52"/>
        <v>0.5</v>
      </c>
      <c r="AB498" s="4">
        <f t="shared" si="53"/>
        <v>1.0437493593143472</v>
      </c>
      <c r="AC498" s="19">
        <f t="shared" si="54"/>
        <v>7.5</v>
      </c>
      <c r="AD498" s="8" t="str">
        <f>IF(COUNTIF(Catégories!A:A,N498)=0,"catégorie inconnue",LOOKUP(N498,Catégories!A:A,Catégories!B:B))</f>
        <v>Frêt</v>
      </c>
      <c r="AE498" s="21">
        <f t="shared" si="55"/>
        <v>8.5437493593143472</v>
      </c>
    </row>
    <row r="499" spans="2:31" ht="14.25" hidden="1" customHeight="1" x14ac:dyDescent="0.2">
      <c r="B499" s="122" t="s">
        <v>593</v>
      </c>
      <c r="C499" s="122" t="s">
        <v>21</v>
      </c>
      <c r="D499" s="123">
        <v>46167</v>
      </c>
      <c r="E499" s="122" t="s">
        <v>22</v>
      </c>
      <c r="F499" s="122" t="s">
        <v>235</v>
      </c>
      <c r="G499" s="122" t="s">
        <v>0</v>
      </c>
      <c r="H499" s="122" t="s">
        <v>0</v>
      </c>
      <c r="I499" s="122" t="s">
        <v>1649</v>
      </c>
      <c r="J499" s="122" t="s">
        <v>23</v>
      </c>
      <c r="K499" s="122" t="s">
        <v>24</v>
      </c>
      <c r="L499" s="122" t="s">
        <v>1650</v>
      </c>
      <c r="M499" s="122" t="s">
        <v>25</v>
      </c>
      <c r="N499" s="122" t="s">
        <v>26</v>
      </c>
      <c r="O499" s="122" t="s">
        <v>25</v>
      </c>
      <c r="P499" s="122" t="s">
        <v>27</v>
      </c>
      <c r="Q499" s="122" t="s">
        <v>28</v>
      </c>
      <c r="R499" s="124">
        <v>0.42</v>
      </c>
      <c r="S499" s="127">
        <v>16</v>
      </c>
      <c r="T499" s="125">
        <v>7</v>
      </c>
      <c r="U499" s="122" t="s">
        <v>30</v>
      </c>
      <c r="W499" s="8" t="str">
        <f t="shared" si="49"/>
        <v/>
      </c>
      <c r="X499" s="8" t="str">
        <f>IF(S499="6B",_xlfn.XLOOKUP(H499,'Zoning 2shop'!A:A,'Zoning 2shop'!B:B),IF(S499="6C",_xlfn.XLOOKUP(G499,'Zoning 2shop'!C:C,'Zoning 2shop'!D:D),""))</f>
        <v/>
      </c>
      <c r="Y499" s="112">
        <f t="shared" si="50"/>
        <v>0.14910705133062102</v>
      </c>
      <c r="Z499" s="4">
        <f t="shared" si="51"/>
        <v>7</v>
      </c>
      <c r="AA499" s="4">
        <f t="shared" si="52"/>
        <v>0.5</v>
      </c>
      <c r="AB499" s="4">
        <f t="shared" si="53"/>
        <v>1.0437493593143472</v>
      </c>
      <c r="AC499" s="19">
        <f t="shared" si="54"/>
        <v>7.5</v>
      </c>
      <c r="AD499" s="8" t="str">
        <f>IF(COUNTIF(Catégories!A:A,N499)=0,"catégorie inconnue",LOOKUP(N499,Catégories!A:A,Catégories!B:B))</f>
        <v>Frêt</v>
      </c>
      <c r="AE499" s="21">
        <f t="shared" si="55"/>
        <v>8.5437493593143472</v>
      </c>
    </row>
    <row r="500" spans="2:31" ht="14.25" hidden="1" customHeight="1" x14ac:dyDescent="0.2">
      <c r="B500" s="122" t="s">
        <v>593</v>
      </c>
      <c r="C500" s="122" t="s">
        <v>21</v>
      </c>
      <c r="D500" s="123">
        <v>46167</v>
      </c>
      <c r="E500" s="122" t="s">
        <v>22</v>
      </c>
      <c r="F500" s="122" t="s">
        <v>1665</v>
      </c>
      <c r="G500" s="122" t="s">
        <v>0</v>
      </c>
      <c r="H500" s="122" t="s">
        <v>0</v>
      </c>
      <c r="I500" s="122" t="s">
        <v>1666</v>
      </c>
      <c r="J500" s="122" t="s">
        <v>23</v>
      </c>
      <c r="K500" s="122" t="s">
        <v>24</v>
      </c>
      <c r="L500" s="122" t="s">
        <v>1667</v>
      </c>
      <c r="M500" s="122" t="s">
        <v>25</v>
      </c>
      <c r="N500" s="122" t="s">
        <v>26</v>
      </c>
      <c r="O500" s="122" t="s">
        <v>25</v>
      </c>
      <c r="P500" s="122" t="s">
        <v>27</v>
      </c>
      <c r="Q500" s="122" t="s">
        <v>28</v>
      </c>
      <c r="R500" s="124">
        <v>0.13</v>
      </c>
      <c r="S500" s="127">
        <v>16</v>
      </c>
      <c r="T500" s="125">
        <v>7</v>
      </c>
      <c r="U500" s="122" t="s">
        <v>30</v>
      </c>
      <c r="W500" s="8" t="str">
        <f t="shared" si="49"/>
        <v/>
      </c>
      <c r="X500" s="8" t="str">
        <f>IF(S500="6B",_xlfn.XLOOKUP(H500,'Zoning 2shop'!A:A,'Zoning 2shop'!B:B),IF(S500="6C",_xlfn.XLOOKUP(G500,'Zoning 2shop'!C:C,'Zoning 2shop'!D:D),""))</f>
        <v/>
      </c>
      <c r="Y500" s="112">
        <f t="shared" si="50"/>
        <v>0.14910705133062102</v>
      </c>
      <c r="Z500" s="4">
        <f t="shared" si="51"/>
        <v>7</v>
      </c>
      <c r="AA500" s="4">
        <f t="shared" si="52"/>
        <v>0.5</v>
      </c>
      <c r="AB500" s="4">
        <f t="shared" si="53"/>
        <v>1.0437493593143472</v>
      </c>
      <c r="AC500" s="19">
        <f t="shared" si="54"/>
        <v>7.5</v>
      </c>
      <c r="AD500" s="8" t="str">
        <f>IF(COUNTIF(Catégories!A:A,N500)=0,"catégorie inconnue",LOOKUP(N500,Catégories!A:A,Catégories!B:B))</f>
        <v>Frêt</v>
      </c>
      <c r="AE500" s="21">
        <f t="shared" si="55"/>
        <v>8.5437493593143472</v>
      </c>
    </row>
    <row r="501" spans="2:31" ht="14.25" hidden="1" customHeight="1" x14ac:dyDescent="0.2">
      <c r="B501" s="122" t="s">
        <v>593</v>
      </c>
      <c r="C501" s="122" t="s">
        <v>21</v>
      </c>
      <c r="D501" s="123">
        <v>46168</v>
      </c>
      <c r="E501" s="122" t="s">
        <v>22</v>
      </c>
      <c r="F501" s="122" t="s">
        <v>375</v>
      </c>
      <c r="G501" s="122" t="s">
        <v>0</v>
      </c>
      <c r="H501" s="122" t="s">
        <v>0</v>
      </c>
      <c r="I501" s="122" t="s">
        <v>1742</v>
      </c>
      <c r="J501" s="122" t="s">
        <v>23</v>
      </c>
      <c r="K501" s="122" t="s">
        <v>24</v>
      </c>
      <c r="L501" s="122" t="s">
        <v>1743</v>
      </c>
      <c r="M501" s="122" t="s">
        <v>25</v>
      </c>
      <c r="N501" s="122" t="s">
        <v>26</v>
      </c>
      <c r="O501" s="122" t="s">
        <v>25</v>
      </c>
      <c r="P501" s="122" t="s">
        <v>27</v>
      </c>
      <c r="Q501" s="122" t="s">
        <v>28</v>
      </c>
      <c r="R501" s="124">
        <v>0.09</v>
      </c>
      <c r="S501" s="127">
        <v>16</v>
      </c>
      <c r="T501" s="125">
        <v>7</v>
      </c>
      <c r="U501" s="122" t="s">
        <v>30</v>
      </c>
      <c r="W501" s="8" t="str">
        <f t="shared" si="49"/>
        <v/>
      </c>
      <c r="X501" s="8" t="str">
        <f>IF(S501="6B",_xlfn.XLOOKUP(H501,'Zoning 2shop'!A:A,'Zoning 2shop'!B:B),IF(S501="6C",_xlfn.XLOOKUP(G501,'Zoning 2shop'!C:C,'Zoning 2shop'!D:D),""))</f>
        <v/>
      </c>
      <c r="Y501" s="112">
        <f t="shared" si="50"/>
        <v>0.14910705133062102</v>
      </c>
      <c r="Z501" s="4">
        <f t="shared" si="51"/>
        <v>7</v>
      </c>
      <c r="AA501" s="4">
        <f t="shared" si="52"/>
        <v>0.5</v>
      </c>
      <c r="AB501" s="4">
        <f t="shared" si="53"/>
        <v>1.0437493593143472</v>
      </c>
      <c r="AC501" s="19">
        <f t="shared" si="54"/>
        <v>7.5</v>
      </c>
      <c r="AD501" s="8" t="str">
        <f>IF(COUNTIF(Catégories!A:A,N501)=0,"catégorie inconnue",LOOKUP(N501,Catégories!A:A,Catégories!B:B))</f>
        <v>Frêt</v>
      </c>
      <c r="AE501" s="21">
        <f t="shared" si="55"/>
        <v>8.5437493593143472</v>
      </c>
    </row>
    <row r="502" spans="2:31" ht="14.25" hidden="1" customHeight="1" x14ac:dyDescent="0.2">
      <c r="B502" s="122" t="s">
        <v>593</v>
      </c>
      <c r="C502" s="122" t="s">
        <v>21</v>
      </c>
      <c r="D502" s="123">
        <v>46168</v>
      </c>
      <c r="E502" s="122" t="s">
        <v>22</v>
      </c>
      <c r="F502" s="122" t="s">
        <v>300</v>
      </c>
      <c r="G502" s="122" t="s">
        <v>0</v>
      </c>
      <c r="H502" s="122" t="s">
        <v>0</v>
      </c>
      <c r="I502" s="122" t="s">
        <v>1679</v>
      </c>
      <c r="J502" s="122" t="s">
        <v>23</v>
      </c>
      <c r="K502" s="122" t="s">
        <v>24</v>
      </c>
      <c r="L502" s="122" t="s">
        <v>1680</v>
      </c>
      <c r="M502" s="122" t="s">
        <v>25</v>
      </c>
      <c r="N502" s="122" t="s">
        <v>26</v>
      </c>
      <c r="O502" s="122" t="s">
        <v>25</v>
      </c>
      <c r="P502" s="122" t="s">
        <v>27</v>
      </c>
      <c r="Q502" s="122" t="s">
        <v>28</v>
      </c>
      <c r="R502" s="124">
        <v>4.532</v>
      </c>
      <c r="S502" s="127">
        <v>16</v>
      </c>
      <c r="T502" s="125">
        <v>8.6</v>
      </c>
      <c r="U502" s="122" t="s">
        <v>30</v>
      </c>
      <c r="W502" s="8" t="str">
        <f t="shared" si="49"/>
        <v/>
      </c>
      <c r="X502" s="8" t="str">
        <f>IF(S502="6B",_xlfn.XLOOKUP(H502,'Zoning 2shop'!A:A,'Zoning 2shop'!B:B),IF(S502="6C",_xlfn.XLOOKUP(G502,'Zoning 2shop'!C:C,'Zoning 2shop'!D:D),""))</f>
        <v/>
      </c>
      <c r="Y502" s="112">
        <f t="shared" si="50"/>
        <v>0.14910705133062102</v>
      </c>
      <c r="Z502" s="4">
        <f t="shared" si="51"/>
        <v>8.6</v>
      </c>
      <c r="AA502" s="4">
        <f t="shared" si="52"/>
        <v>0.5</v>
      </c>
      <c r="AB502" s="4">
        <f t="shared" si="53"/>
        <v>1.2823206414433408</v>
      </c>
      <c r="AC502" s="19">
        <f t="shared" si="54"/>
        <v>9.1</v>
      </c>
      <c r="AD502" s="8" t="str">
        <f>IF(COUNTIF(Catégories!A:A,N502)=0,"catégorie inconnue",LOOKUP(N502,Catégories!A:A,Catégories!B:B))</f>
        <v>Frêt</v>
      </c>
      <c r="AE502" s="21">
        <f t="shared" si="55"/>
        <v>10.382320641443341</v>
      </c>
    </row>
    <row r="503" spans="2:31" ht="14.25" hidden="1" customHeight="1" x14ac:dyDescent="0.2">
      <c r="B503" s="122" t="s">
        <v>593</v>
      </c>
      <c r="C503" s="122" t="s">
        <v>21</v>
      </c>
      <c r="D503" s="123">
        <v>46168</v>
      </c>
      <c r="E503" s="122" t="s">
        <v>22</v>
      </c>
      <c r="F503" s="122" t="s">
        <v>1711</v>
      </c>
      <c r="G503" s="122" t="s">
        <v>0</v>
      </c>
      <c r="H503" s="122" t="s">
        <v>0</v>
      </c>
      <c r="I503" s="122" t="s">
        <v>1712</v>
      </c>
      <c r="J503" s="122" t="s">
        <v>23</v>
      </c>
      <c r="K503" s="122" t="s">
        <v>24</v>
      </c>
      <c r="L503" s="122" t="s">
        <v>1713</v>
      </c>
      <c r="M503" s="122" t="s">
        <v>25</v>
      </c>
      <c r="N503" s="122" t="s">
        <v>26</v>
      </c>
      <c r="O503" s="122" t="s">
        <v>25</v>
      </c>
      <c r="P503" s="122" t="s">
        <v>27</v>
      </c>
      <c r="Q503" s="122" t="s">
        <v>28</v>
      </c>
      <c r="R503" s="124">
        <v>0.28999999999999998</v>
      </c>
      <c r="S503" s="127">
        <v>16</v>
      </c>
      <c r="T503" s="125">
        <v>7</v>
      </c>
      <c r="U503" s="122" t="s">
        <v>30</v>
      </c>
      <c r="W503" s="8" t="str">
        <f t="shared" si="49"/>
        <v/>
      </c>
      <c r="X503" s="8" t="str">
        <f>IF(S503="6B",_xlfn.XLOOKUP(H503,'Zoning 2shop'!A:A,'Zoning 2shop'!B:B),IF(S503="6C",_xlfn.XLOOKUP(G503,'Zoning 2shop'!C:C,'Zoning 2shop'!D:D),""))</f>
        <v/>
      </c>
      <c r="Y503" s="112">
        <f t="shared" si="50"/>
        <v>0.14910705133062102</v>
      </c>
      <c r="Z503" s="4">
        <f t="shared" si="51"/>
        <v>7</v>
      </c>
      <c r="AA503" s="4">
        <f t="shared" si="52"/>
        <v>0.5</v>
      </c>
      <c r="AB503" s="4">
        <f t="shared" si="53"/>
        <v>1.0437493593143472</v>
      </c>
      <c r="AC503" s="19">
        <f t="shared" si="54"/>
        <v>7.5</v>
      </c>
      <c r="AD503" s="8" t="str">
        <f>IF(COUNTIF(Catégories!A:A,N503)=0,"catégorie inconnue",LOOKUP(N503,Catégories!A:A,Catégories!B:B))</f>
        <v>Frêt</v>
      </c>
      <c r="AE503" s="21">
        <f t="shared" si="55"/>
        <v>8.5437493593143472</v>
      </c>
    </row>
    <row r="504" spans="2:31" ht="14.25" hidden="1" customHeight="1" x14ac:dyDescent="0.2">
      <c r="B504" s="122" t="s">
        <v>593</v>
      </c>
      <c r="C504" s="122" t="s">
        <v>21</v>
      </c>
      <c r="D504" s="123">
        <v>46168</v>
      </c>
      <c r="E504" s="122" t="s">
        <v>22</v>
      </c>
      <c r="F504" s="122" t="s">
        <v>214</v>
      </c>
      <c r="G504" s="122" t="s">
        <v>0</v>
      </c>
      <c r="H504" s="122" t="s">
        <v>0</v>
      </c>
      <c r="I504" s="122" t="s">
        <v>1734</v>
      </c>
      <c r="J504" s="122" t="s">
        <v>23</v>
      </c>
      <c r="K504" s="122" t="s">
        <v>24</v>
      </c>
      <c r="L504" s="122" t="s">
        <v>1735</v>
      </c>
      <c r="M504" s="122" t="s">
        <v>25</v>
      </c>
      <c r="N504" s="122" t="s">
        <v>26</v>
      </c>
      <c r="O504" s="122" t="s">
        <v>25</v>
      </c>
      <c r="P504" s="122" t="s">
        <v>27</v>
      </c>
      <c r="Q504" s="122" t="s">
        <v>28</v>
      </c>
      <c r="R504" s="124">
        <v>4.6779999999999999</v>
      </c>
      <c r="S504" s="127">
        <v>16</v>
      </c>
      <c r="T504" s="125">
        <v>8.6</v>
      </c>
      <c r="U504" s="122" t="s">
        <v>30</v>
      </c>
      <c r="W504" s="8" t="str">
        <f t="shared" si="49"/>
        <v/>
      </c>
      <c r="X504" s="8" t="str">
        <f>IF(S504="6B",_xlfn.XLOOKUP(H504,'Zoning 2shop'!A:A,'Zoning 2shop'!B:B),IF(S504="6C",_xlfn.XLOOKUP(G504,'Zoning 2shop'!C:C,'Zoning 2shop'!D:D),""))</f>
        <v/>
      </c>
      <c r="Y504" s="112">
        <f t="shared" si="50"/>
        <v>0.14910705133062102</v>
      </c>
      <c r="Z504" s="4">
        <f t="shared" si="51"/>
        <v>8.6</v>
      </c>
      <c r="AA504" s="4">
        <f t="shared" si="52"/>
        <v>0.5</v>
      </c>
      <c r="AB504" s="4">
        <f t="shared" si="53"/>
        <v>1.2823206414433408</v>
      </c>
      <c r="AC504" s="19">
        <f t="shared" si="54"/>
        <v>9.1</v>
      </c>
      <c r="AD504" s="8" t="str">
        <f>IF(COUNTIF(Catégories!A:A,N504)=0,"catégorie inconnue",LOOKUP(N504,Catégories!A:A,Catégories!B:B))</f>
        <v>Frêt</v>
      </c>
      <c r="AE504" s="21">
        <f t="shared" si="55"/>
        <v>10.382320641443341</v>
      </c>
    </row>
    <row r="505" spans="2:31" ht="14.25" hidden="1" customHeight="1" x14ac:dyDescent="0.2">
      <c r="B505" s="122" t="s">
        <v>593</v>
      </c>
      <c r="C505" s="122" t="s">
        <v>21</v>
      </c>
      <c r="D505" s="123">
        <v>46168</v>
      </c>
      <c r="E505" s="122" t="s">
        <v>22</v>
      </c>
      <c r="F505" s="122" t="s">
        <v>1687</v>
      </c>
      <c r="G505" s="122" t="s">
        <v>0</v>
      </c>
      <c r="H505" s="122" t="s">
        <v>0</v>
      </c>
      <c r="I505" s="122" t="s">
        <v>1688</v>
      </c>
      <c r="J505" s="122" t="s">
        <v>23</v>
      </c>
      <c r="K505" s="122" t="s">
        <v>24</v>
      </c>
      <c r="L505" s="122" t="s">
        <v>1689</v>
      </c>
      <c r="M505" s="122" t="s">
        <v>25</v>
      </c>
      <c r="N505" s="122" t="s">
        <v>26</v>
      </c>
      <c r="O505" s="122" t="s">
        <v>25</v>
      </c>
      <c r="P505" s="122" t="s">
        <v>27</v>
      </c>
      <c r="Q505" s="122" t="s">
        <v>28</v>
      </c>
      <c r="R505" s="124">
        <v>0.4</v>
      </c>
      <c r="S505" s="127">
        <v>16</v>
      </c>
      <c r="T505" s="125">
        <v>7</v>
      </c>
      <c r="U505" s="122" t="s">
        <v>30</v>
      </c>
      <c r="W505" s="8" t="str">
        <f t="shared" si="49"/>
        <v/>
      </c>
      <c r="X505" s="8" t="str">
        <f>IF(S505="6B",_xlfn.XLOOKUP(H505,'Zoning 2shop'!A:A,'Zoning 2shop'!B:B),IF(S505="6C",_xlfn.XLOOKUP(G505,'Zoning 2shop'!C:C,'Zoning 2shop'!D:D),""))</f>
        <v/>
      </c>
      <c r="Y505" s="112">
        <f t="shared" si="50"/>
        <v>0.14910705133062102</v>
      </c>
      <c r="Z505" s="4">
        <f t="shared" si="51"/>
        <v>7</v>
      </c>
      <c r="AA505" s="4">
        <f t="shared" si="52"/>
        <v>0.5</v>
      </c>
      <c r="AB505" s="4">
        <f t="shared" si="53"/>
        <v>1.0437493593143472</v>
      </c>
      <c r="AC505" s="19">
        <f t="shared" si="54"/>
        <v>7.5</v>
      </c>
      <c r="AD505" s="8" t="str">
        <f>IF(COUNTIF(Catégories!A:A,N505)=0,"catégorie inconnue",LOOKUP(N505,Catégories!A:A,Catégories!B:B))</f>
        <v>Frêt</v>
      </c>
      <c r="AE505" s="21">
        <f t="shared" si="55"/>
        <v>8.5437493593143472</v>
      </c>
    </row>
    <row r="506" spans="2:31" ht="14.25" hidden="1" customHeight="1" x14ac:dyDescent="0.2">
      <c r="B506" s="122" t="s">
        <v>593</v>
      </c>
      <c r="C506" s="122" t="s">
        <v>21</v>
      </c>
      <c r="D506" s="123">
        <v>46168</v>
      </c>
      <c r="E506" s="122" t="s">
        <v>22</v>
      </c>
      <c r="F506" s="122" t="s">
        <v>648</v>
      </c>
      <c r="G506" s="122" t="s">
        <v>0</v>
      </c>
      <c r="H506" s="122" t="s">
        <v>0</v>
      </c>
      <c r="I506" s="122" t="s">
        <v>649</v>
      </c>
      <c r="J506" s="122" t="s">
        <v>23</v>
      </c>
      <c r="K506" s="122" t="s">
        <v>24</v>
      </c>
      <c r="L506" s="122" t="s">
        <v>1714</v>
      </c>
      <c r="M506" s="122" t="s">
        <v>25</v>
      </c>
      <c r="N506" s="122" t="s">
        <v>26</v>
      </c>
      <c r="O506" s="122" t="s">
        <v>25</v>
      </c>
      <c r="P506" s="122" t="s">
        <v>27</v>
      </c>
      <c r="Q506" s="122" t="s">
        <v>28</v>
      </c>
      <c r="R506" s="124">
        <v>5.069</v>
      </c>
      <c r="S506" s="127">
        <v>16</v>
      </c>
      <c r="T506" s="125">
        <v>9</v>
      </c>
      <c r="U506" s="122" t="s">
        <v>30</v>
      </c>
      <c r="W506" s="8" t="str">
        <f t="shared" si="49"/>
        <v/>
      </c>
      <c r="X506" s="8" t="str">
        <f>IF(S506="6B",_xlfn.XLOOKUP(H506,'Zoning 2shop'!A:A,'Zoning 2shop'!B:B),IF(S506="6C",_xlfn.XLOOKUP(G506,'Zoning 2shop'!C:C,'Zoning 2shop'!D:D),""))</f>
        <v/>
      </c>
      <c r="Y506" s="112">
        <f t="shared" si="50"/>
        <v>0.14910705133062102</v>
      </c>
      <c r="Z506" s="4">
        <f t="shared" si="51"/>
        <v>9</v>
      </c>
      <c r="AA506" s="4">
        <f t="shared" si="52"/>
        <v>0.5</v>
      </c>
      <c r="AB506" s="4">
        <f t="shared" si="53"/>
        <v>1.3419634619755891</v>
      </c>
      <c r="AC506" s="19">
        <f t="shared" si="54"/>
        <v>9.5</v>
      </c>
      <c r="AD506" s="8" t="str">
        <f>IF(COUNTIF(Catégories!A:A,N506)=0,"catégorie inconnue",LOOKUP(N506,Catégories!A:A,Catégories!B:B))</f>
        <v>Frêt</v>
      </c>
      <c r="AE506" s="21">
        <f t="shared" si="55"/>
        <v>10.841963461975588</v>
      </c>
    </row>
    <row r="507" spans="2:31" ht="14.25" hidden="1" customHeight="1" x14ac:dyDescent="0.2">
      <c r="B507" s="122" t="s">
        <v>593</v>
      </c>
      <c r="C507" s="122" t="s">
        <v>21</v>
      </c>
      <c r="D507" s="123">
        <v>46168</v>
      </c>
      <c r="E507" s="122" t="s">
        <v>22</v>
      </c>
      <c r="F507" s="122" t="s">
        <v>328</v>
      </c>
      <c r="G507" s="122" t="s">
        <v>0</v>
      </c>
      <c r="H507" s="122" t="s">
        <v>0</v>
      </c>
      <c r="I507" s="122" t="s">
        <v>1749</v>
      </c>
      <c r="J507" s="122" t="s">
        <v>23</v>
      </c>
      <c r="K507" s="122" t="s">
        <v>24</v>
      </c>
      <c r="L507" s="122" t="s">
        <v>1750</v>
      </c>
      <c r="M507" s="122" t="s">
        <v>25</v>
      </c>
      <c r="N507" s="122" t="s">
        <v>26</v>
      </c>
      <c r="O507" s="122" t="s">
        <v>25</v>
      </c>
      <c r="P507" s="122" t="s">
        <v>27</v>
      </c>
      <c r="Q507" s="122" t="s">
        <v>28</v>
      </c>
      <c r="R507" s="124">
        <v>0.01</v>
      </c>
      <c r="S507" s="127">
        <v>16</v>
      </c>
      <c r="T507" s="125">
        <v>7</v>
      </c>
      <c r="U507" s="122" t="s">
        <v>30</v>
      </c>
      <c r="W507" s="8" t="str">
        <f t="shared" si="49"/>
        <v/>
      </c>
      <c r="X507" s="8" t="str">
        <f>IF(S507="6B",_xlfn.XLOOKUP(H507,'Zoning 2shop'!A:A,'Zoning 2shop'!B:B),IF(S507="6C",_xlfn.XLOOKUP(G507,'Zoning 2shop'!C:C,'Zoning 2shop'!D:D),""))</f>
        <v/>
      </c>
      <c r="Y507" s="112">
        <f t="shared" si="50"/>
        <v>0.14910705133062102</v>
      </c>
      <c r="Z507" s="4">
        <f t="shared" si="51"/>
        <v>7</v>
      </c>
      <c r="AA507" s="4">
        <f t="shared" si="52"/>
        <v>0.5</v>
      </c>
      <c r="AB507" s="4">
        <f t="shared" si="53"/>
        <v>1.0437493593143472</v>
      </c>
      <c r="AC507" s="19">
        <f t="shared" si="54"/>
        <v>7.5</v>
      </c>
      <c r="AD507" s="8" t="str">
        <f>IF(COUNTIF(Catégories!A:A,N507)=0,"catégorie inconnue",LOOKUP(N507,Catégories!A:A,Catégories!B:B))</f>
        <v>Frêt</v>
      </c>
      <c r="AE507" s="21">
        <f t="shared" si="55"/>
        <v>8.5437493593143472</v>
      </c>
    </row>
    <row r="508" spans="2:31" ht="14.25" hidden="1" customHeight="1" x14ac:dyDescent="0.2">
      <c r="B508" s="122" t="s">
        <v>593</v>
      </c>
      <c r="C508" s="122" t="s">
        <v>21</v>
      </c>
      <c r="D508" s="123">
        <v>46168</v>
      </c>
      <c r="E508" s="122" t="s">
        <v>22</v>
      </c>
      <c r="F508" s="122" t="s">
        <v>1715</v>
      </c>
      <c r="G508" s="122" t="s">
        <v>0</v>
      </c>
      <c r="H508" s="122" t="s">
        <v>0</v>
      </c>
      <c r="I508" s="122" t="s">
        <v>1716</v>
      </c>
      <c r="J508" s="122" t="s">
        <v>23</v>
      </c>
      <c r="K508" s="122" t="s">
        <v>24</v>
      </c>
      <c r="L508" s="122" t="s">
        <v>1717</v>
      </c>
      <c r="M508" s="122" t="s">
        <v>25</v>
      </c>
      <c r="N508" s="122" t="s">
        <v>26</v>
      </c>
      <c r="O508" s="122" t="s">
        <v>25</v>
      </c>
      <c r="P508" s="122" t="s">
        <v>27</v>
      </c>
      <c r="Q508" s="122" t="s">
        <v>28</v>
      </c>
      <c r="R508" s="124">
        <v>4.6779999999999999</v>
      </c>
      <c r="S508" s="127">
        <v>16</v>
      </c>
      <c r="T508" s="125">
        <v>8.6</v>
      </c>
      <c r="U508" s="122" t="s">
        <v>30</v>
      </c>
      <c r="W508" s="8" t="str">
        <f t="shared" si="49"/>
        <v/>
      </c>
      <c r="X508" s="8" t="str">
        <f>IF(S508="6B",_xlfn.XLOOKUP(H508,'Zoning 2shop'!A:A,'Zoning 2shop'!B:B),IF(S508="6C",_xlfn.XLOOKUP(G508,'Zoning 2shop'!C:C,'Zoning 2shop'!D:D),""))</f>
        <v/>
      </c>
      <c r="Y508" s="112">
        <f t="shared" si="50"/>
        <v>0.14910705133062102</v>
      </c>
      <c r="Z508" s="4">
        <f t="shared" si="51"/>
        <v>8.6</v>
      </c>
      <c r="AA508" s="4">
        <f t="shared" si="52"/>
        <v>0.5</v>
      </c>
      <c r="AB508" s="4">
        <f t="shared" si="53"/>
        <v>1.2823206414433408</v>
      </c>
      <c r="AC508" s="19">
        <f t="shared" si="54"/>
        <v>9.1</v>
      </c>
      <c r="AD508" s="8" t="str">
        <f>IF(COUNTIF(Catégories!A:A,N508)=0,"catégorie inconnue",LOOKUP(N508,Catégories!A:A,Catégories!B:B))</f>
        <v>Frêt</v>
      </c>
      <c r="AE508" s="21">
        <f t="shared" si="55"/>
        <v>10.382320641443341</v>
      </c>
    </row>
    <row r="509" spans="2:31" ht="14.25" hidden="1" customHeight="1" x14ac:dyDescent="0.2">
      <c r="B509" s="122" t="s">
        <v>593</v>
      </c>
      <c r="C509" s="122" t="s">
        <v>21</v>
      </c>
      <c r="D509" s="123">
        <v>46168</v>
      </c>
      <c r="E509" s="122" t="s">
        <v>22</v>
      </c>
      <c r="F509" s="122" t="s">
        <v>1256</v>
      </c>
      <c r="G509" s="122" t="s">
        <v>0</v>
      </c>
      <c r="H509" s="122" t="s">
        <v>0</v>
      </c>
      <c r="I509" s="122" t="s">
        <v>1676</v>
      </c>
      <c r="J509" s="122" t="s">
        <v>1677</v>
      </c>
      <c r="K509" s="122" t="s">
        <v>24</v>
      </c>
      <c r="L509" s="122" t="s">
        <v>1678</v>
      </c>
      <c r="M509" s="122" t="s">
        <v>25</v>
      </c>
      <c r="N509" s="122" t="s">
        <v>26</v>
      </c>
      <c r="O509" s="122" t="s">
        <v>25</v>
      </c>
      <c r="P509" s="122" t="s">
        <v>27</v>
      </c>
      <c r="Q509" s="122" t="s">
        <v>28</v>
      </c>
      <c r="R509" s="124">
        <v>4.4770000000000003</v>
      </c>
      <c r="S509" s="127">
        <v>16</v>
      </c>
      <c r="T509" s="125">
        <v>8.6</v>
      </c>
      <c r="U509" s="122" t="s">
        <v>30</v>
      </c>
      <c r="W509" s="8" t="str">
        <f t="shared" si="49"/>
        <v/>
      </c>
      <c r="X509" s="8" t="str">
        <f>IF(S509="6B",_xlfn.XLOOKUP(H509,'Zoning 2shop'!A:A,'Zoning 2shop'!B:B),IF(S509="6C",_xlfn.XLOOKUP(G509,'Zoning 2shop'!C:C,'Zoning 2shop'!D:D),""))</f>
        <v/>
      </c>
      <c r="Y509" s="112">
        <f t="shared" si="50"/>
        <v>0.14910705133062102</v>
      </c>
      <c r="Z509" s="4">
        <f t="shared" si="51"/>
        <v>8.6</v>
      </c>
      <c r="AA509" s="4">
        <f t="shared" si="52"/>
        <v>0.5</v>
      </c>
      <c r="AB509" s="4">
        <f t="shared" si="53"/>
        <v>1.2823206414433408</v>
      </c>
      <c r="AC509" s="19">
        <f t="shared" si="54"/>
        <v>9.1</v>
      </c>
      <c r="AD509" s="8" t="str">
        <f>IF(COUNTIF(Catégories!A:A,N509)=0,"catégorie inconnue",LOOKUP(N509,Catégories!A:A,Catégories!B:B))</f>
        <v>Frêt</v>
      </c>
      <c r="AE509" s="21">
        <f t="shared" si="55"/>
        <v>10.382320641443341</v>
      </c>
    </row>
    <row r="510" spans="2:31" ht="14.25" hidden="1" customHeight="1" x14ac:dyDescent="0.2">
      <c r="B510" s="122" t="s">
        <v>1963</v>
      </c>
      <c r="C510" s="122" t="s">
        <v>177</v>
      </c>
      <c r="D510" s="123">
        <v>46168</v>
      </c>
      <c r="E510" s="122" t="s">
        <v>22</v>
      </c>
      <c r="F510" s="122" t="s">
        <v>1399</v>
      </c>
      <c r="G510" s="122" t="s">
        <v>0</v>
      </c>
      <c r="H510" s="122" t="s">
        <v>0</v>
      </c>
      <c r="I510" s="122" t="s">
        <v>1967</v>
      </c>
      <c r="J510" s="122" t="s">
        <v>1968</v>
      </c>
      <c r="K510" s="122" t="s">
        <v>24</v>
      </c>
      <c r="L510" s="122" t="s">
        <v>1969</v>
      </c>
      <c r="M510" s="122" t="s">
        <v>25</v>
      </c>
      <c r="N510" s="122" t="s">
        <v>26</v>
      </c>
      <c r="O510" s="122" t="s">
        <v>25</v>
      </c>
      <c r="P510" s="122" t="s">
        <v>27</v>
      </c>
      <c r="Q510" s="122" t="s">
        <v>28</v>
      </c>
      <c r="R510" s="124">
        <v>9</v>
      </c>
      <c r="S510" s="127">
        <v>16</v>
      </c>
      <c r="T510" s="125">
        <v>10.199999999999999</v>
      </c>
      <c r="U510" s="122" t="s">
        <v>30</v>
      </c>
      <c r="W510" s="8" t="str">
        <f t="shared" si="49"/>
        <v/>
      </c>
      <c r="X510" s="8" t="str">
        <f>IF(S510="6B",_xlfn.XLOOKUP(H510,'Zoning 2shop'!A:A,'Zoning 2shop'!B:B),IF(S510="6C",_xlfn.XLOOKUP(G510,'Zoning 2shop'!C:C,'Zoning 2shop'!D:D),""))</f>
        <v/>
      </c>
      <c r="Y510" s="112">
        <f t="shared" si="50"/>
        <v>0.14910705133062102</v>
      </c>
      <c r="Z510" s="4">
        <f t="shared" si="51"/>
        <v>10.199999999999999</v>
      </c>
      <c r="AA510" s="4">
        <f t="shared" si="52"/>
        <v>0.5</v>
      </c>
      <c r="AB510" s="4">
        <f t="shared" si="53"/>
        <v>1.5208919235723344</v>
      </c>
      <c r="AC510" s="19">
        <f t="shared" si="54"/>
        <v>10.7</v>
      </c>
      <c r="AD510" s="8" t="str">
        <f>IF(COUNTIF(Catégories!A:A,N510)=0,"catégorie inconnue",LOOKUP(N510,Catégories!A:A,Catégories!B:B))</f>
        <v>Frêt</v>
      </c>
      <c r="AE510" s="21">
        <f t="shared" si="55"/>
        <v>12.220891923572333</v>
      </c>
    </row>
    <row r="511" spans="2:31" ht="14.25" hidden="1" customHeight="1" x14ac:dyDescent="0.2">
      <c r="B511" s="122" t="s">
        <v>593</v>
      </c>
      <c r="C511" s="122" t="s">
        <v>21</v>
      </c>
      <c r="D511" s="123">
        <v>46168</v>
      </c>
      <c r="E511" s="122" t="s">
        <v>22</v>
      </c>
      <c r="F511" s="122" t="s">
        <v>1340</v>
      </c>
      <c r="G511" s="122" t="s">
        <v>0</v>
      </c>
      <c r="H511" s="122" t="s">
        <v>0</v>
      </c>
      <c r="I511" s="122" t="s">
        <v>1724</v>
      </c>
      <c r="J511" s="122" t="s">
        <v>23</v>
      </c>
      <c r="K511" s="122" t="s">
        <v>24</v>
      </c>
      <c r="L511" s="122" t="s">
        <v>1725</v>
      </c>
      <c r="M511" s="122" t="s">
        <v>25</v>
      </c>
      <c r="N511" s="122" t="s">
        <v>26</v>
      </c>
      <c r="O511" s="122" t="s">
        <v>25</v>
      </c>
      <c r="P511" s="122" t="s">
        <v>27</v>
      </c>
      <c r="Q511" s="122" t="s">
        <v>28</v>
      </c>
      <c r="R511" s="124">
        <v>4.7869999999999999</v>
      </c>
      <c r="S511" s="127">
        <v>16</v>
      </c>
      <c r="T511" s="125">
        <v>8.6</v>
      </c>
      <c r="U511" s="122" t="s">
        <v>30</v>
      </c>
      <c r="W511" s="8" t="str">
        <f t="shared" si="49"/>
        <v/>
      </c>
      <c r="X511" s="8" t="str">
        <f>IF(S511="6B",_xlfn.XLOOKUP(H511,'Zoning 2shop'!A:A,'Zoning 2shop'!B:B),IF(S511="6C",_xlfn.XLOOKUP(G511,'Zoning 2shop'!C:C,'Zoning 2shop'!D:D),""))</f>
        <v/>
      </c>
      <c r="Y511" s="112">
        <f t="shared" si="50"/>
        <v>0.14910705133062102</v>
      </c>
      <c r="Z511" s="4">
        <f t="shared" si="51"/>
        <v>8.6</v>
      </c>
      <c r="AA511" s="4">
        <f t="shared" si="52"/>
        <v>0.5</v>
      </c>
      <c r="AB511" s="4">
        <f t="shared" si="53"/>
        <v>1.2823206414433408</v>
      </c>
      <c r="AC511" s="19">
        <f t="shared" si="54"/>
        <v>9.1</v>
      </c>
      <c r="AD511" s="8" t="str">
        <f>IF(COUNTIF(Catégories!A:A,N511)=0,"catégorie inconnue",LOOKUP(N511,Catégories!A:A,Catégories!B:B))</f>
        <v>Frêt</v>
      </c>
      <c r="AE511" s="21">
        <f t="shared" si="55"/>
        <v>10.382320641443341</v>
      </c>
    </row>
    <row r="512" spans="2:31" ht="14.25" hidden="1" customHeight="1" x14ac:dyDescent="0.2">
      <c r="B512" s="122" t="s">
        <v>593</v>
      </c>
      <c r="C512" s="122" t="s">
        <v>21</v>
      </c>
      <c r="D512" s="123">
        <v>46168</v>
      </c>
      <c r="E512" s="122" t="s">
        <v>22</v>
      </c>
      <c r="F512" s="122" t="s">
        <v>1681</v>
      </c>
      <c r="G512" s="122" t="s">
        <v>0</v>
      </c>
      <c r="H512" s="122" t="s">
        <v>0</v>
      </c>
      <c r="I512" s="122" t="s">
        <v>1682</v>
      </c>
      <c r="J512" s="122" t="s">
        <v>23</v>
      </c>
      <c r="K512" s="122" t="s">
        <v>24</v>
      </c>
      <c r="L512" s="122" t="s">
        <v>1683</v>
      </c>
      <c r="M512" s="122" t="s">
        <v>25</v>
      </c>
      <c r="N512" s="122" t="s">
        <v>26</v>
      </c>
      <c r="O512" s="122" t="s">
        <v>25</v>
      </c>
      <c r="P512" s="122" t="s">
        <v>27</v>
      </c>
      <c r="Q512" s="122" t="s">
        <v>28</v>
      </c>
      <c r="R512" s="124">
        <v>1.1599999999999999</v>
      </c>
      <c r="S512" s="127">
        <v>16</v>
      </c>
      <c r="T512" s="125">
        <v>7.4</v>
      </c>
      <c r="U512" s="122" t="s">
        <v>30</v>
      </c>
      <c r="W512" s="8" t="str">
        <f t="shared" si="49"/>
        <v/>
      </c>
      <c r="X512" s="8" t="str">
        <f>IF(S512="6B",_xlfn.XLOOKUP(H512,'Zoning 2shop'!A:A,'Zoning 2shop'!B:B),IF(S512="6C",_xlfn.XLOOKUP(G512,'Zoning 2shop'!C:C,'Zoning 2shop'!D:D),""))</f>
        <v/>
      </c>
      <c r="Y512" s="112">
        <f t="shared" si="50"/>
        <v>0.14910705133062102</v>
      </c>
      <c r="Z512" s="4">
        <f t="shared" si="51"/>
        <v>7.4</v>
      </c>
      <c r="AA512" s="4">
        <f t="shared" si="52"/>
        <v>0.5</v>
      </c>
      <c r="AB512" s="4">
        <f t="shared" si="53"/>
        <v>1.1033921798465955</v>
      </c>
      <c r="AC512" s="19">
        <f t="shared" si="54"/>
        <v>7.9</v>
      </c>
      <c r="AD512" s="8" t="str">
        <f>IF(COUNTIF(Catégories!A:A,N512)=0,"catégorie inconnue",LOOKUP(N512,Catégories!A:A,Catégories!B:B))</f>
        <v>Frêt</v>
      </c>
      <c r="AE512" s="21">
        <f t="shared" si="55"/>
        <v>9.0033921798465961</v>
      </c>
    </row>
    <row r="513" spans="2:31" ht="14.25" hidden="1" customHeight="1" x14ac:dyDescent="0.2">
      <c r="B513" s="122" t="s">
        <v>593</v>
      </c>
      <c r="C513" s="122" t="s">
        <v>21</v>
      </c>
      <c r="D513" s="123">
        <v>46168</v>
      </c>
      <c r="E513" s="122" t="s">
        <v>22</v>
      </c>
      <c r="F513" s="122" t="s">
        <v>1646</v>
      </c>
      <c r="G513" s="122" t="s">
        <v>0</v>
      </c>
      <c r="H513" s="122" t="s">
        <v>0</v>
      </c>
      <c r="I513" s="122" t="s">
        <v>1751</v>
      </c>
      <c r="J513" s="122" t="s">
        <v>23</v>
      </c>
      <c r="K513" s="122" t="s">
        <v>24</v>
      </c>
      <c r="L513" s="122" t="s">
        <v>1752</v>
      </c>
      <c r="M513" s="122" t="s">
        <v>25</v>
      </c>
      <c r="N513" s="122" t="s">
        <v>26</v>
      </c>
      <c r="O513" s="122" t="s">
        <v>25</v>
      </c>
      <c r="P513" s="122" t="s">
        <v>27</v>
      </c>
      <c r="Q513" s="122" t="s">
        <v>28</v>
      </c>
      <c r="R513" s="124">
        <v>4.6379999999999999</v>
      </c>
      <c r="S513" s="127">
        <v>16</v>
      </c>
      <c r="T513" s="125">
        <v>8.6</v>
      </c>
      <c r="U513" s="122" t="s">
        <v>30</v>
      </c>
      <c r="W513" s="8" t="str">
        <f t="shared" si="49"/>
        <v/>
      </c>
      <c r="X513" s="8" t="str">
        <f>IF(S513="6B",_xlfn.XLOOKUP(H513,'Zoning 2shop'!A:A,'Zoning 2shop'!B:B),IF(S513="6C",_xlfn.XLOOKUP(G513,'Zoning 2shop'!C:C,'Zoning 2shop'!D:D),""))</f>
        <v/>
      </c>
      <c r="Y513" s="112">
        <f t="shared" si="50"/>
        <v>0.14910705133062102</v>
      </c>
      <c r="Z513" s="4">
        <f t="shared" si="51"/>
        <v>8.6</v>
      </c>
      <c r="AA513" s="4">
        <f t="shared" si="52"/>
        <v>0.5</v>
      </c>
      <c r="AB513" s="4">
        <f t="shared" si="53"/>
        <v>1.2823206414433408</v>
      </c>
      <c r="AC513" s="19">
        <f t="shared" si="54"/>
        <v>9.1</v>
      </c>
      <c r="AD513" s="8" t="str">
        <f>IF(COUNTIF(Catégories!A:A,N513)=0,"catégorie inconnue",LOOKUP(N513,Catégories!A:A,Catégories!B:B))</f>
        <v>Frêt</v>
      </c>
      <c r="AE513" s="21">
        <f t="shared" si="55"/>
        <v>10.382320641443341</v>
      </c>
    </row>
    <row r="514" spans="2:31" ht="14.25" hidden="1" customHeight="1" x14ac:dyDescent="0.2">
      <c r="B514" s="122" t="s">
        <v>593</v>
      </c>
      <c r="C514" s="122" t="s">
        <v>21</v>
      </c>
      <c r="D514" s="123">
        <v>46168</v>
      </c>
      <c r="E514" s="122" t="s">
        <v>22</v>
      </c>
      <c r="F514" s="122" t="s">
        <v>1673</v>
      </c>
      <c r="G514" s="122" t="s">
        <v>0</v>
      </c>
      <c r="H514" s="122" t="s">
        <v>0</v>
      </c>
      <c r="I514" s="122" t="s">
        <v>1674</v>
      </c>
      <c r="J514" s="122" t="s">
        <v>23</v>
      </c>
      <c r="K514" s="122" t="s">
        <v>24</v>
      </c>
      <c r="L514" s="122" t="s">
        <v>1675</v>
      </c>
      <c r="M514" s="122" t="s">
        <v>25</v>
      </c>
      <c r="N514" s="122" t="s">
        <v>26</v>
      </c>
      <c r="O514" s="122" t="s">
        <v>25</v>
      </c>
      <c r="P514" s="122" t="s">
        <v>27</v>
      </c>
      <c r="Q514" s="122" t="s">
        <v>28</v>
      </c>
      <c r="R514" s="124">
        <v>4.7869999999999999</v>
      </c>
      <c r="S514" s="127">
        <v>16</v>
      </c>
      <c r="T514" s="125">
        <v>8.6</v>
      </c>
      <c r="U514" s="122" t="s">
        <v>30</v>
      </c>
      <c r="W514" s="8" t="str">
        <f t="shared" ref="W514:W577" si="56">IF(C514&lt;&gt;2,"",IF(S514="5X","5XK",IF(S514="5Y","5YK",IF(S514="6B","6BK",IF(S514="6C","6CK","")))))</f>
        <v/>
      </c>
      <c r="X514" s="8" t="str">
        <f>IF(S514="6B",_xlfn.XLOOKUP(H514,'Zoning 2shop'!A:A,'Zoning 2shop'!B:B),IF(S514="6C",_xlfn.XLOOKUP(G514,'Zoning 2shop'!C:C,'Zoning 2shop'!D:D),""))</f>
        <v/>
      </c>
      <c r="Y514" s="112">
        <f t="shared" ref="Y514:Y577" si="57">AB514/Z514</f>
        <v>0.14910705133062102</v>
      </c>
      <c r="Z514" s="4">
        <f t="shared" ref="Z514:Z577" si="58">T514</f>
        <v>8.6</v>
      </c>
      <c r="AA514" s="4">
        <f t="shared" ref="AA514:AA577" si="59">IF(OR(S514="6C",S514="6B",S514="5X",S514="5Y"),0.08,0.5)</f>
        <v>0.5</v>
      </c>
      <c r="AB514" s="4">
        <f t="shared" ref="AB514:AB577" si="60">$AG$5/$AG$2*Z514</f>
        <v>1.2823206414433408</v>
      </c>
      <c r="AC514" s="19">
        <f t="shared" ref="AC514:AC577" si="61">Z514+AA514</f>
        <v>9.1</v>
      </c>
      <c r="AD514" s="8" t="str">
        <f>IF(COUNTIF(Catégories!A:A,N514)=0,"catégorie inconnue",LOOKUP(N514,Catégories!A:A,Catégories!B:B))</f>
        <v>Frêt</v>
      </c>
      <c r="AE514" s="21">
        <f t="shared" ref="AE514:AE577" si="62">SUM(Z514:AB514)</f>
        <v>10.382320641443341</v>
      </c>
    </row>
    <row r="515" spans="2:31" ht="14.25" hidden="1" customHeight="1" x14ac:dyDescent="0.2">
      <c r="B515" s="122" t="s">
        <v>593</v>
      </c>
      <c r="C515" s="122" t="s">
        <v>21</v>
      </c>
      <c r="D515" s="123">
        <v>46168</v>
      </c>
      <c r="E515" s="122" t="s">
        <v>22</v>
      </c>
      <c r="F515" s="122" t="s">
        <v>1673</v>
      </c>
      <c r="G515" s="122" t="s">
        <v>0</v>
      </c>
      <c r="H515" s="122" t="s">
        <v>0</v>
      </c>
      <c r="I515" s="122" t="s">
        <v>1674</v>
      </c>
      <c r="J515" s="122" t="s">
        <v>23</v>
      </c>
      <c r="K515" s="122" t="s">
        <v>24</v>
      </c>
      <c r="L515" s="122" t="s">
        <v>1675</v>
      </c>
      <c r="M515" s="122" t="s">
        <v>25</v>
      </c>
      <c r="N515" s="122" t="s">
        <v>40</v>
      </c>
      <c r="O515" s="122" t="s">
        <v>25</v>
      </c>
      <c r="P515" s="122"/>
      <c r="Q515" s="122" t="s">
        <v>28</v>
      </c>
      <c r="R515" s="124">
        <v>0</v>
      </c>
      <c r="S515" s="127">
        <v>16</v>
      </c>
      <c r="T515" s="125">
        <v>5</v>
      </c>
      <c r="U515" s="122" t="s">
        <v>30</v>
      </c>
      <c r="W515" s="8" t="str">
        <f t="shared" si="56"/>
        <v/>
      </c>
      <c r="X515" s="8" t="str">
        <f>IF(S515="6B",_xlfn.XLOOKUP(H515,'Zoning 2shop'!A:A,'Zoning 2shop'!B:B),IF(S515="6C",_xlfn.XLOOKUP(G515,'Zoning 2shop'!C:C,'Zoning 2shop'!D:D),""))</f>
        <v/>
      </c>
      <c r="Y515" s="112">
        <f t="shared" si="57"/>
        <v>0.14910705133062102</v>
      </c>
      <c r="Z515" s="4">
        <f t="shared" si="58"/>
        <v>5</v>
      </c>
      <c r="AA515" s="4">
        <f t="shared" si="59"/>
        <v>0.5</v>
      </c>
      <c r="AB515" s="4">
        <f t="shared" si="60"/>
        <v>0.74553525665310505</v>
      </c>
      <c r="AC515" s="19">
        <f t="shared" si="61"/>
        <v>5.5</v>
      </c>
      <c r="AD515" s="8" t="str">
        <f>IF(COUNTIF(Catégories!A:A,N515)=0,"catégorie inconnue",LOOKUP(N515,Catégories!A:A,Catégories!B:B))</f>
        <v>Zones éloignées</v>
      </c>
      <c r="AE515" s="21">
        <f t="shared" si="62"/>
        <v>6.2455352566531053</v>
      </c>
    </row>
    <row r="516" spans="2:31" ht="14.25" hidden="1" customHeight="1" x14ac:dyDescent="0.2">
      <c r="B516" s="122" t="s">
        <v>593</v>
      </c>
      <c r="C516" s="122" t="s">
        <v>21</v>
      </c>
      <c r="D516" s="123">
        <v>46169</v>
      </c>
      <c r="E516" s="122" t="s">
        <v>22</v>
      </c>
      <c r="F516" s="122" t="s">
        <v>1785</v>
      </c>
      <c r="G516" s="122" t="s">
        <v>0</v>
      </c>
      <c r="H516" s="122" t="s">
        <v>0</v>
      </c>
      <c r="I516" s="122" t="s">
        <v>1786</v>
      </c>
      <c r="J516" s="122" t="s">
        <v>23</v>
      </c>
      <c r="K516" s="122" t="s">
        <v>24</v>
      </c>
      <c r="L516" s="122" t="s">
        <v>1787</v>
      </c>
      <c r="M516" s="122" t="s">
        <v>25</v>
      </c>
      <c r="N516" s="122" t="s">
        <v>26</v>
      </c>
      <c r="O516" s="122" t="s">
        <v>25</v>
      </c>
      <c r="P516" s="122" t="s">
        <v>27</v>
      </c>
      <c r="Q516" s="122" t="s">
        <v>28</v>
      </c>
      <c r="R516" s="124">
        <v>1.56</v>
      </c>
      <c r="S516" s="127">
        <v>16</v>
      </c>
      <c r="T516" s="125">
        <v>7.4</v>
      </c>
      <c r="U516" s="122" t="s">
        <v>30</v>
      </c>
      <c r="W516" s="8" t="str">
        <f t="shared" si="56"/>
        <v/>
      </c>
      <c r="X516" s="8" t="str">
        <f>IF(S516="6B",_xlfn.XLOOKUP(H516,'Zoning 2shop'!A:A,'Zoning 2shop'!B:B),IF(S516="6C",_xlfn.XLOOKUP(G516,'Zoning 2shop'!C:C,'Zoning 2shop'!D:D),""))</f>
        <v/>
      </c>
      <c r="Y516" s="112">
        <f t="shared" si="57"/>
        <v>0.14910705133062102</v>
      </c>
      <c r="Z516" s="4">
        <f t="shared" si="58"/>
        <v>7.4</v>
      </c>
      <c r="AA516" s="4">
        <f t="shared" si="59"/>
        <v>0.5</v>
      </c>
      <c r="AB516" s="4">
        <f t="shared" si="60"/>
        <v>1.1033921798465955</v>
      </c>
      <c r="AC516" s="19">
        <f t="shared" si="61"/>
        <v>7.9</v>
      </c>
      <c r="AD516" s="8" t="str">
        <f>IF(COUNTIF(Catégories!A:A,N516)=0,"catégorie inconnue",LOOKUP(N516,Catégories!A:A,Catégories!B:B))</f>
        <v>Frêt</v>
      </c>
      <c r="AE516" s="21">
        <f t="shared" si="62"/>
        <v>9.0033921798465961</v>
      </c>
    </row>
    <row r="517" spans="2:31" ht="14.25" hidden="1" customHeight="1" x14ac:dyDescent="0.2">
      <c r="B517" s="122" t="s">
        <v>593</v>
      </c>
      <c r="C517" s="122" t="s">
        <v>21</v>
      </c>
      <c r="D517" s="123">
        <v>46169</v>
      </c>
      <c r="E517" s="122" t="s">
        <v>22</v>
      </c>
      <c r="F517" s="122" t="s">
        <v>1599</v>
      </c>
      <c r="G517" s="122" t="s">
        <v>0</v>
      </c>
      <c r="H517" s="122" t="s">
        <v>0</v>
      </c>
      <c r="I517" s="122" t="s">
        <v>1819</v>
      </c>
      <c r="J517" s="122" t="s">
        <v>23</v>
      </c>
      <c r="K517" s="122" t="s">
        <v>24</v>
      </c>
      <c r="L517" s="122" t="s">
        <v>1820</v>
      </c>
      <c r="M517" s="122" t="s">
        <v>25</v>
      </c>
      <c r="N517" s="122" t="s">
        <v>26</v>
      </c>
      <c r="O517" s="122" t="s">
        <v>25</v>
      </c>
      <c r="P517" s="122" t="s">
        <v>27</v>
      </c>
      <c r="Q517" s="122" t="s">
        <v>28</v>
      </c>
      <c r="R517" s="124">
        <v>0.27</v>
      </c>
      <c r="S517" s="127">
        <v>16</v>
      </c>
      <c r="T517" s="125">
        <v>7</v>
      </c>
      <c r="U517" s="122" t="s">
        <v>30</v>
      </c>
      <c r="W517" s="8" t="str">
        <f t="shared" si="56"/>
        <v/>
      </c>
      <c r="X517" s="8" t="str">
        <f>IF(S517="6B",_xlfn.XLOOKUP(H517,'Zoning 2shop'!A:A,'Zoning 2shop'!B:B),IF(S517="6C",_xlfn.XLOOKUP(G517,'Zoning 2shop'!C:C,'Zoning 2shop'!D:D),""))</f>
        <v/>
      </c>
      <c r="Y517" s="112">
        <f t="shared" si="57"/>
        <v>0.14910705133062102</v>
      </c>
      <c r="Z517" s="4">
        <f t="shared" si="58"/>
        <v>7</v>
      </c>
      <c r="AA517" s="4">
        <f t="shared" si="59"/>
        <v>0.5</v>
      </c>
      <c r="AB517" s="4">
        <f t="shared" si="60"/>
        <v>1.0437493593143472</v>
      </c>
      <c r="AC517" s="19">
        <f t="shared" si="61"/>
        <v>7.5</v>
      </c>
      <c r="AD517" s="8" t="str">
        <f>IF(COUNTIF(Catégories!A:A,N517)=0,"catégorie inconnue",LOOKUP(N517,Catégories!A:A,Catégories!B:B))</f>
        <v>Frêt</v>
      </c>
      <c r="AE517" s="21">
        <f t="shared" si="62"/>
        <v>8.5437493593143472</v>
      </c>
    </row>
    <row r="518" spans="2:31" ht="14.25" hidden="1" customHeight="1" x14ac:dyDescent="0.2">
      <c r="B518" s="122" t="s">
        <v>593</v>
      </c>
      <c r="C518" s="122" t="s">
        <v>21</v>
      </c>
      <c r="D518" s="123">
        <v>46169</v>
      </c>
      <c r="E518" s="122" t="s">
        <v>22</v>
      </c>
      <c r="F518" s="122" t="s">
        <v>373</v>
      </c>
      <c r="G518" s="122" t="s">
        <v>0</v>
      </c>
      <c r="H518" s="122" t="s">
        <v>0</v>
      </c>
      <c r="I518" s="122" t="s">
        <v>1834</v>
      </c>
      <c r="J518" s="122" t="s">
        <v>23</v>
      </c>
      <c r="K518" s="122" t="s">
        <v>24</v>
      </c>
      <c r="L518" s="122" t="s">
        <v>1835</v>
      </c>
      <c r="M518" s="122" t="s">
        <v>25</v>
      </c>
      <c r="N518" s="122" t="s">
        <v>26</v>
      </c>
      <c r="O518" s="122" t="s">
        <v>25</v>
      </c>
      <c r="P518" s="122" t="s">
        <v>27</v>
      </c>
      <c r="Q518" s="122" t="s">
        <v>28</v>
      </c>
      <c r="R518" s="124">
        <v>2.4289999999999998</v>
      </c>
      <c r="S518" s="127">
        <v>16</v>
      </c>
      <c r="T518" s="125">
        <v>7.8</v>
      </c>
      <c r="U518" s="122" t="s">
        <v>30</v>
      </c>
      <c r="W518" s="8" t="str">
        <f t="shared" si="56"/>
        <v/>
      </c>
      <c r="X518" s="8" t="str">
        <f>IF(S518="6B",_xlfn.XLOOKUP(H518,'Zoning 2shop'!A:A,'Zoning 2shop'!B:B),IF(S518="6C",_xlfn.XLOOKUP(G518,'Zoning 2shop'!C:C,'Zoning 2shop'!D:D),""))</f>
        <v/>
      </c>
      <c r="Y518" s="112">
        <f t="shared" si="57"/>
        <v>0.14910705133062102</v>
      </c>
      <c r="Z518" s="4">
        <f t="shared" si="58"/>
        <v>7.8</v>
      </c>
      <c r="AA518" s="4">
        <f t="shared" si="59"/>
        <v>0.5</v>
      </c>
      <c r="AB518" s="4">
        <f t="shared" si="60"/>
        <v>1.1630350003788439</v>
      </c>
      <c r="AC518" s="19">
        <f t="shared" si="61"/>
        <v>8.3000000000000007</v>
      </c>
      <c r="AD518" s="8" t="str">
        <f>IF(COUNTIF(Catégories!A:A,N518)=0,"catégorie inconnue",LOOKUP(N518,Catégories!A:A,Catégories!B:B))</f>
        <v>Frêt</v>
      </c>
      <c r="AE518" s="21">
        <f t="shared" si="62"/>
        <v>9.463035000378845</v>
      </c>
    </row>
    <row r="519" spans="2:31" ht="14.25" hidden="1" customHeight="1" x14ac:dyDescent="0.2">
      <c r="B519" s="122" t="s">
        <v>593</v>
      </c>
      <c r="C519" s="122" t="s">
        <v>21</v>
      </c>
      <c r="D519" s="123">
        <v>46169</v>
      </c>
      <c r="E519" s="122" t="s">
        <v>22</v>
      </c>
      <c r="F519" s="122" t="s">
        <v>373</v>
      </c>
      <c r="G519" s="122" t="s">
        <v>0</v>
      </c>
      <c r="H519" s="122" t="s">
        <v>0</v>
      </c>
      <c r="I519" s="122" t="s">
        <v>1834</v>
      </c>
      <c r="J519" s="122" t="s">
        <v>23</v>
      </c>
      <c r="K519" s="122" t="s">
        <v>24</v>
      </c>
      <c r="L519" s="122" t="s">
        <v>1835</v>
      </c>
      <c r="M519" s="122" t="s">
        <v>25</v>
      </c>
      <c r="N519" s="122" t="s">
        <v>41</v>
      </c>
      <c r="O519" s="122" t="s">
        <v>25</v>
      </c>
      <c r="P519" s="122"/>
      <c r="Q519" s="122" t="s">
        <v>28</v>
      </c>
      <c r="R519" s="124">
        <v>0</v>
      </c>
      <c r="S519" s="127">
        <v>16</v>
      </c>
      <c r="T519" s="125">
        <v>2</v>
      </c>
      <c r="U519" s="122" t="s">
        <v>30</v>
      </c>
      <c r="W519" s="8" t="str">
        <f t="shared" si="56"/>
        <v/>
      </c>
      <c r="X519" s="8" t="str">
        <f>IF(S519="6B",_xlfn.XLOOKUP(H519,'Zoning 2shop'!A:A,'Zoning 2shop'!B:B),IF(S519="6C",_xlfn.XLOOKUP(G519,'Zoning 2shop'!C:C,'Zoning 2shop'!D:D),""))</f>
        <v/>
      </c>
      <c r="Y519" s="112">
        <f t="shared" si="57"/>
        <v>0.14910705133062102</v>
      </c>
      <c r="Z519" s="4">
        <f t="shared" si="58"/>
        <v>2</v>
      </c>
      <c r="AA519" s="4">
        <f t="shared" si="59"/>
        <v>0.5</v>
      </c>
      <c r="AB519" s="4">
        <f t="shared" si="60"/>
        <v>0.29821410266124204</v>
      </c>
      <c r="AC519" s="19">
        <f t="shared" si="61"/>
        <v>2.5</v>
      </c>
      <c r="AD519" s="8" t="str">
        <f>IF(COUNTIF(Catégories!A:A,N519)=0,"catégorie inconnue",LOOKUP(N519,Catégories!A:A,Catégories!B:B))</f>
        <v>Frêt</v>
      </c>
      <c r="AE519" s="21">
        <f t="shared" si="62"/>
        <v>2.7982141026612419</v>
      </c>
    </row>
    <row r="520" spans="2:31" ht="14.25" hidden="1" customHeight="1" x14ac:dyDescent="0.2">
      <c r="B520" s="122" t="s">
        <v>593</v>
      </c>
      <c r="C520" s="122" t="s">
        <v>21</v>
      </c>
      <c r="D520" s="123">
        <v>46169</v>
      </c>
      <c r="E520" s="122" t="s">
        <v>22</v>
      </c>
      <c r="F520" s="122" t="s">
        <v>1771</v>
      </c>
      <c r="G520" s="122" t="s">
        <v>0</v>
      </c>
      <c r="H520" s="122" t="s">
        <v>0</v>
      </c>
      <c r="I520" s="122" t="s">
        <v>1772</v>
      </c>
      <c r="J520" s="122" t="s">
        <v>23</v>
      </c>
      <c r="K520" s="122" t="s">
        <v>24</v>
      </c>
      <c r="L520" s="122" t="s">
        <v>1773</v>
      </c>
      <c r="M520" s="122" t="s">
        <v>25</v>
      </c>
      <c r="N520" s="122" t="s">
        <v>26</v>
      </c>
      <c r="O520" s="122" t="s">
        <v>25</v>
      </c>
      <c r="P520" s="122" t="s">
        <v>27</v>
      </c>
      <c r="Q520" s="122" t="s">
        <v>28</v>
      </c>
      <c r="R520" s="124">
        <v>0.15</v>
      </c>
      <c r="S520" s="127">
        <v>16</v>
      </c>
      <c r="T520" s="125">
        <v>7</v>
      </c>
      <c r="U520" s="122" t="s">
        <v>30</v>
      </c>
      <c r="W520" s="8" t="str">
        <f t="shared" si="56"/>
        <v/>
      </c>
      <c r="X520" s="8" t="str">
        <f>IF(S520="6B",_xlfn.XLOOKUP(H520,'Zoning 2shop'!A:A,'Zoning 2shop'!B:B),IF(S520="6C",_xlfn.XLOOKUP(G520,'Zoning 2shop'!C:C,'Zoning 2shop'!D:D),""))</f>
        <v/>
      </c>
      <c r="Y520" s="112">
        <f t="shared" si="57"/>
        <v>0.14910705133062102</v>
      </c>
      <c r="Z520" s="4">
        <f t="shared" si="58"/>
        <v>7</v>
      </c>
      <c r="AA520" s="4">
        <f t="shared" si="59"/>
        <v>0.5</v>
      </c>
      <c r="AB520" s="4">
        <f t="shared" si="60"/>
        <v>1.0437493593143472</v>
      </c>
      <c r="AC520" s="19">
        <f t="shared" si="61"/>
        <v>7.5</v>
      </c>
      <c r="AD520" s="8" t="str">
        <f>IF(COUNTIF(Catégories!A:A,N520)=0,"catégorie inconnue",LOOKUP(N520,Catégories!A:A,Catégories!B:B))</f>
        <v>Frêt</v>
      </c>
      <c r="AE520" s="21">
        <f t="shared" si="62"/>
        <v>8.5437493593143472</v>
      </c>
    </row>
    <row r="521" spans="2:31" ht="14.25" hidden="1" customHeight="1" x14ac:dyDescent="0.2">
      <c r="B521" s="122" t="s">
        <v>593</v>
      </c>
      <c r="C521" s="122" t="s">
        <v>21</v>
      </c>
      <c r="D521" s="123">
        <v>46169</v>
      </c>
      <c r="E521" s="122" t="s">
        <v>22</v>
      </c>
      <c r="F521" s="122" t="s">
        <v>1791</v>
      </c>
      <c r="G521" s="122" t="s">
        <v>0</v>
      </c>
      <c r="H521" s="122" t="s">
        <v>0</v>
      </c>
      <c r="I521" s="122" t="s">
        <v>1792</v>
      </c>
      <c r="J521" s="122" t="s">
        <v>23</v>
      </c>
      <c r="K521" s="122" t="s">
        <v>24</v>
      </c>
      <c r="L521" s="122" t="s">
        <v>1793</v>
      </c>
      <c r="M521" s="122" t="s">
        <v>25</v>
      </c>
      <c r="N521" s="122" t="s">
        <v>26</v>
      </c>
      <c r="O521" s="122" t="s">
        <v>25</v>
      </c>
      <c r="P521" s="122" t="s">
        <v>27</v>
      </c>
      <c r="Q521" s="122" t="s">
        <v>28</v>
      </c>
      <c r="R521" s="124">
        <v>4.532</v>
      </c>
      <c r="S521" s="127">
        <v>16</v>
      </c>
      <c r="T521" s="125">
        <v>8.6</v>
      </c>
      <c r="U521" s="122" t="s">
        <v>30</v>
      </c>
      <c r="W521" s="8" t="str">
        <f t="shared" si="56"/>
        <v/>
      </c>
      <c r="X521" s="8" t="str">
        <f>IF(S521="6B",_xlfn.XLOOKUP(H521,'Zoning 2shop'!A:A,'Zoning 2shop'!B:B),IF(S521="6C",_xlfn.XLOOKUP(G521,'Zoning 2shop'!C:C,'Zoning 2shop'!D:D),""))</f>
        <v/>
      </c>
      <c r="Y521" s="112">
        <f t="shared" si="57"/>
        <v>0.14910705133062102</v>
      </c>
      <c r="Z521" s="4">
        <f t="shared" si="58"/>
        <v>8.6</v>
      </c>
      <c r="AA521" s="4">
        <f t="shared" si="59"/>
        <v>0.5</v>
      </c>
      <c r="AB521" s="4">
        <f t="shared" si="60"/>
        <v>1.2823206414433408</v>
      </c>
      <c r="AC521" s="19">
        <f t="shared" si="61"/>
        <v>9.1</v>
      </c>
      <c r="AD521" s="8" t="str">
        <f>IF(COUNTIF(Catégories!A:A,N521)=0,"catégorie inconnue",LOOKUP(N521,Catégories!A:A,Catégories!B:B))</f>
        <v>Frêt</v>
      </c>
      <c r="AE521" s="21">
        <f t="shared" si="62"/>
        <v>10.382320641443341</v>
      </c>
    </row>
    <row r="522" spans="2:31" ht="14.25" hidden="1" customHeight="1" x14ac:dyDescent="0.2">
      <c r="B522" s="122" t="s">
        <v>593</v>
      </c>
      <c r="C522" s="122" t="s">
        <v>21</v>
      </c>
      <c r="D522" s="123">
        <v>46169</v>
      </c>
      <c r="E522" s="122" t="s">
        <v>22</v>
      </c>
      <c r="F522" s="122" t="s">
        <v>1774</v>
      </c>
      <c r="G522" s="122" t="s">
        <v>0</v>
      </c>
      <c r="H522" s="122" t="s">
        <v>0</v>
      </c>
      <c r="I522" s="122" t="s">
        <v>1775</v>
      </c>
      <c r="J522" s="122" t="s">
        <v>23</v>
      </c>
      <c r="K522" s="122" t="s">
        <v>24</v>
      </c>
      <c r="L522" s="122" t="s">
        <v>1776</v>
      </c>
      <c r="M522" s="122" t="s">
        <v>25</v>
      </c>
      <c r="N522" s="122" t="s">
        <v>26</v>
      </c>
      <c r="O522" s="122" t="s">
        <v>25</v>
      </c>
      <c r="P522" s="122" t="s">
        <v>27</v>
      </c>
      <c r="Q522" s="122" t="s">
        <v>28</v>
      </c>
      <c r="R522" s="124">
        <v>4.5060000000000002</v>
      </c>
      <c r="S522" s="127">
        <v>16</v>
      </c>
      <c r="T522" s="125">
        <v>8.6</v>
      </c>
      <c r="U522" s="122" t="s">
        <v>30</v>
      </c>
      <c r="W522" s="8" t="str">
        <f t="shared" si="56"/>
        <v/>
      </c>
      <c r="X522" s="8" t="str">
        <f>IF(S522="6B",_xlfn.XLOOKUP(H522,'Zoning 2shop'!A:A,'Zoning 2shop'!B:B),IF(S522="6C",_xlfn.XLOOKUP(G522,'Zoning 2shop'!C:C,'Zoning 2shop'!D:D),""))</f>
        <v/>
      </c>
      <c r="Y522" s="112">
        <f t="shared" si="57"/>
        <v>0.14910705133062102</v>
      </c>
      <c r="Z522" s="4">
        <f t="shared" si="58"/>
        <v>8.6</v>
      </c>
      <c r="AA522" s="4">
        <f t="shared" si="59"/>
        <v>0.5</v>
      </c>
      <c r="AB522" s="4">
        <f t="shared" si="60"/>
        <v>1.2823206414433408</v>
      </c>
      <c r="AC522" s="19">
        <f t="shared" si="61"/>
        <v>9.1</v>
      </c>
      <c r="AD522" s="8" t="str">
        <f>IF(COUNTIF(Catégories!A:A,N522)=0,"catégorie inconnue",LOOKUP(N522,Catégories!A:A,Catégories!B:B))</f>
        <v>Frêt</v>
      </c>
      <c r="AE522" s="21">
        <f t="shared" si="62"/>
        <v>10.382320641443341</v>
      </c>
    </row>
    <row r="523" spans="2:31" ht="14.25" hidden="1" customHeight="1" x14ac:dyDescent="0.2">
      <c r="B523" s="122" t="s">
        <v>593</v>
      </c>
      <c r="C523" s="122" t="s">
        <v>21</v>
      </c>
      <c r="D523" s="123">
        <v>46169</v>
      </c>
      <c r="E523" s="122" t="s">
        <v>22</v>
      </c>
      <c r="F523" s="122" t="s">
        <v>1800</v>
      </c>
      <c r="G523" s="122" t="s">
        <v>0</v>
      </c>
      <c r="H523" s="122" t="s">
        <v>0</v>
      </c>
      <c r="I523" s="122" t="s">
        <v>1801</v>
      </c>
      <c r="J523" s="122" t="s">
        <v>23</v>
      </c>
      <c r="K523" s="122" t="s">
        <v>24</v>
      </c>
      <c r="L523" s="122" t="s">
        <v>1802</v>
      </c>
      <c r="M523" s="122" t="s">
        <v>25</v>
      </c>
      <c r="N523" s="122" t="s">
        <v>26</v>
      </c>
      <c r="O523" s="122" t="s">
        <v>25</v>
      </c>
      <c r="P523" s="122" t="s">
        <v>27</v>
      </c>
      <c r="Q523" s="122" t="s">
        <v>28</v>
      </c>
      <c r="R523" s="124">
        <v>0.97899999999999998</v>
      </c>
      <c r="S523" s="127">
        <v>16</v>
      </c>
      <c r="T523" s="125">
        <v>7</v>
      </c>
      <c r="U523" s="122" t="s">
        <v>30</v>
      </c>
      <c r="W523" s="8" t="str">
        <f t="shared" si="56"/>
        <v/>
      </c>
      <c r="X523" s="8" t="str">
        <f>IF(S523="6B",_xlfn.XLOOKUP(H523,'Zoning 2shop'!A:A,'Zoning 2shop'!B:B),IF(S523="6C",_xlfn.XLOOKUP(G523,'Zoning 2shop'!C:C,'Zoning 2shop'!D:D),""))</f>
        <v/>
      </c>
      <c r="Y523" s="112">
        <f t="shared" si="57"/>
        <v>0.14910705133062102</v>
      </c>
      <c r="Z523" s="4">
        <f t="shared" si="58"/>
        <v>7</v>
      </c>
      <c r="AA523" s="4">
        <f t="shared" si="59"/>
        <v>0.5</v>
      </c>
      <c r="AB523" s="4">
        <f t="shared" si="60"/>
        <v>1.0437493593143472</v>
      </c>
      <c r="AC523" s="19">
        <f t="shared" si="61"/>
        <v>7.5</v>
      </c>
      <c r="AD523" s="8" t="str">
        <f>IF(COUNTIF(Catégories!A:A,N523)=0,"catégorie inconnue",LOOKUP(N523,Catégories!A:A,Catégories!B:B))</f>
        <v>Frêt</v>
      </c>
      <c r="AE523" s="21">
        <f t="shared" si="62"/>
        <v>8.5437493593143472</v>
      </c>
    </row>
    <row r="524" spans="2:31" ht="14.25" hidden="1" customHeight="1" x14ac:dyDescent="0.2">
      <c r="B524" s="122" t="s">
        <v>593</v>
      </c>
      <c r="C524" s="122" t="s">
        <v>21</v>
      </c>
      <c r="D524" s="123">
        <v>46169</v>
      </c>
      <c r="E524" s="122" t="s">
        <v>22</v>
      </c>
      <c r="F524" s="122" t="s">
        <v>1797</v>
      </c>
      <c r="G524" s="122" t="s">
        <v>0</v>
      </c>
      <c r="H524" s="122" t="s">
        <v>0</v>
      </c>
      <c r="I524" s="122" t="s">
        <v>1798</v>
      </c>
      <c r="J524" s="122" t="s">
        <v>23</v>
      </c>
      <c r="K524" s="122" t="s">
        <v>24</v>
      </c>
      <c r="L524" s="122" t="s">
        <v>1799</v>
      </c>
      <c r="M524" s="122" t="s">
        <v>25</v>
      </c>
      <c r="N524" s="122" t="s">
        <v>26</v>
      </c>
      <c r="O524" s="122" t="s">
        <v>25</v>
      </c>
      <c r="P524" s="122" t="s">
        <v>27</v>
      </c>
      <c r="Q524" s="122" t="s">
        <v>28</v>
      </c>
      <c r="R524" s="124">
        <v>3.3929999999999998</v>
      </c>
      <c r="S524" s="127">
        <v>16</v>
      </c>
      <c r="T524" s="125">
        <v>8.1999999999999993</v>
      </c>
      <c r="U524" s="122" t="s">
        <v>30</v>
      </c>
      <c r="W524" s="8" t="str">
        <f t="shared" si="56"/>
        <v/>
      </c>
      <c r="X524" s="8" t="str">
        <f>IF(S524="6B",_xlfn.XLOOKUP(H524,'Zoning 2shop'!A:A,'Zoning 2shop'!B:B),IF(S524="6C",_xlfn.XLOOKUP(G524,'Zoning 2shop'!C:C,'Zoning 2shop'!D:D),""))</f>
        <v/>
      </c>
      <c r="Y524" s="112">
        <f t="shared" si="57"/>
        <v>0.14910705133062102</v>
      </c>
      <c r="Z524" s="4">
        <f t="shared" si="58"/>
        <v>8.1999999999999993</v>
      </c>
      <c r="AA524" s="4">
        <f t="shared" si="59"/>
        <v>0.5</v>
      </c>
      <c r="AB524" s="4">
        <f t="shared" si="60"/>
        <v>1.2226778209110922</v>
      </c>
      <c r="AC524" s="19">
        <f t="shared" si="61"/>
        <v>8.6999999999999993</v>
      </c>
      <c r="AD524" s="8" t="str">
        <f>IF(COUNTIF(Catégories!A:A,N524)=0,"catégorie inconnue",LOOKUP(N524,Catégories!A:A,Catégories!B:B))</f>
        <v>Frêt</v>
      </c>
      <c r="AE524" s="21">
        <f t="shared" si="62"/>
        <v>9.9226778209110922</v>
      </c>
    </row>
    <row r="525" spans="2:31" ht="14.25" hidden="1" customHeight="1" x14ac:dyDescent="0.2">
      <c r="B525" s="122" t="s">
        <v>593</v>
      </c>
      <c r="C525" s="122" t="s">
        <v>21</v>
      </c>
      <c r="D525" s="123">
        <v>46169</v>
      </c>
      <c r="E525" s="122" t="s">
        <v>22</v>
      </c>
      <c r="F525" s="122" t="s">
        <v>1826</v>
      </c>
      <c r="G525" s="122" t="s">
        <v>0</v>
      </c>
      <c r="H525" s="122" t="s">
        <v>0</v>
      </c>
      <c r="I525" s="122" t="s">
        <v>1827</v>
      </c>
      <c r="J525" s="122" t="s">
        <v>23</v>
      </c>
      <c r="K525" s="122" t="s">
        <v>24</v>
      </c>
      <c r="L525" s="122" t="s">
        <v>1828</v>
      </c>
      <c r="M525" s="122" t="s">
        <v>25</v>
      </c>
      <c r="N525" s="122" t="s">
        <v>26</v>
      </c>
      <c r="O525" s="122" t="s">
        <v>25</v>
      </c>
      <c r="P525" s="122" t="s">
        <v>27</v>
      </c>
      <c r="Q525" s="122" t="s">
        <v>28</v>
      </c>
      <c r="R525" s="124">
        <v>26.437999999999999</v>
      </c>
      <c r="S525" s="127">
        <v>16</v>
      </c>
      <c r="T525" s="125">
        <v>17.399999999999999</v>
      </c>
      <c r="U525" s="122" t="s">
        <v>30</v>
      </c>
      <c r="W525" s="8" t="str">
        <f t="shared" si="56"/>
        <v/>
      </c>
      <c r="X525" s="8" t="str">
        <f>IF(S525="6B",_xlfn.XLOOKUP(H525,'Zoning 2shop'!A:A,'Zoning 2shop'!B:B),IF(S525="6C",_xlfn.XLOOKUP(G525,'Zoning 2shop'!C:C,'Zoning 2shop'!D:D),""))</f>
        <v/>
      </c>
      <c r="Y525" s="112">
        <f t="shared" si="57"/>
        <v>0.14910705133062102</v>
      </c>
      <c r="Z525" s="4">
        <f t="shared" si="58"/>
        <v>17.399999999999999</v>
      </c>
      <c r="AA525" s="4">
        <f t="shared" si="59"/>
        <v>0.5</v>
      </c>
      <c r="AB525" s="4">
        <f t="shared" si="60"/>
        <v>2.5944626931528054</v>
      </c>
      <c r="AC525" s="19">
        <f t="shared" si="61"/>
        <v>17.899999999999999</v>
      </c>
      <c r="AD525" s="8" t="str">
        <f>IF(COUNTIF(Catégories!A:A,N525)=0,"catégorie inconnue",LOOKUP(N525,Catégories!A:A,Catégories!B:B))</f>
        <v>Frêt</v>
      </c>
      <c r="AE525" s="21">
        <f t="shared" si="62"/>
        <v>20.494462693152805</v>
      </c>
    </row>
    <row r="526" spans="2:31" ht="14.25" hidden="1" customHeight="1" x14ac:dyDescent="0.2">
      <c r="B526" s="122" t="s">
        <v>593</v>
      </c>
      <c r="C526" s="122" t="s">
        <v>21</v>
      </c>
      <c r="D526" s="123">
        <v>46169</v>
      </c>
      <c r="E526" s="122" t="s">
        <v>22</v>
      </c>
      <c r="F526" s="122" t="s">
        <v>418</v>
      </c>
      <c r="G526" s="122" t="s">
        <v>0</v>
      </c>
      <c r="H526" s="122" t="s">
        <v>0</v>
      </c>
      <c r="I526" s="122" t="s">
        <v>1824</v>
      </c>
      <c r="J526" s="122" t="s">
        <v>23</v>
      </c>
      <c r="K526" s="122" t="s">
        <v>24</v>
      </c>
      <c r="L526" s="122" t="s">
        <v>1825</v>
      </c>
      <c r="M526" s="122" t="s">
        <v>25</v>
      </c>
      <c r="N526" s="122" t="s">
        <v>26</v>
      </c>
      <c r="O526" s="122" t="s">
        <v>25</v>
      </c>
      <c r="P526" s="122" t="s">
        <v>27</v>
      </c>
      <c r="Q526" s="122" t="s">
        <v>28</v>
      </c>
      <c r="R526" s="124">
        <v>1.3919999999999999</v>
      </c>
      <c r="S526" s="127">
        <v>16</v>
      </c>
      <c r="T526" s="125">
        <v>7.4</v>
      </c>
      <c r="U526" s="122" t="s">
        <v>30</v>
      </c>
      <c r="W526" s="8" t="str">
        <f t="shared" si="56"/>
        <v/>
      </c>
      <c r="X526" s="8" t="str">
        <f>IF(S526="6B",_xlfn.XLOOKUP(H526,'Zoning 2shop'!A:A,'Zoning 2shop'!B:B),IF(S526="6C",_xlfn.XLOOKUP(G526,'Zoning 2shop'!C:C,'Zoning 2shop'!D:D),""))</f>
        <v/>
      </c>
      <c r="Y526" s="112">
        <f t="shared" si="57"/>
        <v>0.14910705133062102</v>
      </c>
      <c r="Z526" s="4">
        <f t="shared" si="58"/>
        <v>7.4</v>
      </c>
      <c r="AA526" s="4">
        <f t="shared" si="59"/>
        <v>0.5</v>
      </c>
      <c r="AB526" s="4">
        <f t="shared" si="60"/>
        <v>1.1033921798465955</v>
      </c>
      <c r="AC526" s="19">
        <f t="shared" si="61"/>
        <v>7.9</v>
      </c>
      <c r="AD526" s="8" t="str">
        <f>IF(COUNTIF(Catégories!A:A,N526)=0,"catégorie inconnue",LOOKUP(N526,Catégories!A:A,Catégories!B:B))</f>
        <v>Frêt</v>
      </c>
      <c r="AE526" s="21">
        <f t="shared" si="62"/>
        <v>9.0033921798465961</v>
      </c>
    </row>
    <row r="527" spans="2:31" ht="14.25" hidden="1" customHeight="1" x14ac:dyDescent="0.2">
      <c r="B527" s="122" t="s">
        <v>593</v>
      </c>
      <c r="C527" s="122" t="s">
        <v>21</v>
      </c>
      <c r="D527" s="123">
        <v>46170</v>
      </c>
      <c r="E527" s="122" t="s">
        <v>22</v>
      </c>
      <c r="F527" s="122" t="s">
        <v>1842</v>
      </c>
      <c r="G527" s="122" t="s">
        <v>0</v>
      </c>
      <c r="H527" s="122" t="s">
        <v>0</v>
      </c>
      <c r="I527" s="122" t="s">
        <v>1843</v>
      </c>
      <c r="J527" s="122" t="s">
        <v>23</v>
      </c>
      <c r="K527" s="122" t="s">
        <v>24</v>
      </c>
      <c r="L527" s="122" t="s">
        <v>1844</v>
      </c>
      <c r="M527" s="122" t="s">
        <v>25</v>
      </c>
      <c r="N527" s="122" t="s">
        <v>26</v>
      </c>
      <c r="O527" s="122" t="s">
        <v>25</v>
      </c>
      <c r="P527" s="122" t="s">
        <v>27</v>
      </c>
      <c r="Q527" s="122" t="s">
        <v>28</v>
      </c>
      <c r="R527" s="124">
        <v>0.28999999999999998</v>
      </c>
      <c r="S527" s="127">
        <v>16</v>
      </c>
      <c r="T527" s="125">
        <v>7</v>
      </c>
      <c r="U527" s="122" t="s">
        <v>30</v>
      </c>
      <c r="W527" s="8" t="str">
        <f t="shared" si="56"/>
        <v/>
      </c>
      <c r="X527" s="8" t="str">
        <f>IF(S527="6B",_xlfn.XLOOKUP(H527,'Zoning 2shop'!A:A,'Zoning 2shop'!B:B),IF(S527="6C",_xlfn.XLOOKUP(G527,'Zoning 2shop'!C:C,'Zoning 2shop'!D:D),""))</f>
        <v/>
      </c>
      <c r="Y527" s="112">
        <f t="shared" si="57"/>
        <v>0.14910705133062102</v>
      </c>
      <c r="Z527" s="4">
        <f t="shared" si="58"/>
        <v>7</v>
      </c>
      <c r="AA527" s="4">
        <f t="shared" si="59"/>
        <v>0.5</v>
      </c>
      <c r="AB527" s="4">
        <f t="shared" si="60"/>
        <v>1.0437493593143472</v>
      </c>
      <c r="AC527" s="19">
        <f t="shared" si="61"/>
        <v>7.5</v>
      </c>
      <c r="AD527" s="8" t="str">
        <f>IF(COUNTIF(Catégories!A:A,N527)=0,"catégorie inconnue",LOOKUP(N527,Catégories!A:A,Catégories!B:B))</f>
        <v>Frêt</v>
      </c>
      <c r="AE527" s="21">
        <f t="shared" si="62"/>
        <v>8.5437493593143472</v>
      </c>
    </row>
    <row r="528" spans="2:31" ht="14.25" hidden="1" customHeight="1" x14ac:dyDescent="0.2">
      <c r="B528" s="122" t="s">
        <v>593</v>
      </c>
      <c r="C528" s="122" t="s">
        <v>21</v>
      </c>
      <c r="D528" s="123">
        <v>46170</v>
      </c>
      <c r="E528" s="122" t="s">
        <v>22</v>
      </c>
      <c r="F528" s="122" t="s">
        <v>1872</v>
      </c>
      <c r="G528" s="122" t="s">
        <v>0</v>
      </c>
      <c r="H528" s="122" t="s">
        <v>0</v>
      </c>
      <c r="I528" s="122" t="s">
        <v>1873</v>
      </c>
      <c r="J528" s="122" t="s">
        <v>23</v>
      </c>
      <c r="K528" s="122" t="s">
        <v>24</v>
      </c>
      <c r="L528" s="122" t="s">
        <v>1874</v>
      </c>
      <c r="M528" s="122" t="s">
        <v>25</v>
      </c>
      <c r="N528" s="122" t="s">
        <v>26</v>
      </c>
      <c r="O528" s="122" t="s">
        <v>25</v>
      </c>
      <c r="P528" s="122" t="s">
        <v>27</v>
      </c>
      <c r="Q528" s="122" t="s">
        <v>182</v>
      </c>
      <c r="R528" s="124">
        <v>0.4</v>
      </c>
      <c r="S528" s="127">
        <v>16</v>
      </c>
      <c r="T528" s="125">
        <v>7</v>
      </c>
      <c r="U528" s="122" t="s">
        <v>30</v>
      </c>
      <c r="W528" s="8" t="str">
        <f t="shared" si="56"/>
        <v/>
      </c>
      <c r="X528" s="8" t="str">
        <f>IF(S528="6B",_xlfn.XLOOKUP(H528,'Zoning 2shop'!A:A,'Zoning 2shop'!B:B),IF(S528="6C",_xlfn.XLOOKUP(G528,'Zoning 2shop'!C:C,'Zoning 2shop'!D:D),""))</f>
        <v/>
      </c>
      <c r="Y528" s="112">
        <f t="shared" si="57"/>
        <v>0.14910705133062102</v>
      </c>
      <c r="Z528" s="4">
        <f t="shared" si="58"/>
        <v>7</v>
      </c>
      <c r="AA528" s="4">
        <f t="shared" si="59"/>
        <v>0.5</v>
      </c>
      <c r="AB528" s="4">
        <f t="shared" si="60"/>
        <v>1.0437493593143472</v>
      </c>
      <c r="AC528" s="19">
        <f t="shared" si="61"/>
        <v>7.5</v>
      </c>
      <c r="AD528" s="8" t="str">
        <f>IF(COUNTIF(Catégories!A:A,N528)=0,"catégorie inconnue",LOOKUP(N528,Catégories!A:A,Catégories!B:B))</f>
        <v>Frêt</v>
      </c>
      <c r="AE528" s="21">
        <f t="shared" si="62"/>
        <v>8.5437493593143472</v>
      </c>
    </row>
    <row r="529" spans="2:31" ht="14.25" hidden="1" customHeight="1" x14ac:dyDescent="0.2">
      <c r="B529" s="122" t="s">
        <v>593</v>
      </c>
      <c r="C529" s="122" t="s">
        <v>21</v>
      </c>
      <c r="D529" s="123">
        <v>46170</v>
      </c>
      <c r="E529" s="122" t="s">
        <v>22</v>
      </c>
      <c r="F529" s="122" t="s">
        <v>1906</v>
      </c>
      <c r="G529" s="122" t="s">
        <v>0</v>
      </c>
      <c r="H529" s="122" t="s">
        <v>0</v>
      </c>
      <c r="I529" s="122" t="s">
        <v>1907</v>
      </c>
      <c r="J529" s="122" t="s">
        <v>23</v>
      </c>
      <c r="K529" s="122" t="s">
        <v>24</v>
      </c>
      <c r="L529" s="122" t="s">
        <v>1908</v>
      </c>
      <c r="M529" s="122" t="s">
        <v>25</v>
      </c>
      <c r="N529" s="122" t="s">
        <v>26</v>
      </c>
      <c r="O529" s="122" t="s">
        <v>25</v>
      </c>
      <c r="P529" s="122" t="s">
        <v>27</v>
      </c>
      <c r="Q529" s="122" t="s">
        <v>28</v>
      </c>
      <c r="R529" s="124">
        <v>2.65</v>
      </c>
      <c r="S529" s="127">
        <v>16</v>
      </c>
      <c r="T529" s="125">
        <v>7.8</v>
      </c>
      <c r="U529" s="122" t="s">
        <v>30</v>
      </c>
      <c r="W529" s="8" t="str">
        <f t="shared" si="56"/>
        <v/>
      </c>
      <c r="X529" s="8" t="str">
        <f>IF(S529="6B",_xlfn.XLOOKUP(H529,'Zoning 2shop'!A:A,'Zoning 2shop'!B:B),IF(S529="6C",_xlfn.XLOOKUP(G529,'Zoning 2shop'!C:C,'Zoning 2shop'!D:D),""))</f>
        <v/>
      </c>
      <c r="Y529" s="112">
        <f t="shared" si="57"/>
        <v>0.14910705133062102</v>
      </c>
      <c r="Z529" s="4">
        <f t="shared" si="58"/>
        <v>7.8</v>
      </c>
      <c r="AA529" s="4">
        <f t="shared" si="59"/>
        <v>0.5</v>
      </c>
      <c r="AB529" s="4">
        <f t="shared" si="60"/>
        <v>1.1630350003788439</v>
      </c>
      <c r="AC529" s="19">
        <f t="shared" si="61"/>
        <v>8.3000000000000007</v>
      </c>
      <c r="AD529" s="8" t="str">
        <f>IF(COUNTIF(Catégories!A:A,N529)=0,"catégorie inconnue",LOOKUP(N529,Catégories!A:A,Catégories!B:B))</f>
        <v>Frêt</v>
      </c>
      <c r="AE529" s="21">
        <f t="shared" si="62"/>
        <v>9.463035000378845</v>
      </c>
    </row>
    <row r="530" spans="2:31" ht="14.25" hidden="1" customHeight="1" x14ac:dyDescent="0.2">
      <c r="B530" s="122" t="s">
        <v>593</v>
      </c>
      <c r="C530" s="122" t="s">
        <v>21</v>
      </c>
      <c r="D530" s="123">
        <v>46170</v>
      </c>
      <c r="E530" s="122" t="s">
        <v>22</v>
      </c>
      <c r="F530" s="122" t="s">
        <v>440</v>
      </c>
      <c r="G530" s="122" t="s">
        <v>0</v>
      </c>
      <c r="H530" s="122" t="s">
        <v>0</v>
      </c>
      <c r="I530" s="122" t="s">
        <v>1896</v>
      </c>
      <c r="J530" s="122" t="s">
        <v>23</v>
      </c>
      <c r="K530" s="122" t="s">
        <v>24</v>
      </c>
      <c r="L530" s="122" t="s">
        <v>1897</v>
      </c>
      <c r="M530" s="122" t="s">
        <v>25</v>
      </c>
      <c r="N530" s="122" t="s">
        <v>26</v>
      </c>
      <c r="O530" s="122" t="s">
        <v>25</v>
      </c>
      <c r="P530" s="122" t="s">
        <v>27</v>
      </c>
      <c r="Q530" s="122" t="s">
        <v>28</v>
      </c>
      <c r="R530" s="124">
        <v>7.0000000000000007E-2</v>
      </c>
      <c r="S530" s="127">
        <v>16</v>
      </c>
      <c r="T530" s="125">
        <v>7</v>
      </c>
      <c r="U530" s="122" t="s">
        <v>30</v>
      </c>
      <c r="W530" s="8" t="str">
        <f t="shared" si="56"/>
        <v/>
      </c>
      <c r="X530" s="8" t="str">
        <f>IF(S530="6B",_xlfn.XLOOKUP(H530,'Zoning 2shop'!A:A,'Zoning 2shop'!B:B),IF(S530="6C",_xlfn.XLOOKUP(G530,'Zoning 2shop'!C:C,'Zoning 2shop'!D:D),""))</f>
        <v/>
      </c>
      <c r="Y530" s="112">
        <f t="shared" si="57"/>
        <v>0.14910705133062102</v>
      </c>
      <c r="Z530" s="4">
        <f t="shared" si="58"/>
        <v>7</v>
      </c>
      <c r="AA530" s="4">
        <f t="shared" si="59"/>
        <v>0.5</v>
      </c>
      <c r="AB530" s="4">
        <f t="shared" si="60"/>
        <v>1.0437493593143472</v>
      </c>
      <c r="AC530" s="19">
        <f t="shared" si="61"/>
        <v>7.5</v>
      </c>
      <c r="AD530" s="8" t="str">
        <f>IF(COUNTIF(Catégories!A:A,N530)=0,"catégorie inconnue",LOOKUP(N530,Catégories!A:A,Catégories!B:B))</f>
        <v>Frêt</v>
      </c>
      <c r="AE530" s="21">
        <f t="shared" si="62"/>
        <v>8.5437493593143472</v>
      </c>
    </row>
    <row r="531" spans="2:31" ht="14.25" hidden="1" customHeight="1" x14ac:dyDescent="0.2">
      <c r="B531" s="122" t="s">
        <v>593</v>
      </c>
      <c r="C531" s="122" t="s">
        <v>21</v>
      </c>
      <c r="D531" s="123">
        <v>46170</v>
      </c>
      <c r="E531" s="122" t="s">
        <v>22</v>
      </c>
      <c r="F531" s="122" t="s">
        <v>974</v>
      </c>
      <c r="G531" s="122" t="s">
        <v>0</v>
      </c>
      <c r="H531" s="122" t="s">
        <v>0</v>
      </c>
      <c r="I531" s="122" t="s">
        <v>1852</v>
      </c>
      <c r="J531" s="122" t="s">
        <v>23</v>
      </c>
      <c r="K531" s="122" t="s">
        <v>24</v>
      </c>
      <c r="L531" s="122" t="s">
        <v>1853</v>
      </c>
      <c r="M531" s="122" t="s">
        <v>25</v>
      </c>
      <c r="N531" s="122" t="s">
        <v>26</v>
      </c>
      <c r="O531" s="122" t="s">
        <v>25</v>
      </c>
      <c r="P531" s="122" t="s">
        <v>27</v>
      </c>
      <c r="Q531" s="122" t="s">
        <v>28</v>
      </c>
      <c r="R531" s="124">
        <v>1.6379999999999999</v>
      </c>
      <c r="S531" s="127">
        <v>16</v>
      </c>
      <c r="T531" s="125">
        <v>7.4</v>
      </c>
      <c r="U531" s="122" t="s">
        <v>30</v>
      </c>
      <c r="W531" s="8" t="str">
        <f t="shared" si="56"/>
        <v/>
      </c>
      <c r="X531" s="8" t="str">
        <f>IF(S531="6B",_xlfn.XLOOKUP(H531,'Zoning 2shop'!A:A,'Zoning 2shop'!B:B),IF(S531="6C",_xlfn.XLOOKUP(G531,'Zoning 2shop'!C:C,'Zoning 2shop'!D:D),""))</f>
        <v/>
      </c>
      <c r="Y531" s="112">
        <f t="shared" si="57"/>
        <v>0.14910705133062102</v>
      </c>
      <c r="Z531" s="4">
        <f t="shared" si="58"/>
        <v>7.4</v>
      </c>
      <c r="AA531" s="4">
        <f t="shared" si="59"/>
        <v>0.5</v>
      </c>
      <c r="AB531" s="4">
        <f t="shared" si="60"/>
        <v>1.1033921798465955</v>
      </c>
      <c r="AC531" s="19">
        <f t="shared" si="61"/>
        <v>7.9</v>
      </c>
      <c r="AD531" s="8" t="str">
        <f>IF(COUNTIF(Catégories!A:A,N531)=0,"catégorie inconnue",LOOKUP(N531,Catégories!A:A,Catégories!B:B))</f>
        <v>Frêt</v>
      </c>
      <c r="AE531" s="21">
        <f t="shared" si="62"/>
        <v>9.0033921798465961</v>
      </c>
    </row>
    <row r="532" spans="2:31" ht="14.25" hidden="1" customHeight="1" x14ac:dyDescent="0.2">
      <c r="B532" s="122" t="s">
        <v>593</v>
      </c>
      <c r="C532" s="122" t="s">
        <v>21</v>
      </c>
      <c r="D532" s="123">
        <v>46170</v>
      </c>
      <c r="E532" s="122" t="s">
        <v>22</v>
      </c>
      <c r="F532" s="122" t="s">
        <v>1877</v>
      </c>
      <c r="G532" s="122" t="s">
        <v>0</v>
      </c>
      <c r="H532" s="122" t="s">
        <v>0</v>
      </c>
      <c r="I532" s="122" t="s">
        <v>1878</v>
      </c>
      <c r="J532" s="122" t="s">
        <v>23</v>
      </c>
      <c r="K532" s="122" t="s">
        <v>24</v>
      </c>
      <c r="L532" s="122" t="s">
        <v>1879</v>
      </c>
      <c r="M532" s="122" t="s">
        <v>25</v>
      </c>
      <c r="N532" s="122" t="s">
        <v>26</v>
      </c>
      <c r="O532" s="122" t="s">
        <v>25</v>
      </c>
      <c r="P532" s="122" t="s">
        <v>27</v>
      </c>
      <c r="Q532" s="122" t="s">
        <v>28</v>
      </c>
      <c r="R532" s="124">
        <v>0.13</v>
      </c>
      <c r="S532" s="127">
        <v>16</v>
      </c>
      <c r="T532" s="125">
        <v>7</v>
      </c>
      <c r="U532" s="122" t="s">
        <v>30</v>
      </c>
      <c r="W532" s="8" t="str">
        <f t="shared" si="56"/>
        <v/>
      </c>
      <c r="X532" s="8" t="str">
        <f>IF(S532="6B",_xlfn.XLOOKUP(H532,'Zoning 2shop'!A:A,'Zoning 2shop'!B:B),IF(S532="6C",_xlfn.XLOOKUP(G532,'Zoning 2shop'!C:C,'Zoning 2shop'!D:D),""))</f>
        <v/>
      </c>
      <c r="Y532" s="112">
        <f t="shared" si="57"/>
        <v>0.14910705133062102</v>
      </c>
      <c r="Z532" s="4">
        <f t="shared" si="58"/>
        <v>7</v>
      </c>
      <c r="AA532" s="4">
        <f t="shared" si="59"/>
        <v>0.5</v>
      </c>
      <c r="AB532" s="4">
        <f t="shared" si="60"/>
        <v>1.0437493593143472</v>
      </c>
      <c r="AC532" s="19">
        <f t="shared" si="61"/>
        <v>7.5</v>
      </c>
      <c r="AD532" s="8" t="str">
        <f>IF(COUNTIF(Catégories!A:A,N532)=0,"catégorie inconnue",LOOKUP(N532,Catégories!A:A,Catégories!B:B))</f>
        <v>Frêt</v>
      </c>
      <c r="AE532" s="21">
        <f t="shared" si="62"/>
        <v>8.5437493593143472</v>
      </c>
    </row>
    <row r="533" spans="2:31" ht="14.25" hidden="1" customHeight="1" x14ac:dyDescent="0.2">
      <c r="B533" s="122" t="s">
        <v>593</v>
      </c>
      <c r="C533" s="122" t="s">
        <v>21</v>
      </c>
      <c r="D533" s="123">
        <v>46170</v>
      </c>
      <c r="E533" s="122" t="s">
        <v>22</v>
      </c>
      <c r="F533" s="122" t="s">
        <v>1864</v>
      </c>
      <c r="G533" s="122" t="s">
        <v>0</v>
      </c>
      <c r="H533" s="122" t="s">
        <v>0</v>
      </c>
      <c r="I533" s="122" t="s">
        <v>1865</v>
      </c>
      <c r="J533" s="122" t="s">
        <v>23</v>
      </c>
      <c r="K533" s="122" t="s">
        <v>24</v>
      </c>
      <c r="L533" s="122" t="s">
        <v>1866</v>
      </c>
      <c r="M533" s="122" t="s">
        <v>25</v>
      </c>
      <c r="N533" s="122" t="s">
        <v>26</v>
      </c>
      <c r="O533" s="122" t="s">
        <v>25</v>
      </c>
      <c r="P533" s="122" t="s">
        <v>27</v>
      </c>
      <c r="Q533" s="122" t="s">
        <v>28</v>
      </c>
      <c r="R533" s="124">
        <v>0.2</v>
      </c>
      <c r="S533" s="127">
        <v>16</v>
      </c>
      <c r="T533" s="125">
        <v>7</v>
      </c>
      <c r="U533" s="122" t="s">
        <v>30</v>
      </c>
      <c r="W533" s="8" t="str">
        <f t="shared" si="56"/>
        <v/>
      </c>
      <c r="X533" s="8" t="str">
        <f>IF(S533="6B",_xlfn.XLOOKUP(H533,'Zoning 2shop'!A:A,'Zoning 2shop'!B:B),IF(S533="6C",_xlfn.XLOOKUP(G533,'Zoning 2shop'!C:C,'Zoning 2shop'!D:D),""))</f>
        <v/>
      </c>
      <c r="Y533" s="112">
        <f t="shared" si="57"/>
        <v>0.14910705133062102</v>
      </c>
      <c r="Z533" s="4">
        <f t="shared" si="58"/>
        <v>7</v>
      </c>
      <c r="AA533" s="4">
        <f t="shared" si="59"/>
        <v>0.5</v>
      </c>
      <c r="AB533" s="4">
        <f t="shared" si="60"/>
        <v>1.0437493593143472</v>
      </c>
      <c r="AC533" s="19">
        <f t="shared" si="61"/>
        <v>7.5</v>
      </c>
      <c r="AD533" s="8" t="str">
        <f>IF(COUNTIF(Catégories!A:A,N533)=0,"catégorie inconnue",LOOKUP(N533,Catégories!A:A,Catégories!B:B))</f>
        <v>Frêt</v>
      </c>
      <c r="AE533" s="21">
        <f t="shared" si="62"/>
        <v>8.5437493593143472</v>
      </c>
    </row>
    <row r="534" spans="2:31" ht="14.25" hidden="1" customHeight="1" x14ac:dyDescent="0.2">
      <c r="B534" s="122" t="s">
        <v>593</v>
      </c>
      <c r="C534" s="122" t="s">
        <v>21</v>
      </c>
      <c r="D534" s="123">
        <v>46170</v>
      </c>
      <c r="E534" s="122" t="s">
        <v>22</v>
      </c>
      <c r="F534" s="122" t="s">
        <v>1880</v>
      </c>
      <c r="G534" s="122" t="s">
        <v>0</v>
      </c>
      <c r="H534" s="122" t="s">
        <v>0</v>
      </c>
      <c r="I534" s="122" t="s">
        <v>1881</v>
      </c>
      <c r="J534" s="122" t="s">
        <v>23</v>
      </c>
      <c r="K534" s="122" t="s">
        <v>24</v>
      </c>
      <c r="L534" s="122" t="s">
        <v>1882</v>
      </c>
      <c r="M534" s="122" t="s">
        <v>25</v>
      </c>
      <c r="N534" s="122" t="s">
        <v>26</v>
      </c>
      <c r="O534" s="122" t="s">
        <v>25</v>
      </c>
      <c r="P534" s="122" t="s">
        <v>27</v>
      </c>
      <c r="Q534" s="122" t="s">
        <v>28</v>
      </c>
      <c r="R534" s="124">
        <v>0.4</v>
      </c>
      <c r="S534" s="127">
        <v>16</v>
      </c>
      <c r="T534" s="125">
        <v>7</v>
      </c>
      <c r="U534" s="122" t="s">
        <v>30</v>
      </c>
      <c r="W534" s="8" t="str">
        <f t="shared" si="56"/>
        <v/>
      </c>
      <c r="X534" s="8" t="str">
        <f>IF(S534="6B",_xlfn.XLOOKUP(H534,'Zoning 2shop'!A:A,'Zoning 2shop'!B:B),IF(S534="6C",_xlfn.XLOOKUP(G534,'Zoning 2shop'!C:C,'Zoning 2shop'!D:D),""))</f>
        <v/>
      </c>
      <c r="Y534" s="112">
        <f t="shared" si="57"/>
        <v>0.14910705133062102</v>
      </c>
      <c r="Z534" s="4">
        <f t="shared" si="58"/>
        <v>7</v>
      </c>
      <c r="AA534" s="4">
        <f t="shared" si="59"/>
        <v>0.5</v>
      </c>
      <c r="AB534" s="4">
        <f t="shared" si="60"/>
        <v>1.0437493593143472</v>
      </c>
      <c r="AC534" s="19">
        <f t="shared" si="61"/>
        <v>7.5</v>
      </c>
      <c r="AD534" s="8" t="str">
        <f>IF(COUNTIF(Catégories!A:A,N534)=0,"catégorie inconnue",LOOKUP(N534,Catégories!A:A,Catégories!B:B))</f>
        <v>Frêt</v>
      </c>
      <c r="AE534" s="21">
        <f t="shared" si="62"/>
        <v>8.5437493593143472</v>
      </c>
    </row>
    <row r="535" spans="2:31" ht="14.25" hidden="1" customHeight="1" x14ac:dyDescent="0.2">
      <c r="B535" s="122" t="s">
        <v>593</v>
      </c>
      <c r="C535" s="122" t="s">
        <v>21</v>
      </c>
      <c r="D535" s="123">
        <v>46170</v>
      </c>
      <c r="E535" s="122" t="s">
        <v>22</v>
      </c>
      <c r="F535" s="122" t="s">
        <v>1139</v>
      </c>
      <c r="G535" s="122" t="s">
        <v>0</v>
      </c>
      <c r="H535" s="122" t="s">
        <v>0</v>
      </c>
      <c r="I535" s="122" t="s">
        <v>1857</v>
      </c>
      <c r="J535" s="122" t="s">
        <v>23</v>
      </c>
      <c r="K535" s="122" t="s">
        <v>24</v>
      </c>
      <c r="L535" s="122" t="s">
        <v>1858</v>
      </c>
      <c r="M535" s="122" t="s">
        <v>25</v>
      </c>
      <c r="N535" s="122" t="s">
        <v>26</v>
      </c>
      <c r="O535" s="122" t="s">
        <v>25</v>
      </c>
      <c r="P535" s="122" t="s">
        <v>27</v>
      </c>
      <c r="Q535" s="122" t="s">
        <v>28</v>
      </c>
      <c r="R535" s="124">
        <v>0.15</v>
      </c>
      <c r="S535" s="127">
        <v>16</v>
      </c>
      <c r="T535" s="125">
        <v>7</v>
      </c>
      <c r="U535" s="122" t="s">
        <v>30</v>
      </c>
      <c r="W535" s="8" t="str">
        <f t="shared" si="56"/>
        <v/>
      </c>
      <c r="X535" s="8" t="str">
        <f>IF(S535="6B",_xlfn.XLOOKUP(H535,'Zoning 2shop'!A:A,'Zoning 2shop'!B:B),IF(S535="6C",_xlfn.XLOOKUP(G535,'Zoning 2shop'!C:C,'Zoning 2shop'!D:D),""))</f>
        <v/>
      </c>
      <c r="Y535" s="112">
        <f t="shared" si="57"/>
        <v>0.14910705133062102</v>
      </c>
      <c r="Z535" s="4">
        <f t="shared" si="58"/>
        <v>7</v>
      </c>
      <c r="AA535" s="4">
        <f t="shared" si="59"/>
        <v>0.5</v>
      </c>
      <c r="AB535" s="4">
        <f t="shared" si="60"/>
        <v>1.0437493593143472</v>
      </c>
      <c r="AC535" s="19">
        <f t="shared" si="61"/>
        <v>7.5</v>
      </c>
      <c r="AD535" s="8" t="str">
        <f>IF(COUNTIF(Catégories!A:A,N535)=0,"catégorie inconnue",LOOKUP(N535,Catégories!A:A,Catégories!B:B))</f>
        <v>Frêt</v>
      </c>
      <c r="AE535" s="21">
        <f t="shared" si="62"/>
        <v>8.5437493593143472</v>
      </c>
    </row>
    <row r="536" spans="2:31" ht="14.25" hidden="1" customHeight="1" x14ac:dyDescent="0.2">
      <c r="B536" s="122" t="s">
        <v>593</v>
      </c>
      <c r="C536" s="122" t="s">
        <v>21</v>
      </c>
      <c r="D536" s="123">
        <v>46170</v>
      </c>
      <c r="E536" s="122" t="s">
        <v>22</v>
      </c>
      <c r="F536" s="122" t="s">
        <v>1839</v>
      </c>
      <c r="G536" s="122" t="s">
        <v>0</v>
      </c>
      <c r="H536" s="122" t="s">
        <v>0</v>
      </c>
      <c r="I536" s="122" t="s">
        <v>1840</v>
      </c>
      <c r="J536" s="122" t="s">
        <v>23</v>
      </c>
      <c r="K536" s="122" t="s">
        <v>24</v>
      </c>
      <c r="L536" s="122" t="s">
        <v>1841</v>
      </c>
      <c r="M536" s="122" t="s">
        <v>25</v>
      </c>
      <c r="N536" s="122" t="s">
        <v>26</v>
      </c>
      <c r="O536" s="122" t="s">
        <v>25</v>
      </c>
      <c r="P536" s="122" t="s">
        <v>27</v>
      </c>
      <c r="Q536" s="122" t="s">
        <v>28</v>
      </c>
      <c r="R536" s="124">
        <v>4.6379999999999999</v>
      </c>
      <c r="S536" s="127">
        <v>16</v>
      </c>
      <c r="T536" s="125">
        <v>8.6</v>
      </c>
      <c r="U536" s="122" t="s">
        <v>30</v>
      </c>
      <c r="W536" s="8" t="str">
        <f t="shared" si="56"/>
        <v/>
      </c>
      <c r="X536" s="8" t="str">
        <f>IF(S536="6B",_xlfn.XLOOKUP(H536,'Zoning 2shop'!A:A,'Zoning 2shop'!B:B),IF(S536="6C",_xlfn.XLOOKUP(G536,'Zoning 2shop'!C:C,'Zoning 2shop'!D:D),""))</f>
        <v/>
      </c>
      <c r="Y536" s="112">
        <f t="shared" si="57"/>
        <v>0.14910705133062102</v>
      </c>
      <c r="Z536" s="4">
        <f t="shared" si="58"/>
        <v>8.6</v>
      </c>
      <c r="AA536" s="4">
        <f t="shared" si="59"/>
        <v>0.5</v>
      </c>
      <c r="AB536" s="4">
        <f t="shared" si="60"/>
        <v>1.2823206414433408</v>
      </c>
      <c r="AC536" s="19">
        <f t="shared" si="61"/>
        <v>9.1</v>
      </c>
      <c r="AD536" s="8" t="str">
        <f>IF(COUNTIF(Catégories!A:A,N536)=0,"catégorie inconnue",LOOKUP(N536,Catégories!A:A,Catégories!B:B))</f>
        <v>Frêt</v>
      </c>
      <c r="AE536" s="21">
        <f t="shared" si="62"/>
        <v>10.382320641443341</v>
      </c>
    </row>
    <row r="537" spans="2:31" ht="14.25" hidden="1" customHeight="1" x14ac:dyDescent="0.2">
      <c r="B537" s="122" t="s">
        <v>593</v>
      </c>
      <c r="C537" s="122" t="s">
        <v>21</v>
      </c>
      <c r="D537" s="123">
        <v>46170</v>
      </c>
      <c r="E537" s="122" t="s">
        <v>22</v>
      </c>
      <c r="F537" s="122" t="s">
        <v>296</v>
      </c>
      <c r="G537" s="122" t="s">
        <v>0</v>
      </c>
      <c r="H537" s="122" t="s">
        <v>0</v>
      </c>
      <c r="I537" s="122" t="s">
        <v>1891</v>
      </c>
      <c r="J537" s="122" t="s">
        <v>23</v>
      </c>
      <c r="K537" s="122" t="s">
        <v>24</v>
      </c>
      <c r="L537" s="122" t="s">
        <v>1892</v>
      </c>
      <c r="M537" s="122" t="s">
        <v>25</v>
      </c>
      <c r="N537" s="122" t="s">
        <v>26</v>
      </c>
      <c r="O537" s="122" t="s">
        <v>25</v>
      </c>
      <c r="P537" s="122" t="s">
        <v>27</v>
      </c>
      <c r="Q537" s="122" t="s">
        <v>28</v>
      </c>
      <c r="R537" s="124">
        <v>2.1949999999999998</v>
      </c>
      <c r="S537" s="127">
        <v>16</v>
      </c>
      <c r="T537" s="125">
        <v>7.8</v>
      </c>
      <c r="U537" s="122" t="s">
        <v>30</v>
      </c>
      <c r="W537" s="8" t="str">
        <f t="shared" si="56"/>
        <v/>
      </c>
      <c r="X537" s="8" t="str">
        <f>IF(S537="6B",_xlfn.XLOOKUP(H537,'Zoning 2shop'!A:A,'Zoning 2shop'!B:B),IF(S537="6C",_xlfn.XLOOKUP(G537,'Zoning 2shop'!C:C,'Zoning 2shop'!D:D),""))</f>
        <v/>
      </c>
      <c r="Y537" s="112">
        <f t="shared" si="57"/>
        <v>0.14910705133062102</v>
      </c>
      <c r="Z537" s="4">
        <f t="shared" si="58"/>
        <v>7.8</v>
      </c>
      <c r="AA537" s="4">
        <f t="shared" si="59"/>
        <v>0.5</v>
      </c>
      <c r="AB537" s="4">
        <f t="shared" si="60"/>
        <v>1.1630350003788439</v>
      </c>
      <c r="AC537" s="19">
        <f t="shared" si="61"/>
        <v>8.3000000000000007</v>
      </c>
      <c r="AD537" s="8" t="str">
        <f>IF(COUNTIF(Catégories!A:A,N537)=0,"catégorie inconnue",LOOKUP(N537,Catégories!A:A,Catégories!B:B))</f>
        <v>Frêt</v>
      </c>
      <c r="AE537" s="21">
        <f t="shared" si="62"/>
        <v>9.463035000378845</v>
      </c>
    </row>
    <row r="538" spans="2:31" ht="14.25" hidden="1" customHeight="1" x14ac:dyDescent="0.2">
      <c r="B538" s="122" t="s">
        <v>593</v>
      </c>
      <c r="C538" s="122" t="s">
        <v>21</v>
      </c>
      <c r="D538" s="123">
        <v>46170</v>
      </c>
      <c r="E538" s="122" t="s">
        <v>22</v>
      </c>
      <c r="F538" s="122" t="s">
        <v>1797</v>
      </c>
      <c r="G538" s="122" t="s">
        <v>0</v>
      </c>
      <c r="H538" s="122" t="s">
        <v>0</v>
      </c>
      <c r="I538" s="122" t="s">
        <v>1875</v>
      </c>
      <c r="J538" s="122" t="s">
        <v>23</v>
      </c>
      <c r="K538" s="122" t="s">
        <v>24</v>
      </c>
      <c r="L538" s="122" t="s">
        <v>1876</v>
      </c>
      <c r="M538" s="122" t="s">
        <v>25</v>
      </c>
      <c r="N538" s="122" t="s">
        <v>26</v>
      </c>
      <c r="O538" s="122" t="s">
        <v>25</v>
      </c>
      <c r="P538" s="122" t="s">
        <v>27</v>
      </c>
      <c r="Q538" s="122" t="s">
        <v>28</v>
      </c>
      <c r="R538" s="124">
        <v>1.44</v>
      </c>
      <c r="S538" s="127">
        <v>16</v>
      </c>
      <c r="T538" s="125">
        <v>7.4</v>
      </c>
      <c r="U538" s="122" t="s">
        <v>30</v>
      </c>
      <c r="W538" s="8" t="str">
        <f t="shared" si="56"/>
        <v/>
      </c>
      <c r="X538" s="8" t="str">
        <f>IF(S538="6B",_xlfn.XLOOKUP(H538,'Zoning 2shop'!A:A,'Zoning 2shop'!B:B),IF(S538="6C",_xlfn.XLOOKUP(G538,'Zoning 2shop'!C:C,'Zoning 2shop'!D:D),""))</f>
        <v/>
      </c>
      <c r="Y538" s="112">
        <f t="shared" si="57"/>
        <v>0.14910705133062102</v>
      </c>
      <c r="Z538" s="4">
        <f t="shared" si="58"/>
        <v>7.4</v>
      </c>
      <c r="AA538" s="4">
        <f t="shared" si="59"/>
        <v>0.5</v>
      </c>
      <c r="AB538" s="4">
        <f t="shared" si="60"/>
        <v>1.1033921798465955</v>
      </c>
      <c r="AC538" s="19">
        <f t="shared" si="61"/>
        <v>7.9</v>
      </c>
      <c r="AD538" s="8" t="str">
        <f>IF(COUNTIF(Catégories!A:A,N538)=0,"catégorie inconnue",LOOKUP(N538,Catégories!A:A,Catégories!B:B))</f>
        <v>Frêt</v>
      </c>
      <c r="AE538" s="21">
        <f t="shared" si="62"/>
        <v>9.0033921798465961</v>
      </c>
    </row>
    <row r="539" spans="2:31" ht="14.25" hidden="1" customHeight="1" x14ac:dyDescent="0.2">
      <c r="B539" s="122" t="s">
        <v>593</v>
      </c>
      <c r="C539" s="122" t="s">
        <v>21</v>
      </c>
      <c r="D539" s="123">
        <v>46170</v>
      </c>
      <c r="E539" s="122" t="s">
        <v>22</v>
      </c>
      <c r="F539" s="122" t="s">
        <v>1867</v>
      </c>
      <c r="G539" s="122" t="s">
        <v>0</v>
      </c>
      <c r="H539" s="122" t="s">
        <v>0</v>
      </c>
      <c r="I539" s="122" t="s">
        <v>1868</v>
      </c>
      <c r="J539" s="122" t="s">
        <v>23</v>
      </c>
      <c r="K539" s="122" t="s">
        <v>24</v>
      </c>
      <c r="L539" s="122" t="s">
        <v>1869</v>
      </c>
      <c r="M539" s="122" t="s">
        <v>25</v>
      </c>
      <c r="N539" s="122" t="s">
        <v>26</v>
      </c>
      <c r="O539" s="122" t="s">
        <v>25</v>
      </c>
      <c r="P539" s="122" t="s">
        <v>27</v>
      </c>
      <c r="Q539" s="122" t="s">
        <v>28</v>
      </c>
      <c r="R539" s="124">
        <v>4.532</v>
      </c>
      <c r="S539" s="127">
        <v>16</v>
      </c>
      <c r="T539" s="125">
        <v>8.6</v>
      </c>
      <c r="U539" s="122" t="s">
        <v>30</v>
      </c>
      <c r="W539" s="8" t="str">
        <f t="shared" si="56"/>
        <v/>
      </c>
      <c r="X539" s="8" t="str">
        <f>IF(S539="6B",_xlfn.XLOOKUP(H539,'Zoning 2shop'!A:A,'Zoning 2shop'!B:B),IF(S539="6C",_xlfn.XLOOKUP(G539,'Zoning 2shop'!C:C,'Zoning 2shop'!D:D),""))</f>
        <v/>
      </c>
      <c r="Y539" s="112">
        <f t="shared" si="57"/>
        <v>0.14910705133062102</v>
      </c>
      <c r="Z539" s="4">
        <f t="shared" si="58"/>
        <v>8.6</v>
      </c>
      <c r="AA539" s="4">
        <f t="shared" si="59"/>
        <v>0.5</v>
      </c>
      <c r="AB539" s="4">
        <f t="shared" si="60"/>
        <v>1.2823206414433408</v>
      </c>
      <c r="AC539" s="19">
        <f t="shared" si="61"/>
        <v>9.1</v>
      </c>
      <c r="AD539" s="8" t="str">
        <f>IF(COUNTIF(Catégories!A:A,N539)=0,"catégorie inconnue",LOOKUP(N539,Catégories!A:A,Catégories!B:B))</f>
        <v>Frêt</v>
      </c>
      <c r="AE539" s="21">
        <f t="shared" si="62"/>
        <v>10.382320641443341</v>
      </c>
    </row>
    <row r="540" spans="2:31" ht="14.25" hidden="1" customHeight="1" x14ac:dyDescent="0.2">
      <c r="B540" s="122" t="s">
        <v>593</v>
      </c>
      <c r="C540" s="122" t="s">
        <v>21</v>
      </c>
      <c r="D540" s="123">
        <v>46170</v>
      </c>
      <c r="E540" s="122" t="s">
        <v>22</v>
      </c>
      <c r="F540" s="122" t="s">
        <v>287</v>
      </c>
      <c r="G540" s="122" t="s">
        <v>0</v>
      </c>
      <c r="H540" s="122" t="s">
        <v>0</v>
      </c>
      <c r="I540" s="122" t="s">
        <v>1847</v>
      </c>
      <c r="J540" s="122" t="s">
        <v>23</v>
      </c>
      <c r="K540" s="122" t="s">
        <v>24</v>
      </c>
      <c r="L540" s="122" t="s">
        <v>1848</v>
      </c>
      <c r="M540" s="122" t="s">
        <v>25</v>
      </c>
      <c r="N540" s="122" t="s">
        <v>26</v>
      </c>
      <c r="O540" s="122" t="s">
        <v>25</v>
      </c>
      <c r="P540" s="122" t="s">
        <v>27</v>
      </c>
      <c r="Q540" s="122" t="s">
        <v>28</v>
      </c>
      <c r="R540" s="124">
        <v>0.27</v>
      </c>
      <c r="S540" s="127">
        <v>16</v>
      </c>
      <c r="T540" s="125">
        <v>7</v>
      </c>
      <c r="U540" s="122" t="s">
        <v>30</v>
      </c>
      <c r="W540" s="8" t="str">
        <f t="shared" si="56"/>
        <v/>
      </c>
      <c r="X540" s="8" t="str">
        <f>IF(S540="6B",_xlfn.XLOOKUP(H540,'Zoning 2shop'!A:A,'Zoning 2shop'!B:B),IF(S540="6C",_xlfn.XLOOKUP(G540,'Zoning 2shop'!C:C,'Zoning 2shop'!D:D),""))</f>
        <v/>
      </c>
      <c r="Y540" s="112">
        <f t="shared" si="57"/>
        <v>0.14910705133062102</v>
      </c>
      <c r="Z540" s="4">
        <f t="shared" si="58"/>
        <v>7</v>
      </c>
      <c r="AA540" s="4">
        <f t="shared" si="59"/>
        <v>0.5</v>
      </c>
      <c r="AB540" s="4">
        <f t="shared" si="60"/>
        <v>1.0437493593143472</v>
      </c>
      <c r="AC540" s="19">
        <f t="shared" si="61"/>
        <v>7.5</v>
      </c>
      <c r="AD540" s="8" t="str">
        <f>IF(COUNTIF(Catégories!A:A,N540)=0,"catégorie inconnue",LOOKUP(N540,Catégories!A:A,Catégories!B:B))</f>
        <v>Frêt</v>
      </c>
      <c r="AE540" s="21">
        <f t="shared" si="62"/>
        <v>8.5437493593143472</v>
      </c>
    </row>
    <row r="541" spans="2:31" ht="14.25" hidden="1" customHeight="1" x14ac:dyDescent="0.2">
      <c r="B541" s="122" t="s">
        <v>593</v>
      </c>
      <c r="C541" s="122" t="s">
        <v>21</v>
      </c>
      <c r="D541" s="123">
        <v>46171</v>
      </c>
      <c r="E541" s="122" t="s">
        <v>22</v>
      </c>
      <c r="F541" s="122" t="s">
        <v>666</v>
      </c>
      <c r="G541" s="122" t="s">
        <v>0</v>
      </c>
      <c r="H541" s="122" t="s">
        <v>0</v>
      </c>
      <c r="I541" s="122" t="s">
        <v>1943</v>
      </c>
      <c r="J541" s="122" t="s">
        <v>23</v>
      </c>
      <c r="K541" s="122" t="s">
        <v>24</v>
      </c>
      <c r="L541" s="122" t="s">
        <v>1944</v>
      </c>
      <c r="M541" s="122" t="s">
        <v>25</v>
      </c>
      <c r="N541" s="122" t="s">
        <v>26</v>
      </c>
      <c r="O541" s="122" t="s">
        <v>25</v>
      </c>
      <c r="P541" s="122" t="s">
        <v>27</v>
      </c>
      <c r="Q541" s="122" t="s">
        <v>28</v>
      </c>
      <c r="R541" s="124">
        <v>0.93</v>
      </c>
      <c r="S541" s="127">
        <v>16</v>
      </c>
      <c r="T541" s="125">
        <v>7</v>
      </c>
      <c r="U541" s="122" t="s">
        <v>30</v>
      </c>
      <c r="W541" s="8" t="str">
        <f t="shared" si="56"/>
        <v/>
      </c>
      <c r="X541" s="8" t="str">
        <f>IF(S541="6B",_xlfn.XLOOKUP(H541,'Zoning 2shop'!A:A,'Zoning 2shop'!B:B),IF(S541="6C",_xlfn.XLOOKUP(G541,'Zoning 2shop'!C:C,'Zoning 2shop'!D:D),""))</f>
        <v/>
      </c>
      <c r="Y541" s="112">
        <f t="shared" si="57"/>
        <v>0.14910705133062102</v>
      </c>
      <c r="Z541" s="4">
        <f t="shared" si="58"/>
        <v>7</v>
      </c>
      <c r="AA541" s="4">
        <f t="shared" si="59"/>
        <v>0.5</v>
      </c>
      <c r="AB541" s="4">
        <f t="shared" si="60"/>
        <v>1.0437493593143472</v>
      </c>
      <c r="AC541" s="19">
        <f t="shared" si="61"/>
        <v>7.5</v>
      </c>
      <c r="AD541" s="8" t="str">
        <f>IF(COUNTIF(Catégories!A:A,N541)=0,"catégorie inconnue",LOOKUP(N541,Catégories!A:A,Catégories!B:B))</f>
        <v>Frêt</v>
      </c>
      <c r="AE541" s="21">
        <f t="shared" si="62"/>
        <v>8.5437493593143472</v>
      </c>
    </row>
    <row r="542" spans="2:31" ht="14.25" hidden="1" customHeight="1" x14ac:dyDescent="0.2">
      <c r="B542" s="122" t="s">
        <v>593</v>
      </c>
      <c r="C542" s="122" t="s">
        <v>21</v>
      </c>
      <c r="D542" s="123">
        <v>46171</v>
      </c>
      <c r="E542" s="122" t="s">
        <v>22</v>
      </c>
      <c r="F542" s="122" t="s">
        <v>307</v>
      </c>
      <c r="G542" s="122" t="s">
        <v>0</v>
      </c>
      <c r="H542" s="122" t="s">
        <v>0</v>
      </c>
      <c r="I542" s="122" t="s">
        <v>308</v>
      </c>
      <c r="J542" s="122" t="s">
        <v>23</v>
      </c>
      <c r="K542" s="122" t="s">
        <v>24</v>
      </c>
      <c r="L542" s="122" t="s">
        <v>1958</v>
      </c>
      <c r="M542" s="122" t="s">
        <v>25</v>
      </c>
      <c r="N542" s="122" t="s">
        <v>26</v>
      </c>
      <c r="O542" s="122" t="s">
        <v>25</v>
      </c>
      <c r="P542" s="122" t="s">
        <v>27</v>
      </c>
      <c r="Q542" s="122" t="s">
        <v>28</v>
      </c>
      <c r="R542" s="124">
        <v>0.9</v>
      </c>
      <c r="S542" s="127">
        <v>16</v>
      </c>
      <c r="T542" s="125">
        <v>7</v>
      </c>
      <c r="U542" s="122" t="s">
        <v>30</v>
      </c>
      <c r="W542" s="8" t="str">
        <f t="shared" si="56"/>
        <v/>
      </c>
      <c r="X542" s="8" t="str">
        <f>IF(S542="6B",_xlfn.XLOOKUP(H542,'Zoning 2shop'!A:A,'Zoning 2shop'!B:B),IF(S542="6C",_xlfn.XLOOKUP(G542,'Zoning 2shop'!C:C,'Zoning 2shop'!D:D),""))</f>
        <v/>
      </c>
      <c r="Y542" s="112">
        <f t="shared" si="57"/>
        <v>0.14910705133062102</v>
      </c>
      <c r="Z542" s="4">
        <f t="shared" si="58"/>
        <v>7</v>
      </c>
      <c r="AA542" s="4">
        <f t="shared" si="59"/>
        <v>0.5</v>
      </c>
      <c r="AB542" s="4">
        <f t="shared" si="60"/>
        <v>1.0437493593143472</v>
      </c>
      <c r="AC542" s="19">
        <f t="shared" si="61"/>
        <v>7.5</v>
      </c>
      <c r="AD542" s="8" t="str">
        <f>IF(COUNTIF(Catégories!A:A,N542)=0,"catégorie inconnue",LOOKUP(N542,Catégories!A:A,Catégories!B:B))</f>
        <v>Frêt</v>
      </c>
      <c r="AE542" s="21">
        <f t="shared" si="62"/>
        <v>8.5437493593143472</v>
      </c>
    </row>
    <row r="543" spans="2:31" ht="14.25" hidden="1" customHeight="1" x14ac:dyDescent="0.2">
      <c r="B543" s="122" t="s">
        <v>593</v>
      </c>
      <c r="C543" s="122" t="s">
        <v>21</v>
      </c>
      <c r="D543" s="123">
        <v>46171</v>
      </c>
      <c r="E543" s="122" t="s">
        <v>22</v>
      </c>
      <c r="F543" s="122" t="s">
        <v>260</v>
      </c>
      <c r="G543" s="122" t="s">
        <v>0</v>
      </c>
      <c r="H543" s="122" t="s">
        <v>0</v>
      </c>
      <c r="I543" s="122" t="s">
        <v>1959</v>
      </c>
      <c r="J543" s="122" t="s">
        <v>23</v>
      </c>
      <c r="K543" s="122" t="s">
        <v>24</v>
      </c>
      <c r="L543" s="122" t="s">
        <v>1960</v>
      </c>
      <c r="M543" s="122" t="s">
        <v>25</v>
      </c>
      <c r="N543" s="122" t="s">
        <v>26</v>
      </c>
      <c r="O543" s="122" t="s">
        <v>25</v>
      </c>
      <c r="P543" s="122" t="s">
        <v>27</v>
      </c>
      <c r="Q543" s="122" t="s">
        <v>28</v>
      </c>
      <c r="R543" s="124">
        <v>0.1</v>
      </c>
      <c r="S543" s="127">
        <v>16</v>
      </c>
      <c r="T543" s="125">
        <v>7</v>
      </c>
      <c r="U543" s="122" t="s">
        <v>30</v>
      </c>
      <c r="W543" s="8" t="str">
        <f t="shared" si="56"/>
        <v/>
      </c>
      <c r="X543" s="8" t="str">
        <f>IF(S543="6B",_xlfn.XLOOKUP(H543,'Zoning 2shop'!A:A,'Zoning 2shop'!B:B),IF(S543="6C",_xlfn.XLOOKUP(G543,'Zoning 2shop'!C:C,'Zoning 2shop'!D:D),""))</f>
        <v/>
      </c>
      <c r="Y543" s="112">
        <f t="shared" si="57"/>
        <v>0.14910705133062102</v>
      </c>
      <c r="Z543" s="4">
        <f t="shared" si="58"/>
        <v>7</v>
      </c>
      <c r="AA543" s="4">
        <f t="shared" si="59"/>
        <v>0.5</v>
      </c>
      <c r="AB543" s="4">
        <f t="shared" si="60"/>
        <v>1.0437493593143472</v>
      </c>
      <c r="AC543" s="19">
        <f t="shared" si="61"/>
        <v>7.5</v>
      </c>
      <c r="AD543" s="8" t="str">
        <f>IF(COUNTIF(Catégories!A:A,N543)=0,"catégorie inconnue",LOOKUP(N543,Catégories!A:A,Catégories!B:B))</f>
        <v>Frêt</v>
      </c>
      <c r="AE543" s="21">
        <f t="shared" si="62"/>
        <v>8.5437493593143472</v>
      </c>
    </row>
    <row r="544" spans="2:31" ht="14.25" hidden="1" customHeight="1" x14ac:dyDescent="0.2">
      <c r="B544" s="122" t="s">
        <v>593</v>
      </c>
      <c r="C544" s="122" t="s">
        <v>21</v>
      </c>
      <c r="D544" s="123">
        <v>46171</v>
      </c>
      <c r="E544" s="122" t="s">
        <v>22</v>
      </c>
      <c r="F544" s="122" t="s">
        <v>489</v>
      </c>
      <c r="G544" s="122" t="s">
        <v>0</v>
      </c>
      <c r="H544" s="122" t="s">
        <v>0</v>
      </c>
      <c r="I544" s="122" t="s">
        <v>1950</v>
      </c>
      <c r="J544" s="122" t="s">
        <v>23</v>
      </c>
      <c r="K544" s="122" t="s">
        <v>24</v>
      </c>
      <c r="L544" s="122" t="s">
        <v>1951</v>
      </c>
      <c r="M544" s="122" t="s">
        <v>25</v>
      </c>
      <c r="N544" s="122" t="s">
        <v>26</v>
      </c>
      <c r="O544" s="122" t="s">
        <v>25</v>
      </c>
      <c r="P544" s="122" t="s">
        <v>27</v>
      </c>
      <c r="Q544" s="122" t="s">
        <v>28</v>
      </c>
      <c r="R544" s="124">
        <v>0.08</v>
      </c>
      <c r="S544" s="127">
        <v>16</v>
      </c>
      <c r="T544" s="125">
        <v>7</v>
      </c>
      <c r="U544" s="122" t="s">
        <v>30</v>
      </c>
      <c r="W544" s="8" t="str">
        <f t="shared" si="56"/>
        <v/>
      </c>
      <c r="X544" s="8" t="str">
        <f>IF(S544="6B",_xlfn.XLOOKUP(H544,'Zoning 2shop'!A:A,'Zoning 2shop'!B:B),IF(S544="6C",_xlfn.XLOOKUP(G544,'Zoning 2shop'!C:C,'Zoning 2shop'!D:D),""))</f>
        <v/>
      </c>
      <c r="Y544" s="112">
        <f t="shared" si="57"/>
        <v>0.14910705133062102</v>
      </c>
      <c r="Z544" s="4">
        <f t="shared" si="58"/>
        <v>7</v>
      </c>
      <c r="AA544" s="4">
        <f t="shared" si="59"/>
        <v>0.5</v>
      </c>
      <c r="AB544" s="4">
        <f t="shared" si="60"/>
        <v>1.0437493593143472</v>
      </c>
      <c r="AC544" s="19">
        <f t="shared" si="61"/>
        <v>7.5</v>
      </c>
      <c r="AD544" s="8" t="str">
        <f>IF(COUNTIF(Catégories!A:A,N544)=0,"catégorie inconnue",LOOKUP(N544,Catégories!A:A,Catégories!B:B))</f>
        <v>Frêt</v>
      </c>
      <c r="AE544" s="21">
        <f t="shared" si="62"/>
        <v>8.5437493593143472</v>
      </c>
    </row>
    <row r="545" spans="2:31" ht="14.25" hidden="1" customHeight="1" x14ac:dyDescent="0.2">
      <c r="B545" s="122" t="s">
        <v>593</v>
      </c>
      <c r="C545" s="122" t="s">
        <v>21</v>
      </c>
      <c r="D545" s="123">
        <v>46171</v>
      </c>
      <c r="E545" s="122" t="s">
        <v>22</v>
      </c>
      <c r="F545" s="122" t="s">
        <v>1934</v>
      </c>
      <c r="G545" s="122" t="s">
        <v>0</v>
      </c>
      <c r="H545" s="122" t="s">
        <v>0</v>
      </c>
      <c r="I545" s="122" t="s">
        <v>1935</v>
      </c>
      <c r="J545" s="122" t="s">
        <v>23</v>
      </c>
      <c r="K545" s="122" t="s">
        <v>24</v>
      </c>
      <c r="L545" s="122" t="s">
        <v>1936</v>
      </c>
      <c r="M545" s="122" t="s">
        <v>25</v>
      </c>
      <c r="N545" s="122" t="s">
        <v>26</v>
      </c>
      <c r="O545" s="122" t="s">
        <v>25</v>
      </c>
      <c r="P545" s="122" t="s">
        <v>27</v>
      </c>
      <c r="Q545" s="122" t="s">
        <v>28</v>
      </c>
      <c r="R545" s="124">
        <v>0.23400000000000001</v>
      </c>
      <c r="S545" s="127">
        <v>16</v>
      </c>
      <c r="T545" s="125">
        <v>7</v>
      </c>
      <c r="U545" s="122" t="s">
        <v>30</v>
      </c>
      <c r="W545" s="8" t="str">
        <f t="shared" si="56"/>
        <v/>
      </c>
      <c r="X545" s="8" t="str">
        <f>IF(S545="6B",_xlfn.XLOOKUP(H545,'Zoning 2shop'!A:A,'Zoning 2shop'!B:B),IF(S545="6C",_xlfn.XLOOKUP(G545,'Zoning 2shop'!C:C,'Zoning 2shop'!D:D),""))</f>
        <v/>
      </c>
      <c r="Y545" s="112">
        <f t="shared" si="57"/>
        <v>0.14910705133062102</v>
      </c>
      <c r="Z545" s="4">
        <f t="shared" si="58"/>
        <v>7</v>
      </c>
      <c r="AA545" s="4">
        <f t="shared" si="59"/>
        <v>0.5</v>
      </c>
      <c r="AB545" s="4">
        <f t="shared" si="60"/>
        <v>1.0437493593143472</v>
      </c>
      <c r="AC545" s="19">
        <f t="shared" si="61"/>
        <v>7.5</v>
      </c>
      <c r="AD545" s="8" t="str">
        <f>IF(COUNTIF(Catégories!A:A,N545)=0,"catégorie inconnue",LOOKUP(N545,Catégories!A:A,Catégories!B:B))</f>
        <v>Frêt</v>
      </c>
      <c r="AE545" s="21">
        <f t="shared" si="62"/>
        <v>8.5437493593143472</v>
      </c>
    </row>
    <row r="546" spans="2:31" ht="14.25" hidden="1" customHeight="1" x14ac:dyDescent="0.2">
      <c r="B546" s="122" t="s">
        <v>593</v>
      </c>
      <c r="C546" s="122" t="s">
        <v>21</v>
      </c>
      <c r="D546" s="123">
        <v>46171</v>
      </c>
      <c r="E546" s="122" t="s">
        <v>22</v>
      </c>
      <c r="F546" s="122" t="s">
        <v>409</v>
      </c>
      <c r="G546" s="122" t="s">
        <v>0</v>
      </c>
      <c r="H546" s="122" t="s">
        <v>0</v>
      </c>
      <c r="I546" s="122" t="s">
        <v>1920</v>
      </c>
      <c r="J546" s="122" t="s">
        <v>23</v>
      </c>
      <c r="K546" s="122" t="s">
        <v>24</v>
      </c>
      <c r="L546" s="122" t="s">
        <v>1921</v>
      </c>
      <c r="M546" s="122" t="s">
        <v>25</v>
      </c>
      <c r="N546" s="122" t="s">
        <v>26</v>
      </c>
      <c r="O546" s="122" t="s">
        <v>25</v>
      </c>
      <c r="P546" s="122" t="s">
        <v>27</v>
      </c>
      <c r="Q546" s="122" t="s">
        <v>28</v>
      </c>
      <c r="R546" s="124">
        <v>0.13</v>
      </c>
      <c r="S546" s="127">
        <v>16</v>
      </c>
      <c r="T546" s="125">
        <v>7</v>
      </c>
      <c r="U546" s="122" t="s">
        <v>30</v>
      </c>
      <c r="W546" s="8" t="str">
        <f t="shared" si="56"/>
        <v/>
      </c>
      <c r="X546" s="8" t="str">
        <f>IF(S546="6B",_xlfn.XLOOKUP(H546,'Zoning 2shop'!A:A,'Zoning 2shop'!B:B),IF(S546="6C",_xlfn.XLOOKUP(G546,'Zoning 2shop'!C:C,'Zoning 2shop'!D:D),""))</f>
        <v/>
      </c>
      <c r="Y546" s="112">
        <f t="shared" si="57"/>
        <v>0.14910705133062102</v>
      </c>
      <c r="Z546" s="4">
        <f t="shared" si="58"/>
        <v>7</v>
      </c>
      <c r="AA546" s="4">
        <f t="shared" si="59"/>
        <v>0.5</v>
      </c>
      <c r="AB546" s="4">
        <f t="shared" si="60"/>
        <v>1.0437493593143472</v>
      </c>
      <c r="AC546" s="19">
        <f t="shared" si="61"/>
        <v>7.5</v>
      </c>
      <c r="AD546" s="8" t="str">
        <f>IF(COUNTIF(Catégories!A:A,N546)=0,"catégorie inconnue",LOOKUP(N546,Catégories!A:A,Catégories!B:B))</f>
        <v>Frêt</v>
      </c>
      <c r="AE546" s="21">
        <f t="shared" si="62"/>
        <v>8.5437493593143472</v>
      </c>
    </row>
    <row r="547" spans="2:31" ht="14.25" hidden="1" customHeight="1" x14ac:dyDescent="0.2">
      <c r="B547" s="122" t="s">
        <v>593</v>
      </c>
      <c r="C547" s="122" t="s">
        <v>21</v>
      </c>
      <c r="D547" s="123">
        <v>46171</v>
      </c>
      <c r="E547" s="122" t="s">
        <v>22</v>
      </c>
      <c r="F547" s="122" t="s">
        <v>409</v>
      </c>
      <c r="G547" s="122" t="s">
        <v>0</v>
      </c>
      <c r="H547" s="122" t="s">
        <v>0</v>
      </c>
      <c r="I547" s="122" t="s">
        <v>1920</v>
      </c>
      <c r="J547" s="122" t="s">
        <v>23</v>
      </c>
      <c r="K547" s="122" t="s">
        <v>24</v>
      </c>
      <c r="L547" s="122" t="s">
        <v>1921</v>
      </c>
      <c r="M547" s="122" t="s">
        <v>25</v>
      </c>
      <c r="N547" s="122" t="s">
        <v>40</v>
      </c>
      <c r="O547" s="122" t="s">
        <v>25</v>
      </c>
      <c r="P547" s="122"/>
      <c r="Q547" s="122" t="s">
        <v>28</v>
      </c>
      <c r="R547" s="124">
        <v>0</v>
      </c>
      <c r="S547" s="127">
        <v>16</v>
      </c>
      <c r="T547" s="125">
        <v>5</v>
      </c>
      <c r="U547" s="122" t="s">
        <v>30</v>
      </c>
      <c r="W547" s="8" t="str">
        <f t="shared" si="56"/>
        <v/>
      </c>
      <c r="X547" s="8" t="str">
        <f>IF(S547="6B",_xlfn.XLOOKUP(H547,'Zoning 2shop'!A:A,'Zoning 2shop'!B:B),IF(S547="6C",_xlfn.XLOOKUP(G547,'Zoning 2shop'!C:C,'Zoning 2shop'!D:D),""))</f>
        <v/>
      </c>
      <c r="Y547" s="112">
        <f t="shared" si="57"/>
        <v>0.14910705133062102</v>
      </c>
      <c r="Z547" s="4">
        <f t="shared" si="58"/>
        <v>5</v>
      </c>
      <c r="AA547" s="4">
        <f t="shared" si="59"/>
        <v>0.5</v>
      </c>
      <c r="AB547" s="4">
        <f t="shared" si="60"/>
        <v>0.74553525665310505</v>
      </c>
      <c r="AC547" s="19">
        <f t="shared" si="61"/>
        <v>5.5</v>
      </c>
      <c r="AD547" s="8" t="str">
        <f>IF(COUNTIF(Catégories!A:A,N547)=0,"catégorie inconnue",LOOKUP(N547,Catégories!A:A,Catégories!B:B))</f>
        <v>Zones éloignées</v>
      </c>
      <c r="AE547" s="21">
        <f t="shared" si="62"/>
        <v>6.2455352566531053</v>
      </c>
    </row>
    <row r="548" spans="2:31" ht="14.25" hidden="1" customHeight="1" x14ac:dyDescent="0.2">
      <c r="B548" s="122" t="s">
        <v>593</v>
      </c>
      <c r="C548" s="122" t="s">
        <v>21</v>
      </c>
      <c r="D548" s="123">
        <v>46171</v>
      </c>
      <c r="E548" s="122" t="s">
        <v>22</v>
      </c>
      <c r="F548" s="122" t="s">
        <v>1917</v>
      </c>
      <c r="G548" s="122" t="s">
        <v>0</v>
      </c>
      <c r="H548" s="122" t="s">
        <v>0</v>
      </c>
      <c r="I548" s="122" t="s">
        <v>1918</v>
      </c>
      <c r="J548" s="122" t="s">
        <v>23</v>
      </c>
      <c r="K548" s="122" t="s">
        <v>24</v>
      </c>
      <c r="L548" s="122" t="s">
        <v>1919</v>
      </c>
      <c r="M548" s="122" t="s">
        <v>25</v>
      </c>
      <c r="N548" s="122" t="s">
        <v>26</v>
      </c>
      <c r="O548" s="122" t="s">
        <v>25</v>
      </c>
      <c r="P548" s="122" t="s">
        <v>27</v>
      </c>
      <c r="Q548" s="122" t="s">
        <v>28</v>
      </c>
      <c r="R548" s="124">
        <v>4.6379999999999999</v>
      </c>
      <c r="S548" s="127">
        <v>16</v>
      </c>
      <c r="T548" s="125">
        <v>8.6</v>
      </c>
      <c r="U548" s="122" t="s">
        <v>30</v>
      </c>
      <c r="W548" s="8" t="str">
        <f t="shared" si="56"/>
        <v/>
      </c>
      <c r="X548" s="8" t="str">
        <f>IF(S548="6B",_xlfn.XLOOKUP(H548,'Zoning 2shop'!A:A,'Zoning 2shop'!B:B),IF(S548="6C",_xlfn.XLOOKUP(G548,'Zoning 2shop'!C:C,'Zoning 2shop'!D:D),""))</f>
        <v/>
      </c>
      <c r="Y548" s="112">
        <f t="shared" si="57"/>
        <v>0.14910705133062102</v>
      </c>
      <c r="Z548" s="4">
        <f t="shared" si="58"/>
        <v>8.6</v>
      </c>
      <c r="AA548" s="4">
        <f t="shared" si="59"/>
        <v>0.5</v>
      </c>
      <c r="AB548" s="4">
        <f t="shared" si="60"/>
        <v>1.2823206414433408</v>
      </c>
      <c r="AC548" s="19">
        <f t="shared" si="61"/>
        <v>9.1</v>
      </c>
      <c r="AD548" s="8" t="str">
        <f>IF(COUNTIF(Catégories!A:A,N548)=0,"catégorie inconnue",LOOKUP(N548,Catégories!A:A,Catégories!B:B))</f>
        <v>Frêt</v>
      </c>
      <c r="AE548" s="21">
        <f t="shared" si="62"/>
        <v>10.382320641443341</v>
      </c>
    </row>
    <row r="549" spans="2:31" ht="14.25" hidden="1" customHeight="1" x14ac:dyDescent="0.2">
      <c r="B549" s="122" t="s">
        <v>593</v>
      </c>
      <c r="C549" s="122" t="s">
        <v>21</v>
      </c>
      <c r="D549" s="123">
        <v>46171</v>
      </c>
      <c r="E549" s="122" t="s">
        <v>22</v>
      </c>
      <c r="F549" s="122" t="s">
        <v>304</v>
      </c>
      <c r="G549" s="122" t="s">
        <v>0</v>
      </c>
      <c r="H549" s="122" t="s">
        <v>0</v>
      </c>
      <c r="I549" s="122" t="s">
        <v>895</v>
      </c>
      <c r="J549" s="122" t="s">
        <v>23</v>
      </c>
      <c r="K549" s="122" t="s">
        <v>24</v>
      </c>
      <c r="L549" s="122" t="s">
        <v>1945</v>
      </c>
      <c r="M549" s="122" t="s">
        <v>25</v>
      </c>
      <c r="N549" s="122" t="s">
        <v>26</v>
      </c>
      <c r="O549" s="122" t="s">
        <v>25</v>
      </c>
      <c r="P549" s="122" t="s">
        <v>27</v>
      </c>
      <c r="Q549" s="122" t="s">
        <v>28</v>
      </c>
      <c r="R549" s="124">
        <v>0.11</v>
      </c>
      <c r="S549" s="127">
        <v>16</v>
      </c>
      <c r="T549" s="125">
        <v>7</v>
      </c>
      <c r="U549" s="122" t="s">
        <v>30</v>
      </c>
      <c r="W549" s="8" t="str">
        <f t="shared" si="56"/>
        <v/>
      </c>
      <c r="X549" s="8" t="str">
        <f>IF(S549="6B",_xlfn.XLOOKUP(H549,'Zoning 2shop'!A:A,'Zoning 2shop'!B:B),IF(S549="6C",_xlfn.XLOOKUP(G549,'Zoning 2shop'!C:C,'Zoning 2shop'!D:D),""))</f>
        <v/>
      </c>
      <c r="Y549" s="112">
        <f t="shared" si="57"/>
        <v>0.14910705133062102</v>
      </c>
      <c r="Z549" s="4">
        <f t="shared" si="58"/>
        <v>7</v>
      </c>
      <c r="AA549" s="4">
        <f t="shared" si="59"/>
        <v>0.5</v>
      </c>
      <c r="AB549" s="4">
        <f t="shared" si="60"/>
        <v>1.0437493593143472</v>
      </c>
      <c r="AC549" s="19">
        <f t="shared" si="61"/>
        <v>7.5</v>
      </c>
      <c r="AD549" s="8" t="str">
        <f>IF(COUNTIF(Catégories!A:A,N549)=0,"catégorie inconnue",LOOKUP(N549,Catégories!A:A,Catégories!B:B))</f>
        <v>Frêt</v>
      </c>
      <c r="AE549" s="21">
        <f t="shared" si="62"/>
        <v>8.5437493593143472</v>
      </c>
    </row>
    <row r="550" spans="2:31" ht="14.25" hidden="1" customHeight="1" x14ac:dyDescent="0.2">
      <c r="B550" s="122" t="s">
        <v>593</v>
      </c>
      <c r="C550" s="122" t="s">
        <v>21</v>
      </c>
      <c r="D550" s="123">
        <v>46171</v>
      </c>
      <c r="E550" s="122" t="s">
        <v>22</v>
      </c>
      <c r="F550" s="122" t="s">
        <v>314</v>
      </c>
      <c r="G550" s="122" t="s">
        <v>0</v>
      </c>
      <c r="H550" s="122" t="s">
        <v>0</v>
      </c>
      <c r="I550" s="122" t="s">
        <v>1952</v>
      </c>
      <c r="J550" s="122" t="s">
        <v>23</v>
      </c>
      <c r="K550" s="122" t="s">
        <v>24</v>
      </c>
      <c r="L550" s="122" t="s">
        <v>1953</v>
      </c>
      <c r="M550" s="122" t="s">
        <v>25</v>
      </c>
      <c r="N550" s="122" t="s">
        <v>26</v>
      </c>
      <c r="O550" s="122" t="s">
        <v>25</v>
      </c>
      <c r="P550" s="122" t="s">
        <v>27</v>
      </c>
      <c r="Q550" s="122" t="s">
        <v>28</v>
      </c>
      <c r="R550" s="124">
        <v>5.9039999999999999</v>
      </c>
      <c r="S550" s="127">
        <v>16</v>
      </c>
      <c r="T550" s="125">
        <v>9</v>
      </c>
      <c r="U550" s="122" t="s">
        <v>30</v>
      </c>
      <c r="W550" s="8" t="str">
        <f t="shared" si="56"/>
        <v/>
      </c>
      <c r="X550" s="8" t="str">
        <f>IF(S550="6B",_xlfn.XLOOKUP(H550,'Zoning 2shop'!A:A,'Zoning 2shop'!B:B),IF(S550="6C",_xlfn.XLOOKUP(G550,'Zoning 2shop'!C:C,'Zoning 2shop'!D:D),""))</f>
        <v/>
      </c>
      <c r="Y550" s="112">
        <f t="shared" si="57"/>
        <v>0.14910705133062102</v>
      </c>
      <c r="Z550" s="4">
        <f t="shared" si="58"/>
        <v>9</v>
      </c>
      <c r="AA550" s="4">
        <f t="shared" si="59"/>
        <v>0.5</v>
      </c>
      <c r="AB550" s="4">
        <f t="shared" si="60"/>
        <v>1.3419634619755891</v>
      </c>
      <c r="AC550" s="19">
        <f t="shared" si="61"/>
        <v>9.5</v>
      </c>
      <c r="AD550" s="8" t="str">
        <f>IF(COUNTIF(Catégories!A:A,N550)=0,"catégorie inconnue",LOOKUP(N550,Catégories!A:A,Catégories!B:B))</f>
        <v>Frêt</v>
      </c>
      <c r="AE550" s="21">
        <f t="shared" si="62"/>
        <v>10.841963461975588</v>
      </c>
    </row>
    <row r="551" spans="2:31" ht="14.25" hidden="1" customHeight="1" x14ac:dyDescent="0.2">
      <c r="B551" s="122" t="s">
        <v>593</v>
      </c>
      <c r="C551" s="122" t="s">
        <v>21</v>
      </c>
      <c r="D551" s="123">
        <v>46171</v>
      </c>
      <c r="E551" s="122" t="s">
        <v>22</v>
      </c>
      <c r="F551" s="122" t="s">
        <v>302</v>
      </c>
      <c r="G551" s="122" t="s">
        <v>0</v>
      </c>
      <c r="H551" s="122" t="s">
        <v>0</v>
      </c>
      <c r="I551" s="122" t="s">
        <v>1926</v>
      </c>
      <c r="J551" s="122" t="s">
        <v>23</v>
      </c>
      <c r="K551" s="122" t="s">
        <v>24</v>
      </c>
      <c r="L551" s="122" t="s">
        <v>1927</v>
      </c>
      <c r="M551" s="122" t="s">
        <v>25</v>
      </c>
      <c r="N551" s="122" t="s">
        <v>26</v>
      </c>
      <c r="O551" s="122" t="s">
        <v>25</v>
      </c>
      <c r="P551" s="122" t="s">
        <v>27</v>
      </c>
      <c r="Q551" s="122" t="s">
        <v>28</v>
      </c>
      <c r="R551" s="124">
        <v>6.2729999999999997</v>
      </c>
      <c r="S551" s="127">
        <v>16</v>
      </c>
      <c r="T551" s="125">
        <v>9.4</v>
      </c>
      <c r="U551" s="122" t="s">
        <v>30</v>
      </c>
      <c r="W551" s="8" t="str">
        <f t="shared" si="56"/>
        <v/>
      </c>
      <c r="X551" s="8" t="str">
        <f>IF(S551="6B",_xlfn.XLOOKUP(H551,'Zoning 2shop'!A:A,'Zoning 2shop'!B:B),IF(S551="6C",_xlfn.XLOOKUP(G551,'Zoning 2shop'!C:C,'Zoning 2shop'!D:D),""))</f>
        <v/>
      </c>
      <c r="Y551" s="112">
        <f t="shared" si="57"/>
        <v>0.14910705133062102</v>
      </c>
      <c r="Z551" s="4">
        <f t="shared" si="58"/>
        <v>9.4</v>
      </c>
      <c r="AA551" s="4">
        <f t="shared" si="59"/>
        <v>0.5</v>
      </c>
      <c r="AB551" s="4">
        <f t="shared" si="60"/>
        <v>1.4016062825078377</v>
      </c>
      <c r="AC551" s="19">
        <f t="shared" si="61"/>
        <v>9.9</v>
      </c>
      <c r="AD551" s="8" t="str">
        <f>IF(COUNTIF(Catégories!A:A,N551)=0,"catégorie inconnue",LOOKUP(N551,Catégories!A:A,Catégories!B:B))</f>
        <v>Frêt</v>
      </c>
      <c r="AE551" s="21">
        <f t="shared" si="62"/>
        <v>11.301606282507837</v>
      </c>
    </row>
    <row r="552" spans="2:31" ht="14.25" hidden="1" customHeight="1" x14ac:dyDescent="0.2">
      <c r="B552" s="122" t="s">
        <v>593</v>
      </c>
      <c r="C552" s="122" t="s">
        <v>21</v>
      </c>
      <c r="D552" s="123">
        <v>46147</v>
      </c>
      <c r="E552" s="122" t="s">
        <v>22</v>
      </c>
      <c r="F552" s="122" t="s">
        <v>376</v>
      </c>
      <c r="G552" s="122" t="s">
        <v>0</v>
      </c>
      <c r="H552" s="122" t="s">
        <v>0</v>
      </c>
      <c r="I552" s="122" t="s">
        <v>741</v>
      </c>
      <c r="J552" s="122" t="s">
        <v>23</v>
      </c>
      <c r="K552" s="122" t="s">
        <v>24</v>
      </c>
      <c r="L552" s="122" t="s">
        <v>742</v>
      </c>
      <c r="M552" s="122" t="s">
        <v>25</v>
      </c>
      <c r="N552" s="122" t="s">
        <v>26</v>
      </c>
      <c r="O552" s="122" t="s">
        <v>25</v>
      </c>
      <c r="P552" s="122" t="s">
        <v>27</v>
      </c>
      <c r="Q552" s="122" t="s">
        <v>28</v>
      </c>
      <c r="R552" s="124">
        <v>3.84</v>
      </c>
      <c r="S552" s="122" t="s">
        <v>238</v>
      </c>
      <c r="T552" s="125">
        <v>6.9</v>
      </c>
      <c r="U552" s="122" t="s">
        <v>30</v>
      </c>
      <c r="W552" s="8" t="str">
        <f t="shared" si="56"/>
        <v/>
      </c>
      <c r="X552" s="8" t="str">
        <f>IF(S552="6B",_xlfn.XLOOKUP(H552,'Zoning 2shop'!A:A,'Zoning 2shop'!B:B),IF(S552="6C",_xlfn.XLOOKUP(G552,'Zoning 2shop'!C:C,'Zoning 2shop'!D:D),""))</f>
        <v/>
      </c>
      <c r="Y552" s="112">
        <f t="shared" si="57"/>
        <v>0.14910705133062102</v>
      </c>
      <c r="Z552" s="4">
        <f t="shared" si="58"/>
        <v>6.9</v>
      </c>
      <c r="AA552" s="4">
        <f t="shared" si="59"/>
        <v>0.5</v>
      </c>
      <c r="AB552" s="4">
        <f t="shared" si="60"/>
        <v>1.0288386541812851</v>
      </c>
      <c r="AC552" s="19">
        <f t="shared" si="61"/>
        <v>7.4</v>
      </c>
      <c r="AD552" s="8" t="str">
        <f>IF(COUNTIF(Catégories!A:A,N552)=0,"catégorie inconnue",LOOKUP(N552,Catégories!A:A,Catégories!B:B))</f>
        <v>Frêt</v>
      </c>
      <c r="AE552" s="21">
        <f t="shared" si="62"/>
        <v>8.4288386541812859</v>
      </c>
    </row>
    <row r="553" spans="2:31" ht="14.25" hidden="1" customHeight="1" x14ac:dyDescent="0.2">
      <c r="B553" s="122" t="s">
        <v>593</v>
      </c>
      <c r="C553" s="122" t="s">
        <v>21</v>
      </c>
      <c r="D553" s="123">
        <v>46157</v>
      </c>
      <c r="E553" s="122" t="s">
        <v>22</v>
      </c>
      <c r="F553" s="122" t="s">
        <v>296</v>
      </c>
      <c r="G553" s="122" t="s">
        <v>0</v>
      </c>
      <c r="H553" s="122" t="s">
        <v>0</v>
      </c>
      <c r="I553" s="122" t="s">
        <v>1030</v>
      </c>
      <c r="J553" s="122" t="s">
        <v>23</v>
      </c>
      <c r="K553" s="122" t="s">
        <v>24</v>
      </c>
      <c r="L553" s="122" t="s">
        <v>1031</v>
      </c>
      <c r="M553" s="122" t="s">
        <v>25</v>
      </c>
      <c r="N553" s="122" t="s">
        <v>26</v>
      </c>
      <c r="O553" s="122" t="s">
        <v>25</v>
      </c>
      <c r="P553" s="122" t="s">
        <v>27</v>
      </c>
      <c r="Q553" s="122" t="s">
        <v>28</v>
      </c>
      <c r="R553" s="124">
        <v>1.65</v>
      </c>
      <c r="S553" s="122" t="s">
        <v>238</v>
      </c>
      <c r="T553" s="125">
        <v>6.3</v>
      </c>
      <c r="U553" s="122" t="s">
        <v>30</v>
      </c>
      <c r="W553" s="8" t="str">
        <f t="shared" si="56"/>
        <v/>
      </c>
      <c r="X553" s="8" t="str">
        <f>IF(S553="6B",_xlfn.XLOOKUP(H553,'Zoning 2shop'!A:A,'Zoning 2shop'!B:B),IF(S553="6C",_xlfn.XLOOKUP(G553,'Zoning 2shop'!C:C,'Zoning 2shop'!D:D),""))</f>
        <v/>
      </c>
      <c r="Y553" s="112">
        <f t="shared" si="57"/>
        <v>0.14910705133062102</v>
      </c>
      <c r="Z553" s="4">
        <f t="shared" si="58"/>
        <v>6.3</v>
      </c>
      <c r="AA553" s="4">
        <f t="shared" si="59"/>
        <v>0.5</v>
      </c>
      <c r="AB553" s="4">
        <f t="shared" si="60"/>
        <v>0.93937442338291244</v>
      </c>
      <c r="AC553" s="19">
        <f t="shared" si="61"/>
        <v>6.8</v>
      </c>
      <c r="AD553" s="8" t="str">
        <f>IF(COUNTIF(Catégories!A:A,N553)=0,"catégorie inconnue",LOOKUP(N553,Catégories!A:A,Catégories!B:B))</f>
        <v>Frêt</v>
      </c>
      <c r="AE553" s="21">
        <f t="shared" si="62"/>
        <v>7.7393744233829125</v>
      </c>
    </row>
    <row r="554" spans="2:31" ht="14.25" hidden="1" customHeight="1" x14ac:dyDescent="0.2">
      <c r="B554" s="122" t="s">
        <v>593</v>
      </c>
      <c r="C554" s="122" t="s">
        <v>21</v>
      </c>
      <c r="D554" s="123">
        <v>46160</v>
      </c>
      <c r="E554" s="122" t="s">
        <v>22</v>
      </c>
      <c r="F554" s="122" t="s">
        <v>295</v>
      </c>
      <c r="G554" s="122" t="s">
        <v>0</v>
      </c>
      <c r="H554" s="122" t="s">
        <v>0</v>
      </c>
      <c r="I554" s="122" t="s">
        <v>1102</v>
      </c>
      <c r="J554" s="122" t="s">
        <v>23</v>
      </c>
      <c r="K554" s="122" t="s">
        <v>24</v>
      </c>
      <c r="L554" s="122" t="s">
        <v>1103</v>
      </c>
      <c r="M554" s="122" t="s">
        <v>25</v>
      </c>
      <c r="N554" s="122" t="s">
        <v>26</v>
      </c>
      <c r="O554" s="122" t="s">
        <v>25</v>
      </c>
      <c r="P554" s="122" t="s">
        <v>27</v>
      </c>
      <c r="Q554" s="122" t="s">
        <v>28</v>
      </c>
      <c r="R554" s="124">
        <v>3.51</v>
      </c>
      <c r="S554" s="122" t="s">
        <v>238</v>
      </c>
      <c r="T554" s="125">
        <v>6.9</v>
      </c>
      <c r="U554" s="122" t="s">
        <v>30</v>
      </c>
      <c r="W554" s="8" t="str">
        <f t="shared" si="56"/>
        <v/>
      </c>
      <c r="X554" s="8" t="str">
        <f>IF(S554="6B",_xlfn.XLOOKUP(H554,'Zoning 2shop'!A:A,'Zoning 2shop'!B:B),IF(S554="6C",_xlfn.XLOOKUP(G554,'Zoning 2shop'!C:C,'Zoning 2shop'!D:D),""))</f>
        <v/>
      </c>
      <c r="Y554" s="112">
        <f t="shared" si="57"/>
        <v>0.14910705133062102</v>
      </c>
      <c r="Z554" s="4">
        <f t="shared" si="58"/>
        <v>6.9</v>
      </c>
      <c r="AA554" s="4">
        <f t="shared" si="59"/>
        <v>0.5</v>
      </c>
      <c r="AB554" s="4">
        <f t="shared" si="60"/>
        <v>1.0288386541812851</v>
      </c>
      <c r="AC554" s="19">
        <f t="shared" si="61"/>
        <v>7.4</v>
      </c>
      <c r="AD554" s="8" t="str">
        <f>IF(COUNTIF(Catégories!A:A,N554)=0,"catégorie inconnue",LOOKUP(N554,Catégories!A:A,Catégories!B:B))</f>
        <v>Frêt</v>
      </c>
      <c r="AE554" s="21">
        <f t="shared" si="62"/>
        <v>8.4288386541812859</v>
      </c>
    </row>
    <row r="555" spans="2:31" ht="14.25" hidden="1" customHeight="1" x14ac:dyDescent="0.2">
      <c r="B555" s="122" t="s">
        <v>593</v>
      </c>
      <c r="C555" s="122" t="s">
        <v>21</v>
      </c>
      <c r="D555" s="123">
        <v>46160</v>
      </c>
      <c r="E555" s="122" t="s">
        <v>22</v>
      </c>
      <c r="F555" s="122" t="s">
        <v>295</v>
      </c>
      <c r="G555" s="122" t="s">
        <v>0</v>
      </c>
      <c r="H555" s="122" t="s">
        <v>0</v>
      </c>
      <c r="I555" s="122" t="s">
        <v>1102</v>
      </c>
      <c r="J555" s="122" t="s">
        <v>23</v>
      </c>
      <c r="K555" s="122" t="s">
        <v>24</v>
      </c>
      <c r="L555" s="122" t="s">
        <v>1103</v>
      </c>
      <c r="M555" s="122" t="s">
        <v>25</v>
      </c>
      <c r="N555" s="122" t="s">
        <v>94</v>
      </c>
      <c r="O555" s="122" t="s">
        <v>25</v>
      </c>
      <c r="P555" s="122"/>
      <c r="Q555" s="122" t="s">
        <v>28</v>
      </c>
      <c r="R555" s="124">
        <v>0</v>
      </c>
      <c r="S555" s="122" t="s">
        <v>238</v>
      </c>
      <c r="T555" s="125">
        <v>3.95</v>
      </c>
      <c r="U555" s="122" t="s">
        <v>30</v>
      </c>
      <c r="W555" s="8" t="str">
        <f t="shared" si="56"/>
        <v/>
      </c>
      <c r="X555" s="8" t="str">
        <f>IF(S555="6B",_xlfn.XLOOKUP(H555,'Zoning 2shop'!A:A,'Zoning 2shop'!B:B),IF(S555="6C",_xlfn.XLOOKUP(G555,'Zoning 2shop'!C:C,'Zoning 2shop'!D:D),""))</f>
        <v/>
      </c>
      <c r="Y555" s="112">
        <f t="shared" si="57"/>
        <v>0.14910705133062102</v>
      </c>
      <c r="Z555" s="4">
        <f t="shared" si="58"/>
        <v>3.95</v>
      </c>
      <c r="AA555" s="4">
        <f t="shared" si="59"/>
        <v>0.5</v>
      </c>
      <c r="AB555" s="4">
        <f t="shared" si="60"/>
        <v>0.58897285275595301</v>
      </c>
      <c r="AC555" s="19">
        <f t="shared" si="61"/>
        <v>4.45</v>
      </c>
      <c r="AD555" s="8" t="str">
        <f>IF(COUNTIF(Catégories!A:A,N555)=0,"catégorie inconnue",LOOKUP(N555,Catégories!A:A,Catégories!B:B))</f>
        <v>Zones éloignées</v>
      </c>
      <c r="AE555" s="21">
        <f t="shared" si="62"/>
        <v>5.0389728527559532</v>
      </c>
    </row>
    <row r="556" spans="2:31" ht="14.25" hidden="1" customHeight="1" x14ac:dyDescent="0.2">
      <c r="B556" s="122" t="s">
        <v>593</v>
      </c>
      <c r="C556" s="122" t="s">
        <v>21</v>
      </c>
      <c r="D556" s="123">
        <v>46164</v>
      </c>
      <c r="E556" s="122" t="s">
        <v>22</v>
      </c>
      <c r="F556" s="122" t="s">
        <v>221</v>
      </c>
      <c r="G556" s="122" t="s">
        <v>0</v>
      </c>
      <c r="H556" s="122" t="s">
        <v>0</v>
      </c>
      <c r="I556" s="122" t="s">
        <v>1348</v>
      </c>
      <c r="J556" s="122" t="s">
        <v>23</v>
      </c>
      <c r="K556" s="122" t="s">
        <v>24</v>
      </c>
      <c r="L556" s="122" t="s">
        <v>1349</v>
      </c>
      <c r="M556" s="122" t="s">
        <v>25</v>
      </c>
      <c r="N556" s="122" t="s">
        <v>26</v>
      </c>
      <c r="O556" s="122" t="s">
        <v>25</v>
      </c>
      <c r="P556" s="122" t="s">
        <v>27</v>
      </c>
      <c r="Q556" s="122" t="s">
        <v>28</v>
      </c>
      <c r="R556" s="124">
        <v>1.462</v>
      </c>
      <c r="S556" s="122" t="s">
        <v>238</v>
      </c>
      <c r="T556" s="125">
        <v>6.3</v>
      </c>
      <c r="U556" s="122" t="s">
        <v>30</v>
      </c>
      <c r="W556" s="8" t="str">
        <f t="shared" si="56"/>
        <v/>
      </c>
      <c r="X556" s="8" t="str">
        <f>IF(S556="6B",_xlfn.XLOOKUP(H556,'Zoning 2shop'!A:A,'Zoning 2shop'!B:B),IF(S556="6C",_xlfn.XLOOKUP(G556,'Zoning 2shop'!C:C,'Zoning 2shop'!D:D),""))</f>
        <v/>
      </c>
      <c r="Y556" s="112">
        <f t="shared" si="57"/>
        <v>0.14910705133062102</v>
      </c>
      <c r="Z556" s="4">
        <f t="shared" si="58"/>
        <v>6.3</v>
      </c>
      <c r="AA556" s="4">
        <f t="shared" si="59"/>
        <v>0.5</v>
      </c>
      <c r="AB556" s="4">
        <f t="shared" si="60"/>
        <v>0.93937442338291244</v>
      </c>
      <c r="AC556" s="19">
        <f t="shared" si="61"/>
        <v>6.8</v>
      </c>
      <c r="AD556" s="8" t="str">
        <f>IF(COUNTIF(Catégories!A:A,N556)=0,"catégorie inconnue",LOOKUP(N556,Catégories!A:A,Catégories!B:B))</f>
        <v>Frêt</v>
      </c>
      <c r="AE556" s="21">
        <f t="shared" si="62"/>
        <v>7.7393744233829125</v>
      </c>
    </row>
    <row r="557" spans="2:31" ht="14.25" hidden="1" customHeight="1" x14ac:dyDescent="0.2">
      <c r="B557" s="122" t="s">
        <v>593</v>
      </c>
      <c r="C557" s="122" t="s">
        <v>21</v>
      </c>
      <c r="D557" s="123">
        <v>46167</v>
      </c>
      <c r="E557" s="122" t="s">
        <v>22</v>
      </c>
      <c r="F557" s="122" t="s">
        <v>471</v>
      </c>
      <c r="G557" s="122" t="s">
        <v>0</v>
      </c>
      <c r="H557" s="122" t="s">
        <v>0</v>
      </c>
      <c r="I557" s="122" t="s">
        <v>1397</v>
      </c>
      <c r="J557" s="122" t="s">
        <v>23</v>
      </c>
      <c r="K557" s="122" t="s">
        <v>24</v>
      </c>
      <c r="L557" s="122" t="s">
        <v>1398</v>
      </c>
      <c r="M557" s="122" t="s">
        <v>25</v>
      </c>
      <c r="N557" s="122" t="s">
        <v>26</v>
      </c>
      <c r="O557" s="122" t="s">
        <v>25</v>
      </c>
      <c r="P557" s="122" t="s">
        <v>27</v>
      </c>
      <c r="Q557" s="122" t="s">
        <v>28</v>
      </c>
      <c r="R557" s="124">
        <v>2.0499999999999998</v>
      </c>
      <c r="S557" s="122" t="s">
        <v>238</v>
      </c>
      <c r="T557" s="125">
        <v>6.6</v>
      </c>
      <c r="U557" s="122" t="s">
        <v>30</v>
      </c>
      <c r="W557" s="8" t="str">
        <f t="shared" si="56"/>
        <v/>
      </c>
      <c r="X557" s="8" t="str">
        <f>IF(S557="6B",_xlfn.XLOOKUP(H557,'Zoning 2shop'!A:A,'Zoning 2shop'!B:B),IF(S557="6C",_xlfn.XLOOKUP(G557,'Zoning 2shop'!C:C,'Zoning 2shop'!D:D),""))</f>
        <v/>
      </c>
      <c r="Y557" s="112">
        <f t="shared" si="57"/>
        <v>0.14910705133062102</v>
      </c>
      <c r="Z557" s="4">
        <f t="shared" si="58"/>
        <v>6.6</v>
      </c>
      <c r="AA557" s="4">
        <f t="shared" si="59"/>
        <v>0.5</v>
      </c>
      <c r="AB557" s="4">
        <f t="shared" si="60"/>
        <v>0.98410653878209864</v>
      </c>
      <c r="AC557" s="19">
        <f t="shared" si="61"/>
        <v>7.1</v>
      </c>
      <c r="AD557" s="8" t="str">
        <f>IF(COUNTIF(Catégories!A:A,N557)=0,"catégorie inconnue",LOOKUP(N557,Catégories!A:A,Catégories!B:B))</f>
        <v>Frêt</v>
      </c>
      <c r="AE557" s="21">
        <f t="shared" si="62"/>
        <v>8.0841065387820983</v>
      </c>
    </row>
    <row r="558" spans="2:31" ht="14.25" hidden="1" customHeight="1" x14ac:dyDescent="0.2">
      <c r="B558" s="122" t="s">
        <v>593</v>
      </c>
      <c r="C558" s="122" t="s">
        <v>21</v>
      </c>
      <c r="D558" s="123">
        <v>46167</v>
      </c>
      <c r="E558" s="122" t="s">
        <v>22</v>
      </c>
      <c r="F558" s="122" t="s">
        <v>1662</v>
      </c>
      <c r="G558" s="122" t="s">
        <v>0</v>
      </c>
      <c r="H558" s="122" t="s">
        <v>0</v>
      </c>
      <c r="I558" s="122" t="s">
        <v>1663</v>
      </c>
      <c r="J558" s="122" t="s">
        <v>23</v>
      </c>
      <c r="K558" s="122" t="s">
        <v>24</v>
      </c>
      <c r="L558" s="122" t="s">
        <v>1664</v>
      </c>
      <c r="M558" s="122" t="s">
        <v>25</v>
      </c>
      <c r="N558" s="122" t="s">
        <v>26</v>
      </c>
      <c r="O558" s="122" t="s">
        <v>25</v>
      </c>
      <c r="P558" s="122" t="s">
        <v>27</v>
      </c>
      <c r="Q558" s="122" t="s">
        <v>28</v>
      </c>
      <c r="R558" s="124">
        <v>0.626</v>
      </c>
      <c r="S558" s="122" t="s">
        <v>238</v>
      </c>
      <c r="T558" s="125">
        <v>6</v>
      </c>
      <c r="U558" s="122" t="s">
        <v>30</v>
      </c>
      <c r="W558" s="8" t="str">
        <f t="shared" si="56"/>
        <v/>
      </c>
      <c r="X558" s="8" t="str">
        <f>IF(S558="6B",_xlfn.XLOOKUP(H558,'Zoning 2shop'!A:A,'Zoning 2shop'!B:B),IF(S558="6C",_xlfn.XLOOKUP(G558,'Zoning 2shop'!C:C,'Zoning 2shop'!D:D),""))</f>
        <v/>
      </c>
      <c r="Y558" s="112">
        <f t="shared" si="57"/>
        <v>0.14910705133062102</v>
      </c>
      <c r="Z558" s="4">
        <f t="shared" si="58"/>
        <v>6</v>
      </c>
      <c r="AA558" s="4">
        <f t="shared" si="59"/>
        <v>0.5</v>
      </c>
      <c r="AB558" s="4">
        <f t="shared" si="60"/>
        <v>0.89464230798372613</v>
      </c>
      <c r="AC558" s="19">
        <f t="shared" si="61"/>
        <v>6.5</v>
      </c>
      <c r="AD558" s="8" t="str">
        <f>IF(COUNTIF(Catégories!A:A,N558)=0,"catégorie inconnue",LOOKUP(N558,Catégories!A:A,Catégories!B:B))</f>
        <v>Frêt</v>
      </c>
      <c r="AE558" s="21">
        <f t="shared" si="62"/>
        <v>7.3946423079837258</v>
      </c>
    </row>
    <row r="559" spans="2:31" ht="14.25" hidden="1" customHeight="1" x14ac:dyDescent="0.2">
      <c r="B559" s="122" t="s">
        <v>593</v>
      </c>
      <c r="C559" s="122" t="s">
        <v>21</v>
      </c>
      <c r="D559" s="123">
        <v>46167</v>
      </c>
      <c r="E559" s="122" t="s">
        <v>22</v>
      </c>
      <c r="F559" s="122" t="s">
        <v>1662</v>
      </c>
      <c r="G559" s="122" t="s">
        <v>0</v>
      </c>
      <c r="H559" s="122" t="s">
        <v>0</v>
      </c>
      <c r="I559" s="122" t="s">
        <v>1663</v>
      </c>
      <c r="J559" s="122" t="s">
        <v>23</v>
      </c>
      <c r="K559" s="122" t="s">
        <v>24</v>
      </c>
      <c r="L559" s="122" t="s">
        <v>1664</v>
      </c>
      <c r="M559" s="122" t="s">
        <v>25</v>
      </c>
      <c r="N559" s="122" t="s">
        <v>94</v>
      </c>
      <c r="O559" s="122" t="s">
        <v>25</v>
      </c>
      <c r="P559" s="122"/>
      <c r="Q559" s="122" t="s">
        <v>28</v>
      </c>
      <c r="R559" s="124">
        <v>0</v>
      </c>
      <c r="S559" s="122" t="s">
        <v>238</v>
      </c>
      <c r="T559" s="125">
        <v>3.95</v>
      </c>
      <c r="U559" s="122" t="s">
        <v>30</v>
      </c>
      <c r="W559" s="8" t="str">
        <f t="shared" si="56"/>
        <v/>
      </c>
      <c r="X559" s="8" t="str">
        <f>IF(S559="6B",_xlfn.XLOOKUP(H559,'Zoning 2shop'!A:A,'Zoning 2shop'!B:B),IF(S559="6C",_xlfn.XLOOKUP(G559,'Zoning 2shop'!C:C,'Zoning 2shop'!D:D),""))</f>
        <v/>
      </c>
      <c r="Y559" s="112">
        <f t="shared" si="57"/>
        <v>0.14910705133062102</v>
      </c>
      <c r="Z559" s="4">
        <f t="shared" si="58"/>
        <v>3.95</v>
      </c>
      <c r="AA559" s="4">
        <f t="shared" si="59"/>
        <v>0.5</v>
      </c>
      <c r="AB559" s="4">
        <f t="shared" si="60"/>
        <v>0.58897285275595301</v>
      </c>
      <c r="AC559" s="19">
        <f t="shared" si="61"/>
        <v>4.45</v>
      </c>
      <c r="AD559" s="8" t="str">
        <f>IF(COUNTIF(Catégories!A:A,N559)=0,"catégorie inconnue",LOOKUP(N559,Catégories!A:A,Catégories!B:B))</f>
        <v>Zones éloignées</v>
      </c>
      <c r="AE559" s="21">
        <f t="shared" si="62"/>
        <v>5.0389728527559532</v>
      </c>
    </row>
    <row r="560" spans="2:31" ht="14.25" hidden="1" customHeight="1" x14ac:dyDescent="0.2">
      <c r="B560" s="122" t="s">
        <v>593</v>
      </c>
      <c r="C560" s="122" t="s">
        <v>21</v>
      </c>
      <c r="D560" s="123">
        <v>46170</v>
      </c>
      <c r="E560" s="122" t="s">
        <v>22</v>
      </c>
      <c r="F560" s="122" t="s">
        <v>1883</v>
      </c>
      <c r="G560" s="122" t="s">
        <v>0</v>
      </c>
      <c r="H560" s="122" t="s">
        <v>0</v>
      </c>
      <c r="I560" s="122" t="s">
        <v>1884</v>
      </c>
      <c r="J560" s="122" t="s">
        <v>23</v>
      </c>
      <c r="K560" s="122" t="s">
        <v>1885</v>
      </c>
      <c r="L560" s="122" t="s">
        <v>1886</v>
      </c>
      <c r="M560" s="122" t="s">
        <v>32</v>
      </c>
      <c r="N560" s="122" t="s">
        <v>26</v>
      </c>
      <c r="O560" s="122" t="s">
        <v>25</v>
      </c>
      <c r="P560" s="122" t="s">
        <v>27</v>
      </c>
      <c r="Q560" s="122" t="s">
        <v>28</v>
      </c>
      <c r="R560" s="124">
        <v>12.15</v>
      </c>
      <c r="S560" s="122" t="s">
        <v>238</v>
      </c>
      <c r="T560" s="125">
        <v>0</v>
      </c>
      <c r="U560" s="122" t="s">
        <v>30</v>
      </c>
      <c r="W560" s="8" t="str">
        <f t="shared" si="56"/>
        <v/>
      </c>
      <c r="X560" s="8" t="str">
        <f>IF(S560="6B",_xlfn.XLOOKUP(H560,'Zoning 2shop'!A:A,'Zoning 2shop'!B:B),IF(S560="6C",_xlfn.XLOOKUP(G560,'Zoning 2shop'!C:C,'Zoning 2shop'!D:D),""))</f>
        <v/>
      </c>
      <c r="Y560" s="112" t="e">
        <f t="shared" si="57"/>
        <v>#DIV/0!</v>
      </c>
      <c r="Z560" s="4">
        <f t="shared" si="58"/>
        <v>0</v>
      </c>
      <c r="AA560" s="4">
        <f t="shared" si="59"/>
        <v>0.5</v>
      </c>
      <c r="AB560" s="4">
        <f t="shared" si="60"/>
        <v>0</v>
      </c>
      <c r="AC560" s="19">
        <f t="shared" si="61"/>
        <v>0.5</v>
      </c>
      <c r="AD560" s="8" t="str">
        <f>IF(COUNTIF(Catégories!A:A,N560)=0,"catégorie inconnue",LOOKUP(N560,Catégories!A:A,Catégories!B:B))</f>
        <v>Frêt</v>
      </c>
      <c r="AE560" s="21">
        <f t="shared" si="62"/>
        <v>0.5</v>
      </c>
    </row>
    <row r="561" spans="2:31" ht="14.25" hidden="1" customHeight="1" x14ac:dyDescent="0.2">
      <c r="B561" s="122" t="s">
        <v>593</v>
      </c>
      <c r="C561" s="122" t="s">
        <v>21</v>
      </c>
      <c r="D561" s="123">
        <v>46170</v>
      </c>
      <c r="E561" s="122" t="s">
        <v>22</v>
      </c>
      <c r="F561" s="122" t="s">
        <v>1883</v>
      </c>
      <c r="G561" s="122" t="s">
        <v>0</v>
      </c>
      <c r="H561" s="122" t="s">
        <v>0</v>
      </c>
      <c r="I561" s="122" t="s">
        <v>1884</v>
      </c>
      <c r="J561" s="122" t="s">
        <v>23</v>
      </c>
      <c r="K561" s="122" t="s">
        <v>1885</v>
      </c>
      <c r="L561" s="122" t="s">
        <v>1887</v>
      </c>
      <c r="M561" s="122" t="s">
        <v>32</v>
      </c>
      <c r="N561" s="122" t="s">
        <v>26</v>
      </c>
      <c r="O561" s="122" t="s">
        <v>25</v>
      </c>
      <c r="P561" s="122" t="s">
        <v>27</v>
      </c>
      <c r="Q561" s="122" t="s">
        <v>28</v>
      </c>
      <c r="R561" s="124">
        <v>9.9</v>
      </c>
      <c r="S561" s="122" t="s">
        <v>238</v>
      </c>
      <c r="T561" s="125">
        <v>14.55</v>
      </c>
      <c r="U561" s="122" t="s">
        <v>30</v>
      </c>
      <c r="W561" s="8" t="str">
        <f t="shared" si="56"/>
        <v/>
      </c>
      <c r="X561" s="8" t="str">
        <f>IF(S561="6B",_xlfn.XLOOKUP(H561,'Zoning 2shop'!A:A,'Zoning 2shop'!B:B),IF(S561="6C",_xlfn.XLOOKUP(G561,'Zoning 2shop'!C:C,'Zoning 2shop'!D:D),""))</f>
        <v/>
      </c>
      <c r="Y561" s="112">
        <f t="shared" si="57"/>
        <v>0.14910705133062102</v>
      </c>
      <c r="Z561" s="4">
        <f t="shared" si="58"/>
        <v>14.55</v>
      </c>
      <c r="AA561" s="4">
        <f t="shared" si="59"/>
        <v>0.5</v>
      </c>
      <c r="AB561" s="4">
        <f t="shared" si="60"/>
        <v>2.169507596860536</v>
      </c>
      <c r="AC561" s="19">
        <f t="shared" si="61"/>
        <v>15.05</v>
      </c>
      <c r="AD561" s="8" t="str">
        <f>IF(COUNTIF(Catégories!A:A,N561)=0,"catégorie inconnue",LOOKUP(N561,Catégories!A:A,Catégories!B:B))</f>
        <v>Frêt</v>
      </c>
      <c r="AE561" s="21">
        <f t="shared" si="62"/>
        <v>17.219507596860538</v>
      </c>
    </row>
    <row r="562" spans="2:31" ht="14.25" hidden="1" customHeight="1" x14ac:dyDescent="0.2">
      <c r="B562" s="122" t="s">
        <v>593</v>
      </c>
      <c r="C562" s="122" t="s">
        <v>21</v>
      </c>
      <c r="D562" s="123">
        <v>46151</v>
      </c>
      <c r="E562" s="122" t="s">
        <v>22</v>
      </c>
      <c r="F562" s="122" t="s">
        <v>429</v>
      </c>
      <c r="G562" s="122" t="s">
        <v>0</v>
      </c>
      <c r="H562" s="122" t="s">
        <v>0</v>
      </c>
      <c r="I562" s="122" t="s">
        <v>430</v>
      </c>
      <c r="J562" s="122" t="s">
        <v>23</v>
      </c>
      <c r="K562" s="122" t="s">
        <v>24</v>
      </c>
      <c r="L562" s="122" t="s">
        <v>431</v>
      </c>
      <c r="M562" s="122" t="s">
        <v>25</v>
      </c>
      <c r="N562" s="122" t="s">
        <v>26</v>
      </c>
      <c r="O562" s="122" t="s">
        <v>25</v>
      </c>
      <c r="P562" s="122" t="s">
        <v>257</v>
      </c>
      <c r="Q562" s="122" t="s">
        <v>28</v>
      </c>
      <c r="R562" s="124">
        <v>1.2470000000000001</v>
      </c>
      <c r="S562" s="127">
        <v>86</v>
      </c>
      <c r="T562" s="125">
        <v>0</v>
      </c>
      <c r="U562" s="122" t="s">
        <v>30</v>
      </c>
      <c r="W562" s="8" t="str">
        <f t="shared" si="56"/>
        <v/>
      </c>
      <c r="X562" s="8" t="str">
        <f>IF(S562="6B",_xlfn.XLOOKUP(H562,'Zoning 2shop'!A:A,'Zoning 2shop'!B:B),IF(S562="6C",_xlfn.XLOOKUP(G562,'Zoning 2shop'!C:C,'Zoning 2shop'!D:D),""))</f>
        <v/>
      </c>
      <c r="Y562" s="112" t="e">
        <f t="shared" si="57"/>
        <v>#DIV/0!</v>
      </c>
      <c r="Z562" s="4">
        <f t="shared" si="58"/>
        <v>0</v>
      </c>
      <c r="AA562" s="4">
        <f t="shared" si="59"/>
        <v>0.5</v>
      </c>
      <c r="AB562" s="4">
        <f t="shared" si="60"/>
        <v>0</v>
      </c>
      <c r="AC562" s="19">
        <f t="shared" si="61"/>
        <v>0.5</v>
      </c>
      <c r="AD562" s="8" t="str">
        <f>IF(COUNTIF(Catégories!A:A,N562)=0,"catégorie inconnue",LOOKUP(N562,Catégories!A:A,Catégories!B:B))</f>
        <v>Frêt</v>
      </c>
      <c r="AE562" s="21">
        <f t="shared" si="62"/>
        <v>0.5</v>
      </c>
    </row>
    <row r="563" spans="2:31" ht="14.25" hidden="1" customHeight="1" x14ac:dyDescent="0.2">
      <c r="B563" s="122" t="s">
        <v>593</v>
      </c>
      <c r="C563" s="122" t="s">
        <v>21</v>
      </c>
      <c r="D563" s="123">
        <v>46151</v>
      </c>
      <c r="E563" s="122" t="s">
        <v>22</v>
      </c>
      <c r="F563" s="122" t="s">
        <v>429</v>
      </c>
      <c r="G563" s="122" t="s">
        <v>0</v>
      </c>
      <c r="H563" s="122" t="s">
        <v>0</v>
      </c>
      <c r="I563" s="122" t="s">
        <v>430</v>
      </c>
      <c r="J563" s="122" t="s">
        <v>23</v>
      </c>
      <c r="K563" s="122" t="s">
        <v>24</v>
      </c>
      <c r="L563" s="122" t="s">
        <v>431</v>
      </c>
      <c r="M563" s="122" t="s">
        <v>25</v>
      </c>
      <c r="N563" s="122" t="s">
        <v>44</v>
      </c>
      <c r="O563" s="122" t="s">
        <v>25</v>
      </c>
      <c r="P563" s="122" t="s">
        <v>257</v>
      </c>
      <c r="Q563" s="122" t="s">
        <v>28</v>
      </c>
      <c r="R563" s="124">
        <v>0</v>
      </c>
      <c r="S563" s="127">
        <v>86</v>
      </c>
      <c r="T563" s="125">
        <v>9</v>
      </c>
      <c r="U563" s="122" t="s">
        <v>30</v>
      </c>
      <c r="W563" s="8" t="str">
        <f t="shared" si="56"/>
        <v/>
      </c>
      <c r="X563" s="8" t="str">
        <f>IF(S563="6B",_xlfn.XLOOKUP(H563,'Zoning 2shop'!A:A,'Zoning 2shop'!B:B),IF(S563="6C",_xlfn.XLOOKUP(G563,'Zoning 2shop'!C:C,'Zoning 2shop'!D:D),""))</f>
        <v/>
      </c>
      <c r="Y563" s="112">
        <f t="shared" si="57"/>
        <v>0.14910705133062102</v>
      </c>
      <c r="Z563" s="4">
        <f t="shared" si="58"/>
        <v>9</v>
      </c>
      <c r="AA563" s="4">
        <f t="shared" si="59"/>
        <v>0.5</v>
      </c>
      <c r="AB563" s="4">
        <f t="shared" si="60"/>
        <v>1.3419634619755891</v>
      </c>
      <c r="AC563" s="19">
        <f t="shared" si="61"/>
        <v>9.5</v>
      </c>
      <c r="AD563" s="8" t="str">
        <f>IF(COUNTIF(Catégories!A:A,N563)=0,"catégorie inconnue",LOOKUP(N563,Catégories!A:A,Catégories!B:B))</f>
        <v>Frêt</v>
      </c>
      <c r="AE563" s="21">
        <f t="shared" si="62"/>
        <v>10.841963461975588</v>
      </c>
    </row>
    <row r="564" spans="2:31" ht="14.25" hidden="1" customHeight="1" x14ac:dyDescent="0.2">
      <c r="B564" s="122" t="s">
        <v>593</v>
      </c>
      <c r="C564" s="122" t="s">
        <v>21</v>
      </c>
      <c r="D564" s="123">
        <v>46162</v>
      </c>
      <c r="E564" s="122" t="s">
        <v>22</v>
      </c>
      <c r="F564" s="122" t="s">
        <v>284</v>
      </c>
      <c r="G564" s="122" t="s">
        <v>0</v>
      </c>
      <c r="H564" s="122" t="s">
        <v>0</v>
      </c>
      <c r="I564" s="122" t="s">
        <v>432</v>
      </c>
      <c r="J564" s="122" t="s">
        <v>23</v>
      </c>
      <c r="K564" s="122" t="s">
        <v>24</v>
      </c>
      <c r="L564" s="122" t="s">
        <v>433</v>
      </c>
      <c r="M564" s="122" t="s">
        <v>25</v>
      </c>
      <c r="N564" s="122" t="s">
        <v>26</v>
      </c>
      <c r="O564" s="122" t="s">
        <v>25</v>
      </c>
      <c r="P564" s="122" t="s">
        <v>257</v>
      </c>
      <c r="Q564" s="122" t="s">
        <v>28</v>
      </c>
      <c r="R564" s="124">
        <v>5.8879999999999999</v>
      </c>
      <c r="S564" s="127">
        <v>86</v>
      </c>
      <c r="T564" s="125">
        <v>0</v>
      </c>
      <c r="U564" s="122" t="s">
        <v>30</v>
      </c>
      <c r="W564" s="8" t="str">
        <f t="shared" si="56"/>
        <v/>
      </c>
      <c r="X564" s="8" t="str">
        <f>IF(S564="6B",_xlfn.XLOOKUP(H564,'Zoning 2shop'!A:A,'Zoning 2shop'!B:B),IF(S564="6C",_xlfn.XLOOKUP(G564,'Zoning 2shop'!C:C,'Zoning 2shop'!D:D),""))</f>
        <v/>
      </c>
      <c r="Y564" s="112" t="e">
        <f t="shared" si="57"/>
        <v>#DIV/0!</v>
      </c>
      <c r="Z564" s="4">
        <f t="shared" si="58"/>
        <v>0</v>
      </c>
      <c r="AA564" s="4">
        <f t="shared" si="59"/>
        <v>0.5</v>
      </c>
      <c r="AB564" s="4">
        <f t="shared" si="60"/>
        <v>0</v>
      </c>
      <c r="AC564" s="19">
        <f t="shared" si="61"/>
        <v>0.5</v>
      </c>
      <c r="AD564" s="8" t="str">
        <f>IF(COUNTIF(Catégories!A:A,N564)=0,"catégorie inconnue",LOOKUP(N564,Catégories!A:A,Catégories!B:B))</f>
        <v>Frêt</v>
      </c>
      <c r="AE564" s="21">
        <f t="shared" si="62"/>
        <v>0.5</v>
      </c>
    </row>
    <row r="565" spans="2:31" ht="14.25" hidden="1" customHeight="1" x14ac:dyDescent="0.2">
      <c r="B565" s="122" t="s">
        <v>593</v>
      </c>
      <c r="C565" s="122" t="s">
        <v>21</v>
      </c>
      <c r="D565" s="123">
        <v>46162</v>
      </c>
      <c r="E565" s="122" t="s">
        <v>22</v>
      </c>
      <c r="F565" s="122" t="s">
        <v>284</v>
      </c>
      <c r="G565" s="122" t="s">
        <v>0</v>
      </c>
      <c r="H565" s="122" t="s">
        <v>0</v>
      </c>
      <c r="I565" s="122" t="s">
        <v>432</v>
      </c>
      <c r="J565" s="122" t="s">
        <v>23</v>
      </c>
      <c r="K565" s="122" t="s">
        <v>24</v>
      </c>
      <c r="L565" s="122" t="s">
        <v>433</v>
      </c>
      <c r="M565" s="122" t="s">
        <v>25</v>
      </c>
      <c r="N565" s="122" t="s">
        <v>44</v>
      </c>
      <c r="O565" s="122" t="s">
        <v>25</v>
      </c>
      <c r="P565" s="122" t="s">
        <v>257</v>
      </c>
      <c r="Q565" s="122" t="s">
        <v>28</v>
      </c>
      <c r="R565" s="124">
        <v>0</v>
      </c>
      <c r="S565" s="127">
        <v>86</v>
      </c>
      <c r="T565" s="125">
        <v>9</v>
      </c>
      <c r="U565" s="122" t="s">
        <v>30</v>
      </c>
      <c r="W565" s="8" t="str">
        <f t="shared" si="56"/>
        <v/>
      </c>
      <c r="X565" s="8" t="str">
        <f>IF(S565="6B",_xlfn.XLOOKUP(H565,'Zoning 2shop'!A:A,'Zoning 2shop'!B:B),IF(S565="6C",_xlfn.XLOOKUP(G565,'Zoning 2shop'!C:C,'Zoning 2shop'!D:D),""))</f>
        <v/>
      </c>
      <c r="Y565" s="112">
        <f t="shared" si="57"/>
        <v>0.14910705133062102</v>
      </c>
      <c r="Z565" s="4">
        <f t="shared" si="58"/>
        <v>9</v>
      </c>
      <c r="AA565" s="4">
        <f t="shared" si="59"/>
        <v>0.5</v>
      </c>
      <c r="AB565" s="4">
        <f t="shared" si="60"/>
        <v>1.3419634619755891</v>
      </c>
      <c r="AC565" s="19">
        <f t="shared" si="61"/>
        <v>9.5</v>
      </c>
      <c r="AD565" s="8" t="str">
        <f>IF(COUNTIF(Catégories!A:A,N565)=0,"catégorie inconnue",LOOKUP(N565,Catégories!A:A,Catégories!B:B))</f>
        <v>Frêt</v>
      </c>
      <c r="AE565" s="21">
        <f t="shared" si="62"/>
        <v>10.841963461975588</v>
      </c>
    </row>
    <row r="566" spans="2:31" ht="14.25" hidden="1" customHeight="1" x14ac:dyDescent="0.2">
      <c r="B566" s="122" t="s">
        <v>593</v>
      </c>
      <c r="C566" s="122" t="s">
        <v>21</v>
      </c>
      <c r="D566" s="123">
        <v>46155</v>
      </c>
      <c r="E566" s="122" t="s">
        <v>22</v>
      </c>
      <c r="F566" s="122" t="s">
        <v>441</v>
      </c>
      <c r="G566" s="122" t="s">
        <v>0</v>
      </c>
      <c r="H566" s="122" t="s">
        <v>0</v>
      </c>
      <c r="I566" s="122" t="s">
        <v>442</v>
      </c>
      <c r="J566" s="122" t="s">
        <v>23</v>
      </c>
      <c r="K566" s="122" t="s">
        <v>24</v>
      </c>
      <c r="L566" s="122" t="s">
        <v>443</v>
      </c>
      <c r="M566" s="122" t="s">
        <v>25</v>
      </c>
      <c r="N566" s="122" t="s">
        <v>26</v>
      </c>
      <c r="O566" s="122" t="s">
        <v>25</v>
      </c>
      <c r="P566" s="122" t="s">
        <v>257</v>
      </c>
      <c r="Q566" s="122" t="s">
        <v>182</v>
      </c>
      <c r="R566" s="124">
        <v>4.7869999999999999</v>
      </c>
      <c r="S566" s="127">
        <v>86</v>
      </c>
      <c r="T566" s="125">
        <v>0</v>
      </c>
      <c r="U566" s="122" t="s">
        <v>30</v>
      </c>
      <c r="W566" s="8" t="str">
        <f t="shared" si="56"/>
        <v/>
      </c>
      <c r="X566" s="8" t="str">
        <f>IF(S566="6B",_xlfn.XLOOKUP(H566,'Zoning 2shop'!A:A,'Zoning 2shop'!B:B),IF(S566="6C",_xlfn.XLOOKUP(G566,'Zoning 2shop'!C:C,'Zoning 2shop'!D:D),""))</f>
        <v/>
      </c>
      <c r="Y566" s="112" t="e">
        <f t="shared" si="57"/>
        <v>#DIV/0!</v>
      </c>
      <c r="Z566" s="4">
        <f t="shared" si="58"/>
        <v>0</v>
      </c>
      <c r="AA566" s="4">
        <f t="shared" si="59"/>
        <v>0.5</v>
      </c>
      <c r="AB566" s="4">
        <f t="shared" si="60"/>
        <v>0</v>
      </c>
      <c r="AC566" s="19">
        <f t="shared" si="61"/>
        <v>0.5</v>
      </c>
      <c r="AD566" s="8" t="str">
        <f>IF(COUNTIF(Catégories!A:A,N566)=0,"catégorie inconnue",LOOKUP(N566,Catégories!A:A,Catégories!B:B))</f>
        <v>Frêt</v>
      </c>
      <c r="AE566" s="21">
        <f t="shared" si="62"/>
        <v>0.5</v>
      </c>
    </row>
    <row r="567" spans="2:31" ht="14.25" hidden="1" customHeight="1" x14ac:dyDescent="0.2">
      <c r="B567" s="122" t="s">
        <v>593</v>
      </c>
      <c r="C567" s="122" t="s">
        <v>21</v>
      </c>
      <c r="D567" s="123">
        <v>46155</v>
      </c>
      <c r="E567" s="122" t="s">
        <v>22</v>
      </c>
      <c r="F567" s="122" t="s">
        <v>441</v>
      </c>
      <c r="G567" s="122" t="s">
        <v>0</v>
      </c>
      <c r="H567" s="122" t="s">
        <v>0</v>
      </c>
      <c r="I567" s="122" t="s">
        <v>442</v>
      </c>
      <c r="J567" s="122" t="s">
        <v>23</v>
      </c>
      <c r="K567" s="122" t="s">
        <v>24</v>
      </c>
      <c r="L567" s="122" t="s">
        <v>443</v>
      </c>
      <c r="M567" s="122" t="s">
        <v>25</v>
      </c>
      <c r="N567" s="122" t="s">
        <v>44</v>
      </c>
      <c r="O567" s="122" t="s">
        <v>25</v>
      </c>
      <c r="P567" s="122" t="s">
        <v>257</v>
      </c>
      <c r="Q567" s="122" t="s">
        <v>182</v>
      </c>
      <c r="R567" s="124">
        <v>0</v>
      </c>
      <c r="S567" s="127">
        <v>86</v>
      </c>
      <c r="T567" s="125">
        <v>9</v>
      </c>
      <c r="U567" s="122" t="s">
        <v>30</v>
      </c>
      <c r="W567" s="8" t="str">
        <f t="shared" si="56"/>
        <v/>
      </c>
      <c r="X567" s="8" t="str">
        <f>IF(S567="6B",_xlfn.XLOOKUP(H567,'Zoning 2shop'!A:A,'Zoning 2shop'!B:B),IF(S567="6C",_xlfn.XLOOKUP(G567,'Zoning 2shop'!C:C,'Zoning 2shop'!D:D),""))</f>
        <v/>
      </c>
      <c r="Y567" s="112">
        <f t="shared" si="57"/>
        <v>0.14910705133062102</v>
      </c>
      <c r="Z567" s="4">
        <f t="shared" si="58"/>
        <v>9</v>
      </c>
      <c r="AA567" s="4">
        <f t="shared" si="59"/>
        <v>0.5</v>
      </c>
      <c r="AB567" s="4">
        <f t="shared" si="60"/>
        <v>1.3419634619755891</v>
      </c>
      <c r="AC567" s="19">
        <f t="shared" si="61"/>
        <v>9.5</v>
      </c>
      <c r="AD567" s="8" t="str">
        <f>IF(COUNTIF(Catégories!A:A,N567)=0,"catégorie inconnue",LOOKUP(N567,Catégories!A:A,Catégories!B:B))</f>
        <v>Frêt</v>
      </c>
      <c r="AE567" s="21">
        <f t="shared" si="62"/>
        <v>10.841963461975588</v>
      </c>
    </row>
    <row r="568" spans="2:31" ht="14.25" hidden="1" customHeight="1" x14ac:dyDescent="0.2">
      <c r="B568" s="122" t="s">
        <v>593</v>
      </c>
      <c r="C568" s="122" t="s">
        <v>21</v>
      </c>
      <c r="D568" s="123">
        <v>46146</v>
      </c>
      <c r="E568" s="122" t="s">
        <v>22</v>
      </c>
      <c r="F568" s="122" t="s">
        <v>479</v>
      </c>
      <c r="G568" s="122" t="s">
        <v>0</v>
      </c>
      <c r="H568" s="122" t="s">
        <v>0</v>
      </c>
      <c r="I568" s="122" t="s">
        <v>628</v>
      </c>
      <c r="J568" s="122" t="s">
        <v>23</v>
      </c>
      <c r="K568" s="122" t="s">
        <v>24</v>
      </c>
      <c r="L568" s="122" t="s">
        <v>629</v>
      </c>
      <c r="M568" s="122" t="s">
        <v>25</v>
      </c>
      <c r="N568" s="122" t="s">
        <v>26</v>
      </c>
      <c r="O568" s="122" t="s">
        <v>25</v>
      </c>
      <c r="P568" s="122" t="s">
        <v>27</v>
      </c>
      <c r="Q568" s="122" t="s">
        <v>28</v>
      </c>
      <c r="R568" s="124">
        <v>0.2</v>
      </c>
      <c r="S568" s="127">
        <v>86</v>
      </c>
      <c r="T568" s="125">
        <v>4.25</v>
      </c>
      <c r="U568" s="122" t="s">
        <v>30</v>
      </c>
      <c r="W568" s="8" t="str">
        <f t="shared" si="56"/>
        <v/>
      </c>
      <c r="X568" s="8" t="str">
        <f>IF(S568="6B",_xlfn.XLOOKUP(H568,'Zoning 2shop'!A:A,'Zoning 2shop'!B:B),IF(S568="6C",_xlfn.XLOOKUP(G568,'Zoning 2shop'!C:C,'Zoning 2shop'!D:D),""))</f>
        <v/>
      </c>
      <c r="Y568" s="112">
        <f t="shared" si="57"/>
        <v>0.14910705133062102</v>
      </c>
      <c r="Z568" s="4">
        <f t="shared" si="58"/>
        <v>4.25</v>
      </c>
      <c r="AA568" s="4">
        <f t="shared" si="59"/>
        <v>0.5</v>
      </c>
      <c r="AB568" s="4">
        <f t="shared" si="60"/>
        <v>0.63370496815513933</v>
      </c>
      <c r="AC568" s="19">
        <f t="shared" si="61"/>
        <v>4.75</v>
      </c>
      <c r="AD568" s="8" t="str">
        <f>IF(COUNTIF(Catégories!A:A,N568)=0,"catégorie inconnue",LOOKUP(N568,Catégories!A:A,Catégories!B:B))</f>
        <v>Frêt</v>
      </c>
      <c r="AE568" s="21">
        <f t="shared" si="62"/>
        <v>5.383704968155139</v>
      </c>
    </row>
    <row r="569" spans="2:31" ht="14.25" hidden="1" customHeight="1" x14ac:dyDescent="0.2">
      <c r="B569" s="122" t="s">
        <v>593</v>
      </c>
      <c r="C569" s="122" t="s">
        <v>21</v>
      </c>
      <c r="D569" s="123">
        <v>46146</v>
      </c>
      <c r="E569" s="122" t="s">
        <v>22</v>
      </c>
      <c r="F569" s="122" t="s">
        <v>619</v>
      </c>
      <c r="G569" s="122" t="s">
        <v>0</v>
      </c>
      <c r="H569" s="122" t="s">
        <v>0</v>
      </c>
      <c r="I569" s="122" t="s">
        <v>620</v>
      </c>
      <c r="J569" s="122" t="s">
        <v>23</v>
      </c>
      <c r="K569" s="122" t="s">
        <v>24</v>
      </c>
      <c r="L569" s="122" t="s">
        <v>621</v>
      </c>
      <c r="M569" s="122" t="s">
        <v>25</v>
      </c>
      <c r="N569" s="122" t="s">
        <v>26</v>
      </c>
      <c r="O569" s="122" t="s">
        <v>25</v>
      </c>
      <c r="P569" s="122" t="s">
        <v>27</v>
      </c>
      <c r="Q569" s="122" t="s">
        <v>28</v>
      </c>
      <c r="R569" s="124">
        <v>0.26</v>
      </c>
      <c r="S569" s="127">
        <v>86</v>
      </c>
      <c r="T569" s="125">
        <v>4.25</v>
      </c>
      <c r="U569" s="122" t="s">
        <v>30</v>
      </c>
      <c r="W569" s="8" t="str">
        <f t="shared" si="56"/>
        <v/>
      </c>
      <c r="X569" s="8" t="str">
        <f>IF(S569="6B",_xlfn.XLOOKUP(H569,'Zoning 2shop'!A:A,'Zoning 2shop'!B:B),IF(S569="6C",_xlfn.XLOOKUP(G569,'Zoning 2shop'!C:C,'Zoning 2shop'!D:D),""))</f>
        <v/>
      </c>
      <c r="Y569" s="112">
        <f t="shared" si="57"/>
        <v>0.14910705133062102</v>
      </c>
      <c r="Z569" s="4">
        <f t="shared" si="58"/>
        <v>4.25</v>
      </c>
      <c r="AA569" s="4">
        <f t="shared" si="59"/>
        <v>0.5</v>
      </c>
      <c r="AB569" s="4">
        <f t="shared" si="60"/>
        <v>0.63370496815513933</v>
      </c>
      <c r="AC569" s="19">
        <f t="shared" si="61"/>
        <v>4.75</v>
      </c>
      <c r="AD569" s="8" t="str">
        <f>IF(COUNTIF(Catégories!A:A,N569)=0,"catégorie inconnue",LOOKUP(N569,Catégories!A:A,Catégories!B:B))</f>
        <v>Frêt</v>
      </c>
      <c r="AE569" s="21">
        <f t="shared" si="62"/>
        <v>5.383704968155139</v>
      </c>
    </row>
    <row r="570" spans="2:31" ht="14.25" hidden="1" customHeight="1" x14ac:dyDescent="0.2">
      <c r="B570" s="122" t="s">
        <v>593</v>
      </c>
      <c r="C570" s="122" t="s">
        <v>21</v>
      </c>
      <c r="D570" s="123">
        <v>46146</v>
      </c>
      <c r="E570" s="122" t="s">
        <v>22</v>
      </c>
      <c r="F570" s="122" t="s">
        <v>616</v>
      </c>
      <c r="G570" s="122" t="s">
        <v>0</v>
      </c>
      <c r="H570" s="122" t="s">
        <v>0</v>
      </c>
      <c r="I570" s="122" t="s">
        <v>617</v>
      </c>
      <c r="J570" s="122" t="s">
        <v>23</v>
      </c>
      <c r="K570" s="122" t="s">
        <v>24</v>
      </c>
      <c r="L570" s="122" t="s">
        <v>618</v>
      </c>
      <c r="M570" s="122" t="s">
        <v>25</v>
      </c>
      <c r="N570" s="122" t="s">
        <v>26</v>
      </c>
      <c r="O570" s="122" t="s">
        <v>25</v>
      </c>
      <c r="P570" s="122" t="s">
        <v>27</v>
      </c>
      <c r="Q570" s="122" t="s">
        <v>28</v>
      </c>
      <c r="R570" s="124">
        <v>4.7869999999999999</v>
      </c>
      <c r="S570" s="127">
        <v>86</v>
      </c>
      <c r="T570" s="125">
        <v>5.88</v>
      </c>
      <c r="U570" s="122" t="s">
        <v>30</v>
      </c>
      <c r="W570" s="8" t="str">
        <f t="shared" si="56"/>
        <v/>
      </c>
      <c r="X570" s="8" t="str">
        <f>IF(S570="6B",_xlfn.XLOOKUP(H570,'Zoning 2shop'!A:A,'Zoning 2shop'!B:B),IF(S570="6C",_xlfn.XLOOKUP(G570,'Zoning 2shop'!C:C,'Zoning 2shop'!D:D),""))</f>
        <v/>
      </c>
      <c r="Y570" s="112">
        <f t="shared" si="57"/>
        <v>0.14910705133062102</v>
      </c>
      <c r="Z570" s="4">
        <f t="shared" si="58"/>
        <v>5.88</v>
      </c>
      <c r="AA570" s="4">
        <f t="shared" si="59"/>
        <v>0.5</v>
      </c>
      <c r="AB570" s="4">
        <f t="shared" si="60"/>
        <v>0.87674946182405156</v>
      </c>
      <c r="AC570" s="19">
        <f t="shared" si="61"/>
        <v>6.38</v>
      </c>
      <c r="AD570" s="8" t="str">
        <f>IF(COUNTIF(Catégories!A:A,N570)=0,"catégorie inconnue",LOOKUP(N570,Catégories!A:A,Catégories!B:B))</f>
        <v>Frêt</v>
      </c>
      <c r="AE570" s="21">
        <f t="shared" si="62"/>
        <v>7.2567494618240511</v>
      </c>
    </row>
    <row r="571" spans="2:31" ht="14.25" hidden="1" customHeight="1" x14ac:dyDescent="0.2">
      <c r="B571" s="122" t="s">
        <v>593</v>
      </c>
      <c r="C571" s="122" t="s">
        <v>21</v>
      </c>
      <c r="D571" s="123">
        <v>46146</v>
      </c>
      <c r="E571" s="122" t="s">
        <v>22</v>
      </c>
      <c r="F571" s="122" t="s">
        <v>312</v>
      </c>
      <c r="G571" s="122" t="s">
        <v>0</v>
      </c>
      <c r="H571" s="122" t="s">
        <v>0</v>
      </c>
      <c r="I571" s="122" t="s">
        <v>680</v>
      </c>
      <c r="J571" s="122" t="s">
        <v>23</v>
      </c>
      <c r="K571" s="122" t="s">
        <v>24</v>
      </c>
      <c r="L571" s="122" t="s">
        <v>681</v>
      </c>
      <c r="M571" s="122" t="s">
        <v>25</v>
      </c>
      <c r="N571" s="122" t="s">
        <v>26</v>
      </c>
      <c r="O571" s="122" t="s">
        <v>25</v>
      </c>
      <c r="P571" s="122" t="s">
        <v>27</v>
      </c>
      <c r="Q571" s="122" t="s">
        <v>28</v>
      </c>
      <c r="R571" s="124">
        <v>4.4269999999999996</v>
      </c>
      <c r="S571" s="127">
        <v>86</v>
      </c>
      <c r="T571" s="125">
        <v>5.88</v>
      </c>
      <c r="U571" s="122" t="s">
        <v>30</v>
      </c>
      <c r="W571" s="8" t="str">
        <f t="shared" si="56"/>
        <v/>
      </c>
      <c r="X571" s="8" t="str">
        <f>IF(S571="6B",_xlfn.XLOOKUP(H571,'Zoning 2shop'!A:A,'Zoning 2shop'!B:B),IF(S571="6C",_xlfn.XLOOKUP(G571,'Zoning 2shop'!C:C,'Zoning 2shop'!D:D),""))</f>
        <v/>
      </c>
      <c r="Y571" s="112">
        <f t="shared" si="57"/>
        <v>0.14910705133062102</v>
      </c>
      <c r="Z571" s="4">
        <f t="shared" si="58"/>
        <v>5.88</v>
      </c>
      <c r="AA571" s="4">
        <f t="shared" si="59"/>
        <v>0.5</v>
      </c>
      <c r="AB571" s="4">
        <f t="shared" si="60"/>
        <v>0.87674946182405156</v>
      </c>
      <c r="AC571" s="19">
        <f t="shared" si="61"/>
        <v>6.38</v>
      </c>
      <c r="AD571" s="8" t="str">
        <f>IF(COUNTIF(Catégories!A:A,N571)=0,"catégorie inconnue",LOOKUP(N571,Catégories!A:A,Catégories!B:B))</f>
        <v>Frêt</v>
      </c>
      <c r="AE571" s="21">
        <f t="shared" si="62"/>
        <v>7.2567494618240511</v>
      </c>
    </row>
    <row r="572" spans="2:31" ht="14.25" hidden="1" customHeight="1" x14ac:dyDescent="0.2">
      <c r="B572" s="122" t="s">
        <v>593</v>
      </c>
      <c r="C572" s="122" t="s">
        <v>21</v>
      </c>
      <c r="D572" s="123">
        <v>46146</v>
      </c>
      <c r="E572" s="122" t="s">
        <v>22</v>
      </c>
      <c r="F572" s="122" t="s">
        <v>669</v>
      </c>
      <c r="G572" s="122" t="s">
        <v>0</v>
      </c>
      <c r="H572" s="122" t="s">
        <v>0</v>
      </c>
      <c r="I572" s="122" t="s">
        <v>670</v>
      </c>
      <c r="J572" s="122" t="s">
        <v>23</v>
      </c>
      <c r="K572" s="122" t="s">
        <v>24</v>
      </c>
      <c r="L572" s="122" t="s">
        <v>671</v>
      </c>
      <c r="M572" s="122" t="s">
        <v>25</v>
      </c>
      <c r="N572" s="122" t="s">
        <v>26</v>
      </c>
      <c r="O572" s="122" t="s">
        <v>25</v>
      </c>
      <c r="P572" s="122" t="s">
        <v>27</v>
      </c>
      <c r="Q572" s="122" t="s">
        <v>28</v>
      </c>
      <c r="R572" s="124">
        <v>0.58799999999999997</v>
      </c>
      <c r="S572" s="127">
        <v>86</v>
      </c>
      <c r="T572" s="125">
        <v>4.25</v>
      </c>
      <c r="U572" s="122" t="s">
        <v>30</v>
      </c>
      <c r="W572" s="8" t="str">
        <f t="shared" si="56"/>
        <v/>
      </c>
      <c r="X572" s="8" t="str">
        <f>IF(S572="6B",_xlfn.XLOOKUP(H572,'Zoning 2shop'!A:A,'Zoning 2shop'!B:B),IF(S572="6C",_xlfn.XLOOKUP(G572,'Zoning 2shop'!C:C,'Zoning 2shop'!D:D),""))</f>
        <v/>
      </c>
      <c r="Y572" s="112">
        <f t="shared" si="57"/>
        <v>0.14910705133062102</v>
      </c>
      <c r="Z572" s="4">
        <f t="shared" si="58"/>
        <v>4.25</v>
      </c>
      <c r="AA572" s="4">
        <f t="shared" si="59"/>
        <v>0.5</v>
      </c>
      <c r="AB572" s="4">
        <f t="shared" si="60"/>
        <v>0.63370496815513933</v>
      </c>
      <c r="AC572" s="19">
        <f t="shared" si="61"/>
        <v>4.75</v>
      </c>
      <c r="AD572" s="8" t="str">
        <f>IF(COUNTIF(Catégories!A:A,N572)=0,"catégorie inconnue",LOOKUP(N572,Catégories!A:A,Catégories!B:B))</f>
        <v>Frêt</v>
      </c>
      <c r="AE572" s="21">
        <f t="shared" si="62"/>
        <v>5.383704968155139</v>
      </c>
    </row>
    <row r="573" spans="2:31" ht="14.25" hidden="1" customHeight="1" x14ac:dyDescent="0.2">
      <c r="B573" s="122" t="s">
        <v>593</v>
      </c>
      <c r="C573" s="122" t="s">
        <v>21</v>
      </c>
      <c r="D573" s="123">
        <v>46146</v>
      </c>
      <c r="E573" s="122" t="s">
        <v>22</v>
      </c>
      <c r="F573" s="122" t="s">
        <v>600</v>
      </c>
      <c r="G573" s="122" t="s">
        <v>0</v>
      </c>
      <c r="H573" s="122" t="s">
        <v>0</v>
      </c>
      <c r="I573" s="122" t="s">
        <v>601</v>
      </c>
      <c r="J573" s="122" t="s">
        <v>23</v>
      </c>
      <c r="K573" s="122" t="s">
        <v>24</v>
      </c>
      <c r="L573" s="122" t="s">
        <v>602</v>
      </c>
      <c r="M573" s="122" t="s">
        <v>25</v>
      </c>
      <c r="N573" s="122" t="s">
        <v>26</v>
      </c>
      <c r="O573" s="122" t="s">
        <v>25</v>
      </c>
      <c r="P573" s="122" t="s">
        <v>27</v>
      </c>
      <c r="Q573" s="122" t="s">
        <v>28</v>
      </c>
      <c r="R573" s="124">
        <v>4.6379999999999999</v>
      </c>
      <c r="S573" s="127">
        <v>86</v>
      </c>
      <c r="T573" s="125">
        <v>5.88</v>
      </c>
      <c r="U573" s="122" t="s">
        <v>30</v>
      </c>
      <c r="W573" s="8" t="str">
        <f t="shared" si="56"/>
        <v/>
      </c>
      <c r="X573" s="8" t="str">
        <f>IF(S573="6B",_xlfn.XLOOKUP(H573,'Zoning 2shop'!A:A,'Zoning 2shop'!B:B),IF(S573="6C",_xlfn.XLOOKUP(G573,'Zoning 2shop'!C:C,'Zoning 2shop'!D:D),""))</f>
        <v/>
      </c>
      <c r="Y573" s="112">
        <f t="shared" si="57"/>
        <v>0.14910705133062102</v>
      </c>
      <c r="Z573" s="4">
        <f t="shared" si="58"/>
        <v>5.88</v>
      </c>
      <c r="AA573" s="4">
        <f t="shared" si="59"/>
        <v>0.5</v>
      </c>
      <c r="AB573" s="4">
        <f t="shared" si="60"/>
        <v>0.87674946182405156</v>
      </c>
      <c r="AC573" s="19">
        <f t="shared" si="61"/>
        <v>6.38</v>
      </c>
      <c r="AD573" s="8" t="str">
        <f>IF(COUNTIF(Catégories!A:A,N573)=0,"catégorie inconnue",LOOKUP(N573,Catégories!A:A,Catégories!B:B))</f>
        <v>Frêt</v>
      </c>
      <c r="AE573" s="21">
        <f t="shared" si="62"/>
        <v>7.2567494618240511</v>
      </c>
    </row>
    <row r="574" spans="2:31" ht="14.25" hidden="1" customHeight="1" x14ac:dyDescent="0.2">
      <c r="B574" s="122" t="s">
        <v>593</v>
      </c>
      <c r="C574" s="122" t="s">
        <v>21</v>
      </c>
      <c r="D574" s="123">
        <v>46146</v>
      </c>
      <c r="E574" s="122" t="s">
        <v>22</v>
      </c>
      <c r="F574" s="122" t="s">
        <v>709</v>
      </c>
      <c r="G574" s="122" t="s">
        <v>0</v>
      </c>
      <c r="H574" s="122" t="s">
        <v>0</v>
      </c>
      <c r="I574" s="122" t="s">
        <v>710</v>
      </c>
      <c r="J574" s="122" t="s">
        <v>23</v>
      </c>
      <c r="K574" s="122" t="s">
        <v>24</v>
      </c>
      <c r="L574" s="122" t="s">
        <v>711</v>
      </c>
      <c r="M574" s="122" t="s">
        <v>25</v>
      </c>
      <c r="N574" s="122" t="s">
        <v>26</v>
      </c>
      <c r="O574" s="122" t="s">
        <v>25</v>
      </c>
      <c r="P574" s="122" t="s">
        <v>27</v>
      </c>
      <c r="Q574" s="122" t="s">
        <v>28</v>
      </c>
      <c r="R574" s="124">
        <v>6.4119999999999999</v>
      </c>
      <c r="S574" s="127">
        <v>86</v>
      </c>
      <c r="T574" s="125">
        <v>6.9</v>
      </c>
      <c r="U574" s="122" t="s">
        <v>30</v>
      </c>
      <c r="W574" s="8" t="str">
        <f t="shared" si="56"/>
        <v/>
      </c>
      <c r="X574" s="8" t="str">
        <f>IF(S574="6B",_xlfn.XLOOKUP(H574,'Zoning 2shop'!A:A,'Zoning 2shop'!B:B),IF(S574="6C",_xlfn.XLOOKUP(G574,'Zoning 2shop'!C:C,'Zoning 2shop'!D:D),""))</f>
        <v/>
      </c>
      <c r="Y574" s="112">
        <f t="shared" si="57"/>
        <v>0.14910705133062102</v>
      </c>
      <c r="Z574" s="4">
        <f t="shared" si="58"/>
        <v>6.9</v>
      </c>
      <c r="AA574" s="4">
        <f t="shared" si="59"/>
        <v>0.5</v>
      </c>
      <c r="AB574" s="4">
        <f t="shared" si="60"/>
        <v>1.0288386541812851</v>
      </c>
      <c r="AC574" s="19">
        <f t="shared" si="61"/>
        <v>7.4</v>
      </c>
      <c r="AD574" s="8" t="str">
        <f>IF(COUNTIF(Catégories!A:A,N574)=0,"catégorie inconnue",LOOKUP(N574,Catégories!A:A,Catégories!B:B))</f>
        <v>Frêt</v>
      </c>
      <c r="AE574" s="21">
        <f t="shared" si="62"/>
        <v>8.4288386541812859</v>
      </c>
    </row>
    <row r="575" spans="2:31" ht="14.25" hidden="1" customHeight="1" x14ac:dyDescent="0.2">
      <c r="B575" s="122" t="s">
        <v>593</v>
      </c>
      <c r="C575" s="122" t="s">
        <v>21</v>
      </c>
      <c r="D575" s="123">
        <v>46146</v>
      </c>
      <c r="E575" s="122" t="s">
        <v>22</v>
      </c>
      <c r="F575" s="122" t="s">
        <v>234</v>
      </c>
      <c r="G575" s="122" t="s">
        <v>0</v>
      </c>
      <c r="H575" s="122" t="s">
        <v>0</v>
      </c>
      <c r="I575" s="122" t="s">
        <v>697</v>
      </c>
      <c r="J575" s="122" t="s">
        <v>23</v>
      </c>
      <c r="K575" s="122" t="s">
        <v>24</v>
      </c>
      <c r="L575" s="122" t="s">
        <v>698</v>
      </c>
      <c r="M575" s="122" t="s">
        <v>25</v>
      </c>
      <c r="N575" s="122" t="s">
        <v>26</v>
      </c>
      <c r="O575" s="122" t="s">
        <v>25</v>
      </c>
      <c r="P575" s="122" t="s">
        <v>27</v>
      </c>
      <c r="Q575" s="122" t="s">
        <v>28</v>
      </c>
      <c r="R575" s="124">
        <v>0.1</v>
      </c>
      <c r="S575" s="127">
        <v>86</v>
      </c>
      <c r="T575" s="125">
        <v>4.25</v>
      </c>
      <c r="U575" s="122" t="s">
        <v>30</v>
      </c>
      <c r="W575" s="8" t="str">
        <f t="shared" si="56"/>
        <v/>
      </c>
      <c r="X575" s="8" t="str">
        <f>IF(S575="6B",_xlfn.XLOOKUP(H575,'Zoning 2shop'!A:A,'Zoning 2shop'!B:B),IF(S575="6C",_xlfn.XLOOKUP(G575,'Zoning 2shop'!C:C,'Zoning 2shop'!D:D),""))</f>
        <v/>
      </c>
      <c r="Y575" s="112">
        <f t="shared" si="57"/>
        <v>0.14910705133062102</v>
      </c>
      <c r="Z575" s="4">
        <f t="shared" si="58"/>
        <v>4.25</v>
      </c>
      <c r="AA575" s="4">
        <f t="shared" si="59"/>
        <v>0.5</v>
      </c>
      <c r="AB575" s="4">
        <f t="shared" si="60"/>
        <v>0.63370496815513933</v>
      </c>
      <c r="AC575" s="19">
        <f t="shared" si="61"/>
        <v>4.75</v>
      </c>
      <c r="AD575" s="8" t="str">
        <f>IF(COUNTIF(Catégories!A:A,N575)=0,"catégorie inconnue",LOOKUP(N575,Catégories!A:A,Catégories!B:B))</f>
        <v>Frêt</v>
      </c>
      <c r="AE575" s="21">
        <f t="shared" si="62"/>
        <v>5.383704968155139</v>
      </c>
    </row>
    <row r="576" spans="2:31" ht="14.25" hidden="1" customHeight="1" x14ac:dyDescent="0.2">
      <c r="B576" s="122" t="s">
        <v>593</v>
      </c>
      <c r="C576" s="122" t="s">
        <v>21</v>
      </c>
      <c r="D576" s="123">
        <v>46146</v>
      </c>
      <c r="E576" s="122" t="s">
        <v>22</v>
      </c>
      <c r="F576" s="122" t="s">
        <v>639</v>
      </c>
      <c r="G576" s="122" t="s">
        <v>0</v>
      </c>
      <c r="H576" s="122" t="s">
        <v>0</v>
      </c>
      <c r="I576" s="122" t="s">
        <v>640</v>
      </c>
      <c r="J576" s="122" t="s">
        <v>23</v>
      </c>
      <c r="K576" s="122" t="s">
        <v>24</v>
      </c>
      <c r="L576" s="122" t="s">
        <v>641</v>
      </c>
      <c r="M576" s="122" t="s">
        <v>25</v>
      </c>
      <c r="N576" s="122" t="s">
        <v>26</v>
      </c>
      <c r="O576" s="122" t="s">
        <v>25</v>
      </c>
      <c r="P576" s="122" t="s">
        <v>27</v>
      </c>
      <c r="Q576" s="122" t="s">
        <v>28</v>
      </c>
      <c r="R576" s="124">
        <v>0.14000000000000001</v>
      </c>
      <c r="S576" s="127">
        <v>86</v>
      </c>
      <c r="T576" s="125">
        <v>4.25</v>
      </c>
      <c r="U576" s="122" t="s">
        <v>30</v>
      </c>
      <c r="W576" s="8" t="str">
        <f t="shared" si="56"/>
        <v/>
      </c>
      <c r="X576" s="8" t="str">
        <f>IF(S576="6B",_xlfn.XLOOKUP(H576,'Zoning 2shop'!A:A,'Zoning 2shop'!B:B),IF(S576="6C",_xlfn.XLOOKUP(G576,'Zoning 2shop'!C:C,'Zoning 2shop'!D:D),""))</f>
        <v/>
      </c>
      <c r="Y576" s="112">
        <f t="shared" si="57"/>
        <v>0.14910705133062102</v>
      </c>
      <c r="Z576" s="4">
        <f t="shared" si="58"/>
        <v>4.25</v>
      </c>
      <c r="AA576" s="4">
        <f t="shared" si="59"/>
        <v>0.5</v>
      </c>
      <c r="AB576" s="4">
        <f t="shared" si="60"/>
        <v>0.63370496815513933</v>
      </c>
      <c r="AC576" s="19">
        <f t="shared" si="61"/>
        <v>4.75</v>
      </c>
      <c r="AD576" s="8" t="str">
        <f>IF(COUNTIF(Catégories!A:A,N576)=0,"catégorie inconnue",LOOKUP(N576,Catégories!A:A,Catégories!B:B))</f>
        <v>Frêt</v>
      </c>
      <c r="AE576" s="21">
        <f t="shared" si="62"/>
        <v>5.383704968155139</v>
      </c>
    </row>
    <row r="577" spans="2:31" ht="14.25" hidden="1" customHeight="1" x14ac:dyDescent="0.2">
      <c r="B577" s="122" t="s">
        <v>593</v>
      </c>
      <c r="C577" s="122" t="s">
        <v>21</v>
      </c>
      <c r="D577" s="123">
        <v>46146</v>
      </c>
      <c r="E577" s="122" t="s">
        <v>22</v>
      </c>
      <c r="F577" s="122" t="s">
        <v>712</v>
      </c>
      <c r="G577" s="122" t="s">
        <v>0</v>
      </c>
      <c r="H577" s="122" t="s">
        <v>0</v>
      </c>
      <c r="I577" s="122" t="s">
        <v>713</v>
      </c>
      <c r="J577" s="122" t="s">
        <v>23</v>
      </c>
      <c r="K577" s="122" t="s">
        <v>24</v>
      </c>
      <c r="L577" s="122" t="s">
        <v>714</v>
      </c>
      <c r="M577" s="122" t="s">
        <v>25</v>
      </c>
      <c r="N577" s="122" t="s">
        <v>26</v>
      </c>
      <c r="O577" s="122" t="s">
        <v>25</v>
      </c>
      <c r="P577" s="122" t="s">
        <v>27</v>
      </c>
      <c r="Q577" s="122" t="s">
        <v>28</v>
      </c>
      <c r="R577" s="124">
        <v>4.7869999999999999</v>
      </c>
      <c r="S577" s="127">
        <v>86</v>
      </c>
      <c r="T577" s="125">
        <v>5.88</v>
      </c>
      <c r="U577" s="122" t="s">
        <v>30</v>
      </c>
      <c r="W577" s="8" t="str">
        <f t="shared" si="56"/>
        <v/>
      </c>
      <c r="X577" s="8" t="str">
        <f>IF(S577="6B",_xlfn.XLOOKUP(H577,'Zoning 2shop'!A:A,'Zoning 2shop'!B:B),IF(S577="6C",_xlfn.XLOOKUP(G577,'Zoning 2shop'!C:C,'Zoning 2shop'!D:D),""))</f>
        <v/>
      </c>
      <c r="Y577" s="112">
        <f t="shared" si="57"/>
        <v>0.14910705133062102</v>
      </c>
      <c r="Z577" s="4">
        <f t="shared" si="58"/>
        <v>5.88</v>
      </c>
      <c r="AA577" s="4">
        <f t="shared" si="59"/>
        <v>0.5</v>
      </c>
      <c r="AB577" s="4">
        <f t="shared" si="60"/>
        <v>0.87674946182405156</v>
      </c>
      <c r="AC577" s="19">
        <f t="shared" si="61"/>
        <v>6.38</v>
      </c>
      <c r="AD577" s="8" t="str">
        <f>IF(COUNTIF(Catégories!A:A,N577)=0,"catégorie inconnue",LOOKUP(N577,Catégories!A:A,Catégories!B:B))</f>
        <v>Frêt</v>
      </c>
      <c r="AE577" s="21">
        <f t="shared" si="62"/>
        <v>7.2567494618240511</v>
      </c>
    </row>
    <row r="578" spans="2:31" ht="14.25" hidden="1" customHeight="1" x14ac:dyDescent="0.2">
      <c r="B578" s="122" t="s">
        <v>593</v>
      </c>
      <c r="C578" s="122" t="s">
        <v>21</v>
      </c>
      <c r="D578" s="123">
        <v>46146</v>
      </c>
      <c r="E578" s="122" t="s">
        <v>22</v>
      </c>
      <c r="F578" s="122" t="s">
        <v>383</v>
      </c>
      <c r="G578" s="122" t="s">
        <v>0</v>
      </c>
      <c r="H578" s="122" t="s">
        <v>0</v>
      </c>
      <c r="I578" s="122" t="s">
        <v>705</v>
      </c>
      <c r="J578" s="122" t="s">
        <v>23</v>
      </c>
      <c r="K578" s="122" t="s">
        <v>24</v>
      </c>
      <c r="L578" s="122" t="s">
        <v>706</v>
      </c>
      <c r="M578" s="122" t="s">
        <v>25</v>
      </c>
      <c r="N578" s="122" t="s">
        <v>26</v>
      </c>
      <c r="O578" s="122" t="s">
        <v>25</v>
      </c>
      <c r="P578" s="122" t="s">
        <v>27</v>
      </c>
      <c r="Q578" s="122" t="s">
        <v>28</v>
      </c>
      <c r="R578" s="124">
        <v>0.09</v>
      </c>
      <c r="S578" s="127">
        <v>86</v>
      </c>
      <c r="T578" s="125">
        <v>4.25</v>
      </c>
      <c r="U578" s="122" t="s">
        <v>30</v>
      </c>
      <c r="W578" s="8" t="str">
        <f t="shared" ref="W578:W641" si="63">IF(C578&lt;&gt;2,"",IF(S578="5X","5XK",IF(S578="5Y","5YK",IF(S578="6B","6BK",IF(S578="6C","6CK","")))))</f>
        <v/>
      </c>
      <c r="X578" s="8" t="str">
        <f>IF(S578="6B",_xlfn.XLOOKUP(H578,'Zoning 2shop'!A:A,'Zoning 2shop'!B:B),IF(S578="6C",_xlfn.XLOOKUP(G578,'Zoning 2shop'!C:C,'Zoning 2shop'!D:D),""))</f>
        <v/>
      </c>
      <c r="Y578" s="112">
        <f t="shared" ref="Y578:Y585" si="64">AB578/Z578</f>
        <v>0.14910705133062102</v>
      </c>
      <c r="Z578" s="4">
        <f t="shared" ref="Z578:Z585" si="65">T578</f>
        <v>4.25</v>
      </c>
      <c r="AA578" s="4">
        <f t="shared" ref="AA578:AA585" si="66">IF(OR(S578="6C",S578="6B",S578="5X",S578="5Y"),0.08,0.5)</f>
        <v>0.5</v>
      </c>
      <c r="AB578" s="4">
        <f t="shared" ref="AB578:AB585" si="67">$AG$5/$AG$2*Z578</f>
        <v>0.63370496815513933</v>
      </c>
      <c r="AC578" s="19">
        <f t="shared" ref="AC578:AC585" si="68">Z578+AA578</f>
        <v>4.75</v>
      </c>
      <c r="AD578" s="8" t="str">
        <f>IF(COUNTIF(Catégories!A:A,N578)=0,"catégorie inconnue",LOOKUP(N578,Catégories!A:A,Catégories!B:B))</f>
        <v>Frêt</v>
      </c>
      <c r="AE578" s="21">
        <f t="shared" ref="AE578:AE585" si="69">SUM(Z578:AB578)</f>
        <v>5.383704968155139</v>
      </c>
    </row>
    <row r="579" spans="2:31" ht="14.25" hidden="1" customHeight="1" x14ac:dyDescent="0.2">
      <c r="B579" s="122" t="s">
        <v>593</v>
      </c>
      <c r="C579" s="122" t="s">
        <v>21</v>
      </c>
      <c r="D579" s="123">
        <v>46146</v>
      </c>
      <c r="E579" s="122" t="s">
        <v>22</v>
      </c>
      <c r="F579" s="122" t="s">
        <v>234</v>
      </c>
      <c r="G579" s="122" t="s">
        <v>0</v>
      </c>
      <c r="H579" s="122" t="s">
        <v>0</v>
      </c>
      <c r="I579" s="122" t="s">
        <v>699</v>
      </c>
      <c r="J579" s="122" t="s">
        <v>23</v>
      </c>
      <c r="K579" s="122" t="s">
        <v>24</v>
      </c>
      <c r="L579" s="122" t="s">
        <v>700</v>
      </c>
      <c r="M579" s="122" t="s">
        <v>25</v>
      </c>
      <c r="N579" s="122" t="s">
        <v>26</v>
      </c>
      <c r="O579" s="122" t="s">
        <v>25</v>
      </c>
      <c r="P579" s="122" t="s">
        <v>27</v>
      </c>
      <c r="Q579" s="122" t="s">
        <v>28</v>
      </c>
      <c r="R579" s="124">
        <v>0.22</v>
      </c>
      <c r="S579" s="127">
        <v>86</v>
      </c>
      <c r="T579" s="125">
        <v>4.25</v>
      </c>
      <c r="U579" s="122" t="s">
        <v>30</v>
      </c>
      <c r="W579" s="8" t="str">
        <f t="shared" si="63"/>
        <v/>
      </c>
      <c r="X579" s="8" t="str">
        <f>IF(S579="6B",_xlfn.XLOOKUP(H579,'Zoning 2shop'!A:A,'Zoning 2shop'!B:B),IF(S579="6C",_xlfn.XLOOKUP(G579,'Zoning 2shop'!C:C,'Zoning 2shop'!D:D),""))</f>
        <v/>
      </c>
      <c r="Y579" s="112">
        <f t="shared" si="64"/>
        <v>0.14910705133062102</v>
      </c>
      <c r="Z579" s="4">
        <f t="shared" si="65"/>
        <v>4.25</v>
      </c>
      <c r="AA579" s="4">
        <f t="shared" si="66"/>
        <v>0.5</v>
      </c>
      <c r="AB579" s="4">
        <f t="shared" si="67"/>
        <v>0.63370496815513933</v>
      </c>
      <c r="AC579" s="19">
        <f t="shared" si="68"/>
        <v>4.75</v>
      </c>
      <c r="AD579" s="8" t="str">
        <f>IF(COUNTIF(Catégories!A:A,N579)=0,"catégorie inconnue",LOOKUP(N579,Catégories!A:A,Catégories!B:B))</f>
        <v>Frêt</v>
      </c>
      <c r="AE579" s="21">
        <f t="shared" si="69"/>
        <v>5.383704968155139</v>
      </c>
    </row>
    <row r="580" spans="2:31" ht="14.25" hidden="1" customHeight="1" x14ac:dyDescent="0.2">
      <c r="B580" s="122" t="s">
        <v>593</v>
      </c>
      <c r="C580" s="122" t="s">
        <v>21</v>
      </c>
      <c r="D580" s="123">
        <v>46146</v>
      </c>
      <c r="E580" s="122" t="s">
        <v>22</v>
      </c>
      <c r="F580" s="122" t="s">
        <v>661</v>
      </c>
      <c r="G580" s="122" t="s">
        <v>0</v>
      </c>
      <c r="H580" s="122" t="s">
        <v>0</v>
      </c>
      <c r="I580" s="122" t="s">
        <v>662</v>
      </c>
      <c r="J580" s="122" t="s">
        <v>23</v>
      </c>
      <c r="K580" s="122" t="s">
        <v>24</v>
      </c>
      <c r="L580" s="122" t="s">
        <v>663</v>
      </c>
      <c r="M580" s="122" t="s">
        <v>25</v>
      </c>
      <c r="N580" s="122" t="s">
        <v>26</v>
      </c>
      <c r="O580" s="122" t="s">
        <v>25</v>
      </c>
      <c r="P580" s="122" t="s">
        <v>27</v>
      </c>
      <c r="Q580" s="122" t="s">
        <v>28</v>
      </c>
      <c r="R580" s="124">
        <v>0.1</v>
      </c>
      <c r="S580" s="127">
        <v>86</v>
      </c>
      <c r="T580" s="125">
        <v>4.25</v>
      </c>
      <c r="U580" s="122" t="s">
        <v>30</v>
      </c>
      <c r="W580" s="8" t="str">
        <f t="shared" si="63"/>
        <v/>
      </c>
      <c r="X580" s="8" t="str">
        <f>IF(S580="6B",_xlfn.XLOOKUP(H580,'Zoning 2shop'!A:A,'Zoning 2shop'!B:B),IF(S580="6C",_xlfn.XLOOKUP(G580,'Zoning 2shop'!C:C,'Zoning 2shop'!D:D),""))</f>
        <v/>
      </c>
      <c r="Y580" s="112">
        <f t="shared" si="64"/>
        <v>0.14910705133062102</v>
      </c>
      <c r="Z580" s="4">
        <f t="shared" si="65"/>
        <v>4.25</v>
      </c>
      <c r="AA580" s="4">
        <f t="shared" si="66"/>
        <v>0.5</v>
      </c>
      <c r="AB580" s="4">
        <f t="shared" si="67"/>
        <v>0.63370496815513933</v>
      </c>
      <c r="AC580" s="19">
        <f t="shared" si="68"/>
        <v>4.75</v>
      </c>
      <c r="AD580" s="8" t="str">
        <f>IF(COUNTIF(Catégories!A:A,N580)=0,"catégorie inconnue",LOOKUP(N580,Catégories!A:A,Catégories!B:B))</f>
        <v>Frêt</v>
      </c>
      <c r="AE580" s="21">
        <f t="shared" si="69"/>
        <v>5.383704968155139</v>
      </c>
    </row>
    <row r="581" spans="2:31" ht="14.25" hidden="1" customHeight="1" x14ac:dyDescent="0.2">
      <c r="B581" s="122" t="s">
        <v>593</v>
      </c>
      <c r="C581" s="122" t="s">
        <v>21</v>
      </c>
      <c r="D581" s="123">
        <v>46146</v>
      </c>
      <c r="E581" s="122" t="s">
        <v>22</v>
      </c>
      <c r="F581" s="122" t="s">
        <v>605</v>
      </c>
      <c r="G581" s="122" t="s">
        <v>0</v>
      </c>
      <c r="H581" s="122" t="s">
        <v>0</v>
      </c>
      <c r="I581" s="122" t="s">
        <v>606</v>
      </c>
      <c r="J581" s="122" t="s">
        <v>23</v>
      </c>
      <c r="K581" s="122" t="s">
        <v>24</v>
      </c>
      <c r="L581" s="122" t="s">
        <v>607</v>
      </c>
      <c r="M581" s="122" t="s">
        <v>25</v>
      </c>
      <c r="N581" s="122" t="s">
        <v>26</v>
      </c>
      <c r="O581" s="122" t="s">
        <v>25</v>
      </c>
      <c r="P581" s="122" t="s">
        <v>27</v>
      </c>
      <c r="Q581" s="122" t="s">
        <v>28</v>
      </c>
      <c r="R581" s="124">
        <v>0.01</v>
      </c>
      <c r="S581" s="127">
        <v>86</v>
      </c>
      <c r="T581" s="125">
        <v>4.25</v>
      </c>
      <c r="U581" s="122" t="s">
        <v>30</v>
      </c>
      <c r="W581" s="8" t="str">
        <f t="shared" si="63"/>
        <v/>
      </c>
      <c r="X581" s="8" t="str">
        <f>IF(S581="6B",_xlfn.XLOOKUP(H581,'Zoning 2shop'!A:A,'Zoning 2shop'!B:B),IF(S581="6C",_xlfn.XLOOKUP(G581,'Zoning 2shop'!C:C,'Zoning 2shop'!D:D),""))</f>
        <v/>
      </c>
      <c r="Y581" s="112">
        <f t="shared" si="64"/>
        <v>0.14910705133062102</v>
      </c>
      <c r="Z581" s="4">
        <f t="shared" si="65"/>
        <v>4.25</v>
      </c>
      <c r="AA581" s="4">
        <f t="shared" si="66"/>
        <v>0.5</v>
      </c>
      <c r="AB581" s="4">
        <f t="shared" si="67"/>
        <v>0.63370496815513933</v>
      </c>
      <c r="AC581" s="19">
        <f t="shared" si="68"/>
        <v>4.75</v>
      </c>
      <c r="AD581" s="8" t="str">
        <f>IF(COUNTIF(Catégories!A:A,N581)=0,"catégorie inconnue",LOOKUP(N581,Catégories!A:A,Catégories!B:B))</f>
        <v>Frêt</v>
      </c>
      <c r="AE581" s="21">
        <f t="shared" si="69"/>
        <v>5.383704968155139</v>
      </c>
    </row>
    <row r="582" spans="2:31" ht="14.25" hidden="1" customHeight="1" x14ac:dyDescent="0.2">
      <c r="B582" s="122" t="s">
        <v>593</v>
      </c>
      <c r="C582" s="122" t="s">
        <v>21</v>
      </c>
      <c r="D582" s="123">
        <v>46146</v>
      </c>
      <c r="E582" s="122" t="s">
        <v>22</v>
      </c>
      <c r="F582" s="122" t="s">
        <v>315</v>
      </c>
      <c r="G582" s="122" t="s">
        <v>0</v>
      </c>
      <c r="H582" s="122" t="s">
        <v>0</v>
      </c>
      <c r="I582" s="122" t="s">
        <v>707</v>
      </c>
      <c r="J582" s="122" t="s">
        <v>23</v>
      </c>
      <c r="K582" s="122" t="s">
        <v>24</v>
      </c>
      <c r="L582" s="122" t="s">
        <v>708</v>
      </c>
      <c r="M582" s="122" t="s">
        <v>25</v>
      </c>
      <c r="N582" s="122" t="s">
        <v>26</v>
      </c>
      <c r="O582" s="122" t="s">
        <v>25</v>
      </c>
      <c r="P582" s="122" t="s">
        <v>27</v>
      </c>
      <c r="Q582" s="122" t="s">
        <v>28</v>
      </c>
      <c r="R582" s="124">
        <v>0.22</v>
      </c>
      <c r="S582" s="127">
        <v>86</v>
      </c>
      <c r="T582" s="125">
        <v>4.25</v>
      </c>
      <c r="U582" s="122" t="s">
        <v>30</v>
      </c>
      <c r="W582" s="8" t="str">
        <f t="shared" si="63"/>
        <v/>
      </c>
      <c r="X582" s="8" t="str">
        <f>IF(S582="6B",_xlfn.XLOOKUP(H582,'Zoning 2shop'!A:A,'Zoning 2shop'!B:B),IF(S582="6C",_xlfn.XLOOKUP(G582,'Zoning 2shop'!C:C,'Zoning 2shop'!D:D),""))</f>
        <v/>
      </c>
      <c r="Y582" s="112">
        <f t="shared" si="64"/>
        <v>0.14910705133062102</v>
      </c>
      <c r="Z582" s="4">
        <f t="shared" si="65"/>
        <v>4.25</v>
      </c>
      <c r="AA582" s="4">
        <f t="shared" si="66"/>
        <v>0.5</v>
      </c>
      <c r="AB582" s="4">
        <f t="shared" si="67"/>
        <v>0.63370496815513933</v>
      </c>
      <c r="AC582" s="19">
        <f t="shared" si="68"/>
        <v>4.75</v>
      </c>
      <c r="AD582" s="8" t="str">
        <f>IF(COUNTIF(Catégories!A:A,N582)=0,"catégorie inconnue",LOOKUP(N582,Catégories!A:A,Catégories!B:B))</f>
        <v>Frêt</v>
      </c>
      <c r="AE582" s="21">
        <f t="shared" si="69"/>
        <v>5.383704968155139</v>
      </c>
    </row>
    <row r="583" spans="2:31" ht="14.25" hidden="1" customHeight="1" x14ac:dyDescent="0.2">
      <c r="B583" s="122" t="s">
        <v>593</v>
      </c>
      <c r="C583" s="122" t="s">
        <v>21</v>
      </c>
      <c r="D583" s="123">
        <v>46146</v>
      </c>
      <c r="E583" s="122" t="s">
        <v>22</v>
      </c>
      <c r="F583" s="122" t="s">
        <v>636</v>
      </c>
      <c r="G583" s="122" t="s">
        <v>0</v>
      </c>
      <c r="H583" s="122" t="s">
        <v>0</v>
      </c>
      <c r="I583" s="122" t="s">
        <v>637</v>
      </c>
      <c r="J583" s="122" t="s">
        <v>23</v>
      </c>
      <c r="K583" s="122" t="s">
        <v>24</v>
      </c>
      <c r="L583" s="122" t="s">
        <v>638</v>
      </c>
      <c r="M583" s="122" t="s">
        <v>25</v>
      </c>
      <c r="N583" s="122" t="s">
        <v>26</v>
      </c>
      <c r="O583" s="122" t="s">
        <v>25</v>
      </c>
      <c r="P583" s="122" t="s">
        <v>27</v>
      </c>
      <c r="Q583" s="122" t="s">
        <v>28</v>
      </c>
      <c r="R583" s="124">
        <v>5.5439999999999996</v>
      </c>
      <c r="S583" s="127">
        <v>86</v>
      </c>
      <c r="T583" s="125">
        <v>6.39</v>
      </c>
      <c r="U583" s="122" t="s">
        <v>30</v>
      </c>
      <c r="W583" s="8" t="str">
        <f t="shared" si="63"/>
        <v/>
      </c>
      <c r="X583" s="8" t="str">
        <f>IF(S583="6B",_xlfn.XLOOKUP(H583,'Zoning 2shop'!A:A,'Zoning 2shop'!B:B),IF(S583="6C",_xlfn.XLOOKUP(G583,'Zoning 2shop'!C:C,'Zoning 2shop'!D:D),""))</f>
        <v/>
      </c>
      <c r="Y583" s="112">
        <f t="shared" si="64"/>
        <v>0.14910705133062102</v>
      </c>
      <c r="Z583" s="4">
        <f t="shared" si="65"/>
        <v>6.39</v>
      </c>
      <c r="AA583" s="4">
        <f t="shared" si="66"/>
        <v>0.5</v>
      </c>
      <c r="AB583" s="4">
        <f t="shared" si="67"/>
        <v>0.95279405800266825</v>
      </c>
      <c r="AC583" s="19">
        <f t="shared" si="68"/>
        <v>6.89</v>
      </c>
      <c r="AD583" s="8" t="str">
        <f>IF(COUNTIF(Catégories!A:A,N583)=0,"catégorie inconnue",LOOKUP(N583,Catégories!A:A,Catégories!B:B))</f>
        <v>Frêt</v>
      </c>
      <c r="AE583" s="21">
        <f t="shared" si="69"/>
        <v>7.842794058002668</v>
      </c>
    </row>
    <row r="584" spans="2:31" ht="14.25" hidden="1" customHeight="1" x14ac:dyDescent="0.2">
      <c r="B584" s="122" t="s">
        <v>593</v>
      </c>
      <c r="C584" s="122" t="s">
        <v>21</v>
      </c>
      <c r="D584" s="123">
        <v>46146</v>
      </c>
      <c r="E584" s="122" t="s">
        <v>22</v>
      </c>
      <c r="F584" s="122" t="s">
        <v>690</v>
      </c>
      <c r="G584" s="122" t="s">
        <v>0</v>
      </c>
      <c r="H584" s="122" t="s">
        <v>0</v>
      </c>
      <c r="I584" s="122" t="s">
        <v>691</v>
      </c>
      <c r="J584" s="122" t="s">
        <v>23</v>
      </c>
      <c r="K584" s="122" t="s">
        <v>24</v>
      </c>
      <c r="L584" s="122" t="s">
        <v>692</v>
      </c>
      <c r="M584" s="122" t="s">
        <v>25</v>
      </c>
      <c r="N584" s="122" t="s">
        <v>26</v>
      </c>
      <c r="O584" s="122" t="s">
        <v>25</v>
      </c>
      <c r="P584" s="122" t="s">
        <v>27</v>
      </c>
      <c r="Q584" s="122" t="s">
        <v>28</v>
      </c>
      <c r="R584" s="124">
        <v>0.17</v>
      </c>
      <c r="S584" s="127">
        <v>86</v>
      </c>
      <c r="T584" s="125">
        <v>4.25</v>
      </c>
      <c r="U584" s="122" t="s">
        <v>30</v>
      </c>
      <c r="W584" s="8" t="str">
        <f t="shared" si="63"/>
        <v/>
      </c>
      <c r="X584" s="8" t="str">
        <f>IF(S584="6B",_xlfn.XLOOKUP(H584,'Zoning 2shop'!A:A,'Zoning 2shop'!B:B),IF(S584="6C",_xlfn.XLOOKUP(G584,'Zoning 2shop'!C:C,'Zoning 2shop'!D:D),""))</f>
        <v/>
      </c>
      <c r="Y584" s="112">
        <f t="shared" si="64"/>
        <v>0.14910705133062102</v>
      </c>
      <c r="Z584" s="4">
        <f t="shared" si="65"/>
        <v>4.25</v>
      </c>
      <c r="AA584" s="4">
        <f t="shared" si="66"/>
        <v>0.5</v>
      </c>
      <c r="AB584" s="4">
        <f t="shared" si="67"/>
        <v>0.63370496815513933</v>
      </c>
      <c r="AC584" s="19">
        <f t="shared" si="68"/>
        <v>4.75</v>
      </c>
      <c r="AD584" s="8" t="str">
        <f>IF(COUNTIF(Catégories!A:A,N584)=0,"catégorie inconnue",LOOKUP(N584,Catégories!A:A,Catégories!B:B))</f>
        <v>Frêt</v>
      </c>
      <c r="AE584" s="21">
        <f t="shared" si="69"/>
        <v>5.383704968155139</v>
      </c>
    </row>
    <row r="585" spans="2:31" ht="14.25" hidden="1" customHeight="1" x14ac:dyDescent="0.2">
      <c r="B585" s="122" t="s">
        <v>593</v>
      </c>
      <c r="C585" s="122" t="s">
        <v>21</v>
      </c>
      <c r="D585" s="123">
        <v>46146</v>
      </c>
      <c r="E585" s="122" t="s">
        <v>22</v>
      </c>
      <c r="F585" s="122" t="s">
        <v>313</v>
      </c>
      <c r="G585" s="122" t="s">
        <v>0</v>
      </c>
      <c r="H585" s="122" t="s">
        <v>0</v>
      </c>
      <c r="I585" s="122" t="s">
        <v>701</v>
      </c>
      <c r="J585" s="122" t="s">
        <v>23</v>
      </c>
      <c r="K585" s="122" t="s">
        <v>24</v>
      </c>
      <c r="L585" s="122" t="s">
        <v>702</v>
      </c>
      <c r="M585" s="122" t="s">
        <v>25</v>
      </c>
      <c r="N585" s="122" t="s">
        <v>26</v>
      </c>
      <c r="O585" s="122" t="s">
        <v>25</v>
      </c>
      <c r="P585" s="122" t="s">
        <v>27</v>
      </c>
      <c r="Q585" s="122" t="s">
        <v>28</v>
      </c>
      <c r="R585" s="124">
        <v>4.6379999999999999</v>
      </c>
      <c r="S585" s="127">
        <v>86</v>
      </c>
      <c r="T585" s="125">
        <v>5.88</v>
      </c>
      <c r="U585" s="122" t="s">
        <v>30</v>
      </c>
      <c r="W585" s="8" t="str">
        <f t="shared" si="63"/>
        <v/>
      </c>
      <c r="X585" s="8" t="str">
        <f>IF(S585="6B",_xlfn.XLOOKUP(H585,'Zoning 2shop'!A:A,'Zoning 2shop'!B:B),IF(S585="6C",_xlfn.XLOOKUP(G585,'Zoning 2shop'!C:C,'Zoning 2shop'!D:D),""))</f>
        <v/>
      </c>
      <c r="Y585" s="112">
        <f t="shared" si="64"/>
        <v>0.14910705133062102</v>
      </c>
      <c r="Z585" s="4">
        <f t="shared" si="65"/>
        <v>5.88</v>
      </c>
      <c r="AA585" s="4">
        <f t="shared" si="66"/>
        <v>0.5</v>
      </c>
      <c r="AB585" s="4">
        <f t="shared" si="67"/>
        <v>0.87674946182405156</v>
      </c>
      <c r="AC585" s="19">
        <f t="shared" si="68"/>
        <v>6.38</v>
      </c>
      <c r="AD585" s="8" t="str">
        <f>IF(COUNTIF(Catégories!A:A,N585)=0,"catégorie inconnue",LOOKUP(N585,Catégories!A:A,Catégories!B:B))</f>
        <v>Frêt</v>
      </c>
      <c r="AE585" s="21">
        <f t="shared" si="69"/>
        <v>7.2567494618240511</v>
      </c>
    </row>
    <row r="586" spans="2:31" hidden="1" x14ac:dyDescent="0.2">
      <c r="B586" s="122" t="s">
        <v>593</v>
      </c>
      <c r="C586" s="122" t="s">
        <v>21</v>
      </c>
      <c r="D586" s="123">
        <v>46146</v>
      </c>
      <c r="E586" s="122" t="s">
        <v>22</v>
      </c>
      <c r="F586" s="122" t="s">
        <v>255</v>
      </c>
      <c r="G586" s="122" t="s">
        <v>0</v>
      </c>
      <c r="H586" s="122" t="s">
        <v>0</v>
      </c>
      <c r="I586" s="122" t="s">
        <v>686</v>
      </c>
      <c r="J586" s="122" t="s">
        <v>23</v>
      </c>
      <c r="K586" s="122" t="s">
        <v>24</v>
      </c>
      <c r="L586" s="122" t="s">
        <v>687</v>
      </c>
      <c r="M586" s="122" t="s">
        <v>25</v>
      </c>
      <c r="N586" s="122" t="s">
        <v>26</v>
      </c>
      <c r="O586" s="122" t="s">
        <v>25</v>
      </c>
      <c r="P586" s="122" t="s">
        <v>27</v>
      </c>
      <c r="Q586" s="122" t="s">
        <v>28</v>
      </c>
      <c r="R586" s="124">
        <v>4.6379999999999999</v>
      </c>
      <c r="S586" s="127">
        <v>86</v>
      </c>
      <c r="T586" s="125">
        <v>5.88</v>
      </c>
      <c r="U586" s="122" t="s">
        <v>30</v>
      </c>
      <c r="W586" s="8" t="str">
        <f t="shared" si="63"/>
        <v/>
      </c>
      <c r="X586" s="8" t="str">
        <f>IF(S586="6B",_xlfn.XLOOKUP(H586,'Zoning 2shop'!A:A,'Zoning 2shop'!B:B),IF(S586="6C",_xlfn.XLOOKUP(G586,'Zoning 2shop'!C:C,'Zoning 2shop'!D:D),""))</f>
        <v/>
      </c>
      <c r="Y586" s="112">
        <f t="shared" ref="Y586:Y649" si="70">AB586/Z586</f>
        <v>0.14910705133062102</v>
      </c>
      <c r="Z586" s="4">
        <f t="shared" ref="Z586:Z649" si="71">T586</f>
        <v>5.88</v>
      </c>
      <c r="AA586" s="4">
        <f t="shared" ref="AA586:AA649" si="72">IF(OR(S586="6C",S586="6B",S586="5X",S586="5Y"),0.08,0.5)</f>
        <v>0.5</v>
      </c>
      <c r="AB586" s="4">
        <f t="shared" ref="AB586:AB649" si="73">$AG$5/$AG$2*Z586</f>
        <v>0.87674946182405156</v>
      </c>
      <c r="AC586" s="19">
        <f t="shared" ref="AC586:AC649" si="74">Z586+AA586</f>
        <v>6.38</v>
      </c>
      <c r="AD586" s="8" t="str">
        <f>IF(COUNTIF(Catégories!A:A,N586)=0,"catégorie inconnue",LOOKUP(N586,Catégories!A:A,Catégories!B:B))</f>
        <v>Frêt</v>
      </c>
      <c r="AE586" s="21">
        <f t="shared" ref="AE586:AE649" si="75">SUM(Z586:AB586)</f>
        <v>7.2567494618240511</v>
      </c>
    </row>
    <row r="587" spans="2:31" hidden="1" x14ac:dyDescent="0.2">
      <c r="B587" s="122" t="s">
        <v>593</v>
      </c>
      <c r="C587" s="122" t="s">
        <v>21</v>
      </c>
      <c r="D587" s="123">
        <v>46146</v>
      </c>
      <c r="E587" s="122" t="s">
        <v>22</v>
      </c>
      <c r="F587" s="122" t="s">
        <v>338</v>
      </c>
      <c r="G587" s="122" t="s">
        <v>0</v>
      </c>
      <c r="H587" s="122" t="s">
        <v>0</v>
      </c>
      <c r="I587" s="122" t="s">
        <v>717</v>
      </c>
      <c r="J587" s="122" t="s">
        <v>23</v>
      </c>
      <c r="K587" s="122" t="s">
        <v>24</v>
      </c>
      <c r="L587" s="122" t="s">
        <v>718</v>
      </c>
      <c r="M587" s="122" t="s">
        <v>25</v>
      </c>
      <c r="N587" s="122" t="s">
        <v>26</v>
      </c>
      <c r="O587" s="122" t="s">
        <v>25</v>
      </c>
      <c r="P587" s="122" t="s">
        <v>27</v>
      </c>
      <c r="Q587" s="122" t="s">
        <v>28</v>
      </c>
      <c r="R587" s="124">
        <v>0.49</v>
      </c>
      <c r="S587" s="127">
        <v>86</v>
      </c>
      <c r="T587" s="125">
        <v>4.25</v>
      </c>
      <c r="U587" s="122" t="s">
        <v>30</v>
      </c>
      <c r="W587" s="8" t="str">
        <f t="shared" si="63"/>
        <v/>
      </c>
      <c r="X587" s="8" t="str">
        <f>IF(S587="6B",_xlfn.XLOOKUP(H587,'Zoning 2shop'!A:A,'Zoning 2shop'!B:B),IF(S587="6C",_xlfn.XLOOKUP(G587,'Zoning 2shop'!C:C,'Zoning 2shop'!D:D),""))</f>
        <v/>
      </c>
      <c r="Y587" s="112">
        <f t="shared" si="70"/>
        <v>0.14910705133062102</v>
      </c>
      <c r="Z587" s="4">
        <f t="shared" si="71"/>
        <v>4.25</v>
      </c>
      <c r="AA587" s="4">
        <f t="shared" si="72"/>
        <v>0.5</v>
      </c>
      <c r="AB587" s="4">
        <f t="shared" si="73"/>
        <v>0.63370496815513933</v>
      </c>
      <c r="AC587" s="19">
        <f t="shared" si="74"/>
        <v>4.75</v>
      </c>
      <c r="AD587" s="8" t="str">
        <f>IF(COUNTIF(Catégories!A:A,N587)=0,"catégorie inconnue",LOOKUP(N587,Catégories!A:A,Catégories!B:B))</f>
        <v>Frêt</v>
      </c>
      <c r="AE587" s="21">
        <f t="shared" si="75"/>
        <v>5.383704968155139</v>
      </c>
    </row>
    <row r="588" spans="2:31" hidden="1" x14ac:dyDescent="0.2">
      <c r="B588" s="122" t="s">
        <v>593</v>
      </c>
      <c r="C588" s="122" t="s">
        <v>21</v>
      </c>
      <c r="D588" s="123">
        <v>46146</v>
      </c>
      <c r="E588" s="122" t="s">
        <v>22</v>
      </c>
      <c r="F588" s="122" t="s">
        <v>658</v>
      </c>
      <c r="G588" s="122" t="s">
        <v>0</v>
      </c>
      <c r="H588" s="122" t="s">
        <v>0</v>
      </c>
      <c r="I588" s="122" t="s">
        <v>659</v>
      </c>
      <c r="J588" s="122" t="s">
        <v>23</v>
      </c>
      <c r="K588" s="122" t="s">
        <v>24</v>
      </c>
      <c r="L588" s="122" t="s">
        <v>660</v>
      </c>
      <c r="M588" s="122" t="s">
        <v>25</v>
      </c>
      <c r="N588" s="122" t="s">
        <v>26</v>
      </c>
      <c r="O588" s="122" t="s">
        <v>25</v>
      </c>
      <c r="P588" s="122" t="s">
        <v>27</v>
      </c>
      <c r="Q588" s="122" t="s">
        <v>28</v>
      </c>
      <c r="R588" s="124">
        <v>7.0000000000000007E-2</v>
      </c>
      <c r="S588" s="127">
        <v>86</v>
      </c>
      <c r="T588" s="125">
        <v>4.25</v>
      </c>
      <c r="U588" s="122" t="s">
        <v>30</v>
      </c>
      <c r="W588" s="8" t="str">
        <f t="shared" si="63"/>
        <v/>
      </c>
      <c r="X588" s="8" t="str">
        <f>IF(S588="6B",_xlfn.XLOOKUP(H588,'Zoning 2shop'!A:A,'Zoning 2shop'!B:B),IF(S588="6C",_xlfn.XLOOKUP(G588,'Zoning 2shop'!C:C,'Zoning 2shop'!D:D),""))</f>
        <v/>
      </c>
      <c r="Y588" s="112">
        <f t="shared" si="70"/>
        <v>0.14910705133062102</v>
      </c>
      <c r="Z588" s="4">
        <f t="shared" si="71"/>
        <v>4.25</v>
      </c>
      <c r="AA588" s="4">
        <f t="shared" si="72"/>
        <v>0.5</v>
      </c>
      <c r="AB588" s="4">
        <f t="shared" si="73"/>
        <v>0.63370496815513933</v>
      </c>
      <c r="AC588" s="19">
        <f t="shared" si="74"/>
        <v>4.75</v>
      </c>
      <c r="AD588" s="8" t="str">
        <f>IF(COUNTIF(Catégories!A:A,N588)=0,"catégorie inconnue",LOOKUP(N588,Catégories!A:A,Catégories!B:B))</f>
        <v>Frêt</v>
      </c>
      <c r="AE588" s="21">
        <f t="shared" si="75"/>
        <v>5.383704968155139</v>
      </c>
    </row>
    <row r="589" spans="2:31" hidden="1" x14ac:dyDescent="0.2">
      <c r="B589" s="122" t="s">
        <v>593</v>
      </c>
      <c r="C589" s="122" t="s">
        <v>21</v>
      </c>
      <c r="D589" s="123">
        <v>46146</v>
      </c>
      <c r="E589" s="122" t="s">
        <v>22</v>
      </c>
      <c r="F589" s="122" t="s">
        <v>655</v>
      </c>
      <c r="G589" s="122" t="s">
        <v>0</v>
      </c>
      <c r="H589" s="122" t="s">
        <v>0</v>
      </c>
      <c r="I589" s="122" t="s">
        <v>656</v>
      </c>
      <c r="J589" s="122" t="s">
        <v>23</v>
      </c>
      <c r="K589" s="122" t="s">
        <v>24</v>
      </c>
      <c r="L589" s="122" t="s">
        <v>657</v>
      </c>
      <c r="M589" s="122" t="s">
        <v>25</v>
      </c>
      <c r="N589" s="122" t="s">
        <v>26</v>
      </c>
      <c r="O589" s="122" t="s">
        <v>25</v>
      </c>
      <c r="P589" s="122" t="s">
        <v>27</v>
      </c>
      <c r="Q589" s="122" t="s">
        <v>28</v>
      </c>
      <c r="R589" s="124">
        <v>0.15</v>
      </c>
      <c r="S589" s="127">
        <v>86</v>
      </c>
      <c r="T589" s="125">
        <v>4.25</v>
      </c>
      <c r="U589" s="122" t="s">
        <v>30</v>
      </c>
      <c r="W589" s="8" t="str">
        <f t="shared" si="63"/>
        <v/>
      </c>
      <c r="X589" s="8" t="str">
        <f>IF(S589="6B",_xlfn.XLOOKUP(H589,'Zoning 2shop'!A:A,'Zoning 2shop'!B:B),IF(S589="6C",_xlfn.XLOOKUP(G589,'Zoning 2shop'!C:C,'Zoning 2shop'!D:D),""))</f>
        <v/>
      </c>
      <c r="Y589" s="112">
        <f t="shared" si="70"/>
        <v>0.14910705133062102</v>
      </c>
      <c r="Z589" s="4">
        <f t="shared" si="71"/>
        <v>4.25</v>
      </c>
      <c r="AA589" s="4">
        <f t="shared" si="72"/>
        <v>0.5</v>
      </c>
      <c r="AB589" s="4">
        <f t="shared" si="73"/>
        <v>0.63370496815513933</v>
      </c>
      <c r="AC589" s="19">
        <f t="shared" si="74"/>
        <v>4.75</v>
      </c>
      <c r="AD589" s="8" t="str">
        <f>IF(COUNTIF(Catégories!A:A,N589)=0,"catégorie inconnue",LOOKUP(N589,Catégories!A:A,Catégories!B:B))</f>
        <v>Frêt</v>
      </c>
      <c r="AE589" s="21">
        <f t="shared" si="75"/>
        <v>5.383704968155139</v>
      </c>
    </row>
    <row r="590" spans="2:31" hidden="1" x14ac:dyDescent="0.2">
      <c r="B590" s="122" t="s">
        <v>593</v>
      </c>
      <c r="C590" s="122" t="s">
        <v>21</v>
      </c>
      <c r="D590" s="123">
        <v>46146</v>
      </c>
      <c r="E590" s="122" t="s">
        <v>22</v>
      </c>
      <c r="F590" s="122" t="s">
        <v>594</v>
      </c>
      <c r="G590" s="122" t="s">
        <v>0</v>
      </c>
      <c r="H590" s="122" t="s">
        <v>0</v>
      </c>
      <c r="I590" s="122" t="s">
        <v>595</v>
      </c>
      <c r="J590" s="122" t="s">
        <v>23</v>
      </c>
      <c r="K590" s="122" t="s">
        <v>24</v>
      </c>
      <c r="L590" s="122" t="s">
        <v>596</v>
      </c>
      <c r="M590" s="122" t="s">
        <v>25</v>
      </c>
      <c r="N590" s="122" t="s">
        <v>26</v>
      </c>
      <c r="O590" s="122" t="s">
        <v>25</v>
      </c>
      <c r="P590" s="122" t="s">
        <v>27</v>
      </c>
      <c r="Q590" s="122" t="s">
        <v>28</v>
      </c>
      <c r="R590" s="124">
        <v>1.47</v>
      </c>
      <c r="S590" s="127">
        <v>86</v>
      </c>
      <c r="T590" s="125">
        <v>4.58</v>
      </c>
      <c r="U590" s="122" t="s">
        <v>30</v>
      </c>
      <c r="W590" s="8" t="str">
        <f t="shared" si="63"/>
        <v/>
      </c>
      <c r="X590" s="8" t="str">
        <f>IF(S590="6B",_xlfn.XLOOKUP(H590,'Zoning 2shop'!A:A,'Zoning 2shop'!B:B),IF(S590="6C",_xlfn.XLOOKUP(G590,'Zoning 2shop'!C:C,'Zoning 2shop'!D:D),""))</f>
        <v/>
      </c>
      <c r="Y590" s="112">
        <f t="shared" si="70"/>
        <v>0.14910705133062102</v>
      </c>
      <c r="Z590" s="4">
        <f t="shared" si="71"/>
        <v>4.58</v>
      </c>
      <c r="AA590" s="4">
        <f t="shared" si="72"/>
        <v>0.5</v>
      </c>
      <c r="AB590" s="4">
        <f t="shared" si="73"/>
        <v>0.68291029509424428</v>
      </c>
      <c r="AC590" s="19">
        <f t="shared" si="74"/>
        <v>5.08</v>
      </c>
      <c r="AD590" s="8" t="str">
        <f>IF(COUNTIF(Catégories!A:A,N590)=0,"catégorie inconnue",LOOKUP(N590,Catégories!A:A,Catégories!B:B))</f>
        <v>Frêt</v>
      </c>
      <c r="AE590" s="21">
        <f t="shared" si="75"/>
        <v>5.7629102950942439</v>
      </c>
    </row>
    <row r="591" spans="2:31" hidden="1" x14ac:dyDescent="0.2">
      <c r="B591" s="122" t="s">
        <v>593</v>
      </c>
      <c r="C591" s="122" t="s">
        <v>21</v>
      </c>
      <c r="D591" s="123">
        <v>46146</v>
      </c>
      <c r="E591" s="122" t="s">
        <v>22</v>
      </c>
      <c r="F591" s="122" t="s">
        <v>642</v>
      </c>
      <c r="G591" s="122" t="s">
        <v>0</v>
      </c>
      <c r="H591" s="122" t="s">
        <v>0</v>
      </c>
      <c r="I591" s="122" t="s">
        <v>643</v>
      </c>
      <c r="J591" s="122" t="s">
        <v>23</v>
      </c>
      <c r="K591" s="122" t="s">
        <v>24</v>
      </c>
      <c r="L591" s="122" t="s">
        <v>644</v>
      </c>
      <c r="M591" s="122" t="s">
        <v>25</v>
      </c>
      <c r="N591" s="122" t="s">
        <v>26</v>
      </c>
      <c r="O591" s="122" t="s">
        <v>25</v>
      </c>
      <c r="P591" s="122" t="s">
        <v>27</v>
      </c>
      <c r="Q591" s="122" t="s">
        <v>28</v>
      </c>
      <c r="R591" s="124">
        <v>0.09</v>
      </c>
      <c r="S591" s="127">
        <v>86</v>
      </c>
      <c r="T591" s="125">
        <v>4.25</v>
      </c>
      <c r="U591" s="122" t="s">
        <v>30</v>
      </c>
      <c r="W591" s="8" t="str">
        <f t="shared" si="63"/>
        <v/>
      </c>
      <c r="X591" s="8" t="str">
        <f>IF(S591="6B",_xlfn.XLOOKUP(H591,'Zoning 2shop'!A:A,'Zoning 2shop'!B:B),IF(S591="6C",_xlfn.XLOOKUP(G591,'Zoning 2shop'!C:C,'Zoning 2shop'!D:D),""))</f>
        <v/>
      </c>
      <c r="Y591" s="112">
        <f t="shared" si="70"/>
        <v>0.14910705133062102</v>
      </c>
      <c r="Z591" s="4">
        <f t="shared" si="71"/>
        <v>4.25</v>
      </c>
      <c r="AA591" s="4">
        <f t="shared" si="72"/>
        <v>0.5</v>
      </c>
      <c r="AB591" s="4">
        <f t="shared" si="73"/>
        <v>0.63370496815513933</v>
      </c>
      <c r="AC591" s="19">
        <f t="shared" si="74"/>
        <v>4.75</v>
      </c>
      <c r="AD591" s="8" t="str">
        <f>IF(COUNTIF(Catégories!A:A,N591)=0,"catégorie inconnue",LOOKUP(N591,Catégories!A:A,Catégories!B:B))</f>
        <v>Frêt</v>
      </c>
      <c r="AE591" s="21">
        <f t="shared" si="75"/>
        <v>5.383704968155139</v>
      </c>
    </row>
    <row r="592" spans="2:31" hidden="1" x14ac:dyDescent="0.2">
      <c r="B592" s="122" t="s">
        <v>593</v>
      </c>
      <c r="C592" s="122" t="s">
        <v>21</v>
      </c>
      <c r="D592" s="123">
        <v>46146</v>
      </c>
      <c r="E592" s="122" t="s">
        <v>22</v>
      </c>
      <c r="F592" s="122" t="s">
        <v>221</v>
      </c>
      <c r="G592" s="122" t="s">
        <v>0</v>
      </c>
      <c r="H592" s="122" t="s">
        <v>0</v>
      </c>
      <c r="I592" s="122" t="s">
        <v>688</v>
      </c>
      <c r="J592" s="122" t="s">
        <v>23</v>
      </c>
      <c r="K592" s="122" t="s">
        <v>24</v>
      </c>
      <c r="L592" s="122" t="s">
        <v>689</v>
      </c>
      <c r="M592" s="122" t="s">
        <v>25</v>
      </c>
      <c r="N592" s="122" t="s">
        <v>26</v>
      </c>
      <c r="O592" s="122" t="s">
        <v>25</v>
      </c>
      <c r="P592" s="122" t="s">
        <v>27</v>
      </c>
      <c r="Q592" s="122" t="s">
        <v>28</v>
      </c>
      <c r="R592" s="124">
        <v>0.18</v>
      </c>
      <c r="S592" s="127">
        <v>86</v>
      </c>
      <c r="T592" s="125">
        <v>4.25</v>
      </c>
      <c r="U592" s="122" t="s">
        <v>30</v>
      </c>
      <c r="W592" s="8" t="str">
        <f t="shared" si="63"/>
        <v/>
      </c>
      <c r="X592" s="8" t="str">
        <f>IF(S592="6B",_xlfn.XLOOKUP(H592,'Zoning 2shop'!A:A,'Zoning 2shop'!B:B),IF(S592="6C",_xlfn.XLOOKUP(G592,'Zoning 2shop'!C:C,'Zoning 2shop'!D:D),""))</f>
        <v/>
      </c>
      <c r="Y592" s="112">
        <f t="shared" si="70"/>
        <v>0.14910705133062102</v>
      </c>
      <c r="Z592" s="4">
        <f t="shared" si="71"/>
        <v>4.25</v>
      </c>
      <c r="AA592" s="4">
        <f t="shared" si="72"/>
        <v>0.5</v>
      </c>
      <c r="AB592" s="4">
        <f t="shared" si="73"/>
        <v>0.63370496815513933</v>
      </c>
      <c r="AC592" s="19">
        <f t="shared" si="74"/>
        <v>4.75</v>
      </c>
      <c r="AD592" s="8" t="str">
        <f>IF(COUNTIF(Catégories!A:A,N592)=0,"catégorie inconnue",LOOKUP(N592,Catégories!A:A,Catégories!B:B))</f>
        <v>Frêt</v>
      </c>
      <c r="AE592" s="21">
        <f t="shared" si="75"/>
        <v>5.383704968155139</v>
      </c>
    </row>
    <row r="593" spans="2:31" hidden="1" x14ac:dyDescent="0.2">
      <c r="B593" s="122" t="s">
        <v>593</v>
      </c>
      <c r="C593" s="122" t="s">
        <v>21</v>
      </c>
      <c r="D593" s="123">
        <v>46146</v>
      </c>
      <c r="E593" s="122" t="s">
        <v>22</v>
      </c>
      <c r="F593" s="122" t="s">
        <v>630</v>
      </c>
      <c r="G593" s="122" t="s">
        <v>0</v>
      </c>
      <c r="H593" s="122" t="s">
        <v>0</v>
      </c>
      <c r="I593" s="122" t="s">
        <v>631</v>
      </c>
      <c r="J593" s="122" t="s">
        <v>23</v>
      </c>
      <c r="K593" s="122" t="s">
        <v>24</v>
      </c>
      <c r="L593" s="122" t="s">
        <v>632</v>
      </c>
      <c r="M593" s="122" t="s">
        <v>25</v>
      </c>
      <c r="N593" s="122" t="s">
        <v>26</v>
      </c>
      <c r="O593" s="122" t="s">
        <v>25</v>
      </c>
      <c r="P593" s="122" t="s">
        <v>27</v>
      </c>
      <c r="Q593" s="122" t="s">
        <v>28</v>
      </c>
      <c r="R593" s="124">
        <v>0.18</v>
      </c>
      <c r="S593" s="127">
        <v>86</v>
      </c>
      <c r="T593" s="125">
        <v>4.25</v>
      </c>
      <c r="U593" s="122" t="s">
        <v>30</v>
      </c>
      <c r="W593" s="8" t="str">
        <f t="shared" si="63"/>
        <v/>
      </c>
      <c r="X593" s="8" t="str">
        <f>IF(S593="6B",_xlfn.XLOOKUP(H593,'Zoning 2shop'!A:A,'Zoning 2shop'!B:B),IF(S593="6C",_xlfn.XLOOKUP(G593,'Zoning 2shop'!C:C,'Zoning 2shop'!D:D),""))</f>
        <v/>
      </c>
      <c r="Y593" s="112">
        <f t="shared" si="70"/>
        <v>0.14910705133062102</v>
      </c>
      <c r="Z593" s="4">
        <f t="shared" si="71"/>
        <v>4.25</v>
      </c>
      <c r="AA593" s="4">
        <f t="shared" si="72"/>
        <v>0.5</v>
      </c>
      <c r="AB593" s="4">
        <f t="shared" si="73"/>
        <v>0.63370496815513933</v>
      </c>
      <c r="AC593" s="19">
        <f t="shared" si="74"/>
        <v>4.75</v>
      </c>
      <c r="AD593" s="8" t="str">
        <f>IF(COUNTIF(Catégories!A:A,N593)=0,"catégorie inconnue",LOOKUP(N593,Catégories!A:A,Catégories!B:B))</f>
        <v>Frêt</v>
      </c>
      <c r="AE593" s="21">
        <f t="shared" si="75"/>
        <v>5.383704968155139</v>
      </c>
    </row>
    <row r="594" spans="2:31" hidden="1" x14ac:dyDescent="0.2">
      <c r="B594" s="122" t="s">
        <v>593</v>
      </c>
      <c r="C594" s="122" t="s">
        <v>21</v>
      </c>
      <c r="D594" s="123">
        <v>46146</v>
      </c>
      <c r="E594" s="122" t="s">
        <v>22</v>
      </c>
      <c r="F594" s="122" t="s">
        <v>672</v>
      </c>
      <c r="G594" s="122" t="s">
        <v>0</v>
      </c>
      <c r="H594" s="122" t="s">
        <v>0</v>
      </c>
      <c r="I594" s="122" t="s">
        <v>673</v>
      </c>
      <c r="J594" s="122" t="s">
        <v>23</v>
      </c>
      <c r="K594" s="122" t="s">
        <v>24</v>
      </c>
      <c r="L594" s="122" t="s">
        <v>674</v>
      </c>
      <c r="M594" s="122" t="s">
        <v>25</v>
      </c>
      <c r="N594" s="122" t="s">
        <v>26</v>
      </c>
      <c r="O594" s="122" t="s">
        <v>25</v>
      </c>
      <c r="P594" s="122" t="s">
        <v>27</v>
      </c>
      <c r="Q594" s="122" t="s">
        <v>28</v>
      </c>
      <c r="R594" s="124">
        <v>0.02</v>
      </c>
      <c r="S594" s="127">
        <v>86</v>
      </c>
      <c r="T594" s="125">
        <v>4.25</v>
      </c>
      <c r="U594" s="122" t="s">
        <v>30</v>
      </c>
      <c r="W594" s="8" t="str">
        <f t="shared" si="63"/>
        <v/>
      </c>
      <c r="X594" s="8" t="str">
        <f>IF(S594="6B",_xlfn.XLOOKUP(H594,'Zoning 2shop'!A:A,'Zoning 2shop'!B:B),IF(S594="6C",_xlfn.XLOOKUP(G594,'Zoning 2shop'!C:C,'Zoning 2shop'!D:D),""))</f>
        <v/>
      </c>
      <c r="Y594" s="112">
        <f t="shared" si="70"/>
        <v>0.14910705133062102</v>
      </c>
      <c r="Z594" s="4">
        <f t="shared" si="71"/>
        <v>4.25</v>
      </c>
      <c r="AA594" s="4">
        <f t="shared" si="72"/>
        <v>0.5</v>
      </c>
      <c r="AB594" s="4">
        <f t="shared" si="73"/>
        <v>0.63370496815513933</v>
      </c>
      <c r="AC594" s="19">
        <f t="shared" si="74"/>
        <v>4.75</v>
      </c>
      <c r="AD594" s="8" t="str">
        <f>IF(COUNTIF(Catégories!A:A,N594)=0,"catégorie inconnue",LOOKUP(N594,Catégories!A:A,Catégories!B:B))</f>
        <v>Frêt</v>
      </c>
      <c r="AE594" s="21">
        <f t="shared" si="75"/>
        <v>5.383704968155139</v>
      </c>
    </row>
    <row r="595" spans="2:31" hidden="1" x14ac:dyDescent="0.2">
      <c r="B595" s="122" t="s">
        <v>593</v>
      </c>
      <c r="C595" s="122" t="s">
        <v>21</v>
      </c>
      <c r="D595" s="123">
        <v>46146</v>
      </c>
      <c r="E595" s="122" t="s">
        <v>22</v>
      </c>
      <c r="F595" s="122" t="s">
        <v>672</v>
      </c>
      <c r="G595" s="122" t="s">
        <v>0</v>
      </c>
      <c r="H595" s="122" t="s">
        <v>0</v>
      </c>
      <c r="I595" s="122" t="s">
        <v>673</v>
      </c>
      <c r="J595" s="122" t="s">
        <v>23</v>
      </c>
      <c r="K595" s="122" t="s">
        <v>24</v>
      </c>
      <c r="L595" s="122" t="s">
        <v>674</v>
      </c>
      <c r="M595" s="122" t="s">
        <v>25</v>
      </c>
      <c r="N595" s="122" t="s">
        <v>44</v>
      </c>
      <c r="O595" s="122" t="s">
        <v>25</v>
      </c>
      <c r="P595" s="122"/>
      <c r="Q595" s="122" t="s">
        <v>28</v>
      </c>
      <c r="R595" s="124">
        <v>0</v>
      </c>
      <c r="S595" s="127">
        <v>86</v>
      </c>
      <c r="T595" s="125">
        <v>9</v>
      </c>
      <c r="U595" s="122" t="s">
        <v>30</v>
      </c>
      <c r="W595" s="8" t="str">
        <f t="shared" si="63"/>
        <v/>
      </c>
      <c r="X595" s="8" t="str">
        <f>IF(S595="6B",_xlfn.XLOOKUP(H595,'Zoning 2shop'!A:A,'Zoning 2shop'!B:B),IF(S595="6C",_xlfn.XLOOKUP(G595,'Zoning 2shop'!C:C,'Zoning 2shop'!D:D),""))</f>
        <v/>
      </c>
      <c r="Y595" s="112">
        <f t="shared" si="70"/>
        <v>0.14910705133062102</v>
      </c>
      <c r="Z595" s="4">
        <f t="shared" si="71"/>
        <v>9</v>
      </c>
      <c r="AA595" s="4">
        <f t="shared" si="72"/>
        <v>0.5</v>
      </c>
      <c r="AB595" s="4">
        <f t="shared" si="73"/>
        <v>1.3419634619755891</v>
      </c>
      <c r="AC595" s="19">
        <f t="shared" si="74"/>
        <v>9.5</v>
      </c>
      <c r="AD595" s="8" t="str">
        <f>IF(COUNTIF(Catégories!A:A,N595)=0,"catégorie inconnue",LOOKUP(N595,Catégories!A:A,Catégories!B:B))</f>
        <v>Frêt</v>
      </c>
      <c r="AE595" s="21">
        <f t="shared" si="75"/>
        <v>10.841963461975588</v>
      </c>
    </row>
    <row r="596" spans="2:31" hidden="1" x14ac:dyDescent="0.2">
      <c r="B596" s="122" t="s">
        <v>593</v>
      </c>
      <c r="C596" s="122" t="s">
        <v>21</v>
      </c>
      <c r="D596" s="123">
        <v>46146</v>
      </c>
      <c r="E596" s="122" t="s">
        <v>22</v>
      </c>
      <c r="F596" s="122" t="s">
        <v>597</v>
      </c>
      <c r="G596" s="122" t="s">
        <v>0</v>
      </c>
      <c r="H596" s="122" t="s">
        <v>0</v>
      </c>
      <c r="I596" s="122" t="s">
        <v>598</v>
      </c>
      <c r="J596" s="122" t="s">
        <v>23</v>
      </c>
      <c r="K596" s="122" t="s">
        <v>24</v>
      </c>
      <c r="L596" s="122" t="s">
        <v>599</v>
      </c>
      <c r="M596" s="122" t="s">
        <v>25</v>
      </c>
      <c r="N596" s="122" t="s">
        <v>26</v>
      </c>
      <c r="O596" s="122" t="s">
        <v>25</v>
      </c>
      <c r="P596" s="122" t="s">
        <v>27</v>
      </c>
      <c r="Q596" s="122" t="s">
        <v>28</v>
      </c>
      <c r="R596" s="124">
        <v>0.17</v>
      </c>
      <c r="S596" s="127">
        <v>86</v>
      </c>
      <c r="T596" s="125">
        <v>4.25</v>
      </c>
      <c r="U596" s="122" t="s">
        <v>30</v>
      </c>
      <c r="W596" s="8" t="str">
        <f t="shared" si="63"/>
        <v/>
      </c>
      <c r="X596" s="8" t="str">
        <f>IF(S596="6B",_xlfn.XLOOKUP(H596,'Zoning 2shop'!A:A,'Zoning 2shop'!B:B),IF(S596="6C",_xlfn.XLOOKUP(G596,'Zoning 2shop'!C:C,'Zoning 2shop'!D:D),""))</f>
        <v/>
      </c>
      <c r="Y596" s="112">
        <f t="shared" si="70"/>
        <v>0.14910705133062102</v>
      </c>
      <c r="Z596" s="4">
        <f t="shared" si="71"/>
        <v>4.25</v>
      </c>
      <c r="AA596" s="4">
        <f t="shared" si="72"/>
        <v>0.5</v>
      </c>
      <c r="AB596" s="4">
        <f t="shared" si="73"/>
        <v>0.63370496815513933</v>
      </c>
      <c r="AC596" s="19">
        <f t="shared" si="74"/>
        <v>4.75</v>
      </c>
      <c r="AD596" s="8" t="str">
        <f>IF(COUNTIF(Catégories!A:A,N596)=0,"catégorie inconnue",LOOKUP(N596,Catégories!A:A,Catégories!B:B))</f>
        <v>Frêt</v>
      </c>
      <c r="AE596" s="21">
        <f t="shared" si="75"/>
        <v>5.383704968155139</v>
      </c>
    </row>
    <row r="597" spans="2:31" hidden="1" x14ac:dyDescent="0.2">
      <c r="B597" s="122" t="s">
        <v>593</v>
      </c>
      <c r="C597" s="122" t="s">
        <v>21</v>
      </c>
      <c r="D597" s="123">
        <v>46146</v>
      </c>
      <c r="E597" s="122" t="s">
        <v>22</v>
      </c>
      <c r="F597" s="122" t="s">
        <v>611</v>
      </c>
      <c r="G597" s="122" t="s">
        <v>0</v>
      </c>
      <c r="H597" s="122" t="s">
        <v>0</v>
      </c>
      <c r="I597" s="122" t="s">
        <v>612</v>
      </c>
      <c r="J597" s="122" t="s">
        <v>23</v>
      </c>
      <c r="K597" s="122" t="s">
        <v>24</v>
      </c>
      <c r="L597" s="122" t="s">
        <v>613</v>
      </c>
      <c r="M597" s="122" t="s">
        <v>25</v>
      </c>
      <c r="N597" s="122" t="s">
        <v>26</v>
      </c>
      <c r="O597" s="122" t="s">
        <v>25</v>
      </c>
      <c r="P597" s="122" t="s">
        <v>27</v>
      </c>
      <c r="Q597" s="122" t="s">
        <v>28</v>
      </c>
      <c r="R597" s="124">
        <v>0.12</v>
      </c>
      <c r="S597" s="127">
        <v>86</v>
      </c>
      <c r="T597" s="125">
        <v>4.25</v>
      </c>
      <c r="U597" s="122" t="s">
        <v>30</v>
      </c>
      <c r="W597" s="8" t="str">
        <f t="shared" si="63"/>
        <v/>
      </c>
      <c r="X597" s="8" t="str">
        <f>IF(S597="6B",_xlfn.XLOOKUP(H597,'Zoning 2shop'!A:A,'Zoning 2shop'!B:B),IF(S597="6C",_xlfn.XLOOKUP(G597,'Zoning 2shop'!C:C,'Zoning 2shop'!D:D),""))</f>
        <v/>
      </c>
      <c r="Y597" s="112">
        <f t="shared" si="70"/>
        <v>0.14910705133062102</v>
      </c>
      <c r="Z597" s="4">
        <f t="shared" si="71"/>
        <v>4.25</v>
      </c>
      <c r="AA597" s="4">
        <f t="shared" si="72"/>
        <v>0.5</v>
      </c>
      <c r="AB597" s="4">
        <f t="shared" si="73"/>
        <v>0.63370496815513933</v>
      </c>
      <c r="AC597" s="19">
        <f t="shared" si="74"/>
        <v>4.75</v>
      </c>
      <c r="AD597" s="8" t="str">
        <f>IF(COUNTIF(Catégories!A:A,N597)=0,"catégorie inconnue",LOOKUP(N597,Catégories!A:A,Catégories!B:B))</f>
        <v>Frêt</v>
      </c>
      <c r="AE597" s="21">
        <f t="shared" si="75"/>
        <v>5.383704968155139</v>
      </c>
    </row>
    <row r="598" spans="2:31" hidden="1" x14ac:dyDescent="0.2">
      <c r="B598" s="122" t="s">
        <v>593</v>
      </c>
      <c r="C598" s="122" t="s">
        <v>21</v>
      </c>
      <c r="D598" s="123">
        <v>46147</v>
      </c>
      <c r="E598" s="122" t="s">
        <v>22</v>
      </c>
      <c r="F598" s="122" t="s">
        <v>738</v>
      </c>
      <c r="G598" s="122" t="s">
        <v>0</v>
      </c>
      <c r="H598" s="122" t="s">
        <v>0</v>
      </c>
      <c r="I598" s="122" t="s">
        <v>739</v>
      </c>
      <c r="J598" s="122" t="s">
        <v>23</v>
      </c>
      <c r="K598" s="122" t="s">
        <v>24</v>
      </c>
      <c r="L598" s="122" t="s">
        <v>740</v>
      </c>
      <c r="M598" s="122" t="s">
        <v>25</v>
      </c>
      <c r="N598" s="122" t="s">
        <v>26</v>
      </c>
      <c r="O598" s="122" t="s">
        <v>25</v>
      </c>
      <c r="P598" s="122" t="s">
        <v>27</v>
      </c>
      <c r="Q598" s="122" t="s">
        <v>28</v>
      </c>
      <c r="R598" s="124">
        <v>4.6779999999999999</v>
      </c>
      <c r="S598" s="127">
        <v>86</v>
      </c>
      <c r="T598" s="125">
        <v>5.88</v>
      </c>
      <c r="U598" s="122" t="s">
        <v>30</v>
      </c>
      <c r="W598" s="8" t="str">
        <f t="shared" si="63"/>
        <v/>
      </c>
      <c r="X598" s="8" t="str">
        <f>IF(S598="6B",_xlfn.XLOOKUP(H598,'Zoning 2shop'!A:A,'Zoning 2shop'!B:B),IF(S598="6C",_xlfn.XLOOKUP(G598,'Zoning 2shop'!C:C,'Zoning 2shop'!D:D),""))</f>
        <v/>
      </c>
      <c r="Y598" s="112">
        <f t="shared" si="70"/>
        <v>0.14910705133062102</v>
      </c>
      <c r="Z598" s="4">
        <f t="shared" si="71"/>
        <v>5.88</v>
      </c>
      <c r="AA598" s="4">
        <f t="shared" si="72"/>
        <v>0.5</v>
      </c>
      <c r="AB598" s="4">
        <f t="shared" si="73"/>
        <v>0.87674946182405156</v>
      </c>
      <c r="AC598" s="19">
        <f t="shared" si="74"/>
        <v>6.38</v>
      </c>
      <c r="AD598" s="8" t="str">
        <f>IF(COUNTIF(Catégories!A:A,N598)=0,"catégorie inconnue",LOOKUP(N598,Catégories!A:A,Catégories!B:B))</f>
        <v>Frêt</v>
      </c>
      <c r="AE598" s="21">
        <f t="shared" si="75"/>
        <v>7.2567494618240511</v>
      </c>
    </row>
    <row r="599" spans="2:31" hidden="1" x14ac:dyDescent="0.2">
      <c r="B599" s="122" t="s">
        <v>593</v>
      </c>
      <c r="C599" s="122" t="s">
        <v>21</v>
      </c>
      <c r="D599" s="123">
        <v>46147</v>
      </c>
      <c r="E599" s="122" t="s">
        <v>22</v>
      </c>
      <c r="F599" s="122" t="s">
        <v>726</v>
      </c>
      <c r="G599" s="122" t="s">
        <v>0</v>
      </c>
      <c r="H599" s="122" t="s">
        <v>0</v>
      </c>
      <c r="I599" s="122" t="s">
        <v>727</v>
      </c>
      <c r="J599" s="122" t="s">
        <v>23</v>
      </c>
      <c r="K599" s="122" t="s">
        <v>24</v>
      </c>
      <c r="L599" s="122" t="s">
        <v>728</v>
      </c>
      <c r="M599" s="122" t="s">
        <v>25</v>
      </c>
      <c r="N599" s="122" t="s">
        <v>26</v>
      </c>
      <c r="O599" s="122" t="s">
        <v>25</v>
      </c>
      <c r="P599" s="122" t="s">
        <v>27</v>
      </c>
      <c r="Q599" s="122" t="s">
        <v>28</v>
      </c>
      <c r="R599" s="124">
        <v>4.532</v>
      </c>
      <c r="S599" s="127">
        <v>86</v>
      </c>
      <c r="T599" s="125">
        <v>5.88</v>
      </c>
      <c r="U599" s="122" t="s">
        <v>30</v>
      </c>
      <c r="W599" s="8" t="str">
        <f t="shared" si="63"/>
        <v/>
      </c>
      <c r="X599" s="8" t="str">
        <f>IF(S599="6B",_xlfn.XLOOKUP(H599,'Zoning 2shop'!A:A,'Zoning 2shop'!B:B),IF(S599="6C",_xlfn.XLOOKUP(G599,'Zoning 2shop'!C:C,'Zoning 2shop'!D:D),""))</f>
        <v/>
      </c>
      <c r="Y599" s="112">
        <f t="shared" si="70"/>
        <v>0.14910705133062102</v>
      </c>
      <c r="Z599" s="4">
        <f t="shared" si="71"/>
        <v>5.88</v>
      </c>
      <c r="AA599" s="4">
        <f t="shared" si="72"/>
        <v>0.5</v>
      </c>
      <c r="AB599" s="4">
        <f t="shared" si="73"/>
        <v>0.87674946182405156</v>
      </c>
      <c r="AC599" s="19">
        <f t="shared" si="74"/>
        <v>6.38</v>
      </c>
      <c r="AD599" s="8" t="str">
        <f>IF(COUNTIF(Catégories!A:A,N599)=0,"catégorie inconnue",LOOKUP(N599,Catégories!A:A,Catégories!B:B))</f>
        <v>Frêt</v>
      </c>
      <c r="AE599" s="21">
        <f t="shared" si="75"/>
        <v>7.2567494618240511</v>
      </c>
    </row>
    <row r="600" spans="2:31" hidden="1" x14ac:dyDescent="0.2">
      <c r="B600" s="122" t="s">
        <v>593</v>
      </c>
      <c r="C600" s="122" t="s">
        <v>21</v>
      </c>
      <c r="D600" s="123">
        <v>46147</v>
      </c>
      <c r="E600" s="122" t="s">
        <v>22</v>
      </c>
      <c r="F600" s="122" t="s">
        <v>735</v>
      </c>
      <c r="G600" s="122" t="s">
        <v>0</v>
      </c>
      <c r="H600" s="122" t="s">
        <v>0</v>
      </c>
      <c r="I600" s="122" t="s">
        <v>736</v>
      </c>
      <c r="J600" s="122" t="s">
        <v>23</v>
      </c>
      <c r="K600" s="122" t="s">
        <v>24</v>
      </c>
      <c r="L600" s="122" t="s">
        <v>737</v>
      </c>
      <c r="M600" s="122" t="s">
        <v>25</v>
      </c>
      <c r="N600" s="122" t="s">
        <v>26</v>
      </c>
      <c r="O600" s="122" t="s">
        <v>25</v>
      </c>
      <c r="P600" s="122" t="s">
        <v>27</v>
      </c>
      <c r="Q600" s="122" t="s">
        <v>28</v>
      </c>
      <c r="R600" s="124">
        <v>4.6379999999999999</v>
      </c>
      <c r="S600" s="127">
        <v>86</v>
      </c>
      <c r="T600" s="125">
        <v>5.88</v>
      </c>
      <c r="U600" s="122" t="s">
        <v>30</v>
      </c>
      <c r="W600" s="8" t="str">
        <f t="shared" si="63"/>
        <v/>
      </c>
      <c r="X600" s="8" t="str">
        <f>IF(S600="6B",_xlfn.XLOOKUP(H600,'Zoning 2shop'!A:A,'Zoning 2shop'!B:B),IF(S600="6C",_xlfn.XLOOKUP(G600,'Zoning 2shop'!C:C,'Zoning 2shop'!D:D),""))</f>
        <v/>
      </c>
      <c r="Y600" s="112">
        <f t="shared" si="70"/>
        <v>0.14910705133062102</v>
      </c>
      <c r="Z600" s="4">
        <f t="shared" si="71"/>
        <v>5.88</v>
      </c>
      <c r="AA600" s="4">
        <f t="shared" si="72"/>
        <v>0.5</v>
      </c>
      <c r="AB600" s="4">
        <f t="shared" si="73"/>
        <v>0.87674946182405156</v>
      </c>
      <c r="AC600" s="19">
        <f t="shared" si="74"/>
        <v>6.38</v>
      </c>
      <c r="AD600" s="8" t="str">
        <f>IF(COUNTIF(Catégories!A:A,N600)=0,"catégorie inconnue",LOOKUP(N600,Catégories!A:A,Catégories!B:B))</f>
        <v>Frêt</v>
      </c>
      <c r="AE600" s="21">
        <f t="shared" si="75"/>
        <v>7.2567494618240511</v>
      </c>
    </row>
    <row r="601" spans="2:31" hidden="1" x14ac:dyDescent="0.2">
      <c r="B601" s="122" t="s">
        <v>593</v>
      </c>
      <c r="C601" s="122" t="s">
        <v>21</v>
      </c>
      <c r="D601" s="123">
        <v>46147</v>
      </c>
      <c r="E601" s="122" t="s">
        <v>22</v>
      </c>
      <c r="F601" s="122" t="s">
        <v>729</v>
      </c>
      <c r="G601" s="122" t="s">
        <v>0</v>
      </c>
      <c r="H601" s="122" t="s">
        <v>0</v>
      </c>
      <c r="I601" s="122" t="s">
        <v>730</v>
      </c>
      <c r="J601" s="122" t="s">
        <v>23</v>
      </c>
      <c r="K601" s="122" t="s">
        <v>24</v>
      </c>
      <c r="L601" s="122" t="s">
        <v>731</v>
      </c>
      <c r="M601" s="122" t="s">
        <v>25</v>
      </c>
      <c r="N601" s="122" t="s">
        <v>26</v>
      </c>
      <c r="O601" s="122" t="s">
        <v>25</v>
      </c>
      <c r="P601" s="122" t="s">
        <v>27</v>
      </c>
      <c r="Q601" s="122" t="s">
        <v>28</v>
      </c>
      <c r="R601" s="124">
        <v>5.9039999999999999</v>
      </c>
      <c r="S601" s="127">
        <v>86</v>
      </c>
      <c r="T601" s="125">
        <v>6.39</v>
      </c>
      <c r="U601" s="122" t="s">
        <v>30</v>
      </c>
      <c r="W601" s="8" t="str">
        <f t="shared" si="63"/>
        <v/>
      </c>
      <c r="X601" s="8" t="str">
        <f>IF(S601="6B",_xlfn.XLOOKUP(H601,'Zoning 2shop'!A:A,'Zoning 2shop'!B:B),IF(S601="6C",_xlfn.XLOOKUP(G601,'Zoning 2shop'!C:C,'Zoning 2shop'!D:D),""))</f>
        <v/>
      </c>
      <c r="Y601" s="112">
        <f t="shared" si="70"/>
        <v>0.14910705133062102</v>
      </c>
      <c r="Z601" s="4">
        <f t="shared" si="71"/>
        <v>6.39</v>
      </c>
      <c r="AA601" s="4">
        <f t="shared" si="72"/>
        <v>0.5</v>
      </c>
      <c r="AB601" s="4">
        <f t="shared" si="73"/>
        <v>0.95279405800266825</v>
      </c>
      <c r="AC601" s="19">
        <f t="shared" si="74"/>
        <v>6.89</v>
      </c>
      <c r="AD601" s="8" t="str">
        <f>IF(COUNTIF(Catégories!A:A,N601)=0,"catégorie inconnue",LOOKUP(N601,Catégories!A:A,Catégories!B:B))</f>
        <v>Frêt</v>
      </c>
      <c r="AE601" s="21">
        <f t="shared" si="75"/>
        <v>7.842794058002668</v>
      </c>
    </row>
    <row r="602" spans="2:31" hidden="1" x14ac:dyDescent="0.2">
      <c r="B602" s="122" t="s">
        <v>593</v>
      </c>
      <c r="C602" s="122" t="s">
        <v>21</v>
      </c>
      <c r="D602" s="123">
        <v>46147</v>
      </c>
      <c r="E602" s="122" t="s">
        <v>22</v>
      </c>
      <c r="F602" s="122" t="s">
        <v>751</v>
      </c>
      <c r="G602" s="122" t="s">
        <v>0</v>
      </c>
      <c r="H602" s="122" t="s">
        <v>0</v>
      </c>
      <c r="I602" s="122" t="s">
        <v>752</v>
      </c>
      <c r="J602" s="122" t="s">
        <v>23</v>
      </c>
      <c r="K602" s="122" t="s">
        <v>24</v>
      </c>
      <c r="L602" s="122" t="s">
        <v>753</v>
      </c>
      <c r="M602" s="122" t="s">
        <v>25</v>
      </c>
      <c r="N602" s="122" t="s">
        <v>26</v>
      </c>
      <c r="O602" s="122" t="s">
        <v>25</v>
      </c>
      <c r="P602" s="122" t="s">
        <v>27</v>
      </c>
      <c r="Q602" s="122" t="s">
        <v>28</v>
      </c>
      <c r="R602" s="124">
        <v>0.09</v>
      </c>
      <c r="S602" s="127">
        <v>86</v>
      </c>
      <c r="T602" s="125">
        <v>4.25</v>
      </c>
      <c r="U602" s="122" t="s">
        <v>30</v>
      </c>
      <c r="W602" s="8" t="str">
        <f t="shared" si="63"/>
        <v/>
      </c>
      <c r="X602" s="8" t="str">
        <f>IF(S602="6B",_xlfn.XLOOKUP(H602,'Zoning 2shop'!A:A,'Zoning 2shop'!B:B),IF(S602="6C",_xlfn.XLOOKUP(G602,'Zoning 2shop'!C:C,'Zoning 2shop'!D:D),""))</f>
        <v/>
      </c>
      <c r="Y602" s="112">
        <f t="shared" si="70"/>
        <v>0.14910705133062102</v>
      </c>
      <c r="Z602" s="4">
        <f t="shared" si="71"/>
        <v>4.25</v>
      </c>
      <c r="AA602" s="4">
        <f t="shared" si="72"/>
        <v>0.5</v>
      </c>
      <c r="AB602" s="4">
        <f t="shared" si="73"/>
        <v>0.63370496815513933</v>
      </c>
      <c r="AC602" s="19">
        <f t="shared" si="74"/>
        <v>4.75</v>
      </c>
      <c r="AD602" s="8" t="str">
        <f>IF(COUNTIF(Catégories!A:A,N602)=0,"catégorie inconnue",LOOKUP(N602,Catégories!A:A,Catégories!B:B))</f>
        <v>Frêt</v>
      </c>
      <c r="AE602" s="21">
        <f t="shared" si="75"/>
        <v>5.383704968155139</v>
      </c>
    </row>
    <row r="603" spans="2:31" hidden="1" x14ac:dyDescent="0.2">
      <c r="B603" s="122" t="s">
        <v>593</v>
      </c>
      <c r="C603" s="122" t="s">
        <v>21</v>
      </c>
      <c r="D603" s="123">
        <v>46147</v>
      </c>
      <c r="E603" s="122" t="s">
        <v>22</v>
      </c>
      <c r="F603" s="122" t="s">
        <v>439</v>
      </c>
      <c r="G603" s="122" t="s">
        <v>0</v>
      </c>
      <c r="H603" s="122" t="s">
        <v>0</v>
      </c>
      <c r="I603" s="122" t="s">
        <v>746</v>
      </c>
      <c r="J603" s="122" t="s">
        <v>23</v>
      </c>
      <c r="K603" s="122" t="s">
        <v>24</v>
      </c>
      <c r="L603" s="122" t="s">
        <v>747</v>
      </c>
      <c r="M603" s="122" t="s">
        <v>25</v>
      </c>
      <c r="N603" s="122" t="s">
        <v>26</v>
      </c>
      <c r="O603" s="122" t="s">
        <v>25</v>
      </c>
      <c r="P603" s="122" t="s">
        <v>27</v>
      </c>
      <c r="Q603" s="122" t="s">
        <v>28</v>
      </c>
      <c r="R603" s="124">
        <v>5.9039999999999999</v>
      </c>
      <c r="S603" s="127">
        <v>86</v>
      </c>
      <c r="T603" s="125">
        <v>6.39</v>
      </c>
      <c r="U603" s="122" t="s">
        <v>30</v>
      </c>
      <c r="W603" s="8" t="str">
        <f t="shared" si="63"/>
        <v/>
      </c>
      <c r="X603" s="8" t="str">
        <f>IF(S603="6B",_xlfn.XLOOKUP(H603,'Zoning 2shop'!A:A,'Zoning 2shop'!B:B),IF(S603="6C",_xlfn.XLOOKUP(G603,'Zoning 2shop'!C:C,'Zoning 2shop'!D:D),""))</f>
        <v/>
      </c>
      <c r="Y603" s="112">
        <f t="shared" si="70"/>
        <v>0.14910705133062102</v>
      </c>
      <c r="Z603" s="4">
        <f t="shared" si="71"/>
        <v>6.39</v>
      </c>
      <c r="AA603" s="4">
        <f t="shared" si="72"/>
        <v>0.5</v>
      </c>
      <c r="AB603" s="4">
        <f t="shared" si="73"/>
        <v>0.95279405800266825</v>
      </c>
      <c r="AC603" s="19">
        <f t="shared" si="74"/>
        <v>6.89</v>
      </c>
      <c r="AD603" s="8" t="str">
        <f>IF(COUNTIF(Catégories!A:A,N603)=0,"catégorie inconnue",LOOKUP(N603,Catégories!A:A,Catégories!B:B))</f>
        <v>Frêt</v>
      </c>
      <c r="AE603" s="21">
        <f t="shared" si="75"/>
        <v>7.842794058002668</v>
      </c>
    </row>
    <row r="604" spans="2:31" hidden="1" x14ac:dyDescent="0.2">
      <c r="B604" s="122" t="s">
        <v>593</v>
      </c>
      <c r="C604" s="122" t="s">
        <v>21</v>
      </c>
      <c r="D604" s="123">
        <v>46148</v>
      </c>
      <c r="E604" s="122" t="s">
        <v>22</v>
      </c>
      <c r="F604" s="122" t="s">
        <v>661</v>
      </c>
      <c r="G604" s="122" t="s">
        <v>0</v>
      </c>
      <c r="H604" s="122" t="s">
        <v>0</v>
      </c>
      <c r="I604" s="122" t="s">
        <v>662</v>
      </c>
      <c r="J604" s="122" t="s">
        <v>23</v>
      </c>
      <c r="K604" s="122" t="s">
        <v>24</v>
      </c>
      <c r="L604" s="122" t="s">
        <v>780</v>
      </c>
      <c r="M604" s="122" t="s">
        <v>25</v>
      </c>
      <c r="N604" s="122" t="s">
        <v>26</v>
      </c>
      <c r="O604" s="122" t="s">
        <v>25</v>
      </c>
      <c r="P604" s="122" t="s">
        <v>27</v>
      </c>
      <c r="Q604" s="122" t="s">
        <v>28</v>
      </c>
      <c r="R604" s="124">
        <v>0.11</v>
      </c>
      <c r="S604" s="127">
        <v>86</v>
      </c>
      <c r="T604" s="125">
        <v>4.25</v>
      </c>
      <c r="U604" s="122" t="s">
        <v>30</v>
      </c>
      <c r="W604" s="8" t="str">
        <f t="shared" si="63"/>
        <v/>
      </c>
      <c r="X604" s="8" t="str">
        <f>IF(S604="6B",_xlfn.XLOOKUP(H604,'Zoning 2shop'!A:A,'Zoning 2shop'!B:B),IF(S604="6C",_xlfn.XLOOKUP(G604,'Zoning 2shop'!C:C,'Zoning 2shop'!D:D),""))</f>
        <v/>
      </c>
      <c r="Y604" s="112">
        <f t="shared" si="70"/>
        <v>0.14910705133062102</v>
      </c>
      <c r="Z604" s="4">
        <f t="shared" si="71"/>
        <v>4.25</v>
      </c>
      <c r="AA604" s="4">
        <f t="shared" si="72"/>
        <v>0.5</v>
      </c>
      <c r="AB604" s="4">
        <f t="shared" si="73"/>
        <v>0.63370496815513933</v>
      </c>
      <c r="AC604" s="19">
        <f t="shared" si="74"/>
        <v>4.75</v>
      </c>
      <c r="AD604" s="8" t="str">
        <f>IF(COUNTIF(Catégories!A:A,N604)=0,"catégorie inconnue",LOOKUP(N604,Catégories!A:A,Catégories!B:B))</f>
        <v>Frêt</v>
      </c>
      <c r="AE604" s="21">
        <f t="shared" si="75"/>
        <v>5.383704968155139</v>
      </c>
    </row>
    <row r="605" spans="2:31" hidden="1" x14ac:dyDescent="0.2">
      <c r="B605" s="122" t="s">
        <v>593</v>
      </c>
      <c r="C605" s="122" t="s">
        <v>21</v>
      </c>
      <c r="D605" s="123">
        <v>46148</v>
      </c>
      <c r="E605" s="122" t="s">
        <v>22</v>
      </c>
      <c r="F605" s="122" t="s">
        <v>769</v>
      </c>
      <c r="G605" s="122" t="s">
        <v>0</v>
      </c>
      <c r="H605" s="122" t="s">
        <v>0</v>
      </c>
      <c r="I605" s="122" t="s">
        <v>770</v>
      </c>
      <c r="J605" s="122" t="s">
        <v>23</v>
      </c>
      <c r="K605" s="122" t="s">
        <v>24</v>
      </c>
      <c r="L605" s="122" t="s">
        <v>771</v>
      </c>
      <c r="M605" s="122" t="s">
        <v>25</v>
      </c>
      <c r="N605" s="122" t="s">
        <v>26</v>
      </c>
      <c r="O605" s="122" t="s">
        <v>25</v>
      </c>
      <c r="P605" s="122" t="s">
        <v>27</v>
      </c>
      <c r="Q605" s="122" t="s">
        <v>28</v>
      </c>
      <c r="R605" s="124">
        <v>4.6779999999999999</v>
      </c>
      <c r="S605" s="127">
        <v>86</v>
      </c>
      <c r="T605" s="125">
        <v>5.88</v>
      </c>
      <c r="U605" s="122" t="s">
        <v>30</v>
      </c>
      <c r="W605" s="8" t="str">
        <f t="shared" si="63"/>
        <v/>
      </c>
      <c r="X605" s="8" t="str">
        <f>IF(S605="6B",_xlfn.XLOOKUP(H605,'Zoning 2shop'!A:A,'Zoning 2shop'!B:B),IF(S605="6C",_xlfn.XLOOKUP(G605,'Zoning 2shop'!C:C,'Zoning 2shop'!D:D),""))</f>
        <v/>
      </c>
      <c r="Y605" s="112">
        <f t="shared" si="70"/>
        <v>0.14910705133062102</v>
      </c>
      <c r="Z605" s="4">
        <f t="shared" si="71"/>
        <v>5.88</v>
      </c>
      <c r="AA605" s="4">
        <f t="shared" si="72"/>
        <v>0.5</v>
      </c>
      <c r="AB605" s="4">
        <f t="shared" si="73"/>
        <v>0.87674946182405156</v>
      </c>
      <c r="AC605" s="19">
        <f t="shared" si="74"/>
        <v>6.38</v>
      </c>
      <c r="AD605" s="8" t="str">
        <f>IF(COUNTIF(Catégories!A:A,N605)=0,"catégorie inconnue",LOOKUP(N605,Catégories!A:A,Catégories!B:B))</f>
        <v>Frêt</v>
      </c>
      <c r="AE605" s="21">
        <f t="shared" si="75"/>
        <v>7.2567494618240511</v>
      </c>
    </row>
    <row r="606" spans="2:31" hidden="1" x14ac:dyDescent="0.2">
      <c r="B606" s="122" t="s">
        <v>593</v>
      </c>
      <c r="C606" s="122" t="s">
        <v>21</v>
      </c>
      <c r="D606" s="123">
        <v>46148</v>
      </c>
      <c r="E606" s="122" t="s">
        <v>22</v>
      </c>
      <c r="F606" s="122" t="s">
        <v>759</v>
      </c>
      <c r="G606" s="122" t="s">
        <v>0</v>
      </c>
      <c r="H606" s="122" t="s">
        <v>0</v>
      </c>
      <c r="I606" s="122" t="s">
        <v>760</v>
      </c>
      <c r="J606" s="122" t="s">
        <v>23</v>
      </c>
      <c r="K606" s="122" t="s">
        <v>24</v>
      </c>
      <c r="L606" s="122" t="s">
        <v>761</v>
      </c>
      <c r="M606" s="122" t="s">
        <v>25</v>
      </c>
      <c r="N606" s="122" t="s">
        <v>26</v>
      </c>
      <c r="O606" s="122" t="s">
        <v>25</v>
      </c>
      <c r="P606" s="122" t="s">
        <v>27</v>
      </c>
      <c r="Q606" s="122" t="s">
        <v>212</v>
      </c>
      <c r="R606" s="124">
        <v>2.335</v>
      </c>
      <c r="S606" s="127">
        <v>86</v>
      </c>
      <c r="T606" s="125">
        <v>4.96</v>
      </c>
      <c r="U606" s="122" t="s">
        <v>30</v>
      </c>
      <c r="W606" s="8" t="str">
        <f t="shared" si="63"/>
        <v/>
      </c>
      <c r="X606" s="8" t="str">
        <f>IF(S606="6B",_xlfn.XLOOKUP(H606,'Zoning 2shop'!A:A,'Zoning 2shop'!B:B),IF(S606="6C",_xlfn.XLOOKUP(G606,'Zoning 2shop'!C:C,'Zoning 2shop'!D:D),""))</f>
        <v/>
      </c>
      <c r="Y606" s="112">
        <f t="shared" si="70"/>
        <v>0.14910705133062102</v>
      </c>
      <c r="Z606" s="4">
        <f t="shared" si="71"/>
        <v>4.96</v>
      </c>
      <c r="AA606" s="4">
        <f t="shared" si="72"/>
        <v>0.5</v>
      </c>
      <c r="AB606" s="4">
        <f t="shared" si="73"/>
        <v>0.7395709745998803</v>
      </c>
      <c r="AC606" s="19">
        <f t="shared" si="74"/>
        <v>5.46</v>
      </c>
      <c r="AD606" s="8" t="str">
        <f>IF(COUNTIF(Catégories!A:A,N606)=0,"catégorie inconnue",LOOKUP(N606,Catégories!A:A,Catégories!B:B))</f>
        <v>Frêt</v>
      </c>
      <c r="AE606" s="21">
        <f t="shared" si="75"/>
        <v>6.1995709745998804</v>
      </c>
    </row>
    <row r="607" spans="2:31" ht="25.5" hidden="1" x14ac:dyDescent="0.2">
      <c r="B607" s="122" t="s">
        <v>593</v>
      </c>
      <c r="C607" s="122" t="s">
        <v>21</v>
      </c>
      <c r="D607" s="123">
        <v>46148</v>
      </c>
      <c r="E607" s="122" t="s">
        <v>22</v>
      </c>
      <c r="F607" s="122" t="s">
        <v>285</v>
      </c>
      <c r="G607" s="122" t="s">
        <v>0</v>
      </c>
      <c r="H607" s="122" t="s">
        <v>0</v>
      </c>
      <c r="I607" s="122" t="s">
        <v>756</v>
      </c>
      <c r="J607" s="122" t="s">
        <v>757</v>
      </c>
      <c r="K607" s="122" t="s">
        <v>24</v>
      </c>
      <c r="L607" s="122" t="s">
        <v>758</v>
      </c>
      <c r="M607" s="122" t="s">
        <v>25</v>
      </c>
      <c r="N607" s="122" t="s">
        <v>26</v>
      </c>
      <c r="O607" s="122" t="s">
        <v>25</v>
      </c>
      <c r="P607" s="122" t="s">
        <v>27</v>
      </c>
      <c r="Q607" s="122" t="s">
        <v>28</v>
      </c>
      <c r="R607" s="124">
        <v>0.02</v>
      </c>
      <c r="S607" s="127">
        <v>86</v>
      </c>
      <c r="T607" s="125">
        <v>4.25</v>
      </c>
      <c r="U607" s="122" t="s">
        <v>30</v>
      </c>
      <c r="W607" s="8" t="str">
        <f t="shared" si="63"/>
        <v/>
      </c>
      <c r="X607" s="8" t="str">
        <f>IF(S607="6B",_xlfn.XLOOKUP(H607,'Zoning 2shop'!A:A,'Zoning 2shop'!B:B),IF(S607="6C",_xlfn.XLOOKUP(G607,'Zoning 2shop'!C:C,'Zoning 2shop'!D:D),""))</f>
        <v/>
      </c>
      <c r="Y607" s="112">
        <f t="shared" si="70"/>
        <v>0.14910705133062102</v>
      </c>
      <c r="Z607" s="4">
        <f t="shared" si="71"/>
        <v>4.25</v>
      </c>
      <c r="AA607" s="4">
        <f t="shared" si="72"/>
        <v>0.5</v>
      </c>
      <c r="AB607" s="4">
        <f t="shared" si="73"/>
        <v>0.63370496815513933</v>
      </c>
      <c r="AC607" s="19">
        <f t="shared" si="74"/>
        <v>4.75</v>
      </c>
      <c r="AD607" s="8" t="str">
        <f>IF(COUNTIF(Catégories!A:A,N607)=0,"catégorie inconnue",LOOKUP(N607,Catégories!A:A,Catégories!B:B))</f>
        <v>Frêt</v>
      </c>
      <c r="AE607" s="21">
        <f t="shared" si="75"/>
        <v>5.383704968155139</v>
      </c>
    </row>
    <row r="608" spans="2:31" ht="25.5" hidden="1" x14ac:dyDescent="0.2">
      <c r="B608" s="122" t="s">
        <v>593</v>
      </c>
      <c r="C608" s="122" t="s">
        <v>21</v>
      </c>
      <c r="D608" s="123">
        <v>46148</v>
      </c>
      <c r="E608" s="122" t="s">
        <v>22</v>
      </c>
      <c r="F608" s="122" t="s">
        <v>794</v>
      </c>
      <c r="G608" s="122" t="s">
        <v>0</v>
      </c>
      <c r="H608" s="122" t="s">
        <v>0</v>
      </c>
      <c r="I608" s="122" t="s">
        <v>795</v>
      </c>
      <c r="J608" s="122" t="s">
        <v>796</v>
      </c>
      <c r="K608" s="122" t="s">
        <v>24</v>
      </c>
      <c r="L608" s="122" t="s">
        <v>797</v>
      </c>
      <c r="M608" s="122" t="s">
        <v>25</v>
      </c>
      <c r="N608" s="122" t="s">
        <v>26</v>
      </c>
      <c r="O608" s="122" t="s">
        <v>25</v>
      </c>
      <c r="P608" s="122" t="s">
        <v>27</v>
      </c>
      <c r="Q608" s="122" t="s">
        <v>28</v>
      </c>
      <c r="R608" s="124">
        <v>0.02</v>
      </c>
      <c r="S608" s="127">
        <v>86</v>
      </c>
      <c r="T608" s="125">
        <v>4.25</v>
      </c>
      <c r="U608" s="122" t="s">
        <v>30</v>
      </c>
      <c r="W608" s="8" t="str">
        <f t="shared" si="63"/>
        <v/>
      </c>
      <c r="X608" s="8" t="str">
        <f>IF(S608="6B",_xlfn.XLOOKUP(H608,'Zoning 2shop'!A:A,'Zoning 2shop'!B:B),IF(S608="6C",_xlfn.XLOOKUP(G608,'Zoning 2shop'!C:C,'Zoning 2shop'!D:D),""))</f>
        <v/>
      </c>
      <c r="Y608" s="112">
        <f t="shared" si="70"/>
        <v>0.14910705133062102</v>
      </c>
      <c r="Z608" s="4">
        <f t="shared" si="71"/>
        <v>4.25</v>
      </c>
      <c r="AA608" s="4">
        <f t="shared" si="72"/>
        <v>0.5</v>
      </c>
      <c r="AB608" s="4">
        <f t="shared" si="73"/>
        <v>0.63370496815513933</v>
      </c>
      <c r="AC608" s="19">
        <f t="shared" si="74"/>
        <v>4.75</v>
      </c>
      <c r="AD608" s="8" t="str">
        <f>IF(COUNTIF(Catégories!A:A,N608)=0,"catégorie inconnue",LOOKUP(N608,Catégories!A:A,Catégories!B:B))</f>
        <v>Frêt</v>
      </c>
      <c r="AE608" s="21">
        <f t="shared" si="75"/>
        <v>5.383704968155139</v>
      </c>
    </row>
    <row r="609" spans="2:31" ht="25.5" hidden="1" x14ac:dyDescent="0.2">
      <c r="B609" s="122" t="s">
        <v>593</v>
      </c>
      <c r="C609" s="122" t="s">
        <v>21</v>
      </c>
      <c r="D609" s="123">
        <v>46148</v>
      </c>
      <c r="E609" s="122" t="s">
        <v>22</v>
      </c>
      <c r="F609" s="122" t="s">
        <v>762</v>
      </c>
      <c r="G609" s="122" t="s">
        <v>0</v>
      </c>
      <c r="H609" s="122" t="s">
        <v>0</v>
      </c>
      <c r="I609" s="122" t="s">
        <v>763</v>
      </c>
      <c r="J609" s="122" t="s">
        <v>764</v>
      </c>
      <c r="K609" s="122" t="s">
        <v>24</v>
      </c>
      <c r="L609" s="122" t="s">
        <v>765</v>
      </c>
      <c r="M609" s="122" t="s">
        <v>25</v>
      </c>
      <c r="N609" s="122" t="s">
        <v>26</v>
      </c>
      <c r="O609" s="122" t="s">
        <v>25</v>
      </c>
      <c r="P609" s="122" t="s">
        <v>27</v>
      </c>
      <c r="Q609" s="122" t="s">
        <v>212</v>
      </c>
      <c r="R609" s="124">
        <v>0.01</v>
      </c>
      <c r="S609" s="127">
        <v>86</v>
      </c>
      <c r="T609" s="125">
        <v>4.25</v>
      </c>
      <c r="U609" s="122" t="s">
        <v>30</v>
      </c>
      <c r="W609" s="8" t="str">
        <f t="shared" si="63"/>
        <v/>
      </c>
      <c r="X609" s="8" t="str">
        <f>IF(S609="6B",_xlfn.XLOOKUP(H609,'Zoning 2shop'!A:A,'Zoning 2shop'!B:B),IF(S609="6C",_xlfn.XLOOKUP(G609,'Zoning 2shop'!C:C,'Zoning 2shop'!D:D),""))</f>
        <v/>
      </c>
      <c r="Y609" s="112">
        <f t="shared" si="70"/>
        <v>0.14910705133062102</v>
      </c>
      <c r="Z609" s="4">
        <f t="shared" si="71"/>
        <v>4.25</v>
      </c>
      <c r="AA609" s="4">
        <f t="shared" si="72"/>
        <v>0.5</v>
      </c>
      <c r="AB609" s="4">
        <f t="shared" si="73"/>
        <v>0.63370496815513933</v>
      </c>
      <c r="AC609" s="19">
        <f t="shared" si="74"/>
        <v>4.75</v>
      </c>
      <c r="AD609" s="8" t="str">
        <f>IF(COUNTIF(Catégories!A:A,N609)=0,"catégorie inconnue",LOOKUP(N609,Catégories!A:A,Catégories!B:B))</f>
        <v>Frêt</v>
      </c>
      <c r="AE609" s="21">
        <f t="shared" si="75"/>
        <v>5.383704968155139</v>
      </c>
    </row>
    <row r="610" spans="2:31" hidden="1" x14ac:dyDescent="0.2">
      <c r="B610" s="122" t="s">
        <v>593</v>
      </c>
      <c r="C610" s="122" t="s">
        <v>21</v>
      </c>
      <c r="D610" s="123">
        <v>46148</v>
      </c>
      <c r="E610" s="122" t="s">
        <v>22</v>
      </c>
      <c r="F610" s="122" t="s">
        <v>777</v>
      </c>
      <c r="G610" s="122" t="s">
        <v>0</v>
      </c>
      <c r="H610" s="122" t="s">
        <v>0</v>
      </c>
      <c r="I610" s="122" t="s">
        <v>778</v>
      </c>
      <c r="J610" s="122" t="s">
        <v>23</v>
      </c>
      <c r="K610" s="122" t="s">
        <v>24</v>
      </c>
      <c r="L610" s="122" t="s">
        <v>779</v>
      </c>
      <c r="M610" s="122" t="s">
        <v>25</v>
      </c>
      <c r="N610" s="122" t="s">
        <v>26</v>
      </c>
      <c r="O610" s="122" t="s">
        <v>25</v>
      </c>
      <c r="P610" s="122" t="s">
        <v>27</v>
      </c>
      <c r="Q610" s="122" t="s">
        <v>28</v>
      </c>
      <c r="R610" s="124">
        <v>0.12</v>
      </c>
      <c r="S610" s="127">
        <v>86</v>
      </c>
      <c r="T610" s="125">
        <v>4.25</v>
      </c>
      <c r="U610" s="122" t="s">
        <v>30</v>
      </c>
      <c r="W610" s="8" t="str">
        <f t="shared" si="63"/>
        <v/>
      </c>
      <c r="X610" s="8" t="str">
        <f>IF(S610="6B",_xlfn.XLOOKUP(H610,'Zoning 2shop'!A:A,'Zoning 2shop'!B:B),IF(S610="6C",_xlfn.XLOOKUP(G610,'Zoning 2shop'!C:C,'Zoning 2shop'!D:D),""))</f>
        <v/>
      </c>
      <c r="Y610" s="112">
        <f t="shared" si="70"/>
        <v>0.14910705133062102</v>
      </c>
      <c r="Z610" s="4">
        <f t="shared" si="71"/>
        <v>4.25</v>
      </c>
      <c r="AA610" s="4">
        <f t="shared" si="72"/>
        <v>0.5</v>
      </c>
      <c r="AB610" s="4">
        <f t="shared" si="73"/>
        <v>0.63370496815513933</v>
      </c>
      <c r="AC610" s="19">
        <f t="shared" si="74"/>
        <v>4.75</v>
      </c>
      <c r="AD610" s="8" t="str">
        <f>IF(COUNTIF(Catégories!A:A,N610)=0,"catégorie inconnue",LOOKUP(N610,Catégories!A:A,Catégories!B:B))</f>
        <v>Frêt</v>
      </c>
      <c r="AE610" s="21">
        <f t="shared" si="75"/>
        <v>5.383704968155139</v>
      </c>
    </row>
    <row r="611" spans="2:31" hidden="1" x14ac:dyDescent="0.2">
      <c r="B611" s="122" t="s">
        <v>593</v>
      </c>
      <c r="C611" s="122" t="s">
        <v>21</v>
      </c>
      <c r="D611" s="123">
        <v>46148</v>
      </c>
      <c r="E611" s="122" t="s">
        <v>22</v>
      </c>
      <c r="F611" s="122" t="s">
        <v>766</v>
      </c>
      <c r="G611" s="122" t="s">
        <v>0</v>
      </c>
      <c r="H611" s="122" t="s">
        <v>0</v>
      </c>
      <c r="I611" s="122" t="s">
        <v>767</v>
      </c>
      <c r="J611" s="122" t="s">
        <v>23</v>
      </c>
      <c r="K611" s="122" t="s">
        <v>24</v>
      </c>
      <c r="L611" s="122" t="s">
        <v>768</v>
      </c>
      <c r="M611" s="122" t="s">
        <v>25</v>
      </c>
      <c r="N611" s="122" t="s">
        <v>26</v>
      </c>
      <c r="O611" s="122" t="s">
        <v>25</v>
      </c>
      <c r="P611" s="122" t="s">
        <v>27</v>
      </c>
      <c r="Q611" s="122" t="s">
        <v>28</v>
      </c>
      <c r="R611" s="124">
        <v>4.6779999999999999</v>
      </c>
      <c r="S611" s="127">
        <v>86</v>
      </c>
      <c r="T611" s="125">
        <v>5.88</v>
      </c>
      <c r="U611" s="122" t="s">
        <v>30</v>
      </c>
      <c r="W611" s="8" t="str">
        <f t="shared" si="63"/>
        <v/>
      </c>
      <c r="X611" s="8" t="str">
        <f>IF(S611="6B",_xlfn.XLOOKUP(H611,'Zoning 2shop'!A:A,'Zoning 2shop'!B:B),IF(S611="6C",_xlfn.XLOOKUP(G611,'Zoning 2shop'!C:C,'Zoning 2shop'!D:D),""))</f>
        <v/>
      </c>
      <c r="Y611" s="112">
        <f t="shared" si="70"/>
        <v>0.14910705133062102</v>
      </c>
      <c r="Z611" s="4">
        <f t="shared" si="71"/>
        <v>5.88</v>
      </c>
      <c r="AA611" s="4">
        <f t="shared" si="72"/>
        <v>0.5</v>
      </c>
      <c r="AB611" s="4">
        <f t="shared" si="73"/>
        <v>0.87674946182405156</v>
      </c>
      <c r="AC611" s="19">
        <f t="shared" si="74"/>
        <v>6.38</v>
      </c>
      <c r="AD611" s="8" t="str">
        <f>IF(COUNTIF(Catégories!A:A,N611)=0,"catégorie inconnue",LOOKUP(N611,Catégories!A:A,Catégories!B:B))</f>
        <v>Frêt</v>
      </c>
      <c r="AE611" s="21">
        <f t="shared" si="75"/>
        <v>7.2567494618240511</v>
      </c>
    </row>
    <row r="612" spans="2:31" hidden="1" x14ac:dyDescent="0.2">
      <c r="B612" s="122" t="s">
        <v>593</v>
      </c>
      <c r="C612" s="122" t="s">
        <v>21</v>
      </c>
      <c r="D612" s="123">
        <v>46149</v>
      </c>
      <c r="E612" s="122" t="s">
        <v>22</v>
      </c>
      <c r="F612" s="122" t="s">
        <v>298</v>
      </c>
      <c r="G612" s="122" t="s">
        <v>0</v>
      </c>
      <c r="H612" s="122" t="s">
        <v>0</v>
      </c>
      <c r="I612" s="122" t="s">
        <v>813</v>
      </c>
      <c r="J612" s="122" t="s">
        <v>23</v>
      </c>
      <c r="K612" s="122" t="s">
        <v>24</v>
      </c>
      <c r="L612" s="122" t="s">
        <v>814</v>
      </c>
      <c r="M612" s="122" t="s">
        <v>25</v>
      </c>
      <c r="N612" s="122" t="s">
        <v>26</v>
      </c>
      <c r="O612" s="122" t="s">
        <v>25</v>
      </c>
      <c r="P612" s="122" t="s">
        <v>27</v>
      </c>
      <c r="Q612" s="122" t="s">
        <v>28</v>
      </c>
      <c r="R612" s="124">
        <v>4.532</v>
      </c>
      <c r="S612" s="127">
        <v>86</v>
      </c>
      <c r="T612" s="125">
        <v>5.88</v>
      </c>
      <c r="U612" s="122" t="s">
        <v>30</v>
      </c>
      <c r="W612" s="8" t="str">
        <f t="shared" si="63"/>
        <v/>
      </c>
      <c r="X612" s="8" t="str">
        <f>IF(S612="6B",_xlfn.XLOOKUP(H612,'Zoning 2shop'!A:A,'Zoning 2shop'!B:B),IF(S612="6C",_xlfn.XLOOKUP(G612,'Zoning 2shop'!C:C,'Zoning 2shop'!D:D),""))</f>
        <v/>
      </c>
      <c r="Y612" s="112">
        <f t="shared" si="70"/>
        <v>0.14910705133062102</v>
      </c>
      <c r="Z612" s="4">
        <f t="shared" si="71"/>
        <v>5.88</v>
      </c>
      <c r="AA612" s="4">
        <f t="shared" si="72"/>
        <v>0.5</v>
      </c>
      <c r="AB612" s="4">
        <f t="shared" si="73"/>
        <v>0.87674946182405156</v>
      </c>
      <c r="AC612" s="19">
        <f t="shared" si="74"/>
        <v>6.38</v>
      </c>
      <c r="AD612" s="8" t="str">
        <f>IF(COUNTIF(Catégories!A:A,N612)=0,"catégorie inconnue",LOOKUP(N612,Catégories!A:A,Catégories!B:B))</f>
        <v>Frêt</v>
      </c>
      <c r="AE612" s="21">
        <f t="shared" si="75"/>
        <v>7.2567494618240511</v>
      </c>
    </row>
    <row r="613" spans="2:31" hidden="1" x14ac:dyDescent="0.2">
      <c r="B613" s="122" t="s">
        <v>593</v>
      </c>
      <c r="C613" s="122" t="s">
        <v>21</v>
      </c>
      <c r="D613" s="123">
        <v>46149</v>
      </c>
      <c r="E613" s="122" t="s">
        <v>22</v>
      </c>
      <c r="F613" s="122" t="s">
        <v>666</v>
      </c>
      <c r="G613" s="122" t="s">
        <v>0</v>
      </c>
      <c r="H613" s="122" t="s">
        <v>0</v>
      </c>
      <c r="I613" s="122" t="s">
        <v>806</v>
      </c>
      <c r="J613" s="122" t="s">
        <v>23</v>
      </c>
      <c r="K613" s="122" t="s">
        <v>24</v>
      </c>
      <c r="L613" s="122" t="s">
        <v>807</v>
      </c>
      <c r="M613" s="122" t="s">
        <v>25</v>
      </c>
      <c r="N613" s="122" t="s">
        <v>26</v>
      </c>
      <c r="O613" s="122" t="s">
        <v>25</v>
      </c>
      <c r="P613" s="122" t="s">
        <v>27</v>
      </c>
      <c r="Q613" s="122" t="s">
        <v>28</v>
      </c>
      <c r="R613" s="124">
        <v>1.53</v>
      </c>
      <c r="S613" s="127">
        <v>86</v>
      </c>
      <c r="T613" s="125">
        <v>4.58</v>
      </c>
      <c r="U613" s="122" t="s">
        <v>30</v>
      </c>
      <c r="W613" s="8" t="str">
        <f t="shared" si="63"/>
        <v/>
      </c>
      <c r="X613" s="8" t="str">
        <f>IF(S613="6B",_xlfn.XLOOKUP(H613,'Zoning 2shop'!A:A,'Zoning 2shop'!B:B),IF(S613="6C",_xlfn.XLOOKUP(G613,'Zoning 2shop'!C:C,'Zoning 2shop'!D:D),""))</f>
        <v/>
      </c>
      <c r="Y613" s="112">
        <f t="shared" si="70"/>
        <v>0.14910705133062102</v>
      </c>
      <c r="Z613" s="4">
        <f t="shared" si="71"/>
        <v>4.58</v>
      </c>
      <c r="AA613" s="4">
        <f t="shared" si="72"/>
        <v>0.5</v>
      </c>
      <c r="AB613" s="4">
        <f t="shared" si="73"/>
        <v>0.68291029509424428</v>
      </c>
      <c r="AC613" s="19">
        <f t="shared" si="74"/>
        <v>5.08</v>
      </c>
      <c r="AD613" s="8" t="str">
        <f>IF(COUNTIF(Catégories!A:A,N613)=0,"catégorie inconnue",LOOKUP(N613,Catégories!A:A,Catégories!B:B))</f>
        <v>Frêt</v>
      </c>
      <c r="AE613" s="21">
        <f t="shared" si="75"/>
        <v>5.7629102950942439</v>
      </c>
    </row>
    <row r="614" spans="2:31" hidden="1" x14ac:dyDescent="0.2">
      <c r="B614" s="122" t="s">
        <v>593</v>
      </c>
      <c r="C614" s="122" t="s">
        <v>21</v>
      </c>
      <c r="D614" s="123">
        <v>46149</v>
      </c>
      <c r="E614" s="122" t="s">
        <v>22</v>
      </c>
      <c r="F614" s="122" t="s">
        <v>810</v>
      </c>
      <c r="G614" s="122" t="s">
        <v>0</v>
      </c>
      <c r="H614" s="122" t="s">
        <v>0</v>
      </c>
      <c r="I614" s="122" t="s">
        <v>811</v>
      </c>
      <c r="J614" s="122" t="s">
        <v>23</v>
      </c>
      <c r="K614" s="122" t="s">
        <v>24</v>
      </c>
      <c r="L614" s="122" t="s">
        <v>812</v>
      </c>
      <c r="M614" s="122" t="s">
        <v>25</v>
      </c>
      <c r="N614" s="122" t="s">
        <v>26</v>
      </c>
      <c r="O614" s="122" t="s">
        <v>25</v>
      </c>
      <c r="P614" s="122" t="s">
        <v>27</v>
      </c>
      <c r="Q614" s="122" t="s">
        <v>28</v>
      </c>
      <c r="R614" s="124">
        <v>0.02</v>
      </c>
      <c r="S614" s="127">
        <v>86</v>
      </c>
      <c r="T614" s="125">
        <v>4.25</v>
      </c>
      <c r="U614" s="122" t="s">
        <v>30</v>
      </c>
      <c r="W614" s="8" t="str">
        <f t="shared" si="63"/>
        <v/>
      </c>
      <c r="X614" s="8" t="str">
        <f>IF(S614="6B",_xlfn.XLOOKUP(H614,'Zoning 2shop'!A:A,'Zoning 2shop'!B:B),IF(S614="6C",_xlfn.XLOOKUP(G614,'Zoning 2shop'!C:C,'Zoning 2shop'!D:D),""))</f>
        <v/>
      </c>
      <c r="Y614" s="112">
        <f t="shared" si="70"/>
        <v>0.14910705133062102</v>
      </c>
      <c r="Z614" s="4">
        <f t="shared" si="71"/>
        <v>4.25</v>
      </c>
      <c r="AA614" s="4">
        <f t="shared" si="72"/>
        <v>0.5</v>
      </c>
      <c r="AB614" s="4">
        <f t="shared" si="73"/>
        <v>0.63370496815513933</v>
      </c>
      <c r="AC614" s="19">
        <f t="shared" si="74"/>
        <v>4.75</v>
      </c>
      <c r="AD614" s="8" t="str">
        <f>IF(COUNTIF(Catégories!A:A,N614)=0,"catégorie inconnue",LOOKUP(N614,Catégories!A:A,Catégories!B:B))</f>
        <v>Frêt</v>
      </c>
      <c r="AE614" s="21">
        <f t="shared" si="75"/>
        <v>5.383704968155139</v>
      </c>
    </row>
    <row r="615" spans="2:31" hidden="1" x14ac:dyDescent="0.2">
      <c r="B615" s="122" t="s">
        <v>593</v>
      </c>
      <c r="C615" s="122" t="s">
        <v>21</v>
      </c>
      <c r="D615" s="123">
        <v>46153</v>
      </c>
      <c r="E615" s="122" t="s">
        <v>22</v>
      </c>
      <c r="F615" s="122" t="s">
        <v>831</v>
      </c>
      <c r="G615" s="122" t="s">
        <v>0</v>
      </c>
      <c r="H615" s="122" t="s">
        <v>0</v>
      </c>
      <c r="I615" s="122" t="s">
        <v>832</v>
      </c>
      <c r="J615" s="122" t="s">
        <v>23</v>
      </c>
      <c r="K615" s="122" t="s">
        <v>24</v>
      </c>
      <c r="L615" s="122" t="s">
        <v>833</v>
      </c>
      <c r="M615" s="122" t="s">
        <v>25</v>
      </c>
      <c r="N615" s="122" t="s">
        <v>26</v>
      </c>
      <c r="O615" s="122" t="s">
        <v>25</v>
      </c>
      <c r="P615" s="122" t="s">
        <v>27</v>
      </c>
      <c r="Q615" s="122" t="s">
        <v>212</v>
      </c>
      <c r="R615" s="124">
        <v>0.02</v>
      </c>
      <c r="S615" s="127">
        <v>86</v>
      </c>
      <c r="T615" s="125">
        <v>4.25</v>
      </c>
      <c r="U615" s="122" t="s">
        <v>30</v>
      </c>
      <c r="W615" s="8" t="str">
        <f t="shared" si="63"/>
        <v/>
      </c>
      <c r="X615" s="8" t="str">
        <f>IF(S615="6B",_xlfn.XLOOKUP(H615,'Zoning 2shop'!A:A,'Zoning 2shop'!B:B),IF(S615="6C",_xlfn.XLOOKUP(G615,'Zoning 2shop'!C:C,'Zoning 2shop'!D:D),""))</f>
        <v/>
      </c>
      <c r="Y615" s="112">
        <f t="shared" si="70"/>
        <v>0.14910705133062102</v>
      </c>
      <c r="Z615" s="4">
        <f t="shared" si="71"/>
        <v>4.25</v>
      </c>
      <c r="AA615" s="4">
        <f t="shared" si="72"/>
        <v>0.5</v>
      </c>
      <c r="AB615" s="4">
        <f t="shared" si="73"/>
        <v>0.63370496815513933</v>
      </c>
      <c r="AC615" s="19">
        <f t="shared" si="74"/>
        <v>4.75</v>
      </c>
      <c r="AD615" s="8" t="str">
        <f>IF(COUNTIF(Catégories!A:A,N615)=0,"catégorie inconnue",LOOKUP(N615,Catégories!A:A,Catégories!B:B))</f>
        <v>Frêt</v>
      </c>
      <c r="AE615" s="21">
        <f t="shared" si="75"/>
        <v>5.383704968155139</v>
      </c>
    </row>
    <row r="616" spans="2:31" hidden="1" x14ac:dyDescent="0.2">
      <c r="B616" s="122" t="s">
        <v>593</v>
      </c>
      <c r="C616" s="122" t="s">
        <v>21</v>
      </c>
      <c r="D616" s="123">
        <v>46153</v>
      </c>
      <c r="E616" s="122" t="s">
        <v>22</v>
      </c>
      <c r="F616" s="122" t="s">
        <v>863</v>
      </c>
      <c r="G616" s="122" t="s">
        <v>0</v>
      </c>
      <c r="H616" s="122" t="s">
        <v>0</v>
      </c>
      <c r="I616" s="122" t="s">
        <v>864</v>
      </c>
      <c r="J616" s="122" t="s">
        <v>23</v>
      </c>
      <c r="K616" s="122" t="s">
        <v>24</v>
      </c>
      <c r="L616" s="122" t="s">
        <v>865</v>
      </c>
      <c r="M616" s="122" t="s">
        <v>25</v>
      </c>
      <c r="N616" s="122" t="s">
        <v>26</v>
      </c>
      <c r="O616" s="122" t="s">
        <v>25</v>
      </c>
      <c r="P616" s="122" t="s">
        <v>27</v>
      </c>
      <c r="Q616" s="122" t="s">
        <v>28</v>
      </c>
      <c r="R616" s="124">
        <v>7.79</v>
      </c>
      <c r="S616" s="127">
        <v>86</v>
      </c>
      <c r="T616" s="125">
        <v>7.41</v>
      </c>
      <c r="U616" s="122" t="s">
        <v>30</v>
      </c>
      <c r="W616" s="8" t="str">
        <f t="shared" si="63"/>
        <v/>
      </c>
      <c r="X616" s="8" t="str">
        <f>IF(S616="6B",_xlfn.XLOOKUP(H616,'Zoning 2shop'!A:A,'Zoning 2shop'!B:B),IF(S616="6C",_xlfn.XLOOKUP(G616,'Zoning 2shop'!C:C,'Zoning 2shop'!D:D),""))</f>
        <v/>
      </c>
      <c r="Y616" s="112">
        <f t="shared" si="70"/>
        <v>0.14910705133062102</v>
      </c>
      <c r="Z616" s="4">
        <f t="shared" si="71"/>
        <v>7.41</v>
      </c>
      <c r="AA616" s="4">
        <f t="shared" si="72"/>
        <v>0.5</v>
      </c>
      <c r="AB616" s="4">
        <f t="shared" si="73"/>
        <v>1.1048832503599018</v>
      </c>
      <c r="AC616" s="19">
        <f t="shared" si="74"/>
        <v>7.91</v>
      </c>
      <c r="AD616" s="8" t="str">
        <f>IF(COUNTIF(Catégories!A:A,N616)=0,"catégorie inconnue",LOOKUP(N616,Catégories!A:A,Catégories!B:B))</f>
        <v>Frêt</v>
      </c>
      <c r="AE616" s="21">
        <f t="shared" si="75"/>
        <v>9.014883250359901</v>
      </c>
    </row>
    <row r="617" spans="2:31" hidden="1" x14ac:dyDescent="0.2">
      <c r="B617" s="122" t="s">
        <v>593</v>
      </c>
      <c r="C617" s="122" t="s">
        <v>21</v>
      </c>
      <c r="D617" s="123">
        <v>46153</v>
      </c>
      <c r="E617" s="122" t="s">
        <v>22</v>
      </c>
      <c r="F617" s="122" t="s">
        <v>842</v>
      </c>
      <c r="G617" s="122" t="s">
        <v>0</v>
      </c>
      <c r="H617" s="122" t="s">
        <v>0</v>
      </c>
      <c r="I617" s="122" t="s">
        <v>843</v>
      </c>
      <c r="J617" s="122" t="s">
        <v>23</v>
      </c>
      <c r="K617" s="122" t="s">
        <v>24</v>
      </c>
      <c r="L617" s="122" t="s">
        <v>844</v>
      </c>
      <c r="M617" s="122" t="s">
        <v>25</v>
      </c>
      <c r="N617" s="122" t="s">
        <v>26</v>
      </c>
      <c r="O617" s="122" t="s">
        <v>25</v>
      </c>
      <c r="P617" s="122" t="s">
        <v>27</v>
      </c>
      <c r="Q617" s="122" t="s">
        <v>28</v>
      </c>
      <c r="R617" s="124">
        <v>4.7869999999999999</v>
      </c>
      <c r="S617" s="127">
        <v>86</v>
      </c>
      <c r="T617" s="125">
        <v>5.88</v>
      </c>
      <c r="U617" s="122" t="s">
        <v>30</v>
      </c>
      <c r="W617" s="8" t="str">
        <f t="shared" si="63"/>
        <v/>
      </c>
      <c r="X617" s="8" t="str">
        <f>IF(S617="6B",_xlfn.XLOOKUP(H617,'Zoning 2shop'!A:A,'Zoning 2shop'!B:B),IF(S617="6C",_xlfn.XLOOKUP(G617,'Zoning 2shop'!C:C,'Zoning 2shop'!D:D),""))</f>
        <v/>
      </c>
      <c r="Y617" s="112">
        <f t="shared" si="70"/>
        <v>0.14910705133062102</v>
      </c>
      <c r="Z617" s="4">
        <f t="shared" si="71"/>
        <v>5.88</v>
      </c>
      <c r="AA617" s="4">
        <f t="shared" si="72"/>
        <v>0.5</v>
      </c>
      <c r="AB617" s="4">
        <f t="shared" si="73"/>
        <v>0.87674946182405156</v>
      </c>
      <c r="AC617" s="19">
        <f t="shared" si="74"/>
        <v>6.38</v>
      </c>
      <c r="AD617" s="8" t="str">
        <f>IF(COUNTIF(Catégories!A:A,N617)=0,"catégorie inconnue",LOOKUP(N617,Catégories!A:A,Catégories!B:B))</f>
        <v>Frêt</v>
      </c>
      <c r="AE617" s="21">
        <f t="shared" si="75"/>
        <v>7.2567494618240511</v>
      </c>
    </row>
    <row r="618" spans="2:31" hidden="1" x14ac:dyDescent="0.2">
      <c r="B618" s="122" t="s">
        <v>593</v>
      </c>
      <c r="C618" s="122" t="s">
        <v>21</v>
      </c>
      <c r="D618" s="123">
        <v>46153</v>
      </c>
      <c r="E618" s="122" t="s">
        <v>22</v>
      </c>
      <c r="F618" s="122" t="s">
        <v>842</v>
      </c>
      <c r="G618" s="122" t="s">
        <v>0</v>
      </c>
      <c r="H618" s="122" t="s">
        <v>0</v>
      </c>
      <c r="I618" s="122" t="s">
        <v>843</v>
      </c>
      <c r="J618" s="122" t="s">
        <v>23</v>
      </c>
      <c r="K618" s="122" t="s">
        <v>24</v>
      </c>
      <c r="L618" s="122" t="s">
        <v>844</v>
      </c>
      <c r="M618" s="122" t="s">
        <v>25</v>
      </c>
      <c r="N618" s="122" t="s">
        <v>40</v>
      </c>
      <c r="O618" s="122" t="s">
        <v>25</v>
      </c>
      <c r="P618" s="122"/>
      <c r="Q618" s="122" t="s">
        <v>28</v>
      </c>
      <c r="R618" s="124">
        <v>0</v>
      </c>
      <c r="S618" s="127">
        <v>86</v>
      </c>
      <c r="T618" s="125">
        <v>5</v>
      </c>
      <c r="U618" s="122" t="s">
        <v>30</v>
      </c>
      <c r="W618" s="8" t="str">
        <f t="shared" si="63"/>
        <v/>
      </c>
      <c r="X618" s="8" t="str">
        <f>IF(S618="6B",_xlfn.XLOOKUP(H618,'Zoning 2shop'!A:A,'Zoning 2shop'!B:B),IF(S618="6C",_xlfn.XLOOKUP(G618,'Zoning 2shop'!C:C,'Zoning 2shop'!D:D),""))</f>
        <v/>
      </c>
      <c r="Y618" s="112">
        <f t="shared" si="70"/>
        <v>0.14910705133062102</v>
      </c>
      <c r="Z618" s="4">
        <f t="shared" si="71"/>
        <v>5</v>
      </c>
      <c r="AA618" s="4">
        <f t="shared" si="72"/>
        <v>0.5</v>
      </c>
      <c r="AB618" s="4">
        <f t="shared" si="73"/>
        <v>0.74553525665310505</v>
      </c>
      <c r="AC618" s="19">
        <f t="shared" si="74"/>
        <v>5.5</v>
      </c>
      <c r="AD618" s="8" t="str">
        <f>IF(COUNTIF(Catégories!A:A,N618)=0,"catégorie inconnue",LOOKUP(N618,Catégories!A:A,Catégories!B:B))</f>
        <v>Zones éloignées</v>
      </c>
      <c r="AE618" s="21">
        <f t="shared" si="75"/>
        <v>6.2455352566531053</v>
      </c>
    </row>
    <row r="619" spans="2:31" hidden="1" x14ac:dyDescent="0.2">
      <c r="B619" s="122" t="s">
        <v>593</v>
      </c>
      <c r="C619" s="122" t="s">
        <v>21</v>
      </c>
      <c r="D619" s="123">
        <v>46153</v>
      </c>
      <c r="E619" s="122" t="s">
        <v>22</v>
      </c>
      <c r="F619" s="122" t="s">
        <v>817</v>
      </c>
      <c r="G619" s="122" t="s">
        <v>0</v>
      </c>
      <c r="H619" s="122" t="s">
        <v>0</v>
      </c>
      <c r="I619" s="122" t="s">
        <v>727</v>
      </c>
      <c r="J619" s="122" t="s">
        <v>23</v>
      </c>
      <c r="K619" s="122" t="s">
        <v>24</v>
      </c>
      <c r="L619" s="122" t="s">
        <v>818</v>
      </c>
      <c r="M619" s="122" t="s">
        <v>25</v>
      </c>
      <c r="N619" s="122" t="s">
        <v>26</v>
      </c>
      <c r="O619" s="122" t="s">
        <v>25</v>
      </c>
      <c r="P619" s="122" t="s">
        <v>27</v>
      </c>
      <c r="Q619" s="122" t="s">
        <v>28</v>
      </c>
      <c r="R619" s="124">
        <v>4.7869999999999999</v>
      </c>
      <c r="S619" s="127">
        <v>86</v>
      </c>
      <c r="T619" s="125">
        <v>5.88</v>
      </c>
      <c r="U619" s="122" t="s">
        <v>30</v>
      </c>
      <c r="W619" s="8" t="str">
        <f t="shared" si="63"/>
        <v/>
      </c>
      <c r="X619" s="8" t="str">
        <f>IF(S619="6B",_xlfn.XLOOKUP(H619,'Zoning 2shop'!A:A,'Zoning 2shop'!B:B),IF(S619="6C",_xlfn.XLOOKUP(G619,'Zoning 2shop'!C:C,'Zoning 2shop'!D:D),""))</f>
        <v/>
      </c>
      <c r="Y619" s="112">
        <f t="shared" si="70"/>
        <v>0.14910705133062102</v>
      </c>
      <c r="Z619" s="4">
        <f t="shared" si="71"/>
        <v>5.88</v>
      </c>
      <c r="AA619" s="4">
        <f t="shared" si="72"/>
        <v>0.5</v>
      </c>
      <c r="AB619" s="4">
        <f t="shared" si="73"/>
        <v>0.87674946182405156</v>
      </c>
      <c r="AC619" s="19">
        <f t="shared" si="74"/>
        <v>6.38</v>
      </c>
      <c r="AD619" s="8" t="str">
        <f>IF(COUNTIF(Catégories!A:A,N619)=0,"catégorie inconnue",LOOKUP(N619,Catégories!A:A,Catégories!B:B))</f>
        <v>Frêt</v>
      </c>
      <c r="AE619" s="21">
        <f t="shared" si="75"/>
        <v>7.2567494618240511</v>
      </c>
    </row>
    <row r="620" spans="2:31" hidden="1" x14ac:dyDescent="0.2">
      <c r="B620" s="122" t="s">
        <v>593</v>
      </c>
      <c r="C620" s="122" t="s">
        <v>21</v>
      </c>
      <c r="D620" s="123">
        <v>46153</v>
      </c>
      <c r="E620" s="122" t="s">
        <v>22</v>
      </c>
      <c r="F620" s="122" t="s">
        <v>817</v>
      </c>
      <c r="G620" s="122" t="s">
        <v>0</v>
      </c>
      <c r="H620" s="122" t="s">
        <v>0</v>
      </c>
      <c r="I620" s="122" t="s">
        <v>727</v>
      </c>
      <c r="J620" s="122" t="s">
        <v>23</v>
      </c>
      <c r="K620" s="122" t="s">
        <v>24</v>
      </c>
      <c r="L620" s="122" t="s">
        <v>818</v>
      </c>
      <c r="M620" s="122" t="s">
        <v>25</v>
      </c>
      <c r="N620" s="122" t="s">
        <v>44</v>
      </c>
      <c r="O620" s="122" t="s">
        <v>25</v>
      </c>
      <c r="P620" s="122"/>
      <c r="Q620" s="122" t="s">
        <v>28</v>
      </c>
      <c r="R620" s="124">
        <v>0</v>
      </c>
      <c r="S620" s="127">
        <v>86</v>
      </c>
      <c r="T620" s="125">
        <v>9</v>
      </c>
      <c r="U620" s="122" t="s">
        <v>30</v>
      </c>
      <c r="W620" s="8" t="str">
        <f t="shared" si="63"/>
        <v/>
      </c>
      <c r="X620" s="8" t="str">
        <f>IF(S620="6B",_xlfn.XLOOKUP(H620,'Zoning 2shop'!A:A,'Zoning 2shop'!B:B),IF(S620="6C",_xlfn.XLOOKUP(G620,'Zoning 2shop'!C:C,'Zoning 2shop'!D:D),""))</f>
        <v/>
      </c>
      <c r="Y620" s="112">
        <f t="shared" si="70"/>
        <v>0.14910705133062102</v>
      </c>
      <c r="Z620" s="4">
        <f t="shared" si="71"/>
        <v>9</v>
      </c>
      <c r="AA620" s="4">
        <f t="shared" si="72"/>
        <v>0.5</v>
      </c>
      <c r="AB620" s="4">
        <f t="shared" si="73"/>
        <v>1.3419634619755891</v>
      </c>
      <c r="AC620" s="19">
        <f t="shared" si="74"/>
        <v>9.5</v>
      </c>
      <c r="AD620" s="8" t="str">
        <f>IF(COUNTIF(Catégories!A:A,N620)=0,"catégorie inconnue",LOOKUP(N620,Catégories!A:A,Catégories!B:B))</f>
        <v>Frêt</v>
      </c>
      <c r="AE620" s="21">
        <f t="shared" si="75"/>
        <v>10.841963461975588</v>
      </c>
    </row>
    <row r="621" spans="2:31" hidden="1" x14ac:dyDescent="0.2">
      <c r="B621" s="122" t="s">
        <v>593</v>
      </c>
      <c r="C621" s="122" t="s">
        <v>21</v>
      </c>
      <c r="D621" s="123">
        <v>46153</v>
      </c>
      <c r="E621" s="122" t="s">
        <v>22</v>
      </c>
      <c r="F621" s="122" t="s">
        <v>842</v>
      </c>
      <c r="G621" s="122" t="s">
        <v>0</v>
      </c>
      <c r="H621" s="122" t="s">
        <v>0</v>
      </c>
      <c r="I621" s="122" t="s">
        <v>843</v>
      </c>
      <c r="J621" s="122" t="s">
        <v>23</v>
      </c>
      <c r="K621" s="122" t="s">
        <v>24</v>
      </c>
      <c r="L621" s="122" t="s">
        <v>845</v>
      </c>
      <c r="M621" s="122" t="s">
        <v>25</v>
      </c>
      <c r="N621" s="122" t="s">
        <v>26</v>
      </c>
      <c r="O621" s="122" t="s">
        <v>25</v>
      </c>
      <c r="P621" s="122" t="s">
        <v>27</v>
      </c>
      <c r="Q621" s="122" t="s">
        <v>28</v>
      </c>
      <c r="R621" s="124">
        <v>6.6909999999999998</v>
      </c>
      <c r="S621" s="127">
        <v>86</v>
      </c>
      <c r="T621" s="125">
        <v>6.9</v>
      </c>
      <c r="U621" s="122" t="s">
        <v>30</v>
      </c>
      <c r="W621" s="8" t="str">
        <f t="shared" si="63"/>
        <v/>
      </c>
      <c r="X621" s="8" t="str">
        <f>IF(S621="6B",_xlfn.XLOOKUP(H621,'Zoning 2shop'!A:A,'Zoning 2shop'!B:B),IF(S621="6C",_xlfn.XLOOKUP(G621,'Zoning 2shop'!C:C,'Zoning 2shop'!D:D),""))</f>
        <v/>
      </c>
      <c r="Y621" s="112">
        <f t="shared" si="70"/>
        <v>0.14910705133062102</v>
      </c>
      <c r="Z621" s="4">
        <f t="shared" si="71"/>
        <v>6.9</v>
      </c>
      <c r="AA621" s="4">
        <f t="shared" si="72"/>
        <v>0.5</v>
      </c>
      <c r="AB621" s="4">
        <f t="shared" si="73"/>
        <v>1.0288386541812851</v>
      </c>
      <c r="AC621" s="19">
        <f t="shared" si="74"/>
        <v>7.4</v>
      </c>
      <c r="AD621" s="8" t="str">
        <f>IF(COUNTIF(Catégories!A:A,N621)=0,"catégorie inconnue",LOOKUP(N621,Catégories!A:A,Catégories!B:B))</f>
        <v>Frêt</v>
      </c>
      <c r="AE621" s="21">
        <f t="shared" si="75"/>
        <v>8.4288386541812859</v>
      </c>
    </row>
    <row r="622" spans="2:31" hidden="1" x14ac:dyDescent="0.2">
      <c r="B622" s="122" t="s">
        <v>593</v>
      </c>
      <c r="C622" s="122" t="s">
        <v>21</v>
      </c>
      <c r="D622" s="123">
        <v>46153</v>
      </c>
      <c r="E622" s="122" t="s">
        <v>22</v>
      </c>
      <c r="F622" s="122" t="s">
        <v>842</v>
      </c>
      <c r="G622" s="122" t="s">
        <v>0</v>
      </c>
      <c r="H622" s="122" t="s">
        <v>0</v>
      </c>
      <c r="I622" s="122" t="s">
        <v>843</v>
      </c>
      <c r="J622" s="122" t="s">
        <v>23</v>
      </c>
      <c r="K622" s="122" t="s">
        <v>24</v>
      </c>
      <c r="L622" s="122" t="s">
        <v>845</v>
      </c>
      <c r="M622" s="122" t="s">
        <v>25</v>
      </c>
      <c r="N622" s="122" t="s">
        <v>40</v>
      </c>
      <c r="O622" s="122" t="s">
        <v>25</v>
      </c>
      <c r="P622" s="122"/>
      <c r="Q622" s="122" t="s">
        <v>28</v>
      </c>
      <c r="R622" s="124">
        <v>0</v>
      </c>
      <c r="S622" s="127">
        <v>86</v>
      </c>
      <c r="T622" s="125">
        <v>5</v>
      </c>
      <c r="U622" s="122" t="s">
        <v>30</v>
      </c>
      <c r="W622" s="8" t="str">
        <f t="shared" si="63"/>
        <v/>
      </c>
      <c r="X622" s="8" t="str">
        <f>IF(S622="6B",_xlfn.XLOOKUP(H622,'Zoning 2shop'!A:A,'Zoning 2shop'!B:B),IF(S622="6C",_xlfn.XLOOKUP(G622,'Zoning 2shop'!C:C,'Zoning 2shop'!D:D),""))</f>
        <v/>
      </c>
      <c r="Y622" s="112">
        <f t="shared" si="70"/>
        <v>0.14910705133062102</v>
      </c>
      <c r="Z622" s="4">
        <f t="shared" si="71"/>
        <v>5</v>
      </c>
      <c r="AA622" s="4">
        <f t="shared" si="72"/>
        <v>0.5</v>
      </c>
      <c r="AB622" s="4">
        <f t="shared" si="73"/>
        <v>0.74553525665310505</v>
      </c>
      <c r="AC622" s="19">
        <f t="shared" si="74"/>
        <v>5.5</v>
      </c>
      <c r="AD622" s="8" t="str">
        <f>IF(COUNTIF(Catégories!A:A,N622)=0,"catégorie inconnue",LOOKUP(N622,Catégories!A:A,Catégories!B:B))</f>
        <v>Zones éloignées</v>
      </c>
      <c r="AE622" s="21">
        <f t="shared" si="75"/>
        <v>6.2455352566531053</v>
      </c>
    </row>
    <row r="623" spans="2:31" hidden="1" x14ac:dyDescent="0.2">
      <c r="B623" s="122" t="s">
        <v>593</v>
      </c>
      <c r="C623" s="122" t="s">
        <v>21</v>
      </c>
      <c r="D623" s="123">
        <v>46153</v>
      </c>
      <c r="E623" s="122" t="s">
        <v>22</v>
      </c>
      <c r="F623" s="122" t="s">
        <v>929</v>
      </c>
      <c r="G623" s="122" t="s">
        <v>0</v>
      </c>
      <c r="H623" s="122" t="s">
        <v>0</v>
      </c>
      <c r="I623" s="122" t="s">
        <v>930</v>
      </c>
      <c r="J623" s="122" t="s">
        <v>23</v>
      </c>
      <c r="K623" s="122" t="s">
        <v>24</v>
      </c>
      <c r="L623" s="122" t="s">
        <v>931</v>
      </c>
      <c r="M623" s="122" t="s">
        <v>25</v>
      </c>
      <c r="N623" s="122" t="s">
        <v>26</v>
      </c>
      <c r="O623" s="122" t="s">
        <v>25</v>
      </c>
      <c r="P623" s="122" t="s">
        <v>27</v>
      </c>
      <c r="Q623" s="122" t="s">
        <v>28</v>
      </c>
      <c r="R623" s="124">
        <v>0.25</v>
      </c>
      <c r="S623" s="127">
        <v>86</v>
      </c>
      <c r="T623" s="125">
        <v>4.25</v>
      </c>
      <c r="U623" s="122" t="s">
        <v>30</v>
      </c>
      <c r="W623" s="8" t="str">
        <f t="shared" si="63"/>
        <v/>
      </c>
      <c r="X623" s="8" t="str">
        <f>IF(S623="6B",_xlfn.XLOOKUP(H623,'Zoning 2shop'!A:A,'Zoning 2shop'!B:B),IF(S623="6C",_xlfn.XLOOKUP(G623,'Zoning 2shop'!C:C,'Zoning 2shop'!D:D),""))</f>
        <v/>
      </c>
      <c r="Y623" s="112">
        <f t="shared" si="70"/>
        <v>0.14910705133062102</v>
      </c>
      <c r="Z623" s="4">
        <f t="shared" si="71"/>
        <v>4.25</v>
      </c>
      <c r="AA623" s="4">
        <f t="shared" si="72"/>
        <v>0.5</v>
      </c>
      <c r="AB623" s="4">
        <f t="shared" si="73"/>
        <v>0.63370496815513933</v>
      </c>
      <c r="AC623" s="19">
        <f t="shared" si="74"/>
        <v>4.75</v>
      </c>
      <c r="AD623" s="8" t="str">
        <f>IF(COUNTIF(Catégories!A:A,N623)=0,"catégorie inconnue",LOOKUP(N623,Catégories!A:A,Catégories!B:B))</f>
        <v>Frêt</v>
      </c>
      <c r="AE623" s="21">
        <f t="shared" si="75"/>
        <v>5.383704968155139</v>
      </c>
    </row>
    <row r="624" spans="2:31" hidden="1" x14ac:dyDescent="0.2">
      <c r="B624" s="122" t="s">
        <v>593</v>
      </c>
      <c r="C624" s="122" t="s">
        <v>21</v>
      </c>
      <c r="D624" s="123">
        <v>46153</v>
      </c>
      <c r="E624" s="122" t="s">
        <v>22</v>
      </c>
      <c r="F624" s="122" t="s">
        <v>888</v>
      </c>
      <c r="G624" s="122" t="s">
        <v>0</v>
      </c>
      <c r="H624" s="122" t="s">
        <v>0</v>
      </c>
      <c r="I624" s="122" t="s">
        <v>889</v>
      </c>
      <c r="J624" s="122" t="s">
        <v>23</v>
      </c>
      <c r="K624" s="122" t="s">
        <v>24</v>
      </c>
      <c r="L624" s="122" t="s">
        <v>890</v>
      </c>
      <c r="M624" s="122" t="s">
        <v>25</v>
      </c>
      <c r="N624" s="122" t="s">
        <v>26</v>
      </c>
      <c r="O624" s="122" t="s">
        <v>25</v>
      </c>
      <c r="P624" s="122" t="s">
        <v>27</v>
      </c>
      <c r="Q624" s="122" t="s">
        <v>28</v>
      </c>
      <c r="R624" s="124">
        <v>0.14000000000000001</v>
      </c>
      <c r="S624" s="127">
        <v>86</v>
      </c>
      <c r="T624" s="125">
        <v>4.25</v>
      </c>
      <c r="U624" s="122" t="s">
        <v>30</v>
      </c>
      <c r="W624" s="8" t="str">
        <f t="shared" si="63"/>
        <v/>
      </c>
      <c r="X624" s="8" t="str">
        <f>IF(S624="6B",_xlfn.XLOOKUP(H624,'Zoning 2shop'!A:A,'Zoning 2shop'!B:B),IF(S624="6C",_xlfn.XLOOKUP(G624,'Zoning 2shop'!C:C,'Zoning 2shop'!D:D),""))</f>
        <v/>
      </c>
      <c r="Y624" s="112">
        <f t="shared" si="70"/>
        <v>0.14910705133062102</v>
      </c>
      <c r="Z624" s="4">
        <f t="shared" si="71"/>
        <v>4.25</v>
      </c>
      <c r="AA624" s="4">
        <f t="shared" si="72"/>
        <v>0.5</v>
      </c>
      <c r="AB624" s="4">
        <f t="shared" si="73"/>
        <v>0.63370496815513933</v>
      </c>
      <c r="AC624" s="19">
        <f t="shared" si="74"/>
        <v>4.75</v>
      </c>
      <c r="AD624" s="8" t="str">
        <f>IF(COUNTIF(Catégories!A:A,N624)=0,"catégorie inconnue",LOOKUP(N624,Catégories!A:A,Catégories!B:B))</f>
        <v>Frêt</v>
      </c>
      <c r="AE624" s="21">
        <f t="shared" si="75"/>
        <v>5.383704968155139</v>
      </c>
    </row>
    <row r="625" spans="2:31" hidden="1" x14ac:dyDescent="0.2">
      <c r="B625" s="122" t="s">
        <v>593</v>
      </c>
      <c r="C625" s="122" t="s">
        <v>21</v>
      </c>
      <c r="D625" s="123">
        <v>46153</v>
      </c>
      <c r="E625" s="122" t="s">
        <v>22</v>
      </c>
      <c r="F625" s="122" t="s">
        <v>214</v>
      </c>
      <c r="G625" s="122" t="s">
        <v>0</v>
      </c>
      <c r="H625" s="122" t="s">
        <v>0</v>
      </c>
      <c r="I625" s="122" t="s">
        <v>897</v>
      </c>
      <c r="J625" s="122" t="s">
        <v>23</v>
      </c>
      <c r="K625" s="122" t="s">
        <v>24</v>
      </c>
      <c r="L625" s="122" t="s">
        <v>898</v>
      </c>
      <c r="M625" s="122" t="s">
        <v>25</v>
      </c>
      <c r="N625" s="122" t="s">
        <v>26</v>
      </c>
      <c r="O625" s="122" t="s">
        <v>25</v>
      </c>
      <c r="P625" s="122" t="s">
        <v>27</v>
      </c>
      <c r="Q625" s="122" t="s">
        <v>28</v>
      </c>
      <c r="R625" s="124">
        <v>4.6379999999999999</v>
      </c>
      <c r="S625" s="127">
        <v>86</v>
      </c>
      <c r="T625" s="125">
        <v>5.88</v>
      </c>
      <c r="U625" s="122" t="s">
        <v>30</v>
      </c>
      <c r="W625" s="8" t="str">
        <f t="shared" si="63"/>
        <v/>
      </c>
      <c r="X625" s="8" t="str">
        <f>IF(S625="6B",_xlfn.XLOOKUP(H625,'Zoning 2shop'!A:A,'Zoning 2shop'!B:B),IF(S625="6C",_xlfn.XLOOKUP(G625,'Zoning 2shop'!C:C,'Zoning 2shop'!D:D),""))</f>
        <v/>
      </c>
      <c r="Y625" s="112">
        <f t="shared" si="70"/>
        <v>0.14910705133062102</v>
      </c>
      <c r="Z625" s="4">
        <f t="shared" si="71"/>
        <v>5.88</v>
      </c>
      <c r="AA625" s="4">
        <f t="shared" si="72"/>
        <v>0.5</v>
      </c>
      <c r="AB625" s="4">
        <f t="shared" si="73"/>
        <v>0.87674946182405156</v>
      </c>
      <c r="AC625" s="19">
        <f t="shared" si="74"/>
        <v>6.38</v>
      </c>
      <c r="AD625" s="8" t="str">
        <f>IF(COUNTIF(Catégories!A:A,N625)=0,"catégorie inconnue",LOOKUP(N625,Catégories!A:A,Catégories!B:B))</f>
        <v>Frêt</v>
      </c>
      <c r="AE625" s="21">
        <f t="shared" si="75"/>
        <v>7.2567494618240511</v>
      </c>
    </row>
    <row r="626" spans="2:31" hidden="1" x14ac:dyDescent="0.2">
      <c r="B626" s="122" t="s">
        <v>593</v>
      </c>
      <c r="C626" s="122" t="s">
        <v>21</v>
      </c>
      <c r="D626" s="123">
        <v>46153</v>
      </c>
      <c r="E626" s="122" t="s">
        <v>22</v>
      </c>
      <c r="F626" s="122" t="s">
        <v>851</v>
      </c>
      <c r="G626" s="122" t="s">
        <v>0</v>
      </c>
      <c r="H626" s="122" t="s">
        <v>0</v>
      </c>
      <c r="I626" s="122" t="s">
        <v>852</v>
      </c>
      <c r="J626" s="122" t="s">
        <v>23</v>
      </c>
      <c r="K626" s="122" t="s">
        <v>24</v>
      </c>
      <c r="L626" s="122" t="s">
        <v>853</v>
      </c>
      <c r="M626" s="122" t="s">
        <v>25</v>
      </c>
      <c r="N626" s="122" t="s">
        <v>26</v>
      </c>
      <c r="O626" s="122" t="s">
        <v>25</v>
      </c>
      <c r="P626" s="122" t="s">
        <v>27</v>
      </c>
      <c r="Q626" s="122" t="s">
        <v>28</v>
      </c>
      <c r="R626" s="124">
        <v>6.0350000000000001</v>
      </c>
      <c r="S626" s="127">
        <v>86</v>
      </c>
      <c r="T626" s="125">
        <v>6.9</v>
      </c>
      <c r="U626" s="122" t="s">
        <v>30</v>
      </c>
      <c r="W626" s="8" t="str">
        <f t="shared" si="63"/>
        <v/>
      </c>
      <c r="X626" s="8" t="str">
        <f>IF(S626="6B",_xlfn.XLOOKUP(H626,'Zoning 2shop'!A:A,'Zoning 2shop'!B:B),IF(S626="6C",_xlfn.XLOOKUP(G626,'Zoning 2shop'!C:C,'Zoning 2shop'!D:D),""))</f>
        <v/>
      </c>
      <c r="Y626" s="112">
        <f t="shared" si="70"/>
        <v>0.14910705133062102</v>
      </c>
      <c r="Z626" s="4">
        <f t="shared" si="71"/>
        <v>6.9</v>
      </c>
      <c r="AA626" s="4">
        <f t="shared" si="72"/>
        <v>0.5</v>
      </c>
      <c r="AB626" s="4">
        <f t="shared" si="73"/>
        <v>1.0288386541812851</v>
      </c>
      <c r="AC626" s="19">
        <f t="shared" si="74"/>
        <v>7.4</v>
      </c>
      <c r="AD626" s="8" t="str">
        <f>IF(COUNTIF(Catégories!A:A,N626)=0,"catégorie inconnue",LOOKUP(N626,Catégories!A:A,Catégories!B:B))</f>
        <v>Frêt</v>
      </c>
      <c r="AE626" s="21">
        <f t="shared" si="75"/>
        <v>8.4288386541812859</v>
      </c>
    </row>
    <row r="627" spans="2:31" hidden="1" x14ac:dyDescent="0.2">
      <c r="B627" s="122" t="s">
        <v>593</v>
      </c>
      <c r="C627" s="122" t="s">
        <v>21</v>
      </c>
      <c r="D627" s="123">
        <v>46153</v>
      </c>
      <c r="E627" s="122" t="s">
        <v>22</v>
      </c>
      <c r="F627" s="122" t="s">
        <v>214</v>
      </c>
      <c r="G627" s="122" t="s">
        <v>0</v>
      </c>
      <c r="H627" s="122" t="s">
        <v>0</v>
      </c>
      <c r="I627" s="122" t="s">
        <v>899</v>
      </c>
      <c r="J627" s="122" t="s">
        <v>23</v>
      </c>
      <c r="K627" s="122" t="s">
        <v>24</v>
      </c>
      <c r="L627" s="122" t="s">
        <v>900</v>
      </c>
      <c r="M627" s="122" t="s">
        <v>25</v>
      </c>
      <c r="N627" s="122" t="s">
        <v>26</v>
      </c>
      <c r="O627" s="122" t="s">
        <v>25</v>
      </c>
      <c r="P627" s="122" t="s">
        <v>27</v>
      </c>
      <c r="Q627" s="122" t="s">
        <v>28</v>
      </c>
      <c r="R627" s="124">
        <v>7.194</v>
      </c>
      <c r="S627" s="127">
        <v>86</v>
      </c>
      <c r="T627" s="125">
        <v>7.41</v>
      </c>
      <c r="U627" s="122" t="s">
        <v>30</v>
      </c>
      <c r="W627" s="8" t="str">
        <f t="shared" si="63"/>
        <v/>
      </c>
      <c r="X627" s="8" t="str">
        <f>IF(S627="6B",_xlfn.XLOOKUP(H627,'Zoning 2shop'!A:A,'Zoning 2shop'!B:B),IF(S627="6C",_xlfn.XLOOKUP(G627,'Zoning 2shop'!C:C,'Zoning 2shop'!D:D),""))</f>
        <v/>
      </c>
      <c r="Y627" s="112">
        <f t="shared" si="70"/>
        <v>0.14910705133062102</v>
      </c>
      <c r="Z627" s="4">
        <f t="shared" si="71"/>
        <v>7.41</v>
      </c>
      <c r="AA627" s="4">
        <f t="shared" si="72"/>
        <v>0.5</v>
      </c>
      <c r="AB627" s="4">
        <f t="shared" si="73"/>
        <v>1.1048832503599018</v>
      </c>
      <c r="AC627" s="19">
        <f t="shared" si="74"/>
        <v>7.91</v>
      </c>
      <c r="AD627" s="8" t="str">
        <f>IF(COUNTIF(Catégories!A:A,N627)=0,"catégorie inconnue",LOOKUP(N627,Catégories!A:A,Catégories!B:B))</f>
        <v>Frêt</v>
      </c>
      <c r="AE627" s="21">
        <f t="shared" si="75"/>
        <v>9.014883250359901</v>
      </c>
    </row>
    <row r="628" spans="2:31" hidden="1" x14ac:dyDescent="0.2">
      <c r="B628" s="122" t="s">
        <v>593</v>
      </c>
      <c r="C628" s="122" t="s">
        <v>21</v>
      </c>
      <c r="D628" s="123">
        <v>46153</v>
      </c>
      <c r="E628" s="122" t="s">
        <v>22</v>
      </c>
      <c r="F628" s="122" t="s">
        <v>822</v>
      </c>
      <c r="G628" s="122" t="s">
        <v>0</v>
      </c>
      <c r="H628" s="122" t="s">
        <v>0</v>
      </c>
      <c r="I628" s="122" t="s">
        <v>823</v>
      </c>
      <c r="J628" s="122" t="s">
        <v>23</v>
      </c>
      <c r="K628" s="122" t="s">
        <v>24</v>
      </c>
      <c r="L628" s="122" t="s">
        <v>824</v>
      </c>
      <c r="M628" s="122" t="s">
        <v>25</v>
      </c>
      <c r="N628" s="122" t="s">
        <v>26</v>
      </c>
      <c r="O628" s="122" t="s">
        <v>25</v>
      </c>
      <c r="P628" s="122" t="s">
        <v>27</v>
      </c>
      <c r="Q628" s="122" t="s">
        <v>28</v>
      </c>
      <c r="R628" s="124">
        <v>0.91800000000000004</v>
      </c>
      <c r="S628" s="127">
        <v>86</v>
      </c>
      <c r="T628" s="125">
        <v>4.25</v>
      </c>
      <c r="U628" s="122" t="s">
        <v>30</v>
      </c>
      <c r="W628" s="8" t="str">
        <f t="shared" si="63"/>
        <v/>
      </c>
      <c r="X628" s="8" t="str">
        <f>IF(S628="6B",_xlfn.XLOOKUP(H628,'Zoning 2shop'!A:A,'Zoning 2shop'!B:B),IF(S628="6C",_xlfn.XLOOKUP(G628,'Zoning 2shop'!C:C,'Zoning 2shop'!D:D),""))</f>
        <v/>
      </c>
      <c r="Y628" s="112">
        <f t="shared" si="70"/>
        <v>0.14910705133062102</v>
      </c>
      <c r="Z628" s="4">
        <f t="shared" si="71"/>
        <v>4.25</v>
      </c>
      <c r="AA628" s="4">
        <f t="shared" si="72"/>
        <v>0.5</v>
      </c>
      <c r="AB628" s="4">
        <f t="shared" si="73"/>
        <v>0.63370496815513933</v>
      </c>
      <c r="AC628" s="19">
        <f t="shared" si="74"/>
        <v>4.75</v>
      </c>
      <c r="AD628" s="8" t="str">
        <f>IF(COUNTIF(Catégories!A:A,N628)=0,"catégorie inconnue",LOOKUP(N628,Catégories!A:A,Catégories!B:B))</f>
        <v>Frêt</v>
      </c>
      <c r="AE628" s="21">
        <f t="shared" si="75"/>
        <v>5.383704968155139</v>
      </c>
    </row>
    <row r="629" spans="2:31" hidden="1" x14ac:dyDescent="0.2">
      <c r="B629" s="122" t="s">
        <v>593</v>
      </c>
      <c r="C629" s="122" t="s">
        <v>21</v>
      </c>
      <c r="D629" s="123">
        <v>46153</v>
      </c>
      <c r="E629" s="122" t="s">
        <v>22</v>
      </c>
      <c r="F629" s="122" t="s">
        <v>885</v>
      </c>
      <c r="G629" s="122" t="s">
        <v>0</v>
      </c>
      <c r="H629" s="122" t="s">
        <v>0</v>
      </c>
      <c r="I629" s="122" t="s">
        <v>886</v>
      </c>
      <c r="J629" s="122" t="s">
        <v>23</v>
      </c>
      <c r="K629" s="122" t="s">
        <v>24</v>
      </c>
      <c r="L629" s="122" t="s">
        <v>887</v>
      </c>
      <c r="M629" s="122" t="s">
        <v>25</v>
      </c>
      <c r="N629" s="122" t="s">
        <v>26</v>
      </c>
      <c r="O629" s="122" t="s">
        <v>25</v>
      </c>
      <c r="P629" s="122" t="s">
        <v>27</v>
      </c>
      <c r="Q629" s="122" t="s">
        <v>28</v>
      </c>
      <c r="R629" s="124">
        <v>1.5549999999999999</v>
      </c>
      <c r="S629" s="127">
        <v>86</v>
      </c>
      <c r="T629" s="125">
        <v>4.58</v>
      </c>
      <c r="U629" s="122" t="s">
        <v>30</v>
      </c>
      <c r="W629" s="8" t="str">
        <f t="shared" si="63"/>
        <v/>
      </c>
      <c r="X629" s="8" t="str">
        <f>IF(S629="6B",_xlfn.XLOOKUP(H629,'Zoning 2shop'!A:A,'Zoning 2shop'!B:B),IF(S629="6C",_xlfn.XLOOKUP(G629,'Zoning 2shop'!C:C,'Zoning 2shop'!D:D),""))</f>
        <v/>
      </c>
      <c r="Y629" s="112">
        <f t="shared" si="70"/>
        <v>0.14910705133062102</v>
      </c>
      <c r="Z629" s="4">
        <f t="shared" si="71"/>
        <v>4.58</v>
      </c>
      <c r="AA629" s="4">
        <f t="shared" si="72"/>
        <v>0.5</v>
      </c>
      <c r="AB629" s="4">
        <f t="shared" si="73"/>
        <v>0.68291029509424428</v>
      </c>
      <c r="AC629" s="19">
        <f t="shared" si="74"/>
        <v>5.08</v>
      </c>
      <c r="AD629" s="8" t="str">
        <f>IF(COUNTIF(Catégories!A:A,N629)=0,"catégorie inconnue",LOOKUP(N629,Catégories!A:A,Catégories!B:B))</f>
        <v>Frêt</v>
      </c>
      <c r="AE629" s="21">
        <f t="shared" si="75"/>
        <v>5.7629102950942439</v>
      </c>
    </row>
    <row r="630" spans="2:31" hidden="1" x14ac:dyDescent="0.2">
      <c r="B630" s="122" t="s">
        <v>593</v>
      </c>
      <c r="C630" s="122" t="s">
        <v>21</v>
      </c>
      <c r="D630" s="123">
        <v>46153</v>
      </c>
      <c r="E630" s="122" t="s">
        <v>22</v>
      </c>
      <c r="F630" s="122" t="s">
        <v>911</v>
      </c>
      <c r="G630" s="122" t="s">
        <v>0</v>
      </c>
      <c r="H630" s="122" t="s">
        <v>0</v>
      </c>
      <c r="I630" s="122" t="s">
        <v>912</v>
      </c>
      <c r="J630" s="122" t="s">
        <v>23</v>
      </c>
      <c r="K630" s="122" t="s">
        <v>24</v>
      </c>
      <c r="L630" s="122" t="s">
        <v>913</v>
      </c>
      <c r="M630" s="122" t="s">
        <v>25</v>
      </c>
      <c r="N630" s="122" t="s">
        <v>26</v>
      </c>
      <c r="O630" s="122" t="s">
        <v>25</v>
      </c>
      <c r="P630" s="122" t="s">
        <v>27</v>
      </c>
      <c r="Q630" s="122" t="s">
        <v>28</v>
      </c>
      <c r="R630" s="124">
        <v>1.5680000000000001</v>
      </c>
      <c r="S630" s="127">
        <v>86</v>
      </c>
      <c r="T630" s="125">
        <v>4.58</v>
      </c>
      <c r="U630" s="122" t="s">
        <v>30</v>
      </c>
      <c r="W630" s="8" t="str">
        <f t="shared" si="63"/>
        <v/>
      </c>
      <c r="X630" s="8" t="str">
        <f>IF(S630="6B",_xlfn.XLOOKUP(H630,'Zoning 2shop'!A:A,'Zoning 2shop'!B:B),IF(S630="6C",_xlfn.XLOOKUP(G630,'Zoning 2shop'!C:C,'Zoning 2shop'!D:D),""))</f>
        <v/>
      </c>
      <c r="Y630" s="112">
        <f t="shared" si="70"/>
        <v>0.14910705133062102</v>
      </c>
      <c r="Z630" s="4">
        <f t="shared" si="71"/>
        <v>4.58</v>
      </c>
      <c r="AA630" s="4">
        <f t="shared" si="72"/>
        <v>0.5</v>
      </c>
      <c r="AB630" s="4">
        <f t="shared" si="73"/>
        <v>0.68291029509424428</v>
      </c>
      <c r="AC630" s="19">
        <f t="shared" si="74"/>
        <v>5.08</v>
      </c>
      <c r="AD630" s="8" t="str">
        <f>IF(COUNTIF(Catégories!A:A,N630)=0,"catégorie inconnue",LOOKUP(N630,Catégories!A:A,Catégories!B:B))</f>
        <v>Frêt</v>
      </c>
      <c r="AE630" s="21">
        <f t="shared" si="75"/>
        <v>5.7629102950942439</v>
      </c>
    </row>
    <row r="631" spans="2:31" hidden="1" x14ac:dyDescent="0.2">
      <c r="B631" s="122" t="s">
        <v>593</v>
      </c>
      <c r="C631" s="122" t="s">
        <v>21</v>
      </c>
      <c r="D631" s="123">
        <v>46153</v>
      </c>
      <c r="E631" s="122" t="s">
        <v>22</v>
      </c>
      <c r="F631" s="122" t="s">
        <v>474</v>
      </c>
      <c r="G631" s="122" t="s">
        <v>0</v>
      </c>
      <c r="H631" s="122" t="s">
        <v>0</v>
      </c>
      <c r="I631" s="122" t="s">
        <v>924</v>
      </c>
      <c r="J631" s="122" t="s">
        <v>23</v>
      </c>
      <c r="K631" s="122" t="s">
        <v>24</v>
      </c>
      <c r="L631" s="122" t="s">
        <v>925</v>
      </c>
      <c r="M631" s="122" t="s">
        <v>25</v>
      </c>
      <c r="N631" s="122" t="s">
        <v>26</v>
      </c>
      <c r="O631" s="122" t="s">
        <v>25</v>
      </c>
      <c r="P631" s="122" t="s">
        <v>27</v>
      </c>
      <c r="Q631" s="122" t="s">
        <v>28</v>
      </c>
      <c r="R631" s="124">
        <v>4.532</v>
      </c>
      <c r="S631" s="127">
        <v>86</v>
      </c>
      <c r="T631" s="125">
        <v>5.88</v>
      </c>
      <c r="U631" s="122" t="s">
        <v>30</v>
      </c>
      <c r="W631" s="8" t="str">
        <f t="shared" si="63"/>
        <v/>
      </c>
      <c r="X631" s="8" t="str">
        <f>IF(S631="6B",_xlfn.XLOOKUP(H631,'Zoning 2shop'!A:A,'Zoning 2shop'!B:B),IF(S631="6C",_xlfn.XLOOKUP(G631,'Zoning 2shop'!C:C,'Zoning 2shop'!D:D),""))</f>
        <v/>
      </c>
      <c r="Y631" s="112">
        <f t="shared" si="70"/>
        <v>0.14910705133062102</v>
      </c>
      <c r="Z631" s="4">
        <f t="shared" si="71"/>
        <v>5.88</v>
      </c>
      <c r="AA631" s="4">
        <f t="shared" si="72"/>
        <v>0.5</v>
      </c>
      <c r="AB631" s="4">
        <f t="shared" si="73"/>
        <v>0.87674946182405156</v>
      </c>
      <c r="AC631" s="19">
        <f t="shared" si="74"/>
        <v>6.38</v>
      </c>
      <c r="AD631" s="8" t="str">
        <f>IF(COUNTIF(Catégories!A:A,N631)=0,"catégorie inconnue",LOOKUP(N631,Catégories!A:A,Catégories!B:B))</f>
        <v>Frêt</v>
      </c>
      <c r="AE631" s="21">
        <f t="shared" si="75"/>
        <v>7.2567494618240511</v>
      </c>
    </row>
    <row r="632" spans="2:31" hidden="1" x14ac:dyDescent="0.2">
      <c r="B632" s="122" t="s">
        <v>593</v>
      </c>
      <c r="C632" s="122" t="s">
        <v>21</v>
      </c>
      <c r="D632" s="123">
        <v>46153</v>
      </c>
      <c r="E632" s="122" t="s">
        <v>22</v>
      </c>
      <c r="F632" s="122" t="s">
        <v>877</v>
      </c>
      <c r="G632" s="122" t="s">
        <v>0</v>
      </c>
      <c r="H632" s="122" t="s">
        <v>0</v>
      </c>
      <c r="I632" s="122" t="s">
        <v>878</v>
      </c>
      <c r="J632" s="122" t="s">
        <v>23</v>
      </c>
      <c r="K632" s="122" t="s">
        <v>24</v>
      </c>
      <c r="L632" s="122" t="s">
        <v>879</v>
      </c>
      <c r="M632" s="122" t="s">
        <v>25</v>
      </c>
      <c r="N632" s="122" t="s">
        <v>26</v>
      </c>
      <c r="O632" s="122" t="s">
        <v>25</v>
      </c>
      <c r="P632" s="122" t="s">
        <v>27</v>
      </c>
      <c r="Q632" s="122" t="s">
        <v>28</v>
      </c>
      <c r="R632" s="124">
        <v>0.96</v>
      </c>
      <c r="S632" s="127">
        <v>86</v>
      </c>
      <c r="T632" s="125">
        <v>4.25</v>
      </c>
      <c r="U632" s="122" t="s">
        <v>30</v>
      </c>
      <c r="W632" s="8" t="str">
        <f t="shared" si="63"/>
        <v/>
      </c>
      <c r="X632" s="8" t="str">
        <f>IF(S632="6B",_xlfn.XLOOKUP(H632,'Zoning 2shop'!A:A,'Zoning 2shop'!B:B),IF(S632="6C",_xlfn.XLOOKUP(G632,'Zoning 2shop'!C:C,'Zoning 2shop'!D:D),""))</f>
        <v/>
      </c>
      <c r="Y632" s="112">
        <f t="shared" si="70"/>
        <v>0.14910705133062102</v>
      </c>
      <c r="Z632" s="4">
        <f t="shared" si="71"/>
        <v>4.25</v>
      </c>
      <c r="AA632" s="4">
        <f t="shared" si="72"/>
        <v>0.5</v>
      </c>
      <c r="AB632" s="4">
        <f t="shared" si="73"/>
        <v>0.63370496815513933</v>
      </c>
      <c r="AC632" s="19">
        <f t="shared" si="74"/>
        <v>4.75</v>
      </c>
      <c r="AD632" s="8" t="str">
        <f>IF(COUNTIF(Catégories!A:A,N632)=0,"catégorie inconnue",LOOKUP(N632,Catégories!A:A,Catégories!B:B))</f>
        <v>Frêt</v>
      </c>
      <c r="AE632" s="21">
        <f t="shared" si="75"/>
        <v>5.383704968155139</v>
      </c>
    </row>
    <row r="633" spans="2:31" hidden="1" x14ac:dyDescent="0.2">
      <c r="B633" s="122" t="s">
        <v>593</v>
      </c>
      <c r="C633" s="122" t="s">
        <v>21</v>
      </c>
      <c r="D633" s="123">
        <v>46153</v>
      </c>
      <c r="E633" s="122" t="s">
        <v>22</v>
      </c>
      <c r="F633" s="122" t="s">
        <v>866</v>
      </c>
      <c r="G633" s="122" t="s">
        <v>0</v>
      </c>
      <c r="H633" s="122" t="s">
        <v>0</v>
      </c>
      <c r="I633" s="122" t="s">
        <v>867</v>
      </c>
      <c r="J633" s="122" t="s">
        <v>23</v>
      </c>
      <c r="K633" s="122" t="s">
        <v>24</v>
      </c>
      <c r="L633" s="122" t="s">
        <v>868</v>
      </c>
      <c r="M633" s="122" t="s">
        <v>25</v>
      </c>
      <c r="N633" s="122" t="s">
        <v>26</v>
      </c>
      <c r="O633" s="122" t="s">
        <v>25</v>
      </c>
      <c r="P633" s="122" t="s">
        <v>27</v>
      </c>
      <c r="Q633" s="122" t="s">
        <v>28</v>
      </c>
      <c r="R633" s="124">
        <v>4.6779999999999999</v>
      </c>
      <c r="S633" s="127">
        <v>86</v>
      </c>
      <c r="T633" s="125">
        <v>5.88</v>
      </c>
      <c r="U633" s="122" t="s">
        <v>30</v>
      </c>
      <c r="W633" s="8" t="str">
        <f t="shared" si="63"/>
        <v/>
      </c>
      <c r="X633" s="8" t="str">
        <f>IF(S633="6B",_xlfn.XLOOKUP(H633,'Zoning 2shop'!A:A,'Zoning 2shop'!B:B),IF(S633="6C",_xlfn.XLOOKUP(G633,'Zoning 2shop'!C:C,'Zoning 2shop'!D:D),""))</f>
        <v/>
      </c>
      <c r="Y633" s="112">
        <f t="shared" si="70"/>
        <v>0.14910705133062102</v>
      </c>
      <c r="Z633" s="4">
        <f t="shared" si="71"/>
        <v>5.88</v>
      </c>
      <c r="AA633" s="4">
        <f t="shared" si="72"/>
        <v>0.5</v>
      </c>
      <c r="AB633" s="4">
        <f t="shared" si="73"/>
        <v>0.87674946182405156</v>
      </c>
      <c r="AC633" s="19">
        <f t="shared" si="74"/>
        <v>6.38</v>
      </c>
      <c r="AD633" s="8" t="str">
        <f>IF(COUNTIF(Catégories!A:A,N633)=0,"catégorie inconnue",LOOKUP(N633,Catégories!A:A,Catégories!B:B))</f>
        <v>Frêt</v>
      </c>
      <c r="AE633" s="21">
        <f t="shared" si="75"/>
        <v>7.2567494618240511</v>
      </c>
    </row>
    <row r="634" spans="2:31" hidden="1" x14ac:dyDescent="0.2">
      <c r="B634" s="122" t="s">
        <v>593</v>
      </c>
      <c r="C634" s="122" t="s">
        <v>21</v>
      </c>
      <c r="D634" s="123">
        <v>46153</v>
      </c>
      <c r="E634" s="122" t="s">
        <v>22</v>
      </c>
      <c r="F634" s="122" t="s">
        <v>872</v>
      </c>
      <c r="G634" s="122" t="s">
        <v>0</v>
      </c>
      <c r="H634" s="122" t="s">
        <v>0</v>
      </c>
      <c r="I634" s="122" t="s">
        <v>873</v>
      </c>
      <c r="J634" s="122" t="s">
        <v>23</v>
      </c>
      <c r="K634" s="122" t="s">
        <v>24</v>
      </c>
      <c r="L634" s="122" t="s">
        <v>874</v>
      </c>
      <c r="M634" s="122" t="s">
        <v>25</v>
      </c>
      <c r="N634" s="122" t="s">
        <v>26</v>
      </c>
      <c r="O634" s="122" t="s">
        <v>25</v>
      </c>
      <c r="P634" s="122" t="s">
        <v>27</v>
      </c>
      <c r="Q634" s="122" t="s">
        <v>28</v>
      </c>
      <c r="R634" s="124">
        <v>0.85299999999999998</v>
      </c>
      <c r="S634" s="127">
        <v>86</v>
      </c>
      <c r="T634" s="125">
        <v>4.25</v>
      </c>
      <c r="U634" s="122" t="s">
        <v>30</v>
      </c>
      <c r="W634" s="8" t="str">
        <f t="shared" si="63"/>
        <v/>
      </c>
      <c r="X634" s="8" t="str">
        <f>IF(S634="6B",_xlfn.XLOOKUP(H634,'Zoning 2shop'!A:A,'Zoning 2shop'!B:B),IF(S634="6C",_xlfn.XLOOKUP(G634,'Zoning 2shop'!C:C,'Zoning 2shop'!D:D),""))</f>
        <v/>
      </c>
      <c r="Y634" s="112">
        <f t="shared" si="70"/>
        <v>0.14910705133062102</v>
      </c>
      <c r="Z634" s="4">
        <f t="shared" si="71"/>
        <v>4.25</v>
      </c>
      <c r="AA634" s="4">
        <f t="shared" si="72"/>
        <v>0.5</v>
      </c>
      <c r="AB634" s="4">
        <f t="shared" si="73"/>
        <v>0.63370496815513933</v>
      </c>
      <c r="AC634" s="19">
        <f t="shared" si="74"/>
        <v>4.75</v>
      </c>
      <c r="AD634" s="8" t="str">
        <f>IF(COUNTIF(Catégories!A:A,N634)=0,"catégorie inconnue",LOOKUP(N634,Catégories!A:A,Catégories!B:B))</f>
        <v>Frêt</v>
      </c>
      <c r="AE634" s="21">
        <f t="shared" si="75"/>
        <v>5.383704968155139</v>
      </c>
    </row>
    <row r="635" spans="2:31" hidden="1" x14ac:dyDescent="0.2">
      <c r="B635" s="122" t="s">
        <v>593</v>
      </c>
      <c r="C635" s="122" t="s">
        <v>21</v>
      </c>
      <c r="D635" s="123">
        <v>46153</v>
      </c>
      <c r="E635" s="122" t="s">
        <v>22</v>
      </c>
      <c r="F635" s="122" t="s">
        <v>494</v>
      </c>
      <c r="G635" s="122" t="s">
        <v>0</v>
      </c>
      <c r="H635" s="122" t="s">
        <v>0</v>
      </c>
      <c r="I635" s="122" t="s">
        <v>875</v>
      </c>
      <c r="J635" s="122" t="s">
        <v>23</v>
      </c>
      <c r="K635" s="122" t="s">
        <v>24</v>
      </c>
      <c r="L635" s="122" t="s">
        <v>876</v>
      </c>
      <c r="M635" s="122" t="s">
        <v>25</v>
      </c>
      <c r="N635" s="122" t="s">
        <v>26</v>
      </c>
      <c r="O635" s="122" t="s">
        <v>25</v>
      </c>
      <c r="P635" s="122" t="s">
        <v>27</v>
      </c>
      <c r="Q635" s="122" t="s">
        <v>28</v>
      </c>
      <c r="R635" s="124">
        <v>0.41</v>
      </c>
      <c r="S635" s="127">
        <v>86</v>
      </c>
      <c r="T635" s="125">
        <v>4.25</v>
      </c>
      <c r="U635" s="122" t="s">
        <v>30</v>
      </c>
      <c r="W635" s="8" t="str">
        <f t="shared" si="63"/>
        <v/>
      </c>
      <c r="X635" s="8" t="str">
        <f>IF(S635="6B",_xlfn.XLOOKUP(H635,'Zoning 2shop'!A:A,'Zoning 2shop'!B:B),IF(S635="6C",_xlfn.XLOOKUP(G635,'Zoning 2shop'!C:C,'Zoning 2shop'!D:D),""))</f>
        <v/>
      </c>
      <c r="Y635" s="112">
        <f t="shared" si="70"/>
        <v>0.14910705133062102</v>
      </c>
      <c r="Z635" s="4">
        <f t="shared" si="71"/>
        <v>4.25</v>
      </c>
      <c r="AA635" s="4">
        <f t="shared" si="72"/>
        <v>0.5</v>
      </c>
      <c r="AB635" s="4">
        <f t="shared" si="73"/>
        <v>0.63370496815513933</v>
      </c>
      <c r="AC635" s="19">
        <f t="shared" si="74"/>
        <v>4.75</v>
      </c>
      <c r="AD635" s="8" t="str">
        <f>IF(COUNTIF(Catégories!A:A,N635)=0,"catégorie inconnue",LOOKUP(N635,Catégories!A:A,Catégories!B:B))</f>
        <v>Frêt</v>
      </c>
      <c r="AE635" s="21">
        <f t="shared" si="75"/>
        <v>5.383704968155139</v>
      </c>
    </row>
    <row r="636" spans="2:31" hidden="1" x14ac:dyDescent="0.2">
      <c r="B636" s="122" t="s">
        <v>593</v>
      </c>
      <c r="C636" s="122" t="s">
        <v>21</v>
      </c>
      <c r="D636" s="123">
        <v>46153</v>
      </c>
      <c r="E636" s="122" t="s">
        <v>22</v>
      </c>
      <c r="F636" s="122" t="s">
        <v>915</v>
      </c>
      <c r="G636" s="122" t="s">
        <v>0</v>
      </c>
      <c r="H636" s="122" t="s">
        <v>0</v>
      </c>
      <c r="I636" s="122" t="s">
        <v>916</v>
      </c>
      <c r="J636" s="122" t="s">
        <v>23</v>
      </c>
      <c r="K636" s="122" t="s">
        <v>24</v>
      </c>
      <c r="L636" s="122" t="s">
        <v>917</v>
      </c>
      <c r="M636" s="122" t="s">
        <v>25</v>
      </c>
      <c r="N636" s="122" t="s">
        <v>26</v>
      </c>
      <c r="O636" s="122" t="s">
        <v>25</v>
      </c>
      <c r="P636" s="122" t="s">
        <v>27</v>
      </c>
      <c r="Q636" s="122" t="s">
        <v>28</v>
      </c>
      <c r="R636" s="124">
        <v>4.7869999999999999</v>
      </c>
      <c r="S636" s="127">
        <v>86</v>
      </c>
      <c r="T636" s="125">
        <v>5.88</v>
      </c>
      <c r="U636" s="122" t="s">
        <v>30</v>
      </c>
      <c r="W636" s="8" t="str">
        <f t="shared" si="63"/>
        <v/>
      </c>
      <c r="X636" s="8" t="str">
        <f>IF(S636="6B",_xlfn.XLOOKUP(H636,'Zoning 2shop'!A:A,'Zoning 2shop'!B:B),IF(S636="6C",_xlfn.XLOOKUP(G636,'Zoning 2shop'!C:C,'Zoning 2shop'!D:D),""))</f>
        <v/>
      </c>
      <c r="Y636" s="112">
        <f t="shared" si="70"/>
        <v>0.14910705133062102</v>
      </c>
      <c r="Z636" s="4">
        <f t="shared" si="71"/>
        <v>5.88</v>
      </c>
      <c r="AA636" s="4">
        <f t="shared" si="72"/>
        <v>0.5</v>
      </c>
      <c r="AB636" s="4">
        <f t="shared" si="73"/>
        <v>0.87674946182405156</v>
      </c>
      <c r="AC636" s="19">
        <f t="shared" si="74"/>
        <v>6.38</v>
      </c>
      <c r="AD636" s="8" t="str">
        <f>IF(COUNTIF(Catégories!A:A,N636)=0,"catégorie inconnue",LOOKUP(N636,Catégories!A:A,Catégories!B:B))</f>
        <v>Frêt</v>
      </c>
      <c r="AE636" s="21">
        <f t="shared" si="75"/>
        <v>7.2567494618240511</v>
      </c>
    </row>
    <row r="637" spans="2:31" hidden="1" x14ac:dyDescent="0.2">
      <c r="B637" s="122" t="s">
        <v>593</v>
      </c>
      <c r="C637" s="122" t="s">
        <v>21</v>
      </c>
      <c r="D637" s="123">
        <v>46153</v>
      </c>
      <c r="E637" s="122" t="s">
        <v>22</v>
      </c>
      <c r="F637" s="122" t="s">
        <v>857</v>
      </c>
      <c r="G637" s="122" t="s">
        <v>0</v>
      </c>
      <c r="H637" s="122" t="s">
        <v>0</v>
      </c>
      <c r="I637" s="122" t="s">
        <v>858</v>
      </c>
      <c r="J637" s="122" t="s">
        <v>23</v>
      </c>
      <c r="K637" s="122" t="s">
        <v>24</v>
      </c>
      <c r="L637" s="122" t="s">
        <v>859</v>
      </c>
      <c r="M637" s="122" t="s">
        <v>25</v>
      </c>
      <c r="N637" s="122" t="s">
        <v>26</v>
      </c>
      <c r="O637" s="122" t="s">
        <v>25</v>
      </c>
      <c r="P637" s="122" t="s">
        <v>27</v>
      </c>
      <c r="Q637" s="122" t="s">
        <v>28</v>
      </c>
      <c r="R637" s="124">
        <v>4.4029999999999996</v>
      </c>
      <c r="S637" s="127">
        <v>86</v>
      </c>
      <c r="T637" s="125">
        <v>5.88</v>
      </c>
      <c r="U637" s="122" t="s">
        <v>30</v>
      </c>
      <c r="W637" s="8" t="str">
        <f t="shared" si="63"/>
        <v/>
      </c>
      <c r="X637" s="8" t="str">
        <f>IF(S637="6B",_xlfn.XLOOKUP(H637,'Zoning 2shop'!A:A,'Zoning 2shop'!B:B),IF(S637="6C",_xlfn.XLOOKUP(G637,'Zoning 2shop'!C:C,'Zoning 2shop'!D:D),""))</f>
        <v/>
      </c>
      <c r="Y637" s="112">
        <f t="shared" si="70"/>
        <v>0.14910705133062102</v>
      </c>
      <c r="Z637" s="4">
        <f t="shared" si="71"/>
        <v>5.88</v>
      </c>
      <c r="AA637" s="4">
        <f t="shared" si="72"/>
        <v>0.5</v>
      </c>
      <c r="AB637" s="4">
        <f t="shared" si="73"/>
        <v>0.87674946182405156</v>
      </c>
      <c r="AC637" s="19">
        <f t="shared" si="74"/>
        <v>6.38</v>
      </c>
      <c r="AD637" s="8" t="str">
        <f>IF(COUNTIF(Catégories!A:A,N637)=0,"catégorie inconnue",LOOKUP(N637,Catégories!A:A,Catégories!B:B))</f>
        <v>Frêt</v>
      </c>
      <c r="AE637" s="21">
        <f t="shared" si="75"/>
        <v>7.2567494618240511</v>
      </c>
    </row>
    <row r="638" spans="2:31" hidden="1" x14ac:dyDescent="0.2">
      <c r="B638" s="122" t="s">
        <v>593</v>
      </c>
      <c r="C638" s="122" t="s">
        <v>21</v>
      </c>
      <c r="D638" s="123">
        <v>46153</v>
      </c>
      <c r="E638" s="122" t="s">
        <v>22</v>
      </c>
      <c r="F638" s="122" t="s">
        <v>312</v>
      </c>
      <c r="G638" s="122" t="s">
        <v>0</v>
      </c>
      <c r="H638" s="122" t="s">
        <v>0</v>
      </c>
      <c r="I638" s="122" t="s">
        <v>893</v>
      </c>
      <c r="J638" s="122" t="s">
        <v>23</v>
      </c>
      <c r="K638" s="122" t="s">
        <v>24</v>
      </c>
      <c r="L638" s="122" t="s">
        <v>894</v>
      </c>
      <c r="M638" s="122" t="s">
        <v>25</v>
      </c>
      <c r="N638" s="122" t="s">
        <v>26</v>
      </c>
      <c r="O638" s="122" t="s">
        <v>25</v>
      </c>
      <c r="P638" s="122" t="s">
        <v>27</v>
      </c>
      <c r="Q638" s="122" t="s">
        <v>28</v>
      </c>
      <c r="R638" s="124">
        <v>1.488</v>
      </c>
      <c r="S638" s="127">
        <v>86</v>
      </c>
      <c r="T638" s="125">
        <v>4.58</v>
      </c>
      <c r="U638" s="122" t="s">
        <v>30</v>
      </c>
      <c r="W638" s="8" t="str">
        <f t="shared" si="63"/>
        <v/>
      </c>
      <c r="X638" s="8" t="str">
        <f>IF(S638="6B",_xlfn.XLOOKUP(H638,'Zoning 2shop'!A:A,'Zoning 2shop'!B:B),IF(S638="6C",_xlfn.XLOOKUP(G638,'Zoning 2shop'!C:C,'Zoning 2shop'!D:D),""))</f>
        <v/>
      </c>
      <c r="Y638" s="112">
        <f t="shared" si="70"/>
        <v>0.14910705133062102</v>
      </c>
      <c r="Z638" s="4">
        <f t="shared" si="71"/>
        <v>4.58</v>
      </c>
      <c r="AA638" s="4">
        <f t="shared" si="72"/>
        <v>0.5</v>
      </c>
      <c r="AB638" s="4">
        <f t="shared" si="73"/>
        <v>0.68291029509424428</v>
      </c>
      <c r="AC638" s="19">
        <f t="shared" si="74"/>
        <v>5.08</v>
      </c>
      <c r="AD638" s="8" t="str">
        <f>IF(COUNTIF(Catégories!A:A,N638)=0,"catégorie inconnue",LOOKUP(N638,Catégories!A:A,Catégories!B:B))</f>
        <v>Frêt</v>
      </c>
      <c r="AE638" s="21">
        <f t="shared" si="75"/>
        <v>5.7629102950942439</v>
      </c>
    </row>
    <row r="639" spans="2:31" hidden="1" x14ac:dyDescent="0.2">
      <c r="B639" s="122" t="s">
        <v>593</v>
      </c>
      <c r="C639" s="122" t="s">
        <v>21</v>
      </c>
      <c r="D639" s="123">
        <v>46153</v>
      </c>
      <c r="E639" s="122" t="s">
        <v>22</v>
      </c>
      <c r="F639" s="122" t="s">
        <v>444</v>
      </c>
      <c r="G639" s="122" t="s">
        <v>0</v>
      </c>
      <c r="H639" s="122" t="s">
        <v>0</v>
      </c>
      <c r="I639" s="122" t="s">
        <v>445</v>
      </c>
      <c r="J639" s="122" t="s">
        <v>23</v>
      </c>
      <c r="K639" s="122" t="s">
        <v>24</v>
      </c>
      <c r="L639" s="122" t="s">
        <v>901</v>
      </c>
      <c r="M639" s="122" t="s">
        <v>25</v>
      </c>
      <c r="N639" s="122" t="s">
        <v>26</v>
      </c>
      <c r="O639" s="122" t="s">
        <v>25</v>
      </c>
      <c r="P639" s="122" t="s">
        <v>27</v>
      </c>
      <c r="Q639" s="122" t="s">
        <v>28</v>
      </c>
      <c r="R639" s="124">
        <v>4.7869999999999999</v>
      </c>
      <c r="S639" s="127">
        <v>86</v>
      </c>
      <c r="T639" s="125">
        <v>5.88</v>
      </c>
      <c r="U639" s="122" t="s">
        <v>30</v>
      </c>
      <c r="W639" s="8" t="str">
        <f t="shared" si="63"/>
        <v/>
      </c>
      <c r="X639" s="8" t="str">
        <f>IF(S639="6B",_xlfn.XLOOKUP(H639,'Zoning 2shop'!A:A,'Zoning 2shop'!B:B),IF(S639="6C",_xlfn.XLOOKUP(G639,'Zoning 2shop'!C:C,'Zoning 2shop'!D:D),""))</f>
        <v/>
      </c>
      <c r="Y639" s="112">
        <f t="shared" si="70"/>
        <v>0.14910705133062102</v>
      </c>
      <c r="Z639" s="4">
        <f t="shared" si="71"/>
        <v>5.88</v>
      </c>
      <c r="AA639" s="4">
        <f t="shared" si="72"/>
        <v>0.5</v>
      </c>
      <c r="AB639" s="4">
        <f t="shared" si="73"/>
        <v>0.87674946182405156</v>
      </c>
      <c r="AC639" s="19">
        <f t="shared" si="74"/>
        <v>6.38</v>
      </c>
      <c r="AD639" s="8" t="str">
        <f>IF(COUNTIF(Catégories!A:A,N639)=0,"catégorie inconnue",LOOKUP(N639,Catégories!A:A,Catégories!B:B))</f>
        <v>Frêt</v>
      </c>
      <c r="AE639" s="21">
        <f t="shared" si="75"/>
        <v>7.2567494618240511</v>
      </c>
    </row>
    <row r="640" spans="2:31" hidden="1" x14ac:dyDescent="0.2">
      <c r="B640" s="122" t="s">
        <v>593</v>
      </c>
      <c r="C640" s="122" t="s">
        <v>21</v>
      </c>
      <c r="D640" s="123">
        <v>46153</v>
      </c>
      <c r="E640" s="122" t="s">
        <v>22</v>
      </c>
      <c r="F640" s="122" t="s">
        <v>839</v>
      </c>
      <c r="G640" s="122" t="s">
        <v>0</v>
      </c>
      <c r="H640" s="122" t="s">
        <v>0</v>
      </c>
      <c r="I640" s="122" t="s">
        <v>840</v>
      </c>
      <c r="J640" s="122" t="s">
        <v>23</v>
      </c>
      <c r="K640" s="122" t="s">
        <v>24</v>
      </c>
      <c r="L640" s="122" t="s">
        <v>841</v>
      </c>
      <c r="M640" s="122" t="s">
        <v>25</v>
      </c>
      <c r="N640" s="122" t="s">
        <v>26</v>
      </c>
      <c r="O640" s="122" t="s">
        <v>25</v>
      </c>
      <c r="P640" s="122" t="s">
        <v>27</v>
      </c>
      <c r="Q640" s="122" t="s">
        <v>28</v>
      </c>
      <c r="R640" s="124">
        <v>4.6779999999999999</v>
      </c>
      <c r="S640" s="127">
        <v>86</v>
      </c>
      <c r="T640" s="125">
        <v>5.88</v>
      </c>
      <c r="U640" s="122" t="s">
        <v>30</v>
      </c>
      <c r="W640" s="8" t="str">
        <f t="shared" si="63"/>
        <v/>
      </c>
      <c r="X640" s="8" t="str">
        <f>IF(S640="6B",_xlfn.XLOOKUP(H640,'Zoning 2shop'!A:A,'Zoning 2shop'!B:B),IF(S640="6C",_xlfn.XLOOKUP(G640,'Zoning 2shop'!C:C,'Zoning 2shop'!D:D),""))</f>
        <v/>
      </c>
      <c r="Y640" s="112">
        <f t="shared" si="70"/>
        <v>0.14910705133062102</v>
      </c>
      <c r="Z640" s="4">
        <f t="shared" si="71"/>
        <v>5.88</v>
      </c>
      <c r="AA640" s="4">
        <f t="shared" si="72"/>
        <v>0.5</v>
      </c>
      <c r="AB640" s="4">
        <f t="shared" si="73"/>
        <v>0.87674946182405156</v>
      </c>
      <c r="AC640" s="19">
        <f t="shared" si="74"/>
        <v>6.38</v>
      </c>
      <c r="AD640" s="8" t="str">
        <f>IF(COUNTIF(Catégories!A:A,N640)=0,"catégorie inconnue",LOOKUP(N640,Catégories!A:A,Catégories!B:B))</f>
        <v>Frêt</v>
      </c>
      <c r="AE640" s="21">
        <f t="shared" si="75"/>
        <v>7.2567494618240511</v>
      </c>
    </row>
    <row r="641" spans="2:31" hidden="1" x14ac:dyDescent="0.2">
      <c r="B641" s="122" t="s">
        <v>593</v>
      </c>
      <c r="C641" s="122" t="s">
        <v>21</v>
      </c>
      <c r="D641" s="123">
        <v>46153</v>
      </c>
      <c r="E641" s="122" t="s">
        <v>22</v>
      </c>
      <c r="F641" s="122" t="s">
        <v>828</v>
      </c>
      <c r="G641" s="122" t="s">
        <v>0</v>
      </c>
      <c r="H641" s="122" t="s">
        <v>0</v>
      </c>
      <c r="I641" s="122" t="s">
        <v>829</v>
      </c>
      <c r="J641" s="122" t="s">
        <v>23</v>
      </c>
      <c r="K641" s="122" t="s">
        <v>24</v>
      </c>
      <c r="L641" s="122" t="s">
        <v>830</v>
      </c>
      <c r="M641" s="122" t="s">
        <v>25</v>
      </c>
      <c r="N641" s="122" t="s">
        <v>26</v>
      </c>
      <c r="O641" s="122" t="s">
        <v>25</v>
      </c>
      <c r="P641" s="122" t="s">
        <v>27</v>
      </c>
      <c r="Q641" s="122" t="s">
        <v>212</v>
      </c>
      <c r="R641" s="124">
        <v>0.41</v>
      </c>
      <c r="S641" s="127">
        <v>86</v>
      </c>
      <c r="T641" s="125">
        <v>4.25</v>
      </c>
      <c r="U641" s="122" t="s">
        <v>30</v>
      </c>
      <c r="W641" s="8" t="str">
        <f t="shared" si="63"/>
        <v/>
      </c>
      <c r="X641" s="8" t="str">
        <f>IF(S641="6B",_xlfn.XLOOKUP(H641,'Zoning 2shop'!A:A,'Zoning 2shop'!B:B),IF(S641="6C",_xlfn.XLOOKUP(G641,'Zoning 2shop'!C:C,'Zoning 2shop'!D:D),""))</f>
        <v/>
      </c>
      <c r="Y641" s="112">
        <f t="shared" si="70"/>
        <v>0.14910705133062102</v>
      </c>
      <c r="Z641" s="4">
        <f t="shared" si="71"/>
        <v>4.25</v>
      </c>
      <c r="AA641" s="4">
        <f t="shared" si="72"/>
        <v>0.5</v>
      </c>
      <c r="AB641" s="4">
        <f t="shared" si="73"/>
        <v>0.63370496815513933</v>
      </c>
      <c r="AC641" s="19">
        <f t="shared" si="74"/>
        <v>4.75</v>
      </c>
      <c r="AD641" s="8" t="str">
        <f>IF(COUNTIF(Catégories!A:A,N641)=0,"catégorie inconnue",LOOKUP(N641,Catégories!A:A,Catégories!B:B))</f>
        <v>Frêt</v>
      </c>
      <c r="AE641" s="21">
        <f t="shared" si="75"/>
        <v>5.383704968155139</v>
      </c>
    </row>
    <row r="642" spans="2:31" hidden="1" x14ac:dyDescent="0.2">
      <c r="B642" s="122" t="s">
        <v>593</v>
      </c>
      <c r="C642" s="122" t="s">
        <v>21</v>
      </c>
      <c r="D642" s="123">
        <v>46153</v>
      </c>
      <c r="E642" s="122" t="s">
        <v>22</v>
      </c>
      <c r="F642" s="122" t="s">
        <v>418</v>
      </c>
      <c r="G642" s="122" t="s">
        <v>0</v>
      </c>
      <c r="H642" s="122" t="s">
        <v>0</v>
      </c>
      <c r="I642" s="122" t="s">
        <v>438</v>
      </c>
      <c r="J642" s="122" t="s">
        <v>23</v>
      </c>
      <c r="K642" s="122" t="s">
        <v>24</v>
      </c>
      <c r="L642" s="122" t="s">
        <v>914</v>
      </c>
      <c r="M642" s="122" t="s">
        <v>25</v>
      </c>
      <c r="N642" s="122" t="s">
        <v>26</v>
      </c>
      <c r="O642" s="122" t="s">
        <v>25</v>
      </c>
      <c r="P642" s="122" t="s">
        <v>27</v>
      </c>
      <c r="Q642" s="122" t="s">
        <v>28</v>
      </c>
      <c r="R642" s="124">
        <v>0.34</v>
      </c>
      <c r="S642" s="127">
        <v>86</v>
      </c>
      <c r="T642" s="125">
        <v>4.25</v>
      </c>
      <c r="U642" s="122" t="s">
        <v>30</v>
      </c>
      <c r="W642" s="8" t="str">
        <f t="shared" ref="W642:W705" si="76">IF(C642&lt;&gt;2,"",IF(S642="5X","5XK",IF(S642="5Y","5YK",IF(S642="6B","6BK",IF(S642="6C","6CK","")))))</f>
        <v/>
      </c>
      <c r="X642" s="8" t="str">
        <f>IF(S642="6B",_xlfn.XLOOKUP(H642,'Zoning 2shop'!A:A,'Zoning 2shop'!B:B),IF(S642="6C",_xlfn.XLOOKUP(G642,'Zoning 2shop'!C:C,'Zoning 2shop'!D:D),""))</f>
        <v/>
      </c>
      <c r="Y642" s="112">
        <f t="shared" si="70"/>
        <v>0.14910705133062102</v>
      </c>
      <c r="Z642" s="4">
        <f t="shared" si="71"/>
        <v>4.25</v>
      </c>
      <c r="AA642" s="4">
        <f t="shared" si="72"/>
        <v>0.5</v>
      </c>
      <c r="AB642" s="4">
        <f t="shared" si="73"/>
        <v>0.63370496815513933</v>
      </c>
      <c r="AC642" s="19">
        <f t="shared" si="74"/>
        <v>4.75</v>
      </c>
      <c r="AD642" s="8" t="str">
        <f>IF(COUNTIF(Catégories!A:A,N642)=0,"catégorie inconnue",LOOKUP(N642,Catégories!A:A,Catégories!B:B))</f>
        <v>Frêt</v>
      </c>
      <c r="AE642" s="21">
        <f t="shared" si="75"/>
        <v>5.383704968155139</v>
      </c>
    </row>
    <row r="643" spans="2:31" hidden="1" x14ac:dyDescent="0.2">
      <c r="B643" s="122" t="s">
        <v>593</v>
      </c>
      <c r="C643" s="122" t="s">
        <v>21</v>
      </c>
      <c r="D643" s="123">
        <v>46153</v>
      </c>
      <c r="E643" s="122" t="s">
        <v>22</v>
      </c>
      <c r="F643" s="122" t="s">
        <v>450</v>
      </c>
      <c r="G643" s="122" t="s">
        <v>0</v>
      </c>
      <c r="H643" s="122" t="s">
        <v>0</v>
      </c>
      <c r="I643" s="122" t="s">
        <v>904</v>
      </c>
      <c r="J643" s="122" t="s">
        <v>23</v>
      </c>
      <c r="K643" s="122" t="s">
        <v>24</v>
      </c>
      <c r="L643" s="122" t="s">
        <v>905</v>
      </c>
      <c r="M643" s="122" t="s">
        <v>25</v>
      </c>
      <c r="N643" s="122" t="s">
        <v>26</v>
      </c>
      <c r="O643" s="122" t="s">
        <v>25</v>
      </c>
      <c r="P643" s="122" t="s">
        <v>27</v>
      </c>
      <c r="Q643" s="122" t="s">
        <v>28</v>
      </c>
      <c r="R643" s="124">
        <v>0.4</v>
      </c>
      <c r="S643" s="127">
        <v>86</v>
      </c>
      <c r="T643" s="125">
        <v>4.25</v>
      </c>
      <c r="U643" s="122" t="s">
        <v>30</v>
      </c>
      <c r="W643" s="8" t="str">
        <f t="shared" si="76"/>
        <v/>
      </c>
      <c r="X643" s="8" t="str">
        <f>IF(S643="6B",_xlfn.XLOOKUP(H643,'Zoning 2shop'!A:A,'Zoning 2shop'!B:B),IF(S643="6C",_xlfn.XLOOKUP(G643,'Zoning 2shop'!C:C,'Zoning 2shop'!D:D),""))</f>
        <v/>
      </c>
      <c r="Y643" s="112">
        <f t="shared" si="70"/>
        <v>0.14910705133062102</v>
      </c>
      <c r="Z643" s="4">
        <f t="shared" si="71"/>
        <v>4.25</v>
      </c>
      <c r="AA643" s="4">
        <f t="shared" si="72"/>
        <v>0.5</v>
      </c>
      <c r="AB643" s="4">
        <f t="shared" si="73"/>
        <v>0.63370496815513933</v>
      </c>
      <c r="AC643" s="19">
        <f t="shared" si="74"/>
        <v>4.75</v>
      </c>
      <c r="AD643" s="8" t="str">
        <f>IF(COUNTIF(Catégories!A:A,N643)=0,"catégorie inconnue",LOOKUP(N643,Catégories!A:A,Catégories!B:B))</f>
        <v>Frêt</v>
      </c>
      <c r="AE643" s="21">
        <f t="shared" si="75"/>
        <v>5.383704968155139</v>
      </c>
    </row>
    <row r="644" spans="2:31" hidden="1" x14ac:dyDescent="0.2">
      <c r="B644" s="122" t="s">
        <v>593</v>
      </c>
      <c r="C644" s="122" t="s">
        <v>21</v>
      </c>
      <c r="D644" s="123">
        <v>46153</v>
      </c>
      <c r="E644" s="122" t="s">
        <v>22</v>
      </c>
      <c r="F644" s="122" t="s">
        <v>836</v>
      </c>
      <c r="G644" s="122" t="s">
        <v>0</v>
      </c>
      <c r="H644" s="122" t="s">
        <v>0</v>
      </c>
      <c r="I644" s="122" t="s">
        <v>837</v>
      </c>
      <c r="J644" s="122" t="s">
        <v>23</v>
      </c>
      <c r="K644" s="122" t="s">
        <v>24</v>
      </c>
      <c r="L644" s="122" t="s">
        <v>838</v>
      </c>
      <c r="M644" s="122" t="s">
        <v>25</v>
      </c>
      <c r="N644" s="122" t="s">
        <v>26</v>
      </c>
      <c r="O644" s="122" t="s">
        <v>25</v>
      </c>
      <c r="P644" s="122" t="s">
        <v>27</v>
      </c>
      <c r="Q644" s="122" t="s">
        <v>28</v>
      </c>
      <c r="R644" s="124">
        <v>0.01</v>
      </c>
      <c r="S644" s="127">
        <v>86</v>
      </c>
      <c r="T644" s="125">
        <v>4.25</v>
      </c>
      <c r="U644" s="122" t="s">
        <v>30</v>
      </c>
      <c r="W644" s="8" t="str">
        <f t="shared" si="76"/>
        <v/>
      </c>
      <c r="X644" s="8" t="str">
        <f>IF(S644="6B",_xlfn.XLOOKUP(H644,'Zoning 2shop'!A:A,'Zoning 2shop'!B:B),IF(S644="6C",_xlfn.XLOOKUP(G644,'Zoning 2shop'!C:C,'Zoning 2shop'!D:D),""))</f>
        <v/>
      </c>
      <c r="Y644" s="112">
        <f t="shared" si="70"/>
        <v>0.14910705133062102</v>
      </c>
      <c r="Z644" s="4">
        <f t="shared" si="71"/>
        <v>4.25</v>
      </c>
      <c r="AA644" s="4">
        <f t="shared" si="72"/>
        <v>0.5</v>
      </c>
      <c r="AB644" s="4">
        <f t="shared" si="73"/>
        <v>0.63370496815513933</v>
      </c>
      <c r="AC644" s="19">
        <f t="shared" si="74"/>
        <v>4.75</v>
      </c>
      <c r="AD644" s="8" t="str">
        <f>IF(COUNTIF(Catégories!A:A,N644)=0,"catégorie inconnue",LOOKUP(N644,Catégories!A:A,Catégories!B:B))</f>
        <v>Frêt</v>
      </c>
      <c r="AE644" s="21">
        <f t="shared" si="75"/>
        <v>5.383704968155139</v>
      </c>
    </row>
    <row r="645" spans="2:31" hidden="1" x14ac:dyDescent="0.2">
      <c r="B645" s="122" t="s">
        <v>593</v>
      </c>
      <c r="C645" s="122" t="s">
        <v>21</v>
      </c>
      <c r="D645" s="123">
        <v>46153</v>
      </c>
      <c r="E645" s="122" t="s">
        <v>22</v>
      </c>
      <c r="F645" s="122" t="s">
        <v>882</v>
      </c>
      <c r="G645" s="122" t="s">
        <v>0</v>
      </c>
      <c r="H645" s="122" t="s">
        <v>0</v>
      </c>
      <c r="I645" s="122" t="s">
        <v>883</v>
      </c>
      <c r="J645" s="122" t="s">
        <v>23</v>
      </c>
      <c r="K645" s="122" t="s">
        <v>24</v>
      </c>
      <c r="L645" s="122" t="s">
        <v>884</v>
      </c>
      <c r="M645" s="122" t="s">
        <v>25</v>
      </c>
      <c r="N645" s="122" t="s">
        <v>26</v>
      </c>
      <c r="O645" s="122" t="s">
        <v>25</v>
      </c>
      <c r="P645" s="122" t="s">
        <v>27</v>
      </c>
      <c r="Q645" s="122" t="s">
        <v>28</v>
      </c>
      <c r="R645" s="124">
        <v>0.12</v>
      </c>
      <c r="S645" s="127">
        <v>86</v>
      </c>
      <c r="T645" s="125">
        <v>4.25</v>
      </c>
      <c r="U645" s="122" t="s">
        <v>30</v>
      </c>
      <c r="W645" s="8" t="str">
        <f t="shared" si="76"/>
        <v/>
      </c>
      <c r="X645" s="8" t="str">
        <f>IF(S645="6B",_xlfn.XLOOKUP(H645,'Zoning 2shop'!A:A,'Zoning 2shop'!B:B),IF(S645="6C",_xlfn.XLOOKUP(G645,'Zoning 2shop'!C:C,'Zoning 2shop'!D:D),""))</f>
        <v/>
      </c>
      <c r="Y645" s="112">
        <f t="shared" si="70"/>
        <v>0.14910705133062102</v>
      </c>
      <c r="Z645" s="4">
        <f t="shared" si="71"/>
        <v>4.25</v>
      </c>
      <c r="AA645" s="4">
        <f t="shared" si="72"/>
        <v>0.5</v>
      </c>
      <c r="AB645" s="4">
        <f t="shared" si="73"/>
        <v>0.63370496815513933</v>
      </c>
      <c r="AC645" s="19">
        <f t="shared" si="74"/>
        <v>4.75</v>
      </c>
      <c r="AD645" s="8" t="str">
        <f>IF(COUNTIF(Catégories!A:A,N645)=0,"catégorie inconnue",LOOKUP(N645,Catégories!A:A,Catégories!B:B))</f>
        <v>Frêt</v>
      </c>
      <c r="AE645" s="21">
        <f t="shared" si="75"/>
        <v>5.383704968155139</v>
      </c>
    </row>
    <row r="646" spans="2:31" hidden="1" x14ac:dyDescent="0.2">
      <c r="B646" s="122" t="s">
        <v>593</v>
      </c>
      <c r="C646" s="122" t="s">
        <v>21</v>
      </c>
      <c r="D646" s="123">
        <v>46154</v>
      </c>
      <c r="E646" s="122" t="s">
        <v>22</v>
      </c>
      <c r="F646" s="122" t="s">
        <v>932</v>
      </c>
      <c r="G646" s="122" t="s">
        <v>0</v>
      </c>
      <c r="H646" s="122" t="s">
        <v>0</v>
      </c>
      <c r="I646" s="122" t="s">
        <v>933</v>
      </c>
      <c r="J646" s="122" t="s">
        <v>23</v>
      </c>
      <c r="K646" s="122" t="s">
        <v>24</v>
      </c>
      <c r="L646" s="122" t="s">
        <v>934</v>
      </c>
      <c r="M646" s="122" t="s">
        <v>25</v>
      </c>
      <c r="N646" s="122" t="s">
        <v>26</v>
      </c>
      <c r="O646" s="122" t="s">
        <v>25</v>
      </c>
      <c r="P646" s="122" t="s">
        <v>27</v>
      </c>
      <c r="Q646" s="122" t="s">
        <v>28</v>
      </c>
      <c r="R646" s="124">
        <v>0.14000000000000001</v>
      </c>
      <c r="S646" s="127">
        <v>86</v>
      </c>
      <c r="T646" s="125">
        <v>4.25</v>
      </c>
      <c r="U646" s="122" t="s">
        <v>30</v>
      </c>
      <c r="W646" s="8" t="str">
        <f t="shared" si="76"/>
        <v/>
      </c>
      <c r="X646" s="8" t="str">
        <f>IF(S646="6B",_xlfn.XLOOKUP(H646,'Zoning 2shop'!A:A,'Zoning 2shop'!B:B),IF(S646="6C",_xlfn.XLOOKUP(G646,'Zoning 2shop'!C:C,'Zoning 2shop'!D:D),""))</f>
        <v/>
      </c>
      <c r="Y646" s="112">
        <f t="shared" si="70"/>
        <v>0.14910705133062102</v>
      </c>
      <c r="Z646" s="4">
        <f t="shared" si="71"/>
        <v>4.25</v>
      </c>
      <c r="AA646" s="4">
        <f t="shared" si="72"/>
        <v>0.5</v>
      </c>
      <c r="AB646" s="4">
        <f t="shared" si="73"/>
        <v>0.63370496815513933</v>
      </c>
      <c r="AC646" s="19">
        <f t="shared" si="74"/>
        <v>4.75</v>
      </c>
      <c r="AD646" s="8" t="str">
        <f>IF(COUNTIF(Catégories!A:A,N646)=0,"catégorie inconnue",LOOKUP(N646,Catégories!A:A,Catégories!B:B))</f>
        <v>Frêt</v>
      </c>
      <c r="AE646" s="21">
        <f t="shared" si="75"/>
        <v>5.383704968155139</v>
      </c>
    </row>
    <row r="647" spans="2:31" hidden="1" x14ac:dyDescent="0.2">
      <c r="B647" s="122" t="s">
        <v>593</v>
      </c>
      <c r="C647" s="122" t="s">
        <v>21</v>
      </c>
      <c r="D647" s="123">
        <v>46154</v>
      </c>
      <c r="E647" s="122" t="s">
        <v>22</v>
      </c>
      <c r="F647" s="122" t="s">
        <v>938</v>
      </c>
      <c r="G647" s="122" t="s">
        <v>0</v>
      </c>
      <c r="H647" s="122" t="s">
        <v>0</v>
      </c>
      <c r="I647" s="122" t="s">
        <v>939</v>
      </c>
      <c r="J647" s="122" t="s">
        <v>23</v>
      </c>
      <c r="K647" s="122" t="s">
        <v>24</v>
      </c>
      <c r="L647" s="122" t="s">
        <v>940</v>
      </c>
      <c r="M647" s="122" t="s">
        <v>25</v>
      </c>
      <c r="N647" s="122" t="s">
        <v>26</v>
      </c>
      <c r="O647" s="122" t="s">
        <v>25</v>
      </c>
      <c r="P647" s="122" t="s">
        <v>27</v>
      </c>
      <c r="Q647" s="122" t="s">
        <v>28</v>
      </c>
      <c r="R647" s="124">
        <v>0.27</v>
      </c>
      <c r="S647" s="127">
        <v>86</v>
      </c>
      <c r="T647" s="125">
        <v>4.25</v>
      </c>
      <c r="U647" s="122" t="s">
        <v>30</v>
      </c>
      <c r="W647" s="8" t="str">
        <f t="shared" si="76"/>
        <v/>
      </c>
      <c r="X647" s="8" t="str">
        <f>IF(S647="6B",_xlfn.XLOOKUP(H647,'Zoning 2shop'!A:A,'Zoning 2shop'!B:B),IF(S647="6C",_xlfn.XLOOKUP(G647,'Zoning 2shop'!C:C,'Zoning 2shop'!D:D),""))</f>
        <v/>
      </c>
      <c r="Y647" s="112">
        <f t="shared" si="70"/>
        <v>0.14910705133062102</v>
      </c>
      <c r="Z647" s="4">
        <f t="shared" si="71"/>
        <v>4.25</v>
      </c>
      <c r="AA647" s="4">
        <f t="shared" si="72"/>
        <v>0.5</v>
      </c>
      <c r="AB647" s="4">
        <f t="shared" si="73"/>
        <v>0.63370496815513933</v>
      </c>
      <c r="AC647" s="19">
        <f t="shared" si="74"/>
        <v>4.75</v>
      </c>
      <c r="AD647" s="8" t="str">
        <f>IF(COUNTIF(Catégories!A:A,N647)=0,"catégorie inconnue",LOOKUP(N647,Catégories!A:A,Catégories!B:B))</f>
        <v>Frêt</v>
      </c>
      <c r="AE647" s="21">
        <f t="shared" si="75"/>
        <v>5.383704968155139</v>
      </c>
    </row>
    <row r="648" spans="2:31" hidden="1" x14ac:dyDescent="0.2">
      <c r="B648" s="122" t="s">
        <v>593</v>
      </c>
      <c r="C648" s="122" t="s">
        <v>21</v>
      </c>
      <c r="D648" s="123">
        <v>46154</v>
      </c>
      <c r="E648" s="122" t="s">
        <v>22</v>
      </c>
      <c r="F648" s="122" t="s">
        <v>582</v>
      </c>
      <c r="G648" s="122" t="s">
        <v>0</v>
      </c>
      <c r="H648" s="122" t="s">
        <v>0</v>
      </c>
      <c r="I648" s="122" t="s">
        <v>958</v>
      </c>
      <c r="J648" s="122" t="s">
        <v>23</v>
      </c>
      <c r="K648" s="122" t="s">
        <v>24</v>
      </c>
      <c r="L648" s="122" t="s">
        <v>959</v>
      </c>
      <c r="M648" s="122" t="s">
        <v>25</v>
      </c>
      <c r="N648" s="122" t="s">
        <v>26</v>
      </c>
      <c r="O648" s="122" t="s">
        <v>25</v>
      </c>
      <c r="P648" s="122" t="s">
        <v>27</v>
      </c>
      <c r="Q648" s="122" t="s">
        <v>28</v>
      </c>
      <c r="R648" s="124">
        <v>0.42</v>
      </c>
      <c r="S648" s="127">
        <v>86</v>
      </c>
      <c r="T648" s="125">
        <v>4.25</v>
      </c>
      <c r="U648" s="122" t="s">
        <v>30</v>
      </c>
      <c r="W648" s="8" t="str">
        <f t="shared" si="76"/>
        <v/>
      </c>
      <c r="X648" s="8" t="str">
        <f>IF(S648="6B",_xlfn.XLOOKUP(H648,'Zoning 2shop'!A:A,'Zoning 2shop'!B:B),IF(S648="6C",_xlfn.XLOOKUP(G648,'Zoning 2shop'!C:C,'Zoning 2shop'!D:D),""))</f>
        <v/>
      </c>
      <c r="Y648" s="112">
        <f t="shared" si="70"/>
        <v>0.14910705133062102</v>
      </c>
      <c r="Z648" s="4">
        <f t="shared" si="71"/>
        <v>4.25</v>
      </c>
      <c r="AA648" s="4">
        <f t="shared" si="72"/>
        <v>0.5</v>
      </c>
      <c r="AB648" s="4">
        <f t="shared" si="73"/>
        <v>0.63370496815513933</v>
      </c>
      <c r="AC648" s="19">
        <f t="shared" si="74"/>
        <v>4.75</v>
      </c>
      <c r="AD648" s="8" t="str">
        <f>IF(COUNTIF(Catégories!A:A,N648)=0,"catégorie inconnue",LOOKUP(N648,Catégories!A:A,Catégories!B:B))</f>
        <v>Frêt</v>
      </c>
      <c r="AE648" s="21">
        <f t="shared" si="75"/>
        <v>5.383704968155139</v>
      </c>
    </row>
    <row r="649" spans="2:31" hidden="1" x14ac:dyDescent="0.2">
      <c r="B649" s="122" t="s">
        <v>593</v>
      </c>
      <c r="C649" s="122" t="s">
        <v>21</v>
      </c>
      <c r="D649" s="123">
        <v>46154</v>
      </c>
      <c r="E649" s="122" t="s">
        <v>22</v>
      </c>
      <c r="F649" s="122" t="s">
        <v>944</v>
      </c>
      <c r="G649" s="122" t="s">
        <v>0</v>
      </c>
      <c r="H649" s="122" t="s">
        <v>0</v>
      </c>
      <c r="I649" s="122" t="s">
        <v>945</v>
      </c>
      <c r="J649" s="122" t="s">
        <v>23</v>
      </c>
      <c r="K649" s="122" t="s">
        <v>24</v>
      </c>
      <c r="L649" s="122" t="s">
        <v>946</v>
      </c>
      <c r="M649" s="122" t="s">
        <v>25</v>
      </c>
      <c r="N649" s="122" t="s">
        <v>26</v>
      </c>
      <c r="O649" s="122" t="s">
        <v>25</v>
      </c>
      <c r="P649" s="122" t="s">
        <v>27</v>
      </c>
      <c r="Q649" s="122" t="s">
        <v>28</v>
      </c>
      <c r="R649" s="124">
        <v>0.11</v>
      </c>
      <c r="S649" s="127">
        <v>86</v>
      </c>
      <c r="T649" s="125">
        <v>4.25</v>
      </c>
      <c r="U649" s="122" t="s">
        <v>30</v>
      </c>
      <c r="W649" s="8" t="str">
        <f t="shared" si="76"/>
        <v/>
      </c>
      <c r="X649" s="8" t="str">
        <f>IF(S649="6B",_xlfn.XLOOKUP(H649,'Zoning 2shop'!A:A,'Zoning 2shop'!B:B),IF(S649="6C",_xlfn.XLOOKUP(G649,'Zoning 2shop'!C:C,'Zoning 2shop'!D:D),""))</f>
        <v/>
      </c>
      <c r="Y649" s="112">
        <f t="shared" si="70"/>
        <v>0.14910705133062102</v>
      </c>
      <c r="Z649" s="4">
        <f t="shared" si="71"/>
        <v>4.25</v>
      </c>
      <c r="AA649" s="4">
        <f t="shared" si="72"/>
        <v>0.5</v>
      </c>
      <c r="AB649" s="4">
        <f t="shared" si="73"/>
        <v>0.63370496815513933</v>
      </c>
      <c r="AC649" s="19">
        <f t="shared" si="74"/>
        <v>4.75</v>
      </c>
      <c r="AD649" s="8" t="str">
        <f>IF(COUNTIF(Catégories!A:A,N649)=0,"catégorie inconnue",LOOKUP(N649,Catégories!A:A,Catégories!B:B))</f>
        <v>Frêt</v>
      </c>
      <c r="AE649" s="21">
        <f t="shared" si="75"/>
        <v>5.383704968155139</v>
      </c>
    </row>
    <row r="650" spans="2:31" hidden="1" x14ac:dyDescent="0.2">
      <c r="B650" s="122" t="s">
        <v>593</v>
      </c>
      <c r="C650" s="122" t="s">
        <v>21</v>
      </c>
      <c r="D650" s="123">
        <v>46154</v>
      </c>
      <c r="E650" s="122" t="s">
        <v>22</v>
      </c>
      <c r="F650" s="122" t="s">
        <v>947</v>
      </c>
      <c r="G650" s="122" t="s">
        <v>0</v>
      </c>
      <c r="H650" s="122" t="s">
        <v>0</v>
      </c>
      <c r="I650" s="122" t="s">
        <v>948</v>
      </c>
      <c r="J650" s="122" t="s">
        <v>23</v>
      </c>
      <c r="K650" s="122" t="s">
        <v>24</v>
      </c>
      <c r="L650" s="122" t="s">
        <v>949</v>
      </c>
      <c r="M650" s="122" t="s">
        <v>25</v>
      </c>
      <c r="N650" s="122" t="s">
        <v>26</v>
      </c>
      <c r="O650" s="122" t="s">
        <v>25</v>
      </c>
      <c r="P650" s="122" t="s">
        <v>27</v>
      </c>
      <c r="Q650" s="122" t="s">
        <v>28</v>
      </c>
      <c r="R650" s="124">
        <v>9.36</v>
      </c>
      <c r="S650" s="127">
        <v>86</v>
      </c>
      <c r="T650" s="125">
        <v>8.43</v>
      </c>
      <c r="U650" s="122" t="s">
        <v>30</v>
      </c>
      <c r="W650" s="8" t="str">
        <f t="shared" si="76"/>
        <v/>
      </c>
      <c r="X650" s="8" t="str">
        <f>IF(S650="6B",_xlfn.XLOOKUP(H650,'Zoning 2shop'!A:A,'Zoning 2shop'!B:B),IF(S650="6C",_xlfn.XLOOKUP(G650,'Zoning 2shop'!C:C,'Zoning 2shop'!D:D),""))</f>
        <v/>
      </c>
      <c r="Y650" s="112">
        <f t="shared" ref="Y650:Y713" si="77">AB650/Z650</f>
        <v>0.14910705133062102</v>
      </c>
      <c r="Z650" s="4">
        <f t="shared" ref="Z650:Z713" si="78">T650</f>
        <v>8.43</v>
      </c>
      <c r="AA650" s="4">
        <f t="shared" ref="AA650:AA713" si="79">IF(OR(S650="6C",S650="6B",S650="5X",S650="5Y"),0.08,0.5)</f>
        <v>0.5</v>
      </c>
      <c r="AB650" s="4">
        <f t="shared" ref="AB650:AB713" si="80">$AG$5/$AG$2*Z650</f>
        <v>1.2569724427171352</v>
      </c>
      <c r="AC650" s="19">
        <f t="shared" ref="AC650:AC713" si="81">Z650+AA650</f>
        <v>8.93</v>
      </c>
      <c r="AD650" s="8" t="str">
        <f>IF(COUNTIF(Catégories!A:A,N650)=0,"catégorie inconnue",LOOKUP(N650,Catégories!A:A,Catégories!B:B))</f>
        <v>Frêt</v>
      </c>
      <c r="AE650" s="21">
        <f t="shared" ref="AE650:AE713" si="82">SUM(Z650:AB650)</f>
        <v>10.186972442717135</v>
      </c>
    </row>
    <row r="651" spans="2:31" hidden="1" x14ac:dyDescent="0.2">
      <c r="B651" s="122" t="s">
        <v>593</v>
      </c>
      <c r="C651" s="122" t="s">
        <v>21</v>
      </c>
      <c r="D651" s="123">
        <v>46154</v>
      </c>
      <c r="E651" s="122" t="s">
        <v>22</v>
      </c>
      <c r="F651" s="122" t="s">
        <v>246</v>
      </c>
      <c r="G651" s="122" t="s">
        <v>0</v>
      </c>
      <c r="H651" s="122" t="s">
        <v>0</v>
      </c>
      <c r="I651" s="122" t="s">
        <v>963</v>
      </c>
      <c r="J651" s="122" t="s">
        <v>23</v>
      </c>
      <c r="K651" s="122" t="s">
        <v>24</v>
      </c>
      <c r="L651" s="122" t="s">
        <v>964</v>
      </c>
      <c r="M651" s="122" t="s">
        <v>25</v>
      </c>
      <c r="N651" s="122" t="s">
        <v>26</v>
      </c>
      <c r="O651" s="122" t="s">
        <v>25</v>
      </c>
      <c r="P651" s="122" t="s">
        <v>27</v>
      </c>
      <c r="Q651" s="122" t="s">
        <v>28</v>
      </c>
      <c r="R651" s="124">
        <v>10.416</v>
      </c>
      <c r="S651" s="127">
        <v>86</v>
      </c>
      <c r="T651" s="125">
        <v>9.2799999999999994</v>
      </c>
      <c r="U651" s="122" t="s">
        <v>30</v>
      </c>
      <c r="W651" s="8" t="str">
        <f t="shared" si="76"/>
        <v/>
      </c>
      <c r="X651" s="8" t="str">
        <f>IF(S651="6B",_xlfn.XLOOKUP(H651,'Zoning 2shop'!A:A,'Zoning 2shop'!B:B),IF(S651="6C",_xlfn.XLOOKUP(G651,'Zoning 2shop'!C:C,'Zoning 2shop'!D:D),""))</f>
        <v/>
      </c>
      <c r="Y651" s="112">
        <f t="shared" si="77"/>
        <v>0.14910705133062102</v>
      </c>
      <c r="Z651" s="4">
        <f t="shared" si="78"/>
        <v>9.2799999999999994</v>
      </c>
      <c r="AA651" s="4">
        <f t="shared" si="79"/>
        <v>0.5</v>
      </c>
      <c r="AB651" s="4">
        <f t="shared" si="80"/>
        <v>1.3837134363481629</v>
      </c>
      <c r="AC651" s="19">
        <f t="shared" si="81"/>
        <v>9.7799999999999994</v>
      </c>
      <c r="AD651" s="8" t="str">
        <f>IF(COUNTIF(Catégories!A:A,N651)=0,"catégorie inconnue",LOOKUP(N651,Catégories!A:A,Catégories!B:B))</f>
        <v>Frêt</v>
      </c>
      <c r="AE651" s="21">
        <f t="shared" si="82"/>
        <v>11.163713436348162</v>
      </c>
    </row>
    <row r="652" spans="2:31" hidden="1" x14ac:dyDescent="0.2">
      <c r="B652" s="122" t="s">
        <v>593</v>
      </c>
      <c r="C652" s="122" t="s">
        <v>21</v>
      </c>
      <c r="D652" s="123">
        <v>46154</v>
      </c>
      <c r="E652" s="122" t="s">
        <v>22</v>
      </c>
      <c r="F652" s="122" t="s">
        <v>952</v>
      </c>
      <c r="G652" s="122" t="s">
        <v>0</v>
      </c>
      <c r="H652" s="122" t="s">
        <v>0</v>
      </c>
      <c r="I652" s="122" t="s">
        <v>953</v>
      </c>
      <c r="J652" s="122" t="s">
        <v>23</v>
      </c>
      <c r="K652" s="122" t="s">
        <v>24</v>
      </c>
      <c r="L652" s="122" t="s">
        <v>954</v>
      </c>
      <c r="M652" s="122" t="s">
        <v>25</v>
      </c>
      <c r="N652" s="122" t="s">
        <v>26</v>
      </c>
      <c r="O652" s="122" t="s">
        <v>25</v>
      </c>
      <c r="P652" s="122" t="s">
        <v>27</v>
      </c>
      <c r="Q652" s="122" t="s">
        <v>28</v>
      </c>
      <c r="R652" s="124">
        <v>0.06</v>
      </c>
      <c r="S652" s="127">
        <v>86</v>
      </c>
      <c r="T652" s="125">
        <v>4.25</v>
      </c>
      <c r="U652" s="122" t="s">
        <v>30</v>
      </c>
      <c r="W652" s="8" t="str">
        <f t="shared" si="76"/>
        <v/>
      </c>
      <c r="X652" s="8" t="str">
        <f>IF(S652="6B",_xlfn.XLOOKUP(H652,'Zoning 2shop'!A:A,'Zoning 2shop'!B:B),IF(S652="6C",_xlfn.XLOOKUP(G652,'Zoning 2shop'!C:C,'Zoning 2shop'!D:D),""))</f>
        <v/>
      </c>
      <c r="Y652" s="112">
        <f t="shared" si="77"/>
        <v>0.14910705133062102</v>
      </c>
      <c r="Z652" s="4">
        <f t="shared" si="78"/>
        <v>4.25</v>
      </c>
      <c r="AA652" s="4">
        <f t="shared" si="79"/>
        <v>0.5</v>
      </c>
      <c r="AB652" s="4">
        <f t="shared" si="80"/>
        <v>0.63370496815513933</v>
      </c>
      <c r="AC652" s="19">
        <f t="shared" si="81"/>
        <v>4.75</v>
      </c>
      <c r="AD652" s="8" t="str">
        <f>IF(COUNTIF(Catégories!A:A,N652)=0,"catégorie inconnue",LOOKUP(N652,Catégories!A:A,Catégories!B:B))</f>
        <v>Frêt</v>
      </c>
      <c r="AE652" s="21">
        <f t="shared" si="82"/>
        <v>5.383704968155139</v>
      </c>
    </row>
    <row r="653" spans="2:31" hidden="1" x14ac:dyDescent="0.2">
      <c r="B653" s="122" t="s">
        <v>593</v>
      </c>
      <c r="C653" s="122" t="s">
        <v>21</v>
      </c>
      <c r="D653" s="123">
        <v>46155</v>
      </c>
      <c r="E653" s="122" t="s">
        <v>22</v>
      </c>
      <c r="F653" s="122" t="s">
        <v>466</v>
      </c>
      <c r="G653" s="122" t="s">
        <v>0</v>
      </c>
      <c r="H653" s="122" t="s">
        <v>0</v>
      </c>
      <c r="I653" s="122" t="s">
        <v>977</v>
      </c>
      <c r="J653" s="122" t="s">
        <v>23</v>
      </c>
      <c r="K653" s="122" t="s">
        <v>24</v>
      </c>
      <c r="L653" s="122" t="s">
        <v>978</v>
      </c>
      <c r="M653" s="122" t="s">
        <v>25</v>
      </c>
      <c r="N653" s="122" t="s">
        <v>26</v>
      </c>
      <c r="O653" s="122" t="s">
        <v>25</v>
      </c>
      <c r="P653" s="122" t="s">
        <v>27</v>
      </c>
      <c r="Q653" s="122" t="s">
        <v>28</v>
      </c>
      <c r="R653" s="124">
        <v>0.08</v>
      </c>
      <c r="S653" s="127">
        <v>86</v>
      </c>
      <c r="T653" s="125">
        <v>4.25</v>
      </c>
      <c r="U653" s="122" t="s">
        <v>30</v>
      </c>
      <c r="W653" s="8" t="str">
        <f t="shared" si="76"/>
        <v/>
      </c>
      <c r="X653" s="8" t="str">
        <f>IF(S653="6B",_xlfn.XLOOKUP(H653,'Zoning 2shop'!A:A,'Zoning 2shop'!B:B),IF(S653="6C",_xlfn.XLOOKUP(G653,'Zoning 2shop'!C:C,'Zoning 2shop'!D:D),""))</f>
        <v/>
      </c>
      <c r="Y653" s="112">
        <f t="shared" si="77"/>
        <v>0.14910705133062102</v>
      </c>
      <c r="Z653" s="4">
        <f t="shared" si="78"/>
        <v>4.25</v>
      </c>
      <c r="AA653" s="4">
        <f t="shared" si="79"/>
        <v>0.5</v>
      </c>
      <c r="AB653" s="4">
        <f t="shared" si="80"/>
        <v>0.63370496815513933</v>
      </c>
      <c r="AC653" s="19">
        <f t="shared" si="81"/>
        <v>4.75</v>
      </c>
      <c r="AD653" s="8" t="str">
        <f>IF(COUNTIF(Catégories!A:A,N653)=0,"catégorie inconnue",LOOKUP(N653,Catégories!A:A,Catégories!B:B))</f>
        <v>Frêt</v>
      </c>
      <c r="AE653" s="21">
        <f t="shared" si="82"/>
        <v>5.383704968155139</v>
      </c>
    </row>
    <row r="654" spans="2:31" hidden="1" x14ac:dyDescent="0.2">
      <c r="B654" s="122" t="s">
        <v>593</v>
      </c>
      <c r="C654" s="122" t="s">
        <v>21</v>
      </c>
      <c r="D654" s="123">
        <v>46155</v>
      </c>
      <c r="E654" s="122" t="s">
        <v>22</v>
      </c>
      <c r="F654" s="122" t="s">
        <v>979</v>
      </c>
      <c r="G654" s="122" t="s">
        <v>0</v>
      </c>
      <c r="H654" s="122" t="s">
        <v>0</v>
      </c>
      <c r="I654" s="122" t="s">
        <v>980</v>
      </c>
      <c r="J654" s="122" t="s">
        <v>23</v>
      </c>
      <c r="K654" s="122" t="s">
        <v>24</v>
      </c>
      <c r="L654" s="122" t="s">
        <v>981</v>
      </c>
      <c r="M654" s="122" t="s">
        <v>25</v>
      </c>
      <c r="N654" s="122" t="s">
        <v>26</v>
      </c>
      <c r="O654" s="122" t="s">
        <v>25</v>
      </c>
      <c r="P654" s="122" t="s">
        <v>27</v>
      </c>
      <c r="Q654" s="122" t="s">
        <v>28</v>
      </c>
      <c r="R654" s="124">
        <v>4.6379999999999999</v>
      </c>
      <c r="S654" s="127">
        <v>86</v>
      </c>
      <c r="T654" s="125">
        <v>5.88</v>
      </c>
      <c r="U654" s="122" t="s">
        <v>30</v>
      </c>
      <c r="W654" s="8" t="str">
        <f t="shared" si="76"/>
        <v/>
      </c>
      <c r="X654" s="8" t="str">
        <f>IF(S654="6B",_xlfn.XLOOKUP(H654,'Zoning 2shop'!A:A,'Zoning 2shop'!B:B),IF(S654="6C",_xlfn.XLOOKUP(G654,'Zoning 2shop'!C:C,'Zoning 2shop'!D:D),""))</f>
        <v/>
      </c>
      <c r="Y654" s="112">
        <f t="shared" si="77"/>
        <v>0.14910705133062102</v>
      </c>
      <c r="Z654" s="4">
        <f t="shared" si="78"/>
        <v>5.88</v>
      </c>
      <c r="AA654" s="4">
        <f t="shared" si="79"/>
        <v>0.5</v>
      </c>
      <c r="AB654" s="4">
        <f t="shared" si="80"/>
        <v>0.87674946182405156</v>
      </c>
      <c r="AC654" s="19">
        <f t="shared" si="81"/>
        <v>6.38</v>
      </c>
      <c r="AD654" s="8" t="str">
        <f>IF(COUNTIF(Catégories!A:A,N654)=0,"catégorie inconnue",LOOKUP(N654,Catégories!A:A,Catégories!B:B))</f>
        <v>Frêt</v>
      </c>
      <c r="AE654" s="21">
        <f t="shared" si="82"/>
        <v>7.2567494618240511</v>
      </c>
    </row>
    <row r="655" spans="2:31" hidden="1" x14ac:dyDescent="0.2">
      <c r="B655" s="122" t="s">
        <v>593</v>
      </c>
      <c r="C655" s="122" t="s">
        <v>21</v>
      </c>
      <c r="D655" s="123">
        <v>46155</v>
      </c>
      <c r="E655" s="122" t="s">
        <v>22</v>
      </c>
      <c r="F655" s="122" t="s">
        <v>249</v>
      </c>
      <c r="G655" s="122" t="s">
        <v>0</v>
      </c>
      <c r="H655" s="122" t="s">
        <v>0</v>
      </c>
      <c r="I655" s="122" t="s">
        <v>1001</v>
      </c>
      <c r="J655" s="122" t="s">
        <v>23</v>
      </c>
      <c r="K655" s="122" t="s">
        <v>24</v>
      </c>
      <c r="L655" s="122" t="s">
        <v>1002</v>
      </c>
      <c r="M655" s="122" t="s">
        <v>25</v>
      </c>
      <c r="N655" s="122" t="s">
        <v>26</v>
      </c>
      <c r="O655" s="122" t="s">
        <v>25</v>
      </c>
      <c r="P655" s="122" t="s">
        <v>27</v>
      </c>
      <c r="Q655" s="122" t="s">
        <v>28</v>
      </c>
      <c r="R655" s="124">
        <v>4.7869999999999999</v>
      </c>
      <c r="S655" s="127">
        <v>86</v>
      </c>
      <c r="T655" s="125">
        <v>5.88</v>
      </c>
      <c r="U655" s="122" t="s">
        <v>30</v>
      </c>
      <c r="W655" s="8" t="str">
        <f t="shared" si="76"/>
        <v/>
      </c>
      <c r="X655" s="8" t="str">
        <f>IF(S655="6B",_xlfn.XLOOKUP(H655,'Zoning 2shop'!A:A,'Zoning 2shop'!B:B),IF(S655="6C",_xlfn.XLOOKUP(G655,'Zoning 2shop'!C:C,'Zoning 2shop'!D:D),""))</f>
        <v/>
      </c>
      <c r="Y655" s="112">
        <f t="shared" si="77"/>
        <v>0.14910705133062102</v>
      </c>
      <c r="Z655" s="4">
        <f t="shared" si="78"/>
        <v>5.88</v>
      </c>
      <c r="AA655" s="4">
        <f t="shared" si="79"/>
        <v>0.5</v>
      </c>
      <c r="AB655" s="4">
        <f t="shared" si="80"/>
        <v>0.87674946182405156</v>
      </c>
      <c r="AC655" s="19">
        <f t="shared" si="81"/>
        <v>6.38</v>
      </c>
      <c r="AD655" s="8" t="str">
        <f>IF(COUNTIF(Catégories!A:A,N655)=0,"catégorie inconnue",LOOKUP(N655,Catégories!A:A,Catégories!B:B))</f>
        <v>Frêt</v>
      </c>
      <c r="AE655" s="21">
        <f t="shared" si="82"/>
        <v>7.2567494618240511</v>
      </c>
    </row>
    <row r="656" spans="2:31" hidden="1" x14ac:dyDescent="0.2">
      <c r="B656" s="122" t="s">
        <v>593</v>
      </c>
      <c r="C656" s="122" t="s">
        <v>21</v>
      </c>
      <c r="D656" s="123">
        <v>46155</v>
      </c>
      <c r="E656" s="122" t="s">
        <v>22</v>
      </c>
      <c r="F656" s="122" t="s">
        <v>982</v>
      </c>
      <c r="G656" s="122" t="s">
        <v>0</v>
      </c>
      <c r="H656" s="122" t="s">
        <v>0</v>
      </c>
      <c r="I656" s="122" t="s">
        <v>983</v>
      </c>
      <c r="J656" s="122" t="s">
        <v>23</v>
      </c>
      <c r="K656" s="122" t="s">
        <v>24</v>
      </c>
      <c r="L656" s="122" t="s">
        <v>984</v>
      </c>
      <c r="M656" s="122" t="s">
        <v>25</v>
      </c>
      <c r="N656" s="122" t="s">
        <v>26</v>
      </c>
      <c r="O656" s="122" t="s">
        <v>25</v>
      </c>
      <c r="P656" s="122" t="s">
        <v>27</v>
      </c>
      <c r="Q656" s="122" t="s">
        <v>28</v>
      </c>
      <c r="R656" s="124">
        <v>0.09</v>
      </c>
      <c r="S656" s="127">
        <v>86</v>
      </c>
      <c r="T656" s="125">
        <v>4.25</v>
      </c>
      <c r="U656" s="122" t="s">
        <v>30</v>
      </c>
      <c r="W656" s="8" t="str">
        <f t="shared" si="76"/>
        <v/>
      </c>
      <c r="X656" s="8" t="str">
        <f>IF(S656="6B",_xlfn.XLOOKUP(H656,'Zoning 2shop'!A:A,'Zoning 2shop'!B:B),IF(S656="6C",_xlfn.XLOOKUP(G656,'Zoning 2shop'!C:C,'Zoning 2shop'!D:D),""))</f>
        <v/>
      </c>
      <c r="Y656" s="112">
        <f t="shared" si="77"/>
        <v>0.14910705133062102</v>
      </c>
      <c r="Z656" s="4">
        <f t="shared" si="78"/>
        <v>4.25</v>
      </c>
      <c r="AA656" s="4">
        <f t="shared" si="79"/>
        <v>0.5</v>
      </c>
      <c r="AB656" s="4">
        <f t="shared" si="80"/>
        <v>0.63370496815513933</v>
      </c>
      <c r="AC656" s="19">
        <f t="shared" si="81"/>
        <v>4.75</v>
      </c>
      <c r="AD656" s="8" t="str">
        <f>IF(COUNTIF(Catégories!A:A,N656)=0,"catégorie inconnue",LOOKUP(N656,Catégories!A:A,Catégories!B:B))</f>
        <v>Frêt</v>
      </c>
      <c r="AE656" s="21">
        <f t="shared" si="82"/>
        <v>5.383704968155139</v>
      </c>
    </row>
    <row r="657" spans="2:31" hidden="1" x14ac:dyDescent="0.2">
      <c r="B657" s="122" t="s">
        <v>593</v>
      </c>
      <c r="C657" s="122" t="s">
        <v>21</v>
      </c>
      <c r="D657" s="123">
        <v>46155</v>
      </c>
      <c r="E657" s="122" t="s">
        <v>22</v>
      </c>
      <c r="F657" s="122" t="s">
        <v>1003</v>
      </c>
      <c r="G657" s="122" t="s">
        <v>0</v>
      </c>
      <c r="H657" s="122" t="s">
        <v>0</v>
      </c>
      <c r="I657" s="122" t="s">
        <v>1004</v>
      </c>
      <c r="J657" s="122" t="s">
        <v>23</v>
      </c>
      <c r="K657" s="122" t="s">
        <v>24</v>
      </c>
      <c r="L657" s="122" t="s">
        <v>1005</v>
      </c>
      <c r="M657" s="122" t="s">
        <v>25</v>
      </c>
      <c r="N657" s="122" t="s">
        <v>26</v>
      </c>
      <c r="O657" s="122" t="s">
        <v>25</v>
      </c>
      <c r="P657" s="122" t="s">
        <v>27</v>
      </c>
      <c r="Q657" s="122" t="s">
        <v>28</v>
      </c>
      <c r="R657" s="124">
        <v>4.7869999999999999</v>
      </c>
      <c r="S657" s="127">
        <v>86</v>
      </c>
      <c r="T657" s="125">
        <v>5.88</v>
      </c>
      <c r="U657" s="122" t="s">
        <v>30</v>
      </c>
      <c r="W657" s="8" t="str">
        <f t="shared" si="76"/>
        <v/>
      </c>
      <c r="X657" s="8" t="str">
        <f>IF(S657="6B",_xlfn.XLOOKUP(H657,'Zoning 2shop'!A:A,'Zoning 2shop'!B:B),IF(S657="6C",_xlfn.XLOOKUP(G657,'Zoning 2shop'!C:C,'Zoning 2shop'!D:D),""))</f>
        <v/>
      </c>
      <c r="Y657" s="112">
        <f t="shared" si="77"/>
        <v>0.14910705133062102</v>
      </c>
      <c r="Z657" s="4">
        <f t="shared" si="78"/>
        <v>5.88</v>
      </c>
      <c r="AA657" s="4">
        <f t="shared" si="79"/>
        <v>0.5</v>
      </c>
      <c r="AB657" s="4">
        <f t="shared" si="80"/>
        <v>0.87674946182405156</v>
      </c>
      <c r="AC657" s="19">
        <f t="shared" si="81"/>
        <v>6.38</v>
      </c>
      <c r="AD657" s="8" t="str">
        <f>IF(COUNTIF(Catégories!A:A,N657)=0,"catégorie inconnue",LOOKUP(N657,Catégories!A:A,Catégories!B:B))</f>
        <v>Frêt</v>
      </c>
      <c r="AE657" s="21">
        <f t="shared" si="82"/>
        <v>7.2567494618240511</v>
      </c>
    </row>
    <row r="658" spans="2:31" hidden="1" x14ac:dyDescent="0.2">
      <c r="B658" s="122" t="s">
        <v>593</v>
      </c>
      <c r="C658" s="122" t="s">
        <v>21</v>
      </c>
      <c r="D658" s="123">
        <v>46157</v>
      </c>
      <c r="E658" s="122" t="s">
        <v>22</v>
      </c>
      <c r="F658" s="122" t="s">
        <v>1058</v>
      </c>
      <c r="G658" s="122" t="s">
        <v>0</v>
      </c>
      <c r="H658" s="122" t="s">
        <v>0</v>
      </c>
      <c r="I658" s="122" t="s">
        <v>1059</v>
      </c>
      <c r="J658" s="122" t="s">
        <v>23</v>
      </c>
      <c r="K658" s="122" t="s">
        <v>24</v>
      </c>
      <c r="L658" s="122" t="s">
        <v>1060</v>
      </c>
      <c r="M658" s="122" t="s">
        <v>25</v>
      </c>
      <c r="N658" s="122" t="s">
        <v>26</v>
      </c>
      <c r="O658" s="122" t="s">
        <v>25</v>
      </c>
      <c r="P658" s="122" t="s">
        <v>27</v>
      </c>
      <c r="Q658" s="122" t="s">
        <v>28</v>
      </c>
      <c r="R658" s="124">
        <v>0.12</v>
      </c>
      <c r="S658" s="127">
        <v>86</v>
      </c>
      <c r="T658" s="125">
        <v>4.25</v>
      </c>
      <c r="U658" s="122" t="s">
        <v>30</v>
      </c>
      <c r="W658" s="8" t="str">
        <f t="shared" si="76"/>
        <v/>
      </c>
      <c r="X658" s="8" t="str">
        <f>IF(S658="6B",_xlfn.XLOOKUP(H658,'Zoning 2shop'!A:A,'Zoning 2shop'!B:B),IF(S658="6C",_xlfn.XLOOKUP(G658,'Zoning 2shop'!C:C,'Zoning 2shop'!D:D),""))</f>
        <v/>
      </c>
      <c r="Y658" s="112">
        <f t="shared" si="77"/>
        <v>0.14910705133062102</v>
      </c>
      <c r="Z658" s="4">
        <f t="shared" si="78"/>
        <v>4.25</v>
      </c>
      <c r="AA658" s="4">
        <f t="shared" si="79"/>
        <v>0.5</v>
      </c>
      <c r="AB658" s="4">
        <f t="shared" si="80"/>
        <v>0.63370496815513933</v>
      </c>
      <c r="AC658" s="19">
        <f t="shared" si="81"/>
        <v>4.75</v>
      </c>
      <c r="AD658" s="8" t="str">
        <f>IF(COUNTIF(Catégories!A:A,N658)=0,"catégorie inconnue",LOOKUP(N658,Catégories!A:A,Catégories!B:B))</f>
        <v>Frêt</v>
      </c>
      <c r="AE658" s="21">
        <f t="shared" si="82"/>
        <v>5.383704968155139</v>
      </c>
    </row>
    <row r="659" spans="2:31" hidden="1" x14ac:dyDescent="0.2">
      <c r="B659" s="122" t="s">
        <v>593</v>
      </c>
      <c r="C659" s="122" t="s">
        <v>21</v>
      </c>
      <c r="D659" s="123">
        <v>46157</v>
      </c>
      <c r="E659" s="122" t="s">
        <v>22</v>
      </c>
      <c r="F659" s="122" t="s">
        <v>1020</v>
      </c>
      <c r="G659" s="122" t="s">
        <v>0</v>
      </c>
      <c r="H659" s="122" t="s">
        <v>0</v>
      </c>
      <c r="I659" s="122" t="s">
        <v>1021</v>
      </c>
      <c r="J659" s="122" t="s">
        <v>23</v>
      </c>
      <c r="K659" s="122" t="s">
        <v>24</v>
      </c>
      <c r="L659" s="122" t="s">
        <v>1022</v>
      </c>
      <c r="M659" s="122" t="s">
        <v>25</v>
      </c>
      <c r="N659" s="122" t="s">
        <v>26</v>
      </c>
      <c r="O659" s="122" t="s">
        <v>25</v>
      </c>
      <c r="P659" s="122" t="s">
        <v>27</v>
      </c>
      <c r="Q659" s="122" t="s">
        <v>28</v>
      </c>
      <c r="R659" s="124">
        <v>6.1820000000000004</v>
      </c>
      <c r="S659" s="127">
        <v>86</v>
      </c>
      <c r="T659" s="125">
        <v>6.9</v>
      </c>
      <c r="U659" s="122" t="s">
        <v>30</v>
      </c>
      <c r="W659" s="8" t="str">
        <f t="shared" si="76"/>
        <v/>
      </c>
      <c r="X659" s="8" t="str">
        <f>IF(S659="6B",_xlfn.XLOOKUP(H659,'Zoning 2shop'!A:A,'Zoning 2shop'!B:B),IF(S659="6C",_xlfn.XLOOKUP(G659,'Zoning 2shop'!C:C,'Zoning 2shop'!D:D),""))</f>
        <v/>
      </c>
      <c r="Y659" s="112">
        <f t="shared" si="77"/>
        <v>0.14910705133062102</v>
      </c>
      <c r="Z659" s="4">
        <f t="shared" si="78"/>
        <v>6.9</v>
      </c>
      <c r="AA659" s="4">
        <f t="shared" si="79"/>
        <v>0.5</v>
      </c>
      <c r="AB659" s="4">
        <f t="shared" si="80"/>
        <v>1.0288386541812851</v>
      </c>
      <c r="AC659" s="19">
        <f t="shared" si="81"/>
        <v>7.4</v>
      </c>
      <c r="AD659" s="8" t="str">
        <f>IF(COUNTIF(Catégories!A:A,N659)=0,"catégorie inconnue",LOOKUP(N659,Catégories!A:A,Catégories!B:B))</f>
        <v>Frêt</v>
      </c>
      <c r="AE659" s="21">
        <f t="shared" si="82"/>
        <v>8.4288386541812859</v>
      </c>
    </row>
    <row r="660" spans="2:31" ht="25.5" hidden="1" x14ac:dyDescent="0.2">
      <c r="B660" s="122" t="s">
        <v>593</v>
      </c>
      <c r="C660" s="122" t="s">
        <v>21</v>
      </c>
      <c r="D660" s="123">
        <v>46157</v>
      </c>
      <c r="E660" s="122" t="s">
        <v>22</v>
      </c>
      <c r="F660" s="122" t="s">
        <v>1020</v>
      </c>
      <c r="G660" s="122" t="s">
        <v>0</v>
      </c>
      <c r="H660" s="122" t="s">
        <v>0</v>
      </c>
      <c r="I660" s="122" t="s">
        <v>1021</v>
      </c>
      <c r="J660" s="122" t="s">
        <v>23</v>
      </c>
      <c r="K660" s="122" t="s">
        <v>24</v>
      </c>
      <c r="L660" s="122" t="s">
        <v>1022</v>
      </c>
      <c r="M660" s="122" t="s">
        <v>25</v>
      </c>
      <c r="N660" s="122" t="s">
        <v>41</v>
      </c>
      <c r="O660" s="122" t="s">
        <v>25</v>
      </c>
      <c r="P660" s="122"/>
      <c r="Q660" s="122" t="s">
        <v>28</v>
      </c>
      <c r="R660" s="124">
        <v>0</v>
      </c>
      <c r="S660" s="127">
        <v>86</v>
      </c>
      <c r="T660" s="125">
        <v>2</v>
      </c>
      <c r="U660" s="122" t="s">
        <v>30</v>
      </c>
      <c r="W660" s="8" t="str">
        <f t="shared" si="76"/>
        <v/>
      </c>
      <c r="X660" s="8" t="str">
        <f>IF(S660="6B",_xlfn.XLOOKUP(H660,'Zoning 2shop'!A:A,'Zoning 2shop'!B:B),IF(S660="6C",_xlfn.XLOOKUP(G660,'Zoning 2shop'!C:C,'Zoning 2shop'!D:D),""))</f>
        <v/>
      </c>
      <c r="Y660" s="112">
        <f t="shared" si="77"/>
        <v>0.14910705133062102</v>
      </c>
      <c r="Z660" s="4">
        <f t="shared" si="78"/>
        <v>2</v>
      </c>
      <c r="AA660" s="4">
        <f t="shared" si="79"/>
        <v>0.5</v>
      </c>
      <c r="AB660" s="4">
        <f t="shared" si="80"/>
        <v>0.29821410266124204</v>
      </c>
      <c r="AC660" s="19">
        <f t="shared" si="81"/>
        <v>2.5</v>
      </c>
      <c r="AD660" s="8" t="str">
        <f>IF(COUNTIF(Catégories!A:A,N660)=0,"catégorie inconnue",LOOKUP(N660,Catégories!A:A,Catégories!B:B))</f>
        <v>Frêt</v>
      </c>
      <c r="AE660" s="21">
        <f t="shared" si="82"/>
        <v>2.7982141026612419</v>
      </c>
    </row>
    <row r="661" spans="2:31" hidden="1" x14ac:dyDescent="0.2">
      <c r="B661" s="122" t="s">
        <v>593</v>
      </c>
      <c r="C661" s="122" t="s">
        <v>21</v>
      </c>
      <c r="D661" s="123">
        <v>46157</v>
      </c>
      <c r="E661" s="122" t="s">
        <v>22</v>
      </c>
      <c r="F661" s="122" t="s">
        <v>1015</v>
      </c>
      <c r="G661" s="122" t="s">
        <v>0</v>
      </c>
      <c r="H661" s="122" t="s">
        <v>0</v>
      </c>
      <c r="I661" s="122" t="s">
        <v>1016</v>
      </c>
      <c r="J661" s="122" t="s">
        <v>23</v>
      </c>
      <c r="K661" s="122" t="s">
        <v>24</v>
      </c>
      <c r="L661" s="122" t="s">
        <v>1017</v>
      </c>
      <c r="M661" s="122" t="s">
        <v>25</v>
      </c>
      <c r="N661" s="122" t="s">
        <v>26</v>
      </c>
      <c r="O661" s="122" t="s">
        <v>25</v>
      </c>
      <c r="P661" s="122" t="s">
        <v>27</v>
      </c>
      <c r="Q661" s="122" t="s">
        <v>28</v>
      </c>
      <c r="R661" s="124">
        <v>0.12</v>
      </c>
      <c r="S661" s="127">
        <v>86</v>
      </c>
      <c r="T661" s="125">
        <v>4.25</v>
      </c>
      <c r="U661" s="122" t="s">
        <v>30</v>
      </c>
      <c r="W661" s="8" t="str">
        <f t="shared" si="76"/>
        <v/>
      </c>
      <c r="X661" s="8" t="str">
        <f>IF(S661="6B",_xlfn.XLOOKUP(H661,'Zoning 2shop'!A:A,'Zoning 2shop'!B:B),IF(S661="6C",_xlfn.XLOOKUP(G661,'Zoning 2shop'!C:C,'Zoning 2shop'!D:D),""))</f>
        <v/>
      </c>
      <c r="Y661" s="112">
        <f t="shared" si="77"/>
        <v>0.14910705133062102</v>
      </c>
      <c r="Z661" s="4">
        <f t="shared" si="78"/>
        <v>4.25</v>
      </c>
      <c r="AA661" s="4">
        <f t="shared" si="79"/>
        <v>0.5</v>
      </c>
      <c r="AB661" s="4">
        <f t="shared" si="80"/>
        <v>0.63370496815513933</v>
      </c>
      <c r="AC661" s="19">
        <f t="shared" si="81"/>
        <v>4.75</v>
      </c>
      <c r="AD661" s="8" t="str">
        <f>IF(COUNTIF(Catégories!A:A,N661)=0,"catégorie inconnue",LOOKUP(N661,Catégories!A:A,Catégories!B:B))</f>
        <v>Frêt</v>
      </c>
      <c r="AE661" s="21">
        <f t="shared" si="82"/>
        <v>5.383704968155139</v>
      </c>
    </row>
    <row r="662" spans="2:31" hidden="1" x14ac:dyDescent="0.2">
      <c r="B662" s="122" t="s">
        <v>593</v>
      </c>
      <c r="C662" s="122" t="s">
        <v>21</v>
      </c>
      <c r="D662" s="123">
        <v>46157</v>
      </c>
      <c r="E662" s="122" t="s">
        <v>22</v>
      </c>
      <c r="F662" s="122" t="s">
        <v>282</v>
      </c>
      <c r="G662" s="122" t="s">
        <v>0</v>
      </c>
      <c r="H662" s="122" t="s">
        <v>0</v>
      </c>
      <c r="I662" s="122" t="s">
        <v>1026</v>
      </c>
      <c r="J662" s="122" t="s">
        <v>23</v>
      </c>
      <c r="K662" s="122" t="s">
        <v>24</v>
      </c>
      <c r="L662" s="122" t="s">
        <v>1027</v>
      </c>
      <c r="M662" s="122" t="s">
        <v>25</v>
      </c>
      <c r="N662" s="122" t="s">
        <v>26</v>
      </c>
      <c r="O662" s="122" t="s">
        <v>25</v>
      </c>
      <c r="P662" s="122" t="s">
        <v>27</v>
      </c>
      <c r="Q662" s="122" t="s">
        <v>28</v>
      </c>
      <c r="R662" s="124">
        <v>6.4119999999999999</v>
      </c>
      <c r="S662" s="127">
        <v>86</v>
      </c>
      <c r="T662" s="125">
        <v>6.9</v>
      </c>
      <c r="U662" s="122" t="s">
        <v>30</v>
      </c>
      <c r="W662" s="8" t="str">
        <f t="shared" si="76"/>
        <v/>
      </c>
      <c r="X662" s="8" t="str">
        <f>IF(S662="6B",_xlfn.XLOOKUP(H662,'Zoning 2shop'!A:A,'Zoning 2shop'!B:B),IF(S662="6C",_xlfn.XLOOKUP(G662,'Zoning 2shop'!C:C,'Zoning 2shop'!D:D),""))</f>
        <v/>
      </c>
      <c r="Y662" s="112">
        <f t="shared" si="77"/>
        <v>0.14910705133062102</v>
      </c>
      <c r="Z662" s="4">
        <f t="shared" si="78"/>
        <v>6.9</v>
      </c>
      <c r="AA662" s="4">
        <f t="shared" si="79"/>
        <v>0.5</v>
      </c>
      <c r="AB662" s="4">
        <f t="shared" si="80"/>
        <v>1.0288386541812851</v>
      </c>
      <c r="AC662" s="19">
        <f t="shared" si="81"/>
        <v>7.4</v>
      </c>
      <c r="AD662" s="8" t="str">
        <f>IF(COUNTIF(Catégories!A:A,N662)=0,"catégorie inconnue",LOOKUP(N662,Catégories!A:A,Catégories!B:B))</f>
        <v>Frêt</v>
      </c>
      <c r="AE662" s="21">
        <f t="shared" si="82"/>
        <v>8.4288386541812859</v>
      </c>
    </row>
    <row r="663" spans="2:31" hidden="1" x14ac:dyDescent="0.2">
      <c r="B663" s="122" t="s">
        <v>593</v>
      </c>
      <c r="C663" s="122" t="s">
        <v>21</v>
      </c>
      <c r="D663" s="123">
        <v>46157</v>
      </c>
      <c r="E663" s="122" t="s">
        <v>22</v>
      </c>
      <c r="F663" s="122" t="s">
        <v>221</v>
      </c>
      <c r="G663" s="122" t="s">
        <v>0</v>
      </c>
      <c r="H663" s="122" t="s">
        <v>0</v>
      </c>
      <c r="I663" s="122" t="s">
        <v>1034</v>
      </c>
      <c r="J663" s="122" t="s">
        <v>23</v>
      </c>
      <c r="K663" s="122" t="s">
        <v>24</v>
      </c>
      <c r="L663" s="122" t="s">
        <v>1035</v>
      </c>
      <c r="M663" s="122" t="s">
        <v>25</v>
      </c>
      <c r="N663" s="122" t="s">
        <v>26</v>
      </c>
      <c r="O663" s="122" t="s">
        <v>25</v>
      </c>
      <c r="P663" s="122" t="s">
        <v>27</v>
      </c>
      <c r="Q663" s="122" t="s">
        <v>28</v>
      </c>
      <c r="R663" s="124">
        <v>0.08</v>
      </c>
      <c r="S663" s="127">
        <v>86</v>
      </c>
      <c r="T663" s="125">
        <v>4.25</v>
      </c>
      <c r="U663" s="122" t="s">
        <v>30</v>
      </c>
      <c r="W663" s="8" t="str">
        <f t="shared" si="76"/>
        <v/>
      </c>
      <c r="X663" s="8" t="str">
        <f>IF(S663="6B",_xlfn.XLOOKUP(H663,'Zoning 2shop'!A:A,'Zoning 2shop'!B:B),IF(S663="6C",_xlfn.XLOOKUP(G663,'Zoning 2shop'!C:C,'Zoning 2shop'!D:D),""))</f>
        <v/>
      </c>
      <c r="Y663" s="112">
        <f t="shared" si="77"/>
        <v>0.14910705133062102</v>
      </c>
      <c r="Z663" s="4">
        <f t="shared" si="78"/>
        <v>4.25</v>
      </c>
      <c r="AA663" s="4">
        <f t="shared" si="79"/>
        <v>0.5</v>
      </c>
      <c r="AB663" s="4">
        <f t="shared" si="80"/>
        <v>0.63370496815513933</v>
      </c>
      <c r="AC663" s="19">
        <f t="shared" si="81"/>
        <v>4.75</v>
      </c>
      <c r="AD663" s="8" t="str">
        <f>IF(COUNTIF(Catégories!A:A,N663)=0,"catégorie inconnue",LOOKUP(N663,Catégories!A:A,Catégories!B:B))</f>
        <v>Frêt</v>
      </c>
      <c r="AE663" s="21">
        <f t="shared" si="82"/>
        <v>5.383704968155139</v>
      </c>
    </row>
    <row r="664" spans="2:31" hidden="1" x14ac:dyDescent="0.2">
      <c r="B664" s="122" t="s">
        <v>593</v>
      </c>
      <c r="C664" s="122" t="s">
        <v>21</v>
      </c>
      <c r="D664" s="123">
        <v>46157</v>
      </c>
      <c r="E664" s="122" t="s">
        <v>22</v>
      </c>
      <c r="F664" s="122" t="s">
        <v>283</v>
      </c>
      <c r="G664" s="122" t="s">
        <v>0</v>
      </c>
      <c r="H664" s="122" t="s">
        <v>0</v>
      </c>
      <c r="I664" s="122" t="s">
        <v>1041</v>
      </c>
      <c r="J664" s="122" t="s">
        <v>23</v>
      </c>
      <c r="K664" s="122" t="s">
        <v>24</v>
      </c>
      <c r="L664" s="122" t="s">
        <v>1042</v>
      </c>
      <c r="M664" s="122" t="s">
        <v>25</v>
      </c>
      <c r="N664" s="122" t="s">
        <v>26</v>
      </c>
      <c r="O664" s="122" t="s">
        <v>25</v>
      </c>
      <c r="P664" s="122" t="s">
        <v>27</v>
      </c>
      <c r="Q664" s="122" t="s">
        <v>28</v>
      </c>
      <c r="R664" s="124">
        <v>1.581</v>
      </c>
      <c r="S664" s="127">
        <v>86</v>
      </c>
      <c r="T664" s="125">
        <v>4.58</v>
      </c>
      <c r="U664" s="122" t="s">
        <v>30</v>
      </c>
      <c r="W664" s="8" t="str">
        <f t="shared" si="76"/>
        <v/>
      </c>
      <c r="X664" s="8" t="str">
        <f>IF(S664="6B",_xlfn.XLOOKUP(H664,'Zoning 2shop'!A:A,'Zoning 2shop'!B:B),IF(S664="6C",_xlfn.XLOOKUP(G664,'Zoning 2shop'!C:C,'Zoning 2shop'!D:D),""))</f>
        <v/>
      </c>
      <c r="Y664" s="112">
        <f t="shared" si="77"/>
        <v>0.14910705133062102</v>
      </c>
      <c r="Z664" s="4">
        <f t="shared" si="78"/>
        <v>4.58</v>
      </c>
      <c r="AA664" s="4">
        <f t="shared" si="79"/>
        <v>0.5</v>
      </c>
      <c r="AB664" s="4">
        <f t="shared" si="80"/>
        <v>0.68291029509424428</v>
      </c>
      <c r="AC664" s="19">
        <f t="shared" si="81"/>
        <v>5.08</v>
      </c>
      <c r="AD664" s="8" t="str">
        <f>IF(COUNTIF(Catégories!A:A,N664)=0,"catégorie inconnue",LOOKUP(N664,Catégories!A:A,Catégories!B:B))</f>
        <v>Frêt</v>
      </c>
      <c r="AE664" s="21">
        <f t="shared" si="82"/>
        <v>5.7629102950942439</v>
      </c>
    </row>
    <row r="665" spans="2:31" hidden="1" x14ac:dyDescent="0.2">
      <c r="B665" s="122" t="s">
        <v>593</v>
      </c>
      <c r="C665" s="122" t="s">
        <v>21</v>
      </c>
      <c r="D665" s="123">
        <v>46157</v>
      </c>
      <c r="E665" s="122" t="s">
        <v>22</v>
      </c>
      <c r="F665" s="122" t="s">
        <v>1012</v>
      </c>
      <c r="G665" s="122" t="s">
        <v>0</v>
      </c>
      <c r="H665" s="122" t="s">
        <v>0</v>
      </c>
      <c r="I665" s="122" t="s">
        <v>1013</v>
      </c>
      <c r="J665" s="122" t="s">
        <v>23</v>
      </c>
      <c r="K665" s="122" t="s">
        <v>24</v>
      </c>
      <c r="L665" s="122" t="s">
        <v>1014</v>
      </c>
      <c r="M665" s="122" t="s">
        <v>25</v>
      </c>
      <c r="N665" s="122" t="s">
        <v>26</v>
      </c>
      <c r="O665" s="122" t="s">
        <v>25</v>
      </c>
      <c r="P665" s="122" t="s">
        <v>27</v>
      </c>
      <c r="Q665" s="122" t="s">
        <v>28</v>
      </c>
      <c r="R665" s="124">
        <v>0.27</v>
      </c>
      <c r="S665" s="127">
        <v>86</v>
      </c>
      <c r="T665" s="125">
        <v>4.25</v>
      </c>
      <c r="U665" s="122" t="s">
        <v>30</v>
      </c>
      <c r="W665" s="8" t="str">
        <f t="shared" si="76"/>
        <v/>
      </c>
      <c r="X665" s="8" t="str">
        <f>IF(S665="6B",_xlfn.XLOOKUP(H665,'Zoning 2shop'!A:A,'Zoning 2shop'!B:B),IF(S665="6C",_xlfn.XLOOKUP(G665,'Zoning 2shop'!C:C,'Zoning 2shop'!D:D),""))</f>
        <v/>
      </c>
      <c r="Y665" s="112">
        <f t="shared" si="77"/>
        <v>0.14910705133062102</v>
      </c>
      <c r="Z665" s="4">
        <f t="shared" si="78"/>
        <v>4.25</v>
      </c>
      <c r="AA665" s="4">
        <f t="shared" si="79"/>
        <v>0.5</v>
      </c>
      <c r="AB665" s="4">
        <f t="shared" si="80"/>
        <v>0.63370496815513933</v>
      </c>
      <c r="AC665" s="19">
        <f t="shared" si="81"/>
        <v>4.75</v>
      </c>
      <c r="AD665" s="8" t="str">
        <f>IF(COUNTIF(Catégories!A:A,N665)=0,"catégorie inconnue",LOOKUP(N665,Catégories!A:A,Catégories!B:B))</f>
        <v>Frêt</v>
      </c>
      <c r="AE665" s="21">
        <f t="shared" si="82"/>
        <v>5.383704968155139</v>
      </c>
    </row>
    <row r="666" spans="2:31" hidden="1" x14ac:dyDescent="0.2">
      <c r="B666" s="122" t="s">
        <v>593</v>
      </c>
      <c r="C666" s="122" t="s">
        <v>21</v>
      </c>
      <c r="D666" s="123">
        <v>46157</v>
      </c>
      <c r="E666" s="122" t="s">
        <v>22</v>
      </c>
      <c r="F666" s="122" t="s">
        <v>1009</v>
      </c>
      <c r="G666" s="122" t="s">
        <v>0</v>
      </c>
      <c r="H666" s="122" t="s">
        <v>0</v>
      </c>
      <c r="I666" s="122" t="s">
        <v>1010</v>
      </c>
      <c r="J666" s="122" t="s">
        <v>23</v>
      </c>
      <c r="K666" s="122" t="s">
        <v>24</v>
      </c>
      <c r="L666" s="122" t="s">
        <v>1011</v>
      </c>
      <c r="M666" s="122" t="s">
        <v>25</v>
      </c>
      <c r="N666" s="122" t="s">
        <v>26</v>
      </c>
      <c r="O666" s="122" t="s">
        <v>25</v>
      </c>
      <c r="P666" s="122" t="s">
        <v>27</v>
      </c>
      <c r="Q666" s="122" t="s">
        <v>28</v>
      </c>
      <c r="R666" s="124">
        <v>4.6379999999999999</v>
      </c>
      <c r="S666" s="127">
        <v>86</v>
      </c>
      <c r="T666" s="125">
        <v>5.88</v>
      </c>
      <c r="U666" s="122" t="s">
        <v>30</v>
      </c>
      <c r="W666" s="8" t="str">
        <f t="shared" si="76"/>
        <v/>
      </c>
      <c r="X666" s="8" t="str">
        <f>IF(S666="6B",_xlfn.XLOOKUP(H666,'Zoning 2shop'!A:A,'Zoning 2shop'!B:B),IF(S666="6C",_xlfn.XLOOKUP(G666,'Zoning 2shop'!C:C,'Zoning 2shop'!D:D),""))</f>
        <v/>
      </c>
      <c r="Y666" s="112">
        <f t="shared" si="77"/>
        <v>0.14910705133062102</v>
      </c>
      <c r="Z666" s="4">
        <f t="shared" si="78"/>
        <v>5.88</v>
      </c>
      <c r="AA666" s="4">
        <f t="shared" si="79"/>
        <v>0.5</v>
      </c>
      <c r="AB666" s="4">
        <f t="shared" si="80"/>
        <v>0.87674946182405156</v>
      </c>
      <c r="AC666" s="19">
        <f t="shared" si="81"/>
        <v>6.38</v>
      </c>
      <c r="AD666" s="8" t="str">
        <f>IF(COUNTIF(Catégories!A:A,N666)=0,"catégorie inconnue",LOOKUP(N666,Catégories!A:A,Catégories!B:B))</f>
        <v>Frêt</v>
      </c>
      <c r="AE666" s="21">
        <f t="shared" si="82"/>
        <v>7.2567494618240511</v>
      </c>
    </row>
    <row r="667" spans="2:31" hidden="1" x14ac:dyDescent="0.2">
      <c r="B667" s="122" t="s">
        <v>593</v>
      </c>
      <c r="C667" s="122" t="s">
        <v>21</v>
      </c>
      <c r="D667" s="123">
        <v>46157</v>
      </c>
      <c r="E667" s="122" t="s">
        <v>22</v>
      </c>
      <c r="F667" s="122" t="s">
        <v>1009</v>
      </c>
      <c r="G667" s="122" t="s">
        <v>0</v>
      </c>
      <c r="H667" s="122" t="s">
        <v>0</v>
      </c>
      <c r="I667" s="122" t="s">
        <v>1010</v>
      </c>
      <c r="J667" s="122" t="s">
        <v>23</v>
      </c>
      <c r="K667" s="122" t="s">
        <v>24</v>
      </c>
      <c r="L667" s="122" t="s">
        <v>1011</v>
      </c>
      <c r="M667" s="122" t="s">
        <v>25</v>
      </c>
      <c r="N667" s="122" t="s">
        <v>40</v>
      </c>
      <c r="O667" s="122" t="s">
        <v>25</v>
      </c>
      <c r="P667" s="122"/>
      <c r="Q667" s="122" t="s">
        <v>28</v>
      </c>
      <c r="R667" s="124">
        <v>0</v>
      </c>
      <c r="S667" s="127">
        <v>86</v>
      </c>
      <c r="T667" s="125">
        <v>5</v>
      </c>
      <c r="U667" s="122" t="s">
        <v>30</v>
      </c>
      <c r="W667" s="8" t="str">
        <f t="shared" si="76"/>
        <v/>
      </c>
      <c r="X667" s="8" t="str">
        <f>IF(S667="6B",_xlfn.XLOOKUP(H667,'Zoning 2shop'!A:A,'Zoning 2shop'!B:B),IF(S667="6C",_xlfn.XLOOKUP(G667,'Zoning 2shop'!C:C,'Zoning 2shop'!D:D),""))</f>
        <v/>
      </c>
      <c r="Y667" s="112">
        <f t="shared" si="77"/>
        <v>0.14910705133062102</v>
      </c>
      <c r="Z667" s="4">
        <f t="shared" si="78"/>
        <v>5</v>
      </c>
      <c r="AA667" s="4">
        <f t="shared" si="79"/>
        <v>0.5</v>
      </c>
      <c r="AB667" s="4">
        <f t="shared" si="80"/>
        <v>0.74553525665310505</v>
      </c>
      <c r="AC667" s="19">
        <f t="shared" si="81"/>
        <v>5.5</v>
      </c>
      <c r="AD667" s="8" t="str">
        <f>IF(COUNTIF(Catégories!A:A,N667)=0,"catégorie inconnue",LOOKUP(N667,Catégories!A:A,Catégories!B:B))</f>
        <v>Zones éloignées</v>
      </c>
      <c r="AE667" s="21">
        <f t="shared" si="82"/>
        <v>6.2455352566531053</v>
      </c>
    </row>
    <row r="668" spans="2:31" hidden="1" x14ac:dyDescent="0.2">
      <c r="B668" s="122" t="s">
        <v>593</v>
      </c>
      <c r="C668" s="122" t="s">
        <v>21</v>
      </c>
      <c r="D668" s="123">
        <v>46157</v>
      </c>
      <c r="E668" s="122" t="s">
        <v>22</v>
      </c>
      <c r="F668" s="122" t="s">
        <v>287</v>
      </c>
      <c r="G668" s="122" t="s">
        <v>0</v>
      </c>
      <c r="H668" s="122" t="s">
        <v>0</v>
      </c>
      <c r="I668" s="122" t="s">
        <v>1018</v>
      </c>
      <c r="J668" s="122" t="s">
        <v>23</v>
      </c>
      <c r="K668" s="122" t="s">
        <v>24</v>
      </c>
      <c r="L668" s="122" t="s">
        <v>1019</v>
      </c>
      <c r="M668" s="122" t="s">
        <v>25</v>
      </c>
      <c r="N668" s="122" t="s">
        <v>26</v>
      </c>
      <c r="O668" s="122" t="s">
        <v>25</v>
      </c>
      <c r="P668" s="122" t="s">
        <v>27</v>
      </c>
      <c r="Q668" s="122" t="s">
        <v>28</v>
      </c>
      <c r="R668" s="124">
        <v>0.27</v>
      </c>
      <c r="S668" s="127">
        <v>86</v>
      </c>
      <c r="T668" s="125">
        <v>4.25</v>
      </c>
      <c r="U668" s="122" t="s">
        <v>30</v>
      </c>
      <c r="W668" s="8" t="str">
        <f t="shared" si="76"/>
        <v/>
      </c>
      <c r="X668" s="8" t="str">
        <f>IF(S668="6B",_xlfn.XLOOKUP(H668,'Zoning 2shop'!A:A,'Zoning 2shop'!B:B),IF(S668="6C",_xlfn.XLOOKUP(G668,'Zoning 2shop'!C:C,'Zoning 2shop'!D:D),""))</f>
        <v/>
      </c>
      <c r="Y668" s="112">
        <f t="shared" si="77"/>
        <v>0.14910705133062102</v>
      </c>
      <c r="Z668" s="4">
        <f t="shared" si="78"/>
        <v>4.25</v>
      </c>
      <c r="AA668" s="4">
        <f t="shared" si="79"/>
        <v>0.5</v>
      </c>
      <c r="AB668" s="4">
        <f t="shared" si="80"/>
        <v>0.63370496815513933</v>
      </c>
      <c r="AC668" s="19">
        <f t="shared" si="81"/>
        <v>4.75</v>
      </c>
      <c r="AD668" s="8" t="str">
        <f>IF(COUNTIF(Catégories!A:A,N668)=0,"catégorie inconnue",LOOKUP(N668,Catégories!A:A,Catégories!B:B))</f>
        <v>Frêt</v>
      </c>
      <c r="AE668" s="21">
        <f t="shared" si="82"/>
        <v>5.383704968155139</v>
      </c>
    </row>
    <row r="669" spans="2:31" hidden="1" x14ac:dyDescent="0.2">
      <c r="B669" s="122" t="s">
        <v>593</v>
      </c>
      <c r="C669" s="122" t="s">
        <v>21</v>
      </c>
      <c r="D669" s="123">
        <v>46157</v>
      </c>
      <c r="E669" s="122" t="s">
        <v>22</v>
      </c>
      <c r="F669" s="122" t="s">
        <v>1051</v>
      </c>
      <c r="G669" s="122" t="s">
        <v>0</v>
      </c>
      <c r="H669" s="122" t="s">
        <v>0</v>
      </c>
      <c r="I669" s="122" t="s">
        <v>1052</v>
      </c>
      <c r="J669" s="122" t="s">
        <v>23</v>
      </c>
      <c r="K669" s="122" t="s">
        <v>24</v>
      </c>
      <c r="L669" s="122" t="s">
        <v>1053</v>
      </c>
      <c r="M669" s="122" t="s">
        <v>25</v>
      </c>
      <c r="N669" s="122" t="s">
        <v>26</v>
      </c>
      <c r="O669" s="122" t="s">
        <v>25</v>
      </c>
      <c r="P669" s="122" t="s">
        <v>27</v>
      </c>
      <c r="Q669" s="122" t="s">
        <v>28</v>
      </c>
      <c r="R669" s="124">
        <v>4.532</v>
      </c>
      <c r="S669" s="127">
        <v>86</v>
      </c>
      <c r="T669" s="125">
        <v>5.88</v>
      </c>
      <c r="U669" s="122" t="s">
        <v>30</v>
      </c>
      <c r="W669" s="8" t="str">
        <f t="shared" si="76"/>
        <v/>
      </c>
      <c r="X669" s="8" t="str">
        <f>IF(S669="6B",_xlfn.XLOOKUP(H669,'Zoning 2shop'!A:A,'Zoning 2shop'!B:B),IF(S669="6C",_xlfn.XLOOKUP(G669,'Zoning 2shop'!C:C,'Zoning 2shop'!D:D),""))</f>
        <v/>
      </c>
      <c r="Y669" s="112">
        <f t="shared" si="77"/>
        <v>0.14910705133062102</v>
      </c>
      <c r="Z669" s="4">
        <f t="shared" si="78"/>
        <v>5.88</v>
      </c>
      <c r="AA669" s="4">
        <f t="shared" si="79"/>
        <v>0.5</v>
      </c>
      <c r="AB669" s="4">
        <f t="shared" si="80"/>
        <v>0.87674946182405156</v>
      </c>
      <c r="AC669" s="19">
        <f t="shared" si="81"/>
        <v>6.38</v>
      </c>
      <c r="AD669" s="8" t="str">
        <f>IF(COUNTIF(Catégories!A:A,N669)=0,"catégorie inconnue",LOOKUP(N669,Catégories!A:A,Catégories!B:B))</f>
        <v>Frêt</v>
      </c>
      <c r="AE669" s="21">
        <f t="shared" si="82"/>
        <v>7.2567494618240511</v>
      </c>
    </row>
    <row r="670" spans="2:31" hidden="1" x14ac:dyDescent="0.2">
      <c r="B670" s="122" t="s">
        <v>593</v>
      </c>
      <c r="C670" s="122" t="s">
        <v>21</v>
      </c>
      <c r="D670" s="123">
        <v>46160</v>
      </c>
      <c r="E670" s="122" t="s">
        <v>22</v>
      </c>
      <c r="F670" s="122" t="s">
        <v>1064</v>
      </c>
      <c r="G670" s="122" t="s">
        <v>0</v>
      </c>
      <c r="H670" s="122" t="s">
        <v>0</v>
      </c>
      <c r="I670" s="122" t="s">
        <v>1065</v>
      </c>
      <c r="J670" s="122" t="s">
        <v>23</v>
      </c>
      <c r="K670" s="122" t="s">
        <v>24</v>
      </c>
      <c r="L670" s="122" t="s">
        <v>1066</v>
      </c>
      <c r="M670" s="122" t="s">
        <v>25</v>
      </c>
      <c r="N670" s="122" t="s">
        <v>26</v>
      </c>
      <c r="O670" s="122" t="s">
        <v>25</v>
      </c>
      <c r="P670" s="122" t="s">
        <v>27</v>
      </c>
      <c r="Q670" s="122" t="s">
        <v>28</v>
      </c>
      <c r="R670" s="124">
        <v>4.532</v>
      </c>
      <c r="S670" s="127">
        <v>86</v>
      </c>
      <c r="T670" s="125">
        <v>5.88</v>
      </c>
      <c r="U670" s="122" t="s">
        <v>30</v>
      </c>
      <c r="W670" s="8" t="str">
        <f t="shared" si="76"/>
        <v/>
      </c>
      <c r="X670" s="8" t="str">
        <f>IF(S670="6B",_xlfn.XLOOKUP(H670,'Zoning 2shop'!A:A,'Zoning 2shop'!B:B),IF(S670="6C",_xlfn.XLOOKUP(G670,'Zoning 2shop'!C:C,'Zoning 2shop'!D:D),""))</f>
        <v/>
      </c>
      <c r="Y670" s="112">
        <f t="shared" si="77"/>
        <v>0.14910705133062102</v>
      </c>
      <c r="Z670" s="4">
        <f t="shared" si="78"/>
        <v>5.88</v>
      </c>
      <c r="AA670" s="4">
        <f t="shared" si="79"/>
        <v>0.5</v>
      </c>
      <c r="AB670" s="4">
        <f t="shared" si="80"/>
        <v>0.87674946182405156</v>
      </c>
      <c r="AC670" s="19">
        <f t="shared" si="81"/>
        <v>6.38</v>
      </c>
      <c r="AD670" s="8" t="str">
        <f>IF(COUNTIF(Catégories!A:A,N670)=0,"catégorie inconnue",LOOKUP(N670,Catégories!A:A,Catégories!B:B))</f>
        <v>Frêt</v>
      </c>
      <c r="AE670" s="21">
        <f t="shared" si="82"/>
        <v>7.2567494618240511</v>
      </c>
    </row>
    <row r="671" spans="2:31" hidden="1" x14ac:dyDescent="0.2">
      <c r="B671" s="122" t="s">
        <v>593</v>
      </c>
      <c r="C671" s="122" t="s">
        <v>21</v>
      </c>
      <c r="D671" s="123">
        <v>46160</v>
      </c>
      <c r="E671" s="122" t="s">
        <v>22</v>
      </c>
      <c r="F671" s="122" t="s">
        <v>1128</v>
      </c>
      <c r="G671" s="122" t="s">
        <v>0</v>
      </c>
      <c r="H671" s="122" t="s">
        <v>0</v>
      </c>
      <c r="I671" s="122" t="s">
        <v>1129</v>
      </c>
      <c r="J671" s="122" t="s">
        <v>23</v>
      </c>
      <c r="K671" s="122" t="s">
        <v>24</v>
      </c>
      <c r="L671" s="122" t="s">
        <v>1130</v>
      </c>
      <c r="M671" s="122" t="s">
        <v>25</v>
      </c>
      <c r="N671" s="122" t="s">
        <v>26</v>
      </c>
      <c r="O671" s="122" t="s">
        <v>25</v>
      </c>
      <c r="P671" s="122" t="s">
        <v>27</v>
      </c>
      <c r="Q671" s="122" t="s">
        <v>28</v>
      </c>
      <c r="R671" s="124">
        <v>0.28999999999999998</v>
      </c>
      <c r="S671" s="127">
        <v>86</v>
      </c>
      <c r="T671" s="125">
        <v>4.25</v>
      </c>
      <c r="U671" s="122" t="s">
        <v>30</v>
      </c>
      <c r="W671" s="8" t="str">
        <f t="shared" si="76"/>
        <v/>
      </c>
      <c r="X671" s="8" t="str">
        <f>IF(S671="6B",_xlfn.XLOOKUP(H671,'Zoning 2shop'!A:A,'Zoning 2shop'!B:B),IF(S671="6C",_xlfn.XLOOKUP(G671,'Zoning 2shop'!C:C,'Zoning 2shop'!D:D),""))</f>
        <v/>
      </c>
      <c r="Y671" s="112">
        <f t="shared" si="77"/>
        <v>0.14910705133062102</v>
      </c>
      <c r="Z671" s="4">
        <f t="shared" si="78"/>
        <v>4.25</v>
      </c>
      <c r="AA671" s="4">
        <f t="shared" si="79"/>
        <v>0.5</v>
      </c>
      <c r="AB671" s="4">
        <f t="shared" si="80"/>
        <v>0.63370496815513933</v>
      </c>
      <c r="AC671" s="19">
        <f t="shared" si="81"/>
        <v>4.75</v>
      </c>
      <c r="AD671" s="8" t="str">
        <f>IF(COUNTIF(Catégories!A:A,N671)=0,"catégorie inconnue",LOOKUP(N671,Catégories!A:A,Catégories!B:B))</f>
        <v>Frêt</v>
      </c>
      <c r="AE671" s="21">
        <f t="shared" si="82"/>
        <v>5.383704968155139</v>
      </c>
    </row>
    <row r="672" spans="2:31" hidden="1" x14ac:dyDescent="0.2">
      <c r="B672" s="122" t="s">
        <v>593</v>
      </c>
      <c r="C672" s="122" t="s">
        <v>21</v>
      </c>
      <c r="D672" s="123">
        <v>46160</v>
      </c>
      <c r="E672" s="122" t="s">
        <v>22</v>
      </c>
      <c r="F672" s="122" t="s">
        <v>254</v>
      </c>
      <c r="G672" s="122" t="s">
        <v>0</v>
      </c>
      <c r="H672" s="122" t="s">
        <v>0</v>
      </c>
      <c r="I672" s="122" t="s">
        <v>1122</v>
      </c>
      <c r="J672" s="122" t="s">
        <v>23</v>
      </c>
      <c r="K672" s="122" t="s">
        <v>24</v>
      </c>
      <c r="L672" s="122" t="s">
        <v>1123</v>
      </c>
      <c r="M672" s="122" t="s">
        <v>25</v>
      </c>
      <c r="N672" s="122" t="s">
        <v>26</v>
      </c>
      <c r="O672" s="122" t="s">
        <v>25</v>
      </c>
      <c r="P672" s="122" t="s">
        <v>27</v>
      </c>
      <c r="Q672" s="122" t="s">
        <v>28</v>
      </c>
      <c r="R672" s="124">
        <v>0.19</v>
      </c>
      <c r="S672" s="127">
        <v>86</v>
      </c>
      <c r="T672" s="125">
        <v>4.25</v>
      </c>
      <c r="U672" s="122" t="s">
        <v>30</v>
      </c>
      <c r="W672" s="8" t="str">
        <f t="shared" si="76"/>
        <v/>
      </c>
      <c r="X672" s="8" t="str">
        <f>IF(S672="6B",_xlfn.XLOOKUP(H672,'Zoning 2shop'!A:A,'Zoning 2shop'!B:B),IF(S672="6C",_xlfn.XLOOKUP(G672,'Zoning 2shop'!C:C,'Zoning 2shop'!D:D),""))</f>
        <v/>
      </c>
      <c r="Y672" s="112">
        <f t="shared" si="77"/>
        <v>0.14910705133062102</v>
      </c>
      <c r="Z672" s="4">
        <f t="shared" si="78"/>
        <v>4.25</v>
      </c>
      <c r="AA672" s="4">
        <f t="shared" si="79"/>
        <v>0.5</v>
      </c>
      <c r="AB672" s="4">
        <f t="shared" si="80"/>
        <v>0.63370496815513933</v>
      </c>
      <c r="AC672" s="19">
        <f t="shared" si="81"/>
        <v>4.75</v>
      </c>
      <c r="AD672" s="8" t="str">
        <f>IF(COUNTIF(Catégories!A:A,N672)=0,"catégorie inconnue",LOOKUP(N672,Catégories!A:A,Catégories!B:B))</f>
        <v>Frêt</v>
      </c>
      <c r="AE672" s="21">
        <f t="shared" si="82"/>
        <v>5.383704968155139</v>
      </c>
    </row>
    <row r="673" spans="2:31" hidden="1" x14ac:dyDescent="0.2">
      <c r="B673" s="122" t="s">
        <v>593</v>
      </c>
      <c r="C673" s="122" t="s">
        <v>21</v>
      </c>
      <c r="D673" s="123">
        <v>46160</v>
      </c>
      <c r="E673" s="122" t="s">
        <v>22</v>
      </c>
      <c r="F673" s="122" t="s">
        <v>444</v>
      </c>
      <c r="G673" s="122" t="s">
        <v>0</v>
      </c>
      <c r="H673" s="122" t="s">
        <v>0</v>
      </c>
      <c r="I673" s="122" t="s">
        <v>445</v>
      </c>
      <c r="J673" s="122" t="s">
        <v>23</v>
      </c>
      <c r="K673" s="122" t="s">
        <v>24</v>
      </c>
      <c r="L673" s="122" t="s">
        <v>1113</v>
      </c>
      <c r="M673" s="122" t="s">
        <v>25</v>
      </c>
      <c r="N673" s="122" t="s">
        <v>26</v>
      </c>
      <c r="O673" s="122" t="s">
        <v>25</v>
      </c>
      <c r="P673" s="122" t="s">
        <v>27</v>
      </c>
      <c r="Q673" s="122" t="s">
        <v>28</v>
      </c>
      <c r="R673" s="124">
        <v>4.6379999999999999</v>
      </c>
      <c r="S673" s="127">
        <v>86</v>
      </c>
      <c r="T673" s="125">
        <v>5.88</v>
      </c>
      <c r="U673" s="122" t="s">
        <v>30</v>
      </c>
      <c r="W673" s="8" t="str">
        <f t="shared" si="76"/>
        <v/>
      </c>
      <c r="X673" s="8" t="str">
        <f>IF(S673="6B",_xlfn.XLOOKUP(H673,'Zoning 2shop'!A:A,'Zoning 2shop'!B:B),IF(S673="6C",_xlfn.XLOOKUP(G673,'Zoning 2shop'!C:C,'Zoning 2shop'!D:D),""))</f>
        <v/>
      </c>
      <c r="Y673" s="112">
        <f t="shared" si="77"/>
        <v>0.14910705133062102</v>
      </c>
      <c r="Z673" s="4">
        <f t="shared" si="78"/>
        <v>5.88</v>
      </c>
      <c r="AA673" s="4">
        <f t="shared" si="79"/>
        <v>0.5</v>
      </c>
      <c r="AB673" s="4">
        <f t="shared" si="80"/>
        <v>0.87674946182405156</v>
      </c>
      <c r="AC673" s="19">
        <f t="shared" si="81"/>
        <v>6.38</v>
      </c>
      <c r="AD673" s="8" t="str">
        <f>IF(COUNTIF(Catégories!A:A,N673)=0,"catégorie inconnue",LOOKUP(N673,Catégories!A:A,Catégories!B:B))</f>
        <v>Frêt</v>
      </c>
      <c r="AE673" s="21">
        <f t="shared" si="82"/>
        <v>7.2567494618240511</v>
      </c>
    </row>
    <row r="674" spans="2:31" hidden="1" x14ac:dyDescent="0.2">
      <c r="B674" s="122" t="s">
        <v>593</v>
      </c>
      <c r="C674" s="122" t="s">
        <v>21</v>
      </c>
      <c r="D674" s="123">
        <v>46160</v>
      </c>
      <c r="E674" s="122" t="s">
        <v>22</v>
      </c>
      <c r="F674" s="122" t="s">
        <v>1090</v>
      </c>
      <c r="G674" s="122" t="s">
        <v>0</v>
      </c>
      <c r="H674" s="122" t="s">
        <v>0</v>
      </c>
      <c r="I674" s="122" t="s">
        <v>1091</v>
      </c>
      <c r="J674" s="122" t="s">
        <v>23</v>
      </c>
      <c r="K674" s="122" t="s">
        <v>24</v>
      </c>
      <c r="L674" s="122" t="s">
        <v>1092</v>
      </c>
      <c r="M674" s="122" t="s">
        <v>25</v>
      </c>
      <c r="N674" s="122" t="s">
        <v>26</v>
      </c>
      <c r="O674" s="122" t="s">
        <v>25</v>
      </c>
      <c r="P674" s="122" t="s">
        <v>27</v>
      </c>
      <c r="Q674" s="122" t="s">
        <v>28</v>
      </c>
      <c r="R674" s="124">
        <v>1.4790000000000001</v>
      </c>
      <c r="S674" s="127">
        <v>86</v>
      </c>
      <c r="T674" s="125">
        <v>4.58</v>
      </c>
      <c r="U674" s="122" t="s">
        <v>30</v>
      </c>
      <c r="W674" s="8" t="str">
        <f t="shared" si="76"/>
        <v/>
      </c>
      <c r="X674" s="8" t="str">
        <f>IF(S674="6B",_xlfn.XLOOKUP(H674,'Zoning 2shop'!A:A,'Zoning 2shop'!B:B),IF(S674="6C",_xlfn.XLOOKUP(G674,'Zoning 2shop'!C:C,'Zoning 2shop'!D:D),""))</f>
        <v/>
      </c>
      <c r="Y674" s="112">
        <f t="shared" si="77"/>
        <v>0.14910705133062102</v>
      </c>
      <c r="Z674" s="4">
        <f t="shared" si="78"/>
        <v>4.58</v>
      </c>
      <c r="AA674" s="4">
        <f t="shared" si="79"/>
        <v>0.5</v>
      </c>
      <c r="AB674" s="4">
        <f t="shared" si="80"/>
        <v>0.68291029509424428</v>
      </c>
      <c r="AC674" s="19">
        <f t="shared" si="81"/>
        <v>5.08</v>
      </c>
      <c r="AD674" s="8" t="str">
        <f>IF(COUNTIF(Catégories!A:A,N674)=0,"catégorie inconnue",LOOKUP(N674,Catégories!A:A,Catégories!B:B))</f>
        <v>Frêt</v>
      </c>
      <c r="AE674" s="21">
        <f t="shared" si="82"/>
        <v>5.7629102950942439</v>
      </c>
    </row>
    <row r="675" spans="2:31" hidden="1" x14ac:dyDescent="0.2">
      <c r="B675" s="122" t="s">
        <v>593</v>
      </c>
      <c r="C675" s="122" t="s">
        <v>21</v>
      </c>
      <c r="D675" s="123">
        <v>46160</v>
      </c>
      <c r="E675" s="122" t="s">
        <v>22</v>
      </c>
      <c r="F675" s="122" t="s">
        <v>451</v>
      </c>
      <c r="G675" s="122" t="s">
        <v>0</v>
      </c>
      <c r="H675" s="122" t="s">
        <v>0</v>
      </c>
      <c r="I675" s="122" t="s">
        <v>1069</v>
      </c>
      <c r="J675" s="122" t="s">
        <v>23</v>
      </c>
      <c r="K675" s="122" t="s">
        <v>24</v>
      </c>
      <c r="L675" s="122" t="s">
        <v>1070</v>
      </c>
      <c r="M675" s="122" t="s">
        <v>25</v>
      </c>
      <c r="N675" s="122" t="s">
        <v>26</v>
      </c>
      <c r="O675" s="122" t="s">
        <v>25</v>
      </c>
      <c r="P675" s="122" t="s">
        <v>27</v>
      </c>
      <c r="Q675" s="122" t="s">
        <v>28</v>
      </c>
      <c r="R675" s="124">
        <v>4.532</v>
      </c>
      <c r="S675" s="127">
        <v>86</v>
      </c>
      <c r="T675" s="125">
        <v>5.88</v>
      </c>
      <c r="U675" s="122" t="s">
        <v>30</v>
      </c>
      <c r="W675" s="8" t="str">
        <f t="shared" si="76"/>
        <v/>
      </c>
      <c r="X675" s="8" t="str">
        <f>IF(S675="6B",_xlfn.XLOOKUP(H675,'Zoning 2shop'!A:A,'Zoning 2shop'!B:B),IF(S675="6C",_xlfn.XLOOKUP(G675,'Zoning 2shop'!C:C,'Zoning 2shop'!D:D),""))</f>
        <v/>
      </c>
      <c r="Y675" s="112">
        <f t="shared" si="77"/>
        <v>0.14910705133062102</v>
      </c>
      <c r="Z675" s="4">
        <f t="shared" si="78"/>
        <v>5.88</v>
      </c>
      <c r="AA675" s="4">
        <f t="shared" si="79"/>
        <v>0.5</v>
      </c>
      <c r="AB675" s="4">
        <f t="shared" si="80"/>
        <v>0.87674946182405156</v>
      </c>
      <c r="AC675" s="19">
        <f t="shared" si="81"/>
        <v>6.38</v>
      </c>
      <c r="AD675" s="8" t="str">
        <f>IF(COUNTIF(Catégories!A:A,N675)=0,"catégorie inconnue",LOOKUP(N675,Catégories!A:A,Catégories!B:B))</f>
        <v>Frêt</v>
      </c>
      <c r="AE675" s="21">
        <f t="shared" si="82"/>
        <v>7.2567494618240511</v>
      </c>
    </row>
    <row r="676" spans="2:31" hidden="1" x14ac:dyDescent="0.2">
      <c r="B676" s="122" t="s">
        <v>593</v>
      </c>
      <c r="C676" s="122" t="s">
        <v>21</v>
      </c>
      <c r="D676" s="123">
        <v>46160</v>
      </c>
      <c r="E676" s="122" t="s">
        <v>22</v>
      </c>
      <c r="F676" s="122" t="s">
        <v>232</v>
      </c>
      <c r="G676" s="122" t="s">
        <v>0</v>
      </c>
      <c r="H676" s="122" t="s">
        <v>0</v>
      </c>
      <c r="I676" s="122" t="s">
        <v>1118</v>
      </c>
      <c r="J676" s="122" t="s">
        <v>23</v>
      </c>
      <c r="K676" s="122" t="s">
        <v>24</v>
      </c>
      <c r="L676" s="122" t="s">
        <v>1119</v>
      </c>
      <c r="M676" s="122" t="s">
        <v>25</v>
      </c>
      <c r="N676" s="122" t="s">
        <v>26</v>
      </c>
      <c r="O676" s="122" t="s">
        <v>25</v>
      </c>
      <c r="P676" s="122" t="s">
        <v>27</v>
      </c>
      <c r="Q676" s="122" t="s">
        <v>28</v>
      </c>
      <c r="R676" s="124">
        <v>1.137</v>
      </c>
      <c r="S676" s="127">
        <v>86</v>
      </c>
      <c r="T676" s="125">
        <v>4.58</v>
      </c>
      <c r="U676" s="122" t="s">
        <v>30</v>
      </c>
      <c r="W676" s="8" t="str">
        <f t="shared" si="76"/>
        <v/>
      </c>
      <c r="X676" s="8" t="str">
        <f>IF(S676="6B",_xlfn.XLOOKUP(H676,'Zoning 2shop'!A:A,'Zoning 2shop'!B:B),IF(S676="6C",_xlfn.XLOOKUP(G676,'Zoning 2shop'!C:C,'Zoning 2shop'!D:D),""))</f>
        <v/>
      </c>
      <c r="Y676" s="112">
        <f t="shared" si="77"/>
        <v>0.14910705133062102</v>
      </c>
      <c r="Z676" s="4">
        <f t="shared" si="78"/>
        <v>4.58</v>
      </c>
      <c r="AA676" s="4">
        <f t="shared" si="79"/>
        <v>0.5</v>
      </c>
      <c r="AB676" s="4">
        <f t="shared" si="80"/>
        <v>0.68291029509424428</v>
      </c>
      <c r="AC676" s="19">
        <f t="shared" si="81"/>
        <v>5.08</v>
      </c>
      <c r="AD676" s="8" t="str">
        <f>IF(COUNTIF(Catégories!A:A,N676)=0,"catégorie inconnue",LOOKUP(N676,Catégories!A:A,Catégories!B:B))</f>
        <v>Frêt</v>
      </c>
      <c r="AE676" s="21">
        <f t="shared" si="82"/>
        <v>5.7629102950942439</v>
      </c>
    </row>
    <row r="677" spans="2:31" hidden="1" x14ac:dyDescent="0.2">
      <c r="B677" s="122" t="s">
        <v>593</v>
      </c>
      <c r="C677" s="122" t="s">
        <v>21</v>
      </c>
      <c r="D677" s="123">
        <v>46160</v>
      </c>
      <c r="E677" s="122" t="s">
        <v>22</v>
      </c>
      <c r="F677" s="122" t="s">
        <v>1084</v>
      </c>
      <c r="G677" s="122" t="s">
        <v>0</v>
      </c>
      <c r="H677" s="122" t="s">
        <v>0</v>
      </c>
      <c r="I677" s="122" t="s">
        <v>1085</v>
      </c>
      <c r="J677" s="122" t="s">
        <v>23</v>
      </c>
      <c r="K677" s="122" t="s">
        <v>24</v>
      </c>
      <c r="L677" s="122" t="s">
        <v>1086</v>
      </c>
      <c r="M677" s="122" t="s">
        <v>25</v>
      </c>
      <c r="N677" s="122" t="s">
        <v>26</v>
      </c>
      <c r="O677" s="122" t="s">
        <v>25</v>
      </c>
      <c r="P677" s="122" t="s">
        <v>27</v>
      </c>
      <c r="Q677" s="122" t="s">
        <v>28</v>
      </c>
      <c r="R677" s="124">
        <v>0.08</v>
      </c>
      <c r="S677" s="127">
        <v>86</v>
      </c>
      <c r="T677" s="125">
        <v>4.25</v>
      </c>
      <c r="U677" s="122" t="s">
        <v>30</v>
      </c>
      <c r="W677" s="8" t="str">
        <f t="shared" si="76"/>
        <v/>
      </c>
      <c r="X677" s="8" t="str">
        <f>IF(S677="6B",_xlfn.XLOOKUP(H677,'Zoning 2shop'!A:A,'Zoning 2shop'!B:B),IF(S677="6C",_xlfn.XLOOKUP(G677,'Zoning 2shop'!C:C,'Zoning 2shop'!D:D),""))</f>
        <v/>
      </c>
      <c r="Y677" s="112">
        <f t="shared" si="77"/>
        <v>0.14910705133062102</v>
      </c>
      <c r="Z677" s="4">
        <f t="shared" si="78"/>
        <v>4.25</v>
      </c>
      <c r="AA677" s="4">
        <f t="shared" si="79"/>
        <v>0.5</v>
      </c>
      <c r="AB677" s="4">
        <f t="shared" si="80"/>
        <v>0.63370496815513933</v>
      </c>
      <c r="AC677" s="19">
        <f t="shared" si="81"/>
        <v>4.75</v>
      </c>
      <c r="AD677" s="8" t="str">
        <f>IF(COUNTIF(Catégories!A:A,N677)=0,"catégorie inconnue",LOOKUP(N677,Catégories!A:A,Catégories!B:B))</f>
        <v>Frêt</v>
      </c>
      <c r="AE677" s="21">
        <f t="shared" si="82"/>
        <v>5.383704968155139</v>
      </c>
    </row>
    <row r="678" spans="2:31" hidden="1" x14ac:dyDescent="0.2">
      <c r="B678" s="122" t="s">
        <v>593</v>
      </c>
      <c r="C678" s="122" t="s">
        <v>21</v>
      </c>
      <c r="D678" s="123">
        <v>46160</v>
      </c>
      <c r="E678" s="122" t="s">
        <v>22</v>
      </c>
      <c r="F678" s="122" t="s">
        <v>1097</v>
      </c>
      <c r="G678" s="122" t="s">
        <v>0</v>
      </c>
      <c r="H678" s="122" t="s">
        <v>0</v>
      </c>
      <c r="I678" s="122" t="s">
        <v>1098</v>
      </c>
      <c r="J678" s="122" t="s">
        <v>23</v>
      </c>
      <c r="K678" s="122" t="s">
        <v>24</v>
      </c>
      <c r="L678" s="122" t="s">
        <v>1099</v>
      </c>
      <c r="M678" s="122" t="s">
        <v>25</v>
      </c>
      <c r="N678" s="122" t="s">
        <v>26</v>
      </c>
      <c r="O678" s="122" t="s">
        <v>25</v>
      </c>
      <c r="P678" s="122" t="s">
        <v>27</v>
      </c>
      <c r="Q678" s="122" t="s">
        <v>28</v>
      </c>
      <c r="R678" s="124">
        <v>4.6379999999999999</v>
      </c>
      <c r="S678" s="127">
        <v>86</v>
      </c>
      <c r="T678" s="125">
        <v>5.88</v>
      </c>
      <c r="U678" s="122" t="s">
        <v>30</v>
      </c>
      <c r="W678" s="8" t="str">
        <f t="shared" si="76"/>
        <v/>
      </c>
      <c r="X678" s="8" t="str">
        <f>IF(S678="6B",_xlfn.XLOOKUP(H678,'Zoning 2shop'!A:A,'Zoning 2shop'!B:B),IF(S678="6C",_xlfn.XLOOKUP(G678,'Zoning 2shop'!C:C,'Zoning 2shop'!D:D),""))</f>
        <v/>
      </c>
      <c r="Y678" s="112">
        <f t="shared" si="77"/>
        <v>0.14910705133062102</v>
      </c>
      <c r="Z678" s="4">
        <f t="shared" si="78"/>
        <v>5.88</v>
      </c>
      <c r="AA678" s="4">
        <f t="shared" si="79"/>
        <v>0.5</v>
      </c>
      <c r="AB678" s="4">
        <f t="shared" si="80"/>
        <v>0.87674946182405156</v>
      </c>
      <c r="AC678" s="19">
        <f t="shared" si="81"/>
        <v>6.38</v>
      </c>
      <c r="AD678" s="8" t="str">
        <f>IF(COUNTIF(Catégories!A:A,N678)=0,"catégorie inconnue",LOOKUP(N678,Catégories!A:A,Catégories!B:B))</f>
        <v>Frêt</v>
      </c>
      <c r="AE678" s="21">
        <f t="shared" si="82"/>
        <v>7.2567494618240511</v>
      </c>
    </row>
    <row r="679" spans="2:31" hidden="1" x14ac:dyDescent="0.2">
      <c r="B679" s="122" t="s">
        <v>593</v>
      </c>
      <c r="C679" s="122" t="s">
        <v>21</v>
      </c>
      <c r="D679" s="123">
        <v>46160</v>
      </c>
      <c r="E679" s="122" t="s">
        <v>22</v>
      </c>
      <c r="F679" s="122" t="s">
        <v>249</v>
      </c>
      <c r="G679" s="122" t="s">
        <v>0</v>
      </c>
      <c r="H679" s="122" t="s">
        <v>0</v>
      </c>
      <c r="I679" s="122" t="s">
        <v>1126</v>
      </c>
      <c r="J679" s="122" t="s">
        <v>23</v>
      </c>
      <c r="K679" s="122" t="s">
        <v>24</v>
      </c>
      <c r="L679" s="122" t="s">
        <v>1127</v>
      </c>
      <c r="M679" s="122" t="s">
        <v>25</v>
      </c>
      <c r="N679" s="122" t="s">
        <v>26</v>
      </c>
      <c r="O679" s="122" t="s">
        <v>25</v>
      </c>
      <c r="P679" s="122" t="s">
        <v>27</v>
      </c>
      <c r="Q679" s="122" t="s">
        <v>28</v>
      </c>
      <c r="R679" s="124">
        <v>6.2729999999999997</v>
      </c>
      <c r="S679" s="127">
        <v>86</v>
      </c>
      <c r="T679" s="125">
        <v>6.9</v>
      </c>
      <c r="U679" s="122" t="s">
        <v>30</v>
      </c>
      <c r="W679" s="8" t="str">
        <f t="shared" si="76"/>
        <v/>
      </c>
      <c r="X679" s="8" t="str">
        <f>IF(S679="6B",_xlfn.XLOOKUP(H679,'Zoning 2shop'!A:A,'Zoning 2shop'!B:B),IF(S679="6C",_xlfn.XLOOKUP(G679,'Zoning 2shop'!C:C,'Zoning 2shop'!D:D),""))</f>
        <v/>
      </c>
      <c r="Y679" s="112">
        <f t="shared" si="77"/>
        <v>0.14910705133062102</v>
      </c>
      <c r="Z679" s="4">
        <f t="shared" si="78"/>
        <v>6.9</v>
      </c>
      <c r="AA679" s="4">
        <f t="shared" si="79"/>
        <v>0.5</v>
      </c>
      <c r="AB679" s="4">
        <f t="shared" si="80"/>
        <v>1.0288386541812851</v>
      </c>
      <c r="AC679" s="19">
        <f t="shared" si="81"/>
        <v>7.4</v>
      </c>
      <c r="AD679" s="8" t="str">
        <f>IF(COUNTIF(Catégories!A:A,N679)=0,"catégorie inconnue",LOOKUP(N679,Catégories!A:A,Catégories!B:B))</f>
        <v>Frêt</v>
      </c>
      <c r="AE679" s="21">
        <f t="shared" si="82"/>
        <v>8.4288386541812859</v>
      </c>
    </row>
    <row r="680" spans="2:31" hidden="1" x14ac:dyDescent="0.2">
      <c r="B680" s="122" t="s">
        <v>593</v>
      </c>
      <c r="C680" s="122" t="s">
        <v>21</v>
      </c>
      <c r="D680" s="123">
        <v>46160</v>
      </c>
      <c r="E680" s="122" t="s">
        <v>22</v>
      </c>
      <c r="F680" s="122" t="s">
        <v>1081</v>
      </c>
      <c r="G680" s="122" t="s">
        <v>0</v>
      </c>
      <c r="H680" s="122" t="s">
        <v>0</v>
      </c>
      <c r="I680" s="122" t="s">
        <v>1082</v>
      </c>
      <c r="J680" s="122" t="s">
        <v>23</v>
      </c>
      <c r="K680" s="122" t="s">
        <v>24</v>
      </c>
      <c r="L680" s="122" t="s">
        <v>1083</v>
      </c>
      <c r="M680" s="122" t="s">
        <v>25</v>
      </c>
      <c r="N680" s="122" t="s">
        <v>26</v>
      </c>
      <c r="O680" s="122" t="s">
        <v>25</v>
      </c>
      <c r="P680" s="122" t="s">
        <v>27</v>
      </c>
      <c r="Q680" s="122" t="s">
        <v>28</v>
      </c>
      <c r="R680" s="124">
        <v>4.7869999999999999</v>
      </c>
      <c r="S680" s="127">
        <v>86</v>
      </c>
      <c r="T680" s="125">
        <v>5.88</v>
      </c>
      <c r="U680" s="122" t="s">
        <v>30</v>
      </c>
      <c r="W680" s="8" t="str">
        <f t="shared" si="76"/>
        <v/>
      </c>
      <c r="X680" s="8" t="str">
        <f>IF(S680="6B",_xlfn.XLOOKUP(H680,'Zoning 2shop'!A:A,'Zoning 2shop'!B:B),IF(S680="6C",_xlfn.XLOOKUP(G680,'Zoning 2shop'!C:C,'Zoning 2shop'!D:D),""))</f>
        <v/>
      </c>
      <c r="Y680" s="112">
        <f t="shared" si="77"/>
        <v>0.14910705133062102</v>
      </c>
      <c r="Z680" s="4">
        <f t="shared" si="78"/>
        <v>5.88</v>
      </c>
      <c r="AA680" s="4">
        <f t="shared" si="79"/>
        <v>0.5</v>
      </c>
      <c r="AB680" s="4">
        <f t="shared" si="80"/>
        <v>0.87674946182405156</v>
      </c>
      <c r="AC680" s="19">
        <f t="shared" si="81"/>
        <v>6.38</v>
      </c>
      <c r="AD680" s="8" t="str">
        <f>IF(COUNTIF(Catégories!A:A,N680)=0,"catégorie inconnue",LOOKUP(N680,Catégories!A:A,Catégories!B:B))</f>
        <v>Frêt</v>
      </c>
      <c r="AE680" s="21">
        <f t="shared" si="82"/>
        <v>7.2567494618240511</v>
      </c>
    </row>
    <row r="681" spans="2:31" hidden="1" x14ac:dyDescent="0.2">
      <c r="B681" s="122" t="s">
        <v>593</v>
      </c>
      <c r="C681" s="122" t="s">
        <v>21</v>
      </c>
      <c r="D681" s="123">
        <v>46160</v>
      </c>
      <c r="E681" s="122" t="s">
        <v>22</v>
      </c>
      <c r="F681" s="122" t="s">
        <v>334</v>
      </c>
      <c r="G681" s="122" t="s">
        <v>0</v>
      </c>
      <c r="H681" s="122" t="s">
        <v>0</v>
      </c>
      <c r="I681" s="122" t="s">
        <v>1095</v>
      </c>
      <c r="J681" s="122" t="s">
        <v>23</v>
      </c>
      <c r="K681" s="122" t="s">
        <v>24</v>
      </c>
      <c r="L681" s="122" t="s">
        <v>1096</v>
      </c>
      <c r="M681" s="122" t="s">
        <v>25</v>
      </c>
      <c r="N681" s="122" t="s">
        <v>26</v>
      </c>
      <c r="O681" s="122" t="s">
        <v>25</v>
      </c>
      <c r="P681" s="122" t="s">
        <v>27</v>
      </c>
      <c r="Q681" s="122" t="s">
        <v>28</v>
      </c>
      <c r="R681" s="124">
        <v>0.13500000000000001</v>
      </c>
      <c r="S681" s="127">
        <v>86</v>
      </c>
      <c r="T681" s="125">
        <v>4.25</v>
      </c>
      <c r="U681" s="122" t="s">
        <v>30</v>
      </c>
      <c r="W681" s="8" t="str">
        <f t="shared" si="76"/>
        <v/>
      </c>
      <c r="X681" s="8" t="str">
        <f>IF(S681="6B",_xlfn.XLOOKUP(H681,'Zoning 2shop'!A:A,'Zoning 2shop'!B:B),IF(S681="6C",_xlfn.XLOOKUP(G681,'Zoning 2shop'!C:C,'Zoning 2shop'!D:D),""))</f>
        <v/>
      </c>
      <c r="Y681" s="112">
        <f t="shared" si="77"/>
        <v>0.14910705133062102</v>
      </c>
      <c r="Z681" s="4">
        <f t="shared" si="78"/>
        <v>4.25</v>
      </c>
      <c r="AA681" s="4">
        <f t="shared" si="79"/>
        <v>0.5</v>
      </c>
      <c r="AB681" s="4">
        <f t="shared" si="80"/>
        <v>0.63370496815513933</v>
      </c>
      <c r="AC681" s="19">
        <f t="shared" si="81"/>
        <v>4.75</v>
      </c>
      <c r="AD681" s="8" t="str">
        <f>IF(COUNTIF(Catégories!A:A,N681)=0,"catégorie inconnue",LOOKUP(N681,Catégories!A:A,Catégories!B:B))</f>
        <v>Frêt</v>
      </c>
      <c r="AE681" s="21">
        <f t="shared" si="82"/>
        <v>5.383704968155139</v>
      </c>
    </row>
    <row r="682" spans="2:31" hidden="1" x14ac:dyDescent="0.2">
      <c r="B682" s="122" t="s">
        <v>593</v>
      </c>
      <c r="C682" s="122" t="s">
        <v>21</v>
      </c>
      <c r="D682" s="123">
        <v>46160</v>
      </c>
      <c r="E682" s="122" t="s">
        <v>22</v>
      </c>
      <c r="F682" s="122" t="s">
        <v>437</v>
      </c>
      <c r="G682" s="122" t="s">
        <v>0</v>
      </c>
      <c r="H682" s="122" t="s">
        <v>0</v>
      </c>
      <c r="I682" s="122" t="s">
        <v>1067</v>
      </c>
      <c r="J682" s="122" t="s">
        <v>23</v>
      </c>
      <c r="K682" s="122" t="s">
        <v>24</v>
      </c>
      <c r="L682" s="122" t="s">
        <v>1068</v>
      </c>
      <c r="M682" s="122" t="s">
        <v>25</v>
      </c>
      <c r="N682" s="122" t="s">
        <v>26</v>
      </c>
      <c r="O682" s="122" t="s">
        <v>25</v>
      </c>
      <c r="P682" s="122" t="s">
        <v>27</v>
      </c>
      <c r="Q682" s="122" t="s">
        <v>28</v>
      </c>
      <c r="R682" s="124">
        <v>0.09</v>
      </c>
      <c r="S682" s="127">
        <v>86</v>
      </c>
      <c r="T682" s="125">
        <v>4.25</v>
      </c>
      <c r="U682" s="122" t="s">
        <v>30</v>
      </c>
      <c r="W682" s="8" t="str">
        <f t="shared" si="76"/>
        <v/>
      </c>
      <c r="X682" s="8" t="str">
        <f>IF(S682="6B",_xlfn.XLOOKUP(H682,'Zoning 2shop'!A:A,'Zoning 2shop'!B:B),IF(S682="6C",_xlfn.XLOOKUP(G682,'Zoning 2shop'!C:C,'Zoning 2shop'!D:D),""))</f>
        <v/>
      </c>
      <c r="Y682" s="112">
        <f t="shared" si="77"/>
        <v>0.14910705133062102</v>
      </c>
      <c r="Z682" s="4">
        <f t="shared" si="78"/>
        <v>4.25</v>
      </c>
      <c r="AA682" s="4">
        <f t="shared" si="79"/>
        <v>0.5</v>
      </c>
      <c r="AB682" s="4">
        <f t="shared" si="80"/>
        <v>0.63370496815513933</v>
      </c>
      <c r="AC682" s="19">
        <f t="shared" si="81"/>
        <v>4.75</v>
      </c>
      <c r="AD682" s="8" t="str">
        <f>IF(COUNTIF(Catégories!A:A,N682)=0,"catégorie inconnue",LOOKUP(N682,Catégories!A:A,Catégories!B:B))</f>
        <v>Frêt</v>
      </c>
      <c r="AE682" s="21">
        <f t="shared" si="82"/>
        <v>5.383704968155139</v>
      </c>
    </row>
    <row r="683" spans="2:31" hidden="1" x14ac:dyDescent="0.2">
      <c r="B683" s="122" t="s">
        <v>593</v>
      </c>
      <c r="C683" s="122" t="s">
        <v>21</v>
      </c>
      <c r="D683" s="123">
        <v>46160</v>
      </c>
      <c r="E683" s="122" t="s">
        <v>22</v>
      </c>
      <c r="F683" s="122" t="s">
        <v>1078</v>
      </c>
      <c r="G683" s="122" t="s">
        <v>0</v>
      </c>
      <c r="H683" s="122" t="s">
        <v>0</v>
      </c>
      <c r="I683" s="122" t="s">
        <v>1079</v>
      </c>
      <c r="J683" s="122" t="s">
        <v>23</v>
      </c>
      <c r="K683" s="122" t="s">
        <v>24</v>
      </c>
      <c r="L683" s="122" t="s">
        <v>1080</v>
      </c>
      <c r="M683" s="122" t="s">
        <v>25</v>
      </c>
      <c r="N683" s="122" t="s">
        <v>26</v>
      </c>
      <c r="O683" s="122" t="s">
        <v>25</v>
      </c>
      <c r="P683" s="122" t="s">
        <v>27</v>
      </c>
      <c r="Q683" s="122" t="s">
        <v>28</v>
      </c>
      <c r="R683" s="124">
        <v>0.05</v>
      </c>
      <c r="S683" s="127">
        <v>86</v>
      </c>
      <c r="T683" s="125">
        <v>4.25</v>
      </c>
      <c r="U683" s="122" t="s">
        <v>30</v>
      </c>
      <c r="W683" s="8" t="str">
        <f t="shared" si="76"/>
        <v/>
      </c>
      <c r="X683" s="8" t="str">
        <f>IF(S683="6B",_xlfn.XLOOKUP(H683,'Zoning 2shop'!A:A,'Zoning 2shop'!B:B),IF(S683="6C",_xlfn.XLOOKUP(G683,'Zoning 2shop'!C:C,'Zoning 2shop'!D:D),""))</f>
        <v/>
      </c>
      <c r="Y683" s="112">
        <f t="shared" si="77"/>
        <v>0.14910705133062102</v>
      </c>
      <c r="Z683" s="4">
        <f t="shared" si="78"/>
        <v>4.25</v>
      </c>
      <c r="AA683" s="4">
        <f t="shared" si="79"/>
        <v>0.5</v>
      </c>
      <c r="AB683" s="4">
        <f t="shared" si="80"/>
        <v>0.63370496815513933</v>
      </c>
      <c r="AC683" s="19">
        <f t="shared" si="81"/>
        <v>4.75</v>
      </c>
      <c r="AD683" s="8" t="str">
        <f>IF(COUNTIF(Catégories!A:A,N683)=0,"catégorie inconnue",LOOKUP(N683,Catégories!A:A,Catégories!B:B))</f>
        <v>Frêt</v>
      </c>
      <c r="AE683" s="21">
        <f t="shared" si="82"/>
        <v>5.383704968155139</v>
      </c>
    </row>
    <row r="684" spans="2:31" hidden="1" x14ac:dyDescent="0.2">
      <c r="B684" s="122" t="s">
        <v>593</v>
      </c>
      <c r="C684" s="122" t="s">
        <v>21</v>
      </c>
      <c r="D684" s="123">
        <v>46160</v>
      </c>
      <c r="E684" s="122" t="s">
        <v>22</v>
      </c>
      <c r="F684" s="122" t="s">
        <v>1075</v>
      </c>
      <c r="G684" s="122" t="s">
        <v>0</v>
      </c>
      <c r="H684" s="122" t="s">
        <v>0</v>
      </c>
      <c r="I684" s="122" t="s">
        <v>1076</v>
      </c>
      <c r="J684" s="122" t="s">
        <v>23</v>
      </c>
      <c r="K684" s="122" t="s">
        <v>24</v>
      </c>
      <c r="L684" s="122" t="s">
        <v>1077</v>
      </c>
      <c r="M684" s="122" t="s">
        <v>25</v>
      </c>
      <c r="N684" s="122" t="s">
        <v>26</v>
      </c>
      <c r="O684" s="122" t="s">
        <v>25</v>
      </c>
      <c r="P684" s="122" t="s">
        <v>27</v>
      </c>
      <c r="Q684" s="122" t="s">
        <v>28</v>
      </c>
      <c r="R684" s="124">
        <v>5.8879999999999999</v>
      </c>
      <c r="S684" s="127">
        <v>86</v>
      </c>
      <c r="T684" s="125">
        <v>6.39</v>
      </c>
      <c r="U684" s="122" t="s">
        <v>30</v>
      </c>
      <c r="W684" s="8" t="str">
        <f t="shared" si="76"/>
        <v/>
      </c>
      <c r="X684" s="8" t="str">
        <f>IF(S684="6B",_xlfn.XLOOKUP(H684,'Zoning 2shop'!A:A,'Zoning 2shop'!B:B),IF(S684="6C",_xlfn.XLOOKUP(G684,'Zoning 2shop'!C:C,'Zoning 2shop'!D:D),""))</f>
        <v/>
      </c>
      <c r="Y684" s="112">
        <f t="shared" si="77"/>
        <v>0.14910705133062102</v>
      </c>
      <c r="Z684" s="4">
        <f t="shared" si="78"/>
        <v>6.39</v>
      </c>
      <c r="AA684" s="4">
        <f t="shared" si="79"/>
        <v>0.5</v>
      </c>
      <c r="AB684" s="4">
        <f t="shared" si="80"/>
        <v>0.95279405800266825</v>
      </c>
      <c r="AC684" s="19">
        <f t="shared" si="81"/>
        <v>6.89</v>
      </c>
      <c r="AD684" s="8" t="str">
        <f>IF(COUNTIF(Catégories!A:A,N684)=0,"catégorie inconnue",LOOKUP(N684,Catégories!A:A,Catégories!B:B))</f>
        <v>Frêt</v>
      </c>
      <c r="AE684" s="21">
        <f t="shared" si="82"/>
        <v>7.842794058002668</v>
      </c>
    </row>
    <row r="685" spans="2:31" hidden="1" x14ac:dyDescent="0.2">
      <c r="B685" s="122" t="s">
        <v>593</v>
      </c>
      <c r="C685" s="122" t="s">
        <v>21</v>
      </c>
      <c r="D685" s="123">
        <v>46161</v>
      </c>
      <c r="E685" s="122" t="s">
        <v>22</v>
      </c>
      <c r="F685" s="122" t="s">
        <v>439</v>
      </c>
      <c r="G685" s="122" t="s">
        <v>0</v>
      </c>
      <c r="H685" s="122" t="s">
        <v>0</v>
      </c>
      <c r="I685" s="122" t="s">
        <v>1149</v>
      </c>
      <c r="J685" s="122" t="s">
        <v>23</v>
      </c>
      <c r="K685" s="122" t="s">
        <v>24</v>
      </c>
      <c r="L685" s="122" t="s">
        <v>1150</v>
      </c>
      <c r="M685" s="122" t="s">
        <v>25</v>
      </c>
      <c r="N685" s="122" t="s">
        <v>26</v>
      </c>
      <c r="O685" s="122" t="s">
        <v>25</v>
      </c>
      <c r="P685" s="122" t="s">
        <v>27</v>
      </c>
      <c r="Q685" s="122" t="s">
        <v>28</v>
      </c>
      <c r="R685" s="124">
        <v>6.4119999999999999</v>
      </c>
      <c r="S685" s="127">
        <v>86</v>
      </c>
      <c r="T685" s="125">
        <v>6.9</v>
      </c>
      <c r="U685" s="122" t="s">
        <v>30</v>
      </c>
      <c r="W685" s="8" t="str">
        <f t="shared" si="76"/>
        <v/>
      </c>
      <c r="X685" s="8" t="str">
        <f>IF(S685="6B",_xlfn.XLOOKUP(H685,'Zoning 2shop'!A:A,'Zoning 2shop'!B:B),IF(S685="6C",_xlfn.XLOOKUP(G685,'Zoning 2shop'!C:C,'Zoning 2shop'!D:D),""))</f>
        <v/>
      </c>
      <c r="Y685" s="112">
        <f t="shared" si="77"/>
        <v>0.14910705133062102</v>
      </c>
      <c r="Z685" s="4">
        <f t="shared" si="78"/>
        <v>6.9</v>
      </c>
      <c r="AA685" s="4">
        <f t="shared" si="79"/>
        <v>0.5</v>
      </c>
      <c r="AB685" s="4">
        <f t="shared" si="80"/>
        <v>1.0288386541812851</v>
      </c>
      <c r="AC685" s="19">
        <f t="shared" si="81"/>
        <v>7.4</v>
      </c>
      <c r="AD685" s="8" t="str">
        <f>IF(COUNTIF(Catégories!A:A,N685)=0,"catégorie inconnue",LOOKUP(N685,Catégories!A:A,Catégories!B:B))</f>
        <v>Frêt</v>
      </c>
      <c r="AE685" s="21">
        <f t="shared" si="82"/>
        <v>8.4288386541812859</v>
      </c>
    </row>
    <row r="686" spans="2:31" hidden="1" x14ac:dyDescent="0.2">
      <c r="B686" s="122" t="s">
        <v>593</v>
      </c>
      <c r="C686" s="122" t="s">
        <v>21</v>
      </c>
      <c r="D686" s="123">
        <v>46161</v>
      </c>
      <c r="E686" s="122" t="s">
        <v>22</v>
      </c>
      <c r="F686" s="122" t="s">
        <v>236</v>
      </c>
      <c r="G686" s="122" t="s">
        <v>0</v>
      </c>
      <c r="H686" s="122" t="s">
        <v>0</v>
      </c>
      <c r="I686" s="122" t="s">
        <v>1153</v>
      </c>
      <c r="J686" s="122" t="s">
        <v>23</v>
      </c>
      <c r="K686" s="122" t="s">
        <v>24</v>
      </c>
      <c r="L686" s="122" t="s">
        <v>1154</v>
      </c>
      <c r="M686" s="122" t="s">
        <v>25</v>
      </c>
      <c r="N686" s="122" t="s">
        <v>26</v>
      </c>
      <c r="O686" s="122" t="s">
        <v>25</v>
      </c>
      <c r="P686" s="122" t="s">
        <v>27</v>
      </c>
      <c r="Q686" s="122" t="s">
        <v>28</v>
      </c>
      <c r="R686" s="124">
        <v>4.7869999999999999</v>
      </c>
      <c r="S686" s="127">
        <v>86</v>
      </c>
      <c r="T686" s="125">
        <v>5.88</v>
      </c>
      <c r="U686" s="122" t="s">
        <v>30</v>
      </c>
      <c r="W686" s="8" t="str">
        <f t="shared" si="76"/>
        <v/>
      </c>
      <c r="X686" s="8" t="str">
        <f>IF(S686="6B",_xlfn.XLOOKUP(H686,'Zoning 2shop'!A:A,'Zoning 2shop'!B:B),IF(S686="6C",_xlfn.XLOOKUP(G686,'Zoning 2shop'!C:C,'Zoning 2shop'!D:D),""))</f>
        <v/>
      </c>
      <c r="Y686" s="112">
        <f t="shared" si="77"/>
        <v>0.14910705133062102</v>
      </c>
      <c r="Z686" s="4">
        <f t="shared" si="78"/>
        <v>5.88</v>
      </c>
      <c r="AA686" s="4">
        <f t="shared" si="79"/>
        <v>0.5</v>
      </c>
      <c r="AB686" s="4">
        <f t="shared" si="80"/>
        <v>0.87674946182405156</v>
      </c>
      <c r="AC686" s="19">
        <f t="shared" si="81"/>
        <v>6.38</v>
      </c>
      <c r="AD686" s="8" t="str">
        <f>IF(COUNTIF(Catégories!A:A,N686)=0,"catégorie inconnue",LOOKUP(N686,Catégories!A:A,Catégories!B:B))</f>
        <v>Frêt</v>
      </c>
      <c r="AE686" s="21">
        <f t="shared" si="82"/>
        <v>7.2567494618240511</v>
      </c>
    </row>
    <row r="687" spans="2:31" hidden="1" x14ac:dyDescent="0.2">
      <c r="B687" s="122" t="s">
        <v>593</v>
      </c>
      <c r="C687" s="122" t="s">
        <v>21</v>
      </c>
      <c r="D687" s="123">
        <v>46161</v>
      </c>
      <c r="E687" s="122" t="s">
        <v>22</v>
      </c>
      <c r="F687" s="122" t="s">
        <v>301</v>
      </c>
      <c r="G687" s="122" t="s">
        <v>0</v>
      </c>
      <c r="H687" s="122" t="s">
        <v>0</v>
      </c>
      <c r="I687" s="122" t="s">
        <v>1137</v>
      </c>
      <c r="J687" s="122" t="s">
        <v>23</v>
      </c>
      <c r="K687" s="122" t="s">
        <v>24</v>
      </c>
      <c r="L687" s="122" t="s">
        <v>1138</v>
      </c>
      <c r="M687" s="122" t="s">
        <v>25</v>
      </c>
      <c r="N687" s="122" t="s">
        <v>26</v>
      </c>
      <c r="O687" s="122" t="s">
        <v>25</v>
      </c>
      <c r="P687" s="122" t="s">
        <v>27</v>
      </c>
      <c r="Q687" s="122" t="s">
        <v>28</v>
      </c>
      <c r="R687" s="124">
        <v>4.6379999999999999</v>
      </c>
      <c r="S687" s="127">
        <v>86</v>
      </c>
      <c r="T687" s="125">
        <v>5.88</v>
      </c>
      <c r="U687" s="122" t="s">
        <v>30</v>
      </c>
      <c r="W687" s="8" t="str">
        <f t="shared" si="76"/>
        <v/>
      </c>
      <c r="X687" s="8" t="str">
        <f>IF(S687="6B",_xlfn.XLOOKUP(H687,'Zoning 2shop'!A:A,'Zoning 2shop'!B:B),IF(S687="6C",_xlfn.XLOOKUP(G687,'Zoning 2shop'!C:C,'Zoning 2shop'!D:D),""))</f>
        <v/>
      </c>
      <c r="Y687" s="112">
        <f t="shared" si="77"/>
        <v>0.14910705133062102</v>
      </c>
      <c r="Z687" s="4">
        <f t="shared" si="78"/>
        <v>5.88</v>
      </c>
      <c r="AA687" s="4">
        <f t="shared" si="79"/>
        <v>0.5</v>
      </c>
      <c r="AB687" s="4">
        <f t="shared" si="80"/>
        <v>0.87674946182405156</v>
      </c>
      <c r="AC687" s="19">
        <f t="shared" si="81"/>
        <v>6.38</v>
      </c>
      <c r="AD687" s="8" t="str">
        <f>IF(COUNTIF(Catégories!A:A,N687)=0,"catégorie inconnue",LOOKUP(N687,Catégories!A:A,Catégories!B:B))</f>
        <v>Frêt</v>
      </c>
      <c r="AE687" s="21">
        <f t="shared" si="82"/>
        <v>7.2567494618240511</v>
      </c>
    </row>
    <row r="688" spans="2:31" hidden="1" x14ac:dyDescent="0.2">
      <c r="B688" s="122" t="s">
        <v>593</v>
      </c>
      <c r="C688" s="122" t="s">
        <v>21</v>
      </c>
      <c r="D688" s="123">
        <v>46161</v>
      </c>
      <c r="E688" s="122" t="s">
        <v>22</v>
      </c>
      <c r="F688" s="122" t="s">
        <v>1139</v>
      </c>
      <c r="G688" s="122" t="s">
        <v>0</v>
      </c>
      <c r="H688" s="122" t="s">
        <v>0</v>
      </c>
      <c r="I688" s="122" t="s">
        <v>1140</v>
      </c>
      <c r="J688" s="122" t="s">
        <v>23</v>
      </c>
      <c r="K688" s="122" t="s">
        <v>24</v>
      </c>
      <c r="L688" s="122" t="s">
        <v>1141</v>
      </c>
      <c r="M688" s="122" t="s">
        <v>25</v>
      </c>
      <c r="N688" s="122" t="s">
        <v>26</v>
      </c>
      <c r="O688" s="122" t="s">
        <v>25</v>
      </c>
      <c r="P688" s="122" t="s">
        <v>27</v>
      </c>
      <c r="Q688" s="122" t="s">
        <v>28</v>
      </c>
      <c r="R688" s="124">
        <v>0.17</v>
      </c>
      <c r="S688" s="127">
        <v>86</v>
      </c>
      <c r="T688" s="125">
        <v>4.25</v>
      </c>
      <c r="U688" s="122" t="s">
        <v>30</v>
      </c>
      <c r="W688" s="8" t="str">
        <f t="shared" si="76"/>
        <v/>
      </c>
      <c r="X688" s="8" t="str">
        <f>IF(S688="6B",_xlfn.XLOOKUP(H688,'Zoning 2shop'!A:A,'Zoning 2shop'!B:B),IF(S688="6C",_xlfn.XLOOKUP(G688,'Zoning 2shop'!C:C,'Zoning 2shop'!D:D),""))</f>
        <v/>
      </c>
      <c r="Y688" s="112">
        <f t="shared" si="77"/>
        <v>0.14910705133062102</v>
      </c>
      <c r="Z688" s="4">
        <f t="shared" si="78"/>
        <v>4.25</v>
      </c>
      <c r="AA688" s="4">
        <f t="shared" si="79"/>
        <v>0.5</v>
      </c>
      <c r="AB688" s="4">
        <f t="shared" si="80"/>
        <v>0.63370496815513933</v>
      </c>
      <c r="AC688" s="19">
        <f t="shared" si="81"/>
        <v>4.75</v>
      </c>
      <c r="AD688" s="8" t="str">
        <f>IF(COUNTIF(Catégories!A:A,N688)=0,"catégorie inconnue",LOOKUP(N688,Catégories!A:A,Catégories!B:B))</f>
        <v>Frêt</v>
      </c>
      <c r="AE688" s="21">
        <f t="shared" si="82"/>
        <v>5.383704968155139</v>
      </c>
    </row>
    <row r="689" spans="2:31" hidden="1" x14ac:dyDescent="0.2">
      <c r="B689" s="122" t="s">
        <v>593</v>
      </c>
      <c r="C689" s="122" t="s">
        <v>21</v>
      </c>
      <c r="D689" s="123">
        <v>46161</v>
      </c>
      <c r="E689" s="122" t="s">
        <v>22</v>
      </c>
      <c r="F689" s="122" t="s">
        <v>259</v>
      </c>
      <c r="G689" s="122" t="s">
        <v>0</v>
      </c>
      <c r="H689" s="122" t="s">
        <v>0</v>
      </c>
      <c r="I689" s="122" t="s">
        <v>415</v>
      </c>
      <c r="J689" s="122" t="s">
        <v>23</v>
      </c>
      <c r="K689" s="122" t="s">
        <v>24</v>
      </c>
      <c r="L689" s="122" t="s">
        <v>1160</v>
      </c>
      <c r="M689" s="122" t="s">
        <v>25</v>
      </c>
      <c r="N689" s="122" t="s">
        <v>26</v>
      </c>
      <c r="O689" s="122" t="s">
        <v>25</v>
      </c>
      <c r="P689" s="122" t="s">
        <v>27</v>
      </c>
      <c r="Q689" s="122" t="s">
        <v>28</v>
      </c>
      <c r="R689" s="124">
        <v>0.02</v>
      </c>
      <c r="S689" s="127">
        <v>86</v>
      </c>
      <c r="T689" s="125">
        <v>4.25</v>
      </c>
      <c r="U689" s="122" t="s">
        <v>30</v>
      </c>
      <c r="W689" s="8" t="str">
        <f t="shared" si="76"/>
        <v/>
      </c>
      <c r="X689" s="8" t="str">
        <f>IF(S689="6B",_xlfn.XLOOKUP(H689,'Zoning 2shop'!A:A,'Zoning 2shop'!B:B),IF(S689="6C",_xlfn.XLOOKUP(G689,'Zoning 2shop'!C:C,'Zoning 2shop'!D:D),""))</f>
        <v/>
      </c>
      <c r="Y689" s="112">
        <f t="shared" si="77"/>
        <v>0.14910705133062102</v>
      </c>
      <c r="Z689" s="4">
        <f t="shared" si="78"/>
        <v>4.25</v>
      </c>
      <c r="AA689" s="4">
        <f t="shared" si="79"/>
        <v>0.5</v>
      </c>
      <c r="AB689" s="4">
        <f t="shared" si="80"/>
        <v>0.63370496815513933</v>
      </c>
      <c r="AC689" s="19">
        <f t="shared" si="81"/>
        <v>4.75</v>
      </c>
      <c r="AD689" s="8" t="str">
        <f>IF(COUNTIF(Catégories!A:A,N689)=0,"catégorie inconnue",LOOKUP(N689,Catégories!A:A,Catégories!B:B))</f>
        <v>Frêt</v>
      </c>
      <c r="AE689" s="21">
        <f t="shared" si="82"/>
        <v>5.383704968155139</v>
      </c>
    </row>
    <row r="690" spans="2:31" hidden="1" x14ac:dyDescent="0.2">
      <c r="B690" s="122" t="s">
        <v>593</v>
      </c>
      <c r="C690" s="122" t="s">
        <v>21</v>
      </c>
      <c r="D690" s="123">
        <v>46161</v>
      </c>
      <c r="E690" s="122" t="s">
        <v>22</v>
      </c>
      <c r="F690" s="122" t="s">
        <v>259</v>
      </c>
      <c r="G690" s="122" t="s">
        <v>0</v>
      </c>
      <c r="H690" s="122" t="s">
        <v>0</v>
      </c>
      <c r="I690" s="122" t="s">
        <v>415</v>
      </c>
      <c r="J690" s="122" t="s">
        <v>23</v>
      </c>
      <c r="K690" s="122" t="s">
        <v>24</v>
      </c>
      <c r="L690" s="122" t="s">
        <v>1161</v>
      </c>
      <c r="M690" s="122" t="s">
        <v>25</v>
      </c>
      <c r="N690" s="122" t="s">
        <v>26</v>
      </c>
      <c r="O690" s="122" t="s">
        <v>25</v>
      </c>
      <c r="P690" s="122" t="s">
        <v>27</v>
      </c>
      <c r="Q690" s="122" t="s">
        <v>28</v>
      </c>
      <c r="R690" s="124">
        <v>0.02</v>
      </c>
      <c r="S690" s="127">
        <v>86</v>
      </c>
      <c r="T690" s="125">
        <v>4.25</v>
      </c>
      <c r="U690" s="122" t="s">
        <v>30</v>
      </c>
      <c r="W690" s="8" t="str">
        <f t="shared" si="76"/>
        <v/>
      </c>
      <c r="X690" s="8" t="str">
        <f>IF(S690="6B",_xlfn.XLOOKUP(H690,'Zoning 2shop'!A:A,'Zoning 2shop'!B:B),IF(S690="6C",_xlfn.XLOOKUP(G690,'Zoning 2shop'!C:C,'Zoning 2shop'!D:D),""))</f>
        <v/>
      </c>
      <c r="Y690" s="112">
        <f t="shared" si="77"/>
        <v>0.14910705133062102</v>
      </c>
      <c r="Z690" s="4">
        <f t="shared" si="78"/>
        <v>4.25</v>
      </c>
      <c r="AA690" s="4">
        <f t="shared" si="79"/>
        <v>0.5</v>
      </c>
      <c r="AB690" s="4">
        <f t="shared" si="80"/>
        <v>0.63370496815513933</v>
      </c>
      <c r="AC690" s="19">
        <f t="shared" si="81"/>
        <v>4.75</v>
      </c>
      <c r="AD690" s="8" t="str">
        <f>IF(COUNTIF(Catégories!A:A,N690)=0,"catégorie inconnue",LOOKUP(N690,Catégories!A:A,Catégories!B:B))</f>
        <v>Frêt</v>
      </c>
      <c r="AE690" s="21">
        <f t="shared" si="82"/>
        <v>5.383704968155139</v>
      </c>
    </row>
    <row r="691" spans="2:31" hidden="1" x14ac:dyDescent="0.2">
      <c r="B691" s="122" t="s">
        <v>593</v>
      </c>
      <c r="C691" s="122" t="s">
        <v>21</v>
      </c>
      <c r="D691" s="123">
        <v>46161</v>
      </c>
      <c r="E691" s="122" t="s">
        <v>22</v>
      </c>
      <c r="F691" s="122" t="s">
        <v>1143</v>
      </c>
      <c r="G691" s="122" t="s">
        <v>0</v>
      </c>
      <c r="H691" s="122" t="s">
        <v>0</v>
      </c>
      <c r="I691" s="122" t="s">
        <v>1144</v>
      </c>
      <c r="J691" s="122" t="s">
        <v>23</v>
      </c>
      <c r="K691" s="122" t="s">
        <v>24</v>
      </c>
      <c r="L691" s="122" t="s">
        <v>1145</v>
      </c>
      <c r="M691" s="122" t="s">
        <v>25</v>
      </c>
      <c r="N691" s="122" t="s">
        <v>26</v>
      </c>
      <c r="O691" s="122" t="s">
        <v>25</v>
      </c>
      <c r="P691" s="122" t="s">
        <v>27</v>
      </c>
      <c r="Q691" s="122" t="s">
        <v>28</v>
      </c>
      <c r="R691" s="124">
        <v>5.9039999999999999</v>
      </c>
      <c r="S691" s="127">
        <v>86</v>
      </c>
      <c r="T691" s="125">
        <v>6.39</v>
      </c>
      <c r="U691" s="122" t="s">
        <v>30</v>
      </c>
      <c r="W691" s="8" t="str">
        <f t="shared" si="76"/>
        <v/>
      </c>
      <c r="X691" s="8" t="str">
        <f>IF(S691="6B",_xlfn.XLOOKUP(H691,'Zoning 2shop'!A:A,'Zoning 2shop'!B:B),IF(S691="6C",_xlfn.XLOOKUP(G691,'Zoning 2shop'!C:C,'Zoning 2shop'!D:D),""))</f>
        <v/>
      </c>
      <c r="Y691" s="112">
        <f t="shared" si="77"/>
        <v>0.14910705133062102</v>
      </c>
      <c r="Z691" s="4">
        <f t="shared" si="78"/>
        <v>6.39</v>
      </c>
      <c r="AA691" s="4">
        <f t="shared" si="79"/>
        <v>0.5</v>
      </c>
      <c r="AB691" s="4">
        <f t="shared" si="80"/>
        <v>0.95279405800266825</v>
      </c>
      <c r="AC691" s="19">
        <f t="shared" si="81"/>
        <v>6.89</v>
      </c>
      <c r="AD691" s="8" t="str">
        <f>IF(COUNTIF(Catégories!A:A,N691)=0,"catégorie inconnue",LOOKUP(N691,Catégories!A:A,Catégories!B:B))</f>
        <v>Frêt</v>
      </c>
      <c r="AE691" s="21">
        <f t="shared" si="82"/>
        <v>7.842794058002668</v>
      </c>
    </row>
    <row r="692" spans="2:31" hidden="1" x14ac:dyDescent="0.2">
      <c r="B692" s="122" t="s">
        <v>593</v>
      </c>
      <c r="C692" s="122" t="s">
        <v>21</v>
      </c>
      <c r="D692" s="123">
        <v>46161</v>
      </c>
      <c r="E692" s="122" t="s">
        <v>22</v>
      </c>
      <c r="F692" s="122" t="s">
        <v>1146</v>
      </c>
      <c r="G692" s="122" t="s">
        <v>0</v>
      </c>
      <c r="H692" s="122" t="s">
        <v>0</v>
      </c>
      <c r="I692" s="122" t="s">
        <v>1147</v>
      </c>
      <c r="J692" s="122" t="s">
        <v>23</v>
      </c>
      <c r="K692" s="122" t="s">
        <v>24</v>
      </c>
      <c r="L692" s="122" t="s">
        <v>1148</v>
      </c>
      <c r="M692" s="122" t="s">
        <v>25</v>
      </c>
      <c r="N692" s="122" t="s">
        <v>26</v>
      </c>
      <c r="O692" s="122" t="s">
        <v>25</v>
      </c>
      <c r="P692" s="122" t="s">
        <v>27</v>
      </c>
      <c r="Q692" s="122" t="s">
        <v>28</v>
      </c>
      <c r="R692" s="124">
        <v>6.2729999999999997</v>
      </c>
      <c r="S692" s="127">
        <v>86</v>
      </c>
      <c r="T692" s="125">
        <v>6.9</v>
      </c>
      <c r="U692" s="122" t="s">
        <v>30</v>
      </c>
      <c r="W692" s="8" t="str">
        <f t="shared" si="76"/>
        <v/>
      </c>
      <c r="X692" s="8" t="str">
        <f>IF(S692="6B",_xlfn.XLOOKUP(H692,'Zoning 2shop'!A:A,'Zoning 2shop'!B:B),IF(S692="6C",_xlfn.XLOOKUP(G692,'Zoning 2shop'!C:C,'Zoning 2shop'!D:D),""))</f>
        <v/>
      </c>
      <c r="Y692" s="112">
        <f t="shared" si="77"/>
        <v>0.14910705133062102</v>
      </c>
      <c r="Z692" s="4">
        <f t="shared" si="78"/>
        <v>6.9</v>
      </c>
      <c r="AA692" s="4">
        <f t="shared" si="79"/>
        <v>0.5</v>
      </c>
      <c r="AB692" s="4">
        <f t="shared" si="80"/>
        <v>1.0288386541812851</v>
      </c>
      <c r="AC692" s="19">
        <f t="shared" si="81"/>
        <v>7.4</v>
      </c>
      <c r="AD692" s="8" t="str">
        <f>IF(COUNTIF(Catégories!A:A,N692)=0,"catégorie inconnue",LOOKUP(N692,Catégories!A:A,Catégories!B:B))</f>
        <v>Frêt</v>
      </c>
      <c r="AE692" s="21">
        <f t="shared" si="82"/>
        <v>8.4288386541812859</v>
      </c>
    </row>
    <row r="693" spans="2:31" hidden="1" x14ac:dyDescent="0.2">
      <c r="B693" s="122" t="s">
        <v>593</v>
      </c>
      <c r="C693" s="122" t="s">
        <v>21</v>
      </c>
      <c r="D693" s="123">
        <v>46162</v>
      </c>
      <c r="E693" s="122" t="s">
        <v>22</v>
      </c>
      <c r="F693" s="122" t="s">
        <v>690</v>
      </c>
      <c r="G693" s="122" t="s">
        <v>0</v>
      </c>
      <c r="H693" s="122" t="s">
        <v>0</v>
      </c>
      <c r="I693" s="122" t="s">
        <v>1192</v>
      </c>
      <c r="J693" s="122" t="s">
        <v>23</v>
      </c>
      <c r="K693" s="122" t="s">
        <v>24</v>
      </c>
      <c r="L693" s="122" t="s">
        <v>1193</v>
      </c>
      <c r="M693" s="122" t="s">
        <v>25</v>
      </c>
      <c r="N693" s="122" t="s">
        <v>26</v>
      </c>
      <c r="O693" s="122" t="s">
        <v>25</v>
      </c>
      <c r="P693" s="122" t="s">
        <v>27</v>
      </c>
      <c r="Q693" s="122" t="s">
        <v>28</v>
      </c>
      <c r="R693" s="124">
        <v>1.6120000000000001</v>
      </c>
      <c r="S693" s="127">
        <v>86</v>
      </c>
      <c r="T693" s="125">
        <v>4.58</v>
      </c>
      <c r="U693" s="122" t="s">
        <v>30</v>
      </c>
      <c r="W693" s="8" t="str">
        <f t="shared" si="76"/>
        <v/>
      </c>
      <c r="X693" s="8" t="str">
        <f>IF(S693="6B",_xlfn.XLOOKUP(H693,'Zoning 2shop'!A:A,'Zoning 2shop'!B:B),IF(S693="6C",_xlfn.XLOOKUP(G693,'Zoning 2shop'!C:C,'Zoning 2shop'!D:D),""))</f>
        <v/>
      </c>
      <c r="Y693" s="112">
        <f t="shared" si="77"/>
        <v>0.14910705133062102</v>
      </c>
      <c r="Z693" s="4">
        <f t="shared" si="78"/>
        <v>4.58</v>
      </c>
      <c r="AA693" s="4">
        <f t="shared" si="79"/>
        <v>0.5</v>
      </c>
      <c r="AB693" s="4">
        <f t="shared" si="80"/>
        <v>0.68291029509424428</v>
      </c>
      <c r="AC693" s="19">
        <f t="shared" si="81"/>
        <v>5.08</v>
      </c>
      <c r="AD693" s="8" t="str">
        <f>IF(COUNTIF(Catégories!A:A,N693)=0,"catégorie inconnue",LOOKUP(N693,Catégories!A:A,Catégories!B:B))</f>
        <v>Frêt</v>
      </c>
      <c r="AE693" s="21">
        <f t="shared" si="82"/>
        <v>5.7629102950942439</v>
      </c>
    </row>
    <row r="694" spans="2:31" hidden="1" x14ac:dyDescent="0.2">
      <c r="B694" s="122" t="s">
        <v>593</v>
      </c>
      <c r="C694" s="122" t="s">
        <v>21</v>
      </c>
      <c r="D694" s="123">
        <v>46162</v>
      </c>
      <c r="E694" s="122" t="s">
        <v>22</v>
      </c>
      <c r="F694" s="122" t="s">
        <v>1197</v>
      </c>
      <c r="G694" s="122" t="s">
        <v>0</v>
      </c>
      <c r="H694" s="122" t="s">
        <v>0</v>
      </c>
      <c r="I694" s="122" t="s">
        <v>1198</v>
      </c>
      <c r="J694" s="122" t="s">
        <v>23</v>
      </c>
      <c r="K694" s="122" t="s">
        <v>24</v>
      </c>
      <c r="L694" s="122" t="s">
        <v>1199</v>
      </c>
      <c r="M694" s="122" t="s">
        <v>25</v>
      </c>
      <c r="N694" s="122" t="s">
        <v>26</v>
      </c>
      <c r="O694" s="122" t="s">
        <v>25</v>
      </c>
      <c r="P694" s="122" t="s">
        <v>27</v>
      </c>
      <c r="Q694" s="122" t="s">
        <v>28</v>
      </c>
      <c r="R694" s="124">
        <v>0.06</v>
      </c>
      <c r="S694" s="127">
        <v>86</v>
      </c>
      <c r="T694" s="125">
        <v>4.25</v>
      </c>
      <c r="U694" s="122" t="s">
        <v>30</v>
      </c>
      <c r="W694" s="8" t="str">
        <f t="shared" si="76"/>
        <v/>
      </c>
      <c r="X694" s="8" t="str">
        <f>IF(S694="6B",_xlfn.XLOOKUP(H694,'Zoning 2shop'!A:A,'Zoning 2shop'!B:B),IF(S694="6C",_xlfn.XLOOKUP(G694,'Zoning 2shop'!C:C,'Zoning 2shop'!D:D),""))</f>
        <v/>
      </c>
      <c r="Y694" s="112">
        <f t="shared" si="77"/>
        <v>0.14910705133062102</v>
      </c>
      <c r="Z694" s="4">
        <f t="shared" si="78"/>
        <v>4.25</v>
      </c>
      <c r="AA694" s="4">
        <f t="shared" si="79"/>
        <v>0.5</v>
      </c>
      <c r="AB694" s="4">
        <f t="shared" si="80"/>
        <v>0.63370496815513933</v>
      </c>
      <c r="AC694" s="19">
        <f t="shared" si="81"/>
        <v>4.75</v>
      </c>
      <c r="AD694" s="8" t="str">
        <f>IF(COUNTIF(Catégories!A:A,N694)=0,"catégorie inconnue",LOOKUP(N694,Catégories!A:A,Catégories!B:B))</f>
        <v>Frêt</v>
      </c>
      <c r="AE694" s="21">
        <f t="shared" si="82"/>
        <v>5.383704968155139</v>
      </c>
    </row>
    <row r="695" spans="2:31" hidden="1" x14ac:dyDescent="0.2">
      <c r="B695" s="122" t="s">
        <v>593</v>
      </c>
      <c r="C695" s="122" t="s">
        <v>21</v>
      </c>
      <c r="D695" s="123">
        <v>46162</v>
      </c>
      <c r="E695" s="122" t="s">
        <v>22</v>
      </c>
      <c r="F695" s="122" t="s">
        <v>382</v>
      </c>
      <c r="G695" s="122" t="s">
        <v>0</v>
      </c>
      <c r="H695" s="122" t="s">
        <v>0</v>
      </c>
      <c r="I695" s="122" t="s">
        <v>1165</v>
      </c>
      <c r="J695" s="122" t="s">
        <v>23</v>
      </c>
      <c r="K695" s="122" t="s">
        <v>24</v>
      </c>
      <c r="L695" s="122" t="s">
        <v>1166</v>
      </c>
      <c r="M695" s="122" t="s">
        <v>25</v>
      </c>
      <c r="N695" s="122" t="s">
        <v>26</v>
      </c>
      <c r="O695" s="122" t="s">
        <v>25</v>
      </c>
      <c r="P695" s="122" t="s">
        <v>27</v>
      </c>
      <c r="Q695" s="122" t="s">
        <v>28</v>
      </c>
      <c r="R695" s="124">
        <v>4.6779999999999999</v>
      </c>
      <c r="S695" s="127">
        <v>86</v>
      </c>
      <c r="T695" s="125">
        <v>5.88</v>
      </c>
      <c r="U695" s="122" t="s">
        <v>30</v>
      </c>
      <c r="W695" s="8" t="str">
        <f t="shared" si="76"/>
        <v/>
      </c>
      <c r="X695" s="8" t="str">
        <f>IF(S695="6B",_xlfn.XLOOKUP(H695,'Zoning 2shop'!A:A,'Zoning 2shop'!B:B),IF(S695="6C",_xlfn.XLOOKUP(G695,'Zoning 2shop'!C:C,'Zoning 2shop'!D:D),""))</f>
        <v/>
      </c>
      <c r="Y695" s="112">
        <f t="shared" si="77"/>
        <v>0.14910705133062102</v>
      </c>
      <c r="Z695" s="4">
        <f t="shared" si="78"/>
        <v>5.88</v>
      </c>
      <c r="AA695" s="4">
        <f t="shared" si="79"/>
        <v>0.5</v>
      </c>
      <c r="AB695" s="4">
        <f t="shared" si="80"/>
        <v>0.87674946182405156</v>
      </c>
      <c r="AC695" s="19">
        <f t="shared" si="81"/>
        <v>6.38</v>
      </c>
      <c r="AD695" s="8" t="str">
        <f>IF(COUNTIF(Catégories!A:A,N695)=0,"catégorie inconnue",LOOKUP(N695,Catégories!A:A,Catégories!B:B))</f>
        <v>Frêt</v>
      </c>
      <c r="AE695" s="21">
        <f t="shared" si="82"/>
        <v>7.2567494618240511</v>
      </c>
    </row>
    <row r="696" spans="2:31" hidden="1" x14ac:dyDescent="0.2">
      <c r="B696" s="122" t="s">
        <v>593</v>
      </c>
      <c r="C696" s="122" t="s">
        <v>21</v>
      </c>
      <c r="D696" s="123">
        <v>46162</v>
      </c>
      <c r="E696" s="122" t="s">
        <v>22</v>
      </c>
      <c r="F696" s="122" t="s">
        <v>1180</v>
      </c>
      <c r="G696" s="122" t="s">
        <v>0</v>
      </c>
      <c r="H696" s="122" t="s">
        <v>0</v>
      </c>
      <c r="I696" s="122" t="s">
        <v>1181</v>
      </c>
      <c r="J696" s="122" t="s">
        <v>23</v>
      </c>
      <c r="K696" s="122" t="s">
        <v>24</v>
      </c>
      <c r="L696" s="122" t="s">
        <v>1182</v>
      </c>
      <c r="M696" s="122" t="s">
        <v>25</v>
      </c>
      <c r="N696" s="122" t="s">
        <v>26</v>
      </c>
      <c r="O696" s="122" t="s">
        <v>25</v>
      </c>
      <c r="P696" s="122" t="s">
        <v>27</v>
      </c>
      <c r="Q696" s="122" t="s">
        <v>28</v>
      </c>
      <c r="R696" s="124">
        <v>0.91800000000000004</v>
      </c>
      <c r="S696" s="127">
        <v>86</v>
      </c>
      <c r="T696" s="125">
        <v>4.25</v>
      </c>
      <c r="U696" s="122" t="s">
        <v>30</v>
      </c>
      <c r="W696" s="8" t="str">
        <f t="shared" si="76"/>
        <v/>
      </c>
      <c r="X696" s="8" t="str">
        <f>IF(S696="6B",_xlfn.XLOOKUP(H696,'Zoning 2shop'!A:A,'Zoning 2shop'!B:B),IF(S696="6C",_xlfn.XLOOKUP(G696,'Zoning 2shop'!C:C,'Zoning 2shop'!D:D),""))</f>
        <v/>
      </c>
      <c r="Y696" s="112">
        <f t="shared" si="77"/>
        <v>0.14910705133062102</v>
      </c>
      <c r="Z696" s="4">
        <f t="shared" si="78"/>
        <v>4.25</v>
      </c>
      <c r="AA696" s="4">
        <f t="shared" si="79"/>
        <v>0.5</v>
      </c>
      <c r="AB696" s="4">
        <f t="shared" si="80"/>
        <v>0.63370496815513933</v>
      </c>
      <c r="AC696" s="19">
        <f t="shared" si="81"/>
        <v>4.75</v>
      </c>
      <c r="AD696" s="8" t="str">
        <f>IF(COUNTIF(Catégories!A:A,N696)=0,"catégorie inconnue",LOOKUP(N696,Catégories!A:A,Catégories!B:B))</f>
        <v>Frêt</v>
      </c>
      <c r="AE696" s="21">
        <f t="shared" si="82"/>
        <v>5.383704968155139</v>
      </c>
    </row>
    <row r="697" spans="2:31" hidden="1" x14ac:dyDescent="0.2">
      <c r="B697" s="122" t="s">
        <v>593</v>
      </c>
      <c r="C697" s="122" t="s">
        <v>21</v>
      </c>
      <c r="D697" s="123">
        <v>46162</v>
      </c>
      <c r="E697" s="122" t="s">
        <v>22</v>
      </c>
      <c r="F697" s="122" t="s">
        <v>1162</v>
      </c>
      <c r="G697" s="122" t="s">
        <v>0</v>
      </c>
      <c r="H697" s="122" t="s">
        <v>0</v>
      </c>
      <c r="I697" s="122" t="s">
        <v>1163</v>
      </c>
      <c r="J697" s="122" t="s">
        <v>23</v>
      </c>
      <c r="K697" s="122" t="s">
        <v>24</v>
      </c>
      <c r="L697" s="122" t="s">
        <v>1164</v>
      </c>
      <c r="M697" s="122" t="s">
        <v>25</v>
      </c>
      <c r="N697" s="122" t="s">
        <v>26</v>
      </c>
      <c r="O697" s="122" t="s">
        <v>25</v>
      </c>
      <c r="P697" s="122" t="s">
        <v>27</v>
      </c>
      <c r="Q697" s="122" t="s">
        <v>28</v>
      </c>
      <c r="R697" s="124">
        <v>0.06</v>
      </c>
      <c r="S697" s="127">
        <v>86</v>
      </c>
      <c r="T697" s="125">
        <v>4.25</v>
      </c>
      <c r="U697" s="122" t="s">
        <v>30</v>
      </c>
      <c r="W697" s="8" t="str">
        <f t="shared" si="76"/>
        <v/>
      </c>
      <c r="X697" s="8" t="str">
        <f>IF(S697="6B",_xlfn.XLOOKUP(H697,'Zoning 2shop'!A:A,'Zoning 2shop'!B:B),IF(S697="6C",_xlfn.XLOOKUP(G697,'Zoning 2shop'!C:C,'Zoning 2shop'!D:D),""))</f>
        <v/>
      </c>
      <c r="Y697" s="112">
        <f t="shared" si="77"/>
        <v>0.14910705133062102</v>
      </c>
      <c r="Z697" s="4">
        <f t="shared" si="78"/>
        <v>4.25</v>
      </c>
      <c r="AA697" s="4">
        <f t="shared" si="79"/>
        <v>0.5</v>
      </c>
      <c r="AB697" s="4">
        <f t="shared" si="80"/>
        <v>0.63370496815513933</v>
      </c>
      <c r="AC697" s="19">
        <f t="shared" si="81"/>
        <v>4.75</v>
      </c>
      <c r="AD697" s="8" t="str">
        <f>IF(COUNTIF(Catégories!A:A,N697)=0,"catégorie inconnue",LOOKUP(N697,Catégories!A:A,Catégories!B:B))</f>
        <v>Frêt</v>
      </c>
      <c r="AE697" s="21">
        <f t="shared" si="82"/>
        <v>5.383704968155139</v>
      </c>
    </row>
    <row r="698" spans="2:31" hidden="1" x14ac:dyDescent="0.2">
      <c r="B698" s="122" t="s">
        <v>593</v>
      </c>
      <c r="C698" s="122" t="s">
        <v>21</v>
      </c>
      <c r="D698" s="123">
        <v>46162</v>
      </c>
      <c r="E698" s="122" t="s">
        <v>22</v>
      </c>
      <c r="F698" s="122" t="s">
        <v>296</v>
      </c>
      <c r="G698" s="122" t="s">
        <v>0</v>
      </c>
      <c r="H698" s="122" t="s">
        <v>0</v>
      </c>
      <c r="I698" s="122" t="s">
        <v>1188</v>
      </c>
      <c r="J698" s="122" t="s">
        <v>23</v>
      </c>
      <c r="K698" s="122" t="s">
        <v>24</v>
      </c>
      <c r="L698" s="122" t="s">
        <v>1189</v>
      </c>
      <c r="M698" s="122" t="s">
        <v>25</v>
      </c>
      <c r="N698" s="122" t="s">
        <v>26</v>
      </c>
      <c r="O698" s="122" t="s">
        <v>25</v>
      </c>
      <c r="P698" s="122" t="s">
        <v>27</v>
      </c>
      <c r="Q698" s="122" t="s">
        <v>28</v>
      </c>
      <c r="R698" s="124">
        <v>5.2359999999999998</v>
      </c>
      <c r="S698" s="127">
        <v>86</v>
      </c>
      <c r="T698" s="125">
        <v>6.39</v>
      </c>
      <c r="U698" s="122" t="s">
        <v>30</v>
      </c>
      <c r="W698" s="8" t="str">
        <f t="shared" si="76"/>
        <v/>
      </c>
      <c r="X698" s="8" t="str">
        <f>IF(S698="6B",_xlfn.XLOOKUP(H698,'Zoning 2shop'!A:A,'Zoning 2shop'!B:B),IF(S698="6C",_xlfn.XLOOKUP(G698,'Zoning 2shop'!C:C,'Zoning 2shop'!D:D),""))</f>
        <v/>
      </c>
      <c r="Y698" s="112">
        <f t="shared" si="77"/>
        <v>0.14910705133062102</v>
      </c>
      <c r="Z698" s="4">
        <f t="shared" si="78"/>
        <v>6.39</v>
      </c>
      <c r="AA698" s="4">
        <f t="shared" si="79"/>
        <v>0.5</v>
      </c>
      <c r="AB698" s="4">
        <f t="shared" si="80"/>
        <v>0.95279405800266825</v>
      </c>
      <c r="AC698" s="19">
        <f t="shared" si="81"/>
        <v>6.89</v>
      </c>
      <c r="AD698" s="8" t="str">
        <f>IF(COUNTIF(Catégories!A:A,N698)=0,"catégorie inconnue",LOOKUP(N698,Catégories!A:A,Catégories!B:B))</f>
        <v>Frêt</v>
      </c>
      <c r="AE698" s="21">
        <f t="shared" si="82"/>
        <v>7.842794058002668</v>
      </c>
    </row>
    <row r="699" spans="2:31" hidden="1" x14ac:dyDescent="0.2">
      <c r="B699" s="122" t="s">
        <v>593</v>
      </c>
      <c r="C699" s="122" t="s">
        <v>21</v>
      </c>
      <c r="D699" s="123">
        <v>46162</v>
      </c>
      <c r="E699" s="122" t="s">
        <v>22</v>
      </c>
      <c r="F699" s="122" t="s">
        <v>1183</v>
      </c>
      <c r="G699" s="122" t="s">
        <v>0</v>
      </c>
      <c r="H699" s="122" t="s">
        <v>0</v>
      </c>
      <c r="I699" s="122" t="s">
        <v>1184</v>
      </c>
      <c r="J699" s="122" t="s">
        <v>23</v>
      </c>
      <c r="K699" s="122" t="s">
        <v>24</v>
      </c>
      <c r="L699" s="122" t="s">
        <v>1185</v>
      </c>
      <c r="M699" s="122" t="s">
        <v>25</v>
      </c>
      <c r="N699" s="122" t="s">
        <v>26</v>
      </c>
      <c r="O699" s="122" t="s">
        <v>25</v>
      </c>
      <c r="P699" s="122" t="s">
        <v>27</v>
      </c>
      <c r="Q699" s="122" t="s">
        <v>28</v>
      </c>
      <c r="R699" s="124">
        <v>1.714</v>
      </c>
      <c r="S699" s="127">
        <v>86</v>
      </c>
      <c r="T699" s="125">
        <v>4.58</v>
      </c>
      <c r="U699" s="122" t="s">
        <v>30</v>
      </c>
      <c r="W699" s="8" t="str">
        <f t="shared" si="76"/>
        <v/>
      </c>
      <c r="X699" s="8" t="str">
        <f>IF(S699="6B",_xlfn.XLOOKUP(H699,'Zoning 2shop'!A:A,'Zoning 2shop'!B:B),IF(S699="6C",_xlfn.XLOOKUP(G699,'Zoning 2shop'!C:C,'Zoning 2shop'!D:D),""))</f>
        <v/>
      </c>
      <c r="Y699" s="112">
        <f t="shared" si="77"/>
        <v>0.14910705133062102</v>
      </c>
      <c r="Z699" s="4">
        <f t="shared" si="78"/>
        <v>4.58</v>
      </c>
      <c r="AA699" s="4">
        <f t="shared" si="79"/>
        <v>0.5</v>
      </c>
      <c r="AB699" s="4">
        <f t="shared" si="80"/>
        <v>0.68291029509424428</v>
      </c>
      <c r="AC699" s="19">
        <f t="shared" si="81"/>
        <v>5.08</v>
      </c>
      <c r="AD699" s="8" t="str">
        <f>IF(COUNTIF(Catégories!A:A,N699)=0,"catégorie inconnue",LOOKUP(N699,Catégories!A:A,Catégories!B:B))</f>
        <v>Frêt</v>
      </c>
      <c r="AE699" s="21">
        <f t="shared" si="82"/>
        <v>5.7629102950942439</v>
      </c>
    </row>
    <row r="700" spans="2:31" hidden="1" x14ac:dyDescent="0.2">
      <c r="B700" s="122" t="s">
        <v>593</v>
      </c>
      <c r="C700" s="122" t="s">
        <v>21</v>
      </c>
      <c r="D700" s="123">
        <v>46162</v>
      </c>
      <c r="E700" s="122" t="s">
        <v>22</v>
      </c>
      <c r="F700" s="122" t="s">
        <v>1200</v>
      </c>
      <c r="G700" s="122" t="s">
        <v>0</v>
      </c>
      <c r="H700" s="122" t="s">
        <v>0</v>
      </c>
      <c r="I700" s="122" t="s">
        <v>1201</v>
      </c>
      <c r="J700" s="122" t="s">
        <v>23</v>
      </c>
      <c r="K700" s="122" t="s">
        <v>24</v>
      </c>
      <c r="L700" s="122" t="s">
        <v>1202</v>
      </c>
      <c r="M700" s="122" t="s">
        <v>25</v>
      </c>
      <c r="N700" s="122" t="s">
        <v>26</v>
      </c>
      <c r="O700" s="122" t="s">
        <v>25</v>
      </c>
      <c r="P700" s="122" t="s">
        <v>27</v>
      </c>
      <c r="Q700" s="122" t="s">
        <v>28</v>
      </c>
      <c r="R700" s="124">
        <v>6.8819999999999997</v>
      </c>
      <c r="S700" s="127">
        <v>86</v>
      </c>
      <c r="T700" s="125">
        <v>6.9</v>
      </c>
      <c r="U700" s="122" t="s">
        <v>30</v>
      </c>
      <c r="W700" s="8" t="str">
        <f t="shared" si="76"/>
        <v/>
      </c>
      <c r="X700" s="8" t="str">
        <f>IF(S700="6B",_xlfn.XLOOKUP(H700,'Zoning 2shop'!A:A,'Zoning 2shop'!B:B),IF(S700="6C",_xlfn.XLOOKUP(G700,'Zoning 2shop'!C:C,'Zoning 2shop'!D:D),""))</f>
        <v/>
      </c>
      <c r="Y700" s="112">
        <f t="shared" si="77"/>
        <v>0.14910705133062102</v>
      </c>
      <c r="Z700" s="4">
        <f t="shared" si="78"/>
        <v>6.9</v>
      </c>
      <c r="AA700" s="4">
        <f t="shared" si="79"/>
        <v>0.5</v>
      </c>
      <c r="AB700" s="4">
        <f t="shared" si="80"/>
        <v>1.0288386541812851</v>
      </c>
      <c r="AC700" s="19">
        <f t="shared" si="81"/>
        <v>7.4</v>
      </c>
      <c r="AD700" s="8" t="str">
        <f>IF(COUNTIF(Catégories!A:A,N700)=0,"catégorie inconnue",LOOKUP(N700,Catégories!A:A,Catégories!B:B))</f>
        <v>Frêt</v>
      </c>
      <c r="AE700" s="21">
        <f t="shared" si="82"/>
        <v>8.4288386541812859</v>
      </c>
    </row>
    <row r="701" spans="2:31" hidden="1" x14ac:dyDescent="0.2">
      <c r="B701" s="122" t="s">
        <v>593</v>
      </c>
      <c r="C701" s="122" t="s">
        <v>21</v>
      </c>
      <c r="D701" s="123">
        <v>46163</v>
      </c>
      <c r="E701" s="122" t="s">
        <v>22</v>
      </c>
      <c r="F701" s="122" t="s">
        <v>330</v>
      </c>
      <c r="G701" s="122" t="s">
        <v>0</v>
      </c>
      <c r="H701" s="122" t="s">
        <v>0</v>
      </c>
      <c r="I701" s="122" t="s">
        <v>1239</v>
      </c>
      <c r="J701" s="122" t="s">
        <v>23</v>
      </c>
      <c r="K701" s="122" t="s">
        <v>24</v>
      </c>
      <c r="L701" s="122" t="s">
        <v>1240</v>
      </c>
      <c r="M701" s="122" t="s">
        <v>25</v>
      </c>
      <c r="N701" s="122" t="s">
        <v>26</v>
      </c>
      <c r="O701" s="122" t="s">
        <v>25</v>
      </c>
      <c r="P701" s="122" t="s">
        <v>27</v>
      </c>
      <c r="Q701" s="122" t="s">
        <v>28</v>
      </c>
      <c r="R701" s="124">
        <v>6.048</v>
      </c>
      <c r="S701" s="127">
        <v>86</v>
      </c>
      <c r="T701" s="125">
        <v>6.9</v>
      </c>
      <c r="U701" s="122" t="s">
        <v>30</v>
      </c>
      <c r="W701" s="8" t="str">
        <f t="shared" si="76"/>
        <v/>
      </c>
      <c r="X701" s="8" t="str">
        <f>IF(S701="6B",_xlfn.XLOOKUP(H701,'Zoning 2shop'!A:A,'Zoning 2shop'!B:B),IF(S701="6C",_xlfn.XLOOKUP(G701,'Zoning 2shop'!C:C,'Zoning 2shop'!D:D),""))</f>
        <v/>
      </c>
      <c r="Y701" s="112">
        <f t="shared" si="77"/>
        <v>0.14910705133062102</v>
      </c>
      <c r="Z701" s="4">
        <f t="shared" si="78"/>
        <v>6.9</v>
      </c>
      <c r="AA701" s="4">
        <f t="shared" si="79"/>
        <v>0.5</v>
      </c>
      <c r="AB701" s="4">
        <f t="shared" si="80"/>
        <v>1.0288386541812851</v>
      </c>
      <c r="AC701" s="19">
        <f t="shared" si="81"/>
        <v>7.4</v>
      </c>
      <c r="AD701" s="8" t="str">
        <f>IF(COUNTIF(Catégories!A:A,N701)=0,"catégorie inconnue",LOOKUP(N701,Catégories!A:A,Catégories!B:B))</f>
        <v>Frêt</v>
      </c>
      <c r="AE701" s="21">
        <f t="shared" si="82"/>
        <v>8.4288386541812859</v>
      </c>
    </row>
    <row r="702" spans="2:31" hidden="1" x14ac:dyDescent="0.2">
      <c r="B702" s="122" t="s">
        <v>593</v>
      </c>
      <c r="C702" s="122" t="s">
        <v>21</v>
      </c>
      <c r="D702" s="123">
        <v>46163</v>
      </c>
      <c r="E702" s="122" t="s">
        <v>22</v>
      </c>
      <c r="F702" s="122" t="s">
        <v>1227</v>
      </c>
      <c r="G702" s="122" t="s">
        <v>0</v>
      </c>
      <c r="H702" s="122" t="s">
        <v>0</v>
      </c>
      <c r="I702" s="122" t="s">
        <v>1076</v>
      </c>
      <c r="J702" s="122" t="s">
        <v>23</v>
      </c>
      <c r="K702" s="122" t="s">
        <v>24</v>
      </c>
      <c r="L702" s="122" t="s">
        <v>1228</v>
      </c>
      <c r="M702" s="122" t="s">
        <v>25</v>
      </c>
      <c r="N702" s="122" t="s">
        <v>26</v>
      </c>
      <c r="O702" s="122" t="s">
        <v>25</v>
      </c>
      <c r="P702" s="122" t="s">
        <v>27</v>
      </c>
      <c r="Q702" s="122" t="s">
        <v>28</v>
      </c>
      <c r="R702" s="124">
        <v>5.9039999999999999</v>
      </c>
      <c r="S702" s="127">
        <v>86</v>
      </c>
      <c r="T702" s="125">
        <v>6.39</v>
      </c>
      <c r="U702" s="122" t="s">
        <v>30</v>
      </c>
      <c r="W702" s="8" t="str">
        <f t="shared" si="76"/>
        <v/>
      </c>
      <c r="X702" s="8" t="str">
        <f>IF(S702="6B",_xlfn.XLOOKUP(H702,'Zoning 2shop'!A:A,'Zoning 2shop'!B:B),IF(S702="6C",_xlfn.XLOOKUP(G702,'Zoning 2shop'!C:C,'Zoning 2shop'!D:D),""))</f>
        <v/>
      </c>
      <c r="Y702" s="112">
        <f t="shared" si="77"/>
        <v>0.14910705133062102</v>
      </c>
      <c r="Z702" s="4">
        <f t="shared" si="78"/>
        <v>6.39</v>
      </c>
      <c r="AA702" s="4">
        <f t="shared" si="79"/>
        <v>0.5</v>
      </c>
      <c r="AB702" s="4">
        <f t="shared" si="80"/>
        <v>0.95279405800266825</v>
      </c>
      <c r="AC702" s="19">
        <f t="shared" si="81"/>
        <v>6.89</v>
      </c>
      <c r="AD702" s="8" t="str">
        <f>IF(COUNTIF(Catégories!A:A,N702)=0,"catégorie inconnue",LOOKUP(N702,Catégories!A:A,Catégories!B:B))</f>
        <v>Frêt</v>
      </c>
      <c r="AE702" s="21">
        <f t="shared" si="82"/>
        <v>7.842794058002668</v>
      </c>
    </row>
    <row r="703" spans="2:31" hidden="1" x14ac:dyDescent="0.2">
      <c r="B703" s="122" t="s">
        <v>593</v>
      </c>
      <c r="C703" s="122" t="s">
        <v>21</v>
      </c>
      <c r="D703" s="123">
        <v>46163</v>
      </c>
      <c r="E703" s="122" t="s">
        <v>22</v>
      </c>
      <c r="F703" s="122" t="s">
        <v>848</v>
      </c>
      <c r="G703" s="122" t="s">
        <v>0</v>
      </c>
      <c r="H703" s="122" t="s">
        <v>0</v>
      </c>
      <c r="I703" s="122" t="s">
        <v>1211</v>
      </c>
      <c r="J703" s="122" t="s">
        <v>23</v>
      </c>
      <c r="K703" s="122" t="s">
        <v>24</v>
      </c>
      <c r="L703" s="122" t="s">
        <v>1212</v>
      </c>
      <c r="M703" s="122" t="s">
        <v>25</v>
      </c>
      <c r="N703" s="122" t="s">
        <v>26</v>
      </c>
      <c r="O703" s="122" t="s">
        <v>25</v>
      </c>
      <c r="P703" s="122" t="s">
        <v>27</v>
      </c>
      <c r="Q703" s="122" t="s">
        <v>28</v>
      </c>
      <c r="R703" s="124">
        <v>0.08</v>
      </c>
      <c r="S703" s="127">
        <v>86</v>
      </c>
      <c r="T703" s="125">
        <v>4.25</v>
      </c>
      <c r="U703" s="122" t="s">
        <v>30</v>
      </c>
      <c r="W703" s="8" t="str">
        <f t="shared" si="76"/>
        <v/>
      </c>
      <c r="X703" s="8" t="str">
        <f>IF(S703="6B",_xlfn.XLOOKUP(H703,'Zoning 2shop'!A:A,'Zoning 2shop'!B:B),IF(S703="6C",_xlfn.XLOOKUP(G703,'Zoning 2shop'!C:C,'Zoning 2shop'!D:D),""))</f>
        <v/>
      </c>
      <c r="Y703" s="112">
        <f t="shared" si="77"/>
        <v>0.14910705133062102</v>
      </c>
      <c r="Z703" s="4">
        <f t="shared" si="78"/>
        <v>4.25</v>
      </c>
      <c r="AA703" s="4">
        <f t="shared" si="79"/>
        <v>0.5</v>
      </c>
      <c r="AB703" s="4">
        <f t="shared" si="80"/>
        <v>0.63370496815513933</v>
      </c>
      <c r="AC703" s="19">
        <f t="shared" si="81"/>
        <v>4.75</v>
      </c>
      <c r="AD703" s="8" t="str">
        <f>IF(COUNTIF(Catégories!A:A,N703)=0,"catégorie inconnue",LOOKUP(N703,Catégories!A:A,Catégories!B:B))</f>
        <v>Frêt</v>
      </c>
      <c r="AE703" s="21">
        <f t="shared" si="82"/>
        <v>5.383704968155139</v>
      </c>
    </row>
    <row r="704" spans="2:31" hidden="1" x14ac:dyDescent="0.2">
      <c r="B704" s="122" t="s">
        <v>593</v>
      </c>
      <c r="C704" s="122" t="s">
        <v>21</v>
      </c>
      <c r="D704" s="123">
        <v>46163</v>
      </c>
      <c r="E704" s="122" t="s">
        <v>22</v>
      </c>
      <c r="F704" s="122" t="s">
        <v>1234</v>
      </c>
      <c r="G704" s="122" t="s">
        <v>0</v>
      </c>
      <c r="H704" s="122" t="s">
        <v>0</v>
      </c>
      <c r="I704" s="122" t="s">
        <v>1235</v>
      </c>
      <c r="J704" s="122" t="s">
        <v>23</v>
      </c>
      <c r="K704" s="122" t="s">
        <v>24</v>
      </c>
      <c r="L704" s="122" t="s">
        <v>1236</v>
      </c>
      <c r="M704" s="122" t="s">
        <v>25</v>
      </c>
      <c r="N704" s="122" t="s">
        <v>26</v>
      </c>
      <c r="O704" s="122" t="s">
        <v>25</v>
      </c>
      <c r="P704" s="122" t="s">
        <v>27</v>
      </c>
      <c r="Q704" s="122" t="s">
        <v>182</v>
      </c>
      <c r="R704" s="124">
        <v>0.23</v>
      </c>
      <c r="S704" s="127">
        <v>86</v>
      </c>
      <c r="T704" s="125">
        <v>4.25</v>
      </c>
      <c r="U704" s="122" t="s">
        <v>30</v>
      </c>
      <c r="W704" s="8" t="str">
        <f t="shared" si="76"/>
        <v/>
      </c>
      <c r="X704" s="8" t="str">
        <f>IF(S704="6B",_xlfn.XLOOKUP(H704,'Zoning 2shop'!A:A,'Zoning 2shop'!B:B),IF(S704="6C",_xlfn.XLOOKUP(G704,'Zoning 2shop'!C:C,'Zoning 2shop'!D:D),""))</f>
        <v/>
      </c>
      <c r="Y704" s="112">
        <f t="shared" si="77"/>
        <v>0.14910705133062102</v>
      </c>
      <c r="Z704" s="4">
        <f t="shared" si="78"/>
        <v>4.25</v>
      </c>
      <c r="AA704" s="4">
        <f t="shared" si="79"/>
        <v>0.5</v>
      </c>
      <c r="AB704" s="4">
        <f t="shared" si="80"/>
        <v>0.63370496815513933</v>
      </c>
      <c r="AC704" s="19">
        <f t="shared" si="81"/>
        <v>4.75</v>
      </c>
      <c r="AD704" s="8" t="str">
        <f>IF(COUNTIF(Catégories!A:A,N704)=0,"catégorie inconnue",LOOKUP(N704,Catégories!A:A,Catégories!B:B))</f>
        <v>Frêt</v>
      </c>
      <c r="AE704" s="21">
        <f t="shared" si="82"/>
        <v>5.383704968155139</v>
      </c>
    </row>
    <row r="705" spans="2:31" hidden="1" x14ac:dyDescent="0.2">
      <c r="B705" s="122" t="s">
        <v>593</v>
      </c>
      <c r="C705" s="122" t="s">
        <v>21</v>
      </c>
      <c r="D705" s="123">
        <v>46163</v>
      </c>
      <c r="E705" s="122" t="s">
        <v>22</v>
      </c>
      <c r="F705" s="122" t="s">
        <v>1231</v>
      </c>
      <c r="G705" s="122" t="s">
        <v>0</v>
      </c>
      <c r="H705" s="122" t="s">
        <v>0</v>
      </c>
      <c r="I705" s="122" t="s">
        <v>1232</v>
      </c>
      <c r="J705" s="122" t="s">
        <v>23</v>
      </c>
      <c r="K705" s="122" t="s">
        <v>24</v>
      </c>
      <c r="L705" s="122" t="s">
        <v>1233</v>
      </c>
      <c r="M705" s="122" t="s">
        <v>25</v>
      </c>
      <c r="N705" s="122" t="s">
        <v>26</v>
      </c>
      <c r="O705" s="122" t="s">
        <v>25</v>
      </c>
      <c r="P705" s="122" t="s">
        <v>27</v>
      </c>
      <c r="Q705" s="122" t="s">
        <v>182</v>
      </c>
      <c r="R705" s="124">
        <v>4.532</v>
      </c>
      <c r="S705" s="127">
        <v>86</v>
      </c>
      <c r="T705" s="125">
        <v>5.88</v>
      </c>
      <c r="U705" s="122" t="s">
        <v>30</v>
      </c>
      <c r="W705" s="8" t="str">
        <f t="shared" si="76"/>
        <v/>
      </c>
      <c r="X705" s="8" t="str">
        <f>IF(S705="6B",_xlfn.XLOOKUP(H705,'Zoning 2shop'!A:A,'Zoning 2shop'!B:B),IF(S705="6C",_xlfn.XLOOKUP(G705,'Zoning 2shop'!C:C,'Zoning 2shop'!D:D),""))</f>
        <v/>
      </c>
      <c r="Y705" s="112">
        <f t="shared" si="77"/>
        <v>0.14910705133062102</v>
      </c>
      <c r="Z705" s="4">
        <f t="shared" si="78"/>
        <v>5.88</v>
      </c>
      <c r="AA705" s="4">
        <f t="shared" si="79"/>
        <v>0.5</v>
      </c>
      <c r="AB705" s="4">
        <f t="shared" si="80"/>
        <v>0.87674946182405156</v>
      </c>
      <c r="AC705" s="19">
        <f t="shared" si="81"/>
        <v>6.38</v>
      </c>
      <c r="AD705" s="8" t="str">
        <f>IF(COUNTIF(Catégories!A:A,N705)=0,"catégorie inconnue",LOOKUP(N705,Catégories!A:A,Catégories!B:B))</f>
        <v>Frêt</v>
      </c>
      <c r="AE705" s="21">
        <f t="shared" si="82"/>
        <v>7.2567494618240511</v>
      </c>
    </row>
    <row r="706" spans="2:31" hidden="1" x14ac:dyDescent="0.2">
      <c r="B706" s="122" t="s">
        <v>593</v>
      </c>
      <c r="C706" s="122" t="s">
        <v>21</v>
      </c>
      <c r="D706" s="123">
        <v>46163</v>
      </c>
      <c r="E706" s="122" t="s">
        <v>22</v>
      </c>
      <c r="F706" s="122" t="s">
        <v>1215</v>
      </c>
      <c r="G706" s="122" t="s">
        <v>0</v>
      </c>
      <c r="H706" s="122" t="s">
        <v>0</v>
      </c>
      <c r="I706" s="122" t="s">
        <v>1216</v>
      </c>
      <c r="J706" s="122" t="s">
        <v>23</v>
      </c>
      <c r="K706" s="122" t="s">
        <v>24</v>
      </c>
      <c r="L706" s="122" t="s">
        <v>1217</v>
      </c>
      <c r="M706" s="122" t="s">
        <v>25</v>
      </c>
      <c r="N706" s="122" t="s">
        <v>26</v>
      </c>
      <c r="O706" s="122" t="s">
        <v>25</v>
      </c>
      <c r="P706" s="122" t="s">
        <v>27</v>
      </c>
      <c r="Q706" s="122" t="s">
        <v>28</v>
      </c>
      <c r="R706" s="124">
        <v>0.86399999999999999</v>
      </c>
      <c r="S706" s="127">
        <v>86</v>
      </c>
      <c r="T706" s="125">
        <v>4.25</v>
      </c>
      <c r="U706" s="122" t="s">
        <v>30</v>
      </c>
      <c r="W706" s="8" t="str">
        <f t="shared" ref="W706:W769" si="83">IF(C706&lt;&gt;2,"",IF(S706="5X","5XK",IF(S706="5Y","5YK",IF(S706="6B","6BK",IF(S706="6C","6CK","")))))</f>
        <v/>
      </c>
      <c r="X706" s="8" t="str">
        <f>IF(S706="6B",_xlfn.XLOOKUP(H706,'Zoning 2shop'!A:A,'Zoning 2shop'!B:B),IF(S706="6C",_xlfn.XLOOKUP(G706,'Zoning 2shop'!C:C,'Zoning 2shop'!D:D),""))</f>
        <v/>
      </c>
      <c r="Y706" s="112">
        <f t="shared" si="77"/>
        <v>0.14910705133062102</v>
      </c>
      <c r="Z706" s="4">
        <f t="shared" si="78"/>
        <v>4.25</v>
      </c>
      <c r="AA706" s="4">
        <f t="shared" si="79"/>
        <v>0.5</v>
      </c>
      <c r="AB706" s="4">
        <f t="shared" si="80"/>
        <v>0.63370496815513933</v>
      </c>
      <c r="AC706" s="19">
        <f t="shared" si="81"/>
        <v>4.75</v>
      </c>
      <c r="AD706" s="8" t="str">
        <f>IF(COUNTIF(Catégories!A:A,N706)=0,"catégorie inconnue",LOOKUP(N706,Catégories!A:A,Catégories!B:B))</f>
        <v>Frêt</v>
      </c>
      <c r="AE706" s="21">
        <f t="shared" si="82"/>
        <v>5.383704968155139</v>
      </c>
    </row>
    <row r="707" spans="2:31" hidden="1" x14ac:dyDescent="0.2">
      <c r="B707" s="122" t="s">
        <v>593</v>
      </c>
      <c r="C707" s="122" t="s">
        <v>21</v>
      </c>
      <c r="D707" s="123">
        <v>46163</v>
      </c>
      <c r="E707" s="122" t="s">
        <v>22</v>
      </c>
      <c r="F707" s="122" t="s">
        <v>1247</v>
      </c>
      <c r="G707" s="122" t="s">
        <v>0</v>
      </c>
      <c r="H707" s="122" t="s">
        <v>0</v>
      </c>
      <c r="I707" s="122" t="s">
        <v>1248</v>
      </c>
      <c r="J707" s="122" t="s">
        <v>23</v>
      </c>
      <c r="K707" s="122" t="s">
        <v>24</v>
      </c>
      <c r="L707" s="122" t="s">
        <v>1249</v>
      </c>
      <c r="M707" s="122" t="s">
        <v>25</v>
      </c>
      <c r="N707" s="122" t="s">
        <v>26</v>
      </c>
      <c r="O707" s="122" t="s">
        <v>25</v>
      </c>
      <c r="P707" s="122" t="s">
        <v>27</v>
      </c>
      <c r="Q707" s="122" t="s">
        <v>28</v>
      </c>
      <c r="R707" s="124">
        <v>7.0000000000000007E-2</v>
      </c>
      <c r="S707" s="127">
        <v>86</v>
      </c>
      <c r="T707" s="125">
        <v>4.25</v>
      </c>
      <c r="U707" s="122" t="s">
        <v>30</v>
      </c>
      <c r="W707" s="8" t="str">
        <f t="shared" si="83"/>
        <v/>
      </c>
      <c r="X707" s="8" t="str">
        <f>IF(S707="6B",_xlfn.XLOOKUP(H707,'Zoning 2shop'!A:A,'Zoning 2shop'!B:B),IF(S707="6C",_xlfn.XLOOKUP(G707,'Zoning 2shop'!C:C,'Zoning 2shop'!D:D),""))</f>
        <v/>
      </c>
      <c r="Y707" s="112">
        <f t="shared" si="77"/>
        <v>0.14910705133062102</v>
      </c>
      <c r="Z707" s="4">
        <f t="shared" si="78"/>
        <v>4.25</v>
      </c>
      <c r="AA707" s="4">
        <f t="shared" si="79"/>
        <v>0.5</v>
      </c>
      <c r="AB707" s="4">
        <f t="shared" si="80"/>
        <v>0.63370496815513933</v>
      </c>
      <c r="AC707" s="19">
        <f t="shared" si="81"/>
        <v>4.75</v>
      </c>
      <c r="AD707" s="8" t="str">
        <f>IF(COUNTIF(Catégories!A:A,N707)=0,"catégorie inconnue",LOOKUP(N707,Catégories!A:A,Catégories!B:B))</f>
        <v>Frêt</v>
      </c>
      <c r="AE707" s="21">
        <f t="shared" si="82"/>
        <v>5.383704968155139</v>
      </c>
    </row>
    <row r="708" spans="2:31" hidden="1" x14ac:dyDescent="0.2">
      <c r="B708" s="122" t="s">
        <v>593</v>
      </c>
      <c r="C708" s="122" t="s">
        <v>21</v>
      </c>
      <c r="D708" s="123">
        <v>46163</v>
      </c>
      <c r="E708" s="122" t="s">
        <v>22</v>
      </c>
      <c r="F708" s="122" t="s">
        <v>335</v>
      </c>
      <c r="G708" s="122" t="s">
        <v>0</v>
      </c>
      <c r="H708" s="122" t="s">
        <v>0</v>
      </c>
      <c r="I708" s="122" t="s">
        <v>1237</v>
      </c>
      <c r="J708" s="122" t="s">
        <v>23</v>
      </c>
      <c r="K708" s="122" t="s">
        <v>24</v>
      </c>
      <c r="L708" s="122" t="s">
        <v>1238</v>
      </c>
      <c r="M708" s="122" t="s">
        <v>25</v>
      </c>
      <c r="N708" s="122" t="s">
        <v>26</v>
      </c>
      <c r="O708" s="122" t="s">
        <v>25</v>
      </c>
      <c r="P708" s="122" t="s">
        <v>27</v>
      </c>
      <c r="Q708" s="122" t="s">
        <v>28</v>
      </c>
      <c r="R708" s="124">
        <v>4.532</v>
      </c>
      <c r="S708" s="127">
        <v>86</v>
      </c>
      <c r="T708" s="125">
        <v>5.88</v>
      </c>
      <c r="U708" s="122" t="s">
        <v>30</v>
      </c>
      <c r="W708" s="8" t="str">
        <f t="shared" si="83"/>
        <v/>
      </c>
      <c r="X708" s="8" t="str">
        <f>IF(S708="6B",_xlfn.XLOOKUP(H708,'Zoning 2shop'!A:A,'Zoning 2shop'!B:B),IF(S708="6C",_xlfn.XLOOKUP(G708,'Zoning 2shop'!C:C,'Zoning 2shop'!D:D),""))</f>
        <v/>
      </c>
      <c r="Y708" s="112">
        <f t="shared" si="77"/>
        <v>0.14910705133062102</v>
      </c>
      <c r="Z708" s="4">
        <f t="shared" si="78"/>
        <v>5.88</v>
      </c>
      <c r="AA708" s="4">
        <f t="shared" si="79"/>
        <v>0.5</v>
      </c>
      <c r="AB708" s="4">
        <f t="shared" si="80"/>
        <v>0.87674946182405156</v>
      </c>
      <c r="AC708" s="19">
        <f t="shared" si="81"/>
        <v>6.38</v>
      </c>
      <c r="AD708" s="8" t="str">
        <f>IF(COUNTIF(Catégories!A:A,N708)=0,"catégorie inconnue",LOOKUP(N708,Catégories!A:A,Catégories!B:B))</f>
        <v>Frêt</v>
      </c>
      <c r="AE708" s="21">
        <f t="shared" si="82"/>
        <v>7.2567494618240511</v>
      </c>
    </row>
    <row r="709" spans="2:31" hidden="1" x14ac:dyDescent="0.2">
      <c r="B709" s="122" t="s">
        <v>593</v>
      </c>
      <c r="C709" s="122" t="s">
        <v>21</v>
      </c>
      <c r="D709" s="123">
        <v>46164</v>
      </c>
      <c r="E709" s="122" t="s">
        <v>22</v>
      </c>
      <c r="F709" s="122" t="s">
        <v>1294</v>
      </c>
      <c r="G709" s="122" t="s">
        <v>0</v>
      </c>
      <c r="H709" s="122" t="s">
        <v>0</v>
      </c>
      <c r="I709" s="122" t="s">
        <v>1295</v>
      </c>
      <c r="J709" s="122" t="s">
        <v>23</v>
      </c>
      <c r="K709" s="122" t="s">
        <v>24</v>
      </c>
      <c r="L709" s="122" t="s">
        <v>1296</v>
      </c>
      <c r="M709" s="122" t="s">
        <v>25</v>
      </c>
      <c r="N709" s="122" t="s">
        <v>26</v>
      </c>
      <c r="O709" s="122" t="s">
        <v>25</v>
      </c>
      <c r="P709" s="122" t="s">
        <v>27</v>
      </c>
      <c r="Q709" s="122" t="s">
        <v>28</v>
      </c>
      <c r="R709" s="124">
        <v>0.28000000000000003</v>
      </c>
      <c r="S709" s="127">
        <v>86</v>
      </c>
      <c r="T709" s="125">
        <v>4.25</v>
      </c>
      <c r="U709" s="122" t="s">
        <v>30</v>
      </c>
      <c r="W709" s="8" t="str">
        <f t="shared" si="83"/>
        <v/>
      </c>
      <c r="X709" s="8" t="str">
        <f>IF(S709="6B",_xlfn.XLOOKUP(H709,'Zoning 2shop'!A:A,'Zoning 2shop'!B:B),IF(S709="6C",_xlfn.XLOOKUP(G709,'Zoning 2shop'!C:C,'Zoning 2shop'!D:D),""))</f>
        <v/>
      </c>
      <c r="Y709" s="112">
        <f t="shared" si="77"/>
        <v>0.14910705133062102</v>
      </c>
      <c r="Z709" s="4">
        <f t="shared" si="78"/>
        <v>4.25</v>
      </c>
      <c r="AA709" s="4">
        <f t="shared" si="79"/>
        <v>0.5</v>
      </c>
      <c r="AB709" s="4">
        <f t="shared" si="80"/>
        <v>0.63370496815513933</v>
      </c>
      <c r="AC709" s="19">
        <f t="shared" si="81"/>
        <v>4.75</v>
      </c>
      <c r="AD709" s="8" t="str">
        <f>IF(COUNTIF(Catégories!A:A,N709)=0,"catégorie inconnue",LOOKUP(N709,Catégories!A:A,Catégories!B:B))</f>
        <v>Frêt</v>
      </c>
      <c r="AE709" s="21">
        <f t="shared" si="82"/>
        <v>5.383704968155139</v>
      </c>
    </row>
    <row r="710" spans="2:31" hidden="1" x14ac:dyDescent="0.2">
      <c r="B710" s="122" t="s">
        <v>593</v>
      </c>
      <c r="C710" s="122" t="s">
        <v>21</v>
      </c>
      <c r="D710" s="123">
        <v>46164</v>
      </c>
      <c r="E710" s="122" t="s">
        <v>22</v>
      </c>
      <c r="F710" s="122" t="s">
        <v>407</v>
      </c>
      <c r="G710" s="122" t="s">
        <v>0</v>
      </c>
      <c r="H710" s="122" t="s">
        <v>0</v>
      </c>
      <c r="I710" s="122" t="s">
        <v>1338</v>
      </c>
      <c r="J710" s="122" t="s">
        <v>23</v>
      </c>
      <c r="K710" s="122" t="s">
        <v>24</v>
      </c>
      <c r="L710" s="122" t="s">
        <v>1339</v>
      </c>
      <c r="M710" s="122" t="s">
        <v>25</v>
      </c>
      <c r="N710" s="122" t="s">
        <v>26</v>
      </c>
      <c r="O710" s="122" t="s">
        <v>25</v>
      </c>
      <c r="P710" s="122" t="s">
        <v>27</v>
      </c>
      <c r="Q710" s="122" t="s">
        <v>28</v>
      </c>
      <c r="R710" s="124">
        <v>6.4119999999999999</v>
      </c>
      <c r="S710" s="127">
        <v>86</v>
      </c>
      <c r="T710" s="125">
        <v>6.9</v>
      </c>
      <c r="U710" s="122" t="s">
        <v>30</v>
      </c>
      <c r="W710" s="8" t="str">
        <f t="shared" si="83"/>
        <v/>
      </c>
      <c r="X710" s="8" t="str">
        <f>IF(S710="6B",_xlfn.XLOOKUP(H710,'Zoning 2shop'!A:A,'Zoning 2shop'!B:B),IF(S710="6C",_xlfn.XLOOKUP(G710,'Zoning 2shop'!C:C,'Zoning 2shop'!D:D),""))</f>
        <v/>
      </c>
      <c r="Y710" s="112">
        <f t="shared" si="77"/>
        <v>0.14910705133062102</v>
      </c>
      <c r="Z710" s="4">
        <f t="shared" si="78"/>
        <v>6.9</v>
      </c>
      <c r="AA710" s="4">
        <f t="shared" si="79"/>
        <v>0.5</v>
      </c>
      <c r="AB710" s="4">
        <f t="shared" si="80"/>
        <v>1.0288386541812851</v>
      </c>
      <c r="AC710" s="19">
        <f t="shared" si="81"/>
        <v>7.4</v>
      </c>
      <c r="AD710" s="8" t="str">
        <f>IF(COUNTIF(Catégories!A:A,N710)=0,"catégorie inconnue",LOOKUP(N710,Catégories!A:A,Catégories!B:B))</f>
        <v>Frêt</v>
      </c>
      <c r="AE710" s="21">
        <f t="shared" si="82"/>
        <v>8.4288386541812859</v>
      </c>
    </row>
    <row r="711" spans="2:31" hidden="1" x14ac:dyDescent="0.2">
      <c r="B711" s="122" t="s">
        <v>593</v>
      </c>
      <c r="C711" s="122" t="s">
        <v>21</v>
      </c>
      <c r="D711" s="123">
        <v>46164</v>
      </c>
      <c r="E711" s="122" t="s">
        <v>22</v>
      </c>
      <c r="F711" s="122" t="s">
        <v>1263</v>
      </c>
      <c r="G711" s="122" t="s">
        <v>0</v>
      </c>
      <c r="H711" s="122" t="s">
        <v>0</v>
      </c>
      <c r="I711" s="122" t="s">
        <v>1264</v>
      </c>
      <c r="J711" s="122" t="s">
        <v>23</v>
      </c>
      <c r="K711" s="122" t="s">
        <v>24</v>
      </c>
      <c r="L711" s="122" t="s">
        <v>1265</v>
      </c>
      <c r="M711" s="122" t="s">
        <v>25</v>
      </c>
      <c r="N711" s="122" t="s">
        <v>26</v>
      </c>
      <c r="O711" s="122" t="s">
        <v>25</v>
      </c>
      <c r="P711" s="122" t="s">
        <v>27</v>
      </c>
      <c r="Q711" s="122" t="s">
        <v>28</v>
      </c>
      <c r="R711" s="124">
        <v>0.05</v>
      </c>
      <c r="S711" s="127">
        <v>86</v>
      </c>
      <c r="T711" s="125">
        <v>4.25</v>
      </c>
      <c r="U711" s="122" t="s">
        <v>30</v>
      </c>
      <c r="W711" s="8" t="str">
        <f t="shared" si="83"/>
        <v/>
      </c>
      <c r="X711" s="8" t="str">
        <f>IF(S711="6B",_xlfn.XLOOKUP(H711,'Zoning 2shop'!A:A,'Zoning 2shop'!B:B),IF(S711="6C",_xlfn.XLOOKUP(G711,'Zoning 2shop'!C:C,'Zoning 2shop'!D:D),""))</f>
        <v/>
      </c>
      <c r="Y711" s="112">
        <f t="shared" si="77"/>
        <v>0.14910705133062102</v>
      </c>
      <c r="Z711" s="4">
        <f t="shared" si="78"/>
        <v>4.25</v>
      </c>
      <c r="AA711" s="4">
        <f t="shared" si="79"/>
        <v>0.5</v>
      </c>
      <c r="AB711" s="4">
        <f t="shared" si="80"/>
        <v>0.63370496815513933</v>
      </c>
      <c r="AC711" s="19">
        <f t="shared" si="81"/>
        <v>4.75</v>
      </c>
      <c r="AD711" s="8" t="str">
        <f>IF(COUNTIF(Catégories!A:A,N711)=0,"catégorie inconnue",LOOKUP(N711,Catégories!A:A,Catégories!B:B))</f>
        <v>Frêt</v>
      </c>
      <c r="AE711" s="21">
        <f t="shared" si="82"/>
        <v>5.383704968155139</v>
      </c>
    </row>
    <row r="712" spans="2:31" hidden="1" x14ac:dyDescent="0.2">
      <c r="B712" s="122" t="s">
        <v>593</v>
      </c>
      <c r="C712" s="122" t="s">
        <v>21</v>
      </c>
      <c r="D712" s="123">
        <v>46164</v>
      </c>
      <c r="E712" s="122" t="s">
        <v>22</v>
      </c>
      <c r="F712" s="122" t="s">
        <v>1250</v>
      </c>
      <c r="G712" s="122" t="s">
        <v>0</v>
      </c>
      <c r="H712" s="122" t="s">
        <v>0</v>
      </c>
      <c r="I712" s="122" t="s">
        <v>1251</v>
      </c>
      <c r="J712" s="122" t="s">
        <v>23</v>
      </c>
      <c r="K712" s="122" t="s">
        <v>24</v>
      </c>
      <c r="L712" s="122" t="s">
        <v>1252</v>
      </c>
      <c r="M712" s="122" t="s">
        <v>25</v>
      </c>
      <c r="N712" s="122" t="s">
        <v>26</v>
      </c>
      <c r="O712" s="122" t="s">
        <v>25</v>
      </c>
      <c r="P712" s="122" t="s">
        <v>27</v>
      </c>
      <c r="Q712" s="122" t="s">
        <v>28</v>
      </c>
      <c r="R712" s="124">
        <v>0.02</v>
      </c>
      <c r="S712" s="127">
        <v>86</v>
      </c>
      <c r="T712" s="125">
        <v>4.25</v>
      </c>
      <c r="U712" s="122" t="s">
        <v>30</v>
      </c>
      <c r="W712" s="8" t="str">
        <f t="shared" si="83"/>
        <v/>
      </c>
      <c r="X712" s="8" t="str">
        <f>IF(S712="6B",_xlfn.XLOOKUP(H712,'Zoning 2shop'!A:A,'Zoning 2shop'!B:B),IF(S712="6C",_xlfn.XLOOKUP(G712,'Zoning 2shop'!C:C,'Zoning 2shop'!D:D),""))</f>
        <v/>
      </c>
      <c r="Y712" s="112">
        <f t="shared" si="77"/>
        <v>0.14910705133062102</v>
      </c>
      <c r="Z712" s="4">
        <f t="shared" si="78"/>
        <v>4.25</v>
      </c>
      <c r="AA712" s="4">
        <f t="shared" si="79"/>
        <v>0.5</v>
      </c>
      <c r="AB712" s="4">
        <f t="shared" si="80"/>
        <v>0.63370496815513933</v>
      </c>
      <c r="AC712" s="19">
        <f t="shared" si="81"/>
        <v>4.75</v>
      </c>
      <c r="AD712" s="8" t="str">
        <f>IF(COUNTIF(Catégories!A:A,N712)=0,"catégorie inconnue",LOOKUP(N712,Catégories!A:A,Catégories!B:B))</f>
        <v>Frêt</v>
      </c>
      <c r="AE712" s="21">
        <f t="shared" si="82"/>
        <v>5.383704968155139</v>
      </c>
    </row>
    <row r="713" spans="2:31" hidden="1" x14ac:dyDescent="0.2">
      <c r="B713" s="122" t="s">
        <v>593</v>
      </c>
      <c r="C713" s="122" t="s">
        <v>21</v>
      </c>
      <c r="D713" s="123">
        <v>46164</v>
      </c>
      <c r="E713" s="122" t="s">
        <v>22</v>
      </c>
      <c r="F713" s="122" t="s">
        <v>311</v>
      </c>
      <c r="G713" s="122" t="s">
        <v>0</v>
      </c>
      <c r="H713" s="122" t="s">
        <v>0</v>
      </c>
      <c r="I713" s="122" t="s">
        <v>1333</v>
      </c>
      <c r="J713" s="122" t="s">
        <v>23</v>
      </c>
      <c r="K713" s="122" t="s">
        <v>24</v>
      </c>
      <c r="L713" s="122" t="s">
        <v>1334</v>
      </c>
      <c r="M713" s="122" t="s">
        <v>25</v>
      </c>
      <c r="N713" s="122" t="s">
        <v>26</v>
      </c>
      <c r="O713" s="122" t="s">
        <v>25</v>
      </c>
      <c r="P713" s="122" t="s">
        <v>27</v>
      </c>
      <c r="Q713" s="122" t="s">
        <v>28</v>
      </c>
      <c r="R713" s="124">
        <v>0.16</v>
      </c>
      <c r="S713" s="127">
        <v>86</v>
      </c>
      <c r="T713" s="125">
        <v>4.25</v>
      </c>
      <c r="U713" s="122" t="s">
        <v>30</v>
      </c>
      <c r="W713" s="8" t="str">
        <f t="shared" si="83"/>
        <v/>
      </c>
      <c r="X713" s="8" t="str">
        <f>IF(S713="6B",_xlfn.XLOOKUP(H713,'Zoning 2shop'!A:A,'Zoning 2shop'!B:B),IF(S713="6C",_xlfn.XLOOKUP(G713,'Zoning 2shop'!C:C,'Zoning 2shop'!D:D),""))</f>
        <v/>
      </c>
      <c r="Y713" s="112">
        <f t="shared" si="77"/>
        <v>0.14910705133062102</v>
      </c>
      <c r="Z713" s="4">
        <f t="shared" si="78"/>
        <v>4.25</v>
      </c>
      <c r="AA713" s="4">
        <f t="shared" si="79"/>
        <v>0.5</v>
      </c>
      <c r="AB713" s="4">
        <f t="shared" si="80"/>
        <v>0.63370496815513933</v>
      </c>
      <c r="AC713" s="19">
        <f t="shared" si="81"/>
        <v>4.75</v>
      </c>
      <c r="AD713" s="8" t="str">
        <f>IF(COUNTIF(Catégories!A:A,N713)=0,"catégorie inconnue",LOOKUP(N713,Catégories!A:A,Catégories!B:B))</f>
        <v>Frêt</v>
      </c>
      <c r="AE713" s="21">
        <f t="shared" si="82"/>
        <v>5.383704968155139</v>
      </c>
    </row>
    <row r="714" spans="2:31" hidden="1" x14ac:dyDescent="0.2">
      <c r="B714" s="122" t="s">
        <v>593</v>
      </c>
      <c r="C714" s="122" t="s">
        <v>21</v>
      </c>
      <c r="D714" s="123">
        <v>46164</v>
      </c>
      <c r="E714" s="122" t="s">
        <v>22</v>
      </c>
      <c r="F714" s="122" t="s">
        <v>1318</v>
      </c>
      <c r="G714" s="122" t="s">
        <v>0</v>
      </c>
      <c r="H714" s="122" t="s">
        <v>0</v>
      </c>
      <c r="I714" s="122" t="s">
        <v>1319</v>
      </c>
      <c r="J714" s="122" t="s">
        <v>23</v>
      </c>
      <c r="K714" s="122" t="s">
        <v>24</v>
      </c>
      <c r="L714" s="122" t="s">
        <v>1320</v>
      </c>
      <c r="M714" s="122" t="s">
        <v>25</v>
      </c>
      <c r="N714" s="122" t="s">
        <v>26</v>
      </c>
      <c r="O714" s="122" t="s">
        <v>25</v>
      </c>
      <c r="P714" s="122" t="s">
        <v>27</v>
      </c>
      <c r="Q714" s="122" t="s">
        <v>28</v>
      </c>
      <c r="R714" s="124">
        <v>0.14000000000000001</v>
      </c>
      <c r="S714" s="127">
        <v>86</v>
      </c>
      <c r="T714" s="125">
        <v>4.25</v>
      </c>
      <c r="U714" s="122" t="s">
        <v>30</v>
      </c>
      <c r="W714" s="8" t="str">
        <f t="shared" si="83"/>
        <v/>
      </c>
      <c r="X714" s="8" t="str">
        <f>IF(S714="6B",_xlfn.XLOOKUP(H714,'Zoning 2shop'!A:A,'Zoning 2shop'!B:B),IF(S714="6C",_xlfn.XLOOKUP(G714,'Zoning 2shop'!C:C,'Zoning 2shop'!D:D),""))</f>
        <v/>
      </c>
      <c r="Y714" s="112">
        <f t="shared" ref="Y714:Y777" si="84">AB714/Z714</f>
        <v>0.14910705133062102</v>
      </c>
      <c r="Z714" s="4">
        <f t="shared" ref="Z714:Z777" si="85">T714</f>
        <v>4.25</v>
      </c>
      <c r="AA714" s="4">
        <f t="shared" ref="AA714:AA777" si="86">IF(OR(S714="6C",S714="6B",S714="5X",S714="5Y"),0.08,0.5)</f>
        <v>0.5</v>
      </c>
      <c r="AB714" s="4">
        <f t="shared" ref="AB714:AB777" si="87">$AG$5/$AG$2*Z714</f>
        <v>0.63370496815513933</v>
      </c>
      <c r="AC714" s="19">
        <f t="shared" ref="AC714:AC777" si="88">Z714+AA714</f>
        <v>4.75</v>
      </c>
      <c r="AD714" s="8" t="str">
        <f>IF(COUNTIF(Catégories!A:A,N714)=0,"catégorie inconnue",LOOKUP(N714,Catégories!A:A,Catégories!B:B))</f>
        <v>Frêt</v>
      </c>
      <c r="AE714" s="21">
        <f t="shared" ref="AE714:AE777" si="89">SUM(Z714:AB714)</f>
        <v>5.383704968155139</v>
      </c>
    </row>
    <row r="715" spans="2:31" hidden="1" x14ac:dyDescent="0.2">
      <c r="B715" s="122" t="s">
        <v>593</v>
      </c>
      <c r="C715" s="122" t="s">
        <v>21</v>
      </c>
      <c r="D715" s="123">
        <v>46164</v>
      </c>
      <c r="E715" s="122" t="s">
        <v>22</v>
      </c>
      <c r="F715" s="122" t="s">
        <v>409</v>
      </c>
      <c r="G715" s="122" t="s">
        <v>0</v>
      </c>
      <c r="H715" s="122" t="s">
        <v>0</v>
      </c>
      <c r="I715" s="122" t="s">
        <v>410</v>
      </c>
      <c r="J715" s="122" t="s">
        <v>23</v>
      </c>
      <c r="K715" s="122" t="s">
        <v>24</v>
      </c>
      <c r="L715" s="122" t="s">
        <v>1278</v>
      </c>
      <c r="M715" s="122" t="s">
        <v>25</v>
      </c>
      <c r="N715" s="122" t="s">
        <v>26</v>
      </c>
      <c r="O715" s="122" t="s">
        <v>25</v>
      </c>
      <c r="P715" s="122" t="s">
        <v>27</v>
      </c>
      <c r="Q715" s="122" t="s">
        <v>28</v>
      </c>
      <c r="R715" s="124">
        <v>6.0350000000000001</v>
      </c>
      <c r="S715" s="127">
        <v>86</v>
      </c>
      <c r="T715" s="125">
        <v>6.9</v>
      </c>
      <c r="U715" s="122" t="s">
        <v>30</v>
      </c>
      <c r="W715" s="8" t="str">
        <f t="shared" si="83"/>
        <v/>
      </c>
      <c r="X715" s="8" t="str">
        <f>IF(S715="6B",_xlfn.XLOOKUP(H715,'Zoning 2shop'!A:A,'Zoning 2shop'!B:B),IF(S715="6C",_xlfn.XLOOKUP(G715,'Zoning 2shop'!C:C,'Zoning 2shop'!D:D),""))</f>
        <v/>
      </c>
      <c r="Y715" s="112">
        <f t="shared" si="84"/>
        <v>0.14910705133062102</v>
      </c>
      <c r="Z715" s="4">
        <f t="shared" si="85"/>
        <v>6.9</v>
      </c>
      <c r="AA715" s="4">
        <f t="shared" si="86"/>
        <v>0.5</v>
      </c>
      <c r="AB715" s="4">
        <f t="shared" si="87"/>
        <v>1.0288386541812851</v>
      </c>
      <c r="AC715" s="19">
        <f t="shared" si="88"/>
        <v>7.4</v>
      </c>
      <c r="AD715" s="8" t="str">
        <f>IF(COUNTIF(Catégories!A:A,N715)=0,"catégorie inconnue",LOOKUP(N715,Catégories!A:A,Catégories!B:B))</f>
        <v>Frêt</v>
      </c>
      <c r="AE715" s="21">
        <f t="shared" si="89"/>
        <v>8.4288386541812859</v>
      </c>
    </row>
    <row r="716" spans="2:31" hidden="1" x14ac:dyDescent="0.2">
      <c r="B716" s="122" t="s">
        <v>593</v>
      </c>
      <c r="C716" s="122" t="s">
        <v>21</v>
      </c>
      <c r="D716" s="123">
        <v>46164</v>
      </c>
      <c r="E716" s="122" t="s">
        <v>22</v>
      </c>
      <c r="F716" s="122" t="s">
        <v>409</v>
      </c>
      <c r="G716" s="122" t="s">
        <v>0</v>
      </c>
      <c r="H716" s="122" t="s">
        <v>0</v>
      </c>
      <c r="I716" s="122" t="s">
        <v>410</v>
      </c>
      <c r="J716" s="122" t="s">
        <v>23</v>
      </c>
      <c r="K716" s="122" t="s">
        <v>24</v>
      </c>
      <c r="L716" s="122" t="s">
        <v>1278</v>
      </c>
      <c r="M716" s="122" t="s">
        <v>25</v>
      </c>
      <c r="N716" s="122" t="s">
        <v>40</v>
      </c>
      <c r="O716" s="122" t="s">
        <v>25</v>
      </c>
      <c r="P716" s="122"/>
      <c r="Q716" s="122" t="s">
        <v>28</v>
      </c>
      <c r="R716" s="124">
        <v>0</v>
      </c>
      <c r="S716" s="127">
        <v>86</v>
      </c>
      <c r="T716" s="125">
        <v>5</v>
      </c>
      <c r="U716" s="122" t="s">
        <v>30</v>
      </c>
      <c r="W716" s="8" t="str">
        <f t="shared" si="83"/>
        <v/>
      </c>
      <c r="X716" s="8" t="str">
        <f>IF(S716="6B",_xlfn.XLOOKUP(H716,'Zoning 2shop'!A:A,'Zoning 2shop'!B:B),IF(S716="6C",_xlfn.XLOOKUP(G716,'Zoning 2shop'!C:C,'Zoning 2shop'!D:D),""))</f>
        <v/>
      </c>
      <c r="Y716" s="112">
        <f t="shared" si="84"/>
        <v>0.14910705133062102</v>
      </c>
      <c r="Z716" s="4">
        <f t="shared" si="85"/>
        <v>5</v>
      </c>
      <c r="AA716" s="4">
        <f t="shared" si="86"/>
        <v>0.5</v>
      </c>
      <c r="AB716" s="4">
        <f t="shared" si="87"/>
        <v>0.74553525665310505</v>
      </c>
      <c r="AC716" s="19">
        <f t="shared" si="88"/>
        <v>5.5</v>
      </c>
      <c r="AD716" s="8" t="str">
        <f>IF(COUNTIF(Catégories!A:A,N716)=0,"catégorie inconnue",LOOKUP(N716,Catégories!A:A,Catégories!B:B))</f>
        <v>Zones éloignées</v>
      </c>
      <c r="AE716" s="21">
        <f t="shared" si="89"/>
        <v>6.2455352566531053</v>
      </c>
    </row>
    <row r="717" spans="2:31" hidden="1" x14ac:dyDescent="0.2">
      <c r="B717" s="122" t="s">
        <v>593</v>
      </c>
      <c r="C717" s="122" t="s">
        <v>21</v>
      </c>
      <c r="D717" s="123">
        <v>46164</v>
      </c>
      <c r="E717" s="122" t="s">
        <v>22</v>
      </c>
      <c r="F717" s="122" t="s">
        <v>248</v>
      </c>
      <c r="G717" s="122" t="s">
        <v>0</v>
      </c>
      <c r="H717" s="122" t="s">
        <v>0</v>
      </c>
      <c r="I717" s="122" t="s">
        <v>1350</v>
      </c>
      <c r="J717" s="122" t="s">
        <v>23</v>
      </c>
      <c r="K717" s="122" t="s">
        <v>24</v>
      </c>
      <c r="L717" s="122" t="s">
        <v>1351</v>
      </c>
      <c r="M717" s="122" t="s">
        <v>25</v>
      </c>
      <c r="N717" s="122" t="s">
        <v>26</v>
      </c>
      <c r="O717" s="122" t="s">
        <v>25</v>
      </c>
      <c r="P717" s="122" t="s">
        <v>27</v>
      </c>
      <c r="Q717" s="122" t="s">
        <v>28</v>
      </c>
      <c r="R717" s="124">
        <v>6.2729999999999997</v>
      </c>
      <c r="S717" s="127">
        <v>86</v>
      </c>
      <c r="T717" s="125">
        <v>6.9</v>
      </c>
      <c r="U717" s="122" t="s">
        <v>30</v>
      </c>
      <c r="W717" s="8" t="str">
        <f t="shared" si="83"/>
        <v/>
      </c>
      <c r="X717" s="8" t="str">
        <f>IF(S717="6B",_xlfn.XLOOKUP(H717,'Zoning 2shop'!A:A,'Zoning 2shop'!B:B),IF(S717="6C",_xlfn.XLOOKUP(G717,'Zoning 2shop'!C:C,'Zoning 2shop'!D:D),""))</f>
        <v/>
      </c>
      <c r="Y717" s="112">
        <f t="shared" si="84"/>
        <v>0.14910705133062102</v>
      </c>
      <c r="Z717" s="4">
        <f t="shared" si="85"/>
        <v>6.9</v>
      </c>
      <c r="AA717" s="4">
        <f t="shared" si="86"/>
        <v>0.5</v>
      </c>
      <c r="AB717" s="4">
        <f t="shared" si="87"/>
        <v>1.0288386541812851</v>
      </c>
      <c r="AC717" s="19">
        <f t="shared" si="88"/>
        <v>7.4</v>
      </c>
      <c r="AD717" s="8" t="str">
        <f>IF(COUNTIF(Catégories!A:A,N717)=0,"catégorie inconnue",LOOKUP(N717,Catégories!A:A,Catégories!B:B))</f>
        <v>Frêt</v>
      </c>
      <c r="AE717" s="21">
        <f t="shared" si="89"/>
        <v>8.4288386541812859</v>
      </c>
    </row>
    <row r="718" spans="2:31" hidden="1" x14ac:dyDescent="0.2">
      <c r="B718" s="122" t="s">
        <v>593</v>
      </c>
      <c r="C718" s="122" t="s">
        <v>21</v>
      </c>
      <c r="D718" s="123">
        <v>46164</v>
      </c>
      <c r="E718" s="122" t="s">
        <v>22</v>
      </c>
      <c r="F718" s="122" t="s">
        <v>1312</v>
      </c>
      <c r="G718" s="122" t="s">
        <v>0</v>
      </c>
      <c r="H718" s="122" t="s">
        <v>0</v>
      </c>
      <c r="I718" s="122" t="s">
        <v>1313</v>
      </c>
      <c r="J718" s="122" t="s">
        <v>23</v>
      </c>
      <c r="K718" s="122" t="s">
        <v>24</v>
      </c>
      <c r="L718" s="122" t="s">
        <v>1314</v>
      </c>
      <c r="M718" s="122" t="s">
        <v>25</v>
      </c>
      <c r="N718" s="122" t="s">
        <v>26</v>
      </c>
      <c r="O718" s="122" t="s">
        <v>25</v>
      </c>
      <c r="P718" s="122" t="s">
        <v>27</v>
      </c>
      <c r="Q718" s="122" t="s">
        <v>28</v>
      </c>
      <c r="R718" s="124">
        <v>0.05</v>
      </c>
      <c r="S718" s="127">
        <v>86</v>
      </c>
      <c r="T718" s="125">
        <v>4.25</v>
      </c>
      <c r="U718" s="122" t="s">
        <v>30</v>
      </c>
      <c r="W718" s="8" t="str">
        <f t="shared" si="83"/>
        <v/>
      </c>
      <c r="X718" s="8" t="str">
        <f>IF(S718="6B",_xlfn.XLOOKUP(H718,'Zoning 2shop'!A:A,'Zoning 2shop'!B:B),IF(S718="6C",_xlfn.XLOOKUP(G718,'Zoning 2shop'!C:C,'Zoning 2shop'!D:D),""))</f>
        <v/>
      </c>
      <c r="Y718" s="112">
        <f t="shared" si="84"/>
        <v>0.14910705133062102</v>
      </c>
      <c r="Z718" s="4">
        <f t="shared" si="85"/>
        <v>4.25</v>
      </c>
      <c r="AA718" s="4">
        <f t="shared" si="86"/>
        <v>0.5</v>
      </c>
      <c r="AB718" s="4">
        <f t="shared" si="87"/>
        <v>0.63370496815513933</v>
      </c>
      <c r="AC718" s="19">
        <f t="shared" si="88"/>
        <v>4.75</v>
      </c>
      <c r="AD718" s="8" t="str">
        <f>IF(COUNTIF(Catégories!A:A,N718)=0,"catégorie inconnue",LOOKUP(N718,Catégories!A:A,Catégories!B:B))</f>
        <v>Frêt</v>
      </c>
      <c r="AE718" s="21">
        <f t="shared" si="89"/>
        <v>5.383704968155139</v>
      </c>
    </row>
    <row r="719" spans="2:31" hidden="1" x14ac:dyDescent="0.2">
      <c r="B719" s="122" t="s">
        <v>593</v>
      </c>
      <c r="C719" s="122" t="s">
        <v>21</v>
      </c>
      <c r="D719" s="123">
        <v>46164</v>
      </c>
      <c r="E719" s="122" t="s">
        <v>22</v>
      </c>
      <c r="F719" s="122" t="s">
        <v>1354</v>
      </c>
      <c r="G719" s="122" t="s">
        <v>0</v>
      </c>
      <c r="H719" s="122" t="s">
        <v>0</v>
      </c>
      <c r="I719" s="122" t="s">
        <v>1355</v>
      </c>
      <c r="J719" s="122" t="s">
        <v>23</v>
      </c>
      <c r="K719" s="122" t="s">
        <v>24</v>
      </c>
      <c r="L719" s="122" t="s">
        <v>1356</v>
      </c>
      <c r="M719" s="122" t="s">
        <v>25</v>
      </c>
      <c r="N719" s="122" t="s">
        <v>26</v>
      </c>
      <c r="O719" s="122" t="s">
        <v>25</v>
      </c>
      <c r="P719" s="122" t="s">
        <v>27</v>
      </c>
      <c r="Q719" s="122" t="s">
        <v>28</v>
      </c>
      <c r="R719" s="124">
        <v>4.7869999999999999</v>
      </c>
      <c r="S719" s="127">
        <v>86</v>
      </c>
      <c r="T719" s="125">
        <v>5.88</v>
      </c>
      <c r="U719" s="122" t="s">
        <v>30</v>
      </c>
      <c r="W719" s="8" t="str">
        <f t="shared" si="83"/>
        <v/>
      </c>
      <c r="X719" s="8" t="str">
        <f>IF(S719="6B",_xlfn.XLOOKUP(H719,'Zoning 2shop'!A:A,'Zoning 2shop'!B:B),IF(S719="6C",_xlfn.XLOOKUP(G719,'Zoning 2shop'!C:C,'Zoning 2shop'!D:D),""))</f>
        <v/>
      </c>
      <c r="Y719" s="112">
        <f t="shared" si="84"/>
        <v>0.14910705133062102</v>
      </c>
      <c r="Z719" s="4">
        <f t="shared" si="85"/>
        <v>5.88</v>
      </c>
      <c r="AA719" s="4">
        <f t="shared" si="86"/>
        <v>0.5</v>
      </c>
      <c r="AB719" s="4">
        <f t="shared" si="87"/>
        <v>0.87674946182405156</v>
      </c>
      <c r="AC719" s="19">
        <f t="shared" si="88"/>
        <v>6.38</v>
      </c>
      <c r="AD719" s="8" t="str">
        <f>IF(COUNTIF(Catégories!A:A,N719)=0,"catégorie inconnue",LOOKUP(N719,Catégories!A:A,Catégories!B:B))</f>
        <v>Frêt</v>
      </c>
      <c r="AE719" s="21">
        <f t="shared" si="89"/>
        <v>7.2567494618240511</v>
      </c>
    </row>
    <row r="720" spans="2:31" hidden="1" x14ac:dyDescent="0.2">
      <c r="B720" s="122" t="s">
        <v>593</v>
      </c>
      <c r="C720" s="122" t="s">
        <v>21</v>
      </c>
      <c r="D720" s="123">
        <v>46164</v>
      </c>
      <c r="E720" s="122" t="s">
        <v>22</v>
      </c>
      <c r="F720" s="122" t="s">
        <v>1340</v>
      </c>
      <c r="G720" s="122" t="s">
        <v>0</v>
      </c>
      <c r="H720" s="122" t="s">
        <v>0</v>
      </c>
      <c r="I720" s="122" t="s">
        <v>1341</v>
      </c>
      <c r="J720" s="122" t="s">
        <v>23</v>
      </c>
      <c r="K720" s="122" t="s">
        <v>24</v>
      </c>
      <c r="L720" s="122" t="s">
        <v>1342</v>
      </c>
      <c r="M720" s="122" t="s">
        <v>25</v>
      </c>
      <c r="N720" s="122" t="s">
        <v>26</v>
      </c>
      <c r="O720" s="122" t="s">
        <v>25</v>
      </c>
      <c r="P720" s="122" t="s">
        <v>27</v>
      </c>
      <c r="Q720" s="122" t="s">
        <v>28</v>
      </c>
      <c r="R720" s="124">
        <v>4.6779999999999999</v>
      </c>
      <c r="S720" s="127">
        <v>86</v>
      </c>
      <c r="T720" s="125">
        <v>5.88</v>
      </c>
      <c r="U720" s="122" t="s">
        <v>30</v>
      </c>
      <c r="W720" s="8" t="str">
        <f t="shared" si="83"/>
        <v/>
      </c>
      <c r="X720" s="8" t="str">
        <f>IF(S720="6B",_xlfn.XLOOKUP(H720,'Zoning 2shop'!A:A,'Zoning 2shop'!B:B),IF(S720="6C",_xlfn.XLOOKUP(G720,'Zoning 2shop'!C:C,'Zoning 2shop'!D:D),""))</f>
        <v/>
      </c>
      <c r="Y720" s="112">
        <f t="shared" si="84"/>
        <v>0.14910705133062102</v>
      </c>
      <c r="Z720" s="4">
        <f t="shared" si="85"/>
        <v>5.88</v>
      </c>
      <c r="AA720" s="4">
        <f t="shared" si="86"/>
        <v>0.5</v>
      </c>
      <c r="AB720" s="4">
        <f t="shared" si="87"/>
        <v>0.87674946182405156</v>
      </c>
      <c r="AC720" s="19">
        <f t="shared" si="88"/>
        <v>6.38</v>
      </c>
      <c r="AD720" s="8" t="str">
        <f>IF(COUNTIF(Catégories!A:A,N720)=0,"catégorie inconnue",LOOKUP(N720,Catégories!A:A,Catégories!B:B))</f>
        <v>Frêt</v>
      </c>
      <c r="AE720" s="21">
        <f t="shared" si="89"/>
        <v>7.2567494618240511</v>
      </c>
    </row>
    <row r="721" spans="2:31" hidden="1" x14ac:dyDescent="0.2">
      <c r="B721" s="122" t="s">
        <v>593</v>
      </c>
      <c r="C721" s="122" t="s">
        <v>21</v>
      </c>
      <c r="D721" s="123">
        <v>46164</v>
      </c>
      <c r="E721" s="122" t="s">
        <v>22</v>
      </c>
      <c r="F721" s="122" t="s">
        <v>1260</v>
      </c>
      <c r="G721" s="122" t="s">
        <v>0</v>
      </c>
      <c r="H721" s="122" t="s">
        <v>0</v>
      </c>
      <c r="I721" s="122" t="s">
        <v>1261</v>
      </c>
      <c r="J721" s="122" t="s">
        <v>23</v>
      </c>
      <c r="K721" s="122" t="s">
        <v>24</v>
      </c>
      <c r="L721" s="122" t="s">
        <v>1262</v>
      </c>
      <c r="M721" s="122" t="s">
        <v>25</v>
      </c>
      <c r="N721" s="122" t="s">
        <v>26</v>
      </c>
      <c r="O721" s="122" t="s">
        <v>25</v>
      </c>
      <c r="P721" s="122" t="s">
        <v>27</v>
      </c>
      <c r="Q721" s="122" t="s">
        <v>28</v>
      </c>
      <c r="R721" s="124">
        <v>4.532</v>
      </c>
      <c r="S721" s="127">
        <v>86</v>
      </c>
      <c r="T721" s="125">
        <v>5.88</v>
      </c>
      <c r="U721" s="122" t="s">
        <v>30</v>
      </c>
      <c r="W721" s="8" t="str">
        <f t="shared" si="83"/>
        <v/>
      </c>
      <c r="X721" s="8" t="str">
        <f>IF(S721="6B",_xlfn.XLOOKUP(H721,'Zoning 2shop'!A:A,'Zoning 2shop'!B:B),IF(S721="6C",_xlfn.XLOOKUP(G721,'Zoning 2shop'!C:C,'Zoning 2shop'!D:D),""))</f>
        <v/>
      </c>
      <c r="Y721" s="112">
        <f t="shared" si="84"/>
        <v>0.14910705133062102</v>
      </c>
      <c r="Z721" s="4">
        <f t="shared" si="85"/>
        <v>5.88</v>
      </c>
      <c r="AA721" s="4">
        <f t="shared" si="86"/>
        <v>0.5</v>
      </c>
      <c r="AB721" s="4">
        <f t="shared" si="87"/>
        <v>0.87674946182405156</v>
      </c>
      <c r="AC721" s="19">
        <f t="shared" si="88"/>
        <v>6.38</v>
      </c>
      <c r="AD721" s="8" t="str">
        <f>IF(COUNTIF(Catégories!A:A,N721)=0,"catégorie inconnue",LOOKUP(N721,Catégories!A:A,Catégories!B:B))</f>
        <v>Frêt</v>
      </c>
      <c r="AE721" s="21">
        <f t="shared" si="89"/>
        <v>7.2567494618240511</v>
      </c>
    </row>
    <row r="722" spans="2:31" hidden="1" x14ac:dyDescent="0.2">
      <c r="B722" s="122" t="s">
        <v>593</v>
      </c>
      <c r="C722" s="122" t="s">
        <v>21</v>
      </c>
      <c r="D722" s="123">
        <v>46167</v>
      </c>
      <c r="E722" s="122" t="s">
        <v>22</v>
      </c>
      <c r="F722" s="122" t="s">
        <v>1466</v>
      </c>
      <c r="G722" s="122" t="s">
        <v>0</v>
      </c>
      <c r="H722" s="122" t="s">
        <v>0</v>
      </c>
      <c r="I722" s="122" t="s">
        <v>1467</v>
      </c>
      <c r="J722" s="122" t="s">
        <v>23</v>
      </c>
      <c r="K722" s="122" t="s">
        <v>24</v>
      </c>
      <c r="L722" s="122" t="s">
        <v>1468</v>
      </c>
      <c r="M722" s="122" t="s">
        <v>25</v>
      </c>
      <c r="N722" s="122" t="s">
        <v>26</v>
      </c>
      <c r="O722" s="122" t="s">
        <v>25</v>
      </c>
      <c r="P722" s="122" t="s">
        <v>27</v>
      </c>
      <c r="Q722" s="122" t="s">
        <v>28</v>
      </c>
      <c r="R722" s="124">
        <v>0.13</v>
      </c>
      <c r="S722" s="127">
        <v>86</v>
      </c>
      <c r="T722" s="125">
        <v>4.25</v>
      </c>
      <c r="U722" s="122" t="s">
        <v>30</v>
      </c>
      <c r="W722" s="8" t="str">
        <f t="shared" si="83"/>
        <v/>
      </c>
      <c r="X722" s="8" t="str">
        <f>IF(S722="6B",_xlfn.XLOOKUP(H722,'Zoning 2shop'!A:A,'Zoning 2shop'!B:B),IF(S722="6C",_xlfn.XLOOKUP(G722,'Zoning 2shop'!C:C,'Zoning 2shop'!D:D),""))</f>
        <v/>
      </c>
      <c r="Y722" s="112">
        <f t="shared" si="84"/>
        <v>0.14910705133062102</v>
      </c>
      <c r="Z722" s="4">
        <f t="shared" si="85"/>
        <v>4.25</v>
      </c>
      <c r="AA722" s="4">
        <f t="shared" si="86"/>
        <v>0.5</v>
      </c>
      <c r="AB722" s="4">
        <f t="shared" si="87"/>
        <v>0.63370496815513933</v>
      </c>
      <c r="AC722" s="19">
        <f t="shared" si="88"/>
        <v>4.75</v>
      </c>
      <c r="AD722" s="8" t="str">
        <f>IF(COUNTIF(Catégories!A:A,N722)=0,"catégorie inconnue",LOOKUP(N722,Catégories!A:A,Catégories!B:B))</f>
        <v>Frêt</v>
      </c>
      <c r="AE722" s="21">
        <f t="shared" si="89"/>
        <v>5.383704968155139</v>
      </c>
    </row>
    <row r="723" spans="2:31" hidden="1" x14ac:dyDescent="0.2">
      <c r="B723" s="122" t="s">
        <v>593</v>
      </c>
      <c r="C723" s="122" t="s">
        <v>21</v>
      </c>
      <c r="D723" s="123">
        <v>46167</v>
      </c>
      <c r="E723" s="122" t="s">
        <v>22</v>
      </c>
      <c r="F723" s="122" t="s">
        <v>1466</v>
      </c>
      <c r="G723" s="122" t="s">
        <v>0</v>
      </c>
      <c r="H723" s="122" t="s">
        <v>0</v>
      </c>
      <c r="I723" s="122" t="s">
        <v>1467</v>
      </c>
      <c r="J723" s="122" t="s">
        <v>23</v>
      </c>
      <c r="K723" s="122" t="s">
        <v>24</v>
      </c>
      <c r="L723" s="122" t="s">
        <v>1468</v>
      </c>
      <c r="M723" s="122" t="s">
        <v>25</v>
      </c>
      <c r="N723" s="122" t="s">
        <v>40</v>
      </c>
      <c r="O723" s="122" t="s">
        <v>25</v>
      </c>
      <c r="P723" s="122"/>
      <c r="Q723" s="122" t="s">
        <v>28</v>
      </c>
      <c r="R723" s="124">
        <v>0</v>
      </c>
      <c r="S723" s="127">
        <v>86</v>
      </c>
      <c r="T723" s="125">
        <v>5</v>
      </c>
      <c r="U723" s="122" t="s">
        <v>30</v>
      </c>
      <c r="W723" s="8" t="str">
        <f t="shared" si="83"/>
        <v/>
      </c>
      <c r="X723" s="8" t="str">
        <f>IF(S723="6B",_xlfn.XLOOKUP(H723,'Zoning 2shop'!A:A,'Zoning 2shop'!B:B),IF(S723="6C",_xlfn.XLOOKUP(G723,'Zoning 2shop'!C:C,'Zoning 2shop'!D:D),""))</f>
        <v/>
      </c>
      <c r="Y723" s="112">
        <f t="shared" si="84"/>
        <v>0.14910705133062102</v>
      </c>
      <c r="Z723" s="4">
        <f t="shared" si="85"/>
        <v>5</v>
      </c>
      <c r="AA723" s="4">
        <f t="shared" si="86"/>
        <v>0.5</v>
      </c>
      <c r="AB723" s="4">
        <f t="shared" si="87"/>
        <v>0.74553525665310505</v>
      </c>
      <c r="AC723" s="19">
        <f t="shared" si="88"/>
        <v>5.5</v>
      </c>
      <c r="AD723" s="8" t="str">
        <f>IF(COUNTIF(Catégories!A:A,N723)=0,"catégorie inconnue",LOOKUP(N723,Catégories!A:A,Catégories!B:B))</f>
        <v>Zones éloignées</v>
      </c>
      <c r="AE723" s="21">
        <f t="shared" si="89"/>
        <v>6.2455352566531053</v>
      </c>
    </row>
    <row r="724" spans="2:31" hidden="1" x14ac:dyDescent="0.2">
      <c r="B724" s="122" t="s">
        <v>593</v>
      </c>
      <c r="C724" s="122" t="s">
        <v>21</v>
      </c>
      <c r="D724" s="123">
        <v>46167</v>
      </c>
      <c r="E724" s="122" t="s">
        <v>22</v>
      </c>
      <c r="F724" s="122" t="s">
        <v>1590</v>
      </c>
      <c r="G724" s="122" t="s">
        <v>0</v>
      </c>
      <c r="H724" s="122" t="s">
        <v>0</v>
      </c>
      <c r="I724" s="122" t="s">
        <v>1591</v>
      </c>
      <c r="J724" s="122" t="s">
        <v>23</v>
      </c>
      <c r="K724" s="122" t="s">
        <v>24</v>
      </c>
      <c r="L724" s="122" t="s">
        <v>1592</v>
      </c>
      <c r="M724" s="122" t="s">
        <v>25</v>
      </c>
      <c r="N724" s="122" t="s">
        <v>26</v>
      </c>
      <c r="O724" s="122" t="s">
        <v>25</v>
      </c>
      <c r="P724" s="122" t="s">
        <v>27</v>
      </c>
      <c r="Q724" s="122" t="s">
        <v>28</v>
      </c>
      <c r="R724" s="124">
        <v>4.6379999999999999</v>
      </c>
      <c r="S724" s="127">
        <v>86</v>
      </c>
      <c r="T724" s="125">
        <v>5.88</v>
      </c>
      <c r="U724" s="122" t="s">
        <v>30</v>
      </c>
      <c r="W724" s="8" t="str">
        <f t="shared" si="83"/>
        <v/>
      </c>
      <c r="X724" s="8" t="str">
        <f>IF(S724="6B",_xlfn.XLOOKUP(H724,'Zoning 2shop'!A:A,'Zoning 2shop'!B:B),IF(S724="6C",_xlfn.XLOOKUP(G724,'Zoning 2shop'!C:C,'Zoning 2shop'!D:D),""))</f>
        <v/>
      </c>
      <c r="Y724" s="112">
        <f t="shared" si="84"/>
        <v>0.14910705133062102</v>
      </c>
      <c r="Z724" s="4">
        <f t="shared" si="85"/>
        <v>5.88</v>
      </c>
      <c r="AA724" s="4">
        <f t="shared" si="86"/>
        <v>0.5</v>
      </c>
      <c r="AB724" s="4">
        <f t="shared" si="87"/>
        <v>0.87674946182405156</v>
      </c>
      <c r="AC724" s="19">
        <f t="shared" si="88"/>
        <v>6.38</v>
      </c>
      <c r="AD724" s="8" t="str">
        <f>IF(COUNTIF(Catégories!A:A,N724)=0,"catégorie inconnue",LOOKUP(N724,Catégories!A:A,Catégories!B:B))</f>
        <v>Frêt</v>
      </c>
      <c r="AE724" s="21">
        <f t="shared" si="89"/>
        <v>7.2567494618240511</v>
      </c>
    </row>
    <row r="725" spans="2:31" hidden="1" x14ac:dyDescent="0.2">
      <c r="B725" s="122" t="s">
        <v>593</v>
      </c>
      <c r="C725" s="122" t="s">
        <v>21</v>
      </c>
      <c r="D725" s="123">
        <v>46167</v>
      </c>
      <c r="E725" s="122" t="s">
        <v>22</v>
      </c>
      <c r="F725" s="122" t="s">
        <v>1596</v>
      </c>
      <c r="G725" s="122" t="s">
        <v>0</v>
      </c>
      <c r="H725" s="122" t="s">
        <v>0</v>
      </c>
      <c r="I725" s="122" t="s">
        <v>1597</v>
      </c>
      <c r="J725" s="122" t="s">
        <v>23</v>
      </c>
      <c r="K725" s="122" t="s">
        <v>24</v>
      </c>
      <c r="L725" s="122" t="s">
        <v>1598</v>
      </c>
      <c r="M725" s="122" t="s">
        <v>25</v>
      </c>
      <c r="N725" s="122" t="s">
        <v>26</v>
      </c>
      <c r="O725" s="122" t="s">
        <v>25</v>
      </c>
      <c r="P725" s="122" t="s">
        <v>27</v>
      </c>
      <c r="Q725" s="122" t="s">
        <v>28</v>
      </c>
      <c r="R725" s="124">
        <v>0.09</v>
      </c>
      <c r="S725" s="127">
        <v>86</v>
      </c>
      <c r="T725" s="125">
        <v>4.25</v>
      </c>
      <c r="U725" s="122" t="s">
        <v>30</v>
      </c>
      <c r="W725" s="8" t="str">
        <f t="shared" si="83"/>
        <v/>
      </c>
      <c r="X725" s="8" t="str">
        <f>IF(S725="6B",_xlfn.XLOOKUP(H725,'Zoning 2shop'!A:A,'Zoning 2shop'!B:B),IF(S725="6C",_xlfn.XLOOKUP(G725,'Zoning 2shop'!C:C,'Zoning 2shop'!D:D),""))</f>
        <v/>
      </c>
      <c r="Y725" s="112">
        <f t="shared" si="84"/>
        <v>0.14910705133062102</v>
      </c>
      <c r="Z725" s="4">
        <f t="shared" si="85"/>
        <v>4.25</v>
      </c>
      <c r="AA725" s="4">
        <f t="shared" si="86"/>
        <v>0.5</v>
      </c>
      <c r="AB725" s="4">
        <f t="shared" si="87"/>
        <v>0.63370496815513933</v>
      </c>
      <c r="AC725" s="19">
        <f t="shared" si="88"/>
        <v>4.75</v>
      </c>
      <c r="AD725" s="8" t="str">
        <f>IF(COUNTIF(Catégories!A:A,N725)=0,"catégorie inconnue",LOOKUP(N725,Catégories!A:A,Catégories!B:B))</f>
        <v>Frêt</v>
      </c>
      <c r="AE725" s="21">
        <f t="shared" si="89"/>
        <v>5.383704968155139</v>
      </c>
    </row>
    <row r="726" spans="2:31" hidden="1" x14ac:dyDescent="0.2">
      <c r="B726" s="122" t="s">
        <v>593</v>
      </c>
      <c r="C726" s="122" t="s">
        <v>21</v>
      </c>
      <c r="D726" s="123">
        <v>46167</v>
      </c>
      <c r="E726" s="122" t="s">
        <v>22</v>
      </c>
      <c r="F726" s="122" t="s">
        <v>1456</v>
      </c>
      <c r="G726" s="122" t="s">
        <v>0</v>
      </c>
      <c r="H726" s="122" t="s">
        <v>0</v>
      </c>
      <c r="I726" s="122" t="s">
        <v>1457</v>
      </c>
      <c r="J726" s="122" t="s">
        <v>23</v>
      </c>
      <c r="K726" s="122" t="s">
        <v>24</v>
      </c>
      <c r="L726" s="122" t="s">
        <v>1458</v>
      </c>
      <c r="M726" s="122" t="s">
        <v>25</v>
      </c>
      <c r="N726" s="122" t="s">
        <v>26</v>
      </c>
      <c r="O726" s="122" t="s">
        <v>25</v>
      </c>
      <c r="P726" s="122" t="s">
        <v>27</v>
      </c>
      <c r="Q726" s="122" t="s">
        <v>28</v>
      </c>
      <c r="R726" s="124">
        <v>4.6379999999999999</v>
      </c>
      <c r="S726" s="127">
        <v>86</v>
      </c>
      <c r="T726" s="125">
        <v>5.88</v>
      </c>
      <c r="U726" s="122" t="s">
        <v>30</v>
      </c>
      <c r="W726" s="8" t="str">
        <f t="shared" si="83"/>
        <v/>
      </c>
      <c r="X726" s="8" t="str">
        <f>IF(S726="6B",_xlfn.XLOOKUP(H726,'Zoning 2shop'!A:A,'Zoning 2shop'!B:B),IF(S726="6C",_xlfn.XLOOKUP(G726,'Zoning 2shop'!C:C,'Zoning 2shop'!D:D),""))</f>
        <v/>
      </c>
      <c r="Y726" s="112">
        <f t="shared" si="84"/>
        <v>0.14910705133062102</v>
      </c>
      <c r="Z726" s="4">
        <f t="shared" si="85"/>
        <v>5.88</v>
      </c>
      <c r="AA726" s="4">
        <f t="shared" si="86"/>
        <v>0.5</v>
      </c>
      <c r="AB726" s="4">
        <f t="shared" si="87"/>
        <v>0.87674946182405156</v>
      </c>
      <c r="AC726" s="19">
        <f t="shared" si="88"/>
        <v>6.38</v>
      </c>
      <c r="AD726" s="8" t="str">
        <f>IF(COUNTIF(Catégories!A:A,N726)=0,"catégorie inconnue",LOOKUP(N726,Catégories!A:A,Catégories!B:B))</f>
        <v>Frêt</v>
      </c>
      <c r="AE726" s="21">
        <f t="shared" si="89"/>
        <v>7.2567494618240511</v>
      </c>
    </row>
    <row r="727" spans="2:31" hidden="1" x14ac:dyDescent="0.2">
      <c r="B727" s="122" t="s">
        <v>593</v>
      </c>
      <c r="C727" s="122" t="s">
        <v>21</v>
      </c>
      <c r="D727" s="123">
        <v>46167</v>
      </c>
      <c r="E727" s="122" t="s">
        <v>22</v>
      </c>
      <c r="F727" s="122" t="s">
        <v>1625</v>
      </c>
      <c r="G727" s="122" t="s">
        <v>0</v>
      </c>
      <c r="H727" s="122" t="s">
        <v>0</v>
      </c>
      <c r="I727" s="122" t="s">
        <v>1626</v>
      </c>
      <c r="J727" s="122" t="s">
        <v>23</v>
      </c>
      <c r="K727" s="122" t="s">
        <v>24</v>
      </c>
      <c r="L727" s="122" t="s">
        <v>1627</v>
      </c>
      <c r="M727" s="122" t="s">
        <v>25</v>
      </c>
      <c r="N727" s="122" t="s">
        <v>26</v>
      </c>
      <c r="O727" s="122" t="s">
        <v>25</v>
      </c>
      <c r="P727" s="122" t="s">
        <v>27</v>
      </c>
      <c r="Q727" s="122" t="s">
        <v>28</v>
      </c>
      <c r="R727" s="124">
        <v>0.14000000000000001</v>
      </c>
      <c r="S727" s="127">
        <v>86</v>
      </c>
      <c r="T727" s="125">
        <v>4.25</v>
      </c>
      <c r="U727" s="122" t="s">
        <v>30</v>
      </c>
      <c r="W727" s="8" t="str">
        <f t="shared" si="83"/>
        <v/>
      </c>
      <c r="X727" s="8" t="str">
        <f>IF(S727="6B",_xlfn.XLOOKUP(H727,'Zoning 2shop'!A:A,'Zoning 2shop'!B:B),IF(S727="6C",_xlfn.XLOOKUP(G727,'Zoning 2shop'!C:C,'Zoning 2shop'!D:D),""))</f>
        <v/>
      </c>
      <c r="Y727" s="112">
        <f t="shared" si="84"/>
        <v>0.14910705133062102</v>
      </c>
      <c r="Z727" s="4">
        <f t="shared" si="85"/>
        <v>4.25</v>
      </c>
      <c r="AA727" s="4">
        <f t="shared" si="86"/>
        <v>0.5</v>
      </c>
      <c r="AB727" s="4">
        <f t="shared" si="87"/>
        <v>0.63370496815513933</v>
      </c>
      <c r="AC727" s="19">
        <f t="shared" si="88"/>
        <v>4.75</v>
      </c>
      <c r="AD727" s="8" t="str">
        <f>IF(COUNTIF(Catégories!A:A,N727)=0,"catégorie inconnue",LOOKUP(N727,Catégories!A:A,Catégories!B:B))</f>
        <v>Frêt</v>
      </c>
      <c r="AE727" s="21">
        <f t="shared" si="89"/>
        <v>5.383704968155139</v>
      </c>
    </row>
    <row r="728" spans="2:31" hidden="1" x14ac:dyDescent="0.2">
      <c r="B728" s="122" t="s">
        <v>593</v>
      </c>
      <c r="C728" s="122" t="s">
        <v>21</v>
      </c>
      <c r="D728" s="123">
        <v>46167</v>
      </c>
      <c r="E728" s="122" t="s">
        <v>22</v>
      </c>
      <c r="F728" s="122" t="s">
        <v>1571</v>
      </c>
      <c r="G728" s="122" t="s">
        <v>0</v>
      </c>
      <c r="H728" s="122" t="s">
        <v>0</v>
      </c>
      <c r="I728" s="122" t="s">
        <v>1572</v>
      </c>
      <c r="J728" s="122" t="s">
        <v>23</v>
      </c>
      <c r="K728" s="122" t="s">
        <v>24</v>
      </c>
      <c r="L728" s="122" t="s">
        <v>1573</v>
      </c>
      <c r="M728" s="122" t="s">
        <v>25</v>
      </c>
      <c r="N728" s="122" t="s">
        <v>26</v>
      </c>
      <c r="O728" s="122" t="s">
        <v>25</v>
      </c>
      <c r="P728" s="122" t="s">
        <v>27</v>
      </c>
      <c r="Q728" s="122" t="s">
        <v>28</v>
      </c>
      <c r="R728" s="124">
        <v>0.06</v>
      </c>
      <c r="S728" s="127">
        <v>86</v>
      </c>
      <c r="T728" s="125">
        <v>4.25</v>
      </c>
      <c r="U728" s="122" t="s">
        <v>30</v>
      </c>
      <c r="W728" s="8" t="str">
        <f t="shared" si="83"/>
        <v/>
      </c>
      <c r="X728" s="8" t="str">
        <f>IF(S728="6B",_xlfn.XLOOKUP(H728,'Zoning 2shop'!A:A,'Zoning 2shop'!B:B),IF(S728="6C",_xlfn.XLOOKUP(G728,'Zoning 2shop'!C:C,'Zoning 2shop'!D:D),""))</f>
        <v/>
      </c>
      <c r="Y728" s="112">
        <f t="shared" si="84"/>
        <v>0.14910705133062102</v>
      </c>
      <c r="Z728" s="4">
        <f t="shared" si="85"/>
        <v>4.25</v>
      </c>
      <c r="AA728" s="4">
        <f t="shared" si="86"/>
        <v>0.5</v>
      </c>
      <c r="AB728" s="4">
        <f t="shared" si="87"/>
        <v>0.63370496815513933</v>
      </c>
      <c r="AC728" s="19">
        <f t="shared" si="88"/>
        <v>4.75</v>
      </c>
      <c r="AD728" s="8" t="str">
        <f>IF(COUNTIF(Catégories!A:A,N728)=0,"catégorie inconnue",LOOKUP(N728,Catégories!A:A,Catégories!B:B))</f>
        <v>Frêt</v>
      </c>
      <c r="AE728" s="21">
        <f t="shared" si="89"/>
        <v>5.383704968155139</v>
      </c>
    </row>
    <row r="729" spans="2:31" hidden="1" x14ac:dyDescent="0.2">
      <c r="B729" s="122" t="s">
        <v>593</v>
      </c>
      <c r="C729" s="122" t="s">
        <v>21</v>
      </c>
      <c r="D729" s="123">
        <v>46167</v>
      </c>
      <c r="E729" s="122" t="s">
        <v>22</v>
      </c>
      <c r="F729" s="122" t="s">
        <v>1376</v>
      </c>
      <c r="G729" s="122" t="s">
        <v>0</v>
      </c>
      <c r="H729" s="122" t="s">
        <v>0</v>
      </c>
      <c r="I729" s="122" t="s">
        <v>1377</v>
      </c>
      <c r="J729" s="122" t="s">
        <v>23</v>
      </c>
      <c r="K729" s="122" t="s">
        <v>24</v>
      </c>
      <c r="L729" s="122" t="s">
        <v>1378</v>
      </c>
      <c r="M729" s="122" t="s">
        <v>25</v>
      </c>
      <c r="N729" s="122" t="s">
        <v>26</v>
      </c>
      <c r="O729" s="122" t="s">
        <v>25</v>
      </c>
      <c r="P729" s="122" t="s">
        <v>27</v>
      </c>
      <c r="Q729" s="122" t="s">
        <v>28</v>
      </c>
      <c r="R729" s="124">
        <v>4.8959999999999999</v>
      </c>
      <c r="S729" s="127">
        <v>86</v>
      </c>
      <c r="T729" s="125">
        <v>5.88</v>
      </c>
      <c r="U729" s="122" t="s">
        <v>30</v>
      </c>
      <c r="W729" s="8" t="str">
        <f t="shared" si="83"/>
        <v/>
      </c>
      <c r="X729" s="8" t="str">
        <f>IF(S729="6B",_xlfn.XLOOKUP(H729,'Zoning 2shop'!A:A,'Zoning 2shop'!B:B),IF(S729="6C",_xlfn.XLOOKUP(G729,'Zoning 2shop'!C:C,'Zoning 2shop'!D:D),""))</f>
        <v/>
      </c>
      <c r="Y729" s="112">
        <f t="shared" si="84"/>
        <v>0.14910705133062102</v>
      </c>
      <c r="Z729" s="4">
        <f t="shared" si="85"/>
        <v>5.88</v>
      </c>
      <c r="AA729" s="4">
        <f t="shared" si="86"/>
        <v>0.5</v>
      </c>
      <c r="AB729" s="4">
        <f t="shared" si="87"/>
        <v>0.87674946182405156</v>
      </c>
      <c r="AC729" s="19">
        <f t="shared" si="88"/>
        <v>6.38</v>
      </c>
      <c r="AD729" s="8" t="str">
        <f>IF(COUNTIF(Catégories!A:A,N729)=0,"catégorie inconnue",LOOKUP(N729,Catégories!A:A,Catégories!B:B))</f>
        <v>Frêt</v>
      </c>
      <c r="AE729" s="21">
        <f t="shared" si="89"/>
        <v>7.2567494618240511</v>
      </c>
    </row>
    <row r="730" spans="2:31" hidden="1" x14ac:dyDescent="0.2">
      <c r="B730" s="122" t="s">
        <v>593</v>
      </c>
      <c r="C730" s="122" t="s">
        <v>21</v>
      </c>
      <c r="D730" s="123">
        <v>46167</v>
      </c>
      <c r="E730" s="122" t="s">
        <v>22</v>
      </c>
      <c r="F730" s="122" t="s">
        <v>1480</v>
      </c>
      <c r="G730" s="122" t="s">
        <v>0</v>
      </c>
      <c r="H730" s="122" t="s">
        <v>0</v>
      </c>
      <c r="I730" s="122" t="s">
        <v>1481</v>
      </c>
      <c r="J730" s="122" t="s">
        <v>23</v>
      </c>
      <c r="K730" s="122" t="s">
        <v>24</v>
      </c>
      <c r="L730" s="122" t="s">
        <v>1482</v>
      </c>
      <c r="M730" s="122" t="s">
        <v>25</v>
      </c>
      <c r="N730" s="122" t="s">
        <v>26</v>
      </c>
      <c r="O730" s="122" t="s">
        <v>25</v>
      </c>
      <c r="P730" s="122" t="s">
        <v>27</v>
      </c>
      <c r="Q730" s="122" t="s">
        <v>28</v>
      </c>
      <c r="R730" s="124">
        <v>4.7869999999999999</v>
      </c>
      <c r="S730" s="127">
        <v>86</v>
      </c>
      <c r="T730" s="125">
        <v>5.88</v>
      </c>
      <c r="U730" s="122" t="s">
        <v>30</v>
      </c>
      <c r="W730" s="8" t="str">
        <f t="shared" si="83"/>
        <v/>
      </c>
      <c r="X730" s="8" t="str">
        <f>IF(S730="6B",_xlfn.XLOOKUP(H730,'Zoning 2shop'!A:A,'Zoning 2shop'!B:B),IF(S730="6C",_xlfn.XLOOKUP(G730,'Zoning 2shop'!C:C,'Zoning 2shop'!D:D),""))</f>
        <v/>
      </c>
      <c r="Y730" s="112">
        <f t="shared" si="84"/>
        <v>0.14910705133062102</v>
      </c>
      <c r="Z730" s="4">
        <f t="shared" si="85"/>
        <v>5.88</v>
      </c>
      <c r="AA730" s="4">
        <f t="shared" si="86"/>
        <v>0.5</v>
      </c>
      <c r="AB730" s="4">
        <f t="shared" si="87"/>
        <v>0.87674946182405156</v>
      </c>
      <c r="AC730" s="19">
        <f t="shared" si="88"/>
        <v>6.38</v>
      </c>
      <c r="AD730" s="8" t="str">
        <f>IF(COUNTIF(Catégories!A:A,N730)=0,"catégorie inconnue",LOOKUP(N730,Catégories!A:A,Catégories!B:B))</f>
        <v>Frêt</v>
      </c>
      <c r="AE730" s="21">
        <f t="shared" si="89"/>
        <v>7.2567494618240511</v>
      </c>
    </row>
    <row r="731" spans="2:31" hidden="1" x14ac:dyDescent="0.2">
      <c r="B731" s="122" t="s">
        <v>593</v>
      </c>
      <c r="C731" s="122" t="s">
        <v>21</v>
      </c>
      <c r="D731" s="123">
        <v>46167</v>
      </c>
      <c r="E731" s="122" t="s">
        <v>22</v>
      </c>
      <c r="F731" s="122" t="s">
        <v>1447</v>
      </c>
      <c r="G731" s="122" t="s">
        <v>0</v>
      </c>
      <c r="H731" s="122" t="s">
        <v>0</v>
      </c>
      <c r="I731" s="122" t="s">
        <v>1448</v>
      </c>
      <c r="J731" s="122" t="s">
        <v>23</v>
      </c>
      <c r="K731" s="122" t="s">
        <v>24</v>
      </c>
      <c r="L731" s="122" t="s">
        <v>1449</v>
      </c>
      <c r="M731" s="122" t="s">
        <v>25</v>
      </c>
      <c r="N731" s="122" t="s">
        <v>26</v>
      </c>
      <c r="O731" s="122" t="s">
        <v>25</v>
      </c>
      <c r="P731" s="122" t="s">
        <v>27</v>
      </c>
      <c r="Q731" s="122" t="s">
        <v>28</v>
      </c>
      <c r="R731" s="124">
        <v>0.12</v>
      </c>
      <c r="S731" s="127">
        <v>86</v>
      </c>
      <c r="T731" s="125">
        <v>4.25</v>
      </c>
      <c r="U731" s="122" t="s">
        <v>30</v>
      </c>
      <c r="W731" s="8" t="str">
        <f t="shared" si="83"/>
        <v/>
      </c>
      <c r="X731" s="8" t="str">
        <f>IF(S731="6B",_xlfn.XLOOKUP(H731,'Zoning 2shop'!A:A,'Zoning 2shop'!B:B),IF(S731="6C",_xlfn.XLOOKUP(G731,'Zoning 2shop'!C:C,'Zoning 2shop'!D:D),""))</f>
        <v/>
      </c>
      <c r="Y731" s="112">
        <f t="shared" si="84"/>
        <v>0.14910705133062102</v>
      </c>
      <c r="Z731" s="4">
        <f t="shared" si="85"/>
        <v>4.25</v>
      </c>
      <c r="AA731" s="4">
        <f t="shared" si="86"/>
        <v>0.5</v>
      </c>
      <c r="AB731" s="4">
        <f t="shared" si="87"/>
        <v>0.63370496815513933</v>
      </c>
      <c r="AC731" s="19">
        <f t="shared" si="88"/>
        <v>4.75</v>
      </c>
      <c r="AD731" s="8" t="str">
        <f>IF(COUNTIF(Catégories!A:A,N731)=0,"catégorie inconnue",LOOKUP(N731,Catégories!A:A,Catégories!B:B))</f>
        <v>Frêt</v>
      </c>
      <c r="AE731" s="21">
        <f t="shared" si="89"/>
        <v>5.383704968155139</v>
      </c>
    </row>
    <row r="732" spans="2:31" hidden="1" x14ac:dyDescent="0.2">
      <c r="B732" s="122" t="s">
        <v>593</v>
      </c>
      <c r="C732" s="122" t="s">
        <v>21</v>
      </c>
      <c r="D732" s="123">
        <v>46167</v>
      </c>
      <c r="E732" s="122" t="s">
        <v>22</v>
      </c>
      <c r="F732" s="122" t="s">
        <v>386</v>
      </c>
      <c r="G732" s="122" t="s">
        <v>0</v>
      </c>
      <c r="H732" s="122" t="s">
        <v>0</v>
      </c>
      <c r="I732" s="122" t="s">
        <v>1390</v>
      </c>
      <c r="J732" s="122" t="s">
        <v>23</v>
      </c>
      <c r="K732" s="122" t="s">
        <v>24</v>
      </c>
      <c r="L732" s="122" t="s">
        <v>1391</v>
      </c>
      <c r="M732" s="122" t="s">
        <v>25</v>
      </c>
      <c r="N732" s="122" t="s">
        <v>26</v>
      </c>
      <c r="O732" s="122" t="s">
        <v>25</v>
      </c>
      <c r="P732" s="122" t="s">
        <v>27</v>
      </c>
      <c r="Q732" s="122" t="s">
        <v>28</v>
      </c>
      <c r="R732" s="124">
        <v>4.7869999999999999</v>
      </c>
      <c r="S732" s="127">
        <v>86</v>
      </c>
      <c r="T732" s="125">
        <v>5.88</v>
      </c>
      <c r="U732" s="122" t="s">
        <v>30</v>
      </c>
      <c r="W732" s="8" t="str">
        <f t="shared" si="83"/>
        <v/>
      </c>
      <c r="X732" s="8" t="str">
        <f>IF(S732="6B",_xlfn.XLOOKUP(H732,'Zoning 2shop'!A:A,'Zoning 2shop'!B:B),IF(S732="6C",_xlfn.XLOOKUP(G732,'Zoning 2shop'!C:C,'Zoning 2shop'!D:D),""))</f>
        <v/>
      </c>
      <c r="Y732" s="112">
        <f t="shared" si="84"/>
        <v>0.14910705133062102</v>
      </c>
      <c r="Z732" s="4">
        <f t="shared" si="85"/>
        <v>5.88</v>
      </c>
      <c r="AA732" s="4">
        <f t="shared" si="86"/>
        <v>0.5</v>
      </c>
      <c r="AB732" s="4">
        <f t="shared" si="87"/>
        <v>0.87674946182405156</v>
      </c>
      <c r="AC732" s="19">
        <f t="shared" si="88"/>
        <v>6.38</v>
      </c>
      <c r="AD732" s="8" t="str">
        <f>IF(COUNTIF(Catégories!A:A,N732)=0,"catégorie inconnue",LOOKUP(N732,Catégories!A:A,Catégories!B:B))</f>
        <v>Frêt</v>
      </c>
      <c r="AE732" s="21">
        <f t="shared" si="89"/>
        <v>7.2567494618240511</v>
      </c>
    </row>
    <row r="733" spans="2:31" hidden="1" x14ac:dyDescent="0.2">
      <c r="B733" s="122" t="s">
        <v>593</v>
      </c>
      <c r="C733" s="122" t="s">
        <v>21</v>
      </c>
      <c r="D733" s="123">
        <v>46167</v>
      </c>
      <c r="E733" s="122" t="s">
        <v>22</v>
      </c>
      <c r="F733" s="122" t="s">
        <v>1516</v>
      </c>
      <c r="G733" s="122" t="s">
        <v>0</v>
      </c>
      <c r="H733" s="122" t="s">
        <v>0</v>
      </c>
      <c r="I733" s="122" t="s">
        <v>1517</v>
      </c>
      <c r="J733" s="122" t="s">
        <v>23</v>
      </c>
      <c r="K733" s="122" t="s">
        <v>24</v>
      </c>
      <c r="L733" s="122" t="s">
        <v>1518</v>
      </c>
      <c r="M733" s="122" t="s">
        <v>25</v>
      </c>
      <c r="N733" s="122" t="s">
        <v>26</v>
      </c>
      <c r="O733" s="122" t="s">
        <v>25</v>
      </c>
      <c r="P733" s="122" t="s">
        <v>27</v>
      </c>
      <c r="Q733" s="122" t="s">
        <v>28</v>
      </c>
      <c r="R733" s="124">
        <v>0.14000000000000001</v>
      </c>
      <c r="S733" s="127">
        <v>86</v>
      </c>
      <c r="T733" s="125">
        <v>4.25</v>
      </c>
      <c r="U733" s="122" t="s">
        <v>30</v>
      </c>
      <c r="W733" s="8" t="str">
        <f t="shared" si="83"/>
        <v/>
      </c>
      <c r="X733" s="8" t="str">
        <f>IF(S733="6B",_xlfn.XLOOKUP(H733,'Zoning 2shop'!A:A,'Zoning 2shop'!B:B),IF(S733="6C",_xlfn.XLOOKUP(G733,'Zoning 2shop'!C:C,'Zoning 2shop'!D:D),""))</f>
        <v/>
      </c>
      <c r="Y733" s="112">
        <f t="shared" si="84"/>
        <v>0.14910705133062102</v>
      </c>
      <c r="Z733" s="4">
        <f t="shared" si="85"/>
        <v>4.25</v>
      </c>
      <c r="AA733" s="4">
        <f t="shared" si="86"/>
        <v>0.5</v>
      </c>
      <c r="AB733" s="4">
        <f t="shared" si="87"/>
        <v>0.63370496815513933</v>
      </c>
      <c r="AC733" s="19">
        <f t="shared" si="88"/>
        <v>4.75</v>
      </c>
      <c r="AD733" s="8" t="str">
        <f>IF(COUNTIF(Catégories!A:A,N733)=0,"catégorie inconnue",LOOKUP(N733,Catégories!A:A,Catégories!B:B))</f>
        <v>Frêt</v>
      </c>
      <c r="AE733" s="21">
        <f t="shared" si="89"/>
        <v>5.383704968155139</v>
      </c>
    </row>
    <row r="734" spans="2:31" hidden="1" x14ac:dyDescent="0.2">
      <c r="B734" s="122" t="s">
        <v>593</v>
      </c>
      <c r="C734" s="122" t="s">
        <v>21</v>
      </c>
      <c r="D734" s="123">
        <v>46167</v>
      </c>
      <c r="E734" s="122" t="s">
        <v>22</v>
      </c>
      <c r="F734" s="122" t="s">
        <v>1643</v>
      </c>
      <c r="G734" s="122" t="s">
        <v>0</v>
      </c>
      <c r="H734" s="122" t="s">
        <v>0</v>
      </c>
      <c r="I734" s="122" t="s">
        <v>1644</v>
      </c>
      <c r="J734" s="122" t="s">
        <v>23</v>
      </c>
      <c r="K734" s="122" t="s">
        <v>24</v>
      </c>
      <c r="L734" s="122" t="s">
        <v>1645</v>
      </c>
      <c r="M734" s="122" t="s">
        <v>25</v>
      </c>
      <c r="N734" s="122" t="s">
        <v>26</v>
      </c>
      <c r="O734" s="122" t="s">
        <v>25</v>
      </c>
      <c r="P734" s="122" t="s">
        <v>27</v>
      </c>
      <c r="Q734" s="122" t="s">
        <v>28</v>
      </c>
      <c r="R734" s="124">
        <v>4.7430000000000003</v>
      </c>
      <c r="S734" s="127">
        <v>86</v>
      </c>
      <c r="T734" s="125">
        <v>5.88</v>
      </c>
      <c r="U734" s="122" t="s">
        <v>30</v>
      </c>
      <c r="W734" s="8" t="str">
        <f t="shared" si="83"/>
        <v/>
      </c>
      <c r="X734" s="8" t="str">
        <f>IF(S734="6B",_xlfn.XLOOKUP(H734,'Zoning 2shop'!A:A,'Zoning 2shop'!B:B),IF(S734="6C",_xlfn.XLOOKUP(G734,'Zoning 2shop'!C:C,'Zoning 2shop'!D:D),""))</f>
        <v/>
      </c>
      <c r="Y734" s="112">
        <f t="shared" si="84"/>
        <v>0.14910705133062102</v>
      </c>
      <c r="Z734" s="4">
        <f t="shared" si="85"/>
        <v>5.88</v>
      </c>
      <c r="AA734" s="4">
        <f t="shared" si="86"/>
        <v>0.5</v>
      </c>
      <c r="AB734" s="4">
        <f t="shared" si="87"/>
        <v>0.87674946182405156</v>
      </c>
      <c r="AC734" s="19">
        <f t="shared" si="88"/>
        <v>6.38</v>
      </c>
      <c r="AD734" s="8" t="str">
        <f>IF(COUNTIF(Catégories!A:A,N734)=0,"catégorie inconnue",LOOKUP(N734,Catégories!A:A,Catégories!B:B))</f>
        <v>Frêt</v>
      </c>
      <c r="AE734" s="21">
        <f t="shared" si="89"/>
        <v>7.2567494618240511</v>
      </c>
    </row>
    <row r="735" spans="2:31" hidden="1" x14ac:dyDescent="0.2">
      <c r="B735" s="122" t="s">
        <v>593</v>
      </c>
      <c r="C735" s="122" t="s">
        <v>21</v>
      </c>
      <c r="D735" s="123">
        <v>46167</v>
      </c>
      <c r="E735" s="122" t="s">
        <v>22</v>
      </c>
      <c r="F735" s="122" t="s">
        <v>1441</v>
      </c>
      <c r="G735" s="122" t="s">
        <v>0</v>
      </c>
      <c r="H735" s="122" t="s">
        <v>0</v>
      </c>
      <c r="I735" s="122" t="s">
        <v>1442</v>
      </c>
      <c r="J735" s="122" t="s">
        <v>23</v>
      </c>
      <c r="K735" s="122" t="s">
        <v>24</v>
      </c>
      <c r="L735" s="122" t="s">
        <v>1443</v>
      </c>
      <c r="M735" s="122" t="s">
        <v>25</v>
      </c>
      <c r="N735" s="122" t="s">
        <v>26</v>
      </c>
      <c r="O735" s="122" t="s">
        <v>25</v>
      </c>
      <c r="P735" s="122" t="s">
        <v>27</v>
      </c>
      <c r="Q735" s="122" t="s">
        <v>28</v>
      </c>
      <c r="R735" s="124">
        <v>4.7869999999999999</v>
      </c>
      <c r="S735" s="127">
        <v>86</v>
      </c>
      <c r="T735" s="125">
        <v>5.88</v>
      </c>
      <c r="U735" s="122" t="s">
        <v>30</v>
      </c>
      <c r="W735" s="8" t="str">
        <f t="shared" si="83"/>
        <v/>
      </c>
      <c r="X735" s="8" t="str">
        <f>IF(S735="6B",_xlfn.XLOOKUP(H735,'Zoning 2shop'!A:A,'Zoning 2shop'!B:B),IF(S735="6C",_xlfn.XLOOKUP(G735,'Zoning 2shop'!C:C,'Zoning 2shop'!D:D),""))</f>
        <v/>
      </c>
      <c r="Y735" s="112">
        <f t="shared" si="84"/>
        <v>0.14910705133062102</v>
      </c>
      <c r="Z735" s="4">
        <f t="shared" si="85"/>
        <v>5.88</v>
      </c>
      <c r="AA735" s="4">
        <f t="shared" si="86"/>
        <v>0.5</v>
      </c>
      <c r="AB735" s="4">
        <f t="shared" si="87"/>
        <v>0.87674946182405156</v>
      </c>
      <c r="AC735" s="19">
        <f t="shared" si="88"/>
        <v>6.38</v>
      </c>
      <c r="AD735" s="8" t="str">
        <f>IF(COUNTIF(Catégories!A:A,N735)=0,"catégorie inconnue",LOOKUP(N735,Catégories!A:A,Catégories!B:B))</f>
        <v>Frêt</v>
      </c>
      <c r="AE735" s="21">
        <f t="shared" si="89"/>
        <v>7.2567494618240511</v>
      </c>
    </row>
    <row r="736" spans="2:31" hidden="1" x14ac:dyDescent="0.2">
      <c r="B736" s="122" t="s">
        <v>593</v>
      </c>
      <c r="C736" s="122" t="s">
        <v>21</v>
      </c>
      <c r="D736" s="123">
        <v>46167</v>
      </c>
      <c r="E736" s="122" t="s">
        <v>22</v>
      </c>
      <c r="F736" s="122" t="s">
        <v>269</v>
      </c>
      <c r="G736" s="122" t="s">
        <v>0</v>
      </c>
      <c r="H736" s="122" t="s">
        <v>0</v>
      </c>
      <c r="I736" s="122" t="s">
        <v>1557</v>
      </c>
      <c r="J736" s="122" t="s">
        <v>23</v>
      </c>
      <c r="K736" s="122" t="s">
        <v>24</v>
      </c>
      <c r="L736" s="122" t="s">
        <v>1558</v>
      </c>
      <c r="M736" s="122" t="s">
        <v>25</v>
      </c>
      <c r="N736" s="122" t="s">
        <v>26</v>
      </c>
      <c r="O736" s="122" t="s">
        <v>25</v>
      </c>
      <c r="P736" s="122" t="s">
        <v>27</v>
      </c>
      <c r="Q736" s="122" t="s">
        <v>28</v>
      </c>
      <c r="R736" s="124">
        <v>0.13</v>
      </c>
      <c r="S736" s="127">
        <v>86</v>
      </c>
      <c r="T736" s="125">
        <v>4.25</v>
      </c>
      <c r="U736" s="122" t="s">
        <v>30</v>
      </c>
      <c r="W736" s="8" t="str">
        <f t="shared" si="83"/>
        <v/>
      </c>
      <c r="X736" s="8" t="str">
        <f>IF(S736="6B",_xlfn.XLOOKUP(H736,'Zoning 2shop'!A:A,'Zoning 2shop'!B:B),IF(S736="6C",_xlfn.XLOOKUP(G736,'Zoning 2shop'!C:C,'Zoning 2shop'!D:D),""))</f>
        <v/>
      </c>
      <c r="Y736" s="112">
        <f t="shared" si="84"/>
        <v>0.14910705133062102</v>
      </c>
      <c r="Z736" s="4">
        <f t="shared" si="85"/>
        <v>4.25</v>
      </c>
      <c r="AA736" s="4">
        <f t="shared" si="86"/>
        <v>0.5</v>
      </c>
      <c r="AB736" s="4">
        <f t="shared" si="87"/>
        <v>0.63370496815513933</v>
      </c>
      <c r="AC736" s="19">
        <f t="shared" si="88"/>
        <v>4.75</v>
      </c>
      <c r="AD736" s="8" t="str">
        <f>IF(COUNTIF(Catégories!A:A,N736)=0,"catégorie inconnue",LOOKUP(N736,Catégories!A:A,Catégories!B:B))</f>
        <v>Frêt</v>
      </c>
      <c r="AE736" s="21">
        <f t="shared" si="89"/>
        <v>5.383704968155139</v>
      </c>
    </row>
    <row r="737" spans="2:31" hidden="1" x14ac:dyDescent="0.2">
      <c r="B737" s="122" t="s">
        <v>593</v>
      </c>
      <c r="C737" s="122" t="s">
        <v>21</v>
      </c>
      <c r="D737" s="123">
        <v>46167</v>
      </c>
      <c r="E737" s="122" t="s">
        <v>22</v>
      </c>
      <c r="F737" s="122" t="s">
        <v>412</v>
      </c>
      <c r="G737" s="122" t="s">
        <v>0</v>
      </c>
      <c r="H737" s="122" t="s">
        <v>0</v>
      </c>
      <c r="I737" s="122" t="s">
        <v>1607</v>
      </c>
      <c r="J737" s="122" t="s">
        <v>23</v>
      </c>
      <c r="K737" s="122" t="s">
        <v>24</v>
      </c>
      <c r="L737" s="122" t="s">
        <v>1608</v>
      </c>
      <c r="M737" s="122" t="s">
        <v>25</v>
      </c>
      <c r="N737" s="122" t="s">
        <v>26</v>
      </c>
      <c r="O737" s="122" t="s">
        <v>25</v>
      </c>
      <c r="P737" s="122" t="s">
        <v>27</v>
      </c>
      <c r="Q737" s="122" t="s">
        <v>28</v>
      </c>
      <c r="R737" s="124">
        <v>0.18</v>
      </c>
      <c r="S737" s="127">
        <v>86</v>
      </c>
      <c r="T737" s="125">
        <v>4.25</v>
      </c>
      <c r="U737" s="122" t="s">
        <v>30</v>
      </c>
      <c r="W737" s="8" t="str">
        <f t="shared" si="83"/>
        <v/>
      </c>
      <c r="X737" s="8" t="str">
        <f>IF(S737="6B",_xlfn.XLOOKUP(H737,'Zoning 2shop'!A:A,'Zoning 2shop'!B:B),IF(S737="6C",_xlfn.XLOOKUP(G737,'Zoning 2shop'!C:C,'Zoning 2shop'!D:D),""))</f>
        <v/>
      </c>
      <c r="Y737" s="112">
        <f t="shared" si="84"/>
        <v>0.14910705133062102</v>
      </c>
      <c r="Z737" s="4">
        <f t="shared" si="85"/>
        <v>4.25</v>
      </c>
      <c r="AA737" s="4">
        <f t="shared" si="86"/>
        <v>0.5</v>
      </c>
      <c r="AB737" s="4">
        <f t="shared" si="87"/>
        <v>0.63370496815513933</v>
      </c>
      <c r="AC737" s="19">
        <f t="shared" si="88"/>
        <v>4.75</v>
      </c>
      <c r="AD737" s="8" t="str">
        <f>IF(COUNTIF(Catégories!A:A,N737)=0,"catégorie inconnue",LOOKUP(N737,Catégories!A:A,Catégories!B:B))</f>
        <v>Frêt</v>
      </c>
      <c r="AE737" s="21">
        <f t="shared" si="89"/>
        <v>5.383704968155139</v>
      </c>
    </row>
    <row r="738" spans="2:31" hidden="1" x14ac:dyDescent="0.2">
      <c r="B738" s="122" t="s">
        <v>593</v>
      </c>
      <c r="C738" s="122" t="s">
        <v>21</v>
      </c>
      <c r="D738" s="123">
        <v>46167</v>
      </c>
      <c r="E738" s="122" t="s">
        <v>22</v>
      </c>
      <c r="F738" s="122" t="s">
        <v>1577</v>
      </c>
      <c r="G738" s="122" t="s">
        <v>0</v>
      </c>
      <c r="H738" s="122" t="s">
        <v>0</v>
      </c>
      <c r="I738" s="122" t="s">
        <v>1578</v>
      </c>
      <c r="J738" s="122" t="s">
        <v>23</v>
      </c>
      <c r="K738" s="122" t="s">
        <v>24</v>
      </c>
      <c r="L738" s="122" t="s">
        <v>1579</v>
      </c>
      <c r="M738" s="122" t="s">
        <v>25</v>
      </c>
      <c r="N738" s="122" t="s">
        <v>26</v>
      </c>
      <c r="O738" s="122" t="s">
        <v>25</v>
      </c>
      <c r="P738" s="122" t="s">
        <v>27</v>
      </c>
      <c r="Q738" s="122" t="s">
        <v>28</v>
      </c>
      <c r="R738" s="124">
        <v>0.19</v>
      </c>
      <c r="S738" s="127">
        <v>86</v>
      </c>
      <c r="T738" s="125">
        <v>4.25</v>
      </c>
      <c r="U738" s="122" t="s">
        <v>30</v>
      </c>
      <c r="W738" s="8" t="str">
        <f t="shared" si="83"/>
        <v/>
      </c>
      <c r="X738" s="8" t="str">
        <f>IF(S738="6B",_xlfn.XLOOKUP(H738,'Zoning 2shop'!A:A,'Zoning 2shop'!B:B),IF(S738="6C",_xlfn.XLOOKUP(G738,'Zoning 2shop'!C:C,'Zoning 2shop'!D:D),""))</f>
        <v/>
      </c>
      <c r="Y738" s="112">
        <f t="shared" si="84"/>
        <v>0.14910705133062102</v>
      </c>
      <c r="Z738" s="4">
        <f t="shared" si="85"/>
        <v>4.25</v>
      </c>
      <c r="AA738" s="4">
        <f t="shared" si="86"/>
        <v>0.5</v>
      </c>
      <c r="AB738" s="4">
        <f t="shared" si="87"/>
        <v>0.63370496815513933</v>
      </c>
      <c r="AC738" s="19">
        <f t="shared" si="88"/>
        <v>4.75</v>
      </c>
      <c r="AD738" s="8" t="str">
        <f>IF(COUNTIF(Catégories!A:A,N738)=0,"catégorie inconnue",LOOKUP(N738,Catégories!A:A,Catégories!B:B))</f>
        <v>Frêt</v>
      </c>
      <c r="AE738" s="21">
        <f t="shared" si="89"/>
        <v>5.383704968155139</v>
      </c>
    </row>
    <row r="739" spans="2:31" hidden="1" x14ac:dyDescent="0.2">
      <c r="B739" s="122" t="s">
        <v>593</v>
      </c>
      <c r="C739" s="122" t="s">
        <v>21</v>
      </c>
      <c r="D739" s="123">
        <v>46167</v>
      </c>
      <c r="E739" s="122" t="s">
        <v>22</v>
      </c>
      <c r="F739" s="122" t="s">
        <v>461</v>
      </c>
      <c r="G739" s="122" t="s">
        <v>0</v>
      </c>
      <c r="H739" s="122" t="s">
        <v>0</v>
      </c>
      <c r="I739" s="122" t="s">
        <v>1615</v>
      </c>
      <c r="J739" s="122" t="s">
        <v>23</v>
      </c>
      <c r="K739" s="122" t="s">
        <v>24</v>
      </c>
      <c r="L739" s="122" t="s">
        <v>1616</v>
      </c>
      <c r="M739" s="122" t="s">
        <v>25</v>
      </c>
      <c r="N739" s="122" t="s">
        <v>26</v>
      </c>
      <c r="O739" s="122" t="s">
        <v>25</v>
      </c>
      <c r="P739" s="122" t="s">
        <v>27</v>
      </c>
      <c r="Q739" s="122" t="s">
        <v>28</v>
      </c>
      <c r="R739" s="124">
        <v>0.08</v>
      </c>
      <c r="S739" s="127">
        <v>86</v>
      </c>
      <c r="T739" s="125">
        <v>4.25</v>
      </c>
      <c r="U739" s="122" t="s">
        <v>30</v>
      </c>
      <c r="W739" s="8" t="str">
        <f t="shared" si="83"/>
        <v/>
      </c>
      <c r="X739" s="8" t="str">
        <f>IF(S739="6B",_xlfn.XLOOKUP(H739,'Zoning 2shop'!A:A,'Zoning 2shop'!B:B),IF(S739="6C",_xlfn.XLOOKUP(G739,'Zoning 2shop'!C:C,'Zoning 2shop'!D:D),""))</f>
        <v/>
      </c>
      <c r="Y739" s="112">
        <f t="shared" si="84"/>
        <v>0.14910705133062102</v>
      </c>
      <c r="Z739" s="4">
        <f t="shared" si="85"/>
        <v>4.25</v>
      </c>
      <c r="AA739" s="4">
        <f t="shared" si="86"/>
        <v>0.5</v>
      </c>
      <c r="AB739" s="4">
        <f t="shared" si="87"/>
        <v>0.63370496815513933</v>
      </c>
      <c r="AC739" s="19">
        <f t="shared" si="88"/>
        <v>4.75</v>
      </c>
      <c r="AD739" s="8" t="str">
        <f>IF(COUNTIF(Catégories!A:A,N739)=0,"catégorie inconnue",LOOKUP(N739,Catégories!A:A,Catégories!B:B))</f>
        <v>Frêt</v>
      </c>
      <c r="AE739" s="21">
        <f t="shared" si="89"/>
        <v>5.383704968155139</v>
      </c>
    </row>
    <row r="740" spans="2:31" hidden="1" x14ac:dyDescent="0.2">
      <c r="B740" s="122" t="s">
        <v>593</v>
      </c>
      <c r="C740" s="122" t="s">
        <v>21</v>
      </c>
      <c r="D740" s="123">
        <v>46167</v>
      </c>
      <c r="E740" s="122" t="s">
        <v>22</v>
      </c>
      <c r="F740" s="122" t="s">
        <v>1379</v>
      </c>
      <c r="G740" s="122" t="s">
        <v>0</v>
      </c>
      <c r="H740" s="122" t="s">
        <v>0</v>
      </c>
      <c r="I740" s="122" t="s">
        <v>1380</v>
      </c>
      <c r="J740" s="122" t="s">
        <v>23</v>
      </c>
      <c r="K740" s="122" t="s">
        <v>24</v>
      </c>
      <c r="L740" s="122" t="s">
        <v>1381</v>
      </c>
      <c r="M740" s="122" t="s">
        <v>25</v>
      </c>
      <c r="N740" s="122" t="s">
        <v>26</v>
      </c>
      <c r="O740" s="122" t="s">
        <v>25</v>
      </c>
      <c r="P740" s="122" t="s">
        <v>27</v>
      </c>
      <c r="Q740" s="122" t="s">
        <v>28</v>
      </c>
      <c r="R740" s="124">
        <v>0.09</v>
      </c>
      <c r="S740" s="127">
        <v>86</v>
      </c>
      <c r="T740" s="125">
        <v>4.25</v>
      </c>
      <c r="U740" s="122" t="s">
        <v>30</v>
      </c>
      <c r="W740" s="8" t="str">
        <f t="shared" si="83"/>
        <v/>
      </c>
      <c r="X740" s="8" t="str">
        <f>IF(S740="6B",_xlfn.XLOOKUP(H740,'Zoning 2shop'!A:A,'Zoning 2shop'!B:B),IF(S740="6C",_xlfn.XLOOKUP(G740,'Zoning 2shop'!C:C,'Zoning 2shop'!D:D),""))</f>
        <v/>
      </c>
      <c r="Y740" s="112">
        <f t="shared" si="84"/>
        <v>0.14910705133062102</v>
      </c>
      <c r="Z740" s="4">
        <f t="shared" si="85"/>
        <v>4.25</v>
      </c>
      <c r="AA740" s="4">
        <f t="shared" si="86"/>
        <v>0.5</v>
      </c>
      <c r="AB740" s="4">
        <f t="shared" si="87"/>
        <v>0.63370496815513933</v>
      </c>
      <c r="AC740" s="19">
        <f t="shared" si="88"/>
        <v>4.75</v>
      </c>
      <c r="AD740" s="8" t="str">
        <f>IF(COUNTIF(Catégories!A:A,N740)=0,"catégorie inconnue",LOOKUP(N740,Catégories!A:A,Catégories!B:B))</f>
        <v>Frêt</v>
      </c>
      <c r="AE740" s="21">
        <f t="shared" si="89"/>
        <v>5.383704968155139</v>
      </c>
    </row>
    <row r="741" spans="2:31" hidden="1" x14ac:dyDescent="0.2">
      <c r="B741" s="122" t="s">
        <v>593</v>
      </c>
      <c r="C741" s="122" t="s">
        <v>21</v>
      </c>
      <c r="D741" s="123">
        <v>46167</v>
      </c>
      <c r="E741" s="122" t="s">
        <v>22</v>
      </c>
      <c r="F741" s="122" t="s">
        <v>1410</v>
      </c>
      <c r="G741" s="122" t="s">
        <v>0</v>
      </c>
      <c r="H741" s="122" t="s">
        <v>0</v>
      </c>
      <c r="I741" s="122" t="s">
        <v>1411</v>
      </c>
      <c r="J741" s="122" t="s">
        <v>23</v>
      </c>
      <c r="K741" s="122" t="s">
        <v>24</v>
      </c>
      <c r="L741" s="122" t="s">
        <v>1412</v>
      </c>
      <c r="M741" s="122" t="s">
        <v>25</v>
      </c>
      <c r="N741" s="122" t="s">
        <v>26</v>
      </c>
      <c r="O741" s="122" t="s">
        <v>25</v>
      </c>
      <c r="P741" s="122" t="s">
        <v>27</v>
      </c>
      <c r="Q741" s="122" t="s">
        <v>28</v>
      </c>
      <c r="R741" s="124">
        <v>0.17</v>
      </c>
      <c r="S741" s="127">
        <v>86</v>
      </c>
      <c r="T741" s="125">
        <v>4.25</v>
      </c>
      <c r="U741" s="122" t="s">
        <v>30</v>
      </c>
      <c r="W741" s="8" t="str">
        <f t="shared" si="83"/>
        <v/>
      </c>
      <c r="X741" s="8" t="str">
        <f>IF(S741="6B",_xlfn.XLOOKUP(H741,'Zoning 2shop'!A:A,'Zoning 2shop'!B:B),IF(S741="6C",_xlfn.XLOOKUP(G741,'Zoning 2shop'!C:C,'Zoning 2shop'!D:D),""))</f>
        <v/>
      </c>
      <c r="Y741" s="112">
        <f t="shared" si="84"/>
        <v>0.14910705133062102</v>
      </c>
      <c r="Z741" s="4">
        <f t="shared" si="85"/>
        <v>4.25</v>
      </c>
      <c r="AA741" s="4">
        <f t="shared" si="86"/>
        <v>0.5</v>
      </c>
      <c r="AB741" s="4">
        <f t="shared" si="87"/>
        <v>0.63370496815513933</v>
      </c>
      <c r="AC741" s="19">
        <f t="shared" si="88"/>
        <v>4.75</v>
      </c>
      <c r="AD741" s="8" t="str">
        <f>IF(COUNTIF(Catégories!A:A,N741)=0,"catégorie inconnue",LOOKUP(N741,Catégories!A:A,Catégories!B:B))</f>
        <v>Frêt</v>
      </c>
      <c r="AE741" s="21">
        <f t="shared" si="89"/>
        <v>5.383704968155139</v>
      </c>
    </row>
    <row r="742" spans="2:31" hidden="1" x14ac:dyDescent="0.2">
      <c r="B742" s="122" t="s">
        <v>593</v>
      </c>
      <c r="C742" s="122" t="s">
        <v>21</v>
      </c>
      <c r="D742" s="123">
        <v>46167</v>
      </c>
      <c r="E742" s="122" t="s">
        <v>22</v>
      </c>
      <c r="F742" s="122" t="s">
        <v>1564</v>
      </c>
      <c r="G742" s="122" t="s">
        <v>0</v>
      </c>
      <c r="H742" s="122" t="s">
        <v>0</v>
      </c>
      <c r="I742" s="122" t="s">
        <v>1565</v>
      </c>
      <c r="J742" s="122" t="s">
        <v>23</v>
      </c>
      <c r="K742" s="122" t="s">
        <v>24</v>
      </c>
      <c r="L742" s="122" t="s">
        <v>1566</v>
      </c>
      <c r="M742" s="122" t="s">
        <v>25</v>
      </c>
      <c r="N742" s="122" t="s">
        <v>26</v>
      </c>
      <c r="O742" s="122" t="s">
        <v>25</v>
      </c>
      <c r="P742" s="122" t="s">
        <v>27</v>
      </c>
      <c r="Q742" s="122" t="s">
        <v>28</v>
      </c>
      <c r="R742" s="124">
        <v>0.12</v>
      </c>
      <c r="S742" s="127">
        <v>86</v>
      </c>
      <c r="T742" s="125">
        <v>4.25</v>
      </c>
      <c r="U742" s="122" t="s">
        <v>30</v>
      </c>
      <c r="W742" s="8" t="str">
        <f t="shared" si="83"/>
        <v/>
      </c>
      <c r="X742" s="8" t="str">
        <f>IF(S742="6B",_xlfn.XLOOKUP(H742,'Zoning 2shop'!A:A,'Zoning 2shop'!B:B),IF(S742="6C",_xlfn.XLOOKUP(G742,'Zoning 2shop'!C:C,'Zoning 2shop'!D:D),""))</f>
        <v/>
      </c>
      <c r="Y742" s="112">
        <f t="shared" si="84"/>
        <v>0.14910705133062102</v>
      </c>
      <c r="Z742" s="4">
        <f t="shared" si="85"/>
        <v>4.25</v>
      </c>
      <c r="AA742" s="4">
        <f t="shared" si="86"/>
        <v>0.5</v>
      </c>
      <c r="AB742" s="4">
        <f t="shared" si="87"/>
        <v>0.63370496815513933</v>
      </c>
      <c r="AC742" s="19">
        <f t="shared" si="88"/>
        <v>4.75</v>
      </c>
      <c r="AD742" s="8" t="str">
        <f>IF(COUNTIF(Catégories!A:A,N742)=0,"catégorie inconnue",LOOKUP(N742,Catégories!A:A,Catégories!B:B))</f>
        <v>Frêt</v>
      </c>
      <c r="AE742" s="21">
        <f t="shared" si="89"/>
        <v>5.383704968155139</v>
      </c>
    </row>
    <row r="743" spans="2:31" hidden="1" x14ac:dyDescent="0.2">
      <c r="B743" s="122" t="s">
        <v>593</v>
      </c>
      <c r="C743" s="122" t="s">
        <v>21</v>
      </c>
      <c r="D743" s="123">
        <v>46167</v>
      </c>
      <c r="E743" s="122" t="s">
        <v>22</v>
      </c>
      <c r="F743" s="122" t="s">
        <v>1580</v>
      </c>
      <c r="G743" s="122" t="s">
        <v>0</v>
      </c>
      <c r="H743" s="122" t="s">
        <v>0</v>
      </c>
      <c r="I743" s="122" t="s">
        <v>1581</v>
      </c>
      <c r="J743" s="122" t="s">
        <v>23</v>
      </c>
      <c r="K743" s="122" t="s">
        <v>24</v>
      </c>
      <c r="L743" s="122" t="s">
        <v>1582</v>
      </c>
      <c r="M743" s="122" t="s">
        <v>25</v>
      </c>
      <c r="N743" s="122" t="s">
        <v>26</v>
      </c>
      <c r="O743" s="122" t="s">
        <v>25</v>
      </c>
      <c r="P743" s="122" t="s">
        <v>27</v>
      </c>
      <c r="Q743" s="122" t="s">
        <v>28</v>
      </c>
      <c r="R743" s="124">
        <v>4.532</v>
      </c>
      <c r="S743" s="127">
        <v>86</v>
      </c>
      <c r="T743" s="125">
        <v>5.88</v>
      </c>
      <c r="U743" s="122" t="s">
        <v>30</v>
      </c>
      <c r="W743" s="8" t="str">
        <f t="shared" si="83"/>
        <v/>
      </c>
      <c r="X743" s="8" t="str">
        <f>IF(S743="6B",_xlfn.XLOOKUP(H743,'Zoning 2shop'!A:A,'Zoning 2shop'!B:B),IF(S743="6C",_xlfn.XLOOKUP(G743,'Zoning 2shop'!C:C,'Zoning 2shop'!D:D),""))</f>
        <v/>
      </c>
      <c r="Y743" s="112">
        <f t="shared" si="84"/>
        <v>0.14910705133062102</v>
      </c>
      <c r="Z743" s="4">
        <f t="shared" si="85"/>
        <v>5.88</v>
      </c>
      <c r="AA743" s="4">
        <f t="shared" si="86"/>
        <v>0.5</v>
      </c>
      <c r="AB743" s="4">
        <f t="shared" si="87"/>
        <v>0.87674946182405156</v>
      </c>
      <c r="AC743" s="19">
        <f t="shared" si="88"/>
        <v>6.38</v>
      </c>
      <c r="AD743" s="8" t="str">
        <f>IF(COUNTIF(Catégories!A:A,N743)=0,"catégorie inconnue",LOOKUP(N743,Catégories!A:A,Catégories!B:B))</f>
        <v>Frêt</v>
      </c>
      <c r="AE743" s="21">
        <f t="shared" si="89"/>
        <v>7.2567494618240511</v>
      </c>
    </row>
    <row r="744" spans="2:31" hidden="1" x14ac:dyDescent="0.2">
      <c r="B744" s="122" t="s">
        <v>593</v>
      </c>
      <c r="C744" s="122" t="s">
        <v>21</v>
      </c>
      <c r="D744" s="123">
        <v>46167</v>
      </c>
      <c r="E744" s="122" t="s">
        <v>22</v>
      </c>
      <c r="F744" s="122" t="s">
        <v>1541</v>
      </c>
      <c r="G744" s="122" t="s">
        <v>0</v>
      </c>
      <c r="H744" s="122" t="s">
        <v>0</v>
      </c>
      <c r="I744" s="122" t="s">
        <v>1542</v>
      </c>
      <c r="J744" s="122" t="s">
        <v>23</v>
      </c>
      <c r="K744" s="122" t="s">
        <v>24</v>
      </c>
      <c r="L744" s="122" t="s">
        <v>1543</v>
      </c>
      <c r="M744" s="122" t="s">
        <v>25</v>
      </c>
      <c r="N744" s="122" t="s">
        <v>26</v>
      </c>
      <c r="O744" s="122" t="s">
        <v>25</v>
      </c>
      <c r="P744" s="122" t="s">
        <v>27</v>
      </c>
      <c r="Q744" s="122" t="s">
        <v>28</v>
      </c>
      <c r="R744" s="124">
        <v>0.14000000000000001</v>
      </c>
      <c r="S744" s="127">
        <v>86</v>
      </c>
      <c r="T744" s="125">
        <v>4.25</v>
      </c>
      <c r="U744" s="122" t="s">
        <v>30</v>
      </c>
      <c r="W744" s="8" t="str">
        <f t="shared" si="83"/>
        <v/>
      </c>
      <c r="X744" s="8" t="str">
        <f>IF(S744="6B",_xlfn.XLOOKUP(H744,'Zoning 2shop'!A:A,'Zoning 2shop'!B:B),IF(S744="6C",_xlfn.XLOOKUP(G744,'Zoning 2shop'!C:C,'Zoning 2shop'!D:D),""))</f>
        <v/>
      </c>
      <c r="Y744" s="112">
        <f t="shared" si="84"/>
        <v>0.14910705133062102</v>
      </c>
      <c r="Z744" s="4">
        <f t="shared" si="85"/>
        <v>4.25</v>
      </c>
      <c r="AA744" s="4">
        <f t="shared" si="86"/>
        <v>0.5</v>
      </c>
      <c r="AB744" s="4">
        <f t="shared" si="87"/>
        <v>0.63370496815513933</v>
      </c>
      <c r="AC744" s="19">
        <f t="shared" si="88"/>
        <v>4.75</v>
      </c>
      <c r="AD744" s="8" t="str">
        <f>IF(COUNTIF(Catégories!A:A,N744)=0,"catégorie inconnue",LOOKUP(N744,Catégories!A:A,Catégories!B:B))</f>
        <v>Frêt</v>
      </c>
      <c r="AE744" s="21">
        <f t="shared" si="89"/>
        <v>5.383704968155139</v>
      </c>
    </row>
    <row r="745" spans="2:31" hidden="1" x14ac:dyDescent="0.2">
      <c r="B745" s="122" t="s">
        <v>593</v>
      </c>
      <c r="C745" s="122" t="s">
        <v>21</v>
      </c>
      <c r="D745" s="123">
        <v>46167</v>
      </c>
      <c r="E745" s="122" t="s">
        <v>22</v>
      </c>
      <c r="F745" s="122" t="s">
        <v>427</v>
      </c>
      <c r="G745" s="122" t="s">
        <v>0</v>
      </c>
      <c r="H745" s="122" t="s">
        <v>0</v>
      </c>
      <c r="I745" s="122" t="s">
        <v>436</v>
      </c>
      <c r="J745" s="122" t="s">
        <v>23</v>
      </c>
      <c r="K745" s="122" t="s">
        <v>24</v>
      </c>
      <c r="L745" s="122" t="s">
        <v>1444</v>
      </c>
      <c r="M745" s="122" t="s">
        <v>25</v>
      </c>
      <c r="N745" s="122" t="s">
        <v>26</v>
      </c>
      <c r="O745" s="122" t="s">
        <v>25</v>
      </c>
      <c r="P745" s="122" t="s">
        <v>27</v>
      </c>
      <c r="Q745" s="122" t="s">
        <v>28</v>
      </c>
      <c r="R745" s="124">
        <v>4.6379999999999999</v>
      </c>
      <c r="S745" s="127">
        <v>86</v>
      </c>
      <c r="T745" s="125">
        <v>5.88</v>
      </c>
      <c r="U745" s="122" t="s">
        <v>30</v>
      </c>
      <c r="W745" s="8" t="str">
        <f t="shared" si="83"/>
        <v/>
      </c>
      <c r="X745" s="8" t="str">
        <f>IF(S745="6B",_xlfn.XLOOKUP(H745,'Zoning 2shop'!A:A,'Zoning 2shop'!B:B),IF(S745="6C",_xlfn.XLOOKUP(G745,'Zoning 2shop'!C:C,'Zoning 2shop'!D:D),""))</f>
        <v/>
      </c>
      <c r="Y745" s="112">
        <f t="shared" si="84"/>
        <v>0.14910705133062102</v>
      </c>
      <c r="Z745" s="4">
        <f t="shared" si="85"/>
        <v>5.88</v>
      </c>
      <c r="AA745" s="4">
        <f t="shared" si="86"/>
        <v>0.5</v>
      </c>
      <c r="AB745" s="4">
        <f t="shared" si="87"/>
        <v>0.87674946182405156</v>
      </c>
      <c r="AC745" s="19">
        <f t="shared" si="88"/>
        <v>6.38</v>
      </c>
      <c r="AD745" s="8" t="str">
        <f>IF(COUNTIF(Catégories!A:A,N745)=0,"catégorie inconnue",LOOKUP(N745,Catégories!A:A,Catégories!B:B))</f>
        <v>Frêt</v>
      </c>
      <c r="AE745" s="21">
        <f t="shared" si="89"/>
        <v>7.2567494618240511</v>
      </c>
    </row>
    <row r="746" spans="2:31" hidden="1" x14ac:dyDescent="0.2">
      <c r="B746" s="122" t="s">
        <v>593</v>
      </c>
      <c r="C746" s="122" t="s">
        <v>21</v>
      </c>
      <c r="D746" s="123">
        <v>46167</v>
      </c>
      <c r="E746" s="122" t="s">
        <v>22</v>
      </c>
      <c r="F746" s="122" t="s">
        <v>248</v>
      </c>
      <c r="G746" s="122" t="s">
        <v>0</v>
      </c>
      <c r="H746" s="122" t="s">
        <v>0</v>
      </c>
      <c r="I746" s="122" t="s">
        <v>1569</v>
      </c>
      <c r="J746" s="122" t="s">
        <v>23</v>
      </c>
      <c r="K746" s="122" t="s">
        <v>24</v>
      </c>
      <c r="L746" s="122" t="s">
        <v>1570</v>
      </c>
      <c r="M746" s="122" t="s">
        <v>25</v>
      </c>
      <c r="N746" s="122" t="s">
        <v>26</v>
      </c>
      <c r="O746" s="122" t="s">
        <v>25</v>
      </c>
      <c r="P746" s="122" t="s">
        <v>27</v>
      </c>
      <c r="Q746" s="122" t="s">
        <v>28</v>
      </c>
      <c r="R746" s="124">
        <v>0.25</v>
      </c>
      <c r="S746" s="127">
        <v>86</v>
      </c>
      <c r="T746" s="125">
        <v>4.25</v>
      </c>
      <c r="U746" s="122" t="s">
        <v>30</v>
      </c>
      <c r="W746" s="8" t="str">
        <f t="shared" si="83"/>
        <v/>
      </c>
      <c r="X746" s="8" t="str">
        <f>IF(S746="6B",_xlfn.XLOOKUP(H746,'Zoning 2shop'!A:A,'Zoning 2shop'!B:B),IF(S746="6C",_xlfn.XLOOKUP(G746,'Zoning 2shop'!C:C,'Zoning 2shop'!D:D),""))</f>
        <v/>
      </c>
      <c r="Y746" s="112">
        <f t="shared" si="84"/>
        <v>0.14910705133062102</v>
      </c>
      <c r="Z746" s="4">
        <f t="shared" si="85"/>
        <v>4.25</v>
      </c>
      <c r="AA746" s="4">
        <f t="shared" si="86"/>
        <v>0.5</v>
      </c>
      <c r="AB746" s="4">
        <f t="shared" si="87"/>
        <v>0.63370496815513933</v>
      </c>
      <c r="AC746" s="19">
        <f t="shared" si="88"/>
        <v>4.75</v>
      </c>
      <c r="AD746" s="8" t="str">
        <f>IF(COUNTIF(Catégories!A:A,N746)=0,"catégorie inconnue",LOOKUP(N746,Catégories!A:A,Catégories!B:B))</f>
        <v>Frêt</v>
      </c>
      <c r="AE746" s="21">
        <f t="shared" si="89"/>
        <v>5.383704968155139</v>
      </c>
    </row>
    <row r="747" spans="2:31" hidden="1" x14ac:dyDescent="0.2">
      <c r="B747" s="122" t="s">
        <v>593</v>
      </c>
      <c r="C747" s="122" t="s">
        <v>21</v>
      </c>
      <c r="D747" s="123">
        <v>46167</v>
      </c>
      <c r="E747" s="122" t="s">
        <v>22</v>
      </c>
      <c r="F747" s="122" t="s">
        <v>1574</v>
      </c>
      <c r="G747" s="122" t="s">
        <v>0</v>
      </c>
      <c r="H747" s="122" t="s">
        <v>0</v>
      </c>
      <c r="I747" s="122" t="s">
        <v>1575</v>
      </c>
      <c r="J747" s="122" t="s">
        <v>23</v>
      </c>
      <c r="K747" s="122" t="s">
        <v>24</v>
      </c>
      <c r="L747" s="122" t="s">
        <v>1576</v>
      </c>
      <c r="M747" s="122" t="s">
        <v>25</v>
      </c>
      <c r="N747" s="122" t="s">
        <v>26</v>
      </c>
      <c r="O747" s="122" t="s">
        <v>25</v>
      </c>
      <c r="P747" s="122" t="s">
        <v>27</v>
      </c>
      <c r="Q747" s="122" t="s">
        <v>28</v>
      </c>
      <c r="R747" s="124">
        <v>0.48</v>
      </c>
      <c r="S747" s="127">
        <v>86</v>
      </c>
      <c r="T747" s="125">
        <v>4.25</v>
      </c>
      <c r="U747" s="122" t="s">
        <v>30</v>
      </c>
      <c r="W747" s="8" t="str">
        <f t="shared" si="83"/>
        <v/>
      </c>
      <c r="X747" s="8" t="str">
        <f>IF(S747="6B",_xlfn.XLOOKUP(H747,'Zoning 2shop'!A:A,'Zoning 2shop'!B:B),IF(S747="6C",_xlfn.XLOOKUP(G747,'Zoning 2shop'!C:C,'Zoning 2shop'!D:D),""))</f>
        <v/>
      </c>
      <c r="Y747" s="112">
        <f t="shared" si="84"/>
        <v>0.14910705133062102</v>
      </c>
      <c r="Z747" s="4">
        <f t="shared" si="85"/>
        <v>4.25</v>
      </c>
      <c r="AA747" s="4">
        <f t="shared" si="86"/>
        <v>0.5</v>
      </c>
      <c r="AB747" s="4">
        <f t="shared" si="87"/>
        <v>0.63370496815513933</v>
      </c>
      <c r="AC747" s="19">
        <f t="shared" si="88"/>
        <v>4.75</v>
      </c>
      <c r="AD747" s="8" t="str">
        <f>IF(COUNTIF(Catégories!A:A,N747)=0,"catégorie inconnue",LOOKUP(N747,Catégories!A:A,Catégories!B:B))</f>
        <v>Frêt</v>
      </c>
      <c r="AE747" s="21">
        <f t="shared" si="89"/>
        <v>5.383704968155139</v>
      </c>
    </row>
    <row r="748" spans="2:31" hidden="1" x14ac:dyDescent="0.2">
      <c r="B748" s="122" t="s">
        <v>593</v>
      </c>
      <c r="C748" s="122" t="s">
        <v>21</v>
      </c>
      <c r="D748" s="123">
        <v>46167</v>
      </c>
      <c r="E748" s="122" t="s">
        <v>22</v>
      </c>
      <c r="F748" s="122" t="s">
        <v>305</v>
      </c>
      <c r="G748" s="122" t="s">
        <v>0</v>
      </c>
      <c r="H748" s="122" t="s">
        <v>0</v>
      </c>
      <c r="I748" s="122" t="s">
        <v>1588</v>
      </c>
      <c r="J748" s="122" t="s">
        <v>23</v>
      </c>
      <c r="K748" s="122" t="s">
        <v>24</v>
      </c>
      <c r="L748" s="122" t="s">
        <v>1589</v>
      </c>
      <c r="M748" s="122" t="s">
        <v>25</v>
      </c>
      <c r="N748" s="122" t="s">
        <v>26</v>
      </c>
      <c r="O748" s="122" t="s">
        <v>25</v>
      </c>
      <c r="P748" s="122" t="s">
        <v>27</v>
      </c>
      <c r="Q748" s="122" t="s">
        <v>28</v>
      </c>
      <c r="R748" s="124">
        <v>0.24</v>
      </c>
      <c r="S748" s="127">
        <v>86</v>
      </c>
      <c r="T748" s="125">
        <v>4.25</v>
      </c>
      <c r="U748" s="122" t="s">
        <v>30</v>
      </c>
      <c r="W748" s="8" t="str">
        <f t="shared" si="83"/>
        <v/>
      </c>
      <c r="X748" s="8" t="str">
        <f>IF(S748="6B",_xlfn.XLOOKUP(H748,'Zoning 2shop'!A:A,'Zoning 2shop'!B:B),IF(S748="6C",_xlfn.XLOOKUP(G748,'Zoning 2shop'!C:C,'Zoning 2shop'!D:D),""))</f>
        <v/>
      </c>
      <c r="Y748" s="112">
        <f t="shared" si="84"/>
        <v>0.14910705133062102</v>
      </c>
      <c r="Z748" s="4">
        <f t="shared" si="85"/>
        <v>4.25</v>
      </c>
      <c r="AA748" s="4">
        <f t="shared" si="86"/>
        <v>0.5</v>
      </c>
      <c r="AB748" s="4">
        <f t="shared" si="87"/>
        <v>0.63370496815513933</v>
      </c>
      <c r="AC748" s="19">
        <f t="shared" si="88"/>
        <v>4.75</v>
      </c>
      <c r="AD748" s="8" t="str">
        <f>IF(COUNTIF(Catégories!A:A,N748)=0,"catégorie inconnue",LOOKUP(N748,Catégories!A:A,Catégories!B:B))</f>
        <v>Frêt</v>
      </c>
      <c r="AE748" s="21">
        <f t="shared" si="89"/>
        <v>5.383704968155139</v>
      </c>
    </row>
    <row r="749" spans="2:31" hidden="1" x14ac:dyDescent="0.2">
      <c r="B749" s="122" t="s">
        <v>593</v>
      </c>
      <c r="C749" s="122" t="s">
        <v>21</v>
      </c>
      <c r="D749" s="123">
        <v>46167</v>
      </c>
      <c r="E749" s="122" t="s">
        <v>22</v>
      </c>
      <c r="F749" s="122" t="s">
        <v>1525</v>
      </c>
      <c r="G749" s="122" t="s">
        <v>0</v>
      </c>
      <c r="H749" s="122" t="s">
        <v>0</v>
      </c>
      <c r="I749" s="122" t="s">
        <v>1526</v>
      </c>
      <c r="J749" s="122" t="s">
        <v>23</v>
      </c>
      <c r="K749" s="122" t="s">
        <v>24</v>
      </c>
      <c r="L749" s="122" t="s">
        <v>1527</v>
      </c>
      <c r="M749" s="122" t="s">
        <v>25</v>
      </c>
      <c r="N749" s="122" t="s">
        <v>26</v>
      </c>
      <c r="O749" s="122" t="s">
        <v>25</v>
      </c>
      <c r="P749" s="122" t="s">
        <v>27</v>
      </c>
      <c r="Q749" s="122" t="s">
        <v>28</v>
      </c>
      <c r="R749" s="124">
        <v>0.1</v>
      </c>
      <c r="S749" s="127">
        <v>86</v>
      </c>
      <c r="T749" s="125">
        <v>4.25</v>
      </c>
      <c r="U749" s="122" t="s">
        <v>30</v>
      </c>
      <c r="W749" s="8" t="str">
        <f t="shared" si="83"/>
        <v/>
      </c>
      <c r="X749" s="8" t="str">
        <f>IF(S749="6B",_xlfn.XLOOKUP(H749,'Zoning 2shop'!A:A,'Zoning 2shop'!B:B),IF(S749="6C",_xlfn.XLOOKUP(G749,'Zoning 2shop'!C:C,'Zoning 2shop'!D:D),""))</f>
        <v/>
      </c>
      <c r="Y749" s="112">
        <f t="shared" si="84"/>
        <v>0.14910705133062102</v>
      </c>
      <c r="Z749" s="4">
        <f t="shared" si="85"/>
        <v>4.25</v>
      </c>
      <c r="AA749" s="4">
        <f t="shared" si="86"/>
        <v>0.5</v>
      </c>
      <c r="AB749" s="4">
        <f t="shared" si="87"/>
        <v>0.63370496815513933</v>
      </c>
      <c r="AC749" s="19">
        <f t="shared" si="88"/>
        <v>4.75</v>
      </c>
      <c r="AD749" s="8" t="str">
        <f>IF(COUNTIF(Catégories!A:A,N749)=0,"catégorie inconnue",LOOKUP(N749,Catégories!A:A,Catégories!B:B))</f>
        <v>Frêt</v>
      </c>
      <c r="AE749" s="21">
        <f t="shared" si="89"/>
        <v>5.383704968155139</v>
      </c>
    </row>
    <row r="750" spans="2:31" hidden="1" x14ac:dyDescent="0.2">
      <c r="B750" s="122" t="s">
        <v>593</v>
      </c>
      <c r="C750" s="122" t="s">
        <v>21</v>
      </c>
      <c r="D750" s="123">
        <v>46167</v>
      </c>
      <c r="E750" s="122" t="s">
        <v>22</v>
      </c>
      <c r="F750" s="122" t="s">
        <v>271</v>
      </c>
      <c r="G750" s="122" t="s">
        <v>0</v>
      </c>
      <c r="H750" s="122" t="s">
        <v>0</v>
      </c>
      <c r="I750" s="122" t="s">
        <v>1623</v>
      </c>
      <c r="J750" s="122" t="s">
        <v>23</v>
      </c>
      <c r="K750" s="122" t="s">
        <v>24</v>
      </c>
      <c r="L750" s="122" t="s">
        <v>1624</v>
      </c>
      <c r="M750" s="122" t="s">
        <v>25</v>
      </c>
      <c r="N750" s="122" t="s">
        <v>26</v>
      </c>
      <c r="O750" s="122" t="s">
        <v>25</v>
      </c>
      <c r="P750" s="122" t="s">
        <v>27</v>
      </c>
      <c r="Q750" s="122" t="s">
        <v>28</v>
      </c>
      <c r="R750" s="124">
        <v>0.48</v>
      </c>
      <c r="S750" s="127">
        <v>86</v>
      </c>
      <c r="T750" s="125">
        <v>4.25</v>
      </c>
      <c r="U750" s="122" t="s">
        <v>30</v>
      </c>
      <c r="W750" s="8" t="str">
        <f t="shared" si="83"/>
        <v/>
      </c>
      <c r="X750" s="8" t="str">
        <f>IF(S750="6B",_xlfn.XLOOKUP(H750,'Zoning 2shop'!A:A,'Zoning 2shop'!B:B),IF(S750="6C",_xlfn.XLOOKUP(G750,'Zoning 2shop'!C:C,'Zoning 2shop'!D:D),""))</f>
        <v/>
      </c>
      <c r="Y750" s="112">
        <f t="shared" si="84"/>
        <v>0.14910705133062102</v>
      </c>
      <c r="Z750" s="4">
        <f t="shared" si="85"/>
        <v>4.25</v>
      </c>
      <c r="AA750" s="4">
        <f t="shared" si="86"/>
        <v>0.5</v>
      </c>
      <c r="AB750" s="4">
        <f t="shared" si="87"/>
        <v>0.63370496815513933</v>
      </c>
      <c r="AC750" s="19">
        <f t="shared" si="88"/>
        <v>4.75</v>
      </c>
      <c r="AD750" s="8" t="str">
        <f>IF(COUNTIF(Catégories!A:A,N750)=0,"catégorie inconnue",LOOKUP(N750,Catégories!A:A,Catégories!B:B))</f>
        <v>Frêt</v>
      </c>
      <c r="AE750" s="21">
        <f t="shared" si="89"/>
        <v>5.383704968155139</v>
      </c>
    </row>
    <row r="751" spans="2:31" hidden="1" x14ac:dyDescent="0.2">
      <c r="B751" s="122" t="s">
        <v>593</v>
      </c>
      <c r="C751" s="122" t="s">
        <v>21</v>
      </c>
      <c r="D751" s="123">
        <v>46167</v>
      </c>
      <c r="E751" s="122" t="s">
        <v>22</v>
      </c>
      <c r="F751" s="122" t="s">
        <v>690</v>
      </c>
      <c r="G751" s="122" t="s">
        <v>0</v>
      </c>
      <c r="H751" s="122" t="s">
        <v>0</v>
      </c>
      <c r="I751" s="122" t="s">
        <v>1192</v>
      </c>
      <c r="J751" s="122" t="s">
        <v>23</v>
      </c>
      <c r="K751" s="122" t="s">
        <v>24</v>
      </c>
      <c r="L751" s="122" t="s">
        <v>1559</v>
      </c>
      <c r="M751" s="122" t="s">
        <v>25</v>
      </c>
      <c r="N751" s="122" t="s">
        <v>26</v>
      </c>
      <c r="O751" s="122" t="s">
        <v>25</v>
      </c>
      <c r="P751" s="122" t="s">
        <v>27</v>
      </c>
      <c r="Q751" s="122" t="s">
        <v>28</v>
      </c>
      <c r="R751" s="124">
        <v>5.76</v>
      </c>
      <c r="S751" s="127">
        <v>86</v>
      </c>
      <c r="T751" s="125">
        <v>6.39</v>
      </c>
      <c r="U751" s="122" t="s">
        <v>30</v>
      </c>
      <c r="W751" s="8" t="str">
        <f t="shared" si="83"/>
        <v/>
      </c>
      <c r="X751" s="8" t="str">
        <f>IF(S751="6B",_xlfn.XLOOKUP(H751,'Zoning 2shop'!A:A,'Zoning 2shop'!B:B),IF(S751="6C",_xlfn.XLOOKUP(G751,'Zoning 2shop'!C:C,'Zoning 2shop'!D:D),""))</f>
        <v/>
      </c>
      <c r="Y751" s="112">
        <f t="shared" si="84"/>
        <v>0.14910705133062102</v>
      </c>
      <c r="Z751" s="4">
        <f t="shared" si="85"/>
        <v>6.39</v>
      </c>
      <c r="AA751" s="4">
        <f t="shared" si="86"/>
        <v>0.5</v>
      </c>
      <c r="AB751" s="4">
        <f t="shared" si="87"/>
        <v>0.95279405800266825</v>
      </c>
      <c r="AC751" s="19">
        <f t="shared" si="88"/>
        <v>6.89</v>
      </c>
      <c r="AD751" s="8" t="str">
        <f>IF(COUNTIF(Catégories!A:A,N751)=0,"catégorie inconnue",LOOKUP(N751,Catégories!A:A,Catégories!B:B))</f>
        <v>Frêt</v>
      </c>
      <c r="AE751" s="21">
        <f t="shared" si="89"/>
        <v>7.842794058002668</v>
      </c>
    </row>
    <row r="752" spans="2:31" hidden="1" x14ac:dyDescent="0.2">
      <c r="B752" s="122" t="s">
        <v>593</v>
      </c>
      <c r="C752" s="122" t="s">
        <v>21</v>
      </c>
      <c r="D752" s="123">
        <v>46167</v>
      </c>
      <c r="E752" s="122" t="s">
        <v>22</v>
      </c>
      <c r="F752" s="122" t="s">
        <v>1609</v>
      </c>
      <c r="G752" s="122" t="s">
        <v>0</v>
      </c>
      <c r="H752" s="122" t="s">
        <v>0</v>
      </c>
      <c r="I752" s="122" t="s">
        <v>1610</v>
      </c>
      <c r="J752" s="122" t="s">
        <v>23</v>
      </c>
      <c r="K752" s="122" t="s">
        <v>24</v>
      </c>
      <c r="L752" s="122" t="s">
        <v>1611</v>
      </c>
      <c r="M752" s="122" t="s">
        <v>25</v>
      </c>
      <c r="N752" s="122" t="s">
        <v>26</v>
      </c>
      <c r="O752" s="122" t="s">
        <v>25</v>
      </c>
      <c r="P752" s="122" t="s">
        <v>27</v>
      </c>
      <c r="Q752" s="122" t="s">
        <v>28</v>
      </c>
      <c r="R752" s="124">
        <v>0.1</v>
      </c>
      <c r="S752" s="127">
        <v>86</v>
      </c>
      <c r="T752" s="125">
        <v>4.25</v>
      </c>
      <c r="U752" s="122" t="s">
        <v>30</v>
      </c>
      <c r="W752" s="8" t="str">
        <f t="shared" si="83"/>
        <v/>
      </c>
      <c r="X752" s="8" t="str">
        <f>IF(S752="6B",_xlfn.XLOOKUP(H752,'Zoning 2shop'!A:A,'Zoning 2shop'!B:B),IF(S752="6C",_xlfn.XLOOKUP(G752,'Zoning 2shop'!C:C,'Zoning 2shop'!D:D),""))</f>
        <v/>
      </c>
      <c r="Y752" s="112">
        <f t="shared" si="84"/>
        <v>0.14910705133062102</v>
      </c>
      <c r="Z752" s="4">
        <f t="shared" si="85"/>
        <v>4.25</v>
      </c>
      <c r="AA752" s="4">
        <f t="shared" si="86"/>
        <v>0.5</v>
      </c>
      <c r="AB752" s="4">
        <f t="shared" si="87"/>
        <v>0.63370496815513933</v>
      </c>
      <c r="AC752" s="19">
        <f t="shared" si="88"/>
        <v>4.75</v>
      </c>
      <c r="AD752" s="8" t="str">
        <f>IF(COUNTIF(Catégories!A:A,N752)=0,"catégorie inconnue",LOOKUP(N752,Catégories!A:A,Catégories!B:B))</f>
        <v>Frêt</v>
      </c>
      <c r="AE752" s="21">
        <f t="shared" si="89"/>
        <v>5.383704968155139</v>
      </c>
    </row>
    <row r="753" spans="2:31" hidden="1" x14ac:dyDescent="0.2">
      <c r="B753" s="122" t="s">
        <v>593</v>
      </c>
      <c r="C753" s="122" t="s">
        <v>21</v>
      </c>
      <c r="D753" s="123">
        <v>46167</v>
      </c>
      <c r="E753" s="122" t="s">
        <v>22</v>
      </c>
      <c r="F753" s="122" t="s">
        <v>1651</v>
      </c>
      <c r="G753" s="122" t="s">
        <v>0</v>
      </c>
      <c r="H753" s="122" t="s">
        <v>0</v>
      </c>
      <c r="I753" s="122" t="s">
        <v>1652</v>
      </c>
      <c r="J753" s="122" t="s">
        <v>23</v>
      </c>
      <c r="K753" s="122" t="s">
        <v>24</v>
      </c>
      <c r="L753" s="122" t="s">
        <v>1653</v>
      </c>
      <c r="M753" s="122" t="s">
        <v>25</v>
      </c>
      <c r="N753" s="122" t="s">
        <v>26</v>
      </c>
      <c r="O753" s="122" t="s">
        <v>25</v>
      </c>
      <c r="P753" s="122" t="s">
        <v>27</v>
      </c>
      <c r="Q753" s="122" t="s">
        <v>28</v>
      </c>
      <c r="R753" s="124">
        <v>0.05</v>
      </c>
      <c r="S753" s="127">
        <v>86</v>
      </c>
      <c r="T753" s="125">
        <v>4.25</v>
      </c>
      <c r="U753" s="122" t="s">
        <v>30</v>
      </c>
      <c r="W753" s="8" t="str">
        <f t="shared" si="83"/>
        <v/>
      </c>
      <c r="X753" s="8" t="str">
        <f>IF(S753="6B",_xlfn.XLOOKUP(H753,'Zoning 2shop'!A:A,'Zoning 2shop'!B:B),IF(S753="6C",_xlfn.XLOOKUP(G753,'Zoning 2shop'!C:C,'Zoning 2shop'!D:D),""))</f>
        <v/>
      </c>
      <c r="Y753" s="112">
        <f t="shared" si="84"/>
        <v>0.14910705133062102</v>
      </c>
      <c r="Z753" s="4">
        <f t="shared" si="85"/>
        <v>4.25</v>
      </c>
      <c r="AA753" s="4">
        <f t="shared" si="86"/>
        <v>0.5</v>
      </c>
      <c r="AB753" s="4">
        <f t="shared" si="87"/>
        <v>0.63370496815513933</v>
      </c>
      <c r="AC753" s="19">
        <f t="shared" si="88"/>
        <v>4.75</v>
      </c>
      <c r="AD753" s="8" t="str">
        <f>IF(COUNTIF(Catégories!A:A,N753)=0,"catégorie inconnue",LOOKUP(N753,Catégories!A:A,Catégories!B:B))</f>
        <v>Frêt</v>
      </c>
      <c r="AE753" s="21">
        <f t="shared" si="89"/>
        <v>5.383704968155139</v>
      </c>
    </row>
    <row r="754" spans="2:31" hidden="1" x14ac:dyDescent="0.2">
      <c r="B754" s="122" t="s">
        <v>593</v>
      </c>
      <c r="C754" s="122" t="s">
        <v>21</v>
      </c>
      <c r="D754" s="123">
        <v>46167</v>
      </c>
      <c r="E754" s="122" t="s">
        <v>22</v>
      </c>
      <c r="F754" s="122" t="s">
        <v>1055</v>
      </c>
      <c r="G754" s="122" t="s">
        <v>0</v>
      </c>
      <c r="H754" s="122" t="s">
        <v>0</v>
      </c>
      <c r="I754" s="122" t="s">
        <v>1659</v>
      </c>
      <c r="J754" s="122" t="s">
        <v>23</v>
      </c>
      <c r="K754" s="122" t="s">
        <v>24</v>
      </c>
      <c r="L754" s="122" t="s">
        <v>1660</v>
      </c>
      <c r="M754" s="122" t="s">
        <v>25</v>
      </c>
      <c r="N754" s="122" t="s">
        <v>26</v>
      </c>
      <c r="O754" s="122" t="s">
        <v>25</v>
      </c>
      <c r="P754" s="122" t="s">
        <v>27</v>
      </c>
      <c r="Q754" s="122" t="s">
        <v>28</v>
      </c>
      <c r="R754" s="124">
        <v>1.2290000000000001</v>
      </c>
      <c r="S754" s="127">
        <v>86</v>
      </c>
      <c r="T754" s="125">
        <v>4.58</v>
      </c>
      <c r="U754" s="122" t="s">
        <v>30</v>
      </c>
      <c r="W754" s="8" t="str">
        <f t="shared" si="83"/>
        <v/>
      </c>
      <c r="X754" s="8" t="str">
        <f>IF(S754="6B",_xlfn.XLOOKUP(H754,'Zoning 2shop'!A:A,'Zoning 2shop'!B:B),IF(S754="6C",_xlfn.XLOOKUP(G754,'Zoning 2shop'!C:C,'Zoning 2shop'!D:D),""))</f>
        <v/>
      </c>
      <c r="Y754" s="112">
        <f t="shared" si="84"/>
        <v>0.14910705133062102</v>
      </c>
      <c r="Z754" s="4">
        <f t="shared" si="85"/>
        <v>4.58</v>
      </c>
      <c r="AA754" s="4">
        <f t="shared" si="86"/>
        <v>0.5</v>
      </c>
      <c r="AB754" s="4">
        <f t="shared" si="87"/>
        <v>0.68291029509424428</v>
      </c>
      <c r="AC754" s="19">
        <f t="shared" si="88"/>
        <v>5.08</v>
      </c>
      <c r="AD754" s="8" t="str">
        <f>IF(COUNTIF(Catégories!A:A,N754)=0,"catégorie inconnue",LOOKUP(N754,Catégories!A:A,Catégories!B:B))</f>
        <v>Frêt</v>
      </c>
      <c r="AE754" s="21">
        <f t="shared" si="89"/>
        <v>5.7629102950942439</v>
      </c>
    </row>
    <row r="755" spans="2:31" hidden="1" x14ac:dyDescent="0.2">
      <c r="B755" s="122" t="s">
        <v>593</v>
      </c>
      <c r="C755" s="122" t="s">
        <v>21</v>
      </c>
      <c r="D755" s="123">
        <v>46167</v>
      </c>
      <c r="E755" s="122" t="s">
        <v>22</v>
      </c>
      <c r="F755" s="122" t="s">
        <v>1055</v>
      </c>
      <c r="G755" s="122" t="s">
        <v>0</v>
      </c>
      <c r="H755" s="122" t="s">
        <v>0</v>
      </c>
      <c r="I755" s="122" t="s">
        <v>1659</v>
      </c>
      <c r="J755" s="122" t="s">
        <v>23</v>
      </c>
      <c r="K755" s="122" t="s">
        <v>24</v>
      </c>
      <c r="L755" s="122" t="s">
        <v>1660</v>
      </c>
      <c r="M755" s="122" t="s">
        <v>25</v>
      </c>
      <c r="N755" s="122" t="s">
        <v>82</v>
      </c>
      <c r="O755" s="122" t="s">
        <v>25</v>
      </c>
      <c r="P755" s="122"/>
      <c r="Q755" s="122" t="s">
        <v>28</v>
      </c>
      <c r="R755" s="124">
        <v>0</v>
      </c>
      <c r="S755" s="127">
        <v>86</v>
      </c>
      <c r="T755" s="125">
        <v>6</v>
      </c>
      <c r="U755" s="122" t="s">
        <v>30</v>
      </c>
      <c r="W755" s="8" t="str">
        <f t="shared" si="83"/>
        <v/>
      </c>
      <c r="X755" s="8" t="str">
        <f>IF(S755="6B",_xlfn.XLOOKUP(H755,'Zoning 2shop'!A:A,'Zoning 2shop'!B:B),IF(S755="6C",_xlfn.XLOOKUP(G755,'Zoning 2shop'!C:C,'Zoning 2shop'!D:D),""))</f>
        <v/>
      </c>
      <c r="Y755" s="112">
        <f t="shared" si="84"/>
        <v>0.14910705133062102</v>
      </c>
      <c r="Z755" s="4">
        <f t="shared" si="85"/>
        <v>6</v>
      </c>
      <c r="AA755" s="4">
        <f t="shared" si="86"/>
        <v>0.5</v>
      </c>
      <c r="AB755" s="4">
        <f t="shared" si="87"/>
        <v>0.89464230798372613</v>
      </c>
      <c r="AC755" s="19">
        <f t="shared" si="88"/>
        <v>6.5</v>
      </c>
      <c r="AD755" s="8" t="str">
        <f>IF(COUNTIF(Catégories!A:A,N755)=0,"catégorie inconnue",LOOKUP(N755,Catégories!A:A,Catégories!B:B))</f>
        <v>Colis volumineux</v>
      </c>
      <c r="AE755" s="21">
        <f t="shared" si="89"/>
        <v>7.3946423079837258</v>
      </c>
    </row>
    <row r="756" spans="2:31" hidden="1" x14ac:dyDescent="0.2">
      <c r="B756" s="122" t="s">
        <v>593</v>
      </c>
      <c r="C756" s="122" t="s">
        <v>21</v>
      </c>
      <c r="D756" s="123">
        <v>46167</v>
      </c>
      <c r="E756" s="122" t="s">
        <v>22</v>
      </c>
      <c r="F756" s="122" t="s">
        <v>214</v>
      </c>
      <c r="G756" s="122" t="s">
        <v>0</v>
      </c>
      <c r="H756" s="122" t="s">
        <v>0</v>
      </c>
      <c r="I756" s="122" t="s">
        <v>1560</v>
      </c>
      <c r="J756" s="122" t="s">
        <v>23</v>
      </c>
      <c r="K756" s="122" t="s">
        <v>24</v>
      </c>
      <c r="L756" s="122" t="s">
        <v>1561</v>
      </c>
      <c r="M756" s="122" t="s">
        <v>25</v>
      </c>
      <c r="N756" s="122" t="s">
        <v>26</v>
      </c>
      <c r="O756" s="122" t="s">
        <v>25</v>
      </c>
      <c r="P756" s="122" t="s">
        <v>27</v>
      </c>
      <c r="Q756" s="122" t="s">
        <v>28</v>
      </c>
      <c r="R756" s="124">
        <v>0.26</v>
      </c>
      <c r="S756" s="127">
        <v>86</v>
      </c>
      <c r="T756" s="125">
        <v>4.25</v>
      </c>
      <c r="U756" s="122" t="s">
        <v>30</v>
      </c>
      <c r="W756" s="8" t="str">
        <f t="shared" si="83"/>
        <v/>
      </c>
      <c r="X756" s="8" t="str">
        <f>IF(S756="6B",_xlfn.XLOOKUP(H756,'Zoning 2shop'!A:A,'Zoning 2shop'!B:B),IF(S756="6C",_xlfn.XLOOKUP(G756,'Zoning 2shop'!C:C,'Zoning 2shop'!D:D),""))</f>
        <v/>
      </c>
      <c r="Y756" s="112">
        <f t="shared" si="84"/>
        <v>0.14910705133062102</v>
      </c>
      <c r="Z756" s="4">
        <f t="shared" si="85"/>
        <v>4.25</v>
      </c>
      <c r="AA756" s="4">
        <f t="shared" si="86"/>
        <v>0.5</v>
      </c>
      <c r="AB756" s="4">
        <f t="shared" si="87"/>
        <v>0.63370496815513933</v>
      </c>
      <c r="AC756" s="19">
        <f t="shared" si="88"/>
        <v>4.75</v>
      </c>
      <c r="AD756" s="8" t="str">
        <f>IF(COUNTIF(Catégories!A:A,N756)=0,"catégorie inconnue",LOOKUP(N756,Catégories!A:A,Catégories!B:B))</f>
        <v>Frêt</v>
      </c>
      <c r="AE756" s="21">
        <f t="shared" si="89"/>
        <v>5.383704968155139</v>
      </c>
    </row>
    <row r="757" spans="2:31" hidden="1" x14ac:dyDescent="0.2">
      <c r="B757" s="122" t="s">
        <v>593</v>
      </c>
      <c r="C757" s="122" t="s">
        <v>21</v>
      </c>
      <c r="D757" s="123">
        <v>46167</v>
      </c>
      <c r="E757" s="122" t="s">
        <v>22</v>
      </c>
      <c r="F757" s="122" t="s">
        <v>260</v>
      </c>
      <c r="G757" s="122" t="s">
        <v>0</v>
      </c>
      <c r="H757" s="122" t="s">
        <v>0</v>
      </c>
      <c r="I757" s="122" t="s">
        <v>434</v>
      </c>
      <c r="J757" s="122" t="s">
        <v>23</v>
      </c>
      <c r="K757" s="122" t="s">
        <v>24</v>
      </c>
      <c r="L757" s="122" t="s">
        <v>1661</v>
      </c>
      <c r="M757" s="122" t="s">
        <v>25</v>
      </c>
      <c r="N757" s="122" t="s">
        <v>26</v>
      </c>
      <c r="O757" s="122" t="s">
        <v>25</v>
      </c>
      <c r="P757" s="122" t="s">
        <v>27</v>
      </c>
      <c r="Q757" s="122" t="s">
        <v>28</v>
      </c>
      <c r="R757" s="124">
        <v>4.532</v>
      </c>
      <c r="S757" s="127">
        <v>86</v>
      </c>
      <c r="T757" s="125">
        <v>5.88</v>
      </c>
      <c r="U757" s="122" t="s">
        <v>30</v>
      </c>
      <c r="W757" s="8" t="str">
        <f t="shared" si="83"/>
        <v/>
      </c>
      <c r="X757" s="8" t="str">
        <f>IF(S757="6B",_xlfn.XLOOKUP(H757,'Zoning 2shop'!A:A,'Zoning 2shop'!B:B),IF(S757="6C",_xlfn.XLOOKUP(G757,'Zoning 2shop'!C:C,'Zoning 2shop'!D:D),""))</f>
        <v/>
      </c>
      <c r="Y757" s="112">
        <f t="shared" si="84"/>
        <v>0.14910705133062102</v>
      </c>
      <c r="Z757" s="4">
        <f t="shared" si="85"/>
        <v>5.88</v>
      </c>
      <c r="AA757" s="4">
        <f t="shared" si="86"/>
        <v>0.5</v>
      </c>
      <c r="AB757" s="4">
        <f t="shared" si="87"/>
        <v>0.87674946182405156</v>
      </c>
      <c r="AC757" s="19">
        <f t="shared" si="88"/>
        <v>6.38</v>
      </c>
      <c r="AD757" s="8" t="str">
        <f>IF(COUNTIF(Catégories!A:A,N757)=0,"catégorie inconnue",LOOKUP(N757,Catégories!A:A,Catégories!B:B))</f>
        <v>Frêt</v>
      </c>
      <c r="AE757" s="21">
        <f t="shared" si="89"/>
        <v>7.2567494618240511</v>
      </c>
    </row>
    <row r="758" spans="2:31" hidden="1" x14ac:dyDescent="0.2">
      <c r="B758" s="122" t="s">
        <v>593</v>
      </c>
      <c r="C758" s="122" t="s">
        <v>21</v>
      </c>
      <c r="D758" s="123">
        <v>46167</v>
      </c>
      <c r="E758" s="122" t="s">
        <v>22</v>
      </c>
      <c r="F758" s="122" t="s">
        <v>232</v>
      </c>
      <c r="G758" s="122" t="s">
        <v>0</v>
      </c>
      <c r="H758" s="122" t="s">
        <v>0</v>
      </c>
      <c r="I758" s="122" t="s">
        <v>1654</v>
      </c>
      <c r="J758" s="122" t="s">
        <v>23</v>
      </c>
      <c r="K758" s="122" t="s">
        <v>24</v>
      </c>
      <c r="L758" s="122" t="s">
        <v>1655</v>
      </c>
      <c r="M758" s="122" t="s">
        <v>25</v>
      </c>
      <c r="N758" s="122" t="s">
        <v>26</v>
      </c>
      <c r="O758" s="122" t="s">
        <v>25</v>
      </c>
      <c r="P758" s="122" t="s">
        <v>27</v>
      </c>
      <c r="Q758" s="122" t="s">
        <v>28</v>
      </c>
      <c r="R758" s="124">
        <v>9.6</v>
      </c>
      <c r="S758" s="127">
        <v>86</v>
      </c>
      <c r="T758" s="125">
        <v>8.43</v>
      </c>
      <c r="U758" s="122" t="s">
        <v>30</v>
      </c>
      <c r="W758" s="8" t="str">
        <f t="shared" si="83"/>
        <v/>
      </c>
      <c r="X758" s="8" t="str">
        <f>IF(S758="6B",_xlfn.XLOOKUP(H758,'Zoning 2shop'!A:A,'Zoning 2shop'!B:B),IF(S758="6C",_xlfn.XLOOKUP(G758,'Zoning 2shop'!C:C,'Zoning 2shop'!D:D),""))</f>
        <v/>
      </c>
      <c r="Y758" s="112">
        <f t="shared" si="84"/>
        <v>0.14910705133062102</v>
      </c>
      <c r="Z758" s="4">
        <f t="shared" si="85"/>
        <v>8.43</v>
      </c>
      <c r="AA758" s="4">
        <f t="shared" si="86"/>
        <v>0.5</v>
      </c>
      <c r="AB758" s="4">
        <f t="shared" si="87"/>
        <v>1.2569724427171352</v>
      </c>
      <c r="AC758" s="19">
        <f t="shared" si="88"/>
        <v>8.93</v>
      </c>
      <c r="AD758" s="8" t="str">
        <f>IF(COUNTIF(Catégories!A:A,N758)=0,"catégorie inconnue",LOOKUP(N758,Catégories!A:A,Catégories!B:B))</f>
        <v>Frêt</v>
      </c>
      <c r="AE758" s="21">
        <f t="shared" si="89"/>
        <v>10.186972442717135</v>
      </c>
    </row>
    <row r="759" spans="2:31" ht="25.5" hidden="1" x14ac:dyDescent="0.2">
      <c r="B759" s="122" t="s">
        <v>593</v>
      </c>
      <c r="C759" s="122" t="s">
        <v>21</v>
      </c>
      <c r="D759" s="123">
        <v>46167</v>
      </c>
      <c r="E759" s="122" t="s">
        <v>22</v>
      </c>
      <c r="F759" s="122" t="s">
        <v>232</v>
      </c>
      <c r="G759" s="122" t="s">
        <v>0</v>
      </c>
      <c r="H759" s="122" t="s">
        <v>0</v>
      </c>
      <c r="I759" s="122" t="s">
        <v>1654</v>
      </c>
      <c r="J759" s="122" t="s">
        <v>23</v>
      </c>
      <c r="K759" s="122" t="s">
        <v>24</v>
      </c>
      <c r="L759" s="122" t="s">
        <v>1655</v>
      </c>
      <c r="M759" s="122" t="s">
        <v>25</v>
      </c>
      <c r="N759" s="122" t="s">
        <v>41</v>
      </c>
      <c r="O759" s="122" t="s">
        <v>25</v>
      </c>
      <c r="P759" s="122"/>
      <c r="Q759" s="122" t="s">
        <v>28</v>
      </c>
      <c r="R759" s="124">
        <v>0</v>
      </c>
      <c r="S759" s="127">
        <v>86</v>
      </c>
      <c r="T759" s="125">
        <v>2</v>
      </c>
      <c r="U759" s="122" t="s">
        <v>30</v>
      </c>
      <c r="W759" s="8" t="str">
        <f t="shared" si="83"/>
        <v/>
      </c>
      <c r="X759" s="8" t="str">
        <f>IF(S759="6B",_xlfn.XLOOKUP(H759,'Zoning 2shop'!A:A,'Zoning 2shop'!B:B),IF(S759="6C",_xlfn.XLOOKUP(G759,'Zoning 2shop'!C:C,'Zoning 2shop'!D:D),""))</f>
        <v/>
      </c>
      <c r="Y759" s="112">
        <f t="shared" si="84"/>
        <v>0.14910705133062102</v>
      </c>
      <c r="Z759" s="4">
        <f t="shared" si="85"/>
        <v>2</v>
      </c>
      <c r="AA759" s="4">
        <f t="shared" si="86"/>
        <v>0.5</v>
      </c>
      <c r="AB759" s="4">
        <f t="shared" si="87"/>
        <v>0.29821410266124204</v>
      </c>
      <c r="AC759" s="19">
        <f t="shared" si="88"/>
        <v>2.5</v>
      </c>
      <c r="AD759" s="8" t="str">
        <f>IF(COUNTIF(Catégories!A:A,N759)=0,"catégorie inconnue",LOOKUP(N759,Catégories!A:A,Catégories!B:B))</f>
        <v>Frêt</v>
      </c>
      <c r="AE759" s="21">
        <f t="shared" si="89"/>
        <v>2.7982141026612419</v>
      </c>
    </row>
    <row r="760" spans="2:31" hidden="1" x14ac:dyDescent="0.2">
      <c r="B760" s="122" t="s">
        <v>593</v>
      </c>
      <c r="C760" s="122" t="s">
        <v>21</v>
      </c>
      <c r="D760" s="123">
        <v>46167</v>
      </c>
      <c r="E760" s="122" t="s">
        <v>22</v>
      </c>
      <c r="F760" s="122" t="s">
        <v>1434</v>
      </c>
      <c r="G760" s="122" t="s">
        <v>0</v>
      </c>
      <c r="H760" s="122" t="s">
        <v>0</v>
      </c>
      <c r="I760" s="122" t="s">
        <v>1435</v>
      </c>
      <c r="J760" s="122" t="s">
        <v>23</v>
      </c>
      <c r="K760" s="122" t="s">
        <v>24</v>
      </c>
      <c r="L760" s="122" t="s">
        <v>1436</v>
      </c>
      <c r="M760" s="122" t="s">
        <v>25</v>
      </c>
      <c r="N760" s="122" t="s">
        <v>26</v>
      </c>
      <c r="O760" s="122" t="s">
        <v>25</v>
      </c>
      <c r="P760" s="122" t="s">
        <v>27</v>
      </c>
      <c r="Q760" s="122" t="s">
        <v>28</v>
      </c>
      <c r="R760" s="124">
        <v>0.47</v>
      </c>
      <c r="S760" s="127">
        <v>86</v>
      </c>
      <c r="T760" s="125">
        <v>4.25</v>
      </c>
      <c r="U760" s="122" t="s">
        <v>30</v>
      </c>
      <c r="W760" s="8" t="str">
        <f t="shared" si="83"/>
        <v/>
      </c>
      <c r="X760" s="8" t="str">
        <f>IF(S760="6B",_xlfn.XLOOKUP(H760,'Zoning 2shop'!A:A,'Zoning 2shop'!B:B),IF(S760="6C",_xlfn.XLOOKUP(G760,'Zoning 2shop'!C:C,'Zoning 2shop'!D:D),""))</f>
        <v/>
      </c>
      <c r="Y760" s="112">
        <f t="shared" si="84"/>
        <v>0.14910705133062102</v>
      </c>
      <c r="Z760" s="4">
        <f t="shared" si="85"/>
        <v>4.25</v>
      </c>
      <c r="AA760" s="4">
        <f t="shared" si="86"/>
        <v>0.5</v>
      </c>
      <c r="AB760" s="4">
        <f t="shared" si="87"/>
        <v>0.63370496815513933</v>
      </c>
      <c r="AC760" s="19">
        <f t="shared" si="88"/>
        <v>4.75</v>
      </c>
      <c r="AD760" s="8" t="str">
        <f>IF(COUNTIF(Catégories!A:A,N760)=0,"catégorie inconnue",LOOKUP(N760,Catégories!A:A,Catégories!B:B))</f>
        <v>Frêt</v>
      </c>
      <c r="AE760" s="21">
        <f t="shared" si="89"/>
        <v>5.383704968155139</v>
      </c>
    </row>
    <row r="761" spans="2:31" hidden="1" x14ac:dyDescent="0.2">
      <c r="B761" s="122" t="s">
        <v>593</v>
      </c>
      <c r="C761" s="122" t="s">
        <v>21</v>
      </c>
      <c r="D761" s="123">
        <v>46167</v>
      </c>
      <c r="E761" s="122" t="s">
        <v>22</v>
      </c>
      <c r="F761" s="122" t="s">
        <v>1399</v>
      </c>
      <c r="G761" s="122" t="s">
        <v>0</v>
      </c>
      <c r="H761" s="122" t="s">
        <v>0</v>
      </c>
      <c r="I761" s="122" t="s">
        <v>1400</v>
      </c>
      <c r="J761" s="122" t="s">
        <v>23</v>
      </c>
      <c r="K761" s="122" t="s">
        <v>24</v>
      </c>
      <c r="L761" s="122" t="s">
        <v>1401</v>
      </c>
      <c r="M761" s="122" t="s">
        <v>25</v>
      </c>
      <c r="N761" s="122" t="s">
        <v>26</v>
      </c>
      <c r="O761" s="122" t="s">
        <v>25</v>
      </c>
      <c r="P761" s="122" t="s">
        <v>27</v>
      </c>
      <c r="Q761" s="122" t="s">
        <v>28</v>
      </c>
      <c r="R761" s="124">
        <v>0.27</v>
      </c>
      <c r="S761" s="127">
        <v>86</v>
      </c>
      <c r="T761" s="125">
        <v>4.25</v>
      </c>
      <c r="U761" s="122" t="s">
        <v>30</v>
      </c>
      <c r="W761" s="8" t="str">
        <f t="shared" si="83"/>
        <v/>
      </c>
      <c r="X761" s="8" t="str">
        <f>IF(S761="6B",_xlfn.XLOOKUP(H761,'Zoning 2shop'!A:A,'Zoning 2shop'!B:B),IF(S761="6C",_xlfn.XLOOKUP(G761,'Zoning 2shop'!C:C,'Zoning 2shop'!D:D),""))</f>
        <v/>
      </c>
      <c r="Y761" s="112">
        <f t="shared" si="84"/>
        <v>0.14910705133062102</v>
      </c>
      <c r="Z761" s="4">
        <f t="shared" si="85"/>
        <v>4.25</v>
      </c>
      <c r="AA761" s="4">
        <f t="shared" si="86"/>
        <v>0.5</v>
      </c>
      <c r="AB761" s="4">
        <f t="shared" si="87"/>
        <v>0.63370496815513933</v>
      </c>
      <c r="AC761" s="19">
        <f t="shared" si="88"/>
        <v>4.75</v>
      </c>
      <c r="AD761" s="8" t="str">
        <f>IF(COUNTIF(Catégories!A:A,N761)=0,"catégorie inconnue",LOOKUP(N761,Catégories!A:A,Catégories!B:B))</f>
        <v>Frêt</v>
      </c>
      <c r="AE761" s="21">
        <f t="shared" si="89"/>
        <v>5.383704968155139</v>
      </c>
    </row>
    <row r="762" spans="2:31" hidden="1" x14ac:dyDescent="0.2">
      <c r="B762" s="122" t="s">
        <v>593</v>
      </c>
      <c r="C762" s="122" t="s">
        <v>21</v>
      </c>
      <c r="D762" s="123">
        <v>46167</v>
      </c>
      <c r="E762" s="122" t="s">
        <v>22</v>
      </c>
      <c r="F762" s="122" t="s">
        <v>1634</v>
      </c>
      <c r="G762" s="122" t="s">
        <v>0</v>
      </c>
      <c r="H762" s="122" t="s">
        <v>0</v>
      </c>
      <c r="I762" s="122" t="s">
        <v>1635</v>
      </c>
      <c r="J762" s="122" t="s">
        <v>23</v>
      </c>
      <c r="K762" s="122" t="s">
        <v>24</v>
      </c>
      <c r="L762" s="122" t="s">
        <v>1636</v>
      </c>
      <c r="M762" s="122" t="s">
        <v>25</v>
      </c>
      <c r="N762" s="122" t="s">
        <v>26</v>
      </c>
      <c r="O762" s="122" t="s">
        <v>25</v>
      </c>
      <c r="P762" s="122" t="s">
        <v>27</v>
      </c>
      <c r="Q762" s="122" t="s">
        <v>182</v>
      </c>
      <c r="R762" s="124">
        <v>5.9039999999999999</v>
      </c>
      <c r="S762" s="127">
        <v>86</v>
      </c>
      <c r="T762" s="125">
        <v>6.39</v>
      </c>
      <c r="U762" s="122" t="s">
        <v>30</v>
      </c>
      <c r="W762" s="8" t="str">
        <f t="shared" si="83"/>
        <v/>
      </c>
      <c r="X762" s="8" t="str">
        <f>IF(S762="6B",_xlfn.XLOOKUP(H762,'Zoning 2shop'!A:A,'Zoning 2shop'!B:B),IF(S762="6C",_xlfn.XLOOKUP(G762,'Zoning 2shop'!C:C,'Zoning 2shop'!D:D),""))</f>
        <v/>
      </c>
      <c r="Y762" s="112">
        <f t="shared" si="84"/>
        <v>0.14910705133062102</v>
      </c>
      <c r="Z762" s="4">
        <f t="shared" si="85"/>
        <v>6.39</v>
      </c>
      <c r="AA762" s="4">
        <f t="shared" si="86"/>
        <v>0.5</v>
      </c>
      <c r="AB762" s="4">
        <f t="shared" si="87"/>
        <v>0.95279405800266825</v>
      </c>
      <c r="AC762" s="19">
        <f t="shared" si="88"/>
        <v>6.89</v>
      </c>
      <c r="AD762" s="8" t="str">
        <f>IF(COUNTIF(Catégories!A:A,N762)=0,"catégorie inconnue",LOOKUP(N762,Catégories!A:A,Catégories!B:B))</f>
        <v>Frêt</v>
      </c>
      <c r="AE762" s="21">
        <f t="shared" si="89"/>
        <v>7.842794058002668</v>
      </c>
    </row>
    <row r="763" spans="2:31" hidden="1" x14ac:dyDescent="0.2">
      <c r="B763" s="122" t="s">
        <v>593</v>
      </c>
      <c r="C763" s="122" t="s">
        <v>21</v>
      </c>
      <c r="D763" s="123">
        <v>46167</v>
      </c>
      <c r="E763" s="122" t="s">
        <v>22</v>
      </c>
      <c r="F763" s="122" t="s">
        <v>1407</v>
      </c>
      <c r="G763" s="122" t="s">
        <v>0</v>
      </c>
      <c r="H763" s="122" t="s">
        <v>0</v>
      </c>
      <c r="I763" s="122" t="s">
        <v>1408</v>
      </c>
      <c r="J763" s="122" t="s">
        <v>23</v>
      </c>
      <c r="K763" s="122" t="s">
        <v>24</v>
      </c>
      <c r="L763" s="122" t="s">
        <v>1409</v>
      </c>
      <c r="M763" s="122" t="s">
        <v>25</v>
      </c>
      <c r="N763" s="122" t="s">
        <v>26</v>
      </c>
      <c r="O763" s="122" t="s">
        <v>25</v>
      </c>
      <c r="P763" s="122" t="s">
        <v>27</v>
      </c>
      <c r="Q763" s="122" t="s">
        <v>28</v>
      </c>
      <c r="R763" s="124">
        <v>0.41</v>
      </c>
      <c r="S763" s="127">
        <v>86</v>
      </c>
      <c r="T763" s="125">
        <v>4.25</v>
      </c>
      <c r="U763" s="122" t="s">
        <v>30</v>
      </c>
      <c r="W763" s="8" t="str">
        <f t="shared" si="83"/>
        <v/>
      </c>
      <c r="X763" s="8" t="str">
        <f>IF(S763="6B",_xlfn.XLOOKUP(H763,'Zoning 2shop'!A:A,'Zoning 2shop'!B:B),IF(S763="6C",_xlfn.XLOOKUP(G763,'Zoning 2shop'!C:C,'Zoning 2shop'!D:D),""))</f>
        <v/>
      </c>
      <c r="Y763" s="112">
        <f t="shared" si="84"/>
        <v>0.14910705133062102</v>
      </c>
      <c r="Z763" s="4">
        <f t="shared" si="85"/>
        <v>4.25</v>
      </c>
      <c r="AA763" s="4">
        <f t="shared" si="86"/>
        <v>0.5</v>
      </c>
      <c r="AB763" s="4">
        <f t="shared" si="87"/>
        <v>0.63370496815513933</v>
      </c>
      <c r="AC763" s="19">
        <f t="shared" si="88"/>
        <v>4.75</v>
      </c>
      <c r="AD763" s="8" t="str">
        <f>IF(COUNTIF(Catégories!A:A,N763)=0,"catégorie inconnue",LOOKUP(N763,Catégories!A:A,Catégories!B:B))</f>
        <v>Frêt</v>
      </c>
      <c r="AE763" s="21">
        <f t="shared" si="89"/>
        <v>5.383704968155139</v>
      </c>
    </row>
    <row r="764" spans="2:31" hidden="1" x14ac:dyDescent="0.2">
      <c r="B764" s="122" t="s">
        <v>593</v>
      </c>
      <c r="C764" s="122" t="s">
        <v>21</v>
      </c>
      <c r="D764" s="123">
        <v>46167</v>
      </c>
      <c r="E764" s="122" t="s">
        <v>22</v>
      </c>
      <c r="F764" s="122" t="s">
        <v>309</v>
      </c>
      <c r="G764" s="122" t="s">
        <v>0</v>
      </c>
      <c r="H764" s="122" t="s">
        <v>0</v>
      </c>
      <c r="I764" s="122" t="s">
        <v>1462</v>
      </c>
      <c r="J764" s="122" t="s">
        <v>23</v>
      </c>
      <c r="K764" s="122" t="s">
        <v>24</v>
      </c>
      <c r="L764" s="122" t="s">
        <v>1463</v>
      </c>
      <c r="M764" s="122" t="s">
        <v>25</v>
      </c>
      <c r="N764" s="122" t="s">
        <v>26</v>
      </c>
      <c r="O764" s="122" t="s">
        <v>25</v>
      </c>
      <c r="P764" s="122" t="s">
        <v>27</v>
      </c>
      <c r="Q764" s="122" t="s">
        <v>28</v>
      </c>
      <c r="R764" s="124">
        <v>4.532</v>
      </c>
      <c r="S764" s="127">
        <v>86</v>
      </c>
      <c r="T764" s="125">
        <v>5.88</v>
      </c>
      <c r="U764" s="122" t="s">
        <v>30</v>
      </c>
      <c r="W764" s="8" t="str">
        <f t="shared" si="83"/>
        <v/>
      </c>
      <c r="X764" s="8" t="str">
        <f>IF(S764="6B",_xlfn.XLOOKUP(H764,'Zoning 2shop'!A:A,'Zoning 2shop'!B:B),IF(S764="6C",_xlfn.XLOOKUP(G764,'Zoning 2shop'!C:C,'Zoning 2shop'!D:D),""))</f>
        <v/>
      </c>
      <c r="Y764" s="112">
        <f t="shared" si="84"/>
        <v>0.14910705133062102</v>
      </c>
      <c r="Z764" s="4">
        <f t="shared" si="85"/>
        <v>5.88</v>
      </c>
      <c r="AA764" s="4">
        <f t="shared" si="86"/>
        <v>0.5</v>
      </c>
      <c r="AB764" s="4">
        <f t="shared" si="87"/>
        <v>0.87674946182405156</v>
      </c>
      <c r="AC764" s="19">
        <f t="shared" si="88"/>
        <v>6.38</v>
      </c>
      <c r="AD764" s="8" t="str">
        <f>IF(COUNTIF(Catégories!A:A,N764)=0,"catégorie inconnue",LOOKUP(N764,Catégories!A:A,Catégories!B:B))</f>
        <v>Frêt</v>
      </c>
      <c r="AE764" s="21">
        <f t="shared" si="89"/>
        <v>7.2567494618240511</v>
      </c>
    </row>
    <row r="765" spans="2:31" hidden="1" x14ac:dyDescent="0.2">
      <c r="B765" s="122" t="s">
        <v>593</v>
      </c>
      <c r="C765" s="122" t="s">
        <v>21</v>
      </c>
      <c r="D765" s="123">
        <v>46167</v>
      </c>
      <c r="E765" s="122" t="s">
        <v>22</v>
      </c>
      <c r="F765" s="122" t="s">
        <v>309</v>
      </c>
      <c r="G765" s="122" t="s">
        <v>0</v>
      </c>
      <c r="H765" s="122" t="s">
        <v>0</v>
      </c>
      <c r="I765" s="122" t="s">
        <v>1462</v>
      </c>
      <c r="J765" s="122" t="s">
        <v>23</v>
      </c>
      <c r="K765" s="122" t="s">
        <v>24</v>
      </c>
      <c r="L765" s="122" t="s">
        <v>1463</v>
      </c>
      <c r="M765" s="122" t="s">
        <v>25</v>
      </c>
      <c r="N765" s="122" t="s">
        <v>40</v>
      </c>
      <c r="O765" s="122" t="s">
        <v>25</v>
      </c>
      <c r="P765" s="122"/>
      <c r="Q765" s="122" t="s">
        <v>28</v>
      </c>
      <c r="R765" s="124">
        <v>0</v>
      </c>
      <c r="S765" s="127">
        <v>86</v>
      </c>
      <c r="T765" s="125">
        <v>5</v>
      </c>
      <c r="U765" s="122" t="s">
        <v>30</v>
      </c>
      <c r="W765" s="8" t="str">
        <f t="shared" si="83"/>
        <v/>
      </c>
      <c r="X765" s="8" t="str">
        <f>IF(S765="6B",_xlfn.XLOOKUP(H765,'Zoning 2shop'!A:A,'Zoning 2shop'!B:B),IF(S765="6C",_xlfn.XLOOKUP(G765,'Zoning 2shop'!C:C,'Zoning 2shop'!D:D),""))</f>
        <v/>
      </c>
      <c r="Y765" s="112">
        <f t="shared" si="84"/>
        <v>0.14910705133062102</v>
      </c>
      <c r="Z765" s="4">
        <f t="shared" si="85"/>
        <v>5</v>
      </c>
      <c r="AA765" s="4">
        <f t="shared" si="86"/>
        <v>0.5</v>
      </c>
      <c r="AB765" s="4">
        <f t="shared" si="87"/>
        <v>0.74553525665310505</v>
      </c>
      <c r="AC765" s="19">
        <f t="shared" si="88"/>
        <v>5.5</v>
      </c>
      <c r="AD765" s="8" t="str">
        <f>IF(COUNTIF(Catégories!A:A,N765)=0,"catégorie inconnue",LOOKUP(N765,Catégories!A:A,Catégories!B:B))</f>
        <v>Zones éloignées</v>
      </c>
      <c r="AE765" s="21">
        <f t="shared" si="89"/>
        <v>6.2455352566531053</v>
      </c>
    </row>
    <row r="766" spans="2:31" hidden="1" x14ac:dyDescent="0.2">
      <c r="B766" s="122" t="s">
        <v>593</v>
      </c>
      <c r="C766" s="122" t="s">
        <v>21</v>
      </c>
      <c r="D766" s="123">
        <v>46168</v>
      </c>
      <c r="E766" s="122" t="s">
        <v>22</v>
      </c>
      <c r="F766" s="122" t="s">
        <v>327</v>
      </c>
      <c r="G766" s="122" t="s">
        <v>0</v>
      </c>
      <c r="H766" s="122" t="s">
        <v>0</v>
      </c>
      <c r="I766" s="122" t="s">
        <v>1700</v>
      </c>
      <c r="J766" s="122" t="s">
        <v>23</v>
      </c>
      <c r="K766" s="122" t="s">
        <v>24</v>
      </c>
      <c r="L766" s="122" t="s">
        <v>1701</v>
      </c>
      <c r="M766" s="122" t="s">
        <v>25</v>
      </c>
      <c r="N766" s="122" t="s">
        <v>26</v>
      </c>
      <c r="O766" s="122" t="s">
        <v>25</v>
      </c>
      <c r="P766" s="122" t="s">
        <v>27</v>
      </c>
      <c r="Q766" s="122" t="s">
        <v>28</v>
      </c>
      <c r="R766" s="124">
        <v>4.6779999999999999</v>
      </c>
      <c r="S766" s="127">
        <v>86</v>
      </c>
      <c r="T766" s="125">
        <v>5.88</v>
      </c>
      <c r="U766" s="122" t="s">
        <v>30</v>
      </c>
      <c r="W766" s="8" t="str">
        <f t="shared" si="83"/>
        <v/>
      </c>
      <c r="X766" s="8" t="str">
        <f>IF(S766="6B",_xlfn.XLOOKUP(H766,'Zoning 2shop'!A:A,'Zoning 2shop'!B:B),IF(S766="6C",_xlfn.XLOOKUP(G766,'Zoning 2shop'!C:C,'Zoning 2shop'!D:D),""))</f>
        <v/>
      </c>
      <c r="Y766" s="112">
        <f t="shared" si="84"/>
        <v>0.14910705133062102</v>
      </c>
      <c r="Z766" s="4">
        <f t="shared" si="85"/>
        <v>5.88</v>
      </c>
      <c r="AA766" s="4">
        <f t="shared" si="86"/>
        <v>0.5</v>
      </c>
      <c r="AB766" s="4">
        <f t="shared" si="87"/>
        <v>0.87674946182405156</v>
      </c>
      <c r="AC766" s="19">
        <f t="shared" si="88"/>
        <v>6.38</v>
      </c>
      <c r="AD766" s="8" t="str">
        <f>IF(COUNTIF(Catégories!A:A,N766)=0,"catégorie inconnue",LOOKUP(N766,Catégories!A:A,Catégories!B:B))</f>
        <v>Frêt</v>
      </c>
      <c r="AE766" s="21">
        <f t="shared" si="89"/>
        <v>7.2567494618240511</v>
      </c>
    </row>
    <row r="767" spans="2:31" hidden="1" x14ac:dyDescent="0.2">
      <c r="B767" s="122" t="s">
        <v>593</v>
      </c>
      <c r="C767" s="122" t="s">
        <v>21</v>
      </c>
      <c r="D767" s="123">
        <v>46168</v>
      </c>
      <c r="E767" s="122" t="s">
        <v>22</v>
      </c>
      <c r="F767" s="122" t="s">
        <v>1668</v>
      </c>
      <c r="G767" s="122" t="s">
        <v>0</v>
      </c>
      <c r="H767" s="122" t="s">
        <v>0</v>
      </c>
      <c r="I767" s="122" t="s">
        <v>1669</v>
      </c>
      <c r="J767" s="122" t="s">
        <v>23</v>
      </c>
      <c r="K767" s="122" t="s">
        <v>24</v>
      </c>
      <c r="L767" s="122" t="s">
        <v>1670</v>
      </c>
      <c r="M767" s="122" t="s">
        <v>25</v>
      </c>
      <c r="N767" s="122" t="s">
        <v>26</v>
      </c>
      <c r="O767" s="122" t="s">
        <v>25</v>
      </c>
      <c r="P767" s="122" t="s">
        <v>27</v>
      </c>
      <c r="Q767" s="122" t="s">
        <v>28</v>
      </c>
      <c r="R767" s="124">
        <v>4.6779999999999999</v>
      </c>
      <c r="S767" s="127">
        <v>86</v>
      </c>
      <c r="T767" s="125">
        <v>5.88</v>
      </c>
      <c r="U767" s="122" t="s">
        <v>30</v>
      </c>
      <c r="W767" s="8" t="str">
        <f t="shared" si="83"/>
        <v/>
      </c>
      <c r="X767" s="8" t="str">
        <f>IF(S767="6B",_xlfn.XLOOKUP(H767,'Zoning 2shop'!A:A,'Zoning 2shop'!B:B),IF(S767="6C",_xlfn.XLOOKUP(G767,'Zoning 2shop'!C:C,'Zoning 2shop'!D:D),""))</f>
        <v/>
      </c>
      <c r="Y767" s="112">
        <f t="shared" si="84"/>
        <v>0.14910705133062102</v>
      </c>
      <c r="Z767" s="4">
        <f t="shared" si="85"/>
        <v>5.88</v>
      </c>
      <c r="AA767" s="4">
        <f t="shared" si="86"/>
        <v>0.5</v>
      </c>
      <c r="AB767" s="4">
        <f t="shared" si="87"/>
        <v>0.87674946182405156</v>
      </c>
      <c r="AC767" s="19">
        <f t="shared" si="88"/>
        <v>6.38</v>
      </c>
      <c r="AD767" s="8" t="str">
        <f>IF(COUNTIF(Catégories!A:A,N767)=0,"catégorie inconnue",LOOKUP(N767,Catégories!A:A,Catégories!B:B))</f>
        <v>Frêt</v>
      </c>
      <c r="AE767" s="21">
        <f t="shared" si="89"/>
        <v>7.2567494618240511</v>
      </c>
    </row>
    <row r="768" spans="2:31" hidden="1" x14ac:dyDescent="0.2">
      <c r="B768" s="122" t="s">
        <v>593</v>
      </c>
      <c r="C768" s="122" t="s">
        <v>21</v>
      </c>
      <c r="D768" s="123">
        <v>46168</v>
      </c>
      <c r="E768" s="122" t="s">
        <v>22</v>
      </c>
      <c r="F768" s="122" t="s">
        <v>230</v>
      </c>
      <c r="G768" s="122" t="s">
        <v>0</v>
      </c>
      <c r="H768" s="122" t="s">
        <v>0</v>
      </c>
      <c r="I768" s="122" t="s">
        <v>1759</v>
      </c>
      <c r="J768" s="122" t="s">
        <v>23</v>
      </c>
      <c r="K768" s="122" t="s">
        <v>24</v>
      </c>
      <c r="L768" s="122" t="s">
        <v>1760</v>
      </c>
      <c r="M768" s="122" t="s">
        <v>25</v>
      </c>
      <c r="N768" s="122" t="s">
        <v>26</v>
      </c>
      <c r="O768" s="122" t="s">
        <v>25</v>
      </c>
      <c r="P768" s="122" t="s">
        <v>27</v>
      </c>
      <c r="Q768" s="122" t="s">
        <v>28</v>
      </c>
      <c r="R768" s="124">
        <v>0.09</v>
      </c>
      <c r="S768" s="127">
        <v>86</v>
      </c>
      <c r="T768" s="125">
        <v>4.25</v>
      </c>
      <c r="U768" s="122" t="s">
        <v>30</v>
      </c>
      <c r="W768" s="8" t="str">
        <f t="shared" si="83"/>
        <v/>
      </c>
      <c r="X768" s="8" t="str">
        <f>IF(S768="6B",_xlfn.XLOOKUP(H768,'Zoning 2shop'!A:A,'Zoning 2shop'!B:B),IF(S768="6C",_xlfn.XLOOKUP(G768,'Zoning 2shop'!C:C,'Zoning 2shop'!D:D),""))</f>
        <v/>
      </c>
      <c r="Y768" s="112">
        <f t="shared" si="84"/>
        <v>0.14910705133062102</v>
      </c>
      <c r="Z768" s="4">
        <f t="shared" si="85"/>
        <v>4.25</v>
      </c>
      <c r="AA768" s="4">
        <f t="shared" si="86"/>
        <v>0.5</v>
      </c>
      <c r="AB768" s="4">
        <f t="shared" si="87"/>
        <v>0.63370496815513933</v>
      </c>
      <c r="AC768" s="19">
        <f t="shared" si="88"/>
        <v>4.75</v>
      </c>
      <c r="AD768" s="8" t="str">
        <f>IF(COUNTIF(Catégories!A:A,N768)=0,"catégorie inconnue",LOOKUP(N768,Catégories!A:A,Catégories!B:B))</f>
        <v>Frêt</v>
      </c>
      <c r="AE768" s="21">
        <f t="shared" si="89"/>
        <v>5.383704968155139</v>
      </c>
    </row>
    <row r="769" spans="2:31" hidden="1" x14ac:dyDescent="0.2">
      <c r="B769" s="122" t="s">
        <v>593</v>
      </c>
      <c r="C769" s="122" t="s">
        <v>21</v>
      </c>
      <c r="D769" s="123">
        <v>46168</v>
      </c>
      <c r="E769" s="122" t="s">
        <v>22</v>
      </c>
      <c r="F769" s="122" t="s">
        <v>1708</v>
      </c>
      <c r="G769" s="122" t="s">
        <v>0</v>
      </c>
      <c r="H769" s="122" t="s">
        <v>0</v>
      </c>
      <c r="I769" s="122" t="s">
        <v>1709</v>
      </c>
      <c r="J769" s="122" t="s">
        <v>23</v>
      </c>
      <c r="K769" s="122" t="s">
        <v>24</v>
      </c>
      <c r="L769" s="122" t="s">
        <v>1710</v>
      </c>
      <c r="M769" s="122" t="s">
        <v>25</v>
      </c>
      <c r="N769" s="122" t="s">
        <v>26</v>
      </c>
      <c r="O769" s="122" t="s">
        <v>25</v>
      </c>
      <c r="P769" s="122" t="s">
        <v>27</v>
      </c>
      <c r="Q769" s="122" t="s">
        <v>28</v>
      </c>
      <c r="R769" s="124">
        <v>4.532</v>
      </c>
      <c r="S769" s="127">
        <v>86</v>
      </c>
      <c r="T769" s="125">
        <v>5.88</v>
      </c>
      <c r="U769" s="122" t="s">
        <v>30</v>
      </c>
      <c r="W769" s="8" t="str">
        <f t="shared" si="83"/>
        <v/>
      </c>
      <c r="X769" s="8" t="str">
        <f>IF(S769="6B",_xlfn.XLOOKUP(H769,'Zoning 2shop'!A:A,'Zoning 2shop'!B:B),IF(S769="6C",_xlfn.XLOOKUP(G769,'Zoning 2shop'!C:C,'Zoning 2shop'!D:D),""))</f>
        <v/>
      </c>
      <c r="Y769" s="112">
        <f t="shared" si="84"/>
        <v>0.14910705133062102</v>
      </c>
      <c r="Z769" s="4">
        <f t="shared" si="85"/>
        <v>5.88</v>
      </c>
      <c r="AA769" s="4">
        <f t="shared" si="86"/>
        <v>0.5</v>
      </c>
      <c r="AB769" s="4">
        <f t="shared" si="87"/>
        <v>0.87674946182405156</v>
      </c>
      <c r="AC769" s="19">
        <f t="shared" si="88"/>
        <v>6.38</v>
      </c>
      <c r="AD769" s="8" t="str">
        <f>IF(COUNTIF(Catégories!A:A,N769)=0,"catégorie inconnue",LOOKUP(N769,Catégories!A:A,Catégories!B:B))</f>
        <v>Frêt</v>
      </c>
      <c r="AE769" s="21">
        <f t="shared" si="89"/>
        <v>7.2567494618240511</v>
      </c>
    </row>
    <row r="770" spans="2:31" hidden="1" x14ac:dyDescent="0.2">
      <c r="B770" s="122" t="s">
        <v>593</v>
      </c>
      <c r="C770" s="122" t="s">
        <v>21</v>
      </c>
      <c r="D770" s="123">
        <v>46168</v>
      </c>
      <c r="E770" s="122" t="s">
        <v>22</v>
      </c>
      <c r="F770" s="122" t="s">
        <v>235</v>
      </c>
      <c r="G770" s="122" t="s">
        <v>0</v>
      </c>
      <c r="H770" s="122" t="s">
        <v>0</v>
      </c>
      <c r="I770" s="122" t="s">
        <v>1753</v>
      </c>
      <c r="J770" s="122" t="s">
        <v>23</v>
      </c>
      <c r="K770" s="122" t="s">
        <v>24</v>
      </c>
      <c r="L770" s="122" t="s">
        <v>1754</v>
      </c>
      <c r="M770" s="122" t="s">
        <v>25</v>
      </c>
      <c r="N770" s="122" t="s">
        <v>26</v>
      </c>
      <c r="O770" s="122" t="s">
        <v>25</v>
      </c>
      <c r="P770" s="122" t="s">
        <v>27</v>
      </c>
      <c r="Q770" s="122" t="s">
        <v>28</v>
      </c>
      <c r="R770" s="124">
        <v>0.38</v>
      </c>
      <c r="S770" s="127">
        <v>86</v>
      </c>
      <c r="T770" s="125">
        <v>4.25</v>
      </c>
      <c r="U770" s="122" t="s">
        <v>30</v>
      </c>
      <c r="W770" s="8" t="str">
        <f t="shared" ref="W770:W833" si="90">IF(C770&lt;&gt;2,"",IF(S770="5X","5XK",IF(S770="5Y","5YK",IF(S770="6B","6BK",IF(S770="6C","6CK","")))))</f>
        <v/>
      </c>
      <c r="X770" s="8" t="str">
        <f>IF(S770="6B",_xlfn.XLOOKUP(H770,'Zoning 2shop'!A:A,'Zoning 2shop'!B:B),IF(S770="6C",_xlfn.XLOOKUP(G770,'Zoning 2shop'!C:C,'Zoning 2shop'!D:D),""))</f>
        <v/>
      </c>
      <c r="Y770" s="112">
        <f t="shared" si="84"/>
        <v>0.14910705133062102</v>
      </c>
      <c r="Z770" s="4">
        <f t="shared" si="85"/>
        <v>4.25</v>
      </c>
      <c r="AA770" s="4">
        <f t="shared" si="86"/>
        <v>0.5</v>
      </c>
      <c r="AB770" s="4">
        <f t="shared" si="87"/>
        <v>0.63370496815513933</v>
      </c>
      <c r="AC770" s="19">
        <f t="shared" si="88"/>
        <v>4.75</v>
      </c>
      <c r="AD770" s="8" t="str">
        <f>IF(COUNTIF(Catégories!A:A,N770)=0,"catégorie inconnue",LOOKUP(N770,Catégories!A:A,Catégories!B:B))</f>
        <v>Frêt</v>
      </c>
      <c r="AE770" s="21">
        <f t="shared" si="89"/>
        <v>5.383704968155139</v>
      </c>
    </row>
    <row r="771" spans="2:31" hidden="1" x14ac:dyDescent="0.2">
      <c r="B771" s="122" t="s">
        <v>593</v>
      </c>
      <c r="C771" s="122" t="s">
        <v>21</v>
      </c>
      <c r="D771" s="123">
        <v>46168</v>
      </c>
      <c r="E771" s="122" t="s">
        <v>22</v>
      </c>
      <c r="F771" s="122" t="s">
        <v>888</v>
      </c>
      <c r="G771" s="122" t="s">
        <v>0</v>
      </c>
      <c r="H771" s="122" t="s">
        <v>0</v>
      </c>
      <c r="I771" s="122" t="s">
        <v>1722</v>
      </c>
      <c r="J771" s="122" t="s">
        <v>23</v>
      </c>
      <c r="K771" s="122" t="s">
        <v>24</v>
      </c>
      <c r="L771" s="122" t="s">
        <v>1723</v>
      </c>
      <c r="M771" s="122" t="s">
        <v>25</v>
      </c>
      <c r="N771" s="122" t="s">
        <v>26</v>
      </c>
      <c r="O771" s="122" t="s">
        <v>25</v>
      </c>
      <c r="P771" s="122" t="s">
        <v>27</v>
      </c>
      <c r="Q771" s="122" t="s">
        <v>28</v>
      </c>
      <c r="R771" s="124">
        <v>0.17</v>
      </c>
      <c r="S771" s="127">
        <v>86</v>
      </c>
      <c r="T771" s="125">
        <v>4.25</v>
      </c>
      <c r="U771" s="122" t="s">
        <v>30</v>
      </c>
      <c r="W771" s="8" t="str">
        <f t="shared" si="90"/>
        <v/>
      </c>
      <c r="X771" s="8" t="str">
        <f>IF(S771="6B",_xlfn.XLOOKUP(H771,'Zoning 2shop'!A:A,'Zoning 2shop'!B:B),IF(S771="6C",_xlfn.XLOOKUP(G771,'Zoning 2shop'!C:C,'Zoning 2shop'!D:D),""))</f>
        <v/>
      </c>
      <c r="Y771" s="112">
        <f t="shared" si="84"/>
        <v>0.14910705133062102</v>
      </c>
      <c r="Z771" s="4">
        <f t="shared" si="85"/>
        <v>4.25</v>
      </c>
      <c r="AA771" s="4">
        <f t="shared" si="86"/>
        <v>0.5</v>
      </c>
      <c r="AB771" s="4">
        <f t="shared" si="87"/>
        <v>0.63370496815513933</v>
      </c>
      <c r="AC771" s="19">
        <f t="shared" si="88"/>
        <v>4.75</v>
      </c>
      <c r="AD771" s="8" t="str">
        <f>IF(COUNTIF(Catégories!A:A,N771)=0,"catégorie inconnue",LOOKUP(N771,Catégories!A:A,Catégories!B:B))</f>
        <v>Frêt</v>
      </c>
      <c r="AE771" s="21">
        <f t="shared" si="89"/>
        <v>5.383704968155139</v>
      </c>
    </row>
    <row r="772" spans="2:31" hidden="1" x14ac:dyDescent="0.2">
      <c r="B772" s="122" t="s">
        <v>593</v>
      </c>
      <c r="C772" s="122" t="s">
        <v>21</v>
      </c>
      <c r="D772" s="123">
        <v>46168</v>
      </c>
      <c r="E772" s="122" t="s">
        <v>22</v>
      </c>
      <c r="F772" s="122" t="s">
        <v>1746</v>
      </c>
      <c r="G772" s="122" t="s">
        <v>0</v>
      </c>
      <c r="H772" s="122" t="s">
        <v>0</v>
      </c>
      <c r="I772" s="122" t="s">
        <v>1747</v>
      </c>
      <c r="J772" s="122" t="s">
        <v>23</v>
      </c>
      <c r="K772" s="122" t="s">
        <v>24</v>
      </c>
      <c r="L772" s="122" t="s">
        <v>1748</v>
      </c>
      <c r="M772" s="122" t="s">
        <v>25</v>
      </c>
      <c r="N772" s="122" t="s">
        <v>26</v>
      </c>
      <c r="O772" s="122" t="s">
        <v>25</v>
      </c>
      <c r="P772" s="122" t="s">
        <v>27</v>
      </c>
      <c r="Q772" s="122" t="s">
        <v>28</v>
      </c>
      <c r="R772" s="124">
        <v>0.08</v>
      </c>
      <c r="S772" s="127">
        <v>86</v>
      </c>
      <c r="T772" s="125">
        <v>4.25</v>
      </c>
      <c r="U772" s="122" t="s">
        <v>30</v>
      </c>
      <c r="W772" s="8" t="str">
        <f t="shared" si="90"/>
        <v/>
      </c>
      <c r="X772" s="8" t="str">
        <f>IF(S772="6B",_xlfn.XLOOKUP(H772,'Zoning 2shop'!A:A,'Zoning 2shop'!B:B),IF(S772="6C",_xlfn.XLOOKUP(G772,'Zoning 2shop'!C:C,'Zoning 2shop'!D:D),""))</f>
        <v/>
      </c>
      <c r="Y772" s="112">
        <f t="shared" si="84"/>
        <v>0.14910705133062102</v>
      </c>
      <c r="Z772" s="4">
        <f t="shared" si="85"/>
        <v>4.25</v>
      </c>
      <c r="AA772" s="4">
        <f t="shared" si="86"/>
        <v>0.5</v>
      </c>
      <c r="AB772" s="4">
        <f t="shared" si="87"/>
        <v>0.63370496815513933</v>
      </c>
      <c r="AC772" s="19">
        <f t="shared" si="88"/>
        <v>4.75</v>
      </c>
      <c r="AD772" s="8" t="str">
        <f>IF(COUNTIF(Catégories!A:A,N772)=0,"catégorie inconnue",LOOKUP(N772,Catégories!A:A,Catégories!B:B))</f>
        <v>Frêt</v>
      </c>
      <c r="AE772" s="21">
        <f t="shared" si="89"/>
        <v>5.383704968155139</v>
      </c>
    </row>
    <row r="773" spans="2:31" hidden="1" x14ac:dyDescent="0.2">
      <c r="B773" s="122" t="s">
        <v>593</v>
      </c>
      <c r="C773" s="122" t="s">
        <v>21</v>
      </c>
      <c r="D773" s="123">
        <v>46168</v>
      </c>
      <c r="E773" s="122" t="s">
        <v>22</v>
      </c>
      <c r="F773" s="122" t="s">
        <v>454</v>
      </c>
      <c r="G773" s="122" t="s">
        <v>0</v>
      </c>
      <c r="H773" s="122" t="s">
        <v>0</v>
      </c>
      <c r="I773" s="122" t="s">
        <v>1671</v>
      </c>
      <c r="J773" s="122" t="s">
        <v>23</v>
      </c>
      <c r="K773" s="122" t="s">
        <v>24</v>
      </c>
      <c r="L773" s="122" t="s">
        <v>1672</v>
      </c>
      <c r="M773" s="122" t="s">
        <v>25</v>
      </c>
      <c r="N773" s="122" t="s">
        <v>26</v>
      </c>
      <c r="O773" s="122" t="s">
        <v>25</v>
      </c>
      <c r="P773" s="122" t="s">
        <v>27</v>
      </c>
      <c r="Q773" s="122" t="s">
        <v>28</v>
      </c>
      <c r="R773" s="124">
        <v>0.14000000000000001</v>
      </c>
      <c r="S773" s="127">
        <v>86</v>
      </c>
      <c r="T773" s="125">
        <v>4.25</v>
      </c>
      <c r="U773" s="122" t="s">
        <v>30</v>
      </c>
      <c r="W773" s="8" t="str">
        <f t="shared" si="90"/>
        <v/>
      </c>
      <c r="X773" s="8" t="str">
        <f>IF(S773="6B",_xlfn.XLOOKUP(H773,'Zoning 2shop'!A:A,'Zoning 2shop'!B:B),IF(S773="6C",_xlfn.XLOOKUP(G773,'Zoning 2shop'!C:C,'Zoning 2shop'!D:D),""))</f>
        <v/>
      </c>
      <c r="Y773" s="112">
        <f t="shared" si="84"/>
        <v>0.14910705133062102</v>
      </c>
      <c r="Z773" s="4">
        <f t="shared" si="85"/>
        <v>4.25</v>
      </c>
      <c r="AA773" s="4">
        <f t="shared" si="86"/>
        <v>0.5</v>
      </c>
      <c r="AB773" s="4">
        <f t="shared" si="87"/>
        <v>0.63370496815513933</v>
      </c>
      <c r="AC773" s="19">
        <f t="shared" si="88"/>
        <v>4.75</v>
      </c>
      <c r="AD773" s="8" t="str">
        <f>IF(COUNTIF(Catégories!A:A,N773)=0,"catégorie inconnue",LOOKUP(N773,Catégories!A:A,Catégories!B:B))</f>
        <v>Frêt</v>
      </c>
      <c r="AE773" s="21">
        <f t="shared" si="89"/>
        <v>5.383704968155139</v>
      </c>
    </row>
    <row r="774" spans="2:31" hidden="1" x14ac:dyDescent="0.2">
      <c r="B774" s="122" t="s">
        <v>593</v>
      </c>
      <c r="C774" s="122" t="s">
        <v>21</v>
      </c>
      <c r="D774" s="123">
        <v>46168</v>
      </c>
      <c r="E774" s="122" t="s">
        <v>22</v>
      </c>
      <c r="F774" s="122" t="s">
        <v>1690</v>
      </c>
      <c r="G774" s="122" t="s">
        <v>0</v>
      </c>
      <c r="H774" s="122" t="s">
        <v>0</v>
      </c>
      <c r="I774" s="122" t="s">
        <v>1691</v>
      </c>
      <c r="J774" s="122" t="s">
        <v>23</v>
      </c>
      <c r="K774" s="122" t="s">
        <v>24</v>
      </c>
      <c r="L774" s="122" t="s">
        <v>1692</v>
      </c>
      <c r="M774" s="122" t="s">
        <v>25</v>
      </c>
      <c r="N774" s="122" t="s">
        <v>26</v>
      </c>
      <c r="O774" s="122" t="s">
        <v>25</v>
      </c>
      <c r="P774" s="122" t="s">
        <v>27</v>
      </c>
      <c r="Q774" s="122" t="s">
        <v>28</v>
      </c>
      <c r="R774" s="124">
        <v>0.14000000000000001</v>
      </c>
      <c r="S774" s="127">
        <v>86</v>
      </c>
      <c r="T774" s="125">
        <v>4.25</v>
      </c>
      <c r="U774" s="122" t="s">
        <v>30</v>
      </c>
      <c r="W774" s="8" t="str">
        <f t="shared" si="90"/>
        <v/>
      </c>
      <c r="X774" s="8" t="str">
        <f>IF(S774="6B",_xlfn.XLOOKUP(H774,'Zoning 2shop'!A:A,'Zoning 2shop'!B:B),IF(S774="6C",_xlfn.XLOOKUP(G774,'Zoning 2shop'!C:C,'Zoning 2shop'!D:D),""))</f>
        <v/>
      </c>
      <c r="Y774" s="112">
        <f t="shared" si="84"/>
        <v>0.14910705133062102</v>
      </c>
      <c r="Z774" s="4">
        <f t="shared" si="85"/>
        <v>4.25</v>
      </c>
      <c r="AA774" s="4">
        <f t="shared" si="86"/>
        <v>0.5</v>
      </c>
      <c r="AB774" s="4">
        <f t="shared" si="87"/>
        <v>0.63370496815513933</v>
      </c>
      <c r="AC774" s="19">
        <f t="shared" si="88"/>
        <v>4.75</v>
      </c>
      <c r="AD774" s="8" t="str">
        <f>IF(COUNTIF(Catégories!A:A,N774)=0,"catégorie inconnue",LOOKUP(N774,Catégories!A:A,Catégories!B:B))</f>
        <v>Frêt</v>
      </c>
      <c r="AE774" s="21">
        <f t="shared" si="89"/>
        <v>5.383704968155139</v>
      </c>
    </row>
    <row r="775" spans="2:31" hidden="1" x14ac:dyDescent="0.2">
      <c r="B775" s="122" t="s">
        <v>593</v>
      </c>
      <c r="C775" s="122" t="s">
        <v>21</v>
      </c>
      <c r="D775" s="123">
        <v>46168</v>
      </c>
      <c r="E775" s="122" t="s">
        <v>22</v>
      </c>
      <c r="F775" s="122" t="s">
        <v>1143</v>
      </c>
      <c r="G775" s="122" t="s">
        <v>0</v>
      </c>
      <c r="H775" s="122" t="s">
        <v>0</v>
      </c>
      <c r="I775" s="122" t="s">
        <v>1696</v>
      </c>
      <c r="J775" s="122" t="s">
        <v>23</v>
      </c>
      <c r="K775" s="122" t="s">
        <v>24</v>
      </c>
      <c r="L775" s="122" t="s">
        <v>1697</v>
      </c>
      <c r="M775" s="122" t="s">
        <v>25</v>
      </c>
      <c r="N775" s="122" t="s">
        <v>26</v>
      </c>
      <c r="O775" s="122" t="s">
        <v>25</v>
      </c>
      <c r="P775" s="122" t="s">
        <v>27</v>
      </c>
      <c r="Q775" s="122" t="s">
        <v>28</v>
      </c>
      <c r="R775" s="124">
        <v>4.6779999999999999</v>
      </c>
      <c r="S775" s="127">
        <v>86</v>
      </c>
      <c r="T775" s="125">
        <v>5.88</v>
      </c>
      <c r="U775" s="122" t="s">
        <v>30</v>
      </c>
      <c r="W775" s="8" t="str">
        <f t="shared" si="90"/>
        <v/>
      </c>
      <c r="X775" s="8" t="str">
        <f>IF(S775="6B",_xlfn.XLOOKUP(H775,'Zoning 2shop'!A:A,'Zoning 2shop'!B:B),IF(S775="6C",_xlfn.XLOOKUP(G775,'Zoning 2shop'!C:C,'Zoning 2shop'!D:D),""))</f>
        <v/>
      </c>
      <c r="Y775" s="112">
        <f t="shared" si="84"/>
        <v>0.14910705133062102</v>
      </c>
      <c r="Z775" s="4">
        <f t="shared" si="85"/>
        <v>5.88</v>
      </c>
      <c r="AA775" s="4">
        <f t="shared" si="86"/>
        <v>0.5</v>
      </c>
      <c r="AB775" s="4">
        <f t="shared" si="87"/>
        <v>0.87674946182405156</v>
      </c>
      <c r="AC775" s="19">
        <f t="shared" si="88"/>
        <v>6.38</v>
      </c>
      <c r="AD775" s="8" t="str">
        <f>IF(COUNTIF(Catégories!A:A,N775)=0,"catégorie inconnue",LOOKUP(N775,Catégories!A:A,Catégories!B:B))</f>
        <v>Frêt</v>
      </c>
      <c r="AE775" s="21">
        <f t="shared" si="89"/>
        <v>7.2567494618240511</v>
      </c>
    </row>
    <row r="776" spans="2:31" hidden="1" x14ac:dyDescent="0.2">
      <c r="B776" s="122" t="s">
        <v>593</v>
      </c>
      <c r="C776" s="122" t="s">
        <v>21</v>
      </c>
      <c r="D776" s="123">
        <v>46168</v>
      </c>
      <c r="E776" s="122" t="s">
        <v>22</v>
      </c>
      <c r="F776" s="122" t="s">
        <v>492</v>
      </c>
      <c r="G776" s="122" t="s">
        <v>0</v>
      </c>
      <c r="H776" s="122" t="s">
        <v>0</v>
      </c>
      <c r="I776" s="122" t="s">
        <v>1726</v>
      </c>
      <c r="J776" s="122" t="s">
        <v>23</v>
      </c>
      <c r="K776" s="122" t="s">
        <v>24</v>
      </c>
      <c r="L776" s="122" t="s">
        <v>1727</v>
      </c>
      <c r="M776" s="122" t="s">
        <v>25</v>
      </c>
      <c r="N776" s="122" t="s">
        <v>26</v>
      </c>
      <c r="O776" s="122" t="s">
        <v>25</v>
      </c>
      <c r="P776" s="122" t="s">
        <v>27</v>
      </c>
      <c r="Q776" s="122" t="s">
        <v>182</v>
      </c>
      <c r="R776" s="124">
        <v>0.09</v>
      </c>
      <c r="S776" s="127">
        <v>86</v>
      </c>
      <c r="T776" s="125">
        <v>4.25</v>
      </c>
      <c r="U776" s="122" t="s">
        <v>30</v>
      </c>
      <c r="W776" s="8" t="str">
        <f t="shared" si="90"/>
        <v/>
      </c>
      <c r="X776" s="8" t="str">
        <f>IF(S776="6B",_xlfn.XLOOKUP(H776,'Zoning 2shop'!A:A,'Zoning 2shop'!B:B),IF(S776="6C",_xlfn.XLOOKUP(G776,'Zoning 2shop'!C:C,'Zoning 2shop'!D:D),""))</f>
        <v/>
      </c>
      <c r="Y776" s="112">
        <f t="shared" si="84"/>
        <v>0.14910705133062102</v>
      </c>
      <c r="Z776" s="4">
        <f t="shared" si="85"/>
        <v>4.25</v>
      </c>
      <c r="AA776" s="4">
        <f t="shared" si="86"/>
        <v>0.5</v>
      </c>
      <c r="AB776" s="4">
        <f t="shared" si="87"/>
        <v>0.63370496815513933</v>
      </c>
      <c r="AC776" s="19">
        <f t="shared" si="88"/>
        <v>4.75</v>
      </c>
      <c r="AD776" s="8" t="str">
        <f>IF(COUNTIF(Catégories!A:A,N776)=0,"catégorie inconnue",LOOKUP(N776,Catégories!A:A,Catégories!B:B))</f>
        <v>Frêt</v>
      </c>
      <c r="AE776" s="21">
        <f t="shared" si="89"/>
        <v>5.383704968155139</v>
      </c>
    </row>
    <row r="777" spans="2:31" hidden="1" x14ac:dyDescent="0.2">
      <c r="B777" s="122" t="s">
        <v>593</v>
      </c>
      <c r="C777" s="122" t="s">
        <v>21</v>
      </c>
      <c r="D777" s="123">
        <v>46168</v>
      </c>
      <c r="E777" s="122" t="s">
        <v>22</v>
      </c>
      <c r="F777" s="122" t="s">
        <v>1728</v>
      </c>
      <c r="G777" s="122" t="s">
        <v>0</v>
      </c>
      <c r="H777" s="122" t="s">
        <v>0</v>
      </c>
      <c r="I777" s="122" t="s">
        <v>1729</v>
      </c>
      <c r="J777" s="122" t="s">
        <v>23</v>
      </c>
      <c r="K777" s="122" t="s">
        <v>24</v>
      </c>
      <c r="L777" s="122" t="s">
        <v>1730</v>
      </c>
      <c r="M777" s="122" t="s">
        <v>25</v>
      </c>
      <c r="N777" s="122" t="s">
        <v>26</v>
      </c>
      <c r="O777" s="122" t="s">
        <v>25</v>
      </c>
      <c r="P777" s="122" t="s">
        <v>27</v>
      </c>
      <c r="Q777" s="122" t="s">
        <v>28</v>
      </c>
      <c r="R777" s="124">
        <v>0.05</v>
      </c>
      <c r="S777" s="127">
        <v>86</v>
      </c>
      <c r="T777" s="125">
        <v>4.25</v>
      </c>
      <c r="U777" s="122" t="s">
        <v>30</v>
      </c>
      <c r="W777" s="8" t="str">
        <f t="shared" si="90"/>
        <v/>
      </c>
      <c r="X777" s="8" t="str">
        <f>IF(S777="6B",_xlfn.XLOOKUP(H777,'Zoning 2shop'!A:A,'Zoning 2shop'!B:B),IF(S777="6C",_xlfn.XLOOKUP(G777,'Zoning 2shop'!C:C,'Zoning 2shop'!D:D),""))</f>
        <v/>
      </c>
      <c r="Y777" s="112">
        <f t="shared" si="84"/>
        <v>0.14910705133062102</v>
      </c>
      <c r="Z777" s="4">
        <f t="shared" si="85"/>
        <v>4.25</v>
      </c>
      <c r="AA777" s="4">
        <f t="shared" si="86"/>
        <v>0.5</v>
      </c>
      <c r="AB777" s="4">
        <f t="shared" si="87"/>
        <v>0.63370496815513933</v>
      </c>
      <c r="AC777" s="19">
        <f t="shared" si="88"/>
        <v>4.75</v>
      </c>
      <c r="AD777" s="8" t="str">
        <f>IF(COUNTIF(Catégories!A:A,N777)=0,"catégorie inconnue",LOOKUP(N777,Catégories!A:A,Catégories!B:B))</f>
        <v>Frêt</v>
      </c>
      <c r="AE777" s="21">
        <f t="shared" si="89"/>
        <v>5.383704968155139</v>
      </c>
    </row>
    <row r="778" spans="2:31" hidden="1" x14ac:dyDescent="0.2">
      <c r="B778" s="122" t="s">
        <v>593</v>
      </c>
      <c r="C778" s="122" t="s">
        <v>21</v>
      </c>
      <c r="D778" s="123">
        <v>46168</v>
      </c>
      <c r="E778" s="122" t="s">
        <v>22</v>
      </c>
      <c r="F778" s="122" t="s">
        <v>1728</v>
      </c>
      <c r="G778" s="122" t="s">
        <v>0</v>
      </c>
      <c r="H778" s="122" t="s">
        <v>0</v>
      </c>
      <c r="I778" s="122" t="s">
        <v>1729</v>
      </c>
      <c r="J778" s="122" t="s">
        <v>23</v>
      </c>
      <c r="K778" s="122" t="s">
        <v>24</v>
      </c>
      <c r="L778" s="122" t="s">
        <v>1730</v>
      </c>
      <c r="M778" s="122" t="s">
        <v>25</v>
      </c>
      <c r="N778" s="122" t="s">
        <v>40</v>
      </c>
      <c r="O778" s="122" t="s">
        <v>25</v>
      </c>
      <c r="P778" s="122"/>
      <c r="Q778" s="122" t="s">
        <v>28</v>
      </c>
      <c r="R778" s="124">
        <v>0</v>
      </c>
      <c r="S778" s="127">
        <v>86</v>
      </c>
      <c r="T778" s="125">
        <v>5</v>
      </c>
      <c r="U778" s="122" t="s">
        <v>30</v>
      </c>
      <c r="W778" s="8" t="str">
        <f t="shared" si="90"/>
        <v/>
      </c>
      <c r="X778" s="8" t="str">
        <f>IF(S778="6B",_xlfn.XLOOKUP(H778,'Zoning 2shop'!A:A,'Zoning 2shop'!B:B),IF(S778="6C",_xlfn.XLOOKUP(G778,'Zoning 2shop'!C:C,'Zoning 2shop'!D:D),""))</f>
        <v/>
      </c>
      <c r="Y778" s="112">
        <f t="shared" ref="Y778:Y841" si="91">AB778/Z778</f>
        <v>0.14910705133062102</v>
      </c>
      <c r="Z778" s="4">
        <f t="shared" ref="Z778:Z841" si="92">T778</f>
        <v>5</v>
      </c>
      <c r="AA778" s="4">
        <f t="shared" ref="AA778:AA841" si="93">IF(OR(S778="6C",S778="6B",S778="5X",S778="5Y"),0.08,0.5)</f>
        <v>0.5</v>
      </c>
      <c r="AB778" s="4">
        <f t="shared" ref="AB778:AB841" si="94">$AG$5/$AG$2*Z778</f>
        <v>0.74553525665310505</v>
      </c>
      <c r="AC778" s="19">
        <f t="shared" ref="AC778:AC841" si="95">Z778+AA778</f>
        <v>5.5</v>
      </c>
      <c r="AD778" s="8" t="str">
        <f>IF(COUNTIF(Catégories!A:A,N778)=0,"catégorie inconnue",LOOKUP(N778,Catégories!A:A,Catégories!B:B))</f>
        <v>Zones éloignées</v>
      </c>
      <c r="AE778" s="21">
        <f t="shared" ref="AE778:AE841" si="96">SUM(Z778:AB778)</f>
        <v>6.2455352566531053</v>
      </c>
    </row>
    <row r="779" spans="2:31" hidden="1" x14ac:dyDescent="0.2">
      <c r="B779" s="122" t="s">
        <v>593</v>
      </c>
      <c r="C779" s="122" t="s">
        <v>21</v>
      </c>
      <c r="D779" s="123">
        <v>46168</v>
      </c>
      <c r="E779" s="122" t="s">
        <v>22</v>
      </c>
      <c r="F779" s="122" t="s">
        <v>1312</v>
      </c>
      <c r="G779" s="122" t="s">
        <v>0</v>
      </c>
      <c r="H779" s="122" t="s">
        <v>0</v>
      </c>
      <c r="I779" s="122" t="s">
        <v>1698</v>
      </c>
      <c r="J779" s="122" t="s">
        <v>23</v>
      </c>
      <c r="K779" s="122" t="s">
        <v>24</v>
      </c>
      <c r="L779" s="122" t="s">
        <v>1699</v>
      </c>
      <c r="M779" s="122" t="s">
        <v>25</v>
      </c>
      <c r="N779" s="122" t="s">
        <v>26</v>
      </c>
      <c r="O779" s="122" t="s">
        <v>25</v>
      </c>
      <c r="P779" s="122" t="s">
        <v>27</v>
      </c>
      <c r="Q779" s="122" t="s">
        <v>28</v>
      </c>
      <c r="R779" s="124">
        <v>4.532</v>
      </c>
      <c r="S779" s="127">
        <v>86</v>
      </c>
      <c r="T779" s="125">
        <v>5.88</v>
      </c>
      <c r="U779" s="122" t="s">
        <v>30</v>
      </c>
      <c r="W779" s="8" t="str">
        <f t="shared" si="90"/>
        <v/>
      </c>
      <c r="X779" s="8" t="str">
        <f>IF(S779="6B",_xlfn.XLOOKUP(H779,'Zoning 2shop'!A:A,'Zoning 2shop'!B:B),IF(S779="6C",_xlfn.XLOOKUP(G779,'Zoning 2shop'!C:C,'Zoning 2shop'!D:D),""))</f>
        <v/>
      </c>
      <c r="Y779" s="112">
        <f t="shared" si="91"/>
        <v>0.14910705133062102</v>
      </c>
      <c r="Z779" s="4">
        <f t="shared" si="92"/>
        <v>5.88</v>
      </c>
      <c r="AA779" s="4">
        <f t="shared" si="93"/>
        <v>0.5</v>
      </c>
      <c r="AB779" s="4">
        <f t="shared" si="94"/>
        <v>0.87674946182405156</v>
      </c>
      <c r="AC779" s="19">
        <f t="shared" si="95"/>
        <v>6.38</v>
      </c>
      <c r="AD779" s="8" t="str">
        <f>IF(COUNTIF(Catégories!A:A,N779)=0,"catégorie inconnue",LOOKUP(N779,Catégories!A:A,Catégories!B:B))</f>
        <v>Frêt</v>
      </c>
      <c r="AE779" s="21">
        <f t="shared" si="96"/>
        <v>7.2567494618240511</v>
      </c>
    </row>
    <row r="780" spans="2:31" hidden="1" x14ac:dyDescent="0.2">
      <c r="B780" s="122" t="s">
        <v>593</v>
      </c>
      <c r="C780" s="122" t="s">
        <v>21</v>
      </c>
      <c r="D780" s="123">
        <v>46168</v>
      </c>
      <c r="E780" s="122" t="s">
        <v>22</v>
      </c>
      <c r="F780" s="122" t="s">
        <v>1705</v>
      </c>
      <c r="G780" s="122" t="s">
        <v>0</v>
      </c>
      <c r="H780" s="122" t="s">
        <v>0</v>
      </c>
      <c r="I780" s="122" t="s">
        <v>1706</v>
      </c>
      <c r="J780" s="122" t="s">
        <v>23</v>
      </c>
      <c r="K780" s="122" t="s">
        <v>24</v>
      </c>
      <c r="L780" s="122" t="s">
        <v>1707</v>
      </c>
      <c r="M780" s="122" t="s">
        <v>25</v>
      </c>
      <c r="N780" s="122" t="s">
        <v>26</v>
      </c>
      <c r="O780" s="122" t="s">
        <v>25</v>
      </c>
      <c r="P780" s="122" t="s">
        <v>27</v>
      </c>
      <c r="Q780" s="122" t="s">
        <v>28</v>
      </c>
      <c r="R780" s="124">
        <v>4.7990000000000004</v>
      </c>
      <c r="S780" s="127">
        <v>86</v>
      </c>
      <c r="T780" s="125">
        <v>5.88</v>
      </c>
      <c r="U780" s="122" t="s">
        <v>30</v>
      </c>
      <c r="W780" s="8" t="str">
        <f t="shared" si="90"/>
        <v/>
      </c>
      <c r="X780" s="8" t="str">
        <f>IF(S780="6B",_xlfn.XLOOKUP(H780,'Zoning 2shop'!A:A,'Zoning 2shop'!B:B),IF(S780="6C",_xlfn.XLOOKUP(G780,'Zoning 2shop'!C:C,'Zoning 2shop'!D:D),""))</f>
        <v/>
      </c>
      <c r="Y780" s="112">
        <f t="shared" si="91"/>
        <v>0.14910705133062102</v>
      </c>
      <c r="Z780" s="4">
        <f t="shared" si="92"/>
        <v>5.88</v>
      </c>
      <c r="AA780" s="4">
        <f t="shared" si="93"/>
        <v>0.5</v>
      </c>
      <c r="AB780" s="4">
        <f t="shared" si="94"/>
        <v>0.87674946182405156</v>
      </c>
      <c r="AC780" s="19">
        <f t="shared" si="95"/>
        <v>6.38</v>
      </c>
      <c r="AD780" s="8" t="str">
        <f>IF(COUNTIF(Catégories!A:A,N780)=0,"catégorie inconnue",LOOKUP(N780,Catégories!A:A,Catégories!B:B))</f>
        <v>Frêt</v>
      </c>
      <c r="AE780" s="21">
        <f t="shared" si="96"/>
        <v>7.2567494618240511</v>
      </c>
    </row>
    <row r="781" spans="2:31" hidden="1" x14ac:dyDescent="0.2">
      <c r="B781" s="122" t="s">
        <v>593</v>
      </c>
      <c r="C781" s="122" t="s">
        <v>21</v>
      </c>
      <c r="D781" s="123">
        <v>46168</v>
      </c>
      <c r="E781" s="122" t="s">
        <v>22</v>
      </c>
      <c r="F781" s="122" t="s">
        <v>423</v>
      </c>
      <c r="G781" s="122" t="s">
        <v>0</v>
      </c>
      <c r="H781" s="122" t="s">
        <v>0</v>
      </c>
      <c r="I781" s="122" t="s">
        <v>1755</v>
      </c>
      <c r="J781" s="122" t="s">
        <v>23</v>
      </c>
      <c r="K781" s="122" t="s">
        <v>24</v>
      </c>
      <c r="L781" s="122" t="s">
        <v>1756</v>
      </c>
      <c r="M781" s="122" t="s">
        <v>25</v>
      </c>
      <c r="N781" s="122" t="s">
        <v>26</v>
      </c>
      <c r="O781" s="122" t="s">
        <v>25</v>
      </c>
      <c r="P781" s="122" t="s">
        <v>27</v>
      </c>
      <c r="Q781" s="122" t="s">
        <v>28</v>
      </c>
      <c r="R781" s="124">
        <v>4.532</v>
      </c>
      <c r="S781" s="127">
        <v>86</v>
      </c>
      <c r="T781" s="125">
        <v>5.88</v>
      </c>
      <c r="U781" s="122" t="s">
        <v>30</v>
      </c>
      <c r="W781" s="8" t="str">
        <f t="shared" si="90"/>
        <v/>
      </c>
      <c r="X781" s="8" t="str">
        <f>IF(S781="6B",_xlfn.XLOOKUP(H781,'Zoning 2shop'!A:A,'Zoning 2shop'!B:B),IF(S781="6C",_xlfn.XLOOKUP(G781,'Zoning 2shop'!C:C,'Zoning 2shop'!D:D),""))</f>
        <v/>
      </c>
      <c r="Y781" s="112">
        <f t="shared" si="91"/>
        <v>0.14910705133062102</v>
      </c>
      <c r="Z781" s="4">
        <f t="shared" si="92"/>
        <v>5.88</v>
      </c>
      <c r="AA781" s="4">
        <f t="shared" si="93"/>
        <v>0.5</v>
      </c>
      <c r="AB781" s="4">
        <f t="shared" si="94"/>
        <v>0.87674946182405156</v>
      </c>
      <c r="AC781" s="19">
        <f t="shared" si="95"/>
        <v>6.38</v>
      </c>
      <c r="AD781" s="8" t="str">
        <f>IF(COUNTIF(Catégories!A:A,N781)=0,"catégorie inconnue",LOOKUP(N781,Catégories!A:A,Catégories!B:B))</f>
        <v>Frêt</v>
      </c>
      <c r="AE781" s="21">
        <f t="shared" si="96"/>
        <v>7.2567494618240511</v>
      </c>
    </row>
    <row r="782" spans="2:31" hidden="1" x14ac:dyDescent="0.2">
      <c r="B782" s="122" t="s">
        <v>593</v>
      </c>
      <c r="C782" s="122" t="s">
        <v>21</v>
      </c>
      <c r="D782" s="123">
        <v>46168</v>
      </c>
      <c r="E782" s="122" t="s">
        <v>22</v>
      </c>
      <c r="F782" s="122" t="s">
        <v>1736</v>
      </c>
      <c r="G782" s="122" t="s">
        <v>0</v>
      </c>
      <c r="H782" s="122" t="s">
        <v>0</v>
      </c>
      <c r="I782" s="122" t="s">
        <v>1737</v>
      </c>
      <c r="J782" s="122" t="s">
        <v>23</v>
      </c>
      <c r="K782" s="122" t="s">
        <v>24</v>
      </c>
      <c r="L782" s="122" t="s">
        <v>1738</v>
      </c>
      <c r="M782" s="122" t="s">
        <v>25</v>
      </c>
      <c r="N782" s="122" t="s">
        <v>26</v>
      </c>
      <c r="O782" s="122" t="s">
        <v>25</v>
      </c>
      <c r="P782" s="122" t="s">
        <v>27</v>
      </c>
      <c r="Q782" s="122" t="s">
        <v>28</v>
      </c>
      <c r="R782" s="124">
        <v>6.4119999999999999</v>
      </c>
      <c r="S782" s="127">
        <v>86</v>
      </c>
      <c r="T782" s="125">
        <v>6.9</v>
      </c>
      <c r="U782" s="122" t="s">
        <v>30</v>
      </c>
      <c r="W782" s="8" t="str">
        <f t="shared" si="90"/>
        <v/>
      </c>
      <c r="X782" s="8" t="str">
        <f>IF(S782="6B",_xlfn.XLOOKUP(H782,'Zoning 2shop'!A:A,'Zoning 2shop'!B:B),IF(S782="6C",_xlfn.XLOOKUP(G782,'Zoning 2shop'!C:C,'Zoning 2shop'!D:D),""))</f>
        <v/>
      </c>
      <c r="Y782" s="112">
        <f t="shared" si="91"/>
        <v>0.14910705133062102</v>
      </c>
      <c r="Z782" s="4">
        <f t="shared" si="92"/>
        <v>6.9</v>
      </c>
      <c r="AA782" s="4">
        <f t="shared" si="93"/>
        <v>0.5</v>
      </c>
      <c r="AB782" s="4">
        <f t="shared" si="94"/>
        <v>1.0288386541812851</v>
      </c>
      <c r="AC782" s="19">
        <f t="shared" si="95"/>
        <v>7.4</v>
      </c>
      <c r="AD782" s="8" t="str">
        <f>IF(COUNTIF(Catégories!A:A,N782)=0,"catégorie inconnue",LOOKUP(N782,Catégories!A:A,Catégories!B:B))</f>
        <v>Frêt</v>
      </c>
      <c r="AE782" s="21">
        <f t="shared" si="96"/>
        <v>8.4288386541812859</v>
      </c>
    </row>
    <row r="783" spans="2:31" hidden="1" x14ac:dyDescent="0.2">
      <c r="B783" s="122" t="s">
        <v>593</v>
      </c>
      <c r="C783" s="122" t="s">
        <v>21</v>
      </c>
      <c r="D783" s="123">
        <v>46168</v>
      </c>
      <c r="E783" s="122" t="s">
        <v>22</v>
      </c>
      <c r="F783" s="122" t="s">
        <v>1702</v>
      </c>
      <c r="G783" s="122" t="s">
        <v>0</v>
      </c>
      <c r="H783" s="122" t="s">
        <v>0</v>
      </c>
      <c r="I783" s="122" t="s">
        <v>1703</v>
      </c>
      <c r="J783" s="122" t="s">
        <v>23</v>
      </c>
      <c r="K783" s="122" t="s">
        <v>24</v>
      </c>
      <c r="L783" s="122" t="s">
        <v>1704</v>
      </c>
      <c r="M783" s="122" t="s">
        <v>25</v>
      </c>
      <c r="N783" s="122" t="s">
        <v>26</v>
      </c>
      <c r="O783" s="122" t="s">
        <v>25</v>
      </c>
      <c r="P783" s="122" t="s">
        <v>27</v>
      </c>
      <c r="Q783" s="122" t="s">
        <v>28</v>
      </c>
      <c r="R783" s="124">
        <v>0.28999999999999998</v>
      </c>
      <c r="S783" s="127">
        <v>86</v>
      </c>
      <c r="T783" s="125">
        <v>4.25</v>
      </c>
      <c r="U783" s="122" t="s">
        <v>30</v>
      </c>
      <c r="W783" s="8" t="str">
        <f t="shared" si="90"/>
        <v/>
      </c>
      <c r="X783" s="8" t="str">
        <f>IF(S783="6B",_xlfn.XLOOKUP(H783,'Zoning 2shop'!A:A,'Zoning 2shop'!B:B),IF(S783="6C",_xlfn.XLOOKUP(G783,'Zoning 2shop'!C:C,'Zoning 2shop'!D:D),""))</f>
        <v/>
      </c>
      <c r="Y783" s="112">
        <f t="shared" si="91"/>
        <v>0.14910705133062102</v>
      </c>
      <c r="Z783" s="4">
        <f t="shared" si="92"/>
        <v>4.25</v>
      </c>
      <c r="AA783" s="4">
        <f t="shared" si="93"/>
        <v>0.5</v>
      </c>
      <c r="AB783" s="4">
        <f t="shared" si="94"/>
        <v>0.63370496815513933</v>
      </c>
      <c r="AC783" s="19">
        <f t="shared" si="95"/>
        <v>4.75</v>
      </c>
      <c r="AD783" s="8" t="str">
        <f>IF(COUNTIF(Catégories!A:A,N783)=0,"catégorie inconnue",LOOKUP(N783,Catégories!A:A,Catégories!B:B))</f>
        <v>Frêt</v>
      </c>
      <c r="AE783" s="21">
        <f t="shared" si="96"/>
        <v>5.383704968155139</v>
      </c>
    </row>
    <row r="784" spans="2:31" hidden="1" x14ac:dyDescent="0.2">
      <c r="B784" s="122" t="s">
        <v>593</v>
      </c>
      <c r="C784" s="122" t="s">
        <v>21</v>
      </c>
      <c r="D784" s="123">
        <v>46168</v>
      </c>
      <c r="E784" s="122" t="s">
        <v>22</v>
      </c>
      <c r="F784" s="122" t="s">
        <v>1218</v>
      </c>
      <c r="G784" s="122" t="s">
        <v>0</v>
      </c>
      <c r="H784" s="122" t="s">
        <v>0</v>
      </c>
      <c r="I784" s="122" t="s">
        <v>1694</v>
      </c>
      <c r="J784" s="122" t="s">
        <v>23</v>
      </c>
      <c r="K784" s="122" t="s">
        <v>24</v>
      </c>
      <c r="L784" s="122" t="s">
        <v>1695</v>
      </c>
      <c r="M784" s="122" t="s">
        <v>25</v>
      </c>
      <c r="N784" s="122" t="s">
        <v>26</v>
      </c>
      <c r="O784" s="122" t="s">
        <v>25</v>
      </c>
      <c r="P784" s="122" t="s">
        <v>27</v>
      </c>
      <c r="Q784" s="122" t="s">
        <v>28</v>
      </c>
      <c r="R784" s="124">
        <v>4.6379999999999999</v>
      </c>
      <c r="S784" s="127">
        <v>86</v>
      </c>
      <c r="T784" s="125">
        <v>5.88</v>
      </c>
      <c r="U784" s="122" t="s">
        <v>30</v>
      </c>
      <c r="W784" s="8" t="str">
        <f t="shared" si="90"/>
        <v/>
      </c>
      <c r="X784" s="8" t="str">
        <f>IF(S784="6B",_xlfn.XLOOKUP(H784,'Zoning 2shop'!A:A,'Zoning 2shop'!B:B),IF(S784="6C",_xlfn.XLOOKUP(G784,'Zoning 2shop'!C:C,'Zoning 2shop'!D:D),""))</f>
        <v/>
      </c>
      <c r="Y784" s="112">
        <f t="shared" si="91"/>
        <v>0.14910705133062102</v>
      </c>
      <c r="Z784" s="4">
        <f t="shared" si="92"/>
        <v>5.88</v>
      </c>
      <c r="AA784" s="4">
        <f t="shared" si="93"/>
        <v>0.5</v>
      </c>
      <c r="AB784" s="4">
        <f t="shared" si="94"/>
        <v>0.87674946182405156</v>
      </c>
      <c r="AC784" s="19">
        <f t="shared" si="95"/>
        <v>6.38</v>
      </c>
      <c r="AD784" s="8" t="str">
        <f>IF(COUNTIF(Catégories!A:A,N784)=0,"catégorie inconnue",LOOKUP(N784,Catégories!A:A,Catégories!B:B))</f>
        <v>Frêt</v>
      </c>
      <c r="AE784" s="21">
        <f t="shared" si="96"/>
        <v>7.2567494618240511</v>
      </c>
    </row>
    <row r="785" spans="2:31" hidden="1" x14ac:dyDescent="0.2">
      <c r="B785" s="122" t="s">
        <v>593</v>
      </c>
      <c r="C785" s="122" t="s">
        <v>21</v>
      </c>
      <c r="D785" s="123">
        <v>46168</v>
      </c>
      <c r="E785" s="122" t="s">
        <v>22</v>
      </c>
      <c r="F785" s="122" t="s">
        <v>309</v>
      </c>
      <c r="G785" s="122" t="s">
        <v>0</v>
      </c>
      <c r="H785" s="122" t="s">
        <v>0</v>
      </c>
      <c r="I785" s="122" t="s">
        <v>1462</v>
      </c>
      <c r="J785" s="122" t="s">
        <v>23</v>
      </c>
      <c r="K785" s="122" t="s">
        <v>24</v>
      </c>
      <c r="L785" s="122" t="s">
        <v>1693</v>
      </c>
      <c r="M785" s="122" t="s">
        <v>25</v>
      </c>
      <c r="N785" s="122" t="s">
        <v>26</v>
      </c>
      <c r="O785" s="122" t="s">
        <v>25</v>
      </c>
      <c r="P785" s="122" t="s">
        <v>27</v>
      </c>
      <c r="Q785" s="122" t="s">
        <v>28</v>
      </c>
      <c r="R785" s="124">
        <v>4.6379999999999999</v>
      </c>
      <c r="S785" s="127">
        <v>86</v>
      </c>
      <c r="T785" s="125">
        <v>5.88</v>
      </c>
      <c r="U785" s="122" t="s">
        <v>30</v>
      </c>
      <c r="W785" s="8" t="str">
        <f t="shared" si="90"/>
        <v/>
      </c>
      <c r="X785" s="8" t="str">
        <f>IF(S785="6B",_xlfn.XLOOKUP(H785,'Zoning 2shop'!A:A,'Zoning 2shop'!B:B),IF(S785="6C",_xlfn.XLOOKUP(G785,'Zoning 2shop'!C:C,'Zoning 2shop'!D:D),""))</f>
        <v/>
      </c>
      <c r="Y785" s="112">
        <f t="shared" si="91"/>
        <v>0.14910705133062102</v>
      </c>
      <c r="Z785" s="4">
        <f t="shared" si="92"/>
        <v>5.88</v>
      </c>
      <c r="AA785" s="4">
        <f t="shared" si="93"/>
        <v>0.5</v>
      </c>
      <c r="AB785" s="4">
        <f t="shared" si="94"/>
        <v>0.87674946182405156</v>
      </c>
      <c r="AC785" s="19">
        <f t="shared" si="95"/>
        <v>6.38</v>
      </c>
      <c r="AD785" s="8" t="str">
        <f>IF(COUNTIF(Catégories!A:A,N785)=0,"catégorie inconnue",LOOKUP(N785,Catégories!A:A,Catégories!B:B))</f>
        <v>Frêt</v>
      </c>
      <c r="AE785" s="21">
        <f t="shared" si="96"/>
        <v>7.2567494618240511</v>
      </c>
    </row>
    <row r="786" spans="2:31" hidden="1" x14ac:dyDescent="0.2">
      <c r="B786" s="122" t="s">
        <v>593</v>
      </c>
      <c r="C786" s="122" t="s">
        <v>21</v>
      </c>
      <c r="D786" s="123">
        <v>46168</v>
      </c>
      <c r="E786" s="122" t="s">
        <v>22</v>
      </c>
      <c r="F786" s="122" t="s">
        <v>309</v>
      </c>
      <c r="G786" s="122" t="s">
        <v>0</v>
      </c>
      <c r="H786" s="122" t="s">
        <v>0</v>
      </c>
      <c r="I786" s="122" t="s">
        <v>1462</v>
      </c>
      <c r="J786" s="122" t="s">
        <v>23</v>
      </c>
      <c r="K786" s="122" t="s">
        <v>24</v>
      </c>
      <c r="L786" s="122" t="s">
        <v>1693</v>
      </c>
      <c r="M786" s="122" t="s">
        <v>25</v>
      </c>
      <c r="N786" s="122" t="s">
        <v>40</v>
      </c>
      <c r="O786" s="122" t="s">
        <v>25</v>
      </c>
      <c r="P786" s="122"/>
      <c r="Q786" s="122" t="s">
        <v>28</v>
      </c>
      <c r="R786" s="124">
        <v>0</v>
      </c>
      <c r="S786" s="127">
        <v>86</v>
      </c>
      <c r="T786" s="125">
        <v>5</v>
      </c>
      <c r="U786" s="122" t="s">
        <v>30</v>
      </c>
      <c r="W786" s="8" t="str">
        <f t="shared" si="90"/>
        <v/>
      </c>
      <c r="X786" s="8" t="str">
        <f>IF(S786="6B",_xlfn.XLOOKUP(H786,'Zoning 2shop'!A:A,'Zoning 2shop'!B:B),IF(S786="6C",_xlfn.XLOOKUP(G786,'Zoning 2shop'!C:C,'Zoning 2shop'!D:D),""))</f>
        <v/>
      </c>
      <c r="Y786" s="112">
        <f t="shared" si="91"/>
        <v>0.14910705133062102</v>
      </c>
      <c r="Z786" s="4">
        <f t="shared" si="92"/>
        <v>5</v>
      </c>
      <c r="AA786" s="4">
        <f t="shared" si="93"/>
        <v>0.5</v>
      </c>
      <c r="AB786" s="4">
        <f t="shared" si="94"/>
        <v>0.74553525665310505</v>
      </c>
      <c r="AC786" s="19">
        <f t="shared" si="95"/>
        <v>5.5</v>
      </c>
      <c r="AD786" s="8" t="str">
        <f>IF(COUNTIF(Catégories!A:A,N786)=0,"catégorie inconnue",LOOKUP(N786,Catégories!A:A,Catégories!B:B))</f>
        <v>Zones éloignées</v>
      </c>
      <c r="AE786" s="21">
        <f t="shared" si="96"/>
        <v>6.2455352566531053</v>
      </c>
    </row>
    <row r="787" spans="2:31" hidden="1" x14ac:dyDescent="0.2">
      <c r="B787" s="122" t="s">
        <v>593</v>
      </c>
      <c r="C787" s="122" t="s">
        <v>21</v>
      </c>
      <c r="D787" s="123">
        <v>46168</v>
      </c>
      <c r="E787" s="122" t="s">
        <v>22</v>
      </c>
      <c r="F787" s="122" t="s">
        <v>232</v>
      </c>
      <c r="G787" s="122" t="s">
        <v>0</v>
      </c>
      <c r="H787" s="122" t="s">
        <v>0</v>
      </c>
      <c r="I787" s="122" t="s">
        <v>1757</v>
      </c>
      <c r="J787" s="122" t="s">
        <v>23</v>
      </c>
      <c r="K787" s="122" t="s">
        <v>24</v>
      </c>
      <c r="L787" s="122" t="s">
        <v>1758</v>
      </c>
      <c r="M787" s="122" t="s">
        <v>25</v>
      </c>
      <c r="N787" s="122" t="s">
        <v>26</v>
      </c>
      <c r="O787" s="122" t="s">
        <v>25</v>
      </c>
      <c r="P787" s="122" t="s">
        <v>27</v>
      </c>
      <c r="Q787" s="122" t="s">
        <v>28</v>
      </c>
      <c r="R787" s="124">
        <v>0.21</v>
      </c>
      <c r="S787" s="127">
        <v>86</v>
      </c>
      <c r="T787" s="125">
        <v>4.25</v>
      </c>
      <c r="U787" s="122" t="s">
        <v>30</v>
      </c>
      <c r="W787" s="8" t="str">
        <f t="shared" si="90"/>
        <v/>
      </c>
      <c r="X787" s="8" t="str">
        <f>IF(S787="6B",_xlfn.XLOOKUP(H787,'Zoning 2shop'!A:A,'Zoning 2shop'!B:B),IF(S787="6C",_xlfn.XLOOKUP(G787,'Zoning 2shop'!C:C,'Zoning 2shop'!D:D),""))</f>
        <v/>
      </c>
      <c r="Y787" s="112">
        <f t="shared" si="91"/>
        <v>0.14910705133062102</v>
      </c>
      <c r="Z787" s="4">
        <f t="shared" si="92"/>
        <v>4.25</v>
      </c>
      <c r="AA787" s="4">
        <f t="shared" si="93"/>
        <v>0.5</v>
      </c>
      <c r="AB787" s="4">
        <f t="shared" si="94"/>
        <v>0.63370496815513933</v>
      </c>
      <c r="AC787" s="19">
        <f t="shared" si="95"/>
        <v>4.75</v>
      </c>
      <c r="AD787" s="8" t="str">
        <f>IF(COUNTIF(Catégories!A:A,N787)=0,"catégorie inconnue",LOOKUP(N787,Catégories!A:A,Catégories!B:B))</f>
        <v>Frêt</v>
      </c>
      <c r="AE787" s="21">
        <f t="shared" si="96"/>
        <v>5.383704968155139</v>
      </c>
    </row>
    <row r="788" spans="2:31" hidden="1" x14ac:dyDescent="0.2">
      <c r="B788" s="122" t="s">
        <v>593</v>
      </c>
      <c r="C788" s="122" t="s">
        <v>21</v>
      </c>
      <c r="D788" s="123">
        <v>46168</v>
      </c>
      <c r="E788" s="122" t="s">
        <v>22</v>
      </c>
      <c r="F788" s="122" t="s">
        <v>1731</v>
      </c>
      <c r="G788" s="122" t="s">
        <v>0</v>
      </c>
      <c r="H788" s="122" t="s">
        <v>0</v>
      </c>
      <c r="I788" s="122" t="s">
        <v>1732</v>
      </c>
      <c r="J788" s="122" t="s">
        <v>23</v>
      </c>
      <c r="K788" s="122" t="s">
        <v>24</v>
      </c>
      <c r="L788" s="122" t="s">
        <v>1733</v>
      </c>
      <c r="M788" s="122" t="s">
        <v>25</v>
      </c>
      <c r="N788" s="122" t="s">
        <v>26</v>
      </c>
      <c r="O788" s="122" t="s">
        <v>25</v>
      </c>
      <c r="P788" s="122" t="s">
        <v>27</v>
      </c>
      <c r="Q788" s="122" t="s">
        <v>28</v>
      </c>
      <c r="R788" s="124">
        <v>4.6379999999999999</v>
      </c>
      <c r="S788" s="127">
        <v>86</v>
      </c>
      <c r="T788" s="125">
        <v>5.88</v>
      </c>
      <c r="U788" s="122" t="s">
        <v>30</v>
      </c>
      <c r="W788" s="8" t="str">
        <f t="shared" si="90"/>
        <v/>
      </c>
      <c r="X788" s="8" t="str">
        <f>IF(S788="6B",_xlfn.XLOOKUP(H788,'Zoning 2shop'!A:A,'Zoning 2shop'!B:B),IF(S788="6C",_xlfn.XLOOKUP(G788,'Zoning 2shop'!C:C,'Zoning 2shop'!D:D),""))</f>
        <v/>
      </c>
      <c r="Y788" s="112">
        <f t="shared" si="91"/>
        <v>0.14910705133062102</v>
      </c>
      <c r="Z788" s="4">
        <f t="shared" si="92"/>
        <v>5.88</v>
      </c>
      <c r="AA788" s="4">
        <f t="shared" si="93"/>
        <v>0.5</v>
      </c>
      <c r="AB788" s="4">
        <f t="shared" si="94"/>
        <v>0.87674946182405156</v>
      </c>
      <c r="AC788" s="19">
        <f t="shared" si="95"/>
        <v>6.38</v>
      </c>
      <c r="AD788" s="8" t="str">
        <f>IF(COUNTIF(Catégories!A:A,N788)=0,"catégorie inconnue",LOOKUP(N788,Catégories!A:A,Catégories!B:B))</f>
        <v>Frêt</v>
      </c>
      <c r="AE788" s="21">
        <f t="shared" si="96"/>
        <v>7.2567494618240511</v>
      </c>
    </row>
    <row r="789" spans="2:31" hidden="1" x14ac:dyDescent="0.2">
      <c r="B789" s="122" t="s">
        <v>593</v>
      </c>
      <c r="C789" s="122" t="s">
        <v>21</v>
      </c>
      <c r="D789" s="123">
        <v>46168</v>
      </c>
      <c r="E789" s="122" t="s">
        <v>22</v>
      </c>
      <c r="F789" s="122" t="s">
        <v>1684</v>
      </c>
      <c r="G789" s="122" t="s">
        <v>0</v>
      </c>
      <c r="H789" s="122" t="s">
        <v>0</v>
      </c>
      <c r="I789" s="122" t="s">
        <v>1685</v>
      </c>
      <c r="J789" s="122" t="s">
        <v>23</v>
      </c>
      <c r="K789" s="122" t="s">
        <v>24</v>
      </c>
      <c r="L789" s="122" t="s">
        <v>1686</v>
      </c>
      <c r="M789" s="122" t="s">
        <v>25</v>
      </c>
      <c r="N789" s="122" t="s">
        <v>26</v>
      </c>
      <c r="O789" s="122" t="s">
        <v>25</v>
      </c>
      <c r="P789" s="122" t="s">
        <v>27</v>
      </c>
      <c r="Q789" s="122" t="s">
        <v>28</v>
      </c>
      <c r="R789" s="124">
        <v>0.01</v>
      </c>
      <c r="S789" s="127">
        <v>86</v>
      </c>
      <c r="T789" s="125">
        <v>4.25</v>
      </c>
      <c r="U789" s="122" t="s">
        <v>30</v>
      </c>
      <c r="W789" s="8" t="str">
        <f t="shared" si="90"/>
        <v/>
      </c>
      <c r="X789" s="8" t="str">
        <f>IF(S789="6B",_xlfn.XLOOKUP(H789,'Zoning 2shop'!A:A,'Zoning 2shop'!B:B),IF(S789="6C",_xlfn.XLOOKUP(G789,'Zoning 2shop'!C:C,'Zoning 2shop'!D:D),""))</f>
        <v/>
      </c>
      <c r="Y789" s="112">
        <f t="shared" si="91"/>
        <v>0.14910705133062102</v>
      </c>
      <c r="Z789" s="4">
        <f t="shared" si="92"/>
        <v>4.25</v>
      </c>
      <c r="AA789" s="4">
        <f t="shared" si="93"/>
        <v>0.5</v>
      </c>
      <c r="AB789" s="4">
        <f t="shared" si="94"/>
        <v>0.63370496815513933</v>
      </c>
      <c r="AC789" s="19">
        <f t="shared" si="95"/>
        <v>4.75</v>
      </c>
      <c r="AD789" s="8" t="str">
        <f>IF(COUNTIF(Catégories!A:A,N789)=0,"catégorie inconnue",LOOKUP(N789,Catégories!A:A,Catégories!B:B))</f>
        <v>Frêt</v>
      </c>
      <c r="AE789" s="21">
        <f t="shared" si="96"/>
        <v>5.383704968155139</v>
      </c>
    </row>
    <row r="790" spans="2:31" hidden="1" x14ac:dyDescent="0.2">
      <c r="B790" s="122" t="s">
        <v>593</v>
      </c>
      <c r="C790" s="122" t="s">
        <v>21</v>
      </c>
      <c r="D790" s="123">
        <v>46168</v>
      </c>
      <c r="E790" s="122" t="s">
        <v>22</v>
      </c>
      <c r="F790" s="122" t="s">
        <v>1761</v>
      </c>
      <c r="G790" s="122" t="s">
        <v>0</v>
      </c>
      <c r="H790" s="122" t="s">
        <v>0</v>
      </c>
      <c r="I790" s="122" t="s">
        <v>1762</v>
      </c>
      <c r="J790" s="122" t="s">
        <v>23</v>
      </c>
      <c r="K790" s="122" t="s">
        <v>24</v>
      </c>
      <c r="L790" s="122" t="s">
        <v>1763</v>
      </c>
      <c r="M790" s="122" t="s">
        <v>25</v>
      </c>
      <c r="N790" s="122" t="s">
        <v>26</v>
      </c>
      <c r="O790" s="122" t="s">
        <v>25</v>
      </c>
      <c r="P790" s="122" t="s">
        <v>27</v>
      </c>
      <c r="Q790" s="122" t="s">
        <v>28</v>
      </c>
      <c r="R790" s="124">
        <v>0.01</v>
      </c>
      <c r="S790" s="127">
        <v>86</v>
      </c>
      <c r="T790" s="125">
        <v>4.25</v>
      </c>
      <c r="U790" s="122" t="s">
        <v>30</v>
      </c>
      <c r="W790" s="8" t="str">
        <f t="shared" si="90"/>
        <v/>
      </c>
      <c r="X790" s="8" t="str">
        <f>IF(S790="6B",_xlfn.XLOOKUP(H790,'Zoning 2shop'!A:A,'Zoning 2shop'!B:B),IF(S790="6C",_xlfn.XLOOKUP(G790,'Zoning 2shop'!C:C,'Zoning 2shop'!D:D),""))</f>
        <v/>
      </c>
      <c r="Y790" s="112">
        <f t="shared" si="91"/>
        <v>0.14910705133062102</v>
      </c>
      <c r="Z790" s="4">
        <f t="shared" si="92"/>
        <v>4.25</v>
      </c>
      <c r="AA790" s="4">
        <f t="shared" si="93"/>
        <v>0.5</v>
      </c>
      <c r="AB790" s="4">
        <f t="shared" si="94"/>
        <v>0.63370496815513933</v>
      </c>
      <c r="AC790" s="19">
        <f t="shared" si="95"/>
        <v>4.75</v>
      </c>
      <c r="AD790" s="8" t="str">
        <f>IF(COUNTIF(Catégories!A:A,N790)=0,"catégorie inconnue",LOOKUP(N790,Catégories!A:A,Catégories!B:B))</f>
        <v>Frêt</v>
      </c>
      <c r="AE790" s="21">
        <f t="shared" si="96"/>
        <v>5.383704968155139</v>
      </c>
    </row>
    <row r="791" spans="2:31" hidden="1" x14ac:dyDescent="0.2">
      <c r="B791" s="122" t="s">
        <v>593</v>
      </c>
      <c r="C791" s="122" t="s">
        <v>21</v>
      </c>
      <c r="D791" s="123">
        <v>46168</v>
      </c>
      <c r="E791" s="122" t="s">
        <v>22</v>
      </c>
      <c r="F791" s="122" t="s">
        <v>1739</v>
      </c>
      <c r="G791" s="122" t="s">
        <v>0</v>
      </c>
      <c r="H791" s="122" t="s">
        <v>0</v>
      </c>
      <c r="I791" s="122" t="s">
        <v>1740</v>
      </c>
      <c r="J791" s="122" t="s">
        <v>23</v>
      </c>
      <c r="K791" s="122" t="s">
        <v>24</v>
      </c>
      <c r="L791" s="122" t="s">
        <v>1741</v>
      </c>
      <c r="M791" s="122" t="s">
        <v>25</v>
      </c>
      <c r="N791" s="122" t="s">
        <v>26</v>
      </c>
      <c r="O791" s="122" t="s">
        <v>25</v>
      </c>
      <c r="P791" s="122" t="s">
        <v>27</v>
      </c>
      <c r="Q791" s="122" t="s">
        <v>28</v>
      </c>
      <c r="R791" s="124">
        <v>0.13</v>
      </c>
      <c r="S791" s="127">
        <v>86</v>
      </c>
      <c r="T791" s="125">
        <v>4.25</v>
      </c>
      <c r="U791" s="122" t="s">
        <v>30</v>
      </c>
      <c r="W791" s="8" t="str">
        <f t="shared" si="90"/>
        <v/>
      </c>
      <c r="X791" s="8" t="str">
        <f>IF(S791="6B",_xlfn.XLOOKUP(H791,'Zoning 2shop'!A:A,'Zoning 2shop'!B:B),IF(S791="6C",_xlfn.XLOOKUP(G791,'Zoning 2shop'!C:C,'Zoning 2shop'!D:D),""))</f>
        <v/>
      </c>
      <c r="Y791" s="112">
        <f t="shared" si="91"/>
        <v>0.14910705133062102</v>
      </c>
      <c r="Z791" s="4">
        <f t="shared" si="92"/>
        <v>4.25</v>
      </c>
      <c r="AA791" s="4">
        <f t="shared" si="93"/>
        <v>0.5</v>
      </c>
      <c r="AB791" s="4">
        <f t="shared" si="94"/>
        <v>0.63370496815513933</v>
      </c>
      <c r="AC791" s="19">
        <f t="shared" si="95"/>
        <v>4.75</v>
      </c>
      <c r="AD791" s="8" t="str">
        <f>IF(COUNTIF(Catégories!A:A,N791)=0,"catégorie inconnue",LOOKUP(N791,Catégories!A:A,Catégories!B:B))</f>
        <v>Frêt</v>
      </c>
      <c r="AE791" s="21">
        <f t="shared" si="96"/>
        <v>5.383704968155139</v>
      </c>
    </row>
    <row r="792" spans="2:31" hidden="1" x14ac:dyDescent="0.2">
      <c r="B792" s="122" t="s">
        <v>593</v>
      </c>
      <c r="C792" s="122" t="s">
        <v>21</v>
      </c>
      <c r="D792" s="123">
        <v>46168</v>
      </c>
      <c r="E792" s="122" t="s">
        <v>22</v>
      </c>
      <c r="F792" s="122" t="s">
        <v>418</v>
      </c>
      <c r="G792" s="122" t="s">
        <v>0</v>
      </c>
      <c r="H792" s="122" t="s">
        <v>0</v>
      </c>
      <c r="I792" s="122" t="s">
        <v>1744</v>
      </c>
      <c r="J792" s="122" t="s">
        <v>23</v>
      </c>
      <c r="K792" s="122" t="s">
        <v>24</v>
      </c>
      <c r="L792" s="122" t="s">
        <v>1745</v>
      </c>
      <c r="M792" s="122" t="s">
        <v>25</v>
      </c>
      <c r="N792" s="122" t="s">
        <v>26</v>
      </c>
      <c r="O792" s="122" t="s">
        <v>25</v>
      </c>
      <c r="P792" s="122" t="s">
        <v>27</v>
      </c>
      <c r="Q792" s="122" t="s">
        <v>28</v>
      </c>
      <c r="R792" s="124">
        <v>4.8959999999999999</v>
      </c>
      <c r="S792" s="127">
        <v>86</v>
      </c>
      <c r="T792" s="125">
        <v>5.88</v>
      </c>
      <c r="U792" s="122" t="s">
        <v>30</v>
      </c>
      <c r="W792" s="8" t="str">
        <f t="shared" si="90"/>
        <v/>
      </c>
      <c r="X792" s="8" t="str">
        <f>IF(S792="6B",_xlfn.XLOOKUP(H792,'Zoning 2shop'!A:A,'Zoning 2shop'!B:B),IF(S792="6C",_xlfn.XLOOKUP(G792,'Zoning 2shop'!C:C,'Zoning 2shop'!D:D),""))</f>
        <v/>
      </c>
      <c r="Y792" s="112">
        <f t="shared" si="91"/>
        <v>0.14910705133062102</v>
      </c>
      <c r="Z792" s="4">
        <f t="shared" si="92"/>
        <v>5.88</v>
      </c>
      <c r="AA792" s="4">
        <f t="shared" si="93"/>
        <v>0.5</v>
      </c>
      <c r="AB792" s="4">
        <f t="shared" si="94"/>
        <v>0.87674946182405156</v>
      </c>
      <c r="AC792" s="19">
        <f t="shared" si="95"/>
        <v>6.38</v>
      </c>
      <c r="AD792" s="8" t="str">
        <f>IF(COUNTIF(Catégories!A:A,N792)=0,"catégorie inconnue",LOOKUP(N792,Catégories!A:A,Catégories!B:B))</f>
        <v>Frêt</v>
      </c>
      <c r="AE792" s="21">
        <f t="shared" si="96"/>
        <v>7.2567494618240511</v>
      </c>
    </row>
    <row r="793" spans="2:31" hidden="1" x14ac:dyDescent="0.2">
      <c r="B793" s="122" t="s">
        <v>593</v>
      </c>
      <c r="C793" s="122" t="s">
        <v>21</v>
      </c>
      <c r="D793" s="123">
        <v>46169</v>
      </c>
      <c r="E793" s="122" t="s">
        <v>22</v>
      </c>
      <c r="F793" s="122" t="s">
        <v>1803</v>
      </c>
      <c r="G793" s="122" t="s">
        <v>0</v>
      </c>
      <c r="H793" s="122" t="s">
        <v>0</v>
      </c>
      <c r="I793" s="122" t="s">
        <v>1804</v>
      </c>
      <c r="J793" s="122" t="s">
        <v>23</v>
      </c>
      <c r="K793" s="122" t="s">
        <v>24</v>
      </c>
      <c r="L793" s="122" t="s">
        <v>1805</v>
      </c>
      <c r="M793" s="122" t="s">
        <v>25</v>
      </c>
      <c r="N793" s="122" t="s">
        <v>26</v>
      </c>
      <c r="O793" s="122" t="s">
        <v>25</v>
      </c>
      <c r="P793" s="122" t="s">
        <v>27</v>
      </c>
      <c r="Q793" s="122" t="s">
        <v>28</v>
      </c>
      <c r="R793" s="124">
        <v>0.1</v>
      </c>
      <c r="S793" s="127">
        <v>86</v>
      </c>
      <c r="T793" s="125">
        <v>4.25</v>
      </c>
      <c r="U793" s="122" t="s">
        <v>30</v>
      </c>
      <c r="W793" s="8" t="str">
        <f t="shared" si="90"/>
        <v/>
      </c>
      <c r="X793" s="8" t="str">
        <f>IF(S793="6B",_xlfn.XLOOKUP(H793,'Zoning 2shop'!A:A,'Zoning 2shop'!B:B),IF(S793="6C",_xlfn.XLOOKUP(G793,'Zoning 2shop'!C:C,'Zoning 2shop'!D:D),""))</f>
        <v/>
      </c>
      <c r="Y793" s="112">
        <f t="shared" si="91"/>
        <v>0.14910705133062102</v>
      </c>
      <c r="Z793" s="4">
        <f t="shared" si="92"/>
        <v>4.25</v>
      </c>
      <c r="AA793" s="4">
        <f t="shared" si="93"/>
        <v>0.5</v>
      </c>
      <c r="AB793" s="4">
        <f t="shared" si="94"/>
        <v>0.63370496815513933</v>
      </c>
      <c r="AC793" s="19">
        <f t="shared" si="95"/>
        <v>4.75</v>
      </c>
      <c r="AD793" s="8" t="str">
        <f>IF(COUNTIF(Catégories!A:A,N793)=0,"catégorie inconnue",LOOKUP(N793,Catégories!A:A,Catégories!B:B))</f>
        <v>Frêt</v>
      </c>
      <c r="AE793" s="21">
        <f t="shared" si="96"/>
        <v>5.383704968155139</v>
      </c>
    </row>
    <row r="794" spans="2:31" hidden="1" x14ac:dyDescent="0.2">
      <c r="B794" s="122" t="s">
        <v>593</v>
      </c>
      <c r="C794" s="122" t="s">
        <v>21</v>
      </c>
      <c r="D794" s="123">
        <v>46169</v>
      </c>
      <c r="E794" s="122" t="s">
        <v>22</v>
      </c>
      <c r="F794" s="122" t="s">
        <v>1777</v>
      </c>
      <c r="G794" s="122" t="s">
        <v>0</v>
      </c>
      <c r="H794" s="122" t="s">
        <v>0</v>
      </c>
      <c r="I794" s="122" t="s">
        <v>1778</v>
      </c>
      <c r="J794" s="122" t="s">
        <v>23</v>
      </c>
      <c r="K794" s="122" t="s">
        <v>24</v>
      </c>
      <c r="L794" s="122" t="s">
        <v>1779</v>
      </c>
      <c r="M794" s="122" t="s">
        <v>25</v>
      </c>
      <c r="N794" s="122" t="s">
        <v>26</v>
      </c>
      <c r="O794" s="122" t="s">
        <v>25</v>
      </c>
      <c r="P794" s="122" t="s">
        <v>27</v>
      </c>
      <c r="Q794" s="122" t="s">
        <v>28</v>
      </c>
      <c r="R794" s="124">
        <v>0.1</v>
      </c>
      <c r="S794" s="127">
        <v>86</v>
      </c>
      <c r="T794" s="125">
        <v>4.25</v>
      </c>
      <c r="U794" s="122" t="s">
        <v>30</v>
      </c>
      <c r="W794" s="8" t="str">
        <f t="shared" si="90"/>
        <v/>
      </c>
      <c r="X794" s="8" t="str">
        <f>IF(S794="6B",_xlfn.XLOOKUP(H794,'Zoning 2shop'!A:A,'Zoning 2shop'!B:B),IF(S794="6C",_xlfn.XLOOKUP(G794,'Zoning 2shop'!C:C,'Zoning 2shop'!D:D),""))</f>
        <v/>
      </c>
      <c r="Y794" s="112">
        <f t="shared" si="91"/>
        <v>0.14910705133062102</v>
      </c>
      <c r="Z794" s="4">
        <f t="shared" si="92"/>
        <v>4.25</v>
      </c>
      <c r="AA794" s="4">
        <f t="shared" si="93"/>
        <v>0.5</v>
      </c>
      <c r="AB794" s="4">
        <f t="shared" si="94"/>
        <v>0.63370496815513933</v>
      </c>
      <c r="AC794" s="19">
        <f t="shared" si="95"/>
        <v>4.75</v>
      </c>
      <c r="AD794" s="8" t="str">
        <f>IF(COUNTIF(Catégories!A:A,N794)=0,"catégorie inconnue",LOOKUP(N794,Catégories!A:A,Catégories!B:B))</f>
        <v>Frêt</v>
      </c>
      <c r="AE794" s="21">
        <f t="shared" si="96"/>
        <v>5.383704968155139</v>
      </c>
    </row>
    <row r="795" spans="2:31" hidden="1" x14ac:dyDescent="0.2">
      <c r="B795" s="122" t="s">
        <v>593</v>
      </c>
      <c r="C795" s="122" t="s">
        <v>21</v>
      </c>
      <c r="D795" s="123">
        <v>46169</v>
      </c>
      <c r="E795" s="122" t="s">
        <v>22</v>
      </c>
      <c r="F795" s="122" t="s">
        <v>1764</v>
      </c>
      <c r="G795" s="122" t="s">
        <v>0</v>
      </c>
      <c r="H795" s="122" t="s">
        <v>0</v>
      </c>
      <c r="I795" s="122" t="s">
        <v>1765</v>
      </c>
      <c r="J795" s="122" t="s">
        <v>23</v>
      </c>
      <c r="K795" s="122" t="s">
        <v>24</v>
      </c>
      <c r="L795" s="122" t="s">
        <v>1766</v>
      </c>
      <c r="M795" s="122" t="s">
        <v>25</v>
      </c>
      <c r="N795" s="122" t="s">
        <v>26</v>
      </c>
      <c r="O795" s="122" t="s">
        <v>25</v>
      </c>
      <c r="P795" s="122" t="s">
        <v>27</v>
      </c>
      <c r="Q795" s="122" t="s">
        <v>28</v>
      </c>
      <c r="R795" s="124">
        <v>1.8819999999999999</v>
      </c>
      <c r="S795" s="127">
        <v>86</v>
      </c>
      <c r="T795" s="125">
        <v>4.58</v>
      </c>
      <c r="U795" s="122" t="s">
        <v>30</v>
      </c>
      <c r="W795" s="8" t="str">
        <f t="shared" si="90"/>
        <v/>
      </c>
      <c r="X795" s="8" t="str">
        <f>IF(S795="6B",_xlfn.XLOOKUP(H795,'Zoning 2shop'!A:A,'Zoning 2shop'!B:B),IF(S795="6C",_xlfn.XLOOKUP(G795,'Zoning 2shop'!C:C,'Zoning 2shop'!D:D),""))</f>
        <v/>
      </c>
      <c r="Y795" s="112">
        <f t="shared" si="91"/>
        <v>0.14910705133062102</v>
      </c>
      <c r="Z795" s="4">
        <f t="shared" si="92"/>
        <v>4.58</v>
      </c>
      <c r="AA795" s="4">
        <f t="shared" si="93"/>
        <v>0.5</v>
      </c>
      <c r="AB795" s="4">
        <f t="shared" si="94"/>
        <v>0.68291029509424428</v>
      </c>
      <c r="AC795" s="19">
        <f t="shared" si="95"/>
        <v>5.08</v>
      </c>
      <c r="AD795" s="8" t="str">
        <f>IF(COUNTIF(Catégories!A:A,N795)=0,"catégorie inconnue",LOOKUP(N795,Catégories!A:A,Catégories!B:B))</f>
        <v>Frêt</v>
      </c>
      <c r="AE795" s="21">
        <f t="shared" si="96"/>
        <v>5.7629102950942439</v>
      </c>
    </row>
    <row r="796" spans="2:31" hidden="1" x14ac:dyDescent="0.2">
      <c r="B796" s="122" t="s">
        <v>593</v>
      </c>
      <c r="C796" s="122" t="s">
        <v>21</v>
      </c>
      <c r="D796" s="123">
        <v>46169</v>
      </c>
      <c r="E796" s="122" t="s">
        <v>22</v>
      </c>
      <c r="F796" s="122" t="s">
        <v>407</v>
      </c>
      <c r="G796" s="122" t="s">
        <v>0</v>
      </c>
      <c r="H796" s="122" t="s">
        <v>0</v>
      </c>
      <c r="I796" s="122" t="s">
        <v>1806</v>
      </c>
      <c r="J796" s="122" t="s">
        <v>23</v>
      </c>
      <c r="K796" s="122" t="s">
        <v>24</v>
      </c>
      <c r="L796" s="122" t="s">
        <v>1807</v>
      </c>
      <c r="M796" s="122" t="s">
        <v>25</v>
      </c>
      <c r="N796" s="122" t="s">
        <v>26</v>
      </c>
      <c r="O796" s="122" t="s">
        <v>25</v>
      </c>
      <c r="P796" s="122" t="s">
        <v>27</v>
      </c>
      <c r="Q796" s="122" t="s">
        <v>28</v>
      </c>
      <c r="R796" s="124">
        <v>0.02</v>
      </c>
      <c r="S796" s="127">
        <v>86</v>
      </c>
      <c r="T796" s="125">
        <v>4.25</v>
      </c>
      <c r="U796" s="122" t="s">
        <v>30</v>
      </c>
      <c r="W796" s="8" t="str">
        <f t="shared" si="90"/>
        <v/>
      </c>
      <c r="X796" s="8" t="str">
        <f>IF(S796="6B",_xlfn.XLOOKUP(H796,'Zoning 2shop'!A:A,'Zoning 2shop'!B:B),IF(S796="6C",_xlfn.XLOOKUP(G796,'Zoning 2shop'!C:C,'Zoning 2shop'!D:D),""))</f>
        <v/>
      </c>
      <c r="Y796" s="112">
        <f t="shared" si="91"/>
        <v>0.14910705133062102</v>
      </c>
      <c r="Z796" s="4">
        <f t="shared" si="92"/>
        <v>4.25</v>
      </c>
      <c r="AA796" s="4">
        <f t="shared" si="93"/>
        <v>0.5</v>
      </c>
      <c r="AB796" s="4">
        <f t="shared" si="94"/>
        <v>0.63370496815513933</v>
      </c>
      <c r="AC796" s="19">
        <f t="shared" si="95"/>
        <v>4.75</v>
      </c>
      <c r="AD796" s="8" t="str">
        <f>IF(COUNTIF(Catégories!A:A,N796)=0,"catégorie inconnue",LOOKUP(N796,Catégories!A:A,Catégories!B:B))</f>
        <v>Frêt</v>
      </c>
      <c r="AE796" s="21">
        <f t="shared" si="96"/>
        <v>5.383704968155139</v>
      </c>
    </row>
    <row r="797" spans="2:31" hidden="1" x14ac:dyDescent="0.2">
      <c r="B797" s="122" t="s">
        <v>593</v>
      </c>
      <c r="C797" s="122" t="s">
        <v>21</v>
      </c>
      <c r="D797" s="123">
        <v>46169</v>
      </c>
      <c r="E797" s="122" t="s">
        <v>22</v>
      </c>
      <c r="F797" s="122" t="s">
        <v>466</v>
      </c>
      <c r="G797" s="122" t="s">
        <v>0</v>
      </c>
      <c r="H797" s="122" t="s">
        <v>0</v>
      </c>
      <c r="I797" s="122" t="s">
        <v>1783</v>
      </c>
      <c r="J797" s="122" t="s">
        <v>23</v>
      </c>
      <c r="K797" s="122" t="s">
        <v>24</v>
      </c>
      <c r="L797" s="122" t="s">
        <v>1784</v>
      </c>
      <c r="M797" s="122" t="s">
        <v>25</v>
      </c>
      <c r="N797" s="122" t="s">
        <v>26</v>
      </c>
      <c r="O797" s="122" t="s">
        <v>25</v>
      </c>
      <c r="P797" s="122" t="s">
        <v>27</v>
      </c>
      <c r="Q797" s="122" t="s">
        <v>28</v>
      </c>
      <c r="R797" s="124">
        <v>7.0000000000000007E-2</v>
      </c>
      <c r="S797" s="127">
        <v>86</v>
      </c>
      <c r="T797" s="125">
        <v>4.25</v>
      </c>
      <c r="U797" s="122" t="s">
        <v>30</v>
      </c>
      <c r="W797" s="8" t="str">
        <f t="shared" si="90"/>
        <v/>
      </c>
      <c r="X797" s="8" t="str">
        <f>IF(S797="6B",_xlfn.XLOOKUP(H797,'Zoning 2shop'!A:A,'Zoning 2shop'!B:B),IF(S797="6C",_xlfn.XLOOKUP(G797,'Zoning 2shop'!C:C,'Zoning 2shop'!D:D),""))</f>
        <v/>
      </c>
      <c r="Y797" s="112">
        <f t="shared" si="91"/>
        <v>0.14910705133062102</v>
      </c>
      <c r="Z797" s="4">
        <f t="shared" si="92"/>
        <v>4.25</v>
      </c>
      <c r="AA797" s="4">
        <f t="shared" si="93"/>
        <v>0.5</v>
      </c>
      <c r="AB797" s="4">
        <f t="shared" si="94"/>
        <v>0.63370496815513933</v>
      </c>
      <c r="AC797" s="19">
        <f t="shared" si="95"/>
        <v>4.75</v>
      </c>
      <c r="AD797" s="8" t="str">
        <f>IF(COUNTIF(Catégories!A:A,N797)=0,"catégorie inconnue",LOOKUP(N797,Catégories!A:A,Catégories!B:B))</f>
        <v>Frêt</v>
      </c>
      <c r="AE797" s="21">
        <f t="shared" si="96"/>
        <v>5.383704968155139</v>
      </c>
    </row>
    <row r="798" spans="2:31" hidden="1" x14ac:dyDescent="0.2">
      <c r="B798" s="122" t="s">
        <v>593</v>
      </c>
      <c r="C798" s="122" t="s">
        <v>21</v>
      </c>
      <c r="D798" s="123">
        <v>46169</v>
      </c>
      <c r="E798" s="122" t="s">
        <v>22</v>
      </c>
      <c r="F798" s="122" t="s">
        <v>1780</v>
      </c>
      <c r="G798" s="122" t="s">
        <v>0</v>
      </c>
      <c r="H798" s="122" t="s">
        <v>0</v>
      </c>
      <c r="I798" s="122" t="s">
        <v>1781</v>
      </c>
      <c r="J798" s="122" t="s">
        <v>23</v>
      </c>
      <c r="K798" s="122" t="s">
        <v>24</v>
      </c>
      <c r="L798" s="122" t="s">
        <v>1782</v>
      </c>
      <c r="M798" s="122" t="s">
        <v>25</v>
      </c>
      <c r="N798" s="122" t="s">
        <v>26</v>
      </c>
      <c r="O798" s="122" t="s">
        <v>25</v>
      </c>
      <c r="P798" s="122" t="s">
        <v>27</v>
      </c>
      <c r="Q798" s="122" t="s">
        <v>28</v>
      </c>
      <c r="R798" s="124">
        <v>2.6640000000000001</v>
      </c>
      <c r="S798" s="127">
        <v>86</v>
      </c>
      <c r="T798" s="125">
        <v>4.96</v>
      </c>
      <c r="U798" s="122" t="s">
        <v>30</v>
      </c>
      <c r="W798" s="8" t="str">
        <f t="shared" si="90"/>
        <v/>
      </c>
      <c r="X798" s="8" t="str">
        <f>IF(S798="6B",_xlfn.XLOOKUP(H798,'Zoning 2shop'!A:A,'Zoning 2shop'!B:B),IF(S798="6C",_xlfn.XLOOKUP(G798,'Zoning 2shop'!C:C,'Zoning 2shop'!D:D),""))</f>
        <v/>
      </c>
      <c r="Y798" s="112">
        <f t="shared" si="91"/>
        <v>0.14910705133062102</v>
      </c>
      <c r="Z798" s="4">
        <f t="shared" si="92"/>
        <v>4.96</v>
      </c>
      <c r="AA798" s="4">
        <f t="shared" si="93"/>
        <v>0.5</v>
      </c>
      <c r="AB798" s="4">
        <f t="shared" si="94"/>
        <v>0.7395709745998803</v>
      </c>
      <c r="AC798" s="19">
        <f t="shared" si="95"/>
        <v>5.46</v>
      </c>
      <c r="AD798" s="8" t="str">
        <f>IF(COUNTIF(Catégories!A:A,N798)=0,"catégorie inconnue",LOOKUP(N798,Catégories!A:A,Catégories!B:B))</f>
        <v>Frêt</v>
      </c>
      <c r="AE798" s="21">
        <f t="shared" si="96"/>
        <v>6.1995709745998804</v>
      </c>
    </row>
    <row r="799" spans="2:31" hidden="1" x14ac:dyDescent="0.2">
      <c r="B799" s="122" t="s">
        <v>593</v>
      </c>
      <c r="C799" s="122" t="s">
        <v>21</v>
      </c>
      <c r="D799" s="123">
        <v>46169</v>
      </c>
      <c r="E799" s="122" t="s">
        <v>22</v>
      </c>
      <c r="F799" s="122" t="s">
        <v>1788</v>
      </c>
      <c r="G799" s="122" t="s">
        <v>0</v>
      </c>
      <c r="H799" s="122" t="s">
        <v>0</v>
      </c>
      <c r="I799" s="122" t="s">
        <v>1789</v>
      </c>
      <c r="J799" s="122" t="s">
        <v>23</v>
      </c>
      <c r="K799" s="122" t="s">
        <v>24</v>
      </c>
      <c r="L799" s="122" t="s">
        <v>1790</v>
      </c>
      <c r="M799" s="122" t="s">
        <v>25</v>
      </c>
      <c r="N799" s="122" t="s">
        <v>26</v>
      </c>
      <c r="O799" s="122" t="s">
        <v>25</v>
      </c>
      <c r="P799" s="122" t="s">
        <v>27</v>
      </c>
      <c r="Q799" s="122" t="s">
        <v>28</v>
      </c>
      <c r="R799" s="124">
        <v>0.27</v>
      </c>
      <c r="S799" s="127">
        <v>86</v>
      </c>
      <c r="T799" s="125">
        <v>4.25</v>
      </c>
      <c r="U799" s="122" t="s">
        <v>30</v>
      </c>
      <c r="W799" s="8" t="str">
        <f t="shared" si="90"/>
        <v/>
      </c>
      <c r="X799" s="8" t="str">
        <f>IF(S799="6B",_xlfn.XLOOKUP(H799,'Zoning 2shop'!A:A,'Zoning 2shop'!B:B),IF(S799="6C",_xlfn.XLOOKUP(G799,'Zoning 2shop'!C:C,'Zoning 2shop'!D:D),""))</f>
        <v/>
      </c>
      <c r="Y799" s="112">
        <f t="shared" si="91"/>
        <v>0.14910705133062102</v>
      </c>
      <c r="Z799" s="4">
        <f t="shared" si="92"/>
        <v>4.25</v>
      </c>
      <c r="AA799" s="4">
        <f t="shared" si="93"/>
        <v>0.5</v>
      </c>
      <c r="AB799" s="4">
        <f t="shared" si="94"/>
        <v>0.63370496815513933</v>
      </c>
      <c r="AC799" s="19">
        <f t="shared" si="95"/>
        <v>4.75</v>
      </c>
      <c r="AD799" s="8" t="str">
        <f>IF(COUNTIF(Catégories!A:A,N799)=0,"catégorie inconnue",LOOKUP(N799,Catégories!A:A,Catégories!B:B))</f>
        <v>Frêt</v>
      </c>
      <c r="AE799" s="21">
        <f t="shared" si="96"/>
        <v>5.383704968155139</v>
      </c>
    </row>
    <row r="800" spans="2:31" hidden="1" x14ac:dyDescent="0.2">
      <c r="B800" s="122" t="s">
        <v>593</v>
      </c>
      <c r="C800" s="122" t="s">
        <v>21</v>
      </c>
      <c r="D800" s="123">
        <v>46169</v>
      </c>
      <c r="E800" s="122" t="s">
        <v>22</v>
      </c>
      <c r="F800" s="122" t="s">
        <v>1836</v>
      </c>
      <c r="G800" s="122" t="s">
        <v>0</v>
      </c>
      <c r="H800" s="122" t="s">
        <v>0</v>
      </c>
      <c r="I800" s="122" t="s">
        <v>1837</v>
      </c>
      <c r="J800" s="122" t="s">
        <v>23</v>
      </c>
      <c r="K800" s="122" t="s">
        <v>24</v>
      </c>
      <c r="L800" s="122" t="s">
        <v>1838</v>
      </c>
      <c r="M800" s="122" t="s">
        <v>25</v>
      </c>
      <c r="N800" s="122" t="s">
        <v>26</v>
      </c>
      <c r="O800" s="122" t="s">
        <v>25</v>
      </c>
      <c r="P800" s="122" t="s">
        <v>27</v>
      </c>
      <c r="Q800" s="122" t="s">
        <v>28</v>
      </c>
      <c r="R800" s="124">
        <v>0.16</v>
      </c>
      <c r="S800" s="127">
        <v>86</v>
      </c>
      <c r="T800" s="125">
        <v>4.25</v>
      </c>
      <c r="U800" s="122" t="s">
        <v>30</v>
      </c>
      <c r="W800" s="8" t="str">
        <f t="shared" si="90"/>
        <v/>
      </c>
      <c r="X800" s="8" t="str">
        <f>IF(S800="6B",_xlfn.XLOOKUP(H800,'Zoning 2shop'!A:A,'Zoning 2shop'!B:B),IF(S800="6C",_xlfn.XLOOKUP(G800,'Zoning 2shop'!C:C,'Zoning 2shop'!D:D),""))</f>
        <v/>
      </c>
      <c r="Y800" s="112">
        <f t="shared" si="91"/>
        <v>0.14910705133062102</v>
      </c>
      <c r="Z800" s="4">
        <f t="shared" si="92"/>
        <v>4.25</v>
      </c>
      <c r="AA800" s="4">
        <f t="shared" si="93"/>
        <v>0.5</v>
      </c>
      <c r="AB800" s="4">
        <f t="shared" si="94"/>
        <v>0.63370496815513933</v>
      </c>
      <c r="AC800" s="19">
        <f t="shared" si="95"/>
        <v>4.75</v>
      </c>
      <c r="AD800" s="8" t="str">
        <f>IF(COUNTIF(Catégories!A:A,N800)=0,"catégorie inconnue",LOOKUP(N800,Catégories!A:A,Catégories!B:B))</f>
        <v>Frêt</v>
      </c>
      <c r="AE800" s="21">
        <f t="shared" si="96"/>
        <v>5.383704968155139</v>
      </c>
    </row>
    <row r="801" spans="2:31" hidden="1" x14ac:dyDescent="0.2">
      <c r="B801" s="122" t="s">
        <v>593</v>
      </c>
      <c r="C801" s="122" t="s">
        <v>21</v>
      </c>
      <c r="D801" s="123">
        <v>46169</v>
      </c>
      <c r="E801" s="122" t="s">
        <v>22</v>
      </c>
      <c r="F801" s="122" t="s">
        <v>421</v>
      </c>
      <c r="G801" s="122" t="s">
        <v>0</v>
      </c>
      <c r="H801" s="122" t="s">
        <v>0</v>
      </c>
      <c r="I801" s="122" t="s">
        <v>422</v>
      </c>
      <c r="J801" s="122" t="s">
        <v>23</v>
      </c>
      <c r="K801" s="122" t="s">
        <v>24</v>
      </c>
      <c r="L801" s="122" t="s">
        <v>1767</v>
      </c>
      <c r="M801" s="122" t="s">
        <v>25</v>
      </c>
      <c r="N801" s="122" t="s">
        <v>26</v>
      </c>
      <c r="O801" s="122" t="s">
        <v>25</v>
      </c>
      <c r="P801" s="122" t="s">
        <v>27</v>
      </c>
      <c r="Q801" s="122" t="s">
        <v>28</v>
      </c>
      <c r="R801" s="124">
        <v>4.8129999999999997</v>
      </c>
      <c r="S801" s="127">
        <v>86</v>
      </c>
      <c r="T801" s="125">
        <v>5.88</v>
      </c>
      <c r="U801" s="122" t="s">
        <v>30</v>
      </c>
      <c r="W801" s="8" t="str">
        <f t="shared" si="90"/>
        <v/>
      </c>
      <c r="X801" s="8" t="str">
        <f>IF(S801="6B",_xlfn.XLOOKUP(H801,'Zoning 2shop'!A:A,'Zoning 2shop'!B:B),IF(S801="6C",_xlfn.XLOOKUP(G801,'Zoning 2shop'!C:C,'Zoning 2shop'!D:D),""))</f>
        <v/>
      </c>
      <c r="Y801" s="112">
        <f t="shared" si="91"/>
        <v>0.14910705133062102</v>
      </c>
      <c r="Z801" s="4">
        <f t="shared" si="92"/>
        <v>5.88</v>
      </c>
      <c r="AA801" s="4">
        <f t="shared" si="93"/>
        <v>0.5</v>
      </c>
      <c r="AB801" s="4">
        <f t="shared" si="94"/>
        <v>0.87674946182405156</v>
      </c>
      <c r="AC801" s="19">
        <f t="shared" si="95"/>
        <v>6.38</v>
      </c>
      <c r="AD801" s="8" t="str">
        <f>IF(COUNTIF(Catégories!A:A,N801)=0,"catégorie inconnue",LOOKUP(N801,Catégories!A:A,Catégories!B:B))</f>
        <v>Frêt</v>
      </c>
      <c r="AE801" s="21">
        <f t="shared" si="96"/>
        <v>7.2567494618240511</v>
      </c>
    </row>
    <row r="802" spans="2:31" hidden="1" x14ac:dyDescent="0.2">
      <c r="B802" s="122" t="s">
        <v>593</v>
      </c>
      <c r="C802" s="122" t="s">
        <v>21</v>
      </c>
      <c r="D802" s="123">
        <v>46169</v>
      </c>
      <c r="E802" s="122" t="s">
        <v>22</v>
      </c>
      <c r="F802" s="122" t="s">
        <v>1811</v>
      </c>
      <c r="G802" s="122" t="s">
        <v>0</v>
      </c>
      <c r="H802" s="122" t="s">
        <v>0</v>
      </c>
      <c r="I802" s="122" t="s">
        <v>1812</v>
      </c>
      <c r="J802" s="122" t="s">
        <v>23</v>
      </c>
      <c r="K802" s="122" t="s">
        <v>24</v>
      </c>
      <c r="L802" s="122" t="s">
        <v>1813</v>
      </c>
      <c r="M802" s="122" t="s">
        <v>25</v>
      </c>
      <c r="N802" s="122" t="s">
        <v>26</v>
      </c>
      <c r="O802" s="122" t="s">
        <v>25</v>
      </c>
      <c r="P802" s="122" t="s">
        <v>27</v>
      </c>
      <c r="Q802" s="122" t="s">
        <v>182</v>
      </c>
      <c r="R802" s="124">
        <v>0.2</v>
      </c>
      <c r="S802" s="127">
        <v>86</v>
      </c>
      <c r="T802" s="125">
        <v>4.25</v>
      </c>
      <c r="U802" s="122" t="s">
        <v>30</v>
      </c>
      <c r="W802" s="8" t="str">
        <f t="shared" si="90"/>
        <v/>
      </c>
      <c r="X802" s="8" t="str">
        <f>IF(S802="6B",_xlfn.XLOOKUP(H802,'Zoning 2shop'!A:A,'Zoning 2shop'!B:B),IF(S802="6C",_xlfn.XLOOKUP(G802,'Zoning 2shop'!C:C,'Zoning 2shop'!D:D),""))</f>
        <v/>
      </c>
      <c r="Y802" s="112">
        <f t="shared" si="91"/>
        <v>0.14910705133062102</v>
      </c>
      <c r="Z802" s="4">
        <f t="shared" si="92"/>
        <v>4.25</v>
      </c>
      <c r="AA802" s="4">
        <f t="shared" si="93"/>
        <v>0.5</v>
      </c>
      <c r="AB802" s="4">
        <f t="shared" si="94"/>
        <v>0.63370496815513933</v>
      </c>
      <c r="AC802" s="19">
        <f t="shared" si="95"/>
        <v>4.75</v>
      </c>
      <c r="AD802" s="8" t="str">
        <f>IF(COUNTIF(Catégories!A:A,N802)=0,"catégorie inconnue",LOOKUP(N802,Catégories!A:A,Catégories!B:B))</f>
        <v>Frêt</v>
      </c>
      <c r="AE802" s="21">
        <f t="shared" si="96"/>
        <v>5.383704968155139</v>
      </c>
    </row>
    <row r="803" spans="2:31" hidden="1" x14ac:dyDescent="0.2">
      <c r="B803" s="122" t="s">
        <v>593</v>
      </c>
      <c r="C803" s="122" t="s">
        <v>21</v>
      </c>
      <c r="D803" s="123">
        <v>46169</v>
      </c>
      <c r="E803" s="122" t="s">
        <v>22</v>
      </c>
      <c r="F803" s="122" t="s">
        <v>236</v>
      </c>
      <c r="G803" s="122" t="s">
        <v>0</v>
      </c>
      <c r="H803" s="122" t="s">
        <v>0</v>
      </c>
      <c r="I803" s="122" t="s">
        <v>1817</v>
      </c>
      <c r="J803" s="122" t="s">
        <v>23</v>
      </c>
      <c r="K803" s="122" t="s">
        <v>24</v>
      </c>
      <c r="L803" s="122" t="s">
        <v>1818</v>
      </c>
      <c r="M803" s="122" t="s">
        <v>25</v>
      </c>
      <c r="N803" s="122" t="s">
        <v>26</v>
      </c>
      <c r="O803" s="122" t="s">
        <v>25</v>
      </c>
      <c r="P803" s="122" t="s">
        <v>27</v>
      </c>
      <c r="Q803" s="122" t="s">
        <v>28</v>
      </c>
      <c r="R803" s="124">
        <v>4.6379999999999999</v>
      </c>
      <c r="S803" s="127">
        <v>86</v>
      </c>
      <c r="T803" s="125">
        <v>5.88</v>
      </c>
      <c r="U803" s="122" t="s">
        <v>30</v>
      </c>
      <c r="W803" s="8" t="str">
        <f t="shared" si="90"/>
        <v/>
      </c>
      <c r="X803" s="8" t="str">
        <f>IF(S803="6B",_xlfn.XLOOKUP(H803,'Zoning 2shop'!A:A,'Zoning 2shop'!B:B),IF(S803="6C",_xlfn.XLOOKUP(G803,'Zoning 2shop'!C:C,'Zoning 2shop'!D:D),""))</f>
        <v/>
      </c>
      <c r="Y803" s="112">
        <f t="shared" si="91"/>
        <v>0.14910705133062102</v>
      </c>
      <c r="Z803" s="4">
        <f t="shared" si="92"/>
        <v>5.88</v>
      </c>
      <c r="AA803" s="4">
        <f t="shared" si="93"/>
        <v>0.5</v>
      </c>
      <c r="AB803" s="4">
        <f t="shared" si="94"/>
        <v>0.87674946182405156</v>
      </c>
      <c r="AC803" s="19">
        <f t="shared" si="95"/>
        <v>6.38</v>
      </c>
      <c r="AD803" s="8" t="str">
        <f>IF(COUNTIF(Catégories!A:A,N803)=0,"catégorie inconnue",LOOKUP(N803,Catégories!A:A,Catégories!B:B))</f>
        <v>Frêt</v>
      </c>
      <c r="AE803" s="21">
        <f t="shared" si="96"/>
        <v>7.2567494618240511</v>
      </c>
    </row>
    <row r="804" spans="2:31" hidden="1" x14ac:dyDescent="0.2">
      <c r="B804" s="122" t="s">
        <v>593</v>
      </c>
      <c r="C804" s="122" t="s">
        <v>21</v>
      </c>
      <c r="D804" s="123">
        <v>46169</v>
      </c>
      <c r="E804" s="122" t="s">
        <v>22</v>
      </c>
      <c r="F804" s="122" t="s">
        <v>1808</v>
      </c>
      <c r="G804" s="122" t="s">
        <v>0</v>
      </c>
      <c r="H804" s="122" t="s">
        <v>0</v>
      </c>
      <c r="I804" s="122" t="s">
        <v>1809</v>
      </c>
      <c r="J804" s="122" t="s">
        <v>23</v>
      </c>
      <c r="K804" s="122" t="s">
        <v>24</v>
      </c>
      <c r="L804" s="122" t="s">
        <v>1810</v>
      </c>
      <c r="M804" s="122" t="s">
        <v>25</v>
      </c>
      <c r="N804" s="122" t="s">
        <v>26</v>
      </c>
      <c r="O804" s="122" t="s">
        <v>25</v>
      </c>
      <c r="P804" s="122" t="s">
        <v>27</v>
      </c>
      <c r="Q804" s="122" t="s">
        <v>28</v>
      </c>
      <c r="R804" s="124">
        <v>0.53800000000000003</v>
      </c>
      <c r="S804" s="127">
        <v>86</v>
      </c>
      <c r="T804" s="125">
        <v>4.25</v>
      </c>
      <c r="U804" s="122" t="s">
        <v>30</v>
      </c>
      <c r="W804" s="8" t="str">
        <f t="shared" si="90"/>
        <v/>
      </c>
      <c r="X804" s="8" t="str">
        <f>IF(S804="6B",_xlfn.XLOOKUP(H804,'Zoning 2shop'!A:A,'Zoning 2shop'!B:B),IF(S804="6C",_xlfn.XLOOKUP(G804,'Zoning 2shop'!C:C,'Zoning 2shop'!D:D),""))</f>
        <v/>
      </c>
      <c r="Y804" s="112">
        <f t="shared" si="91"/>
        <v>0.14910705133062102</v>
      </c>
      <c r="Z804" s="4">
        <f t="shared" si="92"/>
        <v>4.25</v>
      </c>
      <c r="AA804" s="4">
        <f t="shared" si="93"/>
        <v>0.5</v>
      </c>
      <c r="AB804" s="4">
        <f t="shared" si="94"/>
        <v>0.63370496815513933</v>
      </c>
      <c r="AC804" s="19">
        <f t="shared" si="95"/>
        <v>4.75</v>
      </c>
      <c r="AD804" s="8" t="str">
        <f>IF(COUNTIF(Catégories!A:A,N804)=0,"catégorie inconnue",LOOKUP(N804,Catégories!A:A,Catégories!B:B))</f>
        <v>Frêt</v>
      </c>
      <c r="AE804" s="21">
        <f t="shared" si="96"/>
        <v>5.383704968155139</v>
      </c>
    </row>
    <row r="805" spans="2:31" hidden="1" x14ac:dyDescent="0.2">
      <c r="B805" s="122" t="s">
        <v>593</v>
      </c>
      <c r="C805" s="122" t="s">
        <v>21</v>
      </c>
      <c r="D805" s="123">
        <v>46169</v>
      </c>
      <c r="E805" s="122" t="s">
        <v>22</v>
      </c>
      <c r="F805" s="122" t="s">
        <v>1814</v>
      </c>
      <c r="G805" s="122" t="s">
        <v>0</v>
      </c>
      <c r="H805" s="122" t="s">
        <v>0</v>
      </c>
      <c r="I805" s="122" t="s">
        <v>1815</v>
      </c>
      <c r="J805" s="122" t="s">
        <v>23</v>
      </c>
      <c r="K805" s="122" t="s">
        <v>24</v>
      </c>
      <c r="L805" s="122" t="s">
        <v>1816</v>
      </c>
      <c r="M805" s="122" t="s">
        <v>25</v>
      </c>
      <c r="N805" s="122" t="s">
        <v>26</v>
      </c>
      <c r="O805" s="122" t="s">
        <v>25</v>
      </c>
      <c r="P805" s="122" t="s">
        <v>27</v>
      </c>
      <c r="Q805" s="122" t="s">
        <v>28</v>
      </c>
      <c r="R805" s="124">
        <v>4.532</v>
      </c>
      <c r="S805" s="127">
        <v>86</v>
      </c>
      <c r="T805" s="125">
        <v>5.88</v>
      </c>
      <c r="U805" s="122" t="s">
        <v>30</v>
      </c>
      <c r="W805" s="8" t="str">
        <f t="shared" si="90"/>
        <v/>
      </c>
      <c r="X805" s="8" t="str">
        <f>IF(S805="6B",_xlfn.XLOOKUP(H805,'Zoning 2shop'!A:A,'Zoning 2shop'!B:B),IF(S805="6C",_xlfn.XLOOKUP(G805,'Zoning 2shop'!C:C,'Zoning 2shop'!D:D),""))</f>
        <v/>
      </c>
      <c r="Y805" s="112">
        <f t="shared" si="91"/>
        <v>0.14910705133062102</v>
      </c>
      <c r="Z805" s="4">
        <f t="shared" si="92"/>
        <v>5.88</v>
      </c>
      <c r="AA805" s="4">
        <f t="shared" si="93"/>
        <v>0.5</v>
      </c>
      <c r="AB805" s="4">
        <f t="shared" si="94"/>
        <v>0.87674946182405156</v>
      </c>
      <c r="AC805" s="19">
        <f t="shared" si="95"/>
        <v>6.38</v>
      </c>
      <c r="AD805" s="8" t="str">
        <f>IF(COUNTIF(Catégories!A:A,N805)=0,"catégorie inconnue",LOOKUP(N805,Catégories!A:A,Catégories!B:B))</f>
        <v>Frêt</v>
      </c>
      <c r="AE805" s="21">
        <f t="shared" si="96"/>
        <v>7.2567494618240511</v>
      </c>
    </row>
    <row r="806" spans="2:31" hidden="1" x14ac:dyDescent="0.2">
      <c r="B806" s="122" t="s">
        <v>593</v>
      </c>
      <c r="C806" s="122" t="s">
        <v>21</v>
      </c>
      <c r="D806" s="123">
        <v>46169</v>
      </c>
      <c r="E806" s="122" t="s">
        <v>22</v>
      </c>
      <c r="F806" s="122" t="s">
        <v>1829</v>
      </c>
      <c r="G806" s="122" t="s">
        <v>0</v>
      </c>
      <c r="H806" s="122" t="s">
        <v>0</v>
      </c>
      <c r="I806" s="122" t="s">
        <v>1830</v>
      </c>
      <c r="J806" s="122" t="s">
        <v>23</v>
      </c>
      <c r="K806" s="122" t="s">
        <v>24</v>
      </c>
      <c r="L806" s="122" t="s">
        <v>1831</v>
      </c>
      <c r="M806" s="122" t="s">
        <v>25</v>
      </c>
      <c r="N806" s="122" t="s">
        <v>26</v>
      </c>
      <c r="O806" s="122" t="s">
        <v>25</v>
      </c>
      <c r="P806" s="122" t="s">
        <v>27</v>
      </c>
      <c r="Q806" s="122" t="s">
        <v>28</v>
      </c>
      <c r="R806" s="124">
        <v>0.65300000000000002</v>
      </c>
      <c r="S806" s="127">
        <v>86</v>
      </c>
      <c r="T806" s="125">
        <v>4.25</v>
      </c>
      <c r="U806" s="122" t="s">
        <v>30</v>
      </c>
      <c r="W806" s="8" t="str">
        <f t="shared" si="90"/>
        <v/>
      </c>
      <c r="X806" s="8" t="str">
        <f>IF(S806="6B",_xlfn.XLOOKUP(H806,'Zoning 2shop'!A:A,'Zoning 2shop'!B:B),IF(S806="6C",_xlfn.XLOOKUP(G806,'Zoning 2shop'!C:C,'Zoning 2shop'!D:D),""))</f>
        <v/>
      </c>
      <c r="Y806" s="112">
        <f t="shared" si="91"/>
        <v>0.14910705133062102</v>
      </c>
      <c r="Z806" s="4">
        <f t="shared" si="92"/>
        <v>4.25</v>
      </c>
      <c r="AA806" s="4">
        <f t="shared" si="93"/>
        <v>0.5</v>
      </c>
      <c r="AB806" s="4">
        <f t="shared" si="94"/>
        <v>0.63370496815513933</v>
      </c>
      <c r="AC806" s="19">
        <f t="shared" si="95"/>
        <v>4.75</v>
      </c>
      <c r="AD806" s="8" t="str">
        <f>IF(COUNTIF(Catégories!A:A,N806)=0,"catégorie inconnue",LOOKUP(N806,Catégories!A:A,Catégories!B:B))</f>
        <v>Frêt</v>
      </c>
      <c r="AE806" s="21">
        <f t="shared" si="96"/>
        <v>5.383704968155139</v>
      </c>
    </row>
    <row r="807" spans="2:31" ht="25.5" hidden="1" x14ac:dyDescent="0.2">
      <c r="B807" s="122" t="s">
        <v>593</v>
      </c>
      <c r="C807" s="122" t="s">
        <v>21</v>
      </c>
      <c r="D807" s="123">
        <v>46169</v>
      </c>
      <c r="E807" s="122" t="s">
        <v>22</v>
      </c>
      <c r="F807" s="122" t="s">
        <v>1829</v>
      </c>
      <c r="G807" s="122" t="s">
        <v>0</v>
      </c>
      <c r="H807" s="122" t="s">
        <v>0</v>
      </c>
      <c r="I807" s="122" t="s">
        <v>1830</v>
      </c>
      <c r="J807" s="122" t="s">
        <v>23</v>
      </c>
      <c r="K807" s="122" t="s">
        <v>24</v>
      </c>
      <c r="L807" s="122" t="s">
        <v>1831</v>
      </c>
      <c r="M807" s="122" t="s">
        <v>25</v>
      </c>
      <c r="N807" s="122" t="s">
        <v>41</v>
      </c>
      <c r="O807" s="122" t="s">
        <v>25</v>
      </c>
      <c r="P807" s="122"/>
      <c r="Q807" s="122" t="s">
        <v>28</v>
      </c>
      <c r="R807" s="124">
        <v>0</v>
      </c>
      <c r="S807" s="127">
        <v>86</v>
      </c>
      <c r="T807" s="125">
        <v>2</v>
      </c>
      <c r="U807" s="122" t="s">
        <v>30</v>
      </c>
      <c r="W807" s="8" t="str">
        <f t="shared" si="90"/>
        <v/>
      </c>
      <c r="X807" s="8" t="str">
        <f>IF(S807="6B",_xlfn.XLOOKUP(H807,'Zoning 2shop'!A:A,'Zoning 2shop'!B:B),IF(S807="6C",_xlfn.XLOOKUP(G807,'Zoning 2shop'!C:C,'Zoning 2shop'!D:D),""))</f>
        <v/>
      </c>
      <c r="Y807" s="112">
        <f t="shared" si="91"/>
        <v>0.14910705133062102</v>
      </c>
      <c r="Z807" s="4">
        <f t="shared" si="92"/>
        <v>2</v>
      </c>
      <c r="AA807" s="4">
        <f t="shared" si="93"/>
        <v>0.5</v>
      </c>
      <c r="AB807" s="4">
        <f t="shared" si="94"/>
        <v>0.29821410266124204</v>
      </c>
      <c r="AC807" s="19">
        <f t="shared" si="95"/>
        <v>2.5</v>
      </c>
      <c r="AD807" s="8" t="str">
        <f>IF(COUNTIF(Catégories!A:A,N807)=0,"catégorie inconnue",LOOKUP(N807,Catégories!A:A,Catégories!B:B))</f>
        <v>Frêt</v>
      </c>
      <c r="AE807" s="21">
        <f t="shared" si="96"/>
        <v>2.7982141026612419</v>
      </c>
    </row>
    <row r="808" spans="2:31" hidden="1" x14ac:dyDescent="0.2">
      <c r="B808" s="122" t="s">
        <v>593</v>
      </c>
      <c r="C808" s="122" t="s">
        <v>21</v>
      </c>
      <c r="D808" s="123">
        <v>46169</v>
      </c>
      <c r="E808" s="122" t="s">
        <v>22</v>
      </c>
      <c r="F808" s="122" t="s">
        <v>1197</v>
      </c>
      <c r="G808" s="122" t="s">
        <v>0</v>
      </c>
      <c r="H808" s="122" t="s">
        <v>0</v>
      </c>
      <c r="I808" s="122" t="s">
        <v>1832</v>
      </c>
      <c r="J808" s="122" t="s">
        <v>23</v>
      </c>
      <c r="K808" s="122" t="s">
        <v>24</v>
      </c>
      <c r="L808" s="122" t="s">
        <v>1833</v>
      </c>
      <c r="M808" s="122" t="s">
        <v>25</v>
      </c>
      <c r="N808" s="122" t="s">
        <v>26</v>
      </c>
      <c r="O808" s="122" t="s">
        <v>25</v>
      </c>
      <c r="P808" s="122" t="s">
        <v>27</v>
      </c>
      <c r="Q808" s="122" t="s">
        <v>28</v>
      </c>
      <c r="R808" s="124">
        <v>8.0259999999999998</v>
      </c>
      <c r="S808" s="127">
        <v>86</v>
      </c>
      <c r="T808" s="125">
        <v>7.92</v>
      </c>
      <c r="U808" s="122" t="s">
        <v>30</v>
      </c>
      <c r="W808" s="8" t="str">
        <f t="shared" si="90"/>
        <v/>
      </c>
      <c r="X808" s="8" t="str">
        <f>IF(S808="6B",_xlfn.XLOOKUP(H808,'Zoning 2shop'!A:A,'Zoning 2shop'!B:B),IF(S808="6C",_xlfn.XLOOKUP(G808,'Zoning 2shop'!C:C,'Zoning 2shop'!D:D),""))</f>
        <v/>
      </c>
      <c r="Y808" s="112">
        <f t="shared" si="91"/>
        <v>0.14910705133062102</v>
      </c>
      <c r="Z808" s="4">
        <f t="shared" si="92"/>
        <v>7.92</v>
      </c>
      <c r="AA808" s="4">
        <f t="shared" si="93"/>
        <v>0.5</v>
      </c>
      <c r="AB808" s="4">
        <f t="shared" si="94"/>
        <v>1.1809278465385185</v>
      </c>
      <c r="AC808" s="19">
        <f t="shared" si="95"/>
        <v>8.42</v>
      </c>
      <c r="AD808" s="8" t="str">
        <f>IF(COUNTIF(Catégories!A:A,N808)=0,"catégorie inconnue",LOOKUP(N808,Catégories!A:A,Catégories!B:B))</f>
        <v>Frêt</v>
      </c>
      <c r="AE808" s="21">
        <f t="shared" si="96"/>
        <v>9.6009278465385179</v>
      </c>
    </row>
    <row r="809" spans="2:31" hidden="1" x14ac:dyDescent="0.2">
      <c r="B809" s="122" t="s">
        <v>593</v>
      </c>
      <c r="C809" s="122" t="s">
        <v>21</v>
      </c>
      <c r="D809" s="123">
        <v>46169</v>
      </c>
      <c r="E809" s="122" t="s">
        <v>22</v>
      </c>
      <c r="F809" s="122" t="s">
        <v>1794</v>
      </c>
      <c r="G809" s="122" t="s">
        <v>0</v>
      </c>
      <c r="H809" s="122" t="s">
        <v>0</v>
      </c>
      <c r="I809" s="122" t="s">
        <v>1795</v>
      </c>
      <c r="J809" s="122" t="s">
        <v>23</v>
      </c>
      <c r="K809" s="122" t="s">
        <v>24</v>
      </c>
      <c r="L809" s="122" t="s">
        <v>1796</v>
      </c>
      <c r="M809" s="122" t="s">
        <v>25</v>
      </c>
      <c r="N809" s="122" t="s">
        <v>26</v>
      </c>
      <c r="O809" s="122" t="s">
        <v>25</v>
      </c>
      <c r="P809" s="122" t="s">
        <v>27</v>
      </c>
      <c r="Q809" s="122" t="s">
        <v>182</v>
      </c>
      <c r="R809" s="124">
        <v>0.45</v>
      </c>
      <c r="S809" s="127">
        <v>86</v>
      </c>
      <c r="T809" s="125">
        <v>4.25</v>
      </c>
      <c r="U809" s="122" t="s">
        <v>30</v>
      </c>
      <c r="W809" s="8" t="str">
        <f t="shared" si="90"/>
        <v/>
      </c>
      <c r="X809" s="8" t="str">
        <f>IF(S809="6B",_xlfn.XLOOKUP(H809,'Zoning 2shop'!A:A,'Zoning 2shop'!B:B),IF(S809="6C",_xlfn.XLOOKUP(G809,'Zoning 2shop'!C:C,'Zoning 2shop'!D:D),""))</f>
        <v/>
      </c>
      <c r="Y809" s="112">
        <f t="shared" si="91"/>
        <v>0.14910705133062102</v>
      </c>
      <c r="Z809" s="4">
        <f t="shared" si="92"/>
        <v>4.25</v>
      </c>
      <c r="AA809" s="4">
        <f t="shared" si="93"/>
        <v>0.5</v>
      </c>
      <c r="AB809" s="4">
        <f t="shared" si="94"/>
        <v>0.63370496815513933</v>
      </c>
      <c r="AC809" s="19">
        <f t="shared" si="95"/>
        <v>4.75</v>
      </c>
      <c r="AD809" s="8" t="str">
        <f>IF(COUNTIF(Catégories!A:A,N809)=0,"catégorie inconnue",LOOKUP(N809,Catégories!A:A,Catégories!B:B))</f>
        <v>Frêt</v>
      </c>
      <c r="AE809" s="21">
        <f t="shared" si="96"/>
        <v>5.383704968155139</v>
      </c>
    </row>
    <row r="810" spans="2:31" hidden="1" x14ac:dyDescent="0.2">
      <c r="B810" s="122" t="s">
        <v>593</v>
      </c>
      <c r="C810" s="122" t="s">
        <v>21</v>
      </c>
      <c r="D810" s="123">
        <v>46169</v>
      </c>
      <c r="E810" s="122" t="s">
        <v>22</v>
      </c>
      <c r="F810" s="122" t="s">
        <v>1821</v>
      </c>
      <c r="G810" s="122" t="s">
        <v>0</v>
      </c>
      <c r="H810" s="122" t="s">
        <v>0</v>
      </c>
      <c r="I810" s="122" t="s">
        <v>1822</v>
      </c>
      <c r="J810" s="122" t="s">
        <v>23</v>
      </c>
      <c r="K810" s="122" t="s">
        <v>24</v>
      </c>
      <c r="L810" s="122" t="s">
        <v>1823</v>
      </c>
      <c r="M810" s="122" t="s">
        <v>25</v>
      </c>
      <c r="N810" s="122" t="s">
        <v>26</v>
      </c>
      <c r="O810" s="122" t="s">
        <v>25</v>
      </c>
      <c r="P810" s="122" t="s">
        <v>27</v>
      </c>
      <c r="Q810" s="122" t="s">
        <v>28</v>
      </c>
      <c r="R810" s="124">
        <v>4.532</v>
      </c>
      <c r="S810" s="127">
        <v>86</v>
      </c>
      <c r="T810" s="125">
        <v>5.88</v>
      </c>
      <c r="U810" s="122" t="s">
        <v>30</v>
      </c>
      <c r="W810" s="8" t="str">
        <f t="shared" si="90"/>
        <v/>
      </c>
      <c r="X810" s="8" t="str">
        <f>IF(S810="6B",_xlfn.XLOOKUP(H810,'Zoning 2shop'!A:A,'Zoning 2shop'!B:B),IF(S810="6C",_xlfn.XLOOKUP(G810,'Zoning 2shop'!C:C,'Zoning 2shop'!D:D),""))</f>
        <v/>
      </c>
      <c r="Y810" s="112">
        <f t="shared" si="91"/>
        <v>0.14910705133062102</v>
      </c>
      <c r="Z810" s="4">
        <f t="shared" si="92"/>
        <v>5.88</v>
      </c>
      <c r="AA810" s="4">
        <f t="shared" si="93"/>
        <v>0.5</v>
      </c>
      <c r="AB810" s="4">
        <f t="shared" si="94"/>
        <v>0.87674946182405156</v>
      </c>
      <c r="AC810" s="19">
        <f t="shared" si="95"/>
        <v>6.38</v>
      </c>
      <c r="AD810" s="8" t="str">
        <f>IF(COUNTIF(Catégories!A:A,N810)=0,"catégorie inconnue",LOOKUP(N810,Catégories!A:A,Catégories!B:B))</f>
        <v>Frêt</v>
      </c>
      <c r="AE810" s="21">
        <f t="shared" si="96"/>
        <v>7.2567494618240511</v>
      </c>
    </row>
    <row r="811" spans="2:31" hidden="1" x14ac:dyDescent="0.2">
      <c r="B811" s="122" t="s">
        <v>593</v>
      </c>
      <c r="C811" s="122" t="s">
        <v>21</v>
      </c>
      <c r="D811" s="123">
        <v>46169</v>
      </c>
      <c r="E811" s="122" t="s">
        <v>22</v>
      </c>
      <c r="F811" s="122" t="s">
        <v>1768</v>
      </c>
      <c r="G811" s="122" t="s">
        <v>0</v>
      </c>
      <c r="H811" s="122" t="s">
        <v>0</v>
      </c>
      <c r="I811" s="122" t="s">
        <v>1769</v>
      </c>
      <c r="J811" s="122" t="s">
        <v>23</v>
      </c>
      <c r="K811" s="122" t="s">
        <v>24</v>
      </c>
      <c r="L811" s="122" t="s">
        <v>1770</v>
      </c>
      <c r="M811" s="122" t="s">
        <v>25</v>
      </c>
      <c r="N811" s="122" t="s">
        <v>26</v>
      </c>
      <c r="O811" s="122" t="s">
        <v>25</v>
      </c>
      <c r="P811" s="122" t="s">
        <v>27</v>
      </c>
      <c r="Q811" s="122" t="s">
        <v>28</v>
      </c>
      <c r="R811" s="124">
        <v>4.7869999999999999</v>
      </c>
      <c r="S811" s="127">
        <v>86</v>
      </c>
      <c r="T811" s="125">
        <v>5.88</v>
      </c>
      <c r="U811" s="122" t="s">
        <v>30</v>
      </c>
      <c r="W811" s="8" t="str">
        <f t="shared" si="90"/>
        <v/>
      </c>
      <c r="X811" s="8" t="str">
        <f>IF(S811="6B",_xlfn.XLOOKUP(H811,'Zoning 2shop'!A:A,'Zoning 2shop'!B:B),IF(S811="6C",_xlfn.XLOOKUP(G811,'Zoning 2shop'!C:C,'Zoning 2shop'!D:D),""))</f>
        <v/>
      </c>
      <c r="Y811" s="112">
        <f t="shared" si="91"/>
        <v>0.14910705133062102</v>
      </c>
      <c r="Z811" s="4">
        <f t="shared" si="92"/>
        <v>5.88</v>
      </c>
      <c r="AA811" s="4">
        <f t="shared" si="93"/>
        <v>0.5</v>
      </c>
      <c r="AB811" s="4">
        <f t="shared" si="94"/>
        <v>0.87674946182405156</v>
      </c>
      <c r="AC811" s="19">
        <f t="shared" si="95"/>
        <v>6.38</v>
      </c>
      <c r="AD811" s="8" t="str">
        <f>IF(COUNTIF(Catégories!A:A,N811)=0,"catégorie inconnue",LOOKUP(N811,Catégories!A:A,Catégories!B:B))</f>
        <v>Frêt</v>
      </c>
      <c r="AE811" s="21">
        <f t="shared" si="96"/>
        <v>7.2567494618240511</v>
      </c>
    </row>
    <row r="812" spans="2:31" hidden="1" x14ac:dyDescent="0.2">
      <c r="B812" s="122" t="s">
        <v>593</v>
      </c>
      <c r="C812" s="122" t="s">
        <v>21</v>
      </c>
      <c r="D812" s="123">
        <v>46170</v>
      </c>
      <c r="E812" s="122" t="s">
        <v>22</v>
      </c>
      <c r="F812" s="122" t="s">
        <v>1893</v>
      </c>
      <c r="G812" s="122" t="s">
        <v>0</v>
      </c>
      <c r="H812" s="122" t="s">
        <v>0</v>
      </c>
      <c r="I812" s="122" t="s">
        <v>1894</v>
      </c>
      <c r="J812" s="122" t="s">
        <v>23</v>
      </c>
      <c r="K812" s="122" t="s">
        <v>24</v>
      </c>
      <c r="L812" s="122" t="s">
        <v>1895</v>
      </c>
      <c r="M812" s="122" t="s">
        <v>25</v>
      </c>
      <c r="N812" s="122" t="s">
        <v>26</v>
      </c>
      <c r="O812" s="122" t="s">
        <v>25</v>
      </c>
      <c r="P812" s="122" t="s">
        <v>27</v>
      </c>
      <c r="Q812" s="122" t="s">
        <v>28</v>
      </c>
      <c r="R812" s="124">
        <v>6.2729999999999997</v>
      </c>
      <c r="S812" s="127">
        <v>86</v>
      </c>
      <c r="T812" s="125">
        <v>6.9</v>
      </c>
      <c r="U812" s="122" t="s">
        <v>30</v>
      </c>
      <c r="W812" s="8" t="str">
        <f t="shared" si="90"/>
        <v/>
      </c>
      <c r="X812" s="8" t="str">
        <f>IF(S812="6B",_xlfn.XLOOKUP(H812,'Zoning 2shop'!A:A,'Zoning 2shop'!B:B),IF(S812="6C",_xlfn.XLOOKUP(G812,'Zoning 2shop'!C:C,'Zoning 2shop'!D:D),""))</f>
        <v/>
      </c>
      <c r="Y812" s="112">
        <f t="shared" si="91"/>
        <v>0.14910705133062102</v>
      </c>
      <c r="Z812" s="4">
        <f t="shared" si="92"/>
        <v>6.9</v>
      </c>
      <c r="AA812" s="4">
        <f t="shared" si="93"/>
        <v>0.5</v>
      </c>
      <c r="AB812" s="4">
        <f t="shared" si="94"/>
        <v>1.0288386541812851</v>
      </c>
      <c r="AC812" s="19">
        <f t="shared" si="95"/>
        <v>7.4</v>
      </c>
      <c r="AD812" s="8" t="str">
        <f>IF(COUNTIF(Catégories!A:A,N812)=0,"catégorie inconnue",LOOKUP(N812,Catégories!A:A,Catégories!B:B))</f>
        <v>Frêt</v>
      </c>
      <c r="AE812" s="21">
        <f t="shared" si="96"/>
        <v>8.4288386541812859</v>
      </c>
    </row>
    <row r="813" spans="2:31" hidden="1" x14ac:dyDescent="0.2">
      <c r="B813" s="122" t="s">
        <v>593</v>
      </c>
      <c r="C813" s="122" t="s">
        <v>21</v>
      </c>
      <c r="D813" s="123">
        <v>46170</v>
      </c>
      <c r="E813" s="122" t="s">
        <v>22</v>
      </c>
      <c r="F813" s="122" t="s">
        <v>419</v>
      </c>
      <c r="G813" s="122" t="s">
        <v>0</v>
      </c>
      <c r="H813" s="122" t="s">
        <v>0</v>
      </c>
      <c r="I813" s="122" t="s">
        <v>1859</v>
      </c>
      <c r="J813" s="122" t="s">
        <v>23</v>
      </c>
      <c r="K813" s="122" t="s">
        <v>24</v>
      </c>
      <c r="L813" s="122" t="s">
        <v>1860</v>
      </c>
      <c r="M813" s="122" t="s">
        <v>25</v>
      </c>
      <c r="N813" s="122" t="s">
        <v>26</v>
      </c>
      <c r="O813" s="122" t="s">
        <v>25</v>
      </c>
      <c r="P813" s="122" t="s">
        <v>27</v>
      </c>
      <c r="Q813" s="122" t="s">
        <v>28</v>
      </c>
      <c r="R813" s="124">
        <v>5.9039999999999999</v>
      </c>
      <c r="S813" s="127">
        <v>86</v>
      </c>
      <c r="T813" s="125">
        <v>6.39</v>
      </c>
      <c r="U813" s="122" t="s">
        <v>30</v>
      </c>
      <c r="W813" s="8" t="str">
        <f t="shared" si="90"/>
        <v/>
      </c>
      <c r="X813" s="8" t="str">
        <f>IF(S813="6B",_xlfn.XLOOKUP(H813,'Zoning 2shop'!A:A,'Zoning 2shop'!B:B),IF(S813="6C",_xlfn.XLOOKUP(G813,'Zoning 2shop'!C:C,'Zoning 2shop'!D:D),""))</f>
        <v/>
      </c>
      <c r="Y813" s="112">
        <f t="shared" si="91"/>
        <v>0.14910705133062102</v>
      </c>
      <c r="Z813" s="4">
        <f t="shared" si="92"/>
        <v>6.39</v>
      </c>
      <c r="AA813" s="4">
        <f t="shared" si="93"/>
        <v>0.5</v>
      </c>
      <c r="AB813" s="4">
        <f t="shared" si="94"/>
        <v>0.95279405800266825</v>
      </c>
      <c r="AC813" s="19">
        <f t="shared" si="95"/>
        <v>6.89</v>
      </c>
      <c r="AD813" s="8" t="str">
        <f>IF(COUNTIF(Catégories!A:A,N813)=0,"catégorie inconnue",LOOKUP(N813,Catégories!A:A,Catégories!B:B))</f>
        <v>Frêt</v>
      </c>
      <c r="AE813" s="21">
        <f t="shared" si="96"/>
        <v>7.842794058002668</v>
      </c>
    </row>
    <row r="814" spans="2:31" hidden="1" x14ac:dyDescent="0.2">
      <c r="B814" s="122" t="s">
        <v>593</v>
      </c>
      <c r="C814" s="122" t="s">
        <v>21</v>
      </c>
      <c r="D814" s="123">
        <v>46170</v>
      </c>
      <c r="E814" s="122" t="s">
        <v>22</v>
      </c>
      <c r="F814" s="122" t="s">
        <v>231</v>
      </c>
      <c r="G814" s="122" t="s">
        <v>0</v>
      </c>
      <c r="H814" s="122" t="s">
        <v>0</v>
      </c>
      <c r="I814" s="122" t="s">
        <v>1870</v>
      </c>
      <c r="J814" s="122" t="s">
        <v>23</v>
      </c>
      <c r="K814" s="122" t="s">
        <v>24</v>
      </c>
      <c r="L814" s="122" t="s">
        <v>1871</v>
      </c>
      <c r="M814" s="122" t="s">
        <v>25</v>
      </c>
      <c r="N814" s="122" t="s">
        <v>26</v>
      </c>
      <c r="O814" s="122" t="s">
        <v>25</v>
      </c>
      <c r="P814" s="122" t="s">
        <v>27</v>
      </c>
      <c r="Q814" s="122" t="s">
        <v>28</v>
      </c>
      <c r="R814" s="124">
        <v>7.0000000000000007E-2</v>
      </c>
      <c r="S814" s="127">
        <v>86</v>
      </c>
      <c r="T814" s="125">
        <v>4.25</v>
      </c>
      <c r="U814" s="122" t="s">
        <v>30</v>
      </c>
      <c r="W814" s="8" t="str">
        <f t="shared" si="90"/>
        <v/>
      </c>
      <c r="X814" s="8" t="str">
        <f>IF(S814="6B",_xlfn.XLOOKUP(H814,'Zoning 2shop'!A:A,'Zoning 2shop'!B:B),IF(S814="6C",_xlfn.XLOOKUP(G814,'Zoning 2shop'!C:C,'Zoning 2shop'!D:D),""))</f>
        <v/>
      </c>
      <c r="Y814" s="112">
        <f t="shared" si="91"/>
        <v>0.14910705133062102</v>
      </c>
      <c r="Z814" s="4">
        <f t="shared" si="92"/>
        <v>4.25</v>
      </c>
      <c r="AA814" s="4">
        <f t="shared" si="93"/>
        <v>0.5</v>
      </c>
      <c r="AB814" s="4">
        <f t="shared" si="94"/>
        <v>0.63370496815513933</v>
      </c>
      <c r="AC814" s="19">
        <f t="shared" si="95"/>
        <v>4.75</v>
      </c>
      <c r="AD814" s="8" t="str">
        <f>IF(COUNTIF(Catégories!A:A,N814)=0,"catégorie inconnue",LOOKUP(N814,Catégories!A:A,Catégories!B:B))</f>
        <v>Frêt</v>
      </c>
      <c r="AE814" s="21">
        <f t="shared" si="96"/>
        <v>5.383704968155139</v>
      </c>
    </row>
    <row r="815" spans="2:31" hidden="1" x14ac:dyDescent="0.2">
      <c r="B815" s="122" t="s">
        <v>593</v>
      </c>
      <c r="C815" s="122" t="s">
        <v>21</v>
      </c>
      <c r="D815" s="123">
        <v>46170</v>
      </c>
      <c r="E815" s="122" t="s">
        <v>22</v>
      </c>
      <c r="F815" s="122" t="s">
        <v>1861</v>
      </c>
      <c r="G815" s="122" t="s">
        <v>0</v>
      </c>
      <c r="H815" s="122" t="s">
        <v>0</v>
      </c>
      <c r="I815" s="122" t="s">
        <v>1862</v>
      </c>
      <c r="J815" s="122" t="s">
        <v>23</v>
      </c>
      <c r="K815" s="122" t="s">
        <v>24</v>
      </c>
      <c r="L815" s="122" t="s">
        <v>1863</v>
      </c>
      <c r="M815" s="122" t="s">
        <v>25</v>
      </c>
      <c r="N815" s="122" t="s">
        <v>26</v>
      </c>
      <c r="O815" s="122" t="s">
        <v>25</v>
      </c>
      <c r="P815" s="122" t="s">
        <v>27</v>
      </c>
      <c r="Q815" s="122" t="s">
        <v>28</v>
      </c>
      <c r="R815" s="124">
        <v>6.1660000000000004</v>
      </c>
      <c r="S815" s="127">
        <v>86</v>
      </c>
      <c r="T815" s="125">
        <v>6.9</v>
      </c>
      <c r="U815" s="122" t="s">
        <v>30</v>
      </c>
      <c r="W815" s="8" t="str">
        <f t="shared" si="90"/>
        <v/>
      </c>
      <c r="X815" s="8" t="str">
        <f>IF(S815="6B",_xlfn.XLOOKUP(H815,'Zoning 2shop'!A:A,'Zoning 2shop'!B:B),IF(S815="6C",_xlfn.XLOOKUP(G815,'Zoning 2shop'!C:C,'Zoning 2shop'!D:D),""))</f>
        <v/>
      </c>
      <c r="Y815" s="112">
        <f t="shared" si="91"/>
        <v>0.14910705133062102</v>
      </c>
      <c r="Z815" s="4">
        <f t="shared" si="92"/>
        <v>6.9</v>
      </c>
      <c r="AA815" s="4">
        <f t="shared" si="93"/>
        <v>0.5</v>
      </c>
      <c r="AB815" s="4">
        <f t="shared" si="94"/>
        <v>1.0288386541812851</v>
      </c>
      <c r="AC815" s="19">
        <f t="shared" si="95"/>
        <v>7.4</v>
      </c>
      <c r="AD815" s="8" t="str">
        <f>IF(COUNTIF(Catégories!A:A,N815)=0,"catégorie inconnue",LOOKUP(N815,Catégories!A:A,Catégories!B:B))</f>
        <v>Frêt</v>
      </c>
      <c r="AE815" s="21">
        <f t="shared" si="96"/>
        <v>8.4288386541812859</v>
      </c>
    </row>
    <row r="816" spans="2:31" hidden="1" x14ac:dyDescent="0.2">
      <c r="B816" s="122" t="s">
        <v>593</v>
      </c>
      <c r="C816" s="122" t="s">
        <v>21</v>
      </c>
      <c r="D816" s="123">
        <v>46170</v>
      </c>
      <c r="E816" s="122" t="s">
        <v>22</v>
      </c>
      <c r="F816" s="122" t="s">
        <v>317</v>
      </c>
      <c r="G816" s="122" t="s">
        <v>0</v>
      </c>
      <c r="H816" s="122" t="s">
        <v>0</v>
      </c>
      <c r="I816" s="122" t="s">
        <v>1909</v>
      </c>
      <c r="J816" s="122" t="s">
        <v>23</v>
      </c>
      <c r="K816" s="122" t="s">
        <v>24</v>
      </c>
      <c r="L816" s="122" t="s">
        <v>1910</v>
      </c>
      <c r="M816" s="122" t="s">
        <v>25</v>
      </c>
      <c r="N816" s="122" t="s">
        <v>26</v>
      </c>
      <c r="O816" s="122" t="s">
        <v>25</v>
      </c>
      <c r="P816" s="122" t="s">
        <v>27</v>
      </c>
      <c r="Q816" s="122" t="s">
        <v>28</v>
      </c>
      <c r="R816" s="124">
        <v>4.6379999999999999</v>
      </c>
      <c r="S816" s="127">
        <v>86</v>
      </c>
      <c r="T816" s="125">
        <v>5.88</v>
      </c>
      <c r="U816" s="122" t="s">
        <v>30</v>
      </c>
      <c r="W816" s="8" t="str">
        <f t="shared" si="90"/>
        <v/>
      </c>
      <c r="X816" s="8" t="str">
        <f>IF(S816="6B",_xlfn.XLOOKUP(H816,'Zoning 2shop'!A:A,'Zoning 2shop'!B:B),IF(S816="6C",_xlfn.XLOOKUP(G816,'Zoning 2shop'!C:C,'Zoning 2shop'!D:D),""))</f>
        <v/>
      </c>
      <c r="Y816" s="112">
        <f t="shared" si="91"/>
        <v>0.14910705133062102</v>
      </c>
      <c r="Z816" s="4">
        <f t="shared" si="92"/>
        <v>5.88</v>
      </c>
      <c r="AA816" s="4">
        <f t="shared" si="93"/>
        <v>0.5</v>
      </c>
      <c r="AB816" s="4">
        <f t="shared" si="94"/>
        <v>0.87674946182405156</v>
      </c>
      <c r="AC816" s="19">
        <f t="shared" si="95"/>
        <v>6.38</v>
      </c>
      <c r="AD816" s="8" t="str">
        <f>IF(COUNTIF(Catégories!A:A,N816)=0,"catégorie inconnue",LOOKUP(N816,Catégories!A:A,Catégories!B:B))</f>
        <v>Frêt</v>
      </c>
      <c r="AE816" s="21">
        <f t="shared" si="96"/>
        <v>7.2567494618240511</v>
      </c>
    </row>
    <row r="817" spans="2:31" hidden="1" x14ac:dyDescent="0.2">
      <c r="B817" s="122" t="s">
        <v>593</v>
      </c>
      <c r="C817" s="122" t="s">
        <v>21</v>
      </c>
      <c r="D817" s="123">
        <v>46170</v>
      </c>
      <c r="E817" s="122" t="s">
        <v>22</v>
      </c>
      <c r="F817" s="122" t="s">
        <v>1888</v>
      </c>
      <c r="G817" s="122" t="s">
        <v>0</v>
      </c>
      <c r="H817" s="122" t="s">
        <v>0</v>
      </c>
      <c r="I817" s="122" t="s">
        <v>1889</v>
      </c>
      <c r="J817" s="122" t="s">
        <v>23</v>
      </c>
      <c r="K817" s="122" t="s">
        <v>24</v>
      </c>
      <c r="L817" s="122" t="s">
        <v>1890</v>
      </c>
      <c r="M817" s="122" t="s">
        <v>25</v>
      </c>
      <c r="N817" s="122" t="s">
        <v>26</v>
      </c>
      <c r="O817" s="122" t="s">
        <v>25</v>
      </c>
      <c r="P817" s="122" t="s">
        <v>27</v>
      </c>
      <c r="Q817" s="122" t="s">
        <v>28</v>
      </c>
      <c r="R817" s="124">
        <v>4.57</v>
      </c>
      <c r="S817" s="127">
        <v>86</v>
      </c>
      <c r="T817" s="125">
        <v>5.88</v>
      </c>
      <c r="U817" s="122" t="s">
        <v>30</v>
      </c>
      <c r="W817" s="8" t="str">
        <f t="shared" si="90"/>
        <v/>
      </c>
      <c r="X817" s="8" t="str">
        <f>IF(S817="6B",_xlfn.XLOOKUP(H817,'Zoning 2shop'!A:A,'Zoning 2shop'!B:B),IF(S817="6C",_xlfn.XLOOKUP(G817,'Zoning 2shop'!C:C,'Zoning 2shop'!D:D),""))</f>
        <v/>
      </c>
      <c r="Y817" s="112">
        <f t="shared" si="91"/>
        <v>0.14910705133062102</v>
      </c>
      <c r="Z817" s="4">
        <f t="shared" si="92"/>
        <v>5.88</v>
      </c>
      <c r="AA817" s="4">
        <f t="shared" si="93"/>
        <v>0.5</v>
      </c>
      <c r="AB817" s="4">
        <f t="shared" si="94"/>
        <v>0.87674946182405156</v>
      </c>
      <c r="AC817" s="19">
        <f t="shared" si="95"/>
        <v>6.38</v>
      </c>
      <c r="AD817" s="8" t="str">
        <f>IF(COUNTIF(Catégories!A:A,N817)=0,"catégorie inconnue",LOOKUP(N817,Catégories!A:A,Catégories!B:B))</f>
        <v>Frêt</v>
      </c>
      <c r="AE817" s="21">
        <f t="shared" si="96"/>
        <v>7.2567494618240511</v>
      </c>
    </row>
    <row r="818" spans="2:31" hidden="1" x14ac:dyDescent="0.2">
      <c r="B818" s="122" t="s">
        <v>593</v>
      </c>
      <c r="C818" s="122" t="s">
        <v>21</v>
      </c>
      <c r="D818" s="123">
        <v>46170</v>
      </c>
      <c r="E818" s="122" t="s">
        <v>22</v>
      </c>
      <c r="F818" s="122" t="s">
        <v>1849</v>
      </c>
      <c r="G818" s="122" t="s">
        <v>0</v>
      </c>
      <c r="H818" s="122" t="s">
        <v>0</v>
      </c>
      <c r="I818" s="122" t="s">
        <v>1850</v>
      </c>
      <c r="J818" s="122" t="s">
        <v>23</v>
      </c>
      <c r="K818" s="122" t="s">
        <v>24</v>
      </c>
      <c r="L818" s="122" t="s">
        <v>1851</v>
      </c>
      <c r="M818" s="122" t="s">
        <v>25</v>
      </c>
      <c r="N818" s="122" t="s">
        <v>26</v>
      </c>
      <c r="O818" s="122" t="s">
        <v>25</v>
      </c>
      <c r="P818" s="122" t="s">
        <v>27</v>
      </c>
      <c r="Q818" s="122" t="s">
        <v>28</v>
      </c>
      <c r="R818" s="124">
        <v>4.532</v>
      </c>
      <c r="S818" s="127">
        <v>86</v>
      </c>
      <c r="T818" s="125">
        <v>5.88</v>
      </c>
      <c r="U818" s="122" t="s">
        <v>30</v>
      </c>
      <c r="W818" s="8" t="str">
        <f t="shared" si="90"/>
        <v/>
      </c>
      <c r="X818" s="8" t="str">
        <f>IF(S818="6B",_xlfn.XLOOKUP(H818,'Zoning 2shop'!A:A,'Zoning 2shop'!B:B),IF(S818="6C",_xlfn.XLOOKUP(G818,'Zoning 2shop'!C:C,'Zoning 2shop'!D:D),""))</f>
        <v/>
      </c>
      <c r="Y818" s="112">
        <f t="shared" si="91"/>
        <v>0.14910705133062102</v>
      </c>
      <c r="Z818" s="4">
        <f t="shared" si="92"/>
        <v>5.88</v>
      </c>
      <c r="AA818" s="4">
        <f t="shared" si="93"/>
        <v>0.5</v>
      </c>
      <c r="AB818" s="4">
        <f t="shared" si="94"/>
        <v>0.87674946182405156</v>
      </c>
      <c r="AC818" s="19">
        <f t="shared" si="95"/>
        <v>6.38</v>
      </c>
      <c r="AD818" s="8" t="str">
        <f>IF(COUNTIF(Catégories!A:A,N818)=0,"catégorie inconnue",LOOKUP(N818,Catégories!A:A,Catégories!B:B))</f>
        <v>Frêt</v>
      </c>
      <c r="AE818" s="21">
        <f t="shared" si="96"/>
        <v>7.2567494618240511</v>
      </c>
    </row>
    <row r="819" spans="2:31" hidden="1" x14ac:dyDescent="0.2">
      <c r="B819" s="122" t="s">
        <v>593</v>
      </c>
      <c r="C819" s="122" t="s">
        <v>21</v>
      </c>
      <c r="D819" s="123">
        <v>46170</v>
      </c>
      <c r="E819" s="122" t="s">
        <v>22</v>
      </c>
      <c r="F819" s="122" t="s">
        <v>1898</v>
      </c>
      <c r="G819" s="122" t="s">
        <v>0</v>
      </c>
      <c r="H819" s="122" t="s">
        <v>0</v>
      </c>
      <c r="I819" s="122" t="s">
        <v>1899</v>
      </c>
      <c r="J819" s="122" t="s">
        <v>23</v>
      </c>
      <c r="K819" s="122" t="s">
        <v>24</v>
      </c>
      <c r="L819" s="122" t="s">
        <v>1900</v>
      </c>
      <c r="M819" s="122" t="s">
        <v>25</v>
      </c>
      <c r="N819" s="122" t="s">
        <v>26</v>
      </c>
      <c r="O819" s="122" t="s">
        <v>25</v>
      </c>
      <c r="P819" s="122" t="s">
        <v>27</v>
      </c>
      <c r="Q819" s="122" t="s">
        <v>28</v>
      </c>
      <c r="R819" s="124">
        <v>0.1</v>
      </c>
      <c r="S819" s="127">
        <v>86</v>
      </c>
      <c r="T819" s="125">
        <v>4.25</v>
      </c>
      <c r="U819" s="122" t="s">
        <v>30</v>
      </c>
      <c r="W819" s="8" t="str">
        <f t="shared" si="90"/>
        <v/>
      </c>
      <c r="X819" s="8" t="str">
        <f>IF(S819="6B",_xlfn.XLOOKUP(H819,'Zoning 2shop'!A:A,'Zoning 2shop'!B:B),IF(S819="6C",_xlfn.XLOOKUP(G819,'Zoning 2shop'!C:C,'Zoning 2shop'!D:D),""))</f>
        <v/>
      </c>
      <c r="Y819" s="112">
        <f t="shared" si="91"/>
        <v>0.14910705133062102</v>
      </c>
      <c r="Z819" s="4">
        <f t="shared" si="92"/>
        <v>4.25</v>
      </c>
      <c r="AA819" s="4">
        <f t="shared" si="93"/>
        <v>0.5</v>
      </c>
      <c r="AB819" s="4">
        <f t="shared" si="94"/>
        <v>0.63370496815513933</v>
      </c>
      <c r="AC819" s="19">
        <f t="shared" si="95"/>
        <v>4.75</v>
      </c>
      <c r="AD819" s="8" t="str">
        <f>IF(COUNTIF(Catégories!A:A,N819)=0,"catégorie inconnue",LOOKUP(N819,Catégories!A:A,Catégories!B:B))</f>
        <v>Frêt</v>
      </c>
      <c r="AE819" s="21">
        <f t="shared" si="96"/>
        <v>5.383704968155139</v>
      </c>
    </row>
    <row r="820" spans="2:31" hidden="1" x14ac:dyDescent="0.2">
      <c r="B820" s="122" t="s">
        <v>593</v>
      </c>
      <c r="C820" s="122" t="s">
        <v>21</v>
      </c>
      <c r="D820" s="123">
        <v>46170</v>
      </c>
      <c r="E820" s="122" t="s">
        <v>22</v>
      </c>
      <c r="F820" s="122" t="s">
        <v>1901</v>
      </c>
      <c r="G820" s="122" t="s">
        <v>0</v>
      </c>
      <c r="H820" s="122" t="s">
        <v>0</v>
      </c>
      <c r="I820" s="122" t="s">
        <v>1902</v>
      </c>
      <c r="J820" s="122" t="s">
        <v>23</v>
      </c>
      <c r="K820" s="122" t="s">
        <v>24</v>
      </c>
      <c r="L820" s="122" t="s">
        <v>1903</v>
      </c>
      <c r="M820" s="122" t="s">
        <v>25</v>
      </c>
      <c r="N820" s="122" t="s">
        <v>26</v>
      </c>
      <c r="O820" s="122" t="s">
        <v>25</v>
      </c>
      <c r="P820" s="122" t="s">
        <v>27</v>
      </c>
      <c r="Q820" s="122" t="s">
        <v>28</v>
      </c>
      <c r="R820" s="124">
        <v>4.532</v>
      </c>
      <c r="S820" s="127">
        <v>86</v>
      </c>
      <c r="T820" s="125">
        <v>5.88</v>
      </c>
      <c r="U820" s="122" t="s">
        <v>30</v>
      </c>
      <c r="W820" s="8" t="str">
        <f t="shared" si="90"/>
        <v/>
      </c>
      <c r="X820" s="8" t="str">
        <f>IF(S820="6B",_xlfn.XLOOKUP(H820,'Zoning 2shop'!A:A,'Zoning 2shop'!B:B),IF(S820="6C",_xlfn.XLOOKUP(G820,'Zoning 2shop'!C:C,'Zoning 2shop'!D:D),""))</f>
        <v/>
      </c>
      <c r="Y820" s="112">
        <f t="shared" si="91"/>
        <v>0.14910705133062102</v>
      </c>
      <c r="Z820" s="4">
        <f t="shared" si="92"/>
        <v>5.88</v>
      </c>
      <c r="AA820" s="4">
        <f t="shared" si="93"/>
        <v>0.5</v>
      </c>
      <c r="AB820" s="4">
        <f t="shared" si="94"/>
        <v>0.87674946182405156</v>
      </c>
      <c r="AC820" s="19">
        <f t="shared" si="95"/>
        <v>6.38</v>
      </c>
      <c r="AD820" s="8" t="str">
        <f>IF(COUNTIF(Catégories!A:A,N820)=0,"catégorie inconnue",LOOKUP(N820,Catégories!A:A,Catégories!B:B))</f>
        <v>Frêt</v>
      </c>
      <c r="AE820" s="21">
        <f t="shared" si="96"/>
        <v>7.2567494618240511</v>
      </c>
    </row>
    <row r="821" spans="2:31" hidden="1" x14ac:dyDescent="0.2">
      <c r="B821" s="122" t="s">
        <v>593</v>
      </c>
      <c r="C821" s="122" t="s">
        <v>21</v>
      </c>
      <c r="D821" s="123">
        <v>46170</v>
      </c>
      <c r="E821" s="122" t="s">
        <v>22</v>
      </c>
      <c r="F821" s="122" t="s">
        <v>1256</v>
      </c>
      <c r="G821" s="122" t="s">
        <v>0</v>
      </c>
      <c r="H821" s="122" t="s">
        <v>0</v>
      </c>
      <c r="I821" s="122" t="s">
        <v>1845</v>
      </c>
      <c r="J821" s="122" t="s">
        <v>23</v>
      </c>
      <c r="K821" s="122" t="s">
        <v>24</v>
      </c>
      <c r="L821" s="122" t="s">
        <v>1846</v>
      </c>
      <c r="M821" s="122" t="s">
        <v>25</v>
      </c>
      <c r="N821" s="122" t="s">
        <v>26</v>
      </c>
      <c r="O821" s="122" t="s">
        <v>25</v>
      </c>
      <c r="P821" s="122" t="s">
        <v>27</v>
      </c>
      <c r="Q821" s="122" t="s">
        <v>28</v>
      </c>
      <c r="R821" s="124">
        <v>4.532</v>
      </c>
      <c r="S821" s="127">
        <v>86</v>
      </c>
      <c r="T821" s="125">
        <v>5.88</v>
      </c>
      <c r="U821" s="122" t="s">
        <v>30</v>
      </c>
      <c r="W821" s="8" t="str">
        <f t="shared" si="90"/>
        <v/>
      </c>
      <c r="X821" s="8" t="str">
        <f>IF(S821="6B",_xlfn.XLOOKUP(H821,'Zoning 2shop'!A:A,'Zoning 2shop'!B:B),IF(S821="6C",_xlfn.XLOOKUP(G821,'Zoning 2shop'!C:C,'Zoning 2shop'!D:D),""))</f>
        <v/>
      </c>
      <c r="Y821" s="112">
        <f t="shared" si="91"/>
        <v>0.14910705133062102</v>
      </c>
      <c r="Z821" s="4">
        <f t="shared" si="92"/>
        <v>5.88</v>
      </c>
      <c r="AA821" s="4">
        <f t="shared" si="93"/>
        <v>0.5</v>
      </c>
      <c r="AB821" s="4">
        <f t="shared" si="94"/>
        <v>0.87674946182405156</v>
      </c>
      <c r="AC821" s="19">
        <f t="shared" si="95"/>
        <v>6.38</v>
      </c>
      <c r="AD821" s="8" t="str">
        <f>IF(COUNTIF(Catégories!A:A,N821)=0,"catégorie inconnue",LOOKUP(N821,Catégories!A:A,Catégories!B:B))</f>
        <v>Frêt</v>
      </c>
      <c r="AE821" s="21">
        <f t="shared" si="96"/>
        <v>7.2567494618240511</v>
      </c>
    </row>
    <row r="822" spans="2:31" hidden="1" x14ac:dyDescent="0.2">
      <c r="B822" s="122" t="s">
        <v>593</v>
      </c>
      <c r="C822" s="122" t="s">
        <v>21</v>
      </c>
      <c r="D822" s="123">
        <v>46170</v>
      </c>
      <c r="E822" s="122" t="s">
        <v>22</v>
      </c>
      <c r="F822" s="122" t="s">
        <v>307</v>
      </c>
      <c r="G822" s="122" t="s">
        <v>0</v>
      </c>
      <c r="H822" s="122" t="s">
        <v>0</v>
      </c>
      <c r="I822" s="122" t="s">
        <v>1904</v>
      </c>
      <c r="J822" s="122" t="s">
        <v>23</v>
      </c>
      <c r="K822" s="122" t="s">
        <v>24</v>
      </c>
      <c r="L822" s="122" t="s">
        <v>1905</v>
      </c>
      <c r="M822" s="122" t="s">
        <v>25</v>
      </c>
      <c r="N822" s="122" t="s">
        <v>26</v>
      </c>
      <c r="O822" s="122" t="s">
        <v>25</v>
      </c>
      <c r="P822" s="122" t="s">
        <v>27</v>
      </c>
      <c r="Q822" s="122" t="s">
        <v>28</v>
      </c>
      <c r="R822" s="124">
        <v>6.2729999999999997</v>
      </c>
      <c r="S822" s="127">
        <v>86</v>
      </c>
      <c r="T822" s="125">
        <v>6.9</v>
      </c>
      <c r="U822" s="122" t="s">
        <v>30</v>
      </c>
      <c r="W822" s="8" t="str">
        <f t="shared" si="90"/>
        <v/>
      </c>
      <c r="X822" s="8" t="str">
        <f>IF(S822="6B",_xlfn.XLOOKUP(H822,'Zoning 2shop'!A:A,'Zoning 2shop'!B:B),IF(S822="6C",_xlfn.XLOOKUP(G822,'Zoning 2shop'!C:C,'Zoning 2shop'!D:D),""))</f>
        <v/>
      </c>
      <c r="Y822" s="112">
        <f t="shared" si="91"/>
        <v>0.14910705133062102</v>
      </c>
      <c r="Z822" s="4">
        <f t="shared" si="92"/>
        <v>6.9</v>
      </c>
      <c r="AA822" s="4">
        <f t="shared" si="93"/>
        <v>0.5</v>
      </c>
      <c r="AB822" s="4">
        <f t="shared" si="94"/>
        <v>1.0288386541812851</v>
      </c>
      <c r="AC822" s="19">
        <f t="shared" si="95"/>
        <v>7.4</v>
      </c>
      <c r="AD822" s="8" t="str">
        <f>IF(COUNTIF(Catégories!A:A,N822)=0,"catégorie inconnue",LOOKUP(N822,Catégories!A:A,Catégories!B:B))</f>
        <v>Frêt</v>
      </c>
      <c r="AE822" s="21">
        <f t="shared" si="96"/>
        <v>8.4288386541812859</v>
      </c>
    </row>
    <row r="823" spans="2:31" hidden="1" x14ac:dyDescent="0.2">
      <c r="B823" s="122" t="s">
        <v>593</v>
      </c>
      <c r="C823" s="122" t="s">
        <v>21</v>
      </c>
      <c r="D823" s="123">
        <v>46170</v>
      </c>
      <c r="E823" s="122" t="s">
        <v>22</v>
      </c>
      <c r="F823" s="122" t="s">
        <v>260</v>
      </c>
      <c r="G823" s="122" t="s">
        <v>0</v>
      </c>
      <c r="H823" s="122" t="s">
        <v>0</v>
      </c>
      <c r="I823" s="122" t="s">
        <v>1911</v>
      </c>
      <c r="J823" s="122" t="s">
        <v>23</v>
      </c>
      <c r="K823" s="122" t="s">
        <v>24</v>
      </c>
      <c r="L823" s="122" t="s">
        <v>1912</v>
      </c>
      <c r="M823" s="122" t="s">
        <v>25</v>
      </c>
      <c r="N823" s="122" t="s">
        <v>26</v>
      </c>
      <c r="O823" s="122" t="s">
        <v>25</v>
      </c>
      <c r="P823" s="122" t="s">
        <v>27</v>
      </c>
      <c r="Q823" s="122" t="s">
        <v>28</v>
      </c>
      <c r="R823" s="124">
        <v>4.6779999999999999</v>
      </c>
      <c r="S823" s="127">
        <v>86</v>
      </c>
      <c r="T823" s="125">
        <v>5.88</v>
      </c>
      <c r="U823" s="122" t="s">
        <v>30</v>
      </c>
      <c r="W823" s="8" t="str">
        <f t="shared" si="90"/>
        <v/>
      </c>
      <c r="X823" s="8" t="str">
        <f>IF(S823="6B",_xlfn.XLOOKUP(H823,'Zoning 2shop'!A:A,'Zoning 2shop'!B:B),IF(S823="6C",_xlfn.XLOOKUP(G823,'Zoning 2shop'!C:C,'Zoning 2shop'!D:D),""))</f>
        <v/>
      </c>
      <c r="Y823" s="112">
        <f t="shared" si="91"/>
        <v>0.14910705133062102</v>
      </c>
      <c r="Z823" s="4">
        <f t="shared" si="92"/>
        <v>5.88</v>
      </c>
      <c r="AA823" s="4">
        <f t="shared" si="93"/>
        <v>0.5</v>
      </c>
      <c r="AB823" s="4">
        <f t="shared" si="94"/>
        <v>0.87674946182405156</v>
      </c>
      <c r="AC823" s="19">
        <f t="shared" si="95"/>
        <v>6.38</v>
      </c>
      <c r="AD823" s="8" t="str">
        <f>IF(COUNTIF(Catégories!A:A,N823)=0,"catégorie inconnue",LOOKUP(N823,Catégories!A:A,Catégories!B:B))</f>
        <v>Frêt</v>
      </c>
      <c r="AE823" s="21">
        <f t="shared" si="96"/>
        <v>7.2567494618240511</v>
      </c>
    </row>
    <row r="824" spans="2:31" hidden="1" x14ac:dyDescent="0.2">
      <c r="B824" s="122" t="s">
        <v>593</v>
      </c>
      <c r="C824" s="122" t="s">
        <v>21</v>
      </c>
      <c r="D824" s="123">
        <v>46170</v>
      </c>
      <c r="E824" s="122" t="s">
        <v>22</v>
      </c>
      <c r="F824" s="122" t="s">
        <v>1854</v>
      </c>
      <c r="G824" s="122" t="s">
        <v>0</v>
      </c>
      <c r="H824" s="122" t="s">
        <v>0</v>
      </c>
      <c r="I824" s="122" t="s">
        <v>1855</v>
      </c>
      <c r="J824" s="122" t="s">
        <v>23</v>
      </c>
      <c r="K824" s="122" t="s">
        <v>24</v>
      </c>
      <c r="L824" s="122" t="s">
        <v>1856</v>
      </c>
      <c r="M824" s="122" t="s">
        <v>25</v>
      </c>
      <c r="N824" s="122" t="s">
        <v>26</v>
      </c>
      <c r="O824" s="122" t="s">
        <v>25</v>
      </c>
      <c r="P824" s="122" t="s">
        <v>27</v>
      </c>
      <c r="Q824" s="122" t="s">
        <v>28</v>
      </c>
      <c r="R824" s="124">
        <v>4.7430000000000003</v>
      </c>
      <c r="S824" s="127">
        <v>86</v>
      </c>
      <c r="T824" s="125">
        <v>5.88</v>
      </c>
      <c r="U824" s="122" t="s">
        <v>30</v>
      </c>
      <c r="W824" s="8" t="str">
        <f t="shared" si="90"/>
        <v/>
      </c>
      <c r="X824" s="8" t="str">
        <f>IF(S824="6B",_xlfn.XLOOKUP(H824,'Zoning 2shop'!A:A,'Zoning 2shop'!B:B),IF(S824="6C",_xlfn.XLOOKUP(G824,'Zoning 2shop'!C:C,'Zoning 2shop'!D:D),""))</f>
        <v/>
      </c>
      <c r="Y824" s="112">
        <f t="shared" si="91"/>
        <v>0.14910705133062102</v>
      </c>
      <c r="Z824" s="4">
        <f t="shared" si="92"/>
        <v>5.88</v>
      </c>
      <c r="AA824" s="4">
        <f t="shared" si="93"/>
        <v>0.5</v>
      </c>
      <c r="AB824" s="4">
        <f t="shared" si="94"/>
        <v>0.87674946182405156</v>
      </c>
      <c r="AC824" s="19">
        <f t="shared" si="95"/>
        <v>6.38</v>
      </c>
      <c r="AD824" s="8" t="str">
        <f>IF(COUNTIF(Catégories!A:A,N824)=0,"catégorie inconnue",LOOKUP(N824,Catégories!A:A,Catégories!B:B))</f>
        <v>Frêt</v>
      </c>
      <c r="AE824" s="21">
        <f t="shared" si="96"/>
        <v>7.2567494618240511</v>
      </c>
    </row>
    <row r="825" spans="2:31" hidden="1" x14ac:dyDescent="0.2">
      <c r="B825" s="122" t="s">
        <v>593</v>
      </c>
      <c r="C825" s="122" t="s">
        <v>21</v>
      </c>
      <c r="D825" s="123">
        <v>46171</v>
      </c>
      <c r="E825" s="122" t="s">
        <v>22</v>
      </c>
      <c r="F825" s="122" t="s">
        <v>1441</v>
      </c>
      <c r="G825" s="122" t="s">
        <v>0</v>
      </c>
      <c r="H825" s="122" t="s">
        <v>0</v>
      </c>
      <c r="I825" s="122" t="s">
        <v>1442</v>
      </c>
      <c r="J825" s="122" t="s">
        <v>23</v>
      </c>
      <c r="K825" s="122" t="s">
        <v>24</v>
      </c>
      <c r="L825" s="122" t="s">
        <v>1922</v>
      </c>
      <c r="M825" s="122" t="s">
        <v>25</v>
      </c>
      <c r="N825" s="122" t="s">
        <v>26</v>
      </c>
      <c r="O825" s="122" t="s">
        <v>25</v>
      </c>
      <c r="P825" s="122" t="s">
        <v>27</v>
      </c>
      <c r="Q825" s="122" t="s">
        <v>28</v>
      </c>
      <c r="R825" s="124">
        <v>5.9039999999999999</v>
      </c>
      <c r="S825" s="127">
        <v>86</v>
      </c>
      <c r="T825" s="125">
        <v>6.39</v>
      </c>
      <c r="U825" s="122" t="s">
        <v>30</v>
      </c>
      <c r="W825" s="8" t="str">
        <f t="shared" si="90"/>
        <v/>
      </c>
      <c r="X825" s="8" t="str">
        <f>IF(S825="6B",_xlfn.XLOOKUP(H825,'Zoning 2shop'!A:A,'Zoning 2shop'!B:B),IF(S825="6C",_xlfn.XLOOKUP(G825,'Zoning 2shop'!C:C,'Zoning 2shop'!D:D),""))</f>
        <v/>
      </c>
      <c r="Y825" s="112">
        <f t="shared" si="91"/>
        <v>0.14910705133062102</v>
      </c>
      <c r="Z825" s="4">
        <f t="shared" si="92"/>
        <v>6.39</v>
      </c>
      <c r="AA825" s="4">
        <f t="shared" si="93"/>
        <v>0.5</v>
      </c>
      <c r="AB825" s="4">
        <f t="shared" si="94"/>
        <v>0.95279405800266825</v>
      </c>
      <c r="AC825" s="19">
        <f t="shared" si="95"/>
        <v>6.89</v>
      </c>
      <c r="AD825" s="8" t="str">
        <f>IF(COUNTIF(Catégories!A:A,N825)=0,"catégorie inconnue",LOOKUP(N825,Catégories!A:A,Catégories!B:B))</f>
        <v>Frêt</v>
      </c>
      <c r="AE825" s="21">
        <f t="shared" si="96"/>
        <v>7.842794058002668</v>
      </c>
    </row>
    <row r="826" spans="2:31" hidden="1" x14ac:dyDescent="0.2">
      <c r="B826" s="122" t="s">
        <v>593</v>
      </c>
      <c r="C826" s="122" t="s">
        <v>21</v>
      </c>
      <c r="D826" s="123">
        <v>46171</v>
      </c>
      <c r="E826" s="122" t="s">
        <v>22</v>
      </c>
      <c r="F826" s="122" t="s">
        <v>304</v>
      </c>
      <c r="G826" s="122" t="s">
        <v>0</v>
      </c>
      <c r="H826" s="122" t="s">
        <v>0</v>
      </c>
      <c r="I826" s="122" t="s">
        <v>1946</v>
      </c>
      <c r="J826" s="122" t="s">
        <v>23</v>
      </c>
      <c r="K826" s="122" t="s">
        <v>24</v>
      </c>
      <c r="L826" s="122" t="s">
        <v>1947</v>
      </c>
      <c r="M826" s="122" t="s">
        <v>25</v>
      </c>
      <c r="N826" s="122" t="s">
        <v>26</v>
      </c>
      <c r="O826" s="122" t="s">
        <v>25</v>
      </c>
      <c r="P826" s="122" t="s">
        <v>27</v>
      </c>
      <c r="Q826" s="122" t="s">
        <v>28</v>
      </c>
      <c r="R826" s="124">
        <v>0.24</v>
      </c>
      <c r="S826" s="127">
        <v>86</v>
      </c>
      <c r="T826" s="125">
        <v>4.25</v>
      </c>
      <c r="U826" s="122" t="s">
        <v>30</v>
      </c>
      <c r="W826" s="8" t="str">
        <f t="shared" si="90"/>
        <v/>
      </c>
      <c r="X826" s="8" t="str">
        <f>IF(S826="6B",_xlfn.XLOOKUP(H826,'Zoning 2shop'!A:A,'Zoning 2shop'!B:B),IF(S826="6C",_xlfn.XLOOKUP(G826,'Zoning 2shop'!C:C,'Zoning 2shop'!D:D),""))</f>
        <v/>
      </c>
      <c r="Y826" s="112">
        <f t="shared" si="91"/>
        <v>0.14910705133062102</v>
      </c>
      <c r="Z826" s="4">
        <f t="shared" si="92"/>
        <v>4.25</v>
      </c>
      <c r="AA826" s="4">
        <f t="shared" si="93"/>
        <v>0.5</v>
      </c>
      <c r="AB826" s="4">
        <f t="shared" si="94"/>
        <v>0.63370496815513933</v>
      </c>
      <c r="AC826" s="19">
        <f t="shared" si="95"/>
        <v>4.75</v>
      </c>
      <c r="AD826" s="8" t="str">
        <f>IF(COUNTIF(Catégories!A:A,N826)=0,"catégorie inconnue",LOOKUP(N826,Catégories!A:A,Catégories!B:B))</f>
        <v>Frêt</v>
      </c>
      <c r="AE826" s="21">
        <f t="shared" si="96"/>
        <v>5.383704968155139</v>
      </c>
    </row>
    <row r="827" spans="2:31" hidden="1" x14ac:dyDescent="0.2">
      <c r="B827" s="122" t="s">
        <v>593</v>
      </c>
      <c r="C827" s="122" t="s">
        <v>21</v>
      </c>
      <c r="D827" s="123">
        <v>46171</v>
      </c>
      <c r="E827" s="122" t="s">
        <v>22</v>
      </c>
      <c r="F827" s="122" t="s">
        <v>1836</v>
      </c>
      <c r="G827" s="122" t="s">
        <v>0</v>
      </c>
      <c r="H827" s="122" t="s">
        <v>0</v>
      </c>
      <c r="I827" s="122" t="s">
        <v>1961</v>
      </c>
      <c r="J827" s="122" t="s">
        <v>23</v>
      </c>
      <c r="K827" s="122" t="s">
        <v>24</v>
      </c>
      <c r="L827" s="122" t="s">
        <v>1962</v>
      </c>
      <c r="M827" s="122" t="s">
        <v>25</v>
      </c>
      <c r="N827" s="122" t="s">
        <v>26</v>
      </c>
      <c r="O827" s="122" t="s">
        <v>25</v>
      </c>
      <c r="P827" s="122" t="s">
        <v>27</v>
      </c>
      <c r="Q827" s="122" t="s">
        <v>28</v>
      </c>
      <c r="R827" s="124">
        <v>0.08</v>
      </c>
      <c r="S827" s="127">
        <v>86</v>
      </c>
      <c r="T827" s="125">
        <v>4.25</v>
      </c>
      <c r="U827" s="122" t="s">
        <v>30</v>
      </c>
      <c r="W827" s="8" t="str">
        <f t="shared" si="90"/>
        <v/>
      </c>
      <c r="X827" s="8" t="str">
        <f>IF(S827="6B",_xlfn.XLOOKUP(H827,'Zoning 2shop'!A:A,'Zoning 2shop'!B:B),IF(S827="6C",_xlfn.XLOOKUP(G827,'Zoning 2shop'!C:C,'Zoning 2shop'!D:D),""))</f>
        <v/>
      </c>
      <c r="Y827" s="112">
        <f t="shared" si="91"/>
        <v>0.14910705133062102</v>
      </c>
      <c r="Z827" s="4">
        <f t="shared" si="92"/>
        <v>4.25</v>
      </c>
      <c r="AA827" s="4">
        <f t="shared" si="93"/>
        <v>0.5</v>
      </c>
      <c r="AB827" s="4">
        <f t="shared" si="94"/>
        <v>0.63370496815513933</v>
      </c>
      <c r="AC827" s="19">
        <f t="shared" si="95"/>
        <v>4.75</v>
      </c>
      <c r="AD827" s="8" t="str">
        <f>IF(COUNTIF(Catégories!A:A,N827)=0,"catégorie inconnue",LOOKUP(N827,Catégories!A:A,Catégories!B:B))</f>
        <v>Frêt</v>
      </c>
      <c r="AE827" s="21">
        <f t="shared" si="96"/>
        <v>5.383704968155139</v>
      </c>
    </row>
    <row r="828" spans="2:31" hidden="1" x14ac:dyDescent="0.2">
      <c r="B828" s="122" t="s">
        <v>593</v>
      </c>
      <c r="C828" s="122" t="s">
        <v>21</v>
      </c>
      <c r="D828" s="123">
        <v>46171</v>
      </c>
      <c r="E828" s="122" t="s">
        <v>22</v>
      </c>
      <c r="F828" s="122" t="s">
        <v>234</v>
      </c>
      <c r="G828" s="122" t="s">
        <v>0</v>
      </c>
      <c r="H828" s="122" t="s">
        <v>0</v>
      </c>
      <c r="I828" s="122" t="s">
        <v>1948</v>
      </c>
      <c r="J828" s="122" t="s">
        <v>23</v>
      </c>
      <c r="K828" s="122" t="s">
        <v>24</v>
      </c>
      <c r="L828" s="122" t="s">
        <v>1949</v>
      </c>
      <c r="M828" s="122" t="s">
        <v>25</v>
      </c>
      <c r="N828" s="122" t="s">
        <v>26</v>
      </c>
      <c r="O828" s="122" t="s">
        <v>25</v>
      </c>
      <c r="P828" s="122" t="s">
        <v>27</v>
      </c>
      <c r="Q828" s="122" t="s">
        <v>28</v>
      </c>
      <c r="R828" s="124">
        <v>0.27</v>
      </c>
      <c r="S828" s="127">
        <v>86</v>
      </c>
      <c r="T828" s="125">
        <v>4.25</v>
      </c>
      <c r="U828" s="122" t="s">
        <v>30</v>
      </c>
      <c r="W828" s="8" t="str">
        <f t="shared" si="90"/>
        <v/>
      </c>
      <c r="X828" s="8" t="str">
        <f>IF(S828="6B",_xlfn.XLOOKUP(H828,'Zoning 2shop'!A:A,'Zoning 2shop'!B:B),IF(S828="6C",_xlfn.XLOOKUP(G828,'Zoning 2shop'!C:C,'Zoning 2shop'!D:D),""))</f>
        <v/>
      </c>
      <c r="Y828" s="112">
        <f t="shared" si="91"/>
        <v>0.14910705133062102</v>
      </c>
      <c r="Z828" s="4">
        <f t="shared" si="92"/>
        <v>4.25</v>
      </c>
      <c r="AA828" s="4">
        <f t="shared" si="93"/>
        <v>0.5</v>
      </c>
      <c r="AB828" s="4">
        <f t="shared" si="94"/>
        <v>0.63370496815513933</v>
      </c>
      <c r="AC828" s="19">
        <f t="shared" si="95"/>
        <v>4.75</v>
      </c>
      <c r="AD828" s="8" t="str">
        <f>IF(COUNTIF(Catégories!A:A,N828)=0,"catégorie inconnue",LOOKUP(N828,Catégories!A:A,Catégories!B:B))</f>
        <v>Frêt</v>
      </c>
      <c r="AE828" s="21">
        <f t="shared" si="96"/>
        <v>5.383704968155139</v>
      </c>
    </row>
    <row r="829" spans="2:31" hidden="1" x14ac:dyDescent="0.2">
      <c r="B829" s="122" t="s">
        <v>593</v>
      </c>
      <c r="C829" s="122" t="s">
        <v>21</v>
      </c>
      <c r="D829" s="123">
        <v>46171</v>
      </c>
      <c r="E829" s="122" t="s">
        <v>22</v>
      </c>
      <c r="F829" s="122" t="s">
        <v>938</v>
      </c>
      <c r="G829" s="122" t="s">
        <v>0</v>
      </c>
      <c r="H829" s="122" t="s">
        <v>0</v>
      </c>
      <c r="I829" s="122" t="s">
        <v>1915</v>
      </c>
      <c r="J829" s="122" t="s">
        <v>23</v>
      </c>
      <c r="K829" s="122" t="s">
        <v>24</v>
      </c>
      <c r="L829" s="122" t="s">
        <v>1916</v>
      </c>
      <c r="M829" s="122" t="s">
        <v>25</v>
      </c>
      <c r="N829" s="122" t="s">
        <v>26</v>
      </c>
      <c r="O829" s="122" t="s">
        <v>25</v>
      </c>
      <c r="P829" s="122" t="s">
        <v>27</v>
      </c>
      <c r="Q829" s="122" t="s">
        <v>28</v>
      </c>
      <c r="R829" s="124">
        <v>0.02</v>
      </c>
      <c r="S829" s="127">
        <v>86</v>
      </c>
      <c r="T829" s="125">
        <v>4.25</v>
      </c>
      <c r="U829" s="122" t="s">
        <v>30</v>
      </c>
      <c r="W829" s="8" t="str">
        <f t="shared" si="90"/>
        <v/>
      </c>
      <c r="X829" s="8" t="str">
        <f>IF(S829="6B",_xlfn.XLOOKUP(H829,'Zoning 2shop'!A:A,'Zoning 2shop'!B:B),IF(S829="6C",_xlfn.XLOOKUP(G829,'Zoning 2shop'!C:C,'Zoning 2shop'!D:D),""))</f>
        <v/>
      </c>
      <c r="Y829" s="112">
        <f t="shared" si="91"/>
        <v>0.14910705133062102</v>
      </c>
      <c r="Z829" s="4">
        <f t="shared" si="92"/>
        <v>4.25</v>
      </c>
      <c r="AA829" s="4">
        <f t="shared" si="93"/>
        <v>0.5</v>
      </c>
      <c r="AB829" s="4">
        <f t="shared" si="94"/>
        <v>0.63370496815513933</v>
      </c>
      <c r="AC829" s="19">
        <f t="shared" si="95"/>
        <v>4.75</v>
      </c>
      <c r="AD829" s="8" t="str">
        <f>IF(COUNTIF(Catégories!A:A,N829)=0,"catégorie inconnue",LOOKUP(N829,Catégories!A:A,Catégories!B:B))</f>
        <v>Frêt</v>
      </c>
      <c r="AE829" s="21">
        <f t="shared" si="96"/>
        <v>5.383704968155139</v>
      </c>
    </row>
    <row r="830" spans="2:31" hidden="1" x14ac:dyDescent="0.2">
      <c r="B830" s="122" t="s">
        <v>593</v>
      </c>
      <c r="C830" s="122" t="s">
        <v>21</v>
      </c>
      <c r="D830" s="123">
        <v>46171</v>
      </c>
      <c r="E830" s="122" t="s">
        <v>22</v>
      </c>
      <c r="F830" s="122" t="s">
        <v>1928</v>
      </c>
      <c r="G830" s="122" t="s">
        <v>0</v>
      </c>
      <c r="H830" s="122" t="s">
        <v>0</v>
      </c>
      <c r="I830" s="122" t="s">
        <v>1929</v>
      </c>
      <c r="J830" s="122" t="s">
        <v>23</v>
      </c>
      <c r="K830" s="122" t="s">
        <v>24</v>
      </c>
      <c r="L830" s="122" t="s">
        <v>1930</v>
      </c>
      <c r="M830" s="122" t="s">
        <v>25</v>
      </c>
      <c r="N830" s="122" t="s">
        <v>26</v>
      </c>
      <c r="O830" s="122" t="s">
        <v>25</v>
      </c>
      <c r="P830" s="122" t="s">
        <v>27</v>
      </c>
      <c r="Q830" s="122" t="s">
        <v>28</v>
      </c>
      <c r="R830" s="124">
        <v>7.0000000000000007E-2</v>
      </c>
      <c r="S830" s="127">
        <v>86</v>
      </c>
      <c r="T830" s="125">
        <v>4.25</v>
      </c>
      <c r="U830" s="122" t="s">
        <v>30</v>
      </c>
      <c r="W830" s="8" t="str">
        <f t="shared" si="90"/>
        <v/>
      </c>
      <c r="X830" s="8" t="str">
        <f>IF(S830="6B",_xlfn.XLOOKUP(H830,'Zoning 2shop'!A:A,'Zoning 2shop'!B:B),IF(S830="6C",_xlfn.XLOOKUP(G830,'Zoning 2shop'!C:C,'Zoning 2shop'!D:D),""))</f>
        <v/>
      </c>
      <c r="Y830" s="112">
        <f t="shared" si="91"/>
        <v>0.14910705133062102</v>
      </c>
      <c r="Z830" s="4">
        <f t="shared" si="92"/>
        <v>4.25</v>
      </c>
      <c r="AA830" s="4">
        <f t="shared" si="93"/>
        <v>0.5</v>
      </c>
      <c r="AB830" s="4">
        <f t="shared" si="94"/>
        <v>0.63370496815513933</v>
      </c>
      <c r="AC830" s="19">
        <f t="shared" si="95"/>
        <v>4.75</v>
      </c>
      <c r="AD830" s="8" t="str">
        <f>IF(COUNTIF(Catégories!A:A,N830)=0,"catégorie inconnue",LOOKUP(N830,Catégories!A:A,Catégories!B:B))</f>
        <v>Frêt</v>
      </c>
      <c r="AE830" s="21">
        <f t="shared" si="96"/>
        <v>5.383704968155139</v>
      </c>
    </row>
    <row r="831" spans="2:31" hidden="1" x14ac:dyDescent="0.2">
      <c r="B831" s="122" t="s">
        <v>593</v>
      </c>
      <c r="C831" s="122" t="s">
        <v>21</v>
      </c>
      <c r="D831" s="123">
        <v>46171</v>
      </c>
      <c r="E831" s="122" t="s">
        <v>22</v>
      </c>
      <c r="F831" s="122" t="s">
        <v>1931</v>
      </c>
      <c r="G831" s="122" t="s">
        <v>0</v>
      </c>
      <c r="H831" s="122" t="s">
        <v>0</v>
      </c>
      <c r="I831" s="122" t="s">
        <v>1932</v>
      </c>
      <c r="J831" s="122" t="s">
        <v>23</v>
      </c>
      <c r="K831" s="122" t="s">
        <v>24</v>
      </c>
      <c r="L831" s="122" t="s">
        <v>1933</v>
      </c>
      <c r="M831" s="122" t="s">
        <v>25</v>
      </c>
      <c r="N831" s="122" t="s">
        <v>26</v>
      </c>
      <c r="O831" s="122" t="s">
        <v>25</v>
      </c>
      <c r="P831" s="122" t="s">
        <v>27</v>
      </c>
      <c r="Q831" s="122" t="s">
        <v>28</v>
      </c>
      <c r="R831" s="124">
        <v>0.26</v>
      </c>
      <c r="S831" s="127">
        <v>86</v>
      </c>
      <c r="T831" s="125">
        <v>4.25</v>
      </c>
      <c r="U831" s="122" t="s">
        <v>30</v>
      </c>
      <c r="W831" s="8" t="str">
        <f t="shared" si="90"/>
        <v/>
      </c>
      <c r="X831" s="8" t="str">
        <f>IF(S831="6B",_xlfn.XLOOKUP(H831,'Zoning 2shop'!A:A,'Zoning 2shop'!B:B),IF(S831="6C",_xlfn.XLOOKUP(G831,'Zoning 2shop'!C:C,'Zoning 2shop'!D:D),""))</f>
        <v/>
      </c>
      <c r="Y831" s="112">
        <f t="shared" si="91"/>
        <v>0.14910705133062102</v>
      </c>
      <c r="Z831" s="4">
        <f t="shared" si="92"/>
        <v>4.25</v>
      </c>
      <c r="AA831" s="4">
        <f t="shared" si="93"/>
        <v>0.5</v>
      </c>
      <c r="AB831" s="4">
        <f t="shared" si="94"/>
        <v>0.63370496815513933</v>
      </c>
      <c r="AC831" s="19">
        <f t="shared" si="95"/>
        <v>4.75</v>
      </c>
      <c r="AD831" s="8" t="str">
        <f>IF(COUNTIF(Catégories!A:A,N831)=0,"catégorie inconnue",LOOKUP(N831,Catégories!A:A,Catégories!B:B))</f>
        <v>Frêt</v>
      </c>
      <c r="AE831" s="21">
        <f t="shared" si="96"/>
        <v>5.383704968155139</v>
      </c>
    </row>
    <row r="832" spans="2:31" hidden="1" x14ac:dyDescent="0.2">
      <c r="B832" s="122" t="s">
        <v>593</v>
      </c>
      <c r="C832" s="122" t="s">
        <v>21</v>
      </c>
      <c r="D832" s="123">
        <v>46171</v>
      </c>
      <c r="E832" s="122" t="s">
        <v>22</v>
      </c>
      <c r="F832" s="122" t="s">
        <v>1937</v>
      </c>
      <c r="G832" s="122" t="s">
        <v>0</v>
      </c>
      <c r="H832" s="122" t="s">
        <v>0</v>
      </c>
      <c r="I832" s="122" t="s">
        <v>1938</v>
      </c>
      <c r="J832" s="122" t="s">
        <v>23</v>
      </c>
      <c r="K832" s="122" t="s">
        <v>24</v>
      </c>
      <c r="L832" s="122" t="s">
        <v>1939</v>
      </c>
      <c r="M832" s="122" t="s">
        <v>25</v>
      </c>
      <c r="N832" s="122" t="s">
        <v>26</v>
      </c>
      <c r="O832" s="122" t="s">
        <v>25</v>
      </c>
      <c r="P832" s="122" t="s">
        <v>27</v>
      </c>
      <c r="Q832" s="122" t="s">
        <v>28</v>
      </c>
      <c r="R832" s="124">
        <v>0.12</v>
      </c>
      <c r="S832" s="127">
        <v>86</v>
      </c>
      <c r="T832" s="125">
        <v>4.25</v>
      </c>
      <c r="U832" s="122" t="s">
        <v>30</v>
      </c>
      <c r="W832" s="8" t="str">
        <f t="shared" si="90"/>
        <v/>
      </c>
      <c r="X832" s="8" t="str">
        <f>IF(S832="6B",_xlfn.XLOOKUP(H832,'Zoning 2shop'!A:A,'Zoning 2shop'!B:B),IF(S832="6C",_xlfn.XLOOKUP(G832,'Zoning 2shop'!C:C,'Zoning 2shop'!D:D),""))</f>
        <v/>
      </c>
      <c r="Y832" s="112">
        <f t="shared" si="91"/>
        <v>0.14910705133062102</v>
      </c>
      <c r="Z832" s="4">
        <f t="shared" si="92"/>
        <v>4.25</v>
      </c>
      <c r="AA832" s="4">
        <f t="shared" si="93"/>
        <v>0.5</v>
      </c>
      <c r="AB832" s="4">
        <f t="shared" si="94"/>
        <v>0.63370496815513933</v>
      </c>
      <c r="AC832" s="19">
        <f t="shared" si="95"/>
        <v>4.75</v>
      </c>
      <c r="AD832" s="8" t="str">
        <f>IF(COUNTIF(Catégories!A:A,N832)=0,"catégorie inconnue",LOOKUP(N832,Catégories!A:A,Catégories!B:B))</f>
        <v>Frêt</v>
      </c>
      <c r="AE832" s="21">
        <f t="shared" si="96"/>
        <v>5.383704968155139</v>
      </c>
    </row>
    <row r="833" spans="2:31" hidden="1" x14ac:dyDescent="0.2">
      <c r="B833" s="122" t="s">
        <v>593</v>
      </c>
      <c r="C833" s="122" t="s">
        <v>21</v>
      </c>
      <c r="D833" s="123">
        <v>46171</v>
      </c>
      <c r="E833" s="122" t="s">
        <v>22</v>
      </c>
      <c r="F833" s="122" t="s">
        <v>1940</v>
      </c>
      <c r="G833" s="122" t="s">
        <v>0</v>
      </c>
      <c r="H833" s="122" t="s">
        <v>0</v>
      </c>
      <c r="I833" s="122" t="s">
        <v>1941</v>
      </c>
      <c r="J833" s="122" t="s">
        <v>23</v>
      </c>
      <c r="K833" s="122" t="s">
        <v>24</v>
      </c>
      <c r="L833" s="122" t="s">
        <v>1942</v>
      </c>
      <c r="M833" s="122" t="s">
        <v>25</v>
      </c>
      <c r="N833" s="122" t="s">
        <v>26</v>
      </c>
      <c r="O833" s="122" t="s">
        <v>25</v>
      </c>
      <c r="P833" s="122" t="s">
        <v>27</v>
      </c>
      <c r="Q833" s="122" t="s">
        <v>28</v>
      </c>
      <c r="R833" s="124">
        <v>0.17</v>
      </c>
      <c r="S833" s="127">
        <v>86</v>
      </c>
      <c r="T833" s="125">
        <v>4.25</v>
      </c>
      <c r="U833" s="122" t="s">
        <v>30</v>
      </c>
      <c r="W833" s="8" t="str">
        <f t="shared" si="90"/>
        <v/>
      </c>
      <c r="X833" s="8" t="str">
        <f>IF(S833="6B",_xlfn.XLOOKUP(H833,'Zoning 2shop'!A:A,'Zoning 2shop'!B:B),IF(S833="6C",_xlfn.XLOOKUP(G833,'Zoning 2shop'!C:C,'Zoning 2shop'!D:D),""))</f>
        <v/>
      </c>
      <c r="Y833" s="112">
        <f t="shared" si="91"/>
        <v>0.14910705133062102</v>
      </c>
      <c r="Z833" s="4">
        <f t="shared" si="92"/>
        <v>4.25</v>
      </c>
      <c r="AA833" s="4">
        <f t="shared" si="93"/>
        <v>0.5</v>
      </c>
      <c r="AB833" s="4">
        <f t="shared" si="94"/>
        <v>0.63370496815513933</v>
      </c>
      <c r="AC833" s="19">
        <f t="shared" si="95"/>
        <v>4.75</v>
      </c>
      <c r="AD833" s="8" t="str">
        <f>IF(COUNTIF(Catégories!A:A,N833)=0,"catégorie inconnue",LOOKUP(N833,Catégories!A:A,Catégories!B:B))</f>
        <v>Frêt</v>
      </c>
      <c r="AE833" s="21">
        <f t="shared" si="96"/>
        <v>5.383704968155139</v>
      </c>
    </row>
    <row r="834" spans="2:31" hidden="1" x14ac:dyDescent="0.2">
      <c r="B834" s="122" t="s">
        <v>593</v>
      </c>
      <c r="C834" s="122" t="s">
        <v>21</v>
      </c>
      <c r="D834" s="123">
        <v>46171</v>
      </c>
      <c r="E834" s="122" t="s">
        <v>22</v>
      </c>
      <c r="F834" s="122" t="s">
        <v>1923</v>
      </c>
      <c r="G834" s="122" t="s">
        <v>0</v>
      </c>
      <c r="H834" s="122" t="s">
        <v>0</v>
      </c>
      <c r="I834" s="122" t="s">
        <v>1924</v>
      </c>
      <c r="J834" s="122" t="s">
        <v>23</v>
      </c>
      <c r="K834" s="122" t="s">
        <v>24</v>
      </c>
      <c r="L834" s="122" t="s">
        <v>1925</v>
      </c>
      <c r="M834" s="122" t="s">
        <v>25</v>
      </c>
      <c r="N834" s="122" t="s">
        <v>26</v>
      </c>
      <c r="O834" s="122" t="s">
        <v>25</v>
      </c>
      <c r="P834" s="122" t="s">
        <v>27</v>
      </c>
      <c r="Q834" s="122" t="s">
        <v>28</v>
      </c>
      <c r="R834" s="124">
        <v>0.17</v>
      </c>
      <c r="S834" s="127">
        <v>86</v>
      </c>
      <c r="T834" s="125">
        <v>4.25</v>
      </c>
      <c r="U834" s="122" t="s">
        <v>30</v>
      </c>
      <c r="W834" s="8" t="str">
        <f t="shared" ref="W834:W897" si="97">IF(C834&lt;&gt;2,"",IF(S834="5X","5XK",IF(S834="5Y","5YK",IF(S834="6B","6BK",IF(S834="6C","6CK","")))))</f>
        <v/>
      </c>
      <c r="X834" s="8" t="str">
        <f>IF(S834="6B",_xlfn.XLOOKUP(H834,'Zoning 2shop'!A:A,'Zoning 2shop'!B:B),IF(S834="6C",_xlfn.XLOOKUP(G834,'Zoning 2shop'!C:C,'Zoning 2shop'!D:D),""))</f>
        <v/>
      </c>
      <c r="Y834" s="112">
        <f t="shared" si="91"/>
        <v>0.14910705133062102</v>
      </c>
      <c r="Z834" s="4">
        <f t="shared" si="92"/>
        <v>4.25</v>
      </c>
      <c r="AA834" s="4">
        <f t="shared" si="93"/>
        <v>0.5</v>
      </c>
      <c r="AB834" s="4">
        <f t="shared" si="94"/>
        <v>0.63370496815513933</v>
      </c>
      <c r="AC834" s="19">
        <f t="shared" si="95"/>
        <v>4.75</v>
      </c>
      <c r="AD834" s="8" t="str">
        <f>IF(COUNTIF(Catégories!A:A,N834)=0,"catégorie inconnue",LOOKUP(N834,Catégories!A:A,Catégories!B:B))</f>
        <v>Frêt</v>
      </c>
      <c r="AE834" s="21">
        <f t="shared" si="96"/>
        <v>5.383704968155139</v>
      </c>
    </row>
    <row r="835" spans="2:31" hidden="1" x14ac:dyDescent="0.2">
      <c r="B835" s="122" t="s">
        <v>593</v>
      </c>
      <c r="C835" s="122" t="s">
        <v>21</v>
      </c>
      <c r="D835" s="123">
        <v>46171</v>
      </c>
      <c r="E835" s="122" t="s">
        <v>22</v>
      </c>
      <c r="F835" s="122" t="s">
        <v>388</v>
      </c>
      <c r="G835" s="122" t="s">
        <v>0</v>
      </c>
      <c r="H835" s="122" t="s">
        <v>0</v>
      </c>
      <c r="I835" s="122" t="s">
        <v>1913</v>
      </c>
      <c r="J835" s="122" t="s">
        <v>23</v>
      </c>
      <c r="K835" s="122" t="s">
        <v>24</v>
      </c>
      <c r="L835" s="122" t="s">
        <v>1914</v>
      </c>
      <c r="M835" s="122" t="s">
        <v>25</v>
      </c>
      <c r="N835" s="122" t="s">
        <v>26</v>
      </c>
      <c r="O835" s="122" t="s">
        <v>25</v>
      </c>
      <c r="P835" s="122" t="s">
        <v>27</v>
      </c>
      <c r="Q835" s="122" t="s">
        <v>28</v>
      </c>
      <c r="R835" s="124">
        <v>2.335</v>
      </c>
      <c r="S835" s="127">
        <v>86</v>
      </c>
      <c r="T835" s="125">
        <v>4.96</v>
      </c>
      <c r="U835" s="122" t="s">
        <v>30</v>
      </c>
      <c r="W835" s="8" t="str">
        <f t="shared" si="97"/>
        <v/>
      </c>
      <c r="X835" s="8" t="str">
        <f>IF(S835="6B",_xlfn.XLOOKUP(H835,'Zoning 2shop'!A:A,'Zoning 2shop'!B:B),IF(S835="6C",_xlfn.XLOOKUP(G835,'Zoning 2shop'!C:C,'Zoning 2shop'!D:D),""))</f>
        <v/>
      </c>
      <c r="Y835" s="112">
        <f t="shared" si="91"/>
        <v>0.14910705133062102</v>
      </c>
      <c r="Z835" s="4">
        <f t="shared" si="92"/>
        <v>4.96</v>
      </c>
      <c r="AA835" s="4">
        <f t="shared" si="93"/>
        <v>0.5</v>
      </c>
      <c r="AB835" s="4">
        <f t="shared" si="94"/>
        <v>0.7395709745998803</v>
      </c>
      <c r="AC835" s="19">
        <f t="shared" si="95"/>
        <v>5.46</v>
      </c>
      <c r="AD835" s="8" t="str">
        <f>IF(COUNTIF(Catégories!A:A,N835)=0,"catégorie inconnue",LOOKUP(N835,Catégories!A:A,Catégories!B:B))</f>
        <v>Frêt</v>
      </c>
      <c r="AE835" s="21">
        <f t="shared" si="96"/>
        <v>6.1995709745998804</v>
      </c>
    </row>
    <row r="836" spans="2:31" hidden="1" x14ac:dyDescent="0.2">
      <c r="B836" s="122" t="s">
        <v>593</v>
      </c>
      <c r="C836" s="122" t="s">
        <v>21</v>
      </c>
      <c r="D836" s="123">
        <v>46171</v>
      </c>
      <c r="E836" s="122" t="s">
        <v>22</v>
      </c>
      <c r="F836" s="122" t="s">
        <v>388</v>
      </c>
      <c r="G836" s="122" t="s">
        <v>0</v>
      </c>
      <c r="H836" s="122" t="s">
        <v>0</v>
      </c>
      <c r="I836" s="122" t="s">
        <v>1913</v>
      </c>
      <c r="J836" s="122" t="s">
        <v>23</v>
      </c>
      <c r="K836" s="122" t="s">
        <v>24</v>
      </c>
      <c r="L836" s="122" t="s">
        <v>1914</v>
      </c>
      <c r="M836" s="122" t="s">
        <v>25</v>
      </c>
      <c r="N836" s="122" t="s">
        <v>40</v>
      </c>
      <c r="O836" s="122" t="s">
        <v>25</v>
      </c>
      <c r="P836" s="122"/>
      <c r="Q836" s="122" t="s">
        <v>28</v>
      </c>
      <c r="R836" s="124">
        <v>0</v>
      </c>
      <c r="S836" s="127">
        <v>86</v>
      </c>
      <c r="T836" s="125">
        <v>5</v>
      </c>
      <c r="U836" s="122" t="s">
        <v>30</v>
      </c>
      <c r="W836" s="8" t="str">
        <f t="shared" si="97"/>
        <v/>
      </c>
      <c r="X836" s="8" t="str">
        <f>IF(S836="6B",_xlfn.XLOOKUP(H836,'Zoning 2shop'!A:A,'Zoning 2shop'!B:B),IF(S836="6C",_xlfn.XLOOKUP(G836,'Zoning 2shop'!C:C,'Zoning 2shop'!D:D),""))</f>
        <v/>
      </c>
      <c r="Y836" s="112">
        <f t="shared" si="91"/>
        <v>0.14910705133062102</v>
      </c>
      <c r="Z836" s="4">
        <f t="shared" si="92"/>
        <v>5</v>
      </c>
      <c r="AA836" s="4">
        <f t="shared" si="93"/>
        <v>0.5</v>
      </c>
      <c r="AB836" s="4">
        <f t="shared" si="94"/>
        <v>0.74553525665310505</v>
      </c>
      <c r="AC836" s="19">
        <f t="shared" si="95"/>
        <v>5.5</v>
      </c>
      <c r="AD836" s="8" t="str">
        <f>IF(COUNTIF(Catégories!A:A,N836)=0,"catégorie inconnue",LOOKUP(N836,Catégories!A:A,Catégories!B:B))</f>
        <v>Zones éloignées</v>
      </c>
      <c r="AE836" s="21">
        <f t="shared" si="96"/>
        <v>6.2455352566531053</v>
      </c>
    </row>
    <row r="837" spans="2:31" hidden="1" x14ac:dyDescent="0.2">
      <c r="B837" s="122" t="s">
        <v>593</v>
      </c>
      <c r="C837" s="122" t="s">
        <v>21</v>
      </c>
      <c r="D837" s="123">
        <v>46171</v>
      </c>
      <c r="E837" s="122" t="s">
        <v>22</v>
      </c>
      <c r="F837" s="122" t="s">
        <v>326</v>
      </c>
      <c r="G837" s="122" t="s">
        <v>0</v>
      </c>
      <c r="H837" s="122" t="s">
        <v>0</v>
      </c>
      <c r="I837" s="122" t="s">
        <v>1956</v>
      </c>
      <c r="J837" s="122" t="s">
        <v>23</v>
      </c>
      <c r="K837" s="122" t="s">
        <v>24</v>
      </c>
      <c r="L837" s="122" t="s">
        <v>1957</v>
      </c>
      <c r="M837" s="122" t="s">
        <v>25</v>
      </c>
      <c r="N837" s="122" t="s">
        <v>26</v>
      </c>
      <c r="O837" s="122" t="s">
        <v>25</v>
      </c>
      <c r="P837" s="122" t="s">
        <v>27</v>
      </c>
      <c r="Q837" s="122" t="s">
        <v>28</v>
      </c>
      <c r="R837" s="124">
        <v>4.6779999999999999</v>
      </c>
      <c r="S837" s="127">
        <v>86</v>
      </c>
      <c r="T837" s="125">
        <v>5.88</v>
      </c>
      <c r="U837" s="122" t="s">
        <v>30</v>
      </c>
      <c r="W837" s="8" t="str">
        <f t="shared" si="97"/>
        <v/>
      </c>
      <c r="X837" s="8" t="str">
        <f>IF(S837="6B",_xlfn.XLOOKUP(H837,'Zoning 2shop'!A:A,'Zoning 2shop'!B:B),IF(S837="6C",_xlfn.XLOOKUP(G837,'Zoning 2shop'!C:C,'Zoning 2shop'!D:D),""))</f>
        <v/>
      </c>
      <c r="Y837" s="112">
        <f t="shared" si="91"/>
        <v>0.14910705133062102</v>
      </c>
      <c r="Z837" s="4">
        <f t="shared" si="92"/>
        <v>5.88</v>
      </c>
      <c r="AA837" s="4">
        <f t="shared" si="93"/>
        <v>0.5</v>
      </c>
      <c r="AB837" s="4">
        <f t="shared" si="94"/>
        <v>0.87674946182405156</v>
      </c>
      <c r="AC837" s="19">
        <f t="shared" si="95"/>
        <v>6.38</v>
      </c>
      <c r="AD837" s="8" t="str">
        <f>IF(COUNTIF(Catégories!A:A,N837)=0,"catégorie inconnue",LOOKUP(N837,Catégories!A:A,Catégories!B:B))</f>
        <v>Frêt</v>
      </c>
      <c r="AE837" s="21">
        <f t="shared" si="96"/>
        <v>7.2567494618240511</v>
      </c>
    </row>
    <row r="838" spans="2:31" hidden="1" x14ac:dyDescent="0.2">
      <c r="B838" s="122" t="s">
        <v>593</v>
      </c>
      <c r="C838" s="122" t="s">
        <v>21</v>
      </c>
      <c r="D838" s="123">
        <v>46171</v>
      </c>
      <c r="E838" s="122" t="s">
        <v>22</v>
      </c>
      <c r="F838" s="122" t="s">
        <v>401</v>
      </c>
      <c r="G838" s="122" t="s">
        <v>0</v>
      </c>
      <c r="H838" s="122" t="s">
        <v>0</v>
      </c>
      <c r="I838" s="122" t="s">
        <v>1954</v>
      </c>
      <c r="J838" s="122" t="s">
        <v>23</v>
      </c>
      <c r="K838" s="122" t="s">
        <v>24</v>
      </c>
      <c r="L838" s="122" t="s">
        <v>1955</v>
      </c>
      <c r="M838" s="122" t="s">
        <v>25</v>
      </c>
      <c r="N838" s="122" t="s">
        <v>26</v>
      </c>
      <c r="O838" s="122" t="s">
        <v>25</v>
      </c>
      <c r="P838" s="122" t="s">
        <v>27</v>
      </c>
      <c r="Q838" s="122" t="s">
        <v>28</v>
      </c>
      <c r="R838" s="124">
        <v>4.532</v>
      </c>
      <c r="S838" s="127">
        <v>86</v>
      </c>
      <c r="T838" s="125">
        <v>5.88</v>
      </c>
      <c r="U838" s="122" t="s">
        <v>30</v>
      </c>
      <c r="W838" s="8" t="str">
        <f t="shared" si="97"/>
        <v/>
      </c>
      <c r="X838" s="8" t="str">
        <f>IF(S838="6B",_xlfn.XLOOKUP(H838,'Zoning 2shop'!A:A,'Zoning 2shop'!B:B),IF(S838="6C",_xlfn.XLOOKUP(G838,'Zoning 2shop'!C:C,'Zoning 2shop'!D:D),""))</f>
        <v/>
      </c>
      <c r="Y838" s="112">
        <f t="shared" si="91"/>
        <v>0.14910705133062102</v>
      </c>
      <c r="Z838" s="4">
        <f t="shared" si="92"/>
        <v>5.88</v>
      </c>
      <c r="AA838" s="4">
        <f t="shared" si="93"/>
        <v>0.5</v>
      </c>
      <c r="AB838" s="4">
        <f t="shared" si="94"/>
        <v>0.87674946182405156</v>
      </c>
      <c r="AC838" s="19">
        <f t="shared" si="95"/>
        <v>6.38</v>
      </c>
      <c r="AD838" s="8" t="str">
        <f>IF(COUNTIF(Catégories!A:A,N838)=0,"catégorie inconnue",LOOKUP(N838,Catégories!A:A,Catégories!B:B))</f>
        <v>Frêt</v>
      </c>
      <c r="AE838" s="21">
        <f t="shared" si="96"/>
        <v>7.2567494618240511</v>
      </c>
    </row>
    <row r="839" spans="2:31" x14ac:dyDescent="0.2">
      <c r="B839" s="122" t="s">
        <v>2731</v>
      </c>
      <c r="C839" s="122" t="s">
        <v>177</v>
      </c>
      <c r="D839" s="123">
        <v>46132</v>
      </c>
      <c r="E839" s="122" t="s">
        <v>232</v>
      </c>
      <c r="F839" s="122" t="s">
        <v>22</v>
      </c>
      <c r="G839" s="122" t="s">
        <v>0</v>
      </c>
      <c r="H839" s="122" t="s">
        <v>0</v>
      </c>
      <c r="I839" s="122" t="s">
        <v>2732</v>
      </c>
      <c r="J839" s="122" t="s">
        <v>2732</v>
      </c>
      <c r="K839" s="122" t="s">
        <v>24</v>
      </c>
      <c r="L839" s="122" t="s">
        <v>2733</v>
      </c>
      <c r="M839" s="122" t="s">
        <v>25</v>
      </c>
      <c r="N839" s="122" t="s">
        <v>26</v>
      </c>
      <c r="O839" s="122" t="s">
        <v>25</v>
      </c>
      <c r="P839" s="122" t="s">
        <v>27</v>
      </c>
      <c r="Q839" s="122" t="s">
        <v>28</v>
      </c>
      <c r="R839" s="124">
        <v>0.65</v>
      </c>
      <c r="S839" s="122" t="s">
        <v>189</v>
      </c>
      <c r="T839" s="125">
        <v>3.17</v>
      </c>
      <c r="U839" s="122" t="s">
        <v>30</v>
      </c>
      <c r="W839" s="8" t="str">
        <f t="shared" si="97"/>
        <v/>
      </c>
      <c r="X839" s="8" t="str">
        <f>IF(S839="6B",_xlfn.XLOOKUP(H839,'Zoning 2shop'!A:A,'Zoning 2shop'!B:B),IF(S839="6C",_xlfn.XLOOKUP(G839,'Zoning 2shop'!C:C,'Zoning 2shop'!D:D),""))</f>
        <v/>
      </c>
      <c r="Y839" s="112">
        <f t="shared" si="91"/>
        <v>0.14910705133062102</v>
      </c>
      <c r="Z839" s="4">
        <f t="shared" si="92"/>
        <v>3.17</v>
      </c>
      <c r="AA839" s="4">
        <f t="shared" si="93"/>
        <v>0.08</v>
      </c>
      <c r="AB839" s="4">
        <f t="shared" si="94"/>
        <v>0.47266935271806865</v>
      </c>
      <c r="AC839" s="19">
        <f t="shared" si="95"/>
        <v>3.25</v>
      </c>
      <c r="AD839" s="8" t="str">
        <f>IF(COUNTIF(Catégories!A:A,N839)=0,"catégorie inconnue",LOOKUP(N839,Catégories!A:A,Catégories!B:B))</f>
        <v>Frêt</v>
      </c>
      <c r="AE839" s="21">
        <f t="shared" si="96"/>
        <v>3.7226693527180688</v>
      </c>
    </row>
    <row r="840" spans="2:31" x14ac:dyDescent="0.2">
      <c r="B840" s="122" t="s">
        <v>2731</v>
      </c>
      <c r="C840" s="122" t="s">
        <v>177</v>
      </c>
      <c r="D840" s="123">
        <v>46141</v>
      </c>
      <c r="E840" s="122" t="s">
        <v>2734</v>
      </c>
      <c r="F840" s="122" t="s">
        <v>22</v>
      </c>
      <c r="G840" s="122" t="s">
        <v>0</v>
      </c>
      <c r="H840" s="122" t="s">
        <v>0</v>
      </c>
      <c r="I840" s="122" t="s">
        <v>2735</v>
      </c>
      <c r="J840" s="122" t="s">
        <v>2735</v>
      </c>
      <c r="K840" s="122" t="s">
        <v>24</v>
      </c>
      <c r="L840" s="122" t="s">
        <v>2736</v>
      </c>
      <c r="M840" s="122" t="s">
        <v>25</v>
      </c>
      <c r="N840" s="122" t="s">
        <v>26</v>
      </c>
      <c r="O840" s="122" t="s">
        <v>25</v>
      </c>
      <c r="P840" s="122" t="s">
        <v>27</v>
      </c>
      <c r="Q840" s="122" t="s">
        <v>28</v>
      </c>
      <c r="R840" s="124">
        <v>1.5</v>
      </c>
      <c r="S840" s="122" t="s">
        <v>189</v>
      </c>
      <c r="T840" s="125">
        <v>3.49</v>
      </c>
      <c r="U840" s="122" t="s">
        <v>30</v>
      </c>
      <c r="W840" s="8" t="str">
        <f t="shared" si="97"/>
        <v/>
      </c>
      <c r="X840" s="8" t="str">
        <f>IF(S840="6B",_xlfn.XLOOKUP(H840,'Zoning 2shop'!A:A,'Zoning 2shop'!B:B),IF(S840="6C",_xlfn.XLOOKUP(G840,'Zoning 2shop'!C:C,'Zoning 2shop'!D:D),""))</f>
        <v/>
      </c>
      <c r="Y840" s="112">
        <f t="shared" si="91"/>
        <v>0.14910705133062102</v>
      </c>
      <c r="Z840" s="4">
        <f t="shared" si="92"/>
        <v>3.49</v>
      </c>
      <c r="AA840" s="4">
        <f t="shared" si="93"/>
        <v>0.08</v>
      </c>
      <c r="AB840" s="4">
        <f t="shared" si="94"/>
        <v>0.52038360914386739</v>
      </c>
      <c r="AC840" s="19">
        <f t="shared" si="95"/>
        <v>3.5700000000000003</v>
      </c>
      <c r="AD840" s="8" t="str">
        <f>IF(COUNTIF(Catégories!A:A,N840)=0,"catégorie inconnue",LOOKUP(N840,Catégories!A:A,Catégories!B:B))</f>
        <v>Frêt</v>
      </c>
      <c r="AE840" s="21">
        <f t="shared" si="96"/>
        <v>4.0903836091438679</v>
      </c>
    </row>
    <row r="841" spans="2:31" x14ac:dyDescent="0.2">
      <c r="B841" s="122" t="s">
        <v>2731</v>
      </c>
      <c r="C841" s="122" t="s">
        <v>177</v>
      </c>
      <c r="D841" s="123">
        <v>46142</v>
      </c>
      <c r="E841" s="122" t="s">
        <v>2740</v>
      </c>
      <c r="F841" s="122" t="s">
        <v>22</v>
      </c>
      <c r="G841" s="122" t="s">
        <v>0</v>
      </c>
      <c r="H841" s="122" t="s">
        <v>0</v>
      </c>
      <c r="I841" s="122" t="s">
        <v>2741</v>
      </c>
      <c r="J841" s="122" t="s">
        <v>2741</v>
      </c>
      <c r="K841" s="122" t="s">
        <v>24</v>
      </c>
      <c r="L841" s="122" t="s">
        <v>2742</v>
      </c>
      <c r="M841" s="122" t="s">
        <v>25</v>
      </c>
      <c r="N841" s="122" t="s">
        <v>26</v>
      </c>
      <c r="O841" s="122" t="s">
        <v>25</v>
      </c>
      <c r="P841" s="122" t="s">
        <v>27</v>
      </c>
      <c r="Q841" s="122" t="s">
        <v>28</v>
      </c>
      <c r="R841" s="124">
        <v>0.2</v>
      </c>
      <c r="S841" s="122" t="s">
        <v>189</v>
      </c>
      <c r="T841" s="125">
        <v>3.07</v>
      </c>
      <c r="U841" s="122" t="s">
        <v>30</v>
      </c>
      <c r="W841" s="8" t="str">
        <f t="shared" si="97"/>
        <v/>
      </c>
      <c r="X841" s="8" t="str">
        <f>IF(S841="6B",_xlfn.XLOOKUP(H841,'Zoning 2shop'!A:A,'Zoning 2shop'!B:B),IF(S841="6C",_xlfn.XLOOKUP(G841,'Zoning 2shop'!C:C,'Zoning 2shop'!D:D),""))</f>
        <v/>
      </c>
      <c r="Y841" s="112">
        <f t="shared" si="91"/>
        <v>0.14910705133062102</v>
      </c>
      <c r="Z841" s="4">
        <f t="shared" si="92"/>
        <v>3.07</v>
      </c>
      <c r="AA841" s="4">
        <f t="shared" si="93"/>
        <v>0.08</v>
      </c>
      <c r="AB841" s="4">
        <f t="shared" si="94"/>
        <v>0.45775864758500651</v>
      </c>
      <c r="AC841" s="19">
        <f t="shared" si="95"/>
        <v>3.15</v>
      </c>
      <c r="AD841" s="8" t="str">
        <f>IF(COUNTIF(Catégories!A:A,N841)=0,"catégorie inconnue",LOOKUP(N841,Catégories!A:A,Catégories!B:B))</f>
        <v>Frêt</v>
      </c>
      <c r="AE841" s="21">
        <f t="shared" si="96"/>
        <v>3.6077586475850065</v>
      </c>
    </row>
    <row r="842" spans="2:31" x14ac:dyDescent="0.2">
      <c r="B842" s="122" t="s">
        <v>2731</v>
      </c>
      <c r="C842" s="122" t="s">
        <v>177</v>
      </c>
      <c r="D842" s="123">
        <v>46142</v>
      </c>
      <c r="E842" s="122" t="s">
        <v>2743</v>
      </c>
      <c r="F842" s="122" t="s">
        <v>22</v>
      </c>
      <c r="G842" s="122" t="s">
        <v>0</v>
      </c>
      <c r="H842" s="122" t="s">
        <v>0</v>
      </c>
      <c r="I842" s="122" t="s">
        <v>2744</v>
      </c>
      <c r="J842" s="122" t="s">
        <v>2744</v>
      </c>
      <c r="K842" s="122" t="s">
        <v>24</v>
      </c>
      <c r="L842" s="122" t="s">
        <v>2745</v>
      </c>
      <c r="M842" s="122" t="s">
        <v>25</v>
      </c>
      <c r="N842" s="122" t="s">
        <v>26</v>
      </c>
      <c r="O842" s="122" t="s">
        <v>25</v>
      </c>
      <c r="P842" s="122" t="s">
        <v>27</v>
      </c>
      <c r="Q842" s="122" t="s">
        <v>28</v>
      </c>
      <c r="R842" s="124">
        <v>0.8</v>
      </c>
      <c r="S842" s="122" t="s">
        <v>189</v>
      </c>
      <c r="T842" s="125">
        <v>3.17</v>
      </c>
      <c r="U842" s="122" t="s">
        <v>30</v>
      </c>
      <c r="W842" s="8" t="str">
        <f t="shared" si="97"/>
        <v/>
      </c>
      <c r="X842" s="8" t="str">
        <f>IF(S842="6B",_xlfn.XLOOKUP(H842,'Zoning 2shop'!A:A,'Zoning 2shop'!B:B),IF(S842="6C",_xlfn.XLOOKUP(G842,'Zoning 2shop'!C:C,'Zoning 2shop'!D:D),""))</f>
        <v/>
      </c>
      <c r="Y842" s="112">
        <f t="shared" ref="Y842:Y905" si="98">AB842/Z842</f>
        <v>0.14910705133062102</v>
      </c>
      <c r="Z842" s="4">
        <f t="shared" ref="Z842:Z905" si="99">T842</f>
        <v>3.17</v>
      </c>
      <c r="AA842" s="4">
        <f t="shared" ref="AA842:AA905" si="100">IF(OR(S842="6C",S842="6B",S842="5X",S842="5Y"),0.08,0.5)</f>
        <v>0.08</v>
      </c>
      <c r="AB842" s="4">
        <f t="shared" ref="AB842:AB905" si="101">$AG$5/$AG$2*Z842</f>
        <v>0.47266935271806865</v>
      </c>
      <c r="AC842" s="19">
        <f t="shared" ref="AC842:AC905" si="102">Z842+AA842</f>
        <v>3.25</v>
      </c>
      <c r="AD842" s="8" t="str">
        <f>IF(COUNTIF(Catégories!A:A,N842)=0,"catégorie inconnue",LOOKUP(N842,Catégories!A:A,Catégories!B:B))</f>
        <v>Frêt</v>
      </c>
      <c r="AE842" s="21">
        <f t="shared" ref="AE842:AE905" si="103">SUM(Z842:AB842)</f>
        <v>3.7226693527180688</v>
      </c>
    </row>
    <row r="843" spans="2:31" x14ac:dyDescent="0.2">
      <c r="B843" s="122" t="s">
        <v>2731</v>
      </c>
      <c r="C843" s="122" t="s">
        <v>177</v>
      </c>
      <c r="D843" s="123">
        <v>46142</v>
      </c>
      <c r="E843" s="122" t="s">
        <v>2737</v>
      </c>
      <c r="F843" s="122" t="s">
        <v>22</v>
      </c>
      <c r="G843" s="122" t="s">
        <v>0</v>
      </c>
      <c r="H843" s="122" t="s">
        <v>0</v>
      </c>
      <c r="I843" s="122" t="s">
        <v>2738</v>
      </c>
      <c r="J843" s="122" t="s">
        <v>2738</v>
      </c>
      <c r="K843" s="122" t="s">
        <v>24</v>
      </c>
      <c r="L843" s="122" t="s">
        <v>2739</v>
      </c>
      <c r="M843" s="122" t="s">
        <v>25</v>
      </c>
      <c r="N843" s="122" t="s">
        <v>26</v>
      </c>
      <c r="O843" s="122" t="s">
        <v>25</v>
      </c>
      <c r="P843" s="122" t="s">
        <v>27</v>
      </c>
      <c r="Q843" s="122" t="s">
        <v>28</v>
      </c>
      <c r="R843" s="124">
        <v>0.22</v>
      </c>
      <c r="S843" s="122" t="s">
        <v>189</v>
      </c>
      <c r="T843" s="125">
        <v>3.07</v>
      </c>
      <c r="U843" s="122" t="s">
        <v>30</v>
      </c>
      <c r="W843" s="8" t="str">
        <f t="shared" si="97"/>
        <v/>
      </c>
      <c r="X843" s="8" t="str">
        <f>IF(S843="6B",_xlfn.XLOOKUP(H843,'Zoning 2shop'!A:A,'Zoning 2shop'!B:B),IF(S843="6C",_xlfn.XLOOKUP(G843,'Zoning 2shop'!C:C,'Zoning 2shop'!D:D),""))</f>
        <v/>
      </c>
      <c r="Y843" s="112">
        <f t="shared" si="98"/>
        <v>0.14910705133062102</v>
      </c>
      <c r="Z843" s="4">
        <f t="shared" si="99"/>
        <v>3.07</v>
      </c>
      <c r="AA843" s="4">
        <f t="shared" si="100"/>
        <v>0.08</v>
      </c>
      <c r="AB843" s="4">
        <f t="shared" si="101"/>
        <v>0.45775864758500651</v>
      </c>
      <c r="AC843" s="19">
        <f t="shared" si="102"/>
        <v>3.15</v>
      </c>
      <c r="AD843" s="8" t="str">
        <f>IF(COUNTIF(Catégories!A:A,N843)=0,"catégorie inconnue",LOOKUP(N843,Catégories!A:A,Catégories!B:B))</f>
        <v>Frêt</v>
      </c>
      <c r="AE843" s="21">
        <f t="shared" si="103"/>
        <v>3.6077586475850065</v>
      </c>
    </row>
    <row r="844" spans="2:31" x14ac:dyDescent="0.2">
      <c r="B844" s="122" t="s">
        <v>2731</v>
      </c>
      <c r="C844" s="122" t="s">
        <v>177</v>
      </c>
      <c r="D844" s="123">
        <v>46143</v>
      </c>
      <c r="E844" s="122" t="s">
        <v>381</v>
      </c>
      <c r="F844" s="122" t="s">
        <v>22</v>
      </c>
      <c r="G844" s="122" t="s">
        <v>0</v>
      </c>
      <c r="H844" s="122" t="s">
        <v>0</v>
      </c>
      <c r="I844" s="122" t="s">
        <v>2748</v>
      </c>
      <c r="J844" s="122" t="s">
        <v>2748</v>
      </c>
      <c r="K844" s="122" t="s">
        <v>24</v>
      </c>
      <c r="L844" s="122" t="s">
        <v>2749</v>
      </c>
      <c r="M844" s="122" t="s">
        <v>25</v>
      </c>
      <c r="N844" s="122" t="s">
        <v>26</v>
      </c>
      <c r="O844" s="122" t="s">
        <v>25</v>
      </c>
      <c r="P844" s="122" t="s">
        <v>27</v>
      </c>
      <c r="Q844" s="122" t="s">
        <v>28</v>
      </c>
      <c r="R844" s="124">
        <v>0.8</v>
      </c>
      <c r="S844" s="122" t="s">
        <v>189</v>
      </c>
      <c r="T844" s="125">
        <v>3.17</v>
      </c>
      <c r="U844" s="122" t="s">
        <v>30</v>
      </c>
      <c r="W844" s="8" t="str">
        <f t="shared" si="97"/>
        <v/>
      </c>
      <c r="X844" s="8" t="str">
        <f>IF(S844="6B",_xlfn.XLOOKUP(H844,'Zoning 2shop'!A:A,'Zoning 2shop'!B:B),IF(S844="6C",_xlfn.XLOOKUP(G844,'Zoning 2shop'!C:C,'Zoning 2shop'!D:D),""))</f>
        <v/>
      </c>
      <c r="Y844" s="112">
        <f t="shared" si="98"/>
        <v>0.14910705133062102</v>
      </c>
      <c r="Z844" s="4">
        <f t="shared" si="99"/>
        <v>3.17</v>
      </c>
      <c r="AA844" s="4">
        <f t="shared" si="100"/>
        <v>0.08</v>
      </c>
      <c r="AB844" s="4">
        <f t="shared" si="101"/>
        <v>0.47266935271806865</v>
      </c>
      <c r="AC844" s="19">
        <f t="shared" si="102"/>
        <v>3.25</v>
      </c>
      <c r="AD844" s="8" t="str">
        <f>IF(COUNTIF(Catégories!A:A,N844)=0,"catégorie inconnue",LOOKUP(N844,Catégories!A:A,Catégories!B:B))</f>
        <v>Frêt</v>
      </c>
      <c r="AE844" s="21">
        <f t="shared" si="103"/>
        <v>3.7226693527180688</v>
      </c>
    </row>
    <row r="845" spans="2:31" x14ac:dyDescent="0.2">
      <c r="B845" s="122" t="s">
        <v>2731</v>
      </c>
      <c r="C845" s="122" t="s">
        <v>177</v>
      </c>
      <c r="D845" s="123">
        <v>46143</v>
      </c>
      <c r="E845" s="122" t="s">
        <v>378</v>
      </c>
      <c r="F845" s="122" t="s">
        <v>22</v>
      </c>
      <c r="G845" s="122" t="s">
        <v>0</v>
      </c>
      <c r="H845" s="122" t="s">
        <v>0</v>
      </c>
      <c r="I845" s="122" t="s">
        <v>2746</v>
      </c>
      <c r="J845" s="122" t="s">
        <v>2746</v>
      </c>
      <c r="K845" s="122" t="s">
        <v>24</v>
      </c>
      <c r="L845" s="122" t="s">
        <v>2747</v>
      </c>
      <c r="M845" s="122" t="s">
        <v>25</v>
      </c>
      <c r="N845" s="122" t="s">
        <v>26</v>
      </c>
      <c r="O845" s="122" t="s">
        <v>25</v>
      </c>
      <c r="P845" s="122" t="s">
        <v>27</v>
      </c>
      <c r="Q845" s="122" t="s">
        <v>28</v>
      </c>
      <c r="R845" s="124">
        <v>0.18</v>
      </c>
      <c r="S845" s="122" t="s">
        <v>189</v>
      </c>
      <c r="T845" s="125">
        <v>3.07</v>
      </c>
      <c r="U845" s="122" t="s">
        <v>30</v>
      </c>
      <c r="W845" s="8" t="str">
        <f t="shared" si="97"/>
        <v/>
      </c>
      <c r="X845" s="8" t="str">
        <f>IF(S845="6B",_xlfn.XLOOKUP(H845,'Zoning 2shop'!A:A,'Zoning 2shop'!B:B),IF(S845="6C",_xlfn.XLOOKUP(G845,'Zoning 2shop'!C:C,'Zoning 2shop'!D:D),""))</f>
        <v/>
      </c>
      <c r="Y845" s="112">
        <f t="shared" si="98"/>
        <v>0.14910705133062102</v>
      </c>
      <c r="Z845" s="4">
        <f t="shared" si="99"/>
        <v>3.07</v>
      </c>
      <c r="AA845" s="4">
        <f t="shared" si="100"/>
        <v>0.08</v>
      </c>
      <c r="AB845" s="4">
        <f t="shared" si="101"/>
        <v>0.45775864758500651</v>
      </c>
      <c r="AC845" s="19">
        <f t="shared" si="102"/>
        <v>3.15</v>
      </c>
      <c r="AD845" s="8" t="str">
        <f>IF(COUNTIF(Catégories!A:A,N845)=0,"catégorie inconnue",LOOKUP(N845,Catégories!A:A,Catégories!B:B))</f>
        <v>Frêt</v>
      </c>
      <c r="AE845" s="21">
        <f t="shared" si="103"/>
        <v>3.6077586475850065</v>
      </c>
    </row>
    <row r="846" spans="2:31" x14ac:dyDescent="0.2">
      <c r="B846" s="122" t="s">
        <v>2731</v>
      </c>
      <c r="C846" s="122" t="s">
        <v>177</v>
      </c>
      <c r="D846" s="123">
        <v>46143</v>
      </c>
      <c r="E846" s="122" t="s">
        <v>2759</v>
      </c>
      <c r="F846" s="122" t="s">
        <v>22</v>
      </c>
      <c r="G846" s="122" t="s">
        <v>0</v>
      </c>
      <c r="H846" s="122" t="s">
        <v>0</v>
      </c>
      <c r="I846" s="122" t="s">
        <v>2760</v>
      </c>
      <c r="J846" s="122" t="s">
        <v>2760</v>
      </c>
      <c r="K846" s="122" t="s">
        <v>24</v>
      </c>
      <c r="L846" s="122" t="s">
        <v>2761</v>
      </c>
      <c r="M846" s="122" t="s">
        <v>25</v>
      </c>
      <c r="N846" s="122" t="s">
        <v>26</v>
      </c>
      <c r="O846" s="122" t="s">
        <v>25</v>
      </c>
      <c r="P846" s="122" t="s">
        <v>27</v>
      </c>
      <c r="Q846" s="122" t="s">
        <v>28</v>
      </c>
      <c r="R846" s="124">
        <v>0.44</v>
      </c>
      <c r="S846" s="122" t="s">
        <v>189</v>
      </c>
      <c r="T846" s="125">
        <v>3.07</v>
      </c>
      <c r="U846" s="122" t="s">
        <v>30</v>
      </c>
      <c r="W846" s="8" t="str">
        <f t="shared" si="97"/>
        <v/>
      </c>
      <c r="X846" s="8" t="str">
        <f>IF(S846="6B",_xlfn.XLOOKUP(H846,'Zoning 2shop'!A:A,'Zoning 2shop'!B:B),IF(S846="6C",_xlfn.XLOOKUP(G846,'Zoning 2shop'!C:C,'Zoning 2shop'!D:D),""))</f>
        <v/>
      </c>
      <c r="Y846" s="112">
        <f t="shared" si="98"/>
        <v>0.14910705133062102</v>
      </c>
      <c r="Z846" s="4">
        <f t="shared" si="99"/>
        <v>3.07</v>
      </c>
      <c r="AA846" s="4">
        <f t="shared" si="100"/>
        <v>0.08</v>
      </c>
      <c r="AB846" s="4">
        <f t="shared" si="101"/>
        <v>0.45775864758500651</v>
      </c>
      <c r="AC846" s="19">
        <f t="shared" si="102"/>
        <v>3.15</v>
      </c>
      <c r="AD846" s="8" t="str">
        <f>IF(COUNTIF(Catégories!A:A,N846)=0,"catégorie inconnue",LOOKUP(N846,Catégories!A:A,Catégories!B:B))</f>
        <v>Frêt</v>
      </c>
      <c r="AE846" s="21">
        <f t="shared" si="103"/>
        <v>3.6077586475850065</v>
      </c>
    </row>
    <row r="847" spans="2:31" x14ac:dyDescent="0.2">
      <c r="B847" s="122" t="s">
        <v>2731</v>
      </c>
      <c r="C847" s="122" t="s">
        <v>177</v>
      </c>
      <c r="D847" s="123">
        <v>46143</v>
      </c>
      <c r="E847" s="122" t="s">
        <v>2750</v>
      </c>
      <c r="F847" s="122" t="s">
        <v>22</v>
      </c>
      <c r="G847" s="122" t="s">
        <v>0</v>
      </c>
      <c r="H847" s="122" t="s">
        <v>0</v>
      </c>
      <c r="I847" s="122" t="s">
        <v>2751</v>
      </c>
      <c r="J847" s="122" t="s">
        <v>2751</v>
      </c>
      <c r="K847" s="122" t="s">
        <v>24</v>
      </c>
      <c r="L847" s="122" t="s">
        <v>2752</v>
      </c>
      <c r="M847" s="122" t="s">
        <v>25</v>
      </c>
      <c r="N847" s="122" t="s">
        <v>26</v>
      </c>
      <c r="O847" s="122" t="s">
        <v>25</v>
      </c>
      <c r="P847" s="122" t="s">
        <v>27</v>
      </c>
      <c r="Q847" s="122" t="s">
        <v>28</v>
      </c>
      <c r="R847" s="124">
        <v>0.85</v>
      </c>
      <c r="S847" s="122" t="s">
        <v>189</v>
      </c>
      <c r="T847" s="125">
        <v>3.17</v>
      </c>
      <c r="U847" s="122" t="s">
        <v>30</v>
      </c>
      <c r="W847" s="8" t="str">
        <f t="shared" si="97"/>
        <v/>
      </c>
      <c r="X847" s="8" t="str">
        <f>IF(S847="6B",_xlfn.XLOOKUP(H847,'Zoning 2shop'!A:A,'Zoning 2shop'!B:B),IF(S847="6C",_xlfn.XLOOKUP(G847,'Zoning 2shop'!C:C,'Zoning 2shop'!D:D),""))</f>
        <v/>
      </c>
      <c r="Y847" s="112">
        <f t="shared" si="98"/>
        <v>0.14910705133062102</v>
      </c>
      <c r="Z847" s="4">
        <f t="shared" si="99"/>
        <v>3.17</v>
      </c>
      <c r="AA847" s="4">
        <f t="shared" si="100"/>
        <v>0.08</v>
      </c>
      <c r="AB847" s="4">
        <f t="shared" si="101"/>
        <v>0.47266935271806865</v>
      </c>
      <c r="AC847" s="19">
        <f t="shared" si="102"/>
        <v>3.25</v>
      </c>
      <c r="AD847" s="8" t="str">
        <f>IF(COUNTIF(Catégories!A:A,N847)=0,"catégorie inconnue",LOOKUP(N847,Catégories!A:A,Catégories!B:B))</f>
        <v>Frêt</v>
      </c>
      <c r="AE847" s="21">
        <f t="shared" si="103"/>
        <v>3.7226693527180688</v>
      </c>
    </row>
    <row r="848" spans="2:31" x14ac:dyDescent="0.2">
      <c r="B848" s="122" t="s">
        <v>2731</v>
      </c>
      <c r="C848" s="122" t="s">
        <v>177</v>
      </c>
      <c r="D848" s="123">
        <v>46143</v>
      </c>
      <c r="E848" s="122" t="s">
        <v>2753</v>
      </c>
      <c r="F848" s="122" t="s">
        <v>22</v>
      </c>
      <c r="G848" s="122" t="s">
        <v>0</v>
      </c>
      <c r="H848" s="122" t="s">
        <v>0</v>
      </c>
      <c r="I848" s="122" t="s">
        <v>2754</v>
      </c>
      <c r="J848" s="122" t="s">
        <v>2754</v>
      </c>
      <c r="K848" s="122" t="s">
        <v>24</v>
      </c>
      <c r="L848" s="122" t="s">
        <v>2755</v>
      </c>
      <c r="M848" s="122" t="s">
        <v>25</v>
      </c>
      <c r="N848" s="122" t="s">
        <v>26</v>
      </c>
      <c r="O848" s="122" t="s">
        <v>25</v>
      </c>
      <c r="P848" s="122" t="s">
        <v>27</v>
      </c>
      <c r="Q848" s="122" t="s">
        <v>28</v>
      </c>
      <c r="R848" s="124">
        <v>0.26</v>
      </c>
      <c r="S848" s="122" t="s">
        <v>189</v>
      </c>
      <c r="T848" s="125">
        <v>3.07</v>
      </c>
      <c r="U848" s="122" t="s">
        <v>30</v>
      </c>
      <c r="W848" s="8" t="str">
        <f t="shared" si="97"/>
        <v/>
      </c>
      <c r="X848" s="8" t="str">
        <f>IF(S848="6B",_xlfn.XLOOKUP(H848,'Zoning 2shop'!A:A,'Zoning 2shop'!B:B),IF(S848="6C",_xlfn.XLOOKUP(G848,'Zoning 2shop'!C:C,'Zoning 2shop'!D:D),""))</f>
        <v/>
      </c>
      <c r="Y848" s="112">
        <f t="shared" si="98"/>
        <v>0.14910705133062102</v>
      </c>
      <c r="Z848" s="4">
        <f t="shared" si="99"/>
        <v>3.07</v>
      </c>
      <c r="AA848" s="4">
        <f t="shared" si="100"/>
        <v>0.08</v>
      </c>
      <c r="AB848" s="4">
        <f t="shared" si="101"/>
        <v>0.45775864758500651</v>
      </c>
      <c r="AC848" s="19">
        <f t="shared" si="102"/>
        <v>3.15</v>
      </c>
      <c r="AD848" s="8" t="str">
        <f>IF(COUNTIF(Catégories!A:A,N848)=0,"catégorie inconnue",LOOKUP(N848,Catégories!A:A,Catégories!B:B))</f>
        <v>Frêt</v>
      </c>
      <c r="AE848" s="21">
        <f t="shared" si="103"/>
        <v>3.6077586475850065</v>
      </c>
    </row>
    <row r="849" spans="2:31" x14ac:dyDescent="0.2">
      <c r="B849" s="122" t="s">
        <v>2731</v>
      </c>
      <c r="C849" s="122" t="s">
        <v>177</v>
      </c>
      <c r="D849" s="123">
        <v>46143</v>
      </c>
      <c r="E849" s="122" t="s">
        <v>2756</v>
      </c>
      <c r="F849" s="122" t="s">
        <v>22</v>
      </c>
      <c r="G849" s="122" t="s">
        <v>0</v>
      </c>
      <c r="H849" s="122" t="s">
        <v>0</v>
      </c>
      <c r="I849" s="122" t="s">
        <v>2757</v>
      </c>
      <c r="J849" s="122" t="s">
        <v>2757</v>
      </c>
      <c r="K849" s="122" t="s">
        <v>24</v>
      </c>
      <c r="L849" s="122" t="s">
        <v>2758</v>
      </c>
      <c r="M849" s="122" t="s">
        <v>25</v>
      </c>
      <c r="N849" s="122" t="s">
        <v>26</v>
      </c>
      <c r="O849" s="122" t="s">
        <v>25</v>
      </c>
      <c r="P849" s="122" t="s">
        <v>27</v>
      </c>
      <c r="Q849" s="122" t="s">
        <v>28</v>
      </c>
      <c r="R849" s="124">
        <v>1.58</v>
      </c>
      <c r="S849" s="122" t="s">
        <v>189</v>
      </c>
      <c r="T849" s="125">
        <v>3.49</v>
      </c>
      <c r="U849" s="122" t="s">
        <v>30</v>
      </c>
      <c r="W849" s="8" t="str">
        <f t="shared" si="97"/>
        <v/>
      </c>
      <c r="X849" s="8" t="str">
        <f>IF(S849="6B",_xlfn.XLOOKUP(H849,'Zoning 2shop'!A:A,'Zoning 2shop'!B:B),IF(S849="6C",_xlfn.XLOOKUP(G849,'Zoning 2shop'!C:C,'Zoning 2shop'!D:D),""))</f>
        <v/>
      </c>
      <c r="Y849" s="112">
        <f t="shared" si="98"/>
        <v>0.14910705133062102</v>
      </c>
      <c r="Z849" s="4">
        <f t="shared" si="99"/>
        <v>3.49</v>
      </c>
      <c r="AA849" s="4">
        <f t="shared" si="100"/>
        <v>0.08</v>
      </c>
      <c r="AB849" s="4">
        <f t="shared" si="101"/>
        <v>0.52038360914386739</v>
      </c>
      <c r="AC849" s="19">
        <f t="shared" si="102"/>
        <v>3.5700000000000003</v>
      </c>
      <c r="AD849" s="8" t="str">
        <f>IF(COUNTIF(Catégories!A:A,N849)=0,"catégorie inconnue",LOOKUP(N849,Catégories!A:A,Catégories!B:B))</f>
        <v>Frêt</v>
      </c>
      <c r="AE849" s="21">
        <f t="shared" si="103"/>
        <v>4.0903836091438679</v>
      </c>
    </row>
    <row r="850" spans="2:31" x14ac:dyDescent="0.2">
      <c r="B850" s="122" t="s">
        <v>2731</v>
      </c>
      <c r="C850" s="122" t="s">
        <v>177</v>
      </c>
      <c r="D850" s="123">
        <v>46144</v>
      </c>
      <c r="E850" s="122" t="s">
        <v>2771</v>
      </c>
      <c r="F850" s="122" t="s">
        <v>22</v>
      </c>
      <c r="G850" s="122" t="s">
        <v>0</v>
      </c>
      <c r="H850" s="122" t="s">
        <v>0</v>
      </c>
      <c r="I850" s="122" t="s">
        <v>2772</v>
      </c>
      <c r="J850" s="122" t="s">
        <v>2772</v>
      </c>
      <c r="K850" s="122" t="s">
        <v>24</v>
      </c>
      <c r="L850" s="122" t="s">
        <v>2773</v>
      </c>
      <c r="M850" s="122" t="s">
        <v>25</v>
      </c>
      <c r="N850" s="122" t="s">
        <v>26</v>
      </c>
      <c r="O850" s="122" t="s">
        <v>25</v>
      </c>
      <c r="P850" s="122" t="s">
        <v>27</v>
      </c>
      <c r="Q850" s="122" t="s">
        <v>28</v>
      </c>
      <c r="R850" s="124">
        <v>1.55</v>
      </c>
      <c r="S850" s="122" t="s">
        <v>189</v>
      </c>
      <c r="T850" s="125">
        <v>3.49</v>
      </c>
      <c r="U850" s="122" t="s">
        <v>30</v>
      </c>
      <c r="W850" s="8" t="str">
        <f t="shared" si="97"/>
        <v/>
      </c>
      <c r="X850" s="8" t="str">
        <f>IF(S850="6B",_xlfn.XLOOKUP(H850,'Zoning 2shop'!A:A,'Zoning 2shop'!B:B),IF(S850="6C",_xlfn.XLOOKUP(G850,'Zoning 2shop'!C:C,'Zoning 2shop'!D:D),""))</f>
        <v/>
      </c>
      <c r="Y850" s="112">
        <f t="shared" si="98"/>
        <v>0.14910705133062102</v>
      </c>
      <c r="Z850" s="4">
        <f t="shared" si="99"/>
        <v>3.49</v>
      </c>
      <c r="AA850" s="4">
        <f t="shared" si="100"/>
        <v>0.08</v>
      </c>
      <c r="AB850" s="4">
        <f t="shared" si="101"/>
        <v>0.52038360914386739</v>
      </c>
      <c r="AC850" s="19">
        <f t="shared" si="102"/>
        <v>3.5700000000000003</v>
      </c>
      <c r="AD850" s="8" t="str">
        <f>IF(COUNTIF(Catégories!A:A,N850)=0,"catégorie inconnue",LOOKUP(N850,Catégories!A:A,Catégories!B:B))</f>
        <v>Frêt</v>
      </c>
      <c r="AE850" s="21">
        <f t="shared" si="103"/>
        <v>4.0903836091438679</v>
      </c>
    </row>
    <row r="851" spans="2:31" x14ac:dyDescent="0.2">
      <c r="B851" s="122" t="s">
        <v>2731</v>
      </c>
      <c r="C851" s="122" t="s">
        <v>177</v>
      </c>
      <c r="D851" s="123">
        <v>46144</v>
      </c>
      <c r="E851" s="122" t="s">
        <v>428</v>
      </c>
      <c r="F851" s="122" t="s">
        <v>22</v>
      </c>
      <c r="G851" s="122" t="s">
        <v>0</v>
      </c>
      <c r="H851" s="122" t="s">
        <v>0</v>
      </c>
      <c r="I851" s="122" t="s">
        <v>480</v>
      </c>
      <c r="J851" s="122" t="s">
        <v>480</v>
      </c>
      <c r="K851" s="122" t="s">
        <v>24</v>
      </c>
      <c r="L851" s="122" t="s">
        <v>2788</v>
      </c>
      <c r="M851" s="122" t="s">
        <v>25</v>
      </c>
      <c r="N851" s="122" t="s">
        <v>26</v>
      </c>
      <c r="O851" s="122" t="s">
        <v>25</v>
      </c>
      <c r="P851" s="122" t="s">
        <v>27</v>
      </c>
      <c r="Q851" s="122" t="s">
        <v>28</v>
      </c>
      <c r="R851" s="124">
        <v>0.22</v>
      </c>
      <c r="S851" s="122" t="s">
        <v>189</v>
      </c>
      <c r="T851" s="125">
        <v>3.07</v>
      </c>
      <c r="U851" s="122" t="s">
        <v>30</v>
      </c>
      <c r="W851" s="8" t="str">
        <f t="shared" si="97"/>
        <v/>
      </c>
      <c r="X851" s="8" t="str">
        <f>IF(S851="6B",_xlfn.XLOOKUP(H851,'Zoning 2shop'!A:A,'Zoning 2shop'!B:B),IF(S851="6C",_xlfn.XLOOKUP(G851,'Zoning 2shop'!C:C,'Zoning 2shop'!D:D),""))</f>
        <v/>
      </c>
      <c r="Y851" s="112">
        <f t="shared" si="98"/>
        <v>0.14910705133062102</v>
      </c>
      <c r="Z851" s="4">
        <f t="shared" si="99"/>
        <v>3.07</v>
      </c>
      <c r="AA851" s="4">
        <f t="shared" si="100"/>
        <v>0.08</v>
      </c>
      <c r="AB851" s="4">
        <f t="shared" si="101"/>
        <v>0.45775864758500651</v>
      </c>
      <c r="AC851" s="19">
        <f t="shared" si="102"/>
        <v>3.15</v>
      </c>
      <c r="AD851" s="8" t="str">
        <f>IF(COUNTIF(Catégories!A:A,N851)=0,"catégorie inconnue",LOOKUP(N851,Catégories!A:A,Catégories!B:B))</f>
        <v>Frêt</v>
      </c>
      <c r="AE851" s="21">
        <f t="shared" si="103"/>
        <v>3.6077586475850065</v>
      </c>
    </row>
    <row r="852" spans="2:31" x14ac:dyDescent="0.2">
      <c r="B852" s="122" t="s">
        <v>2731</v>
      </c>
      <c r="C852" s="122" t="s">
        <v>177</v>
      </c>
      <c r="D852" s="123">
        <v>46144</v>
      </c>
      <c r="E852" s="122" t="s">
        <v>2765</v>
      </c>
      <c r="F852" s="122" t="s">
        <v>22</v>
      </c>
      <c r="G852" s="122" t="s">
        <v>0</v>
      </c>
      <c r="H852" s="122" t="s">
        <v>0</v>
      </c>
      <c r="I852" s="122" t="s">
        <v>2766</v>
      </c>
      <c r="J852" s="122" t="s">
        <v>2766</v>
      </c>
      <c r="K852" s="122" t="s">
        <v>24</v>
      </c>
      <c r="L852" s="122" t="s">
        <v>2767</v>
      </c>
      <c r="M852" s="122" t="s">
        <v>25</v>
      </c>
      <c r="N852" s="122" t="s">
        <v>26</v>
      </c>
      <c r="O852" s="122" t="s">
        <v>25</v>
      </c>
      <c r="P852" s="122" t="s">
        <v>27</v>
      </c>
      <c r="Q852" s="122" t="s">
        <v>28</v>
      </c>
      <c r="R852" s="124">
        <v>0.35</v>
      </c>
      <c r="S852" s="122" t="s">
        <v>189</v>
      </c>
      <c r="T852" s="125">
        <v>3.07</v>
      </c>
      <c r="U852" s="122" t="s">
        <v>30</v>
      </c>
      <c r="W852" s="8" t="str">
        <f t="shared" si="97"/>
        <v/>
      </c>
      <c r="X852" s="8" t="str">
        <f>IF(S852="6B",_xlfn.XLOOKUP(H852,'Zoning 2shop'!A:A,'Zoning 2shop'!B:B),IF(S852="6C",_xlfn.XLOOKUP(G852,'Zoning 2shop'!C:C,'Zoning 2shop'!D:D),""))</f>
        <v/>
      </c>
      <c r="Y852" s="112">
        <f t="shared" si="98"/>
        <v>0.14910705133062102</v>
      </c>
      <c r="Z852" s="4">
        <f t="shared" si="99"/>
        <v>3.07</v>
      </c>
      <c r="AA852" s="4">
        <f t="shared" si="100"/>
        <v>0.08</v>
      </c>
      <c r="AB852" s="4">
        <f t="shared" si="101"/>
        <v>0.45775864758500651</v>
      </c>
      <c r="AC852" s="19">
        <f t="shared" si="102"/>
        <v>3.15</v>
      </c>
      <c r="AD852" s="8" t="str">
        <f>IF(COUNTIF(Catégories!A:A,N852)=0,"catégorie inconnue",LOOKUP(N852,Catégories!A:A,Catégories!B:B))</f>
        <v>Frêt</v>
      </c>
      <c r="AE852" s="21">
        <f t="shared" si="103"/>
        <v>3.6077586475850065</v>
      </c>
    </row>
    <row r="853" spans="2:31" x14ac:dyDescent="0.2">
      <c r="B853" s="122" t="s">
        <v>2731</v>
      </c>
      <c r="C853" s="122" t="s">
        <v>177</v>
      </c>
      <c r="D853" s="123">
        <v>46144</v>
      </c>
      <c r="E853" s="122" t="s">
        <v>462</v>
      </c>
      <c r="F853" s="122" t="s">
        <v>22</v>
      </c>
      <c r="G853" s="122" t="s">
        <v>0</v>
      </c>
      <c r="H853" s="122" t="s">
        <v>0</v>
      </c>
      <c r="I853" s="122" t="s">
        <v>2783</v>
      </c>
      <c r="J853" s="122" t="s">
        <v>2783</v>
      </c>
      <c r="K853" s="122" t="s">
        <v>24</v>
      </c>
      <c r="L853" s="122" t="s">
        <v>2784</v>
      </c>
      <c r="M853" s="122" t="s">
        <v>25</v>
      </c>
      <c r="N853" s="122" t="s">
        <v>26</v>
      </c>
      <c r="O853" s="122" t="s">
        <v>25</v>
      </c>
      <c r="P853" s="122" t="s">
        <v>27</v>
      </c>
      <c r="Q853" s="122" t="s">
        <v>28</v>
      </c>
      <c r="R853" s="124">
        <v>0.25</v>
      </c>
      <c r="S853" s="122" t="s">
        <v>189</v>
      </c>
      <c r="T853" s="125">
        <v>3.07</v>
      </c>
      <c r="U853" s="122" t="s">
        <v>30</v>
      </c>
      <c r="W853" s="8" t="str">
        <f t="shared" si="97"/>
        <v/>
      </c>
      <c r="X853" s="8" t="str">
        <f>IF(S853="6B",_xlfn.XLOOKUP(H853,'Zoning 2shop'!A:A,'Zoning 2shop'!B:B),IF(S853="6C",_xlfn.XLOOKUP(G853,'Zoning 2shop'!C:C,'Zoning 2shop'!D:D),""))</f>
        <v/>
      </c>
      <c r="Y853" s="112">
        <f t="shared" si="98"/>
        <v>0.14910705133062102</v>
      </c>
      <c r="Z853" s="4">
        <f t="shared" si="99"/>
        <v>3.07</v>
      </c>
      <c r="AA853" s="4">
        <f t="shared" si="100"/>
        <v>0.08</v>
      </c>
      <c r="AB853" s="4">
        <f t="shared" si="101"/>
        <v>0.45775864758500651</v>
      </c>
      <c r="AC853" s="19">
        <f t="shared" si="102"/>
        <v>3.15</v>
      </c>
      <c r="AD853" s="8" t="str">
        <f>IF(COUNTIF(Catégories!A:A,N853)=0,"catégorie inconnue",LOOKUP(N853,Catégories!A:A,Catégories!B:B))</f>
        <v>Frêt</v>
      </c>
      <c r="AE853" s="21">
        <f t="shared" si="103"/>
        <v>3.6077586475850065</v>
      </c>
    </row>
    <row r="854" spans="2:31" x14ac:dyDescent="0.2">
      <c r="B854" s="122" t="s">
        <v>2731</v>
      </c>
      <c r="C854" s="122" t="s">
        <v>177</v>
      </c>
      <c r="D854" s="123">
        <v>46144</v>
      </c>
      <c r="E854" s="122" t="s">
        <v>313</v>
      </c>
      <c r="F854" s="122" t="s">
        <v>22</v>
      </c>
      <c r="G854" s="122" t="s">
        <v>0</v>
      </c>
      <c r="H854" s="122" t="s">
        <v>0</v>
      </c>
      <c r="I854" s="122" t="s">
        <v>2791</v>
      </c>
      <c r="J854" s="122" t="s">
        <v>2791</v>
      </c>
      <c r="K854" s="122" t="s">
        <v>24</v>
      </c>
      <c r="L854" s="122" t="s">
        <v>2792</v>
      </c>
      <c r="M854" s="122" t="s">
        <v>25</v>
      </c>
      <c r="N854" s="122" t="s">
        <v>26</v>
      </c>
      <c r="O854" s="122" t="s">
        <v>25</v>
      </c>
      <c r="P854" s="122" t="s">
        <v>27</v>
      </c>
      <c r="Q854" s="122" t="s">
        <v>28</v>
      </c>
      <c r="R854" s="124">
        <v>0.7</v>
      </c>
      <c r="S854" s="122" t="s">
        <v>189</v>
      </c>
      <c r="T854" s="125">
        <v>3.17</v>
      </c>
      <c r="U854" s="122" t="s">
        <v>30</v>
      </c>
      <c r="W854" s="8" t="str">
        <f t="shared" si="97"/>
        <v/>
      </c>
      <c r="X854" s="8" t="str">
        <f>IF(S854="6B",_xlfn.XLOOKUP(H854,'Zoning 2shop'!A:A,'Zoning 2shop'!B:B),IF(S854="6C",_xlfn.XLOOKUP(G854,'Zoning 2shop'!C:C,'Zoning 2shop'!D:D),""))</f>
        <v/>
      </c>
      <c r="Y854" s="112">
        <f t="shared" si="98"/>
        <v>0.14910705133062102</v>
      </c>
      <c r="Z854" s="4">
        <f t="shared" si="99"/>
        <v>3.17</v>
      </c>
      <c r="AA854" s="4">
        <f t="shared" si="100"/>
        <v>0.08</v>
      </c>
      <c r="AB854" s="4">
        <f t="shared" si="101"/>
        <v>0.47266935271806865</v>
      </c>
      <c r="AC854" s="19">
        <f t="shared" si="102"/>
        <v>3.25</v>
      </c>
      <c r="AD854" s="8" t="str">
        <f>IF(COUNTIF(Catégories!A:A,N854)=0,"catégorie inconnue",LOOKUP(N854,Catégories!A:A,Catégories!B:B))</f>
        <v>Frêt</v>
      </c>
      <c r="AE854" s="21">
        <f t="shared" si="103"/>
        <v>3.7226693527180688</v>
      </c>
    </row>
    <row r="855" spans="2:31" ht="25.5" x14ac:dyDescent="0.2">
      <c r="B855" s="122" t="s">
        <v>2731</v>
      </c>
      <c r="C855" s="122" t="s">
        <v>177</v>
      </c>
      <c r="D855" s="123">
        <v>46144</v>
      </c>
      <c r="E855" s="122" t="s">
        <v>313</v>
      </c>
      <c r="F855" s="122" t="s">
        <v>22</v>
      </c>
      <c r="G855" s="122" t="s">
        <v>0</v>
      </c>
      <c r="H855" s="122" t="s">
        <v>0</v>
      </c>
      <c r="I855" s="122" t="s">
        <v>2791</v>
      </c>
      <c r="J855" s="122" t="s">
        <v>2791</v>
      </c>
      <c r="K855" s="122" t="s">
        <v>24</v>
      </c>
      <c r="L855" s="122" t="s">
        <v>2792</v>
      </c>
      <c r="M855" s="122" t="s">
        <v>25</v>
      </c>
      <c r="N855" s="122" t="s">
        <v>41</v>
      </c>
      <c r="O855" s="122" t="s">
        <v>25</v>
      </c>
      <c r="P855" s="122"/>
      <c r="Q855" s="122" t="s">
        <v>28</v>
      </c>
      <c r="R855" s="124">
        <v>0</v>
      </c>
      <c r="S855" s="122" t="s">
        <v>189</v>
      </c>
      <c r="T855" s="125">
        <v>2</v>
      </c>
      <c r="U855" s="122" t="s">
        <v>30</v>
      </c>
      <c r="W855" s="8" t="str">
        <f t="shared" si="97"/>
        <v/>
      </c>
      <c r="X855" s="8" t="str">
        <f>IF(S855="6B",_xlfn.XLOOKUP(H855,'Zoning 2shop'!A:A,'Zoning 2shop'!B:B),IF(S855="6C",_xlfn.XLOOKUP(G855,'Zoning 2shop'!C:C,'Zoning 2shop'!D:D),""))</f>
        <v/>
      </c>
      <c r="Y855" s="112">
        <f t="shared" si="98"/>
        <v>0.14910705133062102</v>
      </c>
      <c r="Z855" s="4">
        <f t="shared" si="99"/>
        <v>2</v>
      </c>
      <c r="AA855" s="4">
        <f t="shared" si="100"/>
        <v>0.08</v>
      </c>
      <c r="AB855" s="4">
        <f t="shared" si="101"/>
        <v>0.29821410266124204</v>
      </c>
      <c r="AC855" s="19">
        <f t="shared" si="102"/>
        <v>2.08</v>
      </c>
      <c r="AD855" s="8" t="str">
        <f>IF(COUNTIF(Catégories!A:A,N855)=0,"catégorie inconnue",LOOKUP(N855,Catégories!A:A,Catégories!B:B))</f>
        <v>Frêt</v>
      </c>
      <c r="AE855" s="21">
        <f t="shared" si="103"/>
        <v>2.378214102661242</v>
      </c>
    </row>
    <row r="856" spans="2:31" x14ac:dyDescent="0.2">
      <c r="B856" s="122" t="s">
        <v>2731</v>
      </c>
      <c r="C856" s="122" t="s">
        <v>177</v>
      </c>
      <c r="D856" s="123">
        <v>46144</v>
      </c>
      <c r="E856" s="122" t="s">
        <v>2774</v>
      </c>
      <c r="F856" s="122" t="s">
        <v>22</v>
      </c>
      <c r="G856" s="122" t="s">
        <v>0</v>
      </c>
      <c r="H856" s="122" t="s">
        <v>0</v>
      </c>
      <c r="I856" s="122" t="s">
        <v>2775</v>
      </c>
      <c r="J856" s="122" t="s">
        <v>2775</v>
      </c>
      <c r="K856" s="122" t="s">
        <v>24</v>
      </c>
      <c r="L856" s="122" t="s">
        <v>2776</v>
      </c>
      <c r="M856" s="122" t="s">
        <v>25</v>
      </c>
      <c r="N856" s="122" t="s">
        <v>26</v>
      </c>
      <c r="O856" s="122" t="s">
        <v>25</v>
      </c>
      <c r="P856" s="122" t="s">
        <v>27</v>
      </c>
      <c r="Q856" s="122" t="s">
        <v>28</v>
      </c>
      <c r="R856" s="124">
        <v>0.51</v>
      </c>
      <c r="S856" s="122" t="s">
        <v>189</v>
      </c>
      <c r="T856" s="125">
        <v>3.17</v>
      </c>
      <c r="U856" s="122" t="s">
        <v>30</v>
      </c>
      <c r="W856" s="8" t="str">
        <f t="shared" si="97"/>
        <v/>
      </c>
      <c r="X856" s="8" t="str">
        <f>IF(S856="6B",_xlfn.XLOOKUP(H856,'Zoning 2shop'!A:A,'Zoning 2shop'!B:B),IF(S856="6C",_xlfn.XLOOKUP(G856,'Zoning 2shop'!C:C,'Zoning 2shop'!D:D),""))</f>
        <v/>
      </c>
      <c r="Y856" s="112">
        <f t="shared" si="98"/>
        <v>0.14910705133062102</v>
      </c>
      <c r="Z856" s="4">
        <f t="shared" si="99"/>
        <v>3.17</v>
      </c>
      <c r="AA856" s="4">
        <f t="shared" si="100"/>
        <v>0.08</v>
      </c>
      <c r="AB856" s="4">
        <f t="shared" si="101"/>
        <v>0.47266935271806865</v>
      </c>
      <c r="AC856" s="19">
        <f t="shared" si="102"/>
        <v>3.25</v>
      </c>
      <c r="AD856" s="8" t="str">
        <f>IF(COUNTIF(Catégories!A:A,N856)=0,"catégorie inconnue",LOOKUP(N856,Catégories!A:A,Catégories!B:B))</f>
        <v>Frêt</v>
      </c>
      <c r="AE856" s="21">
        <f t="shared" si="103"/>
        <v>3.7226693527180688</v>
      </c>
    </row>
    <row r="857" spans="2:31" x14ac:dyDescent="0.2">
      <c r="B857" s="122" t="s">
        <v>2731</v>
      </c>
      <c r="C857" s="122" t="s">
        <v>177</v>
      </c>
      <c r="D857" s="123">
        <v>46144</v>
      </c>
      <c r="E857" s="122" t="s">
        <v>2768</v>
      </c>
      <c r="F857" s="122" t="s">
        <v>22</v>
      </c>
      <c r="G857" s="122" t="s">
        <v>0</v>
      </c>
      <c r="H857" s="122" t="s">
        <v>0</v>
      </c>
      <c r="I857" s="122" t="s">
        <v>2769</v>
      </c>
      <c r="J857" s="122" t="s">
        <v>2769</v>
      </c>
      <c r="K857" s="122" t="s">
        <v>24</v>
      </c>
      <c r="L857" s="122" t="s">
        <v>2770</v>
      </c>
      <c r="M857" s="122" t="s">
        <v>25</v>
      </c>
      <c r="N857" s="122" t="s">
        <v>26</v>
      </c>
      <c r="O857" s="122" t="s">
        <v>25</v>
      </c>
      <c r="P857" s="122" t="s">
        <v>27</v>
      </c>
      <c r="Q857" s="122" t="s">
        <v>28</v>
      </c>
      <c r="R857" s="124">
        <v>0.22</v>
      </c>
      <c r="S857" s="122" t="s">
        <v>189</v>
      </c>
      <c r="T857" s="125">
        <v>3.07</v>
      </c>
      <c r="U857" s="122" t="s">
        <v>30</v>
      </c>
      <c r="W857" s="8" t="str">
        <f t="shared" si="97"/>
        <v/>
      </c>
      <c r="X857" s="8" t="str">
        <f>IF(S857="6B",_xlfn.XLOOKUP(H857,'Zoning 2shop'!A:A,'Zoning 2shop'!B:B),IF(S857="6C",_xlfn.XLOOKUP(G857,'Zoning 2shop'!C:C,'Zoning 2shop'!D:D),""))</f>
        <v/>
      </c>
      <c r="Y857" s="112">
        <f t="shared" si="98"/>
        <v>0.14910705133062102</v>
      </c>
      <c r="Z857" s="4">
        <f t="shared" si="99"/>
        <v>3.07</v>
      </c>
      <c r="AA857" s="4">
        <f t="shared" si="100"/>
        <v>0.08</v>
      </c>
      <c r="AB857" s="4">
        <f t="shared" si="101"/>
        <v>0.45775864758500651</v>
      </c>
      <c r="AC857" s="19">
        <f t="shared" si="102"/>
        <v>3.15</v>
      </c>
      <c r="AD857" s="8" t="str">
        <f>IF(COUNTIF(Catégories!A:A,N857)=0,"catégorie inconnue",LOOKUP(N857,Catégories!A:A,Catégories!B:B))</f>
        <v>Frêt</v>
      </c>
      <c r="AE857" s="21">
        <f t="shared" si="103"/>
        <v>3.6077586475850065</v>
      </c>
    </row>
    <row r="858" spans="2:31" x14ac:dyDescent="0.2">
      <c r="B858" s="122" t="s">
        <v>2731</v>
      </c>
      <c r="C858" s="122" t="s">
        <v>177</v>
      </c>
      <c r="D858" s="123">
        <v>46144</v>
      </c>
      <c r="E858" s="122" t="s">
        <v>2777</v>
      </c>
      <c r="F858" s="122" t="s">
        <v>22</v>
      </c>
      <c r="G858" s="122" t="s">
        <v>0</v>
      </c>
      <c r="H858" s="122" t="s">
        <v>0</v>
      </c>
      <c r="I858" s="122" t="s">
        <v>2778</v>
      </c>
      <c r="J858" s="122" t="s">
        <v>2778</v>
      </c>
      <c r="K858" s="122" t="s">
        <v>24</v>
      </c>
      <c r="L858" s="122" t="s">
        <v>2779</v>
      </c>
      <c r="M858" s="122" t="s">
        <v>25</v>
      </c>
      <c r="N858" s="122" t="s">
        <v>26</v>
      </c>
      <c r="O858" s="122" t="s">
        <v>25</v>
      </c>
      <c r="P858" s="122" t="s">
        <v>27</v>
      </c>
      <c r="Q858" s="122" t="s">
        <v>28</v>
      </c>
      <c r="R858" s="124">
        <v>0.22</v>
      </c>
      <c r="S858" s="122" t="s">
        <v>189</v>
      </c>
      <c r="T858" s="125">
        <v>3.07</v>
      </c>
      <c r="U858" s="122" t="s">
        <v>30</v>
      </c>
      <c r="W858" s="8" t="str">
        <f t="shared" si="97"/>
        <v/>
      </c>
      <c r="X858" s="8" t="str">
        <f>IF(S858="6B",_xlfn.XLOOKUP(H858,'Zoning 2shop'!A:A,'Zoning 2shop'!B:B),IF(S858="6C",_xlfn.XLOOKUP(G858,'Zoning 2shop'!C:C,'Zoning 2shop'!D:D),""))</f>
        <v/>
      </c>
      <c r="Y858" s="112">
        <f t="shared" si="98"/>
        <v>0.14910705133062102</v>
      </c>
      <c r="Z858" s="4">
        <f t="shared" si="99"/>
        <v>3.07</v>
      </c>
      <c r="AA858" s="4">
        <f t="shared" si="100"/>
        <v>0.08</v>
      </c>
      <c r="AB858" s="4">
        <f t="shared" si="101"/>
        <v>0.45775864758500651</v>
      </c>
      <c r="AC858" s="19">
        <f t="shared" si="102"/>
        <v>3.15</v>
      </c>
      <c r="AD858" s="8" t="str">
        <f>IF(COUNTIF(Catégories!A:A,N858)=0,"catégorie inconnue",LOOKUP(N858,Catégories!A:A,Catégories!B:B))</f>
        <v>Frêt</v>
      </c>
      <c r="AE858" s="21">
        <f t="shared" si="103"/>
        <v>3.6077586475850065</v>
      </c>
    </row>
    <row r="859" spans="2:31" x14ac:dyDescent="0.2">
      <c r="B859" s="122" t="s">
        <v>2731</v>
      </c>
      <c r="C859" s="122" t="s">
        <v>177</v>
      </c>
      <c r="D859" s="123">
        <v>46144</v>
      </c>
      <c r="E859" s="122" t="s">
        <v>2762</v>
      </c>
      <c r="F859" s="122" t="s">
        <v>22</v>
      </c>
      <c r="G859" s="122" t="s">
        <v>0</v>
      </c>
      <c r="H859" s="122" t="s">
        <v>0</v>
      </c>
      <c r="I859" s="122" t="s">
        <v>2763</v>
      </c>
      <c r="J859" s="122" t="s">
        <v>2763</v>
      </c>
      <c r="K859" s="122" t="s">
        <v>24</v>
      </c>
      <c r="L859" s="122" t="s">
        <v>2764</v>
      </c>
      <c r="M859" s="122" t="s">
        <v>25</v>
      </c>
      <c r="N859" s="122" t="s">
        <v>26</v>
      </c>
      <c r="O859" s="122" t="s">
        <v>25</v>
      </c>
      <c r="P859" s="122" t="s">
        <v>27</v>
      </c>
      <c r="Q859" s="122" t="s">
        <v>28</v>
      </c>
      <c r="R859" s="124">
        <v>0.4</v>
      </c>
      <c r="S859" s="122" t="s">
        <v>189</v>
      </c>
      <c r="T859" s="125">
        <v>3.07</v>
      </c>
      <c r="U859" s="122" t="s">
        <v>30</v>
      </c>
      <c r="W859" s="8" t="str">
        <f t="shared" si="97"/>
        <v/>
      </c>
      <c r="X859" s="8" t="str">
        <f>IF(S859="6B",_xlfn.XLOOKUP(H859,'Zoning 2shop'!A:A,'Zoning 2shop'!B:B),IF(S859="6C",_xlfn.XLOOKUP(G859,'Zoning 2shop'!C:C,'Zoning 2shop'!D:D),""))</f>
        <v/>
      </c>
      <c r="Y859" s="112">
        <f t="shared" si="98"/>
        <v>0.14910705133062102</v>
      </c>
      <c r="Z859" s="4">
        <f t="shared" si="99"/>
        <v>3.07</v>
      </c>
      <c r="AA859" s="4">
        <f t="shared" si="100"/>
        <v>0.08</v>
      </c>
      <c r="AB859" s="4">
        <f t="shared" si="101"/>
        <v>0.45775864758500651</v>
      </c>
      <c r="AC859" s="19">
        <f t="shared" si="102"/>
        <v>3.15</v>
      </c>
      <c r="AD859" s="8" t="str">
        <f>IF(COUNTIF(Catégories!A:A,N859)=0,"catégorie inconnue",LOOKUP(N859,Catégories!A:A,Catégories!B:B))</f>
        <v>Frêt</v>
      </c>
      <c r="AE859" s="21">
        <f t="shared" si="103"/>
        <v>3.6077586475850065</v>
      </c>
    </row>
    <row r="860" spans="2:31" x14ac:dyDescent="0.2">
      <c r="B860" s="122" t="s">
        <v>2731</v>
      </c>
      <c r="C860" s="122" t="s">
        <v>177</v>
      </c>
      <c r="D860" s="123">
        <v>46144</v>
      </c>
      <c r="E860" s="122" t="s">
        <v>473</v>
      </c>
      <c r="F860" s="122" t="s">
        <v>22</v>
      </c>
      <c r="G860" s="122" t="s">
        <v>0</v>
      </c>
      <c r="H860" s="122" t="s">
        <v>0</v>
      </c>
      <c r="I860" s="122" t="s">
        <v>2789</v>
      </c>
      <c r="J860" s="122" t="s">
        <v>2789</v>
      </c>
      <c r="K860" s="122" t="s">
        <v>24</v>
      </c>
      <c r="L860" s="122" t="s">
        <v>2790</v>
      </c>
      <c r="M860" s="122" t="s">
        <v>25</v>
      </c>
      <c r="N860" s="122" t="s">
        <v>26</v>
      </c>
      <c r="O860" s="122" t="s">
        <v>25</v>
      </c>
      <c r="P860" s="122" t="s">
        <v>27</v>
      </c>
      <c r="Q860" s="122" t="s">
        <v>28</v>
      </c>
      <c r="R860" s="124">
        <v>0.4</v>
      </c>
      <c r="S860" s="122" t="s">
        <v>189</v>
      </c>
      <c r="T860" s="125">
        <v>3.07</v>
      </c>
      <c r="U860" s="122" t="s">
        <v>30</v>
      </c>
      <c r="W860" s="8" t="str">
        <f t="shared" si="97"/>
        <v/>
      </c>
      <c r="X860" s="8" t="str">
        <f>IF(S860="6B",_xlfn.XLOOKUP(H860,'Zoning 2shop'!A:A,'Zoning 2shop'!B:B),IF(S860="6C",_xlfn.XLOOKUP(G860,'Zoning 2shop'!C:C,'Zoning 2shop'!D:D),""))</f>
        <v/>
      </c>
      <c r="Y860" s="112">
        <f t="shared" si="98"/>
        <v>0.14910705133062102</v>
      </c>
      <c r="Z860" s="4">
        <f t="shared" si="99"/>
        <v>3.07</v>
      </c>
      <c r="AA860" s="4">
        <f t="shared" si="100"/>
        <v>0.08</v>
      </c>
      <c r="AB860" s="4">
        <f t="shared" si="101"/>
        <v>0.45775864758500651</v>
      </c>
      <c r="AC860" s="19">
        <f t="shared" si="102"/>
        <v>3.15</v>
      </c>
      <c r="AD860" s="8" t="str">
        <f>IF(COUNTIF(Catégories!A:A,N860)=0,"catégorie inconnue",LOOKUP(N860,Catégories!A:A,Catégories!B:B))</f>
        <v>Frêt</v>
      </c>
      <c r="AE860" s="21">
        <f t="shared" si="103"/>
        <v>3.6077586475850065</v>
      </c>
    </row>
    <row r="861" spans="2:31" x14ac:dyDescent="0.2">
      <c r="B861" s="122" t="s">
        <v>2731</v>
      </c>
      <c r="C861" s="122" t="s">
        <v>177</v>
      </c>
      <c r="D861" s="123">
        <v>46144</v>
      </c>
      <c r="E861" s="122" t="s">
        <v>2785</v>
      </c>
      <c r="F861" s="122" t="s">
        <v>22</v>
      </c>
      <c r="G861" s="122" t="s">
        <v>0</v>
      </c>
      <c r="H861" s="122" t="s">
        <v>0</v>
      </c>
      <c r="I861" s="122" t="s">
        <v>2786</v>
      </c>
      <c r="J861" s="122" t="s">
        <v>2786</v>
      </c>
      <c r="K861" s="122" t="s">
        <v>24</v>
      </c>
      <c r="L861" s="122" t="s">
        <v>2787</v>
      </c>
      <c r="M861" s="122" t="s">
        <v>25</v>
      </c>
      <c r="N861" s="122" t="s">
        <v>26</v>
      </c>
      <c r="O861" s="122" t="s">
        <v>25</v>
      </c>
      <c r="P861" s="122" t="s">
        <v>27</v>
      </c>
      <c r="Q861" s="122" t="s">
        <v>28</v>
      </c>
      <c r="R861" s="124">
        <v>0.15</v>
      </c>
      <c r="S861" s="122" t="s">
        <v>189</v>
      </c>
      <c r="T861" s="125">
        <v>3.07</v>
      </c>
      <c r="U861" s="122" t="s">
        <v>30</v>
      </c>
      <c r="W861" s="8" t="str">
        <f t="shared" si="97"/>
        <v/>
      </c>
      <c r="X861" s="8" t="str">
        <f>IF(S861="6B",_xlfn.XLOOKUP(H861,'Zoning 2shop'!A:A,'Zoning 2shop'!B:B),IF(S861="6C",_xlfn.XLOOKUP(G861,'Zoning 2shop'!C:C,'Zoning 2shop'!D:D),""))</f>
        <v/>
      </c>
      <c r="Y861" s="112">
        <f t="shared" si="98"/>
        <v>0.14910705133062102</v>
      </c>
      <c r="Z861" s="4">
        <f t="shared" si="99"/>
        <v>3.07</v>
      </c>
      <c r="AA861" s="4">
        <f t="shared" si="100"/>
        <v>0.08</v>
      </c>
      <c r="AB861" s="4">
        <f t="shared" si="101"/>
        <v>0.45775864758500651</v>
      </c>
      <c r="AC861" s="19">
        <f t="shared" si="102"/>
        <v>3.15</v>
      </c>
      <c r="AD861" s="8" t="str">
        <f>IF(COUNTIF(Catégories!A:A,N861)=0,"catégorie inconnue",LOOKUP(N861,Catégories!A:A,Catégories!B:B))</f>
        <v>Frêt</v>
      </c>
      <c r="AE861" s="21">
        <f t="shared" si="103"/>
        <v>3.6077586475850065</v>
      </c>
    </row>
    <row r="862" spans="2:31" x14ac:dyDescent="0.2">
      <c r="B862" s="122" t="s">
        <v>2731</v>
      </c>
      <c r="C862" s="122" t="s">
        <v>177</v>
      </c>
      <c r="D862" s="123">
        <v>46144</v>
      </c>
      <c r="E862" s="122" t="s">
        <v>2780</v>
      </c>
      <c r="F862" s="122" t="s">
        <v>22</v>
      </c>
      <c r="G862" s="122" t="s">
        <v>0</v>
      </c>
      <c r="H862" s="122" t="s">
        <v>0</v>
      </c>
      <c r="I862" s="122" t="s">
        <v>2781</v>
      </c>
      <c r="J862" s="122" t="s">
        <v>2781</v>
      </c>
      <c r="K862" s="122" t="s">
        <v>24</v>
      </c>
      <c r="L862" s="122" t="s">
        <v>2782</v>
      </c>
      <c r="M862" s="122" t="s">
        <v>25</v>
      </c>
      <c r="N862" s="122" t="s">
        <v>26</v>
      </c>
      <c r="O862" s="122" t="s">
        <v>25</v>
      </c>
      <c r="P862" s="122" t="s">
        <v>27</v>
      </c>
      <c r="Q862" s="122" t="s">
        <v>28</v>
      </c>
      <c r="R862" s="124">
        <v>0.71</v>
      </c>
      <c r="S862" s="122" t="s">
        <v>189</v>
      </c>
      <c r="T862" s="125">
        <v>3.17</v>
      </c>
      <c r="U862" s="122" t="s">
        <v>30</v>
      </c>
      <c r="W862" s="8" t="str">
        <f t="shared" si="97"/>
        <v/>
      </c>
      <c r="X862" s="8" t="str">
        <f>IF(S862="6B",_xlfn.XLOOKUP(H862,'Zoning 2shop'!A:A,'Zoning 2shop'!B:B),IF(S862="6C",_xlfn.XLOOKUP(G862,'Zoning 2shop'!C:C,'Zoning 2shop'!D:D),""))</f>
        <v/>
      </c>
      <c r="Y862" s="112">
        <f t="shared" si="98"/>
        <v>0.14910705133062102</v>
      </c>
      <c r="Z862" s="4">
        <f t="shared" si="99"/>
        <v>3.17</v>
      </c>
      <c r="AA862" s="4">
        <f t="shared" si="100"/>
        <v>0.08</v>
      </c>
      <c r="AB862" s="4">
        <f t="shared" si="101"/>
        <v>0.47266935271806865</v>
      </c>
      <c r="AC862" s="19">
        <f t="shared" si="102"/>
        <v>3.25</v>
      </c>
      <c r="AD862" s="8" t="str">
        <f>IF(COUNTIF(Catégories!A:A,N862)=0,"catégorie inconnue",LOOKUP(N862,Catégories!A:A,Catégories!B:B))</f>
        <v>Frêt</v>
      </c>
      <c r="AE862" s="21">
        <f t="shared" si="103"/>
        <v>3.7226693527180688</v>
      </c>
    </row>
    <row r="863" spans="2:31" x14ac:dyDescent="0.2">
      <c r="B863" s="122" t="s">
        <v>2731</v>
      </c>
      <c r="C863" s="122" t="s">
        <v>177</v>
      </c>
      <c r="D863" s="123">
        <v>46145</v>
      </c>
      <c r="E863" s="122" t="s">
        <v>985</v>
      </c>
      <c r="F863" s="122" t="s">
        <v>22</v>
      </c>
      <c r="G863" s="122" t="s">
        <v>0</v>
      </c>
      <c r="H863" s="122" t="s">
        <v>0</v>
      </c>
      <c r="I863" s="122" t="s">
        <v>2810</v>
      </c>
      <c r="J863" s="122" t="s">
        <v>2810</v>
      </c>
      <c r="K863" s="122" t="s">
        <v>24</v>
      </c>
      <c r="L863" s="122" t="s">
        <v>2811</v>
      </c>
      <c r="M863" s="122" t="s">
        <v>25</v>
      </c>
      <c r="N863" s="122" t="s">
        <v>26</v>
      </c>
      <c r="O863" s="122" t="s">
        <v>25</v>
      </c>
      <c r="P863" s="122" t="s">
        <v>27</v>
      </c>
      <c r="Q863" s="122" t="s">
        <v>28</v>
      </c>
      <c r="R863" s="124">
        <v>0.27</v>
      </c>
      <c r="S863" s="122" t="s">
        <v>189</v>
      </c>
      <c r="T863" s="125">
        <v>3.07</v>
      </c>
      <c r="U863" s="122" t="s">
        <v>30</v>
      </c>
      <c r="W863" s="8" t="str">
        <f t="shared" si="97"/>
        <v/>
      </c>
      <c r="X863" s="8" t="str">
        <f>IF(S863="6B",_xlfn.XLOOKUP(H863,'Zoning 2shop'!A:A,'Zoning 2shop'!B:B),IF(S863="6C",_xlfn.XLOOKUP(G863,'Zoning 2shop'!C:C,'Zoning 2shop'!D:D),""))</f>
        <v/>
      </c>
      <c r="Y863" s="112">
        <f t="shared" si="98"/>
        <v>0.14910705133062102</v>
      </c>
      <c r="Z863" s="4">
        <f t="shared" si="99"/>
        <v>3.07</v>
      </c>
      <c r="AA863" s="4">
        <f t="shared" si="100"/>
        <v>0.08</v>
      </c>
      <c r="AB863" s="4">
        <f t="shared" si="101"/>
        <v>0.45775864758500651</v>
      </c>
      <c r="AC863" s="19">
        <f t="shared" si="102"/>
        <v>3.15</v>
      </c>
      <c r="AD863" s="8" t="str">
        <f>IF(COUNTIF(Catégories!A:A,N863)=0,"catégorie inconnue",LOOKUP(N863,Catégories!A:A,Catégories!B:B))</f>
        <v>Frêt</v>
      </c>
      <c r="AE863" s="21">
        <f t="shared" si="103"/>
        <v>3.6077586475850065</v>
      </c>
    </row>
    <row r="864" spans="2:31" x14ac:dyDescent="0.2">
      <c r="B864" s="122" t="s">
        <v>2731</v>
      </c>
      <c r="C864" s="122" t="s">
        <v>177</v>
      </c>
      <c r="D864" s="123">
        <v>46145</v>
      </c>
      <c r="E864" s="122" t="s">
        <v>2798</v>
      </c>
      <c r="F864" s="122" t="s">
        <v>22</v>
      </c>
      <c r="G864" s="122" t="s">
        <v>0</v>
      </c>
      <c r="H864" s="122" t="s">
        <v>0</v>
      </c>
      <c r="I864" s="122" t="s">
        <v>2799</v>
      </c>
      <c r="J864" s="122" t="s">
        <v>2799</v>
      </c>
      <c r="K864" s="122" t="s">
        <v>24</v>
      </c>
      <c r="L864" s="122" t="s">
        <v>2800</v>
      </c>
      <c r="M864" s="122" t="s">
        <v>25</v>
      </c>
      <c r="N864" s="122" t="s">
        <v>26</v>
      </c>
      <c r="O864" s="122" t="s">
        <v>25</v>
      </c>
      <c r="P864" s="122" t="s">
        <v>27</v>
      </c>
      <c r="Q864" s="122" t="s">
        <v>28</v>
      </c>
      <c r="R864" s="124">
        <v>0.17</v>
      </c>
      <c r="S864" s="122" t="s">
        <v>189</v>
      </c>
      <c r="T864" s="125">
        <v>3.07</v>
      </c>
      <c r="U864" s="122" t="s">
        <v>30</v>
      </c>
      <c r="W864" s="8" t="str">
        <f t="shared" si="97"/>
        <v/>
      </c>
      <c r="X864" s="8" t="str">
        <f>IF(S864="6B",_xlfn.XLOOKUP(H864,'Zoning 2shop'!A:A,'Zoning 2shop'!B:B),IF(S864="6C",_xlfn.XLOOKUP(G864,'Zoning 2shop'!C:C,'Zoning 2shop'!D:D),""))</f>
        <v/>
      </c>
      <c r="Y864" s="112">
        <f t="shared" si="98"/>
        <v>0.14910705133062102</v>
      </c>
      <c r="Z864" s="4">
        <f t="shared" si="99"/>
        <v>3.07</v>
      </c>
      <c r="AA864" s="4">
        <f t="shared" si="100"/>
        <v>0.08</v>
      </c>
      <c r="AB864" s="4">
        <f t="shared" si="101"/>
        <v>0.45775864758500651</v>
      </c>
      <c r="AC864" s="19">
        <f t="shared" si="102"/>
        <v>3.15</v>
      </c>
      <c r="AD864" s="8" t="str">
        <f>IF(COUNTIF(Catégories!A:A,N864)=0,"catégorie inconnue",LOOKUP(N864,Catégories!A:A,Catégories!B:B))</f>
        <v>Frêt</v>
      </c>
      <c r="AE864" s="21">
        <f t="shared" si="103"/>
        <v>3.6077586475850065</v>
      </c>
    </row>
    <row r="865" spans="2:31" x14ac:dyDescent="0.2">
      <c r="B865" s="122" t="s">
        <v>2731</v>
      </c>
      <c r="C865" s="122" t="s">
        <v>177</v>
      </c>
      <c r="D865" s="123">
        <v>46145</v>
      </c>
      <c r="E865" s="122" t="s">
        <v>467</v>
      </c>
      <c r="F865" s="122" t="s">
        <v>22</v>
      </c>
      <c r="G865" s="122" t="s">
        <v>0</v>
      </c>
      <c r="H865" s="122" t="s">
        <v>0</v>
      </c>
      <c r="I865" s="122" t="s">
        <v>2796</v>
      </c>
      <c r="J865" s="122" t="s">
        <v>2796</v>
      </c>
      <c r="K865" s="122" t="s">
        <v>24</v>
      </c>
      <c r="L865" s="122" t="s">
        <v>2797</v>
      </c>
      <c r="M865" s="122" t="s">
        <v>25</v>
      </c>
      <c r="N865" s="122" t="s">
        <v>26</v>
      </c>
      <c r="O865" s="122" t="s">
        <v>25</v>
      </c>
      <c r="P865" s="122" t="s">
        <v>27</v>
      </c>
      <c r="Q865" s="122" t="s">
        <v>28</v>
      </c>
      <c r="R865" s="124">
        <v>0.2</v>
      </c>
      <c r="S865" s="122" t="s">
        <v>189</v>
      </c>
      <c r="T865" s="125">
        <v>3.07</v>
      </c>
      <c r="U865" s="122" t="s">
        <v>30</v>
      </c>
      <c r="W865" s="8" t="str">
        <f t="shared" si="97"/>
        <v/>
      </c>
      <c r="X865" s="8" t="str">
        <f>IF(S865="6B",_xlfn.XLOOKUP(H865,'Zoning 2shop'!A:A,'Zoning 2shop'!B:B),IF(S865="6C",_xlfn.XLOOKUP(G865,'Zoning 2shop'!C:C,'Zoning 2shop'!D:D),""))</f>
        <v/>
      </c>
      <c r="Y865" s="112">
        <f t="shared" si="98"/>
        <v>0.14910705133062102</v>
      </c>
      <c r="Z865" s="4">
        <f t="shared" si="99"/>
        <v>3.07</v>
      </c>
      <c r="AA865" s="4">
        <f t="shared" si="100"/>
        <v>0.08</v>
      </c>
      <c r="AB865" s="4">
        <f t="shared" si="101"/>
        <v>0.45775864758500651</v>
      </c>
      <c r="AC865" s="19">
        <f t="shared" si="102"/>
        <v>3.15</v>
      </c>
      <c r="AD865" s="8" t="str">
        <f>IF(COUNTIF(Catégories!A:A,N865)=0,"catégorie inconnue",LOOKUP(N865,Catégories!A:A,Catégories!B:B))</f>
        <v>Frêt</v>
      </c>
      <c r="AE865" s="21">
        <f t="shared" si="103"/>
        <v>3.6077586475850065</v>
      </c>
    </row>
    <row r="866" spans="2:31" x14ac:dyDescent="0.2">
      <c r="B866" s="122" t="s">
        <v>2731</v>
      </c>
      <c r="C866" s="122" t="s">
        <v>177</v>
      </c>
      <c r="D866" s="123">
        <v>46145</v>
      </c>
      <c r="E866" s="122" t="s">
        <v>2804</v>
      </c>
      <c r="F866" s="122" t="s">
        <v>22</v>
      </c>
      <c r="G866" s="122" t="s">
        <v>0</v>
      </c>
      <c r="H866" s="122" t="s">
        <v>0</v>
      </c>
      <c r="I866" s="122" t="s">
        <v>2805</v>
      </c>
      <c r="J866" s="122" t="s">
        <v>2805</v>
      </c>
      <c r="K866" s="122" t="s">
        <v>24</v>
      </c>
      <c r="L866" s="122" t="s">
        <v>2806</v>
      </c>
      <c r="M866" s="122" t="s">
        <v>25</v>
      </c>
      <c r="N866" s="122" t="s">
        <v>26</v>
      </c>
      <c r="O866" s="122" t="s">
        <v>25</v>
      </c>
      <c r="P866" s="122" t="s">
        <v>27</v>
      </c>
      <c r="Q866" s="122" t="s">
        <v>28</v>
      </c>
      <c r="R866" s="124">
        <v>0.25</v>
      </c>
      <c r="S866" s="122" t="s">
        <v>189</v>
      </c>
      <c r="T866" s="125">
        <v>3.07</v>
      </c>
      <c r="U866" s="122" t="s">
        <v>30</v>
      </c>
      <c r="W866" s="8" t="str">
        <f t="shared" si="97"/>
        <v/>
      </c>
      <c r="X866" s="8" t="str">
        <f>IF(S866="6B",_xlfn.XLOOKUP(H866,'Zoning 2shop'!A:A,'Zoning 2shop'!B:B),IF(S866="6C",_xlfn.XLOOKUP(G866,'Zoning 2shop'!C:C,'Zoning 2shop'!D:D),""))</f>
        <v/>
      </c>
      <c r="Y866" s="112">
        <f t="shared" si="98"/>
        <v>0.14910705133062102</v>
      </c>
      <c r="Z866" s="4">
        <f t="shared" si="99"/>
        <v>3.07</v>
      </c>
      <c r="AA866" s="4">
        <f t="shared" si="100"/>
        <v>0.08</v>
      </c>
      <c r="AB866" s="4">
        <f t="shared" si="101"/>
        <v>0.45775864758500651</v>
      </c>
      <c r="AC866" s="19">
        <f t="shared" si="102"/>
        <v>3.15</v>
      </c>
      <c r="AD866" s="8" t="str">
        <f>IF(COUNTIF(Catégories!A:A,N866)=0,"catégorie inconnue",LOOKUP(N866,Catégories!A:A,Catégories!B:B))</f>
        <v>Frêt</v>
      </c>
      <c r="AE866" s="21">
        <f t="shared" si="103"/>
        <v>3.6077586475850065</v>
      </c>
    </row>
    <row r="867" spans="2:31" x14ac:dyDescent="0.2">
      <c r="B867" s="122" t="s">
        <v>2731</v>
      </c>
      <c r="C867" s="122" t="s">
        <v>177</v>
      </c>
      <c r="D867" s="123">
        <v>46145</v>
      </c>
      <c r="E867" s="122" t="s">
        <v>2793</v>
      </c>
      <c r="F867" s="122" t="s">
        <v>22</v>
      </c>
      <c r="G867" s="122" t="s">
        <v>0</v>
      </c>
      <c r="H867" s="122" t="s">
        <v>0</v>
      </c>
      <c r="I867" s="122" t="s">
        <v>2794</v>
      </c>
      <c r="J867" s="122" t="s">
        <v>2794</v>
      </c>
      <c r="K867" s="122" t="s">
        <v>24</v>
      </c>
      <c r="L867" s="122" t="s">
        <v>2795</v>
      </c>
      <c r="M867" s="122" t="s">
        <v>25</v>
      </c>
      <c r="N867" s="122" t="s">
        <v>26</v>
      </c>
      <c r="O867" s="122" t="s">
        <v>25</v>
      </c>
      <c r="P867" s="122" t="s">
        <v>27</v>
      </c>
      <c r="Q867" s="122" t="s">
        <v>28</v>
      </c>
      <c r="R867" s="124">
        <v>0.75</v>
      </c>
      <c r="S867" s="122" t="s">
        <v>189</v>
      </c>
      <c r="T867" s="125">
        <v>3.17</v>
      </c>
      <c r="U867" s="122" t="s">
        <v>30</v>
      </c>
      <c r="W867" s="8" t="str">
        <f t="shared" si="97"/>
        <v/>
      </c>
      <c r="X867" s="8" t="str">
        <f>IF(S867="6B",_xlfn.XLOOKUP(H867,'Zoning 2shop'!A:A,'Zoning 2shop'!B:B),IF(S867="6C",_xlfn.XLOOKUP(G867,'Zoning 2shop'!C:C,'Zoning 2shop'!D:D),""))</f>
        <v/>
      </c>
      <c r="Y867" s="112">
        <f t="shared" si="98"/>
        <v>0.14910705133062102</v>
      </c>
      <c r="Z867" s="4">
        <f t="shared" si="99"/>
        <v>3.17</v>
      </c>
      <c r="AA867" s="4">
        <f t="shared" si="100"/>
        <v>0.08</v>
      </c>
      <c r="AB867" s="4">
        <f t="shared" si="101"/>
        <v>0.47266935271806865</v>
      </c>
      <c r="AC867" s="19">
        <f t="shared" si="102"/>
        <v>3.25</v>
      </c>
      <c r="AD867" s="8" t="str">
        <f>IF(COUNTIF(Catégories!A:A,N867)=0,"catégorie inconnue",LOOKUP(N867,Catégories!A:A,Catégories!B:B))</f>
        <v>Frêt</v>
      </c>
      <c r="AE867" s="21">
        <f t="shared" si="103"/>
        <v>3.7226693527180688</v>
      </c>
    </row>
    <row r="868" spans="2:31" x14ac:dyDescent="0.2">
      <c r="B868" s="122" t="s">
        <v>2731</v>
      </c>
      <c r="C868" s="122" t="s">
        <v>177</v>
      </c>
      <c r="D868" s="123">
        <v>46145</v>
      </c>
      <c r="E868" s="122" t="s">
        <v>2814</v>
      </c>
      <c r="F868" s="122" t="s">
        <v>22</v>
      </c>
      <c r="G868" s="122" t="s">
        <v>0</v>
      </c>
      <c r="H868" s="122" t="s">
        <v>0</v>
      </c>
      <c r="I868" s="122" t="s">
        <v>2815</v>
      </c>
      <c r="J868" s="122" t="s">
        <v>2815</v>
      </c>
      <c r="K868" s="122" t="s">
        <v>24</v>
      </c>
      <c r="L868" s="122" t="s">
        <v>2816</v>
      </c>
      <c r="M868" s="122" t="s">
        <v>25</v>
      </c>
      <c r="N868" s="122" t="s">
        <v>26</v>
      </c>
      <c r="O868" s="122" t="s">
        <v>25</v>
      </c>
      <c r="P868" s="122" t="s">
        <v>27</v>
      </c>
      <c r="Q868" s="122" t="s">
        <v>28</v>
      </c>
      <c r="R868" s="124">
        <v>0.22</v>
      </c>
      <c r="S868" s="122" t="s">
        <v>189</v>
      </c>
      <c r="T868" s="125">
        <v>3.07</v>
      </c>
      <c r="U868" s="122" t="s">
        <v>30</v>
      </c>
      <c r="W868" s="8" t="str">
        <f t="shared" si="97"/>
        <v/>
      </c>
      <c r="X868" s="8" t="str">
        <f>IF(S868="6B",_xlfn.XLOOKUP(H868,'Zoning 2shop'!A:A,'Zoning 2shop'!B:B),IF(S868="6C",_xlfn.XLOOKUP(G868,'Zoning 2shop'!C:C,'Zoning 2shop'!D:D),""))</f>
        <v/>
      </c>
      <c r="Y868" s="112">
        <f t="shared" si="98"/>
        <v>0.14910705133062102</v>
      </c>
      <c r="Z868" s="4">
        <f t="shared" si="99"/>
        <v>3.07</v>
      </c>
      <c r="AA868" s="4">
        <f t="shared" si="100"/>
        <v>0.08</v>
      </c>
      <c r="AB868" s="4">
        <f t="shared" si="101"/>
        <v>0.45775864758500651</v>
      </c>
      <c r="AC868" s="19">
        <f t="shared" si="102"/>
        <v>3.15</v>
      </c>
      <c r="AD868" s="8" t="str">
        <f>IF(COUNTIF(Catégories!A:A,N868)=0,"catégorie inconnue",LOOKUP(N868,Catégories!A:A,Catégories!B:B))</f>
        <v>Frêt</v>
      </c>
      <c r="AE868" s="21">
        <f t="shared" si="103"/>
        <v>3.6077586475850065</v>
      </c>
    </row>
    <row r="869" spans="2:31" x14ac:dyDescent="0.2">
      <c r="B869" s="122" t="s">
        <v>2731</v>
      </c>
      <c r="C869" s="122" t="s">
        <v>177</v>
      </c>
      <c r="D869" s="123">
        <v>46145</v>
      </c>
      <c r="E869" s="122" t="s">
        <v>2807</v>
      </c>
      <c r="F869" s="122" t="s">
        <v>22</v>
      </c>
      <c r="G869" s="122" t="s">
        <v>0</v>
      </c>
      <c r="H869" s="122" t="s">
        <v>0</v>
      </c>
      <c r="I869" s="122" t="s">
        <v>2808</v>
      </c>
      <c r="J869" s="122" t="s">
        <v>2808</v>
      </c>
      <c r="K869" s="122" t="s">
        <v>24</v>
      </c>
      <c r="L869" s="122" t="s">
        <v>2809</v>
      </c>
      <c r="M869" s="122" t="s">
        <v>25</v>
      </c>
      <c r="N869" s="122" t="s">
        <v>26</v>
      </c>
      <c r="O869" s="122" t="s">
        <v>25</v>
      </c>
      <c r="P869" s="122" t="s">
        <v>27</v>
      </c>
      <c r="Q869" s="122" t="s">
        <v>28</v>
      </c>
      <c r="R869" s="124">
        <v>0.05</v>
      </c>
      <c r="S869" s="122" t="s">
        <v>189</v>
      </c>
      <c r="T869" s="125">
        <v>3.07</v>
      </c>
      <c r="U869" s="122" t="s">
        <v>30</v>
      </c>
      <c r="W869" s="8" t="str">
        <f t="shared" si="97"/>
        <v/>
      </c>
      <c r="X869" s="8" t="str">
        <f>IF(S869="6B",_xlfn.XLOOKUP(H869,'Zoning 2shop'!A:A,'Zoning 2shop'!B:B),IF(S869="6C",_xlfn.XLOOKUP(G869,'Zoning 2shop'!C:C,'Zoning 2shop'!D:D),""))</f>
        <v/>
      </c>
      <c r="Y869" s="112">
        <f t="shared" si="98"/>
        <v>0.14910705133062102</v>
      </c>
      <c r="Z869" s="4">
        <f t="shared" si="99"/>
        <v>3.07</v>
      </c>
      <c r="AA869" s="4">
        <f t="shared" si="100"/>
        <v>0.08</v>
      </c>
      <c r="AB869" s="4">
        <f t="shared" si="101"/>
        <v>0.45775864758500651</v>
      </c>
      <c r="AC869" s="19">
        <f t="shared" si="102"/>
        <v>3.15</v>
      </c>
      <c r="AD869" s="8" t="str">
        <f>IF(COUNTIF(Catégories!A:A,N869)=0,"catégorie inconnue",LOOKUP(N869,Catégories!A:A,Catégories!B:B))</f>
        <v>Frêt</v>
      </c>
      <c r="AE869" s="21">
        <f t="shared" si="103"/>
        <v>3.6077586475850065</v>
      </c>
    </row>
    <row r="870" spans="2:31" x14ac:dyDescent="0.2">
      <c r="B870" s="122" t="s">
        <v>2731</v>
      </c>
      <c r="C870" s="122" t="s">
        <v>177</v>
      </c>
      <c r="D870" s="123">
        <v>46145</v>
      </c>
      <c r="E870" s="122" t="s">
        <v>2801</v>
      </c>
      <c r="F870" s="122" t="s">
        <v>22</v>
      </c>
      <c r="G870" s="122" t="s">
        <v>0</v>
      </c>
      <c r="H870" s="122" t="s">
        <v>0</v>
      </c>
      <c r="I870" s="122" t="s">
        <v>2802</v>
      </c>
      <c r="J870" s="122" t="s">
        <v>2802</v>
      </c>
      <c r="K870" s="122" t="s">
        <v>24</v>
      </c>
      <c r="L870" s="122" t="s">
        <v>2803</v>
      </c>
      <c r="M870" s="122" t="s">
        <v>25</v>
      </c>
      <c r="N870" s="122" t="s">
        <v>26</v>
      </c>
      <c r="O870" s="122" t="s">
        <v>25</v>
      </c>
      <c r="P870" s="122" t="s">
        <v>27</v>
      </c>
      <c r="Q870" s="122" t="s">
        <v>28</v>
      </c>
      <c r="R870" s="124">
        <v>0.22</v>
      </c>
      <c r="S870" s="122" t="s">
        <v>189</v>
      </c>
      <c r="T870" s="125">
        <v>3.07</v>
      </c>
      <c r="U870" s="122" t="s">
        <v>30</v>
      </c>
      <c r="W870" s="8" t="str">
        <f t="shared" si="97"/>
        <v/>
      </c>
      <c r="X870" s="8" t="str">
        <f>IF(S870="6B",_xlfn.XLOOKUP(H870,'Zoning 2shop'!A:A,'Zoning 2shop'!B:B),IF(S870="6C",_xlfn.XLOOKUP(G870,'Zoning 2shop'!C:C,'Zoning 2shop'!D:D),""))</f>
        <v/>
      </c>
      <c r="Y870" s="112">
        <f t="shared" si="98"/>
        <v>0.14910705133062102</v>
      </c>
      <c r="Z870" s="4">
        <f t="shared" si="99"/>
        <v>3.07</v>
      </c>
      <c r="AA870" s="4">
        <f t="shared" si="100"/>
        <v>0.08</v>
      </c>
      <c r="AB870" s="4">
        <f t="shared" si="101"/>
        <v>0.45775864758500651</v>
      </c>
      <c r="AC870" s="19">
        <f t="shared" si="102"/>
        <v>3.15</v>
      </c>
      <c r="AD870" s="8" t="str">
        <f>IF(COUNTIF(Catégories!A:A,N870)=0,"catégorie inconnue",LOOKUP(N870,Catégories!A:A,Catégories!B:B))</f>
        <v>Frêt</v>
      </c>
      <c r="AE870" s="21">
        <f t="shared" si="103"/>
        <v>3.6077586475850065</v>
      </c>
    </row>
    <row r="871" spans="2:31" x14ac:dyDescent="0.2">
      <c r="B871" s="122" t="s">
        <v>2731</v>
      </c>
      <c r="C871" s="122" t="s">
        <v>177</v>
      </c>
      <c r="D871" s="123">
        <v>46145</v>
      </c>
      <c r="E871" s="122" t="s">
        <v>690</v>
      </c>
      <c r="F871" s="122" t="s">
        <v>22</v>
      </c>
      <c r="G871" s="122" t="s">
        <v>0</v>
      </c>
      <c r="H871" s="122" t="s">
        <v>0</v>
      </c>
      <c r="I871" s="122" t="s">
        <v>2812</v>
      </c>
      <c r="J871" s="122" t="s">
        <v>2812</v>
      </c>
      <c r="K871" s="122" t="s">
        <v>24</v>
      </c>
      <c r="L871" s="122" t="s">
        <v>2813</v>
      </c>
      <c r="M871" s="122" t="s">
        <v>25</v>
      </c>
      <c r="N871" s="122" t="s">
        <v>26</v>
      </c>
      <c r="O871" s="122" t="s">
        <v>25</v>
      </c>
      <c r="P871" s="122" t="s">
        <v>27</v>
      </c>
      <c r="Q871" s="122" t="s">
        <v>28</v>
      </c>
      <c r="R871" s="124">
        <v>0.11</v>
      </c>
      <c r="S871" s="122" t="s">
        <v>189</v>
      </c>
      <c r="T871" s="125">
        <v>3.07</v>
      </c>
      <c r="U871" s="122" t="s">
        <v>30</v>
      </c>
      <c r="W871" s="8" t="str">
        <f t="shared" si="97"/>
        <v/>
      </c>
      <c r="X871" s="8" t="str">
        <f>IF(S871="6B",_xlfn.XLOOKUP(H871,'Zoning 2shop'!A:A,'Zoning 2shop'!B:B),IF(S871="6C",_xlfn.XLOOKUP(G871,'Zoning 2shop'!C:C,'Zoning 2shop'!D:D),""))</f>
        <v/>
      </c>
      <c r="Y871" s="112">
        <f t="shared" si="98"/>
        <v>0.14910705133062102</v>
      </c>
      <c r="Z871" s="4">
        <f t="shared" si="99"/>
        <v>3.07</v>
      </c>
      <c r="AA871" s="4">
        <f t="shared" si="100"/>
        <v>0.08</v>
      </c>
      <c r="AB871" s="4">
        <f t="shared" si="101"/>
        <v>0.45775864758500651</v>
      </c>
      <c r="AC871" s="19">
        <f t="shared" si="102"/>
        <v>3.15</v>
      </c>
      <c r="AD871" s="8" t="str">
        <f>IF(COUNTIF(Catégories!A:A,N871)=0,"catégorie inconnue",LOOKUP(N871,Catégories!A:A,Catégories!B:B))</f>
        <v>Frêt</v>
      </c>
      <c r="AE871" s="21">
        <f t="shared" si="103"/>
        <v>3.6077586475850065</v>
      </c>
    </row>
    <row r="872" spans="2:31" x14ac:dyDescent="0.2">
      <c r="B872" s="122" t="s">
        <v>2731</v>
      </c>
      <c r="C872" s="122" t="s">
        <v>177</v>
      </c>
      <c r="D872" s="123">
        <v>46145</v>
      </c>
      <c r="E872" s="122" t="s">
        <v>2817</v>
      </c>
      <c r="F872" s="122" t="s">
        <v>22</v>
      </c>
      <c r="G872" s="122" t="s">
        <v>0</v>
      </c>
      <c r="H872" s="122" t="s">
        <v>0</v>
      </c>
      <c r="I872" s="122" t="s">
        <v>2818</v>
      </c>
      <c r="J872" s="122" t="s">
        <v>2818</v>
      </c>
      <c r="K872" s="122" t="s">
        <v>24</v>
      </c>
      <c r="L872" s="122" t="s">
        <v>2819</v>
      </c>
      <c r="M872" s="122" t="s">
        <v>25</v>
      </c>
      <c r="N872" s="122" t="s">
        <v>26</v>
      </c>
      <c r="O872" s="122" t="s">
        <v>25</v>
      </c>
      <c r="P872" s="122" t="s">
        <v>27</v>
      </c>
      <c r="Q872" s="122" t="s">
        <v>28</v>
      </c>
      <c r="R872" s="124">
        <v>1.4</v>
      </c>
      <c r="S872" s="122" t="s">
        <v>189</v>
      </c>
      <c r="T872" s="125">
        <v>3.49</v>
      </c>
      <c r="U872" s="122" t="s">
        <v>30</v>
      </c>
      <c r="W872" s="8" t="str">
        <f t="shared" si="97"/>
        <v/>
      </c>
      <c r="X872" s="8" t="str">
        <f>IF(S872="6B",_xlfn.XLOOKUP(H872,'Zoning 2shop'!A:A,'Zoning 2shop'!B:B),IF(S872="6C",_xlfn.XLOOKUP(G872,'Zoning 2shop'!C:C,'Zoning 2shop'!D:D),""))</f>
        <v/>
      </c>
      <c r="Y872" s="112">
        <f t="shared" si="98"/>
        <v>0.14910705133062102</v>
      </c>
      <c r="Z872" s="4">
        <f t="shared" si="99"/>
        <v>3.49</v>
      </c>
      <c r="AA872" s="4">
        <f t="shared" si="100"/>
        <v>0.08</v>
      </c>
      <c r="AB872" s="4">
        <f t="shared" si="101"/>
        <v>0.52038360914386739</v>
      </c>
      <c r="AC872" s="19">
        <f t="shared" si="102"/>
        <v>3.5700000000000003</v>
      </c>
      <c r="AD872" s="8" t="str">
        <f>IF(COUNTIF(Catégories!A:A,N872)=0,"catégorie inconnue",LOOKUP(N872,Catégories!A:A,Catégories!B:B))</f>
        <v>Frêt</v>
      </c>
      <c r="AE872" s="21">
        <f t="shared" si="103"/>
        <v>4.0903836091438679</v>
      </c>
    </row>
    <row r="873" spans="2:31" x14ac:dyDescent="0.2">
      <c r="B873" s="122" t="s">
        <v>2731</v>
      </c>
      <c r="C873" s="122" t="s">
        <v>177</v>
      </c>
      <c r="D873" s="123">
        <v>46146</v>
      </c>
      <c r="E873" s="122" t="s">
        <v>412</v>
      </c>
      <c r="F873" s="122" t="s">
        <v>22</v>
      </c>
      <c r="G873" s="122" t="s">
        <v>0</v>
      </c>
      <c r="H873" s="122" t="s">
        <v>0</v>
      </c>
      <c r="I873" s="122" t="s">
        <v>2848</v>
      </c>
      <c r="J873" s="122" t="s">
        <v>2848</v>
      </c>
      <c r="K873" s="122" t="s">
        <v>24</v>
      </c>
      <c r="L873" s="122" t="s">
        <v>2849</v>
      </c>
      <c r="M873" s="122" t="s">
        <v>25</v>
      </c>
      <c r="N873" s="122" t="s">
        <v>26</v>
      </c>
      <c r="O873" s="122" t="s">
        <v>25</v>
      </c>
      <c r="P873" s="122" t="s">
        <v>27</v>
      </c>
      <c r="Q873" s="122" t="s">
        <v>28</v>
      </c>
      <c r="R873" s="124">
        <v>0.1</v>
      </c>
      <c r="S873" s="122" t="s">
        <v>189</v>
      </c>
      <c r="T873" s="125">
        <v>3.07</v>
      </c>
      <c r="U873" s="122" t="s">
        <v>30</v>
      </c>
      <c r="W873" s="8" t="str">
        <f t="shared" si="97"/>
        <v/>
      </c>
      <c r="X873" s="8" t="str">
        <f>IF(S873="6B",_xlfn.XLOOKUP(H873,'Zoning 2shop'!A:A,'Zoning 2shop'!B:B),IF(S873="6C",_xlfn.XLOOKUP(G873,'Zoning 2shop'!C:C,'Zoning 2shop'!D:D),""))</f>
        <v/>
      </c>
      <c r="Y873" s="112">
        <f t="shared" si="98"/>
        <v>0.14910705133062102</v>
      </c>
      <c r="Z873" s="4">
        <f t="shared" si="99"/>
        <v>3.07</v>
      </c>
      <c r="AA873" s="4">
        <f t="shared" si="100"/>
        <v>0.08</v>
      </c>
      <c r="AB873" s="4">
        <f t="shared" si="101"/>
        <v>0.45775864758500651</v>
      </c>
      <c r="AC873" s="19">
        <f t="shared" si="102"/>
        <v>3.15</v>
      </c>
      <c r="AD873" s="8" t="str">
        <f>IF(COUNTIF(Catégories!A:A,N873)=0,"catégorie inconnue",LOOKUP(N873,Catégories!A:A,Catégories!B:B))</f>
        <v>Frêt</v>
      </c>
      <c r="AE873" s="21">
        <f t="shared" si="103"/>
        <v>3.6077586475850065</v>
      </c>
    </row>
    <row r="874" spans="2:31" x14ac:dyDescent="0.2">
      <c r="B874" s="122" t="s">
        <v>2731</v>
      </c>
      <c r="C874" s="122" t="s">
        <v>177</v>
      </c>
      <c r="D874" s="123">
        <v>46146</v>
      </c>
      <c r="E874" s="122" t="s">
        <v>2833</v>
      </c>
      <c r="F874" s="122" t="s">
        <v>22</v>
      </c>
      <c r="G874" s="122" t="s">
        <v>0</v>
      </c>
      <c r="H874" s="122" t="s">
        <v>0</v>
      </c>
      <c r="I874" s="122" t="s">
        <v>2834</v>
      </c>
      <c r="J874" s="122" t="s">
        <v>2834</v>
      </c>
      <c r="K874" s="122" t="s">
        <v>24</v>
      </c>
      <c r="L874" s="122" t="s">
        <v>2835</v>
      </c>
      <c r="M874" s="122" t="s">
        <v>25</v>
      </c>
      <c r="N874" s="122" t="s">
        <v>26</v>
      </c>
      <c r="O874" s="122" t="s">
        <v>25</v>
      </c>
      <c r="P874" s="122" t="s">
        <v>27</v>
      </c>
      <c r="Q874" s="122" t="s">
        <v>28</v>
      </c>
      <c r="R874" s="124">
        <v>0.44</v>
      </c>
      <c r="S874" s="122" t="s">
        <v>189</v>
      </c>
      <c r="T874" s="125">
        <v>3.07</v>
      </c>
      <c r="U874" s="122" t="s">
        <v>30</v>
      </c>
      <c r="W874" s="8" t="str">
        <f t="shared" si="97"/>
        <v/>
      </c>
      <c r="X874" s="8" t="str">
        <f>IF(S874="6B",_xlfn.XLOOKUP(H874,'Zoning 2shop'!A:A,'Zoning 2shop'!B:B),IF(S874="6C",_xlfn.XLOOKUP(G874,'Zoning 2shop'!C:C,'Zoning 2shop'!D:D),""))</f>
        <v/>
      </c>
      <c r="Y874" s="112">
        <f t="shared" si="98"/>
        <v>0.14910705133062102</v>
      </c>
      <c r="Z874" s="4">
        <f t="shared" si="99"/>
        <v>3.07</v>
      </c>
      <c r="AA874" s="4">
        <f t="shared" si="100"/>
        <v>0.08</v>
      </c>
      <c r="AB874" s="4">
        <f t="shared" si="101"/>
        <v>0.45775864758500651</v>
      </c>
      <c r="AC874" s="19">
        <f t="shared" si="102"/>
        <v>3.15</v>
      </c>
      <c r="AD874" s="8" t="str">
        <f>IF(COUNTIF(Catégories!A:A,N874)=0,"catégorie inconnue",LOOKUP(N874,Catégories!A:A,Catégories!B:B))</f>
        <v>Frêt</v>
      </c>
      <c r="AE874" s="21">
        <f t="shared" si="103"/>
        <v>3.6077586475850065</v>
      </c>
    </row>
    <row r="875" spans="2:31" x14ac:dyDescent="0.2">
      <c r="B875" s="122" t="s">
        <v>2731</v>
      </c>
      <c r="C875" s="122" t="s">
        <v>177</v>
      </c>
      <c r="D875" s="123">
        <v>46146</v>
      </c>
      <c r="E875" s="122" t="s">
        <v>1646</v>
      </c>
      <c r="F875" s="122" t="s">
        <v>22</v>
      </c>
      <c r="G875" s="122" t="s">
        <v>0</v>
      </c>
      <c r="H875" s="122" t="s">
        <v>0</v>
      </c>
      <c r="I875" s="122" t="s">
        <v>2852</v>
      </c>
      <c r="J875" s="122" t="s">
        <v>2852</v>
      </c>
      <c r="K875" s="122" t="s">
        <v>24</v>
      </c>
      <c r="L875" s="122" t="s">
        <v>2853</v>
      </c>
      <c r="M875" s="122" t="s">
        <v>25</v>
      </c>
      <c r="N875" s="122" t="s">
        <v>26</v>
      </c>
      <c r="O875" s="122" t="s">
        <v>25</v>
      </c>
      <c r="P875" s="122" t="s">
        <v>27</v>
      </c>
      <c r="Q875" s="122" t="s">
        <v>28</v>
      </c>
      <c r="R875" s="124">
        <v>1.1000000000000001</v>
      </c>
      <c r="S875" s="122" t="s">
        <v>189</v>
      </c>
      <c r="T875" s="125">
        <v>3.49</v>
      </c>
      <c r="U875" s="122" t="s">
        <v>30</v>
      </c>
      <c r="W875" s="8" t="str">
        <f t="shared" si="97"/>
        <v/>
      </c>
      <c r="X875" s="8" t="str">
        <f>IF(S875="6B",_xlfn.XLOOKUP(H875,'Zoning 2shop'!A:A,'Zoning 2shop'!B:B),IF(S875="6C",_xlfn.XLOOKUP(G875,'Zoning 2shop'!C:C,'Zoning 2shop'!D:D),""))</f>
        <v/>
      </c>
      <c r="Y875" s="112">
        <f t="shared" si="98"/>
        <v>0.14910705133062102</v>
      </c>
      <c r="Z875" s="4">
        <f t="shared" si="99"/>
        <v>3.49</v>
      </c>
      <c r="AA875" s="4">
        <f t="shared" si="100"/>
        <v>0.08</v>
      </c>
      <c r="AB875" s="4">
        <f t="shared" si="101"/>
        <v>0.52038360914386739</v>
      </c>
      <c r="AC875" s="19">
        <f t="shared" si="102"/>
        <v>3.5700000000000003</v>
      </c>
      <c r="AD875" s="8" t="str">
        <f>IF(COUNTIF(Catégories!A:A,N875)=0,"catégorie inconnue",LOOKUP(N875,Catégories!A:A,Catégories!B:B))</f>
        <v>Frêt</v>
      </c>
      <c r="AE875" s="21">
        <f t="shared" si="103"/>
        <v>4.0903836091438679</v>
      </c>
    </row>
    <row r="876" spans="2:31" x14ac:dyDescent="0.2">
      <c r="B876" s="122" t="s">
        <v>2731</v>
      </c>
      <c r="C876" s="122" t="s">
        <v>177</v>
      </c>
      <c r="D876" s="123">
        <v>46146</v>
      </c>
      <c r="E876" s="122" t="s">
        <v>233</v>
      </c>
      <c r="F876" s="122" t="s">
        <v>22</v>
      </c>
      <c r="G876" s="122" t="s">
        <v>0</v>
      </c>
      <c r="H876" s="122" t="s">
        <v>0</v>
      </c>
      <c r="I876" s="122" t="s">
        <v>2850</v>
      </c>
      <c r="J876" s="122" t="s">
        <v>2850</v>
      </c>
      <c r="K876" s="122" t="s">
        <v>24</v>
      </c>
      <c r="L876" s="122" t="s">
        <v>2851</v>
      </c>
      <c r="M876" s="122" t="s">
        <v>25</v>
      </c>
      <c r="N876" s="122" t="s">
        <v>26</v>
      </c>
      <c r="O876" s="122" t="s">
        <v>25</v>
      </c>
      <c r="P876" s="122" t="s">
        <v>27</v>
      </c>
      <c r="Q876" s="122" t="s">
        <v>28</v>
      </c>
      <c r="R876" s="124">
        <v>2.15</v>
      </c>
      <c r="S876" s="122" t="s">
        <v>189</v>
      </c>
      <c r="T876" s="125">
        <v>3.91</v>
      </c>
      <c r="U876" s="122" t="s">
        <v>30</v>
      </c>
      <c r="W876" s="8" t="str">
        <f t="shared" si="97"/>
        <v/>
      </c>
      <c r="X876" s="8" t="str">
        <f>IF(S876="6B",_xlfn.XLOOKUP(H876,'Zoning 2shop'!A:A,'Zoning 2shop'!B:B),IF(S876="6C",_xlfn.XLOOKUP(G876,'Zoning 2shop'!C:C,'Zoning 2shop'!D:D),""))</f>
        <v/>
      </c>
      <c r="Y876" s="112">
        <f t="shared" si="98"/>
        <v>0.14910705133062105</v>
      </c>
      <c r="Z876" s="4">
        <f t="shared" si="99"/>
        <v>3.91</v>
      </c>
      <c r="AA876" s="4">
        <f t="shared" si="100"/>
        <v>0.08</v>
      </c>
      <c r="AB876" s="4">
        <f t="shared" si="101"/>
        <v>0.58300857070272827</v>
      </c>
      <c r="AC876" s="19">
        <f t="shared" si="102"/>
        <v>3.99</v>
      </c>
      <c r="AD876" s="8" t="str">
        <f>IF(COUNTIF(Catégories!A:A,N876)=0,"catégorie inconnue",LOOKUP(N876,Catégories!A:A,Catégories!B:B))</f>
        <v>Frêt</v>
      </c>
      <c r="AE876" s="21">
        <f t="shared" si="103"/>
        <v>4.5730085707027284</v>
      </c>
    </row>
    <row r="877" spans="2:31" x14ac:dyDescent="0.2">
      <c r="B877" s="122" t="s">
        <v>2731</v>
      </c>
      <c r="C877" s="122" t="s">
        <v>177</v>
      </c>
      <c r="D877" s="123">
        <v>46146</v>
      </c>
      <c r="E877" s="122" t="s">
        <v>375</v>
      </c>
      <c r="F877" s="122" t="s">
        <v>22</v>
      </c>
      <c r="G877" s="122" t="s">
        <v>0</v>
      </c>
      <c r="H877" s="122" t="s">
        <v>0</v>
      </c>
      <c r="I877" s="122" t="s">
        <v>2846</v>
      </c>
      <c r="J877" s="122" t="s">
        <v>2846</v>
      </c>
      <c r="K877" s="122" t="s">
        <v>24</v>
      </c>
      <c r="L877" s="122" t="s">
        <v>2847</v>
      </c>
      <c r="M877" s="122" t="s">
        <v>25</v>
      </c>
      <c r="N877" s="122" t="s">
        <v>26</v>
      </c>
      <c r="O877" s="122" t="s">
        <v>25</v>
      </c>
      <c r="P877" s="122" t="s">
        <v>27</v>
      </c>
      <c r="Q877" s="122" t="s">
        <v>28</v>
      </c>
      <c r="R877" s="124">
        <v>0.7</v>
      </c>
      <c r="S877" s="122" t="s">
        <v>189</v>
      </c>
      <c r="T877" s="125">
        <v>3.17</v>
      </c>
      <c r="U877" s="122" t="s">
        <v>30</v>
      </c>
      <c r="W877" s="8" t="str">
        <f t="shared" si="97"/>
        <v/>
      </c>
      <c r="X877" s="8" t="str">
        <f>IF(S877="6B",_xlfn.XLOOKUP(H877,'Zoning 2shop'!A:A,'Zoning 2shop'!B:B),IF(S877="6C",_xlfn.XLOOKUP(G877,'Zoning 2shop'!C:C,'Zoning 2shop'!D:D),""))</f>
        <v/>
      </c>
      <c r="Y877" s="112">
        <f t="shared" si="98"/>
        <v>0.14910705133062102</v>
      </c>
      <c r="Z877" s="4">
        <f t="shared" si="99"/>
        <v>3.17</v>
      </c>
      <c r="AA877" s="4">
        <f t="shared" si="100"/>
        <v>0.08</v>
      </c>
      <c r="AB877" s="4">
        <f t="shared" si="101"/>
        <v>0.47266935271806865</v>
      </c>
      <c r="AC877" s="19">
        <f t="shared" si="102"/>
        <v>3.25</v>
      </c>
      <c r="AD877" s="8" t="str">
        <f>IF(COUNTIF(Catégories!A:A,N877)=0,"catégorie inconnue",LOOKUP(N877,Catégories!A:A,Catégories!B:B))</f>
        <v>Frêt</v>
      </c>
      <c r="AE877" s="21">
        <f t="shared" si="103"/>
        <v>3.7226693527180688</v>
      </c>
    </row>
    <row r="878" spans="2:31" x14ac:dyDescent="0.2">
      <c r="B878" s="122" t="s">
        <v>2731</v>
      </c>
      <c r="C878" s="122" t="s">
        <v>177</v>
      </c>
      <c r="D878" s="123">
        <v>46146</v>
      </c>
      <c r="E878" s="122" t="s">
        <v>611</v>
      </c>
      <c r="F878" s="122" t="s">
        <v>22</v>
      </c>
      <c r="G878" s="122" t="s">
        <v>0</v>
      </c>
      <c r="H878" s="122" t="s">
        <v>0</v>
      </c>
      <c r="I878" s="122" t="s">
        <v>2823</v>
      </c>
      <c r="J878" s="122" t="s">
        <v>2823</v>
      </c>
      <c r="K878" s="122" t="s">
        <v>24</v>
      </c>
      <c r="L878" s="122" t="s">
        <v>2824</v>
      </c>
      <c r="M878" s="122" t="s">
        <v>25</v>
      </c>
      <c r="N878" s="122" t="s">
        <v>26</v>
      </c>
      <c r="O878" s="122" t="s">
        <v>25</v>
      </c>
      <c r="P878" s="122" t="s">
        <v>27</v>
      </c>
      <c r="Q878" s="122" t="s">
        <v>28</v>
      </c>
      <c r="R878" s="124">
        <v>0.17</v>
      </c>
      <c r="S878" s="122" t="s">
        <v>189</v>
      </c>
      <c r="T878" s="125">
        <v>3.07</v>
      </c>
      <c r="U878" s="122" t="s">
        <v>30</v>
      </c>
      <c r="W878" s="8" t="str">
        <f t="shared" si="97"/>
        <v/>
      </c>
      <c r="X878" s="8" t="str">
        <f>IF(S878="6B",_xlfn.XLOOKUP(H878,'Zoning 2shop'!A:A,'Zoning 2shop'!B:B),IF(S878="6C",_xlfn.XLOOKUP(G878,'Zoning 2shop'!C:C,'Zoning 2shop'!D:D),""))</f>
        <v/>
      </c>
      <c r="Y878" s="112">
        <f t="shared" si="98"/>
        <v>0.14910705133062102</v>
      </c>
      <c r="Z878" s="4">
        <f t="shared" si="99"/>
        <v>3.07</v>
      </c>
      <c r="AA878" s="4">
        <f t="shared" si="100"/>
        <v>0.08</v>
      </c>
      <c r="AB878" s="4">
        <f t="shared" si="101"/>
        <v>0.45775864758500651</v>
      </c>
      <c r="AC878" s="19">
        <f t="shared" si="102"/>
        <v>3.15</v>
      </c>
      <c r="AD878" s="8" t="str">
        <f>IF(COUNTIF(Catégories!A:A,N878)=0,"catégorie inconnue",LOOKUP(N878,Catégories!A:A,Catégories!B:B))</f>
        <v>Frêt</v>
      </c>
      <c r="AE878" s="21">
        <f t="shared" si="103"/>
        <v>3.6077586475850065</v>
      </c>
    </row>
    <row r="879" spans="2:31" x14ac:dyDescent="0.2">
      <c r="B879" s="122" t="s">
        <v>2731</v>
      </c>
      <c r="C879" s="122" t="s">
        <v>177</v>
      </c>
      <c r="D879" s="123">
        <v>46146</v>
      </c>
      <c r="E879" s="122" t="s">
        <v>2836</v>
      </c>
      <c r="F879" s="122" t="s">
        <v>22</v>
      </c>
      <c r="G879" s="122" t="s">
        <v>0</v>
      </c>
      <c r="H879" s="122" t="s">
        <v>0</v>
      </c>
      <c r="I879" s="122" t="s">
        <v>2837</v>
      </c>
      <c r="J879" s="122" t="s">
        <v>2837</v>
      </c>
      <c r="K879" s="122" t="s">
        <v>24</v>
      </c>
      <c r="L879" s="122" t="s">
        <v>2838</v>
      </c>
      <c r="M879" s="122" t="s">
        <v>25</v>
      </c>
      <c r="N879" s="122" t="s">
        <v>26</v>
      </c>
      <c r="O879" s="122" t="s">
        <v>25</v>
      </c>
      <c r="P879" s="122" t="s">
        <v>27</v>
      </c>
      <c r="Q879" s="122" t="s">
        <v>28</v>
      </c>
      <c r="R879" s="124">
        <v>0.7</v>
      </c>
      <c r="S879" s="122" t="s">
        <v>189</v>
      </c>
      <c r="T879" s="125">
        <v>3.17</v>
      </c>
      <c r="U879" s="122" t="s">
        <v>30</v>
      </c>
      <c r="W879" s="8" t="str">
        <f t="shared" si="97"/>
        <v/>
      </c>
      <c r="X879" s="8" t="str">
        <f>IF(S879="6B",_xlfn.XLOOKUP(H879,'Zoning 2shop'!A:A,'Zoning 2shop'!B:B),IF(S879="6C",_xlfn.XLOOKUP(G879,'Zoning 2shop'!C:C,'Zoning 2shop'!D:D),""))</f>
        <v/>
      </c>
      <c r="Y879" s="112">
        <f t="shared" si="98"/>
        <v>0.14910705133062102</v>
      </c>
      <c r="Z879" s="4">
        <f t="shared" si="99"/>
        <v>3.17</v>
      </c>
      <c r="AA879" s="4">
        <f t="shared" si="100"/>
        <v>0.08</v>
      </c>
      <c r="AB879" s="4">
        <f t="shared" si="101"/>
        <v>0.47266935271806865</v>
      </c>
      <c r="AC879" s="19">
        <f t="shared" si="102"/>
        <v>3.25</v>
      </c>
      <c r="AD879" s="8" t="str">
        <f>IF(COUNTIF(Catégories!A:A,N879)=0,"catégorie inconnue",LOOKUP(N879,Catégories!A:A,Catégories!B:B))</f>
        <v>Frêt</v>
      </c>
      <c r="AE879" s="21">
        <f t="shared" si="103"/>
        <v>3.7226693527180688</v>
      </c>
    </row>
    <row r="880" spans="2:31" x14ac:dyDescent="0.2">
      <c r="B880" s="122" t="s">
        <v>2731</v>
      </c>
      <c r="C880" s="122" t="s">
        <v>177</v>
      </c>
      <c r="D880" s="123">
        <v>46146</v>
      </c>
      <c r="E880" s="122" t="s">
        <v>336</v>
      </c>
      <c r="F880" s="122" t="s">
        <v>22</v>
      </c>
      <c r="G880" s="122" t="s">
        <v>0</v>
      </c>
      <c r="H880" s="122" t="s">
        <v>0</v>
      </c>
      <c r="I880" s="122" t="s">
        <v>2831</v>
      </c>
      <c r="J880" s="122" t="s">
        <v>2831</v>
      </c>
      <c r="K880" s="122" t="s">
        <v>24</v>
      </c>
      <c r="L880" s="122" t="s">
        <v>2832</v>
      </c>
      <c r="M880" s="122" t="s">
        <v>25</v>
      </c>
      <c r="N880" s="122" t="s">
        <v>26</v>
      </c>
      <c r="O880" s="122" t="s">
        <v>25</v>
      </c>
      <c r="P880" s="122" t="s">
        <v>27</v>
      </c>
      <c r="Q880" s="122" t="s">
        <v>28</v>
      </c>
      <c r="R880" s="124">
        <v>0.64</v>
      </c>
      <c r="S880" s="122" t="s">
        <v>189</v>
      </c>
      <c r="T880" s="125">
        <v>3.17</v>
      </c>
      <c r="U880" s="122" t="s">
        <v>30</v>
      </c>
      <c r="W880" s="8" t="str">
        <f t="shared" si="97"/>
        <v/>
      </c>
      <c r="X880" s="8" t="str">
        <f>IF(S880="6B",_xlfn.XLOOKUP(H880,'Zoning 2shop'!A:A,'Zoning 2shop'!B:B),IF(S880="6C",_xlfn.XLOOKUP(G880,'Zoning 2shop'!C:C,'Zoning 2shop'!D:D),""))</f>
        <v/>
      </c>
      <c r="Y880" s="112">
        <f t="shared" si="98"/>
        <v>0.14910705133062102</v>
      </c>
      <c r="Z880" s="4">
        <f t="shared" si="99"/>
        <v>3.17</v>
      </c>
      <c r="AA880" s="4">
        <f t="shared" si="100"/>
        <v>0.08</v>
      </c>
      <c r="AB880" s="4">
        <f t="shared" si="101"/>
        <v>0.47266935271806865</v>
      </c>
      <c r="AC880" s="19">
        <f t="shared" si="102"/>
        <v>3.25</v>
      </c>
      <c r="AD880" s="8" t="str">
        <f>IF(COUNTIF(Catégories!A:A,N880)=0,"catégorie inconnue",LOOKUP(N880,Catégories!A:A,Catégories!B:B))</f>
        <v>Frêt</v>
      </c>
      <c r="AE880" s="21">
        <f t="shared" si="103"/>
        <v>3.7226693527180688</v>
      </c>
    </row>
    <row r="881" spans="2:31" x14ac:dyDescent="0.2">
      <c r="B881" s="122" t="s">
        <v>2731</v>
      </c>
      <c r="C881" s="122" t="s">
        <v>177</v>
      </c>
      <c r="D881" s="123">
        <v>46146</v>
      </c>
      <c r="E881" s="122" t="s">
        <v>2820</v>
      </c>
      <c r="F881" s="122" t="s">
        <v>22</v>
      </c>
      <c r="G881" s="122" t="s">
        <v>0</v>
      </c>
      <c r="H881" s="122" t="s">
        <v>0</v>
      </c>
      <c r="I881" s="122" t="s">
        <v>2821</v>
      </c>
      <c r="J881" s="122" t="s">
        <v>2821</v>
      </c>
      <c r="K881" s="122" t="s">
        <v>24</v>
      </c>
      <c r="L881" s="122" t="s">
        <v>2822</v>
      </c>
      <c r="M881" s="122" t="s">
        <v>25</v>
      </c>
      <c r="N881" s="122" t="s">
        <v>26</v>
      </c>
      <c r="O881" s="122" t="s">
        <v>25</v>
      </c>
      <c r="P881" s="122" t="s">
        <v>27</v>
      </c>
      <c r="Q881" s="122" t="s">
        <v>28</v>
      </c>
      <c r="R881" s="124">
        <v>1.2</v>
      </c>
      <c r="S881" s="122" t="s">
        <v>189</v>
      </c>
      <c r="T881" s="125">
        <v>3.49</v>
      </c>
      <c r="U881" s="122" t="s">
        <v>30</v>
      </c>
      <c r="W881" s="8" t="str">
        <f t="shared" si="97"/>
        <v/>
      </c>
      <c r="X881" s="8" t="str">
        <f>IF(S881="6B",_xlfn.XLOOKUP(H881,'Zoning 2shop'!A:A,'Zoning 2shop'!B:B),IF(S881="6C",_xlfn.XLOOKUP(G881,'Zoning 2shop'!C:C,'Zoning 2shop'!D:D),""))</f>
        <v/>
      </c>
      <c r="Y881" s="112">
        <f t="shared" si="98"/>
        <v>0.14910705133062102</v>
      </c>
      <c r="Z881" s="4">
        <f t="shared" si="99"/>
        <v>3.49</v>
      </c>
      <c r="AA881" s="4">
        <f t="shared" si="100"/>
        <v>0.08</v>
      </c>
      <c r="AB881" s="4">
        <f t="shared" si="101"/>
        <v>0.52038360914386739</v>
      </c>
      <c r="AC881" s="19">
        <f t="shared" si="102"/>
        <v>3.5700000000000003</v>
      </c>
      <c r="AD881" s="8" t="str">
        <f>IF(COUNTIF(Catégories!A:A,N881)=0,"catégorie inconnue",LOOKUP(N881,Catégories!A:A,Catégories!B:B))</f>
        <v>Frêt</v>
      </c>
      <c r="AE881" s="21">
        <f t="shared" si="103"/>
        <v>4.0903836091438679</v>
      </c>
    </row>
    <row r="882" spans="2:31" x14ac:dyDescent="0.2">
      <c r="B882" s="122" t="s">
        <v>2731</v>
      </c>
      <c r="C882" s="122" t="s">
        <v>177</v>
      </c>
      <c r="D882" s="123">
        <v>46146</v>
      </c>
      <c r="E882" s="122" t="s">
        <v>2825</v>
      </c>
      <c r="F882" s="122" t="s">
        <v>22</v>
      </c>
      <c r="G882" s="122" t="s">
        <v>0</v>
      </c>
      <c r="H882" s="122" t="s">
        <v>0</v>
      </c>
      <c r="I882" s="122" t="s">
        <v>2826</v>
      </c>
      <c r="J882" s="122" t="s">
        <v>2826</v>
      </c>
      <c r="K882" s="122" t="s">
        <v>24</v>
      </c>
      <c r="L882" s="122" t="s">
        <v>2827</v>
      </c>
      <c r="M882" s="122" t="s">
        <v>25</v>
      </c>
      <c r="N882" s="122" t="s">
        <v>26</v>
      </c>
      <c r="O882" s="122" t="s">
        <v>25</v>
      </c>
      <c r="P882" s="122" t="s">
        <v>27</v>
      </c>
      <c r="Q882" s="122" t="s">
        <v>28</v>
      </c>
      <c r="R882" s="124">
        <v>0.28000000000000003</v>
      </c>
      <c r="S882" s="122" t="s">
        <v>189</v>
      </c>
      <c r="T882" s="125">
        <v>3.07</v>
      </c>
      <c r="U882" s="122" t="s">
        <v>30</v>
      </c>
      <c r="W882" s="8" t="str">
        <f t="shared" si="97"/>
        <v/>
      </c>
      <c r="X882" s="8" t="str">
        <f>IF(S882="6B",_xlfn.XLOOKUP(H882,'Zoning 2shop'!A:A,'Zoning 2shop'!B:B),IF(S882="6C",_xlfn.XLOOKUP(G882,'Zoning 2shop'!C:C,'Zoning 2shop'!D:D),""))</f>
        <v/>
      </c>
      <c r="Y882" s="112">
        <f t="shared" si="98"/>
        <v>0.14910705133062102</v>
      </c>
      <c r="Z882" s="4">
        <f t="shared" si="99"/>
        <v>3.07</v>
      </c>
      <c r="AA882" s="4">
        <f t="shared" si="100"/>
        <v>0.08</v>
      </c>
      <c r="AB882" s="4">
        <f t="shared" si="101"/>
        <v>0.45775864758500651</v>
      </c>
      <c r="AC882" s="19">
        <f t="shared" si="102"/>
        <v>3.15</v>
      </c>
      <c r="AD882" s="8" t="str">
        <f>IF(COUNTIF(Catégories!A:A,N882)=0,"catégorie inconnue",LOOKUP(N882,Catégories!A:A,Catégories!B:B))</f>
        <v>Frêt</v>
      </c>
      <c r="AE882" s="21">
        <f t="shared" si="103"/>
        <v>3.6077586475850065</v>
      </c>
    </row>
    <row r="883" spans="2:31" x14ac:dyDescent="0.2">
      <c r="B883" s="122" t="s">
        <v>2731</v>
      </c>
      <c r="C883" s="122" t="s">
        <v>177</v>
      </c>
      <c r="D883" s="123">
        <v>46146</v>
      </c>
      <c r="E883" s="122" t="s">
        <v>1814</v>
      </c>
      <c r="F883" s="122" t="s">
        <v>22</v>
      </c>
      <c r="G883" s="122" t="s">
        <v>0</v>
      </c>
      <c r="H883" s="122" t="s">
        <v>0</v>
      </c>
      <c r="I883" s="122" t="s">
        <v>2839</v>
      </c>
      <c r="J883" s="122" t="s">
        <v>2839</v>
      </c>
      <c r="K883" s="122" t="s">
        <v>24</v>
      </c>
      <c r="L883" s="122" t="s">
        <v>2840</v>
      </c>
      <c r="M883" s="122" t="s">
        <v>25</v>
      </c>
      <c r="N883" s="122" t="s">
        <v>26</v>
      </c>
      <c r="O883" s="122" t="s">
        <v>25</v>
      </c>
      <c r="P883" s="122" t="s">
        <v>27</v>
      </c>
      <c r="Q883" s="122" t="s">
        <v>28</v>
      </c>
      <c r="R883" s="124">
        <v>0.7</v>
      </c>
      <c r="S883" s="122" t="s">
        <v>189</v>
      </c>
      <c r="T883" s="125">
        <v>3.17</v>
      </c>
      <c r="U883" s="122" t="s">
        <v>30</v>
      </c>
      <c r="W883" s="8" t="str">
        <f t="shared" si="97"/>
        <v/>
      </c>
      <c r="X883" s="8" t="str">
        <f>IF(S883="6B",_xlfn.XLOOKUP(H883,'Zoning 2shop'!A:A,'Zoning 2shop'!B:B),IF(S883="6C",_xlfn.XLOOKUP(G883,'Zoning 2shop'!C:C,'Zoning 2shop'!D:D),""))</f>
        <v/>
      </c>
      <c r="Y883" s="112">
        <f t="shared" si="98"/>
        <v>0.14910705133062102</v>
      </c>
      <c r="Z883" s="4">
        <f t="shared" si="99"/>
        <v>3.17</v>
      </c>
      <c r="AA883" s="4">
        <f t="shared" si="100"/>
        <v>0.08</v>
      </c>
      <c r="AB883" s="4">
        <f t="shared" si="101"/>
        <v>0.47266935271806865</v>
      </c>
      <c r="AC883" s="19">
        <f t="shared" si="102"/>
        <v>3.25</v>
      </c>
      <c r="AD883" s="8" t="str">
        <f>IF(COUNTIF(Catégories!A:A,N883)=0,"catégorie inconnue",LOOKUP(N883,Catégories!A:A,Catégories!B:B))</f>
        <v>Frêt</v>
      </c>
      <c r="AE883" s="21">
        <f t="shared" si="103"/>
        <v>3.7226693527180688</v>
      </c>
    </row>
    <row r="884" spans="2:31" x14ac:dyDescent="0.2">
      <c r="B884" s="122" t="s">
        <v>2731</v>
      </c>
      <c r="C884" s="122" t="s">
        <v>177</v>
      </c>
      <c r="D884" s="123">
        <v>46146</v>
      </c>
      <c r="E884" s="122" t="s">
        <v>2828</v>
      </c>
      <c r="F884" s="122" t="s">
        <v>22</v>
      </c>
      <c r="G884" s="122" t="s">
        <v>0</v>
      </c>
      <c r="H884" s="122" t="s">
        <v>0</v>
      </c>
      <c r="I884" s="122" t="s">
        <v>2829</v>
      </c>
      <c r="J884" s="122" t="s">
        <v>2829</v>
      </c>
      <c r="K884" s="122" t="s">
        <v>24</v>
      </c>
      <c r="L884" s="122" t="s">
        <v>2830</v>
      </c>
      <c r="M884" s="122" t="s">
        <v>25</v>
      </c>
      <c r="N884" s="122" t="s">
        <v>26</v>
      </c>
      <c r="O884" s="122" t="s">
        <v>25</v>
      </c>
      <c r="P884" s="122" t="s">
        <v>27</v>
      </c>
      <c r="Q884" s="122" t="s">
        <v>28</v>
      </c>
      <c r="R884" s="124">
        <v>0.18</v>
      </c>
      <c r="S884" s="122" t="s">
        <v>189</v>
      </c>
      <c r="T884" s="125">
        <v>3.07</v>
      </c>
      <c r="U884" s="122" t="s">
        <v>30</v>
      </c>
      <c r="W884" s="8" t="str">
        <f t="shared" si="97"/>
        <v/>
      </c>
      <c r="X884" s="8" t="str">
        <f>IF(S884="6B",_xlfn.XLOOKUP(H884,'Zoning 2shop'!A:A,'Zoning 2shop'!B:B),IF(S884="6C",_xlfn.XLOOKUP(G884,'Zoning 2shop'!C:C,'Zoning 2shop'!D:D),""))</f>
        <v/>
      </c>
      <c r="Y884" s="112">
        <f t="shared" si="98"/>
        <v>0.14910705133062102</v>
      </c>
      <c r="Z884" s="4">
        <f t="shared" si="99"/>
        <v>3.07</v>
      </c>
      <c r="AA884" s="4">
        <f t="shared" si="100"/>
        <v>0.08</v>
      </c>
      <c r="AB884" s="4">
        <f t="shared" si="101"/>
        <v>0.45775864758500651</v>
      </c>
      <c r="AC884" s="19">
        <f t="shared" si="102"/>
        <v>3.15</v>
      </c>
      <c r="AD884" s="8" t="str">
        <f>IF(COUNTIF(Catégories!A:A,N884)=0,"catégorie inconnue",LOOKUP(N884,Catégories!A:A,Catégories!B:B))</f>
        <v>Frêt</v>
      </c>
      <c r="AE884" s="21">
        <f t="shared" si="103"/>
        <v>3.6077586475850065</v>
      </c>
    </row>
    <row r="885" spans="2:31" x14ac:dyDescent="0.2">
      <c r="B885" s="122" t="s">
        <v>2731</v>
      </c>
      <c r="C885" s="122" t="s">
        <v>177</v>
      </c>
      <c r="D885" s="123">
        <v>46146</v>
      </c>
      <c r="E885" s="122" t="s">
        <v>229</v>
      </c>
      <c r="F885" s="122" t="s">
        <v>22</v>
      </c>
      <c r="G885" s="122" t="s">
        <v>0</v>
      </c>
      <c r="H885" s="122" t="s">
        <v>0</v>
      </c>
      <c r="I885" s="122" t="s">
        <v>2841</v>
      </c>
      <c r="J885" s="122" t="s">
        <v>2841</v>
      </c>
      <c r="K885" s="122" t="s">
        <v>24</v>
      </c>
      <c r="L885" s="122" t="s">
        <v>2842</v>
      </c>
      <c r="M885" s="122" t="s">
        <v>25</v>
      </c>
      <c r="N885" s="122" t="s">
        <v>26</v>
      </c>
      <c r="O885" s="122" t="s">
        <v>25</v>
      </c>
      <c r="P885" s="122" t="s">
        <v>27</v>
      </c>
      <c r="Q885" s="122" t="s">
        <v>28</v>
      </c>
      <c r="R885" s="124">
        <v>0.47</v>
      </c>
      <c r="S885" s="122" t="s">
        <v>189</v>
      </c>
      <c r="T885" s="125">
        <v>3.07</v>
      </c>
      <c r="U885" s="122" t="s">
        <v>30</v>
      </c>
      <c r="W885" s="8" t="str">
        <f t="shared" si="97"/>
        <v/>
      </c>
      <c r="X885" s="8" t="str">
        <f>IF(S885="6B",_xlfn.XLOOKUP(H885,'Zoning 2shop'!A:A,'Zoning 2shop'!B:B),IF(S885="6C",_xlfn.XLOOKUP(G885,'Zoning 2shop'!C:C,'Zoning 2shop'!D:D),""))</f>
        <v/>
      </c>
      <c r="Y885" s="112">
        <f t="shared" si="98"/>
        <v>0.14910705133062102</v>
      </c>
      <c r="Z885" s="4">
        <f t="shared" si="99"/>
        <v>3.07</v>
      </c>
      <c r="AA885" s="4">
        <f t="shared" si="100"/>
        <v>0.08</v>
      </c>
      <c r="AB885" s="4">
        <f t="shared" si="101"/>
        <v>0.45775864758500651</v>
      </c>
      <c r="AC885" s="19">
        <f t="shared" si="102"/>
        <v>3.15</v>
      </c>
      <c r="AD885" s="8" t="str">
        <f>IF(COUNTIF(Catégories!A:A,N885)=0,"catégorie inconnue",LOOKUP(N885,Catégories!A:A,Catégories!B:B))</f>
        <v>Frêt</v>
      </c>
      <c r="AE885" s="21">
        <f t="shared" si="103"/>
        <v>3.6077586475850065</v>
      </c>
    </row>
    <row r="886" spans="2:31" x14ac:dyDescent="0.2">
      <c r="B886" s="122" t="s">
        <v>2731</v>
      </c>
      <c r="C886" s="122" t="s">
        <v>177</v>
      </c>
      <c r="D886" s="123">
        <v>46146</v>
      </c>
      <c r="E886" s="122" t="s">
        <v>2843</v>
      </c>
      <c r="F886" s="122" t="s">
        <v>22</v>
      </c>
      <c r="G886" s="122" t="s">
        <v>0</v>
      </c>
      <c r="H886" s="122" t="s">
        <v>0</v>
      </c>
      <c r="I886" s="122" t="s">
        <v>2844</v>
      </c>
      <c r="J886" s="122" t="s">
        <v>2844</v>
      </c>
      <c r="K886" s="122" t="s">
        <v>24</v>
      </c>
      <c r="L886" s="122" t="s">
        <v>2845</v>
      </c>
      <c r="M886" s="122" t="s">
        <v>25</v>
      </c>
      <c r="N886" s="122" t="s">
        <v>26</v>
      </c>
      <c r="O886" s="122" t="s">
        <v>25</v>
      </c>
      <c r="P886" s="122" t="s">
        <v>27</v>
      </c>
      <c r="Q886" s="122" t="s">
        <v>28</v>
      </c>
      <c r="R886" s="124">
        <v>0.44</v>
      </c>
      <c r="S886" s="122" t="s">
        <v>189</v>
      </c>
      <c r="T886" s="125">
        <v>3.07</v>
      </c>
      <c r="U886" s="122" t="s">
        <v>30</v>
      </c>
      <c r="W886" s="8" t="str">
        <f t="shared" si="97"/>
        <v/>
      </c>
      <c r="X886" s="8" t="str">
        <f>IF(S886="6B",_xlfn.XLOOKUP(H886,'Zoning 2shop'!A:A,'Zoning 2shop'!B:B),IF(S886="6C",_xlfn.XLOOKUP(G886,'Zoning 2shop'!C:C,'Zoning 2shop'!D:D),""))</f>
        <v/>
      </c>
      <c r="Y886" s="112">
        <f t="shared" si="98"/>
        <v>0.14910705133062102</v>
      </c>
      <c r="Z886" s="4">
        <f t="shared" si="99"/>
        <v>3.07</v>
      </c>
      <c r="AA886" s="4">
        <f t="shared" si="100"/>
        <v>0.08</v>
      </c>
      <c r="AB886" s="4">
        <f t="shared" si="101"/>
        <v>0.45775864758500651</v>
      </c>
      <c r="AC886" s="19">
        <f t="shared" si="102"/>
        <v>3.15</v>
      </c>
      <c r="AD886" s="8" t="str">
        <f>IF(COUNTIF(Catégories!A:A,N886)=0,"catégorie inconnue",LOOKUP(N886,Catégories!A:A,Catégories!B:B))</f>
        <v>Frêt</v>
      </c>
      <c r="AE886" s="21">
        <f t="shared" si="103"/>
        <v>3.6077586475850065</v>
      </c>
    </row>
    <row r="887" spans="2:31" x14ac:dyDescent="0.2">
      <c r="B887" s="122" t="s">
        <v>2731</v>
      </c>
      <c r="C887" s="122" t="s">
        <v>177</v>
      </c>
      <c r="D887" s="123">
        <v>46147</v>
      </c>
      <c r="E887" s="122" t="s">
        <v>494</v>
      </c>
      <c r="F887" s="122" t="s">
        <v>22</v>
      </c>
      <c r="G887" s="122" t="s">
        <v>0</v>
      </c>
      <c r="H887" s="122" t="s">
        <v>0</v>
      </c>
      <c r="I887" s="122" t="s">
        <v>2859</v>
      </c>
      <c r="J887" s="122" t="s">
        <v>2859</v>
      </c>
      <c r="K887" s="122" t="s">
        <v>24</v>
      </c>
      <c r="L887" s="122" t="s">
        <v>2860</v>
      </c>
      <c r="M887" s="122" t="s">
        <v>25</v>
      </c>
      <c r="N887" s="122" t="s">
        <v>26</v>
      </c>
      <c r="O887" s="122" t="s">
        <v>25</v>
      </c>
      <c r="P887" s="122" t="s">
        <v>27</v>
      </c>
      <c r="Q887" s="122" t="s">
        <v>28</v>
      </c>
      <c r="R887" s="124">
        <v>0.8</v>
      </c>
      <c r="S887" s="122" t="s">
        <v>189</v>
      </c>
      <c r="T887" s="125">
        <v>3.17</v>
      </c>
      <c r="U887" s="122" t="s">
        <v>30</v>
      </c>
      <c r="W887" s="8" t="str">
        <f t="shared" si="97"/>
        <v/>
      </c>
      <c r="X887" s="8" t="str">
        <f>IF(S887="6B",_xlfn.XLOOKUP(H887,'Zoning 2shop'!A:A,'Zoning 2shop'!B:B),IF(S887="6C",_xlfn.XLOOKUP(G887,'Zoning 2shop'!C:C,'Zoning 2shop'!D:D),""))</f>
        <v/>
      </c>
      <c r="Y887" s="112">
        <f t="shared" si="98"/>
        <v>0.14910705133062102</v>
      </c>
      <c r="Z887" s="4">
        <f t="shared" si="99"/>
        <v>3.17</v>
      </c>
      <c r="AA887" s="4">
        <f t="shared" si="100"/>
        <v>0.08</v>
      </c>
      <c r="AB887" s="4">
        <f t="shared" si="101"/>
        <v>0.47266935271806865</v>
      </c>
      <c r="AC887" s="19">
        <f t="shared" si="102"/>
        <v>3.25</v>
      </c>
      <c r="AD887" s="8" t="str">
        <f>IF(COUNTIF(Catégories!A:A,N887)=0,"catégorie inconnue",LOOKUP(N887,Catégories!A:A,Catégories!B:B))</f>
        <v>Frêt</v>
      </c>
      <c r="AE887" s="21">
        <f t="shared" si="103"/>
        <v>3.7226693527180688</v>
      </c>
    </row>
    <row r="888" spans="2:31" x14ac:dyDescent="0.2">
      <c r="B888" s="122" t="s">
        <v>2731</v>
      </c>
      <c r="C888" s="122" t="s">
        <v>177</v>
      </c>
      <c r="D888" s="123">
        <v>46147</v>
      </c>
      <c r="E888" s="122" t="s">
        <v>493</v>
      </c>
      <c r="F888" s="122" t="s">
        <v>22</v>
      </c>
      <c r="G888" s="122" t="s">
        <v>0</v>
      </c>
      <c r="H888" s="122" t="s">
        <v>0</v>
      </c>
      <c r="I888" s="122" t="s">
        <v>2863</v>
      </c>
      <c r="J888" s="122" t="s">
        <v>2863</v>
      </c>
      <c r="K888" s="122" t="s">
        <v>24</v>
      </c>
      <c r="L888" s="122" t="s">
        <v>2864</v>
      </c>
      <c r="M888" s="122" t="s">
        <v>25</v>
      </c>
      <c r="N888" s="122" t="s">
        <v>26</v>
      </c>
      <c r="O888" s="122" t="s">
        <v>25</v>
      </c>
      <c r="P888" s="122" t="s">
        <v>27</v>
      </c>
      <c r="Q888" s="122" t="s">
        <v>28</v>
      </c>
      <c r="R888" s="124">
        <v>0.37</v>
      </c>
      <c r="S888" s="122" t="s">
        <v>189</v>
      </c>
      <c r="T888" s="125">
        <v>3.07</v>
      </c>
      <c r="U888" s="122" t="s">
        <v>30</v>
      </c>
      <c r="W888" s="8" t="str">
        <f t="shared" si="97"/>
        <v/>
      </c>
      <c r="X888" s="8" t="str">
        <f>IF(S888="6B",_xlfn.XLOOKUP(H888,'Zoning 2shop'!A:A,'Zoning 2shop'!B:B),IF(S888="6C",_xlfn.XLOOKUP(G888,'Zoning 2shop'!C:C,'Zoning 2shop'!D:D),""))</f>
        <v/>
      </c>
      <c r="Y888" s="112">
        <f t="shared" si="98"/>
        <v>0.14910705133062102</v>
      </c>
      <c r="Z888" s="4">
        <f t="shared" si="99"/>
        <v>3.07</v>
      </c>
      <c r="AA888" s="4">
        <f t="shared" si="100"/>
        <v>0.08</v>
      </c>
      <c r="AB888" s="4">
        <f t="shared" si="101"/>
        <v>0.45775864758500651</v>
      </c>
      <c r="AC888" s="19">
        <f t="shared" si="102"/>
        <v>3.15</v>
      </c>
      <c r="AD888" s="8" t="str">
        <f>IF(COUNTIF(Catégories!A:A,N888)=0,"catégorie inconnue",LOOKUP(N888,Catégories!A:A,Catégories!B:B))</f>
        <v>Frêt</v>
      </c>
      <c r="AE888" s="21">
        <f t="shared" si="103"/>
        <v>3.6077586475850065</v>
      </c>
    </row>
    <row r="889" spans="2:31" x14ac:dyDescent="0.2">
      <c r="B889" s="122" t="s">
        <v>2731</v>
      </c>
      <c r="C889" s="122" t="s">
        <v>177</v>
      </c>
      <c r="D889" s="123">
        <v>46147</v>
      </c>
      <c r="E889" s="122" t="s">
        <v>1183</v>
      </c>
      <c r="F889" s="122" t="s">
        <v>22</v>
      </c>
      <c r="G889" s="122" t="s">
        <v>0</v>
      </c>
      <c r="H889" s="122" t="s">
        <v>0</v>
      </c>
      <c r="I889" s="122" t="s">
        <v>2873</v>
      </c>
      <c r="J889" s="122" t="s">
        <v>2873</v>
      </c>
      <c r="K889" s="122" t="s">
        <v>24</v>
      </c>
      <c r="L889" s="122" t="s">
        <v>2874</v>
      </c>
      <c r="M889" s="122" t="s">
        <v>25</v>
      </c>
      <c r="N889" s="122" t="s">
        <v>26</v>
      </c>
      <c r="O889" s="122" t="s">
        <v>25</v>
      </c>
      <c r="P889" s="122" t="s">
        <v>27</v>
      </c>
      <c r="Q889" s="122" t="s">
        <v>28</v>
      </c>
      <c r="R889" s="124">
        <v>0.34</v>
      </c>
      <c r="S889" s="122" t="s">
        <v>189</v>
      </c>
      <c r="T889" s="125">
        <v>3.07</v>
      </c>
      <c r="U889" s="122" t="s">
        <v>30</v>
      </c>
      <c r="W889" s="8" t="str">
        <f t="shared" si="97"/>
        <v/>
      </c>
      <c r="X889" s="8" t="str">
        <f>IF(S889="6B",_xlfn.XLOOKUP(H889,'Zoning 2shop'!A:A,'Zoning 2shop'!B:B),IF(S889="6C",_xlfn.XLOOKUP(G889,'Zoning 2shop'!C:C,'Zoning 2shop'!D:D),""))</f>
        <v/>
      </c>
      <c r="Y889" s="112">
        <f t="shared" si="98"/>
        <v>0.14910705133062102</v>
      </c>
      <c r="Z889" s="4">
        <f t="shared" si="99"/>
        <v>3.07</v>
      </c>
      <c r="AA889" s="4">
        <f t="shared" si="100"/>
        <v>0.08</v>
      </c>
      <c r="AB889" s="4">
        <f t="shared" si="101"/>
        <v>0.45775864758500651</v>
      </c>
      <c r="AC889" s="19">
        <f t="shared" si="102"/>
        <v>3.15</v>
      </c>
      <c r="AD889" s="8" t="str">
        <f>IF(COUNTIF(Catégories!A:A,N889)=0,"catégorie inconnue",LOOKUP(N889,Catégories!A:A,Catégories!B:B))</f>
        <v>Frêt</v>
      </c>
      <c r="AE889" s="21">
        <f t="shared" si="103"/>
        <v>3.6077586475850065</v>
      </c>
    </row>
    <row r="890" spans="2:31" x14ac:dyDescent="0.2">
      <c r="B890" s="122" t="s">
        <v>2731</v>
      </c>
      <c r="C890" s="122" t="s">
        <v>177</v>
      </c>
      <c r="D890" s="123">
        <v>46147</v>
      </c>
      <c r="E890" s="122" t="s">
        <v>426</v>
      </c>
      <c r="F890" s="122" t="s">
        <v>22</v>
      </c>
      <c r="G890" s="122" t="s">
        <v>0</v>
      </c>
      <c r="H890" s="122" t="s">
        <v>0</v>
      </c>
      <c r="I890" s="122" t="s">
        <v>2869</v>
      </c>
      <c r="J890" s="122" t="s">
        <v>2869</v>
      </c>
      <c r="K890" s="122" t="s">
        <v>24</v>
      </c>
      <c r="L890" s="122" t="s">
        <v>2870</v>
      </c>
      <c r="M890" s="122" t="s">
        <v>25</v>
      </c>
      <c r="N890" s="122" t="s">
        <v>26</v>
      </c>
      <c r="O890" s="122" t="s">
        <v>25</v>
      </c>
      <c r="P890" s="122" t="s">
        <v>27</v>
      </c>
      <c r="Q890" s="122" t="s">
        <v>28</v>
      </c>
      <c r="R890" s="124">
        <v>0.6</v>
      </c>
      <c r="S890" s="122" t="s">
        <v>189</v>
      </c>
      <c r="T890" s="125">
        <v>3.17</v>
      </c>
      <c r="U890" s="122" t="s">
        <v>30</v>
      </c>
      <c r="W890" s="8" t="str">
        <f t="shared" si="97"/>
        <v/>
      </c>
      <c r="X890" s="8" t="str">
        <f>IF(S890="6B",_xlfn.XLOOKUP(H890,'Zoning 2shop'!A:A,'Zoning 2shop'!B:B),IF(S890="6C",_xlfn.XLOOKUP(G890,'Zoning 2shop'!C:C,'Zoning 2shop'!D:D),""))</f>
        <v/>
      </c>
      <c r="Y890" s="112">
        <f t="shared" si="98"/>
        <v>0.14910705133062102</v>
      </c>
      <c r="Z890" s="4">
        <f t="shared" si="99"/>
        <v>3.17</v>
      </c>
      <c r="AA890" s="4">
        <f t="shared" si="100"/>
        <v>0.08</v>
      </c>
      <c r="AB890" s="4">
        <f t="shared" si="101"/>
        <v>0.47266935271806865</v>
      </c>
      <c r="AC890" s="19">
        <f t="shared" si="102"/>
        <v>3.25</v>
      </c>
      <c r="AD890" s="8" t="str">
        <f>IF(COUNTIF(Catégories!A:A,N890)=0,"catégorie inconnue",LOOKUP(N890,Catégories!A:A,Catégories!B:B))</f>
        <v>Frêt</v>
      </c>
      <c r="AE890" s="21">
        <f t="shared" si="103"/>
        <v>3.7226693527180688</v>
      </c>
    </row>
    <row r="891" spans="2:31" x14ac:dyDescent="0.2">
      <c r="B891" s="122" t="s">
        <v>2731</v>
      </c>
      <c r="C891" s="122" t="s">
        <v>177</v>
      </c>
      <c r="D891" s="123">
        <v>46147</v>
      </c>
      <c r="E891" s="122" t="s">
        <v>2856</v>
      </c>
      <c r="F891" s="122" t="s">
        <v>22</v>
      </c>
      <c r="G891" s="122" t="s">
        <v>0</v>
      </c>
      <c r="H891" s="122" t="s">
        <v>0</v>
      </c>
      <c r="I891" s="122" t="s">
        <v>2857</v>
      </c>
      <c r="J891" s="122" t="s">
        <v>2857</v>
      </c>
      <c r="K891" s="122" t="s">
        <v>24</v>
      </c>
      <c r="L891" s="122" t="s">
        <v>2858</v>
      </c>
      <c r="M891" s="122" t="s">
        <v>25</v>
      </c>
      <c r="N891" s="122" t="s">
        <v>26</v>
      </c>
      <c r="O891" s="122" t="s">
        <v>25</v>
      </c>
      <c r="P891" s="122" t="s">
        <v>27</v>
      </c>
      <c r="Q891" s="122" t="s">
        <v>28</v>
      </c>
      <c r="R891" s="124">
        <v>0.25</v>
      </c>
      <c r="S891" s="122" t="s">
        <v>189</v>
      </c>
      <c r="T891" s="125">
        <v>3.07</v>
      </c>
      <c r="U891" s="122" t="s">
        <v>30</v>
      </c>
      <c r="W891" s="8" t="str">
        <f t="shared" si="97"/>
        <v/>
      </c>
      <c r="X891" s="8" t="str">
        <f>IF(S891="6B",_xlfn.XLOOKUP(H891,'Zoning 2shop'!A:A,'Zoning 2shop'!B:B),IF(S891="6C",_xlfn.XLOOKUP(G891,'Zoning 2shop'!C:C,'Zoning 2shop'!D:D),""))</f>
        <v/>
      </c>
      <c r="Y891" s="112">
        <f t="shared" si="98"/>
        <v>0.14910705133062102</v>
      </c>
      <c r="Z891" s="4">
        <f t="shared" si="99"/>
        <v>3.07</v>
      </c>
      <c r="AA891" s="4">
        <f t="shared" si="100"/>
        <v>0.08</v>
      </c>
      <c r="AB891" s="4">
        <f t="shared" si="101"/>
        <v>0.45775864758500651</v>
      </c>
      <c r="AC891" s="19">
        <f t="shared" si="102"/>
        <v>3.15</v>
      </c>
      <c r="AD891" s="8" t="str">
        <f>IF(COUNTIF(Catégories!A:A,N891)=0,"catégorie inconnue",LOOKUP(N891,Catégories!A:A,Catégories!B:B))</f>
        <v>Frêt</v>
      </c>
      <c r="AE891" s="21">
        <f t="shared" si="103"/>
        <v>3.6077586475850065</v>
      </c>
    </row>
    <row r="892" spans="2:31" x14ac:dyDescent="0.2">
      <c r="B892" s="122" t="s">
        <v>2731</v>
      </c>
      <c r="C892" s="122" t="s">
        <v>177</v>
      </c>
      <c r="D892" s="123">
        <v>46147</v>
      </c>
      <c r="E892" s="122" t="s">
        <v>2879</v>
      </c>
      <c r="F892" s="122" t="s">
        <v>22</v>
      </c>
      <c r="G892" s="122" t="s">
        <v>0</v>
      </c>
      <c r="H892" s="122" t="s">
        <v>0</v>
      </c>
      <c r="I892" s="122" t="s">
        <v>2880</v>
      </c>
      <c r="J892" s="122" t="s">
        <v>2880</v>
      </c>
      <c r="K892" s="122" t="s">
        <v>24</v>
      </c>
      <c r="L892" s="122" t="s">
        <v>2881</v>
      </c>
      <c r="M892" s="122" t="s">
        <v>25</v>
      </c>
      <c r="N892" s="122" t="s">
        <v>26</v>
      </c>
      <c r="O892" s="122" t="s">
        <v>25</v>
      </c>
      <c r="P892" s="122" t="s">
        <v>27</v>
      </c>
      <c r="Q892" s="122" t="s">
        <v>28</v>
      </c>
      <c r="R892" s="124">
        <v>0.56000000000000005</v>
      </c>
      <c r="S892" s="122" t="s">
        <v>189</v>
      </c>
      <c r="T892" s="125">
        <v>3.17</v>
      </c>
      <c r="U892" s="122" t="s">
        <v>30</v>
      </c>
      <c r="W892" s="8" t="str">
        <f t="shared" si="97"/>
        <v/>
      </c>
      <c r="X892" s="8" t="str">
        <f>IF(S892="6B",_xlfn.XLOOKUP(H892,'Zoning 2shop'!A:A,'Zoning 2shop'!B:B),IF(S892="6C",_xlfn.XLOOKUP(G892,'Zoning 2shop'!C:C,'Zoning 2shop'!D:D),""))</f>
        <v/>
      </c>
      <c r="Y892" s="112">
        <f t="shared" si="98"/>
        <v>0.14910705133062102</v>
      </c>
      <c r="Z892" s="4">
        <f t="shared" si="99"/>
        <v>3.17</v>
      </c>
      <c r="AA892" s="4">
        <f t="shared" si="100"/>
        <v>0.08</v>
      </c>
      <c r="AB892" s="4">
        <f t="shared" si="101"/>
        <v>0.47266935271806865</v>
      </c>
      <c r="AC892" s="19">
        <f t="shared" si="102"/>
        <v>3.25</v>
      </c>
      <c r="AD892" s="8" t="str">
        <f>IF(COUNTIF(Catégories!A:A,N892)=0,"catégorie inconnue",LOOKUP(N892,Catégories!A:A,Catégories!B:B))</f>
        <v>Frêt</v>
      </c>
      <c r="AE892" s="21">
        <f t="shared" si="103"/>
        <v>3.7226693527180688</v>
      </c>
    </row>
    <row r="893" spans="2:31" x14ac:dyDescent="0.2">
      <c r="B893" s="122" t="s">
        <v>2731</v>
      </c>
      <c r="C893" s="122" t="s">
        <v>177</v>
      </c>
      <c r="D893" s="123">
        <v>46147</v>
      </c>
      <c r="E893" s="122" t="s">
        <v>234</v>
      </c>
      <c r="F893" s="122" t="s">
        <v>22</v>
      </c>
      <c r="G893" s="122" t="s">
        <v>0</v>
      </c>
      <c r="H893" s="122" t="s">
        <v>0</v>
      </c>
      <c r="I893" s="122" t="s">
        <v>2877</v>
      </c>
      <c r="J893" s="122" t="s">
        <v>2877</v>
      </c>
      <c r="K893" s="122" t="s">
        <v>24</v>
      </c>
      <c r="L893" s="122" t="s">
        <v>2878</v>
      </c>
      <c r="M893" s="122" t="s">
        <v>25</v>
      </c>
      <c r="N893" s="122" t="s">
        <v>26</v>
      </c>
      <c r="O893" s="122" t="s">
        <v>25</v>
      </c>
      <c r="P893" s="122" t="s">
        <v>27</v>
      </c>
      <c r="Q893" s="122" t="s">
        <v>28</v>
      </c>
      <c r="R893" s="124">
        <v>0.3</v>
      </c>
      <c r="S893" s="122" t="s">
        <v>189</v>
      </c>
      <c r="T893" s="125">
        <v>3.07</v>
      </c>
      <c r="U893" s="122" t="s">
        <v>30</v>
      </c>
      <c r="W893" s="8" t="str">
        <f t="shared" si="97"/>
        <v/>
      </c>
      <c r="X893" s="8" t="str">
        <f>IF(S893="6B",_xlfn.XLOOKUP(H893,'Zoning 2shop'!A:A,'Zoning 2shop'!B:B),IF(S893="6C",_xlfn.XLOOKUP(G893,'Zoning 2shop'!C:C,'Zoning 2shop'!D:D),""))</f>
        <v/>
      </c>
      <c r="Y893" s="112">
        <f t="shared" si="98"/>
        <v>0.14910705133062102</v>
      </c>
      <c r="Z893" s="4">
        <f t="shared" si="99"/>
        <v>3.07</v>
      </c>
      <c r="AA893" s="4">
        <f t="shared" si="100"/>
        <v>0.08</v>
      </c>
      <c r="AB893" s="4">
        <f t="shared" si="101"/>
        <v>0.45775864758500651</v>
      </c>
      <c r="AC893" s="19">
        <f t="shared" si="102"/>
        <v>3.15</v>
      </c>
      <c r="AD893" s="8" t="str">
        <f>IF(COUNTIF(Catégories!A:A,N893)=0,"catégorie inconnue",LOOKUP(N893,Catégories!A:A,Catégories!B:B))</f>
        <v>Frêt</v>
      </c>
      <c r="AE893" s="21">
        <f t="shared" si="103"/>
        <v>3.6077586475850065</v>
      </c>
    </row>
    <row r="894" spans="2:31" x14ac:dyDescent="0.2">
      <c r="B894" s="122" t="s">
        <v>2731</v>
      </c>
      <c r="C894" s="122" t="s">
        <v>177</v>
      </c>
      <c r="D894" s="123">
        <v>46147</v>
      </c>
      <c r="E894" s="122" t="s">
        <v>1552</v>
      </c>
      <c r="F894" s="122" t="s">
        <v>22</v>
      </c>
      <c r="G894" s="122" t="s">
        <v>0</v>
      </c>
      <c r="H894" s="122" t="s">
        <v>0</v>
      </c>
      <c r="I894" s="122" t="s">
        <v>2875</v>
      </c>
      <c r="J894" s="122" t="s">
        <v>2875</v>
      </c>
      <c r="K894" s="122" t="s">
        <v>24</v>
      </c>
      <c r="L894" s="122" t="s">
        <v>2876</v>
      </c>
      <c r="M894" s="122" t="s">
        <v>25</v>
      </c>
      <c r="N894" s="122" t="s">
        <v>26</v>
      </c>
      <c r="O894" s="122" t="s">
        <v>25</v>
      </c>
      <c r="P894" s="122" t="s">
        <v>27</v>
      </c>
      <c r="Q894" s="122" t="s">
        <v>28</v>
      </c>
      <c r="R894" s="124">
        <v>0.15</v>
      </c>
      <c r="S894" s="122" t="s">
        <v>189</v>
      </c>
      <c r="T894" s="125">
        <v>3.07</v>
      </c>
      <c r="U894" s="122" t="s">
        <v>30</v>
      </c>
      <c r="W894" s="8" t="str">
        <f t="shared" si="97"/>
        <v/>
      </c>
      <c r="X894" s="8" t="str">
        <f>IF(S894="6B",_xlfn.XLOOKUP(H894,'Zoning 2shop'!A:A,'Zoning 2shop'!B:B),IF(S894="6C",_xlfn.XLOOKUP(G894,'Zoning 2shop'!C:C,'Zoning 2shop'!D:D),""))</f>
        <v/>
      </c>
      <c r="Y894" s="112">
        <f t="shared" si="98"/>
        <v>0.14910705133062102</v>
      </c>
      <c r="Z894" s="4">
        <f t="shared" si="99"/>
        <v>3.07</v>
      </c>
      <c r="AA894" s="4">
        <f t="shared" si="100"/>
        <v>0.08</v>
      </c>
      <c r="AB894" s="4">
        <f t="shared" si="101"/>
        <v>0.45775864758500651</v>
      </c>
      <c r="AC894" s="19">
        <f t="shared" si="102"/>
        <v>3.15</v>
      </c>
      <c r="AD894" s="8" t="str">
        <f>IF(COUNTIF(Catégories!A:A,N894)=0,"catégorie inconnue",LOOKUP(N894,Catégories!A:A,Catégories!B:B))</f>
        <v>Frêt</v>
      </c>
      <c r="AE894" s="21">
        <f t="shared" si="103"/>
        <v>3.6077586475850065</v>
      </c>
    </row>
    <row r="895" spans="2:31" x14ac:dyDescent="0.2">
      <c r="B895" s="122" t="s">
        <v>2731</v>
      </c>
      <c r="C895" s="122" t="s">
        <v>177</v>
      </c>
      <c r="D895" s="123">
        <v>46147</v>
      </c>
      <c r="E895" s="122" t="s">
        <v>485</v>
      </c>
      <c r="F895" s="122" t="s">
        <v>22</v>
      </c>
      <c r="G895" s="122" t="s">
        <v>0</v>
      </c>
      <c r="H895" s="122" t="s">
        <v>0</v>
      </c>
      <c r="I895" s="122" t="s">
        <v>2861</v>
      </c>
      <c r="J895" s="122" t="s">
        <v>2861</v>
      </c>
      <c r="K895" s="122" t="s">
        <v>24</v>
      </c>
      <c r="L895" s="122" t="s">
        <v>2862</v>
      </c>
      <c r="M895" s="122" t="s">
        <v>25</v>
      </c>
      <c r="N895" s="122" t="s">
        <v>26</v>
      </c>
      <c r="O895" s="122" t="s">
        <v>25</v>
      </c>
      <c r="P895" s="122" t="s">
        <v>27</v>
      </c>
      <c r="Q895" s="122" t="s">
        <v>28</v>
      </c>
      <c r="R895" s="124">
        <v>0.27</v>
      </c>
      <c r="S895" s="122" t="s">
        <v>189</v>
      </c>
      <c r="T895" s="125">
        <v>3.07</v>
      </c>
      <c r="U895" s="122" t="s">
        <v>30</v>
      </c>
      <c r="W895" s="8" t="str">
        <f t="shared" si="97"/>
        <v/>
      </c>
      <c r="X895" s="8" t="str">
        <f>IF(S895="6B",_xlfn.XLOOKUP(H895,'Zoning 2shop'!A:A,'Zoning 2shop'!B:B),IF(S895="6C",_xlfn.XLOOKUP(G895,'Zoning 2shop'!C:C,'Zoning 2shop'!D:D),""))</f>
        <v/>
      </c>
      <c r="Y895" s="112">
        <f t="shared" si="98"/>
        <v>0.14910705133062102</v>
      </c>
      <c r="Z895" s="4">
        <f t="shared" si="99"/>
        <v>3.07</v>
      </c>
      <c r="AA895" s="4">
        <f t="shared" si="100"/>
        <v>0.08</v>
      </c>
      <c r="AB895" s="4">
        <f t="shared" si="101"/>
        <v>0.45775864758500651</v>
      </c>
      <c r="AC895" s="19">
        <f t="shared" si="102"/>
        <v>3.15</v>
      </c>
      <c r="AD895" s="8" t="str">
        <f>IF(COUNTIF(Catégories!A:A,N895)=0,"catégorie inconnue",LOOKUP(N895,Catégories!A:A,Catégories!B:B))</f>
        <v>Frêt</v>
      </c>
      <c r="AE895" s="21">
        <f t="shared" si="103"/>
        <v>3.6077586475850065</v>
      </c>
    </row>
    <row r="896" spans="2:31" x14ac:dyDescent="0.2">
      <c r="B896" s="122" t="s">
        <v>2731</v>
      </c>
      <c r="C896" s="122" t="s">
        <v>177</v>
      </c>
      <c r="D896" s="123">
        <v>46147</v>
      </c>
      <c r="E896" s="122" t="s">
        <v>426</v>
      </c>
      <c r="F896" s="122" t="s">
        <v>22</v>
      </c>
      <c r="G896" s="122" t="s">
        <v>0</v>
      </c>
      <c r="H896" s="122" t="s">
        <v>0</v>
      </c>
      <c r="I896" s="122" t="s">
        <v>2871</v>
      </c>
      <c r="J896" s="122" t="s">
        <v>2871</v>
      </c>
      <c r="K896" s="122" t="s">
        <v>24</v>
      </c>
      <c r="L896" s="122" t="s">
        <v>2872</v>
      </c>
      <c r="M896" s="122" t="s">
        <v>25</v>
      </c>
      <c r="N896" s="122" t="s">
        <v>26</v>
      </c>
      <c r="O896" s="122" t="s">
        <v>25</v>
      </c>
      <c r="P896" s="122" t="s">
        <v>27</v>
      </c>
      <c r="Q896" s="122" t="s">
        <v>28</v>
      </c>
      <c r="R896" s="124">
        <v>0.2</v>
      </c>
      <c r="S896" s="122" t="s">
        <v>189</v>
      </c>
      <c r="T896" s="125">
        <v>3.07</v>
      </c>
      <c r="U896" s="122" t="s">
        <v>30</v>
      </c>
      <c r="W896" s="8" t="str">
        <f t="shared" si="97"/>
        <v/>
      </c>
      <c r="X896" s="8" t="str">
        <f>IF(S896="6B",_xlfn.XLOOKUP(H896,'Zoning 2shop'!A:A,'Zoning 2shop'!B:B),IF(S896="6C",_xlfn.XLOOKUP(G896,'Zoning 2shop'!C:C,'Zoning 2shop'!D:D),""))</f>
        <v/>
      </c>
      <c r="Y896" s="112">
        <f t="shared" si="98"/>
        <v>0.14910705133062102</v>
      </c>
      <c r="Z896" s="4">
        <f t="shared" si="99"/>
        <v>3.07</v>
      </c>
      <c r="AA896" s="4">
        <f t="shared" si="100"/>
        <v>0.08</v>
      </c>
      <c r="AB896" s="4">
        <f t="shared" si="101"/>
        <v>0.45775864758500651</v>
      </c>
      <c r="AC896" s="19">
        <f t="shared" si="102"/>
        <v>3.15</v>
      </c>
      <c r="AD896" s="8" t="str">
        <f>IF(COUNTIF(Catégories!A:A,N896)=0,"catégorie inconnue",LOOKUP(N896,Catégories!A:A,Catégories!B:B))</f>
        <v>Frêt</v>
      </c>
      <c r="AE896" s="21">
        <f t="shared" si="103"/>
        <v>3.6077586475850065</v>
      </c>
    </row>
    <row r="897" spans="2:31" x14ac:dyDescent="0.2">
      <c r="B897" s="122" t="s">
        <v>2731</v>
      </c>
      <c r="C897" s="122" t="s">
        <v>177</v>
      </c>
      <c r="D897" s="123">
        <v>46147</v>
      </c>
      <c r="E897" s="122" t="s">
        <v>325</v>
      </c>
      <c r="F897" s="122" t="s">
        <v>22</v>
      </c>
      <c r="G897" s="122" t="s">
        <v>0</v>
      </c>
      <c r="H897" s="122" t="s">
        <v>0</v>
      </c>
      <c r="I897" s="122" t="s">
        <v>2867</v>
      </c>
      <c r="J897" s="122" t="s">
        <v>2867</v>
      </c>
      <c r="K897" s="122" t="s">
        <v>24</v>
      </c>
      <c r="L897" s="122" t="s">
        <v>2868</v>
      </c>
      <c r="M897" s="122" t="s">
        <v>25</v>
      </c>
      <c r="N897" s="122" t="s">
        <v>26</v>
      </c>
      <c r="O897" s="122" t="s">
        <v>25</v>
      </c>
      <c r="P897" s="122" t="s">
        <v>27</v>
      </c>
      <c r="Q897" s="122" t="s">
        <v>28</v>
      </c>
      <c r="R897" s="124">
        <v>0.42</v>
      </c>
      <c r="S897" s="122" t="s">
        <v>189</v>
      </c>
      <c r="T897" s="125">
        <v>3.07</v>
      </c>
      <c r="U897" s="122" t="s">
        <v>30</v>
      </c>
      <c r="W897" s="8" t="str">
        <f t="shared" si="97"/>
        <v/>
      </c>
      <c r="X897" s="8" t="str">
        <f>IF(S897="6B",_xlfn.XLOOKUP(H897,'Zoning 2shop'!A:A,'Zoning 2shop'!B:B),IF(S897="6C",_xlfn.XLOOKUP(G897,'Zoning 2shop'!C:C,'Zoning 2shop'!D:D),""))</f>
        <v/>
      </c>
      <c r="Y897" s="112">
        <f t="shared" si="98"/>
        <v>0.14910705133062102</v>
      </c>
      <c r="Z897" s="4">
        <f t="shared" si="99"/>
        <v>3.07</v>
      </c>
      <c r="AA897" s="4">
        <f t="shared" si="100"/>
        <v>0.08</v>
      </c>
      <c r="AB897" s="4">
        <f t="shared" si="101"/>
        <v>0.45775864758500651</v>
      </c>
      <c r="AC897" s="19">
        <f t="shared" si="102"/>
        <v>3.15</v>
      </c>
      <c r="AD897" s="8" t="str">
        <f>IF(COUNTIF(Catégories!A:A,N897)=0,"catégorie inconnue",LOOKUP(N897,Catégories!A:A,Catégories!B:B))</f>
        <v>Frêt</v>
      </c>
      <c r="AE897" s="21">
        <f t="shared" si="103"/>
        <v>3.6077586475850065</v>
      </c>
    </row>
    <row r="898" spans="2:31" x14ac:dyDescent="0.2">
      <c r="B898" s="122" t="s">
        <v>2731</v>
      </c>
      <c r="C898" s="122" t="s">
        <v>177</v>
      </c>
      <c r="D898" s="123">
        <v>46147</v>
      </c>
      <c r="E898" s="122" t="s">
        <v>616</v>
      </c>
      <c r="F898" s="122" t="s">
        <v>22</v>
      </c>
      <c r="G898" s="122" t="s">
        <v>0</v>
      </c>
      <c r="H898" s="122" t="s">
        <v>0</v>
      </c>
      <c r="I898" s="122" t="s">
        <v>2854</v>
      </c>
      <c r="J898" s="122" t="s">
        <v>2854</v>
      </c>
      <c r="K898" s="122" t="s">
        <v>24</v>
      </c>
      <c r="L898" s="122" t="s">
        <v>2855</v>
      </c>
      <c r="M898" s="122" t="s">
        <v>25</v>
      </c>
      <c r="N898" s="122" t="s">
        <v>26</v>
      </c>
      <c r="O898" s="122" t="s">
        <v>25</v>
      </c>
      <c r="P898" s="122" t="s">
        <v>27</v>
      </c>
      <c r="Q898" s="122" t="s">
        <v>28</v>
      </c>
      <c r="R898" s="124">
        <v>0.22</v>
      </c>
      <c r="S898" s="122" t="s">
        <v>189</v>
      </c>
      <c r="T898" s="125">
        <v>3.07</v>
      </c>
      <c r="U898" s="122" t="s">
        <v>30</v>
      </c>
      <c r="W898" s="8" t="str">
        <f t="shared" ref="W898:W961" si="104">IF(C898&lt;&gt;2,"",IF(S898="5X","5XK",IF(S898="5Y","5YK",IF(S898="6B","6BK",IF(S898="6C","6CK","")))))</f>
        <v/>
      </c>
      <c r="X898" s="8" t="str">
        <f>IF(S898="6B",_xlfn.XLOOKUP(H898,'Zoning 2shop'!A:A,'Zoning 2shop'!B:B),IF(S898="6C",_xlfn.XLOOKUP(G898,'Zoning 2shop'!C:C,'Zoning 2shop'!D:D),""))</f>
        <v/>
      </c>
      <c r="Y898" s="112">
        <f t="shared" si="98"/>
        <v>0.14910705133062102</v>
      </c>
      <c r="Z898" s="4">
        <f t="shared" si="99"/>
        <v>3.07</v>
      </c>
      <c r="AA898" s="4">
        <f t="shared" si="100"/>
        <v>0.08</v>
      </c>
      <c r="AB898" s="4">
        <f t="shared" si="101"/>
        <v>0.45775864758500651</v>
      </c>
      <c r="AC898" s="19">
        <f t="shared" si="102"/>
        <v>3.15</v>
      </c>
      <c r="AD898" s="8" t="str">
        <f>IF(COUNTIF(Catégories!A:A,N898)=0,"catégorie inconnue",LOOKUP(N898,Catégories!A:A,Catégories!B:B))</f>
        <v>Frêt</v>
      </c>
      <c r="AE898" s="21">
        <f t="shared" si="103"/>
        <v>3.6077586475850065</v>
      </c>
    </row>
    <row r="899" spans="2:31" x14ac:dyDescent="0.2">
      <c r="B899" s="122" t="s">
        <v>2731</v>
      </c>
      <c r="C899" s="122" t="s">
        <v>177</v>
      </c>
      <c r="D899" s="123">
        <v>46147</v>
      </c>
      <c r="E899" s="122" t="s">
        <v>661</v>
      </c>
      <c r="F899" s="122" t="s">
        <v>22</v>
      </c>
      <c r="G899" s="122" t="s">
        <v>0</v>
      </c>
      <c r="H899" s="122" t="s">
        <v>0</v>
      </c>
      <c r="I899" s="122" t="s">
        <v>2865</v>
      </c>
      <c r="J899" s="122" t="s">
        <v>2865</v>
      </c>
      <c r="K899" s="122" t="s">
        <v>24</v>
      </c>
      <c r="L899" s="122" t="s">
        <v>2866</v>
      </c>
      <c r="M899" s="122" t="s">
        <v>25</v>
      </c>
      <c r="N899" s="122" t="s">
        <v>26</v>
      </c>
      <c r="O899" s="122" t="s">
        <v>25</v>
      </c>
      <c r="P899" s="122" t="s">
        <v>27</v>
      </c>
      <c r="Q899" s="122" t="s">
        <v>28</v>
      </c>
      <c r="R899" s="124">
        <v>0.35</v>
      </c>
      <c r="S899" s="122" t="s">
        <v>189</v>
      </c>
      <c r="T899" s="125">
        <v>3.07</v>
      </c>
      <c r="U899" s="122" t="s">
        <v>30</v>
      </c>
      <c r="W899" s="8" t="str">
        <f t="shared" si="104"/>
        <v/>
      </c>
      <c r="X899" s="8" t="str">
        <f>IF(S899="6B",_xlfn.XLOOKUP(H899,'Zoning 2shop'!A:A,'Zoning 2shop'!B:B),IF(S899="6C",_xlfn.XLOOKUP(G899,'Zoning 2shop'!C:C,'Zoning 2shop'!D:D),""))</f>
        <v/>
      </c>
      <c r="Y899" s="112">
        <f t="shared" si="98"/>
        <v>0.14910705133062102</v>
      </c>
      <c r="Z899" s="4">
        <f t="shared" si="99"/>
        <v>3.07</v>
      </c>
      <c r="AA899" s="4">
        <f t="shared" si="100"/>
        <v>0.08</v>
      </c>
      <c r="AB899" s="4">
        <f t="shared" si="101"/>
        <v>0.45775864758500651</v>
      </c>
      <c r="AC899" s="19">
        <f t="shared" si="102"/>
        <v>3.15</v>
      </c>
      <c r="AD899" s="8" t="str">
        <f>IF(COUNTIF(Catégories!A:A,N899)=0,"catégorie inconnue",LOOKUP(N899,Catégories!A:A,Catégories!B:B))</f>
        <v>Frêt</v>
      </c>
      <c r="AE899" s="21">
        <f t="shared" si="103"/>
        <v>3.6077586475850065</v>
      </c>
    </row>
    <row r="900" spans="2:31" x14ac:dyDescent="0.2">
      <c r="B900" s="122" t="s">
        <v>2731</v>
      </c>
      <c r="C900" s="122" t="s">
        <v>177</v>
      </c>
      <c r="D900" s="123">
        <v>46147</v>
      </c>
      <c r="E900" s="122" t="s">
        <v>2882</v>
      </c>
      <c r="F900" s="122" t="s">
        <v>22</v>
      </c>
      <c r="G900" s="122" t="s">
        <v>0</v>
      </c>
      <c r="H900" s="122" t="s">
        <v>0</v>
      </c>
      <c r="I900" s="122" t="s">
        <v>2883</v>
      </c>
      <c r="J900" s="122" t="s">
        <v>2883</v>
      </c>
      <c r="K900" s="122" t="s">
        <v>24</v>
      </c>
      <c r="L900" s="122" t="s">
        <v>2884</v>
      </c>
      <c r="M900" s="122" t="s">
        <v>25</v>
      </c>
      <c r="N900" s="122" t="s">
        <v>26</v>
      </c>
      <c r="O900" s="122" t="s">
        <v>25</v>
      </c>
      <c r="P900" s="122" t="s">
        <v>27</v>
      </c>
      <c r="Q900" s="122" t="s">
        <v>28</v>
      </c>
      <c r="R900" s="124">
        <v>0.6</v>
      </c>
      <c r="S900" s="122" t="s">
        <v>189</v>
      </c>
      <c r="T900" s="125">
        <v>3.17</v>
      </c>
      <c r="U900" s="122" t="s">
        <v>30</v>
      </c>
      <c r="W900" s="8" t="str">
        <f t="shared" si="104"/>
        <v/>
      </c>
      <c r="X900" s="8" t="str">
        <f>IF(S900="6B",_xlfn.XLOOKUP(H900,'Zoning 2shop'!A:A,'Zoning 2shop'!B:B),IF(S900="6C",_xlfn.XLOOKUP(G900,'Zoning 2shop'!C:C,'Zoning 2shop'!D:D),""))</f>
        <v/>
      </c>
      <c r="Y900" s="112">
        <f t="shared" si="98"/>
        <v>0.14910705133062102</v>
      </c>
      <c r="Z900" s="4">
        <f t="shared" si="99"/>
        <v>3.17</v>
      </c>
      <c r="AA900" s="4">
        <f t="shared" si="100"/>
        <v>0.08</v>
      </c>
      <c r="AB900" s="4">
        <f t="shared" si="101"/>
        <v>0.47266935271806865</v>
      </c>
      <c r="AC900" s="19">
        <f t="shared" si="102"/>
        <v>3.25</v>
      </c>
      <c r="AD900" s="8" t="str">
        <f>IF(COUNTIF(Catégories!A:A,N900)=0,"catégorie inconnue",LOOKUP(N900,Catégories!A:A,Catégories!B:B))</f>
        <v>Frêt</v>
      </c>
      <c r="AE900" s="21">
        <f t="shared" si="103"/>
        <v>3.7226693527180688</v>
      </c>
    </row>
    <row r="901" spans="2:31" x14ac:dyDescent="0.2">
      <c r="B901" s="122" t="s">
        <v>2731</v>
      </c>
      <c r="C901" s="122" t="s">
        <v>177</v>
      </c>
      <c r="D901" s="123">
        <v>46148</v>
      </c>
      <c r="E901" s="122" t="s">
        <v>1583</v>
      </c>
      <c r="F901" s="122" t="s">
        <v>22</v>
      </c>
      <c r="G901" s="122" t="s">
        <v>0</v>
      </c>
      <c r="H901" s="122" t="s">
        <v>0</v>
      </c>
      <c r="I901" s="122" t="s">
        <v>2911</v>
      </c>
      <c r="J901" s="122" t="s">
        <v>2911</v>
      </c>
      <c r="K901" s="122" t="s">
        <v>24</v>
      </c>
      <c r="L901" s="122" t="s">
        <v>2912</v>
      </c>
      <c r="M901" s="122" t="s">
        <v>25</v>
      </c>
      <c r="N901" s="122" t="s">
        <v>26</v>
      </c>
      <c r="O901" s="122" t="s">
        <v>25</v>
      </c>
      <c r="P901" s="122" t="s">
        <v>27</v>
      </c>
      <c r="Q901" s="122" t="s">
        <v>28</v>
      </c>
      <c r="R901" s="124">
        <v>0.4</v>
      </c>
      <c r="S901" s="122" t="s">
        <v>189</v>
      </c>
      <c r="T901" s="125">
        <v>3.07</v>
      </c>
      <c r="U901" s="122" t="s">
        <v>30</v>
      </c>
      <c r="W901" s="8" t="str">
        <f t="shared" si="104"/>
        <v/>
      </c>
      <c r="X901" s="8" t="str">
        <f>IF(S901="6B",_xlfn.XLOOKUP(H901,'Zoning 2shop'!A:A,'Zoning 2shop'!B:B),IF(S901="6C",_xlfn.XLOOKUP(G901,'Zoning 2shop'!C:C,'Zoning 2shop'!D:D),""))</f>
        <v/>
      </c>
      <c r="Y901" s="112">
        <f t="shared" si="98"/>
        <v>0.14910705133062102</v>
      </c>
      <c r="Z901" s="4">
        <f t="shared" si="99"/>
        <v>3.07</v>
      </c>
      <c r="AA901" s="4">
        <f t="shared" si="100"/>
        <v>0.08</v>
      </c>
      <c r="AB901" s="4">
        <f t="shared" si="101"/>
        <v>0.45775864758500651</v>
      </c>
      <c r="AC901" s="19">
        <f t="shared" si="102"/>
        <v>3.15</v>
      </c>
      <c r="AD901" s="8" t="str">
        <f>IF(COUNTIF(Catégories!A:A,N901)=0,"catégorie inconnue",LOOKUP(N901,Catégories!A:A,Catégories!B:B))</f>
        <v>Frêt</v>
      </c>
      <c r="AE901" s="21">
        <f t="shared" si="103"/>
        <v>3.6077586475850065</v>
      </c>
    </row>
    <row r="902" spans="2:31" x14ac:dyDescent="0.2">
      <c r="B902" s="122" t="s">
        <v>2731</v>
      </c>
      <c r="C902" s="122" t="s">
        <v>177</v>
      </c>
      <c r="D902" s="123">
        <v>46148</v>
      </c>
      <c r="E902" s="122" t="s">
        <v>2921</v>
      </c>
      <c r="F902" s="122" t="s">
        <v>22</v>
      </c>
      <c r="G902" s="122" t="s">
        <v>0</v>
      </c>
      <c r="H902" s="122" t="s">
        <v>0</v>
      </c>
      <c r="I902" s="122" t="s">
        <v>2922</v>
      </c>
      <c r="J902" s="122" t="s">
        <v>2922</v>
      </c>
      <c r="K902" s="122" t="s">
        <v>24</v>
      </c>
      <c r="L902" s="122" t="s">
        <v>2923</v>
      </c>
      <c r="M902" s="122" t="s">
        <v>25</v>
      </c>
      <c r="N902" s="122" t="s">
        <v>26</v>
      </c>
      <c r="O902" s="122" t="s">
        <v>25</v>
      </c>
      <c r="P902" s="122" t="s">
        <v>27</v>
      </c>
      <c r="Q902" s="122" t="s">
        <v>28</v>
      </c>
      <c r="R902" s="124">
        <v>0.28999999999999998</v>
      </c>
      <c r="S902" s="122" t="s">
        <v>189</v>
      </c>
      <c r="T902" s="125">
        <v>3.07</v>
      </c>
      <c r="U902" s="122" t="s">
        <v>30</v>
      </c>
      <c r="W902" s="8" t="str">
        <f t="shared" si="104"/>
        <v/>
      </c>
      <c r="X902" s="8" t="str">
        <f>IF(S902="6B",_xlfn.XLOOKUP(H902,'Zoning 2shop'!A:A,'Zoning 2shop'!B:B),IF(S902="6C",_xlfn.XLOOKUP(G902,'Zoning 2shop'!C:C,'Zoning 2shop'!D:D),""))</f>
        <v/>
      </c>
      <c r="Y902" s="112">
        <f t="shared" si="98"/>
        <v>0.14910705133062102</v>
      </c>
      <c r="Z902" s="4">
        <f t="shared" si="99"/>
        <v>3.07</v>
      </c>
      <c r="AA902" s="4">
        <f t="shared" si="100"/>
        <v>0.08</v>
      </c>
      <c r="AB902" s="4">
        <f t="shared" si="101"/>
        <v>0.45775864758500651</v>
      </c>
      <c r="AC902" s="19">
        <f t="shared" si="102"/>
        <v>3.15</v>
      </c>
      <c r="AD902" s="8" t="str">
        <f>IF(COUNTIF(Catégories!A:A,N902)=0,"catégorie inconnue",LOOKUP(N902,Catégories!A:A,Catégories!B:B))</f>
        <v>Frêt</v>
      </c>
      <c r="AE902" s="21">
        <f t="shared" si="103"/>
        <v>3.6077586475850065</v>
      </c>
    </row>
    <row r="903" spans="2:31" x14ac:dyDescent="0.2">
      <c r="B903" s="122" t="s">
        <v>2731</v>
      </c>
      <c r="C903" s="122" t="s">
        <v>177</v>
      </c>
      <c r="D903" s="123">
        <v>46148</v>
      </c>
      <c r="E903" s="122" t="s">
        <v>318</v>
      </c>
      <c r="F903" s="122" t="s">
        <v>22</v>
      </c>
      <c r="G903" s="122" t="s">
        <v>0</v>
      </c>
      <c r="H903" s="122" t="s">
        <v>0</v>
      </c>
      <c r="I903" s="122" t="s">
        <v>2924</v>
      </c>
      <c r="J903" s="122" t="s">
        <v>2924</v>
      </c>
      <c r="K903" s="122" t="s">
        <v>24</v>
      </c>
      <c r="L903" s="122" t="s">
        <v>2925</v>
      </c>
      <c r="M903" s="122" t="s">
        <v>25</v>
      </c>
      <c r="N903" s="122" t="s">
        <v>26</v>
      </c>
      <c r="O903" s="122" t="s">
        <v>25</v>
      </c>
      <c r="P903" s="122" t="s">
        <v>27</v>
      </c>
      <c r="Q903" s="122" t="s">
        <v>28</v>
      </c>
      <c r="R903" s="124">
        <v>0.05</v>
      </c>
      <c r="S903" s="122" t="s">
        <v>189</v>
      </c>
      <c r="T903" s="125">
        <v>3.07</v>
      </c>
      <c r="U903" s="122" t="s">
        <v>30</v>
      </c>
      <c r="W903" s="8" t="str">
        <f t="shared" si="104"/>
        <v/>
      </c>
      <c r="X903" s="8" t="str">
        <f>IF(S903="6B",_xlfn.XLOOKUP(H903,'Zoning 2shop'!A:A,'Zoning 2shop'!B:B),IF(S903="6C",_xlfn.XLOOKUP(G903,'Zoning 2shop'!C:C,'Zoning 2shop'!D:D),""))</f>
        <v/>
      </c>
      <c r="Y903" s="112">
        <f t="shared" si="98"/>
        <v>0.14910705133062102</v>
      </c>
      <c r="Z903" s="4">
        <f t="shared" si="99"/>
        <v>3.07</v>
      </c>
      <c r="AA903" s="4">
        <f t="shared" si="100"/>
        <v>0.08</v>
      </c>
      <c r="AB903" s="4">
        <f t="shared" si="101"/>
        <v>0.45775864758500651</v>
      </c>
      <c r="AC903" s="19">
        <f t="shared" si="102"/>
        <v>3.15</v>
      </c>
      <c r="AD903" s="8" t="str">
        <f>IF(COUNTIF(Catégories!A:A,N903)=0,"catégorie inconnue",LOOKUP(N903,Catégories!A:A,Catégories!B:B))</f>
        <v>Frêt</v>
      </c>
      <c r="AE903" s="21">
        <f t="shared" si="103"/>
        <v>3.6077586475850065</v>
      </c>
    </row>
    <row r="904" spans="2:31" x14ac:dyDescent="0.2">
      <c r="B904" s="122" t="s">
        <v>2731</v>
      </c>
      <c r="C904" s="122" t="s">
        <v>177</v>
      </c>
      <c r="D904" s="123">
        <v>46148</v>
      </c>
      <c r="E904" s="122" t="s">
        <v>490</v>
      </c>
      <c r="F904" s="122" t="s">
        <v>22</v>
      </c>
      <c r="G904" s="122" t="s">
        <v>0</v>
      </c>
      <c r="H904" s="122" t="s">
        <v>0</v>
      </c>
      <c r="I904" s="122" t="s">
        <v>2890</v>
      </c>
      <c r="J904" s="122" t="s">
        <v>2890</v>
      </c>
      <c r="K904" s="122" t="s">
        <v>24</v>
      </c>
      <c r="L904" s="122" t="s">
        <v>2891</v>
      </c>
      <c r="M904" s="122" t="s">
        <v>25</v>
      </c>
      <c r="N904" s="122" t="s">
        <v>26</v>
      </c>
      <c r="O904" s="122" t="s">
        <v>25</v>
      </c>
      <c r="P904" s="122" t="s">
        <v>27</v>
      </c>
      <c r="Q904" s="122" t="s">
        <v>28</v>
      </c>
      <c r="R904" s="124">
        <v>0.19</v>
      </c>
      <c r="S904" s="122" t="s">
        <v>189</v>
      </c>
      <c r="T904" s="125">
        <v>3.07</v>
      </c>
      <c r="U904" s="122" t="s">
        <v>30</v>
      </c>
      <c r="W904" s="8" t="str">
        <f t="shared" si="104"/>
        <v/>
      </c>
      <c r="X904" s="8" t="str">
        <f>IF(S904="6B",_xlfn.XLOOKUP(H904,'Zoning 2shop'!A:A,'Zoning 2shop'!B:B),IF(S904="6C",_xlfn.XLOOKUP(G904,'Zoning 2shop'!C:C,'Zoning 2shop'!D:D),""))</f>
        <v/>
      </c>
      <c r="Y904" s="112">
        <f t="shared" si="98"/>
        <v>0.14910705133062102</v>
      </c>
      <c r="Z904" s="4">
        <f t="shared" si="99"/>
        <v>3.07</v>
      </c>
      <c r="AA904" s="4">
        <f t="shared" si="100"/>
        <v>0.08</v>
      </c>
      <c r="AB904" s="4">
        <f t="shared" si="101"/>
        <v>0.45775864758500651</v>
      </c>
      <c r="AC904" s="19">
        <f t="shared" si="102"/>
        <v>3.15</v>
      </c>
      <c r="AD904" s="8" t="str">
        <f>IF(COUNTIF(Catégories!A:A,N904)=0,"catégorie inconnue",LOOKUP(N904,Catégories!A:A,Catégories!B:B))</f>
        <v>Frêt</v>
      </c>
      <c r="AE904" s="21">
        <f t="shared" si="103"/>
        <v>3.6077586475850065</v>
      </c>
    </row>
    <row r="905" spans="2:31" x14ac:dyDescent="0.2">
      <c r="B905" s="122" t="s">
        <v>2731</v>
      </c>
      <c r="C905" s="122" t="s">
        <v>177</v>
      </c>
      <c r="D905" s="123">
        <v>46148</v>
      </c>
      <c r="E905" s="122" t="s">
        <v>464</v>
      </c>
      <c r="F905" s="122" t="s">
        <v>22</v>
      </c>
      <c r="G905" s="122" t="s">
        <v>0</v>
      </c>
      <c r="H905" s="122" t="s">
        <v>0</v>
      </c>
      <c r="I905" s="122" t="s">
        <v>2898</v>
      </c>
      <c r="J905" s="122" t="s">
        <v>2898</v>
      </c>
      <c r="K905" s="122" t="s">
        <v>24</v>
      </c>
      <c r="L905" s="122" t="s">
        <v>2899</v>
      </c>
      <c r="M905" s="122" t="s">
        <v>25</v>
      </c>
      <c r="N905" s="122" t="s">
        <v>26</v>
      </c>
      <c r="O905" s="122" t="s">
        <v>25</v>
      </c>
      <c r="P905" s="122" t="s">
        <v>27</v>
      </c>
      <c r="Q905" s="122" t="s">
        <v>28</v>
      </c>
      <c r="R905" s="124">
        <v>0.48</v>
      </c>
      <c r="S905" s="122" t="s">
        <v>189</v>
      </c>
      <c r="T905" s="125">
        <v>3.07</v>
      </c>
      <c r="U905" s="122" t="s">
        <v>30</v>
      </c>
      <c r="W905" s="8" t="str">
        <f t="shared" si="104"/>
        <v/>
      </c>
      <c r="X905" s="8" t="str">
        <f>IF(S905="6B",_xlfn.XLOOKUP(H905,'Zoning 2shop'!A:A,'Zoning 2shop'!B:B),IF(S905="6C",_xlfn.XLOOKUP(G905,'Zoning 2shop'!C:C,'Zoning 2shop'!D:D),""))</f>
        <v/>
      </c>
      <c r="Y905" s="112">
        <f t="shared" si="98"/>
        <v>0.14910705133062102</v>
      </c>
      <c r="Z905" s="4">
        <f t="shared" si="99"/>
        <v>3.07</v>
      </c>
      <c r="AA905" s="4">
        <f t="shared" si="100"/>
        <v>0.08</v>
      </c>
      <c r="AB905" s="4">
        <f t="shared" si="101"/>
        <v>0.45775864758500651</v>
      </c>
      <c r="AC905" s="19">
        <f t="shared" si="102"/>
        <v>3.15</v>
      </c>
      <c r="AD905" s="8" t="str">
        <f>IF(COUNTIF(Catégories!A:A,N905)=0,"catégorie inconnue",LOOKUP(N905,Catégories!A:A,Catégories!B:B))</f>
        <v>Frêt</v>
      </c>
      <c r="AE905" s="21">
        <f t="shared" si="103"/>
        <v>3.6077586475850065</v>
      </c>
    </row>
    <row r="906" spans="2:31" ht="25.5" x14ac:dyDescent="0.2">
      <c r="B906" s="122" t="s">
        <v>2731</v>
      </c>
      <c r="C906" s="122" t="s">
        <v>177</v>
      </c>
      <c r="D906" s="123">
        <v>46148</v>
      </c>
      <c r="E906" s="122" t="s">
        <v>464</v>
      </c>
      <c r="F906" s="122" t="s">
        <v>22</v>
      </c>
      <c r="G906" s="122" t="s">
        <v>0</v>
      </c>
      <c r="H906" s="122" t="s">
        <v>0</v>
      </c>
      <c r="I906" s="122" t="s">
        <v>2898</v>
      </c>
      <c r="J906" s="122" t="s">
        <v>2898</v>
      </c>
      <c r="K906" s="122" t="s">
        <v>24</v>
      </c>
      <c r="L906" s="122" t="s">
        <v>2899</v>
      </c>
      <c r="M906" s="122" t="s">
        <v>25</v>
      </c>
      <c r="N906" s="122" t="s">
        <v>41</v>
      </c>
      <c r="O906" s="122" t="s">
        <v>25</v>
      </c>
      <c r="P906" s="122"/>
      <c r="Q906" s="122" t="s">
        <v>28</v>
      </c>
      <c r="R906" s="124">
        <v>0</v>
      </c>
      <c r="S906" s="122" t="s">
        <v>189</v>
      </c>
      <c r="T906" s="125">
        <v>2</v>
      </c>
      <c r="U906" s="122" t="s">
        <v>30</v>
      </c>
      <c r="W906" s="8" t="str">
        <f t="shared" si="104"/>
        <v/>
      </c>
      <c r="X906" s="8" t="str">
        <f>IF(S906="6B",_xlfn.XLOOKUP(H906,'Zoning 2shop'!A:A,'Zoning 2shop'!B:B),IF(S906="6C",_xlfn.XLOOKUP(G906,'Zoning 2shop'!C:C,'Zoning 2shop'!D:D),""))</f>
        <v/>
      </c>
      <c r="Y906" s="112">
        <f t="shared" ref="Y906:Y969" si="105">AB906/Z906</f>
        <v>0.14910705133062102</v>
      </c>
      <c r="Z906" s="4">
        <f t="shared" ref="Z906:Z969" si="106">T906</f>
        <v>2</v>
      </c>
      <c r="AA906" s="4">
        <f t="shared" ref="AA906:AA969" si="107">IF(OR(S906="6C",S906="6B",S906="5X",S906="5Y"),0.08,0.5)</f>
        <v>0.08</v>
      </c>
      <c r="AB906" s="4">
        <f t="shared" ref="AB906:AB969" si="108">$AG$5/$AG$2*Z906</f>
        <v>0.29821410266124204</v>
      </c>
      <c r="AC906" s="19">
        <f t="shared" ref="AC906:AC969" si="109">Z906+AA906</f>
        <v>2.08</v>
      </c>
      <c r="AD906" s="8" t="str">
        <f>IF(COUNTIF(Catégories!A:A,N906)=0,"catégorie inconnue",LOOKUP(N906,Catégories!A:A,Catégories!B:B))</f>
        <v>Frêt</v>
      </c>
      <c r="AE906" s="21">
        <f t="shared" ref="AE906:AE969" si="110">SUM(Z906:AB906)</f>
        <v>2.378214102661242</v>
      </c>
    </row>
    <row r="907" spans="2:31" x14ac:dyDescent="0.2">
      <c r="B907" s="122" t="s">
        <v>2731</v>
      </c>
      <c r="C907" s="122" t="s">
        <v>177</v>
      </c>
      <c r="D907" s="123">
        <v>46148</v>
      </c>
      <c r="E907" s="122" t="s">
        <v>1247</v>
      </c>
      <c r="F907" s="122" t="s">
        <v>22</v>
      </c>
      <c r="G907" s="122" t="s">
        <v>0</v>
      </c>
      <c r="H907" s="122" t="s">
        <v>0</v>
      </c>
      <c r="I907" s="122" t="s">
        <v>2919</v>
      </c>
      <c r="J907" s="122" t="s">
        <v>2919</v>
      </c>
      <c r="K907" s="122" t="s">
        <v>24</v>
      </c>
      <c r="L907" s="122" t="s">
        <v>2920</v>
      </c>
      <c r="M907" s="122" t="s">
        <v>25</v>
      </c>
      <c r="N907" s="122" t="s">
        <v>26</v>
      </c>
      <c r="O907" s="122" t="s">
        <v>25</v>
      </c>
      <c r="P907" s="122" t="s">
        <v>27</v>
      </c>
      <c r="Q907" s="122" t="s">
        <v>28</v>
      </c>
      <c r="R907" s="124">
        <v>0.05</v>
      </c>
      <c r="S907" s="122" t="s">
        <v>189</v>
      </c>
      <c r="T907" s="125">
        <v>3.07</v>
      </c>
      <c r="U907" s="122" t="s">
        <v>30</v>
      </c>
      <c r="W907" s="8" t="str">
        <f t="shared" si="104"/>
        <v/>
      </c>
      <c r="X907" s="8" t="str">
        <f>IF(S907="6B",_xlfn.XLOOKUP(H907,'Zoning 2shop'!A:A,'Zoning 2shop'!B:B),IF(S907="6C",_xlfn.XLOOKUP(G907,'Zoning 2shop'!C:C,'Zoning 2shop'!D:D),""))</f>
        <v/>
      </c>
      <c r="Y907" s="112">
        <f t="shared" si="105"/>
        <v>0.14910705133062102</v>
      </c>
      <c r="Z907" s="4">
        <f t="shared" si="106"/>
        <v>3.07</v>
      </c>
      <c r="AA907" s="4">
        <f t="shared" si="107"/>
        <v>0.08</v>
      </c>
      <c r="AB907" s="4">
        <f t="shared" si="108"/>
        <v>0.45775864758500651</v>
      </c>
      <c r="AC907" s="19">
        <f t="shared" si="109"/>
        <v>3.15</v>
      </c>
      <c r="AD907" s="8" t="str">
        <f>IF(COUNTIF(Catégories!A:A,N907)=0,"catégorie inconnue",LOOKUP(N907,Catégories!A:A,Catégories!B:B))</f>
        <v>Frêt</v>
      </c>
      <c r="AE907" s="21">
        <f t="shared" si="110"/>
        <v>3.6077586475850065</v>
      </c>
    </row>
    <row r="908" spans="2:31" x14ac:dyDescent="0.2">
      <c r="B908" s="122" t="s">
        <v>2731</v>
      </c>
      <c r="C908" s="122" t="s">
        <v>177</v>
      </c>
      <c r="D908" s="123">
        <v>46148</v>
      </c>
      <c r="E908" s="122" t="s">
        <v>2892</v>
      </c>
      <c r="F908" s="122" t="s">
        <v>22</v>
      </c>
      <c r="G908" s="122" t="s">
        <v>0</v>
      </c>
      <c r="H908" s="122" t="s">
        <v>0</v>
      </c>
      <c r="I908" s="122" t="s">
        <v>2893</v>
      </c>
      <c r="J908" s="122" t="s">
        <v>2893</v>
      </c>
      <c r="K908" s="122" t="s">
        <v>24</v>
      </c>
      <c r="L908" s="122" t="s">
        <v>2894</v>
      </c>
      <c r="M908" s="122" t="s">
        <v>25</v>
      </c>
      <c r="N908" s="122" t="s">
        <v>26</v>
      </c>
      <c r="O908" s="122" t="s">
        <v>25</v>
      </c>
      <c r="P908" s="122" t="s">
        <v>27</v>
      </c>
      <c r="Q908" s="122" t="s">
        <v>28</v>
      </c>
      <c r="R908" s="124">
        <v>0.25</v>
      </c>
      <c r="S908" s="122" t="s">
        <v>189</v>
      </c>
      <c r="T908" s="125">
        <v>3.07</v>
      </c>
      <c r="U908" s="122" t="s">
        <v>30</v>
      </c>
      <c r="W908" s="8" t="str">
        <f t="shared" si="104"/>
        <v/>
      </c>
      <c r="X908" s="8" t="str">
        <f>IF(S908="6B",_xlfn.XLOOKUP(H908,'Zoning 2shop'!A:A,'Zoning 2shop'!B:B),IF(S908="6C",_xlfn.XLOOKUP(G908,'Zoning 2shop'!C:C,'Zoning 2shop'!D:D),""))</f>
        <v/>
      </c>
      <c r="Y908" s="112">
        <f t="shared" si="105"/>
        <v>0.14910705133062102</v>
      </c>
      <c r="Z908" s="4">
        <f t="shared" si="106"/>
        <v>3.07</v>
      </c>
      <c r="AA908" s="4">
        <f t="shared" si="107"/>
        <v>0.08</v>
      </c>
      <c r="AB908" s="4">
        <f t="shared" si="108"/>
        <v>0.45775864758500651</v>
      </c>
      <c r="AC908" s="19">
        <f t="shared" si="109"/>
        <v>3.15</v>
      </c>
      <c r="AD908" s="8" t="str">
        <f>IF(COUNTIF(Catégories!A:A,N908)=0,"catégorie inconnue",LOOKUP(N908,Catégories!A:A,Catégories!B:B))</f>
        <v>Frêt</v>
      </c>
      <c r="AE908" s="21">
        <f t="shared" si="110"/>
        <v>3.6077586475850065</v>
      </c>
    </row>
    <row r="909" spans="2:31" x14ac:dyDescent="0.2">
      <c r="B909" s="122" t="s">
        <v>2731</v>
      </c>
      <c r="C909" s="122" t="s">
        <v>177</v>
      </c>
      <c r="D909" s="123">
        <v>46148</v>
      </c>
      <c r="E909" s="122" t="s">
        <v>2887</v>
      </c>
      <c r="F909" s="122" t="s">
        <v>22</v>
      </c>
      <c r="G909" s="122" t="s">
        <v>0</v>
      </c>
      <c r="H909" s="122" t="s">
        <v>0</v>
      </c>
      <c r="I909" s="122" t="s">
        <v>2888</v>
      </c>
      <c r="J909" s="122" t="s">
        <v>2888</v>
      </c>
      <c r="K909" s="122" t="s">
        <v>24</v>
      </c>
      <c r="L909" s="122" t="s">
        <v>2889</v>
      </c>
      <c r="M909" s="122" t="s">
        <v>25</v>
      </c>
      <c r="N909" s="122" t="s">
        <v>26</v>
      </c>
      <c r="O909" s="122" t="s">
        <v>25</v>
      </c>
      <c r="P909" s="122" t="s">
        <v>27</v>
      </c>
      <c r="Q909" s="122" t="s">
        <v>28</v>
      </c>
      <c r="R909" s="124">
        <v>0.35</v>
      </c>
      <c r="S909" s="122" t="s">
        <v>189</v>
      </c>
      <c r="T909" s="125">
        <v>3.07</v>
      </c>
      <c r="U909" s="122" t="s">
        <v>30</v>
      </c>
      <c r="W909" s="8" t="str">
        <f t="shared" si="104"/>
        <v/>
      </c>
      <c r="X909" s="8" t="str">
        <f>IF(S909="6B",_xlfn.XLOOKUP(H909,'Zoning 2shop'!A:A,'Zoning 2shop'!B:B),IF(S909="6C",_xlfn.XLOOKUP(G909,'Zoning 2shop'!C:C,'Zoning 2shop'!D:D),""))</f>
        <v/>
      </c>
      <c r="Y909" s="112">
        <f t="shared" si="105"/>
        <v>0.14910705133062102</v>
      </c>
      <c r="Z909" s="4">
        <f t="shared" si="106"/>
        <v>3.07</v>
      </c>
      <c r="AA909" s="4">
        <f t="shared" si="107"/>
        <v>0.08</v>
      </c>
      <c r="AB909" s="4">
        <f t="shared" si="108"/>
        <v>0.45775864758500651</v>
      </c>
      <c r="AC909" s="19">
        <f t="shared" si="109"/>
        <v>3.15</v>
      </c>
      <c r="AD909" s="8" t="str">
        <f>IF(COUNTIF(Catégories!A:A,N909)=0,"catégorie inconnue",LOOKUP(N909,Catégories!A:A,Catégories!B:B))</f>
        <v>Frêt</v>
      </c>
      <c r="AE909" s="21">
        <f t="shared" si="110"/>
        <v>3.6077586475850065</v>
      </c>
    </row>
    <row r="910" spans="2:31" x14ac:dyDescent="0.2">
      <c r="B910" s="122" t="s">
        <v>2731</v>
      </c>
      <c r="C910" s="122" t="s">
        <v>177</v>
      </c>
      <c r="D910" s="123">
        <v>46148</v>
      </c>
      <c r="E910" s="122" t="s">
        <v>929</v>
      </c>
      <c r="F910" s="122" t="s">
        <v>22</v>
      </c>
      <c r="G910" s="122" t="s">
        <v>0</v>
      </c>
      <c r="H910" s="122" t="s">
        <v>0</v>
      </c>
      <c r="I910" s="122" t="s">
        <v>2915</v>
      </c>
      <c r="J910" s="122" t="s">
        <v>2915</v>
      </c>
      <c r="K910" s="122" t="s">
        <v>24</v>
      </c>
      <c r="L910" s="122" t="s">
        <v>2916</v>
      </c>
      <c r="M910" s="122" t="s">
        <v>25</v>
      </c>
      <c r="N910" s="122" t="s">
        <v>26</v>
      </c>
      <c r="O910" s="122" t="s">
        <v>25</v>
      </c>
      <c r="P910" s="122" t="s">
        <v>27</v>
      </c>
      <c r="Q910" s="122" t="s">
        <v>28</v>
      </c>
      <c r="R910" s="124">
        <v>0.31</v>
      </c>
      <c r="S910" s="122" t="s">
        <v>189</v>
      </c>
      <c r="T910" s="125">
        <v>3.07</v>
      </c>
      <c r="U910" s="122" t="s">
        <v>30</v>
      </c>
      <c r="W910" s="8" t="str">
        <f t="shared" si="104"/>
        <v/>
      </c>
      <c r="X910" s="8" t="str">
        <f>IF(S910="6B",_xlfn.XLOOKUP(H910,'Zoning 2shop'!A:A,'Zoning 2shop'!B:B),IF(S910="6C",_xlfn.XLOOKUP(G910,'Zoning 2shop'!C:C,'Zoning 2shop'!D:D),""))</f>
        <v/>
      </c>
      <c r="Y910" s="112">
        <f t="shared" si="105"/>
        <v>0.14910705133062102</v>
      </c>
      <c r="Z910" s="4">
        <f t="shared" si="106"/>
        <v>3.07</v>
      </c>
      <c r="AA910" s="4">
        <f t="shared" si="107"/>
        <v>0.08</v>
      </c>
      <c r="AB910" s="4">
        <f t="shared" si="108"/>
        <v>0.45775864758500651</v>
      </c>
      <c r="AC910" s="19">
        <f t="shared" si="109"/>
        <v>3.15</v>
      </c>
      <c r="AD910" s="8" t="str">
        <f>IF(COUNTIF(Catégories!A:A,N910)=0,"catégorie inconnue",LOOKUP(N910,Catégories!A:A,Catégories!B:B))</f>
        <v>Frêt</v>
      </c>
      <c r="AE910" s="21">
        <f t="shared" si="110"/>
        <v>3.6077586475850065</v>
      </c>
    </row>
    <row r="911" spans="2:31" x14ac:dyDescent="0.2">
      <c r="B911" s="122" t="s">
        <v>2731</v>
      </c>
      <c r="C911" s="122" t="s">
        <v>177</v>
      </c>
      <c r="D911" s="123">
        <v>46148</v>
      </c>
      <c r="E911" s="122" t="s">
        <v>738</v>
      </c>
      <c r="F911" s="122" t="s">
        <v>22</v>
      </c>
      <c r="G911" s="122" t="s">
        <v>0</v>
      </c>
      <c r="H911" s="122" t="s">
        <v>0</v>
      </c>
      <c r="I911" s="122" t="s">
        <v>2905</v>
      </c>
      <c r="J911" s="122" t="s">
        <v>2905</v>
      </c>
      <c r="K911" s="122" t="s">
        <v>24</v>
      </c>
      <c r="L911" s="122" t="s">
        <v>2906</v>
      </c>
      <c r="M911" s="122" t="s">
        <v>25</v>
      </c>
      <c r="N911" s="122" t="s">
        <v>26</v>
      </c>
      <c r="O911" s="122" t="s">
        <v>25</v>
      </c>
      <c r="P911" s="122" t="s">
        <v>27</v>
      </c>
      <c r="Q911" s="122" t="s">
        <v>28</v>
      </c>
      <c r="R911" s="124">
        <v>0.8</v>
      </c>
      <c r="S911" s="122" t="s">
        <v>189</v>
      </c>
      <c r="T911" s="125">
        <v>3.17</v>
      </c>
      <c r="U911" s="122" t="s">
        <v>30</v>
      </c>
      <c r="W911" s="8" t="str">
        <f t="shared" si="104"/>
        <v/>
      </c>
      <c r="X911" s="8" t="str">
        <f>IF(S911="6B",_xlfn.XLOOKUP(H911,'Zoning 2shop'!A:A,'Zoning 2shop'!B:B),IF(S911="6C",_xlfn.XLOOKUP(G911,'Zoning 2shop'!C:C,'Zoning 2shop'!D:D),""))</f>
        <v/>
      </c>
      <c r="Y911" s="112">
        <f t="shared" si="105"/>
        <v>0.14910705133062102</v>
      </c>
      <c r="Z911" s="4">
        <f t="shared" si="106"/>
        <v>3.17</v>
      </c>
      <c r="AA911" s="4">
        <f t="shared" si="107"/>
        <v>0.08</v>
      </c>
      <c r="AB911" s="4">
        <f t="shared" si="108"/>
        <v>0.47266935271806865</v>
      </c>
      <c r="AC911" s="19">
        <f t="shared" si="109"/>
        <v>3.25</v>
      </c>
      <c r="AD911" s="8" t="str">
        <f>IF(COUNTIF(Catégories!A:A,N911)=0,"catégorie inconnue",LOOKUP(N911,Catégories!A:A,Catégories!B:B))</f>
        <v>Frêt</v>
      </c>
      <c r="AE911" s="21">
        <f t="shared" si="110"/>
        <v>3.7226693527180688</v>
      </c>
    </row>
    <row r="912" spans="2:31" x14ac:dyDescent="0.2">
      <c r="B912" s="122" t="s">
        <v>2731</v>
      </c>
      <c r="C912" s="122" t="s">
        <v>177</v>
      </c>
      <c r="D912" s="123">
        <v>46148</v>
      </c>
      <c r="E912" s="122" t="s">
        <v>457</v>
      </c>
      <c r="F912" s="122" t="s">
        <v>22</v>
      </c>
      <c r="G912" s="122" t="s">
        <v>0</v>
      </c>
      <c r="H912" s="122" t="s">
        <v>0</v>
      </c>
      <c r="I912" s="122" t="s">
        <v>2885</v>
      </c>
      <c r="J912" s="122" t="s">
        <v>2885</v>
      </c>
      <c r="K912" s="122" t="s">
        <v>24</v>
      </c>
      <c r="L912" s="122" t="s">
        <v>2886</v>
      </c>
      <c r="M912" s="122" t="s">
        <v>25</v>
      </c>
      <c r="N912" s="122" t="s">
        <v>26</v>
      </c>
      <c r="O912" s="122" t="s">
        <v>25</v>
      </c>
      <c r="P912" s="122" t="s">
        <v>27</v>
      </c>
      <c r="Q912" s="122" t="s">
        <v>28</v>
      </c>
      <c r="R912" s="124">
        <v>0.17</v>
      </c>
      <c r="S912" s="122" t="s">
        <v>189</v>
      </c>
      <c r="T912" s="125">
        <v>3.07</v>
      </c>
      <c r="U912" s="122" t="s">
        <v>30</v>
      </c>
      <c r="W912" s="8" t="str">
        <f t="shared" si="104"/>
        <v/>
      </c>
      <c r="X912" s="8" t="str">
        <f>IF(S912="6B",_xlfn.XLOOKUP(H912,'Zoning 2shop'!A:A,'Zoning 2shop'!B:B),IF(S912="6C",_xlfn.XLOOKUP(G912,'Zoning 2shop'!C:C,'Zoning 2shop'!D:D),""))</f>
        <v/>
      </c>
      <c r="Y912" s="112">
        <f t="shared" si="105"/>
        <v>0.14910705133062102</v>
      </c>
      <c r="Z912" s="4">
        <f t="shared" si="106"/>
        <v>3.07</v>
      </c>
      <c r="AA912" s="4">
        <f t="shared" si="107"/>
        <v>0.08</v>
      </c>
      <c r="AB912" s="4">
        <f t="shared" si="108"/>
        <v>0.45775864758500651</v>
      </c>
      <c r="AC912" s="19">
        <f t="shared" si="109"/>
        <v>3.15</v>
      </c>
      <c r="AD912" s="8" t="str">
        <f>IF(COUNTIF(Catégories!A:A,N912)=0,"catégorie inconnue",LOOKUP(N912,Catégories!A:A,Catégories!B:B))</f>
        <v>Frêt</v>
      </c>
      <c r="AE912" s="21">
        <f t="shared" si="110"/>
        <v>3.6077586475850065</v>
      </c>
    </row>
    <row r="913" spans="2:31" x14ac:dyDescent="0.2">
      <c r="B913" s="122" t="s">
        <v>2731</v>
      </c>
      <c r="C913" s="122" t="s">
        <v>177</v>
      </c>
      <c r="D913" s="123">
        <v>46148</v>
      </c>
      <c r="E913" s="122" t="s">
        <v>299</v>
      </c>
      <c r="F913" s="122" t="s">
        <v>22</v>
      </c>
      <c r="G913" s="122" t="s">
        <v>0</v>
      </c>
      <c r="H913" s="122" t="s">
        <v>0</v>
      </c>
      <c r="I913" s="122" t="s">
        <v>2913</v>
      </c>
      <c r="J913" s="122" t="s">
        <v>2913</v>
      </c>
      <c r="K913" s="122" t="s">
        <v>24</v>
      </c>
      <c r="L913" s="122" t="s">
        <v>2914</v>
      </c>
      <c r="M913" s="122" t="s">
        <v>25</v>
      </c>
      <c r="N913" s="122" t="s">
        <v>26</v>
      </c>
      <c r="O913" s="122" t="s">
        <v>25</v>
      </c>
      <c r="P913" s="122" t="s">
        <v>27</v>
      </c>
      <c r="Q913" s="122" t="s">
        <v>28</v>
      </c>
      <c r="R913" s="124">
        <v>0.3</v>
      </c>
      <c r="S913" s="122" t="s">
        <v>189</v>
      </c>
      <c r="T913" s="125">
        <v>3.07</v>
      </c>
      <c r="U913" s="122" t="s">
        <v>30</v>
      </c>
      <c r="W913" s="8" t="str">
        <f t="shared" si="104"/>
        <v/>
      </c>
      <c r="X913" s="8" t="str">
        <f>IF(S913="6B",_xlfn.XLOOKUP(H913,'Zoning 2shop'!A:A,'Zoning 2shop'!B:B),IF(S913="6C",_xlfn.XLOOKUP(G913,'Zoning 2shop'!C:C,'Zoning 2shop'!D:D),""))</f>
        <v/>
      </c>
      <c r="Y913" s="112">
        <f t="shared" si="105"/>
        <v>0.14910705133062102</v>
      </c>
      <c r="Z913" s="4">
        <f t="shared" si="106"/>
        <v>3.07</v>
      </c>
      <c r="AA913" s="4">
        <f t="shared" si="107"/>
        <v>0.08</v>
      </c>
      <c r="AB913" s="4">
        <f t="shared" si="108"/>
        <v>0.45775864758500651</v>
      </c>
      <c r="AC913" s="19">
        <f t="shared" si="109"/>
        <v>3.15</v>
      </c>
      <c r="AD913" s="8" t="str">
        <f>IF(COUNTIF(Catégories!A:A,N913)=0,"catégorie inconnue",LOOKUP(N913,Catégories!A:A,Catégories!B:B))</f>
        <v>Frêt</v>
      </c>
      <c r="AE913" s="21">
        <f t="shared" si="110"/>
        <v>3.6077586475850065</v>
      </c>
    </row>
    <row r="914" spans="2:31" x14ac:dyDescent="0.2">
      <c r="B914" s="122" t="s">
        <v>2731</v>
      </c>
      <c r="C914" s="122" t="s">
        <v>177</v>
      </c>
      <c r="D914" s="123">
        <v>46148</v>
      </c>
      <c r="E914" s="122" t="s">
        <v>229</v>
      </c>
      <c r="F914" s="122" t="s">
        <v>22</v>
      </c>
      <c r="G914" s="122" t="s">
        <v>0</v>
      </c>
      <c r="H914" s="122" t="s">
        <v>0</v>
      </c>
      <c r="I914" s="122" t="s">
        <v>2907</v>
      </c>
      <c r="J914" s="122" t="s">
        <v>2907</v>
      </c>
      <c r="K914" s="122" t="s">
        <v>24</v>
      </c>
      <c r="L914" s="122" t="s">
        <v>2908</v>
      </c>
      <c r="M914" s="122" t="s">
        <v>25</v>
      </c>
      <c r="N914" s="122" t="s">
        <v>26</v>
      </c>
      <c r="O914" s="122" t="s">
        <v>25</v>
      </c>
      <c r="P914" s="122" t="s">
        <v>27</v>
      </c>
      <c r="Q914" s="122" t="s">
        <v>28</v>
      </c>
      <c r="R914" s="124">
        <v>0.31</v>
      </c>
      <c r="S914" s="122" t="s">
        <v>189</v>
      </c>
      <c r="T914" s="125">
        <v>3.07</v>
      </c>
      <c r="U914" s="122" t="s">
        <v>30</v>
      </c>
      <c r="W914" s="8" t="str">
        <f t="shared" si="104"/>
        <v/>
      </c>
      <c r="X914" s="8" t="str">
        <f>IF(S914="6B",_xlfn.XLOOKUP(H914,'Zoning 2shop'!A:A,'Zoning 2shop'!B:B),IF(S914="6C",_xlfn.XLOOKUP(G914,'Zoning 2shop'!C:C,'Zoning 2shop'!D:D),""))</f>
        <v/>
      </c>
      <c r="Y914" s="112">
        <f t="shared" si="105"/>
        <v>0.14910705133062102</v>
      </c>
      <c r="Z914" s="4">
        <f t="shared" si="106"/>
        <v>3.07</v>
      </c>
      <c r="AA914" s="4">
        <f t="shared" si="107"/>
        <v>0.08</v>
      </c>
      <c r="AB914" s="4">
        <f t="shared" si="108"/>
        <v>0.45775864758500651</v>
      </c>
      <c r="AC914" s="19">
        <f t="shared" si="109"/>
        <v>3.15</v>
      </c>
      <c r="AD914" s="8" t="str">
        <f>IF(COUNTIF(Catégories!A:A,N914)=0,"catégorie inconnue",LOOKUP(N914,Catégories!A:A,Catégories!B:B))</f>
        <v>Frêt</v>
      </c>
      <c r="AE914" s="21">
        <f t="shared" si="110"/>
        <v>3.6077586475850065</v>
      </c>
    </row>
    <row r="915" spans="2:31" x14ac:dyDescent="0.2">
      <c r="B915" s="122" t="s">
        <v>2731</v>
      </c>
      <c r="C915" s="122" t="s">
        <v>177</v>
      </c>
      <c r="D915" s="123">
        <v>46148</v>
      </c>
      <c r="E915" s="122" t="s">
        <v>2895</v>
      </c>
      <c r="F915" s="122" t="s">
        <v>22</v>
      </c>
      <c r="G915" s="122" t="s">
        <v>0</v>
      </c>
      <c r="H915" s="122" t="s">
        <v>0</v>
      </c>
      <c r="I915" s="122" t="s">
        <v>2896</v>
      </c>
      <c r="J915" s="122" t="s">
        <v>2896</v>
      </c>
      <c r="K915" s="122" t="s">
        <v>24</v>
      </c>
      <c r="L915" s="122" t="s">
        <v>2897</v>
      </c>
      <c r="M915" s="122" t="s">
        <v>25</v>
      </c>
      <c r="N915" s="122" t="s">
        <v>26</v>
      </c>
      <c r="O915" s="122" t="s">
        <v>25</v>
      </c>
      <c r="P915" s="122" t="s">
        <v>27</v>
      </c>
      <c r="Q915" s="122" t="s">
        <v>28</v>
      </c>
      <c r="R915" s="124">
        <v>1.5</v>
      </c>
      <c r="S915" s="122" t="s">
        <v>189</v>
      </c>
      <c r="T915" s="125">
        <v>3.49</v>
      </c>
      <c r="U915" s="122" t="s">
        <v>30</v>
      </c>
      <c r="W915" s="8" t="str">
        <f t="shared" si="104"/>
        <v/>
      </c>
      <c r="X915" s="8" t="str">
        <f>IF(S915="6B",_xlfn.XLOOKUP(H915,'Zoning 2shop'!A:A,'Zoning 2shop'!B:B),IF(S915="6C",_xlfn.XLOOKUP(G915,'Zoning 2shop'!C:C,'Zoning 2shop'!D:D),""))</f>
        <v/>
      </c>
      <c r="Y915" s="112">
        <f t="shared" si="105"/>
        <v>0.14910705133062102</v>
      </c>
      <c r="Z915" s="4">
        <f t="shared" si="106"/>
        <v>3.49</v>
      </c>
      <c r="AA915" s="4">
        <f t="shared" si="107"/>
        <v>0.08</v>
      </c>
      <c r="AB915" s="4">
        <f t="shared" si="108"/>
        <v>0.52038360914386739</v>
      </c>
      <c r="AC915" s="19">
        <f t="shared" si="109"/>
        <v>3.5700000000000003</v>
      </c>
      <c r="AD915" s="8" t="str">
        <f>IF(COUNTIF(Catégories!A:A,N915)=0,"catégorie inconnue",LOOKUP(N915,Catégories!A:A,Catégories!B:B))</f>
        <v>Frêt</v>
      </c>
      <c r="AE915" s="21">
        <f t="shared" si="110"/>
        <v>4.0903836091438679</v>
      </c>
    </row>
    <row r="916" spans="2:31" x14ac:dyDescent="0.2">
      <c r="B916" s="122" t="s">
        <v>2731</v>
      </c>
      <c r="C916" s="122" t="s">
        <v>177</v>
      </c>
      <c r="D916" s="123">
        <v>46148</v>
      </c>
      <c r="E916" s="122" t="s">
        <v>248</v>
      </c>
      <c r="F916" s="122" t="s">
        <v>22</v>
      </c>
      <c r="G916" s="122" t="s">
        <v>0</v>
      </c>
      <c r="H916" s="122" t="s">
        <v>0</v>
      </c>
      <c r="I916" s="122" t="s">
        <v>2909</v>
      </c>
      <c r="J916" s="122" t="s">
        <v>2909</v>
      </c>
      <c r="K916" s="122" t="s">
        <v>24</v>
      </c>
      <c r="L916" s="122" t="s">
        <v>2910</v>
      </c>
      <c r="M916" s="122" t="s">
        <v>25</v>
      </c>
      <c r="N916" s="122" t="s">
        <v>26</v>
      </c>
      <c r="O916" s="122" t="s">
        <v>25</v>
      </c>
      <c r="P916" s="122" t="s">
        <v>27</v>
      </c>
      <c r="Q916" s="122" t="s">
        <v>28</v>
      </c>
      <c r="R916" s="124">
        <v>0.39</v>
      </c>
      <c r="S916" s="122" t="s">
        <v>189</v>
      </c>
      <c r="T916" s="125">
        <v>3.07</v>
      </c>
      <c r="U916" s="122" t="s">
        <v>30</v>
      </c>
      <c r="W916" s="8" t="str">
        <f t="shared" si="104"/>
        <v/>
      </c>
      <c r="X916" s="8" t="str">
        <f>IF(S916="6B",_xlfn.XLOOKUP(H916,'Zoning 2shop'!A:A,'Zoning 2shop'!B:B),IF(S916="6C",_xlfn.XLOOKUP(G916,'Zoning 2shop'!C:C,'Zoning 2shop'!D:D),""))</f>
        <v/>
      </c>
      <c r="Y916" s="112">
        <f t="shared" si="105"/>
        <v>0.14910705133062102</v>
      </c>
      <c r="Z916" s="4">
        <f t="shared" si="106"/>
        <v>3.07</v>
      </c>
      <c r="AA916" s="4">
        <f t="shared" si="107"/>
        <v>0.08</v>
      </c>
      <c r="AB916" s="4">
        <f t="shared" si="108"/>
        <v>0.45775864758500651</v>
      </c>
      <c r="AC916" s="19">
        <f t="shared" si="109"/>
        <v>3.15</v>
      </c>
      <c r="AD916" s="8" t="str">
        <f>IF(COUNTIF(Catégories!A:A,N916)=0,"catégorie inconnue",LOOKUP(N916,Catégories!A:A,Catégories!B:B))</f>
        <v>Frêt</v>
      </c>
      <c r="AE916" s="21">
        <f t="shared" si="110"/>
        <v>3.6077586475850065</v>
      </c>
    </row>
    <row r="917" spans="2:31" x14ac:dyDescent="0.2">
      <c r="B917" s="122" t="s">
        <v>2731</v>
      </c>
      <c r="C917" s="122" t="s">
        <v>177</v>
      </c>
      <c r="D917" s="123">
        <v>46148</v>
      </c>
      <c r="E917" s="122" t="s">
        <v>2902</v>
      </c>
      <c r="F917" s="122" t="s">
        <v>22</v>
      </c>
      <c r="G917" s="122" t="s">
        <v>0</v>
      </c>
      <c r="H917" s="122" t="s">
        <v>0</v>
      </c>
      <c r="I917" s="122" t="s">
        <v>2903</v>
      </c>
      <c r="J917" s="122" t="s">
        <v>2903</v>
      </c>
      <c r="K917" s="122" t="s">
        <v>24</v>
      </c>
      <c r="L917" s="122" t="s">
        <v>2904</v>
      </c>
      <c r="M917" s="122" t="s">
        <v>25</v>
      </c>
      <c r="N917" s="122" t="s">
        <v>26</v>
      </c>
      <c r="O917" s="122" t="s">
        <v>25</v>
      </c>
      <c r="P917" s="122" t="s">
        <v>27</v>
      </c>
      <c r="Q917" s="122" t="s">
        <v>28</v>
      </c>
      <c r="R917" s="124">
        <v>0.97</v>
      </c>
      <c r="S917" s="122" t="s">
        <v>189</v>
      </c>
      <c r="T917" s="125">
        <v>3.17</v>
      </c>
      <c r="U917" s="122" t="s">
        <v>30</v>
      </c>
      <c r="W917" s="8" t="str">
        <f t="shared" si="104"/>
        <v/>
      </c>
      <c r="X917" s="8" t="str">
        <f>IF(S917="6B",_xlfn.XLOOKUP(H917,'Zoning 2shop'!A:A,'Zoning 2shop'!B:B),IF(S917="6C",_xlfn.XLOOKUP(G917,'Zoning 2shop'!C:C,'Zoning 2shop'!D:D),""))</f>
        <v/>
      </c>
      <c r="Y917" s="112">
        <f t="shared" si="105"/>
        <v>0.14910705133062102</v>
      </c>
      <c r="Z917" s="4">
        <f t="shared" si="106"/>
        <v>3.17</v>
      </c>
      <c r="AA917" s="4">
        <f t="shared" si="107"/>
        <v>0.08</v>
      </c>
      <c r="AB917" s="4">
        <f t="shared" si="108"/>
        <v>0.47266935271806865</v>
      </c>
      <c r="AC917" s="19">
        <f t="shared" si="109"/>
        <v>3.25</v>
      </c>
      <c r="AD917" s="8" t="str">
        <f>IF(COUNTIF(Catégories!A:A,N917)=0,"catégorie inconnue",LOOKUP(N917,Catégories!A:A,Catégories!B:B))</f>
        <v>Frêt</v>
      </c>
      <c r="AE917" s="21">
        <f t="shared" si="110"/>
        <v>3.7226693527180688</v>
      </c>
    </row>
    <row r="918" spans="2:31" x14ac:dyDescent="0.2">
      <c r="B918" s="122" t="s">
        <v>2731</v>
      </c>
      <c r="C918" s="122" t="s">
        <v>177</v>
      </c>
      <c r="D918" s="123">
        <v>46148</v>
      </c>
      <c r="E918" s="122" t="s">
        <v>2926</v>
      </c>
      <c r="F918" s="122" t="s">
        <v>22</v>
      </c>
      <c r="G918" s="122" t="s">
        <v>0</v>
      </c>
      <c r="H918" s="122" t="s">
        <v>0</v>
      </c>
      <c r="I918" s="122" t="s">
        <v>2927</v>
      </c>
      <c r="J918" s="122" t="s">
        <v>2927</v>
      </c>
      <c r="K918" s="122" t="s">
        <v>24</v>
      </c>
      <c r="L918" s="122" t="s">
        <v>2928</v>
      </c>
      <c r="M918" s="122" t="s">
        <v>25</v>
      </c>
      <c r="N918" s="122" t="s">
        <v>26</v>
      </c>
      <c r="O918" s="122" t="s">
        <v>25</v>
      </c>
      <c r="P918" s="122" t="s">
        <v>27</v>
      </c>
      <c r="Q918" s="122" t="s">
        <v>28</v>
      </c>
      <c r="R918" s="124">
        <v>0.7</v>
      </c>
      <c r="S918" s="122" t="s">
        <v>189</v>
      </c>
      <c r="T918" s="125">
        <v>3.17</v>
      </c>
      <c r="U918" s="122" t="s">
        <v>30</v>
      </c>
      <c r="W918" s="8" t="str">
        <f t="shared" si="104"/>
        <v/>
      </c>
      <c r="X918" s="8" t="str">
        <f>IF(S918="6B",_xlfn.XLOOKUP(H918,'Zoning 2shop'!A:A,'Zoning 2shop'!B:B),IF(S918="6C",_xlfn.XLOOKUP(G918,'Zoning 2shop'!C:C,'Zoning 2shop'!D:D),""))</f>
        <v/>
      </c>
      <c r="Y918" s="112">
        <f t="shared" si="105"/>
        <v>0.14910705133062102</v>
      </c>
      <c r="Z918" s="4">
        <f t="shared" si="106"/>
        <v>3.17</v>
      </c>
      <c r="AA918" s="4">
        <f t="shared" si="107"/>
        <v>0.08</v>
      </c>
      <c r="AB918" s="4">
        <f t="shared" si="108"/>
        <v>0.47266935271806865</v>
      </c>
      <c r="AC918" s="19">
        <f t="shared" si="109"/>
        <v>3.25</v>
      </c>
      <c r="AD918" s="8" t="str">
        <f>IF(COUNTIF(Catégories!A:A,N918)=0,"catégorie inconnue",LOOKUP(N918,Catégories!A:A,Catégories!B:B))</f>
        <v>Frêt</v>
      </c>
      <c r="AE918" s="21">
        <f t="shared" si="110"/>
        <v>3.7226693527180688</v>
      </c>
    </row>
    <row r="919" spans="2:31" x14ac:dyDescent="0.2">
      <c r="B919" s="122" t="s">
        <v>2731</v>
      </c>
      <c r="C919" s="122" t="s">
        <v>177</v>
      </c>
      <c r="D919" s="123">
        <v>46148</v>
      </c>
      <c r="E919" s="122" t="s">
        <v>1128</v>
      </c>
      <c r="F919" s="122" t="s">
        <v>22</v>
      </c>
      <c r="G919" s="122" t="s">
        <v>0</v>
      </c>
      <c r="H919" s="122" t="s">
        <v>0</v>
      </c>
      <c r="I919" s="122" t="s">
        <v>2917</v>
      </c>
      <c r="J919" s="122" t="s">
        <v>2917</v>
      </c>
      <c r="K919" s="122" t="s">
        <v>24</v>
      </c>
      <c r="L919" s="122" t="s">
        <v>2918</v>
      </c>
      <c r="M919" s="122" t="s">
        <v>25</v>
      </c>
      <c r="N919" s="122" t="s">
        <v>26</v>
      </c>
      <c r="O919" s="122" t="s">
        <v>25</v>
      </c>
      <c r="P919" s="122" t="s">
        <v>27</v>
      </c>
      <c r="Q919" s="122" t="s">
        <v>28</v>
      </c>
      <c r="R919" s="124">
        <v>0.35</v>
      </c>
      <c r="S919" s="122" t="s">
        <v>189</v>
      </c>
      <c r="T919" s="125">
        <v>3.07</v>
      </c>
      <c r="U919" s="122" t="s">
        <v>30</v>
      </c>
      <c r="W919" s="8" t="str">
        <f t="shared" si="104"/>
        <v/>
      </c>
      <c r="X919" s="8" t="str">
        <f>IF(S919="6B",_xlfn.XLOOKUP(H919,'Zoning 2shop'!A:A,'Zoning 2shop'!B:B),IF(S919="6C",_xlfn.XLOOKUP(G919,'Zoning 2shop'!C:C,'Zoning 2shop'!D:D),""))</f>
        <v/>
      </c>
      <c r="Y919" s="112">
        <f t="shared" si="105"/>
        <v>0.14910705133062102</v>
      </c>
      <c r="Z919" s="4">
        <f t="shared" si="106"/>
        <v>3.07</v>
      </c>
      <c r="AA919" s="4">
        <f t="shared" si="107"/>
        <v>0.08</v>
      </c>
      <c r="AB919" s="4">
        <f t="shared" si="108"/>
        <v>0.45775864758500651</v>
      </c>
      <c r="AC919" s="19">
        <f t="shared" si="109"/>
        <v>3.15</v>
      </c>
      <c r="AD919" s="8" t="str">
        <f>IF(COUNTIF(Catégories!A:A,N919)=0,"catégorie inconnue",LOOKUP(N919,Catégories!A:A,Catégories!B:B))</f>
        <v>Frêt</v>
      </c>
      <c r="AE919" s="21">
        <f t="shared" si="110"/>
        <v>3.6077586475850065</v>
      </c>
    </row>
    <row r="920" spans="2:31" x14ac:dyDescent="0.2">
      <c r="B920" s="122" t="s">
        <v>2731</v>
      </c>
      <c r="C920" s="122" t="s">
        <v>177</v>
      </c>
      <c r="D920" s="123">
        <v>46148</v>
      </c>
      <c r="E920" s="122" t="s">
        <v>1128</v>
      </c>
      <c r="F920" s="122" t="s">
        <v>22</v>
      </c>
      <c r="G920" s="122" t="s">
        <v>0</v>
      </c>
      <c r="H920" s="122" t="s">
        <v>0</v>
      </c>
      <c r="I920" s="122" t="s">
        <v>2917</v>
      </c>
      <c r="J920" s="122" t="s">
        <v>2917</v>
      </c>
      <c r="K920" s="122" t="s">
        <v>24</v>
      </c>
      <c r="L920" s="122" t="s">
        <v>2918</v>
      </c>
      <c r="M920" s="122" t="s">
        <v>25</v>
      </c>
      <c r="N920" s="122" t="s">
        <v>82</v>
      </c>
      <c r="O920" s="122" t="s">
        <v>25</v>
      </c>
      <c r="P920" s="122"/>
      <c r="Q920" s="122" t="s">
        <v>28</v>
      </c>
      <c r="R920" s="124">
        <v>0</v>
      </c>
      <c r="S920" s="122" t="s">
        <v>189</v>
      </c>
      <c r="T920" s="125">
        <v>20</v>
      </c>
      <c r="U920" s="122" t="s">
        <v>30</v>
      </c>
      <c r="W920" s="8" t="str">
        <f t="shared" si="104"/>
        <v/>
      </c>
      <c r="X920" s="8" t="str">
        <f>IF(S920="6B",_xlfn.XLOOKUP(H920,'Zoning 2shop'!A:A,'Zoning 2shop'!B:B),IF(S920="6C",_xlfn.XLOOKUP(G920,'Zoning 2shop'!C:C,'Zoning 2shop'!D:D),""))</f>
        <v/>
      </c>
      <c r="Y920" s="112">
        <f t="shared" si="105"/>
        <v>0.14910705133062102</v>
      </c>
      <c r="Z920" s="4">
        <f t="shared" si="106"/>
        <v>20</v>
      </c>
      <c r="AA920" s="4">
        <f t="shared" si="107"/>
        <v>0.08</v>
      </c>
      <c r="AB920" s="4">
        <f t="shared" si="108"/>
        <v>2.9821410266124202</v>
      </c>
      <c r="AC920" s="19">
        <f t="shared" si="109"/>
        <v>20.079999999999998</v>
      </c>
      <c r="AD920" s="8" t="str">
        <f>IF(COUNTIF(Catégories!A:A,N920)=0,"catégorie inconnue",LOOKUP(N920,Catégories!A:A,Catégories!B:B))</f>
        <v>Colis volumineux</v>
      </c>
      <c r="AE920" s="21">
        <f t="shared" si="110"/>
        <v>23.062141026612419</v>
      </c>
    </row>
    <row r="921" spans="2:31" x14ac:dyDescent="0.2">
      <c r="B921" s="122" t="s">
        <v>2731</v>
      </c>
      <c r="C921" s="122" t="s">
        <v>177</v>
      </c>
      <c r="D921" s="123">
        <v>46148</v>
      </c>
      <c r="E921" s="122" t="s">
        <v>1441</v>
      </c>
      <c r="F921" s="122" t="s">
        <v>22</v>
      </c>
      <c r="G921" s="122" t="s">
        <v>0</v>
      </c>
      <c r="H921" s="122" t="s">
        <v>0</v>
      </c>
      <c r="I921" s="122" t="s">
        <v>2900</v>
      </c>
      <c r="J921" s="122" t="s">
        <v>2900</v>
      </c>
      <c r="K921" s="122" t="s">
        <v>24</v>
      </c>
      <c r="L921" s="122" t="s">
        <v>2901</v>
      </c>
      <c r="M921" s="122" t="s">
        <v>25</v>
      </c>
      <c r="N921" s="122" t="s">
        <v>26</v>
      </c>
      <c r="O921" s="122" t="s">
        <v>25</v>
      </c>
      <c r="P921" s="122" t="s">
        <v>27</v>
      </c>
      <c r="Q921" s="122" t="s">
        <v>28</v>
      </c>
      <c r="R921" s="124">
        <v>0.4</v>
      </c>
      <c r="S921" s="122" t="s">
        <v>189</v>
      </c>
      <c r="T921" s="125">
        <v>3.07</v>
      </c>
      <c r="U921" s="122" t="s">
        <v>30</v>
      </c>
      <c r="W921" s="8" t="str">
        <f t="shared" si="104"/>
        <v/>
      </c>
      <c r="X921" s="8" t="str">
        <f>IF(S921="6B",_xlfn.XLOOKUP(H921,'Zoning 2shop'!A:A,'Zoning 2shop'!B:B),IF(S921="6C",_xlfn.XLOOKUP(G921,'Zoning 2shop'!C:C,'Zoning 2shop'!D:D),""))</f>
        <v/>
      </c>
      <c r="Y921" s="112">
        <f t="shared" si="105"/>
        <v>0.14910705133062102</v>
      </c>
      <c r="Z921" s="4">
        <f t="shared" si="106"/>
        <v>3.07</v>
      </c>
      <c r="AA921" s="4">
        <f t="shared" si="107"/>
        <v>0.08</v>
      </c>
      <c r="AB921" s="4">
        <f t="shared" si="108"/>
        <v>0.45775864758500651</v>
      </c>
      <c r="AC921" s="19">
        <f t="shared" si="109"/>
        <v>3.15</v>
      </c>
      <c r="AD921" s="8" t="str">
        <f>IF(COUNTIF(Catégories!A:A,N921)=0,"catégorie inconnue",LOOKUP(N921,Catégories!A:A,Catégories!B:B))</f>
        <v>Frêt</v>
      </c>
      <c r="AE921" s="21">
        <f t="shared" si="110"/>
        <v>3.6077586475850065</v>
      </c>
    </row>
    <row r="922" spans="2:31" x14ac:dyDescent="0.2">
      <c r="B922" s="122" t="s">
        <v>2731</v>
      </c>
      <c r="C922" s="122" t="s">
        <v>177</v>
      </c>
      <c r="D922" s="123">
        <v>46149</v>
      </c>
      <c r="E922" s="122" t="s">
        <v>250</v>
      </c>
      <c r="F922" s="122" t="s">
        <v>22</v>
      </c>
      <c r="G922" s="122" t="s">
        <v>0</v>
      </c>
      <c r="H922" s="122" t="s">
        <v>0</v>
      </c>
      <c r="I922" s="122" t="s">
        <v>2935</v>
      </c>
      <c r="J922" s="122" t="s">
        <v>2935</v>
      </c>
      <c r="K922" s="122" t="s">
        <v>24</v>
      </c>
      <c r="L922" s="122" t="s">
        <v>2936</v>
      </c>
      <c r="M922" s="122" t="s">
        <v>25</v>
      </c>
      <c r="N922" s="122" t="s">
        <v>26</v>
      </c>
      <c r="O922" s="122" t="s">
        <v>25</v>
      </c>
      <c r="P922" s="122" t="s">
        <v>27</v>
      </c>
      <c r="Q922" s="122" t="s">
        <v>28</v>
      </c>
      <c r="R922" s="124">
        <v>1.19</v>
      </c>
      <c r="S922" s="122" t="s">
        <v>189</v>
      </c>
      <c r="T922" s="125">
        <v>3.49</v>
      </c>
      <c r="U922" s="122" t="s">
        <v>30</v>
      </c>
      <c r="W922" s="8" t="str">
        <f t="shared" si="104"/>
        <v/>
      </c>
      <c r="X922" s="8" t="str">
        <f>IF(S922="6B",_xlfn.XLOOKUP(H922,'Zoning 2shop'!A:A,'Zoning 2shop'!B:B),IF(S922="6C",_xlfn.XLOOKUP(G922,'Zoning 2shop'!C:C,'Zoning 2shop'!D:D),""))</f>
        <v/>
      </c>
      <c r="Y922" s="112">
        <f t="shared" si="105"/>
        <v>0.14910705133062102</v>
      </c>
      <c r="Z922" s="4">
        <f t="shared" si="106"/>
        <v>3.49</v>
      </c>
      <c r="AA922" s="4">
        <f t="shared" si="107"/>
        <v>0.08</v>
      </c>
      <c r="AB922" s="4">
        <f t="shared" si="108"/>
        <v>0.52038360914386739</v>
      </c>
      <c r="AC922" s="19">
        <f t="shared" si="109"/>
        <v>3.5700000000000003</v>
      </c>
      <c r="AD922" s="8" t="str">
        <f>IF(COUNTIF(Catégories!A:A,N922)=0,"catégorie inconnue",LOOKUP(N922,Catégories!A:A,Catégories!B:B))</f>
        <v>Frêt</v>
      </c>
      <c r="AE922" s="21">
        <f t="shared" si="110"/>
        <v>4.0903836091438679</v>
      </c>
    </row>
    <row r="923" spans="2:31" x14ac:dyDescent="0.2">
      <c r="B923" s="122" t="s">
        <v>2731</v>
      </c>
      <c r="C923" s="122" t="s">
        <v>177</v>
      </c>
      <c r="D923" s="123">
        <v>46149</v>
      </c>
      <c r="E923" s="122" t="s">
        <v>2945</v>
      </c>
      <c r="F923" s="122" t="s">
        <v>22</v>
      </c>
      <c r="G923" s="122" t="s">
        <v>0</v>
      </c>
      <c r="H923" s="122" t="s">
        <v>0</v>
      </c>
      <c r="I923" s="122" t="s">
        <v>2946</v>
      </c>
      <c r="J923" s="122" t="s">
        <v>2946</v>
      </c>
      <c r="K923" s="122" t="s">
        <v>24</v>
      </c>
      <c r="L923" s="122" t="s">
        <v>2947</v>
      </c>
      <c r="M923" s="122" t="s">
        <v>25</v>
      </c>
      <c r="N923" s="122" t="s">
        <v>26</v>
      </c>
      <c r="O923" s="122" t="s">
        <v>25</v>
      </c>
      <c r="P923" s="122" t="s">
        <v>27</v>
      </c>
      <c r="Q923" s="122" t="s">
        <v>28</v>
      </c>
      <c r="R923" s="124">
        <v>0.64</v>
      </c>
      <c r="S923" s="122" t="s">
        <v>189</v>
      </c>
      <c r="T923" s="125">
        <v>3.17</v>
      </c>
      <c r="U923" s="122" t="s">
        <v>30</v>
      </c>
      <c r="W923" s="8" t="str">
        <f t="shared" si="104"/>
        <v/>
      </c>
      <c r="X923" s="8" t="str">
        <f>IF(S923="6B",_xlfn.XLOOKUP(H923,'Zoning 2shop'!A:A,'Zoning 2shop'!B:B),IF(S923="6C",_xlfn.XLOOKUP(G923,'Zoning 2shop'!C:C,'Zoning 2shop'!D:D),""))</f>
        <v/>
      </c>
      <c r="Y923" s="112">
        <f t="shared" si="105"/>
        <v>0.14910705133062102</v>
      </c>
      <c r="Z923" s="4">
        <f t="shared" si="106"/>
        <v>3.17</v>
      </c>
      <c r="AA923" s="4">
        <f t="shared" si="107"/>
        <v>0.08</v>
      </c>
      <c r="AB923" s="4">
        <f t="shared" si="108"/>
        <v>0.47266935271806865</v>
      </c>
      <c r="AC923" s="19">
        <f t="shared" si="109"/>
        <v>3.25</v>
      </c>
      <c r="AD923" s="8" t="str">
        <f>IF(COUNTIF(Catégories!A:A,N923)=0,"catégorie inconnue",LOOKUP(N923,Catégories!A:A,Catégories!B:B))</f>
        <v>Frêt</v>
      </c>
      <c r="AE923" s="21">
        <f t="shared" si="110"/>
        <v>3.7226693527180688</v>
      </c>
    </row>
    <row r="924" spans="2:31" x14ac:dyDescent="0.2">
      <c r="B924" s="122" t="s">
        <v>2731</v>
      </c>
      <c r="C924" s="122" t="s">
        <v>177</v>
      </c>
      <c r="D924" s="123">
        <v>46149</v>
      </c>
      <c r="E924" s="122" t="s">
        <v>2971</v>
      </c>
      <c r="F924" s="122" t="s">
        <v>22</v>
      </c>
      <c r="G924" s="122" t="s">
        <v>0</v>
      </c>
      <c r="H924" s="122" t="s">
        <v>0</v>
      </c>
      <c r="I924" s="122" t="s">
        <v>2972</v>
      </c>
      <c r="J924" s="122" t="s">
        <v>2972</v>
      </c>
      <c r="K924" s="122" t="s">
        <v>24</v>
      </c>
      <c r="L924" s="122" t="s">
        <v>2973</v>
      </c>
      <c r="M924" s="122" t="s">
        <v>25</v>
      </c>
      <c r="N924" s="122" t="s">
        <v>26</v>
      </c>
      <c r="O924" s="122" t="s">
        <v>25</v>
      </c>
      <c r="P924" s="122" t="s">
        <v>27</v>
      </c>
      <c r="Q924" s="122" t="s">
        <v>28</v>
      </c>
      <c r="R924" s="124">
        <v>0.85</v>
      </c>
      <c r="S924" s="122" t="s">
        <v>189</v>
      </c>
      <c r="T924" s="125">
        <v>3.17</v>
      </c>
      <c r="U924" s="122" t="s">
        <v>30</v>
      </c>
      <c r="W924" s="8" t="str">
        <f t="shared" si="104"/>
        <v/>
      </c>
      <c r="X924" s="8" t="str">
        <f>IF(S924="6B",_xlfn.XLOOKUP(H924,'Zoning 2shop'!A:A,'Zoning 2shop'!B:B),IF(S924="6C",_xlfn.XLOOKUP(G924,'Zoning 2shop'!C:C,'Zoning 2shop'!D:D),""))</f>
        <v/>
      </c>
      <c r="Y924" s="112">
        <f t="shared" si="105"/>
        <v>0.14910705133062102</v>
      </c>
      <c r="Z924" s="4">
        <f t="shared" si="106"/>
        <v>3.17</v>
      </c>
      <c r="AA924" s="4">
        <f t="shared" si="107"/>
        <v>0.08</v>
      </c>
      <c r="AB924" s="4">
        <f t="shared" si="108"/>
        <v>0.47266935271806865</v>
      </c>
      <c r="AC924" s="19">
        <f t="shared" si="109"/>
        <v>3.25</v>
      </c>
      <c r="AD924" s="8" t="str">
        <f>IF(COUNTIF(Catégories!A:A,N924)=0,"catégorie inconnue",LOOKUP(N924,Catégories!A:A,Catégories!B:B))</f>
        <v>Frêt</v>
      </c>
      <c r="AE924" s="21">
        <f t="shared" si="110"/>
        <v>3.7226693527180688</v>
      </c>
    </row>
    <row r="925" spans="2:31" x14ac:dyDescent="0.2">
      <c r="B925" s="122" t="s">
        <v>2731</v>
      </c>
      <c r="C925" s="122" t="s">
        <v>177</v>
      </c>
      <c r="D925" s="123">
        <v>46149</v>
      </c>
      <c r="E925" s="122" t="s">
        <v>297</v>
      </c>
      <c r="F925" s="122" t="s">
        <v>22</v>
      </c>
      <c r="G925" s="122" t="s">
        <v>0</v>
      </c>
      <c r="H925" s="122" t="s">
        <v>0</v>
      </c>
      <c r="I925" s="122" t="s">
        <v>2974</v>
      </c>
      <c r="J925" s="122" t="s">
        <v>2974</v>
      </c>
      <c r="K925" s="122" t="s">
        <v>24</v>
      </c>
      <c r="L925" s="122" t="s">
        <v>2975</v>
      </c>
      <c r="M925" s="122" t="s">
        <v>25</v>
      </c>
      <c r="N925" s="122" t="s">
        <v>26</v>
      </c>
      <c r="O925" s="122" t="s">
        <v>25</v>
      </c>
      <c r="P925" s="122" t="s">
        <v>27</v>
      </c>
      <c r="Q925" s="122" t="s">
        <v>28</v>
      </c>
      <c r="R925" s="124">
        <v>0.13</v>
      </c>
      <c r="S925" s="122" t="s">
        <v>189</v>
      </c>
      <c r="T925" s="125">
        <v>3.07</v>
      </c>
      <c r="U925" s="122" t="s">
        <v>30</v>
      </c>
      <c r="W925" s="8" t="str">
        <f t="shared" si="104"/>
        <v/>
      </c>
      <c r="X925" s="8" t="str">
        <f>IF(S925="6B",_xlfn.XLOOKUP(H925,'Zoning 2shop'!A:A,'Zoning 2shop'!B:B),IF(S925="6C",_xlfn.XLOOKUP(G925,'Zoning 2shop'!C:C,'Zoning 2shop'!D:D),""))</f>
        <v/>
      </c>
      <c r="Y925" s="112">
        <f t="shared" si="105"/>
        <v>0.14910705133062102</v>
      </c>
      <c r="Z925" s="4">
        <f t="shared" si="106"/>
        <v>3.07</v>
      </c>
      <c r="AA925" s="4">
        <f t="shared" si="107"/>
        <v>0.08</v>
      </c>
      <c r="AB925" s="4">
        <f t="shared" si="108"/>
        <v>0.45775864758500651</v>
      </c>
      <c r="AC925" s="19">
        <f t="shared" si="109"/>
        <v>3.15</v>
      </c>
      <c r="AD925" s="8" t="str">
        <f>IF(COUNTIF(Catégories!A:A,N925)=0,"catégorie inconnue",LOOKUP(N925,Catégories!A:A,Catégories!B:B))</f>
        <v>Frêt</v>
      </c>
      <c r="AE925" s="21">
        <f t="shared" si="110"/>
        <v>3.6077586475850065</v>
      </c>
    </row>
    <row r="926" spans="2:31" x14ac:dyDescent="0.2">
      <c r="B926" s="122" t="s">
        <v>2731</v>
      </c>
      <c r="C926" s="122" t="s">
        <v>177</v>
      </c>
      <c r="D926" s="123">
        <v>46149</v>
      </c>
      <c r="E926" s="122" t="s">
        <v>425</v>
      </c>
      <c r="F926" s="122" t="s">
        <v>22</v>
      </c>
      <c r="G926" s="122" t="s">
        <v>0</v>
      </c>
      <c r="H926" s="122" t="s">
        <v>0</v>
      </c>
      <c r="I926" s="122" t="s">
        <v>2965</v>
      </c>
      <c r="J926" s="122" t="s">
        <v>2965</v>
      </c>
      <c r="K926" s="122" t="s">
        <v>24</v>
      </c>
      <c r="L926" s="122" t="s">
        <v>2966</v>
      </c>
      <c r="M926" s="122" t="s">
        <v>25</v>
      </c>
      <c r="N926" s="122" t="s">
        <v>26</v>
      </c>
      <c r="O926" s="122" t="s">
        <v>25</v>
      </c>
      <c r="P926" s="122" t="s">
        <v>27</v>
      </c>
      <c r="Q926" s="122" t="s">
        <v>28</v>
      </c>
      <c r="R926" s="124">
        <v>0.3</v>
      </c>
      <c r="S926" s="122" t="s">
        <v>189</v>
      </c>
      <c r="T926" s="125">
        <v>3.07</v>
      </c>
      <c r="U926" s="122" t="s">
        <v>30</v>
      </c>
      <c r="W926" s="8" t="str">
        <f t="shared" si="104"/>
        <v/>
      </c>
      <c r="X926" s="8" t="str">
        <f>IF(S926="6B",_xlfn.XLOOKUP(H926,'Zoning 2shop'!A:A,'Zoning 2shop'!B:B),IF(S926="6C",_xlfn.XLOOKUP(G926,'Zoning 2shop'!C:C,'Zoning 2shop'!D:D),""))</f>
        <v/>
      </c>
      <c r="Y926" s="112">
        <f t="shared" si="105"/>
        <v>0.14910705133062102</v>
      </c>
      <c r="Z926" s="4">
        <f t="shared" si="106"/>
        <v>3.07</v>
      </c>
      <c r="AA926" s="4">
        <f t="shared" si="107"/>
        <v>0.08</v>
      </c>
      <c r="AB926" s="4">
        <f t="shared" si="108"/>
        <v>0.45775864758500651</v>
      </c>
      <c r="AC926" s="19">
        <f t="shared" si="109"/>
        <v>3.15</v>
      </c>
      <c r="AD926" s="8" t="str">
        <f>IF(COUNTIF(Catégories!A:A,N926)=0,"catégorie inconnue",LOOKUP(N926,Catégories!A:A,Catégories!B:B))</f>
        <v>Frêt</v>
      </c>
      <c r="AE926" s="21">
        <f t="shared" si="110"/>
        <v>3.6077586475850065</v>
      </c>
    </row>
    <row r="927" spans="2:31" x14ac:dyDescent="0.2">
      <c r="B927" s="122" t="s">
        <v>2731</v>
      </c>
      <c r="C927" s="122" t="s">
        <v>177</v>
      </c>
      <c r="D927" s="123">
        <v>46149</v>
      </c>
      <c r="E927" s="122" t="s">
        <v>2984</v>
      </c>
      <c r="F927" s="122" t="s">
        <v>22</v>
      </c>
      <c r="G927" s="122" t="s">
        <v>0</v>
      </c>
      <c r="H927" s="122" t="s">
        <v>0</v>
      </c>
      <c r="I927" s="122" t="s">
        <v>2985</v>
      </c>
      <c r="J927" s="122" t="s">
        <v>2985</v>
      </c>
      <c r="K927" s="122" t="s">
        <v>24</v>
      </c>
      <c r="L927" s="122" t="s">
        <v>2986</v>
      </c>
      <c r="M927" s="122" t="s">
        <v>25</v>
      </c>
      <c r="N927" s="122" t="s">
        <v>26</v>
      </c>
      <c r="O927" s="122" t="s">
        <v>25</v>
      </c>
      <c r="P927" s="122" t="s">
        <v>27</v>
      </c>
      <c r="Q927" s="122" t="s">
        <v>28</v>
      </c>
      <c r="R927" s="124">
        <v>0.65</v>
      </c>
      <c r="S927" s="122" t="s">
        <v>189</v>
      </c>
      <c r="T927" s="125">
        <v>3.17</v>
      </c>
      <c r="U927" s="122" t="s">
        <v>30</v>
      </c>
      <c r="W927" s="8" t="str">
        <f t="shared" si="104"/>
        <v/>
      </c>
      <c r="X927" s="8" t="str">
        <f>IF(S927="6B",_xlfn.XLOOKUP(H927,'Zoning 2shop'!A:A,'Zoning 2shop'!B:B),IF(S927="6C",_xlfn.XLOOKUP(G927,'Zoning 2shop'!C:C,'Zoning 2shop'!D:D),""))</f>
        <v/>
      </c>
      <c r="Y927" s="112">
        <f t="shared" si="105"/>
        <v>0.14910705133062102</v>
      </c>
      <c r="Z927" s="4">
        <f t="shared" si="106"/>
        <v>3.17</v>
      </c>
      <c r="AA927" s="4">
        <f t="shared" si="107"/>
        <v>0.08</v>
      </c>
      <c r="AB927" s="4">
        <f t="shared" si="108"/>
        <v>0.47266935271806865</v>
      </c>
      <c r="AC927" s="19">
        <f t="shared" si="109"/>
        <v>3.25</v>
      </c>
      <c r="AD927" s="8" t="str">
        <f>IF(COUNTIF(Catégories!A:A,N927)=0,"catégorie inconnue",LOOKUP(N927,Catégories!A:A,Catégories!B:B))</f>
        <v>Frêt</v>
      </c>
      <c r="AE927" s="21">
        <f t="shared" si="110"/>
        <v>3.7226693527180688</v>
      </c>
    </row>
    <row r="928" spans="2:31" x14ac:dyDescent="0.2">
      <c r="B928" s="122" t="s">
        <v>2731</v>
      </c>
      <c r="C928" s="122" t="s">
        <v>177</v>
      </c>
      <c r="D928" s="123">
        <v>46149</v>
      </c>
      <c r="E928" s="122" t="s">
        <v>327</v>
      </c>
      <c r="F928" s="122" t="s">
        <v>22</v>
      </c>
      <c r="G928" s="122" t="s">
        <v>0</v>
      </c>
      <c r="H928" s="122" t="s">
        <v>0</v>
      </c>
      <c r="I928" s="122" t="s">
        <v>2939</v>
      </c>
      <c r="J928" s="122" t="s">
        <v>2939</v>
      </c>
      <c r="K928" s="122" t="s">
        <v>24</v>
      </c>
      <c r="L928" s="122" t="s">
        <v>2940</v>
      </c>
      <c r="M928" s="122" t="s">
        <v>25</v>
      </c>
      <c r="N928" s="122" t="s">
        <v>26</v>
      </c>
      <c r="O928" s="122" t="s">
        <v>25</v>
      </c>
      <c r="P928" s="122" t="s">
        <v>27</v>
      </c>
      <c r="Q928" s="122" t="s">
        <v>28</v>
      </c>
      <c r="R928" s="124">
        <v>0.23</v>
      </c>
      <c r="S928" s="122" t="s">
        <v>189</v>
      </c>
      <c r="T928" s="125">
        <v>3.07</v>
      </c>
      <c r="U928" s="122" t="s">
        <v>30</v>
      </c>
      <c r="W928" s="8" t="str">
        <f t="shared" si="104"/>
        <v/>
      </c>
      <c r="X928" s="8" t="str">
        <f>IF(S928="6B",_xlfn.XLOOKUP(H928,'Zoning 2shop'!A:A,'Zoning 2shop'!B:B),IF(S928="6C",_xlfn.XLOOKUP(G928,'Zoning 2shop'!C:C,'Zoning 2shop'!D:D),""))</f>
        <v/>
      </c>
      <c r="Y928" s="112">
        <f t="shared" si="105"/>
        <v>0.14910705133062102</v>
      </c>
      <c r="Z928" s="4">
        <f t="shared" si="106"/>
        <v>3.07</v>
      </c>
      <c r="AA928" s="4">
        <f t="shared" si="107"/>
        <v>0.08</v>
      </c>
      <c r="AB928" s="4">
        <f t="shared" si="108"/>
        <v>0.45775864758500651</v>
      </c>
      <c r="AC928" s="19">
        <f t="shared" si="109"/>
        <v>3.15</v>
      </c>
      <c r="AD928" s="8" t="str">
        <f>IF(COUNTIF(Catégories!A:A,N928)=0,"catégorie inconnue",LOOKUP(N928,Catégories!A:A,Catégories!B:B))</f>
        <v>Frêt</v>
      </c>
      <c r="AE928" s="21">
        <f t="shared" si="110"/>
        <v>3.6077586475850065</v>
      </c>
    </row>
    <row r="929" spans="2:31" x14ac:dyDescent="0.2">
      <c r="B929" s="122" t="s">
        <v>2731</v>
      </c>
      <c r="C929" s="122" t="s">
        <v>177</v>
      </c>
      <c r="D929" s="123">
        <v>46149</v>
      </c>
      <c r="E929" s="122" t="s">
        <v>452</v>
      </c>
      <c r="F929" s="122" t="s">
        <v>22</v>
      </c>
      <c r="G929" s="122" t="s">
        <v>0</v>
      </c>
      <c r="H929" s="122" t="s">
        <v>0</v>
      </c>
      <c r="I929" s="122" t="s">
        <v>2987</v>
      </c>
      <c r="J929" s="122" t="s">
        <v>2987</v>
      </c>
      <c r="K929" s="122" t="s">
        <v>24</v>
      </c>
      <c r="L929" s="122" t="s">
        <v>2988</v>
      </c>
      <c r="M929" s="122" t="s">
        <v>25</v>
      </c>
      <c r="N929" s="122" t="s">
        <v>26</v>
      </c>
      <c r="O929" s="122" t="s">
        <v>25</v>
      </c>
      <c r="P929" s="122" t="s">
        <v>27</v>
      </c>
      <c r="Q929" s="122" t="s">
        <v>28</v>
      </c>
      <c r="R929" s="124">
        <v>0.95</v>
      </c>
      <c r="S929" s="122" t="s">
        <v>189</v>
      </c>
      <c r="T929" s="125">
        <v>3.17</v>
      </c>
      <c r="U929" s="122" t="s">
        <v>30</v>
      </c>
      <c r="W929" s="8" t="str">
        <f t="shared" si="104"/>
        <v/>
      </c>
      <c r="X929" s="8" t="str">
        <f>IF(S929="6B",_xlfn.XLOOKUP(H929,'Zoning 2shop'!A:A,'Zoning 2shop'!B:B),IF(S929="6C",_xlfn.XLOOKUP(G929,'Zoning 2shop'!C:C,'Zoning 2shop'!D:D),""))</f>
        <v/>
      </c>
      <c r="Y929" s="112">
        <f t="shared" si="105"/>
        <v>0.14910705133062102</v>
      </c>
      <c r="Z929" s="4">
        <f t="shared" si="106"/>
        <v>3.17</v>
      </c>
      <c r="AA929" s="4">
        <f t="shared" si="107"/>
        <v>0.08</v>
      </c>
      <c r="AB929" s="4">
        <f t="shared" si="108"/>
        <v>0.47266935271806865</v>
      </c>
      <c r="AC929" s="19">
        <f t="shared" si="109"/>
        <v>3.25</v>
      </c>
      <c r="AD929" s="8" t="str">
        <f>IF(COUNTIF(Catégories!A:A,N929)=0,"catégorie inconnue",LOOKUP(N929,Catégories!A:A,Catégories!B:B))</f>
        <v>Frêt</v>
      </c>
      <c r="AE929" s="21">
        <f t="shared" si="110"/>
        <v>3.7226693527180688</v>
      </c>
    </row>
    <row r="930" spans="2:31" x14ac:dyDescent="0.2">
      <c r="B930" s="122" t="s">
        <v>2731</v>
      </c>
      <c r="C930" s="122" t="s">
        <v>177</v>
      </c>
      <c r="D930" s="123">
        <v>46149</v>
      </c>
      <c r="E930" s="122" t="s">
        <v>221</v>
      </c>
      <c r="F930" s="122" t="s">
        <v>22</v>
      </c>
      <c r="G930" s="122" t="s">
        <v>0</v>
      </c>
      <c r="H930" s="122" t="s">
        <v>0</v>
      </c>
      <c r="I930" s="122" t="s">
        <v>2967</v>
      </c>
      <c r="J930" s="122" t="s">
        <v>2967</v>
      </c>
      <c r="K930" s="122" t="s">
        <v>24</v>
      </c>
      <c r="L930" s="122" t="s">
        <v>2968</v>
      </c>
      <c r="M930" s="122" t="s">
        <v>25</v>
      </c>
      <c r="N930" s="122" t="s">
        <v>26</v>
      </c>
      <c r="O930" s="122" t="s">
        <v>25</v>
      </c>
      <c r="P930" s="122" t="s">
        <v>27</v>
      </c>
      <c r="Q930" s="122" t="s">
        <v>28</v>
      </c>
      <c r="R930" s="124">
        <v>0.27</v>
      </c>
      <c r="S930" s="122" t="s">
        <v>189</v>
      </c>
      <c r="T930" s="125">
        <v>3.07</v>
      </c>
      <c r="U930" s="122" t="s">
        <v>30</v>
      </c>
      <c r="W930" s="8" t="str">
        <f t="shared" si="104"/>
        <v/>
      </c>
      <c r="X930" s="8" t="str">
        <f>IF(S930="6B",_xlfn.XLOOKUP(H930,'Zoning 2shop'!A:A,'Zoning 2shop'!B:B),IF(S930="6C",_xlfn.XLOOKUP(G930,'Zoning 2shop'!C:C,'Zoning 2shop'!D:D),""))</f>
        <v/>
      </c>
      <c r="Y930" s="112">
        <f t="shared" si="105"/>
        <v>0.14910705133062102</v>
      </c>
      <c r="Z930" s="4">
        <f t="shared" si="106"/>
        <v>3.07</v>
      </c>
      <c r="AA930" s="4">
        <f t="shared" si="107"/>
        <v>0.08</v>
      </c>
      <c r="AB930" s="4">
        <f t="shared" si="108"/>
        <v>0.45775864758500651</v>
      </c>
      <c r="AC930" s="19">
        <f t="shared" si="109"/>
        <v>3.15</v>
      </c>
      <c r="AD930" s="8" t="str">
        <f>IF(COUNTIF(Catégories!A:A,N930)=0,"catégorie inconnue",LOOKUP(N930,Catégories!A:A,Catégories!B:B))</f>
        <v>Frêt</v>
      </c>
      <c r="AE930" s="21">
        <f t="shared" si="110"/>
        <v>3.6077586475850065</v>
      </c>
    </row>
    <row r="931" spans="2:31" x14ac:dyDescent="0.2">
      <c r="B931" s="122" t="s">
        <v>2731</v>
      </c>
      <c r="C931" s="122" t="s">
        <v>177</v>
      </c>
      <c r="D931" s="123">
        <v>46149</v>
      </c>
      <c r="E931" s="122" t="s">
        <v>288</v>
      </c>
      <c r="F931" s="122" t="s">
        <v>22</v>
      </c>
      <c r="G931" s="122" t="s">
        <v>0</v>
      </c>
      <c r="H931" s="122" t="s">
        <v>0</v>
      </c>
      <c r="I931" s="122" t="s">
        <v>2961</v>
      </c>
      <c r="J931" s="122" t="s">
        <v>2961</v>
      </c>
      <c r="K931" s="122" t="s">
        <v>24</v>
      </c>
      <c r="L931" s="122" t="s">
        <v>2962</v>
      </c>
      <c r="M931" s="122" t="s">
        <v>25</v>
      </c>
      <c r="N931" s="122" t="s">
        <v>26</v>
      </c>
      <c r="O931" s="122" t="s">
        <v>25</v>
      </c>
      <c r="P931" s="122" t="s">
        <v>27</v>
      </c>
      <c r="Q931" s="122" t="s">
        <v>28</v>
      </c>
      <c r="R931" s="124">
        <v>0.19</v>
      </c>
      <c r="S931" s="122" t="s">
        <v>189</v>
      </c>
      <c r="T931" s="125">
        <v>3.07</v>
      </c>
      <c r="U931" s="122" t="s">
        <v>30</v>
      </c>
      <c r="W931" s="8" t="str">
        <f t="shared" si="104"/>
        <v/>
      </c>
      <c r="X931" s="8" t="str">
        <f>IF(S931="6B",_xlfn.XLOOKUP(H931,'Zoning 2shop'!A:A,'Zoning 2shop'!B:B),IF(S931="6C",_xlfn.XLOOKUP(G931,'Zoning 2shop'!C:C,'Zoning 2shop'!D:D),""))</f>
        <v/>
      </c>
      <c r="Y931" s="112">
        <f t="shared" si="105"/>
        <v>0.14910705133062102</v>
      </c>
      <c r="Z931" s="4">
        <f t="shared" si="106"/>
        <v>3.07</v>
      </c>
      <c r="AA931" s="4">
        <f t="shared" si="107"/>
        <v>0.08</v>
      </c>
      <c r="AB931" s="4">
        <f t="shared" si="108"/>
        <v>0.45775864758500651</v>
      </c>
      <c r="AC931" s="19">
        <f t="shared" si="109"/>
        <v>3.15</v>
      </c>
      <c r="AD931" s="8" t="str">
        <f>IF(COUNTIF(Catégories!A:A,N931)=0,"catégorie inconnue",LOOKUP(N931,Catégories!A:A,Catégories!B:B))</f>
        <v>Frêt</v>
      </c>
      <c r="AE931" s="21">
        <f t="shared" si="110"/>
        <v>3.6077586475850065</v>
      </c>
    </row>
    <row r="932" spans="2:31" x14ac:dyDescent="0.2">
      <c r="B932" s="122" t="s">
        <v>2731</v>
      </c>
      <c r="C932" s="122" t="s">
        <v>177</v>
      </c>
      <c r="D932" s="123">
        <v>46149</v>
      </c>
      <c r="E932" s="122" t="s">
        <v>2932</v>
      </c>
      <c r="F932" s="122" t="s">
        <v>22</v>
      </c>
      <c r="G932" s="122" t="s">
        <v>0</v>
      </c>
      <c r="H932" s="122" t="s">
        <v>0</v>
      </c>
      <c r="I932" s="122" t="s">
        <v>2933</v>
      </c>
      <c r="J932" s="122" t="s">
        <v>2933</v>
      </c>
      <c r="K932" s="122" t="s">
        <v>24</v>
      </c>
      <c r="L932" s="122" t="s">
        <v>2934</v>
      </c>
      <c r="M932" s="122" t="s">
        <v>25</v>
      </c>
      <c r="N932" s="122" t="s">
        <v>26</v>
      </c>
      <c r="O932" s="122" t="s">
        <v>25</v>
      </c>
      <c r="P932" s="122" t="s">
        <v>27</v>
      </c>
      <c r="Q932" s="122" t="s">
        <v>212</v>
      </c>
      <c r="R932" s="124">
        <v>0.31</v>
      </c>
      <c r="S932" s="122" t="s">
        <v>189</v>
      </c>
      <c r="T932" s="125">
        <v>3.07</v>
      </c>
      <c r="U932" s="122" t="s">
        <v>30</v>
      </c>
      <c r="W932" s="8" t="str">
        <f t="shared" si="104"/>
        <v/>
      </c>
      <c r="X932" s="8" t="str">
        <f>IF(S932="6B",_xlfn.XLOOKUP(H932,'Zoning 2shop'!A:A,'Zoning 2shop'!B:B),IF(S932="6C",_xlfn.XLOOKUP(G932,'Zoning 2shop'!C:C,'Zoning 2shop'!D:D),""))</f>
        <v/>
      </c>
      <c r="Y932" s="112">
        <f t="shared" si="105"/>
        <v>0.14910705133062102</v>
      </c>
      <c r="Z932" s="4">
        <f t="shared" si="106"/>
        <v>3.07</v>
      </c>
      <c r="AA932" s="4">
        <f t="shared" si="107"/>
        <v>0.08</v>
      </c>
      <c r="AB932" s="4">
        <f t="shared" si="108"/>
        <v>0.45775864758500651</v>
      </c>
      <c r="AC932" s="19">
        <f t="shared" si="109"/>
        <v>3.15</v>
      </c>
      <c r="AD932" s="8" t="str">
        <f>IF(COUNTIF(Catégories!A:A,N932)=0,"catégorie inconnue",LOOKUP(N932,Catégories!A:A,Catégories!B:B))</f>
        <v>Frêt</v>
      </c>
      <c r="AE932" s="21">
        <f t="shared" si="110"/>
        <v>3.6077586475850065</v>
      </c>
    </row>
    <row r="933" spans="2:31" x14ac:dyDescent="0.2">
      <c r="B933" s="122" t="s">
        <v>2731</v>
      </c>
      <c r="C933" s="122" t="s">
        <v>177</v>
      </c>
      <c r="D933" s="123">
        <v>46149</v>
      </c>
      <c r="E933" s="122" t="s">
        <v>1702</v>
      </c>
      <c r="F933" s="122" t="s">
        <v>22</v>
      </c>
      <c r="G933" s="122" t="s">
        <v>0</v>
      </c>
      <c r="H933" s="122" t="s">
        <v>0</v>
      </c>
      <c r="I933" s="122" t="s">
        <v>2941</v>
      </c>
      <c r="J933" s="122" t="s">
        <v>2941</v>
      </c>
      <c r="K933" s="122" t="s">
        <v>24</v>
      </c>
      <c r="L933" s="122" t="s">
        <v>2942</v>
      </c>
      <c r="M933" s="122" t="s">
        <v>25</v>
      </c>
      <c r="N933" s="122" t="s">
        <v>26</v>
      </c>
      <c r="O933" s="122" t="s">
        <v>25</v>
      </c>
      <c r="P933" s="122" t="s">
        <v>27</v>
      </c>
      <c r="Q933" s="122" t="s">
        <v>28</v>
      </c>
      <c r="R933" s="124">
        <v>0.28000000000000003</v>
      </c>
      <c r="S933" s="122" t="s">
        <v>189</v>
      </c>
      <c r="T933" s="125">
        <v>3.07</v>
      </c>
      <c r="U933" s="122" t="s">
        <v>30</v>
      </c>
      <c r="W933" s="8" t="str">
        <f t="shared" si="104"/>
        <v/>
      </c>
      <c r="X933" s="8" t="str">
        <f>IF(S933="6B",_xlfn.XLOOKUP(H933,'Zoning 2shop'!A:A,'Zoning 2shop'!B:B),IF(S933="6C",_xlfn.XLOOKUP(G933,'Zoning 2shop'!C:C,'Zoning 2shop'!D:D),""))</f>
        <v/>
      </c>
      <c r="Y933" s="112">
        <f t="shared" si="105"/>
        <v>0.14910705133062102</v>
      </c>
      <c r="Z933" s="4">
        <f t="shared" si="106"/>
        <v>3.07</v>
      </c>
      <c r="AA933" s="4">
        <f t="shared" si="107"/>
        <v>0.08</v>
      </c>
      <c r="AB933" s="4">
        <f t="shared" si="108"/>
        <v>0.45775864758500651</v>
      </c>
      <c r="AC933" s="19">
        <f t="shared" si="109"/>
        <v>3.15</v>
      </c>
      <c r="AD933" s="8" t="str">
        <f>IF(COUNTIF(Catégories!A:A,N933)=0,"catégorie inconnue",LOOKUP(N933,Catégories!A:A,Catégories!B:B))</f>
        <v>Frêt</v>
      </c>
      <c r="AE933" s="21">
        <f t="shared" si="110"/>
        <v>3.6077586475850065</v>
      </c>
    </row>
    <row r="934" spans="2:31" x14ac:dyDescent="0.2">
      <c r="B934" s="122" t="s">
        <v>2731</v>
      </c>
      <c r="C934" s="122" t="s">
        <v>177</v>
      </c>
      <c r="D934" s="123">
        <v>46149</v>
      </c>
      <c r="E934" s="122" t="s">
        <v>1215</v>
      </c>
      <c r="F934" s="122" t="s">
        <v>22</v>
      </c>
      <c r="G934" s="122" t="s">
        <v>0</v>
      </c>
      <c r="H934" s="122" t="s">
        <v>0</v>
      </c>
      <c r="I934" s="122" t="s">
        <v>2937</v>
      </c>
      <c r="J934" s="122" t="s">
        <v>2937</v>
      </c>
      <c r="K934" s="122" t="s">
        <v>24</v>
      </c>
      <c r="L934" s="122" t="s">
        <v>2938</v>
      </c>
      <c r="M934" s="122" t="s">
        <v>25</v>
      </c>
      <c r="N934" s="122" t="s">
        <v>26</v>
      </c>
      <c r="O934" s="122" t="s">
        <v>25</v>
      </c>
      <c r="P934" s="122" t="s">
        <v>27</v>
      </c>
      <c r="Q934" s="122" t="s">
        <v>28</v>
      </c>
      <c r="R934" s="124">
        <v>0.2</v>
      </c>
      <c r="S934" s="122" t="s">
        <v>189</v>
      </c>
      <c r="T934" s="125">
        <v>3.07</v>
      </c>
      <c r="U934" s="122" t="s">
        <v>30</v>
      </c>
      <c r="W934" s="8" t="str">
        <f t="shared" si="104"/>
        <v/>
      </c>
      <c r="X934" s="8" t="str">
        <f>IF(S934="6B",_xlfn.XLOOKUP(H934,'Zoning 2shop'!A:A,'Zoning 2shop'!B:B),IF(S934="6C",_xlfn.XLOOKUP(G934,'Zoning 2shop'!C:C,'Zoning 2shop'!D:D),""))</f>
        <v/>
      </c>
      <c r="Y934" s="112">
        <f t="shared" si="105"/>
        <v>0.14910705133062102</v>
      </c>
      <c r="Z934" s="4">
        <f t="shared" si="106"/>
        <v>3.07</v>
      </c>
      <c r="AA934" s="4">
        <f t="shared" si="107"/>
        <v>0.08</v>
      </c>
      <c r="AB934" s="4">
        <f t="shared" si="108"/>
        <v>0.45775864758500651</v>
      </c>
      <c r="AC934" s="19">
        <f t="shared" si="109"/>
        <v>3.15</v>
      </c>
      <c r="AD934" s="8" t="str">
        <f>IF(COUNTIF(Catégories!A:A,N934)=0,"catégorie inconnue",LOOKUP(N934,Catégories!A:A,Catégories!B:B))</f>
        <v>Frêt</v>
      </c>
      <c r="AE934" s="21">
        <f t="shared" si="110"/>
        <v>3.6077586475850065</v>
      </c>
    </row>
    <row r="935" spans="2:31" x14ac:dyDescent="0.2">
      <c r="B935" s="122" t="s">
        <v>2731</v>
      </c>
      <c r="C935" s="122" t="s">
        <v>177</v>
      </c>
      <c r="D935" s="123">
        <v>46149</v>
      </c>
      <c r="E935" s="122" t="s">
        <v>234</v>
      </c>
      <c r="F935" s="122" t="s">
        <v>22</v>
      </c>
      <c r="G935" s="122" t="s">
        <v>0</v>
      </c>
      <c r="H935" s="122" t="s">
        <v>0</v>
      </c>
      <c r="I935" s="122" t="s">
        <v>2969</v>
      </c>
      <c r="J935" s="122" t="s">
        <v>2969</v>
      </c>
      <c r="K935" s="122" t="s">
        <v>24</v>
      </c>
      <c r="L935" s="122" t="s">
        <v>2970</v>
      </c>
      <c r="M935" s="122" t="s">
        <v>25</v>
      </c>
      <c r="N935" s="122" t="s">
        <v>26</v>
      </c>
      <c r="O935" s="122" t="s">
        <v>25</v>
      </c>
      <c r="P935" s="122" t="s">
        <v>27</v>
      </c>
      <c r="Q935" s="122" t="s">
        <v>28</v>
      </c>
      <c r="R935" s="124">
        <v>0.31</v>
      </c>
      <c r="S935" s="122" t="s">
        <v>189</v>
      </c>
      <c r="T935" s="125">
        <v>3.07</v>
      </c>
      <c r="U935" s="122" t="s">
        <v>30</v>
      </c>
      <c r="W935" s="8" t="str">
        <f t="shared" si="104"/>
        <v/>
      </c>
      <c r="X935" s="8" t="str">
        <f>IF(S935="6B",_xlfn.XLOOKUP(H935,'Zoning 2shop'!A:A,'Zoning 2shop'!B:B),IF(S935="6C",_xlfn.XLOOKUP(G935,'Zoning 2shop'!C:C,'Zoning 2shop'!D:D),""))</f>
        <v/>
      </c>
      <c r="Y935" s="112">
        <f t="shared" si="105"/>
        <v>0.14910705133062102</v>
      </c>
      <c r="Z935" s="4">
        <f t="shared" si="106"/>
        <v>3.07</v>
      </c>
      <c r="AA935" s="4">
        <f t="shared" si="107"/>
        <v>0.08</v>
      </c>
      <c r="AB935" s="4">
        <f t="shared" si="108"/>
        <v>0.45775864758500651</v>
      </c>
      <c r="AC935" s="19">
        <f t="shared" si="109"/>
        <v>3.15</v>
      </c>
      <c r="AD935" s="8" t="str">
        <f>IF(COUNTIF(Catégories!A:A,N935)=0,"catégorie inconnue",LOOKUP(N935,Catégories!A:A,Catégories!B:B))</f>
        <v>Frêt</v>
      </c>
      <c r="AE935" s="21">
        <f t="shared" si="110"/>
        <v>3.6077586475850065</v>
      </c>
    </row>
    <row r="936" spans="2:31" x14ac:dyDescent="0.2">
      <c r="B936" s="122" t="s">
        <v>2731</v>
      </c>
      <c r="C936" s="122" t="s">
        <v>177</v>
      </c>
      <c r="D936" s="123">
        <v>46149</v>
      </c>
      <c r="E936" s="122" t="s">
        <v>2750</v>
      </c>
      <c r="F936" s="122" t="s">
        <v>22</v>
      </c>
      <c r="G936" s="122" t="s">
        <v>0</v>
      </c>
      <c r="H936" s="122" t="s">
        <v>0</v>
      </c>
      <c r="I936" s="122" t="s">
        <v>2943</v>
      </c>
      <c r="J936" s="122" t="s">
        <v>2943</v>
      </c>
      <c r="K936" s="122" t="s">
        <v>24</v>
      </c>
      <c r="L936" s="122" t="s">
        <v>2944</v>
      </c>
      <c r="M936" s="122" t="s">
        <v>25</v>
      </c>
      <c r="N936" s="122" t="s">
        <v>26</v>
      </c>
      <c r="O936" s="122" t="s">
        <v>25</v>
      </c>
      <c r="P936" s="122" t="s">
        <v>27</v>
      </c>
      <c r="Q936" s="122" t="s">
        <v>28</v>
      </c>
      <c r="R936" s="124">
        <v>0.19</v>
      </c>
      <c r="S936" s="122" t="s">
        <v>189</v>
      </c>
      <c r="T936" s="125">
        <v>3.07</v>
      </c>
      <c r="U936" s="122" t="s">
        <v>30</v>
      </c>
      <c r="W936" s="8" t="str">
        <f t="shared" si="104"/>
        <v/>
      </c>
      <c r="X936" s="8" t="str">
        <f>IF(S936="6B",_xlfn.XLOOKUP(H936,'Zoning 2shop'!A:A,'Zoning 2shop'!B:B),IF(S936="6C",_xlfn.XLOOKUP(G936,'Zoning 2shop'!C:C,'Zoning 2shop'!D:D),""))</f>
        <v/>
      </c>
      <c r="Y936" s="112">
        <f t="shared" si="105"/>
        <v>0.14910705133062102</v>
      </c>
      <c r="Z936" s="4">
        <f t="shared" si="106"/>
        <v>3.07</v>
      </c>
      <c r="AA936" s="4">
        <f t="shared" si="107"/>
        <v>0.08</v>
      </c>
      <c r="AB936" s="4">
        <f t="shared" si="108"/>
        <v>0.45775864758500651</v>
      </c>
      <c r="AC936" s="19">
        <f t="shared" si="109"/>
        <v>3.15</v>
      </c>
      <c r="AD936" s="8" t="str">
        <f>IF(COUNTIF(Catégories!A:A,N936)=0,"catégorie inconnue",LOOKUP(N936,Catégories!A:A,Catégories!B:B))</f>
        <v>Frêt</v>
      </c>
      <c r="AE936" s="21">
        <f t="shared" si="110"/>
        <v>3.6077586475850065</v>
      </c>
    </row>
    <row r="937" spans="2:31" x14ac:dyDescent="0.2">
      <c r="B937" s="122" t="s">
        <v>2731</v>
      </c>
      <c r="C937" s="122" t="s">
        <v>177</v>
      </c>
      <c r="D937" s="123">
        <v>46149</v>
      </c>
      <c r="E937" s="122" t="s">
        <v>2948</v>
      </c>
      <c r="F937" s="122" t="s">
        <v>22</v>
      </c>
      <c r="G937" s="122" t="s">
        <v>0</v>
      </c>
      <c r="H937" s="122" t="s">
        <v>0</v>
      </c>
      <c r="I937" s="122" t="s">
        <v>2949</v>
      </c>
      <c r="J937" s="122" t="s">
        <v>2949</v>
      </c>
      <c r="K937" s="122" t="s">
        <v>24</v>
      </c>
      <c r="L937" s="122" t="s">
        <v>2950</v>
      </c>
      <c r="M937" s="122" t="s">
        <v>25</v>
      </c>
      <c r="N937" s="122" t="s">
        <v>26</v>
      </c>
      <c r="O937" s="122" t="s">
        <v>25</v>
      </c>
      <c r="P937" s="122" t="s">
        <v>27</v>
      </c>
      <c r="Q937" s="122" t="s">
        <v>28</v>
      </c>
      <c r="R937" s="124">
        <v>0.04</v>
      </c>
      <c r="S937" s="122" t="s">
        <v>189</v>
      </c>
      <c r="T937" s="125">
        <v>3.07</v>
      </c>
      <c r="U937" s="122" t="s">
        <v>30</v>
      </c>
      <c r="W937" s="8" t="str">
        <f t="shared" si="104"/>
        <v/>
      </c>
      <c r="X937" s="8" t="str">
        <f>IF(S937="6B",_xlfn.XLOOKUP(H937,'Zoning 2shop'!A:A,'Zoning 2shop'!B:B),IF(S937="6C",_xlfn.XLOOKUP(G937,'Zoning 2shop'!C:C,'Zoning 2shop'!D:D),""))</f>
        <v/>
      </c>
      <c r="Y937" s="112">
        <f t="shared" si="105"/>
        <v>0.14910705133062102</v>
      </c>
      <c r="Z937" s="4">
        <f t="shared" si="106"/>
        <v>3.07</v>
      </c>
      <c r="AA937" s="4">
        <f t="shared" si="107"/>
        <v>0.08</v>
      </c>
      <c r="AB937" s="4">
        <f t="shared" si="108"/>
        <v>0.45775864758500651</v>
      </c>
      <c r="AC937" s="19">
        <f t="shared" si="109"/>
        <v>3.15</v>
      </c>
      <c r="AD937" s="8" t="str">
        <f>IF(COUNTIF(Catégories!A:A,N937)=0,"catégorie inconnue",LOOKUP(N937,Catégories!A:A,Catégories!B:B))</f>
        <v>Frêt</v>
      </c>
      <c r="AE937" s="21">
        <f t="shared" si="110"/>
        <v>3.6077586475850065</v>
      </c>
    </row>
    <row r="938" spans="2:31" x14ac:dyDescent="0.2">
      <c r="B938" s="122" t="s">
        <v>2731</v>
      </c>
      <c r="C938" s="122" t="s">
        <v>177</v>
      </c>
      <c r="D938" s="123">
        <v>46149</v>
      </c>
      <c r="E938" s="122" t="s">
        <v>2976</v>
      </c>
      <c r="F938" s="122" t="s">
        <v>22</v>
      </c>
      <c r="G938" s="122" t="s">
        <v>0</v>
      </c>
      <c r="H938" s="122" t="s">
        <v>0</v>
      </c>
      <c r="I938" s="122" t="s">
        <v>2977</v>
      </c>
      <c r="J938" s="122" t="s">
        <v>2977</v>
      </c>
      <c r="K938" s="122" t="s">
        <v>24</v>
      </c>
      <c r="L938" s="122" t="s">
        <v>2978</v>
      </c>
      <c r="M938" s="122" t="s">
        <v>25</v>
      </c>
      <c r="N938" s="122" t="s">
        <v>26</v>
      </c>
      <c r="O938" s="122" t="s">
        <v>25</v>
      </c>
      <c r="P938" s="122" t="s">
        <v>27</v>
      </c>
      <c r="Q938" s="122" t="s">
        <v>28</v>
      </c>
      <c r="R938" s="124">
        <v>0.13</v>
      </c>
      <c r="S938" s="122" t="s">
        <v>189</v>
      </c>
      <c r="T938" s="125">
        <v>3.07</v>
      </c>
      <c r="U938" s="122" t="s">
        <v>30</v>
      </c>
      <c r="W938" s="8" t="str">
        <f t="shared" si="104"/>
        <v/>
      </c>
      <c r="X938" s="8" t="str">
        <f>IF(S938="6B",_xlfn.XLOOKUP(H938,'Zoning 2shop'!A:A,'Zoning 2shop'!B:B),IF(S938="6C",_xlfn.XLOOKUP(G938,'Zoning 2shop'!C:C,'Zoning 2shop'!D:D),""))</f>
        <v/>
      </c>
      <c r="Y938" s="112">
        <f t="shared" si="105"/>
        <v>0.14910705133062102</v>
      </c>
      <c r="Z938" s="4">
        <f t="shared" si="106"/>
        <v>3.07</v>
      </c>
      <c r="AA938" s="4">
        <f t="shared" si="107"/>
        <v>0.08</v>
      </c>
      <c r="AB938" s="4">
        <f t="shared" si="108"/>
        <v>0.45775864758500651</v>
      </c>
      <c r="AC938" s="19">
        <f t="shared" si="109"/>
        <v>3.15</v>
      </c>
      <c r="AD938" s="8" t="str">
        <f>IF(COUNTIF(Catégories!A:A,N938)=0,"catégorie inconnue",LOOKUP(N938,Catégories!A:A,Catégories!B:B))</f>
        <v>Frêt</v>
      </c>
      <c r="AE938" s="21">
        <f t="shared" si="110"/>
        <v>3.6077586475850065</v>
      </c>
    </row>
    <row r="939" spans="2:31" x14ac:dyDescent="0.2">
      <c r="B939" s="122" t="s">
        <v>2731</v>
      </c>
      <c r="C939" s="122" t="s">
        <v>177</v>
      </c>
      <c r="D939" s="123">
        <v>46149</v>
      </c>
      <c r="E939" s="122" t="s">
        <v>2979</v>
      </c>
      <c r="F939" s="122" t="s">
        <v>22</v>
      </c>
      <c r="G939" s="122" t="s">
        <v>0</v>
      </c>
      <c r="H939" s="122" t="s">
        <v>0</v>
      </c>
      <c r="I939" s="122" t="s">
        <v>2980</v>
      </c>
      <c r="J939" s="122" t="s">
        <v>2980</v>
      </c>
      <c r="K939" s="122" t="s">
        <v>24</v>
      </c>
      <c r="L939" s="122" t="s">
        <v>2981</v>
      </c>
      <c r="M939" s="122" t="s">
        <v>25</v>
      </c>
      <c r="N939" s="122" t="s">
        <v>26</v>
      </c>
      <c r="O939" s="122" t="s">
        <v>25</v>
      </c>
      <c r="P939" s="122" t="s">
        <v>27</v>
      </c>
      <c r="Q939" s="122" t="s">
        <v>28</v>
      </c>
      <c r="R939" s="124">
        <v>0.14000000000000001</v>
      </c>
      <c r="S939" s="122" t="s">
        <v>189</v>
      </c>
      <c r="T939" s="125">
        <v>3.07</v>
      </c>
      <c r="U939" s="122" t="s">
        <v>30</v>
      </c>
      <c r="W939" s="8" t="str">
        <f t="shared" si="104"/>
        <v/>
      </c>
      <c r="X939" s="8" t="str">
        <f>IF(S939="6B",_xlfn.XLOOKUP(H939,'Zoning 2shop'!A:A,'Zoning 2shop'!B:B),IF(S939="6C",_xlfn.XLOOKUP(G939,'Zoning 2shop'!C:C,'Zoning 2shop'!D:D),""))</f>
        <v/>
      </c>
      <c r="Y939" s="112">
        <f t="shared" si="105"/>
        <v>0.14910705133062102</v>
      </c>
      <c r="Z939" s="4">
        <f t="shared" si="106"/>
        <v>3.07</v>
      </c>
      <c r="AA939" s="4">
        <f t="shared" si="107"/>
        <v>0.08</v>
      </c>
      <c r="AB939" s="4">
        <f t="shared" si="108"/>
        <v>0.45775864758500651</v>
      </c>
      <c r="AC939" s="19">
        <f t="shared" si="109"/>
        <v>3.15</v>
      </c>
      <c r="AD939" s="8" t="str">
        <f>IF(COUNTIF(Catégories!A:A,N939)=0,"catégorie inconnue",LOOKUP(N939,Catégories!A:A,Catégories!B:B))</f>
        <v>Frêt</v>
      </c>
      <c r="AE939" s="21">
        <f t="shared" si="110"/>
        <v>3.6077586475850065</v>
      </c>
    </row>
    <row r="940" spans="2:31" x14ac:dyDescent="0.2">
      <c r="B940" s="122" t="s">
        <v>2731</v>
      </c>
      <c r="C940" s="122" t="s">
        <v>177</v>
      </c>
      <c r="D940" s="123">
        <v>46149</v>
      </c>
      <c r="E940" s="122" t="s">
        <v>2954</v>
      </c>
      <c r="F940" s="122" t="s">
        <v>22</v>
      </c>
      <c r="G940" s="122" t="s">
        <v>0</v>
      </c>
      <c r="H940" s="122" t="s">
        <v>0</v>
      </c>
      <c r="I940" s="122" t="s">
        <v>2955</v>
      </c>
      <c r="J940" s="122" t="s">
        <v>2955</v>
      </c>
      <c r="K940" s="122" t="s">
        <v>24</v>
      </c>
      <c r="L940" s="122" t="s">
        <v>2956</v>
      </c>
      <c r="M940" s="122" t="s">
        <v>25</v>
      </c>
      <c r="N940" s="122" t="s">
        <v>26</v>
      </c>
      <c r="O940" s="122" t="s">
        <v>25</v>
      </c>
      <c r="P940" s="122" t="s">
        <v>27</v>
      </c>
      <c r="Q940" s="122" t="s">
        <v>28</v>
      </c>
      <c r="R940" s="124">
        <v>0.7</v>
      </c>
      <c r="S940" s="122" t="s">
        <v>189</v>
      </c>
      <c r="T940" s="125">
        <v>3.17</v>
      </c>
      <c r="U940" s="122" t="s">
        <v>30</v>
      </c>
      <c r="W940" s="8" t="str">
        <f t="shared" si="104"/>
        <v/>
      </c>
      <c r="X940" s="8" t="str">
        <f>IF(S940="6B",_xlfn.XLOOKUP(H940,'Zoning 2shop'!A:A,'Zoning 2shop'!B:B),IF(S940="6C",_xlfn.XLOOKUP(G940,'Zoning 2shop'!C:C,'Zoning 2shop'!D:D),""))</f>
        <v/>
      </c>
      <c r="Y940" s="112">
        <f t="shared" si="105"/>
        <v>0.14910705133062102</v>
      </c>
      <c r="Z940" s="4">
        <f t="shared" si="106"/>
        <v>3.17</v>
      </c>
      <c r="AA940" s="4">
        <f t="shared" si="107"/>
        <v>0.08</v>
      </c>
      <c r="AB940" s="4">
        <f t="shared" si="108"/>
        <v>0.47266935271806865</v>
      </c>
      <c r="AC940" s="19">
        <f t="shared" si="109"/>
        <v>3.25</v>
      </c>
      <c r="AD940" s="8" t="str">
        <f>IF(COUNTIF(Catégories!A:A,N940)=0,"catégorie inconnue",LOOKUP(N940,Catégories!A:A,Catégories!B:B))</f>
        <v>Frêt</v>
      </c>
      <c r="AE940" s="21">
        <f t="shared" si="110"/>
        <v>3.7226693527180688</v>
      </c>
    </row>
    <row r="941" spans="2:31" x14ac:dyDescent="0.2">
      <c r="B941" s="122" t="s">
        <v>2731</v>
      </c>
      <c r="C941" s="122" t="s">
        <v>177</v>
      </c>
      <c r="D941" s="123">
        <v>46149</v>
      </c>
      <c r="E941" s="122" t="s">
        <v>483</v>
      </c>
      <c r="F941" s="122" t="s">
        <v>22</v>
      </c>
      <c r="G941" s="122" t="s">
        <v>0</v>
      </c>
      <c r="H941" s="122" t="s">
        <v>0</v>
      </c>
      <c r="I941" s="122" t="s">
        <v>2963</v>
      </c>
      <c r="J941" s="122" t="s">
        <v>2963</v>
      </c>
      <c r="K941" s="122" t="s">
        <v>24</v>
      </c>
      <c r="L941" s="122" t="s">
        <v>2964</v>
      </c>
      <c r="M941" s="122" t="s">
        <v>25</v>
      </c>
      <c r="N941" s="122" t="s">
        <v>26</v>
      </c>
      <c r="O941" s="122" t="s">
        <v>25</v>
      </c>
      <c r="P941" s="122" t="s">
        <v>27</v>
      </c>
      <c r="Q941" s="122" t="s">
        <v>182</v>
      </c>
      <c r="R941" s="124">
        <v>0.18</v>
      </c>
      <c r="S941" s="122" t="s">
        <v>189</v>
      </c>
      <c r="T941" s="125">
        <v>3.07</v>
      </c>
      <c r="U941" s="122" t="s">
        <v>30</v>
      </c>
      <c r="W941" s="8" t="str">
        <f t="shared" si="104"/>
        <v/>
      </c>
      <c r="X941" s="8" t="str">
        <f>IF(S941="6B",_xlfn.XLOOKUP(H941,'Zoning 2shop'!A:A,'Zoning 2shop'!B:B),IF(S941="6C",_xlfn.XLOOKUP(G941,'Zoning 2shop'!C:C,'Zoning 2shop'!D:D),""))</f>
        <v/>
      </c>
      <c r="Y941" s="112">
        <f t="shared" si="105"/>
        <v>0.14910705133062102</v>
      </c>
      <c r="Z941" s="4">
        <f t="shared" si="106"/>
        <v>3.07</v>
      </c>
      <c r="AA941" s="4">
        <f t="shared" si="107"/>
        <v>0.08</v>
      </c>
      <c r="AB941" s="4">
        <f t="shared" si="108"/>
        <v>0.45775864758500651</v>
      </c>
      <c r="AC941" s="19">
        <f t="shared" si="109"/>
        <v>3.15</v>
      </c>
      <c r="AD941" s="8" t="str">
        <f>IF(COUNTIF(Catégories!A:A,N941)=0,"catégorie inconnue",LOOKUP(N941,Catégories!A:A,Catégories!B:B))</f>
        <v>Frêt</v>
      </c>
      <c r="AE941" s="21">
        <f t="shared" si="110"/>
        <v>3.6077586475850065</v>
      </c>
    </row>
    <row r="942" spans="2:31" x14ac:dyDescent="0.2">
      <c r="B942" s="122" t="s">
        <v>2731</v>
      </c>
      <c r="C942" s="122" t="s">
        <v>177</v>
      </c>
      <c r="D942" s="123">
        <v>46149</v>
      </c>
      <c r="E942" s="122" t="s">
        <v>2929</v>
      </c>
      <c r="F942" s="122" t="s">
        <v>22</v>
      </c>
      <c r="G942" s="122" t="s">
        <v>0</v>
      </c>
      <c r="H942" s="122" t="s">
        <v>0</v>
      </c>
      <c r="I942" s="122" t="s">
        <v>2930</v>
      </c>
      <c r="J942" s="122" t="s">
        <v>2930</v>
      </c>
      <c r="K942" s="122" t="s">
        <v>24</v>
      </c>
      <c r="L942" s="122" t="s">
        <v>2931</v>
      </c>
      <c r="M942" s="122" t="s">
        <v>25</v>
      </c>
      <c r="N942" s="122" t="s">
        <v>26</v>
      </c>
      <c r="O942" s="122" t="s">
        <v>25</v>
      </c>
      <c r="P942" s="122" t="s">
        <v>27</v>
      </c>
      <c r="Q942" s="122" t="s">
        <v>28</v>
      </c>
      <c r="R942" s="124">
        <v>0.7</v>
      </c>
      <c r="S942" s="122" t="s">
        <v>189</v>
      </c>
      <c r="T942" s="125">
        <v>3.17</v>
      </c>
      <c r="U942" s="122" t="s">
        <v>30</v>
      </c>
      <c r="W942" s="8" t="str">
        <f t="shared" si="104"/>
        <v/>
      </c>
      <c r="X942" s="8" t="str">
        <f>IF(S942="6B",_xlfn.XLOOKUP(H942,'Zoning 2shop'!A:A,'Zoning 2shop'!B:B),IF(S942="6C",_xlfn.XLOOKUP(G942,'Zoning 2shop'!C:C,'Zoning 2shop'!D:D),""))</f>
        <v/>
      </c>
      <c r="Y942" s="112">
        <f t="shared" si="105"/>
        <v>0.14910705133062102</v>
      </c>
      <c r="Z942" s="4">
        <f t="shared" si="106"/>
        <v>3.17</v>
      </c>
      <c r="AA942" s="4">
        <f t="shared" si="107"/>
        <v>0.08</v>
      </c>
      <c r="AB942" s="4">
        <f t="shared" si="108"/>
        <v>0.47266935271806865</v>
      </c>
      <c r="AC942" s="19">
        <f t="shared" si="109"/>
        <v>3.25</v>
      </c>
      <c r="AD942" s="8" t="str">
        <f>IF(COUNTIF(Catégories!A:A,N942)=0,"catégorie inconnue",LOOKUP(N942,Catégories!A:A,Catégories!B:B))</f>
        <v>Frêt</v>
      </c>
      <c r="AE942" s="21">
        <f t="shared" si="110"/>
        <v>3.7226693527180688</v>
      </c>
    </row>
    <row r="943" spans="2:31" x14ac:dyDescent="0.2">
      <c r="B943" s="122" t="s">
        <v>2731</v>
      </c>
      <c r="C943" s="122" t="s">
        <v>177</v>
      </c>
      <c r="D943" s="123">
        <v>46149</v>
      </c>
      <c r="E943" s="122" t="s">
        <v>2951</v>
      </c>
      <c r="F943" s="122" t="s">
        <v>22</v>
      </c>
      <c r="G943" s="122" t="s">
        <v>0</v>
      </c>
      <c r="H943" s="122" t="s">
        <v>0</v>
      </c>
      <c r="I943" s="122" t="s">
        <v>2952</v>
      </c>
      <c r="J943" s="122" t="s">
        <v>2952</v>
      </c>
      <c r="K943" s="122" t="s">
        <v>24</v>
      </c>
      <c r="L943" s="122" t="s">
        <v>2953</v>
      </c>
      <c r="M943" s="122" t="s">
        <v>25</v>
      </c>
      <c r="N943" s="122" t="s">
        <v>26</v>
      </c>
      <c r="O943" s="122" t="s">
        <v>25</v>
      </c>
      <c r="P943" s="122" t="s">
        <v>27</v>
      </c>
      <c r="Q943" s="122" t="s">
        <v>28</v>
      </c>
      <c r="R943" s="124">
        <v>0.04</v>
      </c>
      <c r="S943" s="122" t="s">
        <v>189</v>
      </c>
      <c r="T943" s="125">
        <v>3.07</v>
      </c>
      <c r="U943" s="122" t="s">
        <v>30</v>
      </c>
      <c r="W943" s="8" t="str">
        <f t="shared" si="104"/>
        <v/>
      </c>
      <c r="X943" s="8" t="str">
        <f>IF(S943="6B",_xlfn.XLOOKUP(H943,'Zoning 2shop'!A:A,'Zoning 2shop'!B:B),IF(S943="6C",_xlfn.XLOOKUP(G943,'Zoning 2shop'!C:C,'Zoning 2shop'!D:D),""))</f>
        <v/>
      </c>
      <c r="Y943" s="112">
        <f t="shared" si="105"/>
        <v>0.14910705133062102</v>
      </c>
      <c r="Z943" s="4">
        <f t="shared" si="106"/>
        <v>3.07</v>
      </c>
      <c r="AA943" s="4">
        <f t="shared" si="107"/>
        <v>0.08</v>
      </c>
      <c r="AB943" s="4">
        <f t="shared" si="108"/>
        <v>0.45775864758500651</v>
      </c>
      <c r="AC943" s="19">
        <f t="shared" si="109"/>
        <v>3.15</v>
      </c>
      <c r="AD943" s="8" t="str">
        <f>IF(COUNTIF(Catégories!A:A,N943)=0,"catégorie inconnue",LOOKUP(N943,Catégories!A:A,Catégories!B:B))</f>
        <v>Frêt</v>
      </c>
      <c r="AE943" s="21">
        <f t="shared" si="110"/>
        <v>3.6077586475850065</v>
      </c>
    </row>
    <row r="944" spans="2:31" x14ac:dyDescent="0.2">
      <c r="B944" s="122" t="s">
        <v>2731</v>
      </c>
      <c r="C944" s="122" t="s">
        <v>177</v>
      </c>
      <c r="D944" s="123">
        <v>46149</v>
      </c>
      <c r="E944" s="122" t="s">
        <v>2756</v>
      </c>
      <c r="F944" s="122" t="s">
        <v>22</v>
      </c>
      <c r="G944" s="122" t="s">
        <v>0</v>
      </c>
      <c r="H944" s="122" t="s">
        <v>0</v>
      </c>
      <c r="I944" s="122" t="s">
        <v>2959</v>
      </c>
      <c r="J944" s="122" t="s">
        <v>2959</v>
      </c>
      <c r="K944" s="122" t="s">
        <v>24</v>
      </c>
      <c r="L944" s="122" t="s">
        <v>2960</v>
      </c>
      <c r="M944" s="122" t="s">
        <v>25</v>
      </c>
      <c r="N944" s="122" t="s">
        <v>26</v>
      </c>
      <c r="O944" s="122" t="s">
        <v>25</v>
      </c>
      <c r="P944" s="122" t="s">
        <v>27</v>
      </c>
      <c r="Q944" s="122" t="s">
        <v>28</v>
      </c>
      <c r="R944" s="124">
        <v>0.3</v>
      </c>
      <c r="S944" s="122" t="s">
        <v>189</v>
      </c>
      <c r="T944" s="125">
        <v>3.07</v>
      </c>
      <c r="U944" s="122" t="s">
        <v>30</v>
      </c>
      <c r="W944" s="8" t="str">
        <f t="shared" si="104"/>
        <v/>
      </c>
      <c r="X944" s="8" t="str">
        <f>IF(S944="6B",_xlfn.XLOOKUP(H944,'Zoning 2shop'!A:A,'Zoning 2shop'!B:B),IF(S944="6C",_xlfn.XLOOKUP(G944,'Zoning 2shop'!C:C,'Zoning 2shop'!D:D),""))</f>
        <v/>
      </c>
      <c r="Y944" s="112">
        <f t="shared" si="105"/>
        <v>0.14910705133062102</v>
      </c>
      <c r="Z944" s="4">
        <f t="shared" si="106"/>
        <v>3.07</v>
      </c>
      <c r="AA944" s="4">
        <f t="shared" si="107"/>
        <v>0.08</v>
      </c>
      <c r="AB944" s="4">
        <f t="shared" si="108"/>
        <v>0.45775864758500651</v>
      </c>
      <c r="AC944" s="19">
        <f t="shared" si="109"/>
        <v>3.15</v>
      </c>
      <c r="AD944" s="8" t="str">
        <f>IF(COUNTIF(Catégories!A:A,N944)=0,"catégorie inconnue",LOOKUP(N944,Catégories!A:A,Catégories!B:B))</f>
        <v>Frêt</v>
      </c>
      <c r="AE944" s="21">
        <f t="shared" si="110"/>
        <v>3.6077586475850065</v>
      </c>
    </row>
    <row r="945" spans="2:31" ht="25.5" x14ac:dyDescent="0.2">
      <c r="B945" s="122" t="s">
        <v>2731</v>
      </c>
      <c r="C945" s="122" t="s">
        <v>177</v>
      </c>
      <c r="D945" s="123">
        <v>46149</v>
      </c>
      <c r="E945" s="122" t="s">
        <v>2756</v>
      </c>
      <c r="F945" s="122" t="s">
        <v>22</v>
      </c>
      <c r="G945" s="122" t="s">
        <v>0</v>
      </c>
      <c r="H945" s="122" t="s">
        <v>0</v>
      </c>
      <c r="I945" s="122" t="s">
        <v>2959</v>
      </c>
      <c r="J945" s="122" t="s">
        <v>2959</v>
      </c>
      <c r="K945" s="122" t="s">
        <v>24</v>
      </c>
      <c r="L945" s="122" t="s">
        <v>2960</v>
      </c>
      <c r="M945" s="122" t="s">
        <v>25</v>
      </c>
      <c r="N945" s="122" t="s">
        <v>41</v>
      </c>
      <c r="O945" s="122" t="s">
        <v>25</v>
      </c>
      <c r="P945" s="122"/>
      <c r="Q945" s="122" t="s">
        <v>28</v>
      </c>
      <c r="R945" s="124">
        <v>0</v>
      </c>
      <c r="S945" s="122" t="s">
        <v>189</v>
      </c>
      <c r="T945" s="125">
        <v>2</v>
      </c>
      <c r="U945" s="122" t="s">
        <v>30</v>
      </c>
      <c r="W945" s="8" t="str">
        <f t="shared" si="104"/>
        <v/>
      </c>
      <c r="X945" s="8" t="str">
        <f>IF(S945="6B",_xlfn.XLOOKUP(H945,'Zoning 2shop'!A:A,'Zoning 2shop'!B:B),IF(S945="6C",_xlfn.XLOOKUP(G945,'Zoning 2shop'!C:C,'Zoning 2shop'!D:D),""))</f>
        <v/>
      </c>
      <c r="Y945" s="112">
        <f t="shared" si="105"/>
        <v>0.14910705133062102</v>
      </c>
      <c r="Z945" s="4">
        <f t="shared" si="106"/>
        <v>2</v>
      </c>
      <c r="AA945" s="4">
        <f t="shared" si="107"/>
        <v>0.08</v>
      </c>
      <c r="AB945" s="4">
        <f t="shared" si="108"/>
        <v>0.29821410266124204</v>
      </c>
      <c r="AC945" s="19">
        <f t="shared" si="109"/>
        <v>2.08</v>
      </c>
      <c r="AD945" s="8" t="str">
        <f>IF(COUNTIF(Catégories!A:A,N945)=0,"catégorie inconnue",LOOKUP(N945,Catégories!A:A,Catégories!B:B))</f>
        <v>Frêt</v>
      </c>
      <c r="AE945" s="21">
        <f t="shared" si="110"/>
        <v>2.378214102661242</v>
      </c>
    </row>
    <row r="946" spans="2:31" x14ac:dyDescent="0.2">
      <c r="B946" s="122" t="s">
        <v>2731</v>
      </c>
      <c r="C946" s="122" t="s">
        <v>177</v>
      </c>
      <c r="D946" s="123">
        <v>46149</v>
      </c>
      <c r="E946" s="122" t="s">
        <v>712</v>
      </c>
      <c r="F946" s="122" t="s">
        <v>22</v>
      </c>
      <c r="G946" s="122" t="s">
        <v>0</v>
      </c>
      <c r="H946" s="122" t="s">
        <v>0</v>
      </c>
      <c r="I946" s="122" t="s">
        <v>2982</v>
      </c>
      <c r="J946" s="122" t="s">
        <v>2982</v>
      </c>
      <c r="K946" s="122" t="s">
        <v>24</v>
      </c>
      <c r="L946" s="122" t="s">
        <v>2983</v>
      </c>
      <c r="M946" s="122" t="s">
        <v>25</v>
      </c>
      <c r="N946" s="122" t="s">
        <v>26</v>
      </c>
      <c r="O946" s="122" t="s">
        <v>25</v>
      </c>
      <c r="P946" s="122" t="s">
        <v>27</v>
      </c>
      <c r="Q946" s="122" t="s">
        <v>28</v>
      </c>
      <c r="R946" s="124">
        <v>0.95</v>
      </c>
      <c r="S946" s="122" t="s">
        <v>189</v>
      </c>
      <c r="T946" s="125">
        <v>3.17</v>
      </c>
      <c r="U946" s="122" t="s">
        <v>30</v>
      </c>
      <c r="W946" s="8" t="str">
        <f t="shared" si="104"/>
        <v/>
      </c>
      <c r="X946" s="8" t="str">
        <f>IF(S946="6B",_xlfn.XLOOKUP(H946,'Zoning 2shop'!A:A,'Zoning 2shop'!B:B),IF(S946="6C",_xlfn.XLOOKUP(G946,'Zoning 2shop'!C:C,'Zoning 2shop'!D:D),""))</f>
        <v/>
      </c>
      <c r="Y946" s="112">
        <f t="shared" si="105"/>
        <v>0.14910705133062102</v>
      </c>
      <c r="Z946" s="4">
        <f t="shared" si="106"/>
        <v>3.17</v>
      </c>
      <c r="AA946" s="4">
        <f t="shared" si="107"/>
        <v>0.08</v>
      </c>
      <c r="AB946" s="4">
        <f t="shared" si="108"/>
        <v>0.47266935271806865</v>
      </c>
      <c r="AC946" s="19">
        <f t="shared" si="109"/>
        <v>3.25</v>
      </c>
      <c r="AD946" s="8" t="str">
        <f>IF(COUNTIF(Catégories!A:A,N946)=0,"catégorie inconnue",LOOKUP(N946,Catégories!A:A,Catégories!B:B))</f>
        <v>Frêt</v>
      </c>
      <c r="AE946" s="21">
        <f t="shared" si="110"/>
        <v>3.7226693527180688</v>
      </c>
    </row>
    <row r="947" spans="2:31" x14ac:dyDescent="0.2">
      <c r="B947" s="122" t="s">
        <v>2731</v>
      </c>
      <c r="C947" s="122" t="s">
        <v>177</v>
      </c>
      <c r="D947" s="123">
        <v>46149</v>
      </c>
      <c r="E947" s="122" t="s">
        <v>1087</v>
      </c>
      <c r="F947" s="122" t="s">
        <v>22</v>
      </c>
      <c r="G947" s="122" t="s">
        <v>0</v>
      </c>
      <c r="H947" s="122" t="s">
        <v>0</v>
      </c>
      <c r="I947" s="122" t="s">
        <v>2957</v>
      </c>
      <c r="J947" s="122" t="s">
        <v>2957</v>
      </c>
      <c r="K947" s="122" t="s">
        <v>24</v>
      </c>
      <c r="L947" s="122" t="s">
        <v>2958</v>
      </c>
      <c r="M947" s="122" t="s">
        <v>25</v>
      </c>
      <c r="N947" s="122" t="s">
        <v>26</v>
      </c>
      <c r="O947" s="122" t="s">
        <v>25</v>
      </c>
      <c r="P947" s="122" t="s">
        <v>27</v>
      </c>
      <c r="Q947" s="122" t="s">
        <v>28</v>
      </c>
      <c r="R947" s="124">
        <v>0.2</v>
      </c>
      <c r="S947" s="122" t="s">
        <v>189</v>
      </c>
      <c r="T947" s="125">
        <v>3.07</v>
      </c>
      <c r="U947" s="122" t="s">
        <v>30</v>
      </c>
      <c r="W947" s="8" t="str">
        <f t="shared" si="104"/>
        <v/>
      </c>
      <c r="X947" s="8" t="str">
        <f>IF(S947="6B",_xlfn.XLOOKUP(H947,'Zoning 2shop'!A:A,'Zoning 2shop'!B:B),IF(S947="6C",_xlfn.XLOOKUP(G947,'Zoning 2shop'!C:C,'Zoning 2shop'!D:D),""))</f>
        <v/>
      </c>
      <c r="Y947" s="112">
        <f t="shared" si="105"/>
        <v>0.14910705133062102</v>
      </c>
      <c r="Z947" s="4">
        <f t="shared" si="106"/>
        <v>3.07</v>
      </c>
      <c r="AA947" s="4">
        <f t="shared" si="107"/>
        <v>0.08</v>
      </c>
      <c r="AB947" s="4">
        <f t="shared" si="108"/>
        <v>0.45775864758500651</v>
      </c>
      <c r="AC947" s="19">
        <f t="shared" si="109"/>
        <v>3.15</v>
      </c>
      <c r="AD947" s="8" t="str">
        <f>IF(COUNTIF(Catégories!A:A,N947)=0,"catégorie inconnue",LOOKUP(N947,Catégories!A:A,Catégories!B:B))</f>
        <v>Frêt</v>
      </c>
      <c r="AE947" s="21">
        <f t="shared" si="110"/>
        <v>3.6077586475850065</v>
      </c>
    </row>
    <row r="948" spans="2:31" x14ac:dyDescent="0.2">
      <c r="B948" s="122" t="s">
        <v>2731</v>
      </c>
      <c r="C948" s="122" t="s">
        <v>177</v>
      </c>
      <c r="D948" s="123">
        <v>46150</v>
      </c>
      <c r="E948" s="122" t="s">
        <v>3005</v>
      </c>
      <c r="F948" s="122" t="s">
        <v>22</v>
      </c>
      <c r="G948" s="122" t="s">
        <v>0</v>
      </c>
      <c r="H948" s="122" t="s">
        <v>0</v>
      </c>
      <c r="I948" s="122" t="s">
        <v>3006</v>
      </c>
      <c r="J948" s="122" t="s">
        <v>3006</v>
      </c>
      <c r="K948" s="122" t="s">
        <v>24</v>
      </c>
      <c r="L948" s="122" t="s">
        <v>3007</v>
      </c>
      <c r="M948" s="122" t="s">
        <v>25</v>
      </c>
      <c r="N948" s="122" t="s">
        <v>26</v>
      </c>
      <c r="O948" s="122" t="s">
        <v>25</v>
      </c>
      <c r="P948" s="122" t="s">
        <v>27</v>
      </c>
      <c r="Q948" s="122" t="s">
        <v>28</v>
      </c>
      <c r="R948" s="124">
        <v>0.6</v>
      </c>
      <c r="S948" s="122" t="s">
        <v>189</v>
      </c>
      <c r="T948" s="125">
        <v>3.17</v>
      </c>
      <c r="U948" s="122" t="s">
        <v>30</v>
      </c>
      <c r="W948" s="8" t="str">
        <f t="shared" si="104"/>
        <v/>
      </c>
      <c r="X948" s="8" t="str">
        <f>IF(S948="6B",_xlfn.XLOOKUP(H948,'Zoning 2shop'!A:A,'Zoning 2shop'!B:B),IF(S948="6C",_xlfn.XLOOKUP(G948,'Zoning 2shop'!C:C,'Zoning 2shop'!D:D),""))</f>
        <v/>
      </c>
      <c r="Y948" s="112">
        <f t="shared" si="105"/>
        <v>0.14910705133062102</v>
      </c>
      <c r="Z948" s="4">
        <f t="shared" si="106"/>
        <v>3.17</v>
      </c>
      <c r="AA948" s="4">
        <f t="shared" si="107"/>
        <v>0.08</v>
      </c>
      <c r="AB948" s="4">
        <f t="shared" si="108"/>
        <v>0.47266935271806865</v>
      </c>
      <c r="AC948" s="19">
        <f t="shared" si="109"/>
        <v>3.25</v>
      </c>
      <c r="AD948" s="8" t="str">
        <f>IF(COUNTIF(Catégories!A:A,N948)=0,"catégorie inconnue",LOOKUP(N948,Catégories!A:A,Catégories!B:B))</f>
        <v>Frêt</v>
      </c>
      <c r="AE948" s="21">
        <f t="shared" si="110"/>
        <v>3.7226693527180688</v>
      </c>
    </row>
    <row r="949" spans="2:31" x14ac:dyDescent="0.2">
      <c r="B949" s="122" t="s">
        <v>2731</v>
      </c>
      <c r="C949" s="122" t="s">
        <v>177</v>
      </c>
      <c r="D949" s="123">
        <v>46150</v>
      </c>
      <c r="E949" s="122" t="s">
        <v>428</v>
      </c>
      <c r="F949" s="122" t="s">
        <v>22</v>
      </c>
      <c r="G949" s="122" t="s">
        <v>0</v>
      </c>
      <c r="H949" s="122" t="s">
        <v>0</v>
      </c>
      <c r="I949" s="122" t="s">
        <v>3014</v>
      </c>
      <c r="J949" s="122" t="s">
        <v>3014</v>
      </c>
      <c r="K949" s="122" t="s">
        <v>24</v>
      </c>
      <c r="L949" s="122" t="s">
        <v>3015</v>
      </c>
      <c r="M949" s="122" t="s">
        <v>25</v>
      </c>
      <c r="N949" s="122" t="s">
        <v>26</v>
      </c>
      <c r="O949" s="122" t="s">
        <v>25</v>
      </c>
      <c r="P949" s="122" t="s">
        <v>27</v>
      </c>
      <c r="Q949" s="122" t="s">
        <v>28</v>
      </c>
      <c r="R949" s="124">
        <v>0.21</v>
      </c>
      <c r="S949" s="122" t="s">
        <v>189</v>
      </c>
      <c r="T949" s="125">
        <v>3.07</v>
      </c>
      <c r="U949" s="122" t="s">
        <v>30</v>
      </c>
      <c r="W949" s="8" t="str">
        <f t="shared" si="104"/>
        <v/>
      </c>
      <c r="X949" s="8" t="str">
        <f>IF(S949="6B",_xlfn.XLOOKUP(H949,'Zoning 2shop'!A:A,'Zoning 2shop'!B:B),IF(S949="6C",_xlfn.XLOOKUP(G949,'Zoning 2shop'!C:C,'Zoning 2shop'!D:D),""))</f>
        <v/>
      </c>
      <c r="Y949" s="112">
        <f t="shared" si="105"/>
        <v>0.14910705133062102</v>
      </c>
      <c r="Z949" s="4">
        <f t="shared" si="106"/>
        <v>3.07</v>
      </c>
      <c r="AA949" s="4">
        <f t="shared" si="107"/>
        <v>0.08</v>
      </c>
      <c r="AB949" s="4">
        <f t="shared" si="108"/>
        <v>0.45775864758500651</v>
      </c>
      <c r="AC949" s="19">
        <f t="shared" si="109"/>
        <v>3.15</v>
      </c>
      <c r="AD949" s="8" t="str">
        <f>IF(COUNTIF(Catégories!A:A,N949)=0,"catégorie inconnue",LOOKUP(N949,Catégories!A:A,Catégories!B:B))</f>
        <v>Frêt</v>
      </c>
      <c r="AE949" s="21">
        <f t="shared" si="110"/>
        <v>3.6077586475850065</v>
      </c>
    </row>
    <row r="950" spans="2:31" x14ac:dyDescent="0.2">
      <c r="B950" s="122" t="s">
        <v>2731</v>
      </c>
      <c r="C950" s="122" t="s">
        <v>177</v>
      </c>
      <c r="D950" s="123">
        <v>46150</v>
      </c>
      <c r="E950" s="122" t="s">
        <v>3020</v>
      </c>
      <c r="F950" s="122" t="s">
        <v>22</v>
      </c>
      <c r="G950" s="122" t="s">
        <v>0</v>
      </c>
      <c r="H950" s="122" t="s">
        <v>0</v>
      </c>
      <c r="I950" s="122" t="s">
        <v>3021</v>
      </c>
      <c r="J950" s="122" t="s">
        <v>3021</v>
      </c>
      <c r="K950" s="122" t="s">
        <v>24</v>
      </c>
      <c r="L950" s="122" t="s">
        <v>3022</v>
      </c>
      <c r="M950" s="122" t="s">
        <v>25</v>
      </c>
      <c r="N950" s="122" t="s">
        <v>26</v>
      </c>
      <c r="O950" s="122" t="s">
        <v>25</v>
      </c>
      <c r="P950" s="122" t="s">
        <v>27</v>
      </c>
      <c r="Q950" s="122" t="s">
        <v>28</v>
      </c>
      <c r="R950" s="124">
        <v>7.0000000000000007E-2</v>
      </c>
      <c r="S950" s="122" t="s">
        <v>189</v>
      </c>
      <c r="T950" s="125">
        <v>3.07</v>
      </c>
      <c r="U950" s="122" t="s">
        <v>30</v>
      </c>
      <c r="W950" s="8" t="str">
        <f t="shared" si="104"/>
        <v/>
      </c>
      <c r="X950" s="8" t="str">
        <f>IF(S950="6B",_xlfn.XLOOKUP(H950,'Zoning 2shop'!A:A,'Zoning 2shop'!B:B),IF(S950="6C",_xlfn.XLOOKUP(G950,'Zoning 2shop'!C:C,'Zoning 2shop'!D:D),""))</f>
        <v/>
      </c>
      <c r="Y950" s="112">
        <f t="shared" si="105"/>
        <v>0.14910705133062102</v>
      </c>
      <c r="Z950" s="4">
        <f t="shared" si="106"/>
        <v>3.07</v>
      </c>
      <c r="AA950" s="4">
        <f t="shared" si="107"/>
        <v>0.08</v>
      </c>
      <c r="AB950" s="4">
        <f t="shared" si="108"/>
        <v>0.45775864758500651</v>
      </c>
      <c r="AC950" s="19">
        <f t="shared" si="109"/>
        <v>3.15</v>
      </c>
      <c r="AD950" s="8" t="str">
        <f>IF(COUNTIF(Catégories!A:A,N950)=0,"catégorie inconnue",LOOKUP(N950,Catégories!A:A,Catégories!B:B))</f>
        <v>Frêt</v>
      </c>
      <c r="AE950" s="21">
        <f t="shared" si="110"/>
        <v>3.6077586475850065</v>
      </c>
    </row>
    <row r="951" spans="2:31" x14ac:dyDescent="0.2">
      <c r="B951" s="122" t="s">
        <v>2731</v>
      </c>
      <c r="C951" s="122" t="s">
        <v>177</v>
      </c>
      <c r="D951" s="123">
        <v>46150</v>
      </c>
      <c r="E951" s="122" t="s">
        <v>3011</v>
      </c>
      <c r="F951" s="122" t="s">
        <v>22</v>
      </c>
      <c r="G951" s="122" t="s">
        <v>0</v>
      </c>
      <c r="H951" s="122" t="s">
        <v>0</v>
      </c>
      <c r="I951" s="122" t="s">
        <v>3012</v>
      </c>
      <c r="J951" s="122" t="s">
        <v>3012</v>
      </c>
      <c r="K951" s="122" t="s">
        <v>24</v>
      </c>
      <c r="L951" s="122" t="s">
        <v>3013</v>
      </c>
      <c r="M951" s="122" t="s">
        <v>25</v>
      </c>
      <c r="N951" s="122" t="s">
        <v>26</v>
      </c>
      <c r="O951" s="122" t="s">
        <v>25</v>
      </c>
      <c r="P951" s="122" t="s">
        <v>27</v>
      </c>
      <c r="Q951" s="122" t="s">
        <v>28</v>
      </c>
      <c r="R951" s="124">
        <v>0.1</v>
      </c>
      <c r="S951" s="122" t="s">
        <v>189</v>
      </c>
      <c r="T951" s="125">
        <v>3.07</v>
      </c>
      <c r="U951" s="122" t="s">
        <v>30</v>
      </c>
      <c r="W951" s="8" t="str">
        <f t="shared" si="104"/>
        <v/>
      </c>
      <c r="X951" s="8" t="str">
        <f>IF(S951="6B",_xlfn.XLOOKUP(H951,'Zoning 2shop'!A:A,'Zoning 2shop'!B:B),IF(S951="6C",_xlfn.XLOOKUP(G951,'Zoning 2shop'!C:C,'Zoning 2shop'!D:D),""))</f>
        <v/>
      </c>
      <c r="Y951" s="112">
        <f t="shared" si="105"/>
        <v>0.14910705133062102</v>
      </c>
      <c r="Z951" s="4">
        <f t="shared" si="106"/>
        <v>3.07</v>
      </c>
      <c r="AA951" s="4">
        <f t="shared" si="107"/>
        <v>0.08</v>
      </c>
      <c r="AB951" s="4">
        <f t="shared" si="108"/>
        <v>0.45775864758500651</v>
      </c>
      <c r="AC951" s="19">
        <f t="shared" si="109"/>
        <v>3.15</v>
      </c>
      <c r="AD951" s="8" t="str">
        <f>IF(COUNTIF(Catégories!A:A,N951)=0,"catégorie inconnue",LOOKUP(N951,Catégories!A:A,Catégories!B:B))</f>
        <v>Frêt</v>
      </c>
      <c r="AE951" s="21">
        <f t="shared" si="110"/>
        <v>3.6077586475850065</v>
      </c>
    </row>
    <row r="952" spans="2:31" x14ac:dyDescent="0.2">
      <c r="B952" s="122" t="s">
        <v>2731</v>
      </c>
      <c r="C952" s="122" t="s">
        <v>177</v>
      </c>
      <c r="D952" s="123">
        <v>46150</v>
      </c>
      <c r="E952" s="122" t="s">
        <v>1643</v>
      </c>
      <c r="F952" s="122" t="s">
        <v>22</v>
      </c>
      <c r="G952" s="122" t="s">
        <v>0</v>
      </c>
      <c r="H952" s="122" t="s">
        <v>0</v>
      </c>
      <c r="I952" s="122" t="s">
        <v>3023</v>
      </c>
      <c r="J952" s="122" t="s">
        <v>3023</v>
      </c>
      <c r="K952" s="122" t="s">
        <v>24</v>
      </c>
      <c r="L952" s="122" t="s">
        <v>3024</v>
      </c>
      <c r="M952" s="122" t="s">
        <v>25</v>
      </c>
      <c r="N952" s="122" t="s">
        <v>26</v>
      </c>
      <c r="O952" s="122" t="s">
        <v>25</v>
      </c>
      <c r="P952" s="122" t="s">
        <v>27</v>
      </c>
      <c r="Q952" s="122" t="s">
        <v>28</v>
      </c>
      <c r="R952" s="124">
        <v>0.1</v>
      </c>
      <c r="S952" s="122" t="s">
        <v>189</v>
      </c>
      <c r="T952" s="125">
        <v>3.07</v>
      </c>
      <c r="U952" s="122" t="s">
        <v>30</v>
      </c>
      <c r="W952" s="8" t="str">
        <f t="shared" si="104"/>
        <v/>
      </c>
      <c r="X952" s="8" t="str">
        <f>IF(S952="6B",_xlfn.XLOOKUP(H952,'Zoning 2shop'!A:A,'Zoning 2shop'!B:B),IF(S952="6C",_xlfn.XLOOKUP(G952,'Zoning 2shop'!C:C,'Zoning 2shop'!D:D),""))</f>
        <v/>
      </c>
      <c r="Y952" s="112">
        <f t="shared" si="105"/>
        <v>0.14910705133062102</v>
      </c>
      <c r="Z952" s="4">
        <f t="shared" si="106"/>
        <v>3.07</v>
      </c>
      <c r="AA952" s="4">
        <f t="shared" si="107"/>
        <v>0.08</v>
      </c>
      <c r="AB952" s="4">
        <f t="shared" si="108"/>
        <v>0.45775864758500651</v>
      </c>
      <c r="AC952" s="19">
        <f t="shared" si="109"/>
        <v>3.15</v>
      </c>
      <c r="AD952" s="8" t="str">
        <f>IF(COUNTIF(Catégories!A:A,N952)=0,"catégorie inconnue",LOOKUP(N952,Catégories!A:A,Catégories!B:B))</f>
        <v>Frêt</v>
      </c>
      <c r="AE952" s="21">
        <f t="shared" si="110"/>
        <v>3.6077586475850065</v>
      </c>
    </row>
    <row r="953" spans="2:31" x14ac:dyDescent="0.2">
      <c r="B953" s="122" t="s">
        <v>2731</v>
      </c>
      <c r="C953" s="122" t="s">
        <v>177</v>
      </c>
      <c r="D953" s="123">
        <v>46150</v>
      </c>
      <c r="E953" s="122" t="s">
        <v>3008</v>
      </c>
      <c r="F953" s="122" t="s">
        <v>22</v>
      </c>
      <c r="G953" s="122" t="s">
        <v>0</v>
      </c>
      <c r="H953" s="122" t="s">
        <v>0</v>
      </c>
      <c r="I953" s="122" t="s">
        <v>3009</v>
      </c>
      <c r="J953" s="122" t="s">
        <v>3009</v>
      </c>
      <c r="K953" s="122" t="s">
        <v>24</v>
      </c>
      <c r="L953" s="122" t="s">
        <v>3010</v>
      </c>
      <c r="M953" s="122" t="s">
        <v>25</v>
      </c>
      <c r="N953" s="122" t="s">
        <v>26</v>
      </c>
      <c r="O953" s="122" t="s">
        <v>25</v>
      </c>
      <c r="P953" s="122" t="s">
        <v>27</v>
      </c>
      <c r="Q953" s="122" t="s">
        <v>28</v>
      </c>
      <c r="R953" s="124">
        <v>0.36</v>
      </c>
      <c r="S953" s="122" t="s">
        <v>189</v>
      </c>
      <c r="T953" s="125">
        <v>3.07</v>
      </c>
      <c r="U953" s="122" t="s">
        <v>30</v>
      </c>
      <c r="W953" s="8" t="str">
        <f t="shared" si="104"/>
        <v/>
      </c>
      <c r="X953" s="8" t="str">
        <f>IF(S953="6B",_xlfn.XLOOKUP(H953,'Zoning 2shop'!A:A,'Zoning 2shop'!B:B),IF(S953="6C",_xlfn.XLOOKUP(G953,'Zoning 2shop'!C:C,'Zoning 2shop'!D:D),""))</f>
        <v/>
      </c>
      <c r="Y953" s="112">
        <f t="shared" si="105"/>
        <v>0.14910705133062102</v>
      </c>
      <c r="Z953" s="4">
        <f t="shared" si="106"/>
        <v>3.07</v>
      </c>
      <c r="AA953" s="4">
        <f t="shared" si="107"/>
        <v>0.08</v>
      </c>
      <c r="AB953" s="4">
        <f t="shared" si="108"/>
        <v>0.45775864758500651</v>
      </c>
      <c r="AC953" s="19">
        <f t="shared" si="109"/>
        <v>3.15</v>
      </c>
      <c r="AD953" s="8" t="str">
        <f>IF(COUNTIF(Catégories!A:A,N953)=0,"catégorie inconnue",LOOKUP(N953,Catégories!A:A,Catégories!B:B))</f>
        <v>Frêt</v>
      </c>
      <c r="AE953" s="21">
        <f t="shared" si="110"/>
        <v>3.6077586475850065</v>
      </c>
    </row>
    <row r="954" spans="2:31" x14ac:dyDescent="0.2">
      <c r="B954" s="122" t="s">
        <v>2731</v>
      </c>
      <c r="C954" s="122" t="s">
        <v>177</v>
      </c>
      <c r="D954" s="123">
        <v>46150</v>
      </c>
      <c r="E954" s="122" t="s">
        <v>2989</v>
      </c>
      <c r="F954" s="122" t="s">
        <v>22</v>
      </c>
      <c r="G954" s="122" t="s">
        <v>0</v>
      </c>
      <c r="H954" s="122" t="s">
        <v>0</v>
      </c>
      <c r="I954" s="122" t="s">
        <v>2990</v>
      </c>
      <c r="J954" s="122" t="s">
        <v>2990</v>
      </c>
      <c r="K954" s="122" t="s">
        <v>24</v>
      </c>
      <c r="L954" s="122" t="s">
        <v>2991</v>
      </c>
      <c r="M954" s="122" t="s">
        <v>25</v>
      </c>
      <c r="N954" s="122" t="s">
        <v>26</v>
      </c>
      <c r="O954" s="122" t="s">
        <v>25</v>
      </c>
      <c r="P954" s="122" t="s">
        <v>27</v>
      </c>
      <c r="Q954" s="122" t="s">
        <v>28</v>
      </c>
      <c r="R954" s="124">
        <v>0.24</v>
      </c>
      <c r="S954" s="122" t="s">
        <v>189</v>
      </c>
      <c r="T954" s="125">
        <v>3.07</v>
      </c>
      <c r="U954" s="122" t="s">
        <v>30</v>
      </c>
      <c r="W954" s="8" t="str">
        <f t="shared" si="104"/>
        <v/>
      </c>
      <c r="X954" s="8" t="str">
        <f>IF(S954="6B",_xlfn.XLOOKUP(H954,'Zoning 2shop'!A:A,'Zoning 2shop'!B:B),IF(S954="6C",_xlfn.XLOOKUP(G954,'Zoning 2shop'!C:C,'Zoning 2shop'!D:D),""))</f>
        <v/>
      </c>
      <c r="Y954" s="112">
        <f t="shared" si="105"/>
        <v>0.14910705133062102</v>
      </c>
      <c r="Z954" s="4">
        <f t="shared" si="106"/>
        <v>3.07</v>
      </c>
      <c r="AA954" s="4">
        <f t="shared" si="107"/>
        <v>0.08</v>
      </c>
      <c r="AB954" s="4">
        <f t="shared" si="108"/>
        <v>0.45775864758500651</v>
      </c>
      <c r="AC954" s="19">
        <f t="shared" si="109"/>
        <v>3.15</v>
      </c>
      <c r="AD954" s="8" t="str">
        <f>IF(COUNTIF(Catégories!A:A,N954)=0,"catégorie inconnue",LOOKUP(N954,Catégories!A:A,Catégories!B:B))</f>
        <v>Frêt</v>
      </c>
      <c r="AE954" s="21">
        <f t="shared" si="110"/>
        <v>3.6077586475850065</v>
      </c>
    </row>
    <row r="955" spans="2:31" x14ac:dyDescent="0.2">
      <c r="B955" s="122" t="s">
        <v>2731</v>
      </c>
      <c r="C955" s="122" t="s">
        <v>177</v>
      </c>
      <c r="D955" s="123">
        <v>46150</v>
      </c>
      <c r="E955" s="122" t="s">
        <v>396</v>
      </c>
      <c r="F955" s="122" t="s">
        <v>22</v>
      </c>
      <c r="G955" s="122" t="s">
        <v>0</v>
      </c>
      <c r="H955" s="122" t="s">
        <v>0</v>
      </c>
      <c r="I955" s="122" t="s">
        <v>3016</v>
      </c>
      <c r="J955" s="122" t="s">
        <v>3016</v>
      </c>
      <c r="K955" s="122" t="s">
        <v>24</v>
      </c>
      <c r="L955" s="122" t="s">
        <v>3017</v>
      </c>
      <c r="M955" s="122" t="s">
        <v>25</v>
      </c>
      <c r="N955" s="122" t="s">
        <v>26</v>
      </c>
      <c r="O955" s="122" t="s">
        <v>25</v>
      </c>
      <c r="P955" s="122" t="s">
        <v>27</v>
      </c>
      <c r="Q955" s="122" t="s">
        <v>28</v>
      </c>
      <c r="R955" s="124">
        <v>0.5</v>
      </c>
      <c r="S955" s="122" t="s">
        <v>189</v>
      </c>
      <c r="T955" s="125">
        <v>3.07</v>
      </c>
      <c r="U955" s="122" t="s">
        <v>30</v>
      </c>
      <c r="W955" s="8" t="str">
        <f t="shared" si="104"/>
        <v/>
      </c>
      <c r="X955" s="8" t="str">
        <f>IF(S955="6B",_xlfn.XLOOKUP(H955,'Zoning 2shop'!A:A,'Zoning 2shop'!B:B),IF(S955="6C",_xlfn.XLOOKUP(G955,'Zoning 2shop'!C:C,'Zoning 2shop'!D:D),""))</f>
        <v/>
      </c>
      <c r="Y955" s="112">
        <f t="shared" si="105"/>
        <v>0.14910705133062102</v>
      </c>
      <c r="Z955" s="4">
        <f t="shared" si="106"/>
        <v>3.07</v>
      </c>
      <c r="AA955" s="4">
        <f t="shared" si="107"/>
        <v>0.08</v>
      </c>
      <c r="AB955" s="4">
        <f t="shared" si="108"/>
        <v>0.45775864758500651</v>
      </c>
      <c r="AC955" s="19">
        <f t="shared" si="109"/>
        <v>3.15</v>
      </c>
      <c r="AD955" s="8" t="str">
        <f>IF(COUNTIF(Catégories!A:A,N955)=0,"catégorie inconnue",LOOKUP(N955,Catégories!A:A,Catégories!B:B))</f>
        <v>Frêt</v>
      </c>
      <c r="AE955" s="21">
        <f t="shared" si="110"/>
        <v>3.6077586475850065</v>
      </c>
    </row>
    <row r="956" spans="2:31" x14ac:dyDescent="0.2">
      <c r="B956" s="122" t="s">
        <v>2731</v>
      </c>
      <c r="C956" s="122" t="s">
        <v>177</v>
      </c>
      <c r="D956" s="123">
        <v>46150</v>
      </c>
      <c r="E956" s="122" t="s">
        <v>333</v>
      </c>
      <c r="F956" s="122" t="s">
        <v>22</v>
      </c>
      <c r="G956" s="122" t="s">
        <v>0</v>
      </c>
      <c r="H956" s="122" t="s">
        <v>0</v>
      </c>
      <c r="I956" s="122" t="s">
        <v>3025</v>
      </c>
      <c r="J956" s="122" t="s">
        <v>3025</v>
      </c>
      <c r="K956" s="122" t="s">
        <v>24</v>
      </c>
      <c r="L956" s="122" t="s">
        <v>3026</v>
      </c>
      <c r="M956" s="122" t="s">
        <v>25</v>
      </c>
      <c r="N956" s="122" t="s">
        <v>26</v>
      </c>
      <c r="O956" s="122" t="s">
        <v>25</v>
      </c>
      <c r="P956" s="122" t="s">
        <v>27</v>
      </c>
      <c r="Q956" s="122" t="s">
        <v>28</v>
      </c>
      <c r="R956" s="124">
        <v>0.16</v>
      </c>
      <c r="S956" s="122" t="s">
        <v>189</v>
      </c>
      <c r="T956" s="125">
        <v>3.07</v>
      </c>
      <c r="U956" s="122" t="s">
        <v>30</v>
      </c>
      <c r="W956" s="8" t="str">
        <f t="shared" si="104"/>
        <v/>
      </c>
      <c r="X956" s="8" t="str">
        <f>IF(S956="6B",_xlfn.XLOOKUP(H956,'Zoning 2shop'!A:A,'Zoning 2shop'!B:B),IF(S956="6C",_xlfn.XLOOKUP(G956,'Zoning 2shop'!C:C,'Zoning 2shop'!D:D),""))</f>
        <v/>
      </c>
      <c r="Y956" s="112">
        <f t="shared" si="105"/>
        <v>0.14910705133062102</v>
      </c>
      <c r="Z956" s="4">
        <f t="shared" si="106"/>
        <v>3.07</v>
      </c>
      <c r="AA956" s="4">
        <f t="shared" si="107"/>
        <v>0.08</v>
      </c>
      <c r="AB956" s="4">
        <f t="shared" si="108"/>
        <v>0.45775864758500651</v>
      </c>
      <c r="AC956" s="19">
        <f t="shared" si="109"/>
        <v>3.15</v>
      </c>
      <c r="AD956" s="8" t="str">
        <f>IF(COUNTIF(Catégories!A:A,N956)=0,"catégorie inconnue",LOOKUP(N956,Catégories!A:A,Catégories!B:B))</f>
        <v>Frêt</v>
      </c>
      <c r="AE956" s="21">
        <f t="shared" si="110"/>
        <v>3.6077586475850065</v>
      </c>
    </row>
    <row r="957" spans="2:31" x14ac:dyDescent="0.2">
      <c r="B957" s="122" t="s">
        <v>2731</v>
      </c>
      <c r="C957" s="122" t="s">
        <v>177</v>
      </c>
      <c r="D957" s="123">
        <v>46150</v>
      </c>
      <c r="E957" s="122" t="s">
        <v>1416</v>
      </c>
      <c r="F957" s="122" t="s">
        <v>22</v>
      </c>
      <c r="G957" s="122" t="s">
        <v>0</v>
      </c>
      <c r="H957" s="122" t="s">
        <v>0</v>
      </c>
      <c r="I957" s="122" t="s">
        <v>2998</v>
      </c>
      <c r="J957" s="122" t="s">
        <v>2998</v>
      </c>
      <c r="K957" s="122" t="s">
        <v>24</v>
      </c>
      <c r="L957" s="122" t="s">
        <v>2999</v>
      </c>
      <c r="M957" s="122" t="s">
        <v>25</v>
      </c>
      <c r="N957" s="122" t="s">
        <v>26</v>
      </c>
      <c r="O957" s="122" t="s">
        <v>25</v>
      </c>
      <c r="P957" s="122" t="s">
        <v>27</v>
      </c>
      <c r="Q957" s="122" t="s">
        <v>28</v>
      </c>
      <c r="R957" s="124">
        <v>0.05</v>
      </c>
      <c r="S957" s="122" t="s">
        <v>189</v>
      </c>
      <c r="T957" s="125">
        <v>3.07</v>
      </c>
      <c r="U957" s="122" t="s">
        <v>30</v>
      </c>
      <c r="W957" s="8" t="str">
        <f t="shared" si="104"/>
        <v/>
      </c>
      <c r="X957" s="8" t="str">
        <f>IF(S957="6B",_xlfn.XLOOKUP(H957,'Zoning 2shop'!A:A,'Zoning 2shop'!B:B),IF(S957="6C",_xlfn.XLOOKUP(G957,'Zoning 2shop'!C:C,'Zoning 2shop'!D:D),""))</f>
        <v/>
      </c>
      <c r="Y957" s="112">
        <f t="shared" si="105"/>
        <v>0.14910705133062102</v>
      </c>
      <c r="Z957" s="4">
        <f t="shared" si="106"/>
        <v>3.07</v>
      </c>
      <c r="AA957" s="4">
        <f t="shared" si="107"/>
        <v>0.08</v>
      </c>
      <c r="AB957" s="4">
        <f t="shared" si="108"/>
        <v>0.45775864758500651</v>
      </c>
      <c r="AC957" s="19">
        <f t="shared" si="109"/>
        <v>3.15</v>
      </c>
      <c r="AD957" s="8" t="str">
        <f>IF(COUNTIF(Catégories!A:A,N957)=0,"catégorie inconnue",LOOKUP(N957,Catégories!A:A,Catégories!B:B))</f>
        <v>Frêt</v>
      </c>
      <c r="AE957" s="21">
        <f t="shared" si="110"/>
        <v>3.6077586475850065</v>
      </c>
    </row>
    <row r="958" spans="2:31" x14ac:dyDescent="0.2">
      <c r="B958" s="122" t="s">
        <v>2731</v>
      </c>
      <c r="C958" s="122" t="s">
        <v>177</v>
      </c>
      <c r="D958" s="123">
        <v>46150</v>
      </c>
      <c r="E958" s="122" t="s">
        <v>463</v>
      </c>
      <c r="F958" s="122" t="s">
        <v>22</v>
      </c>
      <c r="G958" s="122" t="s">
        <v>0</v>
      </c>
      <c r="H958" s="122" t="s">
        <v>0</v>
      </c>
      <c r="I958" s="122" t="s">
        <v>3000</v>
      </c>
      <c r="J958" s="122" t="s">
        <v>3000</v>
      </c>
      <c r="K958" s="122" t="s">
        <v>24</v>
      </c>
      <c r="L958" s="122" t="s">
        <v>3001</v>
      </c>
      <c r="M958" s="122" t="s">
        <v>25</v>
      </c>
      <c r="N958" s="122" t="s">
        <v>26</v>
      </c>
      <c r="O958" s="122" t="s">
        <v>25</v>
      </c>
      <c r="P958" s="122" t="s">
        <v>27</v>
      </c>
      <c r="Q958" s="122" t="s">
        <v>28</v>
      </c>
      <c r="R958" s="124">
        <v>0.35</v>
      </c>
      <c r="S958" s="122" t="s">
        <v>189</v>
      </c>
      <c r="T958" s="125">
        <v>3.07</v>
      </c>
      <c r="U958" s="122" t="s">
        <v>30</v>
      </c>
      <c r="W958" s="8" t="str">
        <f t="shared" si="104"/>
        <v/>
      </c>
      <c r="X958" s="8" t="str">
        <f>IF(S958="6B",_xlfn.XLOOKUP(H958,'Zoning 2shop'!A:A,'Zoning 2shop'!B:B),IF(S958="6C",_xlfn.XLOOKUP(G958,'Zoning 2shop'!C:C,'Zoning 2shop'!D:D),""))</f>
        <v/>
      </c>
      <c r="Y958" s="112">
        <f t="shared" si="105"/>
        <v>0.14910705133062102</v>
      </c>
      <c r="Z958" s="4">
        <f t="shared" si="106"/>
        <v>3.07</v>
      </c>
      <c r="AA958" s="4">
        <f t="shared" si="107"/>
        <v>0.08</v>
      </c>
      <c r="AB958" s="4">
        <f t="shared" si="108"/>
        <v>0.45775864758500651</v>
      </c>
      <c r="AC958" s="19">
        <f t="shared" si="109"/>
        <v>3.15</v>
      </c>
      <c r="AD958" s="8" t="str">
        <f>IF(COUNTIF(Catégories!A:A,N958)=0,"catégorie inconnue",LOOKUP(N958,Catégories!A:A,Catégories!B:B))</f>
        <v>Frêt</v>
      </c>
      <c r="AE958" s="21">
        <f t="shared" si="110"/>
        <v>3.6077586475850065</v>
      </c>
    </row>
    <row r="959" spans="2:31" x14ac:dyDescent="0.2">
      <c r="B959" s="122" t="s">
        <v>2731</v>
      </c>
      <c r="C959" s="122" t="s">
        <v>177</v>
      </c>
      <c r="D959" s="123">
        <v>46150</v>
      </c>
      <c r="E959" s="122" t="s">
        <v>400</v>
      </c>
      <c r="F959" s="122" t="s">
        <v>22</v>
      </c>
      <c r="G959" s="122" t="s">
        <v>0</v>
      </c>
      <c r="H959" s="122" t="s">
        <v>0</v>
      </c>
      <c r="I959" s="122" t="s">
        <v>3018</v>
      </c>
      <c r="J959" s="122" t="s">
        <v>3018</v>
      </c>
      <c r="K959" s="122" t="s">
        <v>24</v>
      </c>
      <c r="L959" s="122" t="s">
        <v>3019</v>
      </c>
      <c r="M959" s="122" t="s">
        <v>25</v>
      </c>
      <c r="N959" s="122" t="s">
        <v>26</v>
      </c>
      <c r="O959" s="122" t="s">
        <v>25</v>
      </c>
      <c r="P959" s="122" t="s">
        <v>27</v>
      </c>
      <c r="Q959" s="122" t="s">
        <v>28</v>
      </c>
      <c r="R959" s="124">
        <v>0.6</v>
      </c>
      <c r="S959" s="122" t="s">
        <v>189</v>
      </c>
      <c r="T959" s="125">
        <v>3.17</v>
      </c>
      <c r="U959" s="122" t="s">
        <v>30</v>
      </c>
      <c r="W959" s="8" t="str">
        <f t="shared" si="104"/>
        <v/>
      </c>
      <c r="X959" s="8" t="str">
        <f>IF(S959="6B",_xlfn.XLOOKUP(H959,'Zoning 2shop'!A:A,'Zoning 2shop'!B:B),IF(S959="6C",_xlfn.XLOOKUP(G959,'Zoning 2shop'!C:C,'Zoning 2shop'!D:D),""))</f>
        <v/>
      </c>
      <c r="Y959" s="112">
        <f t="shared" si="105"/>
        <v>0.14910705133062102</v>
      </c>
      <c r="Z959" s="4">
        <f t="shared" si="106"/>
        <v>3.17</v>
      </c>
      <c r="AA959" s="4">
        <f t="shared" si="107"/>
        <v>0.08</v>
      </c>
      <c r="AB959" s="4">
        <f t="shared" si="108"/>
        <v>0.47266935271806865</v>
      </c>
      <c r="AC959" s="19">
        <f t="shared" si="109"/>
        <v>3.25</v>
      </c>
      <c r="AD959" s="8" t="str">
        <f>IF(COUNTIF(Catégories!A:A,N959)=0,"catégorie inconnue",LOOKUP(N959,Catégories!A:A,Catégories!B:B))</f>
        <v>Frêt</v>
      </c>
      <c r="AE959" s="21">
        <f t="shared" si="110"/>
        <v>3.7226693527180688</v>
      </c>
    </row>
    <row r="960" spans="2:31" x14ac:dyDescent="0.2">
      <c r="B960" s="122" t="s">
        <v>2731</v>
      </c>
      <c r="C960" s="122" t="s">
        <v>177</v>
      </c>
      <c r="D960" s="123">
        <v>46150</v>
      </c>
      <c r="E960" s="122" t="s">
        <v>2995</v>
      </c>
      <c r="F960" s="122" t="s">
        <v>22</v>
      </c>
      <c r="G960" s="122" t="s">
        <v>0</v>
      </c>
      <c r="H960" s="122" t="s">
        <v>0</v>
      </c>
      <c r="I960" s="122" t="s">
        <v>2996</v>
      </c>
      <c r="J960" s="122" t="s">
        <v>2996</v>
      </c>
      <c r="K960" s="122" t="s">
        <v>24</v>
      </c>
      <c r="L960" s="122" t="s">
        <v>2997</v>
      </c>
      <c r="M960" s="122" t="s">
        <v>25</v>
      </c>
      <c r="N960" s="122" t="s">
        <v>26</v>
      </c>
      <c r="O960" s="122" t="s">
        <v>25</v>
      </c>
      <c r="P960" s="122" t="s">
        <v>27</v>
      </c>
      <c r="Q960" s="122" t="s">
        <v>28</v>
      </c>
      <c r="R960" s="124">
        <v>0.22</v>
      </c>
      <c r="S960" s="122" t="s">
        <v>189</v>
      </c>
      <c r="T960" s="125">
        <v>3.07</v>
      </c>
      <c r="U960" s="122" t="s">
        <v>30</v>
      </c>
      <c r="W960" s="8" t="str">
        <f t="shared" si="104"/>
        <v/>
      </c>
      <c r="X960" s="8" t="str">
        <f>IF(S960="6B",_xlfn.XLOOKUP(H960,'Zoning 2shop'!A:A,'Zoning 2shop'!B:B),IF(S960="6C",_xlfn.XLOOKUP(G960,'Zoning 2shop'!C:C,'Zoning 2shop'!D:D),""))</f>
        <v/>
      </c>
      <c r="Y960" s="112">
        <f t="shared" si="105"/>
        <v>0.14910705133062102</v>
      </c>
      <c r="Z960" s="4">
        <f t="shared" si="106"/>
        <v>3.07</v>
      </c>
      <c r="AA960" s="4">
        <f t="shared" si="107"/>
        <v>0.08</v>
      </c>
      <c r="AB960" s="4">
        <f t="shared" si="108"/>
        <v>0.45775864758500651</v>
      </c>
      <c r="AC960" s="19">
        <f t="shared" si="109"/>
        <v>3.15</v>
      </c>
      <c r="AD960" s="8" t="str">
        <f>IF(COUNTIF(Catégories!A:A,N960)=0,"catégorie inconnue",LOOKUP(N960,Catégories!A:A,Catégories!B:B))</f>
        <v>Frêt</v>
      </c>
      <c r="AE960" s="21">
        <f t="shared" si="110"/>
        <v>3.6077586475850065</v>
      </c>
    </row>
    <row r="961" spans="2:31" x14ac:dyDescent="0.2">
      <c r="B961" s="122" t="s">
        <v>2731</v>
      </c>
      <c r="C961" s="122" t="s">
        <v>177</v>
      </c>
      <c r="D961" s="123">
        <v>46150</v>
      </c>
      <c r="E961" s="122" t="s">
        <v>2992</v>
      </c>
      <c r="F961" s="122" t="s">
        <v>22</v>
      </c>
      <c r="G961" s="122" t="s">
        <v>0</v>
      </c>
      <c r="H961" s="122" t="s">
        <v>0</v>
      </c>
      <c r="I961" s="122" t="s">
        <v>2993</v>
      </c>
      <c r="J961" s="122" t="s">
        <v>2993</v>
      </c>
      <c r="K961" s="122" t="s">
        <v>24</v>
      </c>
      <c r="L961" s="122" t="s">
        <v>2994</v>
      </c>
      <c r="M961" s="122" t="s">
        <v>25</v>
      </c>
      <c r="N961" s="122" t="s">
        <v>26</v>
      </c>
      <c r="O961" s="122" t="s">
        <v>25</v>
      </c>
      <c r="P961" s="122" t="s">
        <v>27</v>
      </c>
      <c r="Q961" s="122" t="s">
        <v>28</v>
      </c>
      <c r="R961" s="124">
        <v>0.7</v>
      </c>
      <c r="S961" s="122" t="s">
        <v>189</v>
      </c>
      <c r="T961" s="125">
        <v>3.17</v>
      </c>
      <c r="U961" s="122" t="s">
        <v>30</v>
      </c>
      <c r="W961" s="8" t="str">
        <f t="shared" si="104"/>
        <v/>
      </c>
      <c r="X961" s="8" t="str">
        <f>IF(S961="6B",_xlfn.XLOOKUP(H961,'Zoning 2shop'!A:A,'Zoning 2shop'!B:B),IF(S961="6C",_xlfn.XLOOKUP(G961,'Zoning 2shop'!C:C,'Zoning 2shop'!D:D),""))</f>
        <v/>
      </c>
      <c r="Y961" s="112">
        <f t="shared" si="105"/>
        <v>0.14910705133062102</v>
      </c>
      <c r="Z961" s="4">
        <f t="shared" si="106"/>
        <v>3.17</v>
      </c>
      <c r="AA961" s="4">
        <f t="shared" si="107"/>
        <v>0.08</v>
      </c>
      <c r="AB961" s="4">
        <f t="shared" si="108"/>
        <v>0.47266935271806865</v>
      </c>
      <c r="AC961" s="19">
        <f t="shared" si="109"/>
        <v>3.25</v>
      </c>
      <c r="AD961" s="8" t="str">
        <f>IF(COUNTIF(Catégories!A:A,N961)=0,"catégorie inconnue",LOOKUP(N961,Catégories!A:A,Catégories!B:B))</f>
        <v>Frêt</v>
      </c>
      <c r="AE961" s="21">
        <f t="shared" si="110"/>
        <v>3.7226693527180688</v>
      </c>
    </row>
    <row r="962" spans="2:31" x14ac:dyDescent="0.2">
      <c r="B962" s="122" t="s">
        <v>2731</v>
      </c>
      <c r="C962" s="122" t="s">
        <v>177</v>
      </c>
      <c r="D962" s="123">
        <v>46150</v>
      </c>
      <c r="E962" s="122" t="s">
        <v>3002</v>
      </c>
      <c r="F962" s="122" t="s">
        <v>22</v>
      </c>
      <c r="G962" s="122" t="s">
        <v>0</v>
      </c>
      <c r="H962" s="122" t="s">
        <v>0</v>
      </c>
      <c r="I962" s="122" t="s">
        <v>3003</v>
      </c>
      <c r="J962" s="122" t="s">
        <v>3003</v>
      </c>
      <c r="K962" s="122" t="s">
        <v>24</v>
      </c>
      <c r="L962" s="122" t="s">
        <v>3004</v>
      </c>
      <c r="M962" s="122" t="s">
        <v>25</v>
      </c>
      <c r="N962" s="122" t="s">
        <v>26</v>
      </c>
      <c r="O962" s="122" t="s">
        <v>25</v>
      </c>
      <c r="P962" s="122" t="s">
        <v>27</v>
      </c>
      <c r="Q962" s="122" t="s">
        <v>28</v>
      </c>
      <c r="R962" s="124">
        <v>0.44</v>
      </c>
      <c r="S962" s="122" t="s">
        <v>189</v>
      </c>
      <c r="T962" s="125">
        <v>3.07</v>
      </c>
      <c r="U962" s="122" t="s">
        <v>30</v>
      </c>
      <c r="W962" s="8" t="str">
        <f t="shared" ref="W962:W1025" si="111">IF(C962&lt;&gt;2,"",IF(S962="5X","5XK",IF(S962="5Y","5YK",IF(S962="6B","6BK",IF(S962="6C","6CK","")))))</f>
        <v/>
      </c>
      <c r="X962" s="8" t="str">
        <f>IF(S962="6B",_xlfn.XLOOKUP(H962,'Zoning 2shop'!A:A,'Zoning 2shop'!B:B),IF(S962="6C",_xlfn.XLOOKUP(G962,'Zoning 2shop'!C:C,'Zoning 2shop'!D:D),""))</f>
        <v/>
      </c>
      <c r="Y962" s="112">
        <f t="shared" si="105"/>
        <v>0.14910705133062102</v>
      </c>
      <c r="Z962" s="4">
        <f t="shared" si="106"/>
        <v>3.07</v>
      </c>
      <c r="AA962" s="4">
        <f t="shared" si="107"/>
        <v>0.08</v>
      </c>
      <c r="AB962" s="4">
        <f t="shared" si="108"/>
        <v>0.45775864758500651</v>
      </c>
      <c r="AC962" s="19">
        <f t="shared" si="109"/>
        <v>3.15</v>
      </c>
      <c r="AD962" s="8" t="str">
        <f>IF(COUNTIF(Catégories!A:A,N962)=0,"catégorie inconnue",LOOKUP(N962,Catégories!A:A,Catégories!B:B))</f>
        <v>Frêt</v>
      </c>
      <c r="AE962" s="21">
        <f t="shared" si="110"/>
        <v>3.6077586475850065</v>
      </c>
    </row>
    <row r="963" spans="2:31" x14ac:dyDescent="0.2">
      <c r="B963" s="122" t="s">
        <v>2731</v>
      </c>
      <c r="C963" s="122" t="s">
        <v>177</v>
      </c>
      <c r="D963" s="123">
        <v>46151</v>
      </c>
      <c r="E963" s="122" t="s">
        <v>460</v>
      </c>
      <c r="F963" s="122" t="s">
        <v>22</v>
      </c>
      <c r="G963" s="122" t="s">
        <v>0</v>
      </c>
      <c r="H963" s="122" t="s">
        <v>0</v>
      </c>
      <c r="I963" s="122" t="s">
        <v>3044</v>
      </c>
      <c r="J963" s="122" t="s">
        <v>3044</v>
      </c>
      <c r="K963" s="122" t="s">
        <v>24</v>
      </c>
      <c r="L963" s="122" t="s">
        <v>3045</v>
      </c>
      <c r="M963" s="122" t="s">
        <v>25</v>
      </c>
      <c r="N963" s="122" t="s">
        <v>26</v>
      </c>
      <c r="O963" s="122" t="s">
        <v>25</v>
      </c>
      <c r="P963" s="122" t="s">
        <v>27</v>
      </c>
      <c r="Q963" s="122" t="s">
        <v>28</v>
      </c>
      <c r="R963" s="124">
        <v>0.18</v>
      </c>
      <c r="S963" s="122" t="s">
        <v>189</v>
      </c>
      <c r="T963" s="125">
        <v>3.07</v>
      </c>
      <c r="U963" s="122" t="s">
        <v>30</v>
      </c>
      <c r="W963" s="8" t="str">
        <f t="shared" si="111"/>
        <v/>
      </c>
      <c r="X963" s="8" t="str">
        <f>IF(S963="6B",_xlfn.XLOOKUP(H963,'Zoning 2shop'!A:A,'Zoning 2shop'!B:B),IF(S963="6C",_xlfn.XLOOKUP(G963,'Zoning 2shop'!C:C,'Zoning 2shop'!D:D),""))</f>
        <v/>
      </c>
      <c r="Y963" s="112">
        <f t="shared" si="105"/>
        <v>0.14910705133062102</v>
      </c>
      <c r="Z963" s="4">
        <f t="shared" si="106"/>
        <v>3.07</v>
      </c>
      <c r="AA963" s="4">
        <f t="shared" si="107"/>
        <v>0.08</v>
      </c>
      <c r="AB963" s="4">
        <f t="shared" si="108"/>
        <v>0.45775864758500651</v>
      </c>
      <c r="AC963" s="19">
        <f t="shared" si="109"/>
        <v>3.15</v>
      </c>
      <c r="AD963" s="8" t="str">
        <f>IF(COUNTIF(Catégories!A:A,N963)=0,"catégorie inconnue",LOOKUP(N963,Catégories!A:A,Catégories!B:B))</f>
        <v>Frêt</v>
      </c>
      <c r="AE963" s="21">
        <f t="shared" si="110"/>
        <v>3.6077586475850065</v>
      </c>
    </row>
    <row r="964" spans="2:31" x14ac:dyDescent="0.2">
      <c r="B964" s="122" t="s">
        <v>2731</v>
      </c>
      <c r="C964" s="122" t="s">
        <v>177</v>
      </c>
      <c r="D964" s="123">
        <v>46151</v>
      </c>
      <c r="E964" s="122" t="s">
        <v>312</v>
      </c>
      <c r="F964" s="122" t="s">
        <v>22</v>
      </c>
      <c r="G964" s="122" t="s">
        <v>0</v>
      </c>
      <c r="H964" s="122" t="s">
        <v>0</v>
      </c>
      <c r="I964" s="122" t="s">
        <v>3051</v>
      </c>
      <c r="J964" s="122" t="s">
        <v>3051</v>
      </c>
      <c r="K964" s="122" t="s">
        <v>24</v>
      </c>
      <c r="L964" s="122" t="s">
        <v>3052</v>
      </c>
      <c r="M964" s="122" t="s">
        <v>25</v>
      </c>
      <c r="N964" s="122" t="s">
        <v>26</v>
      </c>
      <c r="O964" s="122" t="s">
        <v>25</v>
      </c>
      <c r="P964" s="122" t="s">
        <v>27</v>
      </c>
      <c r="Q964" s="122" t="s">
        <v>28</v>
      </c>
      <c r="R964" s="124">
        <v>0.8</v>
      </c>
      <c r="S964" s="122" t="s">
        <v>189</v>
      </c>
      <c r="T964" s="125">
        <v>3.17</v>
      </c>
      <c r="U964" s="122" t="s">
        <v>30</v>
      </c>
      <c r="W964" s="8" t="str">
        <f t="shared" si="111"/>
        <v/>
      </c>
      <c r="X964" s="8" t="str">
        <f>IF(S964="6B",_xlfn.XLOOKUP(H964,'Zoning 2shop'!A:A,'Zoning 2shop'!B:B),IF(S964="6C",_xlfn.XLOOKUP(G964,'Zoning 2shop'!C:C,'Zoning 2shop'!D:D),""))</f>
        <v/>
      </c>
      <c r="Y964" s="112">
        <f t="shared" si="105"/>
        <v>0.14910705133062102</v>
      </c>
      <c r="Z964" s="4">
        <f t="shared" si="106"/>
        <v>3.17</v>
      </c>
      <c r="AA964" s="4">
        <f t="shared" si="107"/>
        <v>0.08</v>
      </c>
      <c r="AB964" s="4">
        <f t="shared" si="108"/>
        <v>0.47266935271806865</v>
      </c>
      <c r="AC964" s="19">
        <f t="shared" si="109"/>
        <v>3.25</v>
      </c>
      <c r="AD964" s="8" t="str">
        <f>IF(COUNTIF(Catégories!A:A,N964)=0,"catégorie inconnue",LOOKUP(N964,Catégories!A:A,Catégories!B:B))</f>
        <v>Frêt</v>
      </c>
      <c r="AE964" s="21">
        <f t="shared" si="110"/>
        <v>3.7226693527180688</v>
      </c>
    </row>
    <row r="965" spans="2:31" x14ac:dyDescent="0.2">
      <c r="B965" s="122" t="s">
        <v>2731</v>
      </c>
      <c r="C965" s="122" t="s">
        <v>177</v>
      </c>
      <c r="D965" s="123">
        <v>46151</v>
      </c>
      <c r="E965" s="122" t="s">
        <v>325</v>
      </c>
      <c r="F965" s="122" t="s">
        <v>22</v>
      </c>
      <c r="G965" s="122" t="s">
        <v>0</v>
      </c>
      <c r="H965" s="122" t="s">
        <v>0</v>
      </c>
      <c r="I965" s="122" t="s">
        <v>3049</v>
      </c>
      <c r="J965" s="122" t="s">
        <v>3049</v>
      </c>
      <c r="K965" s="122" t="s">
        <v>24</v>
      </c>
      <c r="L965" s="122" t="s">
        <v>3050</v>
      </c>
      <c r="M965" s="122" t="s">
        <v>25</v>
      </c>
      <c r="N965" s="122" t="s">
        <v>26</v>
      </c>
      <c r="O965" s="122" t="s">
        <v>25</v>
      </c>
      <c r="P965" s="122" t="s">
        <v>27</v>
      </c>
      <c r="Q965" s="122" t="s">
        <v>28</v>
      </c>
      <c r="R965" s="124">
        <v>0.2</v>
      </c>
      <c r="S965" s="122" t="s">
        <v>189</v>
      </c>
      <c r="T965" s="125">
        <v>3.07</v>
      </c>
      <c r="U965" s="122" t="s">
        <v>30</v>
      </c>
      <c r="W965" s="8" t="str">
        <f t="shared" si="111"/>
        <v/>
      </c>
      <c r="X965" s="8" t="str">
        <f>IF(S965="6B",_xlfn.XLOOKUP(H965,'Zoning 2shop'!A:A,'Zoning 2shop'!B:B),IF(S965="6C",_xlfn.XLOOKUP(G965,'Zoning 2shop'!C:C,'Zoning 2shop'!D:D),""))</f>
        <v/>
      </c>
      <c r="Y965" s="112">
        <f t="shared" si="105"/>
        <v>0.14910705133062102</v>
      </c>
      <c r="Z965" s="4">
        <f t="shared" si="106"/>
        <v>3.07</v>
      </c>
      <c r="AA965" s="4">
        <f t="shared" si="107"/>
        <v>0.08</v>
      </c>
      <c r="AB965" s="4">
        <f t="shared" si="108"/>
        <v>0.45775864758500651</v>
      </c>
      <c r="AC965" s="19">
        <f t="shared" si="109"/>
        <v>3.15</v>
      </c>
      <c r="AD965" s="8" t="str">
        <f>IF(COUNTIF(Catégories!A:A,N965)=0,"catégorie inconnue",LOOKUP(N965,Catégories!A:A,Catégories!B:B))</f>
        <v>Frêt</v>
      </c>
      <c r="AE965" s="21">
        <f t="shared" si="110"/>
        <v>3.6077586475850065</v>
      </c>
    </row>
    <row r="966" spans="2:31" x14ac:dyDescent="0.2">
      <c r="B966" s="122" t="s">
        <v>2731</v>
      </c>
      <c r="C966" s="122" t="s">
        <v>177</v>
      </c>
      <c r="D966" s="123">
        <v>46151</v>
      </c>
      <c r="E966" s="122" t="s">
        <v>3029</v>
      </c>
      <c r="F966" s="122" t="s">
        <v>22</v>
      </c>
      <c r="G966" s="122" t="s">
        <v>0</v>
      </c>
      <c r="H966" s="122" t="s">
        <v>0</v>
      </c>
      <c r="I966" s="122" t="s">
        <v>3030</v>
      </c>
      <c r="J966" s="122" t="s">
        <v>3030</v>
      </c>
      <c r="K966" s="122" t="s">
        <v>24</v>
      </c>
      <c r="L966" s="122" t="s">
        <v>3031</v>
      </c>
      <c r="M966" s="122" t="s">
        <v>25</v>
      </c>
      <c r="N966" s="122" t="s">
        <v>26</v>
      </c>
      <c r="O966" s="122" t="s">
        <v>25</v>
      </c>
      <c r="P966" s="122" t="s">
        <v>27</v>
      </c>
      <c r="Q966" s="122" t="s">
        <v>212</v>
      </c>
      <c r="R966" s="124">
        <v>0.23</v>
      </c>
      <c r="S966" s="122" t="s">
        <v>189</v>
      </c>
      <c r="T966" s="125">
        <v>3.07</v>
      </c>
      <c r="U966" s="122" t="s">
        <v>30</v>
      </c>
      <c r="W966" s="8" t="str">
        <f t="shared" si="111"/>
        <v/>
      </c>
      <c r="X966" s="8" t="str">
        <f>IF(S966="6B",_xlfn.XLOOKUP(H966,'Zoning 2shop'!A:A,'Zoning 2shop'!B:B),IF(S966="6C",_xlfn.XLOOKUP(G966,'Zoning 2shop'!C:C,'Zoning 2shop'!D:D),""))</f>
        <v/>
      </c>
      <c r="Y966" s="112">
        <f t="shared" si="105"/>
        <v>0.14910705133062102</v>
      </c>
      <c r="Z966" s="4">
        <f t="shared" si="106"/>
        <v>3.07</v>
      </c>
      <c r="AA966" s="4">
        <f t="shared" si="107"/>
        <v>0.08</v>
      </c>
      <c r="AB966" s="4">
        <f t="shared" si="108"/>
        <v>0.45775864758500651</v>
      </c>
      <c r="AC966" s="19">
        <f t="shared" si="109"/>
        <v>3.15</v>
      </c>
      <c r="AD966" s="8" t="str">
        <f>IF(COUNTIF(Catégories!A:A,N966)=0,"catégorie inconnue",LOOKUP(N966,Catégories!A:A,Catégories!B:B))</f>
        <v>Frêt</v>
      </c>
      <c r="AE966" s="21">
        <f t="shared" si="110"/>
        <v>3.6077586475850065</v>
      </c>
    </row>
    <row r="967" spans="2:31" x14ac:dyDescent="0.2">
      <c r="B967" s="122" t="s">
        <v>2731</v>
      </c>
      <c r="C967" s="122" t="s">
        <v>177</v>
      </c>
      <c r="D967" s="123">
        <v>46151</v>
      </c>
      <c r="E967" s="122" t="s">
        <v>3046</v>
      </c>
      <c r="F967" s="122" t="s">
        <v>22</v>
      </c>
      <c r="G967" s="122" t="s">
        <v>0</v>
      </c>
      <c r="H967" s="122" t="s">
        <v>0</v>
      </c>
      <c r="I967" s="122" t="s">
        <v>3047</v>
      </c>
      <c r="J967" s="122" t="s">
        <v>3047</v>
      </c>
      <c r="K967" s="122" t="s">
        <v>24</v>
      </c>
      <c r="L967" s="122" t="s">
        <v>3048</v>
      </c>
      <c r="M967" s="122" t="s">
        <v>25</v>
      </c>
      <c r="N967" s="122" t="s">
        <v>26</v>
      </c>
      <c r="O967" s="122" t="s">
        <v>25</v>
      </c>
      <c r="P967" s="122" t="s">
        <v>27</v>
      </c>
      <c r="Q967" s="122" t="s">
        <v>28</v>
      </c>
      <c r="R967" s="124">
        <v>0.57999999999999996</v>
      </c>
      <c r="S967" s="122" t="s">
        <v>189</v>
      </c>
      <c r="T967" s="125">
        <v>3.17</v>
      </c>
      <c r="U967" s="122" t="s">
        <v>30</v>
      </c>
      <c r="W967" s="8" t="str">
        <f t="shared" si="111"/>
        <v/>
      </c>
      <c r="X967" s="8" t="str">
        <f>IF(S967="6B",_xlfn.XLOOKUP(H967,'Zoning 2shop'!A:A,'Zoning 2shop'!B:B),IF(S967="6C",_xlfn.XLOOKUP(G967,'Zoning 2shop'!C:C,'Zoning 2shop'!D:D),""))</f>
        <v/>
      </c>
      <c r="Y967" s="112">
        <f t="shared" si="105"/>
        <v>0.14910705133062102</v>
      </c>
      <c r="Z967" s="4">
        <f t="shared" si="106"/>
        <v>3.17</v>
      </c>
      <c r="AA967" s="4">
        <f t="shared" si="107"/>
        <v>0.08</v>
      </c>
      <c r="AB967" s="4">
        <f t="shared" si="108"/>
        <v>0.47266935271806865</v>
      </c>
      <c r="AC967" s="19">
        <f t="shared" si="109"/>
        <v>3.25</v>
      </c>
      <c r="AD967" s="8" t="str">
        <f>IF(COUNTIF(Catégories!A:A,N967)=0,"catégorie inconnue",LOOKUP(N967,Catégories!A:A,Catégories!B:B))</f>
        <v>Frêt</v>
      </c>
      <c r="AE967" s="21">
        <f t="shared" si="110"/>
        <v>3.7226693527180688</v>
      </c>
    </row>
    <row r="968" spans="2:31" x14ac:dyDescent="0.2">
      <c r="B968" s="122" t="s">
        <v>2731</v>
      </c>
      <c r="C968" s="122" t="s">
        <v>177</v>
      </c>
      <c r="D968" s="123">
        <v>46151</v>
      </c>
      <c r="E968" s="122" t="s">
        <v>236</v>
      </c>
      <c r="F968" s="122" t="s">
        <v>22</v>
      </c>
      <c r="G968" s="122" t="s">
        <v>0</v>
      </c>
      <c r="H968" s="122" t="s">
        <v>0</v>
      </c>
      <c r="I968" s="122" t="s">
        <v>3053</v>
      </c>
      <c r="J968" s="122" t="s">
        <v>3053</v>
      </c>
      <c r="K968" s="122" t="s">
        <v>24</v>
      </c>
      <c r="L968" s="122" t="s">
        <v>3054</v>
      </c>
      <c r="M968" s="122" t="s">
        <v>25</v>
      </c>
      <c r="N968" s="122" t="s">
        <v>26</v>
      </c>
      <c r="O968" s="122" t="s">
        <v>25</v>
      </c>
      <c r="P968" s="122" t="s">
        <v>27</v>
      </c>
      <c r="Q968" s="122" t="s">
        <v>28</v>
      </c>
      <c r="R968" s="124">
        <v>0.6</v>
      </c>
      <c r="S968" s="122" t="s">
        <v>189</v>
      </c>
      <c r="T968" s="125">
        <v>3.17</v>
      </c>
      <c r="U968" s="122" t="s">
        <v>30</v>
      </c>
      <c r="W968" s="8" t="str">
        <f t="shared" si="111"/>
        <v/>
      </c>
      <c r="X968" s="8" t="str">
        <f>IF(S968="6B",_xlfn.XLOOKUP(H968,'Zoning 2shop'!A:A,'Zoning 2shop'!B:B),IF(S968="6C",_xlfn.XLOOKUP(G968,'Zoning 2shop'!C:C,'Zoning 2shop'!D:D),""))</f>
        <v/>
      </c>
      <c r="Y968" s="112">
        <f t="shared" si="105"/>
        <v>0.14910705133062102</v>
      </c>
      <c r="Z968" s="4">
        <f t="shared" si="106"/>
        <v>3.17</v>
      </c>
      <c r="AA968" s="4">
        <f t="shared" si="107"/>
        <v>0.08</v>
      </c>
      <c r="AB968" s="4">
        <f t="shared" si="108"/>
        <v>0.47266935271806865</v>
      </c>
      <c r="AC968" s="19">
        <f t="shared" si="109"/>
        <v>3.25</v>
      </c>
      <c r="AD968" s="8" t="str">
        <f>IF(COUNTIF(Catégories!A:A,N968)=0,"catégorie inconnue",LOOKUP(N968,Catégories!A:A,Catégories!B:B))</f>
        <v>Frêt</v>
      </c>
      <c r="AE968" s="21">
        <f t="shared" si="110"/>
        <v>3.7226693527180688</v>
      </c>
    </row>
    <row r="969" spans="2:31" x14ac:dyDescent="0.2">
      <c r="B969" s="122" t="s">
        <v>2731</v>
      </c>
      <c r="C969" s="122" t="s">
        <v>177</v>
      </c>
      <c r="D969" s="123">
        <v>46151</v>
      </c>
      <c r="E969" s="122" t="s">
        <v>3034</v>
      </c>
      <c r="F969" s="122" t="s">
        <v>22</v>
      </c>
      <c r="G969" s="122" t="s">
        <v>0</v>
      </c>
      <c r="H969" s="122" t="s">
        <v>0</v>
      </c>
      <c r="I969" s="122" t="s">
        <v>3035</v>
      </c>
      <c r="J969" s="122" t="s">
        <v>3035</v>
      </c>
      <c r="K969" s="122" t="s">
        <v>24</v>
      </c>
      <c r="L969" s="122" t="s">
        <v>3036</v>
      </c>
      <c r="M969" s="122" t="s">
        <v>25</v>
      </c>
      <c r="N969" s="122" t="s">
        <v>26</v>
      </c>
      <c r="O969" s="122" t="s">
        <v>25</v>
      </c>
      <c r="P969" s="122" t="s">
        <v>27</v>
      </c>
      <c r="Q969" s="122" t="s">
        <v>28</v>
      </c>
      <c r="R969" s="124">
        <v>0.44</v>
      </c>
      <c r="S969" s="122" t="s">
        <v>189</v>
      </c>
      <c r="T969" s="125">
        <v>3.07</v>
      </c>
      <c r="U969" s="122" t="s">
        <v>30</v>
      </c>
      <c r="W969" s="8" t="str">
        <f t="shared" si="111"/>
        <v/>
      </c>
      <c r="X969" s="8" t="str">
        <f>IF(S969="6B",_xlfn.XLOOKUP(H969,'Zoning 2shop'!A:A,'Zoning 2shop'!B:B),IF(S969="6C",_xlfn.XLOOKUP(G969,'Zoning 2shop'!C:C,'Zoning 2shop'!D:D),""))</f>
        <v/>
      </c>
      <c r="Y969" s="112">
        <f t="shared" si="105"/>
        <v>0.14910705133062102</v>
      </c>
      <c r="Z969" s="4">
        <f t="shared" si="106"/>
        <v>3.07</v>
      </c>
      <c r="AA969" s="4">
        <f t="shared" si="107"/>
        <v>0.08</v>
      </c>
      <c r="AB969" s="4">
        <f t="shared" si="108"/>
        <v>0.45775864758500651</v>
      </c>
      <c r="AC969" s="19">
        <f t="shared" si="109"/>
        <v>3.15</v>
      </c>
      <c r="AD969" s="8" t="str">
        <f>IF(COUNTIF(Catégories!A:A,N969)=0,"catégorie inconnue",LOOKUP(N969,Catégories!A:A,Catégories!B:B))</f>
        <v>Frêt</v>
      </c>
      <c r="AE969" s="21">
        <f t="shared" si="110"/>
        <v>3.6077586475850065</v>
      </c>
    </row>
    <row r="970" spans="2:31" x14ac:dyDescent="0.2">
      <c r="B970" s="122" t="s">
        <v>2731</v>
      </c>
      <c r="C970" s="122" t="s">
        <v>177</v>
      </c>
      <c r="D970" s="123">
        <v>46151</v>
      </c>
      <c r="E970" s="122" t="s">
        <v>3041</v>
      </c>
      <c r="F970" s="122" t="s">
        <v>22</v>
      </c>
      <c r="G970" s="122" t="s">
        <v>0</v>
      </c>
      <c r="H970" s="122" t="s">
        <v>0</v>
      </c>
      <c r="I970" s="122" t="s">
        <v>3042</v>
      </c>
      <c r="J970" s="122" t="s">
        <v>3042</v>
      </c>
      <c r="K970" s="122" t="s">
        <v>24</v>
      </c>
      <c r="L970" s="122" t="s">
        <v>3043</v>
      </c>
      <c r="M970" s="122" t="s">
        <v>25</v>
      </c>
      <c r="N970" s="122" t="s">
        <v>26</v>
      </c>
      <c r="O970" s="122" t="s">
        <v>25</v>
      </c>
      <c r="P970" s="122" t="s">
        <v>27</v>
      </c>
      <c r="Q970" s="122" t="s">
        <v>28</v>
      </c>
      <c r="R970" s="124">
        <v>0.4</v>
      </c>
      <c r="S970" s="122" t="s">
        <v>189</v>
      </c>
      <c r="T970" s="125">
        <v>3.07</v>
      </c>
      <c r="U970" s="122" t="s">
        <v>30</v>
      </c>
      <c r="W970" s="8" t="str">
        <f t="shared" si="111"/>
        <v/>
      </c>
      <c r="X970" s="8" t="str">
        <f>IF(S970="6B",_xlfn.XLOOKUP(H970,'Zoning 2shop'!A:A,'Zoning 2shop'!B:B),IF(S970="6C",_xlfn.XLOOKUP(G970,'Zoning 2shop'!C:C,'Zoning 2shop'!D:D),""))</f>
        <v/>
      </c>
      <c r="Y970" s="112">
        <f t="shared" ref="Y970:Y1033" si="112">AB970/Z970</f>
        <v>0.14910705133062102</v>
      </c>
      <c r="Z970" s="4">
        <f t="shared" ref="Z970:Z1033" si="113">T970</f>
        <v>3.07</v>
      </c>
      <c r="AA970" s="4">
        <f t="shared" ref="AA970:AA1033" si="114">IF(OR(S970="6C",S970="6B",S970="5X",S970="5Y"),0.08,0.5)</f>
        <v>0.08</v>
      </c>
      <c r="AB970" s="4">
        <f t="shared" ref="AB970:AB1033" si="115">$AG$5/$AG$2*Z970</f>
        <v>0.45775864758500651</v>
      </c>
      <c r="AC970" s="19">
        <f t="shared" ref="AC970:AC1033" si="116">Z970+AA970</f>
        <v>3.15</v>
      </c>
      <c r="AD970" s="8" t="str">
        <f>IF(COUNTIF(Catégories!A:A,N970)=0,"catégorie inconnue",LOOKUP(N970,Catégories!A:A,Catégories!B:B))</f>
        <v>Frêt</v>
      </c>
      <c r="AE970" s="21">
        <f t="shared" ref="AE970:AE1033" si="117">SUM(Z970:AB970)</f>
        <v>3.6077586475850065</v>
      </c>
    </row>
    <row r="971" spans="2:31" x14ac:dyDescent="0.2">
      <c r="B971" s="122" t="s">
        <v>2731</v>
      </c>
      <c r="C971" s="122" t="s">
        <v>177</v>
      </c>
      <c r="D971" s="123">
        <v>46151</v>
      </c>
      <c r="E971" s="122" t="s">
        <v>2856</v>
      </c>
      <c r="F971" s="122" t="s">
        <v>22</v>
      </c>
      <c r="G971" s="122" t="s">
        <v>0</v>
      </c>
      <c r="H971" s="122" t="s">
        <v>0</v>
      </c>
      <c r="I971" s="122" t="s">
        <v>3039</v>
      </c>
      <c r="J971" s="122" t="s">
        <v>3039</v>
      </c>
      <c r="K971" s="122" t="s">
        <v>24</v>
      </c>
      <c r="L971" s="122" t="s">
        <v>3040</v>
      </c>
      <c r="M971" s="122" t="s">
        <v>25</v>
      </c>
      <c r="N971" s="122" t="s">
        <v>26</v>
      </c>
      <c r="O971" s="122" t="s">
        <v>25</v>
      </c>
      <c r="P971" s="122" t="s">
        <v>27</v>
      </c>
      <c r="Q971" s="122" t="s">
        <v>28</v>
      </c>
      <c r="R971" s="124">
        <v>0.2</v>
      </c>
      <c r="S971" s="122" t="s">
        <v>189</v>
      </c>
      <c r="T971" s="125">
        <v>3.07</v>
      </c>
      <c r="U971" s="122" t="s">
        <v>30</v>
      </c>
      <c r="W971" s="8" t="str">
        <f t="shared" si="111"/>
        <v/>
      </c>
      <c r="X971" s="8" t="str">
        <f>IF(S971="6B",_xlfn.XLOOKUP(H971,'Zoning 2shop'!A:A,'Zoning 2shop'!B:B),IF(S971="6C",_xlfn.XLOOKUP(G971,'Zoning 2shop'!C:C,'Zoning 2shop'!D:D),""))</f>
        <v/>
      </c>
      <c r="Y971" s="112">
        <f t="shared" si="112"/>
        <v>0.14910705133062102</v>
      </c>
      <c r="Z971" s="4">
        <f t="shared" si="113"/>
        <v>3.07</v>
      </c>
      <c r="AA971" s="4">
        <f t="shared" si="114"/>
        <v>0.08</v>
      </c>
      <c r="AB971" s="4">
        <f t="shared" si="115"/>
        <v>0.45775864758500651</v>
      </c>
      <c r="AC971" s="19">
        <f t="shared" si="116"/>
        <v>3.15</v>
      </c>
      <c r="AD971" s="8" t="str">
        <f>IF(COUNTIF(Catégories!A:A,N971)=0,"catégorie inconnue",LOOKUP(N971,Catégories!A:A,Catégories!B:B))</f>
        <v>Frêt</v>
      </c>
      <c r="AE971" s="21">
        <f t="shared" si="117"/>
        <v>3.6077586475850065</v>
      </c>
    </row>
    <row r="972" spans="2:31" x14ac:dyDescent="0.2">
      <c r="B972" s="122" t="s">
        <v>2731</v>
      </c>
      <c r="C972" s="122" t="s">
        <v>177</v>
      </c>
      <c r="D972" s="123">
        <v>46151</v>
      </c>
      <c r="E972" s="122" t="s">
        <v>301</v>
      </c>
      <c r="F972" s="122" t="s">
        <v>22</v>
      </c>
      <c r="G972" s="122" t="s">
        <v>0</v>
      </c>
      <c r="H972" s="122" t="s">
        <v>0</v>
      </c>
      <c r="I972" s="122" t="s">
        <v>3032</v>
      </c>
      <c r="J972" s="122" t="s">
        <v>3032</v>
      </c>
      <c r="K972" s="122" t="s">
        <v>24</v>
      </c>
      <c r="L972" s="122" t="s">
        <v>3033</v>
      </c>
      <c r="M972" s="122" t="s">
        <v>25</v>
      </c>
      <c r="N972" s="122" t="s">
        <v>26</v>
      </c>
      <c r="O972" s="122" t="s">
        <v>25</v>
      </c>
      <c r="P972" s="122" t="s">
        <v>27</v>
      </c>
      <c r="Q972" s="122" t="s">
        <v>28</v>
      </c>
      <c r="R972" s="124">
        <v>0.19</v>
      </c>
      <c r="S972" s="122" t="s">
        <v>189</v>
      </c>
      <c r="T972" s="125">
        <v>3.07</v>
      </c>
      <c r="U972" s="122" t="s">
        <v>30</v>
      </c>
      <c r="W972" s="8" t="str">
        <f t="shared" si="111"/>
        <v/>
      </c>
      <c r="X972" s="8" t="str">
        <f>IF(S972="6B",_xlfn.XLOOKUP(H972,'Zoning 2shop'!A:A,'Zoning 2shop'!B:B),IF(S972="6C",_xlfn.XLOOKUP(G972,'Zoning 2shop'!C:C,'Zoning 2shop'!D:D),""))</f>
        <v/>
      </c>
      <c r="Y972" s="112">
        <f t="shared" si="112"/>
        <v>0.14910705133062102</v>
      </c>
      <c r="Z972" s="4">
        <f t="shared" si="113"/>
        <v>3.07</v>
      </c>
      <c r="AA972" s="4">
        <f t="shared" si="114"/>
        <v>0.08</v>
      </c>
      <c r="AB972" s="4">
        <f t="shared" si="115"/>
        <v>0.45775864758500651</v>
      </c>
      <c r="AC972" s="19">
        <f t="shared" si="116"/>
        <v>3.15</v>
      </c>
      <c r="AD972" s="8" t="str">
        <f>IF(COUNTIF(Catégories!A:A,N972)=0,"catégorie inconnue",LOOKUP(N972,Catégories!A:A,Catégories!B:B))</f>
        <v>Frêt</v>
      </c>
      <c r="AE972" s="21">
        <f t="shared" si="117"/>
        <v>3.6077586475850065</v>
      </c>
    </row>
    <row r="973" spans="2:31" x14ac:dyDescent="0.2">
      <c r="B973" s="122" t="s">
        <v>2731</v>
      </c>
      <c r="C973" s="122" t="s">
        <v>177</v>
      </c>
      <c r="D973" s="123">
        <v>46151</v>
      </c>
      <c r="E973" s="122" t="s">
        <v>290</v>
      </c>
      <c r="F973" s="122" t="s">
        <v>22</v>
      </c>
      <c r="G973" s="122" t="s">
        <v>0</v>
      </c>
      <c r="H973" s="122" t="s">
        <v>0</v>
      </c>
      <c r="I973" s="122" t="s">
        <v>3037</v>
      </c>
      <c r="J973" s="122" t="s">
        <v>3037</v>
      </c>
      <c r="K973" s="122" t="s">
        <v>24</v>
      </c>
      <c r="L973" s="122" t="s">
        <v>3038</v>
      </c>
      <c r="M973" s="122" t="s">
        <v>25</v>
      </c>
      <c r="N973" s="122" t="s">
        <v>26</v>
      </c>
      <c r="O973" s="122" t="s">
        <v>25</v>
      </c>
      <c r="P973" s="122" t="s">
        <v>27</v>
      </c>
      <c r="Q973" s="122" t="s">
        <v>28</v>
      </c>
      <c r="R973" s="124">
        <v>0.35</v>
      </c>
      <c r="S973" s="122" t="s">
        <v>189</v>
      </c>
      <c r="T973" s="125">
        <v>3.07</v>
      </c>
      <c r="U973" s="122" t="s">
        <v>30</v>
      </c>
      <c r="W973" s="8" t="str">
        <f t="shared" si="111"/>
        <v/>
      </c>
      <c r="X973" s="8" t="str">
        <f>IF(S973="6B",_xlfn.XLOOKUP(H973,'Zoning 2shop'!A:A,'Zoning 2shop'!B:B),IF(S973="6C",_xlfn.XLOOKUP(G973,'Zoning 2shop'!C:C,'Zoning 2shop'!D:D),""))</f>
        <v/>
      </c>
      <c r="Y973" s="112">
        <f t="shared" si="112"/>
        <v>0.14910705133062102</v>
      </c>
      <c r="Z973" s="4">
        <f t="shared" si="113"/>
        <v>3.07</v>
      </c>
      <c r="AA973" s="4">
        <f t="shared" si="114"/>
        <v>0.08</v>
      </c>
      <c r="AB973" s="4">
        <f t="shared" si="115"/>
        <v>0.45775864758500651</v>
      </c>
      <c r="AC973" s="19">
        <f t="shared" si="116"/>
        <v>3.15</v>
      </c>
      <c r="AD973" s="8" t="str">
        <f>IF(COUNTIF(Catégories!A:A,N973)=0,"catégorie inconnue",LOOKUP(N973,Catégories!A:A,Catégories!B:B))</f>
        <v>Frêt</v>
      </c>
      <c r="AE973" s="21">
        <f t="shared" si="117"/>
        <v>3.6077586475850065</v>
      </c>
    </row>
    <row r="974" spans="2:31" x14ac:dyDescent="0.2">
      <c r="B974" s="122" t="s">
        <v>2731</v>
      </c>
      <c r="C974" s="122" t="s">
        <v>177</v>
      </c>
      <c r="D974" s="123">
        <v>46151</v>
      </c>
      <c r="E974" s="122" t="s">
        <v>2995</v>
      </c>
      <c r="F974" s="122" t="s">
        <v>22</v>
      </c>
      <c r="G974" s="122" t="s">
        <v>0</v>
      </c>
      <c r="H974" s="122" t="s">
        <v>0</v>
      </c>
      <c r="I974" s="122" t="s">
        <v>3027</v>
      </c>
      <c r="J974" s="122" t="s">
        <v>3027</v>
      </c>
      <c r="K974" s="122" t="s">
        <v>24</v>
      </c>
      <c r="L974" s="122" t="s">
        <v>3028</v>
      </c>
      <c r="M974" s="122" t="s">
        <v>25</v>
      </c>
      <c r="N974" s="122" t="s">
        <v>26</v>
      </c>
      <c r="O974" s="122" t="s">
        <v>25</v>
      </c>
      <c r="P974" s="122" t="s">
        <v>27</v>
      </c>
      <c r="Q974" s="122" t="s">
        <v>28</v>
      </c>
      <c r="R974" s="124">
        <v>0.3</v>
      </c>
      <c r="S974" s="122" t="s">
        <v>189</v>
      </c>
      <c r="T974" s="125">
        <v>3.07</v>
      </c>
      <c r="U974" s="122" t="s">
        <v>30</v>
      </c>
      <c r="W974" s="8" t="str">
        <f t="shared" si="111"/>
        <v/>
      </c>
      <c r="X974" s="8" t="str">
        <f>IF(S974="6B",_xlfn.XLOOKUP(H974,'Zoning 2shop'!A:A,'Zoning 2shop'!B:B),IF(S974="6C",_xlfn.XLOOKUP(G974,'Zoning 2shop'!C:C,'Zoning 2shop'!D:D),""))</f>
        <v/>
      </c>
      <c r="Y974" s="112">
        <f t="shared" si="112"/>
        <v>0.14910705133062102</v>
      </c>
      <c r="Z974" s="4">
        <f t="shared" si="113"/>
        <v>3.07</v>
      </c>
      <c r="AA974" s="4">
        <f t="shared" si="114"/>
        <v>0.08</v>
      </c>
      <c r="AB974" s="4">
        <f t="shared" si="115"/>
        <v>0.45775864758500651</v>
      </c>
      <c r="AC974" s="19">
        <f t="shared" si="116"/>
        <v>3.15</v>
      </c>
      <c r="AD974" s="8" t="str">
        <f>IF(COUNTIF(Catégories!A:A,N974)=0,"catégorie inconnue",LOOKUP(N974,Catégories!A:A,Catégories!B:B))</f>
        <v>Frêt</v>
      </c>
      <c r="AE974" s="21">
        <f t="shared" si="117"/>
        <v>3.6077586475850065</v>
      </c>
    </row>
    <row r="975" spans="2:31" x14ac:dyDescent="0.2">
      <c r="B975" s="122" t="s">
        <v>2731</v>
      </c>
      <c r="C975" s="122" t="s">
        <v>177</v>
      </c>
      <c r="D975" s="123">
        <v>46151</v>
      </c>
      <c r="E975" s="122" t="s">
        <v>3055</v>
      </c>
      <c r="F975" s="122" t="s">
        <v>22</v>
      </c>
      <c r="G975" s="122" t="s">
        <v>0</v>
      </c>
      <c r="H975" s="122" t="s">
        <v>0</v>
      </c>
      <c r="I975" s="122" t="s">
        <v>3056</v>
      </c>
      <c r="J975" s="122" t="s">
        <v>3056</v>
      </c>
      <c r="K975" s="122" t="s">
        <v>24</v>
      </c>
      <c r="L975" s="122" t="s">
        <v>3057</v>
      </c>
      <c r="M975" s="122" t="s">
        <v>25</v>
      </c>
      <c r="N975" s="122" t="s">
        <v>26</v>
      </c>
      <c r="O975" s="122" t="s">
        <v>25</v>
      </c>
      <c r="P975" s="122" t="s">
        <v>27</v>
      </c>
      <c r="Q975" s="122" t="s">
        <v>28</v>
      </c>
      <c r="R975" s="124">
        <v>0.1</v>
      </c>
      <c r="S975" s="122" t="s">
        <v>189</v>
      </c>
      <c r="T975" s="125">
        <v>3.07</v>
      </c>
      <c r="U975" s="122" t="s">
        <v>30</v>
      </c>
      <c r="W975" s="8" t="str">
        <f t="shared" si="111"/>
        <v/>
      </c>
      <c r="X975" s="8" t="str">
        <f>IF(S975="6B",_xlfn.XLOOKUP(H975,'Zoning 2shop'!A:A,'Zoning 2shop'!B:B),IF(S975="6C",_xlfn.XLOOKUP(G975,'Zoning 2shop'!C:C,'Zoning 2shop'!D:D),""))</f>
        <v/>
      </c>
      <c r="Y975" s="112">
        <f t="shared" si="112"/>
        <v>0.14910705133062102</v>
      </c>
      <c r="Z975" s="4">
        <f t="shared" si="113"/>
        <v>3.07</v>
      </c>
      <c r="AA975" s="4">
        <f t="shared" si="114"/>
        <v>0.08</v>
      </c>
      <c r="AB975" s="4">
        <f t="shared" si="115"/>
        <v>0.45775864758500651</v>
      </c>
      <c r="AC975" s="19">
        <f t="shared" si="116"/>
        <v>3.15</v>
      </c>
      <c r="AD975" s="8" t="str">
        <f>IF(COUNTIF(Catégories!A:A,N975)=0,"catégorie inconnue",LOOKUP(N975,Catégories!A:A,Catégories!B:B))</f>
        <v>Frêt</v>
      </c>
      <c r="AE975" s="21">
        <f t="shared" si="117"/>
        <v>3.6077586475850065</v>
      </c>
    </row>
    <row r="976" spans="2:31" x14ac:dyDescent="0.2">
      <c r="B976" s="122" t="s">
        <v>2731</v>
      </c>
      <c r="C976" s="122" t="s">
        <v>177</v>
      </c>
      <c r="D976" s="123">
        <v>46152</v>
      </c>
      <c r="E976" s="122" t="s">
        <v>3063</v>
      </c>
      <c r="F976" s="122" t="s">
        <v>22</v>
      </c>
      <c r="G976" s="122" t="s">
        <v>0</v>
      </c>
      <c r="H976" s="122" t="s">
        <v>0</v>
      </c>
      <c r="I976" s="122" t="s">
        <v>3064</v>
      </c>
      <c r="J976" s="122" t="s">
        <v>3064</v>
      </c>
      <c r="K976" s="122" t="s">
        <v>24</v>
      </c>
      <c r="L976" s="122" t="s">
        <v>3065</v>
      </c>
      <c r="M976" s="122" t="s">
        <v>25</v>
      </c>
      <c r="N976" s="122" t="s">
        <v>26</v>
      </c>
      <c r="O976" s="122" t="s">
        <v>25</v>
      </c>
      <c r="P976" s="122" t="s">
        <v>27</v>
      </c>
      <c r="Q976" s="122" t="s">
        <v>28</v>
      </c>
      <c r="R976" s="124">
        <v>0.21</v>
      </c>
      <c r="S976" s="122" t="s">
        <v>189</v>
      </c>
      <c r="T976" s="125">
        <v>3.07</v>
      </c>
      <c r="U976" s="122" t="s">
        <v>30</v>
      </c>
      <c r="W976" s="8" t="str">
        <f t="shared" si="111"/>
        <v/>
      </c>
      <c r="X976" s="8" t="str">
        <f>IF(S976="6B",_xlfn.XLOOKUP(H976,'Zoning 2shop'!A:A,'Zoning 2shop'!B:B),IF(S976="6C",_xlfn.XLOOKUP(G976,'Zoning 2shop'!C:C,'Zoning 2shop'!D:D),""))</f>
        <v/>
      </c>
      <c r="Y976" s="112">
        <f t="shared" si="112"/>
        <v>0.14910705133062102</v>
      </c>
      <c r="Z976" s="4">
        <f t="shared" si="113"/>
        <v>3.07</v>
      </c>
      <c r="AA976" s="4">
        <f t="shared" si="114"/>
        <v>0.08</v>
      </c>
      <c r="AB976" s="4">
        <f t="shared" si="115"/>
        <v>0.45775864758500651</v>
      </c>
      <c r="AC976" s="19">
        <f t="shared" si="116"/>
        <v>3.15</v>
      </c>
      <c r="AD976" s="8" t="str">
        <f>IF(COUNTIF(Catégories!A:A,N976)=0,"catégorie inconnue",LOOKUP(N976,Catégories!A:A,Catégories!B:B))</f>
        <v>Frêt</v>
      </c>
      <c r="AE976" s="21">
        <f t="shared" si="117"/>
        <v>3.6077586475850065</v>
      </c>
    </row>
    <row r="977" spans="2:31" x14ac:dyDescent="0.2">
      <c r="B977" s="122" t="s">
        <v>2731</v>
      </c>
      <c r="C977" s="122" t="s">
        <v>177</v>
      </c>
      <c r="D977" s="123">
        <v>46152</v>
      </c>
      <c r="E977" s="122" t="s">
        <v>3058</v>
      </c>
      <c r="F977" s="122" t="s">
        <v>22</v>
      </c>
      <c r="G977" s="122" t="s">
        <v>0</v>
      </c>
      <c r="H977" s="122" t="s">
        <v>0</v>
      </c>
      <c r="I977" s="122" t="s">
        <v>3059</v>
      </c>
      <c r="J977" s="122" t="s">
        <v>3059</v>
      </c>
      <c r="K977" s="122" t="s">
        <v>24</v>
      </c>
      <c r="L977" s="122" t="s">
        <v>3060</v>
      </c>
      <c r="M977" s="122" t="s">
        <v>25</v>
      </c>
      <c r="N977" s="122" t="s">
        <v>26</v>
      </c>
      <c r="O977" s="122" t="s">
        <v>25</v>
      </c>
      <c r="P977" s="122" t="s">
        <v>27</v>
      </c>
      <c r="Q977" s="122" t="s">
        <v>28</v>
      </c>
      <c r="R977" s="124">
        <v>0.11</v>
      </c>
      <c r="S977" s="122" t="s">
        <v>189</v>
      </c>
      <c r="T977" s="125">
        <v>3.07</v>
      </c>
      <c r="U977" s="122" t="s">
        <v>30</v>
      </c>
      <c r="W977" s="8" t="str">
        <f t="shared" si="111"/>
        <v/>
      </c>
      <c r="X977" s="8" t="str">
        <f>IF(S977="6B",_xlfn.XLOOKUP(H977,'Zoning 2shop'!A:A,'Zoning 2shop'!B:B),IF(S977="6C",_xlfn.XLOOKUP(G977,'Zoning 2shop'!C:C,'Zoning 2shop'!D:D),""))</f>
        <v/>
      </c>
      <c r="Y977" s="112">
        <f t="shared" si="112"/>
        <v>0.14910705133062102</v>
      </c>
      <c r="Z977" s="4">
        <f t="shared" si="113"/>
        <v>3.07</v>
      </c>
      <c r="AA977" s="4">
        <f t="shared" si="114"/>
        <v>0.08</v>
      </c>
      <c r="AB977" s="4">
        <f t="shared" si="115"/>
        <v>0.45775864758500651</v>
      </c>
      <c r="AC977" s="19">
        <f t="shared" si="116"/>
        <v>3.15</v>
      </c>
      <c r="AD977" s="8" t="str">
        <f>IF(COUNTIF(Catégories!A:A,N977)=0,"catégorie inconnue",LOOKUP(N977,Catégories!A:A,Catégories!B:B))</f>
        <v>Frêt</v>
      </c>
      <c r="AE977" s="21">
        <f t="shared" si="117"/>
        <v>3.6077586475850065</v>
      </c>
    </row>
    <row r="978" spans="2:31" x14ac:dyDescent="0.2">
      <c r="B978" s="122" t="s">
        <v>2731</v>
      </c>
      <c r="C978" s="122" t="s">
        <v>177</v>
      </c>
      <c r="D978" s="123">
        <v>46152</v>
      </c>
      <c r="E978" s="122" t="s">
        <v>439</v>
      </c>
      <c r="F978" s="122" t="s">
        <v>22</v>
      </c>
      <c r="G978" s="122" t="s">
        <v>0</v>
      </c>
      <c r="H978" s="122" t="s">
        <v>0</v>
      </c>
      <c r="I978" s="122" t="s">
        <v>3061</v>
      </c>
      <c r="J978" s="122" t="s">
        <v>3061</v>
      </c>
      <c r="K978" s="122" t="s">
        <v>24</v>
      </c>
      <c r="L978" s="122" t="s">
        <v>3062</v>
      </c>
      <c r="M978" s="122" t="s">
        <v>25</v>
      </c>
      <c r="N978" s="122" t="s">
        <v>26</v>
      </c>
      <c r="O978" s="122" t="s">
        <v>25</v>
      </c>
      <c r="P978" s="122" t="s">
        <v>27</v>
      </c>
      <c r="Q978" s="122" t="s">
        <v>28</v>
      </c>
      <c r="R978" s="124">
        <v>0.6</v>
      </c>
      <c r="S978" s="122" t="s">
        <v>189</v>
      </c>
      <c r="T978" s="125">
        <v>3.17</v>
      </c>
      <c r="U978" s="122" t="s">
        <v>30</v>
      </c>
      <c r="W978" s="8" t="str">
        <f t="shared" si="111"/>
        <v/>
      </c>
      <c r="X978" s="8" t="str">
        <f>IF(S978="6B",_xlfn.XLOOKUP(H978,'Zoning 2shop'!A:A,'Zoning 2shop'!B:B),IF(S978="6C",_xlfn.XLOOKUP(G978,'Zoning 2shop'!C:C,'Zoning 2shop'!D:D),""))</f>
        <v/>
      </c>
      <c r="Y978" s="112">
        <f t="shared" si="112"/>
        <v>0.14910705133062102</v>
      </c>
      <c r="Z978" s="4">
        <f t="shared" si="113"/>
        <v>3.17</v>
      </c>
      <c r="AA978" s="4">
        <f t="shared" si="114"/>
        <v>0.08</v>
      </c>
      <c r="AB978" s="4">
        <f t="shared" si="115"/>
        <v>0.47266935271806865</v>
      </c>
      <c r="AC978" s="19">
        <f t="shared" si="116"/>
        <v>3.25</v>
      </c>
      <c r="AD978" s="8" t="str">
        <f>IF(COUNTIF(Catégories!A:A,N978)=0,"catégorie inconnue",LOOKUP(N978,Catégories!A:A,Catégories!B:B))</f>
        <v>Frêt</v>
      </c>
      <c r="AE978" s="21">
        <f t="shared" si="117"/>
        <v>3.7226693527180688</v>
      </c>
    </row>
    <row r="979" spans="2:31" x14ac:dyDescent="0.2">
      <c r="B979" s="122" t="s">
        <v>2731</v>
      </c>
      <c r="C979" s="122" t="s">
        <v>177</v>
      </c>
      <c r="D979" s="123">
        <v>46153</v>
      </c>
      <c r="E979" s="122" t="s">
        <v>398</v>
      </c>
      <c r="F979" s="122" t="s">
        <v>22</v>
      </c>
      <c r="G979" s="122" t="s">
        <v>0</v>
      </c>
      <c r="H979" s="122" t="s">
        <v>0</v>
      </c>
      <c r="I979" s="122" t="s">
        <v>3066</v>
      </c>
      <c r="J979" s="122" t="s">
        <v>3066</v>
      </c>
      <c r="K979" s="122" t="s">
        <v>24</v>
      </c>
      <c r="L979" s="122" t="s">
        <v>3067</v>
      </c>
      <c r="M979" s="122" t="s">
        <v>25</v>
      </c>
      <c r="N979" s="122" t="s">
        <v>26</v>
      </c>
      <c r="O979" s="122" t="s">
        <v>25</v>
      </c>
      <c r="P979" s="122" t="s">
        <v>27</v>
      </c>
      <c r="Q979" s="122" t="s">
        <v>28</v>
      </c>
      <c r="R979" s="124">
        <v>0.4</v>
      </c>
      <c r="S979" s="122" t="s">
        <v>189</v>
      </c>
      <c r="T979" s="125">
        <v>3.07</v>
      </c>
      <c r="U979" s="122" t="s">
        <v>30</v>
      </c>
      <c r="W979" s="8" t="str">
        <f t="shared" si="111"/>
        <v/>
      </c>
      <c r="X979" s="8" t="str">
        <f>IF(S979="6B",_xlfn.XLOOKUP(H979,'Zoning 2shop'!A:A,'Zoning 2shop'!B:B),IF(S979="6C",_xlfn.XLOOKUP(G979,'Zoning 2shop'!C:C,'Zoning 2shop'!D:D),""))</f>
        <v/>
      </c>
      <c r="Y979" s="112">
        <f t="shared" si="112"/>
        <v>0.14910705133062102</v>
      </c>
      <c r="Z979" s="4">
        <f t="shared" si="113"/>
        <v>3.07</v>
      </c>
      <c r="AA979" s="4">
        <f t="shared" si="114"/>
        <v>0.08</v>
      </c>
      <c r="AB979" s="4">
        <f t="shared" si="115"/>
        <v>0.45775864758500651</v>
      </c>
      <c r="AC979" s="19">
        <f t="shared" si="116"/>
        <v>3.15</v>
      </c>
      <c r="AD979" s="8" t="str">
        <f>IF(COUNTIF(Catégories!A:A,N979)=0,"catégorie inconnue",LOOKUP(N979,Catégories!A:A,Catégories!B:B))</f>
        <v>Frêt</v>
      </c>
      <c r="AE979" s="21">
        <f t="shared" si="117"/>
        <v>3.6077586475850065</v>
      </c>
    </row>
    <row r="980" spans="2:31" x14ac:dyDescent="0.2">
      <c r="B980" s="122" t="s">
        <v>2731</v>
      </c>
      <c r="C980" s="122" t="s">
        <v>177</v>
      </c>
      <c r="D980" s="123">
        <v>46153</v>
      </c>
      <c r="E980" s="122" t="s">
        <v>672</v>
      </c>
      <c r="F980" s="122" t="s">
        <v>22</v>
      </c>
      <c r="G980" s="122" t="s">
        <v>0</v>
      </c>
      <c r="H980" s="122" t="s">
        <v>0</v>
      </c>
      <c r="I980" s="122" t="s">
        <v>3084</v>
      </c>
      <c r="J980" s="122" t="s">
        <v>3084</v>
      </c>
      <c r="K980" s="122" t="s">
        <v>24</v>
      </c>
      <c r="L980" s="122" t="s">
        <v>3085</v>
      </c>
      <c r="M980" s="122" t="s">
        <v>25</v>
      </c>
      <c r="N980" s="122" t="s">
        <v>26</v>
      </c>
      <c r="O980" s="122" t="s">
        <v>25</v>
      </c>
      <c r="P980" s="122" t="s">
        <v>27</v>
      </c>
      <c r="Q980" s="122" t="s">
        <v>28</v>
      </c>
      <c r="R980" s="124">
        <v>0.42</v>
      </c>
      <c r="S980" s="122" t="s">
        <v>189</v>
      </c>
      <c r="T980" s="125">
        <v>3.07</v>
      </c>
      <c r="U980" s="122" t="s">
        <v>30</v>
      </c>
      <c r="W980" s="8" t="str">
        <f t="shared" si="111"/>
        <v/>
      </c>
      <c r="X980" s="8" t="str">
        <f>IF(S980="6B",_xlfn.XLOOKUP(H980,'Zoning 2shop'!A:A,'Zoning 2shop'!B:B),IF(S980="6C",_xlfn.XLOOKUP(G980,'Zoning 2shop'!C:C,'Zoning 2shop'!D:D),""))</f>
        <v/>
      </c>
      <c r="Y980" s="112">
        <f t="shared" si="112"/>
        <v>0.14910705133062102</v>
      </c>
      <c r="Z980" s="4">
        <f t="shared" si="113"/>
        <v>3.07</v>
      </c>
      <c r="AA980" s="4">
        <f t="shared" si="114"/>
        <v>0.08</v>
      </c>
      <c r="AB980" s="4">
        <f t="shared" si="115"/>
        <v>0.45775864758500651</v>
      </c>
      <c r="AC980" s="19">
        <f t="shared" si="116"/>
        <v>3.15</v>
      </c>
      <c r="AD980" s="8" t="str">
        <f>IF(COUNTIF(Catégories!A:A,N980)=0,"catégorie inconnue",LOOKUP(N980,Catégories!A:A,Catégories!B:B))</f>
        <v>Frêt</v>
      </c>
      <c r="AE980" s="21">
        <f t="shared" si="117"/>
        <v>3.6077586475850065</v>
      </c>
    </row>
    <row r="981" spans="2:31" x14ac:dyDescent="0.2">
      <c r="B981" s="122" t="s">
        <v>2731</v>
      </c>
      <c r="C981" s="122" t="s">
        <v>177</v>
      </c>
      <c r="D981" s="123">
        <v>46153</v>
      </c>
      <c r="E981" s="122" t="s">
        <v>3068</v>
      </c>
      <c r="F981" s="122" t="s">
        <v>22</v>
      </c>
      <c r="G981" s="122" t="s">
        <v>0</v>
      </c>
      <c r="H981" s="122" t="s">
        <v>0</v>
      </c>
      <c r="I981" s="122" t="s">
        <v>3069</v>
      </c>
      <c r="J981" s="122" t="s">
        <v>3069</v>
      </c>
      <c r="K981" s="122" t="s">
        <v>24</v>
      </c>
      <c r="L981" s="122" t="s">
        <v>3070</v>
      </c>
      <c r="M981" s="122" t="s">
        <v>25</v>
      </c>
      <c r="N981" s="122" t="s">
        <v>26</v>
      </c>
      <c r="O981" s="122" t="s">
        <v>25</v>
      </c>
      <c r="P981" s="122" t="s">
        <v>27</v>
      </c>
      <c r="Q981" s="122" t="s">
        <v>28</v>
      </c>
      <c r="R981" s="124">
        <v>0.74</v>
      </c>
      <c r="S981" s="122" t="s">
        <v>189</v>
      </c>
      <c r="T981" s="125">
        <v>3.17</v>
      </c>
      <c r="U981" s="122" t="s">
        <v>30</v>
      </c>
      <c r="W981" s="8" t="str">
        <f t="shared" si="111"/>
        <v/>
      </c>
      <c r="X981" s="8" t="str">
        <f>IF(S981="6B",_xlfn.XLOOKUP(H981,'Zoning 2shop'!A:A,'Zoning 2shop'!B:B),IF(S981="6C",_xlfn.XLOOKUP(G981,'Zoning 2shop'!C:C,'Zoning 2shop'!D:D),""))</f>
        <v/>
      </c>
      <c r="Y981" s="112">
        <f t="shared" si="112"/>
        <v>0.14910705133062102</v>
      </c>
      <c r="Z981" s="4">
        <f t="shared" si="113"/>
        <v>3.17</v>
      </c>
      <c r="AA981" s="4">
        <f t="shared" si="114"/>
        <v>0.08</v>
      </c>
      <c r="AB981" s="4">
        <f t="shared" si="115"/>
        <v>0.47266935271806865</v>
      </c>
      <c r="AC981" s="19">
        <f t="shared" si="116"/>
        <v>3.25</v>
      </c>
      <c r="AD981" s="8" t="str">
        <f>IF(COUNTIF(Catégories!A:A,N981)=0,"catégorie inconnue",LOOKUP(N981,Catégories!A:A,Catégories!B:B))</f>
        <v>Frêt</v>
      </c>
      <c r="AE981" s="21">
        <f t="shared" si="117"/>
        <v>3.7226693527180688</v>
      </c>
    </row>
    <row r="982" spans="2:31" x14ac:dyDescent="0.2">
      <c r="B982" s="122" t="s">
        <v>2731</v>
      </c>
      <c r="C982" s="122" t="s">
        <v>177</v>
      </c>
      <c r="D982" s="123">
        <v>46153</v>
      </c>
      <c r="E982" s="122" t="s">
        <v>416</v>
      </c>
      <c r="F982" s="122" t="s">
        <v>22</v>
      </c>
      <c r="G982" s="122" t="s">
        <v>0</v>
      </c>
      <c r="H982" s="122" t="s">
        <v>0</v>
      </c>
      <c r="I982" s="122" t="s">
        <v>3090</v>
      </c>
      <c r="J982" s="122" t="s">
        <v>3090</v>
      </c>
      <c r="K982" s="122" t="s">
        <v>24</v>
      </c>
      <c r="L982" s="122" t="s">
        <v>3091</v>
      </c>
      <c r="M982" s="122" t="s">
        <v>25</v>
      </c>
      <c r="N982" s="122" t="s">
        <v>26</v>
      </c>
      <c r="O982" s="122" t="s">
        <v>25</v>
      </c>
      <c r="P982" s="122" t="s">
        <v>27</v>
      </c>
      <c r="Q982" s="122" t="s">
        <v>28</v>
      </c>
      <c r="R982" s="124">
        <v>0.36</v>
      </c>
      <c r="S982" s="122" t="s">
        <v>189</v>
      </c>
      <c r="T982" s="125">
        <v>3.07</v>
      </c>
      <c r="U982" s="122" t="s">
        <v>30</v>
      </c>
      <c r="W982" s="8" t="str">
        <f t="shared" si="111"/>
        <v/>
      </c>
      <c r="X982" s="8" t="str">
        <f>IF(S982="6B",_xlfn.XLOOKUP(H982,'Zoning 2shop'!A:A,'Zoning 2shop'!B:B),IF(S982="6C",_xlfn.XLOOKUP(G982,'Zoning 2shop'!C:C,'Zoning 2shop'!D:D),""))</f>
        <v/>
      </c>
      <c r="Y982" s="112">
        <f t="shared" si="112"/>
        <v>0.14910705133062102</v>
      </c>
      <c r="Z982" s="4">
        <f t="shared" si="113"/>
        <v>3.07</v>
      </c>
      <c r="AA982" s="4">
        <f t="shared" si="114"/>
        <v>0.08</v>
      </c>
      <c r="AB982" s="4">
        <f t="shared" si="115"/>
        <v>0.45775864758500651</v>
      </c>
      <c r="AC982" s="19">
        <f t="shared" si="116"/>
        <v>3.15</v>
      </c>
      <c r="AD982" s="8" t="str">
        <f>IF(COUNTIF(Catégories!A:A,N982)=0,"catégorie inconnue",LOOKUP(N982,Catégories!A:A,Catégories!B:B))</f>
        <v>Frêt</v>
      </c>
      <c r="AE982" s="21">
        <f t="shared" si="117"/>
        <v>3.6077586475850065</v>
      </c>
    </row>
    <row r="983" spans="2:31" x14ac:dyDescent="0.2">
      <c r="B983" s="122" t="s">
        <v>2731</v>
      </c>
      <c r="C983" s="122" t="s">
        <v>177</v>
      </c>
      <c r="D983" s="123">
        <v>46153</v>
      </c>
      <c r="E983" s="122" t="s">
        <v>467</v>
      </c>
      <c r="F983" s="122" t="s">
        <v>22</v>
      </c>
      <c r="G983" s="122" t="s">
        <v>0</v>
      </c>
      <c r="H983" s="122" t="s">
        <v>0</v>
      </c>
      <c r="I983" s="122" t="s">
        <v>3074</v>
      </c>
      <c r="J983" s="122" t="s">
        <v>3074</v>
      </c>
      <c r="K983" s="122" t="s">
        <v>24</v>
      </c>
      <c r="L983" s="122" t="s">
        <v>3075</v>
      </c>
      <c r="M983" s="122" t="s">
        <v>25</v>
      </c>
      <c r="N983" s="122" t="s">
        <v>26</v>
      </c>
      <c r="O983" s="122" t="s">
        <v>25</v>
      </c>
      <c r="P983" s="122" t="s">
        <v>27</v>
      </c>
      <c r="Q983" s="122" t="s">
        <v>28</v>
      </c>
      <c r="R983" s="124">
        <v>0.1</v>
      </c>
      <c r="S983" s="122" t="s">
        <v>189</v>
      </c>
      <c r="T983" s="125">
        <v>3.07</v>
      </c>
      <c r="U983" s="122" t="s">
        <v>30</v>
      </c>
      <c r="W983" s="8" t="str">
        <f t="shared" si="111"/>
        <v/>
      </c>
      <c r="X983" s="8" t="str">
        <f>IF(S983="6B",_xlfn.XLOOKUP(H983,'Zoning 2shop'!A:A,'Zoning 2shop'!B:B),IF(S983="6C",_xlfn.XLOOKUP(G983,'Zoning 2shop'!C:C,'Zoning 2shop'!D:D),""))</f>
        <v/>
      </c>
      <c r="Y983" s="112">
        <f t="shared" si="112"/>
        <v>0.14910705133062102</v>
      </c>
      <c r="Z983" s="4">
        <f t="shared" si="113"/>
        <v>3.07</v>
      </c>
      <c r="AA983" s="4">
        <f t="shared" si="114"/>
        <v>0.08</v>
      </c>
      <c r="AB983" s="4">
        <f t="shared" si="115"/>
        <v>0.45775864758500651</v>
      </c>
      <c r="AC983" s="19">
        <f t="shared" si="116"/>
        <v>3.15</v>
      </c>
      <c r="AD983" s="8" t="str">
        <f>IF(COUNTIF(Catégories!A:A,N983)=0,"catégorie inconnue",LOOKUP(N983,Catégories!A:A,Catégories!B:B))</f>
        <v>Frêt</v>
      </c>
      <c r="AE983" s="21">
        <f t="shared" si="117"/>
        <v>3.6077586475850065</v>
      </c>
    </row>
    <row r="984" spans="2:31" x14ac:dyDescent="0.2">
      <c r="B984" s="122" t="s">
        <v>2731</v>
      </c>
      <c r="C984" s="122" t="s">
        <v>177</v>
      </c>
      <c r="D984" s="123">
        <v>46153</v>
      </c>
      <c r="E984" s="122" t="s">
        <v>413</v>
      </c>
      <c r="F984" s="122" t="s">
        <v>22</v>
      </c>
      <c r="G984" s="122" t="s">
        <v>0</v>
      </c>
      <c r="H984" s="122" t="s">
        <v>0</v>
      </c>
      <c r="I984" s="122" t="s">
        <v>3076</v>
      </c>
      <c r="J984" s="122" t="s">
        <v>3076</v>
      </c>
      <c r="K984" s="122" t="s">
        <v>24</v>
      </c>
      <c r="L984" s="122" t="s">
        <v>3077</v>
      </c>
      <c r="M984" s="122" t="s">
        <v>25</v>
      </c>
      <c r="N984" s="122" t="s">
        <v>26</v>
      </c>
      <c r="O984" s="122" t="s">
        <v>25</v>
      </c>
      <c r="P984" s="122" t="s">
        <v>27</v>
      </c>
      <c r="Q984" s="122" t="s">
        <v>28</v>
      </c>
      <c r="R984" s="124">
        <v>0.64</v>
      </c>
      <c r="S984" s="122" t="s">
        <v>189</v>
      </c>
      <c r="T984" s="125">
        <v>3.17</v>
      </c>
      <c r="U984" s="122" t="s">
        <v>30</v>
      </c>
      <c r="W984" s="8" t="str">
        <f t="shared" si="111"/>
        <v/>
      </c>
      <c r="X984" s="8" t="str">
        <f>IF(S984="6B",_xlfn.XLOOKUP(H984,'Zoning 2shop'!A:A,'Zoning 2shop'!B:B),IF(S984="6C",_xlfn.XLOOKUP(G984,'Zoning 2shop'!C:C,'Zoning 2shop'!D:D),""))</f>
        <v/>
      </c>
      <c r="Y984" s="112">
        <f t="shared" si="112"/>
        <v>0.14910705133062102</v>
      </c>
      <c r="Z984" s="4">
        <f t="shared" si="113"/>
        <v>3.17</v>
      </c>
      <c r="AA984" s="4">
        <f t="shared" si="114"/>
        <v>0.08</v>
      </c>
      <c r="AB984" s="4">
        <f t="shared" si="115"/>
        <v>0.47266935271806865</v>
      </c>
      <c r="AC984" s="19">
        <f t="shared" si="116"/>
        <v>3.25</v>
      </c>
      <c r="AD984" s="8" t="str">
        <f>IF(COUNTIF(Catégories!A:A,N984)=0,"catégorie inconnue",LOOKUP(N984,Catégories!A:A,Catégories!B:B))</f>
        <v>Frêt</v>
      </c>
      <c r="AE984" s="21">
        <f t="shared" si="117"/>
        <v>3.7226693527180688</v>
      </c>
    </row>
    <row r="985" spans="2:31" x14ac:dyDescent="0.2">
      <c r="B985" s="122" t="s">
        <v>2731</v>
      </c>
      <c r="C985" s="122" t="s">
        <v>177</v>
      </c>
      <c r="D985" s="123">
        <v>46153</v>
      </c>
      <c r="E985" s="122" t="s">
        <v>2921</v>
      </c>
      <c r="F985" s="122" t="s">
        <v>22</v>
      </c>
      <c r="G985" s="122" t="s">
        <v>0</v>
      </c>
      <c r="H985" s="122" t="s">
        <v>0</v>
      </c>
      <c r="I985" s="122" t="s">
        <v>3095</v>
      </c>
      <c r="J985" s="122" t="s">
        <v>3095</v>
      </c>
      <c r="K985" s="122" t="s">
        <v>24</v>
      </c>
      <c r="L985" s="122" t="s">
        <v>3096</v>
      </c>
      <c r="M985" s="122" t="s">
        <v>25</v>
      </c>
      <c r="N985" s="122" t="s">
        <v>26</v>
      </c>
      <c r="O985" s="122" t="s">
        <v>25</v>
      </c>
      <c r="P985" s="122" t="s">
        <v>27</v>
      </c>
      <c r="Q985" s="122" t="s">
        <v>28</v>
      </c>
      <c r="R985" s="124">
        <v>0.28999999999999998</v>
      </c>
      <c r="S985" s="122" t="s">
        <v>189</v>
      </c>
      <c r="T985" s="125">
        <v>3.07</v>
      </c>
      <c r="U985" s="122" t="s">
        <v>30</v>
      </c>
      <c r="W985" s="8" t="str">
        <f t="shared" si="111"/>
        <v/>
      </c>
      <c r="X985" s="8" t="str">
        <f>IF(S985="6B",_xlfn.XLOOKUP(H985,'Zoning 2shop'!A:A,'Zoning 2shop'!B:B),IF(S985="6C",_xlfn.XLOOKUP(G985,'Zoning 2shop'!C:C,'Zoning 2shop'!D:D),""))</f>
        <v/>
      </c>
      <c r="Y985" s="112">
        <f t="shared" si="112"/>
        <v>0.14910705133062102</v>
      </c>
      <c r="Z985" s="4">
        <f t="shared" si="113"/>
        <v>3.07</v>
      </c>
      <c r="AA985" s="4">
        <f t="shared" si="114"/>
        <v>0.08</v>
      </c>
      <c r="AB985" s="4">
        <f t="shared" si="115"/>
        <v>0.45775864758500651</v>
      </c>
      <c r="AC985" s="19">
        <f t="shared" si="116"/>
        <v>3.15</v>
      </c>
      <c r="AD985" s="8" t="str">
        <f>IF(COUNTIF(Catégories!A:A,N985)=0,"catégorie inconnue",LOOKUP(N985,Catégories!A:A,Catégories!B:B))</f>
        <v>Frêt</v>
      </c>
      <c r="AE985" s="21">
        <f t="shared" si="117"/>
        <v>3.6077586475850065</v>
      </c>
    </row>
    <row r="986" spans="2:31" x14ac:dyDescent="0.2">
      <c r="B986" s="122" t="s">
        <v>2731</v>
      </c>
      <c r="C986" s="122" t="s">
        <v>177</v>
      </c>
      <c r="D986" s="123">
        <v>46153</v>
      </c>
      <c r="E986" s="122" t="s">
        <v>690</v>
      </c>
      <c r="F986" s="122" t="s">
        <v>22</v>
      </c>
      <c r="G986" s="122" t="s">
        <v>0</v>
      </c>
      <c r="H986" s="122" t="s">
        <v>0</v>
      </c>
      <c r="I986" s="122" t="s">
        <v>3086</v>
      </c>
      <c r="J986" s="122" t="s">
        <v>3086</v>
      </c>
      <c r="K986" s="122" t="s">
        <v>24</v>
      </c>
      <c r="L986" s="122" t="s">
        <v>3087</v>
      </c>
      <c r="M986" s="122" t="s">
        <v>25</v>
      </c>
      <c r="N986" s="122" t="s">
        <v>26</v>
      </c>
      <c r="O986" s="122" t="s">
        <v>25</v>
      </c>
      <c r="P986" s="122" t="s">
        <v>27</v>
      </c>
      <c r="Q986" s="122" t="s">
        <v>28</v>
      </c>
      <c r="R986" s="124">
        <v>0.66</v>
      </c>
      <c r="S986" s="122" t="s">
        <v>189</v>
      </c>
      <c r="T986" s="125">
        <v>3.17</v>
      </c>
      <c r="U986" s="122" t="s">
        <v>30</v>
      </c>
      <c r="W986" s="8" t="str">
        <f t="shared" si="111"/>
        <v/>
      </c>
      <c r="X986" s="8" t="str">
        <f>IF(S986="6B",_xlfn.XLOOKUP(H986,'Zoning 2shop'!A:A,'Zoning 2shop'!B:B),IF(S986="6C",_xlfn.XLOOKUP(G986,'Zoning 2shop'!C:C,'Zoning 2shop'!D:D),""))</f>
        <v/>
      </c>
      <c r="Y986" s="112">
        <f t="shared" si="112"/>
        <v>0.14910705133062102</v>
      </c>
      <c r="Z986" s="4">
        <f t="shared" si="113"/>
        <v>3.17</v>
      </c>
      <c r="AA986" s="4">
        <f t="shared" si="114"/>
        <v>0.08</v>
      </c>
      <c r="AB986" s="4">
        <f t="shared" si="115"/>
        <v>0.47266935271806865</v>
      </c>
      <c r="AC986" s="19">
        <f t="shared" si="116"/>
        <v>3.25</v>
      </c>
      <c r="AD986" s="8" t="str">
        <f>IF(COUNTIF(Catégories!A:A,N986)=0,"catégorie inconnue",LOOKUP(N986,Catégories!A:A,Catégories!B:B))</f>
        <v>Frêt</v>
      </c>
      <c r="AE986" s="21">
        <f t="shared" si="117"/>
        <v>3.7226693527180688</v>
      </c>
    </row>
    <row r="987" spans="2:31" x14ac:dyDescent="0.2">
      <c r="B987" s="122" t="s">
        <v>2731</v>
      </c>
      <c r="C987" s="122" t="s">
        <v>177</v>
      </c>
      <c r="D987" s="123">
        <v>46153</v>
      </c>
      <c r="E987" s="122" t="s">
        <v>3081</v>
      </c>
      <c r="F987" s="122" t="s">
        <v>22</v>
      </c>
      <c r="G987" s="122" t="s">
        <v>0</v>
      </c>
      <c r="H987" s="122" t="s">
        <v>0</v>
      </c>
      <c r="I987" s="122" t="s">
        <v>3082</v>
      </c>
      <c r="J987" s="122" t="s">
        <v>3082</v>
      </c>
      <c r="K987" s="122" t="s">
        <v>24</v>
      </c>
      <c r="L987" s="122" t="s">
        <v>3083</v>
      </c>
      <c r="M987" s="122" t="s">
        <v>25</v>
      </c>
      <c r="N987" s="122" t="s">
        <v>26</v>
      </c>
      <c r="O987" s="122" t="s">
        <v>25</v>
      </c>
      <c r="P987" s="122" t="s">
        <v>27</v>
      </c>
      <c r="Q987" s="122" t="s">
        <v>28</v>
      </c>
      <c r="R987" s="124">
        <v>0.55000000000000004</v>
      </c>
      <c r="S987" s="122" t="s">
        <v>189</v>
      </c>
      <c r="T987" s="125">
        <v>3.17</v>
      </c>
      <c r="U987" s="122" t="s">
        <v>30</v>
      </c>
      <c r="W987" s="8" t="str">
        <f t="shared" si="111"/>
        <v/>
      </c>
      <c r="X987" s="8" t="str">
        <f>IF(S987="6B",_xlfn.XLOOKUP(H987,'Zoning 2shop'!A:A,'Zoning 2shop'!B:B),IF(S987="6C",_xlfn.XLOOKUP(G987,'Zoning 2shop'!C:C,'Zoning 2shop'!D:D),""))</f>
        <v/>
      </c>
      <c r="Y987" s="112">
        <f t="shared" si="112"/>
        <v>0.14910705133062102</v>
      </c>
      <c r="Z987" s="4">
        <f t="shared" si="113"/>
        <v>3.17</v>
      </c>
      <c r="AA987" s="4">
        <f t="shared" si="114"/>
        <v>0.08</v>
      </c>
      <c r="AB987" s="4">
        <f t="shared" si="115"/>
        <v>0.47266935271806865</v>
      </c>
      <c r="AC987" s="19">
        <f t="shared" si="116"/>
        <v>3.25</v>
      </c>
      <c r="AD987" s="8" t="str">
        <f>IF(COUNTIF(Catégories!A:A,N987)=0,"catégorie inconnue",LOOKUP(N987,Catégories!A:A,Catégories!B:B))</f>
        <v>Frêt</v>
      </c>
      <c r="AE987" s="21">
        <f t="shared" si="117"/>
        <v>3.7226693527180688</v>
      </c>
    </row>
    <row r="988" spans="2:31" x14ac:dyDescent="0.2">
      <c r="B988" s="122" t="s">
        <v>2731</v>
      </c>
      <c r="C988" s="122" t="s">
        <v>177</v>
      </c>
      <c r="D988" s="123">
        <v>46153</v>
      </c>
      <c r="E988" s="122" t="s">
        <v>3078</v>
      </c>
      <c r="F988" s="122" t="s">
        <v>22</v>
      </c>
      <c r="G988" s="122" t="s">
        <v>0</v>
      </c>
      <c r="H988" s="122" t="s">
        <v>0</v>
      </c>
      <c r="I988" s="122" t="s">
        <v>3079</v>
      </c>
      <c r="J988" s="122" t="s">
        <v>3079</v>
      </c>
      <c r="K988" s="122" t="s">
        <v>24</v>
      </c>
      <c r="L988" s="122" t="s">
        <v>3080</v>
      </c>
      <c r="M988" s="122" t="s">
        <v>25</v>
      </c>
      <c r="N988" s="122" t="s">
        <v>26</v>
      </c>
      <c r="O988" s="122" t="s">
        <v>25</v>
      </c>
      <c r="P988" s="122" t="s">
        <v>27</v>
      </c>
      <c r="Q988" s="122" t="s">
        <v>28</v>
      </c>
      <c r="R988" s="124">
        <v>0.19</v>
      </c>
      <c r="S988" s="122" t="s">
        <v>189</v>
      </c>
      <c r="T988" s="125">
        <v>3.07</v>
      </c>
      <c r="U988" s="122" t="s">
        <v>30</v>
      </c>
      <c r="W988" s="8" t="str">
        <f t="shared" si="111"/>
        <v/>
      </c>
      <c r="X988" s="8" t="str">
        <f>IF(S988="6B",_xlfn.XLOOKUP(H988,'Zoning 2shop'!A:A,'Zoning 2shop'!B:B),IF(S988="6C",_xlfn.XLOOKUP(G988,'Zoning 2shop'!C:C,'Zoning 2shop'!D:D),""))</f>
        <v/>
      </c>
      <c r="Y988" s="112">
        <f t="shared" si="112"/>
        <v>0.14910705133062102</v>
      </c>
      <c r="Z988" s="4">
        <f t="shared" si="113"/>
        <v>3.07</v>
      </c>
      <c r="AA988" s="4">
        <f t="shared" si="114"/>
        <v>0.08</v>
      </c>
      <c r="AB988" s="4">
        <f t="shared" si="115"/>
        <v>0.45775864758500651</v>
      </c>
      <c r="AC988" s="19">
        <f t="shared" si="116"/>
        <v>3.15</v>
      </c>
      <c r="AD988" s="8" t="str">
        <f>IF(COUNTIF(Catégories!A:A,N988)=0,"catégorie inconnue",LOOKUP(N988,Catégories!A:A,Catégories!B:B))</f>
        <v>Frêt</v>
      </c>
      <c r="AE988" s="21">
        <f t="shared" si="117"/>
        <v>3.6077586475850065</v>
      </c>
    </row>
    <row r="989" spans="2:31" x14ac:dyDescent="0.2">
      <c r="B989" s="122" t="s">
        <v>2731</v>
      </c>
      <c r="C989" s="122" t="s">
        <v>177</v>
      </c>
      <c r="D989" s="123">
        <v>46153</v>
      </c>
      <c r="E989" s="122" t="s">
        <v>2743</v>
      </c>
      <c r="F989" s="122" t="s">
        <v>22</v>
      </c>
      <c r="G989" s="122" t="s">
        <v>0</v>
      </c>
      <c r="H989" s="122" t="s">
        <v>0</v>
      </c>
      <c r="I989" s="122" t="s">
        <v>3088</v>
      </c>
      <c r="J989" s="122" t="s">
        <v>3088</v>
      </c>
      <c r="K989" s="122" t="s">
        <v>24</v>
      </c>
      <c r="L989" s="122" t="s">
        <v>3089</v>
      </c>
      <c r="M989" s="122" t="s">
        <v>25</v>
      </c>
      <c r="N989" s="122" t="s">
        <v>26</v>
      </c>
      <c r="O989" s="122" t="s">
        <v>25</v>
      </c>
      <c r="P989" s="122" t="s">
        <v>27</v>
      </c>
      <c r="Q989" s="122" t="s">
        <v>28</v>
      </c>
      <c r="R989" s="124">
        <v>0.22</v>
      </c>
      <c r="S989" s="122" t="s">
        <v>189</v>
      </c>
      <c r="T989" s="125">
        <v>3.07</v>
      </c>
      <c r="U989" s="122" t="s">
        <v>30</v>
      </c>
      <c r="W989" s="8" t="str">
        <f t="shared" si="111"/>
        <v/>
      </c>
      <c r="X989" s="8" t="str">
        <f>IF(S989="6B",_xlfn.XLOOKUP(H989,'Zoning 2shop'!A:A,'Zoning 2shop'!B:B),IF(S989="6C",_xlfn.XLOOKUP(G989,'Zoning 2shop'!C:C,'Zoning 2shop'!D:D),""))</f>
        <v/>
      </c>
      <c r="Y989" s="112">
        <f t="shared" si="112"/>
        <v>0.14910705133062102</v>
      </c>
      <c r="Z989" s="4">
        <f t="shared" si="113"/>
        <v>3.07</v>
      </c>
      <c r="AA989" s="4">
        <f t="shared" si="114"/>
        <v>0.08</v>
      </c>
      <c r="AB989" s="4">
        <f t="shared" si="115"/>
        <v>0.45775864758500651</v>
      </c>
      <c r="AC989" s="19">
        <f t="shared" si="116"/>
        <v>3.15</v>
      </c>
      <c r="AD989" s="8" t="str">
        <f>IF(COUNTIF(Catégories!A:A,N989)=0,"catégorie inconnue",LOOKUP(N989,Catégories!A:A,Catégories!B:B))</f>
        <v>Frêt</v>
      </c>
      <c r="AE989" s="21">
        <f t="shared" si="117"/>
        <v>3.6077586475850065</v>
      </c>
    </row>
    <row r="990" spans="2:31" x14ac:dyDescent="0.2">
      <c r="B990" s="122" t="s">
        <v>2731</v>
      </c>
      <c r="C990" s="122" t="s">
        <v>177</v>
      </c>
      <c r="D990" s="123">
        <v>46153</v>
      </c>
      <c r="E990" s="122" t="s">
        <v>3071</v>
      </c>
      <c r="F990" s="122" t="s">
        <v>22</v>
      </c>
      <c r="G990" s="122" t="s">
        <v>0</v>
      </c>
      <c r="H990" s="122" t="s">
        <v>0</v>
      </c>
      <c r="I990" s="122" t="s">
        <v>3072</v>
      </c>
      <c r="J990" s="122" t="s">
        <v>3072</v>
      </c>
      <c r="K990" s="122" t="s">
        <v>24</v>
      </c>
      <c r="L990" s="122" t="s">
        <v>3073</v>
      </c>
      <c r="M990" s="122" t="s">
        <v>25</v>
      </c>
      <c r="N990" s="122" t="s">
        <v>26</v>
      </c>
      <c r="O990" s="122" t="s">
        <v>25</v>
      </c>
      <c r="P990" s="122" t="s">
        <v>27</v>
      </c>
      <c r="Q990" s="122" t="s">
        <v>28</v>
      </c>
      <c r="R990" s="124">
        <v>0.24</v>
      </c>
      <c r="S990" s="122" t="s">
        <v>189</v>
      </c>
      <c r="T990" s="125">
        <v>3.07</v>
      </c>
      <c r="U990" s="122" t="s">
        <v>30</v>
      </c>
      <c r="W990" s="8" t="str">
        <f t="shared" si="111"/>
        <v/>
      </c>
      <c r="X990" s="8" t="str">
        <f>IF(S990="6B",_xlfn.XLOOKUP(H990,'Zoning 2shop'!A:A,'Zoning 2shop'!B:B),IF(S990="6C",_xlfn.XLOOKUP(G990,'Zoning 2shop'!C:C,'Zoning 2shop'!D:D),""))</f>
        <v/>
      </c>
      <c r="Y990" s="112">
        <f t="shared" si="112"/>
        <v>0.14910705133062102</v>
      </c>
      <c r="Z990" s="4">
        <f t="shared" si="113"/>
        <v>3.07</v>
      </c>
      <c r="AA990" s="4">
        <f t="shared" si="114"/>
        <v>0.08</v>
      </c>
      <c r="AB990" s="4">
        <f t="shared" si="115"/>
        <v>0.45775864758500651</v>
      </c>
      <c r="AC990" s="19">
        <f t="shared" si="116"/>
        <v>3.15</v>
      </c>
      <c r="AD990" s="8" t="str">
        <f>IF(COUNTIF(Catégories!A:A,N990)=0,"catégorie inconnue",LOOKUP(N990,Catégories!A:A,Catégories!B:B))</f>
        <v>Frêt</v>
      </c>
      <c r="AE990" s="21">
        <f t="shared" si="117"/>
        <v>3.6077586475850065</v>
      </c>
    </row>
    <row r="991" spans="2:31" x14ac:dyDescent="0.2">
      <c r="B991" s="122" t="s">
        <v>2731</v>
      </c>
      <c r="C991" s="122" t="s">
        <v>177</v>
      </c>
      <c r="D991" s="123">
        <v>46153</v>
      </c>
      <c r="E991" s="122" t="s">
        <v>3092</v>
      </c>
      <c r="F991" s="122" t="s">
        <v>22</v>
      </c>
      <c r="G991" s="122" t="s">
        <v>0</v>
      </c>
      <c r="H991" s="122" t="s">
        <v>0</v>
      </c>
      <c r="I991" s="122" t="s">
        <v>3093</v>
      </c>
      <c r="J991" s="122" t="s">
        <v>3093</v>
      </c>
      <c r="K991" s="122" t="s">
        <v>24</v>
      </c>
      <c r="L991" s="122" t="s">
        <v>3094</v>
      </c>
      <c r="M991" s="122" t="s">
        <v>25</v>
      </c>
      <c r="N991" s="122" t="s">
        <v>26</v>
      </c>
      <c r="O991" s="122" t="s">
        <v>25</v>
      </c>
      <c r="P991" s="122" t="s">
        <v>27</v>
      </c>
      <c r="Q991" s="122" t="s">
        <v>28</v>
      </c>
      <c r="R991" s="124">
        <v>0.74</v>
      </c>
      <c r="S991" s="122" t="s">
        <v>189</v>
      </c>
      <c r="T991" s="125">
        <v>3.17</v>
      </c>
      <c r="U991" s="122" t="s">
        <v>30</v>
      </c>
      <c r="W991" s="8" t="str">
        <f t="shared" si="111"/>
        <v/>
      </c>
      <c r="X991" s="8" t="str">
        <f>IF(S991="6B",_xlfn.XLOOKUP(H991,'Zoning 2shop'!A:A,'Zoning 2shop'!B:B),IF(S991="6C",_xlfn.XLOOKUP(G991,'Zoning 2shop'!C:C,'Zoning 2shop'!D:D),""))</f>
        <v/>
      </c>
      <c r="Y991" s="112">
        <f t="shared" si="112"/>
        <v>0.14910705133062102</v>
      </c>
      <c r="Z991" s="4">
        <f t="shared" si="113"/>
        <v>3.17</v>
      </c>
      <c r="AA991" s="4">
        <f t="shared" si="114"/>
        <v>0.08</v>
      </c>
      <c r="AB991" s="4">
        <f t="shared" si="115"/>
        <v>0.47266935271806865</v>
      </c>
      <c r="AC991" s="19">
        <f t="shared" si="116"/>
        <v>3.25</v>
      </c>
      <c r="AD991" s="8" t="str">
        <f>IF(COUNTIF(Catégories!A:A,N991)=0,"catégorie inconnue",LOOKUP(N991,Catégories!A:A,Catégories!B:B))</f>
        <v>Frêt</v>
      </c>
      <c r="AE991" s="21">
        <f t="shared" si="117"/>
        <v>3.7226693527180688</v>
      </c>
    </row>
    <row r="992" spans="2:31" x14ac:dyDescent="0.2">
      <c r="B992" s="122" t="s">
        <v>2731</v>
      </c>
      <c r="C992" s="122" t="s">
        <v>177</v>
      </c>
      <c r="D992" s="123">
        <v>46154</v>
      </c>
      <c r="E992" s="122" t="s">
        <v>279</v>
      </c>
      <c r="F992" s="122" t="s">
        <v>22</v>
      </c>
      <c r="G992" s="122" t="s">
        <v>0</v>
      </c>
      <c r="H992" s="122" t="s">
        <v>0</v>
      </c>
      <c r="I992" s="122" t="s">
        <v>3106</v>
      </c>
      <c r="J992" s="122" t="s">
        <v>3106</v>
      </c>
      <c r="K992" s="122" t="s">
        <v>24</v>
      </c>
      <c r="L992" s="122" t="s">
        <v>3107</v>
      </c>
      <c r="M992" s="122" t="s">
        <v>25</v>
      </c>
      <c r="N992" s="122" t="s">
        <v>26</v>
      </c>
      <c r="O992" s="122" t="s">
        <v>25</v>
      </c>
      <c r="P992" s="122" t="s">
        <v>27</v>
      </c>
      <c r="Q992" s="122" t="s">
        <v>28</v>
      </c>
      <c r="R992" s="124">
        <v>0.4</v>
      </c>
      <c r="S992" s="122" t="s">
        <v>189</v>
      </c>
      <c r="T992" s="125">
        <v>3.07</v>
      </c>
      <c r="U992" s="122" t="s">
        <v>30</v>
      </c>
      <c r="W992" s="8" t="str">
        <f t="shared" si="111"/>
        <v/>
      </c>
      <c r="X992" s="8" t="str">
        <f>IF(S992="6B",_xlfn.XLOOKUP(H992,'Zoning 2shop'!A:A,'Zoning 2shop'!B:B),IF(S992="6C",_xlfn.XLOOKUP(G992,'Zoning 2shop'!C:C,'Zoning 2shop'!D:D),""))</f>
        <v/>
      </c>
      <c r="Y992" s="112">
        <f t="shared" si="112"/>
        <v>0.14910705133062102</v>
      </c>
      <c r="Z992" s="4">
        <f t="shared" si="113"/>
        <v>3.07</v>
      </c>
      <c r="AA992" s="4">
        <f t="shared" si="114"/>
        <v>0.08</v>
      </c>
      <c r="AB992" s="4">
        <f t="shared" si="115"/>
        <v>0.45775864758500651</v>
      </c>
      <c r="AC992" s="19">
        <f t="shared" si="116"/>
        <v>3.15</v>
      </c>
      <c r="AD992" s="8" t="str">
        <f>IF(COUNTIF(Catégories!A:A,N992)=0,"catégorie inconnue",LOOKUP(N992,Catégories!A:A,Catégories!B:B))</f>
        <v>Frêt</v>
      </c>
      <c r="AE992" s="21">
        <f t="shared" si="117"/>
        <v>3.6077586475850065</v>
      </c>
    </row>
    <row r="993" spans="2:31" x14ac:dyDescent="0.2">
      <c r="B993" s="122" t="s">
        <v>2731</v>
      </c>
      <c r="C993" s="122" t="s">
        <v>177</v>
      </c>
      <c r="D993" s="123">
        <v>46154</v>
      </c>
      <c r="E993" s="122" t="s">
        <v>3097</v>
      </c>
      <c r="F993" s="122" t="s">
        <v>22</v>
      </c>
      <c r="G993" s="122" t="s">
        <v>0</v>
      </c>
      <c r="H993" s="122" t="s">
        <v>0</v>
      </c>
      <c r="I993" s="122" t="s">
        <v>3098</v>
      </c>
      <c r="J993" s="122" t="s">
        <v>3098</v>
      </c>
      <c r="K993" s="122" t="s">
        <v>24</v>
      </c>
      <c r="L993" s="122" t="s">
        <v>3099</v>
      </c>
      <c r="M993" s="122" t="s">
        <v>25</v>
      </c>
      <c r="N993" s="122" t="s">
        <v>26</v>
      </c>
      <c r="O993" s="122" t="s">
        <v>25</v>
      </c>
      <c r="P993" s="122" t="s">
        <v>27</v>
      </c>
      <c r="Q993" s="122" t="s">
        <v>28</v>
      </c>
      <c r="R993" s="124">
        <v>0.2</v>
      </c>
      <c r="S993" s="122" t="s">
        <v>189</v>
      </c>
      <c r="T993" s="125">
        <v>3.07</v>
      </c>
      <c r="U993" s="122" t="s">
        <v>30</v>
      </c>
      <c r="W993" s="8" t="str">
        <f t="shared" si="111"/>
        <v/>
      </c>
      <c r="X993" s="8" t="str">
        <f>IF(S993="6B",_xlfn.XLOOKUP(H993,'Zoning 2shop'!A:A,'Zoning 2shop'!B:B),IF(S993="6C",_xlfn.XLOOKUP(G993,'Zoning 2shop'!C:C,'Zoning 2shop'!D:D),""))</f>
        <v/>
      </c>
      <c r="Y993" s="112">
        <f t="shared" si="112"/>
        <v>0.14910705133062102</v>
      </c>
      <c r="Z993" s="4">
        <f t="shared" si="113"/>
        <v>3.07</v>
      </c>
      <c r="AA993" s="4">
        <f t="shared" si="114"/>
        <v>0.08</v>
      </c>
      <c r="AB993" s="4">
        <f t="shared" si="115"/>
        <v>0.45775864758500651</v>
      </c>
      <c r="AC993" s="19">
        <f t="shared" si="116"/>
        <v>3.15</v>
      </c>
      <c r="AD993" s="8" t="str">
        <f>IF(COUNTIF(Catégories!A:A,N993)=0,"catégorie inconnue",LOOKUP(N993,Catégories!A:A,Catégories!B:B))</f>
        <v>Frêt</v>
      </c>
      <c r="AE993" s="21">
        <f t="shared" si="117"/>
        <v>3.6077586475850065</v>
      </c>
    </row>
    <row r="994" spans="2:31" x14ac:dyDescent="0.2">
      <c r="B994" s="122" t="s">
        <v>2731</v>
      </c>
      <c r="C994" s="122" t="s">
        <v>177</v>
      </c>
      <c r="D994" s="123">
        <v>46154</v>
      </c>
      <c r="E994" s="122" t="s">
        <v>1045</v>
      </c>
      <c r="F994" s="122" t="s">
        <v>22</v>
      </c>
      <c r="G994" s="122" t="s">
        <v>0</v>
      </c>
      <c r="H994" s="122" t="s">
        <v>0</v>
      </c>
      <c r="I994" s="122" t="s">
        <v>3116</v>
      </c>
      <c r="J994" s="122" t="s">
        <v>3116</v>
      </c>
      <c r="K994" s="122" t="s">
        <v>24</v>
      </c>
      <c r="L994" s="122" t="s">
        <v>3117</v>
      </c>
      <c r="M994" s="122" t="s">
        <v>25</v>
      </c>
      <c r="N994" s="122" t="s">
        <v>26</v>
      </c>
      <c r="O994" s="122" t="s">
        <v>25</v>
      </c>
      <c r="P994" s="122" t="s">
        <v>27</v>
      </c>
      <c r="Q994" s="122" t="s">
        <v>28</v>
      </c>
      <c r="R994" s="124">
        <v>0.22</v>
      </c>
      <c r="S994" s="122" t="s">
        <v>189</v>
      </c>
      <c r="T994" s="125">
        <v>3.07</v>
      </c>
      <c r="U994" s="122" t="s">
        <v>30</v>
      </c>
      <c r="W994" s="8" t="str">
        <f t="shared" si="111"/>
        <v/>
      </c>
      <c r="X994" s="8" t="str">
        <f>IF(S994="6B",_xlfn.XLOOKUP(H994,'Zoning 2shop'!A:A,'Zoning 2shop'!B:B),IF(S994="6C",_xlfn.XLOOKUP(G994,'Zoning 2shop'!C:C,'Zoning 2shop'!D:D),""))</f>
        <v/>
      </c>
      <c r="Y994" s="112">
        <f t="shared" si="112"/>
        <v>0.14910705133062102</v>
      </c>
      <c r="Z994" s="4">
        <f t="shared" si="113"/>
        <v>3.07</v>
      </c>
      <c r="AA994" s="4">
        <f t="shared" si="114"/>
        <v>0.08</v>
      </c>
      <c r="AB994" s="4">
        <f t="shared" si="115"/>
        <v>0.45775864758500651</v>
      </c>
      <c r="AC994" s="19">
        <f t="shared" si="116"/>
        <v>3.15</v>
      </c>
      <c r="AD994" s="8" t="str">
        <f>IF(COUNTIF(Catégories!A:A,N994)=0,"catégorie inconnue",LOOKUP(N994,Catégories!A:A,Catégories!B:B))</f>
        <v>Frêt</v>
      </c>
      <c r="AE994" s="21">
        <f t="shared" si="117"/>
        <v>3.6077586475850065</v>
      </c>
    </row>
    <row r="995" spans="2:31" x14ac:dyDescent="0.2">
      <c r="B995" s="122" t="s">
        <v>2731</v>
      </c>
      <c r="C995" s="122" t="s">
        <v>177</v>
      </c>
      <c r="D995" s="123">
        <v>46154</v>
      </c>
      <c r="E995" s="122" t="s">
        <v>236</v>
      </c>
      <c r="F995" s="122" t="s">
        <v>22</v>
      </c>
      <c r="G995" s="122" t="s">
        <v>0</v>
      </c>
      <c r="H995" s="122" t="s">
        <v>0</v>
      </c>
      <c r="I995" s="122" t="s">
        <v>3112</v>
      </c>
      <c r="J995" s="122" t="s">
        <v>3112</v>
      </c>
      <c r="K995" s="122" t="s">
        <v>24</v>
      </c>
      <c r="L995" s="122" t="s">
        <v>3113</v>
      </c>
      <c r="M995" s="122" t="s">
        <v>25</v>
      </c>
      <c r="N995" s="122" t="s">
        <v>26</v>
      </c>
      <c r="O995" s="122" t="s">
        <v>25</v>
      </c>
      <c r="P995" s="122" t="s">
        <v>27</v>
      </c>
      <c r="Q995" s="122" t="s">
        <v>28</v>
      </c>
      <c r="R995" s="124">
        <v>1.1000000000000001</v>
      </c>
      <c r="S995" s="122" t="s">
        <v>189</v>
      </c>
      <c r="T995" s="125">
        <v>3.49</v>
      </c>
      <c r="U995" s="122" t="s">
        <v>30</v>
      </c>
      <c r="W995" s="8" t="str">
        <f t="shared" si="111"/>
        <v/>
      </c>
      <c r="X995" s="8" t="str">
        <f>IF(S995="6B",_xlfn.XLOOKUP(H995,'Zoning 2shop'!A:A,'Zoning 2shop'!B:B),IF(S995="6C",_xlfn.XLOOKUP(G995,'Zoning 2shop'!C:C,'Zoning 2shop'!D:D),""))</f>
        <v/>
      </c>
      <c r="Y995" s="112">
        <f t="shared" si="112"/>
        <v>0.14910705133062102</v>
      </c>
      <c r="Z995" s="4">
        <f t="shared" si="113"/>
        <v>3.49</v>
      </c>
      <c r="AA995" s="4">
        <f t="shared" si="114"/>
        <v>0.08</v>
      </c>
      <c r="AB995" s="4">
        <f t="shared" si="115"/>
        <v>0.52038360914386739</v>
      </c>
      <c r="AC995" s="19">
        <f t="shared" si="116"/>
        <v>3.5700000000000003</v>
      </c>
      <c r="AD995" s="8" t="str">
        <f>IF(COUNTIF(Catégories!A:A,N995)=0,"catégorie inconnue",LOOKUP(N995,Catégories!A:A,Catégories!B:B))</f>
        <v>Frêt</v>
      </c>
      <c r="AE995" s="21">
        <f t="shared" si="117"/>
        <v>4.0903836091438679</v>
      </c>
    </row>
    <row r="996" spans="2:31" x14ac:dyDescent="0.2">
      <c r="B996" s="122" t="s">
        <v>2731</v>
      </c>
      <c r="C996" s="122" t="s">
        <v>177</v>
      </c>
      <c r="D996" s="123">
        <v>46154</v>
      </c>
      <c r="E996" s="122" t="s">
        <v>491</v>
      </c>
      <c r="F996" s="122" t="s">
        <v>22</v>
      </c>
      <c r="G996" s="122" t="s">
        <v>0</v>
      </c>
      <c r="H996" s="122" t="s">
        <v>0</v>
      </c>
      <c r="I996" s="122" t="s">
        <v>3114</v>
      </c>
      <c r="J996" s="122" t="s">
        <v>3114</v>
      </c>
      <c r="K996" s="122" t="s">
        <v>24</v>
      </c>
      <c r="L996" s="122" t="s">
        <v>3115</v>
      </c>
      <c r="M996" s="122" t="s">
        <v>25</v>
      </c>
      <c r="N996" s="122" t="s">
        <v>26</v>
      </c>
      <c r="O996" s="122" t="s">
        <v>25</v>
      </c>
      <c r="P996" s="122" t="s">
        <v>27</v>
      </c>
      <c r="Q996" s="122" t="s">
        <v>28</v>
      </c>
      <c r="R996" s="124">
        <v>0.17</v>
      </c>
      <c r="S996" s="122" t="s">
        <v>189</v>
      </c>
      <c r="T996" s="125">
        <v>3.07</v>
      </c>
      <c r="U996" s="122" t="s">
        <v>30</v>
      </c>
      <c r="W996" s="8" t="str">
        <f t="shared" si="111"/>
        <v/>
      </c>
      <c r="X996" s="8" t="str">
        <f>IF(S996="6B",_xlfn.XLOOKUP(H996,'Zoning 2shop'!A:A,'Zoning 2shop'!B:B),IF(S996="6C",_xlfn.XLOOKUP(G996,'Zoning 2shop'!C:C,'Zoning 2shop'!D:D),""))</f>
        <v/>
      </c>
      <c r="Y996" s="112">
        <f t="shared" si="112"/>
        <v>0.14910705133062102</v>
      </c>
      <c r="Z996" s="4">
        <f t="shared" si="113"/>
        <v>3.07</v>
      </c>
      <c r="AA996" s="4">
        <f t="shared" si="114"/>
        <v>0.08</v>
      </c>
      <c r="AB996" s="4">
        <f t="shared" si="115"/>
        <v>0.45775864758500651</v>
      </c>
      <c r="AC996" s="19">
        <f t="shared" si="116"/>
        <v>3.15</v>
      </c>
      <c r="AD996" s="8" t="str">
        <f>IF(COUNTIF(Catégories!A:A,N996)=0,"catégorie inconnue",LOOKUP(N996,Catégories!A:A,Catégories!B:B))</f>
        <v>Frêt</v>
      </c>
      <c r="AE996" s="21">
        <f t="shared" si="117"/>
        <v>3.6077586475850065</v>
      </c>
    </row>
    <row r="997" spans="2:31" x14ac:dyDescent="0.2">
      <c r="B997" s="122" t="s">
        <v>2731</v>
      </c>
      <c r="C997" s="122" t="s">
        <v>177</v>
      </c>
      <c r="D997" s="123">
        <v>46154</v>
      </c>
      <c r="E997" s="122" t="s">
        <v>254</v>
      </c>
      <c r="F997" s="122" t="s">
        <v>22</v>
      </c>
      <c r="G997" s="122" t="s">
        <v>0</v>
      </c>
      <c r="H997" s="122" t="s">
        <v>0</v>
      </c>
      <c r="I997" s="122" t="s">
        <v>3118</v>
      </c>
      <c r="J997" s="122" t="s">
        <v>3118</v>
      </c>
      <c r="K997" s="122" t="s">
        <v>24</v>
      </c>
      <c r="L997" s="122" t="s">
        <v>3119</v>
      </c>
      <c r="M997" s="122" t="s">
        <v>25</v>
      </c>
      <c r="N997" s="122" t="s">
        <v>26</v>
      </c>
      <c r="O997" s="122" t="s">
        <v>25</v>
      </c>
      <c r="P997" s="122" t="s">
        <v>27</v>
      </c>
      <c r="Q997" s="122" t="s">
        <v>28</v>
      </c>
      <c r="R997" s="124">
        <v>0.25</v>
      </c>
      <c r="S997" s="122" t="s">
        <v>189</v>
      </c>
      <c r="T997" s="125">
        <v>3.07</v>
      </c>
      <c r="U997" s="122" t="s">
        <v>30</v>
      </c>
      <c r="W997" s="8" t="str">
        <f t="shared" si="111"/>
        <v/>
      </c>
      <c r="X997" s="8" t="str">
        <f>IF(S997="6B",_xlfn.XLOOKUP(H997,'Zoning 2shop'!A:A,'Zoning 2shop'!B:B),IF(S997="6C",_xlfn.XLOOKUP(G997,'Zoning 2shop'!C:C,'Zoning 2shop'!D:D),""))</f>
        <v/>
      </c>
      <c r="Y997" s="112">
        <f t="shared" si="112"/>
        <v>0.14910705133062102</v>
      </c>
      <c r="Z997" s="4">
        <f t="shared" si="113"/>
        <v>3.07</v>
      </c>
      <c r="AA997" s="4">
        <f t="shared" si="114"/>
        <v>0.08</v>
      </c>
      <c r="AB997" s="4">
        <f t="shared" si="115"/>
        <v>0.45775864758500651</v>
      </c>
      <c r="AC997" s="19">
        <f t="shared" si="116"/>
        <v>3.15</v>
      </c>
      <c r="AD997" s="8" t="str">
        <f>IF(COUNTIF(Catégories!A:A,N997)=0,"catégorie inconnue",LOOKUP(N997,Catégories!A:A,Catégories!B:B))</f>
        <v>Frêt</v>
      </c>
      <c r="AE997" s="21">
        <f t="shared" si="117"/>
        <v>3.6077586475850065</v>
      </c>
    </row>
    <row r="998" spans="2:31" x14ac:dyDescent="0.2">
      <c r="B998" s="122" t="s">
        <v>2731</v>
      </c>
      <c r="C998" s="122" t="s">
        <v>177</v>
      </c>
      <c r="D998" s="123">
        <v>46154</v>
      </c>
      <c r="E998" s="122" t="s">
        <v>2642</v>
      </c>
      <c r="F998" s="122" t="s">
        <v>22</v>
      </c>
      <c r="G998" s="122" t="s">
        <v>0</v>
      </c>
      <c r="H998" s="122" t="s">
        <v>0</v>
      </c>
      <c r="I998" s="122" t="s">
        <v>3102</v>
      </c>
      <c r="J998" s="122" t="s">
        <v>3102</v>
      </c>
      <c r="K998" s="122" t="s">
        <v>24</v>
      </c>
      <c r="L998" s="122" t="s">
        <v>3103</v>
      </c>
      <c r="M998" s="122" t="s">
        <v>25</v>
      </c>
      <c r="N998" s="122" t="s">
        <v>26</v>
      </c>
      <c r="O998" s="122" t="s">
        <v>25</v>
      </c>
      <c r="P998" s="122" t="s">
        <v>27</v>
      </c>
      <c r="Q998" s="122" t="s">
        <v>28</v>
      </c>
      <c r="R998" s="124">
        <v>0.27</v>
      </c>
      <c r="S998" s="122" t="s">
        <v>189</v>
      </c>
      <c r="T998" s="125">
        <v>3.07</v>
      </c>
      <c r="U998" s="122" t="s">
        <v>30</v>
      </c>
      <c r="W998" s="8" t="str">
        <f t="shared" si="111"/>
        <v/>
      </c>
      <c r="X998" s="8" t="str">
        <f>IF(S998="6B",_xlfn.XLOOKUP(H998,'Zoning 2shop'!A:A,'Zoning 2shop'!B:B),IF(S998="6C",_xlfn.XLOOKUP(G998,'Zoning 2shop'!C:C,'Zoning 2shop'!D:D),""))</f>
        <v/>
      </c>
      <c r="Y998" s="112">
        <f t="shared" si="112"/>
        <v>0.14910705133062102</v>
      </c>
      <c r="Z998" s="4">
        <f t="shared" si="113"/>
        <v>3.07</v>
      </c>
      <c r="AA998" s="4">
        <f t="shared" si="114"/>
        <v>0.08</v>
      </c>
      <c r="AB998" s="4">
        <f t="shared" si="115"/>
        <v>0.45775864758500651</v>
      </c>
      <c r="AC998" s="19">
        <f t="shared" si="116"/>
        <v>3.15</v>
      </c>
      <c r="AD998" s="8" t="str">
        <f>IF(COUNTIF(Catégories!A:A,N998)=0,"catégorie inconnue",LOOKUP(N998,Catégories!A:A,Catégories!B:B))</f>
        <v>Frêt</v>
      </c>
      <c r="AE998" s="21">
        <f t="shared" si="117"/>
        <v>3.6077586475850065</v>
      </c>
    </row>
    <row r="999" spans="2:31" x14ac:dyDescent="0.2">
      <c r="B999" s="122" t="s">
        <v>2731</v>
      </c>
      <c r="C999" s="122" t="s">
        <v>177</v>
      </c>
      <c r="D999" s="123">
        <v>46154</v>
      </c>
      <c r="E999" s="122" t="s">
        <v>255</v>
      </c>
      <c r="F999" s="122" t="s">
        <v>22</v>
      </c>
      <c r="G999" s="122" t="s">
        <v>0</v>
      </c>
      <c r="H999" s="122" t="s">
        <v>0</v>
      </c>
      <c r="I999" s="122" t="s">
        <v>3108</v>
      </c>
      <c r="J999" s="122" t="s">
        <v>3108</v>
      </c>
      <c r="K999" s="122" t="s">
        <v>24</v>
      </c>
      <c r="L999" s="122" t="s">
        <v>3109</v>
      </c>
      <c r="M999" s="122" t="s">
        <v>25</v>
      </c>
      <c r="N999" s="122" t="s">
        <v>26</v>
      </c>
      <c r="O999" s="122" t="s">
        <v>25</v>
      </c>
      <c r="P999" s="122" t="s">
        <v>27</v>
      </c>
      <c r="Q999" s="122" t="s">
        <v>28</v>
      </c>
      <c r="R999" s="124">
        <v>0.33</v>
      </c>
      <c r="S999" s="122" t="s">
        <v>189</v>
      </c>
      <c r="T999" s="125">
        <v>3.07</v>
      </c>
      <c r="U999" s="122" t="s">
        <v>30</v>
      </c>
      <c r="W999" s="8" t="str">
        <f t="shared" si="111"/>
        <v/>
      </c>
      <c r="X999" s="8" t="str">
        <f>IF(S999="6B",_xlfn.XLOOKUP(H999,'Zoning 2shop'!A:A,'Zoning 2shop'!B:B),IF(S999="6C",_xlfn.XLOOKUP(G999,'Zoning 2shop'!C:C,'Zoning 2shop'!D:D),""))</f>
        <v/>
      </c>
      <c r="Y999" s="112">
        <f t="shared" si="112"/>
        <v>0.14910705133062102</v>
      </c>
      <c r="Z999" s="4">
        <f t="shared" si="113"/>
        <v>3.07</v>
      </c>
      <c r="AA999" s="4">
        <f t="shared" si="114"/>
        <v>0.08</v>
      </c>
      <c r="AB999" s="4">
        <f t="shared" si="115"/>
        <v>0.45775864758500651</v>
      </c>
      <c r="AC999" s="19">
        <f t="shared" si="116"/>
        <v>3.15</v>
      </c>
      <c r="AD999" s="8" t="str">
        <f>IF(COUNTIF(Catégories!A:A,N999)=0,"catégorie inconnue",LOOKUP(N999,Catégories!A:A,Catégories!B:B))</f>
        <v>Frêt</v>
      </c>
      <c r="AE999" s="21">
        <f t="shared" si="117"/>
        <v>3.6077586475850065</v>
      </c>
    </row>
    <row r="1000" spans="2:31" x14ac:dyDescent="0.2">
      <c r="B1000" s="122" t="s">
        <v>2731</v>
      </c>
      <c r="C1000" s="122" t="s">
        <v>177</v>
      </c>
      <c r="D1000" s="123">
        <v>46154</v>
      </c>
      <c r="E1000" s="122" t="s">
        <v>2833</v>
      </c>
      <c r="F1000" s="122" t="s">
        <v>22</v>
      </c>
      <c r="G1000" s="122" t="s">
        <v>0</v>
      </c>
      <c r="H1000" s="122" t="s">
        <v>0</v>
      </c>
      <c r="I1000" s="122" t="s">
        <v>3104</v>
      </c>
      <c r="J1000" s="122" t="s">
        <v>3104</v>
      </c>
      <c r="K1000" s="122" t="s">
        <v>24</v>
      </c>
      <c r="L1000" s="122" t="s">
        <v>3105</v>
      </c>
      <c r="M1000" s="122" t="s">
        <v>25</v>
      </c>
      <c r="N1000" s="122" t="s">
        <v>26</v>
      </c>
      <c r="O1000" s="122" t="s">
        <v>25</v>
      </c>
      <c r="P1000" s="122" t="s">
        <v>27</v>
      </c>
      <c r="Q1000" s="122" t="s">
        <v>28</v>
      </c>
      <c r="R1000" s="124">
        <v>0.34</v>
      </c>
      <c r="S1000" s="122" t="s">
        <v>189</v>
      </c>
      <c r="T1000" s="125">
        <v>3.07</v>
      </c>
      <c r="U1000" s="122" t="s">
        <v>30</v>
      </c>
      <c r="W1000" s="8" t="str">
        <f t="shared" si="111"/>
        <v/>
      </c>
      <c r="X1000" s="8" t="str">
        <f>IF(S1000="6B",_xlfn.XLOOKUP(H1000,'Zoning 2shop'!A:A,'Zoning 2shop'!B:B),IF(S1000="6C",_xlfn.XLOOKUP(G1000,'Zoning 2shop'!C:C,'Zoning 2shop'!D:D),""))</f>
        <v/>
      </c>
      <c r="Y1000" s="112">
        <f t="shared" si="112"/>
        <v>0.14910705133062102</v>
      </c>
      <c r="Z1000" s="4">
        <f t="shared" si="113"/>
        <v>3.07</v>
      </c>
      <c r="AA1000" s="4">
        <f t="shared" si="114"/>
        <v>0.08</v>
      </c>
      <c r="AB1000" s="4">
        <f t="shared" si="115"/>
        <v>0.45775864758500651</v>
      </c>
      <c r="AC1000" s="19">
        <f t="shared" si="116"/>
        <v>3.15</v>
      </c>
      <c r="AD1000" s="8" t="str">
        <f>IF(COUNTIF(Catégories!A:A,N1000)=0,"catégorie inconnue",LOOKUP(N1000,Catégories!A:A,Catégories!B:B))</f>
        <v>Frêt</v>
      </c>
      <c r="AE1000" s="21">
        <f t="shared" si="117"/>
        <v>3.6077586475850065</v>
      </c>
    </row>
    <row r="1001" spans="2:31" x14ac:dyDescent="0.2">
      <c r="B1001" s="122" t="s">
        <v>2731</v>
      </c>
      <c r="C1001" s="122" t="s">
        <v>177</v>
      </c>
      <c r="D1001" s="123">
        <v>46154</v>
      </c>
      <c r="E1001" s="122" t="s">
        <v>3034</v>
      </c>
      <c r="F1001" s="122" t="s">
        <v>22</v>
      </c>
      <c r="G1001" s="122" t="s">
        <v>0</v>
      </c>
      <c r="H1001" s="122" t="s">
        <v>0</v>
      </c>
      <c r="I1001" s="122" t="s">
        <v>3100</v>
      </c>
      <c r="J1001" s="122" t="s">
        <v>3100</v>
      </c>
      <c r="K1001" s="122" t="s">
        <v>24</v>
      </c>
      <c r="L1001" s="122" t="s">
        <v>3101</v>
      </c>
      <c r="M1001" s="122" t="s">
        <v>25</v>
      </c>
      <c r="N1001" s="122" t="s">
        <v>26</v>
      </c>
      <c r="O1001" s="122" t="s">
        <v>25</v>
      </c>
      <c r="P1001" s="122" t="s">
        <v>27</v>
      </c>
      <c r="Q1001" s="122" t="s">
        <v>28</v>
      </c>
      <c r="R1001" s="124">
        <v>0.71</v>
      </c>
      <c r="S1001" s="122" t="s">
        <v>189</v>
      </c>
      <c r="T1001" s="125">
        <v>3.17</v>
      </c>
      <c r="U1001" s="122" t="s">
        <v>30</v>
      </c>
      <c r="W1001" s="8" t="str">
        <f t="shared" si="111"/>
        <v/>
      </c>
      <c r="X1001" s="8" t="str">
        <f>IF(S1001="6B",_xlfn.XLOOKUP(H1001,'Zoning 2shop'!A:A,'Zoning 2shop'!B:B),IF(S1001="6C",_xlfn.XLOOKUP(G1001,'Zoning 2shop'!C:C,'Zoning 2shop'!D:D),""))</f>
        <v/>
      </c>
      <c r="Y1001" s="112">
        <f t="shared" si="112"/>
        <v>0.14910705133062102</v>
      </c>
      <c r="Z1001" s="4">
        <f t="shared" si="113"/>
        <v>3.17</v>
      </c>
      <c r="AA1001" s="4">
        <f t="shared" si="114"/>
        <v>0.08</v>
      </c>
      <c r="AB1001" s="4">
        <f t="shared" si="115"/>
        <v>0.47266935271806865</v>
      </c>
      <c r="AC1001" s="19">
        <f t="shared" si="116"/>
        <v>3.25</v>
      </c>
      <c r="AD1001" s="8" t="str">
        <f>IF(COUNTIF(Catégories!A:A,N1001)=0,"catégorie inconnue",LOOKUP(N1001,Catégories!A:A,Catégories!B:B))</f>
        <v>Frêt</v>
      </c>
      <c r="AE1001" s="21">
        <f t="shared" si="117"/>
        <v>3.7226693527180688</v>
      </c>
    </row>
    <row r="1002" spans="2:31" x14ac:dyDescent="0.2">
      <c r="B1002" s="122" t="s">
        <v>2731</v>
      </c>
      <c r="C1002" s="122" t="s">
        <v>177</v>
      </c>
      <c r="D1002" s="123">
        <v>46154</v>
      </c>
      <c r="E1002" s="122" t="s">
        <v>280</v>
      </c>
      <c r="F1002" s="122" t="s">
        <v>22</v>
      </c>
      <c r="G1002" s="122" t="s">
        <v>0</v>
      </c>
      <c r="H1002" s="122" t="s">
        <v>0</v>
      </c>
      <c r="I1002" s="122" t="s">
        <v>3110</v>
      </c>
      <c r="J1002" s="122" t="s">
        <v>3110</v>
      </c>
      <c r="K1002" s="122" t="s">
        <v>24</v>
      </c>
      <c r="L1002" s="122" t="s">
        <v>3111</v>
      </c>
      <c r="M1002" s="122" t="s">
        <v>25</v>
      </c>
      <c r="N1002" s="122" t="s">
        <v>26</v>
      </c>
      <c r="O1002" s="122" t="s">
        <v>25</v>
      </c>
      <c r="P1002" s="122" t="s">
        <v>27</v>
      </c>
      <c r="Q1002" s="122" t="s">
        <v>28</v>
      </c>
      <c r="R1002" s="124">
        <v>0.54</v>
      </c>
      <c r="S1002" s="122" t="s">
        <v>189</v>
      </c>
      <c r="T1002" s="125">
        <v>3.17</v>
      </c>
      <c r="U1002" s="122" t="s">
        <v>30</v>
      </c>
      <c r="W1002" s="8" t="str">
        <f t="shared" si="111"/>
        <v/>
      </c>
      <c r="X1002" s="8" t="str">
        <f>IF(S1002="6B",_xlfn.XLOOKUP(H1002,'Zoning 2shop'!A:A,'Zoning 2shop'!B:B),IF(S1002="6C",_xlfn.XLOOKUP(G1002,'Zoning 2shop'!C:C,'Zoning 2shop'!D:D),""))</f>
        <v/>
      </c>
      <c r="Y1002" s="112">
        <f t="shared" si="112"/>
        <v>0.14910705133062102</v>
      </c>
      <c r="Z1002" s="4">
        <f t="shared" si="113"/>
        <v>3.17</v>
      </c>
      <c r="AA1002" s="4">
        <f t="shared" si="114"/>
        <v>0.08</v>
      </c>
      <c r="AB1002" s="4">
        <f t="shared" si="115"/>
        <v>0.47266935271806865</v>
      </c>
      <c r="AC1002" s="19">
        <f t="shared" si="116"/>
        <v>3.25</v>
      </c>
      <c r="AD1002" s="8" t="str">
        <f>IF(COUNTIF(Catégories!A:A,N1002)=0,"catégorie inconnue",LOOKUP(N1002,Catégories!A:A,Catégories!B:B))</f>
        <v>Frêt</v>
      </c>
      <c r="AE1002" s="21">
        <f t="shared" si="117"/>
        <v>3.7226693527180688</v>
      </c>
    </row>
    <row r="1003" spans="2:31" x14ac:dyDescent="0.2">
      <c r="B1003" s="122" t="s">
        <v>2731</v>
      </c>
      <c r="C1003" s="122" t="s">
        <v>177</v>
      </c>
      <c r="D1003" s="123">
        <v>46155</v>
      </c>
      <c r="E1003" s="122" t="s">
        <v>492</v>
      </c>
      <c r="F1003" s="122" t="s">
        <v>22</v>
      </c>
      <c r="G1003" s="122" t="s">
        <v>0</v>
      </c>
      <c r="H1003" s="122" t="s">
        <v>0</v>
      </c>
      <c r="I1003" s="122" t="s">
        <v>3133</v>
      </c>
      <c r="J1003" s="122" t="s">
        <v>3133</v>
      </c>
      <c r="K1003" s="122" t="s">
        <v>24</v>
      </c>
      <c r="L1003" s="122" t="s">
        <v>3134</v>
      </c>
      <c r="M1003" s="122" t="s">
        <v>25</v>
      </c>
      <c r="N1003" s="122" t="s">
        <v>26</v>
      </c>
      <c r="O1003" s="122" t="s">
        <v>25</v>
      </c>
      <c r="P1003" s="122" t="s">
        <v>27</v>
      </c>
      <c r="Q1003" s="122" t="s">
        <v>182</v>
      </c>
      <c r="R1003" s="124">
        <v>0.1</v>
      </c>
      <c r="S1003" s="122" t="s">
        <v>189</v>
      </c>
      <c r="T1003" s="125">
        <v>3.07</v>
      </c>
      <c r="U1003" s="122" t="s">
        <v>30</v>
      </c>
      <c r="W1003" s="8" t="str">
        <f t="shared" si="111"/>
        <v/>
      </c>
      <c r="X1003" s="8" t="str">
        <f>IF(S1003="6B",_xlfn.XLOOKUP(H1003,'Zoning 2shop'!A:A,'Zoning 2shop'!B:B),IF(S1003="6C",_xlfn.XLOOKUP(G1003,'Zoning 2shop'!C:C,'Zoning 2shop'!D:D),""))</f>
        <v/>
      </c>
      <c r="Y1003" s="112">
        <f t="shared" si="112"/>
        <v>0.14910705133062102</v>
      </c>
      <c r="Z1003" s="4">
        <f t="shared" si="113"/>
        <v>3.07</v>
      </c>
      <c r="AA1003" s="4">
        <f t="shared" si="114"/>
        <v>0.08</v>
      </c>
      <c r="AB1003" s="4">
        <f t="shared" si="115"/>
        <v>0.45775864758500651</v>
      </c>
      <c r="AC1003" s="19">
        <f t="shared" si="116"/>
        <v>3.15</v>
      </c>
      <c r="AD1003" s="8" t="str">
        <f>IF(COUNTIF(Catégories!A:A,N1003)=0,"catégorie inconnue",LOOKUP(N1003,Catégories!A:A,Catégories!B:B))</f>
        <v>Frêt</v>
      </c>
      <c r="AE1003" s="21">
        <f t="shared" si="117"/>
        <v>3.6077586475850065</v>
      </c>
    </row>
    <row r="1004" spans="2:31" x14ac:dyDescent="0.2">
      <c r="B1004" s="122" t="s">
        <v>2731</v>
      </c>
      <c r="C1004" s="122" t="s">
        <v>177</v>
      </c>
      <c r="D1004" s="123">
        <v>46155</v>
      </c>
      <c r="E1004" s="122" t="s">
        <v>330</v>
      </c>
      <c r="F1004" s="122" t="s">
        <v>22</v>
      </c>
      <c r="G1004" s="122" t="s">
        <v>0</v>
      </c>
      <c r="H1004" s="122" t="s">
        <v>0</v>
      </c>
      <c r="I1004" s="122" t="s">
        <v>3138</v>
      </c>
      <c r="J1004" s="122" t="s">
        <v>3138</v>
      </c>
      <c r="K1004" s="122" t="s">
        <v>24</v>
      </c>
      <c r="L1004" s="122" t="s">
        <v>3139</v>
      </c>
      <c r="M1004" s="122" t="s">
        <v>25</v>
      </c>
      <c r="N1004" s="122" t="s">
        <v>26</v>
      </c>
      <c r="O1004" s="122" t="s">
        <v>25</v>
      </c>
      <c r="P1004" s="122" t="s">
        <v>27</v>
      </c>
      <c r="Q1004" s="122" t="s">
        <v>28</v>
      </c>
      <c r="R1004" s="124">
        <v>1.05</v>
      </c>
      <c r="S1004" s="122" t="s">
        <v>189</v>
      </c>
      <c r="T1004" s="125">
        <v>3.49</v>
      </c>
      <c r="U1004" s="122" t="s">
        <v>30</v>
      </c>
      <c r="W1004" s="8" t="str">
        <f t="shared" si="111"/>
        <v/>
      </c>
      <c r="X1004" s="8" t="str">
        <f>IF(S1004="6B",_xlfn.XLOOKUP(H1004,'Zoning 2shop'!A:A,'Zoning 2shop'!B:B),IF(S1004="6C",_xlfn.XLOOKUP(G1004,'Zoning 2shop'!C:C,'Zoning 2shop'!D:D),""))</f>
        <v/>
      </c>
      <c r="Y1004" s="112">
        <f t="shared" si="112"/>
        <v>0.14910705133062102</v>
      </c>
      <c r="Z1004" s="4">
        <f t="shared" si="113"/>
        <v>3.49</v>
      </c>
      <c r="AA1004" s="4">
        <f t="shared" si="114"/>
        <v>0.08</v>
      </c>
      <c r="AB1004" s="4">
        <f t="shared" si="115"/>
        <v>0.52038360914386739</v>
      </c>
      <c r="AC1004" s="19">
        <f t="shared" si="116"/>
        <v>3.5700000000000003</v>
      </c>
      <c r="AD1004" s="8" t="str">
        <f>IF(COUNTIF(Catégories!A:A,N1004)=0,"catégorie inconnue",LOOKUP(N1004,Catégories!A:A,Catégories!B:B))</f>
        <v>Frêt</v>
      </c>
      <c r="AE1004" s="21">
        <f t="shared" si="117"/>
        <v>4.0903836091438679</v>
      </c>
    </row>
    <row r="1005" spans="2:31" x14ac:dyDescent="0.2">
      <c r="B1005" s="122" t="s">
        <v>2731</v>
      </c>
      <c r="C1005" s="122" t="s">
        <v>177</v>
      </c>
      <c r="D1005" s="123">
        <v>46155</v>
      </c>
      <c r="E1005" s="122" t="s">
        <v>451</v>
      </c>
      <c r="F1005" s="122" t="s">
        <v>22</v>
      </c>
      <c r="G1005" s="122" t="s">
        <v>0</v>
      </c>
      <c r="H1005" s="122" t="s">
        <v>0</v>
      </c>
      <c r="I1005" s="122" t="s">
        <v>3126</v>
      </c>
      <c r="J1005" s="122" t="s">
        <v>3126</v>
      </c>
      <c r="K1005" s="122" t="s">
        <v>24</v>
      </c>
      <c r="L1005" s="122" t="s">
        <v>3127</v>
      </c>
      <c r="M1005" s="122" t="s">
        <v>25</v>
      </c>
      <c r="N1005" s="122" t="s">
        <v>26</v>
      </c>
      <c r="O1005" s="122" t="s">
        <v>25</v>
      </c>
      <c r="P1005" s="122" t="s">
        <v>27</v>
      </c>
      <c r="Q1005" s="122" t="s">
        <v>28</v>
      </c>
      <c r="R1005" s="124">
        <v>0.7</v>
      </c>
      <c r="S1005" s="122" t="s">
        <v>189</v>
      </c>
      <c r="T1005" s="125">
        <v>3.17</v>
      </c>
      <c r="U1005" s="122" t="s">
        <v>30</v>
      </c>
      <c r="W1005" s="8" t="str">
        <f t="shared" si="111"/>
        <v/>
      </c>
      <c r="X1005" s="8" t="str">
        <f>IF(S1005="6B",_xlfn.XLOOKUP(H1005,'Zoning 2shop'!A:A,'Zoning 2shop'!B:B),IF(S1005="6C",_xlfn.XLOOKUP(G1005,'Zoning 2shop'!C:C,'Zoning 2shop'!D:D),""))</f>
        <v/>
      </c>
      <c r="Y1005" s="112">
        <f t="shared" si="112"/>
        <v>0.14910705133062102</v>
      </c>
      <c r="Z1005" s="4">
        <f t="shared" si="113"/>
        <v>3.17</v>
      </c>
      <c r="AA1005" s="4">
        <f t="shared" si="114"/>
        <v>0.08</v>
      </c>
      <c r="AB1005" s="4">
        <f t="shared" si="115"/>
        <v>0.47266935271806865</v>
      </c>
      <c r="AC1005" s="19">
        <f t="shared" si="116"/>
        <v>3.25</v>
      </c>
      <c r="AD1005" s="8" t="str">
        <f>IF(COUNTIF(Catégories!A:A,N1005)=0,"catégorie inconnue",LOOKUP(N1005,Catégories!A:A,Catégories!B:B))</f>
        <v>Frêt</v>
      </c>
      <c r="AE1005" s="21">
        <f t="shared" si="117"/>
        <v>3.7226693527180688</v>
      </c>
    </row>
    <row r="1006" spans="2:31" x14ac:dyDescent="0.2">
      <c r="B1006" s="122" t="s">
        <v>2731</v>
      </c>
      <c r="C1006" s="122" t="s">
        <v>177</v>
      </c>
      <c r="D1006" s="123">
        <v>46155</v>
      </c>
      <c r="E1006" s="122" t="s">
        <v>3135</v>
      </c>
      <c r="F1006" s="122" t="s">
        <v>22</v>
      </c>
      <c r="G1006" s="122" t="s">
        <v>0</v>
      </c>
      <c r="H1006" s="122" t="s">
        <v>0</v>
      </c>
      <c r="I1006" s="122" t="s">
        <v>3136</v>
      </c>
      <c r="J1006" s="122" t="s">
        <v>3136</v>
      </c>
      <c r="K1006" s="122" t="s">
        <v>24</v>
      </c>
      <c r="L1006" s="122" t="s">
        <v>3137</v>
      </c>
      <c r="M1006" s="122" t="s">
        <v>25</v>
      </c>
      <c r="N1006" s="122" t="s">
        <v>26</v>
      </c>
      <c r="O1006" s="122" t="s">
        <v>25</v>
      </c>
      <c r="P1006" s="122" t="s">
        <v>27</v>
      </c>
      <c r="Q1006" s="122" t="s">
        <v>28</v>
      </c>
      <c r="R1006" s="124">
        <v>1.05</v>
      </c>
      <c r="S1006" s="122" t="s">
        <v>189</v>
      </c>
      <c r="T1006" s="125">
        <v>3.49</v>
      </c>
      <c r="U1006" s="122" t="s">
        <v>30</v>
      </c>
      <c r="W1006" s="8" t="str">
        <f t="shared" si="111"/>
        <v/>
      </c>
      <c r="X1006" s="8" t="str">
        <f>IF(S1006="6B",_xlfn.XLOOKUP(H1006,'Zoning 2shop'!A:A,'Zoning 2shop'!B:B),IF(S1006="6C",_xlfn.XLOOKUP(G1006,'Zoning 2shop'!C:C,'Zoning 2shop'!D:D),""))</f>
        <v/>
      </c>
      <c r="Y1006" s="112">
        <f t="shared" si="112"/>
        <v>0.14910705133062102</v>
      </c>
      <c r="Z1006" s="4">
        <f t="shared" si="113"/>
        <v>3.49</v>
      </c>
      <c r="AA1006" s="4">
        <f t="shared" si="114"/>
        <v>0.08</v>
      </c>
      <c r="AB1006" s="4">
        <f t="shared" si="115"/>
        <v>0.52038360914386739</v>
      </c>
      <c r="AC1006" s="19">
        <f t="shared" si="116"/>
        <v>3.5700000000000003</v>
      </c>
      <c r="AD1006" s="8" t="str">
        <f>IF(COUNTIF(Catégories!A:A,N1006)=0,"catégorie inconnue",LOOKUP(N1006,Catégories!A:A,Catégories!B:B))</f>
        <v>Frêt</v>
      </c>
      <c r="AE1006" s="21">
        <f t="shared" si="117"/>
        <v>4.0903836091438679</v>
      </c>
    </row>
    <row r="1007" spans="2:31" ht="25.5" x14ac:dyDescent="0.2">
      <c r="B1007" s="122" t="s">
        <v>2731</v>
      </c>
      <c r="C1007" s="122" t="s">
        <v>177</v>
      </c>
      <c r="D1007" s="123">
        <v>46155</v>
      </c>
      <c r="E1007" s="122" t="s">
        <v>3135</v>
      </c>
      <c r="F1007" s="122" t="s">
        <v>22</v>
      </c>
      <c r="G1007" s="122" t="s">
        <v>0</v>
      </c>
      <c r="H1007" s="122" t="s">
        <v>0</v>
      </c>
      <c r="I1007" s="122" t="s">
        <v>3136</v>
      </c>
      <c r="J1007" s="122" t="s">
        <v>3136</v>
      </c>
      <c r="K1007" s="122" t="s">
        <v>24</v>
      </c>
      <c r="L1007" s="122" t="s">
        <v>3137</v>
      </c>
      <c r="M1007" s="122" t="s">
        <v>25</v>
      </c>
      <c r="N1007" s="122" t="s">
        <v>41</v>
      </c>
      <c r="O1007" s="122" t="s">
        <v>25</v>
      </c>
      <c r="P1007" s="122"/>
      <c r="Q1007" s="122" t="s">
        <v>28</v>
      </c>
      <c r="R1007" s="124">
        <v>0</v>
      </c>
      <c r="S1007" s="122" t="s">
        <v>189</v>
      </c>
      <c r="T1007" s="125">
        <v>2</v>
      </c>
      <c r="U1007" s="122" t="s">
        <v>30</v>
      </c>
      <c r="W1007" s="8" t="str">
        <f t="shared" si="111"/>
        <v/>
      </c>
      <c r="X1007" s="8" t="str">
        <f>IF(S1007="6B",_xlfn.XLOOKUP(H1007,'Zoning 2shop'!A:A,'Zoning 2shop'!B:B),IF(S1007="6C",_xlfn.XLOOKUP(G1007,'Zoning 2shop'!C:C,'Zoning 2shop'!D:D),""))</f>
        <v/>
      </c>
      <c r="Y1007" s="112">
        <f t="shared" si="112"/>
        <v>0.14910705133062102</v>
      </c>
      <c r="Z1007" s="4">
        <f t="shared" si="113"/>
        <v>2</v>
      </c>
      <c r="AA1007" s="4">
        <f t="shared" si="114"/>
        <v>0.08</v>
      </c>
      <c r="AB1007" s="4">
        <f t="shared" si="115"/>
        <v>0.29821410266124204</v>
      </c>
      <c r="AC1007" s="19">
        <f t="shared" si="116"/>
        <v>2.08</v>
      </c>
      <c r="AD1007" s="8" t="str">
        <f>IF(COUNTIF(Catégories!A:A,N1007)=0,"catégorie inconnue",LOOKUP(N1007,Catégories!A:A,Catégories!B:B))</f>
        <v>Frêt</v>
      </c>
      <c r="AE1007" s="21">
        <f t="shared" si="117"/>
        <v>2.378214102661242</v>
      </c>
    </row>
    <row r="1008" spans="2:31" x14ac:dyDescent="0.2">
      <c r="B1008" s="122" t="s">
        <v>2731</v>
      </c>
      <c r="C1008" s="122" t="s">
        <v>177</v>
      </c>
      <c r="D1008" s="123">
        <v>46155</v>
      </c>
      <c r="E1008" s="122" t="s">
        <v>625</v>
      </c>
      <c r="F1008" s="122" t="s">
        <v>22</v>
      </c>
      <c r="G1008" s="122" t="s">
        <v>0</v>
      </c>
      <c r="H1008" s="122" t="s">
        <v>0</v>
      </c>
      <c r="I1008" s="122" t="s">
        <v>3128</v>
      </c>
      <c r="J1008" s="122" t="s">
        <v>3128</v>
      </c>
      <c r="K1008" s="122" t="s">
        <v>24</v>
      </c>
      <c r="L1008" s="122" t="s">
        <v>3129</v>
      </c>
      <c r="M1008" s="122" t="s">
        <v>25</v>
      </c>
      <c r="N1008" s="122" t="s">
        <v>26</v>
      </c>
      <c r="O1008" s="122" t="s">
        <v>25</v>
      </c>
      <c r="P1008" s="122" t="s">
        <v>27</v>
      </c>
      <c r="Q1008" s="122" t="s">
        <v>28</v>
      </c>
      <c r="R1008" s="124">
        <v>0.47</v>
      </c>
      <c r="S1008" s="122" t="s">
        <v>189</v>
      </c>
      <c r="T1008" s="125">
        <v>3.07</v>
      </c>
      <c r="U1008" s="122" t="s">
        <v>30</v>
      </c>
      <c r="W1008" s="8" t="str">
        <f t="shared" si="111"/>
        <v/>
      </c>
      <c r="X1008" s="8" t="str">
        <f>IF(S1008="6B",_xlfn.XLOOKUP(H1008,'Zoning 2shop'!A:A,'Zoning 2shop'!B:B),IF(S1008="6C",_xlfn.XLOOKUP(G1008,'Zoning 2shop'!C:C,'Zoning 2shop'!D:D),""))</f>
        <v/>
      </c>
      <c r="Y1008" s="112">
        <f t="shared" si="112"/>
        <v>0.14910705133062102</v>
      </c>
      <c r="Z1008" s="4">
        <f t="shared" si="113"/>
        <v>3.07</v>
      </c>
      <c r="AA1008" s="4">
        <f t="shared" si="114"/>
        <v>0.08</v>
      </c>
      <c r="AB1008" s="4">
        <f t="shared" si="115"/>
        <v>0.45775864758500651</v>
      </c>
      <c r="AC1008" s="19">
        <f t="shared" si="116"/>
        <v>3.15</v>
      </c>
      <c r="AD1008" s="8" t="str">
        <f>IF(COUNTIF(Catégories!A:A,N1008)=0,"catégorie inconnue",LOOKUP(N1008,Catégories!A:A,Catégories!B:B))</f>
        <v>Frêt</v>
      </c>
      <c r="AE1008" s="21">
        <f t="shared" si="117"/>
        <v>3.6077586475850065</v>
      </c>
    </row>
    <row r="1009" spans="2:31" x14ac:dyDescent="0.2">
      <c r="B1009" s="122" t="s">
        <v>2731</v>
      </c>
      <c r="C1009" s="122" t="s">
        <v>177</v>
      </c>
      <c r="D1009" s="123">
        <v>46155</v>
      </c>
      <c r="E1009" s="122" t="s">
        <v>260</v>
      </c>
      <c r="F1009" s="122" t="s">
        <v>22</v>
      </c>
      <c r="G1009" s="122" t="s">
        <v>0</v>
      </c>
      <c r="H1009" s="122" t="s">
        <v>0</v>
      </c>
      <c r="I1009" s="122" t="s">
        <v>3145</v>
      </c>
      <c r="J1009" s="122" t="s">
        <v>3145</v>
      </c>
      <c r="K1009" s="122" t="s">
        <v>24</v>
      </c>
      <c r="L1009" s="122" t="s">
        <v>3146</v>
      </c>
      <c r="M1009" s="122" t="s">
        <v>25</v>
      </c>
      <c r="N1009" s="122" t="s">
        <v>26</v>
      </c>
      <c r="O1009" s="122" t="s">
        <v>25</v>
      </c>
      <c r="P1009" s="122" t="s">
        <v>27</v>
      </c>
      <c r="Q1009" s="122" t="s">
        <v>28</v>
      </c>
      <c r="R1009" s="124">
        <v>0.19</v>
      </c>
      <c r="S1009" s="122" t="s">
        <v>189</v>
      </c>
      <c r="T1009" s="125">
        <v>3.07</v>
      </c>
      <c r="U1009" s="122" t="s">
        <v>30</v>
      </c>
      <c r="W1009" s="8" t="str">
        <f t="shared" si="111"/>
        <v/>
      </c>
      <c r="X1009" s="8" t="str">
        <f>IF(S1009="6B",_xlfn.XLOOKUP(H1009,'Zoning 2shop'!A:A,'Zoning 2shop'!B:B),IF(S1009="6C",_xlfn.XLOOKUP(G1009,'Zoning 2shop'!C:C,'Zoning 2shop'!D:D),""))</f>
        <v/>
      </c>
      <c r="Y1009" s="112">
        <f t="shared" si="112"/>
        <v>0.14910705133062102</v>
      </c>
      <c r="Z1009" s="4">
        <f t="shared" si="113"/>
        <v>3.07</v>
      </c>
      <c r="AA1009" s="4">
        <f t="shared" si="114"/>
        <v>0.08</v>
      </c>
      <c r="AB1009" s="4">
        <f t="shared" si="115"/>
        <v>0.45775864758500651</v>
      </c>
      <c r="AC1009" s="19">
        <f t="shared" si="116"/>
        <v>3.15</v>
      </c>
      <c r="AD1009" s="8" t="str">
        <f>IF(COUNTIF(Catégories!A:A,N1009)=0,"catégorie inconnue",LOOKUP(N1009,Catégories!A:A,Catégories!B:B))</f>
        <v>Frêt</v>
      </c>
      <c r="AE1009" s="21">
        <f t="shared" si="117"/>
        <v>3.6077586475850065</v>
      </c>
    </row>
    <row r="1010" spans="2:31" x14ac:dyDescent="0.2">
      <c r="B1010" s="122" t="s">
        <v>2731</v>
      </c>
      <c r="C1010" s="122" t="s">
        <v>177</v>
      </c>
      <c r="D1010" s="123">
        <v>46155</v>
      </c>
      <c r="E1010" s="122" t="s">
        <v>851</v>
      </c>
      <c r="F1010" s="122" t="s">
        <v>22</v>
      </c>
      <c r="G1010" s="122" t="s">
        <v>0</v>
      </c>
      <c r="H1010" s="122" t="s">
        <v>0</v>
      </c>
      <c r="I1010" s="122" t="s">
        <v>3122</v>
      </c>
      <c r="J1010" s="122" t="s">
        <v>3122</v>
      </c>
      <c r="K1010" s="122" t="s">
        <v>24</v>
      </c>
      <c r="L1010" s="122" t="s">
        <v>3123</v>
      </c>
      <c r="M1010" s="122" t="s">
        <v>25</v>
      </c>
      <c r="N1010" s="122" t="s">
        <v>26</v>
      </c>
      <c r="O1010" s="122" t="s">
        <v>25</v>
      </c>
      <c r="P1010" s="122" t="s">
        <v>27</v>
      </c>
      <c r="Q1010" s="122" t="s">
        <v>28</v>
      </c>
      <c r="R1010" s="124">
        <v>0.5</v>
      </c>
      <c r="S1010" s="122" t="s">
        <v>189</v>
      </c>
      <c r="T1010" s="125">
        <v>3.07</v>
      </c>
      <c r="U1010" s="122" t="s">
        <v>30</v>
      </c>
      <c r="W1010" s="8" t="str">
        <f t="shared" si="111"/>
        <v/>
      </c>
      <c r="X1010" s="8" t="str">
        <f>IF(S1010="6B",_xlfn.XLOOKUP(H1010,'Zoning 2shop'!A:A,'Zoning 2shop'!B:B),IF(S1010="6C",_xlfn.XLOOKUP(G1010,'Zoning 2shop'!C:C,'Zoning 2shop'!D:D),""))</f>
        <v/>
      </c>
      <c r="Y1010" s="112">
        <f t="shared" si="112"/>
        <v>0.14910705133062102</v>
      </c>
      <c r="Z1010" s="4">
        <f t="shared" si="113"/>
        <v>3.07</v>
      </c>
      <c r="AA1010" s="4">
        <f t="shared" si="114"/>
        <v>0.08</v>
      </c>
      <c r="AB1010" s="4">
        <f t="shared" si="115"/>
        <v>0.45775864758500651</v>
      </c>
      <c r="AC1010" s="19">
        <f t="shared" si="116"/>
        <v>3.15</v>
      </c>
      <c r="AD1010" s="8" t="str">
        <f>IF(COUNTIF(Catégories!A:A,N1010)=0,"catégorie inconnue",LOOKUP(N1010,Catégories!A:A,Catégories!B:B))</f>
        <v>Frêt</v>
      </c>
      <c r="AE1010" s="21">
        <f t="shared" si="117"/>
        <v>3.6077586475850065</v>
      </c>
    </row>
    <row r="1011" spans="2:31" x14ac:dyDescent="0.2">
      <c r="B1011" s="122" t="s">
        <v>2731</v>
      </c>
      <c r="C1011" s="122" t="s">
        <v>177</v>
      </c>
      <c r="D1011" s="123">
        <v>46155</v>
      </c>
      <c r="E1011" s="122" t="s">
        <v>3130</v>
      </c>
      <c r="F1011" s="122" t="s">
        <v>22</v>
      </c>
      <c r="G1011" s="122" t="s">
        <v>0</v>
      </c>
      <c r="H1011" s="122" t="s">
        <v>0</v>
      </c>
      <c r="I1011" s="122" t="s">
        <v>3131</v>
      </c>
      <c r="J1011" s="122" t="s">
        <v>3131</v>
      </c>
      <c r="K1011" s="122" t="s">
        <v>24</v>
      </c>
      <c r="L1011" s="122" t="s">
        <v>3132</v>
      </c>
      <c r="M1011" s="122" t="s">
        <v>25</v>
      </c>
      <c r="N1011" s="122" t="s">
        <v>26</v>
      </c>
      <c r="O1011" s="122" t="s">
        <v>25</v>
      </c>
      <c r="P1011" s="122" t="s">
        <v>27</v>
      </c>
      <c r="Q1011" s="122" t="s">
        <v>28</v>
      </c>
      <c r="R1011" s="124">
        <v>0.3</v>
      </c>
      <c r="S1011" s="122" t="s">
        <v>189</v>
      </c>
      <c r="T1011" s="125">
        <v>3.07</v>
      </c>
      <c r="U1011" s="122" t="s">
        <v>30</v>
      </c>
      <c r="W1011" s="8" t="str">
        <f t="shared" si="111"/>
        <v/>
      </c>
      <c r="X1011" s="8" t="str">
        <f>IF(S1011="6B",_xlfn.XLOOKUP(H1011,'Zoning 2shop'!A:A,'Zoning 2shop'!B:B),IF(S1011="6C",_xlfn.XLOOKUP(G1011,'Zoning 2shop'!C:C,'Zoning 2shop'!D:D),""))</f>
        <v/>
      </c>
      <c r="Y1011" s="112">
        <f t="shared" si="112"/>
        <v>0.14910705133062102</v>
      </c>
      <c r="Z1011" s="4">
        <f t="shared" si="113"/>
        <v>3.07</v>
      </c>
      <c r="AA1011" s="4">
        <f t="shared" si="114"/>
        <v>0.08</v>
      </c>
      <c r="AB1011" s="4">
        <f t="shared" si="115"/>
        <v>0.45775864758500651</v>
      </c>
      <c r="AC1011" s="19">
        <f t="shared" si="116"/>
        <v>3.15</v>
      </c>
      <c r="AD1011" s="8" t="str">
        <f>IF(COUNTIF(Catégories!A:A,N1011)=0,"catégorie inconnue",LOOKUP(N1011,Catégories!A:A,Catégories!B:B))</f>
        <v>Frêt</v>
      </c>
      <c r="AE1011" s="21">
        <f t="shared" si="117"/>
        <v>3.6077586475850065</v>
      </c>
    </row>
    <row r="1012" spans="2:31" x14ac:dyDescent="0.2">
      <c r="B1012" s="122" t="s">
        <v>2731</v>
      </c>
      <c r="C1012" s="122" t="s">
        <v>177</v>
      </c>
      <c r="D1012" s="123">
        <v>46155</v>
      </c>
      <c r="E1012" s="122" t="s">
        <v>252</v>
      </c>
      <c r="F1012" s="122" t="s">
        <v>22</v>
      </c>
      <c r="G1012" s="122" t="s">
        <v>0</v>
      </c>
      <c r="H1012" s="122" t="s">
        <v>0</v>
      </c>
      <c r="I1012" s="122" t="s">
        <v>3120</v>
      </c>
      <c r="J1012" s="122" t="s">
        <v>3120</v>
      </c>
      <c r="K1012" s="122" t="s">
        <v>24</v>
      </c>
      <c r="L1012" s="122" t="s">
        <v>3121</v>
      </c>
      <c r="M1012" s="122" t="s">
        <v>25</v>
      </c>
      <c r="N1012" s="122" t="s">
        <v>26</v>
      </c>
      <c r="O1012" s="122" t="s">
        <v>25</v>
      </c>
      <c r="P1012" s="122" t="s">
        <v>27</v>
      </c>
      <c r="Q1012" s="122" t="s">
        <v>28</v>
      </c>
      <c r="R1012" s="124">
        <v>0.42</v>
      </c>
      <c r="S1012" s="122" t="s">
        <v>189</v>
      </c>
      <c r="T1012" s="125">
        <v>3.07</v>
      </c>
      <c r="U1012" s="122" t="s">
        <v>30</v>
      </c>
      <c r="W1012" s="8" t="str">
        <f t="shared" si="111"/>
        <v/>
      </c>
      <c r="X1012" s="8" t="str">
        <f>IF(S1012="6B",_xlfn.XLOOKUP(H1012,'Zoning 2shop'!A:A,'Zoning 2shop'!B:B),IF(S1012="6C",_xlfn.XLOOKUP(G1012,'Zoning 2shop'!C:C,'Zoning 2shop'!D:D),""))</f>
        <v/>
      </c>
      <c r="Y1012" s="112">
        <f t="shared" si="112"/>
        <v>0.14910705133062102</v>
      </c>
      <c r="Z1012" s="4">
        <f t="shared" si="113"/>
        <v>3.07</v>
      </c>
      <c r="AA1012" s="4">
        <f t="shared" si="114"/>
        <v>0.08</v>
      </c>
      <c r="AB1012" s="4">
        <f t="shared" si="115"/>
        <v>0.45775864758500651</v>
      </c>
      <c r="AC1012" s="19">
        <f t="shared" si="116"/>
        <v>3.15</v>
      </c>
      <c r="AD1012" s="8" t="str">
        <f>IF(COUNTIF(Catégories!A:A,N1012)=0,"catégorie inconnue",LOOKUP(N1012,Catégories!A:A,Catégories!B:B))</f>
        <v>Frêt</v>
      </c>
      <c r="AE1012" s="21">
        <f t="shared" si="117"/>
        <v>3.6077586475850065</v>
      </c>
    </row>
    <row r="1013" spans="2:31" x14ac:dyDescent="0.2">
      <c r="B1013" s="122" t="s">
        <v>2731</v>
      </c>
      <c r="C1013" s="122" t="s">
        <v>177</v>
      </c>
      <c r="D1013" s="123">
        <v>46155</v>
      </c>
      <c r="E1013" s="122" t="s">
        <v>857</v>
      </c>
      <c r="F1013" s="122" t="s">
        <v>22</v>
      </c>
      <c r="G1013" s="122" t="s">
        <v>0</v>
      </c>
      <c r="H1013" s="122" t="s">
        <v>0</v>
      </c>
      <c r="I1013" s="122" t="s">
        <v>3124</v>
      </c>
      <c r="J1013" s="122" t="s">
        <v>3124</v>
      </c>
      <c r="K1013" s="122" t="s">
        <v>24</v>
      </c>
      <c r="L1013" s="122" t="s">
        <v>3125</v>
      </c>
      <c r="M1013" s="122" t="s">
        <v>25</v>
      </c>
      <c r="N1013" s="122" t="s">
        <v>26</v>
      </c>
      <c r="O1013" s="122" t="s">
        <v>25</v>
      </c>
      <c r="P1013" s="122" t="s">
        <v>27</v>
      </c>
      <c r="Q1013" s="122" t="s">
        <v>28</v>
      </c>
      <c r="R1013" s="124">
        <v>0.18</v>
      </c>
      <c r="S1013" s="122" t="s">
        <v>189</v>
      </c>
      <c r="T1013" s="125">
        <v>3.07</v>
      </c>
      <c r="U1013" s="122" t="s">
        <v>30</v>
      </c>
      <c r="W1013" s="8" t="str">
        <f t="shared" si="111"/>
        <v/>
      </c>
      <c r="X1013" s="8" t="str">
        <f>IF(S1013="6B",_xlfn.XLOOKUP(H1013,'Zoning 2shop'!A:A,'Zoning 2shop'!B:B),IF(S1013="6C",_xlfn.XLOOKUP(G1013,'Zoning 2shop'!C:C,'Zoning 2shop'!D:D),""))</f>
        <v/>
      </c>
      <c r="Y1013" s="112">
        <f t="shared" si="112"/>
        <v>0.14910705133062102</v>
      </c>
      <c r="Z1013" s="4">
        <f t="shared" si="113"/>
        <v>3.07</v>
      </c>
      <c r="AA1013" s="4">
        <f t="shared" si="114"/>
        <v>0.08</v>
      </c>
      <c r="AB1013" s="4">
        <f t="shared" si="115"/>
        <v>0.45775864758500651</v>
      </c>
      <c r="AC1013" s="19">
        <f t="shared" si="116"/>
        <v>3.15</v>
      </c>
      <c r="AD1013" s="8" t="str">
        <f>IF(COUNTIF(Catégories!A:A,N1013)=0,"catégorie inconnue",LOOKUP(N1013,Catégories!A:A,Catégories!B:B))</f>
        <v>Frêt</v>
      </c>
      <c r="AE1013" s="21">
        <f t="shared" si="117"/>
        <v>3.6077586475850065</v>
      </c>
    </row>
    <row r="1014" spans="2:31" x14ac:dyDescent="0.2">
      <c r="B1014" s="122" t="s">
        <v>2731</v>
      </c>
      <c r="C1014" s="122" t="s">
        <v>177</v>
      </c>
      <c r="D1014" s="123">
        <v>46155</v>
      </c>
      <c r="E1014" s="122" t="s">
        <v>3140</v>
      </c>
      <c r="F1014" s="122" t="s">
        <v>22</v>
      </c>
      <c r="G1014" s="122" t="s">
        <v>0</v>
      </c>
      <c r="H1014" s="122" t="s">
        <v>0</v>
      </c>
      <c r="I1014" s="122" t="s">
        <v>3141</v>
      </c>
      <c r="J1014" s="122" t="s">
        <v>3141</v>
      </c>
      <c r="K1014" s="122" t="s">
        <v>24</v>
      </c>
      <c r="L1014" s="122" t="s">
        <v>3142</v>
      </c>
      <c r="M1014" s="122" t="s">
        <v>25</v>
      </c>
      <c r="N1014" s="122" t="s">
        <v>26</v>
      </c>
      <c r="O1014" s="122" t="s">
        <v>25</v>
      </c>
      <c r="P1014" s="122" t="s">
        <v>27</v>
      </c>
      <c r="Q1014" s="122" t="s">
        <v>28</v>
      </c>
      <c r="R1014" s="124">
        <v>0.03</v>
      </c>
      <c r="S1014" s="122" t="s">
        <v>189</v>
      </c>
      <c r="T1014" s="125">
        <v>3.07</v>
      </c>
      <c r="U1014" s="122" t="s">
        <v>30</v>
      </c>
      <c r="W1014" s="8" t="str">
        <f t="shared" si="111"/>
        <v/>
      </c>
      <c r="X1014" s="8" t="str">
        <f>IF(S1014="6B",_xlfn.XLOOKUP(H1014,'Zoning 2shop'!A:A,'Zoning 2shop'!B:B),IF(S1014="6C",_xlfn.XLOOKUP(G1014,'Zoning 2shop'!C:C,'Zoning 2shop'!D:D),""))</f>
        <v/>
      </c>
      <c r="Y1014" s="112">
        <f t="shared" si="112"/>
        <v>0.14910705133062102</v>
      </c>
      <c r="Z1014" s="4">
        <f t="shared" si="113"/>
        <v>3.07</v>
      </c>
      <c r="AA1014" s="4">
        <f t="shared" si="114"/>
        <v>0.08</v>
      </c>
      <c r="AB1014" s="4">
        <f t="shared" si="115"/>
        <v>0.45775864758500651</v>
      </c>
      <c r="AC1014" s="19">
        <f t="shared" si="116"/>
        <v>3.15</v>
      </c>
      <c r="AD1014" s="8" t="str">
        <f>IF(COUNTIF(Catégories!A:A,N1014)=0,"catégorie inconnue",LOOKUP(N1014,Catégories!A:A,Catégories!B:B))</f>
        <v>Frêt</v>
      </c>
      <c r="AE1014" s="21">
        <f t="shared" si="117"/>
        <v>3.6077586475850065</v>
      </c>
    </row>
    <row r="1015" spans="2:31" x14ac:dyDescent="0.2">
      <c r="B1015" s="122" t="s">
        <v>2731</v>
      </c>
      <c r="C1015" s="122" t="s">
        <v>177</v>
      </c>
      <c r="D1015" s="123">
        <v>46155</v>
      </c>
      <c r="E1015" s="122" t="s">
        <v>1051</v>
      </c>
      <c r="F1015" s="122" t="s">
        <v>22</v>
      </c>
      <c r="G1015" s="122" t="s">
        <v>0</v>
      </c>
      <c r="H1015" s="122" t="s">
        <v>0</v>
      </c>
      <c r="I1015" s="122" t="s">
        <v>3143</v>
      </c>
      <c r="J1015" s="122" t="s">
        <v>3143</v>
      </c>
      <c r="K1015" s="122" t="s">
        <v>24</v>
      </c>
      <c r="L1015" s="122" t="s">
        <v>3144</v>
      </c>
      <c r="M1015" s="122" t="s">
        <v>25</v>
      </c>
      <c r="N1015" s="122" t="s">
        <v>26</v>
      </c>
      <c r="O1015" s="122" t="s">
        <v>25</v>
      </c>
      <c r="P1015" s="122" t="s">
        <v>27</v>
      </c>
      <c r="Q1015" s="122" t="s">
        <v>28</v>
      </c>
      <c r="R1015" s="124">
        <v>0.22</v>
      </c>
      <c r="S1015" s="122" t="s">
        <v>189</v>
      </c>
      <c r="T1015" s="125">
        <v>3.07</v>
      </c>
      <c r="U1015" s="122" t="s">
        <v>30</v>
      </c>
      <c r="W1015" s="8" t="str">
        <f t="shared" si="111"/>
        <v/>
      </c>
      <c r="X1015" s="8" t="str">
        <f>IF(S1015="6B",_xlfn.XLOOKUP(H1015,'Zoning 2shop'!A:A,'Zoning 2shop'!B:B),IF(S1015="6C",_xlfn.XLOOKUP(G1015,'Zoning 2shop'!C:C,'Zoning 2shop'!D:D),""))</f>
        <v/>
      </c>
      <c r="Y1015" s="112">
        <f t="shared" si="112"/>
        <v>0.14910705133062102</v>
      </c>
      <c r="Z1015" s="4">
        <f t="shared" si="113"/>
        <v>3.07</v>
      </c>
      <c r="AA1015" s="4">
        <f t="shared" si="114"/>
        <v>0.08</v>
      </c>
      <c r="AB1015" s="4">
        <f t="shared" si="115"/>
        <v>0.45775864758500651</v>
      </c>
      <c r="AC1015" s="19">
        <f t="shared" si="116"/>
        <v>3.15</v>
      </c>
      <c r="AD1015" s="8" t="str">
        <f>IF(COUNTIF(Catégories!A:A,N1015)=0,"catégorie inconnue",LOOKUP(N1015,Catégories!A:A,Catégories!B:B))</f>
        <v>Frêt</v>
      </c>
      <c r="AE1015" s="21">
        <f t="shared" si="117"/>
        <v>3.6077586475850065</v>
      </c>
    </row>
    <row r="1016" spans="2:31" x14ac:dyDescent="0.2">
      <c r="B1016" s="122" t="s">
        <v>2731</v>
      </c>
      <c r="C1016" s="122" t="s">
        <v>177</v>
      </c>
      <c r="D1016" s="123">
        <v>46156</v>
      </c>
      <c r="E1016" s="122" t="s">
        <v>478</v>
      </c>
      <c r="F1016" s="122" t="s">
        <v>22</v>
      </c>
      <c r="G1016" s="122" t="s">
        <v>0</v>
      </c>
      <c r="H1016" s="122" t="s">
        <v>0</v>
      </c>
      <c r="I1016" s="122" t="s">
        <v>3169</v>
      </c>
      <c r="J1016" s="122" t="s">
        <v>3169</v>
      </c>
      <c r="K1016" s="122" t="s">
        <v>24</v>
      </c>
      <c r="L1016" s="122" t="s">
        <v>3170</v>
      </c>
      <c r="M1016" s="122" t="s">
        <v>25</v>
      </c>
      <c r="N1016" s="122" t="s">
        <v>26</v>
      </c>
      <c r="O1016" s="122" t="s">
        <v>25</v>
      </c>
      <c r="P1016" s="122" t="s">
        <v>27</v>
      </c>
      <c r="Q1016" s="122" t="s">
        <v>28</v>
      </c>
      <c r="R1016" s="124">
        <v>0.55000000000000004</v>
      </c>
      <c r="S1016" s="122" t="s">
        <v>189</v>
      </c>
      <c r="T1016" s="125">
        <v>3.17</v>
      </c>
      <c r="U1016" s="122" t="s">
        <v>30</v>
      </c>
      <c r="W1016" s="8" t="str">
        <f t="shared" si="111"/>
        <v/>
      </c>
      <c r="X1016" s="8" t="str">
        <f>IF(S1016="6B",_xlfn.XLOOKUP(H1016,'Zoning 2shop'!A:A,'Zoning 2shop'!B:B),IF(S1016="6C",_xlfn.XLOOKUP(G1016,'Zoning 2shop'!C:C,'Zoning 2shop'!D:D),""))</f>
        <v/>
      </c>
      <c r="Y1016" s="112">
        <f t="shared" si="112"/>
        <v>0.14910705133062102</v>
      </c>
      <c r="Z1016" s="4">
        <f t="shared" si="113"/>
        <v>3.17</v>
      </c>
      <c r="AA1016" s="4">
        <f t="shared" si="114"/>
        <v>0.08</v>
      </c>
      <c r="AB1016" s="4">
        <f t="shared" si="115"/>
        <v>0.47266935271806865</v>
      </c>
      <c r="AC1016" s="19">
        <f t="shared" si="116"/>
        <v>3.25</v>
      </c>
      <c r="AD1016" s="8" t="str">
        <f>IF(COUNTIF(Catégories!A:A,N1016)=0,"catégorie inconnue",LOOKUP(N1016,Catégories!A:A,Catégories!B:B))</f>
        <v>Frêt</v>
      </c>
      <c r="AE1016" s="21">
        <f t="shared" si="117"/>
        <v>3.7226693527180688</v>
      </c>
    </row>
    <row r="1017" spans="2:31" x14ac:dyDescent="0.2">
      <c r="B1017" s="122" t="s">
        <v>2731</v>
      </c>
      <c r="C1017" s="122" t="s">
        <v>177</v>
      </c>
      <c r="D1017" s="123">
        <v>46156</v>
      </c>
      <c r="E1017" s="122" t="s">
        <v>3151</v>
      </c>
      <c r="F1017" s="122" t="s">
        <v>22</v>
      </c>
      <c r="G1017" s="122" t="s">
        <v>0</v>
      </c>
      <c r="H1017" s="122" t="s">
        <v>0</v>
      </c>
      <c r="I1017" s="122" t="s">
        <v>3152</v>
      </c>
      <c r="J1017" s="122" t="s">
        <v>3152</v>
      </c>
      <c r="K1017" s="122" t="s">
        <v>24</v>
      </c>
      <c r="L1017" s="122" t="s">
        <v>3153</v>
      </c>
      <c r="M1017" s="122" t="s">
        <v>25</v>
      </c>
      <c r="N1017" s="122" t="s">
        <v>26</v>
      </c>
      <c r="O1017" s="122" t="s">
        <v>25</v>
      </c>
      <c r="P1017" s="122" t="s">
        <v>27</v>
      </c>
      <c r="Q1017" s="122" t="s">
        <v>28</v>
      </c>
      <c r="R1017" s="124">
        <v>0.35</v>
      </c>
      <c r="S1017" s="122" t="s">
        <v>189</v>
      </c>
      <c r="T1017" s="125">
        <v>3.07</v>
      </c>
      <c r="U1017" s="122" t="s">
        <v>30</v>
      </c>
      <c r="W1017" s="8" t="str">
        <f t="shared" si="111"/>
        <v/>
      </c>
      <c r="X1017" s="8" t="str">
        <f>IF(S1017="6B",_xlfn.XLOOKUP(H1017,'Zoning 2shop'!A:A,'Zoning 2shop'!B:B),IF(S1017="6C",_xlfn.XLOOKUP(G1017,'Zoning 2shop'!C:C,'Zoning 2shop'!D:D),""))</f>
        <v/>
      </c>
      <c r="Y1017" s="112">
        <f t="shared" si="112"/>
        <v>0.14910705133062102</v>
      </c>
      <c r="Z1017" s="4">
        <f t="shared" si="113"/>
        <v>3.07</v>
      </c>
      <c r="AA1017" s="4">
        <f t="shared" si="114"/>
        <v>0.08</v>
      </c>
      <c r="AB1017" s="4">
        <f t="shared" si="115"/>
        <v>0.45775864758500651</v>
      </c>
      <c r="AC1017" s="19">
        <f t="shared" si="116"/>
        <v>3.15</v>
      </c>
      <c r="AD1017" s="8" t="str">
        <f>IF(COUNTIF(Catégories!A:A,N1017)=0,"catégorie inconnue",LOOKUP(N1017,Catégories!A:A,Catégories!B:B))</f>
        <v>Frêt</v>
      </c>
      <c r="AE1017" s="21">
        <f t="shared" si="117"/>
        <v>3.6077586475850065</v>
      </c>
    </row>
    <row r="1018" spans="2:31" x14ac:dyDescent="0.2">
      <c r="B1018" s="122" t="s">
        <v>2731</v>
      </c>
      <c r="C1018" s="122" t="s">
        <v>177</v>
      </c>
      <c r="D1018" s="123">
        <v>46156</v>
      </c>
      <c r="E1018" s="122" t="s">
        <v>842</v>
      </c>
      <c r="F1018" s="122" t="s">
        <v>22</v>
      </c>
      <c r="G1018" s="122" t="s">
        <v>0</v>
      </c>
      <c r="H1018" s="122" t="s">
        <v>0</v>
      </c>
      <c r="I1018" s="122" t="s">
        <v>3147</v>
      </c>
      <c r="J1018" s="122" t="s">
        <v>3147</v>
      </c>
      <c r="K1018" s="122" t="s">
        <v>24</v>
      </c>
      <c r="L1018" s="122" t="s">
        <v>3148</v>
      </c>
      <c r="M1018" s="122" t="s">
        <v>25</v>
      </c>
      <c r="N1018" s="122" t="s">
        <v>26</v>
      </c>
      <c r="O1018" s="122" t="s">
        <v>25</v>
      </c>
      <c r="P1018" s="122" t="s">
        <v>27</v>
      </c>
      <c r="Q1018" s="122" t="s">
        <v>28</v>
      </c>
      <c r="R1018" s="124">
        <v>0.04</v>
      </c>
      <c r="S1018" s="122" t="s">
        <v>189</v>
      </c>
      <c r="T1018" s="125">
        <v>3.07</v>
      </c>
      <c r="U1018" s="122" t="s">
        <v>30</v>
      </c>
      <c r="W1018" s="8" t="str">
        <f t="shared" si="111"/>
        <v/>
      </c>
      <c r="X1018" s="8" t="str">
        <f>IF(S1018="6B",_xlfn.XLOOKUP(H1018,'Zoning 2shop'!A:A,'Zoning 2shop'!B:B),IF(S1018="6C",_xlfn.XLOOKUP(G1018,'Zoning 2shop'!C:C,'Zoning 2shop'!D:D),""))</f>
        <v/>
      </c>
      <c r="Y1018" s="112">
        <f t="shared" si="112"/>
        <v>0.14910705133062102</v>
      </c>
      <c r="Z1018" s="4">
        <f t="shared" si="113"/>
        <v>3.07</v>
      </c>
      <c r="AA1018" s="4">
        <f t="shared" si="114"/>
        <v>0.08</v>
      </c>
      <c r="AB1018" s="4">
        <f t="shared" si="115"/>
        <v>0.45775864758500651</v>
      </c>
      <c r="AC1018" s="19">
        <f t="shared" si="116"/>
        <v>3.15</v>
      </c>
      <c r="AD1018" s="8" t="str">
        <f>IF(COUNTIF(Catégories!A:A,N1018)=0,"catégorie inconnue",LOOKUP(N1018,Catégories!A:A,Catégories!B:B))</f>
        <v>Frêt</v>
      </c>
      <c r="AE1018" s="21">
        <f t="shared" si="117"/>
        <v>3.6077586475850065</v>
      </c>
    </row>
    <row r="1019" spans="2:31" x14ac:dyDescent="0.2">
      <c r="B1019" s="122" t="s">
        <v>2731</v>
      </c>
      <c r="C1019" s="122" t="s">
        <v>177</v>
      </c>
      <c r="D1019" s="123">
        <v>46156</v>
      </c>
      <c r="E1019" s="122" t="s">
        <v>3171</v>
      </c>
      <c r="F1019" s="122" t="s">
        <v>22</v>
      </c>
      <c r="G1019" s="122" t="s">
        <v>0</v>
      </c>
      <c r="H1019" s="122" t="s">
        <v>0</v>
      </c>
      <c r="I1019" s="122" t="s">
        <v>3172</v>
      </c>
      <c r="J1019" s="122" t="s">
        <v>3172</v>
      </c>
      <c r="K1019" s="122" t="s">
        <v>24</v>
      </c>
      <c r="L1019" s="122" t="s">
        <v>3173</v>
      </c>
      <c r="M1019" s="122" t="s">
        <v>25</v>
      </c>
      <c r="N1019" s="122" t="s">
        <v>26</v>
      </c>
      <c r="O1019" s="122" t="s">
        <v>25</v>
      </c>
      <c r="P1019" s="122" t="s">
        <v>27</v>
      </c>
      <c r="Q1019" s="122" t="s">
        <v>28</v>
      </c>
      <c r="R1019" s="124">
        <v>0.55000000000000004</v>
      </c>
      <c r="S1019" s="122" t="s">
        <v>189</v>
      </c>
      <c r="T1019" s="125">
        <v>3.17</v>
      </c>
      <c r="U1019" s="122" t="s">
        <v>30</v>
      </c>
      <c r="W1019" s="8" t="str">
        <f t="shared" si="111"/>
        <v/>
      </c>
      <c r="X1019" s="8" t="str">
        <f>IF(S1019="6B",_xlfn.XLOOKUP(H1019,'Zoning 2shop'!A:A,'Zoning 2shop'!B:B),IF(S1019="6C",_xlfn.XLOOKUP(G1019,'Zoning 2shop'!C:C,'Zoning 2shop'!D:D),""))</f>
        <v/>
      </c>
      <c r="Y1019" s="112">
        <f t="shared" si="112"/>
        <v>0.14910705133062102</v>
      </c>
      <c r="Z1019" s="4">
        <f t="shared" si="113"/>
        <v>3.17</v>
      </c>
      <c r="AA1019" s="4">
        <f t="shared" si="114"/>
        <v>0.08</v>
      </c>
      <c r="AB1019" s="4">
        <f t="shared" si="115"/>
        <v>0.47266935271806865</v>
      </c>
      <c r="AC1019" s="19">
        <f t="shared" si="116"/>
        <v>3.25</v>
      </c>
      <c r="AD1019" s="8" t="str">
        <f>IF(COUNTIF(Catégories!A:A,N1019)=0,"catégorie inconnue",LOOKUP(N1019,Catégories!A:A,Catégories!B:B))</f>
        <v>Frêt</v>
      </c>
      <c r="AE1019" s="21">
        <f t="shared" si="117"/>
        <v>3.7226693527180688</v>
      </c>
    </row>
    <row r="1020" spans="2:31" ht="25.5" x14ac:dyDescent="0.2">
      <c r="B1020" s="122" t="s">
        <v>2731</v>
      </c>
      <c r="C1020" s="122" t="s">
        <v>177</v>
      </c>
      <c r="D1020" s="123">
        <v>46156</v>
      </c>
      <c r="E1020" s="122" t="s">
        <v>3171</v>
      </c>
      <c r="F1020" s="122" t="s">
        <v>22</v>
      </c>
      <c r="G1020" s="122" t="s">
        <v>0</v>
      </c>
      <c r="H1020" s="122" t="s">
        <v>0</v>
      </c>
      <c r="I1020" s="122" t="s">
        <v>3172</v>
      </c>
      <c r="J1020" s="122" t="s">
        <v>3172</v>
      </c>
      <c r="K1020" s="122" t="s">
        <v>24</v>
      </c>
      <c r="L1020" s="122" t="s">
        <v>3173</v>
      </c>
      <c r="M1020" s="122" t="s">
        <v>25</v>
      </c>
      <c r="N1020" s="122" t="s">
        <v>41</v>
      </c>
      <c r="O1020" s="122" t="s">
        <v>25</v>
      </c>
      <c r="P1020" s="122"/>
      <c r="Q1020" s="122" t="s">
        <v>28</v>
      </c>
      <c r="R1020" s="124">
        <v>0</v>
      </c>
      <c r="S1020" s="122" t="s">
        <v>189</v>
      </c>
      <c r="T1020" s="125">
        <v>2</v>
      </c>
      <c r="U1020" s="122" t="s">
        <v>30</v>
      </c>
      <c r="W1020" s="8" t="str">
        <f t="shared" si="111"/>
        <v/>
      </c>
      <c r="X1020" s="8" t="str">
        <f>IF(S1020="6B",_xlfn.XLOOKUP(H1020,'Zoning 2shop'!A:A,'Zoning 2shop'!B:B),IF(S1020="6C",_xlfn.XLOOKUP(G1020,'Zoning 2shop'!C:C,'Zoning 2shop'!D:D),""))</f>
        <v/>
      </c>
      <c r="Y1020" s="112">
        <f t="shared" si="112"/>
        <v>0.14910705133062102</v>
      </c>
      <c r="Z1020" s="4">
        <f t="shared" si="113"/>
        <v>2</v>
      </c>
      <c r="AA1020" s="4">
        <f t="shared" si="114"/>
        <v>0.08</v>
      </c>
      <c r="AB1020" s="4">
        <f t="shared" si="115"/>
        <v>0.29821410266124204</v>
      </c>
      <c r="AC1020" s="19">
        <f t="shared" si="116"/>
        <v>2.08</v>
      </c>
      <c r="AD1020" s="8" t="str">
        <f>IF(COUNTIF(Catégories!A:A,N1020)=0,"catégorie inconnue",LOOKUP(N1020,Catégories!A:A,Catégories!B:B))</f>
        <v>Frêt</v>
      </c>
      <c r="AE1020" s="21">
        <f t="shared" si="117"/>
        <v>2.378214102661242</v>
      </c>
    </row>
    <row r="1021" spans="2:31" x14ac:dyDescent="0.2">
      <c r="B1021" s="122" t="s">
        <v>2731</v>
      </c>
      <c r="C1021" s="122" t="s">
        <v>177</v>
      </c>
      <c r="D1021" s="123">
        <v>46156</v>
      </c>
      <c r="E1021" s="122" t="s">
        <v>334</v>
      </c>
      <c r="F1021" s="122" t="s">
        <v>22</v>
      </c>
      <c r="G1021" s="122" t="s">
        <v>0</v>
      </c>
      <c r="H1021" s="122" t="s">
        <v>0</v>
      </c>
      <c r="I1021" s="122" t="s">
        <v>3167</v>
      </c>
      <c r="J1021" s="122" t="s">
        <v>3167</v>
      </c>
      <c r="K1021" s="122" t="s">
        <v>24</v>
      </c>
      <c r="L1021" s="122" t="s">
        <v>3168</v>
      </c>
      <c r="M1021" s="122" t="s">
        <v>25</v>
      </c>
      <c r="N1021" s="122" t="s">
        <v>26</v>
      </c>
      <c r="O1021" s="122" t="s">
        <v>25</v>
      </c>
      <c r="P1021" s="122" t="s">
        <v>27</v>
      </c>
      <c r="Q1021" s="122" t="s">
        <v>28</v>
      </c>
      <c r="R1021" s="124">
        <v>0.45</v>
      </c>
      <c r="S1021" s="122" t="s">
        <v>189</v>
      </c>
      <c r="T1021" s="125">
        <v>3.07</v>
      </c>
      <c r="U1021" s="122" t="s">
        <v>30</v>
      </c>
      <c r="W1021" s="8" t="str">
        <f t="shared" si="111"/>
        <v/>
      </c>
      <c r="X1021" s="8" t="str">
        <f>IF(S1021="6B",_xlfn.XLOOKUP(H1021,'Zoning 2shop'!A:A,'Zoning 2shop'!B:B),IF(S1021="6C",_xlfn.XLOOKUP(G1021,'Zoning 2shop'!C:C,'Zoning 2shop'!D:D),""))</f>
        <v/>
      </c>
      <c r="Y1021" s="112">
        <f t="shared" si="112"/>
        <v>0.14910705133062102</v>
      </c>
      <c r="Z1021" s="4">
        <f t="shared" si="113"/>
        <v>3.07</v>
      </c>
      <c r="AA1021" s="4">
        <f t="shared" si="114"/>
        <v>0.08</v>
      </c>
      <c r="AB1021" s="4">
        <f t="shared" si="115"/>
        <v>0.45775864758500651</v>
      </c>
      <c r="AC1021" s="19">
        <f t="shared" si="116"/>
        <v>3.15</v>
      </c>
      <c r="AD1021" s="8" t="str">
        <f>IF(COUNTIF(Catégories!A:A,N1021)=0,"catégorie inconnue",LOOKUP(N1021,Catégories!A:A,Catégories!B:B))</f>
        <v>Frêt</v>
      </c>
      <c r="AE1021" s="21">
        <f t="shared" si="117"/>
        <v>3.6077586475850065</v>
      </c>
    </row>
    <row r="1022" spans="2:31" x14ac:dyDescent="0.2">
      <c r="B1022" s="122" t="s">
        <v>2731</v>
      </c>
      <c r="C1022" s="122" t="s">
        <v>177</v>
      </c>
      <c r="D1022" s="123">
        <v>46156</v>
      </c>
      <c r="E1022" s="122" t="s">
        <v>518</v>
      </c>
      <c r="F1022" s="122" t="s">
        <v>22</v>
      </c>
      <c r="G1022" s="122" t="s">
        <v>0</v>
      </c>
      <c r="H1022" s="122" t="s">
        <v>0</v>
      </c>
      <c r="I1022" s="122" t="s">
        <v>3165</v>
      </c>
      <c r="J1022" s="122" t="s">
        <v>3165</v>
      </c>
      <c r="K1022" s="122" t="s">
        <v>24</v>
      </c>
      <c r="L1022" s="122" t="s">
        <v>3166</v>
      </c>
      <c r="M1022" s="122" t="s">
        <v>25</v>
      </c>
      <c r="N1022" s="122" t="s">
        <v>26</v>
      </c>
      <c r="O1022" s="122" t="s">
        <v>25</v>
      </c>
      <c r="P1022" s="122" t="s">
        <v>27</v>
      </c>
      <c r="Q1022" s="122" t="s">
        <v>28</v>
      </c>
      <c r="R1022" s="124">
        <v>0.7</v>
      </c>
      <c r="S1022" s="122" t="s">
        <v>189</v>
      </c>
      <c r="T1022" s="125">
        <v>3.17</v>
      </c>
      <c r="U1022" s="122" t="s">
        <v>30</v>
      </c>
      <c r="W1022" s="8" t="str">
        <f t="shared" si="111"/>
        <v/>
      </c>
      <c r="X1022" s="8" t="str">
        <f>IF(S1022="6B",_xlfn.XLOOKUP(H1022,'Zoning 2shop'!A:A,'Zoning 2shop'!B:B),IF(S1022="6C",_xlfn.XLOOKUP(G1022,'Zoning 2shop'!C:C,'Zoning 2shop'!D:D),""))</f>
        <v/>
      </c>
      <c r="Y1022" s="112">
        <f t="shared" si="112"/>
        <v>0.14910705133062102</v>
      </c>
      <c r="Z1022" s="4">
        <f t="shared" si="113"/>
        <v>3.17</v>
      </c>
      <c r="AA1022" s="4">
        <f t="shared" si="114"/>
        <v>0.08</v>
      </c>
      <c r="AB1022" s="4">
        <f t="shared" si="115"/>
        <v>0.47266935271806865</v>
      </c>
      <c r="AC1022" s="19">
        <f t="shared" si="116"/>
        <v>3.25</v>
      </c>
      <c r="AD1022" s="8" t="str">
        <f>IF(COUNTIF(Catégories!A:A,N1022)=0,"catégorie inconnue",LOOKUP(N1022,Catégories!A:A,Catégories!B:B))</f>
        <v>Frêt</v>
      </c>
      <c r="AE1022" s="21">
        <f t="shared" si="117"/>
        <v>3.7226693527180688</v>
      </c>
    </row>
    <row r="1023" spans="2:31" x14ac:dyDescent="0.2">
      <c r="B1023" s="122" t="s">
        <v>2731</v>
      </c>
      <c r="C1023" s="122" t="s">
        <v>177</v>
      </c>
      <c r="D1023" s="123">
        <v>46156</v>
      </c>
      <c r="E1023" s="122" t="s">
        <v>3156</v>
      </c>
      <c r="F1023" s="122" t="s">
        <v>22</v>
      </c>
      <c r="G1023" s="122" t="s">
        <v>0</v>
      </c>
      <c r="H1023" s="122" t="s">
        <v>0</v>
      </c>
      <c r="I1023" s="122" t="s">
        <v>3157</v>
      </c>
      <c r="J1023" s="122" t="s">
        <v>3157</v>
      </c>
      <c r="K1023" s="122" t="s">
        <v>24</v>
      </c>
      <c r="L1023" s="122" t="s">
        <v>3158</v>
      </c>
      <c r="M1023" s="122" t="s">
        <v>25</v>
      </c>
      <c r="N1023" s="122" t="s">
        <v>26</v>
      </c>
      <c r="O1023" s="122" t="s">
        <v>25</v>
      </c>
      <c r="P1023" s="122" t="s">
        <v>27</v>
      </c>
      <c r="Q1023" s="122" t="s">
        <v>28</v>
      </c>
      <c r="R1023" s="124">
        <v>0.25</v>
      </c>
      <c r="S1023" s="122" t="s">
        <v>189</v>
      </c>
      <c r="T1023" s="125">
        <v>3.07</v>
      </c>
      <c r="U1023" s="122" t="s">
        <v>30</v>
      </c>
      <c r="W1023" s="8" t="str">
        <f t="shared" si="111"/>
        <v/>
      </c>
      <c r="X1023" s="8" t="str">
        <f>IF(S1023="6B",_xlfn.XLOOKUP(H1023,'Zoning 2shop'!A:A,'Zoning 2shop'!B:B),IF(S1023="6C",_xlfn.XLOOKUP(G1023,'Zoning 2shop'!C:C,'Zoning 2shop'!D:D),""))</f>
        <v/>
      </c>
      <c r="Y1023" s="112">
        <f t="shared" si="112"/>
        <v>0.14910705133062102</v>
      </c>
      <c r="Z1023" s="4">
        <f t="shared" si="113"/>
        <v>3.07</v>
      </c>
      <c r="AA1023" s="4">
        <f t="shared" si="114"/>
        <v>0.08</v>
      </c>
      <c r="AB1023" s="4">
        <f t="shared" si="115"/>
        <v>0.45775864758500651</v>
      </c>
      <c r="AC1023" s="19">
        <f t="shared" si="116"/>
        <v>3.15</v>
      </c>
      <c r="AD1023" s="8" t="str">
        <f>IF(COUNTIF(Catégories!A:A,N1023)=0,"catégorie inconnue",LOOKUP(N1023,Catégories!A:A,Catégories!B:B))</f>
        <v>Frêt</v>
      </c>
      <c r="AE1023" s="21">
        <f t="shared" si="117"/>
        <v>3.6077586475850065</v>
      </c>
    </row>
    <row r="1024" spans="2:31" x14ac:dyDescent="0.2">
      <c r="B1024" s="122" t="s">
        <v>2731</v>
      </c>
      <c r="C1024" s="122" t="s">
        <v>177</v>
      </c>
      <c r="D1024" s="123">
        <v>46156</v>
      </c>
      <c r="E1024" s="122" t="s">
        <v>489</v>
      </c>
      <c r="F1024" s="122" t="s">
        <v>22</v>
      </c>
      <c r="G1024" s="122" t="s">
        <v>0</v>
      </c>
      <c r="H1024" s="122" t="s">
        <v>0</v>
      </c>
      <c r="I1024" s="122" t="s">
        <v>3174</v>
      </c>
      <c r="J1024" s="122" t="s">
        <v>3174</v>
      </c>
      <c r="K1024" s="122" t="s">
        <v>24</v>
      </c>
      <c r="L1024" s="122" t="s">
        <v>3175</v>
      </c>
      <c r="M1024" s="122" t="s">
        <v>25</v>
      </c>
      <c r="N1024" s="122" t="s">
        <v>26</v>
      </c>
      <c r="O1024" s="122" t="s">
        <v>25</v>
      </c>
      <c r="P1024" s="122" t="s">
        <v>27</v>
      </c>
      <c r="Q1024" s="122" t="s">
        <v>28</v>
      </c>
      <c r="R1024" s="124">
        <v>0.95</v>
      </c>
      <c r="S1024" s="122" t="s">
        <v>189</v>
      </c>
      <c r="T1024" s="125">
        <v>3.17</v>
      </c>
      <c r="U1024" s="122" t="s">
        <v>30</v>
      </c>
      <c r="W1024" s="8" t="str">
        <f t="shared" si="111"/>
        <v/>
      </c>
      <c r="X1024" s="8" t="str">
        <f>IF(S1024="6B",_xlfn.XLOOKUP(H1024,'Zoning 2shop'!A:A,'Zoning 2shop'!B:B),IF(S1024="6C",_xlfn.XLOOKUP(G1024,'Zoning 2shop'!C:C,'Zoning 2shop'!D:D),""))</f>
        <v/>
      </c>
      <c r="Y1024" s="112">
        <f t="shared" si="112"/>
        <v>0.14910705133062102</v>
      </c>
      <c r="Z1024" s="4">
        <f t="shared" si="113"/>
        <v>3.17</v>
      </c>
      <c r="AA1024" s="4">
        <f t="shared" si="114"/>
        <v>0.08</v>
      </c>
      <c r="AB1024" s="4">
        <f t="shared" si="115"/>
        <v>0.47266935271806865</v>
      </c>
      <c r="AC1024" s="19">
        <f t="shared" si="116"/>
        <v>3.25</v>
      </c>
      <c r="AD1024" s="8" t="str">
        <f>IF(COUNTIF(Catégories!A:A,N1024)=0,"catégorie inconnue",LOOKUP(N1024,Catégories!A:A,Catégories!B:B))</f>
        <v>Frêt</v>
      </c>
      <c r="AE1024" s="21">
        <f t="shared" si="117"/>
        <v>3.7226693527180688</v>
      </c>
    </row>
    <row r="1025" spans="2:31" x14ac:dyDescent="0.2">
      <c r="B1025" s="122" t="s">
        <v>2731</v>
      </c>
      <c r="C1025" s="122" t="s">
        <v>177</v>
      </c>
      <c r="D1025" s="123">
        <v>46156</v>
      </c>
      <c r="E1025" s="122" t="s">
        <v>384</v>
      </c>
      <c r="F1025" s="122" t="s">
        <v>22</v>
      </c>
      <c r="G1025" s="122" t="s">
        <v>0</v>
      </c>
      <c r="H1025" s="122" t="s">
        <v>0</v>
      </c>
      <c r="I1025" s="122" t="s">
        <v>3149</v>
      </c>
      <c r="J1025" s="122" t="s">
        <v>3149</v>
      </c>
      <c r="K1025" s="122" t="s">
        <v>24</v>
      </c>
      <c r="L1025" s="122" t="s">
        <v>3150</v>
      </c>
      <c r="M1025" s="122" t="s">
        <v>25</v>
      </c>
      <c r="N1025" s="122" t="s">
        <v>26</v>
      </c>
      <c r="O1025" s="122" t="s">
        <v>25</v>
      </c>
      <c r="P1025" s="122" t="s">
        <v>27</v>
      </c>
      <c r="Q1025" s="122" t="s">
        <v>28</v>
      </c>
      <c r="R1025" s="124">
        <v>0.2</v>
      </c>
      <c r="S1025" s="122" t="s">
        <v>189</v>
      </c>
      <c r="T1025" s="125">
        <v>3.07</v>
      </c>
      <c r="U1025" s="122" t="s">
        <v>30</v>
      </c>
      <c r="W1025" s="8" t="str">
        <f t="shared" si="111"/>
        <v/>
      </c>
      <c r="X1025" s="8" t="str">
        <f>IF(S1025="6B",_xlfn.XLOOKUP(H1025,'Zoning 2shop'!A:A,'Zoning 2shop'!B:B),IF(S1025="6C",_xlfn.XLOOKUP(G1025,'Zoning 2shop'!C:C,'Zoning 2shop'!D:D),""))</f>
        <v/>
      </c>
      <c r="Y1025" s="112">
        <f t="shared" si="112"/>
        <v>0.14910705133062102</v>
      </c>
      <c r="Z1025" s="4">
        <f t="shared" si="113"/>
        <v>3.07</v>
      </c>
      <c r="AA1025" s="4">
        <f t="shared" si="114"/>
        <v>0.08</v>
      </c>
      <c r="AB1025" s="4">
        <f t="shared" si="115"/>
        <v>0.45775864758500651</v>
      </c>
      <c r="AC1025" s="19">
        <f t="shared" si="116"/>
        <v>3.15</v>
      </c>
      <c r="AD1025" s="8" t="str">
        <f>IF(COUNTIF(Catégories!A:A,N1025)=0,"catégorie inconnue",LOOKUP(N1025,Catégories!A:A,Catégories!B:B))</f>
        <v>Frêt</v>
      </c>
      <c r="AE1025" s="21">
        <f t="shared" si="117"/>
        <v>3.6077586475850065</v>
      </c>
    </row>
    <row r="1026" spans="2:31" x14ac:dyDescent="0.2">
      <c r="B1026" s="122" t="s">
        <v>2731</v>
      </c>
      <c r="C1026" s="122" t="s">
        <v>177</v>
      </c>
      <c r="D1026" s="123">
        <v>46156</v>
      </c>
      <c r="E1026" s="122" t="s">
        <v>3159</v>
      </c>
      <c r="F1026" s="122" t="s">
        <v>22</v>
      </c>
      <c r="G1026" s="122" t="s">
        <v>0</v>
      </c>
      <c r="H1026" s="122" t="s">
        <v>0</v>
      </c>
      <c r="I1026" s="122" t="s">
        <v>3160</v>
      </c>
      <c r="J1026" s="122" t="s">
        <v>3160</v>
      </c>
      <c r="K1026" s="122" t="s">
        <v>24</v>
      </c>
      <c r="L1026" s="122" t="s">
        <v>3161</v>
      </c>
      <c r="M1026" s="122" t="s">
        <v>25</v>
      </c>
      <c r="N1026" s="122" t="s">
        <v>26</v>
      </c>
      <c r="O1026" s="122" t="s">
        <v>25</v>
      </c>
      <c r="P1026" s="122" t="s">
        <v>27</v>
      </c>
      <c r="Q1026" s="122" t="s">
        <v>28</v>
      </c>
      <c r="R1026" s="124">
        <v>0.83</v>
      </c>
      <c r="S1026" s="122" t="s">
        <v>189</v>
      </c>
      <c r="T1026" s="125">
        <v>3.17</v>
      </c>
      <c r="U1026" s="122" t="s">
        <v>30</v>
      </c>
      <c r="W1026" s="8" t="str">
        <f t="shared" ref="W1026:W1089" si="118">IF(C1026&lt;&gt;2,"",IF(S1026="5X","5XK",IF(S1026="5Y","5YK",IF(S1026="6B","6BK",IF(S1026="6C","6CK","")))))</f>
        <v/>
      </c>
      <c r="X1026" s="8" t="str">
        <f>IF(S1026="6B",_xlfn.XLOOKUP(H1026,'Zoning 2shop'!A:A,'Zoning 2shop'!B:B),IF(S1026="6C",_xlfn.XLOOKUP(G1026,'Zoning 2shop'!C:C,'Zoning 2shop'!D:D),""))</f>
        <v/>
      </c>
      <c r="Y1026" s="112">
        <f t="shared" si="112"/>
        <v>0.14910705133062102</v>
      </c>
      <c r="Z1026" s="4">
        <f t="shared" si="113"/>
        <v>3.17</v>
      </c>
      <c r="AA1026" s="4">
        <f t="shared" si="114"/>
        <v>0.08</v>
      </c>
      <c r="AB1026" s="4">
        <f t="shared" si="115"/>
        <v>0.47266935271806865</v>
      </c>
      <c r="AC1026" s="19">
        <f t="shared" si="116"/>
        <v>3.25</v>
      </c>
      <c r="AD1026" s="8" t="str">
        <f>IF(COUNTIF(Catégories!A:A,N1026)=0,"catégorie inconnue",LOOKUP(N1026,Catégories!A:A,Catégories!B:B))</f>
        <v>Frêt</v>
      </c>
      <c r="AE1026" s="21">
        <f t="shared" si="117"/>
        <v>3.7226693527180688</v>
      </c>
    </row>
    <row r="1027" spans="2:31" x14ac:dyDescent="0.2">
      <c r="B1027" s="122" t="s">
        <v>2731</v>
      </c>
      <c r="C1027" s="122" t="s">
        <v>177</v>
      </c>
      <c r="D1027" s="123">
        <v>46156</v>
      </c>
      <c r="E1027" s="122" t="s">
        <v>408</v>
      </c>
      <c r="F1027" s="122" t="s">
        <v>22</v>
      </c>
      <c r="G1027" s="122" t="s">
        <v>0</v>
      </c>
      <c r="H1027" s="122" t="s">
        <v>0</v>
      </c>
      <c r="I1027" s="122" t="s">
        <v>3154</v>
      </c>
      <c r="J1027" s="122" t="s">
        <v>3154</v>
      </c>
      <c r="K1027" s="122" t="s">
        <v>24</v>
      </c>
      <c r="L1027" s="122" t="s">
        <v>3155</v>
      </c>
      <c r="M1027" s="122" t="s">
        <v>25</v>
      </c>
      <c r="N1027" s="122" t="s">
        <v>26</v>
      </c>
      <c r="O1027" s="122" t="s">
        <v>25</v>
      </c>
      <c r="P1027" s="122" t="s">
        <v>27</v>
      </c>
      <c r="Q1027" s="122" t="s">
        <v>28</v>
      </c>
      <c r="R1027" s="124">
        <v>0.19</v>
      </c>
      <c r="S1027" s="122" t="s">
        <v>189</v>
      </c>
      <c r="T1027" s="125">
        <v>3.07</v>
      </c>
      <c r="U1027" s="122" t="s">
        <v>30</v>
      </c>
      <c r="W1027" s="8" t="str">
        <f t="shared" si="118"/>
        <v/>
      </c>
      <c r="X1027" s="8" t="str">
        <f>IF(S1027="6B",_xlfn.XLOOKUP(H1027,'Zoning 2shop'!A:A,'Zoning 2shop'!B:B),IF(S1027="6C",_xlfn.XLOOKUP(G1027,'Zoning 2shop'!C:C,'Zoning 2shop'!D:D),""))</f>
        <v/>
      </c>
      <c r="Y1027" s="112">
        <f t="shared" si="112"/>
        <v>0.14910705133062102</v>
      </c>
      <c r="Z1027" s="4">
        <f t="shared" si="113"/>
        <v>3.07</v>
      </c>
      <c r="AA1027" s="4">
        <f t="shared" si="114"/>
        <v>0.08</v>
      </c>
      <c r="AB1027" s="4">
        <f t="shared" si="115"/>
        <v>0.45775864758500651</v>
      </c>
      <c r="AC1027" s="19">
        <f t="shared" si="116"/>
        <v>3.15</v>
      </c>
      <c r="AD1027" s="8" t="str">
        <f>IF(COUNTIF(Catégories!A:A,N1027)=0,"catégorie inconnue",LOOKUP(N1027,Catégories!A:A,Catégories!B:B))</f>
        <v>Frêt</v>
      </c>
      <c r="AE1027" s="21">
        <f t="shared" si="117"/>
        <v>3.6077586475850065</v>
      </c>
    </row>
    <row r="1028" spans="2:31" x14ac:dyDescent="0.2">
      <c r="B1028" s="122" t="s">
        <v>2731</v>
      </c>
      <c r="C1028" s="122" t="s">
        <v>177</v>
      </c>
      <c r="D1028" s="123">
        <v>46156</v>
      </c>
      <c r="E1028" s="122" t="s">
        <v>3162</v>
      </c>
      <c r="F1028" s="122" t="s">
        <v>22</v>
      </c>
      <c r="G1028" s="122" t="s">
        <v>0</v>
      </c>
      <c r="H1028" s="122" t="s">
        <v>0</v>
      </c>
      <c r="I1028" s="122" t="s">
        <v>3163</v>
      </c>
      <c r="J1028" s="122" t="s">
        <v>3163</v>
      </c>
      <c r="K1028" s="122" t="s">
        <v>24</v>
      </c>
      <c r="L1028" s="122" t="s">
        <v>3164</v>
      </c>
      <c r="M1028" s="122" t="s">
        <v>25</v>
      </c>
      <c r="N1028" s="122" t="s">
        <v>26</v>
      </c>
      <c r="O1028" s="122" t="s">
        <v>25</v>
      </c>
      <c r="P1028" s="122" t="s">
        <v>27</v>
      </c>
      <c r="Q1028" s="122" t="s">
        <v>28</v>
      </c>
      <c r="R1028" s="124">
        <v>0.5</v>
      </c>
      <c r="S1028" s="122" t="s">
        <v>189</v>
      </c>
      <c r="T1028" s="125">
        <v>3.07</v>
      </c>
      <c r="U1028" s="122" t="s">
        <v>30</v>
      </c>
      <c r="W1028" s="8" t="str">
        <f t="shared" si="118"/>
        <v/>
      </c>
      <c r="X1028" s="8" t="str">
        <f>IF(S1028="6B",_xlfn.XLOOKUP(H1028,'Zoning 2shop'!A:A,'Zoning 2shop'!B:B),IF(S1028="6C",_xlfn.XLOOKUP(G1028,'Zoning 2shop'!C:C,'Zoning 2shop'!D:D),""))</f>
        <v/>
      </c>
      <c r="Y1028" s="112">
        <f t="shared" si="112"/>
        <v>0.14910705133062102</v>
      </c>
      <c r="Z1028" s="4">
        <f t="shared" si="113"/>
        <v>3.07</v>
      </c>
      <c r="AA1028" s="4">
        <f t="shared" si="114"/>
        <v>0.08</v>
      </c>
      <c r="AB1028" s="4">
        <f t="shared" si="115"/>
        <v>0.45775864758500651</v>
      </c>
      <c r="AC1028" s="19">
        <f t="shared" si="116"/>
        <v>3.15</v>
      </c>
      <c r="AD1028" s="8" t="str">
        <f>IF(COUNTIF(Catégories!A:A,N1028)=0,"catégorie inconnue",LOOKUP(N1028,Catégories!A:A,Catégories!B:B))</f>
        <v>Frêt</v>
      </c>
      <c r="AE1028" s="21">
        <f t="shared" si="117"/>
        <v>3.6077586475850065</v>
      </c>
    </row>
    <row r="1029" spans="2:31" x14ac:dyDescent="0.2">
      <c r="B1029" s="122" t="s">
        <v>2731</v>
      </c>
      <c r="C1029" s="122" t="s">
        <v>177</v>
      </c>
      <c r="D1029" s="123">
        <v>46156</v>
      </c>
      <c r="E1029" s="122" t="s">
        <v>3176</v>
      </c>
      <c r="F1029" s="122" t="s">
        <v>22</v>
      </c>
      <c r="G1029" s="122" t="s">
        <v>0</v>
      </c>
      <c r="H1029" s="122" t="s">
        <v>0</v>
      </c>
      <c r="I1029" s="122" t="s">
        <v>3177</v>
      </c>
      <c r="J1029" s="122" t="s">
        <v>3177</v>
      </c>
      <c r="K1029" s="122" t="s">
        <v>24</v>
      </c>
      <c r="L1029" s="122" t="s">
        <v>3178</v>
      </c>
      <c r="M1029" s="122" t="s">
        <v>25</v>
      </c>
      <c r="N1029" s="122" t="s">
        <v>26</v>
      </c>
      <c r="O1029" s="122" t="s">
        <v>25</v>
      </c>
      <c r="P1029" s="122" t="s">
        <v>27</v>
      </c>
      <c r="Q1029" s="122" t="s">
        <v>28</v>
      </c>
      <c r="R1029" s="124">
        <v>1.1000000000000001</v>
      </c>
      <c r="S1029" s="122" t="s">
        <v>189</v>
      </c>
      <c r="T1029" s="125">
        <v>3.49</v>
      </c>
      <c r="U1029" s="122" t="s">
        <v>30</v>
      </c>
      <c r="W1029" s="8" t="str">
        <f t="shared" si="118"/>
        <v/>
      </c>
      <c r="X1029" s="8" t="str">
        <f>IF(S1029="6B",_xlfn.XLOOKUP(H1029,'Zoning 2shop'!A:A,'Zoning 2shop'!B:B),IF(S1029="6C",_xlfn.XLOOKUP(G1029,'Zoning 2shop'!C:C,'Zoning 2shop'!D:D),""))</f>
        <v/>
      </c>
      <c r="Y1029" s="112">
        <f t="shared" si="112"/>
        <v>0.14910705133062102</v>
      </c>
      <c r="Z1029" s="4">
        <f t="shared" si="113"/>
        <v>3.49</v>
      </c>
      <c r="AA1029" s="4">
        <f t="shared" si="114"/>
        <v>0.08</v>
      </c>
      <c r="AB1029" s="4">
        <f t="shared" si="115"/>
        <v>0.52038360914386739</v>
      </c>
      <c r="AC1029" s="19">
        <f t="shared" si="116"/>
        <v>3.5700000000000003</v>
      </c>
      <c r="AD1029" s="8" t="str">
        <f>IF(COUNTIF(Catégories!A:A,N1029)=0,"catégorie inconnue",LOOKUP(N1029,Catégories!A:A,Catégories!B:B))</f>
        <v>Frêt</v>
      </c>
      <c r="AE1029" s="21">
        <f t="shared" si="117"/>
        <v>4.0903836091438679</v>
      </c>
    </row>
    <row r="1030" spans="2:31" x14ac:dyDescent="0.2">
      <c r="B1030" s="122" t="s">
        <v>2731</v>
      </c>
      <c r="C1030" s="122" t="s">
        <v>177</v>
      </c>
      <c r="D1030" s="123">
        <v>46156</v>
      </c>
      <c r="E1030" s="122" t="s">
        <v>452</v>
      </c>
      <c r="F1030" s="122" t="s">
        <v>22</v>
      </c>
      <c r="G1030" s="122" t="s">
        <v>0</v>
      </c>
      <c r="H1030" s="122" t="s">
        <v>0</v>
      </c>
      <c r="I1030" s="122" t="s">
        <v>3179</v>
      </c>
      <c r="J1030" s="122" t="s">
        <v>3179</v>
      </c>
      <c r="K1030" s="122" t="s">
        <v>24</v>
      </c>
      <c r="L1030" s="122" t="s">
        <v>3180</v>
      </c>
      <c r="M1030" s="122" t="s">
        <v>25</v>
      </c>
      <c r="N1030" s="122" t="s">
        <v>26</v>
      </c>
      <c r="O1030" s="122" t="s">
        <v>25</v>
      </c>
      <c r="P1030" s="122" t="s">
        <v>27</v>
      </c>
      <c r="Q1030" s="122" t="s">
        <v>28</v>
      </c>
      <c r="R1030" s="124">
        <v>0.75</v>
      </c>
      <c r="S1030" s="122" t="s">
        <v>189</v>
      </c>
      <c r="T1030" s="125">
        <v>3.17</v>
      </c>
      <c r="U1030" s="122" t="s">
        <v>30</v>
      </c>
      <c r="W1030" s="8" t="str">
        <f t="shared" si="118"/>
        <v/>
      </c>
      <c r="X1030" s="8" t="str">
        <f>IF(S1030="6B",_xlfn.XLOOKUP(H1030,'Zoning 2shop'!A:A,'Zoning 2shop'!B:B),IF(S1030="6C",_xlfn.XLOOKUP(G1030,'Zoning 2shop'!C:C,'Zoning 2shop'!D:D),""))</f>
        <v/>
      </c>
      <c r="Y1030" s="112">
        <f t="shared" si="112"/>
        <v>0.14910705133062102</v>
      </c>
      <c r="Z1030" s="4">
        <f t="shared" si="113"/>
        <v>3.17</v>
      </c>
      <c r="AA1030" s="4">
        <f t="shared" si="114"/>
        <v>0.08</v>
      </c>
      <c r="AB1030" s="4">
        <f t="shared" si="115"/>
        <v>0.47266935271806865</v>
      </c>
      <c r="AC1030" s="19">
        <f t="shared" si="116"/>
        <v>3.25</v>
      </c>
      <c r="AD1030" s="8" t="str">
        <f>IF(COUNTIF(Catégories!A:A,N1030)=0,"catégorie inconnue",LOOKUP(N1030,Catégories!A:A,Catégories!B:B))</f>
        <v>Frêt</v>
      </c>
      <c r="AE1030" s="21">
        <f t="shared" si="117"/>
        <v>3.7226693527180688</v>
      </c>
    </row>
    <row r="1031" spans="2:31" x14ac:dyDescent="0.2">
      <c r="B1031" s="122" t="s">
        <v>2731</v>
      </c>
      <c r="C1031" s="122" t="s">
        <v>177</v>
      </c>
      <c r="D1031" s="123">
        <v>46157</v>
      </c>
      <c r="E1031" s="122" t="s">
        <v>3185</v>
      </c>
      <c r="F1031" s="122" t="s">
        <v>22</v>
      </c>
      <c r="G1031" s="122" t="s">
        <v>0</v>
      </c>
      <c r="H1031" s="122" t="s">
        <v>0</v>
      </c>
      <c r="I1031" s="122" t="s">
        <v>3186</v>
      </c>
      <c r="J1031" s="122" t="s">
        <v>3186</v>
      </c>
      <c r="K1031" s="122" t="s">
        <v>24</v>
      </c>
      <c r="L1031" s="122" t="s">
        <v>3187</v>
      </c>
      <c r="M1031" s="122" t="s">
        <v>25</v>
      </c>
      <c r="N1031" s="122" t="s">
        <v>26</v>
      </c>
      <c r="O1031" s="122" t="s">
        <v>25</v>
      </c>
      <c r="P1031" s="122" t="s">
        <v>27</v>
      </c>
      <c r="Q1031" s="122" t="s">
        <v>182</v>
      </c>
      <c r="R1031" s="124">
        <v>0.2</v>
      </c>
      <c r="S1031" s="122" t="s">
        <v>189</v>
      </c>
      <c r="T1031" s="125">
        <v>3.07</v>
      </c>
      <c r="U1031" s="122" t="s">
        <v>30</v>
      </c>
      <c r="W1031" s="8" t="str">
        <f t="shared" si="118"/>
        <v/>
      </c>
      <c r="X1031" s="8" t="str">
        <f>IF(S1031="6B",_xlfn.XLOOKUP(H1031,'Zoning 2shop'!A:A,'Zoning 2shop'!B:B),IF(S1031="6C",_xlfn.XLOOKUP(G1031,'Zoning 2shop'!C:C,'Zoning 2shop'!D:D),""))</f>
        <v/>
      </c>
      <c r="Y1031" s="112">
        <f t="shared" si="112"/>
        <v>0.14910705133062102</v>
      </c>
      <c r="Z1031" s="4">
        <f t="shared" si="113"/>
        <v>3.07</v>
      </c>
      <c r="AA1031" s="4">
        <f t="shared" si="114"/>
        <v>0.08</v>
      </c>
      <c r="AB1031" s="4">
        <f t="shared" si="115"/>
        <v>0.45775864758500651</v>
      </c>
      <c r="AC1031" s="19">
        <f t="shared" si="116"/>
        <v>3.15</v>
      </c>
      <c r="AD1031" s="8" t="str">
        <f>IF(COUNTIF(Catégories!A:A,N1031)=0,"catégorie inconnue",LOOKUP(N1031,Catégories!A:A,Catégories!B:B))</f>
        <v>Frêt</v>
      </c>
      <c r="AE1031" s="21">
        <f t="shared" si="117"/>
        <v>3.6077586475850065</v>
      </c>
    </row>
    <row r="1032" spans="2:31" x14ac:dyDescent="0.2">
      <c r="B1032" s="122" t="s">
        <v>2731</v>
      </c>
      <c r="C1032" s="122" t="s">
        <v>177</v>
      </c>
      <c r="D1032" s="123">
        <v>46157</v>
      </c>
      <c r="E1032" s="122" t="s">
        <v>3193</v>
      </c>
      <c r="F1032" s="122" t="s">
        <v>22</v>
      </c>
      <c r="G1032" s="122" t="s">
        <v>0</v>
      </c>
      <c r="H1032" s="122" t="s">
        <v>0</v>
      </c>
      <c r="I1032" s="122" t="s">
        <v>3194</v>
      </c>
      <c r="J1032" s="122" t="s">
        <v>3194</v>
      </c>
      <c r="K1032" s="122" t="s">
        <v>24</v>
      </c>
      <c r="L1032" s="122" t="s">
        <v>3195</v>
      </c>
      <c r="M1032" s="122" t="s">
        <v>25</v>
      </c>
      <c r="N1032" s="122" t="s">
        <v>26</v>
      </c>
      <c r="O1032" s="122" t="s">
        <v>25</v>
      </c>
      <c r="P1032" s="122" t="s">
        <v>27</v>
      </c>
      <c r="Q1032" s="122" t="s">
        <v>28</v>
      </c>
      <c r="R1032" s="124">
        <v>0.5</v>
      </c>
      <c r="S1032" s="122" t="s">
        <v>189</v>
      </c>
      <c r="T1032" s="125">
        <v>3.07</v>
      </c>
      <c r="U1032" s="122" t="s">
        <v>30</v>
      </c>
      <c r="W1032" s="8" t="str">
        <f t="shared" si="118"/>
        <v/>
      </c>
      <c r="X1032" s="8" t="str">
        <f>IF(S1032="6B",_xlfn.XLOOKUP(H1032,'Zoning 2shop'!A:A,'Zoning 2shop'!B:B),IF(S1032="6C",_xlfn.XLOOKUP(G1032,'Zoning 2shop'!C:C,'Zoning 2shop'!D:D),""))</f>
        <v/>
      </c>
      <c r="Y1032" s="112">
        <f t="shared" si="112"/>
        <v>0.14910705133062102</v>
      </c>
      <c r="Z1032" s="4">
        <f t="shared" si="113"/>
        <v>3.07</v>
      </c>
      <c r="AA1032" s="4">
        <f t="shared" si="114"/>
        <v>0.08</v>
      </c>
      <c r="AB1032" s="4">
        <f t="shared" si="115"/>
        <v>0.45775864758500651</v>
      </c>
      <c r="AC1032" s="19">
        <f t="shared" si="116"/>
        <v>3.15</v>
      </c>
      <c r="AD1032" s="8" t="str">
        <f>IF(COUNTIF(Catégories!A:A,N1032)=0,"catégorie inconnue",LOOKUP(N1032,Catégories!A:A,Catégories!B:B))</f>
        <v>Frêt</v>
      </c>
      <c r="AE1032" s="21">
        <f t="shared" si="117"/>
        <v>3.6077586475850065</v>
      </c>
    </row>
    <row r="1033" spans="2:31" x14ac:dyDescent="0.2">
      <c r="B1033" s="122" t="s">
        <v>2731</v>
      </c>
      <c r="C1033" s="122" t="s">
        <v>177</v>
      </c>
      <c r="D1033" s="123">
        <v>46157</v>
      </c>
      <c r="E1033" s="122" t="s">
        <v>313</v>
      </c>
      <c r="F1033" s="122" t="s">
        <v>22</v>
      </c>
      <c r="G1033" s="122" t="s">
        <v>0</v>
      </c>
      <c r="H1033" s="122" t="s">
        <v>0</v>
      </c>
      <c r="I1033" s="122" t="s">
        <v>3200</v>
      </c>
      <c r="J1033" s="122" t="s">
        <v>3200</v>
      </c>
      <c r="K1033" s="122" t="s">
        <v>24</v>
      </c>
      <c r="L1033" s="122" t="s">
        <v>3201</v>
      </c>
      <c r="M1033" s="122" t="s">
        <v>25</v>
      </c>
      <c r="N1033" s="122" t="s">
        <v>26</v>
      </c>
      <c r="O1033" s="122" t="s">
        <v>25</v>
      </c>
      <c r="P1033" s="122" t="s">
        <v>27</v>
      </c>
      <c r="Q1033" s="122" t="s">
        <v>28</v>
      </c>
      <c r="R1033" s="124">
        <v>0.06</v>
      </c>
      <c r="S1033" s="122" t="s">
        <v>189</v>
      </c>
      <c r="T1033" s="125">
        <v>3.07</v>
      </c>
      <c r="U1033" s="122" t="s">
        <v>30</v>
      </c>
      <c r="W1033" s="8" t="str">
        <f t="shared" si="118"/>
        <v/>
      </c>
      <c r="X1033" s="8" t="str">
        <f>IF(S1033="6B",_xlfn.XLOOKUP(H1033,'Zoning 2shop'!A:A,'Zoning 2shop'!B:B),IF(S1033="6C",_xlfn.XLOOKUP(G1033,'Zoning 2shop'!C:C,'Zoning 2shop'!D:D),""))</f>
        <v/>
      </c>
      <c r="Y1033" s="112">
        <f t="shared" si="112"/>
        <v>0.14910705133062102</v>
      </c>
      <c r="Z1033" s="4">
        <f t="shared" si="113"/>
        <v>3.07</v>
      </c>
      <c r="AA1033" s="4">
        <f t="shared" si="114"/>
        <v>0.08</v>
      </c>
      <c r="AB1033" s="4">
        <f t="shared" si="115"/>
        <v>0.45775864758500651</v>
      </c>
      <c r="AC1033" s="19">
        <f t="shared" si="116"/>
        <v>3.15</v>
      </c>
      <c r="AD1033" s="8" t="str">
        <f>IF(COUNTIF(Catégories!A:A,N1033)=0,"catégorie inconnue",LOOKUP(N1033,Catégories!A:A,Catégories!B:B))</f>
        <v>Frêt</v>
      </c>
      <c r="AE1033" s="21">
        <f t="shared" si="117"/>
        <v>3.6077586475850065</v>
      </c>
    </row>
    <row r="1034" spans="2:31" x14ac:dyDescent="0.2">
      <c r="B1034" s="122" t="s">
        <v>2731</v>
      </c>
      <c r="C1034" s="122" t="s">
        <v>177</v>
      </c>
      <c r="D1034" s="123">
        <v>46157</v>
      </c>
      <c r="E1034" s="122" t="s">
        <v>3211</v>
      </c>
      <c r="F1034" s="122" t="s">
        <v>22</v>
      </c>
      <c r="G1034" s="122" t="s">
        <v>0</v>
      </c>
      <c r="H1034" s="122" t="s">
        <v>0</v>
      </c>
      <c r="I1034" s="122" t="s">
        <v>3212</v>
      </c>
      <c r="J1034" s="122" t="s">
        <v>3212</v>
      </c>
      <c r="K1034" s="122" t="s">
        <v>24</v>
      </c>
      <c r="L1034" s="122" t="s">
        <v>3213</v>
      </c>
      <c r="M1034" s="122" t="s">
        <v>25</v>
      </c>
      <c r="N1034" s="122" t="s">
        <v>26</v>
      </c>
      <c r="O1034" s="122" t="s">
        <v>25</v>
      </c>
      <c r="P1034" s="122" t="s">
        <v>27</v>
      </c>
      <c r="Q1034" s="122" t="s">
        <v>28</v>
      </c>
      <c r="R1034" s="124">
        <v>0.12</v>
      </c>
      <c r="S1034" s="122" t="s">
        <v>189</v>
      </c>
      <c r="T1034" s="125">
        <v>3.07</v>
      </c>
      <c r="U1034" s="122" t="s">
        <v>30</v>
      </c>
      <c r="W1034" s="8" t="str">
        <f t="shared" si="118"/>
        <v/>
      </c>
      <c r="X1034" s="8" t="str">
        <f>IF(S1034="6B",_xlfn.XLOOKUP(H1034,'Zoning 2shop'!A:A,'Zoning 2shop'!B:B),IF(S1034="6C",_xlfn.XLOOKUP(G1034,'Zoning 2shop'!C:C,'Zoning 2shop'!D:D),""))</f>
        <v/>
      </c>
      <c r="Y1034" s="112">
        <f t="shared" ref="Y1034:Y1097" si="119">AB1034/Z1034</f>
        <v>0.14910705133062102</v>
      </c>
      <c r="Z1034" s="4">
        <f t="shared" ref="Z1034:Z1097" si="120">T1034</f>
        <v>3.07</v>
      </c>
      <c r="AA1034" s="4">
        <f t="shared" ref="AA1034:AA1097" si="121">IF(OR(S1034="6C",S1034="6B",S1034="5X",S1034="5Y"),0.08,0.5)</f>
        <v>0.08</v>
      </c>
      <c r="AB1034" s="4">
        <f t="shared" ref="AB1034:AB1097" si="122">$AG$5/$AG$2*Z1034</f>
        <v>0.45775864758500651</v>
      </c>
      <c r="AC1034" s="19">
        <f t="shared" ref="AC1034:AC1097" si="123">Z1034+AA1034</f>
        <v>3.15</v>
      </c>
      <c r="AD1034" s="8" t="str">
        <f>IF(COUNTIF(Catégories!A:A,N1034)=0,"catégorie inconnue",LOOKUP(N1034,Catégories!A:A,Catégories!B:B))</f>
        <v>Frêt</v>
      </c>
      <c r="AE1034" s="21">
        <f t="shared" ref="AE1034:AE1097" si="124">SUM(Z1034:AB1034)</f>
        <v>3.6077586475850065</v>
      </c>
    </row>
    <row r="1035" spans="2:31" x14ac:dyDescent="0.2">
      <c r="B1035" s="122" t="s">
        <v>2731</v>
      </c>
      <c r="C1035" s="122" t="s">
        <v>177</v>
      </c>
      <c r="D1035" s="123">
        <v>46157</v>
      </c>
      <c r="E1035" s="122" t="s">
        <v>839</v>
      </c>
      <c r="F1035" s="122" t="s">
        <v>22</v>
      </c>
      <c r="G1035" s="122" t="s">
        <v>0</v>
      </c>
      <c r="H1035" s="122" t="s">
        <v>0</v>
      </c>
      <c r="I1035" s="122" t="s">
        <v>3181</v>
      </c>
      <c r="J1035" s="122" t="s">
        <v>3181</v>
      </c>
      <c r="K1035" s="122" t="s">
        <v>24</v>
      </c>
      <c r="L1035" s="122" t="s">
        <v>3182</v>
      </c>
      <c r="M1035" s="122" t="s">
        <v>25</v>
      </c>
      <c r="N1035" s="122" t="s">
        <v>26</v>
      </c>
      <c r="O1035" s="122" t="s">
        <v>25</v>
      </c>
      <c r="P1035" s="122" t="s">
        <v>27</v>
      </c>
      <c r="Q1035" s="122" t="s">
        <v>28</v>
      </c>
      <c r="R1035" s="124">
        <v>0.9</v>
      </c>
      <c r="S1035" s="122" t="s">
        <v>189</v>
      </c>
      <c r="T1035" s="125">
        <v>3.17</v>
      </c>
      <c r="U1035" s="122" t="s">
        <v>30</v>
      </c>
      <c r="W1035" s="8" t="str">
        <f t="shared" si="118"/>
        <v/>
      </c>
      <c r="X1035" s="8" t="str">
        <f>IF(S1035="6B",_xlfn.XLOOKUP(H1035,'Zoning 2shop'!A:A,'Zoning 2shop'!B:B),IF(S1035="6C",_xlfn.XLOOKUP(G1035,'Zoning 2shop'!C:C,'Zoning 2shop'!D:D),""))</f>
        <v/>
      </c>
      <c r="Y1035" s="112">
        <f t="shared" si="119"/>
        <v>0.14910705133062102</v>
      </c>
      <c r="Z1035" s="4">
        <f t="shared" si="120"/>
        <v>3.17</v>
      </c>
      <c r="AA1035" s="4">
        <f t="shared" si="121"/>
        <v>0.08</v>
      </c>
      <c r="AB1035" s="4">
        <f t="shared" si="122"/>
        <v>0.47266935271806865</v>
      </c>
      <c r="AC1035" s="19">
        <f t="shared" si="123"/>
        <v>3.25</v>
      </c>
      <c r="AD1035" s="8" t="str">
        <f>IF(COUNTIF(Catégories!A:A,N1035)=0,"catégorie inconnue",LOOKUP(N1035,Catégories!A:A,Catégories!B:B))</f>
        <v>Frêt</v>
      </c>
      <c r="AE1035" s="21">
        <f t="shared" si="124"/>
        <v>3.7226693527180688</v>
      </c>
    </row>
    <row r="1036" spans="2:31" x14ac:dyDescent="0.2">
      <c r="B1036" s="122" t="s">
        <v>2731</v>
      </c>
      <c r="C1036" s="122" t="s">
        <v>177</v>
      </c>
      <c r="D1036" s="123">
        <v>46157</v>
      </c>
      <c r="E1036" s="122" t="s">
        <v>3188</v>
      </c>
      <c r="F1036" s="122" t="s">
        <v>22</v>
      </c>
      <c r="G1036" s="122" t="s">
        <v>0</v>
      </c>
      <c r="H1036" s="122" t="s">
        <v>0</v>
      </c>
      <c r="I1036" s="122" t="s">
        <v>3189</v>
      </c>
      <c r="J1036" s="122" t="s">
        <v>3189</v>
      </c>
      <c r="K1036" s="122" t="s">
        <v>24</v>
      </c>
      <c r="L1036" s="122" t="s">
        <v>3190</v>
      </c>
      <c r="M1036" s="122" t="s">
        <v>25</v>
      </c>
      <c r="N1036" s="122" t="s">
        <v>26</v>
      </c>
      <c r="O1036" s="122" t="s">
        <v>25</v>
      </c>
      <c r="P1036" s="122" t="s">
        <v>27</v>
      </c>
      <c r="Q1036" s="122" t="s">
        <v>28</v>
      </c>
      <c r="R1036" s="124">
        <v>0.9</v>
      </c>
      <c r="S1036" s="122" t="s">
        <v>189</v>
      </c>
      <c r="T1036" s="125">
        <v>3.17</v>
      </c>
      <c r="U1036" s="122" t="s">
        <v>30</v>
      </c>
      <c r="W1036" s="8" t="str">
        <f t="shared" si="118"/>
        <v/>
      </c>
      <c r="X1036" s="8" t="str">
        <f>IF(S1036="6B",_xlfn.XLOOKUP(H1036,'Zoning 2shop'!A:A,'Zoning 2shop'!B:B),IF(S1036="6C",_xlfn.XLOOKUP(G1036,'Zoning 2shop'!C:C,'Zoning 2shop'!D:D),""))</f>
        <v/>
      </c>
      <c r="Y1036" s="112">
        <f t="shared" si="119"/>
        <v>0.14910705133062102</v>
      </c>
      <c r="Z1036" s="4">
        <f t="shared" si="120"/>
        <v>3.17</v>
      </c>
      <c r="AA1036" s="4">
        <f t="shared" si="121"/>
        <v>0.08</v>
      </c>
      <c r="AB1036" s="4">
        <f t="shared" si="122"/>
        <v>0.47266935271806865</v>
      </c>
      <c r="AC1036" s="19">
        <f t="shared" si="123"/>
        <v>3.25</v>
      </c>
      <c r="AD1036" s="8" t="str">
        <f>IF(COUNTIF(Catégories!A:A,N1036)=0,"catégorie inconnue",LOOKUP(N1036,Catégories!A:A,Catégories!B:B))</f>
        <v>Frêt</v>
      </c>
      <c r="AE1036" s="21">
        <f t="shared" si="124"/>
        <v>3.7226693527180688</v>
      </c>
    </row>
    <row r="1037" spans="2:31" x14ac:dyDescent="0.2">
      <c r="B1037" s="122" t="s">
        <v>2731</v>
      </c>
      <c r="C1037" s="122" t="s">
        <v>177</v>
      </c>
      <c r="D1037" s="123">
        <v>46157</v>
      </c>
      <c r="E1037" s="122" t="s">
        <v>304</v>
      </c>
      <c r="F1037" s="122" t="s">
        <v>22</v>
      </c>
      <c r="G1037" s="122" t="s">
        <v>0</v>
      </c>
      <c r="H1037" s="122" t="s">
        <v>0</v>
      </c>
      <c r="I1037" s="122" t="s">
        <v>3198</v>
      </c>
      <c r="J1037" s="122" t="s">
        <v>3198</v>
      </c>
      <c r="K1037" s="122" t="s">
        <v>24</v>
      </c>
      <c r="L1037" s="122" t="s">
        <v>3199</v>
      </c>
      <c r="M1037" s="122" t="s">
        <v>25</v>
      </c>
      <c r="N1037" s="122" t="s">
        <v>26</v>
      </c>
      <c r="O1037" s="122" t="s">
        <v>25</v>
      </c>
      <c r="P1037" s="122" t="s">
        <v>27</v>
      </c>
      <c r="Q1037" s="122" t="s">
        <v>28</v>
      </c>
      <c r="R1037" s="124">
        <v>0.09</v>
      </c>
      <c r="S1037" s="122" t="s">
        <v>189</v>
      </c>
      <c r="T1037" s="125">
        <v>3.07</v>
      </c>
      <c r="U1037" s="122" t="s">
        <v>30</v>
      </c>
      <c r="W1037" s="8" t="str">
        <f t="shared" si="118"/>
        <v/>
      </c>
      <c r="X1037" s="8" t="str">
        <f>IF(S1037="6B",_xlfn.XLOOKUP(H1037,'Zoning 2shop'!A:A,'Zoning 2shop'!B:B),IF(S1037="6C",_xlfn.XLOOKUP(G1037,'Zoning 2shop'!C:C,'Zoning 2shop'!D:D),""))</f>
        <v/>
      </c>
      <c r="Y1037" s="112">
        <f t="shared" si="119"/>
        <v>0.14910705133062102</v>
      </c>
      <c r="Z1037" s="4">
        <f t="shared" si="120"/>
        <v>3.07</v>
      </c>
      <c r="AA1037" s="4">
        <f t="shared" si="121"/>
        <v>0.08</v>
      </c>
      <c r="AB1037" s="4">
        <f t="shared" si="122"/>
        <v>0.45775864758500651</v>
      </c>
      <c r="AC1037" s="19">
        <f t="shared" si="123"/>
        <v>3.15</v>
      </c>
      <c r="AD1037" s="8" t="str">
        <f>IF(COUNTIF(Catégories!A:A,N1037)=0,"catégorie inconnue",LOOKUP(N1037,Catégories!A:A,Catégories!B:B))</f>
        <v>Frêt</v>
      </c>
      <c r="AE1037" s="21">
        <f t="shared" si="124"/>
        <v>3.6077586475850065</v>
      </c>
    </row>
    <row r="1038" spans="2:31" x14ac:dyDescent="0.2">
      <c r="B1038" s="122" t="s">
        <v>2731</v>
      </c>
      <c r="C1038" s="122" t="s">
        <v>177</v>
      </c>
      <c r="D1038" s="123">
        <v>46157</v>
      </c>
      <c r="E1038" s="122" t="s">
        <v>290</v>
      </c>
      <c r="F1038" s="122" t="s">
        <v>22</v>
      </c>
      <c r="G1038" s="122" t="s">
        <v>0</v>
      </c>
      <c r="H1038" s="122" t="s">
        <v>0</v>
      </c>
      <c r="I1038" s="122" t="s">
        <v>3183</v>
      </c>
      <c r="J1038" s="122" t="s">
        <v>3183</v>
      </c>
      <c r="K1038" s="122" t="s">
        <v>24</v>
      </c>
      <c r="L1038" s="122" t="s">
        <v>3184</v>
      </c>
      <c r="M1038" s="122" t="s">
        <v>25</v>
      </c>
      <c r="N1038" s="122" t="s">
        <v>26</v>
      </c>
      <c r="O1038" s="122" t="s">
        <v>25</v>
      </c>
      <c r="P1038" s="122" t="s">
        <v>27</v>
      </c>
      <c r="Q1038" s="122" t="s">
        <v>28</v>
      </c>
      <c r="R1038" s="124">
        <v>0.55000000000000004</v>
      </c>
      <c r="S1038" s="122" t="s">
        <v>189</v>
      </c>
      <c r="T1038" s="125">
        <v>3.17</v>
      </c>
      <c r="U1038" s="122" t="s">
        <v>30</v>
      </c>
      <c r="W1038" s="8" t="str">
        <f t="shared" si="118"/>
        <v/>
      </c>
      <c r="X1038" s="8" t="str">
        <f>IF(S1038="6B",_xlfn.XLOOKUP(H1038,'Zoning 2shop'!A:A,'Zoning 2shop'!B:B),IF(S1038="6C",_xlfn.XLOOKUP(G1038,'Zoning 2shop'!C:C,'Zoning 2shop'!D:D),""))</f>
        <v/>
      </c>
      <c r="Y1038" s="112">
        <f t="shared" si="119"/>
        <v>0.14910705133062102</v>
      </c>
      <c r="Z1038" s="4">
        <f t="shared" si="120"/>
        <v>3.17</v>
      </c>
      <c r="AA1038" s="4">
        <f t="shared" si="121"/>
        <v>0.08</v>
      </c>
      <c r="AB1038" s="4">
        <f t="shared" si="122"/>
        <v>0.47266935271806865</v>
      </c>
      <c r="AC1038" s="19">
        <f t="shared" si="123"/>
        <v>3.25</v>
      </c>
      <c r="AD1038" s="8" t="str">
        <f>IF(COUNTIF(Catégories!A:A,N1038)=0,"catégorie inconnue",LOOKUP(N1038,Catégories!A:A,Catégories!B:B))</f>
        <v>Frêt</v>
      </c>
      <c r="AE1038" s="21">
        <f t="shared" si="124"/>
        <v>3.7226693527180688</v>
      </c>
    </row>
    <row r="1039" spans="2:31" x14ac:dyDescent="0.2">
      <c r="B1039" s="122" t="s">
        <v>2731</v>
      </c>
      <c r="C1039" s="122" t="s">
        <v>177</v>
      </c>
      <c r="D1039" s="123">
        <v>46157</v>
      </c>
      <c r="E1039" s="122" t="s">
        <v>3205</v>
      </c>
      <c r="F1039" s="122" t="s">
        <v>22</v>
      </c>
      <c r="G1039" s="122" t="s">
        <v>0</v>
      </c>
      <c r="H1039" s="122" t="s">
        <v>0</v>
      </c>
      <c r="I1039" s="122" t="s">
        <v>3206</v>
      </c>
      <c r="J1039" s="122" t="s">
        <v>3206</v>
      </c>
      <c r="K1039" s="122" t="s">
        <v>24</v>
      </c>
      <c r="L1039" s="122" t="s">
        <v>3207</v>
      </c>
      <c r="M1039" s="122" t="s">
        <v>25</v>
      </c>
      <c r="N1039" s="122" t="s">
        <v>26</v>
      </c>
      <c r="O1039" s="122" t="s">
        <v>25</v>
      </c>
      <c r="P1039" s="122" t="s">
        <v>27</v>
      </c>
      <c r="Q1039" s="122" t="s">
        <v>28</v>
      </c>
      <c r="R1039" s="124">
        <v>0.14000000000000001</v>
      </c>
      <c r="S1039" s="122" t="s">
        <v>189</v>
      </c>
      <c r="T1039" s="125">
        <v>3.07</v>
      </c>
      <c r="U1039" s="122" t="s">
        <v>30</v>
      </c>
      <c r="W1039" s="8" t="str">
        <f t="shared" si="118"/>
        <v/>
      </c>
      <c r="X1039" s="8" t="str">
        <f>IF(S1039="6B",_xlfn.XLOOKUP(H1039,'Zoning 2shop'!A:A,'Zoning 2shop'!B:B),IF(S1039="6C",_xlfn.XLOOKUP(G1039,'Zoning 2shop'!C:C,'Zoning 2shop'!D:D),""))</f>
        <v/>
      </c>
      <c r="Y1039" s="112">
        <f t="shared" si="119"/>
        <v>0.14910705133062102</v>
      </c>
      <c r="Z1039" s="4">
        <f t="shared" si="120"/>
        <v>3.07</v>
      </c>
      <c r="AA1039" s="4">
        <f t="shared" si="121"/>
        <v>0.08</v>
      </c>
      <c r="AB1039" s="4">
        <f t="shared" si="122"/>
        <v>0.45775864758500651</v>
      </c>
      <c r="AC1039" s="19">
        <f t="shared" si="123"/>
        <v>3.15</v>
      </c>
      <c r="AD1039" s="8" t="str">
        <f>IF(COUNTIF(Catégories!A:A,N1039)=0,"catégorie inconnue",LOOKUP(N1039,Catégories!A:A,Catégories!B:B))</f>
        <v>Frêt</v>
      </c>
      <c r="AE1039" s="21">
        <f t="shared" si="124"/>
        <v>3.6077586475850065</v>
      </c>
    </row>
    <row r="1040" spans="2:31" x14ac:dyDescent="0.2">
      <c r="B1040" s="122" t="s">
        <v>2731</v>
      </c>
      <c r="C1040" s="122" t="s">
        <v>177</v>
      </c>
      <c r="D1040" s="123">
        <v>46157</v>
      </c>
      <c r="E1040" s="122" t="s">
        <v>411</v>
      </c>
      <c r="F1040" s="122" t="s">
        <v>22</v>
      </c>
      <c r="G1040" s="122" t="s">
        <v>0</v>
      </c>
      <c r="H1040" s="122" t="s">
        <v>0</v>
      </c>
      <c r="I1040" s="122" t="s">
        <v>3196</v>
      </c>
      <c r="J1040" s="122" t="s">
        <v>3196</v>
      </c>
      <c r="K1040" s="122" t="s">
        <v>24</v>
      </c>
      <c r="L1040" s="122" t="s">
        <v>3197</v>
      </c>
      <c r="M1040" s="122" t="s">
        <v>25</v>
      </c>
      <c r="N1040" s="122" t="s">
        <v>26</v>
      </c>
      <c r="O1040" s="122" t="s">
        <v>25</v>
      </c>
      <c r="P1040" s="122" t="s">
        <v>27</v>
      </c>
      <c r="Q1040" s="122" t="s">
        <v>28</v>
      </c>
      <c r="R1040" s="124">
        <v>0.12</v>
      </c>
      <c r="S1040" s="122" t="s">
        <v>189</v>
      </c>
      <c r="T1040" s="125">
        <v>3.07</v>
      </c>
      <c r="U1040" s="122" t="s">
        <v>30</v>
      </c>
      <c r="W1040" s="8" t="str">
        <f t="shared" si="118"/>
        <v/>
      </c>
      <c r="X1040" s="8" t="str">
        <f>IF(S1040="6B",_xlfn.XLOOKUP(H1040,'Zoning 2shop'!A:A,'Zoning 2shop'!B:B),IF(S1040="6C",_xlfn.XLOOKUP(G1040,'Zoning 2shop'!C:C,'Zoning 2shop'!D:D),""))</f>
        <v/>
      </c>
      <c r="Y1040" s="112">
        <f t="shared" si="119"/>
        <v>0.14910705133062102</v>
      </c>
      <c r="Z1040" s="4">
        <f t="shared" si="120"/>
        <v>3.07</v>
      </c>
      <c r="AA1040" s="4">
        <f t="shared" si="121"/>
        <v>0.08</v>
      </c>
      <c r="AB1040" s="4">
        <f t="shared" si="122"/>
        <v>0.45775864758500651</v>
      </c>
      <c r="AC1040" s="19">
        <f t="shared" si="123"/>
        <v>3.15</v>
      </c>
      <c r="AD1040" s="8" t="str">
        <f>IF(COUNTIF(Catégories!A:A,N1040)=0,"catégorie inconnue",LOOKUP(N1040,Catégories!A:A,Catégories!B:B))</f>
        <v>Frêt</v>
      </c>
      <c r="AE1040" s="21">
        <f t="shared" si="124"/>
        <v>3.6077586475850065</v>
      </c>
    </row>
    <row r="1041" spans="2:31" x14ac:dyDescent="0.2">
      <c r="B1041" s="122" t="s">
        <v>2731</v>
      </c>
      <c r="C1041" s="122" t="s">
        <v>177</v>
      </c>
      <c r="D1041" s="123">
        <v>46157</v>
      </c>
      <c r="E1041" s="122" t="s">
        <v>3208</v>
      </c>
      <c r="F1041" s="122" t="s">
        <v>22</v>
      </c>
      <c r="G1041" s="122" t="s">
        <v>0</v>
      </c>
      <c r="H1041" s="122" t="s">
        <v>0</v>
      </c>
      <c r="I1041" s="122" t="s">
        <v>3209</v>
      </c>
      <c r="J1041" s="122" t="s">
        <v>3209</v>
      </c>
      <c r="K1041" s="122" t="s">
        <v>24</v>
      </c>
      <c r="L1041" s="122" t="s">
        <v>3210</v>
      </c>
      <c r="M1041" s="122" t="s">
        <v>25</v>
      </c>
      <c r="N1041" s="122" t="s">
        <v>26</v>
      </c>
      <c r="O1041" s="122" t="s">
        <v>25</v>
      </c>
      <c r="P1041" s="122" t="s">
        <v>27</v>
      </c>
      <c r="Q1041" s="122" t="s">
        <v>28</v>
      </c>
      <c r="R1041" s="124">
        <v>0.59</v>
      </c>
      <c r="S1041" s="122" t="s">
        <v>189</v>
      </c>
      <c r="T1041" s="125">
        <v>3.17</v>
      </c>
      <c r="U1041" s="122" t="s">
        <v>30</v>
      </c>
      <c r="W1041" s="8" t="str">
        <f t="shared" si="118"/>
        <v/>
      </c>
      <c r="X1041" s="8" t="str">
        <f>IF(S1041="6B",_xlfn.XLOOKUP(H1041,'Zoning 2shop'!A:A,'Zoning 2shop'!B:B),IF(S1041="6C",_xlfn.XLOOKUP(G1041,'Zoning 2shop'!C:C,'Zoning 2shop'!D:D),""))</f>
        <v/>
      </c>
      <c r="Y1041" s="112">
        <f t="shared" si="119"/>
        <v>0.14910705133062102</v>
      </c>
      <c r="Z1041" s="4">
        <f t="shared" si="120"/>
        <v>3.17</v>
      </c>
      <c r="AA1041" s="4">
        <f t="shared" si="121"/>
        <v>0.08</v>
      </c>
      <c r="AB1041" s="4">
        <f t="shared" si="122"/>
        <v>0.47266935271806865</v>
      </c>
      <c r="AC1041" s="19">
        <f t="shared" si="123"/>
        <v>3.25</v>
      </c>
      <c r="AD1041" s="8" t="str">
        <f>IF(COUNTIF(Catégories!A:A,N1041)=0,"catégorie inconnue",LOOKUP(N1041,Catégories!A:A,Catégories!B:B))</f>
        <v>Frêt</v>
      </c>
      <c r="AE1041" s="21">
        <f t="shared" si="124"/>
        <v>3.7226693527180688</v>
      </c>
    </row>
    <row r="1042" spans="2:31" x14ac:dyDescent="0.2">
      <c r="B1042" s="122" t="s">
        <v>2731</v>
      </c>
      <c r="C1042" s="122" t="s">
        <v>177</v>
      </c>
      <c r="D1042" s="123">
        <v>46157</v>
      </c>
      <c r="E1042" s="122" t="s">
        <v>3202</v>
      </c>
      <c r="F1042" s="122" t="s">
        <v>22</v>
      </c>
      <c r="G1042" s="122" t="s">
        <v>0</v>
      </c>
      <c r="H1042" s="122" t="s">
        <v>0</v>
      </c>
      <c r="I1042" s="122" t="s">
        <v>3203</v>
      </c>
      <c r="J1042" s="122" t="s">
        <v>3203</v>
      </c>
      <c r="K1042" s="122" t="s">
        <v>24</v>
      </c>
      <c r="L1042" s="122" t="s">
        <v>3204</v>
      </c>
      <c r="M1042" s="122" t="s">
        <v>25</v>
      </c>
      <c r="N1042" s="122" t="s">
        <v>26</v>
      </c>
      <c r="O1042" s="122" t="s">
        <v>25</v>
      </c>
      <c r="P1042" s="122" t="s">
        <v>27</v>
      </c>
      <c r="Q1042" s="122" t="s">
        <v>28</v>
      </c>
      <c r="R1042" s="124">
        <v>0.65</v>
      </c>
      <c r="S1042" s="122" t="s">
        <v>189</v>
      </c>
      <c r="T1042" s="125">
        <v>3.17</v>
      </c>
      <c r="U1042" s="122" t="s">
        <v>30</v>
      </c>
      <c r="W1042" s="8" t="str">
        <f t="shared" si="118"/>
        <v/>
      </c>
      <c r="X1042" s="8" t="str">
        <f>IF(S1042="6B",_xlfn.XLOOKUP(H1042,'Zoning 2shop'!A:A,'Zoning 2shop'!B:B),IF(S1042="6C",_xlfn.XLOOKUP(G1042,'Zoning 2shop'!C:C,'Zoning 2shop'!D:D),""))</f>
        <v/>
      </c>
      <c r="Y1042" s="112">
        <f t="shared" si="119"/>
        <v>0.14910705133062102</v>
      </c>
      <c r="Z1042" s="4">
        <f t="shared" si="120"/>
        <v>3.17</v>
      </c>
      <c r="AA1042" s="4">
        <f t="shared" si="121"/>
        <v>0.08</v>
      </c>
      <c r="AB1042" s="4">
        <f t="shared" si="122"/>
        <v>0.47266935271806865</v>
      </c>
      <c r="AC1042" s="19">
        <f t="shared" si="123"/>
        <v>3.25</v>
      </c>
      <c r="AD1042" s="8" t="str">
        <f>IF(COUNTIF(Catégories!A:A,N1042)=0,"catégorie inconnue",LOOKUP(N1042,Catégories!A:A,Catégories!B:B))</f>
        <v>Frêt</v>
      </c>
      <c r="AE1042" s="21">
        <f t="shared" si="124"/>
        <v>3.7226693527180688</v>
      </c>
    </row>
    <row r="1043" spans="2:31" x14ac:dyDescent="0.2">
      <c r="B1043" s="122" t="s">
        <v>2731</v>
      </c>
      <c r="C1043" s="122" t="s">
        <v>177</v>
      </c>
      <c r="D1043" s="123">
        <v>46157</v>
      </c>
      <c r="E1043" s="122" t="s">
        <v>482</v>
      </c>
      <c r="F1043" s="122" t="s">
        <v>22</v>
      </c>
      <c r="G1043" s="122" t="s">
        <v>0</v>
      </c>
      <c r="H1043" s="122" t="s">
        <v>0</v>
      </c>
      <c r="I1043" s="122" t="s">
        <v>3191</v>
      </c>
      <c r="J1043" s="122" t="s">
        <v>3191</v>
      </c>
      <c r="K1043" s="122" t="s">
        <v>24</v>
      </c>
      <c r="L1043" s="122" t="s">
        <v>3192</v>
      </c>
      <c r="M1043" s="122" t="s">
        <v>25</v>
      </c>
      <c r="N1043" s="122" t="s">
        <v>26</v>
      </c>
      <c r="O1043" s="122" t="s">
        <v>25</v>
      </c>
      <c r="P1043" s="122" t="s">
        <v>27</v>
      </c>
      <c r="Q1043" s="122" t="s">
        <v>28</v>
      </c>
      <c r="R1043" s="124">
        <v>0.6</v>
      </c>
      <c r="S1043" s="122" t="s">
        <v>189</v>
      </c>
      <c r="T1043" s="125">
        <v>3.17</v>
      </c>
      <c r="U1043" s="122" t="s">
        <v>30</v>
      </c>
      <c r="W1043" s="8" t="str">
        <f t="shared" si="118"/>
        <v/>
      </c>
      <c r="X1043" s="8" t="str">
        <f>IF(S1043="6B",_xlfn.XLOOKUP(H1043,'Zoning 2shop'!A:A,'Zoning 2shop'!B:B),IF(S1043="6C",_xlfn.XLOOKUP(G1043,'Zoning 2shop'!C:C,'Zoning 2shop'!D:D),""))</f>
        <v/>
      </c>
      <c r="Y1043" s="112">
        <f t="shared" si="119"/>
        <v>0.14910705133062102</v>
      </c>
      <c r="Z1043" s="4">
        <f t="shared" si="120"/>
        <v>3.17</v>
      </c>
      <c r="AA1043" s="4">
        <f t="shared" si="121"/>
        <v>0.08</v>
      </c>
      <c r="AB1043" s="4">
        <f t="shared" si="122"/>
        <v>0.47266935271806865</v>
      </c>
      <c r="AC1043" s="19">
        <f t="shared" si="123"/>
        <v>3.25</v>
      </c>
      <c r="AD1043" s="8" t="str">
        <f>IF(COUNTIF(Catégories!A:A,N1043)=0,"catégorie inconnue",LOOKUP(N1043,Catégories!A:A,Catégories!B:B))</f>
        <v>Frêt</v>
      </c>
      <c r="AE1043" s="21">
        <f t="shared" si="124"/>
        <v>3.7226693527180688</v>
      </c>
    </row>
    <row r="1044" spans="2:31" x14ac:dyDescent="0.2">
      <c r="B1044" s="122" t="s">
        <v>2731</v>
      </c>
      <c r="C1044" s="122" t="s">
        <v>177</v>
      </c>
      <c r="D1044" s="123">
        <v>46158</v>
      </c>
      <c r="E1044" s="122" t="s">
        <v>3226</v>
      </c>
      <c r="F1044" s="122" t="s">
        <v>22</v>
      </c>
      <c r="G1044" s="122" t="s">
        <v>0</v>
      </c>
      <c r="H1044" s="122" t="s">
        <v>0</v>
      </c>
      <c r="I1044" s="122" t="s">
        <v>3227</v>
      </c>
      <c r="J1044" s="122" t="s">
        <v>3227</v>
      </c>
      <c r="K1044" s="122" t="s">
        <v>24</v>
      </c>
      <c r="L1044" s="122" t="s">
        <v>3228</v>
      </c>
      <c r="M1044" s="122" t="s">
        <v>25</v>
      </c>
      <c r="N1044" s="122" t="s">
        <v>26</v>
      </c>
      <c r="O1044" s="122" t="s">
        <v>25</v>
      </c>
      <c r="P1044" s="122" t="s">
        <v>27</v>
      </c>
      <c r="Q1044" s="122" t="s">
        <v>28</v>
      </c>
      <c r="R1044" s="124">
        <v>0.6</v>
      </c>
      <c r="S1044" s="122" t="s">
        <v>189</v>
      </c>
      <c r="T1044" s="125">
        <v>3.17</v>
      </c>
      <c r="U1044" s="122" t="s">
        <v>30</v>
      </c>
      <c r="W1044" s="8" t="str">
        <f t="shared" si="118"/>
        <v/>
      </c>
      <c r="X1044" s="8" t="str">
        <f>IF(S1044="6B",_xlfn.XLOOKUP(H1044,'Zoning 2shop'!A:A,'Zoning 2shop'!B:B),IF(S1044="6C",_xlfn.XLOOKUP(G1044,'Zoning 2shop'!C:C,'Zoning 2shop'!D:D),""))</f>
        <v/>
      </c>
      <c r="Y1044" s="112">
        <f t="shared" si="119"/>
        <v>0.14910705133062102</v>
      </c>
      <c r="Z1044" s="4">
        <f t="shared" si="120"/>
        <v>3.17</v>
      </c>
      <c r="AA1044" s="4">
        <f t="shared" si="121"/>
        <v>0.08</v>
      </c>
      <c r="AB1044" s="4">
        <f t="shared" si="122"/>
        <v>0.47266935271806865</v>
      </c>
      <c r="AC1044" s="19">
        <f t="shared" si="123"/>
        <v>3.25</v>
      </c>
      <c r="AD1044" s="8" t="str">
        <f>IF(COUNTIF(Catégories!A:A,N1044)=0,"catégorie inconnue",LOOKUP(N1044,Catégories!A:A,Catégories!B:B))</f>
        <v>Frêt</v>
      </c>
      <c r="AE1044" s="21">
        <f t="shared" si="124"/>
        <v>3.7226693527180688</v>
      </c>
    </row>
    <row r="1045" spans="2:31" x14ac:dyDescent="0.2">
      <c r="B1045" s="122" t="s">
        <v>2731</v>
      </c>
      <c r="C1045" s="122" t="s">
        <v>177</v>
      </c>
      <c r="D1045" s="123">
        <v>46158</v>
      </c>
      <c r="E1045" s="122" t="s">
        <v>479</v>
      </c>
      <c r="F1045" s="122" t="s">
        <v>22</v>
      </c>
      <c r="G1045" s="122" t="s">
        <v>0</v>
      </c>
      <c r="H1045" s="122" t="s">
        <v>0</v>
      </c>
      <c r="I1045" s="122" t="s">
        <v>3222</v>
      </c>
      <c r="J1045" s="122" t="s">
        <v>3222</v>
      </c>
      <c r="K1045" s="122" t="s">
        <v>24</v>
      </c>
      <c r="L1045" s="122" t="s">
        <v>3223</v>
      </c>
      <c r="M1045" s="122" t="s">
        <v>25</v>
      </c>
      <c r="N1045" s="122" t="s">
        <v>26</v>
      </c>
      <c r="O1045" s="122" t="s">
        <v>25</v>
      </c>
      <c r="P1045" s="122" t="s">
        <v>27</v>
      </c>
      <c r="Q1045" s="122" t="s">
        <v>28</v>
      </c>
      <c r="R1045" s="124">
        <v>0.38</v>
      </c>
      <c r="S1045" s="122" t="s">
        <v>189</v>
      </c>
      <c r="T1045" s="125">
        <v>3.07</v>
      </c>
      <c r="U1045" s="122" t="s">
        <v>30</v>
      </c>
      <c r="W1045" s="8" t="str">
        <f t="shared" si="118"/>
        <v/>
      </c>
      <c r="X1045" s="8" t="str">
        <f>IF(S1045="6B",_xlfn.XLOOKUP(H1045,'Zoning 2shop'!A:A,'Zoning 2shop'!B:B),IF(S1045="6C",_xlfn.XLOOKUP(G1045,'Zoning 2shop'!C:C,'Zoning 2shop'!D:D),""))</f>
        <v/>
      </c>
      <c r="Y1045" s="112">
        <f t="shared" si="119"/>
        <v>0.14910705133062102</v>
      </c>
      <c r="Z1045" s="4">
        <f t="shared" si="120"/>
        <v>3.07</v>
      </c>
      <c r="AA1045" s="4">
        <f t="shared" si="121"/>
        <v>0.08</v>
      </c>
      <c r="AB1045" s="4">
        <f t="shared" si="122"/>
        <v>0.45775864758500651</v>
      </c>
      <c r="AC1045" s="19">
        <f t="shared" si="123"/>
        <v>3.15</v>
      </c>
      <c r="AD1045" s="8" t="str">
        <f>IF(COUNTIF(Catégories!A:A,N1045)=0,"catégorie inconnue",LOOKUP(N1045,Catégories!A:A,Catégories!B:B))</f>
        <v>Frêt</v>
      </c>
      <c r="AE1045" s="21">
        <f t="shared" si="124"/>
        <v>3.6077586475850065</v>
      </c>
    </row>
    <row r="1046" spans="2:31" x14ac:dyDescent="0.2">
      <c r="B1046" s="122" t="s">
        <v>2731</v>
      </c>
      <c r="C1046" s="122" t="s">
        <v>177</v>
      </c>
      <c r="D1046" s="123">
        <v>46158</v>
      </c>
      <c r="E1046" s="122" t="s">
        <v>1761</v>
      </c>
      <c r="F1046" s="122" t="s">
        <v>22</v>
      </c>
      <c r="G1046" s="122" t="s">
        <v>0</v>
      </c>
      <c r="H1046" s="122" t="s">
        <v>0</v>
      </c>
      <c r="I1046" s="122" t="s">
        <v>3253</v>
      </c>
      <c r="J1046" s="122" t="s">
        <v>3253</v>
      </c>
      <c r="K1046" s="122" t="s">
        <v>24</v>
      </c>
      <c r="L1046" s="122" t="s">
        <v>3254</v>
      </c>
      <c r="M1046" s="122" t="s">
        <v>25</v>
      </c>
      <c r="N1046" s="122" t="s">
        <v>26</v>
      </c>
      <c r="O1046" s="122" t="s">
        <v>25</v>
      </c>
      <c r="P1046" s="122" t="s">
        <v>27</v>
      </c>
      <c r="Q1046" s="122" t="s">
        <v>28</v>
      </c>
      <c r="R1046" s="124">
        <v>0.11</v>
      </c>
      <c r="S1046" s="122" t="s">
        <v>189</v>
      </c>
      <c r="T1046" s="125">
        <v>3.07</v>
      </c>
      <c r="U1046" s="122" t="s">
        <v>30</v>
      </c>
      <c r="W1046" s="8" t="str">
        <f t="shared" si="118"/>
        <v/>
      </c>
      <c r="X1046" s="8" t="str">
        <f>IF(S1046="6B",_xlfn.XLOOKUP(H1046,'Zoning 2shop'!A:A,'Zoning 2shop'!B:B),IF(S1046="6C",_xlfn.XLOOKUP(G1046,'Zoning 2shop'!C:C,'Zoning 2shop'!D:D),""))</f>
        <v/>
      </c>
      <c r="Y1046" s="112">
        <f t="shared" si="119"/>
        <v>0.14910705133062102</v>
      </c>
      <c r="Z1046" s="4">
        <f t="shared" si="120"/>
        <v>3.07</v>
      </c>
      <c r="AA1046" s="4">
        <f t="shared" si="121"/>
        <v>0.08</v>
      </c>
      <c r="AB1046" s="4">
        <f t="shared" si="122"/>
        <v>0.45775864758500651</v>
      </c>
      <c r="AC1046" s="19">
        <f t="shared" si="123"/>
        <v>3.15</v>
      </c>
      <c r="AD1046" s="8" t="str">
        <f>IF(COUNTIF(Catégories!A:A,N1046)=0,"catégorie inconnue",LOOKUP(N1046,Catégories!A:A,Catégories!B:B))</f>
        <v>Frêt</v>
      </c>
      <c r="AE1046" s="21">
        <f t="shared" si="124"/>
        <v>3.6077586475850065</v>
      </c>
    </row>
    <row r="1047" spans="2:31" x14ac:dyDescent="0.2">
      <c r="B1047" s="122" t="s">
        <v>2731</v>
      </c>
      <c r="C1047" s="122" t="s">
        <v>177</v>
      </c>
      <c r="D1047" s="123">
        <v>46158</v>
      </c>
      <c r="E1047" s="122" t="s">
        <v>487</v>
      </c>
      <c r="F1047" s="122" t="s">
        <v>22</v>
      </c>
      <c r="G1047" s="122" t="s">
        <v>0</v>
      </c>
      <c r="H1047" s="122" t="s">
        <v>0</v>
      </c>
      <c r="I1047" s="122" t="s">
        <v>3224</v>
      </c>
      <c r="J1047" s="122" t="s">
        <v>3224</v>
      </c>
      <c r="K1047" s="122" t="s">
        <v>24</v>
      </c>
      <c r="L1047" s="122" t="s">
        <v>3225</v>
      </c>
      <c r="M1047" s="122" t="s">
        <v>25</v>
      </c>
      <c r="N1047" s="122" t="s">
        <v>26</v>
      </c>
      <c r="O1047" s="122" t="s">
        <v>25</v>
      </c>
      <c r="P1047" s="122" t="s">
        <v>27</v>
      </c>
      <c r="Q1047" s="122" t="s">
        <v>182</v>
      </c>
      <c r="R1047" s="124">
        <v>1.2</v>
      </c>
      <c r="S1047" s="122" t="s">
        <v>189</v>
      </c>
      <c r="T1047" s="125">
        <v>3.49</v>
      </c>
      <c r="U1047" s="122" t="s">
        <v>30</v>
      </c>
      <c r="W1047" s="8" t="str">
        <f t="shared" si="118"/>
        <v/>
      </c>
      <c r="X1047" s="8" t="str">
        <f>IF(S1047="6B",_xlfn.XLOOKUP(H1047,'Zoning 2shop'!A:A,'Zoning 2shop'!B:B),IF(S1047="6C",_xlfn.XLOOKUP(G1047,'Zoning 2shop'!C:C,'Zoning 2shop'!D:D),""))</f>
        <v/>
      </c>
      <c r="Y1047" s="112">
        <f t="shared" si="119"/>
        <v>0.14910705133062102</v>
      </c>
      <c r="Z1047" s="4">
        <f t="shared" si="120"/>
        <v>3.49</v>
      </c>
      <c r="AA1047" s="4">
        <f t="shared" si="121"/>
        <v>0.08</v>
      </c>
      <c r="AB1047" s="4">
        <f t="shared" si="122"/>
        <v>0.52038360914386739</v>
      </c>
      <c r="AC1047" s="19">
        <f t="shared" si="123"/>
        <v>3.5700000000000003</v>
      </c>
      <c r="AD1047" s="8" t="str">
        <f>IF(COUNTIF(Catégories!A:A,N1047)=0,"catégorie inconnue",LOOKUP(N1047,Catégories!A:A,Catégories!B:B))</f>
        <v>Frêt</v>
      </c>
      <c r="AE1047" s="21">
        <f t="shared" si="124"/>
        <v>4.0903836091438679</v>
      </c>
    </row>
    <row r="1048" spans="2:31" x14ac:dyDescent="0.2">
      <c r="B1048" s="122" t="s">
        <v>2731</v>
      </c>
      <c r="C1048" s="122" t="s">
        <v>177</v>
      </c>
      <c r="D1048" s="123">
        <v>46158</v>
      </c>
      <c r="E1048" s="122" t="s">
        <v>284</v>
      </c>
      <c r="F1048" s="122" t="s">
        <v>22</v>
      </c>
      <c r="G1048" s="122" t="s">
        <v>0</v>
      </c>
      <c r="H1048" s="122" t="s">
        <v>0</v>
      </c>
      <c r="I1048" s="122" t="s">
        <v>3216</v>
      </c>
      <c r="J1048" s="122" t="s">
        <v>3216</v>
      </c>
      <c r="K1048" s="122" t="s">
        <v>24</v>
      </c>
      <c r="L1048" s="122" t="s">
        <v>3217</v>
      </c>
      <c r="M1048" s="122" t="s">
        <v>25</v>
      </c>
      <c r="N1048" s="122" t="s">
        <v>26</v>
      </c>
      <c r="O1048" s="122" t="s">
        <v>25</v>
      </c>
      <c r="P1048" s="122" t="s">
        <v>27</v>
      </c>
      <c r="Q1048" s="122" t="s">
        <v>28</v>
      </c>
      <c r="R1048" s="124">
        <v>0.13</v>
      </c>
      <c r="S1048" s="122" t="s">
        <v>189</v>
      </c>
      <c r="T1048" s="125">
        <v>3.07</v>
      </c>
      <c r="U1048" s="122" t="s">
        <v>30</v>
      </c>
      <c r="W1048" s="8" t="str">
        <f t="shared" si="118"/>
        <v/>
      </c>
      <c r="X1048" s="8" t="str">
        <f>IF(S1048="6B",_xlfn.XLOOKUP(H1048,'Zoning 2shop'!A:A,'Zoning 2shop'!B:B),IF(S1048="6C",_xlfn.XLOOKUP(G1048,'Zoning 2shop'!C:C,'Zoning 2shop'!D:D),""))</f>
        <v/>
      </c>
      <c r="Y1048" s="112">
        <f t="shared" si="119"/>
        <v>0.14910705133062102</v>
      </c>
      <c r="Z1048" s="4">
        <f t="shared" si="120"/>
        <v>3.07</v>
      </c>
      <c r="AA1048" s="4">
        <f t="shared" si="121"/>
        <v>0.08</v>
      </c>
      <c r="AB1048" s="4">
        <f t="shared" si="122"/>
        <v>0.45775864758500651</v>
      </c>
      <c r="AC1048" s="19">
        <f t="shared" si="123"/>
        <v>3.15</v>
      </c>
      <c r="AD1048" s="8" t="str">
        <f>IF(COUNTIF(Catégories!A:A,N1048)=0,"catégorie inconnue",LOOKUP(N1048,Catégories!A:A,Catégories!B:B))</f>
        <v>Frêt</v>
      </c>
      <c r="AE1048" s="21">
        <f t="shared" si="124"/>
        <v>3.6077586475850065</v>
      </c>
    </row>
    <row r="1049" spans="2:31" x14ac:dyDescent="0.2">
      <c r="B1049" s="122" t="s">
        <v>2731</v>
      </c>
      <c r="C1049" s="122" t="s">
        <v>177</v>
      </c>
      <c r="D1049" s="123">
        <v>46158</v>
      </c>
      <c r="E1049" s="122" t="s">
        <v>444</v>
      </c>
      <c r="F1049" s="122" t="s">
        <v>22</v>
      </c>
      <c r="G1049" s="122" t="s">
        <v>0</v>
      </c>
      <c r="H1049" s="122" t="s">
        <v>0</v>
      </c>
      <c r="I1049" s="122" t="s">
        <v>3244</v>
      </c>
      <c r="J1049" s="122" t="s">
        <v>3244</v>
      </c>
      <c r="K1049" s="122" t="s">
        <v>24</v>
      </c>
      <c r="L1049" s="122" t="s">
        <v>3245</v>
      </c>
      <c r="M1049" s="122" t="s">
        <v>25</v>
      </c>
      <c r="N1049" s="122" t="s">
        <v>26</v>
      </c>
      <c r="O1049" s="122" t="s">
        <v>25</v>
      </c>
      <c r="P1049" s="122" t="s">
        <v>27</v>
      </c>
      <c r="Q1049" s="122" t="s">
        <v>28</v>
      </c>
      <c r="R1049" s="124">
        <v>0.43</v>
      </c>
      <c r="S1049" s="122" t="s">
        <v>189</v>
      </c>
      <c r="T1049" s="125">
        <v>3.07</v>
      </c>
      <c r="U1049" s="122" t="s">
        <v>30</v>
      </c>
      <c r="W1049" s="8" t="str">
        <f t="shared" si="118"/>
        <v/>
      </c>
      <c r="X1049" s="8" t="str">
        <f>IF(S1049="6B",_xlfn.XLOOKUP(H1049,'Zoning 2shop'!A:A,'Zoning 2shop'!B:B),IF(S1049="6C",_xlfn.XLOOKUP(G1049,'Zoning 2shop'!C:C,'Zoning 2shop'!D:D),""))</f>
        <v/>
      </c>
      <c r="Y1049" s="112">
        <f t="shared" si="119"/>
        <v>0.14910705133062102</v>
      </c>
      <c r="Z1049" s="4">
        <f t="shared" si="120"/>
        <v>3.07</v>
      </c>
      <c r="AA1049" s="4">
        <f t="shared" si="121"/>
        <v>0.08</v>
      </c>
      <c r="AB1049" s="4">
        <f t="shared" si="122"/>
        <v>0.45775864758500651</v>
      </c>
      <c r="AC1049" s="19">
        <f t="shared" si="123"/>
        <v>3.15</v>
      </c>
      <c r="AD1049" s="8" t="str">
        <f>IF(COUNTIF(Catégories!A:A,N1049)=0,"catégorie inconnue",LOOKUP(N1049,Catégories!A:A,Catégories!B:B))</f>
        <v>Frêt</v>
      </c>
      <c r="AE1049" s="21">
        <f t="shared" si="124"/>
        <v>3.6077586475850065</v>
      </c>
    </row>
    <row r="1050" spans="2:31" x14ac:dyDescent="0.2">
      <c r="B1050" s="122" t="s">
        <v>2731</v>
      </c>
      <c r="C1050" s="122" t="s">
        <v>177</v>
      </c>
      <c r="D1050" s="123">
        <v>46158</v>
      </c>
      <c r="E1050" s="122" t="s">
        <v>456</v>
      </c>
      <c r="F1050" s="122" t="s">
        <v>22</v>
      </c>
      <c r="G1050" s="122" t="s">
        <v>0</v>
      </c>
      <c r="H1050" s="122" t="s">
        <v>0</v>
      </c>
      <c r="I1050" s="122" t="s">
        <v>3218</v>
      </c>
      <c r="J1050" s="122" t="s">
        <v>3218</v>
      </c>
      <c r="K1050" s="122" t="s">
        <v>24</v>
      </c>
      <c r="L1050" s="122" t="s">
        <v>3219</v>
      </c>
      <c r="M1050" s="122" t="s">
        <v>25</v>
      </c>
      <c r="N1050" s="122" t="s">
        <v>26</v>
      </c>
      <c r="O1050" s="122" t="s">
        <v>25</v>
      </c>
      <c r="P1050" s="122" t="s">
        <v>27</v>
      </c>
      <c r="Q1050" s="122" t="s">
        <v>28</v>
      </c>
      <c r="R1050" s="124">
        <v>0.13</v>
      </c>
      <c r="S1050" s="122" t="s">
        <v>189</v>
      </c>
      <c r="T1050" s="125">
        <v>3.07</v>
      </c>
      <c r="U1050" s="122" t="s">
        <v>30</v>
      </c>
      <c r="W1050" s="8" t="str">
        <f t="shared" si="118"/>
        <v/>
      </c>
      <c r="X1050" s="8" t="str">
        <f>IF(S1050="6B",_xlfn.XLOOKUP(H1050,'Zoning 2shop'!A:A,'Zoning 2shop'!B:B),IF(S1050="6C",_xlfn.XLOOKUP(G1050,'Zoning 2shop'!C:C,'Zoning 2shop'!D:D),""))</f>
        <v/>
      </c>
      <c r="Y1050" s="112">
        <f t="shared" si="119"/>
        <v>0.14910705133062102</v>
      </c>
      <c r="Z1050" s="4">
        <f t="shared" si="120"/>
        <v>3.07</v>
      </c>
      <c r="AA1050" s="4">
        <f t="shared" si="121"/>
        <v>0.08</v>
      </c>
      <c r="AB1050" s="4">
        <f t="shared" si="122"/>
        <v>0.45775864758500651</v>
      </c>
      <c r="AC1050" s="19">
        <f t="shared" si="123"/>
        <v>3.15</v>
      </c>
      <c r="AD1050" s="8" t="str">
        <f>IF(COUNTIF(Catégories!A:A,N1050)=0,"catégorie inconnue",LOOKUP(N1050,Catégories!A:A,Catégories!B:B))</f>
        <v>Frêt</v>
      </c>
      <c r="AE1050" s="21">
        <f t="shared" si="124"/>
        <v>3.6077586475850065</v>
      </c>
    </row>
    <row r="1051" spans="2:31" x14ac:dyDescent="0.2">
      <c r="B1051" s="122" t="s">
        <v>2731</v>
      </c>
      <c r="C1051" s="122" t="s">
        <v>177</v>
      </c>
      <c r="D1051" s="123">
        <v>46158</v>
      </c>
      <c r="E1051" s="122" t="s">
        <v>3241</v>
      </c>
      <c r="F1051" s="122" t="s">
        <v>22</v>
      </c>
      <c r="G1051" s="122" t="s">
        <v>0</v>
      </c>
      <c r="H1051" s="122" t="s">
        <v>0</v>
      </c>
      <c r="I1051" s="122" t="s">
        <v>3242</v>
      </c>
      <c r="J1051" s="122" t="s">
        <v>3242</v>
      </c>
      <c r="K1051" s="122" t="s">
        <v>24</v>
      </c>
      <c r="L1051" s="122" t="s">
        <v>3243</v>
      </c>
      <c r="M1051" s="122" t="s">
        <v>25</v>
      </c>
      <c r="N1051" s="122" t="s">
        <v>26</v>
      </c>
      <c r="O1051" s="122" t="s">
        <v>25</v>
      </c>
      <c r="P1051" s="122" t="s">
        <v>27</v>
      </c>
      <c r="Q1051" s="122" t="s">
        <v>28</v>
      </c>
      <c r="R1051" s="124">
        <v>0.12</v>
      </c>
      <c r="S1051" s="122" t="s">
        <v>189</v>
      </c>
      <c r="T1051" s="125">
        <v>3.07</v>
      </c>
      <c r="U1051" s="122" t="s">
        <v>30</v>
      </c>
      <c r="W1051" s="8" t="str">
        <f t="shared" si="118"/>
        <v/>
      </c>
      <c r="X1051" s="8" t="str">
        <f>IF(S1051="6B",_xlfn.XLOOKUP(H1051,'Zoning 2shop'!A:A,'Zoning 2shop'!B:B),IF(S1051="6C",_xlfn.XLOOKUP(G1051,'Zoning 2shop'!C:C,'Zoning 2shop'!D:D),""))</f>
        <v/>
      </c>
      <c r="Y1051" s="112">
        <f t="shared" si="119"/>
        <v>0.14910705133062102</v>
      </c>
      <c r="Z1051" s="4">
        <f t="shared" si="120"/>
        <v>3.07</v>
      </c>
      <c r="AA1051" s="4">
        <f t="shared" si="121"/>
        <v>0.08</v>
      </c>
      <c r="AB1051" s="4">
        <f t="shared" si="122"/>
        <v>0.45775864758500651</v>
      </c>
      <c r="AC1051" s="19">
        <f t="shared" si="123"/>
        <v>3.15</v>
      </c>
      <c r="AD1051" s="8" t="str">
        <f>IF(COUNTIF(Catégories!A:A,N1051)=0,"catégorie inconnue",LOOKUP(N1051,Catégories!A:A,Catégories!B:B))</f>
        <v>Frêt</v>
      </c>
      <c r="AE1051" s="21">
        <f t="shared" si="124"/>
        <v>3.6077586475850065</v>
      </c>
    </row>
    <row r="1052" spans="2:31" x14ac:dyDescent="0.2">
      <c r="B1052" s="122" t="s">
        <v>2731</v>
      </c>
      <c r="C1052" s="122" t="s">
        <v>177</v>
      </c>
      <c r="D1052" s="123">
        <v>46158</v>
      </c>
      <c r="E1052" s="122" t="s">
        <v>3236</v>
      </c>
      <c r="F1052" s="122" t="s">
        <v>22</v>
      </c>
      <c r="G1052" s="122" t="s">
        <v>0</v>
      </c>
      <c r="H1052" s="122" t="s">
        <v>0</v>
      </c>
      <c r="I1052" s="122" t="s">
        <v>3237</v>
      </c>
      <c r="J1052" s="122" t="s">
        <v>3237</v>
      </c>
      <c r="K1052" s="122" t="s">
        <v>24</v>
      </c>
      <c r="L1052" s="122" t="s">
        <v>3238</v>
      </c>
      <c r="M1052" s="122" t="s">
        <v>25</v>
      </c>
      <c r="N1052" s="122" t="s">
        <v>26</v>
      </c>
      <c r="O1052" s="122" t="s">
        <v>25</v>
      </c>
      <c r="P1052" s="122" t="s">
        <v>27</v>
      </c>
      <c r="Q1052" s="122" t="s">
        <v>28</v>
      </c>
      <c r="R1052" s="124">
        <v>0.3</v>
      </c>
      <c r="S1052" s="122" t="s">
        <v>189</v>
      </c>
      <c r="T1052" s="125">
        <v>3.07</v>
      </c>
      <c r="U1052" s="122" t="s">
        <v>30</v>
      </c>
      <c r="W1052" s="8" t="str">
        <f t="shared" si="118"/>
        <v/>
      </c>
      <c r="X1052" s="8" t="str">
        <f>IF(S1052="6B",_xlfn.XLOOKUP(H1052,'Zoning 2shop'!A:A,'Zoning 2shop'!B:B),IF(S1052="6C",_xlfn.XLOOKUP(G1052,'Zoning 2shop'!C:C,'Zoning 2shop'!D:D),""))</f>
        <v/>
      </c>
      <c r="Y1052" s="112">
        <f t="shared" si="119"/>
        <v>0.14910705133062102</v>
      </c>
      <c r="Z1052" s="4">
        <f t="shared" si="120"/>
        <v>3.07</v>
      </c>
      <c r="AA1052" s="4">
        <f t="shared" si="121"/>
        <v>0.08</v>
      </c>
      <c r="AB1052" s="4">
        <f t="shared" si="122"/>
        <v>0.45775864758500651</v>
      </c>
      <c r="AC1052" s="19">
        <f t="shared" si="123"/>
        <v>3.15</v>
      </c>
      <c r="AD1052" s="8" t="str">
        <f>IF(COUNTIF(Catégories!A:A,N1052)=0,"catégorie inconnue",LOOKUP(N1052,Catégories!A:A,Catégories!B:B))</f>
        <v>Frêt</v>
      </c>
      <c r="AE1052" s="21">
        <f t="shared" si="124"/>
        <v>3.6077586475850065</v>
      </c>
    </row>
    <row r="1053" spans="2:31" x14ac:dyDescent="0.2">
      <c r="B1053" s="122" t="s">
        <v>2731</v>
      </c>
      <c r="C1053" s="122" t="s">
        <v>177</v>
      </c>
      <c r="D1053" s="123">
        <v>46158</v>
      </c>
      <c r="E1053" s="122" t="s">
        <v>3233</v>
      </c>
      <c r="F1053" s="122" t="s">
        <v>22</v>
      </c>
      <c r="G1053" s="122" t="s">
        <v>0</v>
      </c>
      <c r="H1053" s="122" t="s">
        <v>0</v>
      </c>
      <c r="I1053" s="122" t="s">
        <v>3234</v>
      </c>
      <c r="J1053" s="122" t="s">
        <v>3234</v>
      </c>
      <c r="K1053" s="122" t="s">
        <v>24</v>
      </c>
      <c r="L1053" s="122" t="s">
        <v>3235</v>
      </c>
      <c r="M1053" s="122" t="s">
        <v>25</v>
      </c>
      <c r="N1053" s="122" t="s">
        <v>26</v>
      </c>
      <c r="O1053" s="122" t="s">
        <v>25</v>
      </c>
      <c r="P1053" s="122" t="s">
        <v>27</v>
      </c>
      <c r="Q1053" s="122" t="s">
        <v>28</v>
      </c>
      <c r="R1053" s="124">
        <v>0.14000000000000001</v>
      </c>
      <c r="S1053" s="122" t="s">
        <v>189</v>
      </c>
      <c r="T1053" s="125">
        <v>3.07</v>
      </c>
      <c r="U1053" s="122" t="s">
        <v>30</v>
      </c>
      <c r="W1053" s="8" t="str">
        <f t="shared" si="118"/>
        <v/>
      </c>
      <c r="X1053" s="8" t="str">
        <f>IF(S1053="6B",_xlfn.XLOOKUP(H1053,'Zoning 2shop'!A:A,'Zoning 2shop'!B:B),IF(S1053="6C",_xlfn.XLOOKUP(G1053,'Zoning 2shop'!C:C,'Zoning 2shop'!D:D),""))</f>
        <v/>
      </c>
      <c r="Y1053" s="112">
        <f t="shared" si="119"/>
        <v>0.14910705133062102</v>
      </c>
      <c r="Z1053" s="4">
        <f t="shared" si="120"/>
        <v>3.07</v>
      </c>
      <c r="AA1053" s="4">
        <f t="shared" si="121"/>
        <v>0.08</v>
      </c>
      <c r="AB1053" s="4">
        <f t="shared" si="122"/>
        <v>0.45775864758500651</v>
      </c>
      <c r="AC1053" s="19">
        <f t="shared" si="123"/>
        <v>3.15</v>
      </c>
      <c r="AD1053" s="8" t="str">
        <f>IF(COUNTIF(Catégories!A:A,N1053)=0,"catégorie inconnue",LOOKUP(N1053,Catégories!A:A,Catégories!B:B))</f>
        <v>Frêt</v>
      </c>
      <c r="AE1053" s="21">
        <f t="shared" si="124"/>
        <v>3.6077586475850065</v>
      </c>
    </row>
    <row r="1054" spans="2:31" x14ac:dyDescent="0.2">
      <c r="B1054" s="122" t="s">
        <v>2731</v>
      </c>
      <c r="C1054" s="122" t="s">
        <v>177</v>
      </c>
      <c r="D1054" s="123">
        <v>46158</v>
      </c>
      <c r="E1054" s="122" t="s">
        <v>240</v>
      </c>
      <c r="F1054" s="122" t="s">
        <v>22</v>
      </c>
      <c r="G1054" s="122" t="s">
        <v>0</v>
      </c>
      <c r="H1054" s="122" t="s">
        <v>0</v>
      </c>
      <c r="I1054" s="122" t="s">
        <v>3239</v>
      </c>
      <c r="J1054" s="122" t="s">
        <v>3239</v>
      </c>
      <c r="K1054" s="122" t="s">
        <v>24</v>
      </c>
      <c r="L1054" s="122" t="s">
        <v>3240</v>
      </c>
      <c r="M1054" s="122" t="s">
        <v>25</v>
      </c>
      <c r="N1054" s="122" t="s">
        <v>26</v>
      </c>
      <c r="O1054" s="122" t="s">
        <v>25</v>
      </c>
      <c r="P1054" s="122" t="s">
        <v>27</v>
      </c>
      <c r="Q1054" s="122" t="s">
        <v>28</v>
      </c>
      <c r="R1054" s="124">
        <v>0.8</v>
      </c>
      <c r="S1054" s="122" t="s">
        <v>189</v>
      </c>
      <c r="T1054" s="125">
        <v>3.17</v>
      </c>
      <c r="U1054" s="122" t="s">
        <v>30</v>
      </c>
      <c r="W1054" s="8" t="str">
        <f t="shared" si="118"/>
        <v/>
      </c>
      <c r="X1054" s="8" t="str">
        <f>IF(S1054="6B",_xlfn.XLOOKUP(H1054,'Zoning 2shop'!A:A,'Zoning 2shop'!B:B),IF(S1054="6C",_xlfn.XLOOKUP(G1054,'Zoning 2shop'!C:C,'Zoning 2shop'!D:D),""))</f>
        <v/>
      </c>
      <c r="Y1054" s="112">
        <f t="shared" si="119"/>
        <v>0.14910705133062102</v>
      </c>
      <c r="Z1054" s="4">
        <f t="shared" si="120"/>
        <v>3.17</v>
      </c>
      <c r="AA1054" s="4">
        <f t="shared" si="121"/>
        <v>0.08</v>
      </c>
      <c r="AB1054" s="4">
        <f t="shared" si="122"/>
        <v>0.47266935271806865</v>
      </c>
      <c r="AC1054" s="19">
        <f t="shared" si="123"/>
        <v>3.25</v>
      </c>
      <c r="AD1054" s="8" t="str">
        <f>IF(COUNTIF(Catégories!A:A,N1054)=0,"catégorie inconnue",LOOKUP(N1054,Catégories!A:A,Catégories!B:B))</f>
        <v>Frêt</v>
      </c>
      <c r="AE1054" s="21">
        <f t="shared" si="124"/>
        <v>3.7226693527180688</v>
      </c>
    </row>
    <row r="1055" spans="2:31" x14ac:dyDescent="0.2">
      <c r="B1055" s="122" t="s">
        <v>2731</v>
      </c>
      <c r="C1055" s="122" t="s">
        <v>177</v>
      </c>
      <c r="D1055" s="123">
        <v>46158</v>
      </c>
      <c r="E1055" s="122" t="s">
        <v>3248</v>
      </c>
      <c r="F1055" s="122" t="s">
        <v>22</v>
      </c>
      <c r="G1055" s="122" t="s">
        <v>0</v>
      </c>
      <c r="H1055" s="122" t="s">
        <v>0</v>
      </c>
      <c r="I1055" s="122" t="s">
        <v>3249</v>
      </c>
      <c r="J1055" s="122" t="s">
        <v>3249</v>
      </c>
      <c r="K1055" s="122" t="s">
        <v>24</v>
      </c>
      <c r="L1055" s="122" t="s">
        <v>3250</v>
      </c>
      <c r="M1055" s="122" t="s">
        <v>25</v>
      </c>
      <c r="N1055" s="122" t="s">
        <v>26</v>
      </c>
      <c r="O1055" s="122" t="s">
        <v>25</v>
      </c>
      <c r="P1055" s="122" t="s">
        <v>27</v>
      </c>
      <c r="Q1055" s="122" t="s">
        <v>28</v>
      </c>
      <c r="R1055" s="124">
        <v>0.6</v>
      </c>
      <c r="S1055" s="122" t="s">
        <v>189</v>
      </c>
      <c r="T1055" s="125">
        <v>3.17</v>
      </c>
      <c r="U1055" s="122" t="s">
        <v>30</v>
      </c>
      <c r="W1055" s="8" t="str">
        <f t="shared" si="118"/>
        <v/>
      </c>
      <c r="X1055" s="8" t="str">
        <f>IF(S1055="6B",_xlfn.XLOOKUP(H1055,'Zoning 2shop'!A:A,'Zoning 2shop'!B:B),IF(S1055="6C",_xlfn.XLOOKUP(G1055,'Zoning 2shop'!C:C,'Zoning 2shop'!D:D),""))</f>
        <v/>
      </c>
      <c r="Y1055" s="112">
        <f t="shared" si="119"/>
        <v>0.14910705133062102</v>
      </c>
      <c r="Z1055" s="4">
        <f t="shared" si="120"/>
        <v>3.17</v>
      </c>
      <c r="AA1055" s="4">
        <f t="shared" si="121"/>
        <v>0.08</v>
      </c>
      <c r="AB1055" s="4">
        <f t="shared" si="122"/>
        <v>0.47266935271806865</v>
      </c>
      <c r="AC1055" s="19">
        <f t="shared" si="123"/>
        <v>3.25</v>
      </c>
      <c r="AD1055" s="8" t="str">
        <f>IF(COUNTIF(Catégories!A:A,N1055)=0,"catégorie inconnue",LOOKUP(N1055,Catégories!A:A,Catégories!B:B))</f>
        <v>Frêt</v>
      </c>
      <c r="AE1055" s="21">
        <f t="shared" si="124"/>
        <v>3.7226693527180688</v>
      </c>
    </row>
    <row r="1056" spans="2:31" x14ac:dyDescent="0.2">
      <c r="B1056" s="122" t="s">
        <v>2731</v>
      </c>
      <c r="C1056" s="122" t="s">
        <v>177</v>
      </c>
      <c r="D1056" s="123">
        <v>46158</v>
      </c>
      <c r="E1056" s="122" t="s">
        <v>726</v>
      </c>
      <c r="F1056" s="122" t="s">
        <v>22</v>
      </c>
      <c r="G1056" s="122" t="s">
        <v>0</v>
      </c>
      <c r="H1056" s="122" t="s">
        <v>0</v>
      </c>
      <c r="I1056" s="122" t="s">
        <v>3214</v>
      </c>
      <c r="J1056" s="122" t="s">
        <v>3214</v>
      </c>
      <c r="K1056" s="122" t="s">
        <v>24</v>
      </c>
      <c r="L1056" s="122" t="s">
        <v>3215</v>
      </c>
      <c r="M1056" s="122" t="s">
        <v>25</v>
      </c>
      <c r="N1056" s="122" t="s">
        <v>26</v>
      </c>
      <c r="O1056" s="122" t="s">
        <v>25</v>
      </c>
      <c r="P1056" s="122" t="s">
        <v>27</v>
      </c>
      <c r="Q1056" s="122" t="s">
        <v>28</v>
      </c>
      <c r="R1056" s="124">
        <v>0.4</v>
      </c>
      <c r="S1056" s="122" t="s">
        <v>189</v>
      </c>
      <c r="T1056" s="125">
        <v>3.07</v>
      </c>
      <c r="U1056" s="122" t="s">
        <v>30</v>
      </c>
      <c r="W1056" s="8" t="str">
        <f t="shared" si="118"/>
        <v/>
      </c>
      <c r="X1056" s="8" t="str">
        <f>IF(S1056="6B",_xlfn.XLOOKUP(H1056,'Zoning 2shop'!A:A,'Zoning 2shop'!B:B),IF(S1056="6C",_xlfn.XLOOKUP(G1056,'Zoning 2shop'!C:C,'Zoning 2shop'!D:D),""))</f>
        <v/>
      </c>
      <c r="Y1056" s="112">
        <f t="shared" si="119"/>
        <v>0.14910705133062102</v>
      </c>
      <c r="Z1056" s="4">
        <f t="shared" si="120"/>
        <v>3.07</v>
      </c>
      <c r="AA1056" s="4">
        <f t="shared" si="121"/>
        <v>0.08</v>
      </c>
      <c r="AB1056" s="4">
        <f t="shared" si="122"/>
        <v>0.45775864758500651</v>
      </c>
      <c r="AC1056" s="19">
        <f t="shared" si="123"/>
        <v>3.15</v>
      </c>
      <c r="AD1056" s="8" t="str">
        <f>IF(COUNTIF(Catégories!A:A,N1056)=0,"catégorie inconnue",LOOKUP(N1056,Catégories!A:A,Catégories!B:B))</f>
        <v>Frêt</v>
      </c>
      <c r="AE1056" s="21">
        <f t="shared" si="124"/>
        <v>3.6077586475850065</v>
      </c>
    </row>
    <row r="1057" spans="2:31" x14ac:dyDescent="0.2">
      <c r="B1057" s="122" t="s">
        <v>2731</v>
      </c>
      <c r="C1057" s="122" t="s">
        <v>177</v>
      </c>
      <c r="D1057" s="123">
        <v>46158</v>
      </c>
      <c r="E1057" s="122" t="s">
        <v>1051</v>
      </c>
      <c r="F1057" s="122" t="s">
        <v>22</v>
      </c>
      <c r="G1057" s="122" t="s">
        <v>0</v>
      </c>
      <c r="H1057" s="122" t="s">
        <v>0</v>
      </c>
      <c r="I1057" s="122" t="s">
        <v>3251</v>
      </c>
      <c r="J1057" s="122" t="s">
        <v>3251</v>
      </c>
      <c r="K1057" s="122" t="s">
        <v>24</v>
      </c>
      <c r="L1057" s="122" t="s">
        <v>3252</v>
      </c>
      <c r="M1057" s="122" t="s">
        <v>25</v>
      </c>
      <c r="N1057" s="122" t="s">
        <v>26</v>
      </c>
      <c r="O1057" s="122" t="s">
        <v>25</v>
      </c>
      <c r="P1057" s="122" t="s">
        <v>27</v>
      </c>
      <c r="Q1057" s="122" t="s">
        <v>28</v>
      </c>
      <c r="R1057" s="124">
        <v>0.4</v>
      </c>
      <c r="S1057" s="122" t="s">
        <v>189</v>
      </c>
      <c r="T1057" s="125">
        <v>3.07</v>
      </c>
      <c r="U1057" s="122" t="s">
        <v>30</v>
      </c>
      <c r="W1057" s="8" t="str">
        <f t="shared" si="118"/>
        <v/>
      </c>
      <c r="X1057" s="8" t="str">
        <f>IF(S1057="6B",_xlfn.XLOOKUP(H1057,'Zoning 2shop'!A:A,'Zoning 2shop'!B:B),IF(S1057="6C",_xlfn.XLOOKUP(G1057,'Zoning 2shop'!C:C,'Zoning 2shop'!D:D),""))</f>
        <v/>
      </c>
      <c r="Y1057" s="112">
        <f t="shared" si="119"/>
        <v>0.14910705133062102</v>
      </c>
      <c r="Z1057" s="4">
        <f t="shared" si="120"/>
        <v>3.07</v>
      </c>
      <c r="AA1057" s="4">
        <f t="shared" si="121"/>
        <v>0.08</v>
      </c>
      <c r="AB1057" s="4">
        <f t="shared" si="122"/>
        <v>0.45775864758500651</v>
      </c>
      <c r="AC1057" s="19">
        <f t="shared" si="123"/>
        <v>3.15</v>
      </c>
      <c r="AD1057" s="8" t="str">
        <f>IF(COUNTIF(Catégories!A:A,N1057)=0,"catégorie inconnue",LOOKUP(N1057,Catégories!A:A,Catégories!B:B))</f>
        <v>Frêt</v>
      </c>
      <c r="AE1057" s="21">
        <f t="shared" si="124"/>
        <v>3.6077586475850065</v>
      </c>
    </row>
    <row r="1058" spans="2:31" x14ac:dyDescent="0.2">
      <c r="B1058" s="122" t="s">
        <v>2731</v>
      </c>
      <c r="C1058" s="122" t="s">
        <v>177</v>
      </c>
      <c r="D1058" s="123">
        <v>46158</v>
      </c>
      <c r="E1058" s="122" t="s">
        <v>413</v>
      </c>
      <c r="F1058" s="122" t="s">
        <v>22</v>
      </c>
      <c r="G1058" s="122" t="s">
        <v>0</v>
      </c>
      <c r="H1058" s="122" t="s">
        <v>0</v>
      </c>
      <c r="I1058" s="122" t="s">
        <v>3229</v>
      </c>
      <c r="J1058" s="122" t="s">
        <v>3229</v>
      </c>
      <c r="K1058" s="122" t="s">
        <v>24</v>
      </c>
      <c r="L1058" s="122" t="s">
        <v>3230</v>
      </c>
      <c r="M1058" s="122" t="s">
        <v>25</v>
      </c>
      <c r="N1058" s="122" t="s">
        <v>26</v>
      </c>
      <c r="O1058" s="122" t="s">
        <v>25</v>
      </c>
      <c r="P1058" s="122" t="s">
        <v>27</v>
      </c>
      <c r="Q1058" s="122" t="s">
        <v>28</v>
      </c>
      <c r="R1058" s="124">
        <v>0.33</v>
      </c>
      <c r="S1058" s="122" t="s">
        <v>189</v>
      </c>
      <c r="T1058" s="125">
        <v>3.07</v>
      </c>
      <c r="U1058" s="122" t="s">
        <v>30</v>
      </c>
      <c r="W1058" s="8" t="str">
        <f t="shared" si="118"/>
        <v/>
      </c>
      <c r="X1058" s="8" t="str">
        <f>IF(S1058="6B",_xlfn.XLOOKUP(H1058,'Zoning 2shop'!A:A,'Zoning 2shop'!B:B),IF(S1058="6C",_xlfn.XLOOKUP(G1058,'Zoning 2shop'!C:C,'Zoning 2shop'!D:D),""))</f>
        <v/>
      </c>
      <c r="Y1058" s="112">
        <f t="shared" si="119"/>
        <v>0.14910705133062102</v>
      </c>
      <c r="Z1058" s="4">
        <f t="shared" si="120"/>
        <v>3.07</v>
      </c>
      <c r="AA1058" s="4">
        <f t="shared" si="121"/>
        <v>0.08</v>
      </c>
      <c r="AB1058" s="4">
        <f t="shared" si="122"/>
        <v>0.45775864758500651</v>
      </c>
      <c r="AC1058" s="19">
        <f t="shared" si="123"/>
        <v>3.15</v>
      </c>
      <c r="AD1058" s="8" t="str">
        <f>IF(COUNTIF(Catégories!A:A,N1058)=0,"catégorie inconnue",LOOKUP(N1058,Catégories!A:A,Catégories!B:B))</f>
        <v>Frêt</v>
      </c>
      <c r="AE1058" s="21">
        <f t="shared" si="124"/>
        <v>3.6077586475850065</v>
      </c>
    </row>
    <row r="1059" spans="2:31" x14ac:dyDescent="0.2">
      <c r="B1059" s="122" t="s">
        <v>2731</v>
      </c>
      <c r="C1059" s="122" t="s">
        <v>177</v>
      </c>
      <c r="D1059" s="123">
        <v>46158</v>
      </c>
      <c r="E1059" s="122" t="s">
        <v>1590</v>
      </c>
      <c r="F1059" s="122" t="s">
        <v>22</v>
      </c>
      <c r="G1059" s="122" t="s">
        <v>0</v>
      </c>
      <c r="H1059" s="122" t="s">
        <v>0</v>
      </c>
      <c r="I1059" s="122" t="s">
        <v>3246</v>
      </c>
      <c r="J1059" s="122" t="s">
        <v>3246</v>
      </c>
      <c r="K1059" s="122" t="s">
        <v>24</v>
      </c>
      <c r="L1059" s="122" t="s">
        <v>3247</v>
      </c>
      <c r="M1059" s="122" t="s">
        <v>25</v>
      </c>
      <c r="N1059" s="122" t="s">
        <v>26</v>
      </c>
      <c r="O1059" s="122" t="s">
        <v>25</v>
      </c>
      <c r="P1059" s="122" t="s">
        <v>27</v>
      </c>
      <c r="Q1059" s="122" t="s">
        <v>28</v>
      </c>
      <c r="R1059" s="124">
        <v>1.1000000000000001</v>
      </c>
      <c r="S1059" s="122" t="s">
        <v>189</v>
      </c>
      <c r="T1059" s="125">
        <v>3.49</v>
      </c>
      <c r="U1059" s="122" t="s">
        <v>30</v>
      </c>
      <c r="W1059" s="8" t="str">
        <f t="shared" si="118"/>
        <v/>
      </c>
      <c r="X1059" s="8" t="str">
        <f>IF(S1059="6B",_xlfn.XLOOKUP(H1059,'Zoning 2shop'!A:A,'Zoning 2shop'!B:B),IF(S1059="6C",_xlfn.XLOOKUP(G1059,'Zoning 2shop'!C:C,'Zoning 2shop'!D:D),""))</f>
        <v/>
      </c>
      <c r="Y1059" s="112">
        <f t="shared" si="119"/>
        <v>0.14910705133062102</v>
      </c>
      <c r="Z1059" s="4">
        <f t="shared" si="120"/>
        <v>3.49</v>
      </c>
      <c r="AA1059" s="4">
        <f t="shared" si="121"/>
        <v>0.08</v>
      </c>
      <c r="AB1059" s="4">
        <f t="shared" si="122"/>
        <v>0.52038360914386739</v>
      </c>
      <c r="AC1059" s="19">
        <f t="shared" si="123"/>
        <v>3.5700000000000003</v>
      </c>
      <c r="AD1059" s="8" t="str">
        <f>IF(COUNTIF(Catégories!A:A,N1059)=0,"catégorie inconnue",LOOKUP(N1059,Catégories!A:A,Catégories!B:B))</f>
        <v>Frêt</v>
      </c>
      <c r="AE1059" s="21">
        <f t="shared" si="124"/>
        <v>4.0903836091438679</v>
      </c>
    </row>
    <row r="1060" spans="2:31" x14ac:dyDescent="0.2">
      <c r="B1060" s="122" t="s">
        <v>2731</v>
      </c>
      <c r="C1060" s="122" t="s">
        <v>177</v>
      </c>
      <c r="D1060" s="123">
        <v>46158</v>
      </c>
      <c r="E1060" s="122" t="s">
        <v>2771</v>
      </c>
      <c r="F1060" s="122" t="s">
        <v>22</v>
      </c>
      <c r="G1060" s="122" t="s">
        <v>0</v>
      </c>
      <c r="H1060" s="122" t="s">
        <v>0</v>
      </c>
      <c r="I1060" s="122" t="s">
        <v>3231</v>
      </c>
      <c r="J1060" s="122" t="s">
        <v>3231</v>
      </c>
      <c r="K1060" s="122" t="s">
        <v>24</v>
      </c>
      <c r="L1060" s="122" t="s">
        <v>3232</v>
      </c>
      <c r="M1060" s="122" t="s">
        <v>25</v>
      </c>
      <c r="N1060" s="122" t="s">
        <v>26</v>
      </c>
      <c r="O1060" s="122" t="s">
        <v>25</v>
      </c>
      <c r="P1060" s="122" t="s">
        <v>27</v>
      </c>
      <c r="Q1060" s="122" t="s">
        <v>28</v>
      </c>
      <c r="R1060" s="124">
        <v>0.23</v>
      </c>
      <c r="S1060" s="122" t="s">
        <v>189</v>
      </c>
      <c r="T1060" s="125">
        <v>3.07</v>
      </c>
      <c r="U1060" s="122" t="s">
        <v>30</v>
      </c>
      <c r="W1060" s="8" t="str">
        <f t="shared" si="118"/>
        <v/>
      </c>
      <c r="X1060" s="8" t="str">
        <f>IF(S1060="6B",_xlfn.XLOOKUP(H1060,'Zoning 2shop'!A:A,'Zoning 2shop'!B:B),IF(S1060="6C",_xlfn.XLOOKUP(G1060,'Zoning 2shop'!C:C,'Zoning 2shop'!D:D),""))</f>
        <v/>
      </c>
      <c r="Y1060" s="112">
        <f t="shared" si="119"/>
        <v>0.14910705133062102</v>
      </c>
      <c r="Z1060" s="4">
        <f t="shared" si="120"/>
        <v>3.07</v>
      </c>
      <c r="AA1060" s="4">
        <f t="shared" si="121"/>
        <v>0.08</v>
      </c>
      <c r="AB1060" s="4">
        <f t="shared" si="122"/>
        <v>0.45775864758500651</v>
      </c>
      <c r="AC1060" s="19">
        <f t="shared" si="123"/>
        <v>3.15</v>
      </c>
      <c r="AD1060" s="8" t="str">
        <f>IF(COUNTIF(Catégories!A:A,N1060)=0,"catégorie inconnue",LOOKUP(N1060,Catégories!A:A,Catégories!B:B))</f>
        <v>Frêt</v>
      </c>
      <c r="AE1060" s="21">
        <f t="shared" si="124"/>
        <v>3.6077586475850065</v>
      </c>
    </row>
    <row r="1061" spans="2:31" x14ac:dyDescent="0.2">
      <c r="B1061" s="122" t="s">
        <v>2731</v>
      </c>
      <c r="C1061" s="122" t="s">
        <v>177</v>
      </c>
      <c r="D1061" s="123">
        <v>46158</v>
      </c>
      <c r="E1061" s="122" t="s">
        <v>392</v>
      </c>
      <c r="F1061" s="122" t="s">
        <v>22</v>
      </c>
      <c r="G1061" s="122" t="s">
        <v>0</v>
      </c>
      <c r="H1061" s="122" t="s">
        <v>0</v>
      </c>
      <c r="I1061" s="122" t="s">
        <v>3220</v>
      </c>
      <c r="J1061" s="122" t="s">
        <v>3220</v>
      </c>
      <c r="K1061" s="122" t="s">
        <v>24</v>
      </c>
      <c r="L1061" s="122" t="s">
        <v>3221</v>
      </c>
      <c r="M1061" s="122" t="s">
        <v>25</v>
      </c>
      <c r="N1061" s="122" t="s">
        <v>26</v>
      </c>
      <c r="O1061" s="122" t="s">
        <v>25</v>
      </c>
      <c r="P1061" s="122" t="s">
        <v>27</v>
      </c>
      <c r="Q1061" s="122" t="s">
        <v>28</v>
      </c>
      <c r="R1061" s="124">
        <v>0.11</v>
      </c>
      <c r="S1061" s="122" t="s">
        <v>189</v>
      </c>
      <c r="T1061" s="125">
        <v>3.07</v>
      </c>
      <c r="U1061" s="122" t="s">
        <v>30</v>
      </c>
      <c r="W1061" s="8" t="str">
        <f t="shared" si="118"/>
        <v/>
      </c>
      <c r="X1061" s="8" t="str">
        <f>IF(S1061="6B",_xlfn.XLOOKUP(H1061,'Zoning 2shop'!A:A,'Zoning 2shop'!B:B),IF(S1061="6C",_xlfn.XLOOKUP(G1061,'Zoning 2shop'!C:C,'Zoning 2shop'!D:D),""))</f>
        <v/>
      </c>
      <c r="Y1061" s="112">
        <f t="shared" si="119"/>
        <v>0.14910705133062102</v>
      </c>
      <c r="Z1061" s="4">
        <f t="shared" si="120"/>
        <v>3.07</v>
      </c>
      <c r="AA1061" s="4">
        <f t="shared" si="121"/>
        <v>0.08</v>
      </c>
      <c r="AB1061" s="4">
        <f t="shared" si="122"/>
        <v>0.45775864758500651</v>
      </c>
      <c r="AC1061" s="19">
        <f t="shared" si="123"/>
        <v>3.15</v>
      </c>
      <c r="AD1061" s="8" t="str">
        <f>IF(COUNTIF(Catégories!A:A,N1061)=0,"catégorie inconnue",LOOKUP(N1061,Catégories!A:A,Catégories!B:B))</f>
        <v>Frêt</v>
      </c>
      <c r="AE1061" s="21">
        <f t="shared" si="124"/>
        <v>3.6077586475850065</v>
      </c>
    </row>
    <row r="1062" spans="2:31" x14ac:dyDescent="0.2">
      <c r="B1062" s="122" t="s">
        <v>2731</v>
      </c>
      <c r="C1062" s="122" t="s">
        <v>177</v>
      </c>
      <c r="D1062" s="123">
        <v>46159</v>
      </c>
      <c r="E1062" s="122" t="s">
        <v>381</v>
      </c>
      <c r="F1062" s="122" t="s">
        <v>22</v>
      </c>
      <c r="G1062" s="122" t="s">
        <v>0</v>
      </c>
      <c r="H1062" s="122" t="s">
        <v>0</v>
      </c>
      <c r="I1062" s="122" t="s">
        <v>3276</v>
      </c>
      <c r="J1062" s="122" t="s">
        <v>3276</v>
      </c>
      <c r="K1062" s="122" t="s">
        <v>24</v>
      </c>
      <c r="L1062" s="122" t="s">
        <v>3277</v>
      </c>
      <c r="M1062" s="122" t="s">
        <v>25</v>
      </c>
      <c r="N1062" s="122" t="s">
        <v>26</v>
      </c>
      <c r="O1062" s="122" t="s">
        <v>25</v>
      </c>
      <c r="P1062" s="122" t="s">
        <v>27</v>
      </c>
      <c r="Q1062" s="122" t="s">
        <v>28</v>
      </c>
      <c r="R1062" s="124">
        <v>0.03</v>
      </c>
      <c r="S1062" s="122" t="s">
        <v>189</v>
      </c>
      <c r="T1062" s="125">
        <v>3.07</v>
      </c>
      <c r="U1062" s="122" t="s">
        <v>30</v>
      </c>
      <c r="W1062" s="8" t="str">
        <f t="shared" si="118"/>
        <v/>
      </c>
      <c r="X1062" s="8" t="str">
        <f>IF(S1062="6B",_xlfn.XLOOKUP(H1062,'Zoning 2shop'!A:A,'Zoning 2shop'!B:B),IF(S1062="6C",_xlfn.XLOOKUP(G1062,'Zoning 2shop'!C:C,'Zoning 2shop'!D:D),""))</f>
        <v/>
      </c>
      <c r="Y1062" s="112">
        <f t="shared" si="119"/>
        <v>0.14910705133062102</v>
      </c>
      <c r="Z1062" s="4">
        <f t="shared" si="120"/>
        <v>3.07</v>
      </c>
      <c r="AA1062" s="4">
        <f t="shared" si="121"/>
        <v>0.08</v>
      </c>
      <c r="AB1062" s="4">
        <f t="shared" si="122"/>
        <v>0.45775864758500651</v>
      </c>
      <c r="AC1062" s="19">
        <f t="shared" si="123"/>
        <v>3.15</v>
      </c>
      <c r="AD1062" s="8" t="str">
        <f>IF(COUNTIF(Catégories!A:A,N1062)=0,"catégorie inconnue",LOOKUP(N1062,Catégories!A:A,Catégories!B:B))</f>
        <v>Frêt</v>
      </c>
      <c r="AE1062" s="21">
        <f t="shared" si="124"/>
        <v>3.6077586475850065</v>
      </c>
    </row>
    <row r="1063" spans="2:31" x14ac:dyDescent="0.2">
      <c r="B1063" s="122" t="s">
        <v>2731</v>
      </c>
      <c r="C1063" s="122" t="s">
        <v>177</v>
      </c>
      <c r="D1063" s="123">
        <v>46159</v>
      </c>
      <c r="E1063" s="122" t="s">
        <v>488</v>
      </c>
      <c r="F1063" s="122" t="s">
        <v>22</v>
      </c>
      <c r="G1063" s="122" t="s">
        <v>0</v>
      </c>
      <c r="H1063" s="122" t="s">
        <v>0</v>
      </c>
      <c r="I1063" s="122" t="s">
        <v>3255</v>
      </c>
      <c r="J1063" s="122" t="s">
        <v>3255</v>
      </c>
      <c r="K1063" s="122" t="s">
        <v>24</v>
      </c>
      <c r="L1063" s="122" t="s">
        <v>3256</v>
      </c>
      <c r="M1063" s="122" t="s">
        <v>25</v>
      </c>
      <c r="N1063" s="122" t="s">
        <v>26</v>
      </c>
      <c r="O1063" s="122" t="s">
        <v>25</v>
      </c>
      <c r="P1063" s="122" t="s">
        <v>27</v>
      </c>
      <c r="Q1063" s="122" t="s">
        <v>28</v>
      </c>
      <c r="R1063" s="124">
        <v>0.75</v>
      </c>
      <c r="S1063" s="122" t="s">
        <v>189</v>
      </c>
      <c r="T1063" s="125">
        <v>3.17</v>
      </c>
      <c r="U1063" s="122" t="s">
        <v>30</v>
      </c>
      <c r="W1063" s="8" t="str">
        <f t="shared" si="118"/>
        <v/>
      </c>
      <c r="X1063" s="8" t="str">
        <f>IF(S1063="6B",_xlfn.XLOOKUP(H1063,'Zoning 2shop'!A:A,'Zoning 2shop'!B:B),IF(S1063="6C",_xlfn.XLOOKUP(G1063,'Zoning 2shop'!C:C,'Zoning 2shop'!D:D),""))</f>
        <v/>
      </c>
      <c r="Y1063" s="112">
        <f t="shared" si="119"/>
        <v>0.14910705133062102</v>
      </c>
      <c r="Z1063" s="4">
        <f t="shared" si="120"/>
        <v>3.17</v>
      </c>
      <c r="AA1063" s="4">
        <f t="shared" si="121"/>
        <v>0.08</v>
      </c>
      <c r="AB1063" s="4">
        <f t="shared" si="122"/>
        <v>0.47266935271806865</v>
      </c>
      <c r="AC1063" s="19">
        <f t="shared" si="123"/>
        <v>3.25</v>
      </c>
      <c r="AD1063" s="8" t="str">
        <f>IF(COUNTIF(Catégories!A:A,N1063)=0,"catégorie inconnue",LOOKUP(N1063,Catégories!A:A,Catégories!B:B))</f>
        <v>Frêt</v>
      </c>
      <c r="AE1063" s="21">
        <f t="shared" si="124"/>
        <v>3.7226693527180688</v>
      </c>
    </row>
    <row r="1064" spans="2:31" x14ac:dyDescent="0.2">
      <c r="B1064" s="122" t="s">
        <v>2731</v>
      </c>
      <c r="C1064" s="122" t="s">
        <v>177</v>
      </c>
      <c r="D1064" s="123">
        <v>46159</v>
      </c>
      <c r="E1064" s="122" t="s">
        <v>3259</v>
      </c>
      <c r="F1064" s="122" t="s">
        <v>22</v>
      </c>
      <c r="G1064" s="122" t="s">
        <v>0</v>
      </c>
      <c r="H1064" s="122" t="s">
        <v>0</v>
      </c>
      <c r="I1064" s="122" t="s">
        <v>3260</v>
      </c>
      <c r="J1064" s="122" t="s">
        <v>3260</v>
      </c>
      <c r="K1064" s="122" t="s">
        <v>24</v>
      </c>
      <c r="L1064" s="122" t="s">
        <v>3261</v>
      </c>
      <c r="M1064" s="122" t="s">
        <v>25</v>
      </c>
      <c r="N1064" s="122" t="s">
        <v>26</v>
      </c>
      <c r="O1064" s="122" t="s">
        <v>25</v>
      </c>
      <c r="P1064" s="122" t="s">
        <v>27</v>
      </c>
      <c r="Q1064" s="122" t="s">
        <v>28</v>
      </c>
      <c r="R1064" s="124">
        <v>0.19</v>
      </c>
      <c r="S1064" s="122" t="s">
        <v>189</v>
      </c>
      <c r="T1064" s="125">
        <v>3.07</v>
      </c>
      <c r="U1064" s="122" t="s">
        <v>30</v>
      </c>
      <c r="W1064" s="8" t="str">
        <f t="shared" si="118"/>
        <v/>
      </c>
      <c r="X1064" s="8" t="str">
        <f>IF(S1064="6B",_xlfn.XLOOKUP(H1064,'Zoning 2shop'!A:A,'Zoning 2shop'!B:B),IF(S1064="6C",_xlfn.XLOOKUP(G1064,'Zoning 2shop'!C:C,'Zoning 2shop'!D:D),""))</f>
        <v/>
      </c>
      <c r="Y1064" s="112">
        <f t="shared" si="119"/>
        <v>0.14910705133062102</v>
      </c>
      <c r="Z1064" s="4">
        <f t="shared" si="120"/>
        <v>3.07</v>
      </c>
      <c r="AA1064" s="4">
        <f t="shared" si="121"/>
        <v>0.08</v>
      </c>
      <c r="AB1064" s="4">
        <f t="shared" si="122"/>
        <v>0.45775864758500651</v>
      </c>
      <c r="AC1064" s="19">
        <f t="shared" si="123"/>
        <v>3.15</v>
      </c>
      <c r="AD1064" s="8" t="str">
        <f>IF(COUNTIF(Catégories!A:A,N1064)=0,"catégorie inconnue",LOOKUP(N1064,Catégories!A:A,Catégories!B:B))</f>
        <v>Frêt</v>
      </c>
      <c r="AE1064" s="21">
        <f t="shared" si="124"/>
        <v>3.6077586475850065</v>
      </c>
    </row>
    <row r="1065" spans="2:31" x14ac:dyDescent="0.2">
      <c r="B1065" s="122" t="s">
        <v>2731</v>
      </c>
      <c r="C1065" s="122" t="s">
        <v>177</v>
      </c>
      <c r="D1065" s="123">
        <v>46159</v>
      </c>
      <c r="E1065" s="122" t="s">
        <v>3281</v>
      </c>
      <c r="F1065" s="122" t="s">
        <v>22</v>
      </c>
      <c r="G1065" s="122" t="s">
        <v>0</v>
      </c>
      <c r="H1065" s="122" t="s">
        <v>0</v>
      </c>
      <c r="I1065" s="122" t="s">
        <v>3282</v>
      </c>
      <c r="J1065" s="122" t="s">
        <v>3282</v>
      </c>
      <c r="K1065" s="122" t="s">
        <v>24</v>
      </c>
      <c r="L1065" s="122" t="s">
        <v>3283</v>
      </c>
      <c r="M1065" s="122" t="s">
        <v>25</v>
      </c>
      <c r="N1065" s="122" t="s">
        <v>26</v>
      </c>
      <c r="O1065" s="122" t="s">
        <v>25</v>
      </c>
      <c r="P1065" s="122" t="s">
        <v>27</v>
      </c>
      <c r="Q1065" s="122" t="s">
        <v>28</v>
      </c>
      <c r="R1065" s="124">
        <v>1.6</v>
      </c>
      <c r="S1065" s="122" t="s">
        <v>189</v>
      </c>
      <c r="T1065" s="125">
        <v>3.49</v>
      </c>
      <c r="U1065" s="122" t="s">
        <v>30</v>
      </c>
      <c r="W1065" s="8" t="str">
        <f t="shared" si="118"/>
        <v/>
      </c>
      <c r="X1065" s="8" t="str">
        <f>IF(S1065="6B",_xlfn.XLOOKUP(H1065,'Zoning 2shop'!A:A,'Zoning 2shop'!B:B),IF(S1065="6C",_xlfn.XLOOKUP(G1065,'Zoning 2shop'!C:C,'Zoning 2shop'!D:D),""))</f>
        <v/>
      </c>
      <c r="Y1065" s="112">
        <f t="shared" si="119"/>
        <v>0.14910705133062102</v>
      </c>
      <c r="Z1065" s="4">
        <f t="shared" si="120"/>
        <v>3.49</v>
      </c>
      <c r="AA1065" s="4">
        <f t="shared" si="121"/>
        <v>0.08</v>
      </c>
      <c r="AB1065" s="4">
        <f t="shared" si="122"/>
        <v>0.52038360914386739</v>
      </c>
      <c r="AC1065" s="19">
        <f t="shared" si="123"/>
        <v>3.5700000000000003</v>
      </c>
      <c r="AD1065" s="8" t="str">
        <f>IF(COUNTIF(Catégories!A:A,N1065)=0,"catégorie inconnue",LOOKUP(N1065,Catégories!A:A,Catégories!B:B))</f>
        <v>Frêt</v>
      </c>
      <c r="AE1065" s="21">
        <f t="shared" si="124"/>
        <v>4.0903836091438679</v>
      </c>
    </row>
    <row r="1066" spans="2:31" x14ac:dyDescent="0.2">
      <c r="B1066" s="122" t="s">
        <v>2731</v>
      </c>
      <c r="C1066" s="122" t="s">
        <v>177</v>
      </c>
      <c r="D1066" s="123">
        <v>46159</v>
      </c>
      <c r="E1066" s="122" t="s">
        <v>479</v>
      </c>
      <c r="F1066" s="122" t="s">
        <v>22</v>
      </c>
      <c r="G1066" s="122" t="s">
        <v>0</v>
      </c>
      <c r="H1066" s="122" t="s">
        <v>0</v>
      </c>
      <c r="I1066" s="122" t="s">
        <v>3262</v>
      </c>
      <c r="J1066" s="122" t="s">
        <v>3262</v>
      </c>
      <c r="K1066" s="122" t="s">
        <v>24</v>
      </c>
      <c r="L1066" s="122" t="s">
        <v>3263</v>
      </c>
      <c r="M1066" s="122" t="s">
        <v>25</v>
      </c>
      <c r="N1066" s="122" t="s">
        <v>26</v>
      </c>
      <c r="O1066" s="122" t="s">
        <v>25</v>
      </c>
      <c r="P1066" s="122" t="s">
        <v>27</v>
      </c>
      <c r="Q1066" s="122" t="s">
        <v>28</v>
      </c>
      <c r="R1066" s="124">
        <v>1</v>
      </c>
      <c r="S1066" s="122" t="s">
        <v>189</v>
      </c>
      <c r="T1066" s="125">
        <v>3.17</v>
      </c>
      <c r="U1066" s="122" t="s">
        <v>30</v>
      </c>
      <c r="W1066" s="8" t="str">
        <f t="shared" si="118"/>
        <v/>
      </c>
      <c r="X1066" s="8" t="str">
        <f>IF(S1066="6B",_xlfn.XLOOKUP(H1066,'Zoning 2shop'!A:A,'Zoning 2shop'!B:B),IF(S1066="6C",_xlfn.XLOOKUP(G1066,'Zoning 2shop'!C:C,'Zoning 2shop'!D:D),""))</f>
        <v/>
      </c>
      <c r="Y1066" s="112">
        <f t="shared" si="119"/>
        <v>0.14910705133062102</v>
      </c>
      <c r="Z1066" s="4">
        <f t="shared" si="120"/>
        <v>3.17</v>
      </c>
      <c r="AA1066" s="4">
        <f t="shared" si="121"/>
        <v>0.08</v>
      </c>
      <c r="AB1066" s="4">
        <f t="shared" si="122"/>
        <v>0.47266935271806865</v>
      </c>
      <c r="AC1066" s="19">
        <f t="shared" si="123"/>
        <v>3.25</v>
      </c>
      <c r="AD1066" s="8" t="str">
        <f>IF(COUNTIF(Catégories!A:A,N1066)=0,"catégorie inconnue",LOOKUP(N1066,Catégories!A:A,Catégories!B:B))</f>
        <v>Frêt</v>
      </c>
      <c r="AE1066" s="21">
        <f t="shared" si="124"/>
        <v>3.7226693527180688</v>
      </c>
    </row>
    <row r="1067" spans="2:31" x14ac:dyDescent="0.2">
      <c r="B1067" s="122" t="s">
        <v>2731</v>
      </c>
      <c r="C1067" s="122" t="s">
        <v>177</v>
      </c>
      <c r="D1067" s="123">
        <v>46159</v>
      </c>
      <c r="E1067" s="122" t="s">
        <v>479</v>
      </c>
      <c r="F1067" s="122" t="s">
        <v>22</v>
      </c>
      <c r="G1067" s="122" t="s">
        <v>0</v>
      </c>
      <c r="H1067" s="122" t="s">
        <v>0</v>
      </c>
      <c r="I1067" s="122" t="s">
        <v>3264</v>
      </c>
      <c r="J1067" s="122" t="s">
        <v>3264</v>
      </c>
      <c r="K1067" s="122" t="s">
        <v>24</v>
      </c>
      <c r="L1067" s="122" t="s">
        <v>3265</v>
      </c>
      <c r="M1067" s="122" t="s">
        <v>25</v>
      </c>
      <c r="N1067" s="122" t="s">
        <v>26</v>
      </c>
      <c r="O1067" s="122" t="s">
        <v>25</v>
      </c>
      <c r="P1067" s="122" t="s">
        <v>27</v>
      </c>
      <c r="Q1067" s="122" t="s">
        <v>28</v>
      </c>
      <c r="R1067" s="124">
        <v>1.4</v>
      </c>
      <c r="S1067" s="122" t="s">
        <v>189</v>
      </c>
      <c r="T1067" s="125">
        <v>3.49</v>
      </c>
      <c r="U1067" s="122" t="s">
        <v>30</v>
      </c>
      <c r="W1067" s="8" t="str">
        <f t="shared" si="118"/>
        <v/>
      </c>
      <c r="X1067" s="8" t="str">
        <f>IF(S1067="6B",_xlfn.XLOOKUP(H1067,'Zoning 2shop'!A:A,'Zoning 2shop'!B:B),IF(S1067="6C",_xlfn.XLOOKUP(G1067,'Zoning 2shop'!C:C,'Zoning 2shop'!D:D),""))</f>
        <v/>
      </c>
      <c r="Y1067" s="112">
        <f t="shared" si="119"/>
        <v>0.14910705133062102</v>
      </c>
      <c r="Z1067" s="4">
        <f t="shared" si="120"/>
        <v>3.49</v>
      </c>
      <c r="AA1067" s="4">
        <f t="shared" si="121"/>
        <v>0.08</v>
      </c>
      <c r="AB1067" s="4">
        <f t="shared" si="122"/>
        <v>0.52038360914386739</v>
      </c>
      <c r="AC1067" s="19">
        <f t="shared" si="123"/>
        <v>3.5700000000000003</v>
      </c>
      <c r="AD1067" s="8" t="str">
        <f>IF(COUNTIF(Catégories!A:A,N1067)=0,"catégorie inconnue",LOOKUP(N1067,Catégories!A:A,Catégories!B:B))</f>
        <v>Frêt</v>
      </c>
      <c r="AE1067" s="21">
        <f t="shared" si="124"/>
        <v>4.0903836091438679</v>
      </c>
    </row>
    <row r="1068" spans="2:31" x14ac:dyDescent="0.2">
      <c r="B1068" s="122" t="s">
        <v>2731</v>
      </c>
      <c r="C1068" s="122" t="s">
        <v>177</v>
      </c>
      <c r="D1068" s="123">
        <v>46159</v>
      </c>
      <c r="E1068" s="122" t="s">
        <v>2734</v>
      </c>
      <c r="F1068" s="122" t="s">
        <v>22</v>
      </c>
      <c r="G1068" s="122" t="s">
        <v>0</v>
      </c>
      <c r="H1068" s="122" t="s">
        <v>0</v>
      </c>
      <c r="I1068" s="122" t="s">
        <v>3266</v>
      </c>
      <c r="J1068" s="122" t="s">
        <v>3266</v>
      </c>
      <c r="K1068" s="122" t="s">
        <v>24</v>
      </c>
      <c r="L1068" s="122" t="s">
        <v>3267</v>
      </c>
      <c r="M1068" s="122" t="s">
        <v>25</v>
      </c>
      <c r="N1068" s="122" t="s">
        <v>26</v>
      </c>
      <c r="O1068" s="122" t="s">
        <v>25</v>
      </c>
      <c r="P1068" s="122" t="s">
        <v>27</v>
      </c>
      <c r="Q1068" s="122" t="s">
        <v>28</v>
      </c>
      <c r="R1068" s="124">
        <v>0.17</v>
      </c>
      <c r="S1068" s="122" t="s">
        <v>189</v>
      </c>
      <c r="T1068" s="125">
        <v>3.07</v>
      </c>
      <c r="U1068" s="122" t="s">
        <v>30</v>
      </c>
      <c r="W1068" s="8" t="str">
        <f t="shared" si="118"/>
        <v/>
      </c>
      <c r="X1068" s="8" t="str">
        <f>IF(S1068="6B",_xlfn.XLOOKUP(H1068,'Zoning 2shop'!A:A,'Zoning 2shop'!B:B),IF(S1068="6C",_xlfn.XLOOKUP(G1068,'Zoning 2shop'!C:C,'Zoning 2shop'!D:D),""))</f>
        <v/>
      </c>
      <c r="Y1068" s="112">
        <f t="shared" si="119"/>
        <v>0.14910705133062102</v>
      </c>
      <c r="Z1068" s="4">
        <f t="shared" si="120"/>
        <v>3.07</v>
      </c>
      <c r="AA1068" s="4">
        <f t="shared" si="121"/>
        <v>0.08</v>
      </c>
      <c r="AB1068" s="4">
        <f t="shared" si="122"/>
        <v>0.45775864758500651</v>
      </c>
      <c r="AC1068" s="19">
        <f t="shared" si="123"/>
        <v>3.15</v>
      </c>
      <c r="AD1068" s="8" t="str">
        <f>IF(COUNTIF(Catégories!A:A,N1068)=0,"catégorie inconnue",LOOKUP(N1068,Catégories!A:A,Catégories!B:B))</f>
        <v>Frêt</v>
      </c>
      <c r="AE1068" s="21">
        <f t="shared" si="124"/>
        <v>3.6077586475850065</v>
      </c>
    </row>
    <row r="1069" spans="2:31" x14ac:dyDescent="0.2">
      <c r="B1069" s="122" t="s">
        <v>2731</v>
      </c>
      <c r="C1069" s="122" t="s">
        <v>177</v>
      </c>
      <c r="D1069" s="123">
        <v>46159</v>
      </c>
      <c r="E1069" s="122" t="s">
        <v>3278</v>
      </c>
      <c r="F1069" s="122" t="s">
        <v>22</v>
      </c>
      <c r="G1069" s="122" t="s">
        <v>0</v>
      </c>
      <c r="H1069" s="122" t="s">
        <v>0</v>
      </c>
      <c r="I1069" s="122" t="s">
        <v>3279</v>
      </c>
      <c r="J1069" s="122" t="s">
        <v>3279</v>
      </c>
      <c r="K1069" s="122" t="s">
        <v>24</v>
      </c>
      <c r="L1069" s="122" t="s">
        <v>3280</v>
      </c>
      <c r="M1069" s="122" t="s">
        <v>25</v>
      </c>
      <c r="N1069" s="122" t="s">
        <v>26</v>
      </c>
      <c r="O1069" s="122" t="s">
        <v>25</v>
      </c>
      <c r="P1069" s="122" t="s">
        <v>27</v>
      </c>
      <c r="Q1069" s="122" t="s">
        <v>28</v>
      </c>
      <c r="R1069" s="124">
        <v>0.22</v>
      </c>
      <c r="S1069" s="122" t="s">
        <v>189</v>
      </c>
      <c r="T1069" s="125">
        <v>3.07</v>
      </c>
      <c r="U1069" s="122" t="s">
        <v>30</v>
      </c>
      <c r="W1069" s="8" t="str">
        <f t="shared" si="118"/>
        <v/>
      </c>
      <c r="X1069" s="8" t="str">
        <f>IF(S1069="6B",_xlfn.XLOOKUP(H1069,'Zoning 2shop'!A:A,'Zoning 2shop'!B:B),IF(S1069="6C",_xlfn.XLOOKUP(G1069,'Zoning 2shop'!C:C,'Zoning 2shop'!D:D),""))</f>
        <v/>
      </c>
      <c r="Y1069" s="112">
        <f t="shared" si="119"/>
        <v>0.14910705133062102</v>
      </c>
      <c r="Z1069" s="4">
        <f t="shared" si="120"/>
        <v>3.07</v>
      </c>
      <c r="AA1069" s="4">
        <f t="shared" si="121"/>
        <v>0.08</v>
      </c>
      <c r="AB1069" s="4">
        <f t="shared" si="122"/>
        <v>0.45775864758500651</v>
      </c>
      <c r="AC1069" s="19">
        <f t="shared" si="123"/>
        <v>3.15</v>
      </c>
      <c r="AD1069" s="8" t="str">
        <f>IF(COUNTIF(Catégories!A:A,N1069)=0,"catégorie inconnue",LOOKUP(N1069,Catégories!A:A,Catégories!B:B))</f>
        <v>Frêt</v>
      </c>
      <c r="AE1069" s="21">
        <f t="shared" si="124"/>
        <v>3.6077586475850065</v>
      </c>
    </row>
    <row r="1070" spans="2:31" x14ac:dyDescent="0.2">
      <c r="B1070" s="122" t="s">
        <v>2731</v>
      </c>
      <c r="C1070" s="122" t="s">
        <v>177</v>
      </c>
      <c r="D1070" s="123">
        <v>46159</v>
      </c>
      <c r="E1070" s="122" t="s">
        <v>249</v>
      </c>
      <c r="F1070" s="122" t="s">
        <v>22</v>
      </c>
      <c r="G1070" s="122" t="s">
        <v>0</v>
      </c>
      <c r="H1070" s="122" t="s">
        <v>0</v>
      </c>
      <c r="I1070" s="122" t="s">
        <v>3289</v>
      </c>
      <c r="J1070" s="122" t="s">
        <v>3289</v>
      </c>
      <c r="K1070" s="122" t="s">
        <v>24</v>
      </c>
      <c r="L1070" s="122" t="s">
        <v>3290</v>
      </c>
      <c r="M1070" s="122" t="s">
        <v>25</v>
      </c>
      <c r="N1070" s="122" t="s">
        <v>26</v>
      </c>
      <c r="O1070" s="122" t="s">
        <v>25</v>
      </c>
      <c r="P1070" s="122" t="s">
        <v>27</v>
      </c>
      <c r="Q1070" s="122" t="s">
        <v>28</v>
      </c>
      <c r="R1070" s="124">
        <v>1.05</v>
      </c>
      <c r="S1070" s="122" t="s">
        <v>189</v>
      </c>
      <c r="T1070" s="125">
        <v>3.49</v>
      </c>
      <c r="U1070" s="122" t="s">
        <v>30</v>
      </c>
      <c r="W1070" s="8" t="str">
        <f t="shared" si="118"/>
        <v/>
      </c>
      <c r="X1070" s="8" t="str">
        <f>IF(S1070="6B",_xlfn.XLOOKUP(H1070,'Zoning 2shop'!A:A,'Zoning 2shop'!B:B),IF(S1070="6C",_xlfn.XLOOKUP(G1070,'Zoning 2shop'!C:C,'Zoning 2shop'!D:D),""))</f>
        <v/>
      </c>
      <c r="Y1070" s="112">
        <f t="shared" si="119"/>
        <v>0.14910705133062102</v>
      </c>
      <c r="Z1070" s="4">
        <f t="shared" si="120"/>
        <v>3.49</v>
      </c>
      <c r="AA1070" s="4">
        <f t="shared" si="121"/>
        <v>0.08</v>
      </c>
      <c r="AB1070" s="4">
        <f t="shared" si="122"/>
        <v>0.52038360914386739</v>
      </c>
      <c r="AC1070" s="19">
        <f t="shared" si="123"/>
        <v>3.5700000000000003</v>
      </c>
      <c r="AD1070" s="8" t="str">
        <f>IF(COUNTIF(Catégories!A:A,N1070)=0,"catégorie inconnue",LOOKUP(N1070,Catégories!A:A,Catégories!B:B))</f>
        <v>Frêt</v>
      </c>
      <c r="AE1070" s="21">
        <f t="shared" si="124"/>
        <v>4.0903836091438679</v>
      </c>
    </row>
    <row r="1071" spans="2:31" x14ac:dyDescent="0.2">
      <c r="B1071" s="122" t="s">
        <v>2731</v>
      </c>
      <c r="C1071" s="122" t="s">
        <v>177</v>
      </c>
      <c r="D1071" s="123">
        <v>46159</v>
      </c>
      <c r="E1071" s="122" t="s">
        <v>955</v>
      </c>
      <c r="F1071" s="122" t="s">
        <v>22</v>
      </c>
      <c r="G1071" s="122" t="s">
        <v>0</v>
      </c>
      <c r="H1071" s="122" t="s">
        <v>0</v>
      </c>
      <c r="I1071" s="122" t="s">
        <v>3268</v>
      </c>
      <c r="J1071" s="122" t="s">
        <v>3268</v>
      </c>
      <c r="K1071" s="122" t="s">
        <v>24</v>
      </c>
      <c r="L1071" s="122" t="s">
        <v>3269</v>
      </c>
      <c r="M1071" s="122" t="s">
        <v>25</v>
      </c>
      <c r="N1071" s="122" t="s">
        <v>26</v>
      </c>
      <c r="O1071" s="122" t="s">
        <v>25</v>
      </c>
      <c r="P1071" s="122" t="s">
        <v>27</v>
      </c>
      <c r="Q1071" s="122" t="s">
        <v>28</v>
      </c>
      <c r="R1071" s="124">
        <v>0.02</v>
      </c>
      <c r="S1071" s="122" t="s">
        <v>189</v>
      </c>
      <c r="T1071" s="125">
        <v>3.07</v>
      </c>
      <c r="U1071" s="122" t="s">
        <v>30</v>
      </c>
      <c r="W1071" s="8" t="str">
        <f t="shared" si="118"/>
        <v/>
      </c>
      <c r="X1071" s="8" t="str">
        <f>IF(S1071="6B",_xlfn.XLOOKUP(H1071,'Zoning 2shop'!A:A,'Zoning 2shop'!B:B),IF(S1071="6C",_xlfn.XLOOKUP(G1071,'Zoning 2shop'!C:C,'Zoning 2shop'!D:D),""))</f>
        <v/>
      </c>
      <c r="Y1071" s="112">
        <f t="shared" si="119"/>
        <v>0.14910705133062102</v>
      </c>
      <c r="Z1071" s="4">
        <f t="shared" si="120"/>
        <v>3.07</v>
      </c>
      <c r="AA1071" s="4">
        <f t="shared" si="121"/>
        <v>0.08</v>
      </c>
      <c r="AB1071" s="4">
        <f t="shared" si="122"/>
        <v>0.45775864758500651</v>
      </c>
      <c r="AC1071" s="19">
        <f t="shared" si="123"/>
        <v>3.15</v>
      </c>
      <c r="AD1071" s="8" t="str">
        <f>IF(COUNTIF(Catégories!A:A,N1071)=0,"catégorie inconnue",LOOKUP(N1071,Catégories!A:A,Catégories!B:B))</f>
        <v>Frêt</v>
      </c>
      <c r="AE1071" s="21">
        <f t="shared" si="124"/>
        <v>3.6077586475850065</v>
      </c>
    </row>
    <row r="1072" spans="2:31" x14ac:dyDescent="0.2">
      <c r="B1072" s="122" t="s">
        <v>2731</v>
      </c>
      <c r="C1072" s="122" t="s">
        <v>177</v>
      </c>
      <c r="D1072" s="123">
        <v>46159</v>
      </c>
      <c r="E1072" s="122" t="s">
        <v>3270</v>
      </c>
      <c r="F1072" s="122" t="s">
        <v>22</v>
      </c>
      <c r="G1072" s="122" t="s">
        <v>0</v>
      </c>
      <c r="H1072" s="122" t="s">
        <v>0</v>
      </c>
      <c r="I1072" s="122" t="s">
        <v>3271</v>
      </c>
      <c r="J1072" s="122" t="s">
        <v>3271</v>
      </c>
      <c r="K1072" s="122" t="s">
        <v>24</v>
      </c>
      <c r="L1072" s="122" t="s">
        <v>3272</v>
      </c>
      <c r="M1072" s="122" t="s">
        <v>25</v>
      </c>
      <c r="N1072" s="122" t="s">
        <v>26</v>
      </c>
      <c r="O1072" s="122" t="s">
        <v>25</v>
      </c>
      <c r="P1072" s="122" t="s">
        <v>27</v>
      </c>
      <c r="Q1072" s="122" t="s">
        <v>28</v>
      </c>
      <c r="R1072" s="124">
        <v>0.95</v>
      </c>
      <c r="S1072" s="122" t="s">
        <v>189</v>
      </c>
      <c r="T1072" s="125">
        <v>3.17</v>
      </c>
      <c r="U1072" s="122" t="s">
        <v>30</v>
      </c>
      <c r="W1072" s="8" t="str">
        <f t="shared" si="118"/>
        <v/>
      </c>
      <c r="X1072" s="8" t="str">
        <f>IF(S1072="6B",_xlfn.XLOOKUP(H1072,'Zoning 2shop'!A:A,'Zoning 2shop'!B:B),IF(S1072="6C",_xlfn.XLOOKUP(G1072,'Zoning 2shop'!C:C,'Zoning 2shop'!D:D),""))</f>
        <v/>
      </c>
      <c r="Y1072" s="112">
        <f t="shared" si="119"/>
        <v>0.14910705133062102</v>
      </c>
      <c r="Z1072" s="4">
        <f t="shared" si="120"/>
        <v>3.17</v>
      </c>
      <c r="AA1072" s="4">
        <f t="shared" si="121"/>
        <v>0.08</v>
      </c>
      <c r="AB1072" s="4">
        <f t="shared" si="122"/>
        <v>0.47266935271806865</v>
      </c>
      <c r="AC1072" s="19">
        <f t="shared" si="123"/>
        <v>3.25</v>
      </c>
      <c r="AD1072" s="8" t="str">
        <f>IF(COUNTIF(Catégories!A:A,N1072)=0,"catégorie inconnue",LOOKUP(N1072,Catégories!A:A,Catégories!B:B))</f>
        <v>Frêt</v>
      </c>
      <c r="AE1072" s="21">
        <f t="shared" si="124"/>
        <v>3.7226693527180688</v>
      </c>
    </row>
    <row r="1073" spans="2:31" x14ac:dyDescent="0.2">
      <c r="B1073" s="122" t="s">
        <v>2731</v>
      </c>
      <c r="C1073" s="122" t="s">
        <v>177</v>
      </c>
      <c r="D1073" s="123">
        <v>46159</v>
      </c>
      <c r="E1073" s="122" t="s">
        <v>3284</v>
      </c>
      <c r="F1073" s="122" t="s">
        <v>22</v>
      </c>
      <c r="G1073" s="122" t="s">
        <v>0</v>
      </c>
      <c r="H1073" s="122" t="s">
        <v>0</v>
      </c>
      <c r="I1073" s="122" t="s">
        <v>3285</v>
      </c>
      <c r="J1073" s="122" t="s">
        <v>3285</v>
      </c>
      <c r="K1073" s="122" t="s">
        <v>24</v>
      </c>
      <c r="L1073" s="122" t="s">
        <v>3286</v>
      </c>
      <c r="M1073" s="122" t="s">
        <v>25</v>
      </c>
      <c r="N1073" s="122" t="s">
        <v>26</v>
      </c>
      <c r="O1073" s="122" t="s">
        <v>25</v>
      </c>
      <c r="P1073" s="122" t="s">
        <v>27</v>
      </c>
      <c r="Q1073" s="122" t="s">
        <v>182</v>
      </c>
      <c r="R1073" s="124">
        <v>0.7</v>
      </c>
      <c r="S1073" s="122" t="s">
        <v>189</v>
      </c>
      <c r="T1073" s="125">
        <v>3.17</v>
      </c>
      <c r="U1073" s="122" t="s">
        <v>30</v>
      </c>
      <c r="W1073" s="8" t="str">
        <f t="shared" si="118"/>
        <v/>
      </c>
      <c r="X1073" s="8" t="str">
        <f>IF(S1073="6B",_xlfn.XLOOKUP(H1073,'Zoning 2shop'!A:A,'Zoning 2shop'!B:B),IF(S1073="6C",_xlfn.XLOOKUP(G1073,'Zoning 2shop'!C:C,'Zoning 2shop'!D:D),""))</f>
        <v/>
      </c>
      <c r="Y1073" s="112">
        <f t="shared" si="119"/>
        <v>0.14910705133062102</v>
      </c>
      <c r="Z1073" s="4">
        <f t="shared" si="120"/>
        <v>3.17</v>
      </c>
      <c r="AA1073" s="4">
        <f t="shared" si="121"/>
        <v>0.08</v>
      </c>
      <c r="AB1073" s="4">
        <f t="shared" si="122"/>
        <v>0.47266935271806865</v>
      </c>
      <c r="AC1073" s="19">
        <f t="shared" si="123"/>
        <v>3.25</v>
      </c>
      <c r="AD1073" s="8" t="str">
        <f>IF(COUNTIF(Catégories!A:A,N1073)=0,"catégorie inconnue",LOOKUP(N1073,Catégories!A:A,Catégories!B:B))</f>
        <v>Frêt</v>
      </c>
      <c r="AE1073" s="21">
        <f t="shared" si="124"/>
        <v>3.7226693527180688</v>
      </c>
    </row>
    <row r="1074" spans="2:31" x14ac:dyDescent="0.2">
      <c r="B1074" s="122" t="s">
        <v>2731</v>
      </c>
      <c r="C1074" s="122" t="s">
        <v>177</v>
      </c>
      <c r="D1074" s="123">
        <v>46159</v>
      </c>
      <c r="E1074" s="122" t="s">
        <v>3273</v>
      </c>
      <c r="F1074" s="122" t="s">
        <v>22</v>
      </c>
      <c r="G1074" s="122" t="s">
        <v>0</v>
      </c>
      <c r="H1074" s="122" t="s">
        <v>0</v>
      </c>
      <c r="I1074" s="122" t="s">
        <v>3274</v>
      </c>
      <c r="J1074" s="122" t="s">
        <v>3274</v>
      </c>
      <c r="K1074" s="122" t="s">
        <v>24</v>
      </c>
      <c r="L1074" s="122" t="s">
        <v>3275</v>
      </c>
      <c r="M1074" s="122" t="s">
        <v>25</v>
      </c>
      <c r="N1074" s="122" t="s">
        <v>26</v>
      </c>
      <c r="O1074" s="122" t="s">
        <v>25</v>
      </c>
      <c r="P1074" s="122" t="s">
        <v>27</v>
      </c>
      <c r="Q1074" s="122" t="s">
        <v>28</v>
      </c>
      <c r="R1074" s="124">
        <v>0.65</v>
      </c>
      <c r="S1074" s="122" t="s">
        <v>189</v>
      </c>
      <c r="T1074" s="125">
        <v>3.17</v>
      </c>
      <c r="U1074" s="122" t="s">
        <v>30</v>
      </c>
      <c r="W1074" s="8" t="str">
        <f t="shared" si="118"/>
        <v/>
      </c>
      <c r="X1074" s="8" t="str">
        <f>IF(S1074="6B",_xlfn.XLOOKUP(H1074,'Zoning 2shop'!A:A,'Zoning 2shop'!B:B),IF(S1074="6C",_xlfn.XLOOKUP(G1074,'Zoning 2shop'!C:C,'Zoning 2shop'!D:D),""))</f>
        <v/>
      </c>
      <c r="Y1074" s="112">
        <f t="shared" si="119"/>
        <v>0.14910705133062102</v>
      </c>
      <c r="Z1074" s="4">
        <f t="shared" si="120"/>
        <v>3.17</v>
      </c>
      <c r="AA1074" s="4">
        <f t="shared" si="121"/>
        <v>0.08</v>
      </c>
      <c r="AB1074" s="4">
        <f t="shared" si="122"/>
        <v>0.47266935271806865</v>
      </c>
      <c r="AC1074" s="19">
        <f t="shared" si="123"/>
        <v>3.25</v>
      </c>
      <c r="AD1074" s="8" t="str">
        <f>IF(COUNTIF(Catégories!A:A,N1074)=0,"catégorie inconnue",LOOKUP(N1074,Catégories!A:A,Catégories!B:B))</f>
        <v>Frêt</v>
      </c>
      <c r="AE1074" s="21">
        <f t="shared" si="124"/>
        <v>3.7226693527180688</v>
      </c>
    </row>
    <row r="1075" spans="2:31" x14ac:dyDescent="0.2">
      <c r="B1075" s="122" t="s">
        <v>2731</v>
      </c>
      <c r="C1075" s="122" t="s">
        <v>177</v>
      </c>
      <c r="D1075" s="123">
        <v>46159</v>
      </c>
      <c r="E1075" s="122" t="s">
        <v>2305</v>
      </c>
      <c r="F1075" s="122" t="s">
        <v>22</v>
      </c>
      <c r="G1075" s="122" t="s">
        <v>0</v>
      </c>
      <c r="H1075" s="122" t="s">
        <v>0</v>
      </c>
      <c r="I1075" s="122" t="s">
        <v>3257</v>
      </c>
      <c r="J1075" s="122" t="s">
        <v>3257</v>
      </c>
      <c r="K1075" s="122" t="s">
        <v>24</v>
      </c>
      <c r="L1075" s="122" t="s">
        <v>3258</v>
      </c>
      <c r="M1075" s="122" t="s">
        <v>25</v>
      </c>
      <c r="N1075" s="122" t="s">
        <v>26</v>
      </c>
      <c r="O1075" s="122" t="s">
        <v>25</v>
      </c>
      <c r="P1075" s="122" t="s">
        <v>27</v>
      </c>
      <c r="Q1075" s="122" t="s">
        <v>28</v>
      </c>
      <c r="R1075" s="124">
        <v>0.9</v>
      </c>
      <c r="S1075" s="122" t="s">
        <v>189</v>
      </c>
      <c r="T1075" s="125">
        <v>3.17</v>
      </c>
      <c r="U1075" s="122" t="s">
        <v>30</v>
      </c>
      <c r="W1075" s="8" t="str">
        <f t="shared" si="118"/>
        <v/>
      </c>
      <c r="X1075" s="8" t="str">
        <f>IF(S1075="6B",_xlfn.XLOOKUP(H1075,'Zoning 2shop'!A:A,'Zoning 2shop'!B:B),IF(S1075="6C",_xlfn.XLOOKUP(G1075,'Zoning 2shop'!C:C,'Zoning 2shop'!D:D),""))</f>
        <v/>
      </c>
      <c r="Y1075" s="112">
        <f t="shared" si="119"/>
        <v>0.14910705133062102</v>
      </c>
      <c r="Z1075" s="4">
        <f t="shared" si="120"/>
        <v>3.17</v>
      </c>
      <c r="AA1075" s="4">
        <f t="shared" si="121"/>
        <v>0.08</v>
      </c>
      <c r="AB1075" s="4">
        <f t="shared" si="122"/>
        <v>0.47266935271806865</v>
      </c>
      <c r="AC1075" s="19">
        <f t="shared" si="123"/>
        <v>3.25</v>
      </c>
      <c r="AD1075" s="8" t="str">
        <f>IF(COUNTIF(Catégories!A:A,N1075)=0,"catégorie inconnue",LOOKUP(N1075,Catégories!A:A,Catégories!B:B))</f>
        <v>Frêt</v>
      </c>
      <c r="AE1075" s="21">
        <f t="shared" si="124"/>
        <v>3.7226693527180688</v>
      </c>
    </row>
    <row r="1076" spans="2:31" x14ac:dyDescent="0.2">
      <c r="B1076" s="122" t="s">
        <v>2731</v>
      </c>
      <c r="C1076" s="122" t="s">
        <v>177</v>
      </c>
      <c r="D1076" s="123">
        <v>46159</v>
      </c>
      <c r="E1076" s="122" t="s">
        <v>247</v>
      </c>
      <c r="F1076" s="122" t="s">
        <v>22</v>
      </c>
      <c r="G1076" s="122" t="s">
        <v>0</v>
      </c>
      <c r="H1076" s="122" t="s">
        <v>0</v>
      </c>
      <c r="I1076" s="122" t="s">
        <v>3287</v>
      </c>
      <c r="J1076" s="122" t="s">
        <v>3287</v>
      </c>
      <c r="K1076" s="122" t="s">
        <v>24</v>
      </c>
      <c r="L1076" s="122" t="s">
        <v>3288</v>
      </c>
      <c r="M1076" s="122" t="s">
        <v>25</v>
      </c>
      <c r="N1076" s="122" t="s">
        <v>26</v>
      </c>
      <c r="O1076" s="122" t="s">
        <v>25</v>
      </c>
      <c r="P1076" s="122" t="s">
        <v>27</v>
      </c>
      <c r="Q1076" s="122" t="s">
        <v>28</v>
      </c>
      <c r="R1076" s="124">
        <v>0.14000000000000001</v>
      </c>
      <c r="S1076" s="122" t="s">
        <v>189</v>
      </c>
      <c r="T1076" s="125">
        <v>3.07</v>
      </c>
      <c r="U1076" s="122" t="s">
        <v>30</v>
      </c>
      <c r="W1076" s="8" t="str">
        <f t="shared" si="118"/>
        <v/>
      </c>
      <c r="X1076" s="8" t="str">
        <f>IF(S1076="6B",_xlfn.XLOOKUP(H1076,'Zoning 2shop'!A:A,'Zoning 2shop'!B:B),IF(S1076="6C",_xlfn.XLOOKUP(G1076,'Zoning 2shop'!C:C,'Zoning 2shop'!D:D),""))</f>
        <v/>
      </c>
      <c r="Y1076" s="112">
        <f t="shared" si="119"/>
        <v>0.14910705133062102</v>
      </c>
      <c r="Z1076" s="4">
        <f t="shared" si="120"/>
        <v>3.07</v>
      </c>
      <c r="AA1076" s="4">
        <f t="shared" si="121"/>
        <v>0.08</v>
      </c>
      <c r="AB1076" s="4">
        <f t="shared" si="122"/>
        <v>0.45775864758500651</v>
      </c>
      <c r="AC1076" s="19">
        <f t="shared" si="123"/>
        <v>3.15</v>
      </c>
      <c r="AD1076" s="8" t="str">
        <f>IF(COUNTIF(Catégories!A:A,N1076)=0,"catégorie inconnue",LOOKUP(N1076,Catégories!A:A,Catégories!B:B))</f>
        <v>Frêt</v>
      </c>
      <c r="AE1076" s="21">
        <f t="shared" si="124"/>
        <v>3.6077586475850065</v>
      </c>
    </row>
    <row r="1077" spans="2:31" x14ac:dyDescent="0.2">
      <c r="B1077" s="122" t="s">
        <v>2731</v>
      </c>
      <c r="C1077" s="122" t="s">
        <v>177</v>
      </c>
      <c r="D1077" s="123">
        <v>46160</v>
      </c>
      <c r="E1077" s="122" t="s">
        <v>406</v>
      </c>
      <c r="F1077" s="122" t="s">
        <v>22</v>
      </c>
      <c r="G1077" s="122" t="s">
        <v>0</v>
      </c>
      <c r="H1077" s="122" t="s">
        <v>0</v>
      </c>
      <c r="I1077" s="122" t="s">
        <v>3293</v>
      </c>
      <c r="J1077" s="122" t="s">
        <v>3293</v>
      </c>
      <c r="K1077" s="122" t="s">
        <v>24</v>
      </c>
      <c r="L1077" s="122" t="s">
        <v>3294</v>
      </c>
      <c r="M1077" s="122" t="s">
        <v>25</v>
      </c>
      <c r="N1077" s="122" t="s">
        <v>26</v>
      </c>
      <c r="O1077" s="122" t="s">
        <v>25</v>
      </c>
      <c r="P1077" s="122" t="s">
        <v>27</v>
      </c>
      <c r="Q1077" s="122" t="s">
        <v>28</v>
      </c>
      <c r="R1077" s="124">
        <v>0.22</v>
      </c>
      <c r="S1077" s="122" t="s">
        <v>189</v>
      </c>
      <c r="T1077" s="125">
        <v>3.07</v>
      </c>
      <c r="U1077" s="122" t="s">
        <v>30</v>
      </c>
      <c r="W1077" s="8" t="str">
        <f t="shared" si="118"/>
        <v/>
      </c>
      <c r="X1077" s="8" t="str">
        <f>IF(S1077="6B",_xlfn.XLOOKUP(H1077,'Zoning 2shop'!A:A,'Zoning 2shop'!B:B),IF(S1077="6C",_xlfn.XLOOKUP(G1077,'Zoning 2shop'!C:C,'Zoning 2shop'!D:D),""))</f>
        <v/>
      </c>
      <c r="Y1077" s="112">
        <f t="shared" si="119"/>
        <v>0.14910705133062102</v>
      </c>
      <c r="Z1077" s="4">
        <f t="shared" si="120"/>
        <v>3.07</v>
      </c>
      <c r="AA1077" s="4">
        <f t="shared" si="121"/>
        <v>0.08</v>
      </c>
      <c r="AB1077" s="4">
        <f t="shared" si="122"/>
        <v>0.45775864758500651</v>
      </c>
      <c r="AC1077" s="19">
        <f t="shared" si="123"/>
        <v>3.15</v>
      </c>
      <c r="AD1077" s="8" t="str">
        <f>IF(COUNTIF(Catégories!A:A,N1077)=0,"catégorie inconnue",LOOKUP(N1077,Catégories!A:A,Catégories!B:B))</f>
        <v>Frêt</v>
      </c>
      <c r="AE1077" s="21">
        <f t="shared" si="124"/>
        <v>3.6077586475850065</v>
      </c>
    </row>
    <row r="1078" spans="2:31" x14ac:dyDescent="0.2">
      <c r="B1078" s="122" t="s">
        <v>2731</v>
      </c>
      <c r="C1078" s="122" t="s">
        <v>177</v>
      </c>
      <c r="D1078" s="123">
        <v>46160</v>
      </c>
      <c r="E1078" s="122" t="s">
        <v>3299</v>
      </c>
      <c r="F1078" s="122" t="s">
        <v>22</v>
      </c>
      <c r="G1078" s="122" t="s">
        <v>0</v>
      </c>
      <c r="H1078" s="122" t="s">
        <v>0</v>
      </c>
      <c r="I1078" s="122" t="s">
        <v>3300</v>
      </c>
      <c r="J1078" s="122" t="s">
        <v>3300</v>
      </c>
      <c r="K1078" s="122" t="s">
        <v>24</v>
      </c>
      <c r="L1078" s="122" t="s">
        <v>3301</v>
      </c>
      <c r="M1078" s="122" t="s">
        <v>25</v>
      </c>
      <c r="N1078" s="122" t="s">
        <v>26</v>
      </c>
      <c r="O1078" s="122" t="s">
        <v>25</v>
      </c>
      <c r="P1078" s="122" t="s">
        <v>27</v>
      </c>
      <c r="Q1078" s="122" t="s">
        <v>28</v>
      </c>
      <c r="R1078" s="124">
        <v>0.9</v>
      </c>
      <c r="S1078" s="122" t="s">
        <v>189</v>
      </c>
      <c r="T1078" s="125">
        <v>3.17</v>
      </c>
      <c r="U1078" s="122" t="s">
        <v>30</v>
      </c>
      <c r="W1078" s="8" t="str">
        <f t="shared" si="118"/>
        <v/>
      </c>
      <c r="X1078" s="8" t="str">
        <f>IF(S1078="6B",_xlfn.XLOOKUP(H1078,'Zoning 2shop'!A:A,'Zoning 2shop'!B:B),IF(S1078="6C",_xlfn.XLOOKUP(G1078,'Zoning 2shop'!C:C,'Zoning 2shop'!D:D),""))</f>
        <v/>
      </c>
      <c r="Y1078" s="112">
        <f t="shared" si="119"/>
        <v>0.14910705133062102</v>
      </c>
      <c r="Z1078" s="4">
        <f t="shared" si="120"/>
        <v>3.17</v>
      </c>
      <c r="AA1078" s="4">
        <f t="shared" si="121"/>
        <v>0.08</v>
      </c>
      <c r="AB1078" s="4">
        <f t="shared" si="122"/>
        <v>0.47266935271806865</v>
      </c>
      <c r="AC1078" s="19">
        <f t="shared" si="123"/>
        <v>3.25</v>
      </c>
      <c r="AD1078" s="8" t="str">
        <f>IF(COUNTIF(Catégories!A:A,N1078)=0,"catégorie inconnue",LOOKUP(N1078,Catégories!A:A,Catégories!B:B))</f>
        <v>Frêt</v>
      </c>
      <c r="AE1078" s="21">
        <f t="shared" si="124"/>
        <v>3.7226693527180688</v>
      </c>
    </row>
    <row r="1079" spans="2:31" x14ac:dyDescent="0.2">
      <c r="B1079" s="122" t="s">
        <v>2731</v>
      </c>
      <c r="C1079" s="122" t="s">
        <v>177</v>
      </c>
      <c r="D1079" s="123">
        <v>46160</v>
      </c>
      <c r="E1079" s="122" t="s">
        <v>373</v>
      </c>
      <c r="F1079" s="122" t="s">
        <v>22</v>
      </c>
      <c r="G1079" s="122" t="s">
        <v>0</v>
      </c>
      <c r="H1079" s="122" t="s">
        <v>0</v>
      </c>
      <c r="I1079" s="122" t="s">
        <v>3307</v>
      </c>
      <c r="J1079" s="122" t="s">
        <v>3307</v>
      </c>
      <c r="K1079" s="122" t="s">
        <v>24</v>
      </c>
      <c r="L1079" s="122" t="s">
        <v>3308</v>
      </c>
      <c r="M1079" s="122" t="s">
        <v>25</v>
      </c>
      <c r="N1079" s="122" t="s">
        <v>26</v>
      </c>
      <c r="O1079" s="122" t="s">
        <v>25</v>
      </c>
      <c r="P1079" s="122" t="s">
        <v>27</v>
      </c>
      <c r="Q1079" s="122" t="s">
        <v>28</v>
      </c>
      <c r="R1079" s="124">
        <v>0.1</v>
      </c>
      <c r="S1079" s="122" t="s">
        <v>189</v>
      </c>
      <c r="T1079" s="125">
        <v>3.07</v>
      </c>
      <c r="U1079" s="122" t="s">
        <v>30</v>
      </c>
      <c r="W1079" s="8" t="str">
        <f t="shared" si="118"/>
        <v/>
      </c>
      <c r="X1079" s="8" t="str">
        <f>IF(S1079="6B",_xlfn.XLOOKUP(H1079,'Zoning 2shop'!A:A,'Zoning 2shop'!B:B),IF(S1079="6C",_xlfn.XLOOKUP(G1079,'Zoning 2shop'!C:C,'Zoning 2shop'!D:D),""))</f>
        <v/>
      </c>
      <c r="Y1079" s="112">
        <f t="shared" si="119"/>
        <v>0.14910705133062102</v>
      </c>
      <c r="Z1079" s="4">
        <f t="shared" si="120"/>
        <v>3.07</v>
      </c>
      <c r="AA1079" s="4">
        <f t="shared" si="121"/>
        <v>0.08</v>
      </c>
      <c r="AB1079" s="4">
        <f t="shared" si="122"/>
        <v>0.45775864758500651</v>
      </c>
      <c r="AC1079" s="19">
        <f t="shared" si="123"/>
        <v>3.15</v>
      </c>
      <c r="AD1079" s="8" t="str">
        <f>IF(COUNTIF(Catégories!A:A,N1079)=0,"catégorie inconnue",LOOKUP(N1079,Catégories!A:A,Catégories!B:B))</f>
        <v>Frêt</v>
      </c>
      <c r="AE1079" s="21">
        <f t="shared" si="124"/>
        <v>3.6077586475850065</v>
      </c>
    </row>
    <row r="1080" spans="2:31" x14ac:dyDescent="0.2">
      <c r="B1080" s="122" t="s">
        <v>2731</v>
      </c>
      <c r="C1080" s="122" t="s">
        <v>177</v>
      </c>
      <c r="D1080" s="123">
        <v>46160</v>
      </c>
      <c r="E1080" s="122" t="s">
        <v>3302</v>
      </c>
      <c r="F1080" s="122" t="s">
        <v>22</v>
      </c>
      <c r="G1080" s="122" t="s">
        <v>0</v>
      </c>
      <c r="H1080" s="122" t="s">
        <v>0</v>
      </c>
      <c r="I1080" s="122" t="s">
        <v>3303</v>
      </c>
      <c r="J1080" s="122" t="s">
        <v>3303</v>
      </c>
      <c r="K1080" s="122" t="s">
        <v>24</v>
      </c>
      <c r="L1080" s="122" t="s">
        <v>3304</v>
      </c>
      <c r="M1080" s="122" t="s">
        <v>25</v>
      </c>
      <c r="N1080" s="122" t="s">
        <v>26</v>
      </c>
      <c r="O1080" s="122" t="s">
        <v>25</v>
      </c>
      <c r="P1080" s="122" t="s">
        <v>27</v>
      </c>
      <c r="Q1080" s="122" t="s">
        <v>28</v>
      </c>
      <c r="R1080" s="124">
        <v>0.75</v>
      </c>
      <c r="S1080" s="122" t="s">
        <v>189</v>
      </c>
      <c r="T1080" s="125">
        <v>3.17</v>
      </c>
      <c r="U1080" s="122" t="s">
        <v>30</v>
      </c>
      <c r="W1080" s="8" t="str">
        <f t="shared" si="118"/>
        <v/>
      </c>
      <c r="X1080" s="8" t="str">
        <f>IF(S1080="6B",_xlfn.XLOOKUP(H1080,'Zoning 2shop'!A:A,'Zoning 2shop'!B:B),IF(S1080="6C",_xlfn.XLOOKUP(G1080,'Zoning 2shop'!C:C,'Zoning 2shop'!D:D),""))</f>
        <v/>
      </c>
      <c r="Y1080" s="112">
        <f t="shared" si="119"/>
        <v>0.14910705133062102</v>
      </c>
      <c r="Z1080" s="4">
        <f t="shared" si="120"/>
        <v>3.17</v>
      </c>
      <c r="AA1080" s="4">
        <f t="shared" si="121"/>
        <v>0.08</v>
      </c>
      <c r="AB1080" s="4">
        <f t="shared" si="122"/>
        <v>0.47266935271806865</v>
      </c>
      <c r="AC1080" s="19">
        <f t="shared" si="123"/>
        <v>3.25</v>
      </c>
      <c r="AD1080" s="8" t="str">
        <f>IF(COUNTIF(Catégories!A:A,N1080)=0,"catégorie inconnue",LOOKUP(N1080,Catégories!A:A,Catégories!B:B))</f>
        <v>Frêt</v>
      </c>
      <c r="AE1080" s="21">
        <f t="shared" si="124"/>
        <v>3.7226693527180688</v>
      </c>
    </row>
    <row r="1081" spans="2:31" x14ac:dyDescent="0.2">
      <c r="B1081" s="122" t="s">
        <v>2731</v>
      </c>
      <c r="C1081" s="122" t="s">
        <v>177</v>
      </c>
      <c r="D1081" s="123">
        <v>46160</v>
      </c>
      <c r="E1081" s="122" t="s">
        <v>328</v>
      </c>
      <c r="F1081" s="122" t="s">
        <v>22</v>
      </c>
      <c r="G1081" s="122" t="s">
        <v>0</v>
      </c>
      <c r="H1081" s="122" t="s">
        <v>0</v>
      </c>
      <c r="I1081" s="122" t="s">
        <v>3305</v>
      </c>
      <c r="J1081" s="122" t="s">
        <v>3305</v>
      </c>
      <c r="K1081" s="122" t="s">
        <v>24</v>
      </c>
      <c r="L1081" s="122" t="s">
        <v>3306</v>
      </c>
      <c r="M1081" s="122" t="s">
        <v>25</v>
      </c>
      <c r="N1081" s="122" t="s">
        <v>26</v>
      </c>
      <c r="O1081" s="122" t="s">
        <v>25</v>
      </c>
      <c r="P1081" s="122" t="s">
        <v>27</v>
      </c>
      <c r="Q1081" s="122" t="s">
        <v>28</v>
      </c>
      <c r="R1081" s="124">
        <v>0.22</v>
      </c>
      <c r="S1081" s="122" t="s">
        <v>189</v>
      </c>
      <c r="T1081" s="125">
        <v>3.07</v>
      </c>
      <c r="U1081" s="122" t="s">
        <v>30</v>
      </c>
      <c r="W1081" s="8" t="str">
        <f t="shared" si="118"/>
        <v/>
      </c>
      <c r="X1081" s="8" t="str">
        <f>IF(S1081="6B",_xlfn.XLOOKUP(H1081,'Zoning 2shop'!A:A,'Zoning 2shop'!B:B),IF(S1081="6C",_xlfn.XLOOKUP(G1081,'Zoning 2shop'!C:C,'Zoning 2shop'!D:D),""))</f>
        <v/>
      </c>
      <c r="Y1081" s="112">
        <f t="shared" si="119"/>
        <v>0.14910705133062102</v>
      </c>
      <c r="Z1081" s="4">
        <f t="shared" si="120"/>
        <v>3.07</v>
      </c>
      <c r="AA1081" s="4">
        <f t="shared" si="121"/>
        <v>0.08</v>
      </c>
      <c r="AB1081" s="4">
        <f t="shared" si="122"/>
        <v>0.45775864758500651</v>
      </c>
      <c r="AC1081" s="19">
        <f t="shared" si="123"/>
        <v>3.15</v>
      </c>
      <c r="AD1081" s="8" t="str">
        <f>IF(COUNTIF(Catégories!A:A,N1081)=0,"catégorie inconnue",LOOKUP(N1081,Catégories!A:A,Catégories!B:B))</f>
        <v>Frêt</v>
      </c>
      <c r="AE1081" s="21">
        <f t="shared" si="124"/>
        <v>3.6077586475850065</v>
      </c>
    </row>
    <row r="1082" spans="2:31" x14ac:dyDescent="0.2">
      <c r="B1082" s="122" t="s">
        <v>2731</v>
      </c>
      <c r="C1082" s="122" t="s">
        <v>177</v>
      </c>
      <c r="D1082" s="123">
        <v>46160</v>
      </c>
      <c r="E1082" s="122" t="s">
        <v>429</v>
      </c>
      <c r="F1082" s="122" t="s">
        <v>22</v>
      </c>
      <c r="G1082" s="122" t="s">
        <v>0</v>
      </c>
      <c r="H1082" s="122" t="s">
        <v>0</v>
      </c>
      <c r="I1082" s="122" t="s">
        <v>3297</v>
      </c>
      <c r="J1082" s="122" t="s">
        <v>3297</v>
      </c>
      <c r="K1082" s="122" t="s">
        <v>24</v>
      </c>
      <c r="L1082" s="122" t="s">
        <v>3298</v>
      </c>
      <c r="M1082" s="122" t="s">
        <v>25</v>
      </c>
      <c r="N1082" s="122" t="s">
        <v>26</v>
      </c>
      <c r="O1082" s="122" t="s">
        <v>25</v>
      </c>
      <c r="P1082" s="122" t="s">
        <v>27</v>
      </c>
      <c r="Q1082" s="122" t="s">
        <v>28</v>
      </c>
      <c r="R1082" s="124">
        <v>0.38</v>
      </c>
      <c r="S1082" s="122" t="s">
        <v>189</v>
      </c>
      <c r="T1082" s="125">
        <v>3.07</v>
      </c>
      <c r="U1082" s="122" t="s">
        <v>30</v>
      </c>
      <c r="W1082" s="8" t="str">
        <f t="shared" si="118"/>
        <v/>
      </c>
      <c r="X1082" s="8" t="str">
        <f>IF(S1082="6B",_xlfn.XLOOKUP(H1082,'Zoning 2shop'!A:A,'Zoning 2shop'!B:B),IF(S1082="6C",_xlfn.XLOOKUP(G1082,'Zoning 2shop'!C:C,'Zoning 2shop'!D:D),""))</f>
        <v/>
      </c>
      <c r="Y1082" s="112">
        <f t="shared" si="119"/>
        <v>0.14910705133062102</v>
      </c>
      <c r="Z1082" s="4">
        <f t="shared" si="120"/>
        <v>3.07</v>
      </c>
      <c r="AA1082" s="4">
        <f t="shared" si="121"/>
        <v>0.08</v>
      </c>
      <c r="AB1082" s="4">
        <f t="shared" si="122"/>
        <v>0.45775864758500651</v>
      </c>
      <c r="AC1082" s="19">
        <f t="shared" si="123"/>
        <v>3.15</v>
      </c>
      <c r="AD1082" s="8" t="str">
        <f>IF(COUNTIF(Catégories!A:A,N1082)=0,"catégorie inconnue",LOOKUP(N1082,Catégories!A:A,Catégories!B:B))</f>
        <v>Frêt</v>
      </c>
      <c r="AE1082" s="21">
        <f t="shared" si="124"/>
        <v>3.6077586475850065</v>
      </c>
    </row>
    <row r="1083" spans="2:31" x14ac:dyDescent="0.2">
      <c r="B1083" s="122" t="s">
        <v>2731</v>
      </c>
      <c r="C1083" s="122" t="s">
        <v>177</v>
      </c>
      <c r="D1083" s="123">
        <v>46160</v>
      </c>
      <c r="E1083" s="122" t="s">
        <v>1533</v>
      </c>
      <c r="F1083" s="122" t="s">
        <v>22</v>
      </c>
      <c r="G1083" s="122" t="s">
        <v>0</v>
      </c>
      <c r="H1083" s="122" t="s">
        <v>0</v>
      </c>
      <c r="I1083" s="122" t="s">
        <v>3295</v>
      </c>
      <c r="J1083" s="122" t="s">
        <v>3295</v>
      </c>
      <c r="K1083" s="122" t="s">
        <v>24</v>
      </c>
      <c r="L1083" s="122" t="s">
        <v>3296</v>
      </c>
      <c r="M1083" s="122" t="s">
        <v>25</v>
      </c>
      <c r="N1083" s="122" t="s">
        <v>26</v>
      </c>
      <c r="O1083" s="122" t="s">
        <v>25</v>
      </c>
      <c r="P1083" s="122" t="s">
        <v>27</v>
      </c>
      <c r="Q1083" s="122" t="s">
        <v>28</v>
      </c>
      <c r="R1083" s="124">
        <v>0.3</v>
      </c>
      <c r="S1083" s="122" t="s">
        <v>189</v>
      </c>
      <c r="T1083" s="125">
        <v>3.07</v>
      </c>
      <c r="U1083" s="122" t="s">
        <v>30</v>
      </c>
      <c r="W1083" s="8" t="str">
        <f t="shared" si="118"/>
        <v/>
      </c>
      <c r="X1083" s="8" t="str">
        <f>IF(S1083="6B",_xlfn.XLOOKUP(H1083,'Zoning 2shop'!A:A,'Zoning 2shop'!B:B),IF(S1083="6C",_xlfn.XLOOKUP(G1083,'Zoning 2shop'!C:C,'Zoning 2shop'!D:D),""))</f>
        <v/>
      </c>
      <c r="Y1083" s="112">
        <f t="shared" si="119"/>
        <v>0.14910705133062102</v>
      </c>
      <c r="Z1083" s="4">
        <f t="shared" si="120"/>
        <v>3.07</v>
      </c>
      <c r="AA1083" s="4">
        <f t="shared" si="121"/>
        <v>0.08</v>
      </c>
      <c r="AB1083" s="4">
        <f t="shared" si="122"/>
        <v>0.45775864758500651</v>
      </c>
      <c r="AC1083" s="19">
        <f t="shared" si="123"/>
        <v>3.15</v>
      </c>
      <c r="AD1083" s="8" t="str">
        <f>IF(COUNTIF(Catégories!A:A,N1083)=0,"catégorie inconnue",LOOKUP(N1083,Catégories!A:A,Catégories!B:B))</f>
        <v>Frêt</v>
      </c>
      <c r="AE1083" s="21">
        <f t="shared" si="124"/>
        <v>3.6077586475850065</v>
      </c>
    </row>
    <row r="1084" spans="2:31" x14ac:dyDescent="0.2">
      <c r="B1084" s="122" t="s">
        <v>2731</v>
      </c>
      <c r="C1084" s="122" t="s">
        <v>177</v>
      </c>
      <c r="D1084" s="123">
        <v>46160</v>
      </c>
      <c r="E1084" s="122" t="s">
        <v>735</v>
      </c>
      <c r="F1084" s="122" t="s">
        <v>22</v>
      </c>
      <c r="G1084" s="122" t="s">
        <v>0</v>
      </c>
      <c r="H1084" s="122" t="s">
        <v>0</v>
      </c>
      <c r="I1084" s="122" t="s">
        <v>3291</v>
      </c>
      <c r="J1084" s="122" t="s">
        <v>3291</v>
      </c>
      <c r="K1084" s="122" t="s">
        <v>24</v>
      </c>
      <c r="L1084" s="122" t="s">
        <v>3292</v>
      </c>
      <c r="M1084" s="122" t="s">
        <v>25</v>
      </c>
      <c r="N1084" s="122" t="s">
        <v>26</v>
      </c>
      <c r="O1084" s="122" t="s">
        <v>25</v>
      </c>
      <c r="P1084" s="122" t="s">
        <v>27</v>
      </c>
      <c r="Q1084" s="122" t="s">
        <v>28</v>
      </c>
      <c r="R1084" s="124">
        <v>0.21</v>
      </c>
      <c r="S1084" s="122" t="s">
        <v>189</v>
      </c>
      <c r="T1084" s="125">
        <v>3.07</v>
      </c>
      <c r="U1084" s="122" t="s">
        <v>30</v>
      </c>
      <c r="W1084" s="8" t="str">
        <f t="shared" si="118"/>
        <v/>
      </c>
      <c r="X1084" s="8" t="str">
        <f>IF(S1084="6B",_xlfn.XLOOKUP(H1084,'Zoning 2shop'!A:A,'Zoning 2shop'!B:B),IF(S1084="6C",_xlfn.XLOOKUP(G1084,'Zoning 2shop'!C:C,'Zoning 2shop'!D:D),""))</f>
        <v/>
      </c>
      <c r="Y1084" s="112">
        <f t="shared" si="119"/>
        <v>0.14910705133062102</v>
      </c>
      <c r="Z1084" s="4">
        <f t="shared" si="120"/>
        <v>3.07</v>
      </c>
      <c r="AA1084" s="4">
        <f t="shared" si="121"/>
        <v>0.08</v>
      </c>
      <c r="AB1084" s="4">
        <f t="shared" si="122"/>
        <v>0.45775864758500651</v>
      </c>
      <c r="AC1084" s="19">
        <f t="shared" si="123"/>
        <v>3.15</v>
      </c>
      <c r="AD1084" s="8" t="str">
        <f>IF(COUNTIF(Catégories!A:A,N1084)=0,"catégorie inconnue",LOOKUP(N1084,Catégories!A:A,Catégories!B:B))</f>
        <v>Frêt</v>
      </c>
      <c r="AE1084" s="21">
        <f t="shared" si="124"/>
        <v>3.6077586475850065</v>
      </c>
    </row>
    <row r="1085" spans="2:31" x14ac:dyDescent="0.2">
      <c r="B1085" s="122" t="s">
        <v>2731</v>
      </c>
      <c r="C1085" s="122" t="s">
        <v>177</v>
      </c>
      <c r="D1085" s="123">
        <v>46161</v>
      </c>
      <c r="E1085" s="122" t="s">
        <v>3311</v>
      </c>
      <c r="F1085" s="122" t="s">
        <v>22</v>
      </c>
      <c r="G1085" s="122" t="s">
        <v>0</v>
      </c>
      <c r="H1085" s="122" t="s">
        <v>0</v>
      </c>
      <c r="I1085" s="122" t="s">
        <v>3312</v>
      </c>
      <c r="J1085" s="122" t="s">
        <v>3312</v>
      </c>
      <c r="K1085" s="122" t="s">
        <v>24</v>
      </c>
      <c r="L1085" s="122" t="s">
        <v>3313</v>
      </c>
      <c r="M1085" s="122" t="s">
        <v>25</v>
      </c>
      <c r="N1085" s="122" t="s">
        <v>26</v>
      </c>
      <c r="O1085" s="122" t="s">
        <v>25</v>
      </c>
      <c r="P1085" s="122" t="s">
        <v>27</v>
      </c>
      <c r="Q1085" s="122" t="s">
        <v>28</v>
      </c>
      <c r="R1085" s="124">
        <v>0.2</v>
      </c>
      <c r="S1085" s="122" t="s">
        <v>189</v>
      </c>
      <c r="T1085" s="125">
        <v>3.07</v>
      </c>
      <c r="U1085" s="122" t="s">
        <v>30</v>
      </c>
      <c r="W1085" s="8" t="str">
        <f t="shared" si="118"/>
        <v/>
      </c>
      <c r="X1085" s="8" t="str">
        <f>IF(S1085="6B",_xlfn.XLOOKUP(H1085,'Zoning 2shop'!A:A,'Zoning 2shop'!B:B),IF(S1085="6C",_xlfn.XLOOKUP(G1085,'Zoning 2shop'!C:C,'Zoning 2shop'!D:D),""))</f>
        <v/>
      </c>
      <c r="Y1085" s="112">
        <f t="shared" si="119"/>
        <v>0.14910705133062102</v>
      </c>
      <c r="Z1085" s="4">
        <f t="shared" si="120"/>
        <v>3.07</v>
      </c>
      <c r="AA1085" s="4">
        <f t="shared" si="121"/>
        <v>0.08</v>
      </c>
      <c r="AB1085" s="4">
        <f t="shared" si="122"/>
        <v>0.45775864758500651</v>
      </c>
      <c r="AC1085" s="19">
        <f t="shared" si="123"/>
        <v>3.15</v>
      </c>
      <c r="AD1085" s="8" t="str">
        <f>IF(COUNTIF(Catégories!A:A,N1085)=0,"catégorie inconnue",LOOKUP(N1085,Catégories!A:A,Catégories!B:B))</f>
        <v>Frêt</v>
      </c>
      <c r="AE1085" s="21">
        <f t="shared" si="124"/>
        <v>3.6077586475850065</v>
      </c>
    </row>
    <row r="1086" spans="2:31" x14ac:dyDescent="0.2">
      <c r="B1086" s="122" t="s">
        <v>2731</v>
      </c>
      <c r="C1086" s="122" t="s">
        <v>177</v>
      </c>
      <c r="D1086" s="123">
        <v>46161</v>
      </c>
      <c r="E1086" s="122" t="s">
        <v>3324</v>
      </c>
      <c r="F1086" s="122" t="s">
        <v>22</v>
      </c>
      <c r="G1086" s="122" t="s">
        <v>0</v>
      </c>
      <c r="H1086" s="122" t="s">
        <v>0</v>
      </c>
      <c r="I1086" s="122" t="s">
        <v>3325</v>
      </c>
      <c r="J1086" s="122" t="s">
        <v>3325</v>
      </c>
      <c r="K1086" s="122" t="s">
        <v>24</v>
      </c>
      <c r="L1086" s="122" t="s">
        <v>3326</v>
      </c>
      <c r="M1086" s="122" t="s">
        <v>25</v>
      </c>
      <c r="N1086" s="122" t="s">
        <v>26</v>
      </c>
      <c r="O1086" s="122" t="s">
        <v>25</v>
      </c>
      <c r="P1086" s="122" t="s">
        <v>27</v>
      </c>
      <c r="Q1086" s="122" t="s">
        <v>28</v>
      </c>
      <c r="R1086" s="124">
        <v>0.3</v>
      </c>
      <c r="S1086" s="122" t="s">
        <v>189</v>
      </c>
      <c r="T1086" s="125">
        <v>3.07</v>
      </c>
      <c r="U1086" s="122" t="s">
        <v>30</v>
      </c>
      <c r="W1086" s="8" t="str">
        <f t="shared" si="118"/>
        <v/>
      </c>
      <c r="X1086" s="8" t="str">
        <f>IF(S1086="6B",_xlfn.XLOOKUP(H1086,'Zoning 2shop'!A:A,'Zoning 2shop'!B:B),IF(S1086="6C",_xlfn.XLOOKUP(G1086,'Zoning 2shop'!C:C,'Zoning 2shop'!D:D),""))</f>
        <v/>
      </c>
      <c r="Y1086" s="112">
        <f t="shared" si="119"/>
        <v>0.14910705133062102</v>
      </c>
      <c r="Z1086" s="4">
        <f t="shared" si="120"/>
        <v>3.07</v>
      </c>
      <c r="AA1086" s="4">
        <f t="shared" si="121"/>
        <v>0.08</v>
      </c>
      <c r="AB1086" s="4">
        <f t="shared" si="122"/>
        <v>0.45775864758500651</v>
      </c>
      <c r="AC1086" s="19">
        <f t="shared" si="123"/>
        <v>3.15</v>
      </c>
      <c r="AD1086" s="8" t="str">
        <f>IF(COUNTIF(Catégories!A:A,N1086)=0,"catégorie inconnue",LOOKUP(N1086,Catégories!A:A,Catégories!B:B))</f>
        <v>Frêt</v>
      </c>
      <c r="AE1086" s="21">
        <f t="shared" si="124"/>
        <v>3.6077586475850065</v>
      </c>
    </row>
    <row r="1087" spans="2:31" ht="25.5" x14ac:dyDescent="0.2">
      <c r="B1087" s="122" t="s">
        <v>2731</v>
      </c>
      <c r="C1087" s="122" t="s">
        <v>177</v>
      </c>
      <c r="D1087" s="123">
        <v>46161</v>
      </c>
      <c r="E1087" s="122" t="s">
        <v>3324</v>
      </c>
      <c r="F1087" s="122" t="s">
        <v>22</v>
      </c>
      <c r="G1087" s="122" t="s">
        <v>0</v>
      </c>
      <c r="H1087" s="122" t="s">
        <v>0</v>
      </c>
      <c r="I1087" s="122" t="s">
        <v>3325</v>
      </c>
      <c r="J1087" s="122" t="s">
        <v>3325</v>
      </c>
      <c r="K1087" s="122" t="s">
        <v>24</v>
      </c>
      <c r="L1087" s="122" t="s">
        <v>3326</v>
      </c>
      <c r="M1087" s="122" t="s">
        <v>25</v>
      </c>
      <c r="N1087" s="122" t="s">
        <v>41</v>
      </c>
      <c r="O1087" s="122" t="s">
        <v>25</v>
      </c>
      <c r="P1087" s="122"/>
      <c r="Q1087" s="122" t="s">
        <v>28</v>
      </c>
      <c r="R1087" s="124">
        <v>0</v>
      </c>
      <c r="S1087" s="122" t="s">
        <v>189</v>
      </c>
      <c r="T1087" s="125">
        <v>2</v>
      </c>
      <c r="U1087" s="122" t="s">
        <v>30</v>
      </c>
      <c r="W1087" s="8" t="str">
        <f t="shared" si="118"/>
        <v/>
      </c>
      <c r="X1087" s="8" t="str">
        <f>IF(S1087="6B",_xlfn.XLOOKUP(H1087,'Zoning 2shop'!A:A,'Zoning 2shop'!B:B),IF(S1087="6C",_xlfn.XLOOKUP(G1087,'Zoning 2shop'!C:C,'Zoning 2shop'!D:D),""))</f>
        <v/>
      </c>
      <c r="Y1087" s="112">
        <f t="shared" si="119"/>
        <v>0.14910705133062102</v>
      </c>
      <c r="Z1087" s="4">
        <f t="shared" si="120"/>
        <v>2</v>
      </c>
      <c r="AA1087" s="4">
        <f t="shared" si="121"/>
        <v>0.08</v>
      </c>
      <c r="AB1087" s="4">
        <f t="shared" si="122"/>
        <v>0.29821410266124204</v>
      </c>
      <c r="AC1087" s="19">
        <f t="shared" si="123"/>
        <v>2.08</v>
      </c>
      <c r="AD1087" s="8" t="str">
        <f>IF(COUNTIF(Catégories!A:A,N1087)=0,"catégorie inconnue",LOOKUP(N1087,Catégories!A:A,Catégories!B:B))</f>
        <v>Frêt</v>
      </c>
      <c r="AE1087" s="21">
        <f t="shared" si="124"/>
        <v>2.378214102661242</v>
      </c>
    </row>
    <row r="1088" spans="2:31" x14ac:dyDescent="0.2">
      <c r="B1088" s="122" t="s">
        <v>2731</v>
      </c>
      <c r="C1088" s="122" t="s">
        <v>177</v>
      </c>
      <c r="D1088" s="123">
        <v>46161</v>
      </c>
      <c r="E1088" s="122" t="s">
        <v>1090</v>
      </c>
      <c r="F1088" s="122" t="s">
        <v>22</v>
      </c>
      <c r="G1088" s="122" t="s">
        <v>0</v>
      </c>
      <c r="H1088" s="122" t="s">
        <v>0</v>
      </c>
      <c r="I1088" s="122" t="s">
        <v>3320</v>
      </c>
      <c r="J1088" s="122" t="s">
        <v>3320</v>
      </c>
      <c r="K1088" s="122" t="s">
        <v>24</v>
      </c>
      <c r="L1088" s="122" t="s">
        <v>3321</v>
      </c>
      <c r="M1088" s="122" t="s">
        <v>25</v>
      </c>
      <c r="N1088" s="122" t="s">
        <v>26</v>
      </c>
      <c r="O1088" s="122" t="s">
        <v>25</v>
      </c>
      <c r="P1088" s="122" t="s">
        <v>27</v>
      </c>
      <c r="Q1088" s="122" t="s">
        <v>28</v>
      </c>
      <c r="R1088" s="124">
        <v>0.7</v>
      </c>
      <c r="S1088" s="122" t="s">
        <v>189</v>
      </c>
      <c r="T1088" s="125">
        <v>3.17</v>
      </c>
      <c r="U1088" s="122" t="s">
        <v>30</v>
      </c>
      <c r="W1088" s="8" t="str">
        <f t="shared" si="118"/>
        <v/>
      </c>
      <c r="X1088" s="8" t="str">
        <f>IF(S1088="6B",_xlfn.XLOOKUP(H1088,'Zoning 2shop'!A:A,'Zoning 2shop'!B:B),IF(S1088="6C",_xlfn.XLOOKUP(G1088,'Zoning 2shop'!C:C,'Zoning 2shop'!D:D),""))</f>
        <v/>
      </c>
      <c r="Y1088" s="112">
        <f t="shared" si="119"/>
        <v>0.14910705133062102</v>
      </c>
      <c r="Z1088" s="4">
        <f t="shared" si="120"/>
        <v>3.17</v>
      </c>
      <c r="AA1088" s="4">
        <f t="shared" si="121"/>
        <v>0.08</v>
      </c>
      <c r="AB1088" s="4">
        <f t="shared" si="122"/>
        <v>0.47266935271806865</v>
      </c>
      <c r="AC1088" s="19">
        <f t="shared" si="123"/>
        <v>3.25</v>
      </c>
      <c r="AD1088" s="8" t="str">
        <f>IF(COUNTIF(Catégories!A:A,N1088)=0,"catégorie inconnue",LOOKUP(N1088,Catégories!A:A,Catégories!B:B))</f>
        <v>Frêt</v>
      </c>
      <c r="AE1088" s="21">
        <f t="shared" si="124"/>
        <v>3.7226693527180688</v>
      </c>
    </row>
    <row r="1089" spans="2:31" x14ac:dyDescent="0.2">
      <c r="B1089" s="122" t="s">
        <v>2731</v>
      </c>
      <c r="C1089" s="122" t="s">
        <v>177</v>
      </c>
      <c r="D1089" s="123">
        <v>46161</v>
      </c>
      <c r="E1089" s="122" t="s">
        <v>463</v>
      </c>
      <c r="F1089" s="122" t="s">
        <v>22</v>
      </c>
      <c r="G1089" s="122" t="s">
        <v>0</v>
      </c>
      <c r="H1089" s="122" t="s">
        <v>0</v>
      </c>
      <c r="I1089" s="122" t="s">
        <v>3309</v>
      </c>
      <c r="J1089" s="122" t="s">
        <v>3309</v>
      </c>
      <c r="K1089" s="122" t="s">
        <v>24</v>
      </c>
      <c r="L1089" s="122" t="s">
        <v>3310</v>
      </c>
      <c r="M1089" s="122" t="s">
        <v>25</v>
      </c>
      <c r="N1089" s="122" t="s">
        <v>26</v>
      </c>
      <c r="O1089" s="122" t="s">
        <v>25</v>
      </c>
      <c r="P1089" s="122" t="s">
        <v>27</v>
      </c>
      <c r="Q1089" s="122" t="s">
        <v>28</v>
      </c>
      <c r="R1089" s="124">
        <v>0.22</v>
      </c>
      <c r="S1089" s="122" t="s">
        <v>189</v>
      </c>
      <c r="T1089" s="125">
        <v>3.07</v>
      </c>
      <c r="U1089" s="122" t="s">
        <v>30</v>
      </c>
      <c r="W1089" s="8" t="str">
        <f t="shared" si="118"/>
        <v/>
      </c>
      <c r="X1089" s="8" t="str">
        <f>IF(S1089="6B",_xlfn.XLOOKUP(H1089,'Zoning 2shop'!A:A,'Zoning 2shop'!B:B),IF(S1089="6C",_xlfn.XLOOKUP(G1089,'Zoning 2shop'!C:C,'Zoning 2shop'!D:D),""))</f>
        <v/>
      </c>
      <c r="Y1089" s="112">
        <f t="shared" si="119"/>
        <v>0.14910705133062102</v>
      </c>
      <c r="Z1089" s="4">
        <f t="shared" si="120"/>
        <v>3.07</v>
      </c>
      <c r="AA1089" s="4">
        <f t="shared" si="121"/>
        <v>0.08</v>
      </c>
      <c r="AB1089" s="4">
        <f t="shared" si="122"/>
        <v>0.45775864758500651</v>
      </c>
      <c r="AC1089" s="19">
        <f t="shared" si="123"/>
        <v>3.15</v>
      </c>
      <c r="AD1089" s="8" t="str">
        <f>IF(COUNTIF(Catégories!A:A,N1089)=0,"catégorie inconnue",LOOKUP(N1089,Catégories!A:A,Catégories!B:B))</f>
        <v>Frêt</v>
      </c>
      <c r="AE1089" s="21">
        <f t="shared" si="124"/>
        <v>3.6077586475850065</v>
      </c>
    </row>
    <row r="1090" spans="2:31" x14ac:dyDescent="0.2">
      <c r="B1090" s="122" t="s">
        <v>2731</v>
      </c>
      <c r="C1090" s="122" t="s">
        <v>177</v>
      </c>
      <c r="D1090" s="123">
        <v>46161</v>
      </c>
      <c r="E1090" s="122" t="s">
        <v>1634</v>
      </c>
      <c r="F1090" s="122" t="s">
        <v>22</v>
      </c>
      <c r="G1090" s="122" t="s">
        <v>0</v>
      </c>
      <c r="H1090" s="122" t="s">
        <v>0</v>
      </c>
      <c r="I1090" s="122" t="s">
        <v>3322</v>
      </c>
      <c r="J1090" s="122" t="s">
        <v>3322</v>
      </c>
      <c r="K1090" s="122" t="s">
        <v>24</v>
      </c>
      <c r="L1090" s="122" t="s">
        <v>3323</v>
      </c>
      <c r="M1090" s="122" t="s">
        <v>25</v>
      </c>
      <c r="N1090" s="122" t="s">
        <v>26</v>
      </c>
      <c r="O1090" s="122" t="s">
        <v>25</v>
      </c>
      <c r="P1090" s="122" t="s">
        <v>27</v>
      </c>
      <c r="Q1090" s="122" t="s">
        <v>182</v>
      </c>
      <c r="R1090" s="124">
        <v>0.5</v>
      </c>
      <c r="S1090" s="122" t="s">
        <v>189</v>
      </c>
      <c r="T1090" s="125">
        <v>3.07</v>
      </c>
      <c r="U1090" s="122" t="s">
        <v>30</v>
      </c>
      <c r="W1090" s="8" t="str">
        <f t="shared" ref="W1090:W1153" si="125">IF(C1090&lt;&gt;2,"",IF(S1090="5X","5XK",IF(S1090="5Y","5YK",IF(S1090="6B","6BK",IF(S1090="6C","6CK","")))))</f>
        <v/>
      </c>
      <c r="X1090" s="8" t="str">
        <f>IF(S1090="6B",_xlfn.XLOOKUP(H1090,'Zoning 2shop'!A:A,'Zoning 2shop'!B:B),IF(S1090="6C",_xlfn.XLOOKUP(G1090,'Zoning 2shop'!C:C,'Zoning 2shop'!D:D),""))</f>
        <v/>
      </c>
      <c r="Y1090" s="112">
        <f t="shared" si="119"/>
        <v>0.14910705133062102</v>
      </c>
      <c r="Z1090" s="4">
        <f t="shared" si="120"/>
        <v>3.07</v>
      </c>
      <c r="AA1090" s="4">
        <f t="shared" si="121"/>
        <v>0.08</v>
      </c>
      <c r="AB1090" s="4">
        <f t="shared" si="122"/>
        <v>0.45775864758500651</v>
      </c>
      <c r="AC1090" s="19">
        <f t="shared" si="123"/>
        <v>3.15</v>
      </c>
      <c r="AD1090" s="8" t="str">
        <f>IF(COUNTIF(Catégories!A:A,N1090)=0,"catégorie inconnue",LOOKUP(N1090,Catégories!A:A,Catégories!B:B))</f>
        <v>Frêt</v>
      </c>
      <c r="AE1090" s="21">
        <f t="shared" si="124"/>
        <v>3.6077586475850065</v>
      </c>
    </row>
    <row r="1091" spans="2:31" x14ac:dyDescent="0.2">
      <c r="B1091" s="122" t="s">
        <v>2731</v>
      </c>
      <c r="C1091" s="122" t="s">
        <v>177</v>
      </c>
      <c r="D1091" s="123">
        <v>46161</v>
      </c>
      <c r="E1091" s="122" t="s">
        <v>3314</v>
      </c>
      <c r="F1091" s="122" t="s">
        <v>22</v>
      </c>
      <c r="G1091" s="122" t="s">
        <v>0</v>
      </c>
      <c r="H1091" s="122" t="s">
        <v>0</v>
      </c>
      <c r="I1091" s="122" t="s">
        <v>3315</v>
      </c>
      <c r="J1091" s="122" t="s">
        <v>3315</v>
      </c>
      <c r="K1091" s="122" t="s">
        <v>24</v>
      </c>
      <c r="L1091" s="122" t="s">
        <v>3316</v>
      </c>
      <c r="M1091" s="122" t="s">
        <v>25</v>
      </c>
      <c r="N1091" s="122" t="s">
        <v>26</v>
      </c>
      <c r="O1091" s="122" t="s">
        <v>25</v>
      </c>
      <c r="P1091" s="122" t="s">
        <v>27</v>
      </c>
      <c r="Q1091" s="122" t="s">
        <v>28</v>
      </c>
      <c r="R1091" s="124">
        <v>1.1000000000000001</v>
      </c>
      <c r="S1091" s="122" t="s">
        <v>189</v>
      </c>
      <c r="T1091" s="125">
        <v>3.49</v>
      </c>
      <c r="U1091" s="122" t="s">
        <v>30</v>
      </c>
      <c r="W1091" s="8" t="str">
        <f t="shared" si="125"/>
        <v/>
      </c>
      <c r="X1091" s="8" t="str">
        <f>IF(S1091="6B",_xlfn.XLOOKUP(H1091,'Zoning 2shop'!A:A,'Zoning 2shop'!B:B),IF(S1091="6C",_xlfn.XLOOKUP(G1091,'Zoning 2shop'!C:C,'Zoning 2shop'!D:D),""))</f>
        <v/>
      </c>
      <c r="Y1091" s="112">
        <f t="shared" si="119"/>
        <v>0.14910705133062102</v>
      </c>
      <c r="Z1091" s="4">
        <f t="shared" si="120"/>
        <v>3.49</v>
      </c>
      <c r="AA1091" s="4">
        <f t="shared" si="121"/>
        <v>0.08</v>
      </c>
      <c r="AB1091" s="4">
        <f t="shared" si="122"/>
        <v>0.52038360914386739</v>
      </c>
      <c r="AC1091" s="19">
        <f t="shared" si="123"/>
        <v>3.5700000000000003</v>
      </c>
      <c r="AD1091" s="8" t="str">
        <f>IF(COUNTIF(Catégories!A:A,N1091)=0,"catégorie inconnue",LOOKUP(N1091,Catégories!A:A,Catégories!B:B))</f>
        <v>Frêt</v>
      </c>
      <c r="AE1091" s="21">
        <f t="shared" si="124"/>
        <v>4.0903836091438679</v>
      </c>
    </row>
    <row r="1092" spans="2:31" x14ac:dyDescent="0.2">
      <c r="B1092" s="122" t="s">
        <v>2731</v>
      </c>
      <c r="C1092" s="122" t="s">
        <v>177</v>
      </c>
      <c r="D1092" s="123">
        <v>46161</v>
      </c>
      <c r="E1092" s="122" t="s">
        <v>3317</v>
      </c>
      <c r="F1092" s="122" t="s">
        <v>22</v>
      </c>
      <c r="G1092" s="122" t="s">
        <v>0</v>
      </c>
      <c r="H1092" s="122" t="s">
        <v>0</v>
      </c>
      <c r="I1092" s="122" t="s">
        <v>3318</v>
      </c>
      <c r="J1092" s="122" t="s">
        <v>3318</v>
      </c>
      <c r="K1092" s="122" t="s">
        <v>24</v>
      </c>
      <c r="L1092" s="122" t="s">
        <v>3319</v>
      </c>
      <c r="M1092" s="122" t="s">
        <v>25</v>
      </c>
      <c r="N1092" s="122" t="s">
        <v>26</v>
      </c>
      <c r="O1092" s="122" t="s">
        <v>25</v>
      </c>
      <c r="P1092" s="122" t="s">
        <v>27</v>
      </c>
      <c r="Q1092" s="122" t="s">
        <v>28</v>
      </c>
      <c r="R1092" s="124">
        <v>0.36</v>
      </c>
      <c r="S1092" s="122" t="s">
        <v>189</v>
      </c>
      <c r="T1092" s="125">
        <v>3.07</v>
      </c>
      <c r="U1092" s="122" t="s">
        <v>30</v>
      </c>
      <c r="W1092" s="8" t="str">
        <f t="shared" si="125"/>
        <v/>
      </c>
      <c r="X1092" s="8" t="str">
        <f>IF(S1092="6B",_xlfn.XLOOKUP(H1092,'Zoning 2shop'!A:A,'Zoning 2shop'!B:B),IF(S1092="6C",_xlfn.XLOOKUP(G1092,'Zoning 2shop'!C:C,'Zoning 2shop'!D:D),""))</f>
        <v/>
      </c>
      <c r="Y1092" s="112">
        <f t="shared" si="119"/>
        <v>0.14910705133062102</v>
      </c>
      <c r="Z1092" s="4">
        <f t="shared" si="120"/>
        <v>3.07</v>
      </c>
      <c r="AA1092" s="4">
        <f t="shared" si="121"/>
        <v>0.08</v>
      </c>
      <c r="AB1092" s="4">
        <f t="shared" si="122"/>
        <v>0.45775864758500651</v>
      </c>
      <c r="AC1092" s="19">
        <f t="shared" si="123"/>
        <v>3.15</v>
      </c>
      <c r="AD1092" s="8" t="str">
        <f>IF(COUNTIF(Catégories!A:A,N1092)=0,"catégorie inconnue",LOOKUP(N1092,Catégories!A:A,Catégories!B:B))</f>
        <v>Frêt</v>
      </c>
      <c r="AE1092" s="21">
        <f t="shared" si="124"/>
        <v>3.6077586475850065</v>
      </c>
    </row>
    <row r="1093" spans="2:31" x14ac:dyDescent="0.2">
      <c r="B1093" s="122" t="s">
        <v>2731</v>
      </c>
      <c r="C1093" s="122" t="s">
        <v>177</v>
      </c>
      <c r="D1093" s="123">
        <v>46162</v>
      </c>
      <c r="E1093" s="122" t="s">
        <v>952</v>
      </c>
      <c r="F1093" s="122" t="s">
        <v>22</v>
      </c>
      <c r="G1093" s="122" t="s">
        <v>0</v>
      </c>
      <c r="H1093" s="122" t="s">
        <v>0</v>
      </c>
      <c r="I1093" s="122" t="s">
        <v>3332</v>
      </c>
      <c r="J1093" s="122" t="s">
        <v>3332</v>
      </c>
      <c r="K1093" s="122" t="s">
        <v>24</v>
      </c>
      <c r="L1093" s="122" t="s">
        <v>3333</v>
      </c>
      <c r="M1093" s="122" t="s">
        <v>25</v>
      </c>
      <c r="N1093" s="122" t="s">
        <v>26</v>
      </c>
      <c r="O1093" s="122" t="s">
        <v>25</v>
      </c>
      <c r="P1093" s="122" t="s">
        <v>27</v>
      </c>
      <c r="Q1093" s="122" t="s">
        <v>28</v>
      </c>
      <c r="R1093" s="124">
        <v>0.26</v>
      </c>
      <c r="S1093" s="122" t="s">
        <v>189</v>
      </c>
      <c r="T1093" s="125">
        <v>3.07</v>
      </c>
      <c r="U1093" s="122" t="s">
        <v>30</v>
      </c>
      <c r="W1093" s="8" t="str">
        <f t="shared" si="125"/>
        <v/>
      </c>
      <c r="X1093" s="8" t="str">
        <f>IF(S1093="6B",_xlfn.XLOOKUP(H1093,'Zoning 2shop'!A:A,'Zoning 2shop'!B:B),IF(S1093="6C",_xlfn.XLOOKUP(G1093,'Zoning 2shop'!C:C,'Zoning 2shop'!D:D),""))</f>
        <v/>
      </c>
      <c r="Y1093" s="112">
        <f t="shared" si="119"/>
        <v>0.14910705133062102</v>
      </c>
      <c r="Z1093" s="4">
        <f t="shared" si="120"/>
        <v>3.07</v>
      </c>
      <c r="AA1093" s="4">
        <f t="shared" si="121"/>
        <v>0.08</v>
      </c>
      <c r="AB1093" s="4">
        <f t="shared" si="122"/>
        <v>0.45775864758500651</v>
      </c>
      <c r="AC1093" s="19">
        <f t="shared" si="123"/>
        <v>3.15</v>
      </c>
      <c r="AD1093" s="8" t="str">
        <f>IF(COUNTIF(Catégories!A:A,N1093)=0,"catégorie inconnue",LOOKUP(N1093,Catégories!A:A,Catégories!B:B))</f>
        <v>Frêt</v>
      </c>
      <c r="AE1093" s="21">
        <f t="shared" si="124"/>
        <v>3.6077586475850065</v>
      </c>
    </row>
    <row r="1094" spans="2:31" x14ac:dyDescent="0.2">
      <c r="B1094" s="122" t="s">
        <v>2731</v>
      </c>
      <c r="C1094" s="122" t="s">
        <v>177</v>
      </c>
      <c r="D1094" s="123">
        <v>46162</v>
      </c>
      <c r="E1094" s="122" t="s">
        <v>1084</v>
      </c>
      <c r="F1094" s="122" t="s">
        <v>22</v>
      </c>
      <c r="G1094" s="122" t="s">
        <v>0</v>
      </c>
      <c r="H1094" s="122" t="s">
        <v>0</v>
      </c>
      <c r="I1094" s="122" t="s">
        <v>3334</v>
      </c>
      <c r="J1094" s="122" t="s">
        <v>3334</v>
      </c>
      <c r="K1094" s="122" t="s">
        <v>24</v>
      </c>
      <c r="L1094" s="122" t="s">
        <v>3335</v>
      </c>
      <c r="M1094" s="122" t="s">
        <v>25</v>
      </c>
      <c r="N1094" s="122" t="s">
        <v>26</v>
      </c>
      <c r="O1094" s="122" t="s">
        <v>25</v>
      </c>
      <c r="P1094" s="122" t="s">
        <v>27</v>
      </c>
      <c r="Q1094" s="122" t="s">
        <v>28</v>
      </c>
      <c r="R1094" s="124">
        <v>0.05</v>
      </c>
      <c r="S1094" s="122" t="s">
        <v>189</v>
      </c>
      <c r="T1094" s="125">
        <v>3.07</v>
      </c>
      <c r="U1094" s="122" t="s">
        <v>30</v>
      </c>
      <c r="W1094" s="8" t="str">
        <f t="shared" si="125"/>
        <v/>
      </c>
      <c r="X1094" s="8" t="str">
        <f>IF(S1094="6B",_xlfn.XLOOKUP(H1094,'Zoning 2shop'!A:A,'Zoning 2shop'!B:B),IF(S1094="6C",_xlfn.XLOOKUP(G1094,'Zoning 2shop'!C:C,'Zoning 2shop'!D:D),""))</f>
        <v/>
      </c>
      <c r="Y1094" s="112">
        <f t="shared" si="119"/>
        <v>0.14910705133062102</v>
      </c>
      <c r="Z1094" s="4">
        <f t="shared" si="120"/>
        <v>3.07</v>
      </c>
      <c r="AA1094" s="4">
        <f t="shared" si="121"/>
        <v>0.08</v>
      </c>
      <c r="AB1094" s="4">
        <f t="shared" si="122"/>
        <v>0.45775864758500651</v>
      </c>
      <c r="AC1094" s="19">
        <f t="shared" si="123"/>
        <v>3.15</v>
      </c>
      <c r="AD1094" s="8" t="str">
        <f>IF(COUNTIF(Catégories!A:A,N1094)=0,"catégorie inconnue",LOOKUP(N1094,Catégories!A:A,Catégories!B:B))</f>
        <v>Frêt</v>
      </c>
      <c r="AE1094" s="21">
        <f t="shared" si="124"/>
        <v>3.6077586475850065</v>
      </c>
    </row>
    <row r="1095" spans="2:31" x14ac:dyDescent="0.2">
      <c r="B1095" s="122" t="s">
        <v>2731</v>
      </c>
      <c r="C1095" s="122" t="s">
        <v>177</v>
      </c>
      <c r="D1095" s="123">
        <v>46162</v>
      </c>
      <c r="E1095" s="122" t="s">
        <v>256</v>
      </c>
      <c r="F1095" s="122" t="s">
        <v>22</v>
      </c>
      <c r="G1095" s="122" t="s">
        <v>0</v>
      </c>
      <c r="H1095" s="122" t="s">
        <v>0</v>
      </c>
      <c r="I1095" s="122" t="s">
        <v>3346</v>
      </c>
      <c r="J1095" s="122" t="s">
        <v>3346</v>
      </c>
      <c r="K1095" s="122" t="s">
        <v>24</v>
      </c>
      <c r="L1095" s="122" t="s">
        <v>3347</v>
      </c>
      <c r="M1095" s="122" t="s">
        <v>25</v>
      </c>
      <c r="N1095" s="122" t="s">
        <v>26</v>
      </c>
      <c r="O1095" s="122" t="s">
        <v>25</v>
      </c>
      <c r="P1095" s="122" t="s">
        <v>27</v>
      </c>
      <c r="Q1095" s="122" t="s">
        <v>28</v>
      </c>
      <c r="R1095" s="124">
        <v>0.62</v>
      </c>
      <c r="S1095" s="122" t="s">
        <v>189</v>
      </c>
      <c r="T1095" s="125">
        <v>3.17</v>
      </c>
      <c r="U1095" s="122" t="s">
        <v>30</v>
      </c>
      <c r="W1095" s="8" t="str">
        <f t="shared" si="125"/>
        <v/>
      </c>
      <c r="X1095" s="8" t="str">
        <f>IF(S1095="6B",_xlfn.XLOOKUP(H1095,'Zoning 2shop'!A:A,'Zoning 2shop'!B:B),IF(S1095="6C",_xlfn.XLOOKUP(G1095,'Zoning 2shop'!C:C,'Zoning 2shop'!D:D),""))</f>
        <v/>
      </c>
      <c r="Y1095" s="112">
        <f t="shared" si="119"/>
        <v>0.14910705133062102</v>
      </c>
      <c r="Z1095" s="4">
        <f t="shared" si="120"/>
        <v>3.17</v>
      </c>
      <c r="AA1095" s="4">
        <f t="shared" si="121"/>
        <v>0.08</v>
      </c>
      <c r="AB1095" s="4">
        <f t="shared" si="122"/>
        <v>0.47266935271806865</v>
      </c>
      <c r="AC1095" s="19">
        <f t="shared" si="123"/>
        <v>3.25</v>
      </c>
      <c r="AD1095" s="8" t="str">
        <f>IF(COUNTIF(Catégories!A:A,N1095)=0,"catégorie inconnue",LOOKUP(N1095,Catégories!A:A,Catégories!B:B))</f>
        <v>Frêt</v>
      </c>
      <c r="AE1095" s="21">
        <f t="shared" si="124"/>
        <v>3.7226693527180688</v>
      </c>
    </row>
    <row r="1096" spans="2:31" x14ac:dyDescent="0.2">
      <c r="B1096" s="122" t="s">
        <v>2731</v>
      </c>
      <c r="C1096" s="122" t="s">
        <v>177</v>
      </c>
      <c r="D1096" s="123">
        <v>46162</v>
      </c>
      <c r="E1096" s="122" t="s">
        <v>3343</v>
      </c>
      <c r="F1096" s="122" t="s">
        <v>22</v>
      </c>
      <c r="G1096" s="122" t="s">
        <v>0</v>
      </c>
      <c r="H1096" s="122" t="s">
        <v>0</v>
      </c>
      <c r="I1096" s="122" t="s">
        <v>3344</v>
      </c>
      <c r="J1096" s="122" t="s">
        <v>3344</v>
      </c>
      <c r="K1096" s="122" t="s">
        <v>24</v>
      </c>
      <c r="L1096" s="122" t="s">
        <v>3345</v>
      </c>
      <c r="M1096" s="122" t="s">
        <v>25</v>
      </c>
      <c r="N1096" s="122" t="s">
        <v>26</v>
      </c>
      <c r="O1096" s="122" t="s">
        <v>25</v>
      </c>
      <c r="P1096" s="122" t="s">
        <v>27</v>
      </c>
      <c r="Q1096" s="122" t="s">
        <v>28</v>
      </c>
      <c r="R1096" s="124">
        <v>0.31</v>
      </c>
      <c r="S1096" s="122" t="s">
        <v>189</v>
      </c>
      <c r="T1096" s="125">
        <v>3.07</v>
      </c>
      <c r="U1096" s="122" t="s">
        <v>30</v>
      </c>
      <c r="W1096" s="8" t="str">
        <f t="shared" si="125"/>
        <v/>
      </c>
      <c r="X1096" s="8" t="str">
        <f>IF(S1096="6B",_xlfn.XLOOKUP(H1096,'Zoning 2shop'!A:A,'Zoning 2shop'!B:B),IF(S1096="6C",_xlfn.XLOOKUP(G1096,'Zoning 2shop'!C:C,'Zoning 2shop'!D:D),""))</f>
        <v/>
      </c>
      <c r="Y1096" s="112">
        <f t="shared" si="119"/>
        <v>0.14910705133062102</v>
      </c>
      <c r="Z1096" s="4">
        <f t="shared" si="120"/>
        <v>3.07</v>
      </c>
      <c r="AA1096" s="4">
        <f t="shared" si="121"/>
        <v>0.08</v>
      </c>
      <c r="AB1096" s="4">
        <f t="shared" si="122"/>
        <v>0.45775864758500651</v>
      </c>
      <c r="AC1096" s="19">
        <f t="shared" si="123"/>
        <v>3.15</v>
      </c>
      <c r="AD1096" s="8" t="str">
        <f>IF(COUNTIF(Catégories!A:A,N1096)=0,"catégorie inconnue",LOOKUP(N1096,Catégories!A:A,Catégories!B:B))</f>
        <v>Frêt</v>
      </c>
      <c r="AE1096" s="21">
        <f t="shared" si="124"/>
        <v>3.6077586475850065</v>
      </c>
    </row>
    <row r="1097" spans="2:31" x14ac:dyDescent="0.2">
      <c r="B1097" s="122" t="s">
        <v>2731</v>
      </c>
      <c r="C1097" s="122" t="s">
        <v>177</v>
      </c>
      <c r="D1097" s="123">
        <v>46162</v>
      </c>
      <c r="E1097" s="122" t="s">
        <v>495</v>
      </c>
      <c r="F1097" s="122" t="s">
        <v>22</v>
      </c>
      <c r="G1097" s="122" t="s">
        <v>0</v>
      </c>
      <c r="H1097" s="122" t="s">
        <v>0</v>
      </c>
      <c r="I1097" s="122" t="s">
        <v>3348</v>
      </c>
      <c r="J1097" s="122" t="s">
        <v>3348</v>
      </c>
      <c r="K1097" s="122" t="s">
        <v>24</v>
      </c>
      <c r="L1097" s="122" t="s">
        <v>3349</v>
      </c>
      <c r="M1097" s="122" t="s">
        <v>25</v>
      </c>
      <c r="N1097" s="122" t="s">
        <v>26</v>
      </c>
      <c r="O1097" s="122" t="s">
        <v>25</v>
      </c>
      <c r="P1097" s="122" t="s">
        <v>27</v>
      </c>
      <c r="Q1097" s="122" t="s">
        <v>28</v>
      </c>
      <c r="R1097" s="124">
        <v>0.75</v>
      </c>
      <c r="S1097" s="122" t="s">
        <v>189</v>
      </c>
      <c r="T1097" s="125">
        <v>3.17</v>
      </c>
      <c r="U1097" s="122" t="s">
        <v>30</v>
      </c>
      <c r="W1097" s="8" t="str">
        <f t="shared" si="125"/>
        <v/>
      </c>
      <c r="X1097" s="8" t="str">
        <f>IF(S1097="6B",_xlfn.XLOOKUP(H1097,'Zoning 2shop'!A:A,'Zoning 2shop'!B:B),IF(S1097="6C",_xlfn.XLOOKUP(G1097,'Zoning 2shop'!C:C,'Zoning 2shop'!D:D),""))</f>
        <v/>
      </c>
      <c r="Y1097" s="112">
        <f t="shared" si="119"/>
        <v>0.14910705133062102</v>
      </c>
      <c r="Z1097" s="4">
        <f t="shared" si="120"/>
        <v>3.17</v>
      </c>
      <c r="AA1097" s="4">
        <f t="shared" si="121"/>
        <v>0.08</v>
      </c>
      <c r="AB1097" s="4">
        <f t="shared" si="122"/>
        <v>0.47266935271806865</v>
      </c>
      <c r="AC1097" s="19">
        <f t="shared" si="123"/>
        <v>3.25</v>
      </c>
      <c r="AD1097" s="8" t="str">
        <f>IF(COUNTIF(Catégories!A:A,N1097)=0,"catégorie inconnue",LOOKUP(N1097,Catégories!A:A,Catégories!B:B))</f>
        <v>Frêt</v>
      </c>
      <c r="AE1097" s="21">
        <f t="shared" si="124"/>
        <v>3.7226693527180688</v>
      </c>
    </row>
    <row r="1098" spans="2:31" x14ac:dyDescent="0.2">
      <c r="B1098" s="122" t="s">
        <v>2731</v>
      </c>
      <c r="C1098" s="122" t="s">
        <v>177</v>
      </c>
      <c r="D1098" s="123">
        <v>46162</v>
      </c>
      <c r="E1098" s="122" t="s">
        <v>301</v>
      </c>
      <c r="F1098" s="122" t="s">
        <v>22</v>
      </c>
      <c r="G1098" s="122" t="s">
        <v>0</v>
      </c>
      <c r="H1098" s="122" t="s">
        <v>0</v>
      </c>
      <c r="I1098" s="122" t="s">
        <v>3330</v>
      </c>
      <c r="J1098" s="122" t="s">
        <v>3330</v>
      </c>
      <c r="K1098" s="122" t="s">
        <v>24</v>
      </c>
      <c r="L1098" s="122" t="s">
        <v>3331</v>
      </c>
      <c r="M1098" s="122" t="s">
        <v>25</v>
      </c>
      <c r="N1098" s="122" t="s">
        <v>26</v>
      </c>
      <c r="O1098" s="122" t="s">
        <v>25</v>
      </c>
      <c r="P1098" s="122" t="s">
        <v>27</v>
      </c>
      <c r="Q1098" s="122" t="s">
        <v>28</v>
      </c>
      <c r="R1098" s="124">
        <v>0.55000000000000004</v>
      </c>
      <c r="S1098" s="122" t="s">
        <v>189</v>
      </c>
      <c r="T1098" s="125">
        <v>3.17</v>
      </c>
      <c r="U1098" s="122" t="s">
        <v>30</v>
      </c>
      <c r="W1098" s="8" t="str">
        <f t="shared" si="125"/>
        <v/>
      </c>
      <c r="X1098" s="8" t="str">
        <f>IF(S1098="6B",_xlfn.XLOOKUP(H1098,'Zoning 2shop'!A:A,'Zoning 2shop'!B:B),IF(S1098="6C",_xlfn.XLOOKUP(G1098,'Zoning 2shop'!C:C,'Zoning 2shop'!D:D),""))</f>
        <v/>
      </c>
      <c r="Y1098" s="112">
        <f t="shared" ref="Y1098:Y1161" si="126">AB1098/Z1098</f>
        <v>0.14910705133062102</v>
      </c>
      <c r="Z1098" s="4">
        <f t="shared" ref="Z1098:Z1161" si="127">T1098</f>
        <v>3.17</v>
      </c>
      <c r="AA1098" s="4">
        <f t="shared" ref="AA1098:AA1161" si="128">IF(OR(S1098="6C",S1098="6B",S1098="5X",S1098="5Y"),0.08,0.5)</f>
        <v>0.08</v>
      </c>
      <c r="AB1098" s="4">
        <f t="shared" ref="AB1098:AB1161" si="129">$AG$5/$AG$2*Z1098</f>
        <v>0.47266935271806865</v>
      </c>
      <c r="AC1098" s="19">
        <f t="shared" ref="AC1098:AC1161" si="130">Z1098+AA1098</f>
        <v>3.25</v>
      </c>
      <c r="AD1098" s="8" t="str">
        <f>IF(COUNTIF(Catégories!A:A,N1098)=0,"catégorie inconnue",LOOKUP(N1098,Catégories!A:A,Catégories!B:B))</f>
        <v>Frêt</v>
      </c>
      <c r="AE1098" s="21">
        <f t="shared" ref="AE1098:AE1161" si="131">SUM(Z1098:AB1098)</f>
        <v>3.7226693527180688</v>
      </c>
    </row>
    <row r="1099" spans="2:31" x14ac:dyDescent="0.2">
      <c r="B1099" s="122" t="s">
        <v>2731</v>
      </c>
      <c r="C1099" s="122" t="s">
        <v>177</v>
      </c>
      <c r="D1099" s="123">
        <v>46162</v>
      </c>
      <c r="E1099" s="122" t="s">
        <v>223</v>
      </c>
      <c r="F1099" s="122" t="s">
        <v>22</v>
      </c>
      <c r="G1099" s="122" t="s">
        <v>0</v>
      </c>
      <c r="H1099" s="122" t="s">
        <v>0</v>
      </c>
      <c r="I1099" s="122" t="s">
        <v>3341</v>
      </c>
      <c r="J1099" s="122" t="s">
        <v>3341</v>
      </c>
      <c r="K1099" s="122" t="s">
        <v>24</v>
      </c>
      <c r="L1099" s="122" t="s">
        <v>3342</v>
      </c>
      <c r="M1099" s="122" t="s">
        <v>25</v>
      </c>
      <c r="N1099" s="122" t="s">
        <v>26</v>
      </c>
      <c r="O1099" s="122" t="s">
        <v>25</v>
      </c>
      <c r="P1099" s="122" t="s">
        <v>27</v>
      </c>
      <c r="Q1099" s="122" t="s">
        <v>28</v>
      </c>
      <c r="R1099" s="124">
        <v>0.35</v>
      </c>
      <c r="S1099" s="122" t="s">
        <v>189</v>
      </c>
      <c r="T1099" s="125">
        <v>3.07</v>
      </c>
      <c r="U1099" s="122" t="s">
        <v>30</v>
      </c>
      <c r="W1099" s="8" t="str">
        <f t="shared" si="125"/>
        <v/>
      </c>
      <c r="X1099" s="8" t="str">
        <f>IF(S1099="6B",_xlfn.XLOOKUP(H1099,'Zoning 2shop'!A:A,'Zoning 2shop'!B:B),IF(S1099="6C",_xlfn.XLOOKUP(G1099,'Zoning 2shop'!C:C,'Zoning 2shop'!D:D),""))</f>
        <v/>
      </c>
      <c r="Y1099" s="112">
        <f t="shared" si="126"/>
        <v>0.14910705133062102</v>
      </c>
      <c r="Z1099" s="4">
        <f t="shared" si="127"/>
        <v>3.07</v>
      </c>
      <c r="AA1099" s="4">
        <f t="shared" si="128"/>
        <v>0.08</v>
      </c>
      <c r="AB1099" s="4">
        <f t="shared" si="129"/>
        <v>0.45775864758500651</v>
      </c>
      <c r="AC1099" s="19">
        <f t="shared" si="130"/>
        <v>3.15</v>
      </c>
      <c r="AD1099" s="8" t="str">
        <f>IF(COUNTIF(Catégories!A:A,N1099)=0,"catégorie inconnue",LOOKUP(N1099,Catégories!A:A,Catégories!B:B))</f>
        <v>Frêt</v>
      </c>
      <c r="AE1099" s="21">
        <f t="shared" si="131"/>
        <v>3.6077586475850065</v>
      </c>
    </row>
    <row r="1100" spans="2:31" x14ac:dyDescent="0.2">
      <c r="B1100" s="122" t="s">
        <v>2731</v>
      </c>
      <c r="C1100" s="122" t="s">
        <v>177</v>
      </c>
      <c r="D1100" s="123">
        <v>46162</v>
      </c>
      <c r="E1100" s="122" t="s">
        <v>3327</v>
      </c>
      <c r="F1100" s="122" t="s">
        <v>22</v>
      </c>
      <c r="G1100" s="122" t="s">
        <v>0</v>
      </c>
      <c r="H1100" s="122" t="s">
        <v>0</v>
      </c>
      <c r="I1100" s="122" t="s">
        <v>3328</v>
      </c>
      <c r="J1100" s="122" t="s">
        <v>3328</v>
      </c>
      <c r="K1100" s="122" t="s">
        <v>24</v>
      </c>
      <c r="L1100" s="122" t="s">
        <v>3329</v>
      </c>
      <c r="M1100" s="122" t="s">
        <v>25</v>
      </c>
      <c r="N1100" s="122" t="s">
        <v>26</v>
      </c>
      <c r="O1100" s="122" t="s">
        <v>25</v>
      </c>
      <c r="P1100" s="122" t="s">
        <v>27</v>
      </c>
      <c r="Q1100" s="122" t="s">
        <v>28</v>
      </c>
      <c r="R1100" s="124">
        <v>0.09</v>
      </c>
      <c r="S1100" s="122" t="s">
        <v>189</v>
      </c>
      <c r="T1100" s="125">
        <v>3.07</v>
      </c>
      <c r="U1100" s="122" t="s">
        <v>30</v>
      </c>
      <c r="W1100" s="8" t="str">
        <f t="shared" si="125"/>
        <v/>
      </c>
      <c r="X1100" s="8" t="str">
        <f>IF(S1100="6B",_xlfn.XLOOKUP(H1100,'Zoning 2shop'!A:A,'Zoning 2shop'!B:B),IF(S1100="6C",_xlfn.XLOOKUP(G1100,'Zoning 2shop'!C:C,'Zoning 2shop'!D:D),""))</f>
        <v/>
      </c>
      <c r="Y1100" s="112">
        <f t="shared" si="126"/>
        <v>0.14910705133062102</v>
      </c>
      <c r="Z1100" s="4">
        <f t="shared" si="127"/>
        <v>3.07</v>
      </c>
      <c r="AA1100" s="4">
        <f t="shared" si="128"/>
        <v>0.08</v>
      </c>
      <c r="AB1100" s="4">
        <f t="shared" si="129"/>
        <v>0.45775864758500651</v>
      </c>
      <c r="AC1100" s="19">
        <f t="shared" si="130"/>
        <v>3.15</v>
      </c>
      <c r="AD1100" s="8" t="str">
        <f>IF(COUNTIF(Catégories!A:A,N1100)=0,"catégorie inconnue",LOOKUP(N1100,Catégories!A:A,Catégories!B:B))</f>
        <v>Frêt</v>
      </c>
      <c r="AE1100" s="21">
        <f t="shared" si="131"/>
        <v>3.6077586475850065</v>
      </c>
    </row>
    <row r="1101" spans="2:31" x14ac:dyDescent="0.2">
      <c r="B1101" s="122" t="s">
        <v>2731</v>
      </c>
      <c r="C1101" s="122" t="s">
        <v>177</v>
      </c>
      <c r="D1101" s="123">
        <v>46162</v>
      </c>
      <c r="E1101" s="122" t="s">
        <v>3336</v>
      </c>
      <c r="F1101" s="122" t="s">
        <v>22</v>
      </c>
      <c r="G1101" s="122" t="s">
        <v>0</v>
      </c>
      <c r="H1101" s="122" t="s">
        <v>0</v>
      </c>
      <c r="I1101" s="122" t="s">
        <v>3337</v>
      </c>
      <c r="J1101" s="122" t="s">
        <v>3337</v>
      </c>
      <c r="K1101" s="122" t="s">
        <v>24</v>
      </c>
      <c r="L1101" s="122" t="s">
        <v>3338</v>
      </c>
      <c r="M1101" s="122" t="s">
        <v>25</v>
      </c>
      <c r="N1101" s="122" t="s">
        <v>26</v>
      </c>
      <c r="O1101" s="122" t="s">
        <v>25</v>
      </c>
      <c r="P1101" s="122" t="s">
        <v>27</v>
      </c>
      <c r="Q1101" s="122" t="s">
        <v>28</v>
      </c>
      <c r="R1101" s="124">
        <v>0.52</v>
      </c>
      <c r="S1101" s="122" t="s">
        <v>189</v>
      </c>
      <c r="T1101" s="125">
        <v>3.17</v>
      </c>
      <c r="U1101" s="122" t="s">
        <v>30</v>
      </c>
      <c r="W1101" s="8" t="str">
        <f t="shared" si="125"/>
        <v/>
      </c>
      <c r="X1101" s="8" t="str">
        <f>IF(S1101="6B",_xlfn.XLOOKUP(H1101,'Zoning 2shop'!A:A,'Zoning 2shop'!B:B),IF(S1101="6C",_xlfn.XLOOKUP(G1101,'Zoning 2shop'!C:C,'Zoning 2shop'!D:D),""))</f>
        <v/>
      </c>
      <c r="Y1101" s="112">
        <f t="shared" si="126"/>
        <v>0.14910705133062102</v>
      </c>
      <c r="Z1101" s="4">
        <f t="shared" si="127"/>
        <v>3.17</v>
      </c>
      <c r="AA1101" s="4">
        <f t="shared" si="128"/>
        <v>0.08</v>
      </c>
      <c r="AB1101" s="4">
        <f t="shared" si="129"/>
        <v>0.47266935271806865</v>
      </c>
      <c r="AC1101" s="19">
        <f t="shared" si="130"/>
        <v>3.25</v>
      </c>
      <c r="AD1101" s="8" t="str">
        <f>IF(COUNTIF(Catégories!A:A,N1101)=0,"catégorie inconnue",LOOKUP(N1101,Catégories!A:A,Catégories!B:B))</f>
        <v>Frêt</v>
      </c>
      <c r="AE1101" s="21">
        <f t="shared" si="131"/>
        <v>3.7226693527180688</v>
      </c>
    </row>
    <row r="1102" spans="2:31" x14ac:dyDescent="0.2">
      <c r="B1102" s="122" t="s">
        <v>2731</v>
      </c>
      <c r="C1102" s="122" t="s">
        <v>177</v>
      </c>
      <c r="D1102" s="123">
        <v>46162</v>
      </c>
      <c r="E1102" s="122" t="s">
        <v>1097</v>
      </c>
      <c r="F1102" s="122" t="s">
        <v>22</v>
      </c>
      <c r="G1102" s="122" t="s">
        <v>0</v>
      </c>
      <c r="H1102" s="122" t="s">
        <v>0</v>
      </c>
      <c r="I1102" s="122" t="s">
        <v>3339</v>
      </c>
      <c r="J1102" s="122" t="s">
        <v>3339</v>
      </c>
      <c r="K1102" s="122" t="s">
        <v>24</v>
      </c>
      <c r="L1102" s="122" t="s">
        <v>3340</v>
      </c>
      <c r="M1102" s="122" t="s">
        <v>25</v>
      </c>
      <c r="N1102" s="122" t="s">
        <v>26</v>
      </c>
      <c r="O1102" s="122" t="s">
        <v>25</v>
      </c>
      <c r="P1102" s="122" t="s">
        <v>27</v>
      </c>
      <c r="Q1102" s="122" t="s">
        <v>28</v>
      </c>
      <c r="R1102" s="124">
        <v>0.05</v>
      </c>
      <c r="S1102" s="122" t="s">
        <v>189</v>
      </c>
      <c r="T1102" s="125">
        <v>3.07</v>
      </c>
      <c r="U1102" s="122" t="s">
        <v>30</v>
      </c>
      <c r="W1102" s="8" t="str">
        <f t="shared" si="125"/>
        <v/>
      </c>
      <c r="X1102" s="8" t="str">
        <f>IF(S1102="6B",_xlfn.XLOOKUP(H1102,'Zoning 2shop'!A:A,'Zoning 2shop'!B:B),IF(S1102="6C",_xlfn.XLOOKUP(G1102,'Zoning 2shop'!C:C,'Zoning 2shop'!D:D),""))</f>
        <v/>
      </c>
      <c r="Y1102" s="112">
        <f t="shared" si="126"/>
        <v>0.14910705133062102</v>
      </c>
      <c r="Z1102" s="4">
        <f t="shared" si="127"/>
        <v>3.07</v>
      </c>
      <c r="AA1102" s="4">
        <f t="shared" si="128"/>
        <v>0.08</v>
      </c>
      <c r="AB1102" s="4">
        <f t="shared" si="129"/>
        <v>0.45775864758500651</v>
      </c>
      <c r="AC1102" s="19">
        <f t="shared" si="130"/>
        <v>3.15</v>
      </c>
      <c r="AD1102" s="8" t="str">
        <f>IF(COUNTIF(Catégories!A:A,N1102)=0,"catégorie inconnue",LOOKUP(N1102,Catégories!A:A,Catégories!B:B))</f>
        <v>Frêt</v>
      </c>
      <c r="AE1102" s="21">
        <f t="shared" si="131"/>
        <v>3.6077586475850065</v>
      </c>
    </row>
    <row r="1103" spans="2:31" x14ac:dyDescent="0.2">
      <c r="B1103" s="122" t="s">
        <v>2731</v>
      </c>
      <c r="C1103" s="122" t="s">
        <v>177</v>
      </c>
      <c r="D1103" s="123">
        <v>46162</v>
      </c>
      <c r="E1103" s="122" t="s">
        <v>254</v>
      </c>
      <c r="F1103" s="122" t="s">
        <v>22</v>
      </c>
      <c r="G1103" s="122" t="s">
        <v>0</v>
      </c>
      <c r="H1103" s="122" t="s">
        <v>0</v>
      </c>
      <c r="I1103" s="122" t="s">
        <v>3350</v>
      </c>
      <c r="J1103" s="122" t="s">
        <v>3350</v>
      </c>
      <c r="K1103" s="122" t="s">
        <v>24</v>
      </c>
      <c r="L1103" s="122" t="s">
        <v>3351</v>
      </c>
      <c r="M1103" s="122" t="s">
        <v>25</v>
      </c>
      <c r="N1103" s="122" t="s">
        <v>26</v>
      </c>
      <c r="O1103" s="122" t="s">
        <v>25</v>
      </c>
      <c r="P1103" s="122" t="s">
        <v>27</v>
      </c>
      <c r="Q1103" s="122" t="s">
        <v>28</v>
      </c>
      <c r="R1103" s="124">
        <v>0.3</v>
      </c>
      <c r="S1103" s="122" t="s">
        <v>189</v>
      </c>
      <c r="T1103" s="125">
        <v>3.07</v>
      </c>
      <c r="U1103" s="122" t="s">
        <v>30</v>
      </c>
      <c r="W1103" s="8" t="str">
        <f t="shared" si="125"/>
        <v/>
      </c>
      <c r="X1103" s="8" t="str">
        <f>IF(S1103="6B",_xlfn.XLOOKUP(H1103,'Zoning 2shop'!A:A,'Zoning 2shop'!B:B),IF(S1103="6C",_xlfn.XLOOKUP(G1103,'Zoning 2shop'!C:C,'Zoning 2shop'!D:D),""))</f>
        <v/>
      </c>
      <c r="Y1103" s="112">
        <f t="shared" si="126"/>
        <v>0.14910705133062102</v>
      </c>
      <c r="Z1103" s="4">
        <f t="shared" si="127"/>
        <v>3.07</v>
      </c>
      <c r="AA1103" s="4">
        <f t="shared" si="128"/>
        <v>0.08</v>
      </c>
      <c r="AB1103" s="4">
        <f t="shared" si="129"/>
        <v>0.45775864758500651</v>
      </c>
      <c r="AC1103" s="19">
        <f t="shared" si="130"/>
        <v>3.15</v>
      </c>
      <c r="AD1103" s="8" t="str">
        <f>IF(COUNTIF(Catégories!A:A,N1103)=0,"catégorie inconnue",LOOKUP(N1103,Catégories!A:A,Catégories!B:B))</f>
        <v>Frêt</v>
      </c>
      <c r="AE1103" s="21">
        <f t="shared" si="131"/>
        <v>3.6077586475850065</v>
      </c>
    </row>
    <row r="1104" spans="2:31" x14ac:dyDescent="0.2">
      <c r="B1104" s="122" t="s">
        <v>2731</v>
      </c>
      <c r="C1104" s="122" t="s">
        <v>177</v>
      </c>
      <c r="D1104" s="123">
        <v>46163</v>
      </c>
      <c r="E1104" s="122" t="s">
        <v>3352</v>
      </c>
      <c r="F1104" s="122" t="s">
        <v>22</v>
      </c>
      <c r="G1104" s="122" t="s">
        <v>0</v>
      </c>
      <c r="H1104" s="122" t="s">
        <v>0</v>
      </c>
      <c r="I1104" s="122" t="s">
        <v>3353</v>
      </c>
      <c r="J1104" s="122" t="s">
        <v>3353</v>
      </c>
      <c r="K1104" s="122" t="s">
        <v>24</v>
      </c>
      <c r="L1104" s="122" t="s">
        <v>3354</v>
      </c>
      <c r="M1104" s="122" t="s">
        <v>25</v>
      </c>
      <c r="N1104" s="122" t="s">
        <v>26</v>
      </c>
      <c r="O1104" s="122" t="s">
        <v>25</v>
      </c>
      <c r="P1104" s="122" t="s">
        <v>27</v>
      </c>
      <c r="Q1104" s="122" t="s">
        <v>28</v>
      </c>
      <c r="R1104" s="124">
        <v>1.25</v>
      </c>
      <c r="S1104" s="122" t="s">
        <v>189</v>
      </c>
      <c r="T1104" s="125">
        <v>3.49</v>
      </c>
      <c r="U1104" s="122" t="s">
        <v>30</v>
      </c>
      <c r="W1104" s="8" t="str">
        <f t="shared" si="125"/>
        <v/>
      </c>
      <c r="X1104" s="8" t="str">
        <f>IF(S1104="6B",_xlfn.XLOOKUP(H1104,'Zoning 2shop'!A:A,'Zoning 2shop'!B:B),IF(S1104="6C",_xlfn.XLOOKUP(G1104,'Zoning 2shop'!C:C,'Zoning 2shop'!D:D),""))</f>
        <v/>
      </c>
      <c r="Y1104" s="112">
        <f t="shared" si="126"/>
        <v>0.14910705133062102</v>
      </c>
      <c r="Z1104" s="4">
        <f t="shared" si="127"/>
        <v>3.49</v>
      </c>
      <c r="AA1104" s="4">
        <f t="shared" si="128"/>
        <v>0.08</v>
      </c>
      <c r="AB1104" s="4">
        <f t="shared" si="129"/>
        <v>0.52038360914386739</v>
      </c>
      <c r="AC1104" s="19">
        <f t="shared" si="130"/>
        <v>3.5700000000000003</v>
      </c>
      <c r="AD1104" s="8" t="str">
        <f>IF(COUNTIF(Catégories!A:A,N1104)=0,"catégorie inconnue",LOOKUP(N1104,Catégories!A:A,Catégories!B:B))</f>
        <v>Frêt</v>
      </c>
      <c r="AE1104" s="21">
        <f t="shared" si="131"/>
        <v>4.0903836091438679</v>
      </c>
    </row>
    <row r="1105" spans="2:31" x14ac:dyDescent="0.2">
      <c r="B1105" s="122" t="s">
        <v>2731</v>
      </c>
      <c r="C1105" s="122" t="s">
        <v>177</v>
      </c>
      <c r="D1105" s="123">
        <v>46163</v>
      </c>
      <c r="E1105" s="122" t="s">
        <v>952</v>
      </c>
      <c r="F1105" s="122" t="s">
        <v>22</v>
      </c>
      <c r="G1105" s="122" t="s">
        <v>0</v>
      </c>
      <c r="H1105" s="122" t="s">
        <v>0</v>
      </c>
      <c r="I1105" s="122" t="s">
        <v>3362</v>
      </c>
      <c r="J1105" s="122" t="s">
        <v>3362</v>
      </c>
      <c r="K1105" s="122" t="s">
        <v>24</v>
      </c>
      <c r="L1105" s="122" t="s">
        <v>3363</v>
      </c>
      <c r="M1105" s="122" t="s">
        <v>25</v>
      </c>
      <c r="N1105" s="122" t="s">
        <v>26</v>
      </c>
      <c r="O1105" s="122" t="s">
        <v>25</v>
      </c>
      <c r="P1105" s="122" t="s">
        <v>27</v>
      </c>
      <c r="Q1105" s="122" t="s">
        <v>28</v>
      </c>
      <c r="R1105" s="124">
        <v>0.25</v>
      </c>
      <c r="S1105" s="122" t="s">
        <v>189</v>
      </c>
      <c r="T1105" s="125">
        <v>3.07</v>
      </c>
      <c r="U1105" s="122" t="s">
        <v>30</v>
      </c>
      <c r="W1105" s="8" t="str">
        <f t="shared" si="125"/>
        <v/>
      </c>
      <c r="X1105" s="8" t="str">
        <f>IF(S1105="6B",_xlfn.XLOOKUP(H1105,'Zoning 2shop'!A:A,'Zoning 2shop'!B:B),IF(S1105="6C",_xlfn.XLOOKUP(G1105,'Zoning 2shop'!C:C,'Zoning 2shop'!D:D),""))</f>
        <v/>
      </c>
      <c r="Y1105" s="112">
        <f t="shared" si="126"/>
        <v>0.14910705133062102</v>
      </c>
      <c r="Z1105" s="4">
        <f t="shared" si="127"/>
        <v>3.07</v>
      </c>
      <c r="AA1105" s="4">
        <f t="shared" si="128"/>
        <v>0.08</v>
      </c>
      <c r="AB1105" s="4">
        <f t="shared" si="129"/>
        <v>0.45775864758500651</v>
      </c>
      <c r="AC1105" s="19">
        <f t="shared" si="130"/>
        <v>3.15</v>
      </c>
      <c r="AD1105" s="8" t="str">
        <f>IF(COUNTIF(Catégories!A:A,N1105)=0,"catégorie inconnue",LOOKUP(N1105,Catégories!A:A,Catégories!B:B))</f>
        <v>Frêt</v>
      </c>
      <c r="AE1105" s="21">
        <f t="shared" si="131"/>
        <v>3.6077586475850065</v>
      </c>
    </row>
    <row r="1106" spans="2:31" x14ac:dyDescent="0.2">
      <c r="B1106" s="122" t="s">
        <v>2731</v>
      </c>
      <c r="C1106" s="122" t="s">
        <v>177</v>
      </c>
      <c r="D1106" s="123">
        <v>46163</v>
      </c>
      <c r="E1106" s="122" t="s">
        <v>232</v>
      </c>
      <c r="F1106" s="122" t="s">
        <v>22</v>
      </c>
      <c r="G1106" s="122" t="s">
        <v>0</v>
      </c>
      <c r="H1106" s="122" t="s">
        <v>0</v>
      </c>
      <c r="I1106" s="122" t="s">
        <v>3384</v>
      </c>
      <c r="J1106" s="122" t="s">
        <v>3384</v>
      </c>
      <c r="K1106" s="122" t="s">
        <v>24</v>
      </c>
      <c r="L1106" s="122" t="s">
        <v>3385</v>
      </c>
      <c r="M1106" s="122" t="s">
        <v>25</v>
      </c>
      <c r="N1106" s="122" t="s">
        <v>26</v>
      </c>
      <c r="O1106" s="122" t="s">
        <v>25</v>
      </c>
      <c r="P1106" s="122" t="s">
        <v>27</v>
      </c>
      <c r="Q1106" s="122" t="s">
        <v>28</v>
      </c>
      <c r="R1106" s="124">
        <v>0.34</v>
      </c>
      <c r="S1106" s="122" t="s">
        <v>189</v>
      </c>
      <c r="T1106" s="125">
        <v>3.07</v>
      </c>
      <c r="U1106" s="122" t="s">
        <v>30</v>
      </c>
      <c r="W1106" s="8" t="str">
        <f t="shared" si="125"/>
        <v/>
      </c>
      <c r="X1106" s="8" t="str">
        <f>IF(S1106="6B",_xlfn.XLOOKUP(H1106,'Zoning 2shop'!A:A,'Zoning 2shop'!B:B),IF(S1106="6C",_xlfn.XLOOKUP(G1106,'Zoning 2shop'!C:C,'Zoning 2shop'!D:D),""))</f>
        <v/>
      </c>
      <c r="Y1106" s="112">
        <f t="shared" si="126"/>
        <v>0.14910705133062102</v>
      </c>
      <c r="Z1106" s="4">
        <f t="shared" si="127"/>
        <v>3.07</v>
      </c>
      <c r="AA1106" s="4">
        <f t="shared" si="128"/>
        <v>0.08</v>
      </c>
      <c r="AB1106" s="4">
        <f t="shared" si="129"/>
        <v>0.45775864758500651</v>
      </c>
      <c r="AC1106" s="19">
        <f t="shared" si="130"/>
        <v>3.15</v>
      </c>
      <c r="AD1106" s="8" t="str">
        <f>IF(COUNTIF(Catégories!A:A,N1106)=0,"catégorie inconnue",LOOKUP(N1106,Catégories!A:A,Catégories!B:B))</f>
        <v>Frêt</v>
      </c>
      <c r="AE1106" s="21">
        <f t="shared" si="131"/>
        <v>3.6077586475850065</v>
      </c>
    </row>
    <row r="1107" spans="2:31" x14ac:dyDescent="0.2">
      <c r="B1107" s="122" t="s">
        <v>2731</v>
      </c>
      <c r="C1107" s="122" t="s">
        <v>177</v>
      </c>
      <c r="D1107" s="123">
        <v>46163</v>
      </c>
      <c r="E1107" s="122" t="s">
        <v>236</v>
      </c>
      <c r="F1107" s="122" t="s">
        <v>22</v>
      </c>
      <c r="G1107" s="122" t="s">
        <v>0</v>
      </c>
      <c r="H1107" s="122" t="s">
        <v>0</v>
      </c>
      <c r="I1107" s="122" t="s">
        <v>3373</v>
      </c>
      <c r="J1107" s="122" t="s">
        <v>3373</v>
      </c>
      <c r="K1107" s="122" t="s">
        <v>24</v>
      </c>
      <c r="L1107" s="122" t="s">
        <v>3374</v>
      </c>
      <c r="M1107" s="122" t="s">
        <v>25</v>
      </c>
      <c r="N1107" s="122" t="s">
        <v>26</v>
      </c>
      <c r="O1107" s="122" t="s">
        <v>25</v>
      </c>
      <c r="P1107" s="122" t="s">
        <v>27</v>
      </c>
      <c r="Q1107" s="122" t="s">
        <v>28</v>
      </c>
      <c r="R1107" s="124">
        <v>0.55000000000000004</v>
      </c>
      <c r="S1107" s="122" t="s">
        <v>189</v>
      </c>
      <c r="T1107" s="125">
        <v>3.17</v>
      </c>
      <c r="U1107" s="122" t="s">
        <v>30</v>
      </c>
      <c r="W1107" s="8" t="str">
        <f t="shared" si="125"/>
        <v/>
      </c>
      <c r="X1107" s="8" t="str">
        <f>IF(S1107="6B",_xlfn.XLOOKUP(H1107,'Zoning 2shop'!A:A,'Zoning 2shop'!B:B),IF(S1107="6C",_xlfn.XLOOKUP(G1107,'Zoning 2shop'!C:C,'Zoning 2shop'!D:D),""))</f>
        <v/>
      </c>
      <c r="Y1107" s="112">
        <f t="shared" si="126"/>
        <v>0.14910705133062102</v>
      </c>
      <c r="Z1107" s="4">
        <f t="shared" si="127"/>
        <v>3.17</v>
      </c>
      <c r="AA1107" s="4">
        <f t="shared" si="128"/>
        <v>0.08</v>
      </c>
      <c r="AB1107" s="4">
        <f t="shared" si="129"/>
        <v>0.47266935271806865</v>
      </c>
      <c r="AC1107" s="19">
        <f t="shared" si="130"/>
        <v>3.25</v>
      </c>
      <c r="AD1107" s="8" t="str">
        <f>IF(COUNTIF(Catégories!A:A,N1107)=0,"catégorie inconnue",LOOKUP(N1107,Catégories!A:A,Catégories!B:B))</f>
        <v>Frêt</v>
      </c>
      <c r="AE1107" s="21">
        <f t="shared" si="131"/>
        <v>3.7226693527180688</v>
      </c>
    </row>
    <row r="1108" spans="2:31" x14ac:dyDescent="0.2">
      <c r="B1108" s="122" t="s">
        <v>2731</v>
      </c>
      <c r="C1108" s="122" t="s">
        <v>177</v>
      </c>
      <c r="D1108" s="123">
        <v>46163</v>
      </c>
      <c r="E1108" s="122" t="s">
        <v>259</v>
      </c>
      <c r="F1108" s="122" t="s">
        <v>22</v>
      </c>
      <c r="G1108" s="122" t="s">
        <v>0</v>
      </c>
      <c r="H1108" s="122" t="s">
        <v>0</v>
      </c>
      <c r="I1108" s="122" t="s">
        <v>3386</v>
      </c>
      <c r="J1108" s="122" t="s">
        <v>3386</v>
      </c>
      <c r="K1108" s="122" t="s">
        <v>24</v>
      </c>
      <c r="L1108" s="122" t="s">
        <v>3387</v>
      </c>
      <c r="M1108" s="122" t="s">
        <v>25</v>
      </c>
      <c r="N1108" s="122" t="s">
        <v>26</v>
      </c>
      <c r="O1108" s="122" t="s">
        <v>25</v>
      </c>
      <c r="P1108" s="122" t="s">
        <v>27</v>
      </c>
      <c r="Q1108" s="122" t="s">
        <v>28</v>
      </c>
      <c r="R1108" s="124">
        <v>0.14000000000000001</v>
      </c>
      <c r="S1108" s="122" t="s">
        <v>189</v>
      </c>
      <c r="T1108" s="125">
        <v>3.07</v>
      </c>
      <c r="U1108" s="122" t="s">
        <v>30</v>
      </c>
      <c r="W1108" s="8" t="str">
        <f t="shared" si="125"/>
        <v/>
      </c>
      <c r="X1108" s="8" t="str">
        <f>IF(S1108="6B",_xlfn.XLOOKUP(H1108,'Zoning 2shop'!A:A,'Zoning 2shop'!B:B),IF(S1108="6C",_xlfn.XLOOKUP(G1108,'Zoning 2shop'!C:C,'Zoning 2shop'!D:D),""))</f>
        <v/>
      </c>
      <c r="Y1108" s="112">
        <f t="shared" si="126"/>
        <v>0.14910705133062102</v>
      </c>
      <c r="Z1108" s="4">
        <f t="shared" si="127"/>
        <v>3.07</v>
      </c>
      <c r="AA1108" s="4">
        <f t="shared" si="128"/>
        <v>0.08</v>
      </c>
      <c r="AB1108" s="4">
        <f t="shared" si="129"/>
        <v>0.45775864758500651</v>
      </c>
      <c r="AC1108" s="19">
        <f t="shared" si="130"/>
        <v>3.15</v>
      </c>
      <c r="AD1108" s="8" t="str">
        <f>IF(COUNTIF(Catégories!A:A,N1108)=0,"catégorie inconnue",LOOKUP(N1108,Catégories!A:A,Catégories!B:B))</f>
        <v>Frêt</v>
      </c>
      <c r="AE1108" s="21">
        <f t="shared" si="131"/>
        <v>3.6077586475850065</v>
      </c>
    </row>
    <row r="1109" spans="2:31" x14ac:dyDescent="0.2">
      <c r="B1109" s="122" t="s">
        <v>2731</v>
      </c>
      <c r="C1109" s="122" t="s">
        <v>177</v>
      </c>
      <c r="D1109" s="123">
        <v>46163</v>
      </c>
      <c r="E1109" s="122" t="s">
        <v>392</v>
      </c>
      <c r="F1109" s="122" t="s">
        <v>22</v>
      </c>
      <c r="G1109" s="122" t="s">
        <v>0</v>
      </c>
      <c r="H1109" s="122" t="s">
        <v>0</v>
      </c>
      <c r="I1109" s="122" t="s">
        <v>3357</v>
      </c>
      <c r="J1109" s="122" t="s">
        <v>3357</v>
      </c>
      <c r="K1109" s="122" t="s">
        <v>24</v>
      </c>
      <c r="L1109" s="122" t="s">
        <v>3358</v>
      </c>
      <c r="M1109" s="122" t="s">
        <v>25</v>
      </c>
      <c r="N1109" s="122" t="s">
        <v>26</v>
      </c>
      <c r="O1109" s="122" t="s">
        <v>25</v>
      </c>
      <c r="P1109" s="122" t="s">
        <v>27</v>
      </c>
      <c r="Q1109" s="122" t="s">
        <v>28</v>
      </c>
      <c r="R1109" s="124">
        <v>0.26</v>
      </c>
      <c r="S1109" s="122" t="s">
        <v>189</v>
      </c>
      <c r="T1109" s="125">
        <v>3.07</v>
      </c>
      <c r="U1109" s="122" t="s">
        <v>30</v>
      </c>
      <c r="W1109" s="8" t="str">
        <f t="shared" si="125"/>
        <v/>
      </c>
      <c r="X1109" s="8" t="str">
        <f>IF(S1109="6B",_xlfn.XLOOKUP(H1109,'Zoning 2shop'!A:A,'Zoning 2shop'!B:B),IF(S1109="6C",_xlfn.XLOOKUP(G1109,'Zoning 2shop'!C:C,'Zoning 2shop'!D:D),""))</f>
        <v/>
      </c>
      <c r="Y1109" s="112">
        <f t="shared" si="126"/>
        <v>0.14910705133062102</v>
      </c>
      <c r="Z1109" s="4">
        <f t="shared" si="127"/>
        <v>3.07</v>
      </c>
      <c r="AA1109" s="4">
        <f t="shared" si="128"/>
        <v>0.08</v>
      </c>
      <c r="AB1109" s="4">
        <f t="shared" si="129"/>
        <v>0.45775864758500651</v>
      </c>
      <c r="AC1109" s="19">
        <f t="shared" si="130"/>
        <v>3.15</v>
      </c>
      <c r="AD1109" s="8" t="str">
        <f>IF(COUNTIF(Catégories!A:A,N1109)=0,"catégorie inconnue",LOOKUP(N1109,Catégories!A:A,Catégories!B:B))</f>
        <v>Frêt</v>
      </c>
      <c r="AE1109" s="21">
        <f t="shared" si="131"/>
        <v>3.6077586475850065</v>
      </c>
    </row>
    <row r="1110" spans="2:31" x14ac:dyDescent="0.2">
      <c r="B1110" s="122" t="s">
        <v>2731</v>
      </c>
      <c r="C1110" s="122" t="s">
        <v>177</v>
      </c>
      <c r="D1110" s="123">
        <v>46163</v>
      </c>
      <c r="E1110" s="122" t="s">
        <v>403</v>
      </c>
      <c r="F1110" s="122" t="s">
        <v>22</v>
      </c>
      <c r="G1110" s="122" t="s">
        <v>0</v>
      </c>
      <c r="H1110" s="122" t="s">
        <v>0</v>
      </c>
      <c r="I1110" s="122" t="s">
        <v>3364</v>
      </c>
      <c r="J1110" s="122" t="s">
        <v>3364</v>
      </c>
      <c r="K1110" s="122" t="s">
        <v>24</v>
      </c>
      <c r="L1110" s="122" t="s">
        <v>3365</v>
      </c>
      <c r="M1110" s="122" t="s">
        <v>25</v>
      </c>
      <c r="N1110" s="122" t="s">
        <v>26</v>
      </c>
      <c r="O1110" s="122" t="s">
        <v>25</v>
      </c>
      <c r="P1110" s="122" t="s">
        <v>27</v>
      </c>
      <c r="Q1110" s="122" t="s">
        <v>28</v>
      </c>
      <c r="R1110" s="124">
        <v>0.64</v>
      </c>
      <c r="S1110" s="122" t="s">
        <v>189</v>
      </c>
      <c r="T1110" s="125">
        <v>3.17</v>
      </c>
      <c r="U1110" s="122" t="s">
        <v>30</v>
      </c>
      <c r="W1110" s="8" t="str">
        <f t="shared" si="125"/>
        <v/>
      </c>
      <c r="X1110" s="8" t="str">
        <f>IF(S1110="6B",_xlfn.XLOOKUP(H1110,'Zoning 2shop'!A:A,'Zoning 2shop'!B:B),IF(S1110="6C",_xlfn.XLOOKUP(G1110,'Zoning 2shop'!C:C,'Zoning 2shop'!D:D),""))</f>
        <v/>
      </c>
      <c r="Y1110" s="112">
        <f t="shared" si="126"/>
        <v>0.14910705133062102</v>
      </c>
      <c r="Z1110" s="4">
        <f t="shared" si="127"/>
        <v>3.17</v>
      </c>
      <c r="AA1110" s="4">
        <f t="shared" si="128"/>
        <v>0.08</v>
      </c>
      <c r="AB1110" s="4">
        <f t="shared" si="129"/>
        <v>0.47266935271806865</v>
      </c>
      <c r="AC1110" s="19">
        <f t="shared" si="130"/>
        <v>3.25</v>
      </c>
      <c r="AD1110" s="8" t="str">
        <f>IF(COUNTIF(Catégories!A:A,N1110)=0,"catégorie inconnue",LOOKUP(N1110,Catégories!A:A,Catégories!B:B))</f>
        <v>Frêt</v>
      </c>
      <c r="AE1110" s="21">
        <f t="shared" si="131"/>
        <v>3.7226693527180688</v>
      </c>
    </row>
    <row r="1111" spans="2:31" x14ac:dyDescent="0.2">
      <c r="B1111" s="122" t="s">
        <v>2731</v>
      </c>
      <c r="C1111" s="122" t="s">
        <v>177</v>
      </c>
      <c r="D1111" s="123">
        <v>46163</v>
      </c>
      <c r="E1111" s="122" t="s">
        <v>397</v>
      </c>
      <c r="F1111" s="122" t="s">
        <v>22</v>
      </c>
      <c r="G1111" s="122" t="s">
        <v>0</v>
      </c>
      <c r="H1111" s="122" t="s">
        <v>0</v>
      </c>
      <c r="I1111" s="122" t="s">
        <v>3371</v>
      </c>
      <c r="J1111" s="122" t="s">
        <v>3371</v>
      </c>
      <c r="K1111" s="122" t="s">
        <v>24</v>
      </c>
      <c r="L1111" s="122" t="s">
        <v>3372</v>
      </c>
      <c r="M1111" s="122" t="s">
        <v>25</v>
      </c>
      <c r="N1111" s="122" t="s">
        <v>26</v>
      </c>
      <c r="O1111" s="122" t="s">
        <v>25</v>
      </c>
      <c r="P1111" s="122" t="s">
        <v>27</v>
      </c>
      <c r="Q1111" s="122" t="s">
        <v>28</v>
      </c>
      <c r="R1111" s="124">
        <v>0.36</v>
      </c>
      <c r="S1111" s="122" t="s">
        <v>189</v>
      </c>
      <c r="T1111" s="125">
        <v>3.07</v>
      </c>
      <c r="U1111" s="122" t="s">
        <v>30</v>
      </c>
      <c r="W1111" s="8" t="str">
        <f t="shared" si="125"/>
        <v/>
      </c>
      <c r="X1111" s="8" t="str">
        <f>IF(S1111="6B",_xlfn.XLOOKUP(H1111,'Zoning 2shop'!A:A,'Zoning 2shop'!B:B),IF(S1111="6C",_xlfn.XLOOKUP(G1111,'Zoning 2shop'!C:C,'Zoning 2shop'!D:D),""))</f>
        <v/>
      </c>
      <c r="Y1111" s="112">
        <f t="shared" si="126"/>
        <v>0.14910705133062102</v>
      </c>
      <c r="Z1111" s="4">
        <f t="shared" si="127"/>
        <v>3.07</v>
      </c>
      <c r="AA1111" s="4">
        <f t="shared" si="128"/>
        <v>0.08</v>
      </c>
      <c r="AB1111" s="4">
        <f t="shared" si="129"/>
        <v>0.45775864758500651</v>
      </c>
      <c r="AC1111" s="19">
        <f t="shared" si="130"/>
        <v>3.15</v>
      </c>
      <c r="AD1111" s="8" t="str">
        <f>IF(COUNTIF(Catégories!A:A,N1111)=0,"catégorie inconnue",LOOKUP(N1111,Catégories!A:A,Catégories!B:B))</f>
        <v>Frêt</v>
      </c>
      <c r="AE1111" s="21">
        <f t="shared" si="131"/>
        <v>3.6077586475850065</v>
      </c>
    </row>
    <row r="1112" spans="2:31" x14ac:dyDescent="0.2">
      <c r="B1112" s="122" t="s">
        <v>2731</v>
      </c>
      <c r="C1112" s="122" t="s">
        <v>177</v>
      </c>
      <c r="D1112" s="123">
        <v>46163</v>
      </c>
      <c r="E1112" s="122" t="s">
        <v>3368</v>
      </c>
      <c r="F1112" s="122" t="s">
        <v>22</v>
      </c>
      <c r="G1112" s="122" t="s">
        <v>0</v>
      </c>
      <c r="H1112" s="122" t="s">
        <v>0</v>
      </c>
      <c r="I1112" s="122" t="s">
        <v>3369</v>
      </c>
      <c r="J1112" s="122" t="s">
        <v>3369</v>
      </c>
      <c r="K1112" s="122" t="s">
        <v>24</v>
      </c>
      <c r="L1112" s="122" t="s">
        <v>3370</v>
      </c>
      <c r="M1112" s="122" t="s">
        <v>25</v>
      </c>
      <c r="N1112" s="122" t="s">
        <v>26</v>
      </c>
      <c r="O1112" s="122" t="s">
        <v>25</v>
      </c>
      <c r="P1112" s="122" t="s">
        <v>27</v>
      </c>
      <c r="Q1112" s="122" t="s">
        <v>28</v>
      </c>
      <c r="R1112" s="124">
        <v>0.19</v>
      </c>
      <c r="S1112" s="122" t="s">
        <v>189</v>
      </c>
      <c r="T1112" s="125">
        <v>3.07</v>
      </c>
      <c r="U1112" s="122" t="s">
        <v>30</v>
      </c>
      <c r="W1112" s="8" t="str">
        <f t="shared" si="125"/>
        <v/>
      </c>
      <c r="X1112" s="8" t="str">
        <f>IF(S1112="6B",_xlfn.XLOOKUP(H1112,'Zoning 2shop'!A:A,'Zoning 2shop'!B:B),IF(S1112="6C",_xlfn.XLOOKUP(G1112,'Zoning 2shop'!C:C,'Zoning 2shop'!D:D),""))</f>
        <v/>
      </c>
      <c r="Y1112" s="112">
        <f t="shared" si="126"/>
        <v>0.14910705133062102</v>
      </c>
      <c r="Z1112" s="4">
        <f t="shared" si="127"/>
        <v>3.07</v>
      </c>
      <c r="AA1112" s="4">
        <f t="shared" si="128"/>
        <v>0.08</v>
      </c>
      <c r="AB1112" s="4">
        <f t="shared" si="129"/>
        <v>0.45775864758500651</v>
      </c>
      <c r="AC1112" s="19">
        <f t="shared" si="130"/>
        <v>3.15</v>
      </c>
      <c r="AD1112" s="8" t="str">
        <f>IF(COUNTIF(Catégories!A:A,N1112)=0,"catégorie inconnue",LOOKUP(N1112,Catégories!A:A,Catégories!B:B))</f>
        <v>Frêt</v>
      </c>
      <c r="AE1112" s="21">
        <f t="shared" si="131"/>
        <v>3.6077586475850065</v>
      </c>
    </row>
    <row r="1113" spans="2:31" x14ac:dyDescent="0.2">
      <c r="B1113" s="122" t="s">
        <v>2731</v>
      </c>
      <c r="C1113" s="122" t="s">
        <v>177</v>
      </c>
      <c r="D1113" s="123">
        <v>46163</v>
      </c>
      <c r="E1113" s="122" t="s">
        <v>3377</v>
      </c>
      <c r="F1113" s="122" t="s">
        <v>22</v>
      </c>
      <c r="G1113" s="122" t="s">
        <v>0</v>
      </c>
      <c r="H1113" s="122" t="s">
        <v>0</v>
      </c>
      <c r="I1113" s="122" t="s">
        <v>3378</v>
      </c>
      <c r="J1113" s="122" t="s">
        <v>3378</v>
      </c>
      <c r="K1113" s="122" t="s">
        <v>24</v>
      </c>
      <c r="L1113" s="122" t="s">
        <v>3379</v>
      </c>
      <c r="M1113" s="122" t="s">
        <v>25</v>
      </c>
      <c r="N1113" s="122" t="s">
        <v>26</v>
      </c>
      <c r="O1113" s="122" t="s">
        <v>25</v>
      </c>
      <c r="P1113" s="122" t="s">
        <v>27</v>
      </c>
      <c r="Q1113" s="122" t="s">
        <v>28</v>
      </c>
      <c r="R1113" s="124">
        <v>0.65</v>
      </c>
      <c r="S1113" s="122" t="s">
        <v>189</v>
      </c>
      <c r="T1113" s="125">
        <v>3.17</v>
      </c>
      <c r="U1113" s="122" t="s">
        <v>30</v>
      </c>
      <c r="W1113" s="8" t="str">
        <f t="shared" si="125"/>
        <v/>
      </c>
      <c r="X1113" s="8" t="str">
        <f>IF(S1113="6B",_xlfn.XLOOKUP(H1113,'Zoning 2shop'!A:A,'Zoning 2shop'!B:B),IF(S1113="6C",_xlfn.XLOOKUP(G1113,'Zoning 2shop'!C:C,'Zoning 2shop'!D:D),""))</f>
        <v/>
      </c>
      <c r="Y1113" s="112">
        <f t="shared" si="126"/>
        <v>0.14910705133062102</v>
      </c>
      <c r="Z1113" s="4">
        <f t="shared" si="127"/>
        <v>3.17</v>
      </c>
      <c r="AA1113" s="4">
        <f t="shared" si="128"/>
        <v>0.08</v>
      </c>
      <c r="AB1113" s="4">
        <f t="shared" si="129"/>
        <v>0.47266935271806865</v>
      </c>
      <c r="AC1113" s="19">
        <f t="shared" si="130"/>
        <v>3.25</v>
      </c>
      <c r="AD1113" s="8" t="str">
        <f>IF(COUNTIF(Catégories!A:A,N1113)=0,"catégorie inconnue",LOOKUP(N1113,Catégories!A:A,Catégories!B:B))</f>
        <v>Frêt</v>
      </c>
      <c r="AE1113" s="21">
        <f t="shared" si="131"/>
        <v>3.7226693527180688</v>
      </c>
    </row>
    <row r="1114" spans="2:31" x14ac:dyDescent="0.2">
      <c r="B1114" s="122" t="s">
        <v>2731</v>
      </c>
      <c r="C1114" s="122" t="s">
        <v>177</v>
      </c>
      <c r="D1114" s="123">
        <v>46163</v>
      </c>
      <c r="E1114" s="122" t="s">
        <v>391</v>
      </c>
      <c r="F1114" s="122" t="s">
        <v>22</v>
      </c>
      <c r="G1114" s="122" t="s">
        <v>0</v>
      </c>
      <c r="H1114" s="122" t="s">
        <v>0</v>
      </c>
      <c r="I1114" s="122" t="s">
        <v>3380</v>
      </c>
      <c r="J1114" s="122" t="s">
        <v>3380</v>
      </c>
      <c r="K1114" s="122" t="s">
        <v>24</v>
      </c>
      <c r="L1114" s="122" t="s">
        <v>3381</v>
      </c>
      <c r="M1114" s="122" t="s">
        <v>25</v>
      </c>
      <c r="N1114" s="122" t="s">
        <v>26</v>
      </c>
      <c r="O1114" s="122" t="s">
        <v>25</v>
      </c>
      <c r="P1114" s="122" t="s">
        <v>27</v>
      </c>
      <c r="Q1114" s="122" t="s">
        <v>28</v>
      </c>
      <c r="R1114" s="124">
        <v>0.23</v>
      </c>
      <c r="S1114" s="122" t="s">
        <v>189</v>
      </c>
      <c r="T1114" s="125">
        <v>3.07</v>
      </c>
      <c r="U1114" s="122" t="s">
        <v>30</v>
      </c>
      <c r="W1114" s="8" t="str">
        <f t="shared" si="125"/>
        <v/>
      </c>
      <c r="X1114" s="8" t="str">
        <f>IF(S1114="6B",_xlfn.XLOOKUP(H1114,'Zoning 2shop'!A:A,'Zoning 2shop'!B:B),IF(S1114="6C",_xlfn.XLOOKUP(G1114,'Zoning 2shop'!C:C,'Zoning 2shop'!D:D),""))</f>
        <v/>
      </c>
      <c r="Y1114" s="112">
        <f t="shared" si="126"/>
        <v>0.14910705133062102</v>
      </c>
      <c r="Z1114" s="4">
        <f t="shared" si="127"/>
        <v>3.07</v>
      </c>
      <c r="AA1114" s="4">
        <f t="shared" si="128"/>
        <v>0.08</v>
      </c>
      <c r="AB1114" s="4">
        <f t="shared" si="129"/>
        <v>0.45775864758500651</v>
      </c>
      <c r="AC1114" s="19">
        <f t="shared" si="130"/>
        <v>3.15</v>
      </c>
      <c r="AD1114" s="8" t="str">
        <f>IF(COUNTIF(Catégories!A:A,N1114)=0,"catégorie inconnue",LOOKUP(N1114,Catégories!A:A,Catégories!B:B))</f>
        <v>Frêt</v>
      </c>
      <c r="AE1114" s="21">
        <f t="shared" si="131"/>
        <v>3.6077586475850065</v>
      </c>
    </row>
    <row r="1115" spans="2:31" x14ac:dyDescent="0.2">
      <c r="B1115" s="122" t="s">
        <v>2731</v>
      </c>
      <c r="C1115" s="122" t="s">
        <v>177</v>
      </c>
      <c r="D1115" s="123">
        <v>46163</v>
      </c>
      <c r="E1115" s="122" t="s">
        <v>3359</v>
      </c>
      <c r="F1115" s="122" t="s">
        <v>22</v>
      </c>
      <c r="G1115" s="122" t="s">
        <v>0</v>
      </c>
      <c r="H1115" s="122" t="s">
        <v>0</v>
      </c>
      <c r="I1115" s="122" t="s">
        <v>3360</v>
      </c>
      <c r="J1115" s="122" t="s">
        <v>3360</v>
      </c>
      <c r="K1115" s="122" t="s">
        <v>24</v>
      </c>
      <c r="L1115" s="122" t="s">
        <v>3361</v>
      </c>
      <c r="M1115" s="122" t="s">
        <v>25</v>
      </c>
      <c r="N1115" s="122" t="s">
        <v>26</v>
      </c>
      <c r="O1115" s="122" t="s">
        <v>25</v>
      </c>
      <c r="P1115" s="122" t="s">
        <v>27</v>
      </c>
      <c r="Q1115" s="122" t="s">
        <v>28</v>
      </c>
      <c r="R1115" s="124">
        <v>0.85</v>
      </c>
      <c r="S1115" s="122" t="s">
        <v>189</v>
      </c>
      <c r="T1115" s="125">
        <v>3.17</v>
      </c>
      <c r="U1115" s="122" t="s">
        <v>30</v>
      </c>
      <c r="W1115" s="8" t="str">
        <f t="shared" si="125"/>
        <v/>
      </c>
      <c r="X1115" s="8" t="str">
        <f>IF(S1115="6B",_xlfn.XLOOKUP(H1115,'Zoning 2shop'!A:A,'Zoning 2shop'!B:B),IF(S1115="6C",_xlfn.XLOOKUP(G1115,'Zoning 2shop'!C:C,'Zoning 2shop'!D:D),""))</f>
        <v/>
      </c>
      <c r="Y1115" s="112">
        <f t="shared" si="126"/>
        <v>0.14910705133062102</v>
      </c>
      <c r="Z1115" s="4">
        <f t="shared" si="127"/>
        <v>3.17</v>
      </c>
      <c r="AA1115" s="4">
        <f t="shared" si="128"/>
        <v>0.08</v>
      </c>
      <c r="AB1115" s="4">
        <f t="shared" si="129"/>
        <v>0.47266935271806865</v>
      </c>
      <c r="AC1115" s="19">
        <f t="shared" si="130"/>
        <v>3.25</v>
      </c>
      <c r="AD1115" s="8" t="str">
        <f>IF(COUNTIF(Catégories!A:A,N1115)=0,"catégorie inconnue",LOOKUP(N1115,Catégories!A:A,Catégories!B:B))</f>
        <v>Frêt</v>
      </c>
      <c r="AE1115" s="21">
        <f t="shared" si="131"/>
        <v>3.7226693527180688</v>
      </c>
    </row>
    <row r="1116" spans="2:31" x14ac:dyDescent="0.2">
      <c r="B1116" s="122" t="s">
        <v>2731</v>
      </c>
      <c r="C1116" s="122" t="s">
        <v>177</v>
      </c>
      <c r="D1116" s="123">
        <v>46163</v>
      </c>
      <c r="E1116" s="122" t="s">
        <v>214</v>
      </c>
      <c r="F1116" s="122" t="s">
        <v>22</v>
      </c>
      <c r="G1116" s="122" t="s">
        <v>0</v>
      </c>
      <c r="H1116" s="122" t="s">
        <v>0</v>
      </c>
      <c r="I1116" s="122" t="s">
        <v>3375</v>
      </c>
      <c r="J1116" s="122" t="s">
        <v>3375</v>
      </c>
      <c r="K1116" s="122" t="s">
        <v>24</v>
      </c>
      <c r="L1116" s="122" t="s">
        <v>3376</v>
      </c>
      <c r="M1116" s="122" t="s">
        <v>25</v>
      </c>
      <c r="N1116" s="122" t="s">
        <v>26</v>
      </c>
      <c r="O1116" s="122" t="s">
        <v>25</v>
      </c>
      <c r="P1116" s="122" t="s">
        <v>27</v>
      </c>
      <c r="Q1116" s="122" t="s">
        <v>28</v>
      </c>
      <c r="R1116" s="124">
        <v>0.37</v>
      </c>
      <c r="S1116" s="122" t="s">
        <v>189</v>
      </c>
      <c r="T1116" s="125">
        <v>3.07</v>
      </c>
      <c r="U1116" s="122" t="s">
        <v>30</v>
      </c>
      <c r="W1116" s="8" t="str">
        <f t="shared" si="125"/>
        <v/>
      </c>
      <c r="X1116" s="8" t="str">
        <f>IF(S1116="6B",_xlfn.XLOOKUP(H1116,'Zoning 2shop'!A:A,'Zoning 2shop'!B:B),IF(S1116="6C",_xlfn.XLOOKUP(G1116,'Zoning 2shop'!C:C,'Zoning 2shop'!D:D),""))</f>
        <v/>
      </c>
      <c r="Y1116" s="112">
        <f t="shared" si="126"/>
        <v>0.14910705133062102</v>
      </c>
      <c r="Z1116" s="4">
        <f t="shared" si="127"/>
        <v>3.07</v>
      </c>
      <c r="AA1116" s="4">
        <f t="shared" si="128"/>
        <v>0.08</v>
      </c>
      <c r="AB1116" s="4">
        <f t="shared" si="129"/>
        <v>0.45775864758500651</v>
      </c>
      <c r="AC1116" s="19">
        <f t="shared" si="130"/>
        <v>3.15</v>
      </c>
      <c r="AD1116" s="8" t="str">
        <f>IF(COUNTIF(Catégories!A:A,N1116)=0,"catégorie inconnue",LOOKUP(N1116,Catégories!A:A,Catégories!B:B))</f>
        <v>Frêt</v>
      </c>
      <c r="AE1116" s="21">
        <f t="shared" si="131"/>
        <v>3.6077586475850065</v>
      </c>
    </row>
    <row r="1117" spans="2:31" x14ac:dyDescent="0.2">
      <c r="B1117" s="122" t="s">
        <v>2731</v>
      </c>
      <c r="C1117" s="122" t="s">
        <v>177</v>
      </c>
      <c r="D1117" s="123">
        <v>46163</v>
      </c>
      <c r="E1117" s="122" t="s">
        <v>1260</v>
      </c>
      <c r="F1117" s="122" t="s">
        <v>22</v>
      </c>
      <c r="G1117" s="122" t="s">
        <v>0</v>
      </c>
      <c r="H1117" s="122" t="s">
        <v>0</v>
      </c>
      <c r="I1117" s="122" t="s">
        <v>3355</v>
      </c>
      <c r="J1117" s="122" t="s">
        <v>3355</v>
      </c>
      <c r="K1117" s="122" t="s">
        <v>24</v>
      </c>
      <c r="L1117" s="122" t="s">
        <v>3356</v>
      </c>
      <c r="M1117" s="122" t="s">
        <v>25</v>
      </c>
      <c r="N1117" s="122" t="s">
        <v>26</v>
      </c>
      <c r="O1117" s="122" t="s">
        <v>25</v>
      </c>
      <c r="P1117" s="122" t="s">
        <v>27</v>
      </c>
      <c r="Q1117" s="122" t="s">
        <v>28</v>
      </c>
      <c r="R1117" s="124">
        <v>0.19</v>
      </c>
      <c r="S1117" s="122" t="s">
        <v>189</v>
      </c>
      <c r="T1117" s="125">
        <v>3.07</v>
      </c>
      <c r="U1117" s="122" t="s">
        <v>30</v>
      </c>
      <c r="W1117" s="8" t="str">
        <f t="shared" si="125"/>
        <v/>
      </c>
      <c r="X1117" s="8" t="str">
        <f>IF(S1117="6B",_xlfn.XLOOKUP(H1117,'Zoning 2shop'!A:A,'Zoning 2shop'!B:B),IF(S1117="6C",_xlfn.XLOOKUP(G1117,'Zoning 2shop'!C:C,'Zoning 2shop'!D:D),""))</f>
        <v/>
      </c>
      <c r="Y1117" s="112">
        <f t="shared" si="126"/>
        <v>0.14910705133062102</v>
      </c>
      <c r="Z1117" s="4">
        <f t="shared" si="127"/>
        <v>3.07</v>
      </c>
      <c r="AA1117" s="4">
        <f t="shared" si="128"/>
        <v>0.08</v>
      </c>
      <c r="AB1117" s="4">
        <f t="shared" si="129"/>
        <v>0.45775864758500651</v>
      </c>
      <c r="AC1117" s="19">
        <f t="shared" si="130"/>
        <v>3.15</v>
      </c>
      <c r="AD1117" s="8" t="str">
        <f>IF(COUNTIF(Catégories!A:A,N1117)=0,"catégorie inconnue",LOOKUP(N1117,Catégories!A:A,Catégories!B:B))</f>
        <v>Frêt</v>
      </c>
      <c r="AE1117" s="21">
        <f t="shared" si="131"/>
        <v>3.6077586475850065</v>
      </c>
    </row>
    <row r="1118" spans="2:31" x14ac:dyDescent="0.2">
      <c r="B1118" s="122" t="s">
        <v>2731</v>
      </c>
      <c r="C1118" s="122" t="s">
        <v>177</v>
      </c>
      <c r="D1118" s="123">
        <v>46163</v>
      </c>
      <c r="E1118" s="122" t="s">
        <v>1836</v>
      </c>
      <c r="F1118" s="122" t="s">
        <v>22</v>
      </c>
      <c r="G1118" s="122" t="s">
        <v>0</v>
      </c>
      <c r="H1118" s="122" t="s">
        <v>0</v>
      </c>
      <c r="I1118" s="122" t="s">
        <v>3388</v>
      </c>
      <c r="J1118" s="122" t="s">
        <v>3388</v>
      </c>
      <c r="K1118" s="122" t="s">
        <v>24</v>
      </c>
      <c r="L1118" s="122" t="s">
        <v>3389</v>
      </c>
      <c r="M1118" s="122" t="s">
        <v>25</v>
      </c>
      <c r="N1118" s="122" t="s">
        <v>26</v>
      </c>
      <c r="O1118" s="122" t="s">
        <v>25</v>
      </c>
      <c r="P1118" s="122" t="s">
        <v>27</v>
      </c>
      <c r="Q1118" s="122" t="s">
        <v>28</v>
      </c>
      <c r="R1118" s="124">
        <v>1.1499999999999999</v>
      </c>
      <c r="S1118" s="122" t="s">
        <v>189</v>
      </c>
      <c r="T1118" s="125">
        <v>3.49</v>
      </c>
      <c r="U1118" s="122" t="s">
        <v>30</v>
      </c>
      <c r="W1118" s="8" t="str">
        <f t="shared" si="125"/>
        <v/>
      </c>
      <c r="X1118" s="8" t="str">
        <f>IF(S1118="6B",_xlfn.XLOOKUP(H1118,'Zoning 2shop'!A:A,'Zoning 2shop'!B:B),IF(S1118="6C",_xlfn.XLOOKUP(G1118,'Zoning 2shop'!C:C,'Zoning 2shop'!D:D),""))</f>
        <v/>
      </c>
      <c r="Y1118" s="112">
        <f t="shared" si="126"/>
        <v>0.14910705133062102</v>
      </c>
      <c r="Z1118" s="4">
        <f t="shared" si="127"/>
        <v>3.49</v>
      </c>
      <c r="AA1118" s="4">
        <f t="shared" si="128"/>
        <v>0.08</v>
      </c>
      <c r="AB1118" s="4">
        <f t="shared" si="129"/>
        <v>0.52038360914386739</v>
      </c>
      <c r="AC1118" s="19">
        <f t="shared" si="130"/>
        <v>3.5700000000000003</v>
      </c>
      <c r="AD1118" s="8" t="str">
        <f>IF(COUNTIF(Catégories!A:A,N1118)=0,"catégorie inconnue",LOOKUP(N1118,Catégories!A:A,Catégories!B:B))</f>
        <v>Frêt</v>
      </c>
      <c r="AE1118" s="21">
        <f t="shared" si="131"/>
        <v>4.0903836091438679</v>
      </c>
    </row>
    <row r="1119" spans="2:31" x14ac:dyDescent="0.2">
      <c r="B1119" s="122" t="s">
        <v>2731</v>
      </c>
      <c r="C1119" s="122" t="s">
        <v>177</v>
      </c>
      <c r="D1119" s="123">
        <v>46163</v>
      </c>
      <c r="E1119" s="122" t="s">
        <v>3205</v>
      </c>
      <c r="F1119" s="122" t="s">
        <v>22</v>
      </c>
      <c r="G1119" s="122" t="s">
        <v>0</v>
      </c>
      <c r="H1119" s="122" t="s">
        <v>0</v>
      </c>
      <c r="I1119" s="122" t="s">
        <v>3382</v>
      </c>
      <c r="J1119" s="122" t="s">
        <v>3382</v>
      </c>
      <c r="K1119" s="122" t="s">
        <v>24</v>
      </c>
      <c r="L1119" s="122" t="s">
        <v>3383</v>
      </c>
      <c r="M1119" s="122" t="s">
        <v>25</v>
      </c>
      <c r="N1119" s="122" t="s">
        <v>26</v>
      </c>
      <c r="O1119" s="122" t="s">
        <v>25</v>
      </c>
      <c r="P1119" s="122" t="s">
        <v>27</v>
      </c>
      <c r="Q1119" s="122" t="s">
        <v>28</v>
      </c>
      <c r="R1119" s="124">
        <v>0.4</v>
      </c>
      <c r="S1119" s="122" t="s">
        <v>189</v>
      </c>
      <c r="T1119" s="125">
        <v>3.07</v>
      </c>
      <c r="U1119" s="122" t="s">
        <v>30</v>
      </c>
      <c r="W1119" s="8" t="str">
        <f t="shared" si="125"/>
        <v/>
      </c>
      <c r="X1119" s="8" t="str">
        <f>IF(S1119="6B",_xlfn.XLOOKUP(H1119,'Zoning 2shop'!A:A,'Zoning 2shop'!B:B),IF(S1119="6C",_xlfn.XLOOKUP(G1119,'Zoning 2shop'!C:C,'Zoning 2shop'!D:D),""))</f>
        <v/>
      </c>
      <c r="Y1119" s="112">
        <f t="shared" si="126"/>
        <v>0.14910705133062102</v>
      </c>
      <c r="Z1119" s="4">
        <f t="shared" si="127"/>
        <v>3.07</v>
      </c>
      <c r="AA1119" s="4">
        <f t="shared" si="128"/>
        <v>0.08</v>
      </c>
      <c r="AB1119" s="4">
        <f t="shared" si="129"/>
        <v>0.45775864758500651</v>
      </c>
      <c r="AC1119" s="19">
        <f t="shared" si="130"/>
        <v>3.15</v>
      </c>
      <c r="AD1119" s="8" t="str">
        <f>IF(COUNTIF(Catégories!A:A,N1119)=0,"catégorie inconnue",LOOKUP(N1119,Catégories!A:A,Catégories!B:B))</f>
        <v>Frêt</v>
      </c>
      <c r="AE1119" s="21">
        <f t="shared" si="131"/>
        <v>3.6077586475850065</v>
      </c>
    </row>
    <row r="1120" spans="2:31" x14ac:dyDescent="0.2">
      <c r="B1120" s="122" t="s">
        <v>2731</v>
      </c>
      <c r="C1120" s="122" t="s">
        <v>177</v>
      </c>
      <c r="D1120" s="123">
        <v>46163</v>
      </c>
      <c r="E1120" s="122" t="s">
        <v>1525</v>
      </c>
      <c r="F1120" s="122" t="s">
        <v>22</v>
      </c>
      <c r="G1120" s="122" t="s">
        <v>0</v>
      </c>
      <c r="H1120" s="122" t="s">
        <v>0</v>
      </c>
      <c r="I1120" s="122" t="s">
        <v>3366</v>
      </c>
      <c r="J1120" s="122" t="s">
        <v>3366</v>
      </c>
      <c r="K1120" s="122" t="s">
        <v>24</v>
      </c>
      <c r="L1120" s="122" t="s">
        <v>3367</v>
      </c>
      <c r="M1120" s="122" t="s">
        <v>25</v>
      </c>
      <c r="N1120" s="122" t="s">
        <v>26</v>
      </c>
      <c r="O1120" s="122" t="s">
        <v>25</v>
      </c>
      <c r="P1120" s="122" t="s">
        <v>27</v>
      </c>
      <c r="Q1120" s="122" t="s">
        <v>28</v>
      </c>
      <c r="R1120" s="124">
        <v>0.13</v>
      </c>
      <c r="S1120" s="122" t="s">
        <v>189</v>
      </c>
      <c r="T1120" s="125">
        <v>3.07</v>
      </c>
      <c r="U1120" s="122" t="s">
        <v>30</v>
      </c>
      <c r="W1120" s="8" t="str">
        <f t="shared" si="125"/>
        <v/>
      </c>
      <c r="X1120" s="8" t="str">
        <f>IF(S1120="6B",_xlfn.XLOOKUP(H1120,'Zoning 2shop'!A:A,'Zoning 2shop'!B:B),IF(S1120="6C",_xlfn.XLOOKUP(G1120,'Zoning 2shop'!C:C,'Zoning 2shop'!D:D),""))</f>
        <v/>
      </c>
      <c r="Y1120" s="112">
        <f t="shared" si="126"/>
        <v>0.14910705133062102</v>
      </c>
      <c r="Z1120" s="4">
        <f t="shared" si="127"/>
        <v>3.07</v>
      </c>
      <c r="AA1120" s="4">
        <f t="shared" si="128"/>
        <v>0.08</v>
      </c>
      <c r="AB1120" s="4">
        <f t="shared" si="129"/>
        <v>0.45775864758500651</v>
      </c>
      <c r="AC1120" s="19">
        <f t="shared" si="130"/>
        <v>3.15</v>
      </c>
      <c r="AD1120" s="8" t="str">
        <f>IF(COUNTIF(Catégories!A:A,N1120)=0,"catégorie inconnue",LOOKUP(N1120,Catégories!A:A,Catégories!B:B))</f>
        <v>Frêt</v>
      </c>
      <c r="AE1120" s="21">
        <f t="shared" si="131"/>
        <v>3.6077586475850065</v>
      </c>
    </row>
    <row r="1121" spans="2:31" x14ac:dyDescent="0.2">
      <c r="B1121" s="122" t="s">
        <v>2731</v>
      </c>
      <c r="C1121" s="122" t="s">
        <v>177</v>
      </c>
      <c r="D1121" s="123">
        <v>46164</v>
      </c>
      <c r="E1121" s="122" t="s">
        <v>3390</v>
      </c>
      <c r="F1121" s="122" t="s">
        <v>22</v>
      </c>
      <c r="G1121" s="122" t="s">
        <v>0</v>
      </c>
      <c r="H1121" s="122" t="s">
        <v>0</v>
      </c>
      <c r="I1121" s="122" t="s">
        <v>3391</v>
      </c>
      <c r="J1121" s="122" t="s">
        <v>3391</v>
      </c>
      <c r="K1121" s="122" t="s">
        <v>24</v>
      </c>
      <c r="L1121" s="122" t="s">
        <v>3392</v>
      </c>
      <c r="M1121" s="122" t="s">
        <v>25</v>
      </c>
      <c r="N1121" s="122" t="s">
        <v>26</v>
      </c>
      <c r="O1121" s="122" t="s">
        <v>25</v>
      </c>
      <c r="P1121" s="122" t="s">
        <v>27</v>
      </c>
      <c r="Q1121" s="122" t="s">
        <v>28</v>
      </c>
      <c r="R1121" s="124">
        <v>0.11</v>
      </c>
      <c r="S1121" s="122" t="s">
        <v>189</v>
      </c>
      <c r="T1121" s="125">
        <v>3.07</v>
      </c>
      <c r="U1121" s="122" t="s">
        <v>30</v>
      </c>
      <c r="W1121" s="8" t="str">
        <f t="shared" si="125"/>
        <v/>
      </c>
      <c r="X1121" s="8" t="str">
        <f>IF(S1121="6B",_xlfn.XLOOKUP(H1121,'Zoning 2shop'!A:A,'Zoning 2shop'!B:B),IF(S1121="6C",_xlfn.XLOOKUP(G1121,'Zoning 2shop'!C:C,'Zoning 2shop'!D:D),""))</f>
        <v/>
      </c>
      <c r="Y1121" s="112">
        <f t="shared" si="126"/>
        <v>0.14910705133062102</v>
      </c>
      <c r="Z1121" s="4">
        <f t="shared" si="127"/>
        <v>3.07</v>
      </c>
      <c r="AA1121" s="4">
        <f t="shared" si="128"/>
        <v>0.08</v>
      </c>
      <c r="AB1121" s="4">
        <f t="shared" si="129"/>
        <v>0.45775864758500651</v>
      </c>
      <c r="AC1121" s="19">
        <f t="shared" si="130"/>
        <v>3.15</v>
      </c>
      <c r="AD1121" s="8" t="str">
        <f>IF(COUNTIF(Catégories!A:A,N1121)=0,"catégorie inconnue",LOOKUP(N1121,Catégories!A:A,Catégories!B:B))</f>
        <v>Frêt</v>
      </c>
      <c r="AE1121" s="21">
        <f t="shared" si="131"/>
        <v>3.6077586475850065</v>
      </c>
    </row>
    <row r="1122" spans="2:31" x14ac:dyDescent="0.2">
      <c r="B1122" s="122" t="s">
        <v>2731</v>
      </c>
      <c r="C1122" s="122" t="s">
        <v>177</v>
      </c>
      <c r="D1122" s="123">
        <v>46164</v>
      </c>
      <c r="E1122" s="122" t="s">
        <v>269</v>
      </c>
      <c r="F1122" s="122" t="s">
        <v>22</v>
      </c>
      <c r="G1122" s="122" t="s">
        <v>0</v>
      </c>
      <c r="H1122" s="122" t="s">
        <v>0</v>
      </c>
      <c r="I1122" s="122" t="s">
        <v>3410</v>
      </c>
      <c r="J1122" s="122" t="s">
        <v>3410</v>
      </c>
      <c r="K1122" s="122" t="s">
        <v>24</v>
      </c>
      <c r="L1122" s="122" t="s">
        <v>3411</v>
      </c>
      <c r="M1122" s="122" t="s">
        <v>25</v>
      </c>
      <c r="N1122" s="122" t="s">
        <v>26</v>
      </c>
      <c r="O1122" s="122" t="s">
        <v>25</v>
      </c>
      <c r="P1122" s="122" t="s">
        <v>27</v>
      </c>
      <c r="Q1122" s="122" t="s">
        <v>28</v>
      </c>
      <c r="R1122" s="124">
        <v>0.65</v>
      </c>
      <c r="S1122" s="122" t="s">
        <v>189</v>
      </c>
      <c r="T1122" s="125">
        <v>3.17</v>
      </c>
      <c r="U1122" s="122" t="s">
        <v>30</v>
      </c>
      <c r="W1122" s="8" t="str">
        <f t="shared" si="125"/>
        <v/>
      </c>
      <c r="X1122" s="8" t="str">
        <f>IF(S1122="6B",_xlfn.XLOOKUP(H1122,'Zoning 2shop'!A:A,'Zoning 2shop'!B:B),IF(S1122="6C",_xlfn.XLOOKUP(G1122,'Zoning 2shop'!C:C,'Zoning 2shop'!D:D),""))</f>
        <v/>
      </c>
      <c r="Y1122" s="112">
        <f t="shared" si="126"/>
        <v>0.14910705133062102</v>
      </c>
      <c r="Z1122" s="4">
        <f t="shared" si="127"/>
        <v>3.17</v>
      </c>
      <c r="AA1122" s="4">
        <f t="shared" si="128"/>
        <v>0.08</v>
      </c>
      <c r="AB1122" s="4">
        <f t="shared" si="129"/>
        <v>0.47266935271806865</v>
      </c>
      <c r="AC1122" s="19">
        <f t="shared" si="130"/>
        <v>3.25</v>
      </c>
      <c r="AD1122" s="8" t="str">
        <f>IF(COUNTIF(Catégories!A:A,N1122)=0,"catégorie inconnue",LOOKUP(N1122,Catégories!A:A,Catégories!B:B))</f>
        <v>Frêt</v>
      </c>
      <c r="AE1122" s="21">
        <f t="shared" si="131"/>
        <v>3.7226693527180688</v>
      </c>
    </row>
    <row r="1123" spans="2:31" x14ac:dyDescent="0.2">
      <c r="B1123" s="122" t="s">
        <v>2731</v>
      </c>
      <c r="C1123" s="122" t="s">
        <v>177</v>
      </c>
      <c r="D1123" s="123">
        <v>46164</v>
      </c>
      <c r="E1123" s="122" t="s">
        <v>3401</v>
      </c>
      <c r="F1123" s="122" t="s">
        <v>22</v>
      </c>
      <c r="G1123" s="122" t="s">
        <v>0</v>
      </c>
      <c r="H1123" s="122" t="s">
        <v>0</v>
      </c>
      <c r="I1123" s="122" t="s">
        <v>3402</v>
      </c>
      <c r="J1123" s="122" t="s">
        <v>3402</v>
      </c>
      <c r="K1123" s="122" t="s">
        <v>24</v>
      </c>
      <c r="L1123" s="122" t="s">
        <v>3403</v>
      </c>
      <c r="M1123" s="122" t="s">
        <v>25</v>
      </c>
      <c r="N1123" s="122" t="s">
        <v>26</v>
      </c>
      <c r="O1123" s="122" t="s">
        <v>25</v>
      </c>
      <c r="P1123" s="122" t="s">
        <v>27</v>
      </c>
      <c r="Q1123" s="122" t="s">
        <v>28</v>
      </c>
      <c r="R1123" s="124">
        <v>0.5</v>
      </c>
      <c r="S1123" s="122" t="s">
        <v>189</v>
      </c>
      <c r="T1123" s="125">
        <v>3.07</v>
      </c>
      <c r="U1123" s="122" t="s">
        <v>30</v>
      </c>
      <c r="W1123" s="8" t="str">
        <f t="shared" si="125"/>
        <v/>
      </c>
      <c r="X1123" s="8" t="str">
        <f>IF(S1123="6B",_xlfn.XLOOKUP(H1123,'Zoning 2shop'!A:A,'Zoning 2shop'!B:B),IF(S1123="6C",_xlfn.XLOOKUP(G1123,'Zoning 2shop'!C:C,'Zoning 2shop'!D:D),""))</f>
        <v/>
      </c>
      <c r="Y1123" s="112">
        <f t="shared" si="126"/>
        <v>0.14910705133062102</v>
      </c>
      <c r="Z1123" s="4">
        <f t="shared" si="127"/>
        <v>3.07</v>
      </c>
      <c r="AA1123" s="4">
        <f t="shared" si="128"/>
        <v>0.08</v>
      </c>
      <c r="AB1123" s="4">
        <f t="shared" si="129"/>
        <v>0.45775864758500651</v>
      </c>
      <c r="AC1123" s="19">
        <f t="shared" si="130"/>
        <v>3.15</v>
      </c>
      <c r="AD1123" s="8" t="str">
        <f>IF(COUNTIF(Catégories!A:A,N1123)=0,"catégorie inconnue",LOOKUP(N1123,Catégories!A:A,Catégories!B:B))</f>
        <v>Frêt</v>
      </c>
      <c r="AE1123" s="21">
        <f t="shared" si="131"/>
        <v>3.6077586475850065</v>
      </c>
    </row>
    <row r="1124" spans="2:31" x14ac:dyDescent="0.2">
      <c r="B1124" s="122" t="s">
        <v>2731</v>
      </c>
      <c r="C1124" s="122" t="s">
        <v>177</v>
      </c>
      <c r="D1124" s="123">
        <v>46164</v>
      </c>
      <c r="E1124" s="122" t="s">
        <v>3404</v>
      </c>
      <c r="F1124" s="122" t="s">
        <v>22</v>
      </c>
      <c r="G1124" s="122" t="s">
        <v>0</v>
      </c>
      <c r="H1124" s="122" t="s">
        <v>0</v>
      </c>
      <c r="I1124" s="122" t="s">
        <v>3405</v>
      </c>
      <c r="J1124" s="122" t="s">
        <v>3405</v>
      </c>
      <c r="K1124" s="122" t="s">
        <v>24</v>
      </c>
      <c r="L1124" s="122" t="s">
        <v>3406</v>
      </c>
      <c r="M1124" s="122" t="s">
        <v>25</v>
      </c>
      <c r="N1124" s="122" t="s">
        <v>26</v>
      </c>
      <c r="O1124" s="122" t="s">
        <v>25</v>
      </c>
      <c r="P1124" s="122" t="s">
        <v>27</v>
      </c>
      <c r="Q1124" s="122" t="s">
        <v>28</v>
      </c>
      <c r="R1124" s="124">
        <v>0.45</v>
      </c>
      <c r="S1124" s="122" t="s">
        <v>189</v>
      </c>
      <c r="T1124" s="125">
        <v>3.07</v>
      </c>
      <c r="U1124" s="122" t="s">
        <v>30</v>
      </c>
      <c r="W1124" s="8" t="str">
        <f t="shared" si="125"/>
        <v/>
      </c>
      <c r="X1124" s="8" t="str">
        <f>IF(S1124="6B",_xlfn.XLOOKUP(H1124,'Zoning 2shop'!A:A,'Zoning 2shop'!B:B),IF(S1124="6C",_xlfn.XLOOKUP(G1124,'Zoning 2shop'!C:C,'Zoning 2shop'!D:D),""))</f>
        <v/>
      </c>
      <c r="Y1124" s="112">
        <f t="shared" si="126"/>
        <v>0.14910705133062102</v>
      </c>
      <c r="Z1124" s="4">
        <f t="shared" si="127"/>
        <v>3.07</v>
      </c>
      <c r="AA1124" s="4">
        <f t="shared" si="128"/>
        <v>0.08</v>
      </c>
      <c r="AB1124" s="4">
        <f t="shared" si="129"/>
        <v>0.45775864758500651</v>
      </c>
      <c r="AC1124" s="19">
        <f t="shared" si="130"/>
        <v>3.15</v>
      </c>
      <c r="AD1124" s="8" t="str">
        <f>IF(COUNTIF(Catégories!A:A,N1124)=0,"catégorie inconnue",LOOKUP(N1124,Catégories!A:A,Catégories!B:B))</f>
        <v>Frêt</v>
      </c>
      <c r="AE1124" s="21">
        <f t="shared" si="131"/>
        <v>3.6077586475850065</v>
      </c>
    </row>
    <row r="1125" spans="2:31" x14ac:dyDescent="0.2">
      <c r="B1125" s="122" t="s">
        <v>2731</v>
      </c>
      <c r="C1125" s="122" t="s">
        <v>177</v>
      </c>
      <c r="D1125" s="123">
        <v>46164</v>
      </c>
      <c r="E1125" s="122" t="s">
        <v>3398</v>
      </c>
      <c r="F1125" s="122" t="s">
        <v>22</v>
      </c>
      <c r="G1125" s="122" t="s">
        <v>0</v>
      </c>
      <c r="H1125" s="122" t="s">
        <v>0</v>
      </c>
      <c r="I1125" s="122" t="s">
        <v>3399</v>
      </c>
      <c r="J1125" s="122" t="s">
        <v>3399</v>
      </c>
      <c r="K1125" s="122" t="s">
        <v>24</v>
      </c>
      <c r="L1125" s="122" t="s">
        <v>3400</v>
      </c>
      <c r="M1125" s="122" t="s">
        <v>25</v>
      </c>
      <c r="N1125" s="122" t="s">
        <v>26</v>
      </c>
      <c r="O1125" s="122" t="s">
        <v>25</v>
      </c>
      <c r="P1125" s="122" t="s">
        <v>27</v>
      </c>
      <c r="Q1125" s="122" t="s">
        <v>28</v>
      </c>
      <c r="R1125" s="124">
        <v>0.75</v>
      </c>
      <c r="S1125" s="122" t="s">
        <v>189</v>
      </c>
      <c r="T1125" s="125">
        <v>3.17</v>
      </c>
      <c r="U1125" s="122" t="s">
        <v>30</v>
      </c>
      <c r="W1125" s="8" t="str">
        <f t="shared" si="125"/>
        <v/>
      </c>
      <c r="X1125" s="8" t="str">
        <f>IF(S1125="6B",_xlfn.XLOOKUP(H1125,'Zoning 2shop'!A:A,'Zoning 2shop'!B:B),IF(S1125="6C",_xlfn.XLOOKUP(G1125,'Zoning 2shop'!C:C,'Zoning 2shop'!D:D),""))</f>
        <v/>
      </c>
      <c r="Y1125" s="112">
        <f t="shared" si="126"/>
        <v>0.14910705133062102</v>
      </c>
      <c r="Z1125" s="4">
        <f t="shared" si="127"/>
        <v>3.17</v>
      </c>
      <c r="AA1125" s="4">
        <f t="shared" si="128"/>
        <v>0.08</v>
      </c>
      <c r="AB1125" s="4">
        <f t="shared" si="129"/>
        <v>0.47266935271806865</v>
      </c>
      <c r="AC1125" s="19">
        <f t="shared" si="130"/>
        <v>3.25</v>
      </c>
      <c r="AD1125" s="8" t="str">
        <f>IF(COUNTIF(Catégories!A:A,N1125)=0,"catégorie inconnue",LOOKUP(N1125,Catégories!A:A,Catégories!B:B))</f>
        <v>Frêt</v>
      </c>
      <c r="AE1125" s="21">
        <f t="shared" si="131"/>
        <v>3.7226693527180688</v>
      </c>
    </row>
    <row r="1126" spans="2:31" x14ac:dyDescent="0.2">
      <c r="B1126" s="122" t="s">
        <v>2731</v>
      </c>
      <c r="C1126" s="122" t="s">
        <v>177</v>
      </c>
      <c r="D1126" s="123">
        <v>46164</v>
      </c>
      <c r="E1126" s="122" t="s">
        <v>281</v>
      </c>
      <c r="F1126" s="122" t="s">
        <v>22</v>
      </c>
      <c r="G1126" s="122" t="s">
        <v>0</v>
      </c>
      <c r="H1126" s="122" t="s">
        <v>0</v>
      </c>
      <c r="I1126" s="122" t="s">
        <v>3416</v>
      </c>
      <c r="J1126" s="122" t="s">
        <v>3416</v>
      </c>
      <c r="K1126" s="122" t="s">
        <v>24</v>
      </c>
      <c r="L1126" s="122" t="s">
        <v>3417</v>
      </c>
      <c r="M1126" s="122" t="s">
        <v>25</v>
      </c>
      <c r="N1126" s="122" t="s">
        <v>26</v>
      </c>
      <c r="O1126" s="122" t="s">
        <v>25</v>
      </c>
      <c r="P1126" s="122" t="s">
        <v>27</v>
      </c>
      <c r="Q1126" s="122" t="s">
        <v>28</v>
      </c>
      <c r="R1126" s="124">
        <v>0.94</v>
      </c>
      <c r="S1126" s="122" t="s">
        <v>189</v>
      </c>
      <c r="T1126" s="125">
        <v>3.17</v>
      </c>
      <c r="U1126" s="122" t="s">
        <v>30</v>
      </c>
      <c r="W1126" s="8" t="str">
        <f t="shared" si="125"/>
        <v/>
      </c>
      <c r="X1126" s="8" t="str">
        <f>IF(S1126="6B",_xlfn.XLOOKUP(H1126,'Zoning 2shop'!A:A,'Zoning 2shop'!B:B),IF(S1126="6C",_xlfn.XLOOKUP(G1126,'Zoning 2shop'!C:C,'Zoning 2shop'!D:D),""))</f>
        <v/>
      </c>
      <c r="Y1126" s="112">
        <f t="shared" si="126"/>
        <v>0.14910705133062102</v>
      </c>
      <c r="Z1126" s="4">
        <f t="shared" si="127"/>
        <v>3.17</v>
      </c>
      <c r="AA1126" s="4">
        <f t="shared" si="128"/>
        <v>0.08</v>
      </c>
      <c r="AB1126" s="4">
        <f t="shared" si="129"/>
        <v>0.47266935271806865</v>
      </c>
      <c r="AC1126" s="19">
        <f t="shared" si="130"/>
        <v>3.25</v>
      </c>
      <c r="AD1126" s="8" t="str">
        <f>IF(COUNTIF(Catégories!A:A,N1126)=0,"catégorie inconnue",LOOKUP(N1126,Catégories!A:A,Catégories!B:B))</f>
        <v>Frêt</v>
      </c>
      <c r="AE1126" s="21">
        <f t="shared" si="131"/>
        <v>3.7226693527180688</v>
      </c>
    </row>
    <row r="1127" spans="2:31" x14ac:dyDescent="0.2">
      <c r="B1127" s="122" t="s">
        <v>2731</v>
      </c>
      <c r="C1127" s="122" t="s">
        <v>177</v>
      </c>
      <c r="D1127" s="123">
        <v>46164</v>
      </c>
      <c r="E1127" s="122" t="s">
        <v>250</v>
      </c>
      <c r="F1127" s="122" t="s">
        <v>22</v>
      </c>
      <c r="G1127" s="122" t="s">
        <v>0</v>
      </c>
      <c r="H1127" s="122" t="s">
        <v>0</v>
      </c>
      <c r="I1127" s="122" t="s">
        <v>3396</v>
      </c>
      <c r="J1127" s="122" t="s">
        <v>3396</v>
      </c>
      <c r="K1127" s="122" t="s">
        <v>24</v>
      </c>
      <c r="L1127" s="122" t="s">
        <v>3397</v>
      </c>
      <c r="M1127" s="122" t="s">
        <v>25</v>
      </c>
      <c r="N1127" s="122" t="s">
        <v>26</v>
      </c>
      <c r="O1127" s="122" t="s">
        <v>25</v>
      </c>
      <c r="P1127" s="122" t="s">
        <v>27</v>
      </c>
      <c r="Q1127" s="122" t="s">
        <v>28</v>
      </c>
      <c r="R1127" s="124">
        <v>0.5</v>
      </c>
      <c r="S1127" s="122" t="s">
        <v>189</v>
      </c>
      <c r="T1127" s="125">
        <v>3.07</v>
      </c>
      <c r="U1127" s="122" t="s">
        <v>30</v>
      </c>
      <c r="W1127" s="8" t="str">
        <f t="shared" si="125"/>
        <v/>
      </c>
      <c r="X1127" s="8" t="str">
        <f>IF(S1127="6B",_xlfn.XLOOKUP(H1127,'Zoning 2shop'!A:A,'Zoning 2shop'!B:B),IF(S1127="6C",_xlfn.XLOOKUP(G1127,'Zoning 2shop'!C:C,'Zoning 2shop'!D:D),""))</f>
        <v/>
      </c>
      <c r="Y1127" s="112">
        <f t="shared" si="126"/>
        <v>0.14910705133062102</v>
      </c>
      <c r="Z1127" s="4">
        <f t="shared" si="127"/>
        <v>3.07</v>
      </c>
      <c r="AA1127" s="4">
        <f t="shared" si="128"/>
        <v>0.08</v>
      </c>
      <c r="AB1127" s="4">
        <f t="shared" si="129"/>
        <v>0.45775864758500651</v>
      </c>
      <c r="AC1127" s="19">
        <f t="shared" si="130"/>
        <v>3.15</v>
      </c>
      <c r="AD1127" s="8" t="str">
        <f>IF(COUNTIF(Catégories!A:A,N1127)=0,"catégorie inconnue",LOOKUP(N1127,Catégories!A:A,Catégories!B:B))</f>
        <v>Frêt</v>
      </c>
      <c r="AE1127" s="21">
        <f t="shared" si="131"/>
        <v>3.6077586475850065</v>
      </c>
    </row>
    <row r="1128" spans="2:31" x14ac:dyDescent="0.2">
      <c r="B1128" s="122" t="s">
        <v>2731</v>
      </c>
      <c r="C1128" s="122" t="s">
        <v>177</v>
      </c>
      <c r="D1128" s="123">
        <v>46164</v>
      </c>
      <c r="E1128" s="122" t="s">
        <v>3393</v>
      </c>
      <c r="F1128" s="122" t="s">
        <v>22</v>
      </c>
      <c r="G1128" s="122" t="s">
        <v>0</v>
      </c>
      <c r="H1128" s="122" t="s">
        <v>0</v>
      </c>
      <c r="I1128" s="122" t="s">
        <v>3394</v>
      </c>
      <c r="J1128" s="122" t="s">
        <v>3394</v>
      </c>
      <c r="K1128" s="122" t="s">
        <v>24</v>
      </c>
      <c r="L1128" s="122" t="s">
        <v>3395</v>
      </c>
      <c r="M1128" s="122" t="s">
        <v>25</v>
      </c>
      <c r="N1128" s="122" t="s">
        <v>26</v>
      </c>
      <c r="O1128" s="122" t="s">
        <v>25</v>
      </c>
      <c r="P1128" s="122" t="s">
        <v>27</v>
      </c>
      <c r="Q1128" s="122" t="s">
        <v>28</v>
      </c>
      <c r="R1128" s="124">
        <v>0.2</v>
      </c>
      <c r="S1128" s="122" t="s">
        <v>189</v>
      </c>
      <c r="T1128" s="125">
        <v>3.07</v>
      </c>
      <c r="U1128" s="122" t="s">
        <v>30</v>
      </c>
      <c r="W1128" s="8" t="str">
        <f t="shared" si="125"/>
        <v/>
      </c>
      <c r="X1128" s="8" t="str">
        <f>IF(S1128="6B",_xlfn.XLOOKUP(H1128,'Zoning 2shop'!A:A,'Zoning 2shop'!B:B),IF(S1128="6C",_xlfn.XLOOKUP(G1128,'Zoning 2shop'!C:C,'Zoning 2shop'!D:D),""))</f>
        <v/>
      </c>
      <c r="Y1128" s="112">
        <f t="shared" si="126"/>
        <v>0.14910705133062102</v>
      </c>
      <c r="Z1128" s="4">
        <f t="shared" si="127"/>
        <v>3.07</v>
      </c>
      <c r="AA1128" s="4">
        <f t="shared" si="128"/>
        <v>0.08</v>
      </c>
      <c r="AB1128" s="4">
        <f t="shared" si="129"/>
        <v>0.45775864758500651</v>
      </c>
      <c r="AC1128" s="19">
        <f t="shared" si="130"/>
        <v>3.15</v>
      </c>
      <c r="AD1128" s="8" t="str">
        <f>IF(COUNTIF(Catégories!A:A,N1128)=0,"catégorie inconnue",LOOKUP(N1128,Catégories!A:A,Catégories!B:B))</f>
        <v>Frêt</v>
      </c>
      <c r="AE1128" s="21">
        <f t="shared" si="131"/>
        <v>3.6077586475850065</v>
      </c>
    </row>
    <row r="1129" spans="2:31" x14ac:dyDescent="0.2">
      <c r="B1129" s="122" t="s">
        <v>2731</v>
      </c>
      <c r="C1129" s="122" t="s">
        <v>177</v>
      </c>
      <c r="D1129" s="123">
        <v>46164</v>
      </c>
      <c r="E1129" s="122" t="s">
        <v>3407</v>
      </c>
      <c r="F1129" s="122" t="s">
        <v>22</v>
      </c>
      <c r="G1129" s="122" t="s">
        <v>0</v>
      </c>
      <c r="H1129" s="122" t="s">
        <v>0</v>
      </c>
      <c r="I1129" s="122" t="s">
        <v>3408</v>
      </c>
      <c r="J1129" s="122" t="s">
        <v>3408</v>
      </c>
      <c r="K1129" s="122" t="s">
        <v>24</v>
      </c>
      <c r="L1129" s="122" t="s">
        <v>3409</v>
      </c>
      <c r="M1129" s="122" t="s">
        <v>25</v>
      </c>
      <c r="N1129" s="122" t="s">
        <v>26</v>
      </c>
      <c r="O1129" s="122" t="s">
        <v>25</v>
      </c>
      <c r="P1129" s="122" t="s">
        <v>27</v>
      </c>
      <c r="Q1129" s="122" t="s">
        <v>28</v>
      </c>
      <c r="R1129" s="124">
        <v>7.0000000000000007E-2</v>
      </c>
      <c r="S1129" s="122" t="s">
        <v>189</v>
      </c>
      <c r="T1129" s="125">
        <v>3.07</v>
      </c>
      <c r="U1129" s="122" t="s">
        <v>30</v>
      </c>
      <c r="W1129" s="8" t="str">
        <f t="shared" si="125"/>
        <v/>
      </c>
      <c r="X1129" s="8" t="str">
        <f>IF(S1129="6B",_xlfn.XLOOKUP(H1129,'Zoning 2shop'!A:A,'Zoning 2shop'!B:B),IF(S1129="6C",_xlfn.XLOOKUP(G1129,'Zoning 2shop'!C:C,'Zoning 2shop'!D:D),""))</f>
        <v/>
      </c>
      <c r="Y1129" s="112">
        <f t="shared" si="126"/>
        <v>0.14910705133062102</v>
      </c>
      <c r="Z1129" s="4">
        <f t="shared" si="127"/>
        <v>3.07</v>
      </c>
      <c r="AA1129" s="4">
        <f t="shared" si="128"/>
        <v>0.08</v>
      </c>
      <c r="AB1129" s="4">
        <f t="shared" si="129"/>
        <v>0.45775864758500651</v>
      </c>
      <c r="AC1129" s="19">
        <f t="shared" si="130"/>
        <v>3.15</v>
      </c>
      <c r="AD1129" s="8" t="str">
        <f>IF(COUNTIF(Catégories!A:A,N1129)=0,"catégorie inconnue",LOOKUP(N1129,Catégories!A:A,Catégories!B:B))</f>
        <v>Frêt</v>
      </c>
      <c r="AE1129" s="21">
        <f t="shared" si="131"/>
        <v>3.6077586475850065</v>
      </c>
    </row>
    <row r="1130" spans="2:31" x14ac:dyDescent="0.2">
      <c r="B1130" s="122" t="s">
        <v>2731</v>
      </c>
      <c r="C1130" s="122" t="s">
        <v>177</v>
      </c>
      <c r="D1130" s="123">
        <v>46164</v>
      </c>
      <c r="E1130" s="122" t="s">
        <v>465</v>
      </c>
      <c r="F1130" s="122" t="s">
        <v>22</v>
      </c>
      <c r="G1130" s="122" t="s">
        <v>0</v>
      </c>
      <c r="H1130" s="122" t="s">
        <v>0</v>
      </c>
      <c r="I1130" s="122" t="s">
        <v>3412</v>
      </c>
      <c r="J1130" s="122" t="s">
        <v>3412</v>
      </c>
      <c r="K1130" s="122" t="s">
        <v>24</v>
      </c>
      <c r="L1130" s="122" t="s">
        <v>3413</v>
      </c>
      <c r="M1130" s="122" t="s">
        <v>25</v>
      </c>
      <c r="N1130" s="122" t="s">
        <v>26</v>
      </c>
      <c r="O1130" s="122" t="s">
        <v>25</v>
      </c>
      <c r="P1130" s="122" t="s">
        <v>27</v>
      </c>
      <c r="Q1130" s="122" t="s">
        <v>28</v>
      </c>
      <c r="R1130" s="124">
        <v>0.4</v>
      </c>
      <c r="S1130" s="122" t="s">
        <v>189</v>
      </c>
      <c r="T1130" s="125">
        <v>3.07</v>
      </c>
      <c r="U1130" s="122" t="s">
        <v>30</v>
      </c>
      <c r="W1130" s="8" t="str">
        <f t="shared" si="125"/>
        <v/>
      </c>
      <c r="X1130" s="8" t="str">
        <f>IF(S1130="6B",_xlfn.XLOOKUP(H1130,'Zoning 2shop'!A:A,'Zoning 2shop'!B:B),IF(S1130="6C",_xlfn.XLOOKUP(G1130,'Zoning 2shop'!C:C,'Zoning 2shop'!D:D),""))</f>
        <v/>
      </c>
      <c r="Y1130" s="112">
        <f t="shared" si="126"/>
        <v>0.14910705133062102</v>
      </c>
      <c r="Z1130" s="4">
        <f t="shared" si="127"/>
        <v>3.07</v>
      </c>
      <c r="AA1130" s="4">
        <f t="shared" si="128"/>
        <v>0.08</v>
      </c>
      <c r="AB1130" s="4">
        <f t="shared" si="129"/>
        <v>0.45775864758500651</v>
      </c>
      <c r="AC1130" s="19">
        <f t="shared" si="130"/>
        <v>3.15</v>
      </c>
      <c r="AD1130" s="8" t="str">
        <f>IF(COUNTIF(Catégories!A:A,N1130)=0,"catégorie inconnue",LOOKUP(N1130,Catégories!A:A,Catégories!B:B))</f>
        <v>Frêt</v>
      </c>
      <c r="AE1130" s="21">
        <f t="shared" si="131"/>
        <v>3.6077586475850065</v>
      </c>
    </row>
    <row r="1131" spans="2:31" x14ac:dyDescent="0.2">
      <c r="B1131" s="122" t="s">
        <v>2731</v>
      </c>
      <c r="C1131" s="122" t="s">
        <v>177</v>
      </c>
      <c r="D1131" s="123">
        <v>46164</v>
      </c>
      <c r="E1131" s="122" t="s">
        <v>475</v>
      </c>
      <c r="F1131" s="122" t="s">
        <v>22</v>
      </c>
      <c r="G1131" s="122" t="s">
        <v>0</v>
      </c>
      <c r="H1131" s="122" t="s">
        <v>0</v>
      </c>
      <c r="I1131" s="122" t="s">
        <v>3418</v>
      </c>
      <c r="J1131" s="122" t="s">
        <v>3418</v>
      </c>
      <c r="K1131" s="122" t="s">
        <v>24</v>
      </c>
      <c r="L1131" s="122" t="s">
        <v>3419</v>
      </c>
      <c r="M1131" s="122" t="s">
        <v>25</v>
      </c>
      <c r="N1131" s="122" t="s">
        <v>26</v>
      </c>
      <c r="O1131" s="122" t="s">
        <v>25</v>
      </c>
      <c r="P1131" s="122" t="s">
        <v>27</v>
      </c>
      <c r="Q1131" s="122" t="s">
        <v>28</v>
      </c>
      <c r="R1131" s="124">
        <v>0.11</v>
      </c>
      <c r="S1131" s="122" t="s">
        <v>189</v>
      </c>
      <c r="T1131" s="125">
        <v>3.07</v>
      </c>
      <c r="U1131" s="122" t="s">
        <v>30</v>
      </c>
      <c r="W1131" s="8" t="str">
        <f t="shared" si="125"/>
        <v/>
      </c>
      <c r="X1131" s="8" t="str">
        <f>IF(S1131="6B",_xlfn.XLOOKUP(H1131,'Zoning 2shop'!A:A,'Zoning 2shop'!B:B),IF(S1131="6C",_xlfn.XLOOKUP(G1131,'Zoning 2shop'!C:C,'Zoning 2shop'!D:D),""))</f>
        <v/>
      </c>
      <c r="Y1131" s="112">
        <f t="shared" si="126"/>
        <v>0.14910705133062102</v>
      </c>
      <c r="Z1131" s="4">
        <f t="shared" si="127"/>
        <v>3.07</v>
      </c>
      <c r="AA1131" s="4">
        <f t="shared" si="128"/>
        <v>0.08</v>
      </c>
      <c r="AB1131" s="4">
        <f t="shared" si="129"/>
        <v>0.45775864758500651</v>
      </c>
      <c r="AC1131" s="19">
        <f t="shared" si="130"/>
        <v>3.15</v>
      </c>
      <c r="AD1131" s="8" t="str">
        <f>IF(COUNTIF(Catégories!A:A,N1131)=0,"catégorie inconnue",LOOKUP(N1131,Catégories!A:A,Catégories!B:B))</f>
        <v>Frêt</v>
      </c>
      <c r="AE1131" s="21">
        <f t="shared" si="131"/>
        <v>3.6077586475850065</v>
      </c>
    </row>
    <row r="1132" spans="2:31" x14ac:dyDescent="0.2">
      <c r="B1132" s="122" t="s">
        <v>2731</v>
      </c>
      <c r="C1132" s="122" t="s">
        <v>177</v>
      </c>
      <c r="D1132" s="123">
        <v>46164</v>
      </c>
      <c r="E1132" s="122" t="s">
        <v>1128</v>
      </c>
      <c r="F1132" s="122" t="s">
        <v>22</v>
      </c>
      <c r="G1132" s="122" t="s">
        <v>0</v>
      </c>
      <c r="H1132" s="122" t="s">
        <v>0</v>
      </c>
      <c r="I1132" s="122" t="s">
        <v>3414</v>
      </c>
      <c r="J1132" s="122" t="s">
        <v>3414</v>
      </c>
      <c r="K1132" s="122" t="s">
        <v>24</v>
      </c>
      <c r="L1132" s="122" t="s">
        <v>3415</v>
      </c>
      <c r="M1132" s="122" t="s">
        <v>25</v>
      </c>
      <c r="N1132" s="122" t="s">
        <v>26</v>
      </c>
      <c r="O1132" s="122" t="s">
        <v>25</v>
      </c>
      <c r="P1132" s="122" t="s">
        <v>27</v>
      </c>
      <c r="Q1132" s="122" t="s">
        <v>28</v>
      </c>
      <c r="R1132" s="124">
        <v>0.27</v>
      </c>
      <c r="S1132" s="122" t="s">
        <v>189</v>
      </c>
      <c r="T1132" s="125">
        <v>3.07</v>
      </c>
      <c r="U1132" s="122" t="s">
        <v>30</v>
      </c>
      <c r="W1132" s="8" t="str">
        <f t="shared" si="125"/>
        <v/>
      </c>
      <c r="X1132" s="8" t="str">
        <f>IF(S1132="6B",_xlfn.XLOOKUP(H1132,'Zoning 2shop'!A:A,'Zoning 2shop'!B:B),IF(S1132="6C",_xlfn.XLOOKUP(G1132,'Zoning 2shop'!C:C,'Zoning 2shop'!D:D),""))</f>
        <v/>
      </c>
      <c r="Y1132" s="112">
        <f t="shared" si="126"/>
        <v>0.14910705133062102</v>
      </c>
      <c r="Z1132" s="4">
        <f t="shared" si="127"/>
        <v>3.07</v>
      </c>
      <c r="AA1132" s="4">
        <f t="shared" si="128"/>
        <v>0.08</v>
      </c>
      <c r="AB1132" s="4">
        <f t="shared" si="129"/>
        <v>0.45775864758500651</v>
      </c>
      <c r="AC1132" s="19">
        <f t="shared" si="130"/>
        <v>3.15</v>
      </c>
      <c r="AD1132" s="8" t="str">
        <f>IF(COUNTIF(Catégories!A:A,N1132)=0,"catégorie inconnue",LOOKUP(N1132,Catégories!A:A,Catégories!B:B))</f>
        <v>Frêt</v>
      </c>
      <c r="AE1132" s="21">
        <f t="shared" si="131"/>
        <v>3.6077586475850065</v>
      </c>
    </row>
    <row r="1133" spans="2:31" x14ac:dyDescent="0.2">
      <c r="B1133" s="122" t="s">
        <v>2731</v>
      </c>
      <c r="C1133" s="122" t="s">
        <v>177</v>
      </c>
      <c r="D1133" s="123">
        <v>46165</v>
      </c>
      <c r="E1133" s="122" t="s">
        <v>214</v>
      </c>
      <c r="F1133" s="122" t="s">
        <v>22</v>
      </c>
      <c r="G1133" s="122" t="s">
        <v>0</v>
      </c>
      <c r="H1133" s="122" t="s">
        <v>0</v>
      </c>
      <c r="I1133" s="122" t="s">
        <v>3430</v>
      </c>
      <c r="J1133" s="122" t="s">
        <v>3430</v>
      </c>
      <c r="K1133" s="122" t="s">
        <v>24</v>
      </c>
      <c r="L1133" s="122" t="s">
        <v>3431</v>
      </c>
      <c r="M1133" s="122" t="s">
        <v>25</v>
      </c>
      <c r="N1133" s="122" t="s">
        <v>26</v>
      </c>
      <c r="O1133" s="122" t="s">
        <v>25</v>
      </c>
      <c r="P1133" s="122" t="s">
        <v>27</v>
      </c>
      <c r="Q1133" s="122" t="s">
        <v>28</v>
      </c>
      <c r="R1133" s="124">
        <v>0.1</v>
      </c>
      <c r="S1133" s="122" t="s">
        <v>189</v>
      </c>
      <c r="T1133" s="125">
        <v>3.07</v>
      </c>
      <c r="U1133" s="122" t="s">
        <v>30</v>
      </c>
      <c r="W1133" s="8" t="str">
        <f t="shared" si="125"/>
        <v/>
      </c>
      <c r="X1133" s="8" t="str">
        <f>IF(S1133="6B",_xlfn.XLOOKUP(H1133,'Zoning 2shop'!A:A,'Zoning 2shop'!B:B),IF(S1133="6C",_xlfn.XLOOKUP(G1133,'Zoning 2shop'!C:C,'Zoning 2shop'!D:D),""))</f>
        <v/>
      </c>
      <c r="Y1133" s="112">
        <f t="shared" si="126"/>
        <v>0.14910705133062102</v>
      </c>
      <c r="Z1133" s="4">
        <f t="shared" si="127"/>
        <v>3.07</v>
      </c>
      <c r="AA1133" s="4">
        <f t="shared" si="128"/>
        <v>0.08</v>
      </c>
      <c r="AB1133" s="4">
        <f t="shared" si="129"/>
        <v>0.45775864758500651</v>
      </c>
      <c r="AC1133" s="19">
        <f t="shared" si="130"/>
        <v>3.15</v>
      </c>
      <c r="AD1133" s="8" t="str">
        <f>IF(COUNTIF(Catégories!A:A,N1133)=0,"catégorie inconnue",LOOKUP(N1133,Catégories!A:A,Catégories!B:B))</f>
        <v>Frêt</v>
      </c>
      <c r="AE1133" s="21">
        <f t="shared" si="131"/>
        <v>3.6077586475850065</v>
      </c>
    </row>
    <row r="1134" spans="2:31" x14ac:dyDescent="0.2">
      <c r="B1134" s="122" t="s">
        <v>2731</v>
      </c>
      <c r="C1134" s="122" t="s">
        <v>177</v>
      </c>
      <c r="D1134" s="123">
        <v>46165</v>
      </c>
      <c r="E1134" s="122" t="s">
        <v>592</v>
      </c>
      <c r="F1134" s="122" t="s">
        <v>22</v>
      </c>
      <c r="G1134" s="122" t="s">
        <v>0</v>
      </c>
      <c r="H1134" s="122" t="s">
        <v>0</v>
      </c>
      <c r="I1134" s="122" t="s">
        <v>3424</v>
      </c>
      <c r="J1134" s="122" t="s">
        <v>3424</v>
      </c>
      <c r="K1134" s="122" t="s">
        <v>24</v>
      </c>
      <c r="L1134" s="122" t="s">
        <v>3425</v>
      </c>
      <c r="M1134" s="122" t="s">
        <v>25</v>
      </c>
      <c r="N1134" s="122" t="s">
        <v>26</v>
      </c>
      <c r="O1134" s="122" t="s">
        <v>25</v>
      </c>
      <c r="P1134" s="122" t="s">
        <v>27</v>
      </c>
      <c r="Q1134" s="122" t="s">
        <v>28</v>
      </c>
      <c r="R1134" s="124">
        <v>0.03</v>
      </c>
      <c r="S1134" s="122" t="s">
        <v>189</v>
      </c>
      <c r="T1134" s="125">
        <v>3.07</v>
      </c>
      <c r="U1134" s="122" t="s">
        <v>30</v>
      </c>
      <c r="W1134" s="8" t="str">
        <f t="shared" si="125"/>
        <v/>
      </c>
      <c r="X1134" s="8" t="str">
        <f>IF(S1134="6B",_xlfn.XLOOKUP(H1134,'Zoning 2shop'!A:A,'Zoning 2shop'!B:B),IF(S1134="6C",_xlfn.XLOOKUP(G1134,'Zoning 2shop'!C:C,'Zoning 2shop'!D:D),""))</f>
        <v/>
      </c>
      <c r="Y1134" s="112">
        <f t="shared" si="126"/>
        <v>0.14910705133062102</v>
      </c>
      <c r="Z1134" s="4">
        <f t="shared" si="127"/>
        <v>3.07</v>
      </c>
      <c r="AA1134" s="4">
        <f t="shared" si="128"/>
        <v>0.08</v>
      </c>
      <c r="AB1134" s="4">
        <f t="shared" si="129"/>
        <v>0.45775864758500651</v>
      </c>
      <c r="AC1134" s="19">
        <f t="shared" si="130"/>
        <v>3.15</v>
      </c>
      <c r="AD1134" s="8" t="str">
        <f>IF(COUNTIF(Catégories!A:A,N1134)=0,"catégorie inconnue",LOOKUP(N1134,Catégories!A:A,Catégories!B:B))</f>
        <v>Frêt</v>
      </c>
      <c r="AE1134" s="21">
        <f t="shared" si="131"/>
        <v>3.6077586475850065</v>
      </c>
    </row>
    <row r="1135" spans="2:31" x14ac:dyDescent="0.2">
      <c r="B1135" s="122" t="s">
        <v>2731</v>
      </c>
      <c r="C1135" s="122" t="s">
        <v>177</v>
      </c>
      <c r="D1135" s="123">
        <v>46165</v>
      </c>
      <c r="E1135" s="122" t="s">
        <v>1777</v>
      </c>
      <c r="F1135" s="122" t="s">
        <v>22</v>
      </c>
      <c r="G1135" s="122" t="s">
        <v>0</v>
      </c>
      <c r="H1135" s="122" t="s">
        <v>0</v>
      </c>
      <c r="I1135" s="122" t="s">
        <v>3428</v>
      </c>
      <c r="J1135" s="122" t="s">
        <v>3428</v>
      </c>
      <c r="K1135" s="122" t="s">
        <v>24</v>
      </c>
      <c r="L1135" s="122" t="s">
        <v>3429</v>
      </c>
      <c r="M1135" s="122" t="s">
        <v>25</v>
      </c>
      <c r="N1135" s="122" t="s">
        <v>26</v>
      </c>
      <c r="O1135" s="122" t="s">
        <v>25</v>
      </c>
      <c r="P1135" s="122" t="s">
        <v>27</v>
      </c>
      <c r="Q1135" s="122" t="s">
        <v>28</v>
      </c>
      <c r="R1135" s="124">
        <v>0.52</v>
      </c>
      <c r="S1135" s="122" t="s">
        <v>189</v>
      </c>
      <c r="T1135" s="125">
        <v>3.17</v>
      </c>
      <c r="U1135" s="122" t="s">
        <v>30</v>
      </c>
      <c r="W1135" s="8" t="str">
        <f t="shared" si="125"/>
        <v/>
      </c>
      <c r="X1135" s="8" t="str">
        <f>IF(S1135="6B",_xlfn.XLOOKUP(H1135,'Zoning 2shop'!A:A,'Zoning 2shop'!B:B),IF(S1135="6C",_xlfn.XLOOKUP(G1135,'Zoning 2shop'!C:C,'Zoning 2shop'!D:D),""))</f>
        <v/>
      </c>
      <c r="Y1135" s="112">
        <f t="shared" si="126"/>
        <v>0.14910705133062102</v>
      </c>
      <c r="Z1135" s="4">
        <f t="shared" si="127"/>
        <v>3.17</v>
      </c>
      <c r="AA1135" s="4">
        <f t="shared" si="128"/>
        <v>0.08</v>
      </c>
      <c r="AB1135" s="4">
        <f t="shared" si="129"/>
        <v>0.47266935271806865</v>
      </c>
      <c r="AC1135" s="19">
        <f t="shared" si="130"/>
        <v>3.25</v>
      </c>
      <c r="AD1135" s="8" t="str">
        <f>IF(COUNTIF(Catégories!A:A,N1135)=0,"catégorie inconnue",LOOKUP(N1135,Catégories!A:A,Catégories!B:B))</f>
        <v>Frêt</v>
      </c>
      <c r="AE1135" s="21">
        <f t="shared" si="131"/>
        <v>3.7226693527180688</v>
      </c>
    </row>
    <row r="1136" spans="2:31" x14ac:dyDescent="0.2">
      <c r="B1136" s="122" t="s">
        <v>2731</v>
      </c>
      <c r="C1136" s="122" t="s">
        <v>177</v>
      </c>
      <c r="D1136" s="123">
        <v>46165</v>
      </c>
      <c r="E1136" s="122" t="s">
        <v>3432</v>
      </c>
      <c r="F1136" s="122" t="s">
        <v>22</v>
      </c>
      <c r="G1136" s="122" t="s">
        <v>0</v>
      </c>
      <c r="H1136" s="122" t="s">
        <v>0</v>
      </c>
      <c r="I1136" s="122" t="s">
        <v>3433</v>
      </c>
      <c r="J1136" s="122" t="s">
        <v>3433</v>
      </c>
      <c r="K1136" s="122" t="s">
        <v>24</v>
      </c>
      <c r="L1136" s="122" t="s">
        <v>3434</v>
      </c>
      <c r="M1136" s="122" t="s">
        <v>25</v>
      </c>
      <c r="N1136" s="122" t="s">
        <v>26</v>
      </c>
      <c r="O1136" s="122" t="s">
        <v>25</v>
      </c>
      <c r="P1136" s="122" t="s">
        <v>27</v>
      </c>
      <c r="Q1136" s="122" t="s">
        <v>28</v>
      </c>
      <c r="R1136" s="124">
        <v>0.22</v>
      </c>
      <c r="S1136" s="122" t="s">
        <v>189</v>
      </c>
      <c r="T1136" s="125">
        <v>3.07</v>
      </c>
      <c r="U1136" s="122" t="s">
        <v>30</v>
      </c>
      <c r="W1136" s="8" t="str">
        <f t="shared" si="125"/>
        <v/>
      </c>
      <c r="X1136" s="8" t="str">
        <f>IF(S1136="6B",_xlfn.XLOOKUP(H1136,'Zoning 2shop'!A:A,'Zoning 2shop'!B:B),IF(S1136="6C",_xlfn.XLOOKUP(G1136,'Zoning 2shop'!C:C,'Zoning 2shop'!D:D),""))</f>
        <v/>
      </c>
      <c r="Y1136" s="112">
        <f t="shared" si="126"/>
        <v>0.14910705133062102</v>
      </c>
      <c r="Z1136" s="4">
        <f t="shared" si="127"/>
        <v>3.07</v>
      </c>
      <c r="AA1136" s="4">
        <f t="shared" si="128"/>
        <v>0.08</v>
      </c>
      <c r="AB1136" s="4">
        <f t="shared" si="129"/>
        <v>0.45775864758500651</v>
      </c>
      <c r="AC1136" s="19">
        <f t="shared" si="130"/>
        <v>3.15</v>
      </c>
      <c r="AD1136" s="8" t="str">
        <f>IF(COUNTIF(Catégories!A:A,N1136)=0,"catégorie inconnue",LOOKUP(N1136,Catégories!A:A,Catégories!B:B))</f>
        <v>Frêt</v>
      </c>
      <c r="AE1136" s="21">
        <f t="shared" si="131"/>
        <v>3.6077586475850065</v>
      </c>
    </row>
    <row r="1137" spans="2:31" x14ac:dyDescent="0.2">
      <c r="B1137" s="122" t="s">
        <v>2731</v>
      </c>
      <c r="C1137" s="122" t="s">
        <v>177</v>
      </c>
      <c r="D1137" s="123">
        <v>46165</v>
      </c>
      <c r="E1137" s="122" t="s">
        <v>2932</v>
      </c>
      <c r="F1137" s="122" t="s">
        <v>22</v>
      </c>
      <c r="G1137" s="122" t="s">
        <v>0</v>
      </c>
      <c r="H1137" s="122" t="s">
        <v>0</v>
      </c>
      <c r="I1137" s="122" t="s">
        <v>3426</v>
      </c>
      <c r="J1137" s="122" t="s">
        <v>3426</v>
      </c>
      <c r="K1137" s="122" t="s">
        <v>24</v>
      </c>
      <c r="L1137" s="122" t="s">
        <v>3427</v>
      </c>
      <c r="M1137" s="122" t="s">
        <v>25</v>
      </c>
      <c r="N1137" s="122" t="s">
        <v>26</v>
      </c>
      <c r="O1137" s="122" t="s">
        <v>25</v>
      </c>
      <c r="P1137" s="122" t="s">
        <v>27</v>
      </c>
      <c r="Q1137" s="122" t="s">
        <v>212</v>
      </c>
      <c r="R1137" s="124">
        <v>0.31</v>
      </c>
      <c r="S1137" s="122" t="s">
        <v>189</v>
      </c>
      <c r="T1137" s="125">
        <v>3.07</v>
      </c>
      <c r="U1137" s="122" t="s">
        <v>30</v>
      </c>
      <c r="W1137" s="8" t="str">
        <f t="shared" si="125"/>
        <v/>
      </c>
      <c r="X1137" s="8" t="str">
        <f>IF(S1137="6B",_xlfn.XLOOKUP(H1137,'Zoning 2shop'!A:A,'Zoning 2shop'!B:B),IF(S1137="6C",_xlfn.XLOOKUP(G1137,'Zoning 2shop'!C:C,'Zoning 2shop'!D:D),""))</f>
        <v/>
      </c>
      <c r="Y1137" s="112">
        <f t="shared" si="126"/>
        <v>0.14910705133062102</v>
      </c>
      <c r="Z1137" s="4">
        <f t="shared" si="127"/>
        <v>3.07</v>
      </c>
      <c r="AA1137" s="4">
        <f t="shared" si="128"/>
        <v>0.08</v>
      </c>
      <c r="AB1137" s="4">
        <f t="shared" si="129"/>
        <v>0.45775864758500651</v>
      </c>
      <c r="AC1137" s="19">
        <f t="shared" si="130"/>
        <v>3.15</v>
      </c>
      <c r="AD1137" s="8" t="str">
        <f>IF(COUNTIF(Catégories!A:A,N1137)=0,"catégorie inconnue",LOOKUP(N1137,Catégories!A:A,Catégories!B:B))</f>
        <v>Frêt</v>
      </c>
      <c r="AE1137" s="21">
        <f t="shared" si="131"/>
        <v>3.6077586475850065</v>
      </c>
    </row>
    <row r="1138" spans="2:31" x14ac:dyDescent="0.2">
      <c r="B1138" s="122" t="s">
        <v>2731</v>
      </c>
      <c r="C1138" s="122" t="s">
        <v>177</v>
      </c>
      <c r="D1138" s="123">
        <v>46165</v>
      </c>
      <c r="E1138" s="122" t="s">
        <v>3420</v>
      </c>
      <c r="F1138" s="122" t="s">
        <v>22</v>
      </c>
      <c r="G1138" s="122" t="s">
        <v>0</v>
      </c>
      <c r="H1138" s="122" t="s">
        <v>0</v>
      </c>
      <c r="I1138" s="122" t="s">
        <v>3421</v>
      </c>
      <c r="J1138" s="122" t="s">
        <v>3421</v>
      </c>
      <c r="K1138" s="122" t="s">
        <v>24</v>
      </c>
      <c r="L1138" s="122" t="s">
        <v>3422</v>
      </c>
      <c r="M1138" s="122" t="s">
        <v>25</v>
      </c>
      <c r="N1138" s="122" t="s">
        <v>26</v>
      </c>
      <c r="O1138" s="122" t="s">
        <v>25</v>
      </c>
      <c r="P1138" s="122" t="s">
        <v>27</v>
      </c>
      <c r="Q1138" s="122" t="s">
        <v>28</v>
      </c>
      <c r="R1138" s="124">
        <v>0.15</v>
      </c>
      <c r="S1138" s="122" t="s">
        <v>189</v>
      </c>
      <c r="T1138" s="125">
        <v>3.07</v>
      </c>
      <c r="U1138" s="122" t="s">
        <v>30</v>
      </c>
      <c r="W1138" s="8" t="str">
        <f t="shared" si="125"/>
        <v/>
      </c>
      <c r="X1138" s="8" t="str">
        <f>IF(S1138="6B",_xlfn.XLOOKUP(H1138,'Zoning 2shop'!A:A,'Zoning 2shop'!B:B),IF(S1138="6C",_xlfn.XLOOKUP(G1138,'Zoning 2shop'!C:C,'Zoning 2shop'!D:D),""))</f>
        <v/>
      </c>
      <c r="Y1138" s="112">
        <f t="shared" si="126"/>
        <v>0.14910705133062102</v>
      </c>
      <c r="Z1138" s="4">
        <f t="shared" si="127"/>
        <v>3.07</v>
      </c>
      <c r="AA1138" s="4">
        <f t="shared" si="128"/>
        <v>0.08</v>
      </c>
      <c r="AB1138" s="4">
        <f t="shared" si="129"/>
        <v>0.45775864758500651</v>
      </c>
      <c r="AC1138" s="19">
        <f t="shared" si="130"/>
        <v>3.15</v>
      </c>
      <c r="AD1138" s="8" t="str">
        <f>IF(COUNTIF(Catégories!A:A,N1138)=0,"catégorie inconnue",LOOKUP(N1138,Catégories!A:A,Catégories!B:B))</f>
        <v>Frêt</v>
      </c>
      <c r="AE1138" s="21">
        <f t="shared" si="131"/>
        <v>3.6077586475850065</v>
      </c>
    </row>
    <row r="1139" spans="2:31" x14ac:dyDescent="0.2">
      <c r="B1139" s="122" t="s">
        <v>2731</v>
      </c>
      <c r="C1139" s="122" t="s">
        <v>177</v>
      </c>
      <c r="D1139" s="123">
        <v>46165</v>
      </c>
      <c r="E1139" s="122" t="s">
        <v>3420</v>
      </c>
      <c r="F1139" s="122" t="s">
        <v>22</v>
      </c>
      <c r="G1139" s="122" t="s">
        <v>0</v>
      </c>
      <c r="H1139" s="122" t="s">
        <v>0</v>
      </c>
      <c r="I1139" s="122" t="s">
        <v>3421</v>
      </c>
      <c r="J1139" s="122" t="s">
        <v>3421</v>
      </c>
      <c r="K1139" s="122" t="s">
        <v>24</v>
      </c>
      <c r="L1139" s="122" t="s">
        <v>3423</v>
      </c>
      <c r="M1139" s="122" t="s">
        <v>25</v>
      </c>
      <c r="N1139" s="122" t="s">
        <v>26</v>
      </c>
      <c r="O1139" s="122" t="s">
        <v>25</v>
      </c>
      <c r="P1139" s="122" t="s">
        <v>27</v>
      </c>
      <c r="Q1139" s="122" t="s">
        <v>28</v>
      </c>
      <c r="R1139" s="124">
        <v>0.22</v>
      </c>
      <c r="S1139" s="122" t="s">
        <v>189</v>
      </c>
      <c r="T1139" s="125">
        <v>3.07</v>
      </c>
      <c r="U1139" s="122" t="s">
        <v>30</v>
      </c>
      <c r="W1139" s="8" t="str">
        <f t="shared" si="125"/>
        <v/>
      </c>
      <c r="X1139" s="8" t="str">
        <f>IF(S1139="6B",_xlfn.XLOOKUP(H1139,'Zoning 2shop'!A:A,'Zoning 2shop'!B:B),IF(S1139="6C",_xlfn.XLOOKUP(G1139,'Zoning 2shop'!C:C,'Zoning 2shop'!D:D),""))</f>
        <v/>
      </c>
      <c r="Y1139" s="112">
        <f t="shared" si="126"/>
        <v>0.14910705133062102</v>
      </c>
      <c r="Z1139" s="4">
        <f t="shared" si="127"/>
        <v>3.07</v>
      </c>
      <c r="AA1139" s="4">
        <f t="shared" si="128"/>
        <v>0.08</v>
      </c>
      <c r="AB1139" s="4">
        <f t="shared" si="129"/>
        <v>0.45775864758500651</v>
      </c>
      <c r="AC1139" s="19">
        <f t="shared" si="130"/>
        <v>3.15</v>
      </c>
      <c r="AD1139" s="8" t="str">
        <f>IF(COUNTIF(Catégories!A:A,N1139)=0,"catégorie inconnue",LOOKUP(N1139,Catégories!A:A,Catégories!B:B))</f>
        <v>Frêt</v>
      </c>
      <c r="AE1139" s="21">
        <f t="shared" si="131"/>
        <v>3.6077586475850065</v>
      </c>
    </row>
    <row r="1140" spans="2:31" x14ac:dyDescent="0.2">
      <c r="B1140" s="122" t="s">
        <v>2731</v>
      </c>
      <c r="C1140" s="122" t="s">
        <v>177</v>
      </c>
      <c r="D1140" s="123">
        <v>46166</v>
      </c>
      <c r="E1140" s="122" t="s">
        <v>1646</v>
      </c>
      <c r="F1140" s="122" t="s">
        <v>22</v>
      </c>
      <c r="G1140" s="122" t="s">
        <v>0</v>
      </c>
      <c r="H1140" s="122" t="s">
        <v>0</v>
      </c>
      <c r="I1140" s="122" t="s">
        <v>3447</v>
      </c>
      <c r="J1140" s="122" t="s">
        <v>3447</v>
      </c>
      <c r="K1140" s="122" t="s">
        <v>24</v>
      </c>
      <c r="L1140" s="122" t="s">
        <v>3448</v>
      </c>
      <c r="M1140" s="122" t="s">
        <v>25</v>
      </c>
      <c r="N1140" s="122" t="s">
        <v>26</v>
      </c>
      <c r="O1140" s="122" t="s">
        <v>25</v>
      </c>
      <c r="P1140" s="122" t="s">
        <v>27</v>
      </c>
      <c r="Q1140" s="122" t="s">
        <v>28</v>
      </c>
      <c r="R1140" s="124">
        <v>0.11</v>
      </c>
      <c r="S1140" s="122" t="s">
        <v>189</v>
      </c>
      <c r="T1140" s="125">
        <v>3.07</v>
      </c>
      <c r="U1140" s="122" t="s">
        <v>30</v>
      </c>
      <c r="W1140" s="8" t="str">
        <f t="shared" si="125"/>
        <v/>
      </c>
      <c r="X1140" s="8" t="str">
        <f>IF(S1140="6B",_xlfn.XLOOKUP(H1140,'Zoning 2shop'!A:A,'Zoning 2shop'!B:B),IF(S1140="6C",_xlfn.XLOOKUP(G1140,'Zoning 2shop'!C:C,'Zoning 2shop'!D:D),""))</f>
        <v/>
      </c>
      <c r="Y1140" s="112">
        <f t="shared" si="126"/>
        <v>0.14910705133062102</v>
      </c>
      <c r="Z1140" s="4">
        <f t="shared" si="127"/>
        <v>3.07</v>
      </c>
      <c r="AA1140" s="4">
        <f t="shared" si="128"/>
        <v>0.08</v>
      </c>
      <c r="AB1140" s="4">
        <f t="shared" si="129"/>
        <v>0.45775864758500651</v>
      </c>
      <c r="AC1140" s="19">
        <f t="shared" si="130"/>
        <v>3.15</v>
      </c>
      <c r="AD1140" s="8" t="str">
        <f>IF(COUNTIF(Catégories!A:A,N1140)=0,"catégorie inconnue",LOOKUP(N1140,Catégories!A:A,Catégories!B:B))</f>
        <v>Frêt</v>
      </c>
      <c r="AE1140" s="21">
        <f t="shared" si="131"/>
        <v>3.6077586475850065</v>
      </c>
    </row>
    <row r="1141" spans="2:31" x14ac:dyDescent="0.2">
      <c r="B1141" s="122" t="s">
        <v>2731</v>
      </c>
      <c r="C1141" s="122" t="s">
        <v>177</v>
      </c>
      <c r="D1141" s="123">
        <v>46166</v>
      </c>
      <c r="E1141" s="122" t="s">
        <v>3449</v>
      </c>
      <c r="F1141" s="122" t="s">
        <v>22</v>
      </c>
      <c r="G1141" s="122" t="s">
        <v>0</v>
      </c>
      <c r="H1141" s="122" t="s">
        <v>0</v>
      </c>
      <c r="I1141" s="122" t="s">
        <v>3450</v>
      </c>
      <c r="J1141" s="122" t="s">
        <v>3450</v>
      </c>
      <c r="K1141" s="122" t="s">
        <v>24</v>
      </c>
      <c r="L1141" s="122" t="s">
        <v>3451</v>
      </c>
      <c r="M1141" s="122" t="s">
        <v>25</v>
      </c>
      <c r="N1141" s="122" t="s">
        <v>26</v>
      </c>
      <c r="O1141" s="122" t="s">
        <v>25</v>
      </c>
      <c r="P1141" s="122" t="s">
        <v>27</v>
      </c>
      <c r="Q1141" s="122" t="s">
        <v>28</v>
      </c>
      <c r="R1141" s="124">
        <v>0.56000000000000005</v>
      </c>
      <c r="S1141" s="122" t="s">
        <v>189</v>
      </c>
      <c r="T1141" s="125">
        <v>3.17</v>
      </c>
      <c r="U1141" s="122" t="s">
        <v>30</v>
      </c>
      <c r="W1141" s="8" t="str">
        <f t="shared" si="125"/>
        <v/>
      </c>
      <c r="X1141" s="8" t="str">
        <f>IF(S1141="6B",_xlfn.XLOOKUP(H1141,'Zoning 2shop'!A:A,'Zoning 2shop'!B:B),IF(S1141="6C",_xlfn.XLOOKUP(G1141,'Zoning 2shop'!C:C,'Zoning 2shop'!D:D),""))</f>
        <v/>
      </c>
      <c r="Y1141" s="112">
        <f t="shared" si="126"/>
        <v>0.14910705133062102</v>
      </c>
      <c r="Z1141" s="4">
        <f t="shared" si="127"/>
        <v>3.17</v>
      </c>
      <c r="AA1141" s="4">
        <f t="shared" si="128"/>
        <v>0.08</v>
      </c>
      <c r="AB1141" s="4">
        <f t="shared" si="129"/>
        <v>0.47266935271806865</v>
      </c>
      <c r="AC1141" s="19">
        <f t="shared" si="130"/>
        <v>3.25</v>
      </c>
      <c r="AD1141" s="8" t="str">
        <f>IF(COUNTIF(Catégories!A:A,N1141)=0,"catégorie inconnue",LOOKUP(N1141,Catégories!A:A,Catégories!B:B))</f>
        <v>Frêt</v>
      </c>
      <c r="AE1141" s="21">
        <f t="shared" si="131"/>
        <v>3.7226693527180688</v>
      </c>
    </row>
    <row r="1142" spans="2:31" x14ac:dyDescent="0.2">
      <c r="B1142" s="122" t="s">
        <v>2731</v>
      </c>
      <c r="C1142" s="122" t="s">
        <v>177</v>
      </c>
      <c r="D1142" s="123">
        <v>46166</v>
      </c>
      <c r="E1142" s="122" t="s">
        <v>306</v>
      </c>
      <c r="F1142" s="122" t="s">
        <v>22</v>
      </c>
      <c r="G1142" s="122" t="s">
        <v>0</v>
      </c>
      <c r="H1142" s="122" t="s">
        <v>0</v>
      </c>
      <c r="I1142" s="122" t="s">
        <v>3438</v>
      </c>
      <c r="J1142" s="122" t="s">
        <v>3438</v>
      </c>
      <c r="K1142" s="122" t="s">
        <v>24</v>
      </c>
      <c r="L1142" s="122" t="s">
        <v>3439</v>
      </c>
      <c r="M1142" s="122" t="s">
        <v>25</v>
      </c>
      <c r="N1142" s="122" t="s">
        <v>26</v>
      </c>
      <c r="O1142" s="122" t="s">
        <v>25</v>
      </c>
      <c r="P1142" s="122" t="s">
        <v>27</v>
      </c>
      <c r="Q1142" s="122" t="s">
        <v>28</v>
      </c>
      <c r="R1142" s="124">
        <v>0.17</v>
      </c>
      <c r="S1142" s="122" t="s">
        <v>189</v>
      </c>
      <c r="T1142" s="125">
        <v>3.07</v>
      </c>
      <c r="U1142" s="122" t="s">
        <v>30</v>
      </c>
      <c r="W1142" s="8" t="str">
        <f t="shared" si="125"/>
        <v/>
      </c>
      <c r="X1142" s="8" t="str">
        <f>IF(S1142="6B",_xlfn.XLOOKUP(H1142,'Zoning 2shop'!A:A,'Zoning 2shop'!B:B),IF(S1142="6C",_xlfn.XLOOKUP(G1142,'Zoning 2shop'!C:C,'Zoning 2shop'!D:D),""))</f>
        <v/>
      </c>
      <c r="Y1142" s="112">
        <f t="shared" si="126"/>
        <v>0.14910705133062102</v>
      </c>
      <c r="Z1142" s="4">
        <f t="shared" si="127"/>
        <v>3.07</v>
      </c>
      <c r="AA1142" s="4">
        <f t="shared" si="128"/>
        <v>0.08</v>
      </c>
      <c r="AB1142" s="4">
        <f t="shared" si="129"/>
        <v>0.45775864758500651</v>
      </c>
      <c r="AC1142" s="19">
        <f t="shared" si="130"/>
        <v>3.15</v>
      </c>
      <c r="AD1142" s="8" t="str">
        <f>IF(COUNTIF(Catégories!A:A,N1142)=0,"catégorie inconnue",LOOKUP(N1142,Catégories!A:A,Catégories!B:B))</f>
        <v>Frêt</v>
      </c>
      <c r="AE1142" s="21">
        <f t="shared" si="131"/>
        <v>3.6077586475850065</v>
      </c>
    </row>
    <row r="1143" spans="2:31" x14ac:dyDescent="0.2">
      <c r="B1143" s="122" t="s">
        <v>2731</v>
      </c>
      <c r="C1143" s="122" t="s">
        <v>177</v>
      </c>
      <c r="D1143" s="123">
        <v>46166</v>
      </c>
      <c r="E1143" s="122" t="s">
        <v>494</v>
      </c>
      <c r="F1143" s="122" t="s">
        <v>22</v>
      </c>
      <c r="G1143" s="122" t="s">
        <v>0</v>
      </c>
      <c r="H1143" s="122" t="s">
        <v>0</v>
      </c>
      <c r="I1143" s="122" t="s">
        <v>3442</v>
      </c>
      <c r="J1143" s="122" t="s">
        <v>3442</v>
      </c>
      <c r="K1143" s="122" t="s">
        <v>24</v>
      </c>
      <c r="L1143" s="122" t="s">
        <v>3443</v>
      </c>
      <c r="M1143" s="122" t="s">
        <v>25</v>
      </c>
      <c r="N1143" s="122" t="s">
        <v>26</v>
      </c>
      <c r="O1143" s="122" t="s">
        <v>25</v>
      </c>
      <c r="P1143" s="122" t="s">
        <v>27</v>
      </c>
      <c r="Q1143" s="122" t="s">
        <v>28</v>
      </c>
      <c r="R1143" s="124">
        <v>0.55000000000000004</v>
      </c>
      <c r="S1143" s="122" t="s">
        <v>189</v>
      </c>
      <c r="T1143" s="125">
        <v>3.17</v>
      </c>
      <c r="U1143" s="122" t="s">
        <v>30</v>
      </c>
      <c r="W1143" s="8" t="str">
        <f t="shared" si="125"/>
        <v/>
      </c>
      <c r="X1143" s="8" t="str">
        <f>IF(S1143="6B",_xlfn.XLOOKUP(H1143,'Zoning 2shop'!A:A,'Zoning 2shop'!B:B),IF(S1143="6C",_xlfn.XLOOKUP(G1143,'Zoning 2shop'!C:C,'Zoning 2shop'!D:D),""))</f>
        <v/>
      </c>
      <c r="Y1143" s="112">
        <f t="shared" si="126"/>
        <v>0.14910705133062102</v>
      </c>
      <c r="Z1143" s="4">
        <f t="shared" si="127"/>
        <v>3.17</v>
      </c>
      <c r="AA1143" s="4">
        <f t="shared" si="128"/>
        <v>0.08</v>
      </c>
      <c r="AB1143" s="4">
        <f t="shared" si="129"/>
        <v>0.47266935271806865</v>
      </c>
      <c r="AC1143" s="19">
        <f t="shared" si="130"/>
        <v>3.25</v>
      </c>
      <c r="AD1143" s="8" t="str">
        <f>IF(COUNTIF(Catégories!A:A,N1143)=0,"catégorie inconnue",LOOKUP(N1143,Catégories!A:A,Catégories!B:B))</f>
        <v>Frêt</v>
      </c>
      <c r="AE1143" s="21">
        <f t="shared" si="131"/>
        <v>3.7226693527180688</v>
      </c>
    </row>
    <row r="1144" spans="2:31" x14ac:dyDescent="0.2">
      <c r="B1144" s="122" t="s">
        <v>2731</v>
      </c>
      <c r="C1144" s="122" t="s">
        <v>177</v>
      </c>
      <c r="D1144" s="123">
        <v>46166</v>
      </c>
      <c r="E1144" s="122" t="s">
        <v>303</v>
      </c>
      <c r="F1144" s="122" t="s">
        <v>22</v>
      </c>
      <c r="G1144" s="122" t="s">
        <v>0</v>
      </c>
      <c r="H1144" s="122" t="s">
        <v>0</v>
      </c>
      <c r="I1144" s="122" t="s">
        <v>3440</v>
      </c>
      <c r="J1144" s="122" t="s">
        <v>3440</v>
      </c>
      <c r="K1144" s="122" t="s">
        <v>24</v>
      </c>
      <c r="L1144" s="122" t="s">
        <v>3441</v>
      </c>
      <c r="M1144" s="122" t="s">
        <v>25</v>
      </c>
      <c r="N1144" s="122" t="s">
        <v>26</v>
      </c>
      <c r="O1144" s="122" t="s">
        <v>25</v>
      </c>
      <c r="P1144" s="122" t="s">
        <v>27</v>
      </c>
      <c r="Q1144" s="122" t="s">
        <v>28</v>
      </c>
      <c r="R1144" s="124">
        <v>1.5</v>
      </c>
      <c r="S1144" s="122" t="s">
        <v>189</v>
      </c>
      <c r="T1144" s="125">
        <v>3.49</v>
      </c>
      <c r="U1144" s="122" t="s">
        <v>30</v>
      </c>
      <c r="W1144" s="8" t="str">
        <f t="shared" si="125"/>
        <v/>
      </c>
      <c r="X1144" s="8" t="str">
        <f>IF(S1144="6B",_xlfn.XLOOKUP(H1144,'Zoning 2shop'!A:A,'Zoning 2shop'!B:B),IF(S1144="6C",_xlfn.XLOOKUP(G1144,'Zoning 2shop'!C:C,'Zoning 2shop'!D:D),""))</f>
        <v/>
      </c>
      <c r="Y1144" s="112">
        <f t="shared" si="126"/>
        <v>0.14910705133062102</v>
      </c>
      <c r="Z1144" s="4">
        <f t="shared" si="127"/>
        <v>3.49</v>
      </c>
      <c r="AA1144" s="4">
        <f t="shared" si="128"/>
        <v>0.08</v>
      </c>
      <c r="AB1144" s="4">
        <f t="shared" si="129"/>
        <v>0.52038360914386739</v>
      </c>
      <c r="AC1144" s="19">
        <f t="shared" si="130"/>
        <v>3.5700000000000003</v>
      </c>
      <c r="AD1144" s="8" t="str">
        <f>IF(COUNTIF(Catégories!A:A,N1144)=0,"catégorie inconnue",LOOKUP(N1144,Catégories!A:A,Catégories!B:B))</f>
        <v>Frêt</v>
      </c>
      <c r="AE1144" s="21">
        <f t="shared" si="131"/>
        <v>4.0903836091438679</v>
      </c>
    </row>
    <row r="1145" spans="2:31" x14ac:dyDescent="0.2">
      <c r="B1145" s="122" t="s">
        <v>2731</v>
      </c>
      <c r="C1145" s="122" t="s">
        <v>177</v>
      </c>
      <c r="D1145" s="123">
        <v>46166</v>
      </c>
      <c r="E1145" s="122" t="s">
        <v>3444</v>
      </c>
      <c r="F1145" s="122" t="s">
        <v>22</v>
      </c>
      <c r="G1145" s="122" t="s">
        <v>0</v>
      </c>
      <c r="H1145" s="122" t="s">
        <v>0</v>
      </c>
      <c r="I1145" s="122" t="s">
        <v>3445</v>
      </c>
      <c r="J1145" s="122" t="s">
        <v>3445</v>
      </c>
      <c r="K1145" s="122" t="s">
        <v>24</v>
      </c>
      <c r="L1145" s="122" t="s">
        <v>3446</v>
      </c>
      <c r="M1145" s="122" t="s">
        <v>25</v>
      </c>
      <c r="N1145" s="122" t="s">
        <v>26</v>
      </c>
      <c r="O1145" s="122" t="s">
        <v>25</v>
      </c>
      <c r="P1145" s="122" t="s">
        <v>27</v>
      </c>
      <c r="Q1145" s="122" t="s">
        <v>28</v>
      </c>
      <c r="R1145" s="124">
        <v>0.26</v>
      </c>
      <c r="S1145" s="122" t="s">
        <v>189</v>
      </c>
      <c r="T1145" s="125">
        <v>3.07</v>
      </c>
      <c r="U1145" s="122" t="s">
        <v>30</v>
      </c>
      <c r="W1145" s="8" t="str">
        <f t="shared" si="125"/>
        <v/>
      </c>
      <c r="X1145" s="8" t="str">
        <f>IF(S1145="6B",_xlfn.XLOOKUP(H1145,'Zoning 2shop'!A:A,'Zoning 2shop'!B:B),IF(S1145="6C",_xlfn.XLOOKUP(G1145,'Zoning 2shop'!C:C,'Zoning 2shop'!D:D),""))</f>
        <v/>
      </c>
      <c r="Y1145" s="112">
        <f t="shared" si="126"/>
        <v>0.14910705133062102</v>
      </c>
      <c r="Z1145" s="4">
        <f t="shared" si="127"/>
        <v>3.07</v>
      </c>
      <c r="AA1145" s="4">
        <f t="shared" si="128"/>
        <v>0.08</v>
      </c>
      <c r="AB1145" s="4">
        <f t="shared" si="129"/>
        <v>0.45775864758500651</v>
      </c>
      <c r="AC1145" s="19">
        <f t="shared" si="130"/>
        <v>3.15</v>
      </c>
      <c r="AD1145" s="8" t="str">
        <f>IF(COUNTIF(Catégories!A:A,N1145)=0,"catégorie inconnue",LOOKUP(N1145,Catégories!A:A,Catégories!B:B))</f>
        <v>Frêt</v>
      </c>
      <c r="AE1145" s="21">
        <f t="shared" si="131"/>
        <v>3.6077586475850065</v>
      </c>
    </row>
    <row r="1146" spans="2:31" x14ac:dyDescent="0.2">
      <c r="B1146" s="122" t="s">
        <v>2731</v>
      </c>
      <c r="C1146" s="122" t="s">
        <v>177</v>
      </c>
      <c r="D1146" s="123">
        <v>46166</v>
      </c>
      <c r="E1146" s="122" t="s">
        <v>3452</v>
      </c>
      <c r="F1146" s="122" t="s">
        <v>22</v>
      </c>
      <c r="G1146" s="122" t="s">
        <v>0</v>
      </c>
      <c r="H1146" s="122" t="s">
        <v>0</v>
      </c>
      <c r="I1146" s="122" t="s">
        <v>3453</v>
      </c>
      <c r="J1146" s="122" t="s">
        <v>3453</v>
      </c>
      <c r="K1146" s="122" t="s">
        <v>24</v>
      </c>
      <c r="L1146" s="122" t="s">
        <v>3454</v>
      </c>
      <c r="M1146" s="122" t="s">
        <v>25</v>
      </c>
      <c r="N1146" s="122" t="s">
        <v>26</v>
      </c>
      <c r="O1146" s="122" t="s">
        <v>25</v>
      </c>
      <c r="P1146" s="122" t="s">
        <v>27</v>
      </c>
      <c r="Q1146" s="122" t="s">
        <v>28</v>
      </c>
      <c r="R1146" s="124">
        <v>0.48</v>
      </c>
      <c r="S1146" s="122" t="s">
        <v>189</v>
      </c>
      <c r="T1146" s="125">
        <v>3.07</v>
      </c>
      <c r="U1146" s="122" t="s">
        <v>30</v>
      </c>
      <c r="W1146" s="8" t="str">
        <f t="shared" si="125"/>
        <v/>
      </c>
      <c r="X1146" s="8" t="str">
        <f>IF(S1146="6B",_xlfn.XLOOKUP(H1146,'Zoning 2shop'!A:A,'Zoning 2shop'!B:B),IF(S1146="6C",_xlfn.XLOOKUP(G1146,'Zoning 2shop'!C:C,'Zoning 2shop'!D:D),""))</f>
        <v/>
      </c>
      <c r="Y1146" s="112">
        <f t="shared" si="126"/>
        <v>0.14910705133062102</v>
      </c>
      <c r="Z1146" s="4">
        <f t="shared" si="127"/>
        <v>3.07</v>
      </c>
      <c r="AA1146" s="4">
        <f t="shared" si="128"/>
        <v>0.08</v>
      </c>
      <c r="AB1146" s="4">
        <f t="shared" si="129"/>
        <v>0.45775864758500651</v>
      </c>
      <c r="AC1146" s="19">
        <f t="shared" si="130"/>
        <v>3.15</v>
      </c>
      <c r="AD1146" s="8" t="str">
        <f>IF(COUNTIF(Catégories!A:A,N1146)=0,"catégorie inconnue",LOOKUP(N1146,Catégories!A:A,Catégories!B:B))</f>
        <v>Frêt</v>
      </c>
      <c r="AE1146" s="21">
        <f t="shared" si="131"/>
        <v>3.6077586475850065</v>
      </c>
    </row>
    <row r="1147" spans="2:31" x14ac:dyDescent="0.2">
      <c r="B1147" s="122" t="s">
        <v>2731</v>
      </c>
      <c r="C1147" s="122" t="s">
        <v>177</v>
      </c>
      <c r="D1147" s="123">
        <v>46166</v>
      </c>
      <c r="E1147" s="122" t="s">
        <v>3435</v>
      </c>
      <c r="F1147" s="122" t="s">
        <v>22</v>
      </c>
      <c r="G1147" s="122" t="s">
        <v>0</v>
      </c>
      <c r="H1147" s="122" t="s">
        <v>0</v>
      </c>
      <c r="I1147" s="122" t="s">
        <v>3436</v>
      </c>
      <c r="J1147" s="122" t="s">
        <v>3436</v>
      </c>
      <c r="K1147" s="122" t="s">
        <v>24</v>
      </c>
      <c r="L1147" s="122" t="s">
        <v>3437</v>
      </c>
      <c r="M1147" s="122" t="s">
        <v>25</v>
      </c>
      <c r="N1147" s="122" t="s">
        <v>26</v>
      </c>
      <c r="O1147" s="122" t="s">
        <v>25</v>
      </c>
      <c r="P1147" s="122" t="s">
        <v>27</v>
      </c>
      <c r="Q1147" s="122" t="s">
        <v>28</v>
      </c>
      <c r="R1147" s="124">
        <v>0.2</v>
      </c>
      <c r="S1147" s="122" t="s">
        <v>189</v>
      </c>
      <c r="T1147" s="125">
        <v>3.07</v>
      </c>
      <c r="U1147" s="122" t="s">
        <v>30</v>
      </c>
      <c r="W1147" s="8" t="str">
        <f t="shared" si="125"/>
        <v/>
      </c>
      <c r="X1147" s="8" t="str">
        <f>IF(S1147="6B",_xlfn.XLOOKUP(H1147,'Zoning 2shop'!A:A,'Zoning 2shop'!B:B),IF(S1147="6C",_xlfn.XLOOKUP(G1147,'Zoning 2shop'!C:C,'Zoning 2shop'!D:D),""))</f>
        <v/>
      </c>
      <c r="Y1147" s="112">
        <f t="shared" si="126"/>
        <v>0.14910705133062102</v>
      </c>
      <c r="Z1147" s="4">
        <f t="shared" si="127"/>
        <v>3.07</v>
      </c>
      <c r="AA1147" s="4">
        <f t="shared" si="128"/>
        <v>0.08</v>
      </c>
      <c r="AB1147" s="4">
        <f t="shared" si="129"/>
        <v>0.45775864758500651</v>
      </c>
      <c r="AC1147" s="19">
        <f t="shared" si="130"/>
        <v>3.15</v>
      </c>
      <c r="AD1147" s="8" t="str">
        <f>IF(COUNTIF(Catégories!A:A,N1147)=0,"catégorie inconnue",LOOKUP(N1147,Catégories!A:A,Catégories!B:B))</f>
        <v>Frêt</v>
      </c>
      <c r="AE1147" s="21">
        <f t="shared" si="131"/>
        <v>3.6077586475850065</v>
      </c>
    </row>
    <row r="1148" spans="2:31" x14ac:dyDescent="0.2">
      <c r="B1148" s="122" t="s">
        <v>2731</v>
      </c>
      <c r="C1148" s="122" t="s">
        <v>177</v>
      </c>
      <c r="D1148" s="123">
        <v>46167</v>
      </c>
      <c r="E1148" s="122" t="s">
        <v>3455</v>
      </c>
      <c r="F1148" s="122" t="s">
        <v>22</v>
      </c>
      <c r="G1148" s="122" t="s">
        <v>0</v>
      </c>
      <c r="H1148" s="122" t="s">
        <v>0</v>
      </c>
      <c r="I1148" s="122" t="s">
        <v>3456</v>
      </c>
      <c r="J1148" s="122" t="s">
        <v>3456</v>
      </c>
      <c r="K1148" s="122" t="s">
        <v>24</v>
      </c>
      <c r="L1148" s="122" t="s">
        <v>3457</v>
      </c>
      <c r="M1148" s="122" t="s">
        <v>25</v>
      </c>
      <c r="N1148" s="122" t="s">
        <v>26</v>
      </c>
      <c r="O1148" s="122" t="s">
        <v>25</v>
      </c>
      <c r="P1148" s="122" t="s">
        <v>27</v>
      </c>
      <c r="Q1148" s="122" t="s">
        <v>28</v>
      </c>
      <c r="R1148" s="124">
        <v>0.09</v>
      </c>
      <c r="S1148" s="122" t="s">
        <v>189</v>
      </c>
      <c r="T1148" s="125">
        <v>3.07</v>
      </c>
      <c r="U1148" s="122" t="s">
        <v>30</v>
      </c>
      <c r="W1148" s="8" t="str">
        <f t="shared" si="125"/>
        <v/>
      </c>
      <c r="X1148" s="8" t="str">
        <f>IF(S1148="6B",_xlfn.XLOOKUP(H1148,'Zoning 2shop'!A:A,'Zoning 2shop'!B:B),IF(S1148="6C",_xlfn.XLOOKUP(G1148,'Zoning 2shop'!C:C,'Zoning 2shop'!D:D),""))</f>
        <v/>
      </c>
      <c r="Y1148" s="112">
        <f t="shared" si="126"/>
        <v>0.14910705133062102</v>
      </c>
      <c r="Z1148" s="4">
        <f t="shared" si="127"/>
        <v>3.07</v>
      </c>
      <c r="AA1148" s="4">
        <f t="shared" si="128"/>
        <v>0.08</v>
      </c>
      <c r="AB1148" s="4">
        <f t="shared" si="129"/>
        <v>0.45775864758500651</v>
      </c>
      <c r="AC1148" s="19">
        <f t="shared" si="130"/>
        <v>3.15</v>
      </c>
      <c r="AD1148" s="8" t="str">
        <f>IF(COUNTIF(Catégories!A:A,N1148)=0,"catégorie inconnue",LOOKUP(N1148,Catégories!A:A,Catégories!B:B))</f>
        <v>Frêt</v>
      </c>
      <c r="AE1148" s="21">
        <f t="shared" si="131"/>
        <v>3.6077586475850065</v>
      </c>
    </row>
    <row r="1149" spans="2:31" x14ac:dyDescent="0.2">
      <c r="B1149" s="122" t="s">
        <v>2731</v>
      </c>
      <c r="C1149" s="122" t="s">
        <v>177</v>
      </c>
      <c r="D1149" s="123">
        <v>46167</v>
      </c>
      <c r="E1149" s="122" t="s">
        <v>3259</v>
      </c>
      <c r="F1149" s="122" t="s">
        <v>22</v>
      </c>
      <c r="G1149" s="122" t="s">
        <v>0</v>
      </c>
      <c r="H1149" s="122" t="s">
        <v>0</v>
      </c>
      <c r="I1149" s="122" t="s">
        <v>3468</v>
      </c>
      <c r="J1149" s="122" t="s">
        <v>3468</v>
      </c>
      <c r="K1149" s="122" t="s">
        <v>24</v>
      </c>
      <c r="L1149" s="122" t="s">
        <v>3469</v>
      </c>
      <c r="M1149" s="122" t="s">
        <v>25</v>
      </c>
      <c r="N1149" s="122" t="s">
        <v>26</v>
      </c>
      <c r="O1149" s="122" t="s">
        <v>25</v>
      </c>
      <c r="P1149" s="122" t="s">
        <v>27</v>
      </c>
      <c r="Q1149" s="122" t="s">
        <v>28</v>
      </c>
      <c r="R1149" s="124">
        <v>0.26</v>
      </c>
      <c r="S1149" s="122" t="s">
        <v>189</v>
      </c>
      <c r="T1149" s="125">
        <v>3.07</v>
      </c>
      <c r="U1149" s="122" t="s">
        <v>30</v>
      </c>
      <c r="W1149" s="8" t="str">
        <f t="shared" si="125"/>
        <v/>
      </c>
      <c r="X1149" s="8" t="str">
        <f>IF(S1149="6B",_xlfn.XLOOKUP(H1149,'Zoning 2shop'!A:A,'Zoning 2shop'!B:B),IF(S1149="6C",_xlfn.XLOOKUP(G1149,'Zoning 2shop'!C:C,'Zoning 2shop'!D:D),""))</f>
        <v/>
      </c>
      <c r="Y1149" s="112">
        <f t="shared" si="126"/>
        <v>0.14910705133062102</v>
      </c>
      <c r="Z1149" s="4">
        <f t="shared" si="127"/>
        <v>3.07</v>
      </c>
      <c r="AA1149" s="4">
        <f t="shared" si="128"/>
        <v>0.08</v>
      </c>
      <c r="AB1149" s="4">
        <f t="shared" si="129"/>
        <v>0.45775864758500651</v>
      </c>
      <c r="AC1149" s="19">
        <f t="shared" si="130"/>
        <v>3.15</v>
      </c>
      <c r="AD1149" s="8" t="str">
        <f>IF(COUNTIF(Catégories!A:A,N1149)=0,"catégorie inconnue",LOOKUP(N1149,Catégories!A:A,Catégories!B:B))</f>
        <v>Frêt</v>
      </c>
      <c r="AE1149" s="21">
        <f t="shared" si="131"/>
        <v>3.6077586475850065</v>
      </c>
    </row>
    <row r="1150" spans="2:31" x14ac:dyDescent="0.2">
      <c r="B1150" s="122" t="s">
        <v>2731</v>
      </c>
      <c r="C1150" s="122" t="s">
        <v>177</v>
      </c>
      <c r="D1150" s="123">
        <v>46167</v>
      </c>
      <c r="E1150" s="122" t="s">
        <v>214</v>
      </c>
      <c r="F1150" s="122" t="s">
        <v>22</v>
      </c>
      <c r="G1150" s="122" t="s">
        <v>0</v>
      </c>
      <c r="H1150" s="122" t="s">
        <v>0</v>
      </c>
      <c r="I1150" s="122" t="s">
        <v>3482</v>
      </c>
      <c r="J1150" s="122" t="s">
        <v>3482</v>
      </c>
      <c r="K1150" s="122" t="s">
        <v>24</v>
      </c>
      <c r="L1150" s="122" t="s">
        <v>3483</v>
      </c>
      <c r="M1150" s="122" t="s">
        <v>25</v>
      </c>
      <c r="N1150" s="122" t="s">
        <v>26</v>
      </c>
      <c r="O1150" s="122" t="s">
        <v>25</v>
      </c>
      <c r="P1150" s="122" t="s">
        <v>27</v>
      </c>
      <c r="Q1150" s="122" t="s">
        <v>28</v>
      </c>
      <c r="R1150" s="124">
        <v>0.03</v>
      </c>
      <c r="S1150" s="122" t="s">
        <v>189</v>
      </c>
      <c r="T1150" s="125">
        <v>3.07</v>
      </c>
      <c r="U1150" s="122" t="s">
        <v>30</v>
      </c>
      <c r="W1150" s="8" t="str">
        <f t="shared" si="125"/>
        <v/>
      </c>
      <c r="X1150" s="8" t="str">
        <f>IF(S1150="6B",_xlfn.XLOOKUP(H1150,'Zoning 2shop'!A:A,'Zoning 2shop'!B:B),IF(S1150="6C",_xlfn.XLOOKUP(G1150,'Zoning 2shop'!C:C,'Zoning 2shop'!D:D),""))</f>
        <v/>
      </c>
      <c r="Y1150" s="112">
        <f t="shared" si="126"/>
        <v>0.14910705133062102</v>
      </c>
      <c r="Z1150" s="4">
        <f t="shared" si="127"/>
        <v>3.07</v>
      </c>
      <c r="AA1150" s="4">
        <f t="shared" si="128"/>
        <v>0.08</v>
      </c>
      <c r="AB1150" s="4">
        <f t="shared" si="129"/>
        <v>0.45775864758500651</v>
      </c>
      <c r="AC1150" s="19">
        <f t="shared" si="130"/>
        <v>3.15</v>
      </c>
      <c r="AD1150" s="8" t="str">
        <f>IF(COUNTIF(Catégories!A:A,N1150)=0,"catégorie inconnue",LOOKUP(N1150,Catégories!A:A,Catégories!B:B))</f>
        <v>Frêt</v>
      </c>
      <c r="AE1150" s="21">
        <f t="shared" si="131"/>
        <v>3.6077586475850065</v>
      </c>
    </row>
    <row r="1151" spans="2:31" x14ac:dyDescent="0.2">
      <c r="B1151" s="122" t="s">
        <v>2731</v>
      </c>
      <c r="C1151" s="122" t="s">
        <v>177</v>
      </c>
      <c r="D1151" s="123">
        <v>46167</v>
      </c>
      <c r="E1151" s="122" t="s">
        <v>3393</v>
      </c>
      <c r="F1151" s="122" t="s">
        <v>22</v>
      </c>
      <c r="G1151" s="122" t="s">
        <v>0</v>
      </c>
      <c r="H1151" s="122" t="s">
        <v>0</v>
      </c>
      <c r="I1151" s="122" t="s">
        <v>3458</v>
      </c>
      <c r="J1151" s="122" t="s">
        <v>3458</v>
      </c>
      <c r="K1151" s="122" t="s">
        <v>24</v>
      </c>
      <c r="L1151" s="122" t="s">
        <v>3459</v>
      </c>
      <c r="M1151" s="122" t="s">
        <v>25</v>
      </c>
      <c r="N1151" s="122" t="s">
        <v>26</v>
      </c>
      <c r="O1151" s="122" t="s">
        <v>25</v>
      </c>
      <c r="P1151" s="122" t="s">
        <v>27</v>
      </c>
      <c r="Q1151" s="122" t="s">
        <v>28</v>
      </c>
      <c r="R1151" s="124">
        <v>0.11</v>
      </c>
      <c r="S1151" s="122" t="s">
        <v>189</v>
      </c>
      <c r="T1151" s="125">
        <v>3.07</v>
      </c>
      <c r="U1151" s="122" t="s">
        <v>30</v>
      </c>
      <c r="W1151" s="8" t="str">
        <f t="shared" si="125"/>
        <v/>
      </c>
      <c r="X1151" s="8" t="str">
        <f>IF(S1151="6B",_xlfn.XLOOKUP(H1151,'Zoning 2shop'!A:A,'Zoning 2shop'!B:B),IF(S1151="6C",_xlfn.XLOOKUP(G1151,'Zoning 2shop'!C:C,'Zoning 2shop'!D:D),""))</f>
        <v/>
      </c>
      <c r="Y1151" s="112">
        <f t="shared" si="126"/>
        <v>0.14910705133062102</v>
      </c>
      <c r="Z1151" s="4">
        <f t="shared" si="127"/>
        <v>3.07</v>
      </c>
      <c r="AA1151" s="4">
        <f t="shared" si="128"/>
        <v>0.08</v>
      </c>
      <c r="AB1151" s="4">
        <f t="shared" si="129"/>
        <v>0.45775864758500651</v>
      </c>
      <c r="AC1151" s="19">
        <f t="shared" si="130"/>
        <v>3.15</v>
      </c>
      <c r="AD1151" s="8" t="str">
        <f>IF(COUNTIF(Catégories!A:A,N1151)=0,"catégorie inconnue",LOOKUP(N1151,Catégories!A:A,Catégories!B:B))</f>
        <v>Frêt</v>
      </c>
      <c r="AE1151" s="21">
        <f t="shared" si="131"/>
        <v>3.6077586475850065</v>
      </c>
    </row>
    <row r="1152" spans="2:31" x14ac:dyDescent="0.2">
      <c r="B1152" s="122" t="s">
        <v>2731</v>
      </c>
      <c r="C1152" s="122" t="s">
        <v>177</v>
      </c>
      <c r="D1152" s="123">
        <v>46167</v>
      </c>
      <c r="E1152" s="122" t="s">
        <v>1362</v>
      </c>
      <c r="F1152" s="122" t="s">
        <v>22</v>
      </c>
      <c r="G1152" s="122" t="s">
        <v>0</v>
      </c>
      <c r="H1152" s="122" t="s">
        <v>0</v>
      </c>
      <c r="I1152" s="122" t="s">
        <v>3488</v>
      </c>
      <c r="J1152" s="122" t="s">
        <v>3488</v>
      </c>
      <c r="K1152" s="122" t="s">
        <v>24</v>
      </c>
      <c r="L1152" s="122" t="s">
        <v>3489</v>
      </c>
      <c r="M1152" s="122" t="s">
        <v>25</v>
      </c>
      <c r="N1152" s="122" t="s">
        <v>26</v>
      </c>
      <c r="O1152" s="122" t="s">
        <v>25</v>
      </c>
      <c r="P1152" s="122" t="s">
        <v>27</v>
      </c>
      <c r="Q1152" s="122" t="s">
        <v>28</v>
      </c>
      <c r="R1152" s="124">
        <v>0.53</v>
      </c>
      <c r="S1152" s="122" t="s">
        <v>189</v>
      </c>
      <c r="T1152" s="125">
        <v>3.17</v>
      </c>
      <c r="U1152" s="122" t="s">
        <v>30</v>
      </c>
      <c r="W1152" s="8" t="str">
        <f t="shared" si="125"/>
        <v/>
      </c>
      <c r="X1152" s="8" t="str">
        <f>IF(S1152="6B",_xlfn.XLOOKUP(H1152,'Zoning 2shop'!A:A,'Zoning 2shop'!B:B),IF(S1152="6C",_xlfn.XLOOKUP(G1152,'Zoning 2shop'!C:C,'Zoning 2shop'!D:D),""))</f>
        <v/>
      </c>
      <c r="Y1152" s="112">
        <f t="shared" si="126"/>
        <v>0.14910705133062102</v>
      </c>
      <c r="Z1152" s="4">
        <f t="shared" si="127"/>
        <v>3.17</v>
      </c>
      <c r="AA1152" s="4">
        <f t="shared" si="128"/>
        <v>0.08</v>
      </c>
      <c r="AB1152" s="4">
        <f t="shared" si="129"/>
        <v>0.47266935271806865</v>
      </c>
      <c r="AC1152" s="19">
        <f t="shared" si="130"/>
        <v>3.25</v>
      </c>
      <c r="AD1152" s="8" t="str">
        <f>IF(COUNTIF(Catégories!A:A,N1152)=0,"catégorie inconnue",LOOKUP(N1152,Catégories!A:A,Catégories!B:B))</f>
        <v>Frêt</v>
      </c>
      <c r="AE1152" s="21">
        <f t="shared" si="131"/>
        <v>3.7226693527180688</v>
      </c>
    </row>
    <row r="1153" spans="2:31" x14ac:dyDescent="0.2">
      <c r="B1153" s="122" t="s">
        <v>2731</v>
      </c>
      <c r="C1153" s="122" t="s">
        <v>177</v>
      </c>
      <c r="D1153" s="123">
        <v>46167</v>
      </c>
      <c r="E1153" s="122" t="s">
        <v>3463</v>
      </c>
      <c r="F1153" s="122" t="s">
        <v>22</v>
      </c>
      <c r="G1153" s="122" t="s">
        <v>0</v>
      </c>
      <c r="H1153" s="122" t="s">
        <v>0</v>
      </c>
      <c r="I1153" s="122" t="s">
        <v>3464</v>
      </c>
      <c r="J1153" s="122" t="s">
        <v>3464</v>
      </c>
      <c r="K1153" s="122" t="s">
        <v>24</v>
      </c>
      <c r="L1153" s="122" t="s">
        <v>3465</v>
      </c>
      <c r="M1153" s="122" t="s">
        <v>25</v>
      </c>
      <c r="N1153" s="122" t="s">
        <v>26</v>
      </c>
      <c r="O1153" s="122" t="s">
        <v>25</v>
      </c>
      <c r="P1153" s="122" t="s">
        <v>27</v>
      </c>
      <c r="Q1153" s="122" t="s">
        <v>28</v>
      </c>
      <c r="R1153" s="124">
        <v>0.13</v>
      </c>
      <c r="S1153" s="122" t="s">
        <v>189</v>
      </c>
      <c r="T1153" s="125">
        <v>3.07</v>
      </c>
      <c r="U1153" s="122" t="s">
        <v>30</v>
      </c>
      <c r="W1153" s="8" t="str">
        <f t="shared" si="125"/>
        <v/>
      </c>
      <c r="X1153" s="8" t="str">
        <f>IF(S1153="6B",_xlfn.XLOOKUP(H1153,'Zoning 2shop'!A:A,'Zoning 2shop'!B:B),IF(S1153="6C",_xlfn.XLOOKUP(G1153,'Zoning 2shop'!C:C,'Zoning 2shop'!D:D),""))</f>
        <v/>
      </c>
      <c r="Y1153" s="112">
        <f t="shared" si="126"/>
        <v>0.14910705133062102</v>
      </c>
      <c r="Z1153" s="4">
        <f t="shared" si="127"/>
        <v>3.07</v>
      </c>
      <c r="AA1153" s="4">
        <f t="shared" si="128"/>
        <v>0.08</v>
      </c>
      <c r="AB1153" s="4">
        <f t="shared" si="129"/>
        <v>0.45775864758500651</v>
      </c>
      <c r="AC1153" s="19">
        <f t="shared" si="130"/>
        <v>3.15</v>
      </c>
      <c r="AD1153" s="8" t="str">
        <f>IF(COUNTIF(Catégories!A:A,N1153)=0,"catégorie inconnue",LOOKUP(N1153,Catégories!A:A,Catégories!B:B))</f>
        <v>Frêt</v>
      </c>
      <c r="AE1153" s="21">
        <f t="shared" si="131"/>
        <v>3.6077586475850065</v>
      </c>
    </row>
    <row r="1154" spans="2:31" x14ac:dyDescent="0.2">
      <c r="B1154" s="122" t="s">
        <v>2731</v>
      </c>
      <c r="C1154" s="122" t="s">
        <v>177</v>
      </c>
      <c r="D1154" s="123">
        <v>46167</v>
      </c>
      <c r="E1154" s="122" t="s">
        <v>3476</v>
      </c>
      <c r="F1154" s="122" t="s">
        <v>22</v>
      </c>
      <c r="G1154" s="122" t="s">
        <v>0</v>
      </c>
      <c r="H1154" s="122" t="s">
        <v>0</v>
      </c>
      <c r="I1154" s="122" t="s">
        <v>3477</v>
      </c>
      <c r="J1154" s="122" t="s">
        <v>3477</v>
      </c>
      <c r="K1154" s="122" t="s">
        <v>24</v>
      </c>
      <c r="L1154" s="122" t="s">
        <v>3478</v>
      </c>
      <c r="M1154" s="122" t="s">
        <v>25</v>
      </c>
      <c r="N1154" s="122" t="s">
        <v>26</v>
      </c>
      <c r="O1154" s="122" t="s">
        <v>25</v>
      </c>
      <c r="P1154" s="122" t="s">
        <v>27</v>
      </c>
      <c r="Q1154" s="122" t="s">
        <v>28</v>
      </c>
      <c r="R1154" s="124">
        <v>0.04</v>
      </c>
      <c r="S1154" s="122" t="s">
        <v>189</v>
      </c>
      <c r="T1154" s="125">
        <v>3.07</v>
      </c>
      <c r="U1154" s="122" t="s">
        <v>30</v>
      </c>
      <c r="W1154" s="8" t="str">
        <f t="shared" ref="W1154:W1217" si="132">IF(C1154&lt;&gt;2,"",IF(S1154="5X","5XK",IF(S1154="5Y","5YK",IF(S1154="6B","6BK",IF(S1154="6C","6CK","")))))</f>
        <v/>
      </c>
      <c r="X1154" s="8" t="str">
        <f>IF(S1154="6B",_xlfn.XLOOKUP(H1154,'Zoning 2shop'!A:A,'Zoning 2shop'!B:B),IF(S1154="6C",_xlfn.XLOOKUP(G1154,'Zoning 2shop'!C:C,'Zoning 2shop'!D:D),""))</f>
        <v/>
      </c>
      <c r="Y1154" s="112">
        <f t="shared" si="126"/>
        <v>0.14910705133062102</v>
      </c>
      <c r="Z1154" s="4">
        <f t="shared" si="127"/>
        <v>3.07</v>
      </c>
      <c r="AA1154" s="4">
        <f t="shared" si="128"/>
        <v>0.08</v>
      </c>
      <c r="AB1154" s="4">
        <f t="shared" si="129"/>
        <v>0.45775864758500651</v>
      </c>
      <c r="AC1154" s="19">
        <f t="shared" si="130"/>
        <v>3.15</v>
      </c>
      <c r="AD1154" s="8" t="str">
        <f>IF(COUNTIF(Catégories!A:A,N1154)=0,"catégorie inconnue",LOOKUP(N1154,Catégories!A:A,Catégories!B:B))</f>
        <v>Frêt</v>
      </c>
      <c r="AE1154" s="21">
        <f t="shared" si="131"/>
        <v>3.6077586475850065</v>
      </c>
    </row>
    <row r="1155" spans="2:31" x14ac:dyDescent="0.2">
      <c r="B1155" s="122" t="s">
        <v>2731</v>
      </c>
      <c r="C1155" s="122" t="s">
        <v>177</v>
      </c>
      <c r="D1155" s="123">
        <v>46167</v>
      </c>
      <c r="E1155" s="122" t="s">
        <v>447</v>
      </c>
      <c r="F1155" s="122" t="s">
        <v>22</v>
      </c>
      <c r="G1155" s="122" t="s">
        <v>0</v>
      </c>
      <c r="H1155" s="122" t="s">
        <v>0</v>
      </c>
      <c r="I1155" s="122" t="s">
        <v>3466</v>
      </c>
      <c r="J1155" s="122" t="s">
        <v>3466</v>
      </c>
      <c r="K1155" s="122" t="s">
        <v>24</v>
      </c>
      <c r="L1155" s="122" t="s">
        <v>3467</v>
      </c>
      <c r="M1155" s="122" t="s">
        <v>25</v>
      </c>
      <c r="N1155" s="122" t="s">
        <v>26</v>
      </c>
      <c r="O1155" s="122" t="s">
        <v>25</v>
      </c>
      <c r="P1155" s="122" t="s">
        <v>27</v>
      </c>
      <c r="Q1155" s="122" t="s">
        <v>28</v>
      </c>
      <c r="R1155" s="124">
        <v>0.59</v>
      </c>
      <c r="S1155" s="122" t="s">
        <v>189</v>
      </c>
      <c r="T1155" s="125">
        <v>3.17</v>
      </c>
      <c r="U1155" s="122" t="s">
        <v>30</v>
      </c>
      <c r="W1155" s="8" t="str">
        <f t="shared" si="132"/>
        <v/>
      </c>
      <c r="X1155" s="8" t="str">
        <f>IF(S1155="6B",_xlfn.XLOOKUP(H1155,'Zoning 2shop'!A:A,'Zoning 2shop'!B:B),IF(S1155="6C",_xlfn.XLOOKUP(G1155,'Zoning 2shop'!C:C,'Zoning 2shop'!D:D),""))</f>
        <v/>
      </c>
      <c r="Y1155" s="112">
        <f t="shared" si="126"/>
        <v>0.14910705133062102</v>
      </c>
      <c r="Z1155" s="4">
        <f t="shared" si="127"/>
        <v>3.17</v>
      </c>
      <c r="AA1155" s="4">
        <f t="shared" si="128"/>
        <v>0.08</v>
      </c>
      <c r="AB1155" s="4">
        <f t="shared" si="129"/>
        <v>0.47266935271806865</v>
      </c>
      <c r="AC1155" s="19">
        <f t="shared" si="130"/>
        <v>3.25</v>
      </c>
      <c r="AD1155" s="8" t="str">
        <f>IF(COUNTIF(Catégories!A:A,N1155)=0,"catégorie inconnue",LOOKUP(N1155,Catégories!A:A,Catégories!B:B))</f>
        <v>Frêt</v>
      </c>
      <c r="AE1155" s="21">
        <f t="shared" si="131"/>
        <v>3.7226693527180688</v>
      </c>
    </row>
    <row r="1156" spans="2:31" x14ac:dyDescent="0.2">
      <c r="B1156" s="122" t="s">
        <v>2731</v>
      </c>
      <c r="C1156" s="122" t="s">
        <v>177</v>
      </c>
      <c r="D1156" s="123">
        <v>46167</v>
      </c>
      <c r="E1156" s="122" t="s">
        <v>305</v>
      </c>
      <c r="F1156" s="122" t="s">
        <v>22</v>
      </c>
      <c r="G1156" s="122" t="s">
        <v>0</v>
      </c>
      <c r="H1156" s="122" t="s">
        <v>0</v>
      </c>
      <c r="I1156" s="122" t="s">
        <v>3484</v>
      </c>
      <c r="J1156" s="122" t="s">
        <v>3484</v>
      </c>
      <c r="K1156" s="122" t="s">
        <v>24</v>
      </c>
      <c r="L1156" s="122" t="s">
        <v>3485</v>
      </c>
      <c r="M1156" s="122" t="s">
        <v>25</v>
      </c>
      <c r="N1156" s="122" t="s">
        <v>26</v>
      </c>
      <c r="O1156" s="122" t="s">
        <v>25</v>
      </c>
      <c r="P1156" s="122" t="s">
        <v>27</v>
      </c>
      <c r="Q1156" s="122" t="s">
        <v>28</v>
      </c>
      <c r="R1156" s="124">
        <v>0.28999999999999998</v>
      </c>
      <c r="S1156" s="122" t="s">
        <v>189</v>
      </c>
      <c r="T1156" s="125">
        <v>3.07</v>
      </c>
      <c r="U1156" s="122" t="s">
        <v>30</v>
      </c>
      <c r="W1156" s="8" t="str">
        <f t="shared" si="132"/>
        <v/>
      </c>
      <c r="X1156" s="8" t="str">
        <f>IF(S1156="6B",_xlfn.XLOOKUP(H1156,'Zoning 2shop'!A:A,'Zoning 2shop'!B:B),IF(S1156="6C",_xlfn.XLOOKUP(G1156,'Zoning 2shop'!C:C,'Zoning 2shop'!D:D),""))</f>
        <v/>
      </c>
      <c r="Y1156" s="112">
        <f t="shared" si="126"/>
        <v>0.14910705133062102</v>
      </c>
      <c r="Z1156" s="4">
        <f t="shared" si="127"/>
        <v>3.07</v>
      </c>
      <c r="AA1156" s="4">
        <f t="shared" si="128"/>
        <v>0.08</v>
      </c>
      <c r="AB1156" s="4">
        <f t="shared" si="129"/>
        <v>0.45775864758500651</v>
      </c>
      <c r="AC1156" s="19">
        <f t="shared" si="130"/>
        <v>3.15</v>
      </c>
      <c r="AD1156" s="8" t="str">
        <f>IF(COUNTIF(Catégories!A:A,N1156)=0,"catégorie inconnue",LOOKUP(N1156,Catégories!A:A,Catégories!B:B))</f>
        <v>Frêt</v>
      </c>
      <c r="AE1156" s="21">
        <f t="shared" si="131"/>
        <v>3.6077586475850065</v>
      </c>
    </row>
    <row r="1157" spans="2:31" x14ac:dyDescent="0.2">
      <c r="B1157" s="122" t="s">
        <v>2731</v>
      </c>
      <c r="C1157" s="122" t="s">
        <v>177</v>
      </c>
      <c r="D1157" s="123">
        <v>46167</v>
      </c>
      <c r="E1157" s="122" t="s">
        <v>3470</v>
      </c>
      <c r="F1157" s="122" t="s">
        <v>22</v>
      </c>
      <c r="G1157" s="122" t="s">
        <v>0</v>
      </c>
      <c r="H1157" s="122" t="s">
        <v>0</v>
      </c>
      <c r="I1157" s="122" t="s">
        <v>3471</v>
      </c>
      <c r="J1157" s="122" t="s">
        <v>3471</v>
      </c>
      <c r="K1157" s="122" t="s">
        <v>24</v>
      </c>
      <c r="L1157" s="122" t="s">
        <v>3472</v>
      </c>
      <c r="M1157" s="122" t="s">
        <v>25</v>
      </c>
      <c r="N1157" s="122" t="s">
        <v>26</v>
      </c>
      <c r="O1157" s="122" t="s">
        <v>25</v>
      </c>
      <c r="P1157" s="122" t="s">
        <v>27</v>
      </c>
      <c r="Q1157" s="122" t="s">
        <v>28</v>
      </c>
      <c r="R1157" s="124">
        <v>0.34</v>
      </c>
      <c r="S1157" s="122" t="s">
        <v>189</v>
      </c>
      <c r="T1157" s="125">
        <v>3.07</v>
      </c>
      <c r="U1157" s="122" t="s">
        <v>30</v>
      </c>
      <c r="W1157" s="8" t="str">
        <f t="shared" si="132"/>
        <v/>
      </c>
      <c r="X1157" s="8" t="str">
        <f>IF(S1157="6B",_xlfn.XLOOKUP(H1157,'Zoning 2shop'!A:A,'Zoning 2shop'!B:B),IF(S1157="6C",_xlfn.XLOOKUP(G1157,'Zoning 2shop'!C:C,'Zoning 2shop'!D:D),""))</f>
        <v/>
      </c>
      <c r="Y1157" s="112">
        <f t="shared" si="126"/>
        <v>0.14910705133062102</v>
      </c>
      <c r="Z1157" s="4">
        <f t="shared" si="127"/>
        <v>3.07</v>
      </c>
      <c r="AA1157" s="4">
        <f t="shared" si="128"/>
        <v>0.08</v>
      </c>
      <c r="AB1157" s="4">
        <f t="shared" si="129"/>
        <v>0.45775864758500651</v>
      </c>
      <c r="AC1157" s="19">
        <f t="shared" si="130"/>
        <v>3.15</v>
      </c>
      <c r="AD1157" s="8" t="str">
        <f>IF(COUNTIF(Catégories!A:A,N1157)=0,"catégorie inconnue",LOOKUP(N1157,Catégories!A:A,Catégories!B:B))</f>
        <v>Frêt</v>
      </c>
      <c r="AE1157" s="21">
        <f t="shared" si="131"/>
        <v>3.6077586475850065</v>
      </c>
    </row>
    <row r="1158" spans="2:31" x14ac:dyDescent="0.2">
      <c r="B1158" s="122" t="s">
        <v>2731</v>
      </c>
      <c r="C1158" s="122" t="s">
        <v>177</v>
      </c>
      <c r="D1158" s="123">
        <v>46167</v>
      </c>
      <c r="E1158" s="122" t="s">
        <v>1590</v>
      </c>
      <c r="F1158" s="122" t="s">
        <v>22</v>
      </c>
      <c r="G1158" s="122" t="s">
        <v>0</v>
      </c>
      <c r="H1158" s="122" t="s">
        <v>0</v>
      </c>
      <c r="I1158" s="122" t="s">
        <v>3486</v>
      </c>
      <c r="J1158" s="122" t="s">
        <v>3486</v>
      </c>
      <c r="K1158" s="122" t="s">
        <v>24</v>
      </c>
      <c r="L1158" s="122" t="s">
        <v>3487</v>
      </c>
      <c r="M1158" s="122" t="s">
        <v>25</v>
      </c>
      <c r="N1158" s="122" t="s">
        <v>26</v>
      </c>
      <c r="O1158" s="122" t="s">
        <v>25</v>
      </c>
      <c r="P1158" s="122" t="s">
        <v>27</v>
      </c>
      <c r="Q1158" s="122" t="s">
        <v>28</v>
      </c>
      <c r="R1158" s="124">
        <v>0.28000000000000003</v>
      </c>
      <c r="S1158" s="122" t="s">
        <v>189</v>
      </c>
      <c r="T1158" s="125">
        <v>3.07</v>
      </c>
      <c r="U1158" s="122" t="s">
        <v>30</v>
      </c>
      <c r="W1158" s="8" t="str">
        <f t="shared" si="132"/>
        <v/>
      </c>
      <c r="X1158" s="8" t="str">
        <f>IF(S1158="6B",_xlfn.XLOOKUP(H1158,'Zoning 2shop'!A:A,'Zoning 2shop'!B:B),IF(S1158="6C",_xlfn.XLOOKUP(G1158,'Zoning 2shop'!C:C,'Zoning 2shop'!D:D),""))</f>
        <v/>
      </c>
      <c r="Y1158" s="112">
        <f t="shared" si="126"/>
        <v>0.14910705133062102</v>
      </c>
      <c r="Z1158" s="4">
        <f t="shared" si="127"/>
        <v>3.07</v>
      </c>
      <c r="AA1158" s="4">
        <f t="shared" si="128"/>
        <v>0.08</v>
      </c>
      <c r="AB1158" s="4">
        <f t="shared" si="129"/>
        <v>0.45775864758500651</v>
      </c>
      <c r="AC1158" s="19">
        <f t="shared" si="130"/>
        <v>3.15</v>
      </c>
      <c r="AD1158" s="8" t="str">
        <f>IF(COUNTIF(Catégories!A:A,N1158)=0,"catégorie inconnue",LOOKUP(N1158,Catégories!A:A,Catégories!B:B))</f>
        <v>Frêt</v>
      </c>
      <c r="AE1158" s="21">
        <f t="shared" si="131"/>
        <v>3.6077586475850065</v>
      </c>
    </row>
    <row r="1159" spans="2:31" x14ac:dyDescent="0.2">
      <c r="B1159" s="122" t="s">
        <v>2731</v>
      </c>
      <c r="C1159" s="122" t="s">
        <v>177</v>
      </c>
      <c r="D1159" s="123">
        <v>46167</v>
      </c>
      <c r="E1159" s="122" t="s">
        <v>3473</v>
      </c>
      <c r="F1159" s="122" t="s">
        <v>22</v>
      </c>
      <c r="G1159" s="122" t="s">
        <v>0</v>
      </c>
      <c r="H1159" s="122" t="s">
        <v>0</v>
      </c>
      <c r="I1159" s="122" t="s">
        <v>3474</v>
      </c>
      <c r="J1159" s="122" t="s">
        <v>3474</v>
      </c>
      <c r="K1159" s="122" t="s">
        <v>24</v>
      </c>
      <c r="L1159" s="122" t="s">
        <v>3475</v>
      </c>
      <c r="M1159" s="122" t="s">
        <v>25</v>
      </c>
      <c r="N1159" s="122" t="s">
        <v>26</v>
      </c>
      <c r="O1159" s="122" t="s">
        <v>25</v>
      </c>
      <c r="P1159" s="122" t="s">
        <v>27</v>
      </c>
      <c r="Q1159" s="122" t="s">
        <v>28</v>
      </c>
      <c r="R1159" s="124">
        <v>0.21</v>
      </c>
      <c r="S1159" s="122" t="s">
        <v>189</v>
      </c>
      <c r="T1159" s="125">
        <v>3.07</v>
      </c>
      <c r="U1159" s="122" t="s">
        <v>30</v>
      </c>
      <c r="W1159" s="8" t="str">
        <f t="shared" si="132"/>
        <v/>
      </c>
      <c r="X1159" s="8" t="str">
        <f>IF(S1159="6B",_xlfn.XLOOKUP(H1159,'Zoning 2shop'!A:A,'Zoning 2shop'!B:B),IF(S1159="6C",_xlfn.XLOOKUP(G1159,'Zoning 2shop'!C:C,'Zoning 2shop'!D:D),""))</f>
        <v/>
      </c>
      <c r="Y1159" s="112">
        <f t="shared" si="126"/>
        <v>0.14910705133062102</v>
      </c>
      <c r="Z1159" s="4">
        <f t="shared" si="127"/>
        <v>3.07</v>
      </c>
      <c r="AA1159" s="4">
        <f t="shared" si="128"/>
        <v>0.08</v>
      </c>
      <c r="AB1159" s="4">
        <f t="shared" si="129"/>
        <v>0.45775864758500651</v>
      </c>
      <c r="AC1159" s="19">
        <f t="shared" si="130"/>
        <v>3.15</v>
      </c>
      <c r="AD1159" s="8" t="str">
        <f>IF(COUNTIF(Catégories!A:A,N1159)=0,"catégorie inconnue",LOOKUP(N1159,Catégories!A:A,Catégories!B:B))</f>
        <v>Frêt</v>
      </c>
      <c r="AE1159" s="21">
        <f t="shared" si="131"/>
        <v>3.6077586475850065</v>
      </c>
    </row>
    <row r="1160" spans="2:31" x14ac:dyDescent="0.2">
      <c r="B1160" s="122" t="s">
        <v>2731</v>
      </c>
      <c r="C1160" s="122" t="s">
        <v>177</v>
      </c>
      <c r="D1160" s="123">
        <v>46167</v>
      </c>
      <c r="E1160" s="122" t="s">
        <v>3460</v>
      </c>
      <c r="F1160" s="122" t="s">
        <v>22</v>
      </c>
      <c r="G1160" s="122" t="s">
        <v>0</v>
      </c>
      <c r="H1160" s="122" t="s">
        <v>0</v>
      </c>
      <c r="I1160" s="122" t="s">
        <v>3461</v>
      </c>
      <c r="J1160" s="122" t="s">
        <v>3461</v>
      </c>
      <c r="K1160" s="122" t="s">
        <v>24</v>
      </c>
      <c r="L1160" s="122" t="s">
        <v>3462</v>
      </c>
      <c r="M1160" s="122" t="s">
        <v>25</v>
      </c>
      <c r="N1160" s="122" t="s">
        <v>26</v>
      </c>
      <c r="O1160" s="122" t="s">
        <v>25</v>
      </c>
      <c r="P1160" s="122" t="s">
        <v>27</v>
      </c>
      <c r="Q1160" s="122" t="s">
        <v>28</v>
      </c>
      <c r="R1160" s="124">
        <v>0.85</v>
      </c>
      <c r="S1160" s="122" t="s">
        <v>189</v>
      </c>
      <c r="T1160" s="125">
        <v>3.17</v>
      </c>
      <c r="U1160" s="122" t="s">
        <v>30</v>
      </c>
      <c r="W1160" s="8" t="str">
        <f t="shared" si="132"/>
        <v/>
      </c>
      <c r="X1160" s="8" t="str">
        <f>IF(S1160="6B",_xlfn.XLOOKUP(H1160,'Zoning 2shop'!A:A,'Zoning 2shop'!B:B),IF(S1160="6C",_xlfn.XLOOKUP(G1160,'Zoning 2shop'!C:C,'Zoning 2shop'!D:D),""))</f>
        <v/>
      </c>
      <c r="Y1160" s="112">
        <f t="shared" si="126"/>
        <v>0.14910705133062102</v>
      </c>
      <c r="Z1160" s="4">
        <f t="shared" si="127"/>
        <v>3.17</v>
      </c>
      <c r="AA1160" s="4">
        <f t="shared" si="128"/>
        <v>0.08</v>
      </c>
      <c r="AB1160" s="4">
        <f t="shared" si="129"/>
        <v>0.47266935271806865</v>
      </c>
      <c r="AC1160" s="19">
        <f t="shared" si="130"/>
        <v>3.25</v>
      </c>
      <c r="AD1160" s="8" t="str">
        <f>IF(COUNTIF(Catégories!A:A,N1160)=0,"catégorie inconnue",LOOKUP(N1160,Catégories!A:A,Catégories!B:B))</f>
        <v>Frêt</v>
      </c>
      <c r="AE1160" s="21">
        <f t="shared" si="131"/>
        <v>3.7226693527180688</v>
      </c>
    </row>
    <row r="1161" spans="2:31" x14ac:dyDescent="0.2">
      <c r="B1161" s="122" t="s">
        <v>2731</v>
      </c>
      <c r="C1161" s="122" t="s">
        <v>177</v>
      </c>
      <c r="D1161" s="123">
        <v>46167</v>
      </c>
      <c r="E1161" s="122" t="s">
        <v>3479</v>
      </c>
      <c r="F1161" s="122" t="s">
        <v>22</v>
      </c>
      <c r="G1161" s="122" t="s">
        <v>0</v>
      </c>
      <c r="H1161" s="122" t="s">
        <v>0</v>
      </c>
      <c r="I1161" s="122" t="s">
        <v>3480</v>
      </c>
      <c r="J1161" s="122" t="s">
        <v>3480</v>
      </c>
      <c r="K1161" s="122" t="s">
        <v>24</v>
      </c>
      <c r="L1161" s="122" t="s">
        <v>3481</v>
      </c>
      <c r="M1161" s="122" t="s">
        <v>25</v>
      </c>
      <c r="N1161" s="122" t="s">
        <v>26</v>
      </c>
      <c r="O1161" s="122" t="s">
        <v>25</v>
      </c>
      <c r="P1161" s="122" t="s">
        <v>27</v>
      </c>
      <c r="Q1161" s="122" t="s">
        <v>28</v>
      </c>
      <c r="R1161" s="124">
        <v>0.35</v>
      </c>
      <c r="S1161" s="122" t="s">
        <v>189</v>
      </c>
      <c r="T1161" s="125">
        <v>3.07</v>
      </c>
      <c r="U1161" s="122" t="s">
        <v>30</v>
      </c>
      <c r="W1161" s="8" t="str">
        <f t="shared" si="132"/>
        <v/>
      </c>
      <c r="X1161" s="8" t="str">
        <f>IF(S1161="6B",_xlfn.XLOOKUP(H1161,'Zoning 2shop'!A:A,'Zoning 2shop'!B:B),IF(S1161="6C",_xlfn.XLOOKUP(G1161,'Zoning 2shop'!C:C,'Zoning 2shop'!D:D),""))</f>
        <v/>
      </c>
      <c r="Y1161" s="112">
        <f t="shared" si="126"/>
        <v>0.14910705133062102</v>
      </c>
      <c r="Z1161" s="4">
        <f t="shared" si="127"/>
        <v>3.07</v>
      </c>
      <c r="AA1161" s="4">
        <f t="shared" si="128"/>
        <v>0.08</v>
      </c>
      <c r="AB1161" s="4">
        <f t="shared" si="129"/>
        <v>0.45775864758500651</v>
      </c>
      <c r="AC1161" s="19">
        <f t="shared" si="130"/>
        <v>3.15</v>
      </c>
      <c r="AD1161" s="8" t="str">
        <f>IF(COUNTIF(Catégories!A:A,N1161)=0,"catégorie inconnue",LOOKUP(N1161,Catégories!A:A,Catégories!B:B))</f>
        <v>Frêt</v>
      </c>
      <c r="AE1161" s="21">
        <f t="shared" si="131"/>
        <v>3.6077586475850065</v>
      </c>
    </row>
    <row r="1162" spans="2:31" x14ac:dyDescent="0.2">
      <c r="B1162" s="122" t="s">
        <v>2731</v>
      </c>
      <c r="C1162" s="122" t="s">
        <v>177</v>
      </c>
      <c r="D1162" s="123">
        <v>46168</v>
      </c>
      <c r="E1162" s="122" t="s">
        <v>3502</v>
      </c>
      <c r="F1162" s="122" t="s">
        <v>22</v>
      </c>
      <c r="G1162" s="122" t="s">
        <v>0</v>
      </c>
      <c r="H1162" s="122" t="s">
        <v>0</v>
      </c>
      <c r="I1162" s="122" t="s">
        <v>3503</v>
      </c>
      <c r="J1162" s="122" t="s">
        <v>3503</v>
      </c>
      <c r="K1162" s="122" t="s">
        <v>24</v>
      </c>
      <c r="L1162" s="122" t="s">
        <v>3504</v>
      </c>
      <c r="M1162" s="122" t="s">
        <v>25</v>
      </c>
      <c r="N1162" s="122" t="s">
        <v>26</v>
      </c>
      <c r="O1162" s="122" t="s">
        <v>25</v>
      </c>
      <c r="P1162" s="122" t="s">
        <v>27</v>
      </c>
      <c r="Q1162" s="122" t="s">
        <v>28</v>
      </c>
      <c r="R1162" s="124">
        <v>0.13</v>
      </c>
      <c r="S1162" s="122" t="s">
        <v>189</v>
      </c>
      <c r="T1162" s="125">
        <v>3.07</v>
      </c>
      <c r="U1162" s="122" t="s">
        <v>30</v>
      </c>
      <c r="W1162" s="8" t="str">
        <f t="shared" si="132"/>
        <v/>
      </c>
      <c r="X1162" s="8" t="str">
        <f>IF(S1162="6B",_xlfn.XLOOKUP(H1162,'Zoning 2shop'!A:A,'Zoning 2shop'!B:B),IF(S1162="6C",_xlfn.XLOOKUP(G1162,'Zoning 2shop'!C:C,'Zoning 2shop'!D:D),""))</f>
        <v/>
      </c>
      <c r="Y1162" s="112">
        <f t="shared" ref="Y1162:Y1225" si="133">AB1162/Z1162</f>
        <v>0.14910705133062102</v>
      </c>
      <c r="Z1162" s="4">
        <f t="shared" ref="Z1162:Z1225" si="134">T1162</f>
        <v>3.07</v>
      </c>
      <c r="AA1162" s="4">
        <f t="shared" ref="AA1162:AA1225" si="135">IF(OR(S1162="6C",S1162="6B",S1162="5X",S1162="5Y"),0.08,0.5)</f>
        <v>0.08</v>
      </c>
      <c r="AB1162" s="4">
        <f t="shared" ref="AB1162:AB1225" si="136">$AG$5/$AG$2*Z1162</f>
        <v>0.45775864758500651</v>
      </c>
      <c r="AC1162" s="19">
        <f t="shared" ref="AC1162:AC1225" si="137">Z1162+AA1162</f>
        <v>3.15</v>
      </c>
      <c r="AD1162" s="8" t="str">
        <f>IF(COUNTIF(Catégories!A:A,N1162)=0,"catégorie inconnue",LOOKUP(N1162,Catégories!A:A,Catégories!B:B))</f>
        <v>Frêt</v>
      </c>
      <c r="AE1162" s="21">
        <f t="shared" ref="AE1162:AE1225" si="138">SUM(Z1162:AB1162)</f>
        <v>3.6077586475850065</v>
      </c>
    </row>
    <row r="1163" spans="2:31" x14ac:dyDescent="0.2">
      <c r="B1163" s="122" t="s">
        <v>2731</v>
      </c>
      <c r="C1163" s="122" t="s">
        <v>177</v>
      </c>
      <c r="D1163" s="123">
        <v>46168</v>
      </c>
      <c r="E1163" s="122" t="s">
        <v>3511</v>
      </c>
      <c r="F1163" s="122" t="s">
        <v>22</v>
      </c>
      <c r="G1163" s="122" t="s">
        <v>0</v>
      </c>
      <c r="H1163" s="122" t="s">
        <v>0</v>
      </c>
      <c r="I1163" s="122" t="s">
        <v>3512</v>
      </c>
      <c r="J1163" s="122" t="s">
        <v>3512</v>
      </c>
      <c r="K1163" s="122" t="s">
        <v>24</v>
      </c>
      <c r="L1163" s="122" t="s">
        <v>3513</v>
      </c>
      <c r="M1163" s="122" t="s">
        <v>25</v>
      </c>
      <c r="N1163" s="122" t="s">
        <v>26</v>
      </c>
      <c r="O1163" s="122" t="s">
        <v>25</v>
      </c>
      <c r="P1163" s="122" t="s">
        <v>27</v>
      </c>
      <c r="Q1163" s="122" t="s">
        <v>28</v>
      </c>
      <c r="R1163" s="124">
        <v>0.18</v>
      </c>
      <c r="S1163" s="122" t="s">
        <v>189</v>
      </c>
      <c r="T1163" s="125">
        <v>3.07</v>
      </c>
      <c r="U1163" s="122" t="s">
        <v>30</v>
      </c>
      <c r="W1163" s="8" t="str">
        <f t="shared" si="132"/>
        <v/>
      </c>
      <c r="X1163" s="8" t="str">
        <f>IF(S1163="6B",_xlfn.XLOOKUP(H1163,'Zoning 2shop'!A:A,'Zoning 2shop'!B:B),IF(S1163="6C",_xlfn.XLOOKUP(G1163,'Zoning 2shop'!C:C,'Zoning 2shop'!D:D),""))</f>
        <v/>
      </c>
      <c r="Y1163" s="112">
        <f t="shared" si="133"/>
        <v>0.14910705133062102</v>
      </c>
      <c r="Z1163" s="4">
        <f t="shared" si="134"/>
        <v>3.07</v>
      </c>
      <c r="AA1163" s="4">
        <f t="shared" si="135"/>
        <v>0.08</v>
      </c>
      <c r="AB1163" s="4">
        <f t="shared" si="136"/>
        <v>0.45775864758500651</v>
      </c>
      <c r="AC1163" s="19">
        <f t="shared" si="137"/>
        <v>3.15</v>
      </c>
      <c r="AD1163" s="8" t="str">
        <f>IF(COUNTIF(Catégories!A:A,N1163)=0,"catégorie inconnue",LOOKUP(N1163,Catégories!A:A,Catégories!B:B))</f>
        <v>Frêt</v>
      </c>
      <c r="AE1163" s="21">
        <f t="shared" si="138"/>
        <v>3.6077586475850065</v>
      </c>
    </row>
    <row r="1164" spans="2:31" x14ac:dyDescent="0.2">
      <c r="B1164" s="122" t="s">
        <v>2731</v>
      </c>
      <c r="C1164" s="122" t="s">
        <v>177</v>
      </c>
      <c r="D1164" s="123">
        <v>46168</v>
      </c>
      <c r="E1164" s="122" t="s">
        <v>3490</v>
      </c>
      <c r="F1164" s="122" t="s">
        <v>22</v>
      </c>
      <c r="G1164" s="122" t="s">
        <v>0</v>
      </c>
      <c r="H1164" s="122" t="s">
        <v>0</v>
      </c>
      <c r="I1164" s="122" t="s">
        <v>3491</v>
      </c>
      <c r="J1164" s="122" t="s">
        <v>3491</v>
      </c>
      <c r="K1164" s="122" t="s">
        <v>24</v>
      </c>
      <c r="L1164" s="122" t="s">
        <v>3492</v>
      </c>
      <c r="M1164" s="122" t="s">
        <v>25</v>
      </c>
      <c r="N1164" s="122" t="s">
        <v>26</v>
      </c>
      <c r="O1164" s="122" t="s">
        <v>25</v>
      </c>
      <c r="P1164" s="122" t="s">
        <v>27</v>
      </c>
      <c r="Q1164" s="122" t="s">
        <v>28</v>
      </c>
      <c r="R1164" s="124">
        <v>0.2</v>
      </c>
      <c r="S1164" s="122" t="s">
        <v>189</v>
      </c>
      <c r="T1164" s="125">
        <v>3.07</v>
      </c>
      <c r="U1164" s="122" t="s">
        <v>30</v>
      </c>
      <c r="W1164" s="8" t="str">
        <f t="shared" si="132"/>
        <v/>
      </c>
      <c r="X1164" s="8" t="str">
        <f>IF(S1164="6B",_xlfn.XLOOKUP(H1164,'Zoning 2shop'!A:A,'Zoning 2shop'!B:B),IF(S1164="6C",_xlfn.XLOOKUP(G1164,'Zoning 2shop'!C:C,'Zoning 2shop'!D:D),""))</f>
        <v/>
      </c>
      <c r="Y1164" s="112">
        <f t="shared" si="133"/>
        <v>0.14910705133062102</v>
      </c>
      <c r="Z1164" s="4">
        <f t="shared" si="134"/>
        <v>3.07</v>
      </c>
      <c r="AA1164" s="4">
        <f t="shared" si="135"/>
        <v>0.08</v>
      </c>
      <c r="AB1164" s="4">
        <f t="shared" si="136"/>
        <v>0.45775864758500651</v>
      </c>
      <c r="AC1164" s="19">
        <f t="shared" si="137"/>
        <v>3.15</v>
      </c>
      <c r="AD1164" s="8" t="str">
        <f>IF(COUNTIF(Catégories!A:A,N1164)=0,"catégorie inconnue",LOOKUP(N1164,Catégories!A:A,Catégories!B:B))</f>
        <v>Frêt</v>
      </c>
      <c r="AE1164" s="21">
        <f t="shared" si="138"/>
        <v>3.6077586475850065</v>
      </c>
    </row>
    <row r="1165" spans="2:31" x14ac:dyDescent="0.2">
      <c r="B1165" s="122" t="s">
        <v>2731</v>
      </c>
      <c r="C1165" s="122" t="s">
        <v>177</v>
      </c>
      <c r="D1165" s="123">
        <v>46168</v>
      </c>
      <c r="E1165" s="122" t="s">
        <v>1340</v>
      </c>
      <c r="F1165" s="122" t="s">
        <v>22</v>
      </c>
      <c r="G1165" s="122" t="s">
        <v>0</v>
      </c>
      <c r="H1165" s="122" t="s">
        <v>0</v>
      </c>
      <c r="I1165" s="122" t="s">
        <v>3507</v>
      </c>
      <c r="J1165" s="122" t="s">
        <v>3507</v>
      </c>
      <c r="K1165" s="122" t="s">
        <v>24</v>
      </c>
      <c r="L1165" s="122" t="s">
        <v>3508</v>
      </c>
      <c r="M1165" s="122" t="s">
        <v>25</v>
      </c>
      <c r="N1165" s="122" t="s">
        <v>26</v>
      </c>
      <c r="O1165" s="122" t="s">
        <v>25</v>
      </c>
      <c r="P1165" s="122" t="s">
        <v>27</v>
      </c>
      <c r="Q1165" s="122" t="s">
        <v>28</v>
      </c>
      <c r="R1165" s="124">
        <v>0.6</v>
      </c>
      <c r="S1165" s="122" t="s">
        <v>189</v>
      </c>
      <c r="T1165" s="125">
        <v>3.17</v>
      </c>
      <c r="U1165" s="122" t="s">
        <v>30</v>
      </c>
      <c r="W1165" s="8" t="str">
        <f t="shared" si="132"/>
        <v/>
      </c>
      <c r="X1165" s="8" t="str">
        <f>IF(S1165="6B",_xlfn.XLOOKUP(H1165,'Zoning 2shop'!A:A,'Zoning 2shop'!B:B),IF(S1165="6C",_xlfn.XLOOKUP(G1165,'Zoning 2shop'!C:C,'Zoning 2shop'!D:D),""))</f>
        <v/>
      </c>
      <c r="Y1165" s="112">
        <f t="shared" si="133"/>
        <v>0.14910705133062102</v>
      </c>
      <c r="Z1165" s="4">
        <f t="shared" si="134"/>
        <v>3.17</v>
      </c>
      <c r="AA1165" s="4">
        <f t="shared" si="135"/>
        <v>0.08</v>
      </c>
      <c r="AB1165" s="4">
        <f t="shared" si="136"/>
        <v>0.47266935271806865</v>
      </c>
      <c r="AC1165" s="19">
        <f t="shared" si="137"/>
        <v>3.25</v>
      </c>
      <c r="AD1165" s="8" t="str">
        <f>IF(COUNTIF(Catégories!A:A,N1165)=0,"catégorie inconnue",LOOKUP(N1165,Catégories!A:A,Catégories!B:B))</f>
        <v>Frêt</v>
      </c>
      <c r="AE1165" s="21">
        <f t="shared" si="138"/>
        <v>3.7226693527180688</v>
      </c>
    </row>
    <row r="1166" spans="2:31" x14ac:dyDescent="0.2">
      <c r="B1166" s="122" t="s">
        <v>2731</v>
      </c>
      <c r="C1166" s="122" t="s">
        <v>177</v>
      </c>
      <c r="D1166" s="123">
        <v>46168</v>
      </c>
      <c r="E1166" s="122" t="s">
        <v>3519</v>
      </c>
      <c r="F1166" s="122" t="s">
        <v>22</v>
      </c>
      <c r="G1166" s="122" t="s">
        <v>0</v>
      </c>
      <c r="H1166" s="122" t="s">
        <v>0</v>
      </c>
      <c r="I1166" s="122" t="s">
        <v>3520</v>
      </c>
      <c r="J1166" s="122" t="s">
        <v>3520</v>
      </c>
      <c r="K1166" s="122" t="s">
        <v>24</v>
      </c>
      <c r="L1166" s="122" t="s">
        <v>3521</v>
      </c>
      <c r="M1166" s="122" t="s">
        <v>25</v>
      </c>
      <c r="N1166" s="122" t="s">
        <v>26</v>
      </c>
      <c r="O1166" s="122" t="s">
        <v>25</v>
      </c>
      <c r="P1166" s="122" t="s">
        <v>27</v>
      </c>
      <c r="Q1166" s="122" t="s">
        <v>28</v>
      </c>
      <c r="R1166" s="124">
        <v>1.05</v>
      </c>
      <c r="S1166" s="122" t="s">
        <v>189</v>
      </c>
      <c r="T1166" s="125">
        <v>3.49</v>
      </c>
      <c r="U1166" s="122" t="s">
        <v>30</v>
      </c>
      <c r="W1166" s="8" t="str">
        <f t="shared" si="132"/>
        <v/>
      </c>
      <c r="X1166" s="8" t="str">
        <f>IF(S1166="6B",_xlfn.XLOOKUP(H1166,'Zoning 2shop'!A:A,'Zoning 2shop'!B:B),IF(S1166="6C",_xlfn.XLOOKUP(G1166,'Zoning 2shop'!C:C,'Zoning 2shop'!D:D),""))</f>
        <v/>
      </c>
      <c r="Y1166" s="112">
        <f t="shared" si="133"/>
        <v>0.14910705133062102</v>
      </c>
      <c r="Z1166" s="4">
        <f t="shared" si="134"/>
        <v>3.49</v>
      </c>
      <c r="AA1166" s="4">
        <f t="shared" si="135"/>
        <v>0.08</v>
      </c>
      <c r="AB1166" s="4">
        <f t="shared" si="136"/>
        <v>0.52038360914386739</v>
      </c>
      <c r="AC1166" s="19">
        <f t="shared" si="137"/>
        <v>3.5700000000000003</v>
      </c>
      <c r="AD1166" s="8" t="str">
        <f>IF(COUNTIF(Catégories!A:A,N1166)=0,"catégorie inconnue",LOOKUP(N1166,Catégories!A:A,Catégories!B:B))</f>
        <v>Frêt</v>
      </c>
      <c r="AE1166" s="21">
        <f t="shared" si="138"/>
        <v>4.0903836091438679</v>
      </c>
    </row>
    <row r="1167" spans="2:31" x14ac:dyDescent="0.2">
      <c r="B1167" s="122" t="s">
        <v>2731</v>
      </c>
      <c r="C1167" s="122" t="s">
        <v>177</v>
      </c>
      <c r="D1167" s="123">
        <v>46168</v>
      </c>
      <c r="E1167" s="122" t="s">
        <v>860</v>
      </c>
      <c r="F1167" s="122" t="s">
        <v>22</v>
      </c>
      <c r="G1167" s="122" t="s">
        <v>0</v>
      </c>
      <c r="H1167" s="122" t="s">
        <v>0</v>
      </c>
      <c r="I1167" s="122" t="s">
        <v>3493</v>
      </c>
      <c r="J1167" s="122" t="s">
        <v>3493</v>
      </c>
      <c r="K1167" s="122" t="s">
        <v>24</v>
      </c>
      <c r="L1167" s="122" t="s">
        <v>3494</v>
      </c>
      <c r="M1167" s="122" t="s">
        <v>25</v>
      </c>
      <c r="N1167" s="122" t="s">
        <v>26</v>
      </c>
      <c r="O1167" s="122" t="s">
        <v>25</v>
      </c>
      <c r="P1167" s="122" t="s">
        <v>27</v>
      </c>
      <c r="Q1167" s="122" t="s">
        <v>28</v>
      </c>
      <c r="R1167" s="124">
        <v>0.24</v>
      </c>
      <c r="S1167" s="122" t="s">
        <v>189</v>
      </c>
      <c r="T1167" s="125">
        <v>3.07</v>
      </c>
      <c r="U1167" s="122" t="s">
        <v>30</v>
      </c>
      <c r="W1167" s="8" t="str">
        <f t="shared" si="132"/>
        <v/>
      </c>
      <c r="X1167" s="8" t="str">
        <f>IF(S1167="6B",_xlfn.XLOOKUP(H1167,'Zoning 2shop'!A:A,'Zoning 2shop'!B:B),IF(S1167="6C",_xlfn.XLOOKUP(G1167,'Zoning 2shop'!C:C,'Zoning 2shop'!D:D),""))</f>
        <v/>
      </c>
      <c r="Y1167" s="112">
        <f t="shared" si="133"/>
        <v>0.14910705133062102</v>
      </c>
      <c r="Z1167" s="4">
        <f t="shared" si="134"/>
        <v>3.07</v>
      </c>
      <c r="AA1167" s="4">
        <f t="shared" si="135"/>
        <v>0.08</v>
      </c>
      <c r="AB1167" s="4">
        <f t="shared" si="136"/>
        <v>0.45775864758500651</v>
      </c>
      <c r="AC1167" s="19">
        <f t="shared" si="137"/>
        <v>3.15</v>
      </c>
      <c r="AD1167" s="8" t="str">
        <f>IF(COUNTIF(Catégories!A:A,N1167)=0,"catégorie inconnue",LOOKUP(N1167,Catégories!A:A,Catégories!B:B))</f>
        <v>Frêt</v>
      </c>
      <c r="AE1167" s="21">
        <f t="shared" si="138"/>
        <v>3.6077586475850065</v>
      </c>
    </row>
    <row r="1168" spans="2:31" x14ac:dyDescent="0.2">
      <c r="B1168" s="122" t="s">
        <v>2731</v>
      </c>
      <c r="C1168" s="122" t="s">
        <v>177</v>
      </c>
      <c r="D1168" s="123">
        <v>46168</v>
      </c>
      <c r="E1168" s="122" t="s">
        <v>3162</v>
      </c>
      <c r="F1168" s="122" t="s">
        <v>22</v>
      </c>
      <c r="G1168" s="122" t="s">
        <v>0</v>
      </c>
      <c r="H1168" s="122" t="s">
        <v>0</v>
      </c>
      <c r="I1168" s="122" t="s">
        <v>3505</v>
      </c>
      <c r="J1168" s="122" t="s">
        <v>3505</v>
      </c>
      <c r="K1168" s="122" t="s">
        <v>24</v>
      </c>
      <c r="L1168" s="122" t="s">
        <v>3506</v>
      </c>
      <c r="M1168" s="122" t="s">
        <v>25</v>
      </c>
      <c r="N1168" s="122" t="s">
        <v>26</v>
      </c>
      <c r="O1168" s="122" t="s">
        <v>25</v>
      </c>
      <c r="P1168" s="122" t="s">
        <v>27</v>
      </c>
      <c r="Q1168" s="122" t="s">
        <v>28</v>
      </c>
      <c r="R1168" s="124">
        <v>0.23</v>
      </c>
      <c r="S1168" s="122" t="s">
        <v>189</v>
      </c>
      <c r="T1168" s="125">
        <v>3.07</v>
      </c>
      <c r="U1168" s="122" t="s">
        <v>30</v>
      </c>
      <c r="W1168" s="8" t="str">
        <f t="shared" si="132"/>
        <v/>
      </c>
      <c r="X1168" s="8" t="str">
        <f>IF(S1168="6B",_xlfn.XLOOKUP(H1168,'Zoning 2shop'!A:A,'Zoning 2shop'!B:B),IF(S1168="6C",_xlfn.XLOOKUP(G1168,'Zoning 2shop'!C:C,'Zoning 2shop'!D:D),""))</f>
        <v/>
      </c>
      <c r="Y1168" s="112">
        <f t="shared" si="133"/>
        <v>0.14910705133062102</v>
      </c>
      <c r="Z1168" s="4">
        <f t="shared" si="134"/>
        <v>3.07</v>
      </c>
      <c r="AA1168" s="4">
        <f t="shared" si="135"/>
        <v>0.08</v>
      </c>
      <c r="AB1168" s="4">
        <f t="shared" si="136"/>
        <v>0.45775864758500651</v>
      </c>
      <c r="AC1168" s="19">
        <f t="shared" si="137"/>
        <v>3.15</v>
      </c>
      <c r="AD1168" s="8" t="str">
        <f>IF(COUNTIF(Catégories!A:A,N1168)=0,"catégorie inconnue",LOOKUP(N1168,Catégories!A:A,Catégories!B:B))</f>
        <v>Frêt</v>
      </c>
      <c r="AE1168" s="21">
        <f t="shared" si="138"/>
        <v>3.6077586475850065</v>
      </c>
    </row>
    <row r="1169" spans="2:31" x14ac:dyDescent="0.2">
      <c r="B1169" s="122" t="s">
        <v>2731</v>
      </c>
      <c r="C1169" s="122" t="s">
        <v>177</v>
      </c>
      <c r="D1169" s="123">
        <v>46168</v>
      </c>
      <c r="E1169" s="122" t="s">
        <v>435</v>
      </c>
      <c r="F1169" s="122" t="s">
        <v>22</v>
      </c>
      <c r="G1169" s="122" t="s">
        <v>0</v>
      </c>
      <c r="H1169" s="122" t="s">
        <v>0</v>
      </c>
      <c r="I1169" s="122" t="s">
        <v>3495</v>
      </c>
      <c r="J1169" s="122" t="s">
        <v>3495</v>
      </c>
      <c r="K1169" s="122" t="s">
        <v>24</v>
      </c>
      <c r="L1169" s="122" t="s">
        <v>3496</v>
      </c>
      <c r="M1169" s="122" t="s">
        <v>25</v>
      </c>
      <c r="N1169" s="122" t="s">
        <v>26</v>
      </c>
      <c r="O1169" s="122" t="s">
        <v>25</v>
      </c>
      <c r="P1169" s="122" t="s">
        <v>27</v>
      </c>
      <c r="Q1169" s="122" t="s">
        <v>28</v>
      </c>
      <c r="R1169" s="124">
        <v>0.19</v>
      </c>
      <c r="S1169" s="122" t="s">
        <v>189</v>
      </c>
      <c r="T1169" s="125">
        <v>3.07</v>
      </c>
      <c r="U1169" s="122" t="s">
        <v>30</v>
      </c>
      <c r="W1169" s="8" t="str">
        <f t="shared" si="132"/>
        <v/>
      </c>
      <c r="X1169" s="8" t="str">
        <f>IF(S1169="6B",_xlfn.XLOOKUP(H1169,'Zoning 2shop'!A:A,'Zoning 2shop'!B:B),IF(S1169="6C",_xlfn.XLOOKUP(G1169,'Zoning 2shop'!C:C,'Zoning 2shop'!D:D),""))</f>
        <v/>
      </c>
      <c r="Y1169" s="112">
        <f t="shared" si="133"/>
        <v>0.14910705133062102</v>
      </c>
      <c r="Z1169" s="4">
        <f t="shared" si="134"/>
        <v>3.07</v>
      </c>
      <c r="AA1169" s="4">
        <f t="shared" si="135"/>
        <v>0.08</v>
      </c>
      <c r="AB1169" s="4">
        <f t="shared" si="136"/>
        <v>0.45775864758500651</v>
      </c>
      <c r="AC1169" s="19">
        <f t="shared" si="137"/>
        <v>3.15</v>
      </c>
      <c r="AD1169" s="8" t="str">
        <f>IF(COUNTIF(Catégories!A:A,N1169)=0,"catégorie inconnue",LOOKUP(N1169,Catégories!A:A,Catégories!B:B))</f>
        <v>Frêt</v>
      </c>
      <c r="AE1169" s="21">
        <f t="shared" si="138"/>
        <v>3.6077586475850065</v>
      </c>
    </row>
    <row r="1170" spans="2:31" x14ac:dyDescent="0.2">
      <c r="B1170" s="122" t="s">
        <v>2731</v>
      </c>
      <c r="C1170" s="122" t="s">
        <v>177</v>
      </c>
      <c r="D1170" s="123">
        <v>46168</v>
      </c>
      <c r="E1170" s="122" t="s">
        <v>327</v>
      </c>
      <c r="F1170" s="122" t="s">
        <v>22</v>
      </c>
      <c r="G1170" s="122" t="s">
        <v>0</v>
      </c>
      <c r="H1170" s="122" t="s">
        <v>0</v>
      </c>
      <c r="I1170" s="122" t="s">
        <v>3497</v>
      </c>
      <c r="J1170" s="122" t="s">
        <v>3497</v>
      </c>
      <c r="K1170" s="122" t="s">
        <v>24</v>
      </c>
      <c r="L1170" s="122" t="s">
        <v>3498</v>
      </c>
      <c r="M1170" s="122" t="s">
        <v>25</v>
      </c>
      <c r="N1170" s="122" t="s">
        <v>26</v>
      </c>
      <c r="O1170" s="122" t="s">
        <v>25</v>
      </c>
      <c r="P1170" s="122" t="s">
        <v>27</v>
      </c>
      <c r="Q1170" s="122" t="s">
        <v>28</v>
      </c>
      <c r="R1170" s="124">
        <v>1.75</v>
      </c>
      <c r="S1170" s="122" t="s">
        <v>189</v>
      </c>
      <c r="T1170" s="125">
        <v>3.49</v>
      </c>
      <c r="U1170" s="122" t="s">
        <v>30</v>
      </c>
      <c r="W1170" s="8" t="str">
        <f t="shared" si="132"/>
        <v/>
      </c>
      <c r="X1170" s="8" t="str">
        <f>IF(S1170="6B",_xlfn.XLOOKUP(H1170,'Zoning 2shop'!A:A,'Zoning 2shop'!B:B),IF(S1170="6C",_xlfn.XLOOKUP(G1170,'Zoning 2shop'!C:C,'Zoning 2shop'!D:D),""))</f>
        <v/>
      </c>
      <c r="Y1170" s="112">
        <f t="shared" si="133"/>
        <v>0.14910705133062102</v>
      </c>
      <c r="Z1170" s="4">
        <f t="shared" si="134"/>
        <v>3.49</v>
      </c>
      <c r="AA1170" s="4">
        <f t="shared" si="135"/>
        <v>0.08</v>
      </c>
      <c r="AB1170" s="4">
        <f t="shared" si="136"/>
        <v>0.52038360914386739</v>
      </c>
      <c r="AC1170" s="19">
        <f t="shared" si="137"/>
        <v>3.5700000000000003</v>
      </c>
      <c r="AD1170" s="8" t="str">
        <f>IF(COUNTIF(Catégories!A:A,N1170)=0,"catégorie inconnue",LOOKUP(N1170,Catégories!A:A,Catégories!B:B))</f>
        <v>Frêt</v>
      </c>
      <c r="AE1170" s="21">
        <f t="shared" si="138"/>
        <v>4.0903836091438679</v>
      </c>
    </row>
    <row r="1171" spans="2:31" x14ac:dyDescent="0.2">
      <c r="B1171" s="122" t="s">
        <v>2731</v>
      </c>
      <c r="C1171" s="122" t="s">
        <v>177</v>
      </c>
      <c r="D1171" s="123">
        <v>46168</v>
      </c>
      <c r="E1171" s="122" t="s">
        <v>397</v>
      </c>
      <c r="F1171" s="122" t="s">
        <v>22</v>
      </c>
      <c r="G1171" s="122" t="s">
        <v>0</v>
      </c>
      <c r="H1171" s="122" t="s">
        <v>0</v>
      </c>
      <c r="I1171" s="122" t="s">
        <v>3509</v>
      </c>
      <c r="J1171" s="122" t="s">
        <v>3509</v>
      </c>
      <c r="K1171" s="122" t="s">
        <v>24</v>
      </c>
      <c r="L1171" s="122" t="s">
        <v>3510</v>
      </c>
      <c r="M1171" s="122" t="s">
        <v>25</v>
      </c>
      <c r="N1171" s="122" t="s">
        <v>26</v>
      </c>
      <c r="O1171" s="122" t="s">
        <v>25</v>
      </c>
      <c r="P1171" s="122" t="s">
        <v>27</v>
      </c>
      <c r="Q1171" s="122" t="s">
        <v>28</v>
      </c>
      <c r="R1171" s="124">
        <v>0.25</v>
      </c>
      <c r="S1171" s="122" t="s">
        <v>189</v>
      </c>
      <c r="T1171" s="125">
        <v>3.07</v>
      </c>
      <c r="U1171" s="122" t="s">
        <v>30</v>
      </c>
      <c r="W1171" s="8" t="str">
        <f t="shared" si="132"/>
        <v/>
      </c>
      <c r="X1171" s="8" t="str">
        <f>IF(S1171="6B",_xlfn.XLOOKUP(H1171,'Zoning 2shop'!A:A,'Zoning 2shop'!B:B),IF(S1171="6C",_xlfn.XLOOKUP(G1171,'Zoning 2shop'!C:C,'Zoning 2shop'!D:D),""))</f>
        <v/>
      </c>
      <c r="Y1171" s="112">
        <f t="shared" si="133"/>
        <v>0.14910705133062102</v>
      </c>
      <c r="Z1171" s="4">
        <f t="shared" si="134"/>
        <v>3.07</v>
      </c>
      <c r="AA1171" s="4">
        <f t="shared" si="135"/>
        <v>0.08</v>
      </c>
      <c r="AB1171" s="4">
        <f t="shared" si="136"/>
        <v>0.45775864758500651</v>
      </c>
      <c r="AC1171" s="19">
        <f t="shared" si="137"/>
        <v>3.15</v>
      </c>
      <c r="AD1171" s="8" t="str">
        <f>IF(COUNTIF(Catégories!A:A,N1171)=0,"catégorie inconnue",LOOKUP(N1171,Catégories!A:A,Catégories!B:B))</f>
        <v>Frêt</v>
      </c>
      <c r="AE1171" s="21">
        <f t="shared" si="138"/>
        <v>3.6077586475850065</v>
      </c>
    </row>
    <row r="1172" spans="2:31" x14ac:dyDescent="0.2">
      <c r="B1172" s="122" t="s">
        <v>2731</v>
      </c>
      <c r="C1172" s="122" t="s">
        <v>177</v>
      </c>
      <c r="D1172" s="123">
        <v>46168</v>
      </c>
      <c r="E1172" s="122" t="s">
        <v>3499</v>
      </c>
      <c r="F1172" s="122" t="s">
        <v>22</v>
      </c>
      <c r="G1172" s="122" t="s">
        <v>0</v>
      </c>
      <c r="H1172" s="122" t="s">
        <v>0</v>
      </c>
      <c r="I1172" s="122" t="s">
        <v>3500</v>
      </c>
      <c r="J1172" s="122" t="s">
        <v>3500</v>
      </c>
      <c r="K1172" s="122" t="s">
        <v>24</v>
      </c>
      <c r="L1172" s="122" t="s">
        <v>3501</v>
      </c>
      <c r="M1172" s="122" t="s">
        <v>25</v>
      </c>
      <c r="N1172" s="122" t="s">
        <v>26</v>
      </c>
      <c r="O1172" s="122" t="s">
        <v>25</v>
      </c>
      <c r="P1172" s="122" t="s">
        <v>27</v>
      </c>
      <c r="Q1172" s="122" t="s">
        <v>28</v>
      </c>
      <c r="R1172" s="124">
        <v>0.23</v>
      </c>
      <c r="S1172" s="122" t="s">
        <v>189</v>
      </c>
      <c r="T1172" s="125">
        <v>3.07</v>
      </c>
      <c r="U1172" s="122" t="s">
        <v>30</v>
      </c>
      <c r="W1172" s="8" t="str">
        <f t="shared" si="132"/>
        <v/>
      </c>
      <c r="X1172" s="8" t="str">
        <f>IF(S1172="6B",_xlfn.XLOOKUP(H1172,'Zoning 2shop'!A:A,'Zoning 2shop'!B:B),IF(S1172="6C",_xlfn.XLOOKUP(G1172,'Zoning 2shop'!C:C,'Zoning 2shop'!D:D),""))</f>
        <v/>
      </c>
      <c r="Y1172" s="112">
        <f t="shared" si="133"/>
        <v>0.14910705133062102</v>
      </c>
      <c r="Z1172" s="4">
        <f t="shared" si="134"/>
        <v>3.07</v>
      </c>
      <c r="AA1172" s="4">
        <f t="shared" si="135"/>
        <v>0.08</v>
      </c>
      <c r="AB1172" s="4">
        <f t="shared" si="136"/>
        <v>0.45775864758500651</v>
      </c>
      <c r="AC1172" s="19">
        <f t="shared" si="137"/>
        <v>3.15</v>
      </c>
      <c r="AD1172" s="8" t="str">
        <f>IF(COUNTIF(Catégories!A:A,N1172)=0,"catégorie inconnue",LOOKUP(N1172,Catégories!A:A,Catégories!B:B))</f>
        <v>Frêt</v>
      </c>
      <c r="AE1172" s="21">
        <f t="shared" si="138"/>
        <v>3.6077586475850065</v>
      </c>
    </row>
    <row r="1173" spans="2:31" x14ac:dyDescent="0.2">
      <c r="B1173" s="122" t="s">
        <v>2731</v>
      </c>
      <c r="C1173" s="122" t="s">
        <v>177</v>
      </c>
      <c r="D1173" s="123">
        <v>46168</v>
      </c>
      <c r="E1173" s="122" t="s">
        <v>690</v>
      </c>
      <c r="F1173" s="122" t="s">
        <v>22</v>
      </c>
      <c r="G1173" s="122" t="s">
        <v>0</v>
      </c>
      <c r="H1173" s="122" t="s">
        <v>0</v>
      </c>
      <c r="I1173" s="122" t="s">
        <v>3514</v>
      </c>
      <c r="J1173" s="122" t="s">
        <v>3514</v>
      </c>
      <c r="K1173" s="122" t="s">
        <v>24</v>
      </c>
      <c r="L1173" s="122" t="s">
        <v>3515</v>
      </c>
      <c r="M1173" s="122" t="s">
        <v>25</v>
      </c>
      <c r="N1173" s="122" t="s">
        <v>26</v>
      </c>
      <c r="O1173" s="122" t="s">
        <v>25</v>
      </c>
      <c r="P1173" s="122" t="s">
        <v>27</v>
      </c>
      <c r="Q1173" s="122" t="s">
        <v>28</v>
      </c>
      <c r="R1173" s="124">
        <v>0.45</v>
      </c>
      <c r="S1173" s="122" t="s">
        <v>189</v>
      </c>
      <c r="T1173" s="125">
        <v>3.07</v>
      </c>
      <c r="U1173" s="122" t="s">
        <v>30</v>
      </c>
      <c r="W1173" s="8" t="str">
        <f t="shared" si="132"/>
        <v/>
      </c>
      <c r="X1173" s="8" t="str">
        <f>IF(S1173="6B",_xlfn.XLOOKUP(H1173,'Zoning 2shop'!A:A,'Zoning 2shop'!B:B),IF(S1173="6C",_xlfn.XLOOKUP(G1173,'Zoning 2shop'!C:C,'Zoning 2shop'!D:D),""))</f>
        <v/>
      </c>
      <c r="Y1173" s="112">
        <f t="shared" si="133"/>
        <v>0.14910705133062102</v>
      </c>
      <c r="Z1173" s="4">
        <f t="shared" si="134"/>
        <v>3.07</v>
      </c>
      <c r="AA1173" s="4">
        <f t="shared" si="135"/>
        <v>0.08</v>
      </c>
      <c r="AB1173" s="4">
        <f t="shared" si="136"/>
        <v>0.45775864758500651</v>
      </c>
      <c r="AC1173" s="19">
        <f t="shared" si="137"/>
        <v>3.15</v>
      </c>
      <c r="AD1173" s="8" t="str">
        <f>IF(COUNTIF(Catégories!A:A,N1173)=0,"catégorie inconnue",LOOKUP(N1173,Catégories!A:A,Catégories!B:B))</f>
        <v>Frêt</v>
      </c>
      <c r="AE1173" s="21">
        <f t="shared" si="138"/>
        <v>3.6077586475850065</v>
      </c>
    </row>
    <row r="1174" spans="2:31" x14ac:dyDescent="0.2">
      <c r="B1174" s="122" t="s">
        <v>2731</v>
      </c>
      <c r="C1174" s="122" t="s">
        <v>177</v>
      </c>
      <c r="D1174" s="123">
        <v>46168</v>
      </c>
      <c r="E1174" s="122" t="s">
        <v>3516</v>
      </c>
      <c r="F1174" s="122" t="s">
        <v>22</v>
      </c>
      <c r="G1174" s="122" t="s">
        <v>0</v>
      </c>
      <c r="H1174" s="122" t="s">
        <v>0</v>
      </c>
      <c r="I1174" s="122" t="s">
        <v>3517</v>
      </c>
      <c r="J1174" s="122" t="s">
        <v>3517</v>
      </c>
      <c r="K1174" s="122" t="s">
        <v>24</v>
      </c>
      <c r="L1174" s="122" t="s">
        <v>3518</v>
      </c>
      <c r="M1174" s="122" t="s">
        <v>25</v>
      </c>
      <c r="N1174" s="122" t="s">
        <v>26</v>
      </c>
      <c r="O1174" s="122" t="s">
        <v>25</v>
      </c>
      <c r="P1174" s="122" t="s">
        <v>27</v>
      </c>
      <c r="Q1174" s="122" t="s">
        <v>28</v>
      </c>
      <c r="R1174" s="124">
        <v>0.2</v>
      </c>
      <c r="S1174" s="122" t="s">
        <v>189</v>
      </c>
      <c r="T1174" s="125">
        <v>3.07</v>
      </c>
      <c r="U1174" s="122" t="s">
        <v>30</v>
      </c>
      <c r="W1174" s="8" t="str">
        <f t="shared" si="132"/>
        <v/>
      </c>
      <c r="X1174" s="8" t="str">
        <f>IF(S1174="6B",_xlfn.XLOOKUP(H1174,'Zoning 2shop'!A:A,'Zoning 2shop'!B:B),IF(S1174="6C",_xlfn.XLOOKUP(G1174,'Zoning 2shop'!C:C,'Zoning 2shop'!D:D),""))</f>
        <v/>
      </c>
      <c r="Y1174" s="112">
        <f t="shared" si="133"/>
        <v>0.14910705133062102</v>
      </c>
      <c r="Z1174" s="4">
        <f t="shared" si="134"/>
        <v>3.07</v>
      </c>
      <c r="AA1174" s="4">
        <f t="shared" si="135"/>
        <v>0.08</v>
      </c>
      <c r="AB1174" s="4">
        <f t="shared" si="136"/>
        <v>0.45775864758500651</v>
      </c>
      <c r="AC1174" s="19">
        <f t="shared" si="137"/>
        <v>3.15</v>
      </c>
      <c r="AD1174" s="8" t="str">
        <f>IF(COUNTIF(Catégories!A:A,N1174)=0,"catégorie inconnue",LOOKUP(N1174,Catégories!A:A,Catégories!B:B))</f>
        <v>Frêt</v>
      </c>
      <c r="AE1174" s="21">
        <f t="shared" si="138"/>
        <v>3.6077586475850065</v>
      </c>
    </row>
    <row r="1175" spans="2:31" x14ac:dyDescent="0.2">
      <c r="B1175" s="122" t="s">
        <v>2731</v>
      </c>
      <c r="C1175" s="122" t="s">
        <v>177</v>
      </c>
      <c r="D1175" s="123">
        <v>46169</v>
      </c>
      <c r="E1175" s="122" t="s">
        <v>3550</v>
      </c>
      <c r="F1175" s="122" t="s">
        <v>22</v>
      </c>
      <c r="G1175" s="122" t="s">
        <v>0</v>
      </c>
      <c r="H1175" s="122" t="s">
        <v>0</v>
      </c>
      <c r="I1175" s="122" t="s">
        <v>3551</v>
      </c>
      <c r="J1175" s="122" t="s">
        <v>3551</v>
      </c>
      <c r="K1175" s="122" t="s">
        <v>24</v>
      </c>
      <c r="L1175" s="122" t="s">
        <v>3552</v>
      </c>
      <c r="M1175" s="122" t="s">
        <v>25</v>
      </c>
      <c r="N1175" s="122" t="s">
        <v>26</v>
      </c>
      <c r="O1175" s="122" t="s">
        <v>25</v>
      </c>
      <c r="P1175" s="122" t="s">
        <v>27</v>
      </c>
      <c r="Q1175" s="122" t="s">
        <v>28</v>
      </c>
      <c r="R1175" s="124">
        <v>0.8</v>
      </c>
      <c r="S1175" s="122" t="s">
        <v>189</v>
      </c>
      <c r="T1175" s="125">
        <v>3.17</v>
      </c>
      <c r="U1175" s="122" t="s">
        <v>30</v>
      </c>
      <c r="W1175" s="8" t="str">
        <f t="shared" si="132"/>
        <v/>
      </c>
      <c r="X1175" s="8" t="str">
        <f>IF(S1175="6B",_xlfn.XLOOKUP(H1175,'Zoning 2shop'!A:A,'Zoning 2shop'!B:B),IF(S1175="6C",_xlfn.XLOOKUP(G1175,'Zoning 2shop'!C:C,'Zoning 2shop'!D:D),""))</f>
        <v/>
      </c>
      <c r="Y1175" s="112">
        <f t="shared" si="133"/>
        <v>0.14910705133062102</v>
      </c>
      <c r="Z1175" s="4">
        <f t="shared" si="134"/>
        <v>3.17</v>
      </c>
      <c r="AA1175" s="4">
        <f t="shared" si="135"/>
        <v>0.08</v>
      </c>
      <c r="AB1175" s="4">
        <f t="shared" si="136"/>
        <v>0.47266935271806865</v>
      </c>
      <c r="AC1175" s="19">
        <f t="shared" si="137"/>
        <v>3.25</v>
      </c>
      <c r="AD1175" s="8" t="str">
        <f>IF(COUNTIF(Catégories!A:A,N1175)=0,"catégorie inconnue",LOOKUP(N1175,Catégories!A:A,Catégories!B:B))</f>
        <v>Frêt</v>
      </c>
      <c r="AE1175" s="21">
        <f t="shared" si="138"/>
        <v>3.7226693527180688</v>
      </c>
    </row>
    <row r="1176" spans="2:31" x14ac:dyDescent="0.2">
      <c r="B1176" s="122" t="s">
        <v>2731</v>
      </c>
      <c r="C1176" s="122" t="s">
        <v>177</v>
      </c>
      <c r="D1176" s="123">
        <v>46169</v>
      </c>
      <c r="E1176" s="122" t="s">
        <v>3538</v>
      </c>
      <c r="F1176" s="122" t="s">
        <v>22</v>
      </c>
      <c r="G1176" s="122" t="s">
        <v>0</v>
      </c>
      <c r="H1176" s="122" t="s">
        <v>0</v>
      </c>
      <c r="I1176" s="122" t="s">
        <v>3539</v>
      </c>
      <c r="J1176" s="122" t="s">
        <v>3539</v>
      </c>
      <c r="K1176" s="122" t="s">
        <v>24</v>
      </c>
      <c r="L1176" s="122" t="s">
        <v>3540</v>
      </c>
      <c r="M1176" s="122" t="s">
        <v>25</v>
      </c>
      <c r="N1176" s="122" t="s">
        <v>26</v>
      </c>
      <c r="O1176" s="122" t="s">
        <v>25</v>
      </c>
      <c r="P1176" s="122" t="s">
        <v>27</v>
      </c>
      <c r="Q1176" s="122" t="s">
        <v>28</v>
      </c>
      <c r="R1176" s="124">
        <v>0.8</v>
      </c>
      <c r="S1176" s="122" t="s">
        <v>189</v>
      </c>
      <c r="T1176" s="125">
        <v>3.17</v>
      </c>
      <c r="U1176" s="122" t="s">
        <v>30</v>
      </c>
      <c r="W1176" s="8" t="str">
        <f t="shared" si="132"/>
        <v/>
      </c>
      <c r="X1176" s="8" t="str">
        <f>IF(S1176="6B",_xlfn.XLOOKUP(H1176,'Zoning 2shop'!A:A,'Zoning 2shop'!B:B),IF(S1176="6C",_xlfn.XLOOKUP(G1176,'Zoning 2shop'!C:C,'Zoning 2shop'!D:D),""))</f>
        <v/>
      </c>
      <c r="Y1176" s="112">
        <f t="shared" si="133"/>
        <v>0.14910705133062102</v>
      </c>
      <c r="Z1176" s="4">
        <f t="shared" si="134"/>
        <v>3.17</v>
      </c>
      <c r="AA1176" s="4">
        <f t="shared" si="135"/>
        <v>0.08</v>
      </c>
      <c r="AB1176" s="4">
        <f t="shared" si="136"/>
        <v>0.47266935271806865</v>
      </c>
      <c r="AC1176" s="19">
        <f t="shared" si="137"/>
        <v>3.25</v>
      </c>
      <c r="AD1176" s="8" t="str">
        <f>IF(COUNTIF(Catégories!A:A,N1176)=0,"catégorie inconnue",LOOKUP(N1176,Catégories!A:A,Catégories!B:B))</f>
        <v>Frêt</v>
      </c>
      <c r="AE1176" s="21">
        <f t="shared" si="138"/>
        <v>3.7226693527180688</v>
      </c>
    </row>
    <row r="1177" spans="2:31" x14ac:dyDescent="0.2">
      <c r="B1177" s="122" t="s">
        <v>2731</v>
      </c>
      <c r="C1177" s="122" t="s">
        <v>177</v>
      </c>
      <c r="D1177" s="123">
        <v>46169</v>
      </c>
      <c r="E1177" s="122" t="s">
        <v>304</v>
      </c>
      <c r="F1177" s="122" t="s">
        <v>22</v>
      </c>
      <c r="G1177" s="122" t="s">
        <v>0</v>
      </c>
      <c r="H1177" s="122" t="s">
        <v>0</v>
      </c>
      <c r="I1177" s="122" t="s">
        <v>3543</v>
      </c>
      <c r="J1177" s="122" t="s">
        <v>3543</v>
      </c>
      <c r="K1177" s="122" t="s">
        <v>24</v>
      </c>
      <c r="L1177" s="122" t="s">
        <v>3544</v>
      </c>
      <c r="M1177" s="122" t="s">
        <v>25</v>
      </c>
      <c r="N1177" s="122" t="s">
        <v>26</v>
      </c>
      <c r="O1177" s="122" t="s">
        <v>25</v>
      </c>
      <c r="P1177" s="122" t="s">
        <v>27</v>
      </c>
      <c r="Q1177" s="122" t="s">
        <v>28</v>
      </c>
      <c r="R1177" s="124">
        <v>0.54</v>
      </c>
      <c r="S1177" s="122" t="s">
        <v>189</v>
      </c>
      <c r="T1177" s="125">
        <v>3.17</v>
      </c>
      <c r="U1177" s="122" t="s">
        <v>30</v>
      </c>
      <c r="W1177" s="8" t="str">
        <f t="shared" si="132"/>
        <v/>
      </c>
      <c r="X1177" s="8" t="str">
        <f>IF(S1177="6B",_xlfn.XLOOKUP(H1177,'Zoning 2shop'!A:A,'Zoning 2shop'!B:B),IF(S1177="6C",_xlfn.XLOOKUP(G1177,'Zoning 2shop'!C:C,'Zoning 2shop'!D:D),""))</f>
        <v/>
      </c>
      <c r="Y1177" s="112">
        <f t="shared" si="133"/>
        <v>0.14910705133062102</v>
      </c>
      <c r="Z1177" s="4">
        <f t="shared" si="134"/>
        <v>3.17</v>
      </c>
      <c r="AA1177" s="4">
        <f t="shared" si="135"/>
        <v>0.08</v>
      </c>
      <c r="AB1177" s="4">
        <f t="shared" si="136"/>
        <v>0.47266935271806865</v>
      </c>
      <c r="AC1177" s="19">
        <f t="shared" si="137"/>
        <v>3.25</v>
      </c>
      <c r="AD1177" s="8" t="str">
        <f>IF(COUNTIF(Catégories!A:A,N1177)=0,"catégorie inconnue",LOOKUP(N1177,Catégories!A:A,Catégories!B:B))</f>
        <v>Frêt</v>
      </c>
      <c r="AE1177" s="21">
        <f t="shared" si="138"/>
        <v>3.7226693527180688</v>
      </c>
    </row>
    <row r="1178" spans="2:31" x14ac:dyDescent="0.2">
      <c r="B1178" s="122" t="s">
        <v>2731</v>
      </c>
      <c r="C1178" s="122" t="s">
        <v>177</v>
      </c>
      <c r="D1178" s="123">
        <v>46169</v>
      </c>
      <c r="E1178" s="122" t="s">
        <v>3068</v>
      </c>
      <c r="F1178" s="122" t="s">
        <v>22</v>
      </c>
      <c r="G1178" s="122" t="s">
        <v>0</v>
      </c>
      <c r="H1178" s="122" t="s">
        <v>0</v>
      </c>
      <c r="I1178" s="122" t="s">
        <v>3522</v>
      </c>
      <c r="J1178" s="122" t="s">
        <v>3522</v>
      </c>
      <c r="K1178" s="122" t="s">
        <v>24</v>
      </c>
      <c r="L1178" s="122" t="s">
        <v>3523</v>
      </c>
      <c r="M1178" s="122" t="s">
        <v>25</v>
      </c>
      <c r="N1178" s="122" t="s">
        <v>26</v>
      </c>
      <c r="O1178" s="122" t="s">
        <v>25</v>
      </c>
      <c r="P1178" s="122" t="s">
        <v>27</v>
      </c>
      <c r="Q1178" s="122" t="s">
        <v>28</v>
      </c>
      <c r="R1178" s="124">
        <v>0.11</v>
      </c>
      <c r="S1178" s="122" t="s">
        <v>189</v>
      </c>
      <c r="T1178" s="125">
        <v>3.07</v>
      </c>
      <c r="U1178" s="122" t="s">
        <v>30</v>
      </c>
      <c r="W1178" s="8" t="str">
        <f t="shared" si="132"/>
        <v/>
      </c>
      <c r="X1178" s="8" t="str">
        <f>IF(S1178="6B",_xlfn.XLOOKUP(H1178,'Zoning 2shop'!A:A,'Zoning 2shop'!B:B),IF(S1178="6C",_xlfn.XLOOKUP(G1178,'Zoning 2shop'!C:C,'Zoning 2shop'!D:D),""))</f>
        <v/>
      </c>
      <c r="Y1178" s="112">
        <f t="shared" si="133"/>
        <v>0.14910705133062102</v>
      </c>
      <c r="Z1178" s="4">
        <f t="shared" si="134"/>
        <v>3.07</v>
      </c>
      <c r="AA1178" s="4">
        <f t="shared" si="135"/>
        <v>0.08</v>
      </c>
      <c r="AB1178" s="4">
        <f t="shared" si="136"/>
        <v>0.45775864758500651</v>
      </c>
      <c r="AC1178" s="19">
        <f t="shared" si="137"/>
        <v>3.15</v>
      </c>
      <c r="AD1178" s="8" t="str">
        <f>IF(COUNTIF(Catégories!A:A,N1178)=0,"catégorie inconnue",LOOKUP(N1178,Catégories!A:A,Catégories!B:B))</f>
        <v>Frêt</v>
      </c>
      <c r="AE1178" s="21">
        <f t="shared" si="138"/>
        <v>3.6077586475850065</v>
      </c>
    </row>
    <row r="1179" spans="2:31" x14ac:dyDescent="0.2">
      <c r="B1179" s="122" t="s">
        <v>2731</v>
      </c>
      <c r="C1179" s="122" t="s">
        <v>177</v>
      </c>
      <c r="D1179" s="123">
        <v>46169</v>
      </c>
      <c r="E1179" s="122" t="s">
        <v>449</v>
      </c>
      <c r="F1179" s="122" t="s">
        <v>22</v>
      </c>
      <c r="G1179" s="122" t="s">
        <v>0</v>
      </c>
      <c r="H1179" s="122" t="s">
        <v>0</v>
      </c>
      <c r="I1179" s="122" t="s">
        <v>3524</v>
      </c>
      <c r="J1179" s="122" t="s">
        <v>3524</v>
      </c>
      <c r="K1179" s="122" t="s">
        <v>24</v>
      </c>
      <c r="L1179" s="122" t="s">
        <v>3525</v>
      </c>
      <c r="M1179" s="122" t="s">
        <v>25</v>
      </c>
      <c r="N1179" s="122" t="s">
        <v>26</v>
      </c>
      <c r="O1179" s="122" t="s">
        <v>25</v>
      </c>
      <c r="P1179" s="122" t="s">
        <v>27</v>
      </c>
      <c r="Q1179" s="122" t="s">
        <v>28</v>
      </c>
      <c r="R1179" s="124">
        <v>0.18</v>
      </c>
      <c r="S1179" s="122" t="s">
        <v>189</v>
      </c>
      <c r="T1179" s="125">
        <v>3.07</v>
      </c>
      <c r="U1179" s="122" t="s">
        <v>30</v>
      </c>
      <c r="W1179" s="8" t="str">
        <f t="shared" si="132"/>
        <v/>
      </c>
      <c r="X1179" s="8" t="str">
        <f>IF(S1179="6B",_xlfn.XLOOKUP(H1179,'Zoning 2shop'!A:A,'Zoning 2shop'!B:B),IF(S1179="6C",_xlfn.XLOOKUP(G1179,'Zoning 2shop'!C:C,'Zoning 2shop'!D:D),""))</f>
        <v/>
      </c>
      <c r="Y1179" s="112">
        <f t="shared" si="133"/>
        <v>0.14910705133062102</v>
      </c>
      <c r="Z1179" s="4">
        <f t="shared" si="134"/>
        <v>3.07</v>
      </c>
      <c r="AA1179" s="4">
        <f t="shared" si="135"/>
        <v>0.08</v>
      </c>
      <c r="AB1179" s="4">
        <f t="shared" si="136"/>
        <v>0.45775864758500651</v>
      </c>
      <c r="AC1179" s="19">
        <f t="shared" si="137"/>
        <v>3.15</v>
      </c>
      <c r="AD1179" s="8" t="str">
        <f>IF(COUNTIF(Catégories!A:A,N1179)=0,"catégorie inconnue",LOOKUP(N1179,Catégories!A:A,Catégories!B:B))</f>
        <v>Frêt</v>
      </c>
      <c r="AE1179" s="21">
        <f t="shared" si="138"/>
        <v>3.6077586475850065</v>
      </c>
    </row>
    <row r="1180" spans="2:31" x14ac:dyDescent="0.2">
      <c r="B1180" s="122" t="s">
        <v>2731</v>
      </c>
      <c r="C1180" s="122" t="s">
        <v>177</v>
      </c>
      <c r="D1180" s="123">
        <v>46169</v>
      </c>
      <c r="E1180" s="122" t="s">
        <v>340</v>
      </c>
      <c r="F1180" s="122" t="s">
        <v>22</v>
      </c>
      <c r="G1180" s="122" t="s">
        <v>0</v>
      </c>
      <c r="H1180" s="122" t="s">
        <v>0</v>
      </c>
      <c r="I1180" s="122" t="s">
        <v>3531</v>
      </c>
      <c r="J1180" s="122" t="s">
        <v>3531</v>
      </c>
      <c r="K1180" s="122" t="s">
        <v>24</v>
      </c>
      <c r="L1180" s="122" t="s">
        <v>3532</v>
      </c>
      <c r="M1180" s="122" t="s">
        <v>25</v>
      </c>
      <c r="N1180" s="122" t="s">
        <v>26</v>
      </c>
      <c r="O1180" s="122" t="s">
        <v>25</v>
      </c>
      <c r="P1180" s="122" t="s">
        <v>27</v>
      </c>
      <c r="Q1180" s="122" t="s">
        <v>28</v>
      </c>
      <c r="R1180" s="124">
        <v>0.7</v>
      </c>
      <c r="S1180" s="122" t="s">
        <v>189</v>
      </c>
      <c r="T1180" s="125">
        <v>3.17</v>
      </c>
      <c r="U1180" s="122" t="s">
        <v>30</v>
      </c>
      <c r="W1180" s="8" t="str">
        <f t="shared" si="132"/>
        <v/>
      </c>
      <c r="X1180" s="8" t="str">
        <f>IF(S1180="6B",_xlfn.XLOOKUP(H1180,'Zoning 2shop'!A:A,'Zoning 2shop'!B:B),IF(S1180="6C",_xlfn.XLOOKUP(G1180,'Zoning 2shop'!C:C,'Zoning 2shop'!D:D),""))</f>
        <v/>
      </c>
      <c r="Y1180" s="112">
        <f t="shared" si="133"/>
        <v>0.14910705133062102</v>
      </c>
      <c r="Z1180" s="4">
        <f t="shared" si="134"/>
        <v>3.17</v>
      </c>
      <c r="AA1180" s="4">
        <f t="shared" si="135"/>
        <v>0.08</v>
      </c>
      <c r="AB1180" s="4">
        <f t="shared" si="136"/>
        <v>0.47266935271806865</v>
      </c>
      <c r="AC1180" s="19">
        <f t="shared" si="137"/>
        <v>3.25</v>
      </c>
      <c r="AD1180" s="8" t="str">
        <f>IF(COUNTIF(Catégories!A:A,N1180)=0,"catégorie inconnue",LOOKUP(N1180,Catégories!A:A,Catégories!B:B))</f>
        <v>Frêt</v>
      </c>
      <c r="AE1180" s="21">
        <f t="shared" si="138"/>
        <v>3.7226693527180688</v>
      </c>
    </row>
    <row r="1181" spans="2:31" x14ac:dyDescent="0.2">
      <c r="B1181" s="122" t="s">
        <v>2731</v>
      </c>
      <c r="C1181" s="122" t="s">
        <v>177</v>
      </c>
      <c r="D1181" s="123">
        <v>46169</v>
      </c>
      <c r="E1181" s="122" t="s">
        <v>3470</v>
      </c>
      <c r="F1181" s="122" t="s">
        <v>22</v>
      </c>
      <c r="G1181" s="122" t="s">
        <v>0</v>
      </c>
      <c r="H1181" s="122" t="s">
        <v>0</v>
      </c>
      <c r="I1181" s="122" t="s">
        <v>3529</v>
      </c>
      <c r="J1181" s="122" t="s">
        <v>3529</v>
      </c>
      <c r="K1181" s="122" t="s">
        <v>24</v>
      </c>
      <c r="L1181" s="122" t="s">
        <v>3530</v>
      </c>
      <c r="M1181" s="122" t="s">
        <v>25</v>
      </c>
      <c r="N1181" s="122" t="s">
        <v>26</v>
      </c>
      <c r="O1181" s="122" t="s">
        <v>25</v>
      </c>
      <c r="P1181" s="122" t="s">
        <v>27</v>
      </c>
      <c r="Q1181" s="122" t="s">
        <v>28</v>
      </c>
      <c r="R1181" s="124">
        <v>1.05</v>
      </c>
      <c r="S1181" s="122" t="s">
        <v>189</v>
      </c>
      <c r="T1181" s="125">
        <v>3.49</v>
      </c>
      <c r="U1181" s="122" t="s">
        <v>30</v>
      </c>
      <c r="W1181" s="8" t="str">
        <f t="shared" si="132"/>
        <v/>
      </c>
      <c r="X1181" s="8" t="str">
        <f>IF(S1181="6B",_xlfn.XLOOKUP(H1181,'Zoning 2shop'!A:A,'Zoning 2shop'!B:B),IF(S1181="6C",_xlfn.XLOOKUP(G1181,'Zoning 2shop'!C:C,'Zoning 2shop'!D:D),""))</f>
        <v/>
      </c>
      <c r="Y1181" s="112">
        <f t="shared" si="133"/>
        <v>0.14910705133062102</v>
      </c>
      <c r="Z1181" s="4">
        <f t="shared" si="134"/>
        <v>3.49</v>
      </c>
      <c r="AA1181" s="4">
        <f t="shared" si="135"/>
        <v>0.08</v>
      </c>
      <c r="AB1181" s="4">
        <f t="shared" si="136"/>
        <v>0.52038360914386739</v>
      </c>
      <c r="AC1181" s="19">
        <f t="shared" si="137"/>
        <v>3.5700000000000003</v>
      </c>
      <c r="AD1181" s="8" t="str">
        <f>IF(COUNTIF(Catégories!A:A,N1181)=0,"catégorie inconnue",LOOKUP(N1181,Catégories!A:A,Catégories!B:B))</f>
        <v>Frêt</v>
      </c>
      <c r="AE1181" s="21">
        <f t="shared" si="138"/>
        <v>4.0903836091438679</v>
      </c>
    </row>
    <row r="1182" spans="2:31" x14ac:dyDescent="0.2">
      <c r="B1182" s="122" t="s">
        <v>2731</v>
      </c>
      <c r="C1182" s="122" t="s">
        <v>177</v>
      </c>
      <c r="D1182" s="123">
        <v>46169</v>
      </c>
      <c r="E1182" s="122" t="s">
        <v>3535</v>
      </c>
      <c r="F1182" s="122" t="s">
        <v>22</v>
      </c>
      <c r="G1182" s="122" t="s">
        <v>0</v>
      </c>
      <c r="H1182" s="122" t="s">
        <v>0</v>
      </c>
      <c r="I1182" s="122" t="s">
        <v>3536</v>
      </c>
      <c r="J1182" s="122" t="s">
        <v>3536</v>
      </c>
      <c r="K1182" s="122" t="s">
        <v>24</v>
      </c>
      <c r="L1182" s="122" t="s">
        <v>3537</v>
      </c>
      <c r="M1182" s="122" t="s">
        <v>25</v>
      </c>
      <c r="N1182" s="122" t="s">
        <v>26</v>
      </c>
      <c r="O1182" s="122" t="s">
        <v>25</v>
      </c>
      <c r="P1182" s="122" t="s">
        <v>27</v>
      </c>
      <c r="Q1182" s="122" t="s">
        <v>28</v>
      </c>
      <c r="R1182" s="124">
        <v>0.27</v>
      </c>
      <c r="S1182" s="122" t="s">
        <v>189</v>
      </c>
      <c r="T1182" s="125">
        <v>3.07</v>
      </c>
      <c r="U1182" s="122" t="s">
        <v>30</v>
      </c>
      <c r="W1182" s="8" t="str">
        <f t="shared" si="132"/>
        <v/>
      </c>
      <c r="X1182" s="8" t="str">
        <f>IF(S1182="6B",_xlfn.XLOOKUP(H1182,'Zoning 2shop'!A:A,'Zoning 2shop'!B:B),IF(S1182="6C",_xlfn.XLOOKUP(G1182,'Zoning 2shop'!C:C,'Zoning 2shop'!D:D),""))</f>
        <v/>
      </c>
      <c r="Y1182" s="112">
        <f t="shared" si="133"/>
        <v>0.14910705133062102</v>
      </c>
      <c r="Z1182" s="4">
        <f t="shared" si="134"/>
        <v>3.07</v>
      </c>
      <c r="AA1182" s="4">
        <f t="shared" si="135"/>
        <v>0.08</v>
      </c>
      <c r="AB1182" s="4">
        <f t="shared" si="136"/>
        <v>0.45775864758500651</v>
      </c>
      <c r="AC1182" s="19">
        <f t="shared" si="137"/>
        <v>3.15</v>
      </c>
      <c r="AD1182" s="8" t="str">
        <f>IF(COUNTIF(Catégories!A:A,N1182)=0,"catégorie inconnue",LOOKUP(N1182,Catégories!A:A,Catégories!B:B))</f>
        <v>Frêt</v>
      </c>
      <c r="AE1182" s="21">
        <f t="shared" si="138"/>
        <v>3.6077586475850065</v>
      </c>
    </row>
    <row r="1183" spans="2:31" x14ac:dyDescent="0.2">
      <c r="B1183" s="122" t="s">
        <v>2731</v>
      </c>
      <c r="C1183" s="122" t="s">
        <v>177</v>
      </c>
      <c r="D1183" s="123">
        <v>46169</v>
      </c>
      <c r="E1183" s="122" t="s">
        <v>1715</v>
      </c>
      <c r="F1183" s="122" t="s">
        <v>22</v>
      </c>
      <c r="G1183" s="122" t="s">
        <v>0</v>
      </c>
      <c r="H1183" s="122" t="s">
        <v>0</v>
      </c>
      <c r="I1183" s="122" t="s">
        <v>3533</v>
      </c>
      <c r="J1183" s="122" t="s">
        <v>3533</v>
      </c>
      <c r="K1183" s="122" t="s">
        <v>24</v>
      </c>
      <c r="L1183" s="122" t="s">
        <v>3534</v>
      </c>
      <c r="M1183" s="122" t="s">
        <v>25</v>
      </c>
      <c r="N1183" s="122" t="s">
        <v>26</v>
      </c>
      <c r="O1183" s="122" t="s">
        <v>25</v>
      </c>
      <c r="P1183" s="122" t="s">
        <v>27</v>
      </c>
      <c r="Q1183" s="122" t="s">
        <v>28</v>
      </c>
      <c r="R1183" s="124">
        <v>0.17</v>
      </c>
      <c r="S1183" s="122" t="s">
        <v>189</v>
      </c>
      <c r="T1183" s="125">
        <v>3.07</v>
      </c>
      <c r="U1183" s="122" t="s">
        <v>30</v>
      </c>
      <c r="W1183" s="8" t="str">
        <f t="shared" si="132"/>
        <v/>
      </c>
      <c r="X1183" s="8" t="str">
        <f>IF(S1183="6B",_xlfn.XLOOKUP(H1183,'Zoning 2shop'!A:A,'Zoning 2shop'!B:B),IF(S1183="6C",_xlfn.XLOOKUP(G1183,'Zoning 2shop'!C:C,'Zoning 2shop'!D:D),""))</f>
        <v/>
      </c>
      <c r="Y1183" s="112">
        <f t="shared" si="133"/>
        <v>0.14910705133062102</v>
      </c>
      <c r="Z1183" s="4">
        <f t="shared" si="134"/>
        <v>3.07</v>
      </c>
      <c r="AA1183" s="4">
        <f t="shared" si="135"/>
        <v>0.08</v>
      </c>
      <c r="AB1183" s="4">
        <f t="shared" si="136"/>
        <v>0.45775864758500651</v>
      </c>
      <c r="AC1183" s="19">
        <f t="shared" si="137"/>
        <v>3.15</v>
      </c>
      <c r="AD1183" s="8" t="str">
        <f>IF(COUNTIF(Catégories!A:A,N1183)=0,"catégorie inconnue",LOOKUP(N1183,Catégories!A:A,Catégories!B:B))</f>
        <v>Frêt</v>
      </c>
      <c r="AE1183" s="21">
        <f t="shared" si="138"/>
        <v>3.6077586475850065</v>
      </c>
    </row>
    <row r="1184" spans="2:31" x14ac:dyDescent="0.2">
      <c r="B1184" s="122" t="s">
        <v>2731</v>
      </c>
      <c r="C1184" s="122" t="s">
        <v>177</v>
      </c>
      <c r="D1184" s="123">
        <v>46169</v>
      </c>
      <c r="E1184" s="122" t="s">
        <v>3526</v>
      </c>
      <c r="F1184" s="122" t="s">
        <v>22</v>
      </c>
      <c r="G1184" s="122" t="s">
        <v>0</v>
      </c>
      <c r="H1184" s="122" t="s">
        <v>0</v>
      </c>
      <c r="I1184" s="122" t="s">
        <v>3527</v>
      </c>
      <c r="J1184" s="122" t="s">
        <v>3527</v>
      </c>
      <c r="K1184" s="122" t="s">
        <v>24</v>
      </c>
      <c r="L1184" s="122" t="s">
        <v>3528</v>
      </c>
      <c r="M1184" s="122" t="s">
        <v>25</v>
      </c>
      <c r="N1184" s="122" t="s">
        <v>26</v>
      </c>
      <c r="O1184" s="122" t="s">
        <v>25</v>
      </c>
      <c r="P1184" s="122" t="s">
        <v>27</v>
      </c>
      <c r="Q1184" s="122" t="s">
        <v>28</v>
      </c>
      <c r="R1184" s="124">
        <v>0.32</v>
      </c>
      <c r="S1184" s="122" t="s">
        <v>189</v>
      </c>
      <c r="T1184" s="125">
        <v>3.07</v>
      </c>
      <c r="U1184" s="122" t="s">
        <v>30</v>
      </c>
      <c r="W1184" s="8" t="str">
        <f t="shared" si="132"/>
        <v/>
      </c>
      <c r="X1184" s="8" t="str">
        <f>IF(S1184="6B",_xlfn.XLOOKUP(H1184,'Zoning 2shop'!A:A,'Zoning 2shop'!B:B),IF(S1184="6C",_xlfn.XLOOKUP(G1184,'Zoning 2shop'!C:C,'Zoning 2shop'!D:D),""))</f>
        <v/>
      </c>
      <c r="Y1184" s="112">
        <f t="shared" si="133"/>
        <v>0.14910705133062102</v>
      </c>
      <c r="Z1184" s="4">
        <f t="shared" si="134"/>
        <v>3.07</v>
      </c>
      <c r="AA1184" s="4">
        <f t="shared" si="135"/>
        <v>0.08</v>
      </c>
      <c r="AB1184" s="4">
        <f t="shared" si="136"/>
        <v>0.45775864758500651</v>
      </c>
      <c r="AC1184" s="19">
        <f t="shared" si="137"/>
        <v>3.15</v>
      </c>
      <c r="AD1184" s="8" t="str">
        <f>IF(COUNTIF(Catégories!A:A,N1184)=0,"catégorie inconnue",LOOKUP(N1184,Catégories!A:A,Catégories!B:B))</f>
        <v>Frêt</v>
      </c>
      <c r="AE1184" s="21">
        <f t="shared" si="138"/>
        <v>3.6077586475850065</v>
      </c>
    </row>
    <row r="1185" spans="2:31" x14ac:dyDescent="0.2">
      <c r="B1185" s="122" t="s">
        <v>2731</v>
      </c>
      <c r="C1185" s="122" t="s">
        <v>177</v>
      </c>
      <c r="D1185" s="123">
        <v>46169</v>
      </c>
      <c r="E1185" s="122" t="s">
        <v>417</v>
      </c>
      <c r="F1185" s="122" t="s">
        <v>22</v>
      </c>
      <c r="G1185" s="122" t="s">
        <v>0</v>
      </c>
      <c r="H1185" s="122" t="s">
        <v>0</v>
      </c>
      <c r="I1185" s="122" t="s">
        <v>3545</v>
      </c>
      <c r="J1185" s="122" t="s">
        <v>3545</v>
      </c>
      <c r="K1185" s="122" t="s">
        <v>24</v>
      </c>
      <c r="L1185" s="122" t="s">
        <v>3546</v>
      </c>
      <c r="M1185" s="122" t="s">
        <v>25</v>
      </c>
      <c r="N1185" s="122" t="s">
        <v>26</v>
      </c>
      <c r="O1185" s="122" t="s">
        <v>25</v>
      </c>
      <c r="P1185" s="122" t="s">
        <v>27</v>
      </c>
      <c r="Q1185" s="122" t="s">
        <v>28</v>
      </c>
      <c r="R1185" s="124">
        <v>0.13</v>
      </c>
      <c r="S1185" s="122" t="s">
        <v>189</v>
      </c>
      <c r="T1185" s="125">
        <v>3.07</v>
      </c>
      <c r="U1185" s="122" t="s">
        <v>30</v>
      </c>
      <c r="W1185" s="8" t="str">
        <f t="shared" si="132"/>
        <v/>
      </c>
      <c r="X1185" s="8" t="str">
        <f>IF(S1185="6B",_xlfn.XLOOKUP(H1185,'Zoning 2shop'!A:A,'Zoning 2shop'!B:B),IF(S1185="6C",_xlfn.XLOOKUP(G1185,'Zoning 2shop'!C:C,'Zoning 2shop'!D:D),""))</f>
        <v/>
      </c>
      <c r="Y1185" s="112">
        <f t="shared" si="133"/>
        <v>0.14910705133062102</v>
      </c>
      <c r="Z1185" s="4">
        <f t="shared" si="134"/>
        <v>3.07</v>
      </c>
      <c r="AA1185" s="4">
        <f t="shared" si="135"/>
        <v>0.08</v>
      </c>
      <c r="AB1185" s="4">
        <f t="shared" si="136"/>
        <v>0.45775864758500651</v>
      </c>
      <c r="AC1185" s="19">
        <f t="shared" si="137"/>
        <v>3.15</v>
      </c>
      <c r="AD1185" s="8" t="str">
        <f>IF(COUNTIF(Catégories!A:A,N1185)=0,"catégorie inconnue",LOOKUP(N1185,Catégories!A:A,Catégories!B:B))</f>
        <v>Frêt</v>
      </c>
      <c r="AE1185" s="21">
        <f t="shared" si="138"/>
        <v>3.6077586475850065</v>
      </c>
    </row>
    <row r="1186" spans="2:31" x14ac:dyDescent="0.2">
      <c r="B1186" s="122" t="s">
        <v>2731</v>
      </c>
      <c r="C1186" s="122" t="s">
        <v>177</v>
      </c>
      <c r="D1186" s="123">
        <v>46169</v>
      </c>
      <c r="E1186" s="122" t="s">
        <v>262</v>
      </c>
      <c r="F1186" s="122" t="s">
        <v>22</v>
      </c>
      <c r="G1186" s="122" t="s">
        <v>0</v>
      </c>
      <c r="H1186" s="122" t="s">
        <v>0</v>
      </c>
      <c r="I1186" s="122" t="s">
        <v>3541</v>
      </c>
      <c r="J1186" s="122" t="s">
        <v>3541</v>
      </c>
      <c r="K1186" s="122" t="s">
        <v>24</v>
      </c>
      <c r="L1186" s="122" t="s">
        <v>3542</v>
      </c>
      <c r="M1186" s="122" t="s">
        <v>25</v>
      </c>
      <c r="N1186" s="122" t="s">
        <v>26</v>
      </c>
      <c r="O1186" s="122" t="s">
        <v>25</v>
      </c>
      <c r="P1186" s="122" t="s">
        <v>27</v>
      </c>
      <c r="Q1186" s="122" t="s">
        <v>28</v>
      </c>
      <c r="R1186" s="124">
        <v>0.2</v>
      </c>
      <c r="S1186" s="122" t="s">
        <v>189</v>
      </c>
      <c r="T1186" s="125">
        <v>3.07</v>
      </c>
      <c r="U1186" s="122" t="s">
        <v>30</v>
      </c>
      <c r="W1186" s="8" t="str">
        <f t="shared" si="132"/>
        <v/>
      </c>
      <c r="X1186" s="8" t="str">
        <f>IF(S1186="6B",_xlfn.XLOOKUP(H1186,'Zoning 2shop'!A:A,'Zoning 2shop'!B:B),IF(S1186="6C",_xlfn.XLOOKUP(G1186,'Zoning 2shop'!C:C,'Zoning 2shop'!D:D),""))</f>
        <v/>
      </c>
      <c r="Y1186" s="112">
        <f t="shared" si="133"/>
        <v>0.14910705133062102</v>
      </c>
      <c r="Z1186" s="4">
        <f t="shared" si="134"/>
        <v>3.07</v>
      </c>
      <c r="AA1186" s="4">
        <f t="shared" si="135"/>
        <v>0.08</v>
      </c>
      <c r="AB1186" s="4">
        <f t="shared" si="136"/>
        <v>0.45775864758500651</v>
      </c>
      <c r="AC1186" s="19">
        <f t="shared" si="137"/>
        <v>3.15</v>
      </c>
      <c r="AD1186" s="8" t="str">
        <f>IF(COUNTIF(Catégories!A:A,N1186)=0,"catégorie inconnue",LOOKUP(N1186,Catégories!A:A,Catégories!B:B))</f>
        <v>Frêt</v>
      </c>
      <c r="AE1186" s="21">
        <f t="shared" si="138"/>
        <v>3.6077586475850065</v>
      </c>
    </row>
    <row r="1187" spans="2:31" x14ac:dyDescent="0.2">
      <c r="B1187" s="122" t="s">
        <v>2731</v>
      </c>
      <c r="C1187" s="122" t="s">
        <v>177</v>
      </c>
      <c r="D1187" s="123">
        <v>46169</v>
      </c>
      <c r="E1187" s="122" t="s">
        <v>3547</v>
      </c>
      <c r="F1187" s="122" t="s">
        <v>22</v>
      </c>
      <c r="G1187" s="122" t="s">
        <v>0</v>
      </c>
      <c r="H1187" s="122" t="s">
        <v>0</v>
      </c>
      <c r="I1187" s="122" t="s">
        <v>3548</v>
      </c>
      <c r="J1187" s="122" t="s">
        <v>3548</v>
      </c>
      <c r="K1187" s="122" t="s">
        <v>24</v>
      </c>
      <c r="L1187" s="122" t="s">
        <v>3549</v>
      </c>
      <c r="M1187" s="122" t="s">
        <v>25</v>
      </c>
      <c r="N1187" s="122" t="s">
        <v>26</v>
      </c>
      <c r="O1187" s="122" t="s">
        <v>25</v>
      </c>
      <c r="P1187" s="122" t="s">
        <v>27</v>
      </c>
      <c r="Q1187" s="122" t="s">
        <v>28</v>
      </c>
      <c r="R1187" s="124">
        <v>0.6</v>
      </c>
      <c r="S1187" s="122" t="s">
        <v>189</v>
      </c>
      <c r="T1187" s="125">
        <v>3.17</v>
      </c>
      <c r="U1187" s="122" t="s">
        <v>30</v>
      </c>
      <c r="W1187" s="8" t="str">
        <f t="shared" si="132"/>
        <v/>
      </c>
      <c r="X1187" s="8" t="str">
        <f>IF(S1187="6B",_xlfn.XLOOKUP(H1187,'Zoning 2shop'!A:A,'Zoning 2shop'!B:B),IF(S1187="6C",_xlfn.XLOOKUP(G1187,'Zoning 2shop'!C:C,'Zoning 2shop'!D:D),""))</f>
        <v/>
      </c>
      <c r="Y1187" s="112">
        <f t="shared" si="133"/>
        <v>0.14910705133062102</v>
      </c>
      <c r="Z1187" s="4">
        <f t="shared" si="134"/>
        <v>3.17</v>
      </c>
      <c r="AA1187" s="4">
        <f t="shared" si="135"/>
        <v>0.08</v>
      </c>
      <c r="AB1187" s="4">
        <f t="shared" si="136"/>
        <v>0.47266935271806865</v>
      </c>
      <c r="AC1187" s="19">
        <f t="shared" si="137"/>
        <v>3.25</v>
      </c>
      <c r="AD1187" s="8" t="str">
        <f>IF(COUNTIF(Catégories!A:A,N1187)=0,"catégorie inconnue",LOOKUP(N1187,Catégories!A:A,Catégories!B:B))</f>
        <v>Frêt</v>
      </c>
      <c r="AE1187" s="21">
        <f t="shared" si="138"/>
        <v>3.7226693527180688</v>
      </c>
    </row>
    <row r="1188" spans="2:31" x14ac:dyDescent="0.2">
      <c r="B1188" s="122" t="s">
        <v>2731</v>
      </c>
      <c r="C1188" s="122" t="s">
        <v>177</v>
      </c>
      <c r="D1188" s="123">
        <v>46170</v>
      </c>
      <c r="E1188" s="122" t="s">
        <v>234</v>
      </c>
      <c r="F1188" s="122" t="s">
        <v>22</v>
      </c>
      <c r="G1188" s="122" t="s">
        <v>0</v>
      </c>
      <c r="H1188" s="122" t="s">
        <v>0</v>
      </c>
      <c r="I1188" s="122" t="s">
        <v>3600</v>
      </c>
      <c r="J1188" s="122" t="s">
        <v>3600</v>
      </c>
      <c r="K1188" s="122" t="s">
        <v>24</v>
      </c>
      <c r="L1188" s="122" t="s">
        <v>3601</v>
      </c>
      <c r="M1188" s="122" t="s">
        <v>25</v>
      </c>
      <c r="N1188" s="122" t="s">
        <v>26</v>
      </c>
      <c r="O1188" s="122" t="s">
        <v>25</v>
      </c>
      <c r="P1188" s="122" t="s">
        <v>27</v>
      </c>
      <c r="Q1188" s="122" t="s">
        <v>28</v>
      </c>
      <c r="R1188" s="124">
        <v>0.3</v>
      </c>
      <c r="S1188" s="122" t="s">
        <v>189</v>
      </c>
      <c r="T1188" s="125">
        <v>3.07</v>
      </c>
      <c r="U1188" s="122" t="s">
        <v>30</v>
      </c>
      <c r="W1188" s="8" t="str">
        <f t="shared" si="132"/>
        <v/>
      </c>
      <c r="X1188" s="8" t="str">
        <f>IF(S1188="6B",_xlfn.XLOOKUP(H1188,'Zoning 2shop'!A:A,'Zoning 2shop'!B:B),IF(S1188="6C",_xlfn.XLOOKUP(G1188,'Zoning 2shop'!C:C,'Zoning 2shop'!D:D),""))</f>
        <v/>
      </c>
      <c r="Y1188" s="112">
        <f t="shared" si="133"/>
        <v>0.14910705133062102</v>
      </c>
      <c r="Z1188" s="4">
        <f t="shared" si="134"/>
        <v>3.07</v>
      </c>
      <c r="AA1188" s="4">
        <f t="shared" si="135"/>
        <v>0.08</v>
      </c>
      <c r="AB1188" s="4">
        <f t="shared" si="136"/>
        <v>0.45775864758500651</v>
      </c>
      <c r="AC1188" s="19">
        <f t="shared" si="137"/>
        <v>3.15</v>
      </c>
      <c r="AD1188" s="8" t="str">
        <f>IF(COUNTIF(Catégories!A:A,N1188)=0,"catégorie inconnue",LOOKUP(N1188,Catégories!A:A,Catégories!B:B))</f>
        <v>Frêt</v>
      </c>
      <c r="AE1188" s="21">
        <f t="shared" si="138"/>
        <v>3.6077586475850065</v>
      </c>
    </row>
    <row r="1189" spans="2:31" x14ac:dyDescent="0.2">
      <c r="B1189" s="122" t="s">
        <v>2731</v>
      </c>
      <c r="C1189" s="122" t="s">
        <v>177</v>
      </c>
      <c r="D1189" s="123">
        <v>46170</v>
      </c>
      <c r="E1189" s="122" t="s">
        <v>413</v>
      </c>
      <c r="F1189" s="122" t="s">
        <v>22</v>
      </c>
      <c r="G1189" s="122" t="s">
        <v>0</v>
      </c>
      <c r="H1189" s="122" t="s">
        <v>0</v>
      </c>
      <c r="I1189" s="122" t="s">
        <v>3583</v>
      </c>
      <c r="J1189" s="122" t="s">
        <v>3583</v>
      </c>
      <c r="K1189" s="122" t="s">
        <v>24</v>
      </c>
      <c r="L1189" s="122" t="s">
        <v>3584</v>
      </c>
      <c r="M1189" s="122" t="s">
        <v>25</v>
      </c>
      <c r="N1189" s="122" t="s">
        <v>26</v>
      </c>
      <c r="O1189" s="122" t="s">
        <v>25</v>
      </c>
      <c r="P1189" s="122" t="s">
        <v>27</v>
      </c>
      <c r="Q1189" s="122" t="s">
        <v>28</v>
      </c>
      <c r="R1189" s="124">
        <v>0.22</v>
      </c>
      <c r="S1189" s="122" t="s">
        <v>189</v>
      </c>
      <c r="T1189" s="125">
        <v>3.07</v>
      </c>
      <c r="U1189" s="122" t="s">
        <v>30</v>
      </c>
      <c r="W1189" s="8" t="str">
        <f t="shared" si="132"/>
        <v/>
      </c>
      <c r="X1189" s="8" t="str">
        <f>IF(S1189="6B",_xlfn.XLOOKUP(H1189,'Zoning 2shop'!A:A,'Zoning 2shop'!B:B),IF(S1189="6C",_xlfn.XLOOKUP(G1189,'Zoning 2shop'!C:C,'Zoning 2shop'!D:D),""))</f>
        <v/>
      </c>
      <c r="Y1189" s="112">
        <f t="shared" si="133"/>
        <v>0.14910705133062102</v>
      </c>
      <c r="Z1189" s="4">
        <f t="shared" si="134"/>
        <v>3.07</v>
      </c>
      <c r="AA1189" s="4">
        <f t="shared" si="135"/>
        <v>0.08</v>
      </c>
      <c r="AB1189" s="4">
        <f t="shared" si="136"/>
        <v>0.45775864758500651</v>
      </c>
      <c r="AC1189" s="19">
        <f t="shared" si="137"/>
        <v>3.15</v>
      </c>
      <c r="AD1189" s="8" t="str">
        <f>IF(COUNTIF(Catégories!A:A,N1189)=0,"catégorie inconnue",LOOKUP(N1189,Catégories!A:A,Catégories!B:B))</f>
        <v>Frêt</v>
      </c>
      <c r="AE1189" s="21">
        <f t="shared" si="138"/>
        <v>3.6077586475850065</v>
      </c>
    </row>
    <row r="1190" spans="2:31" x14ac:dyDescent="0.2">
      <c r="B1190" s="122" t="s">
        <v>2731</v>
      </c>
      <c r="C1190" s="122" t="s">
        <v>177</v>
      </c>
      <c r="D1190" s="123">
        <v>46170</v>
      </c>
      <c r="E1190" s="122" t="s">
        <v>3592</v>
      </c>
      <c r="F1190" s="122" t="s">
        <v>22</v>
      </c>
      <c r="G1190" s="122" t="s">
        <v>0</v>
      </c>
      <c r="H1190" s="122" t="s">
        <v>0</v>
      </c>
      <c r="I1190" s="122" t="s">
        <v>3593</v>
      </c>
      <c r="J1190" s="122" t="s">
        <v>3593</v>
      </c>
      <c r="K1190" s="122" t="s">
        <v>24</v>
      </c>
      <c r="L1190" s="122" t="s">
        <v>3594</v>
      </c>
      <c r="M1190" s="122" t="s">
        <v>25</v>
      </c>
      <c r="N1190" s="122" t="s">
        <v>26</v>
      </c>
      <c r="O1190" s="122" t="s">
        <v>25</v>
      </c>
      <c r="P1190" s="122" t="s">
        <v>27</v>
      </c>
      <c r="Q1190" s="122" t="s">
        <v>28</v>
      </c>
      <c r="R1190" s="124">
        <v>1.05</v>
      </c>
      <c r="S1190" s="122" t="s">
        <v>189</v>
      </c>
      <c r="T1190" s="125">
        <v>3.49</v>
      </c>
      <c r="U1190" s="122" t="s">
        <v>30</v>
      </c>
      <c r="W1190" s="8" t="str">
        <f t="shared" si="132"/>
        <v/>
      </c>
      <c r="X1190" s="8" t="str">
        <f>IF(S1190="6B",_xlfn.XLOOKUP(H1190,'Zoning 2shop'!A:A,'Zoning 2shop'!B:B),IF(S1190="6C",_xlfn.XLOOKUP(G1190,'Zoning 2shop'!C:C,'Zoning 2shop'!D:D),""))</f>
        <v/>
      </c>
      <c r="Y1190" s="112">
        <f t="shared" si="133"/>
        <v>0.14910705133062102</v>
      </c>
      <c r="Z1190" s="4">
        <f t="shared" si="134"/>
        <v>3.49</v>
      </c>
      <c r="AA1190" s="4">
        <f t="shared" si="135"/>
        <v>0.08</v>
      </c>
      <c r="AB1190" s="4">
        <f t="shared" si="136"/>
        <v>0.52038360914386739</v>
      </c>
      <c r="AC1190" s="19">
        <f t="shared" si="137"/>
        <v>3.5700000000000003</v>
      </c>
      <c r="AD1190" s="8" t="str">
        <f>IF(COUNTIF(Catégories!A:A,N1190)=0,"catégorie inconnue",LOOKUP(N1190,Catégories!A:A,Catégories!B:B))</f>
        <v>Frêt</v>
      </c>
      <c r="AE1190" s="21">
        <f t="shared" si="138"/>
        <v>4.0903836091438679</v>
      </c>
    </row>
    <row r="1191" spans="2:31" x14ac:dyDescent="0.2">
      <c r="B1191" s="122" t="s">
        <v>2731</v>
      </c>
      <c r="C1191" s="122" t="s">
        <v>177</v>
      </c>
      <c r="D1191" s="123">
        <v>46170</v>
      </c>
      <c r="E1191" s="122" t="s">
        <v>1453</v>
      </c>
      <c r="F1191" s="122" t="s">
        <v>22</v>
      </c>
      <c r="G1191" s="122" t="s">
        <v>0</v>
      </c>
      <c r="H1191" s="122" t="s">
        <v>0</v>
      </c>
      <c r="I1191" s="122" t="s">
        <v>3573</v>
      </c>
      <c r="J1191" s="122" t="s">
        <v>3573</v>
      </c>
      <c r="K1191" s="122" t="s">
        <v>24</v>
      </c>
      <c r="L1191" s="122" t="s">
        <v>3574</v>
      </c>
      <c r="M1191" s="122" t="s">
        <v>25</v>
      </c>
      <c r="N1191" s="122" t="s">
        <v>26</v>
      </c>
      <c r="O1191" s="122" t="s">
        <v>25</v>
      </c>
      <c r="P1191" s="122" t="s">
        <v>27</v>
      </c>
      <c r="Q1191" s="122" t="s">
        <v>28</v>
      </c>
      <c r="R1191" s="124">
        <v>0.2</v>
      </c>
      <c r="S1191" s="122" t="s">
        <v>189</v>
      </c>
      <c r="T1191" s="125">
        <v>3.07</v>
      </c>
      <c r="U1191" s="122" t="s">
        <v>30</v>
      </c>
      <c r="W1191" s="8" t="str">
        <f t="shared" si="132"/>
        <v/>
      </c>
      <c r="X1191" s="8" t="str">
        <f>IF(S1191="6B",_xlfn.XLOOKUP(H1191,'Zoning 2shop'!A:A,'Zoning 2shop'!B:B),IF(S1191="6C",_xlfn.XLOOKUP(G1191,'Zoning 2shop'!C:C,'Zoning 2shop'!D:D),""))</f>
        <v/>
      </c>
      <c r="Y1191" s="112">
        <f t="shared" si="133"/>
        <v>0.14910705133062102</v>
      </c>
      <c r="Z1191" s="4">
        <f t="shared" si="134"/>
        <v>3.07</v>
      </c>
      <c r="AA1191" s="4">
        <f t="shared" si="135"/>
        <v>0.08</v>
      </c>
      <c r="AB1191" s="4">
        <f t="shared" si="136"/>
        <v>0.45775864758500651</v>
      </c>
      <c r="AC1191" s="19">
        <f t="shared" si="137"/>
        <v>3.15</v>
      </c>
      <c r="AD1191" s="8" t="str">
        <f>IF(COUNTIF(Catégories!A:A,N1191)=0,"catégorie inconnue",LOOKUP(N1191,Catégories!A:A,Catégories!B:B))</f>
        <v>Frêt</v>
      </c>
      <c r="AE1191" s="21">
        <f t="shared" si="138"/>
        <v>3.6077586475850065</v>
      </c>
    </row>
    <row r="1192" spans="2:31" x14ac:dyDescent="0.2">
      <c r="B1192" s="122" t="s">
        <v>2731</v>
      </c>
      <c r="C1192" s="122" t="s">
        <v>177</v>
      </c>
      <c r="D1192" s="123">
        <v>46170</v>
      </c>
      <c r="E1192" s="122" t="s">
        <v>3595</v>
      </c>
      <c r="F1192" s="122" t="s">
        <v>22</v>
      </c>
      <c r="G1192" s="122" t="s">
        <v>0</v>
      </c>
      <c r="H1192" s="122" t="s">
        <v>0</v>
      </c>
      <c r="I1192" s="122" t="s">
        <v>3596</v>
      </c>
      <c r="J1192" s="122" t="s">
        <v>3596</v>
      </c>
      <c r="K1192" s="122" t="s">
        <v>24</v>
      </c>
      <c r="L1192" s="122" t="s">
        <v>3597</v>
      </c>
      <c r="M1192" s="122" t="s">
        <v>25</v>
      </c>
      <c r="N1192" s="122" t="s">
        <v>26</v>
      </c>
      <c r="O1192" s="122" t="s">
        <v>25</v>
      </c>
      <c r="P1192" s="122" t="s">
        <v>27</v>
      </c>
      <c r="Q1192" s="122" t="s">
        <v>28</v>
      </c>
      <c r="R1192" s="124">
        <v>0.15</v>
      </c>
      <c r="S1192" s="122" t="s">
        <v>189</v>
      </c>
      <c r="T1192" s="125">
        <v>3.07</v>
      </c>
      <c r="U1192" s="122" t="s">
        <v>30</v>
      </c>
      <c r="W1192" s="8" t="str">
        <f t="shared" si="132"/>
        <v/>
      </c>
      <c r="X1192" s="8" t="str">
        <f>IF(S1192="6B",_xlfn.XLOOKUP(H1192,'Zoning 2shop'!A:A,'Zoning 2shop'!B:B),IF(S1192="6C",_xlfn.XLOOKUP(G1192,'Zoning 2shop'!C:C,'Zoning 2shop'!D:D),""))</f>
        <v/>
      </c>
      <c r="Y1192" s="112">
        <f t="shared" si="133"/>
        <v>0.14910705133062102</v>
      </c>
      <c r="Z1192" s="4">
        <f t="shared" si="134"/>
        <v>3.07</v>
      </c>
      <c r="AA1192" s="4">
        <f t="shared" si="135"/>
        <v>0.08</v>
      </c>
      <c r="AB1192" s="4">
        <f t="shared" si="136"/>
        <v>0.45775864758500651</v>
      </c>
      <c r="AC1192" s="19">
        <f t="shared" si="137"/>
        <v>3.15</v>
      </c>
      <c r="AD1192" s="8" t="str">
        <f>IF(COUNTIF(Catégories!A:A,N1192)=0,"catégorie inconnue",LOOKUP(N1192,Catégories!A:A,Catégories!B:B))</f>
        <v>Frêt</v>
      </c>
      <c r="AE1192" s="21">
        <f t="shared" si="138"/>
        <v>3.6077586475850065</v>
      </c>
    </row>
    <row r="1193" spans="2:31" x14ac:dyDescent="0.2">
      <c r="B1193" s="122" t="s">
        <v>2731</v>
      </c>
      <c r="C1193" s="122" t="s">
        <v>177</v>
      </c>
      <c r="D1193" s="123">
        <v>46170</v>
      </c>
      <c r="E1193" s="122" t="s">
        <v>3558</v>
      </c>
      <c r="F1193" s="122" t="s">
        <v>22</v>
      </c>
      <c r="G1193" s="122" t="s">
        <v>0</v>
      </c>
      <c r="H1193" s="122" t="s">
        <v>0</v>
      </c>
      <c r="I1193" s="122" t="s">
        <v>3559</v>
      </c>
      <c r="J1193" s="122" t="s">
        <v>3559</v>
      </c>
      <c r="K1193" s="122" t="s">
        <v>24</v>
      </c>
      <c r="L1193" s="122" t="s">
        <v>3560</v>
      </c>
      <c r="M1193" s="122" t="s">
        <v>25</v>
      </c>
      <c r="N1193" s="122" t="s">
        <v>26</v>
      </c>
      <c r="O1193" s="122" t="s">
        <v>25</v>
      </c>
      <c r="P1193" s="122" t="s">
        <v>27</v>
      </c>
      <c r="Q1193" s="122" t="s">
        <v>28</v>
      </c>
      <c r="R1193" s="124">
        <v>0.3</v>
      </c>
      <c r="S1193" s="122" t="s">
        <v>189</v>
      </c>
      <c r="T1193" s="125">
        <v>3.07</v>
      </c>
      <c r="U1193" s="122" t="s">
        <v>30</v>
      </c>
      <c r="W1193" s="8" t="str">
        <f t="shared" si="132"/>
        <v/>
      </c>
      <c r="X1193" s="8" t="str">
        <f>IF(S1193="6B",_xlfn.XLOOKUP(H1193,'Zoning 2shop'!A:A,'Zoning 2shop'!B:B),IF(S1193="6C",_xlfn.XLOOKUP(G1193,'Zoning 2shop'!C:C,'Zoning 2shop'!D:D),""))</f>
        <v/>
      </c>
      <c r="Y1193" s="112">
        <f t="shared" si="133"/>
        <v>0.14910705133062102</v>
      </c>
      <c r="Z1193" s="4">
        <f t="shared" si="134"/>
        <v>3.07</v>
      </c>
      <c r="AA1193" s="4">
        <f t="shared" si="135"/>
        <v>0.08</v>
      </c>
      <c r="AB1193" s="4">
        <f t="shared" si="136"/>
        <v>0.45775864758500651</v>
      </c>
      <c r="AC1193" s="19">
        <f t="shared" si="137"/>
        <v>3.15</v>
      </c>
      <c r="AD1193" s="8" t="str">
        <f>IF(COUNTIF(Catégories!A:A,N1193)=0,"catégorie inconnue",LOOKUP(N1193,Catégories!A:A,Catégories!B:B))</f>
        <v>Frêt</v>
      </c>
      <c r="AE1193" s="21">
        <f t="shared" si="138"/>
        <v>3.6077586475850065</v>
      </c>
    </row>
    <row r="1194" spans="2:31" x14ac:dyDescent="0.2">
      <c r="B1194" s="122" t="s">
        <v>2731</v>
      </c>
      <c r="C1194" s="122" t="s">
        <v>177</v>
      </c>
      <c r="D1194" s="123">
        <v>46170</v>
      </c>
      <c r="E1194" s="122" t="s">
        <v>3435</v>
      </c>
      <c r="F1194" s="122" t="s">
        <v>22</v>
      </c>
      <c r="G1194" s="122" t="s">
        <v>0</v>
      </c>
      <c r="H1194" s="122" t="s">
        <v>0</v>
      </c>
      <c r="I1194" s="122" t="s">
        <v>3556</v>
      </c>
      <c r="J1194" s="122" t="s">
        <v>3556</v>
      </c>
      <c r="K1194" s="122" t="s">
        <v>24</v>
      </c>
      <c r="L1194" s="122" t="s">
        <v>3557</v>
      </c>
      <c r="M1194" s="122" t="s">
        <v>25</v>
      </c>
      <c r="N1194" s="122" t="s">
        <v>26</v>
      </c>
      <c r="O1194" s="122" t="s">
        <v>25</v>
      </c>
      <c r="P1194" s="122" t="s">
        <v>27</v>
      </c>
      <c r="Q1194" s="122" t="s">
        <v>28</v>
      </c>
      <c r="R1194" s="124">
        <v>0.75</v>
      </c>
      <c r="S1194" s="122" t="s">
        <v>189</v>
      </c>
      <c r="T1194" s="125">
        <v>3.17</v>
      </c>
      <c r="U1194" s="122" t="s">
        <v>30</v>
      </c>
      <c r="W1194" s="8" t="str">
        <f t="shared" si="132"/>
        <v/>
      </c>
      <c r="X1194" s="8" t="str">
        <f>IF(S1194="6B",_xlfn.XLOOKUP(H1194,'Zoning 2shop'!A:A,'Zoning 2shop'!B:B),IF(S1194="6C",_xlfn.XLOOKUP(G1194,'Zoning 2shop'!C:C,'Zoning 2shop'!D:D),""))</f>
        <v/>
      </c>
      <c r="Y1194" s="112">
        <f t="shared" si="133"/>
        <v>0.14910705133062102</v>
      </c>
      <c r="Z1194" s="4">
        <f t="shared" si="134"/>
        <v>3.17</v>
      </c>
      <c r="AA1194" s="4">
        <f t="shared" si="135"/>
        <v>0.08</v>
      </c>
      <c r="AB1194" s="4">
        <f t="shared" si="136"/>
        <v>0.47266935271806865</v>
      </c>
      <c r="AC1194" s="19">
        <f t="shared" si="137"/>
        <v>3.25</v>
      </c>
      <c r="AD1194" s="8" t="str">
        <f>IF(COUNTIF(Catégories!A:A,N1194)=0,"catégorie inconnue",LOOKUP(N1194,Catégories!A:A,Catégories!B:B))</f>
        <v>Frêt</v>
      </c>
      <c r="AE1194" s="21">
        <f t="shared" si="138"/>
        <v>3.7226693527180688</v>
      </c>
    </row>
    <row r="1195" spans="2:31" x14ac:dyDescent="0.2">
      <c r="B1195" s="122" t="s">
        <v>2731</v>
      </c>
      <c r="C1195" s="122" t="s">
        <v>177</v>
      </c>
      <c r="D1195" s="123">
        <v>46170</v>
      </c>
      <c r="E1195" s="122" t="s">
        <v>944</v>
      </c>
      <c r="F1195" s="122" t="s">
        <v>22</v>
      </c>
      <c r="G1195" s="122" t="s">
        <v>0</v>
      </c>
      <c r="H1195" s="122" t="s">
        <v>0</v>
      </c>
      <c r="I1195" s="122" t="s">
        <v>3569</v>
      </c>
      <c r="J1195" s="122" t="s">
        <v>3569</v>
      </c>
      <c r="K1195" s="122" t="s">
        <v>24</v>
      </c>
      <c r="L1195" s="122" t="s">
        <v>3570</v>
      </c>
      <c r="M1195" s="122" t="s">
        <v>25</v>
      </c>
      <c r="N1195" s="122" t="s">
        <v>26</v>
      </c>
      <c r="O1195" s="122" t="s">
        <v>25</v>
      </c>
      <c r="P1195" s="122" t="s">
        <v>27</v>
      </c>
      <c r="Q1195" s="122" t="s">
        <v>28</v>
      </c>
      <c r="R1195" s="124">
        <v>0.3</v>
      </c>
      <c r="S1195" s="122" t="s">
        <v>189</v>
      </c>
      <c r="T1195" s="125">
        <v>3.07</v>
      </c>
      <c r="U1195" s="122" t="s">
        <v>30</v>
      </c>
      <c r="W1195" s="8" t="str">
        <f t="shared" si="132"/>
        <v/>
      </c>
      <c r="X1195" s="8" t="str">
        <f>IF(S1195="6B",_xlfn.XLOOKUP(H1195,'Zoning 2shop'!A:A,'Zoning 2shop'!B:B),IF(S1195="6C",_xlfn.XLOOKUP(G1195,'Zoning 2shop'!C:C,'Zoning 2shop'!D:D),""))</f>
        <v/>
      </c>
      <c r="Y1195" s="112">
        <f t="shared" si="133"/>
        <v>0.14910705133062102</v>
      </c>
      <c r="Z1195" s="4">
        <f t="shared" si="134"/>
        <v>3.07</v>
      </c>
      <c r="AA1195" s="4">
        <f t="shared" si="135"/>
        <v>0.08</v>
      </c>
      <c r="AB1195" s="4">
        <f t="shared" si="136"/>
        <v>0.45775864758500651</v>
      </c>
      <c r="AC1195" s="19">
        <f t="shared" si="137"/>
        <v>3.15</v>
      </c>
      <c r="AD1195" s="8" t="str">
        <f>IF(COUNTIF(Catégories!A:A,N1195)=0,"catégorie inconnue",LOOKUP(N1195,Catégories!A:A,Catégories!B:B))</f>
        <v>Frêt</v>
      </c>
      <c r="AE1195" s="21">
        <f t="shared" si="138"/>
        <v>3.6077586475850065</v>
      </c>
    </row>
    <row r="1196" spans="2:31" x14ac:dyDescent="0.2">
      <c r="B1196" s="122" t="s">
        <v>2731</v>
      </c>
      <c r="C1196" s="122" t="s">
        <v>177</v>
      </c>
      <c r="D1196" s="123">
        <v>46170</v>
      </c>
      <c r="E1196" s="122" t="s">
        <v>3602</v>
      </c>
      <c r="F1196" s="122" t="s">
        <v>22</v>
      </c>
      <c r="G1196" s="122" t="s">
        <v>0</v>
      </c>
      <c r="H1196" s="122" t="s">
        <v>0</v>
      </c>
      <c r="I1196" s="122" t="s">
        <v>3603</v>
      </c>
      <c r="J1196" s="122" t="s">
        <v>3603</v>
      </c>
      <c r="K1196" s="122" t="s">
        <v>24</v>
      </c>
      <c r="L1196" s="122" t="s">
        <v>3604</v>
      </c>
      <c r="M1196" s="122" t="s">
        <v>25</v>
      </c>
      <c r="N1196" s="122" t="s">
        <v>26</v>
      </c>
      <c r="O1196" s="122" t="s">
        <v>25</v>
      </c>
      <c r="P1196" s="122" t="s">
        <v>27</v>
      </c>
      <c r="Q1196" s="122" t="s">
        <v>28</v>
      </c>
      <c r="R1196" s="124">
        <v>0.21</v>
      </c>
      <c r="S1196" s="122" t="s">
        <v>189</v>
      </c>
      <c r="T1196" s="125">
        <v>3.07</v>
      </c>
      <c r="U1196" s="122" t="s">
        <v>30</v>
      </c>
      <c r="W1196" s="8" t="str">
        <f t="shared" si="132"/>
        <v/>
      </c>
      <c r="X1196" s="8" t="str">
        <f>IF(S1196="6B",_xlfn.XLOOKUP(H1196,'Zoning 2shop'!A:A,'Zoning 2shop'!B:B),IF(S1196="6C",_xlfn.XLOOKUP(G1196,'Zoning 2shop'!C:C,'Zoning 2shop'!D:D),""))</f>
        <v/>
      </c>
      <c r="Y1196" s="112">
        <f t="shared" si="133"/>
        <v>0.14910705133062102</v>
      </c>
      <c r="Z1196" s="4">
        <f t="shared" si="134"/>
        <v>3.07</v>
      </c>
      <c r="AA1196" s="4">
        <f t="shared" si="135"/>
        <v>0.08</v>
      </c>
      <c r="AB1196" s="4">
        <f t="shared" si="136"/>
        <v>0.45775864758500651</v>
      </c>
      <c r="AC1196" s="19">
        <f t="shared" si="137"/>
        <v>3.15</v>
      </c>
      <c r="AD1196" s="8" t="str">
        <f>IF(COUNTIF(Catégories!A:A,N1196)=0,"catégorie inconnue",LOOKUP(N1196,Catégories!A:A,Catégories!B:B))</f>
        <v>Frêt</v>
      </c>
      <c r="AE1196" s="21">
        <f t="shared" si="138"/>
        <v>3.6077586475850065</v>
      </c>
    </row>
    <row r="1197" spans="2:31" x14ac:dyDescent="0.2">
      <c r="B1197" s="122" t="s">
        <v>2731</v>
      </c>
      <c r="C1197" s="122" t="s">
        <v>177</v>
      </c>
      <c r="D1197" s="123">
        <v>46170</v>
      </c>
      <c r="E1197" s="122" t="s">
        <v>3608</v>
      </c>
      <c r="F1197" s="122" t="s">
        <v>22</v>
      </c>
      <c r="G1197" s="122" t="s">
        <v>0</v>
      </c>
      <c r="H1197" s="122" t="s">
        <v>0</v>
      </c>
      <c r="I1197" s="122" t="s">
        <v>3609</v>
      </c>
      <c r="J1197" s="122" t="s">
        <v>3609</v>
      </c>
      <c r="K1197" s="122" t="s">
        <v>24</v>
      </c>
      <c r="L1197" s="122" t="s">
        <v>3610</v>
      </c>
      <c r="M1197" s="122" t="s">
        <v>25</v>
      </c>
      <c r="N1197" s="122" t="s">
        <v>26</v>
      </c>
      <c r="O1197" s="122" t="s">
        <v>25</v>
      </c>
      <c r="P1197" s="122" t="s">
        <v>27</v>
      </c>
      <c r="Q1197" s="122" t="s">
        <v>28</v>
      </c>
      <c r="R1197" s="124">
        <v>0.23</v>
      </c>
      <c r="S1197" s="122" t="s">
        <v>189</v>
      </c>
      <c r="T1197" s="125">
        <v>3.07</v>
      </c>
      <c r="U1197" s="122" t="s">
        <v>30</v>
      </c>
      <c r="W1197" s="8" t="str">
        <f t="shared" si="132"/>
        <v/>
      </c>
      <c r="X1197" s="8" t="str">
        <f>IF(S1197="6B",_xlfn.XLOOKUP(H1197,'Zoning 2shop'!A:A,'Zoning 2shop'!B:B),IF(S1197="6C",_xlfn.XLOOKUP(G1197,'Zoning 2shop'!C:C,'Zoning 2shop'!D:D),""))</f>
        <v/>
      </c>
      <c r="Y1197" s="112">
        <f t="shared" si="133"/>
        <v>0.14910705133062102</v>
      </c>
      <c r="Z1197" s="4">
        <f t="shared" si="134"/>
        <v>3.07</v>
      </c>
      <c r="AA1197" s="4">
        <f t="shared" si="135"/>
        <v>0.08</v>
      </c>
      <c r="AB1197" s="4">
        <f t="shared" si="136"/>
        <v>0.45775864758500651</v>
      </c>
      <c r="AC1197" s="19">
        <f t="shared" si="137"/>
        <v>3.15</v>
      </c>
      <c r="AD1197" s="8" t="str">
        <f>IF(COUNTIF(Catégories!A:A,N1197)=0,"catégorie inconnue",LOOKUP(N1197,Catégories!A:A,Catégories!B:B))</f>
        <v>Frêt</v>
      </c>
      <c r="AE1197" s="21">
        <f t="shared" si="138"/>
        <v>3.6077586475850065</v>
      </c>
    </row>
    <row r="1198" spans="2:31" x14ac:dyDescent="0.2">
      <c r="B1198" s="122" t="s">
        <v>2731</v>
      </c>
      <c r="C1198" s="122" t="s">
        <v>177</v>
      </c>
      <c r="D1198" s="123">
        <v>46170</v>
      </c>
      <c r="E1198" s="122" t="s">
        <v>759</v>
      </c>
      <c r="F1198" s="122" t="s">
        <v>22</v>
      </c>
      <c r="G1198" s="122" t="s">
        <v>0</v>
      </c>
      <c r="H1198" s="122" t="s">
        <v>0</v>
      </c>
      <c r="I1198" s="122" t="s">
        <v>3564</v>
      </c>
      <c r="J1198" s="122" t="s">
        <v>3564</v>
      </c>
      <c r="K1198" s="122" t="s">
        <v>24</v>
      </c>
      <c r="L1198" s="122" t="s">
        <v>3565</v>
      </c>
      <c r="M1198" s="122" t="s">
        <v>25</v>
      </c>
      <c r="N1198" s="122" t="s">
        <v>26</v>
      </c>
      <c r="O1198" s="122" t="s">
        <v>25</v>
      </c>
      <c r="P1198" s="122" t="s">
        <v>27</v>
      </c>
      <c r="Q1198" s="122" t="s">
        <v>212</v>
      </c>
      <c r="R1198" s="124">
        <v>0.14000000000000001</v>
      </c>
      <c r="S1198" s="122" t="s">
        <v>189</v>
      </c>
      <c r="T1198" s="125">
        <v>3.07</v>
      </c>
      <c r="U1198" s="122" t="s">
        <v>30</v>
      </c>
      <c r="W1198" s="8" t="str">
        <f t="shared" si="132"/>
        <v/>
      </c>
      <c r="X1198" s="8" t="str">
        <f>IF(S1198="6B",_xlfn.XLOOKUP(H1198,'Zoning 2shop'!A:A,'Zoning 2shop'!B:B),IF(S1198="6C",_xlfn.XLOOKUP(G1198,'Zoning 2shop'!C:C,'Zoning 2shop'!D:D),""))</f>
        <v/>
      </c>
      <c r="Y1198" s="112">
        <f t="shared" si="133"/>
        <v>0.14910705133062102</v>
      </c>
      <c r="Z1198" s="4">
        <f t="shared" si="134"/>
        <v>3.07</v>
      </c>
      <c r="AA1198" s="4">
        <f t="shared" si="135"/>
        <v>0.08</v>
      </c>
      <c r="AB1198" s="4">
        <f t="shared" si="136"/>
        <v>0.45775864758500651</v>
      </c>
      <c r="AC1198" s="19">
        <f t="shared" si="137"/>
        <v>3.15</v>
      </c>
      <c r="AD1198" s="8" t="str">
        <f>IF(COUNTIF(Catégories!A:A,N1198)=0,"catégorie inconnue",LOOKUP(N1198,Catégories!A:A,Catégories!B:B))</f>
        <v>Frêt</v>
      </c>
      <c r="AE1198" s="21">
        <f t="shared" si="138"/>
        <v>3.6077586475850065</v>
      </c>
    </row>
    <row r="1199" spans="2:31" x14ac:dyDescent="0.2">
      <c r="B1199" s="122" t="s">
        <v>2731</v>
      </c>
      <c r="C1199" s="122" t="s">
        <v>177</v>
      </c>
      <c r="D1199" s="123">
        <v>46170</v>
      </c>
      <c r="E1199" s="122" t="s">
        <v>3589</v>
      </c>
      <c r="F1199" s="122" t="s">
        <v>22</v>
      </c>
      <c r="G1199" s="122" t="s">
        <v>0</v>
      </c>
      <c r="H1199" s="122" t="s">
        <v>0</v>
      </c>
      <c r="I1199" s="122" t="s">
        <v>3590</v>
      </c>
      <c r="J1199" s="122" t="s">
        <v>3590</v>
      </c>
      <c r="K1199" s="122" t="s">
        <v>24</v>
      </c>
      <c r="L1199" s="122" t="s">
        <v>3591</v>
      </c>
      <c r="M1199" s="122" t="s">
        <v>25</v>
      </c>
      <c r="N1199" s="122" t="s">
        <v>26</v>
      </c>
      <c r="O1199" s="122" t="s">
        <v>25</v>
      </c>
      <c r="P1199" s="122" t="s">
        <v>27</v>
      </c>
      <c r="Q1199" s="122" t="s">
        <v>28</v>
      </c>
      <c r="R1199" s="124">
        <v>0.25</v>
      </c>
      <c r="S1199" s="122" t="s">
        <v>189</v>
      </c>
      <c r="T1199" s="125">
        <v>3.07</v>
      </c>
      <c r="U1199" s="122" t="s">
        <v>30</v>
      </c>
      <c r="W1199" s="8" t="str">
        <f t="shared" si="132"/>
        <v/>
      </c>
      <c r="X1199" s="8" t="str">
        <f>IF(S1199="6B",_xlfn.XLOOKUP(H1199,'Zoning 2shop'!A:A,'Zoning 2shop'!B:B),IF(S1199="6C",_xlfn.XLOOKUP(G1199,'Zoning 2shop'!C:C,'Zoning 2shop'!D:D),""))</f>
        <v/>
      </c>
      <c r="Y1199" s="112">
        <f t="shared" si="133"/>
        <v>0.14910705133062102</v>
      </c>
      <c r="Z1199" s="4">
        <f t="shared" si="134"/>
        <v>3.07</v>
      </c>
      <c r="AA1199" s="4">
        <f t="shared" si="135"/>
        <v>0.08</v>
      </c>
      <c r="AB1199" s="4">
        <f t="shared" si="136"/>
        <v>0.45775864758500651</v>
      </c>
      <c r="AC1199" s="19">
        <f t="shared" si="137"/>
        <v>3.15</v>
      </c>
      <c r="AD1199" s="8" t="str">
        <f>IF(COUNTIF(Catégories!A:A,N1199)=0,"catégorie inconnue",LOOKUP(N1199,Catégories!A:A,Catégories!B:B))</f>
        <v>Frêt</v>
      </c>
      <c r="AE1199" s="21">
        <f t="shared" si="138"/>
        <v>3.6077586475850065</v>
      </c>
    </row>
    <row r="1200" spans="2:31" x14ac:dyDescent="0.2">
      <c r="B1200" s="122" t="s">
        <v>2731</v>
      </c>
      <c r="C1200" s="122" t="s">
        <v>177</v>
      </c>
      <c r="D1200" s="123">
        <v>46170</v>
      </c>
      <c r="E1200" s="122" t="s">
        <v>3566</v>
      </c>
      <c r="F1200" s="122" t="s">
        <v>22</v>
      </c>
      <c r="G1200" s="122" t="s">
        <v>0</v>
      </c>
      <c r="H1200" s="122" t="s">
        <v>0</v>
      </c>
      <c r="I1200" s="122" t="s">
        <v>3567</v>
      </c>
      <c r="J1200" s="122" t="s">
        <v>3567</v>
      </c>
      <c r="K1200" s="122" t="s">
        <v>24</v>
      </c>
      <c r="L1200" s="122" t="s">
        <v>3568</v>
      </c>
      <c r="M1200" s="122" t="s">
        <v>25</v>
      </c>
      <c r="N1200" s="122" t="s">
        <v>26</v>
      </c>
      <c r="O1200" s="122" t="s">
        <v>25</v>
      </c>
      <c r="P1200" s="122" t="s">
        <v>27</v>
      </c>
      <c r="Q1200" s="122" t="s">
        <v>28</v>
      </c>
      <c r="R1200" s="124">
        <v>0.25</v>
      </c>
      <c r="S1200" s="122" t="s">
        <v>189</v>
      </c>
      <c r="T1200" s="125">
        <v>3.07</v>
      </c>
      <c r="U1200" s="122" t="s">
        <v>30</v>
      </c>
      <c r="W1200" s="8" t="str">
        <f t="shared" si="132"/>
        <v/>
      </c>
      <c r="X1200" s="8" t="str">
        <f>IF(S1200="6B",_xlfn.XLOOKUP(H1200,'Zoning 2shop'!A:A,'Zoning 2shop'!B:B),IF(S1200="6C",_xlfn.XLOOKUP(G1200,'Zoning 2shop'!C:C,'Zoning 2shop'!D:D),""))</f>
        <v/>
      </c>
      <c r="Y1200" s="112">
        <f t="shared" si="133"/>
        <v>0.14910705133062102</v>
      </c>
      <c r="Z1200" s="4">
        <f t="shared" si="134"/>
        <v>3.07</v>
      </c>
      <c r="AA1200" s="4">
        <f t="shared" si="135"/>
        <v>0.08</v>
      </c>
      <c r="AB1200" s="4">
        <f t="shared" si="136"/>
        <v>0.45775864758500651</v>
      </c>
      <c r="AC1200" s="19">
        <f t="shared" si="137"/>
        <v>3.15</v>
      </c>
      <c r="AD1200" s="8" t="str">
        <f>IF(COUNTIF(Catégories!A:A,N1200)=0,"catégorie inconnue",LOOKUP(N1200,Catégories!A:A,Catégories!B:B))</f>
        <v>Frêt</v>
      </c>
      <c r="AE1200" s="21">
        <f t="shared" si="138"/>
        <v>3.6077586475850065</v>
      </c>
    </row>
    <row r="1201" spans="2:31" ht="25.5" x14ac:dyDescent="0.2">
      <c r="B1201" s="122" t="s">
        <v>2731</v>
      </c>
      <c r="C1201" s="122" t="s">
        <v>177</v>
      </c>
      <c r="D1201" s="123">
        <v>46170</v>
      </c>
      <c r="E1201" s="122" t="s">
        <v>3566</v>
      </c>
      <c r="F1201" s="122" t="s">
        <v>22</v>
      </c>
      <c r="G1201" s="122" t="s">
        <v>0</v>
      </c>
      <c r="H1201" s="122" t="s">
        <v>0</v>
      </c>
      <c r="I1201" s="122" t="s">
        <v>3567</v>
      </c>
      <c r="J1201" s="122" t="s">
        <v>3567</v>
      </c>
      <c r="K1201" s="122" t="s">
        <v>24</v>
      </c>
      <c r="L1201" s="122" t="s">
        <v>3568</v>
      </c>
      <c r="M1201" s="122" t="s">
        <v>25</v>
      </c>
      <c r="N1201" s="122" t="s">
        <v>41</v>
      </c>
      <c r="O1201" s="122" t="s">
        <v>25</v>
      </c>
      <c r="P1201" s="122"/>
      <c r="Q1201" s="122" t="s">
        <v>28</v>
      </c>
      <c r="R1201" s="124">
        <v>0</v>
      </c>
      <c r="S1201" s="122" t="s">
        <v>189</v>
      </c>
      <c r="T1201" s="125">
        <v>2</v>
      </c>
      <c r="U1201" s="122" t="s">
        <v>30</v>
      </c>
      <c r="W1201" s="8" t="str">
        <f t="shared" si="132"/>
        <v/>
      </c>
      <c r="X1201" s="8" t="str">
        <f>IF(S1201="6B",_xlfn.XLOOKUP(H1201,'Zoning 2shop'!A:A,'Zoning 2shop'!B:B),IF(S1201="6C",_xlfn.XLOOKUP(G1201,'Zoning 2shop'!C:C,'Zoning 2shop'!D:D),""))</f>
        <v/>
      </c>
      <c r="Y1201" s="112">
        <f t="shared" si="133"/>
        <v>0.14910705133062102</v>
      </c>
      <c r="Z1201" s="4">
        <f t="shared" si="134"/>
        <v>2</v>
      </c>
      <c r="AA1201" s="4">
        <f t="shared" si="135"/>
        <v>0.08</v>
      </c>
      <c r="AB1201" s="4">
        <f t="shared" si="136"/>
        <v>0.29821410266124204</v>
      </c>
      <c r="AC1201" s="19">
        <f t="shared" si="137"/>
        <v>2.08</v>
      </c>
      <c r="AD1201" s="8" t="str">
        <f>IF(COUNTIF(Catégories!A:A,N1201)=0,"catégorie inconnue",LOOKUP(N1201,Catégories!A:A,Catégories!B:B))</f>
        <v>Frêt</v>
      </c>
      <c r="AE1201" s="21">
        <f t="shared" si="138"/>
        <v>2.378214102661242</v>
      </c>
    </row>
    <row r="1202" spans="2:31" x14ac:dyDescent="0.2">
      <c r="B1202" s="122" t="s">
        <v>2731</v>
      </c>
      <c r="C1202" s="122" t="s">
        <v>177</v>
      </c>
      <c r="D1202" s="123">
        <v>46170</v>
      </c>
      <c r="E1202" s="122" t="s">
        <v>1312</v>
      </c>
      <c r="F1202" s="122" t="s">
        <v>22</v>
      </c>
      <c r="G1202" s="122" t="s">
        <v>0</v>
      </c>
      <c r="H1202" s="122" t="s">
        <v>0</v>
      </c>
      <c r="I1202" s="122" t="s">
        <v>3581</v>
      </c>
      <c r="J1202" s="122" t="s">
        <v>3581</v>
      </c>
      <c r="K1202" s="122" t="s">
        <v>24</v>
      </c>
      <c r="L1202" s="122" t="s">
        <v>3582</v>
      </c>
      <c r="M1202" s="122" t="s">
        <v>25</v>
      </c>
      <c r="N1202" s="122" t="s">
        <v>26</v>
      </c>
      <c r="O1202" s="122" t="s">
        <v>25</v>
      </c>
      <c r="P1202" s="122" t="s">
        <v>27</v>
      </c>
      <c r="Q1202" s="122" t="s">
        <v>28</v>
      </c>
      <c r="R1202" s="124">
        <v>0.55000000000000004</v>
      </c>
      <c r="S1202" s="122" t="s">
        <v>189</v>
      </c>
      <c r="T1202" s="125">
        <v>3.17</v>
      </c>
      <c r="U1202" s="122" t="s">
        <v>30</v>
      </c>
      <c r="W1202" s="8" t="str">
        <f t="shared" si="132"/>
        <v/>
      </c>
      <c r="X1202" s="8" t="str">
        <f>IF(S1202="6B",_xlfn.XLOOKUP(H1202,'Zoning 2shop'!A:A,'Zoning 2shop'!B:B),IF(S1202="6C",_xlfn.XLOOKUP(G1202,'Zoning 2shop'!C:C,'Zoning 2shop'!D:D),""))</f>
        <v/>
      </c>
      <c r="Y1202" s="112">
        <f t="shared" si="133"/>
        <v>0.14910705133062102</v>
      </c>
      <c r="Z1202" s="4">
        <f t="shared" si="134"/>
        <v>3.17</v>
      </c>
      <c r="AA1202" s="4">
        <f t="shared" si="135"/>
        <v>0.08</v>
      </c>
      <c r="AB1202" s="4">
        <f t="shared" si="136"/>
        <v>0.47266935271806865</v>
      </c>
      <c r="AC1202" s="19">
        <f t="shared" si="137"/>
        <v>3.25</v>
      </c>
      <c r="AD1202" s="8" t="str">
        <f>IF(COUNTIF(Catégories!A:A,N1202)=0,"catégorie inconnue",LOOKUP(N1202,Catégories!A:A,Catégories!B:B))</f>
        <v>Frêt</v>
      </c>
      <c r="AE1202" s="21">
        <f t="shared" si="138"/>
        <v>3.7226693527180688</v>
      </c>
    </row>
    <row r="1203" spans="2:31" ht="25.5" x14ac:dyDescent="0.2">
      <c r="B1203" s="122" t="s">
        <v>2731</v>
      </c>
      <c r="C1203" s="122" t="s">
        <v>177</v>
      </c>
      <c r="D1203" s="123">
        <v>46170</v>
      </c>
      <c r="E1203" s="122" t="s">
        <v>1312</v>
      </c>
      <c r="F1203" s="122" t="s">
        <v>22</v>
      </c>
      <c r="G1203" s="122" t="s">
        <v>0</v>
      </c>
      <c r="H1203" s="122" t="s">
        <v>0</v>
      </c>
      <c r="I1203" s="122" t="s">
        <v>3581</v>
      </c>
      <c r="J1203" s="122" t="s">
        <v>3581</v>
      </c>
      <c r="K1203" s="122" t="s">
        <v>24</v>
      </c>
      <c r="L1203" s="122" t="s">
        <v>3582</v>
      </c>
      <c r="M1203" s="122" t="s">
        <v>25</v>
      </c>
      <c r="N1203" s="122" t="s">
        <v>41</v>
      </c>
      <c r="O1203" s="122" t="s">
        <v>25</v>
      </c>
      <c r="P1203" s="122"/>
      <c r="Q1203" s="122" t="s">
        <v>28</v>
      </c>
      <c r="R1203" s="124">
        <v>0</v>
      </c>
      <c r="S1203" s="122" t="s">
        <v>189</v>
      </c>
      <c r="T1203" s="125">
        <v>2</v>
      </c>
      <c r="U1203" s="122" t="s">
        <v>30</v>
      </c>
      <c r="W1203" s="8" t="str">
        <f t="shared" si="132"/>
        <v/>
      </c>
      <c r="X1203" s="8" t="str">
        <f>IF(S1203="6B",_xlfn.XLOOKUP(H1203,'Zoning 2shop'!A:A,'Zoning 2shop'!B:B),IF(S1203="6C",_xlfn.XLOOKUP(G1203,'Zoning 2shop'!C:C,'Zoning 2shop'!D:D),""))</f>
        <v/>
      </c>
      <c r="Y1203" s="112">
        <f t="shared" si="133"/>
        <v>0.14910705133062102</v>
      </c>
      <c r="Z1203" s="4">
        <f t="shared" si="134"/>
        <v>2</v>
      </c>
      <c r="AA1203" s="4">
        <f t="shared" si="135"/>
        <v>0.08</v>
      </c>
      <c r="AB1203" s="4">
        <f t="shared" si="136"/>
        <v>0.29821410266124204</v>
      </c>
      <c r="AC1203" s="19">
        <f t="shared" si="137"/>
        <v>2.08</v>
      </c>
      <c r="AD1203" s="8" t="str">
        <f>IF(COUNTIF(Catégories!A:A,N1203)=0,"catégorie inconnue",LOOKUP(N1203,Catégories!A:A,Catégories!B:B))</f>
        <v>Frêt</v>
      </c>
      <c r="AE1203" s="21">
        <f t="shared" si="138"/>
        <v>2.378214102661242</v>
      </c>
    </row>
    <row r="1204" spans="2:31" x14ac:dyDescent="0.2">
      <c r="B1204" s="122" t="s">
        <v>2731</v>
      </c>
      <c r="C1204" s="122" t="s">
        <v>177</v>
      </c>
      <c r="D1204" s="123">
        <v>46170</v>
      </c>
      <c r="E1204" s="122" t="s">
        <v>3561</v>
      </c>
      <c r="F1204" s="122" t="s">
        <v>22</v>
      </c>
      <c r="G1204" s="122" t="s">
        <v>0</v>
      </c>
      <c r="H1204" s="122" t="s">
        <v>0</v>
      </c>
      <c r="I1204" s="122" t="s">
        <v>3562</v>
      </c>
      <c r="J1204" s="122" t="s">
        <v>3562</v>
      </c>
      <c r="K1204" s="122" t="s">
        <v>24</v>
      </c>
      <c r="L1204" s="122" t="s">
        <v>3563</v>
      </c>
      <c r="M1204" s="122" t="s">
        <v>25</v>
      </c>
      <c r="N1204" s="122" t="s">
        <v>26</v>
      </c>
      <c r="O1204" s="122" t="s">
        <v>25</v>
      </c>
      <c r="P1204" s="122" t="s">
        <v>27</v>
      </c>
      <c r="Q1204" s="122" t="s">
        <v>28</v>
      </c>
      <c r="R1204" s="124">
        <v>0.28999999999999998</v>
      </c>
      <c r="S1204" s="122" t="s">
        <v>189</v>
      </c>
      <c r="T1204" s="125">
        <v>3.07</v>
      </c>
      <c r="U1204" s="122" t="s">
        <v>30</v>
      </c>
      <c r="W1204" s="8" t="str">
        <f t="shared" si="132"/>
        <v/>
      </c>
      <c r="X1204" s="8" t="str">
        <f>IF(S1204="6B",_xlfn.XLOOKUP(H1204,'Zoning 2shop'!A:A,'Zoning 2shop'!B:B),IF(S1204="6C",_xlfn.XLOOKUP(G1204,'Zoning 2shop'!C:C,'Zoning 2shop'!D:D),""))</f>
        <v/>
      </c>
      <c r="Y1204" s="112">
        <f t="shared" si="133"/>
        <v>0.14910705133062102</v>
      </c>
      <c r="Z1204" s="4">
        <f t="shared" si="134"/>
        <v>3.07</v>
      </c>
      <c r="AA1204" s="4">
        <f t="shared" si="135"/>
        <v>0.08</v>
      </c>
      <c r="AB1204" s="4">
        <f t="shared" si="136"/>
        <v>0.45775864758500651</v>
      </c>
      <c r="AC1204" s="19">
        <f t="shared" si="137"/>
        <v>3.15</v>
      </c>
      <c r="AD1204" s="8" t="str">
        <f>IF(COUNTIF(Catégories!A:A,N1204)=0,"catégorie inconnue",LOOKUP(N1204,Catégories!A:A,Catégories!B:B))</f>
        <v>Frêt</v>
      </c>
      <c r="AE1204" s="21">
        <f t="shared" si="138"/>
        <v>3.6077586475850065</v>
      </c>
    </row>
    <row r="1205" spans="2:31" x14ac:dyDescent="0.2">
      <c r="B1205" s="122" t="s">
        <v>2731</v>
      </c>
      <c r="C1205" s="122" t="s">
        <v>177</v>
      </c>
      <c r="D1205" s="123">
        <v>46170</v>
      </c>
      <c r="E1205" s="122" t="s">
        <v>944</v>
      </c>
      <c r="F1205" s="122" t="s">
        <v>22</v>
      </c>
      <c r="G1205" s="122" t="s">
        <v>0</v>
      </c>
      <c r="H1205" s="122" t="s">
        <v>0</v>
      </c>
      <c r="I1205" s="122" t="s">
        <v>3571</v>
      </c>
      <c r="J1205" s="122" t="s">
        <v>3571</v>
      </c>
      <c r="K1205" s="122" t="s">
        <v>24</v>
      </c>
      <c r="L1205" s="122" t="s">
        <v>3572</v>
      </c>
      <c r="M1205" s="122" t="s">
        <v>25</v>
      </c>
      <c r="N1205" s="122" t="s">
        <v>26</v>
      </c>
      <c r="O1205" s="122" t="s">
        <v>25</v>
      </c>
      <c r="P1205" s="122" t="s">
        <v>27</v>
      </c>
      <c r="Q1205" s="122" t="s">
        <v>28</v>
      </c>
      <c r="R1205" s="124">
        <v>0.12</v>
      </c>
      <c r="S1205" s="122" t="s">
        <v>189</v>
      </c>
      <c r="T1205" s="125">
        <v>3.07</v>
      </c>
      <c r="U1205" s="122" t="s">
        <v>30</v>
      </c>
      <c r="W1205" s="8" t="str">
        <f t="shared" si="132"/>
        <v/>
      </c>
      <c r="X1205" s="8" t="str">
        <f>IF(S1205="6B",_xlfn.XLOOKUP(H1205,'Zoning 2shop'!A:A,'Zoning 2shop'!B:B),IF(S1205="6C",_xlfn.XLOOKUP(G1205,'Zoning 2shop'!C:C,'Zoning 2shop'!D:D),""))</f>
        <v/>
      </c>
      <c r="Y1205" s="112">
        <f t="shared" si="133"/>
        <v>0.14910705133062102</v>
      </c>
      <c r="Z1205" s="4">
        <f t="shared" si="134"/>
        <v>3.07</v>
      </c>
      <c r="AA1205" s="4">
        <f t="shared" si="135"/>
        <v>0.08</v>
      </c>
      <c r="AB1205" s="4">
        <f t="shared" si="136"/>
        <v>0.45775864758500651</v>
      </c>
      <c r="AC1205" s="19">
        <f t="shared" si="137"/>
        <v>3.15</v>
      </c>
      <c r="AD1205" s="8" t="str">
        <f>IF(COUNTIF(Catégories!A:A,N1205)=0,"catégorie inconnue",LOOKUP(N1205,Catégories!A:A,Catégories!B:B))</f>
        <v>Frêt</v>
      </c>
      <c r="AE1205" s="21">
        <f t="shared" si="138"/>
        <v>3.6077586475850065</v>
      </c>
    </row>
    <row r="1206" spans="2:31" x14ac:dyDescent="0.2">
      <c r="B1206" s="122" t="s">
        <v>2731</v>
      </c>
      <c r="C1206" s="122" t="s">
        <v>177</v>
      </c>
      <c r="D1206" s="123">
        <v>46170</v>
      </c>
      <c r="E1206" s="122" t="s">
        <v>3578</v>
      </c>
      <c r="F1206" s="122" t="s">
        <v>22</v>
      </c>
      <c r="G1206" s="122" t="s">
        <v>0</v>
      </c>
      <c r="H1206" s="122" t="s">
        <v>0</v>
      </c>
      <c r="I1206" s="122" t="s">
        <v>3579</v>
      </c>
      <c r="J1206" s="122" t="s">
        <v>3579</v>
      </c>
      <c r="K1206" s="122" t="s">
        <v>24</v>
      </c>
      <c r="L1206" s="122" t="s">
        <v>3580</v>
      </c>
      <c r="M1206" s="122" t="s">
        <v>25</v>
      </c>
      <c r="N1206" s="122" t="s">
        <v>26</v>
      </c>
      <c r="O1206" s="122" t="s">
        <v>25</v>
      </c>
      <c r="P1206" s="122" t="s">
        <v>27</v>
      </c>
      <c r="Q1206" s="122" t="s">
        <v>28</v>
      </c>
      <c r="R1206" s="124">
        <v>0.25</v>
      </c>
      <c r="S1206" s="122" t="s">
        <v>189</v>
      </c>
      <c r="T1206" s="125">
        <v>3.07</v>
      </c>
      <c r="U1206" s="122" t="s">
        <v>30</v>
      </c>
      <c r="W1206" s="8" t="str">
        <f t="shared" si="132"/>
        <v/>
      </c>
      <c r="X1206" s="8" t="str">
        <f>IF(S1206="6B",_xlfn.XLOOKUP(H1206,'Zoning 2shop'!A:A,'Zoning 2shop'!B:B),IF(S1206="6C",_xlfn.XLOOKUP(G1206,'Zoning 2shop'!C:C,'Zoning 2shop'!D:D),""))</f>
        <v/>
      </c>
      <c r="Y1206" s="112">
        <f t="shared" si="133"/>
        <v>0.14910705133062102</v>
      </c>
      <c r="Z1206" s="4">
        <f t="shared" si="134"/>
        <v>3.07</v>
      </c>
      <c r="AA1206" s="4">
        <f t="shared" si="135"/>
        <v>0.08</v>
      </c>
      <c r="AB1206" s="4">
        <f t="shared" si="136"/>
        <v>0.45775864758500651</v>
      </c>
      <c r="AC1206" s="19">
        <f t="shared" si="137"/>
        <v>3.15</v>
      </c>
      <c r="AD1206" s="8" t="str">
        <f>IF(COUNTIF(Catégories!A:A,N1206)=0,"catégorie inconnue",LOOKUP(N1206,Catégories!A:A,Catégories!B:B))</f>
        <v>Frêt</v>
      </c>
      <c r="AE1206" s="21">
        <f t="shared" si="138"/>
        <v>3.6077586475850065</v>
      </c>
    </row>
    <row r="1207" spans="2:31" x14ac:dyDescent="0.2">
      <c r="B1207" s="122" t="s">
        <v>2731</v>
      </c>
      <c r="C1207" s="122" t="s">
        <v>177</v>
      </c>
      <c r="D1207" s="123">
        <v>46170</v>
      </c>
      <c r="E1207" s="122" t="s">
        <v>413</v>
      </c>
      <c r="F1207" s="122" t="s">
        <v>22</v>
      </c>
      <c r="G1207" s="122" t="s">
        <v>0</v>
      </c>
      <c r="H1207" s="122" t="s">
        <v>0</v>
      </c>
      <c r="I1207" s="122" t="s">
        <v>3585</v>
      </c>
      <c r="J1207" s="122" t="s">
        <v>3585</v>
      </c>
      <c r="K1207" s="122" t="s">
        <v>24</v>
      </c>
      <c r="L1207" s="122" t="s">
        <v>3586</v>
      </c>
      <c r="M1207" s="122" t="s">
        <v>25</v>
      </c>
      <c r="N1207" s="122" t="s">
        <v>26</v>
      </c>
      <c r="O1207" s="122" t="s">
        <v>25</v>
      </c>
      <c r="P1207" s="122" t="s">
        <v>27</v>
      </c>
      <c r="Q1207" s="122" t="s">
        <v>28</v>
      </c>
      <c r="R1207" s="124">
        <v>0.03</v>
      </c>
      <c r="S1207" s="122" t="s">
        <v>189</v>
      </c>
      <c r="T1207" s="125">
        <v>3.07</v>
      </c>
      <c r="U1207" s="122" t="s">
        <v>30</v>
      </c>
      <c r="W1207" s="8" t="str">
        <f t="shared" si="132"/>
        <v/>
      </c>
      <c r="X1207" s="8" t="str">
        <f>IF(S1207="6B",_xlfn.XLOOKUP(H1207,'Zoning 2shop'!A:A,'Zoning 2shop'!B:B),IF(S1207="6C",_xlfn.XLOOKUP(G1207,'Zoning 2shop'!C:C,'Zoning 2shop'!D:D),""))</f>
        <v/>
      </c>
      <c r="Y1207" s="112">
        <f t="shared" si="133"/>
        <v>0.14910705133062102</v>
      </c>
      <c r="Z1207" s="4">
        <f t="shared" si="134"/>
        <v>3.07</v>
      </c>
      <c r="AA1207" s="4">
        <f t="shared" si="135"/>
        <v>0.08</v>
      </c>
      <c r="AB1207" s="4">
        <f t="shared" si="136"/>
        <v>0.45775864758500651</v>
      </c>
      <c r="AC1207" s="19">
        <f t="shared" si="137"/>
        <v>3.15</v>
      </c>
      <c r="AD1207" s="8" t="str">
        <f>IF(COUNTIF(Catégories!A:A,N1207)=0,"catégorie inconnue",LOOKUP(N1207,Catégories!A:A,Catégories!B:B))</f>
        <v>Frêt</v>
      </c>
      <c r="AE1207" s="21">
        <f t="shared" si="138"/>
        <v>3.6077586475850065</v>
      </c>
    </row>
    <row r="1208" spans="2:31" x14ac:dyDescent="0.2">
      <c r="B1208" s="122" t="s">
        <v>2731</v>
      </c>
      <c r="C1208" s="122" t="s">
        <v>177</v>
      </c>
      <c r="D1208" s="123">
        <v>46170</v>
      </c>
      <c r="E1208" s="122" t="s">
        <v>385</v>
      </c>
      <c r="F1208" s="122" t="s">
        <v>22</v>
      </c>
      <c r="G1208" s="122" t="s">
        <v>0</v>
      </c>
      <c r="H1208" s="122" t="s">
        <v>0</v>
      </c>
      <c r="I1208" s="122" t="s">
        <v>3598</v>
      </c>
      <c r="J1208" s="122" t="s">
        <v>3598</v>
      </c>
      <c r="K1208" s="122" t="s">
        <v>24</v>
      </c>
      <c r="L1208" s="122" t="s">
        <v>3599</v>
      </c>
      <c r="M1208" s="122" t="s">
        <v>25</v>
      </c>
      <c r="N1208" s="122" t="s">
        <v>26</v>
      </c>
      <c r="O1208" s="122" t="s">
        <v>25</v>
      </c>
      <c r="P1208" s="122" t="s">
        <v>27</v>
      </c>
      <c r="Q1208" s="122" t="s">
        <v>28</v>
      </c>
      <c r="R1208" s="124">
        <v>0.17</v>
      </c>
      <c r="S1208" s="122" t="s">
        <v>189</v>
      </c>
      <c r="T1208" s="125">
        <v>3.07</v>
      </c>
      <c r="U1208" s="122" t="s">
        <v>30</v>
      </c>
      <c r="W1208" s="8" t="str">
        <f t="shared" si="132"/>
        <v/>
      </c>
      <c r="X1208" s="8" t="str">
        <f>IF(S1208="6B",_xlfn.XLOOKUP(H1208,'Zoning 2shop'!A:A,'Zoning 2shop'!B:B),IF(S1208="6C",_xlfn.XLOOKUP(G1208,'Zoning 2shop'!C:C,'Zoning 2shop'!D:D),""))</f>
        <v/>
      </c>
      <c r="Y1208" s="112">
        <f t="shared" si="133"/>
        <v>0.14910705133062102</v>
      </c>
      <c r="Z1208" s="4">
        <f t="shared" si="134"/>
        <v>3.07</v>
      </c>
      <c r="AA1208" s="4">
        <f t="shared" si="135"/>
        <v>0.08</v>
      </c>
      <c r="AB1208" s="4">
        <f t="shared" si="136"/>
        <v>0.45775864758500651</v>
      </c>
      <c r="AC1208" s="19">
        <f t="shared" si="137"/>
        <v>3.15</v>
      </c>
      <c r="AD1208" s="8" t="str">
        <f>IF(COUNTIF(Catégories!A:A,N1208)=0,"catégorie inconnue",LOOKUP(N1208,Catégories!A:A,Catégories!B:B))</f>
        <v>Frêt</v>
      </c>
      <c r="AE1208" s="21">
        <f t="shared" si="138"/>
        <v>3.6077586475850065</v>
      </c>
    </row>
    <row r="1209" spans="2:31" x14ac:dyDescent="0.2">
      <c r="B1209" s="122" t="s">
        <v>2731</v>
      </c>
      <c r="C1209" s="122" t="s">
        <v>177</v>
      </c>
      <c r="D1209" s="123">
        <v>46170</v>
      </c>
      <c r="E1209" s="122" t="s">
        <v>3553</v>
      </c>
      <c r="F1209" s="122" t="s">
        <v>22</v>
      </c>
      <c r="G1209" s="122" t="s">
        <v>0</v>
      </c>
      <c r="H1209" s="122" t="s">
        <v>0</v>
      </c>
      <c r="I1209" s="122" t="s">
        <v>3554</v>
      </c>
      <c r="J1209" s="122" t="s">
        <v>3554</v>
      </c>
      <c r="K1209" s="122" t="s">
        <v>24</v>
      </c>
      <c r="L1209" s="122" t="s">
        <v>3555</v>
      </c>
      <c r="M1209" s="122" t="s">
        <v>25</v>
      </c>
      <c r="N1209" s="122" t="s">
        <v>26</v>
      </c>
      <c r="O1209" s="122" t="s">
        <v>25</v>
      </c>
      <c r="P1209" s="122" t="s">
        <v>27</v>
      </c>
      <c r="Q1209" s="122" t="s">
        <v>28</v>
      </c>
      <c r="R1209" s="124">
        <v>0.3</v>
      </c>
      <c r="S1209" s="122" t="s">
        <v>189</v>
      </c>
      <c r="T1209" s="125">
        <v>3.07</v>
      </c>
      <c r="U1209" s="122" t="s">
        <v>30</v>
      </c>
      <c r="W1209" s="8" t="str">
        <f t="shared" si="132"/>
        <v/>
      </c>
      <c r="X1209" s="8" t="str">
        <f>IF(S1209="6B",_xlfn.XLOOKUP(H1209,'Zoning 2shop'!A:A,'Zoning 2shop'!B:B),IF(S1209="6C",_xlfn.XLOOKUP(G1209,'Zoning 2shop'!C:C,'Zoning 2shop'!D:D),""))</f>
        <v/>
      </c>
      <c r="Y1209" s="112">
        <f t="shared" si="133"/>
        <v>0.14910705133062102</v>
      </c>
      <c r="Z1209" s="4">
        <f t="shared" si="134"/>
        <v>3.07</v>
      </c>
      <c r="AA1209" s="4">
        <f t="shared" si="135"/>
        <v>0.08</v>
      </c>
      <c r="AB1209" s="4">
        <f t="shared" si="136"/>
        <v>0.45775864758500651</v>
      </c>
      <c r="AC1209" s="19">
        <f t="shared" si="137"/>
        <v>3.15</v>
      </c>
      <c r="AD1209" s="8" t="str">
        <f>IF(COUNTIF(Catégories!A:A,N1209)=0,"catégorie inconnue",LOOKUP(N1209,Catégories!A:A,Catégories!B:B))</f>
        <v>Frêt</v>
      </c>
      <c r="AE1209" s="21">
        <f t="shared" si="138"/>
        <v>3.6077586475850065</v>
      </c>
    </row>
    <row r="1210" spans="2:31" x14ac:dyDescent="0.2">
      <c r="B1210" s="122" t="s">
        <v>2731</v>
      </c>
      <c r="C1210" s="122" t="s">
        <v>177</v>
      </c>
      <c r="D1210" s="123">
        <v>46170</v>
      </c>
      <c r="E1210" s="122" t="s">
        <v>1480</v>
      </c>
      <c r="F1210" s="122" t="s">
        <v>22</v>
      </c>
      <c r="G1210" s="122" t="s">
        <v>0</v>
      </c>
      <c r="H1210" s="122" t="s">
        <v>0</v>
      </c>
      <c r="I1210" s="122" t="s">
        <v>3587</v>
      </c>
      <c r="J1210" s="122" t="s">
        <v>3587</v>
      </c>
      <c r="K1210" s="122" t="s">
        <v>24</v>
      </c>
      <c r="L1210" s="122" t="s">
        <v>3588</v>
      </c>
      <c r="M1210" s="122" t="s">
        <v>25</v>
      </c>
      <c r="N1210" s="122" t="s">
        <v>26</v>
      </c>
      <c r="O1210" s="122" t="s">
        <v>25</v>
      </c>
      <c r="P1210" s="122" t="s">
        <v>27</v>
      </c>
      <c r="Q1210" s="122" t="s">
        <v>28</v>
      </c>
      <c r="R1210" s="124">
        <v>0.85</v>
      </c>
      <c r="S1210" s="122" t="s">
        <v>189</v>
      </c>
      <c r="T1210" s="125">
        <v>3.17</v>
      </c>
      <c r="U1210" s="122" t="s">
        <v>30</v>
      </c>
      <c r="W1210" s="8" t="str">
        <f t="shared" si="132"/>
        <v/>
      </c>
      <c r="X1210" s="8" t="str">
        <f>IF(S1210="6B",_xlfn.XLOOKUP(H1210,'Zoning 2shop'!A:A,'Zoning 2shop'!B:B),IF(S1210="6C",_xlfn.XLOOKUP(G1210,'Zoning 2shop'!C:C,'Zoning 2shop'!D:D),""))</f>
        <v/>
      </c>
      <c r="Y1210" s="112">
        <f t="shared" si="133"/>
        <v>0.14910705133062102</v>
      </c>
      <c r="Z1210" s="4">
        <f t="shared" si="134"/>
        <v>3.17</v>
      </c>
      <c r="AA1210" s="4">
        <f t="shared" si="135"/>
        <v>0.08</v>
      </c>
      <c r="AB1210" s="4">
        <f t="shared" si="136"/>
        <v>0.47266935271806865</v>
      </c>
      <c r="AC1210" s="19">
        <f t="shared" si="137"/>
        <v>3.25</v>
      </c>
      <c r="AD1210" s="8" t="str">
        <f>IF(COUNTIF(Catégories!A:A,N1210)=0,"catégorie inconnue",LOOKUP(N1210,Catégories!A:A,Catégories!B:B))</f>
        <v>Frêt</v>
      </c>
      <c r="AE1210" s="21">
        <f t="shared" si="138"/>
        <v>3.7226693527180688</v>
      </c>
    </row>
    <row r="1211" spans="2:31" x14ac:dyDescent="0.2">
      <c r="B1211" s="122" t="s">
        <v>2731</v>
      </c>
      <c r="C1211" s="122" t="s">
        <v>177</v>
      </c>
      <c r="D1211" s="123">
        <v>46170</v>
      </c>
      <c r="E1211" s="122" t="s">
        <v>3605</v>
      </c>
      <c r="F1211" s="122" t="s">
        <v>22</v>
      </c>
      <c r="G1211" s="122" t="s">
        <v>0</v>
      </c>
      <c r="H1211" s="122" t="s">
        <v>0</v>
      </c>
      <c r="I1211" s="122" t="s">
        <v>3606</v>
      </c>
      <c r="J1211" s="122" t="s">
        <v>3606</v>
      </c>
      <c r="K1211" s="122" t="s">
        <v>24</v>
      </c>
      <c r="L1211" s="122" t="s">
        <v>3607</v>
      </c>
      <c r="M1211" s="122" t="s">
        <v>25</v>
      </c>
      <c r="N1211" s="122" t="s">
        <v>26</v>
      </c>
      <c r="O1211" s="122" t="s">
        <v>25</v>
      </c>
      <c r="P1211" s="122" t="s">
        <v>27</v>
      </c>
      <c r="Q1211" s="122" t="s">
        <v>28</v>
      </c>
      <c r="R1211" s="124">
        <v>0.24</v>
      </c>
      <c r="S1211" s="122" t="s">
        <v>189</v>
      </c>
      <c r="T1211" s="125">
        <v>3.07</v>
      </c>
      <c r="U1211" s="122" t="s">
        <v>30</v>
      </c>
      <c r="W1211" s="8" t="str">
        <f t="shared" si="132"/>
        <v/>
      </c>
      <c r="X1211" s="8" t="str">
        <f>IF(S1211="6B",_xlfn.XLOOKUP(H1211,'Zoning 2shop'!A:A,'Zoning 2shop'!B:B),IF(S1211="6C",_xlfn.XLOOKUP(G1211,'Zoning 2shop'!C:C,'Zoning 2shop'!D:D),""))</f>
        <v/>
      </c>
      <c r="Y1211" s="112">
        <f t="shared" si="133"/>
        <v>0.14910705133062102</v>
      </c>
      <c r="Z1211" s="4">
        <f t="shared" si="134"/>
        <v>3.07</v>
      </c>
      <c r="AA1211" s="4">
        <f t="shared" si="135"/>
        <v>0.08</v>
      </c>
      <c r="AB1211" s="4">
        <f t="shared" si="136"/>
        <v>0.45775864758500651</v>
      </c>
      <c r="AC1211" s="19">
        <f t="shared" si="137"/>
        <v>3.15</v>
      </c>
      <c r="AD1211" s="8" t="str">
        <f>IF(COUNTIF(Catégories!A:A,N1211)=0,"catégorie inconnue",LOOKUP(N1211,Catégories!A:A,Catégories!B:B))</f>
        <v>Frêt</v>
      </c>
      <c r="AE1211" s="21">
        <f t="shared" si="138"/>
        <v>3.6077586475850065</v>
      </c>
    </row>
    <row r="1212" spans="2:31" x14ac:dyDescent="0.2">
      <c r="B1212" s="122" t="s">
        <v>2731</v>
      </c>
      <c r="C1212" s="122" t="s">
        <v>177</v>
      </c>
      <c r="D1212" s="123">
        <v>46170</v>
      </c>
      <c r="E1212" s="122" t="s">
        <v>3611</v>
      </c>
      <c r="F1212" s="122" t="s">
        <v>22</v>
      </c>
      <c r="G1212" s="122" t="s">
        <v>0</v>
      </c>
      <c r="H1212" s="122" t="s">
        <v>0</v>
      </c>
      <c r="I1212" s="122" t="s">
        <v>3612</v>
      </c>
      <c r="J1212" s="122" t="s">
        <v>3612</v>
      </c>
      <c r="K1212" s="122" t="s">
        <v>24</v>
      </c>
      <c r="L1212" s="122" t="s">
        <v>3613</v>
      </c>
      <c r="M1212" s="122" t="s">
        <v>25</v>
      </c>
      <c r="N1212" s="122" t="s">
        <v>26</v>
      </c>
      <c r="O1212" s="122" t="s">
        <v>25</v>
      </c>
      <c r="P1212" s="122" t="s">
        <v>27</v>
      </c>
      <c r="Q1212" s="122" t="s">
        <v>28</v>
      </c>
      <c r="R1212" s="124">
        <v>0.21</v>
      </c>
      <c r="S1212" s="122" t="s">
        <v>189</v>
      </c>
      <c r="T1212" s="125">
        <v>3.07</v>
      </c>
      <c r="U1212" s="122" t="s">
        <v>30</v>
      </c>
      <c r="W1212" s="8" t="str">
        <f t="shared" si="132"/>
        <v/>
      </c>
      <c r="X1212" s="8" t="str">
        <f>IF(S1212="6B",_xlfn.XLOOKUP(H1212,'Zoning 2shop'!A:A,'Zoning 2shop'!B:B),IF(S1212="6C",_xlfn.XLOOKUP(G1212,'Zoning 2shop'!C:C,'Zoning 2shop'!D:D),""))</f>
        <v/>
      </c>
      <c r="Y1212" s="112">
        <f t="shared" si="133"/>
        <v>0.14910705133062102</v>
      </c>
      <c r="Z1212" s="4">
        <f t="shared" si="134"/>
        <v>3.07</v>
      </c>
      <c r="AA1212" s="4">
        <f t="shared" si="135"/>
        <v>0.08</v>
      </c>
      <c r="AB1212" s="4">
        <f t="shared" si="136"/>
        <v>0.45775864758500651</v>
      </c>
      <c r="AC1212" s="19">
        <f t="shared" si="137"/>
        <v>3.15</v>
      </c>
      <c r="AD1212" s="8" t="str">
        <f>IF(COUNTIF(Catégories!A:A,N1212)=0,"catégorie inconnue",LOOKUP(N1212,Catégories!A:A,Catégories!B:B))</f>
        <v>Frêt</v>
      </c>
      <c r="AE1212" s="21">
        <f t="shared" si="138"/>
        <v>3.6077586475850065</v>
      </c>
    </row>
    <row r="1213" spans="2:31" x14ac:dyDescent="0.2">
      <c r="B1213" s="122" t="s">
        <v>2731</v>
      </c>
      <c r="C1213" s="122" t="s">
        <v>177</v>
      </c>
      <c r="D1213" s="123">
        <v>46170</v>
      </c>
      <c r="E1213" s="122" t="s">
        <v>3575</v>
      </c>
      <c r="F1213" s="122" t="s">
        <v>22</v>
      </c>
      <c r="G1213" s="122" t="s">
        <v>0</v>
      </c>
      <c r="H1213" s="122" t="s">
        <v>0</v>
      </c>
      <c r="I1213" s="122" t="s">
        <v>3576</v>
      </c>
      <c r="J1213" s="122" t="s">
        <v>3576</v>
      </c>
      <c r="K1213" s="122" t="s">
        <v>24</v>
      </c>
      <c r="L1213" s="122" t="s">
        <v>3577</v>
      </c>
      <c r="M1213" s="122" t="s">
        <v>25</v>
      </c>
      <c r="N1213" s="122" t="s">
        <v>26</v>
      </c>
      <c r="O1213" s="122" t="s">
        <v>25</v>
      </c>
      <c r="P1213" s="122" t="s">
        <v>27</v>
      </c>
      <c r="Q1213" s="122" t="s">
        <v>28</v>
      </c>
      <c r="R1213" s="124">
        <v>0.4</v>
      </c>
      <c r="S1213" s="122" t="s">
        <v>189</v>
      </c>
      <c r="T1213" s="125">
        <v>3.07</v>
      </c>
      <c r="U1213" s="122" t="s">
        <v>30</v>
      </c>
      <c r="W1213" s="8" t="str">
        <f t="shared" si="132"/>
        <v/>
      </c>
      <c r="X1213" s="8" t="str">
        <f>IF(S1213="6B",_xlfn.XLOOKUP(H1213,'Zoning 2shop'!A:A,'Zoning 2shop'!B:B),IF(S1213="6C",_xlfn.XLOOKUP(G1213,'Zoning 2shop'!C:C,'Zoning 2shop'!D:D),""))</f>
        <v/>
      </c>
      <c r="Y1213" s="112">
        <f t="shared" si="133"/>
        <v>0.14910705133062102</v>
      </c>
      <c r="Z1213" s="4">
        <f t="shared" si="134"/>
        <v>3.07</v>
      </c>
      <c r="AA1213" s="4">
        <f t="shared" si="135"/>
        <v>0.08</v>
      </c>
      <c r="AB1213" s="4">
        <f t="shared" si="136"/>
        <v>0.45775864758500651</v>
      </c>
      <c r="AC1213" s="19">
        <f t="shared" si="137"/>
        <v>3.15</v>
      </c>
      <c r="AD1213" s="8" t="str">
        <f>IF(COUNTIF(Catégories!A:A,N1213)=0,"catégorie inconnue",LOOKUP(N1213,Catégories!A:A,Catégories!B:B))</f>
        <v>Frêt</v>
      </c>
      <c r="AE1213" s="21">
        <f t="shared" si="138"/>
        <v>3.6077586475850065</v>
      </c>
    </row>
    <row r="1214" spans="2:31" x14ac:dyDescent="0.2">
      <c r="B1214" s="122" t="s">
        <v>2731</v>
      </c>
      <c r="C1214" s="122" t="s">
        <v>177</v>
      </c>
      <c r="D1214" s="123">
        <v>46171</v>
      </c>
      <c r="E1214" s="122" t="s">
        <v>251</v>
      </c>
      <c r="F1214" s="122" t="s">
        <v>22</v>
      </c>
      <c r="G1214" s="122" t="s">
        <v>0</v>
      </c>
      <c r="H1214" s="122" t="s">
        <v>0</v>
      </c>
      <c r="I1214" s="122" t="s">
        <v>3675</v>
      </c>
      <c r="J1214" s="122" t="s">
        <v>3675</v>
      </c>
      <c r="K1214" s="122" t="s">
        <v>24</v>
      </c>
      <c r="L1214" s="122" t="s">
        <v>3676</v>
      </c>
      <c r="M1214" s="122" t="s">
        <v>25</v>
      </c>
      <c r="N1214" s="122" t="s">
        <v>26</v>
      </c>
      <c r="O1214" s="122" t="s">
        <v>25</v>
      </c>
      <c r="P1214" s="122" t="s">
        <v>27</v>
      </c>
      <c r="Q1214" s="122" t="s">
        <v>28</v>
      </c>
      <c r="R1214" s="124">
        <v>0.36</v>
      </c>
      <c r="S1214" s="122" t="s">
        <v>189</v>
      </c>
      <c r="T1214" s="125">
        <v>3.07</v>
      </c>
      <c r="U1214" s="122" t="s">
        <v>30</v>
      </c>
      <c r="W1214" s="8" t="str">
        <f t="shared" si="132"/>
        <v/>
      </c>
      <c r="X1214" s="8" t="str">
        <f>IF(S1214="6B",_xlfn.XLOOKUP(H1214,'Zoning 2shop'!A:A,'Zoning 2shop'!B:B),IF(S1214="6C",_xlfn.XLOOKUP(G1214,'Zoning 2shop'!C:C,'Zoning 2shop'!D:D),""))</f>
        <v/>
      </c>
      <c r="Y1214" s="112">
        <f t="shared" si="133"/>
        <v>0.14910705133062102</v>
      </c>
      <c r="Z1214" s="4">
        <f t="shared" si="134"/>
        <v>3.07</v>
      </c>
      <c r="AA1214" s="4">
        <f t="shared" si="135"/>
        <v>0.08</v>
      </c>
      <c r="AB1214" s="4">
        <f t="shared" si="136"/>
        <v>0.45775864758500651</v>
      </c>
      <c r="AC1214" s="19">
        <f t="shared" si="137"/>
        <v>3.15</v>
      </c>
      <c r="AD1214" s="8" t="str">
        <f>IF(COUNTIF(Catégories!A:A,N1214)=0,"catégorie inconnue",LOOKUP(N1214,Catégories!A:A,Catégories!B:B))</f>
        <v>Frêt</v>
      </c>
      <c r="AE1214" s="21">
        <f t="shared" si="138"/>
        <v>3.6077586475850065</v>
      </c>
    </row>
    <row r="1215" spans="2:31" x14ac:dyDescent="0.2">
      <c r="B1215" s="122" t="s">
        <v>2731</v>
      </c>
      <c r="C1215" s="122" t="s">
        <v>177</v>
      </c>
      <c r="D1215" s="123">
        <v>46171</v>
      </c>
      <c r="E1215" s="122" t="s">
        <v>3644</v>
      </c>
      <c r="F1215" s="122" t="s">
        <v>22</v>
      </c>
      <c r="G1215" s="122" t="s">
        <v>0</v>
      </c>
      <c r="H1215" s="122" t="s">
        <v>0</v>
      </c>
      <c r="I1215" s="122" t="s">
        <v>3645</v>
      </c>
      <c r="J1215" s="122" t="s">
        <v>3645</v>
      </c>
      <c r="K1215" s="122" t="s">
        <v>24</v>
      </c>
      <c r="L1215" s="122" t="s">
        <v>3646</v>
      </c>
      <c r="M1215" s="122" t="s">
        <v>25</v>
      </c>
      <c r="N1215" s="122" t="s">
        <v>26</v>
      </c>
      <c r="O1215" s="122" t="s">
        <v>25</v>
      </c>
      <c r="P1215" s="122" t="s">
        <v>27</v>
      </c>
      <c r="Q1215" s="122" t="s">
        <v>28</v>
      </c>
      <c r="R1215" s="124">
        <v>0.22</v>
      </c>
      <c r="S1215" s="122" t="s">
        <v>189</v>
      </c>
      <c r="T1215" s="125">
        <v>3.07</v>
      </c>
      <c r="U1215" s="122" t="s">
        <v>30</v>
      </c>
      <c r="W1215" s="8" t="str">
        <f t="shared" si="132"/>
        <v/>
      </c>
      <c r="X1215" s="8" t="str">
        <f>IF(S1215="6B",_xlfn.XLOOKUP(H1215,'Zoning 2shop'!A:A,'Zoning 2shop'!B:B),IF(S1215="6C",_xlfn.XLOOKUP(G1215,'Zoning 2shop'!C:C,'Zoning 2shop'!D:D),""))</f>
        <v/>
      </c>
      <c r="Y1215" s="112">
        <f t="shared" si="133"/>
        <v>0.14910705133062102</v>
      </c>
      <c r="Z1215" s="4">
        <f t="shared" si="134"/>
        <v>3.07</v>
      </c>
      <c r="AA1215" s="4">
        <f t="shared" si="135"/>
        <v>0.08</v>
      </c>
      <c r="AB1215" s="4">
        <f t="shared" si="136"/>
        <v>0.45775864758500651</v>
      </c>
      <c r="AC1215" s="19">
        <f t="shared" si="137"/>
        <v>3.15</v>
      </c>
      <c r="AD1215" s="8" t="str">
        <f>IF(COUNTIF(Catégories!A:A,N1215)=0,"catégorie inconnue",LOOKUP(N1215,Catégories!A:A,Catégories!B:B))</f>
        <v>Frêt</v>
      </c>
      <c r="AE1215" s="21">
        <f t="shared" si="138"/>
        <v>3.6077586475850065</v>
      </c>
    </row>
    <row r="1216" spans="2:31" x14ac:dyDescent="0.2">
      <c r="B1216" s="122" t="s">
        <v>2731</v>
      </c>
      <c r="C1216" s="122" t="s">
        <v>177</v>
      </c>
      <c r="D1216" s="123">
        <v>46171</v>
      </c>
      <c r="E1216" s="122" t="s">
        <v>3691</v>
      </c>
      <c r="F1216" s="122" t="s">
        <v>22</v>
      </c>
      <c r="G1216" s="122" t="s">
        <v>0</v>
      </c>
      <c r="H1216" s="122" t="s">
        <v>0</v>
      </c>
      <c r="I1216" s="122" t="s">
        <v>3692</v>
      </c>
      <c r="J1216" s="122" t="s">
        <v>3692</v>
      </c>
      <c r="K1216" s="122" t="s">
        <v>24</v>
      </c>
      <c r="L1216" s="122" t="s">
        <v>3693</v>
      </c>
      <c r="M1216" s="122" t="s">
        <v>25</v>
      </c>
      <c r="N1216" s="122" t="s">
        <v>26</v>
      </c>
      <c r="O1216" s="122" t="s">
        <v>25</v>
      </c>
      <c r="P1216" s="122" t="s">
        <v>27</v>
      </c>
      <c r="Q1216" s="122" t="s">
        <v>28</v>
      </c>
      <c r="R1216" s="124">
        <v>0.12</v>
      </c>
      <c r="S1216" s="122" t="s">
        <v>189</v>
      </c>
      <c r="T1216" s="125">
        <v>3.07</v>
      </c>
      <c r="U1216" s="122" t="s">
        <v>30</v>
      </c>
      <c r="W1216" s="8" t="str">
        <f t="shared" si="132"/>
        <v/>
      </c>
      <c r="X1216" s="8" t="str">
        <f>IF(S1216="6B",_xlfn.XLOOKUP(H1216,'Zoning 2shop'!A:A,'Zoning 2shop'!B:B),IF(S1216="6C",_xlfn.XLOOKUP(G1216,'Zoning 2shop'!C:C,'Zoning 2shop'!D:D),""))</f>
        <v/>
      </c>
      <c r="Y1216" s="112">
        <f t="shared" si="133"/>
        <v>0.14910705133062102</v>
      </c>
      <c r="Z1216" s="4">
        <f t="shared" si="134"/>
        <v>3.07</v>
      </c>
      <c r="AA1216" s="4">
        <f t="shared" si="135"/>
        <v>0.08</v>
      </c>
      <c r="AB1216" s="4">
        <f t="shared" si="136"/>
        <v>0.45775864758500651</v>
      </c>
      <c r="AC1216" s="19">
        <f t="shared" si="137"/>
        <v>3.15</v>
      </c>
      <c r="AD1216" s="8" t="str">
        <f>IF(COUNTIF(Catégories!A:A,N1216)=0,"catégorie inconnue",LOOKUP(N1216,Catégories!A:A,Catégories!B:B))</f>
        <v>Frêt</v>
      </c>
      <c r="AE1216" s="21">
        <f t="shared" si="138"/>
        <v>3.6077586475850065</v>
      </c>
    </row>
    <row r="1217" spans="2:31" x14ac:dyDescent="0.2">
      <c r="B1217" s="122" t="s">
        <v>2731</v>
      </c>
      <c r="C1217" s="122" t="s">
        <v>177</v>
      </c>
      <c r="D1217" s="123">
        <v>46171</v>
      </c>
      <c r="E1217" s="122" t="s">
        <v>3626</v>
      </c>
      <c r="F1217" s="122" t="s">
        <v>22</v>
      </c>
      <c r="G1217" s="122" t="s">
        <v>0</v>
      </c>
      <c r="H1217" s="122" t="s">
        <v>0</v>
      </c>
      <c r="I1217" s="122" t="s">
        <v>3627</v>
      </c>
      <c r="J1217" s="122" t="s">
        <v>3627</v>
      </c>
      <c r="K1217" s="122" t="s">
        <v>24</v>
      </c>
      <c r="L1217" s="122" t="s">
        <v>3628</v>
      </c>
      <c r="M1217" s="122" t="s">
        <v>25</v>
      </c>
      <c r="N1217" s="122" t="s">
        <v>26</v>
      </c>
      <c r="O1217" s="122" t="s">
        <v>25</v>
      </c>
      <c r="P1217" s="122" t="s">
        <v>27</v>
      </c>
      <c r="Q1217" s="122" t="s">
        <v>28</v>
      </c>
      <c r="R1217" s="124">
        <v>0.1</v>
      </c>
      <c r="S1217" s="122" t="s">
        <v>189</v>
      </c>
      <c r="T1217" s="125">
        <v>3.07</v>
      </c>
      <c r="U1217" s="122" t="s">
        <v>30</v>
      </c>
      <c r="W1217" s="8" t="str">
        <f t="shared" si="132"/>
        <v/>
      </c>
      <c r="X1217" s="8" t="str">
        <f>IF(S1217="6B",_xlfn.XLOOKUP(H1217,'Zoning 2shop'!A:A,'Zoning 2shop'!B:B),IF(S1217="6C",_xlfn.XLOOKUP(G1217,'Zoning 2shop'!C:C,'Zoning 2shop'!D:D),""))</f>
        <v/>
      </c>
      <c r="Y1217" s="112">
        <f t="shared" si="133"/>
        <v>0.14910705133062102</v>
      </c>
      <c r="Z1217" s="4">
        <f t="shared" si="134"/>
        <v>3.07</v>
      </c>
      <c r="AA1217" s="4">
        <f t="shared" si="135"/>
        <v>0.08</v>
      </c>
      <c r="AB1217" s="4">
        <f t="shared" si="136"/>
        <v>0.45775864758500651</v>
      </c>
      <c r="AC1217" s="19">
        <f t="shared" si="137"/>
        <v>3.15</v>
      </c>
      <c r="AD1217" s="8" t="str">
        <f>IF(COUNTIF(Catégories!A:A,N1217)=0,"catégorie inconnue",LOOKUP(N1217,Catégories!A:A,Catégories!B:B))</f>
        <v>Frêt</v>
      </c>
      <c r="AE1217" s="21">
        <f t="shared" si="138"/>
        <v>3.6077586475850065</v>
      </c>
    </row>
    <row r="1218" spans="2:31" x14ac:dyDescent="0.2">
      <c r="B1218" s="122" t="s">
        <v>2731</v>
      </c>
      <c r="C1218" s="122" t="s">
        <v>177</v>
      </c>
      <c r="D1218" s="123">
        <v>46171</v>
      </c>
      <c r="E1218" s="122" t="s">
        <v>476</v>
      </c>
      <c r="F1218" s="122" t="s">
        <v>22</v>
      </c>
      <c r="G1218" s="122" t="s">
        <v>0</v>
      </c>
      <c r="H1218" s="122" t="s">
        <v>0</v>
      </c>
      <c r="I1218" s="122" t="s">
        <v>3668</v>
      </c>
      <c r="J1218" s="122" t="s">
        <v>3668</v>
      </c>
      <c r="K1218" s="122" t="s">
        <v>24</v>
      </c>
      <c r="L1218" s="122" t="s">
        <v>3669</v>
      </c>
      <c r="M1218" s="122" t="s">
        <v>25</v>
      </c>
      <c r="N1218" s="122" t="s">
        <v>26</v>
      </c>
      <c r="O1218" s="122" t="s">
        <v>25</v>
      </c>
      <c r="P1218" s="122" t="s">
        <v>27</v>
      </c>
      <c r="Q1218" s="122" t="s">
        <v>28</v>
      </c>
      <c r="R1218" s="124">
        <v>0.13</v>
      </c>
      <c r="S1218" s="122" t="s">
        <v>189</v>
      </c>
      <c r="T1218" s="125">
        <v>3.07</v>
      </c>
      <c r="U1218" s="122" t="s">
        <v>30</v>
      </c>
      <c r="W1218" s="8" t="str">
        <f t="shared" ref="W1218:W1281" si="139">IF(C1218&lt;&gt;2,"",IF(S1218="5X","5XK",IF(S1218="5Y","5YK",IF(S1218="6B","6BK",IF(S1218="6C","6CK","")))))</f>
        <v/>
      </c>
      <c r="X1218" s="8" t="str">
        <f>IF(S1218="6B",_xlfn.XLOOKUP(H1218,'Zoning 2shop'!A:A,'Zoning 2shop'!B:B),IF(S1218="6C",_xlfn.XLOOKUP(G1218,'Zoning 2shop'!C:C,'Zoning 2shop'!D:D),""))</f>
        <v/>
      </c>
      <c r="Y1218" s="112">
        <f t="shared" si="133"/>
        <v>0.14910705133062102</v>
      </c>
      <c r="Z1218" s="4">
        <f t="shared" si="134"/>
        <v>3.07</v>
      </c>
      <c r="AA1218" s="4">
        <f t="shared" si="135"/>
        <v>0.08</v>
      </c>
      <c r="AB1218" s="4">
        <f t="shared" si="136"/>
        <v>0.45775864758500651</v>
      </c>
      <c r="AC1218" s="19">
        <f t="shared" si="137"/>
        <v>3.15</v>
      </c>
      <c r="AD1218" s="8" t="str">
        <f>IF(COUNTIF(Catégories!A:A,N1218)=0,"catégorie inconnue",LOOKUP(N1218,Catégories!A:A,Catégories!B:B))</f>
        <v>Frêt</v>
      </c>
      <c r="AE1218" s="21">
        <f t="shared" si="138"/>
        <v>3.6077586475850065</v>
      </c>
    </row>
    <row r="1219" spans="2:31" x14ac:dyDescent="0.2">
      <c r="B1219" s="122" t="s">
        <v>2731</v>
      </c>
      <c r="C1219" s="122" t="s">
        <v>177</v>
      </c>
      <c r="D1219" s="123">
        <v>46171</v>
      </c>
      <c r="E1219" s="122" t="s">
        <v>3620</v>
      </c>
      <c r="F1219" s="122" t="s">
        <v>22</v>
      </c>
      <c r="G1219" s="122" t="s">
        <v>0</v>
      </c>
      <c r="H1219" s="122" t="s">
        <v>0</v>
      </c>
      <c r="I1219" s="122" t="s">
        <v>3621</v>
      </c>
      <c r="J1219" s="122" t="s">
        <v>3621</v>
      </c>
      <c r="K1219" s="122" t="s">
        <v>24</v>
      </c>
      <c r="L1219" s="122" t="s">
        <v>3622</v>
      </c>
      <c r="M1219" s="122" t="s">
        <v>25</v>
      </c>
      <c r="N1219" s="122" t="s">
        <v>26</v>
      </c>
      <c r="O1219" s="122" t="s">
        <v>25</v>
      </c>
      <c r="P1219" s="122" t="s">
        <v>27</v>
      </c>
      <c r="Q1219" s="122" t="s">
        <v>28</v>
      </c>
      <c r="R1219" s="124">
        <v>0.13</v>
      </c>
      <c r="S1219" s="122" t="s">
        <v>189</v>
      </c>
      <c r="T1219" s="125">
        <v>3.07</v>
      </c>
      <c r="U1219" s="122" t="s">
        <v>30</v>
      </c>
      <c r="W1219" s="8" t="str">
        <f t="shared" si="139"/>
        <v/>
      </c>
      <c r="X1219" s="8" t="str">
        <f>IF(S1219="6B",_xlfn.XLOOKUP(H1219,'Zoning 2shop'!A:A,'Zoning 2shop'!B:B),IF(S1219="6C",_xlfn.XLOOKUP(G1219,'Zoning 2shop'!C:C,'Zoning 2shop'!D:D),""))</f>
        <v/>
      </c>
      <c r="Y1219" s="112">
        <f t="shared" si="133"/>
        <v>0.14910705133062102</v>
      </c>
      <c r="Z1219" s="4">
        <f t="shared" si="134"/>
        <v>3.07</v>
      </c>
      <c r="AA1219" s="4">
        <f t="shared" si="135"/>
        <v>0.08</v>
      </c>
      <c r="AB1219" s="4">
        <f t="shared" si="136"/>
        <v>0.45775864758500651</v>
      </c>
      <c r="AC1219" s="19">
        <f t="shared" si="137"/>
        <v>3.15</v>
      </c>
      <c r="AD1219" s="8" t="str">
        <f>IF(COUNTIF(Catégories!A:A,N1219)=0,"catégorie inconnue",LOOKUP(N1219,Catégories!A:A,Catégories!B:B))</f>
        <v>Frêt</v>
      </c>
      <c r="AE1219" s="21">
        <f t="shared" si="138"/>
        <v>3.6077586475850065</v>
      </c>
    </row>
    <row r="1220" spans="2:31" x14ac:dyDescent="0.2">
      <c r="B1220" s="122" t="s">
        <v>2731</v>
      </c>
      <c r="C1220" s="122" t="s">
        <v>177</v>
      </c>
      <c r="D1220" s="123">
        <v>46171</v>
      </c>
      <c r="E1220" s="122" t="s">
        <v>3641</v>
      </c>
      <c r="F1220" s="122" t="s">
        <v>22</v>
      </c>
      <c r="G1220" s="122" t="s">
        <v>0</v>
      </c>
      <c r="H1220" s="122" t="s">
        <v>0</v>
      </c>
      <c r="I1220" s="122" t="s">
        <v>3642</v>
      </c>
      <c r="J1220" s="122" t="s">
        <v>3642</v>
      </c>
      <c r="K1220" s="122" t="s">
        <v>24</v>
      </c>
      <c r="L1220" s="122" t="s">
        <v>3643</v>
      </c>
      <c r="M1220" s="122" t="s">
        <v>25</v>
      </c>
      <c r="N1220" s="122" t="s">
        <v>26</v>
      </c>
      <c r="O1220" s="122" t="s">
        <v>25</v>
      </c>
      <c r="P1220" s="122" t="s">
        <v>27</v>
      </c>
      <c r="Q1220" s="122" t="s">
        <v>28</v>
      </c>
      <c r="R1220" s="124">
        <v>0.09</v>
      </c>
      <c r="S1220" s="122" t="s">
        <v>189</v>
      </c>
      <c r="T1220" s="125">
        <v>3.07</v>
      </c>
      <c r="U1220" s="122" t="s">
        <v>30</v>
      </c>
      <c r="W1220" s="8" t="str">
        <f t="shared" si="139"/>
        <v/>
      </c>
      <c r="X1220" s="8" t="str">
        <f>IF(S1220="6B",_xlfn.XLOOKUP(H1220,'Zoning 2shop'!A:A,'Zoning 2shop'!B:B),IF(S1220="6C",_xlfn.XLOOKUP(G1220,'Zoning 2shop'!C:C,'Zoning 2shop'!D:D),""))</f>
        <v/>
      </c>
      <c r="Y1220" s="112">
        <f t="shared" si="133"/>
        <v>0.14910705133062102</v>
      </c>
      <c r="Z1220" s="4">
        <f t="shared" si="134"/>
        <v>3.07</v>
      </c>
      <c r="AA1220" s="4">
        <f t="shared" si="135"/>
        <v>0.08</v>
      </c>
      <c r="AB1220" s="4">
        <f t="shared" si="136"/>
        <v>0.45775864758500651</v>
      </c>
      <c r="AC1220" s="19">
        <f t="shared" si="137"/>
        <v>3.15</v>
      </c>
      <c r="AD1220" s="8" t="str">
        <f>IF(COUNTIF(Catégories!A:A,N1220)=0,"catégorie inconnue",LOOKUP(N1220,Catégories!A:A,Catégories!B:B))</f>
        <v>Frêt</v>
      </c>
      <c r="AE1220" s="21">
        <f t="shared" si="138"/>
        <v>3.6077586475850065</v>
      </c>
    </row>
    <row r="1221" spans="2:31" x14ac:dyDescent="0.2">
      <c r="B1221" s="122" t="s">
        <v>2731</v>
      </c>
      <c r="C1221" s="122" t="s">
        <v>177</v>
      </c>
      <c r="D1221" s="123">
        <v>46171</v>
      </c>
      <c r="E1221" s="122" t="s">
        <v>3665</v>
      </c>
      <c r="F1221" s="122" t="s">
        <v>22</v>
      </c>
      <c r="G1221" s="122" t="s">
        <v>0</v>
      </c>
      <c r="H1221" s="122" t="s">
        <v>0</v>
      </c>
      <c r="I1221" s="122" t="s">
        <v>3666</v>
      </c>
      <c r="J1221" s="122" t="s">
        <v>3666</v>
      </c>
      <c r="K1221" s="122" t="s">
        <v>24</v>
      </c>
      <c r="L1221" s="122" t="s">
        <v>3667</v>
      </c>
      <c r="M1221" s="122" t="s">
        <v>25</v>
      </c>
      <c r="N1221" s="122" t="s">
        <v>26</v>
      </c>
      <c r="O1221" s="122" t="s">
        <v>25</v>
      </c>
      <c r="P1221" s="122" t="s">
        <v>27</v>
      </c>
      <c r="Q1221" s="122" t="s">
        <v>28</v>
      </c>
      <c r="R1221" s="124">
        <v>0.35</v>
      </c>
      <c r="S1221" s="122" t="s">
        <v>189</v>
      </c>
      <c r="T1221" s="125">
        <v>3.07</v>
      </c>
      <c r="U1221" s="122" t="s">
        <v>30</v>
      </c>
      <c r="W1221" s="8" t="str">
        <f t="shared" si="139"/>
        <v/>
      </c>
      <c r="X1221" s="8" t="str">
        <f>IF(S1221="6B",_xlfn.XLOOKUP(H1221,'Zoning 2shop'!A:A,'Zoning 2shop'!B:B),IF(S1221="6C",_xlfn.XLOOKUP(G1221,'Zoning 2shop'!C:C,'Zoning 2shop'!D:D),""))</f>
        <v/>
      </c>
      <c r="Y1221" s="112">
        <f t="shared" si="133"/>
        <v>0.14910705133062102</v>
      </c>
      <c r="Z1221" s="4">
        <f t="shared" si="134"/>
        <v>3.07</v>
      </c>
      <c r="AA1221" s="4">
        <f t="shared" si="135"/>
        <v>0.08</v>
      </c>
      <c r="AB1221" s="4">
        <f t="shared" si="136"/>
        <v>0.45775864758500651</v>
      </c>
      <c r="AC1221" s="19">
        <f t="shared" si="137"/>
        <v>3.15</v>
      </c>
      <c r="AD1221" s="8" t="str">
        <f>IF(COUNTIF(Catégories!A:A,N1221)=0,"catégorie inconnue",LOOKUP(N1221,Catégories!A:A,Catégories!B:B))</f>
        <v>Frêt</v>
      </c>
      <c r="AE1221" s="21">
        <f t="shared" si="138"/>
        <v>3.6077586475850065</v>
      </c>
    </row>
    <row r="1222" spans="2:31" x14ac:dyDescent="0.2">
      <c r="B1222" s="122" t="s">
        <v>2731</v>
      </c>
      <c r="C1222" s="122" t="s">
        <v>177</v>
      </c>
      <c r="D1222" s="123">
        <v>46171</v>
      </c>
      <c r="E1222" s="122" t="s">
        <v>335</v>
      </c>
      <c r="F1222" s="122" t="s">
        <v>22</v>
      </c>
      <c r="G1222" s="122" t="s">
        <v>0</v>
      </c>
      <c r="H1222" s="122" t="s">
        <v>0</v>
      </c>
      <c r="I1222" s="122" t="s">
        <v>3680</v>
      </c>
      <c r="J1222" s="122" t="s">
        <v>3680</v>
      </c>
      <c r="K1222" s="122" t="s">
        <v>24</v>
      </c>
      <c r="L1222" s="122" t="s">
        <v>3681</v>
      </c>
      <c r="M1222" s="122" t="s">
        <v>25</v>
      </c>
      <c r="N1222" s="122" t="s">
        <v>26</v>
      </c>
      <c r="O1222" s="122" t="s">
        <v>25</v>
      </c>
      <c r="P1222" s="122" t="s">
        <v>27</v>
      </c>
      <c r="Q1222" s="122" t="s">
        <v>28</v>
      </c>
      <c r="R1222" s="124">
        <v>0.72</v>
      </c>
      <c r="S1222" s="122" t="s">
        <v>189</v>
      </c>
      <c r="T1222" s="125">
        <v>3.17</v>
      </c>
      <c r="U1222" s="122" t="s">
        <v>30</v>
      </c>
      <c r="W1222" s="8" t="str">
        <f t="shared" si="139"/>
        <v/>
      </c>
      <c r="X1222" s="8" t="str">
        <f>IF(S1222="6B",_xlfn.XLOOKUP(H1222,'Zoning 2shop'!A:A,'Zoning 2shop'!B:B),IF(S1222="6C",_xlfn.XLOOKUP(G1222,'Zoning 2shop'!C:C,'Zoning 2shop'!D:D),""))</f>
        <v/>
      </c>
      <c r="Y1222" s="112">
        <f t="shared" si="133"/>
        <v>0.14910705133062102</v>
      </c>
      <c r="Z1222" s="4">
        <f t="shared" si="134"/>
        <v>3.17</v>
      </c>
      <c r="AA1222" s="4">
        <f t="shared" si="135"/>
        <v>0.08</v>
      </c>
      <c r="AB1222" s="4">
        <f t="shared" si="136"/>
        <v>0.47266935271806865</v>
      </c>
      <c r="AC1222" s="19">
        <f t="shared" si="137"/>
        <v>3.25</v>
      </c>
      <c r="AD1222" s="8" t="str">
        <f>IF(COUNTIF(Catégories!A:A,N1222)=0,"catégorie inconnue",LOOKUP(N1222,Catégories!A:A,Catégories!B:B))</f>
        <v>Frêt</v>
      </c>
      <c r="AE1222" s="21">
        <f t="shared" si="138"/>
        <v>3.7226693527180688</v>
      </c>
    </row>
    <row r="1223" spans="2:31" x14ac:dyDescent="0.2">
      <c r="B1223" s="122" t="s">
        <v>2731</v>
      </c>
      <c r="C1223" s="122" t="s">
        <v>177</v>
      </c>
      <c r="D1223" s="123">
        <v>46171</v>
      </c>
      <c r="E1223" s="122" t="s">
        <v>3644</v>
      </c>
      <c r="F1223" s="122" t="s">
        <v>22</v>
      </c>
      <c r="G1223" s="122" t="s">
        <v>0</v>
      </c>
      <c r="H1223" s="122" t="s">
        <v>0</v>
      </c>
      <c r="I1223" s="122" t="s">
        <v>3647</v>
      </c>
      <c r="J1223" s="122" t="s">
        <v>3647</v>
      </c>
      <c r="K1223" s="122" t="s">
        <v>24</v>
      </c>
      <c r="L1223" s="122" t="s">
        <v>3648</v>
      </c>
      <c r="M1223" s="122" t="s">
        <v>25</v>
      </c>
      <c r="N1223" s="122" t="s">
        <v>26</v>
      </c>
      <c r="O1223" s="122" t="s">
        <v>25</v>
      </c>
      <c r="P1223" s="122" t="s">
        <v>27</v>
      </c>
      <c r="Q1223" s="122" t="s">
        <v>28</v>
      </c>
      <c r="R1223" s="124">
        <v>0.02</v>
      </c>
      <c r="S1223" s="122" t="s">
        <v>189</v>
      </c>
      <c r="T1223" s="125">
        <v>3.07</v>
      </c>
      <c r="U1223" s="122" t="s">
        <v>30</v>
      </c>
      <c r="W1223" s="8" t="str">
        <f t="shared" si="139"/>
        <v/>
      </c>
      <c r="X1223" s="8" t="str">
        <f>IF(S1223="6B",_xlfn.XLOOKUP(H1223,'Zoning 2shop'!A:A,'Zoning 2shop'!B:B),IF(S1223="6C",_xlfn.XLOOKUP(G1223,'Zoning 2shop'!C:C,'Zoning 2shop'!D:D),""))</f>
        <v/>
      </c>
      <c r="Y1223" s="112">
        <f t="shared" si="133"/>
        <v>0.14910705133062102</v>
      </c>
      <c r="Z1223" s="4">
        <f t="shared" si="134"/>
        <v>3.07</v>
      </c>
      <c r="AA1223" s="4">
        <f t="shared" si="135"/>
        <v>0.08</v>
      </c>
      <c r="AB1223" s="4">
        <f t="shared" si="136"/>
        <v>0.45775864758500651</v>
      </c>
      <c r="AC1223" s="19">
        <f t="shared" si="137"/>
        <v>3.15</v>
      </c>
      <c r="AD1223" s="8" t="str">
        <f>IF(COUNTIF(Catégories!A:A,N1223)=0,"catégorie inconnue",LOOKUP(N1223,Catégories!A:A,Catégories!B:B))</f>
        <v>Frêt</v>
      </c>
      <c r="AE1223" s="21">
        <f t="shared" si="138"/>
        <v>3.6077586475850065</v>
      </c>
    </row>
    <row r="1224" spans="2:31" x14ac:dyDescent="0.2">
      <c r="B1224" s="122" t="s">
        <v>2731</v>
      </c>
      <c r="C1224" s="122" t="s">
        <v>177</v>
      </c>
      <c r="D1224" s="123">
        <v>46171</v>
      </c>
      <c r="E1224" s="122" t="s">
        <v>1590</v>
      </c>
      <c r="F1224" s="122" t="s">
        <v>22</v>
      </c>
      <c r="G1224" s="122" t="s">
        <v>0</v>
      </c>
      <c r="H1224" s="122" t="s">
        <v>0</v>
      </c>
      <c r="I1224" s="122" t="s">
        <v>3684</v>
      </c>
      <c r="J1224" s="122" t="s">
        <v>3684</v>
      </c>
      <c r="K1224" s="122" t="s">
        <v>24</v>
      </c>
      <c r="L1224" s="122" t="s">
        <v>3685</v>
      </c>
      <c r="M1224" s="122" t="s">
        <v>25</v>
      </c>
      <c r="N1224" s="122" t="s">
        <v>26</v>
      </c>
      <c r="O1224" s="122" t="s">
        <v>25</v>
      </c>
      <c r="P1224" s="122" t="s">
        <v>27</v>
      </c>
      <c r="Q1224" s="122" t="s">
        <v>28</v>
      </c>
      <c r="R1224" s="124">
        <v>0.2</v>
      </c>
      <c r="S1224" s="122" t="s">
        <v>189</v>
      </c>
      <c r="T1224" s="125">
        <v>3.07</v>
      </c>
      <c r="U1224" s="122" t="s">
        <v>30</v>
      </c>
      <c r="W1224" s="8" t="str">
        <f t="shared" si="139"/>
        <v/>
      </c>
      <c r="X1224" s="8" t="str">
        <f>IF(S1224="6B",_xlfn.XLOOKUP(H1224,'Zoning 2shop'!A:A,'Zoning 2shop'!B:B),IF(S1224="6C",_xlfn.XLOOKUP(G1224,'Zoning 2shop'!C:C,'Zoning 2shop'!D:D),""))</f>
        <v/>
      </c>
      <c r="Y1224" s="112">
        <f t="shared" si="133"/>
        <v>0.14910705133062102</v>
      </c>
      <c r="Z1224" s="4">
        <f t="shared" si="134"/>
        <v>3.07</v>
      </c>
      <c r="AA1224" s="4">
        <f t="shared" si="135"/>
        <v>0.08</v>
      </c>
      <c r="AB1224" s="4">
        <f t="shared" si="136"/>
        <v>0.45775864758500651</v>
      </c>
      <c r="AC1224" s="19">
        <f t="shared" si="137"/>
        <v>3.15</v>
      </c>
      <c r="AD1224" s="8" t="str">
        <f>IF(COUNTIF(Catégories!A:A,N1224)=0,"catégorie inconnue",LOOKUP(N1224,Catégories!A:A,Catégories!B:B))</f>
        <v>Frêt</v>
      </c>
      <c r="AE1224" s="21">
        <f t="shared" si="138"/>
        <v>3.6077586475850065</v>
      </c>
    </row>
    <row r="1225" spans="2:31" x14ac:dyDescent="0.2">
      <c r="B1225" s="122" t="s">
        <v>2731</v>
      </c>
      <c r="C1225" s="122" t="s">
        <v>177</v>
      </c>
      <c r="D1225" s="123">
        <v>46171</v>
      </c>
      <c r="E1225" s="122" t="s">
        <v>3659</v>
      </c>
      <c r="F1225" s="122" t="s">
        <v>22</v>
      </c>
      <c r="G1225" s="122" t="s">
        <v>0</v>
      </c>
      <c r="H1225" s="122" t="s">
        <v>0</v>
      </c>
      <c r="I1225" s="122" t="s">
        <v>3660</v>
      </c>
      <c r="J1225" s="122" t="s">
        <v>3660</v>
      </c>
      <c r="K1225" s="122" t="s">
        <v>24</v>
      </c>
      <c r="L1225" s="122" t="s">
        <v>3661</v>
      </c>
      <c r="M1225" s="122" t="s">
        <v>25</v>
      </c>
      <c r="N1225" s="122" t="s">
        <v>26</v>
      </c>
      <c r="O1225" s="122" t="s">
        <v>25</v>
      </c>
      <c r="P1225" s="122" t="s">
        <v>27</v>
      </c>
      <c r="Q1225" s="122" t="s">
        <v>28</v>
      </c>
      <c r="R1225" s="124">
        <v>0.95</v>
      </c>
      <c r="S1225" s="122" t="s">
        <v>189</v>
      </c>
      <c r="T1225" s="125">
        <v>3.17</v>
      </c>
      <c r="U1225" s="122" t="s">
        <v>30</v>
      </c>
      <c r="W1225" s="8" t="str">
        <f t="shared" si="139"/>
        <v/>
      </c>
      <c r="X1225" s="8" t="str">
        <f>IF(S1225="6B",_xlfn.XLOOKUP(H1225,'Zoning 2shop'!A:A,'Zoning 2shop'!B:B),IF(S1225="6C",_xlfn.XLOOKUP(G1225,'Zoning 2shop'!C:C,'Zoning 2shop'!D:D),""))</f>
        <v/>
      </c>
      <c r="Y1225" s="112">
        <f t="shared" si="133"/>
        <v>0.14910705133062102</v>
      </c>
      <c r="Z1225" s="4">
        <f t="shared" si="134"/>
        <v>3.17</v>
      </c>
      <c r="AA1225" s="4">
        <f t="shared" si="135"/>
        <v>0.08</v>
      </c>
      <c r="AB1225" s="4">
        <f t="shared" si="136"/>
        <v>0.47266935271806865</v>
      </c>
      <c r="AC1225" s="19">
        <f t="shared" si="137"/>
        <v>3.25</v>
      </c>
      <c r="AD1225" s="8" t="str">
        <f>IF(COUNTIF(Catégories!A:A,N1225)=0,"catégorie inconnue",LOOKUP(N1225,Catégories!A:A,Catégories!B:B))</f>
        <v>Frêt</v>
      </c>
      <c r="AE1225" s="21">
        <f t="shared" si="138"/>
        <v>3.7226693527180688</v>
      </c>
    </row>
    <row r="1226" spans="2:31" x14ac:dyDescent="0.2">
      <c r="B1226" s="122" t="s">
        <v>2731</v>
      </c>
      <c r="C1226" s="122" t="s">
        <v>177</v>
      </c>
      <c r="D1226" s="123">
        <v>46171</v>
      </c>
      <c r="E1226" s="122" t="s">
        <v>1590</v>
      </c>
      <c r="F1226" s="122" t="s">
        <v>22</v>
      </c>
      <c r="G1226" s="122" t="s">
        <v>0</v>
      </c>
      <c r="H1226" s="122" t="s">
        <v>0</v>
      </c>
      <c r="I1226" s="122" t="s">
        <v>3686</v>
      </c>
      <c r="J1226" s="122" t="s">
        <v>3686</v>
      </c>
      <c r="K1226" s="122" t="s">
        <v>24</v>
      </c>
      <c r="L1226" s="122" t="s">
        <v>3687</v>
      </c>
      <c r="M1226" s="122" t="s">
        <v>25</v>
      </c>
      <c r="N1226" s="122" t="s">
        <v>26</v>
      </c>
      <c r="O1226" s="122" t="s">
        <v>25</v>
      </c>
      <c r="P1226" s="122" t="s">
        <v>27</v>
      </c>
      <c r="Q1226" s="122" t="s">
        <v>28</v>
      </c>
      <c r="R1226" s="124">
        <v>0.7</v>
      </c>
      <c r="S1226" s="122" t="s">
        <v>189</v>
      </c>
      <c r="T1226" s="125">
        <v>3.17</v>
      </c>
      <c r="U1226" s="122" t="s">
        <v>30</v>
      </c>
      <c r="W1226" s="8" t="str">
        <f t="shared" si="139"/>
        <v/>
      </c>
      <c r="X1226" s="8" t="str">
        <f>IF(S1226="6B",_xlfn.XLOOKUP(H1226,'Zoning 2shop'!A:A,'Zoning 2shop'!B:B),IF(S1226="6C",_xlfn.XLOOKUP(G1226,'Zoning 2shop'!C:C,'Zoning 2shop'!D:D),""))</f>
        <v/>
      </c>
      <c r="Y1226" s="112">
        <f t="shared" ref="Y1226:Y1289" si="140">AB1226/Z1226</f>
        <v>0.14910705133062102</v>
      </c>
      <c r="Z1226" s="4">
        <f t="shared" ref="Z1226:Z1289" si="141">T1226</f>
        <v>3.17</v>
      </c>
      <c r="AA1226" s="4">
        <f t="shared" ref="AA1226:AA1289" si="142">IF(OR(S1226="6C",S1226="6B",S1226="5X",S1226="5Y"),0.08,0.5)</f>
        <v>0.08</v>
      </c>
      <c r="AB1226" s="4">
        <f t="shared" ref="AB1226:AB1289" si="143">$AG$5/$AG$2*Z1226</f>
        <v>0.47266935271806865</v>
      </c>
      <c r="AC1226" s="19">
        <f t="shared" ref="AC1226:AC1289" si="144">Z1226+AA1226</f>
        <v>3.25</v>
      </c>
      <c r="AD1226" s="8" t="str">
        <f>IF(COUNTIF(Catégories!A:A,N1226)=0,"catégorie inconnue",LOOKUP(N1226,Catégories!A:A,Catégories!B:B))</f>
        <v>Frêt</v>
      </c>
      <c r="AE1226" s="21">
        <f t="shared" ref="AE1226:AE1289" si="145">SUM(Z1226:AB1226)</f>
        <v>3.7226693527180688</v>
      </c>
    </row>
    <row r="1227" spans="2:31" x14ac:dyDescent="0.2">
      <c r="B1227" s="122" t="s">
        <v>2731</v>
      </c>
      <c r="C1227" s="122" t="s">
        <v>177</v>
      </c>
      <c r="D1227" s="123">
        <v>46171</v>
      </c>
      <c r="E1227" s="122" t="s">
        <v>3688</v>
      </c>
      <c r="F1227" s="122" t="s">
        <v>22</v>
      </c>
      <c r="G1227" s="122" t="s">
        <v>0</v>
      </c>
      <c r="H1227" s="122" t="s">
        <v>0</v>
      </c>
      <c r="I1227" s="122" t="s">
        <v>3689</v>
      </c>
      <c r="J1227" s="122" t="s">
        <v>3689</v>
      </c>
      <c r="K1227" s="122" t="s">
        <v>24</v>
      </c>
      <c r="L1227" s="122" t="s">
        <v>3690</v>
      </c>
      <c r="M1227" s="122" t="s">
        <v>25</v>
      </c>
      <c r="N1227" s="122" t="s">
        <v>26</v>
      </c>
      <c r="O1227" s="122" t="s">
        <v>25</v>
      </c>
      <c r="P1227" s="122" t="s">
        <v>27</v>
      </c>
      <c r="Q1227" s="122" t="s">
        <v>28</v>
      </c>
      <c r="R1227" s="124">
        <v>0.24</v>
      </c>
      <c r="S1227" s="122" t="s">
        <v>189</v>
      </c>
      <c r="T1227" s="125">
        <v>3.07</v>
      </c>
      <c r="U1227" s="122" t="s">
        <v>30</v>
      </c>
      <c r="W1227" s="8" t="str">
        <f t="shared" si="139"/>
        <v/>
      </c>
      <c r="X1227" s="8" t="str">
        <f>IF(S1227="6B",_xlfn.XLOOKUP(H1227,'Zoning 2shop'!A:A,'Zoning 2shop'!B:B),IF(S1227="6C",_xlfn.XLOOKUP(G1227,'Zoning 2shop'!C:C,'Zoning 2shop'!D:D),""))</f>
        <v/>
      </c>
      <c r="Y1227" s="112">
        <f t="shared" si="140"/>
        <v>0.14910705133062102</v>
      </c>
      <c r="Z1227" s="4">
        <f t="shared" si="141"/>
        <v>3.07</v>
      </c>
      <c r="AA1227" s="4">
        <f t="shared" si="142"/>
        <v>0.08</v>
      </c>
      <c r="AB1227" s="4">
        <f t="shared" si="143"/>
        <v>0.45775864758500651</v>
      </c>
      <c r="AC1227" s="19">
        <f t="shared" si="144"/>
        <v>3.15</v>
      </c>
      <c r="AD1227" s="8" t="str">
        <f>IF(COUNTIF(Catégories!A:A,N1227)=0,"catégorie inconnue",LOOKUP(N1227,Catégories!A:A,Catégories!B:B))</f>
        <v>Frêt</v>
      </c>
      <c r="AE1227" s="21">
        <f t="shared" si="145"/>
        <v>3.6077586475850065</v>
      </c>
    </row>
    <row r="1228" spans="2:31" x14ac:dyDescent="0.2">
      <c r="B1228" s="122" t="s">
        <v>2731</v>
      </c>
      <c r="C1228" s="122" t="s">
        <v>177</v>
      </c>
      <c r="D1228" s="123">
        <v>46171</v>
      </c>
      <c r="E1228" s="122" t="s">
        <v>332</v>
      </c>
      <c r="F1228" s="122" t="s">
        <v>22</v>
      </c>
      <c r="G1228" s="122" t="s">
        <v>0</v>
      </c>
      <c r="H1228" s="122" t="s">
        <v>0</v>
      </c>
      <c r="I1228" s="122" t="s">
        <v>3631</v>
      </c>
      <c r="J1228" s="122" t="s">
        <v>3631</v>
      </c>
      <c r="K1228" s="122" t="s">
        <v>24</v>
      </c>
      <c r="L1228" s="122" t="s">
        <v>3632</v>
      </c>
      <c r="M1228" s="122" t="s">
        <v>25</v>
      </c>
      <c r="N1228" s="122" t="s">
        <v>26</v>
      </c>
      <c r="O1228" s="122" t="s">
        <v>25</v>
      </c>
      <c r="P1228" s="122" t="s">
        <v>27</v>
      </c>
      <c r="Q1228" s="122" t="s">
        <v>28</v>
      </c>
      <c r="R1228" s="124">
        <v>0.11</v>
      </c>
      <c r="S1228" s="122" t="s">
        <v>189</v>
      </c>
      <c r="T1228" s="125">
        <v>3.07</v>
      </c>
      <c r="U1228" s="122" t="s">
        <v>30</v>
      </c>
      <c r="W1228" s="8" t="str">
        <f t="shared" si="139"/>
        <v/>
      </c>
      <c r="X1228" s="8" t="str">
        <f>IF(S1228="6B",_xlfn.XLOOKUP(H1228,'Zoning 2shop'!A:A,'Zoning 2shop'!B:B),IF(S1228="6C",_xlfn.XLOOKUP(G1228,'Zoning 2shop'!C:C,'Zoning 2shop'!D:D),""))</f>
        <v/>
      </c>
      <c r="Y1228" s="112">
        <f t="shared" si="140"/>
        <v>0.14910705133062102</v>
      </c>
      <c r="Z1228" s="4">
        <f t="shared" si="141"/>
        <v>3.07</v>
      </c>
      <c r="AA1228" s="4">
        <f t="shared" si="142"/>
        <v>0.08</v>
      </c>
      <c r="AB1228" s="4">
        <f t="shared" si="143"/>
        <v>0.45775864758500651</v>
      </c>
      <c r="AC1228" s="19">
        <f t="shared" si="144"/>
        <v>3.15</v>
      </c>
      <c r="AD1228" s="8" t="str">
        <f>IF(COUNTIF(Catégories!A:A,N1228)=0,"catégorie inconnue",LOOKUP(N1228,Catégories!A:A,Catégories!B:B))</f>
        <v>Frêt</v>
      </c>
      <c r="AE1228" s="21">
        <f t="shared" si="145"/>
        <v>3.6077586475850065</v>
      </c>
    </row>
    <row r="1229" spans="2:31" x14ac:dyDescent="0.2">
      <c r="B1229" s="122" t="s">
        <v>2731</v>
      </c>
      <c r="C1229" s="122" t="s">
        <v>177</v>
      </c>
      <c r="D1229" s="123">
        <v>46171</v>
      </c>
      <c r="E1229" s="122" t="s">
        <v>3677</v>
      </c>
      <c r="F1229" s="122" t="s">
        <v>22</v>
      </c>
      <c r="G1229" s="122" t="s">
        <v>0</v>
      </c>
      <c r="H1229" s="122" t="s">
        <v>0</v>
      </c>
      <c r="I1229" s="122" t="s">
        <v>3678</v>
      </c>
      <c r="J1229" s="122" t="s">
        <v>3678</v>
      </c>
      <c r="K1229" s="122" t="s">
        <v>24</v>
      </c>
      <c r="L1229" s="122" t="s">
        <v>3679</v>
      </c>
      <c r="M1229" s="122" t="s">
        <v>25</v>
      </c>
      <c r="N1229" s="122" t="s">
        <v>26</v>
      </c>
      <c r="O1229" s="122" t="s">
        <v>25</v>
      </c>
      <c r="P1229" s="122" t="s">
        <v>27</v>
      </c>
      <c r="Q1229" s="122" t="s">
        <v>28</v>
      </c>
      <c r="R1229" s="124">
        <v>0.19</v>
      </c>
      <c r="S1229" s="122" t="s">
        <v>189</v>
      </c>
      <c r="T1229" s="125">
        <v>3.07</v>
      </c>
      <c r="U1229" s="122" t="s">
        <v>30</v>
      </c>
      <c r="W1229" s="8" t="str">
        <f t="shared" si="139"/>
        <v/>
      </c>
      <c r="X1229" s="8" t="str">
        <f>IF(S1229="6B",_xlfn.XLOOKUP(H1229,'Zoning 2shop'!A:A,'Zoning 2shop'!B:B),IF(S1229="6C",_xlfn.XLOOKUP(G1229,'Zoning 2shop'!C:C,'Zoning 2shop'!D:D),""))</f>
        <v/>
      </c>
      <c r="Y1229" s="112">
        <f t="shared" si="140"/>
        <v>0.14910705133062102</v>
      </c>
      <c r="Z1229" s="4">
        <f t="shared" si="141"/>
        <v>3.07</v>
      </c>
      <c r="AA1229" s="4">
        <f t="shared" si="142"/>
        <v>0.08</v>
      </c>
      <c r="AB1229" s="4">
        <f t="shared" si="143"/>
        <v>0.45775864758500651</v>
      </c>
      <c r="AC1229" s="19">
        <f t="shared" si="144"/>
        <v>3.15</v>
      </c>
      <c r="AD1229" s="8" t="str">
        <f>IF(COUNTIF(Catégories!A:A,N1229)=0,"catégorie inconnue",LOOKUP(N1229,Catégories!A:A,Catégories!B:B))</f>
        <v>Frêt</v>
      </c>
      <c r="AE1229" s="21">
        <f t="shared" si="145"/>
        <v>3.6077586475850065</v>
      </c>
    </row>
    <row r="1230" spans="2:31" x14ac:dyDescent="0.2">
      <c r="B1230" s="122" t="s">
        <v>2731</v>
      </c>
      <c r="C1230" s="122" t="s">
        <v>177</v>
      </c>
      <c r="D1230" s="123">
        <v>46171</v>
      </c>
      <c r="E1230" s="122" t="s">
        <v>476</v>
      </c>
      <c r="F1230" s="122" t="s">
        <v>22</v>
      </c>
      <c r="G1230" s="122" t="s">
        <v>0</v>
      </c>
      <c r="H1230" s="122" t="s">
        <v>0</v>
      </c>
      <c r="I1230" s="122" t="s">
        <v>3670</v>
      </c>
      <c r="J1230" s="122" t="s">
        <v>3670</v>
      </c>
      <c r="K1230" s="122" t="s">
        <v>24</v>
      </c>
      <c r="L1230" s="122" t="s">
        <v>3671</v>
      </c>
      <c r="M1230" s="122" t="s">
        <v>25</v>
      </c>
      <c r="N1230" s="122" t="s">
        <v>26</v>
      </c>
      <c r="O1230" s="122" t="s">
        <v>25</v>
      </c>
      <c r="P1230" s="122" t="s">
        <v>27</v>
      </c>
      <c r="Q1230" s="122" t="s">
        <v>28</v>
      </c>
      <c r="R1230" s="124">
        <v>0.33</v>
      </c>
      <c r="S1230" s="122" t="s">
        <v>189</v>
      </c>
      <c r="T1230" s="125">
        <v>3.07</v>
      </c>
      <c r="U1230" s="122" t="s">
        <v>30</v>
      </c>
      <c r="W1230" s="8" t="str">
        <f t="shared" si="139"/>
        <v/>
      </c>
      <c r="X1230" s="8" t="str">
        <f>IF(S1230="6B",_xlfn.XLOOKUP(H1230,'Zoning 2shop'!A:A,'Zoning 2shop'!B:B),IF(S1230="6C",_xlfn.XLOOKUP(G1230,'Zoning 2shop'!C:C,'Zoning 2shop'!D:D),""))</f>
        <v/>
      </c>
      <c r="Y1230" s="112">
        <f t="shared" si="140"/>
        <v>0.14910705133062102</v>
      </c>
      <c r="Z1230" s="4">
        <f t="shared" si="141"/>
        <v>3.07</v>
      </c>
      <c r="AA1230" s="4">
        <f t="shared" si="142"/>
        <v>0.08</v>
      </c>
      <c r="AB1230" s="4">
        <f t="shared" si="143"/>
        <v>0.45775864758500651</v>
      </c>
      <c r="AC1230" s="19">
        <f t="shared" si="144"/>
        <v>3.15</v>
      </c>
      <c r="AD1230" s="8" t="str">
        <f>IF(COUNTIF(Catégories!A:A,N1230)=0,"catégorie inconnue",LOOKUP(N1230,Catégories!A:A,Catégories!B:B))</f>
        <v>Frêt</v>
      </c>
      <c r="AE1230" s="21">
        <f t="shared" si="145"/>
        <v>3.6077586475850065</v>
      </c>
    </row>
    <row r="1231" spans="2:31" x14ac:dyDescent="0.2">
      <c r="B1231" s="122" t="s">
        <v>2731</v>
      </c>
      <c r="C1231" s="122" t="s">
        <v>177</v>
      </c>
      <c r="D1231" s="123">
        <v>46171</v>
      </c>
      <c r="E1231" s="122" t="s">
        <v>3636</v>
      </c>
      <c r="F1231" s="122" t="s">
        <v>22</v>
      </c>
      <c r="G1231" s="122" t="s">
        <v>0</v>
      </c>
      <c r="H1231" s="122" t="s">
        <v>0</v>
      </c>
      <c r="I1231" s="122" t="s">
        <v>3637</v>
      </c>
      <c r="J1231" s="122" t="s">
        <v>3637</v>
      </c>
      <c r="K1231" s="122" t="s">
        <v>24</v>
      </c>
      <c r="L1231" s="122" t="s">
        <v>3638</v>
      </c>
      <c r="M1231" s="122" t="s">
        <v>25</v>
      </c>
      <c r="N1231" s="122" t="s">
        <v>26</v>
      </c>
      <c r="O1231" s="122" t="s">
        <v>25</v>
      </c>
      <c r="P1231" s="122" t="s">
        <v>27</v>
      </c>
      <c r="Q1231" s="122" t="s">
        <v>28</v>
      </c>
      <c r="R1231" s="124">
        <v>0.35</v>
      </c>
      <c r="S1231" s="122" t="s">
        <v>189</v>
      </c>
      <c r="T1231" s="125">
        <v>3.07</v>
      </c>
      <c r="U1231" s="122" t="s">
        <v>30</v>
      </c>
      <c r="W1231" s="8" t="str">
        <f t="shared" si="139"/>
        <v/>
      </c>
      <c r="X1231" s="8" t="str">
        <f>IF(S1231="6B",_xlfn.XLOOKUP(H1231,'Zoning 2shop'!A:A,'Zoning 2shop'!B:B),IF(S1231="6C",_xlfn.XLOOKUP(G1231,'Zoning 2shop'!C:C,'Zoning 2shop'!D:D),""))</f>
        <v/>
      </c>
      <c r="Y1231" s="112">
        <f t="shared" si="140"/>
        <v>0.14910705133062102</v>
      </c>
      <c r="Z1231" s="4">
        <f t="shared" si="141"/>
        <v>3.07</v>
      </c>
      <c r="AA1231" s="4">
        <f t="shared" si="142"/>
        <v>0.08</v>
      </c>
      <c r="AB1231" s="4">
        <f t="shared" si="143"/>
        <v>0.45775864758500651</v>
      </c>
      <c r="AC1231" s="19">
        <f t="shared" si="144"/>
        <v>3.15</v>
      </c>
      <c r="AD1231" s="8" t="str">
        <f>IF(COUNTIF(Catégories!A:A,N1231)=0,"catégorie inconnue",LOOKUP(N1231,Catégories!A:A,Catégories!B:B))</f>
        <v>Frêt</v>
      </c>
      <c r="AE1231" s="21">
        <f t="shared" si="145"/>
        <v>3.6077586475850065</v>
      </c>
    </row>
    <row r="1232" spans="2:31" x14ac:dyDescent="0.2">
      <c r="B1232" s="122" t="s">
        <v>2731</v>
      </c>
      <c r="C1232" s="122" t="s">
        <v>177</v>
      </c>
      <c r="D1232" s="123">
        <v>46171</v>
      </c>
      <c r="E1232" s="122" t="s">
        <v>402</v>
      </c>
      <c r="F1232" s="122" t="s">
        <v>22</v>
      </c>
      <c r="G1232" s="122" t="s">
        <v>0</v>
      </c>
      <c r="H1232" s="122" t="s">
        <v>0</v>
      </c>
      <c r="I1232" s="122" t="s">
        <v>3629</v>
      </c>
      <c r="J1232" s="122" t="s">
        <v>3629</v>
      </c>
      <c r="K1232" s="122" t="s">
        <v>24</v>
      </c>
      <c r="L1232" s="122" t="s">
        <v>3630</v>
      </c>
      <c r="M1232" s="122" t="s">
        <v>25</v>
      </c>
      <c r="N1232" s="122" t="s">
        <v>26</v>
      </c>
      <c r="O1232" s="122" t="s">
        <v>25</v>
      </c>
      <c r="P1232" s="122" t="s">
        <v>27</v>
      </c>
      <c r="Q1232" s="122" t="s">
        <v>28</v>
      </c>
      <c r="R1232" s="124">
        <v>0.49</v>
      </c>
      <c r="S1232" s="122" t="s">
        <v>189</v>
      </c>
      <c r="T1232" s="125">
        <v>3.07</v>
      </c>
      <c r="U1232" s="122" t="s">
        <v>30</v>
      </c>
      <c r="W1232" s="8" t="str">
        <f t="shared" si="139"/>
        <v/>
      </c>
      <c r="X1232" s="8" t="str">
        <f>IF(S1232="6B",_xlfn.XLOOKUP(H1232,'Zoning 2shop'!A:A,'Zoning 2shop'!B:B),IF(S1232="6C",_xlfn.XLOOKUP(G1232,'Zoning 2shop'!C:C,'Zoning 2shop'!D:D),""))</f>
        <v/>
      </c>
      <c r="Y1232" s="112">
        <f t="shared" si="140"/>
        <v>0.14910705133062102</v>
      </c>
      <c r="Z1232" s="4">
        <f t="shared" si="141"/>
        <v>3.07</v>
      </c>
      <c r="AA1232" s="4">
        <f t="shared" si="142"/>
        <v>0.08</v>
      </c>
      <c r="AB1232" s="4">
        <f t="shared" si="143"/>
        <v>0.45775864758500651</v>
      </c>
      <c r="AC1232" s="19">
        <f t="shared" si="144"/>
        <v>3.15</v>
      </c>
      <c r="AD1232" s="8" t="str">
        <f>IF(COUNTIF(Catégories!A:A,N1232)=0,"catégorie inconnue",LOOKUP(N1232,Catégories!A:A,Catégories!B:B))</f>
        <v>Frêt</v>
      </c>
      <c r="AE1232" s="21">
        <f t="shared" si="145"/>
        <v>3.6077586475850065</v>
      </c>
    </row>
    <row r="1233" spans="2:31" x14ac:dyDescent="0.2">
      <c r="B1233" s="122" t="s">
        <v>2731</v>
      </c>
      <c r="C1233" s="122" t="s">
        <v>177</v>
      </c>
      <c r="D1233" s="123">
        <v>46171</v>
      </c>
      <c r="E1233" s="122" t="s">
        <v>481</v>
      </c>
      <c r="F1233" s="122" t="s">
        <v>22</v>
      </c>
      <c r="G1233" s="122" t="s">
        <v>0</v>
      </c>
      <c r="H1233" s="122" t="s">
        <v>0</v>
      </c>
      <c r="I1233" s="122" t="s">
        <v>3657</v>
      </c>
      <c r="J1233" s="122" t="s">
        <v>3657</v>
      </c>
      <c r="K1233" s="122" t="s">
        <v>24</v>
      </c>
      <c r="L1233" s="122" t="s">
        <v>3658</v>
      </c>
      <c r="M1233" s="122" t="s">
        <v>25</v>
      </c>
      <c r="N1233" s="122" t="s">
        <v>26</v>
      </c>
      <c r="O1233" s="122" t="s">
        <v>25</v>
      </c>
      <c r="P1233" s="122" t="s">
        <v>27</v>
      </c>
      <c r="Q1233" s="122" t="s">
        <v>28</v>
      </c>
      <c r="R1233" s="124">
        <v>0.13</v>
      </c>
      <c r="S1233" s="122" t="s">
        <v>189</v>
      </c>
      <c r="T1233" s="125">
        <v>3.07</v>
      </c>
      <c r="U1233" s="122" t="s">
        <v>30</v>
      </c>
      <c r="W1233" s="8" t="str">
        <f t="shared" si="139"/>
        <v/>
      </c>
      <c r="X1233" s="8" t="str">
        <f>IF(S1233="6B",_xlfn.XLOOKUP(H1233,'Zoning 2shop'!A:A,'Zoning 2shop'!B:B),IF(S1233="6C",_xlfn.XLOOKUP(G1233,'Zoning 2shop'!C:C,'Zoning 2shop'!D:D),""))</f>
        <v/>
      </c>
      <c r="Y1233" s="112">
        <f t="shared" si="140"/>
        <v>0.14910705133062102</v>
      </c>
      <c r="Z1233" s="4">
        <f t="shared" si="141"/>
        <v>3.07</v>
      </c>
      <c r="AA1233" s="4">
        <f t="shared" si="142"/>
        <v>0.08</v>
      </c>
      <c r="AB1233" s="4">
        <f t="shared" si="143"/>
        <v>0.45775864758500651</v>
      </c>
      <c r="AC1233" s="19">
        <f t="shared" si="144"/>
        <v>3.15</v>
      </c>
      <c r="AD1233" s="8" t="str">
        <f>IF(COUNTIF(Catégories!A:A,N1233)=0,"catégorie inconnue",LOOKUP(N1233,Catégories!A:A,Catégories!B:B))</f>
        <v>Frêt</v>
      </c>
      <c r="AE1233" s="21">
        <f t="shared" si="145"/>
        <v>3.6077586475850065</v>
      </c>
    </row>
    <row r="1234" spans="2:31" x14ac:dyDescent="0.2">
      <c r="B1234" s="122" t="s">
        <v>2731</v>
      </c>
      <c r="C1234" s="122" t="s">
        <v>177</v>
      </c>
      <c r="D1234" s="123">
        <v>46171</v>
      </c>
      <c r="E1234" s="122" t="s">
        <v>3617</v>
      </c>
      <c r="F1234" s="122" t="s">
        <v>22</v>
      </c>
      <c r="G1234" s="122" t="s">
        <v>0</v>
      </c>
      <c r="H1234" s="122" t="s">
        <v>0</v>
      </c>
      <c r="I1234" s="122" t="s">
        <v>3618</v>
      </c>
      <c r="J1234" s="122" t="s">
        <v>3618</v>
      </c>
      <c r="K1234" s="122" t="s">
        <v>24</v>
      </c>
      <c r="L1234" s="122" t="s">
        <v>3619</v>
      </c>
      <c r="M1234" s="122" t="s">
        <v>25</v>
      </c>
      <c r="N1234" s="122" t="s">
        <v>26</v>
      </c>
      <c r="O1234" s="122" t="s">
        <v>25</v>
      </c>
      <c r="P1234" s="122" t="s">
        <v>27</v>
      </c>
      <c r="Q1234" s="122" t="s">
        <v>28</v>
      </c>
      <c r="R1234" s="124">
        <v>0.9</v>
      </c>
      <c r="S1234" s="122" t="s">
        <v>189</v>
      </c>
      <c r="T1234" s="125">
        <v>3.17</v>
      </c>
      <c r="U1234" s="122" t="s">
        <v>30</v>
      </c>
      <c r="W1234" s="8" t="str">
        <f t="shared" si="139"/>
        <v/>
      </c>
      <c r="X1234" s="8" t="str">
        <f>IF(S1234="6B",_xlfn.XLOOKUP(H1234,'Zoning 2shop'!A:A,'Zoning 2shop'!B:B),IF(S1234="6C",_xlfn.XLOOKUP(G1234,'Zoning 2shop'!C:C,'Zoning 2shop'!D:D),""))</f>
        <v/>
      </c>
      <c r="Y1234" s="112">
        <f t="shared" si="140"/>
        <v>0.14910705133062102</v>
      </c>
      <c r="Z1234" s="4">
        <f t="shared" si="141"/>
        <v>3.17</v>
      </c>
      <c r="AA1234" s="4">
        <f t="shared" si="142"/>
        <v>0.08</v>
      </c>
      <c r="AB1234" s="4">
        <f t="shared" si="143"/>
        <v>0.47266935271806865</v>
      </c>
      <c r="AC1234" s="19">
        <f t="shared" si="144"/>
        <v>3.25</v>
      </c>
      <c r="AD1234" s="8" t="str">
        <f>IF(COUNTIF(Catégories!A:A,N1234)=0,"catégorie inconnue",LOOKUP(N1234,Catégories!A:A,Catégories!B:B))</f>
        <v>Frêt</v>
      </c>
      <c r="AE1234" s="21">
        <f t="shared" si="145"/>
        <v>3.7226693527180688</v>
      </c>
    </row>
    <row r="1235" spans="2:31" x14ac:dyDescent="0.2">
      <c r="B1235" s="122" t="s">
        <v>2731</v>
      </c>
      <c r="C1235" s="122" t="s">
        <v>177</v>
      </c>
      <c r="D1235" s="123">
        <v>46171</v>
      </c>
      <c r="E1235" s="122" t="s">
        <v>3672</v>
      </c>
      <c r="F1235" s="122" t="s">
        <v>22</v>
      </c>
      <c r="G1235" s="122" t="s">
        <v>0</v>
      </c>
      <c r="H1235" s="122" t="s">
        <v>0</v>
      </c>
      <c r="I1235" s="122" t="s">
        <v>3673</v>
      </c>
      <c r="J1235" s="122" t="s">
        <v>3673</v>
      </c>
      <c r="K1235" s="122" t="s">
        <v>24</v>
      </c>
      <c r="L1235" s="122" t="s">
        <v>3674</v>
      </c>
      <c r="M1235" s="122" t="s">
        <v>25</v>
      </c>
      <c r="N1235" s="122" t="s">
        <v>26</v>
      </c>
      <c r="O1235" s="122" t="s">
        <v>25</v>
      </c>
      <c r="P1235" s="122" t="s">
        <v>27</v>
      </c>
      <c r="Q1235" s="122" t="s">
        <v>28</v>
      </c>
      <c r="R1235" s="124">
        <v>0.12</v>
      </c>
      <c r="S1235" s="122" t="s">
        <v>189</v>
      </c>
      <c r="T1235" s="125">
        <v>3.07</v>
      </c>
      <c r="U1235" s="122" t="s">
        <v>30</v>
      </c>
      <c r="W1235" s="8" t="str">
        <f t="shared" si="139"/>
        <v/>
      </c>
      <c r="X1235" s="8" t="str">
        <f>IF(S1235="6B",_xlfn.XLOOKUP(H1235,'Zoning 2shop'!A:A,'Zoning 2shop'!B:B),IF(S1235="6C",_xlfn.XLOOKUP(G1235,'Zoning 2shop'!C:C,'Zoning 2shop'!D:D),""))</f>
        <v/>
      </c>
      <c r="Y1235" s="112">
        <f t="shared" si="140"/>
        <v>0.14910705133062102</v>
      </c>
      <c r="Z1235" s="4">
        <f t="shared" si="141"/>
        <v>3.07</v>
      </c>
      <c r="AA1235" s="4">
        <f t="shared" si="142"/>
        <v>0.08</v>
      </c>
      <c r="AB1235" s="4">
        <f t="shared" si="143"/>
        <v>0.45775864758500651</v>
      </c>
      <c r="AC1235" s="19">
        <f t="shared" si="144"/>
        <v>3.15</v>
      </c>
      <c r="AD1235" s="8" t="str">
        <f>IF(COUNTIF(Catégories!A:A,N1235)=0,"catégorie inconnue",LOOKUP(N1235,Catégories!A:A,Catégories!B:B))</f>
        <v>Frêt</v>
      </c>
      <c r="AE1235" s="21">
        <f t="shared" si="145"/>
        <v>3.6077586475850065</v>
      </c>
    </row>
    <row r="1236" spans="2:31" x14ac:dyDescent="0.2">
      <c r="B1236" s="122" t="s">
        <v>2731</v>
      </c>
      <c r="C1236" s="122" t="s">
        <v>177</v>
      </c>
      <c r="D1236" s="123">
        <v>46171</v>
      </c>
      <c r="E1236" s="122" t="s">
        <v>3614</v>
      </c>
      <c r="F1236" s="122" t="s">
        <v>22</v>
      </c>
      <c r="G1236" s="122" t="s">
        <v>0</v>
      </c>
      <c r="H1236" s="122" t="s">
        <v>0</v>
      </c>
      <c r="I1236" s="122" t="s">
        <v>3615</v>
      </c>
      <c r="J1236" s="122" t="s">
        <v>3615</v>
      </c>
      <c r="K1236" s="122" t="s">
        <v>24</v>
      </c>
      <c r="L1236" s="122" t="s">
        <v>3616</v>
      </c>
      <c r="M1236" s="122" t="s">
        <v>25</v>
      </c>
      <c r="N1236" s="122" t="s">
        <v>26</v>
      </c>
      <c r="O1236" s="122" t="s">
        <v>25</v>
      </c>
      <c r="P1236" s="122" t="s">
        <v>27</v>
      </c>
      <c r="Q1236" s="122" t="s">
        <v>182</v>
      </c>
      <c r="R1236" s="124">
        <v>0.22</v>
      </c>
      <c r="S1236" s="122" t="s">
        <v>189</v>
      </c>
      <c r="T1236" s="125">
        <v>3.07</v>
      </c>
      <c r="U1236" s="122" t="s">
        <v>30</v>
      </c>
      <c r="W1236" s="8" t="str">
        <f t="shared" si="139"/>
        <v/>
      </c>
      <c r="X1236" s="8" t="str">
        <f>IF(S1236="6B",_xlfn.XLOOKUP(H1236,'Zoning 2shop'!A:A,'Zoning 2shop'!B:B),IF(S1236="6C",_xlfn.XLOOKUP(G1236,'Zoning 2shop'!C:C,'Zoning 2shop'!D:D),""))</f>
        <v/>
      </c>
      <c r="Y1236" s="112">
        <f t="shared" si="140"/>
        <v>0.14910705133062102</v>
      </c>
      <c r="Z1236" s="4">
        <f t="shared" si="141"/>
        <v>3.07</v>
      </c>
      <c r="AA1236" s="4">
        <f t="shared" si="142"/>
        <v>0.08</v>
      </c>
      <c r="AB1236" s="4">
        <f t="shared" si="143"/>
        <v>0.45775864758500651</v>
      </c>
      <c r="AC1236" s="19">
        <f t="shared" si="144"/>
        <v>3.15</v>
      </c>
      <c r="AD1236" s="8" t="str">
        <f>IF(COUNTIF(Catégories!A:A,N1236)=0,"catégorie inconnue",LOOKUP(N1236,Catégories!A:A,Catégories!B:B))</f>
        <v>Frêt</v>
      </c>
      <c r="AE1236" s="21">
        <f t="shared" si="145"/>
        <v>3.6077586475850065</v>
      </c>
    </row>
    <row r="1237" spans="2:31" x14ac:dyDescent="0.2">
      <c r="B1237" s="122" t="s">
        <v>2731</v>
      </c>
      <c r="C1237" s="122" t="s">
        <v>177</v>
      </c>
      <c r="D1237" s="123">
        <v>46171</v>
      </c>
      <c r="E1237" s="122" t="s">
        <v>866</v>
      </c>
      <c r="F1237" s="122" t="s">
        <v>22</v>
      </c>
      <c r="G1237" s="122" t="s">
        <v>0</v>
      </c>
      <c r="H1237" s="122" t="s">
        <v>0</v>
      </c>
      <c r="I1237" s="122" t="s">
        <v>3649</v>
      </c>
      <c r="J1237" s="122" t="s">
        <v>3649</v>
      </c>
      <c r="K1237" s="122" t="s">
        <v>24</v>
      </c>
      <c r="L1237" s="122" t="s">
        <v>3650</v>
      </c>
      <c r="M1237" s="122" t="s">
        <v>25</v>
      </c>
      <c r="N1237" s="122" t="s">
        <v>26</v>
      </c>
      <c r="O1237" s="122" t="s">
        <v>25</v>
      </c>
      <c r="P1237" s="122" t="s">
        <v>27</v>
      </c>
      <c r="Q1237" s="122" t="s">
        <v>28</v>
      </c>
      <c r="R1237" s="124">
        <v>0.8</v>
      </c>
      <c r="S1237" s="122" t="s">
        <v>189</v>
      </c>
      <c r="T1237" s="125">
        <v>3.17</v>
      </c>
      <c r="U1237" s="122" t="s">
        <v>30</v>
      </c>
      <c r="W1237" s="8" t="str">
        <f t="shared" si="139"/>
        <v/>
      </c>
      <c r="X1237" s="8" t="str">
        <f>IF(S1237="6B",_xlfn.XLOOKUP(H1237,'Zoning 2shop'!A:A,'Zoning 2shop'!B:B),IF(S1237="6C",_xlfn.XLOOKUP(G1237,'Zoning 2shop'!C:C,'Zoning 2shop'!D:D),""))</f>
        <v/>
      </c>
      <c r="Y1237" s="112">
        <f t="shared" si="140"/>
        <v>0.14910705133062102</v>
      </c>
      <c r="Z1237" s="4">
        <f t="shared" si="141"/>
        <v>3.17</v>
      </c>
      <c r="AA1237" s="4">
        <f t="shared" si="142"/>
        <v>0.08</v>
      </c>
      <c r="AB1237" s="4">
        <f t="shared" si="143"/>
        <v>0.47266935271806865</v>
      </c>
      <c r="AC1237" s="19">
        <f t="shared" si="144"/>
        <v>3.25</v>
      </c>
      <c r="AD1237" s="8" t="str">
        <f>IF(COUNTIF(Catégories!A:A,N1237)=0,"catégorie inconnue",LOOKUP(N1237,Catégories!A:A,Catégories!B:B))</f>
        <v>Frêt</v>
      </c>
      <c r="AE1237" s="21">
        <f t="shared" si="145"/>
        <v>3.7226693527180688</v>
      </c>
    </row>
    <row r="1238" spans="2:31" x14ac:dyDescent="0.2">
      <c r="B1238" s="122" t="s">
        <v>2731</v>
      </c>
      <c r="C1238" s="122" t="s">
        <v>177</v>
      </c>
      <c r="D1238" s="123">
        <v>46171</v>
      </c>
      <c r="E1238" s="122" t="s">
        <v>3623</v>
      </c>
      <c r="F1238" s="122" t="s">
        <v>22</v>
      </c>
      <c r="G1238" s="122" t="s">
        <v>0</v>
      </c>
      <c r="H1238" s="122" t="s">
        <v>0</v>
      </c>
      <c r="I1238" s="122" t="s">
        <v>3624</v>
      </c>
      <c r="J1238" s="122" t="s">
        <v>3624</v>
      </c>
      <c r="K1238" s="122" t="s">
        <v>24</v>
      </c>
      <c r="L1238" s="122" t="s">
        <v>3625</v>
      </c>
      <c r="M1238" s="122" t="s">
        <v>25</v>
      </c>
      <c r="N1238" s="122" t="s">
        <v>26</v>
      </c>
      <c r="O1238" s="122" t="s">
        <v>25</v>
      </c>
      <c r="P1238" s="122" t="s">
        <v>27</v>
      </c>
      <c r="Q1238" s="122" t="s">
        <v>28</v>
      </c>
      <c r="R1238" s="124">
        <v>0.22</v>
      </c>
      <c r="S1238" s="122" t="s">
        <v>189</v>
      </c>
      <c r="T1238" s="125">
        <v>3.07</v>
      </c>
      <c r="U1238" s="122" t="s">
        <v>30</v>
      </c>
      <c r="W1238" s="8" t="str">
        <f t="shared" si="139"/>
        <v/>
      </c>
      <c r="X1238" s="8" t="str">
        <f>IF(S1238="6B",_xlfn.XLOOKUP(H1238,'Zoning 2shop'!A:A,'Zoning 2shop'!B:B),IF(S1238="6C",_xlfn.XLOOKUP(G1238,'Zoning 2shop'!C:C,'Zoning 2shop'!D:D),""))</f>
        <v/>
      </c>
      <c r="Y1238" s="112">
        <f t="shared" si="140"/>
        <v>0.14910705133062102</v>
      </c>
      <c r="Z1238" s="4">
        <f t="shared" si="141"/>
        <v>3.07</v>
      </c>
      <c r="AA1238" s="4">
        <f t="shared" si="142"/>
        <v>0.08</v>
      </c>
      <c r="AB1238" s="4">
        <f t="shared" si="143"/>
        <v>0.45775864758500651</v>
      </c>
      <c r="AC1238" s="19">
        <f t="shared" si="144"/>
        <v>3.15</v>
      </c>
      <c r="AD1238" s="8" t="str">
        <f>IF(COUNTIF(Catégories!A:A,N1238)=0,"catégorie inconnue",LOOKUP(N1238,Catégories!A:A,Catégories!B:B))</f>
        <v>Frêt</v>
      </c>
      <c r="AE1238" s="21">
        <f t="shared" si="145"/>
        <v>3.6077586475850065</v>
      </c>
    </row>
    <row r="1239" spans="2:31" x14ac:dyDescent="0.2">
      <c r="B1239" s="122" t="s">
        <v>2731</v>
      </c>
      <c r="C1239" s="122" t="s">
        <v>177</v>
      </c>
      <c r="D1239" s="123">
        <v>46171</v>
      </c>
      <c r="E1239" s="122" t="s">
        <v>247</v>
      </c>
      <c r="F1239" s="122" t="s">
        <v>22</v>
      </c>
      <c r="G1239" s="122" t="s">
        <v>0</v>
      </c>
      <c r="H1239" s="122" t="s">
        <v>0</v>
      </c>
      <c r="I1239" s="122" t="s">
        <v>3682</v>
      </c>
      <c r="J1239" s="122" t="s">
        <v>3682</v>
      </c>
      <c r="K1239" s="122" t="s">
        <v>24</v>
      </c>
      <c r="L1239" s="122" t="s">
        <v>3683</v>
      </c>
      <c r="M1239" s="122" t="s">
        <v>25</v>
      </c>
      <c r="N1239" s="122" t="s">
        <v>26</v>
      </c>
      <c r="O1239" s="122" t="s">
        <v>25</v>
      </c>
      <c r="P1239" s="122" t="s">
        <v>27</v>
      </c>
      <c r="Q1239" s="122" t="s">
        <v>28</v>
      </c>
      <c r="R1239" s="124">
        <v>0.37</v>
      </c>
      <c r="S1239" s="122" t="s">
        <v>189</v>
      </c>
      <c r="T1239" s="125">
        <v>3.07</v>
      </c>
      <c r="U1239" s="122" t="s">
        <v>30</v>
      </c>
      <c r="W1239" s="8" t="str">
        <f t="shared" si="139"/>
        <v/>
      </c>
      <c r="X1239" s="8" t="str">
        <f>IF(S1239="6B",_xlfn.XLOOKUP(H1239,'Zoning 2shop'!A:A,'Zoning 2shop'!B:B),IF(S1239="6C",_xlfn.XLOOKUP(G1239,'Zoning 2shop'!C:C,'Zoning 2shop'!D:D),""))</f>
        <v/>
      </c>
      <c r="Y1239" s="112">
        <f t="shared" si="140"/>
        <v>0.14910705133062102</v>
      </c>
      <c r="Z1239" s="4">
        <f t="shared" si="141"/>
        <v>3.07</v>
      </c>
      <c r="AA1239" s="4">
        <f t="shared" si="142"/>
        <v>0.08</v>
      </c>
      <c r="AB1239" s="4">
        <f t="shared" si="143"/>
        <v>0.45775864758500651</v>
      </c>
      <c r="AC1239" s="19">
        <f t="shared" si="144"/>
        <v>3.15</v>
      </c>
      <c r="AD1239" s="8" t="str">
        <f>IF(COUNTIF(Catégories!A:A,N1239)=0,"catégorie inconnue",LOOKUP(N1239,Catégories!A:A,Catégories!B:B))</f>
        <v>Frêt</v>
      </c>
      <c r="AE1239" s="21">
        <f t="shared" si="145"/>
        <v>3.6077586475850065</v>
      </c>
    </row>
    <row r="1240" spans="2:31" x14ac:dyDescent="0.2">
      <c r="B1240" s="122" t="s">
        <v>2731</v>
      </c>
      <c r="C1240" s="122" t="s">
        <v>177</v>
      </c>
      <c r="D1240" s="123">
        <v>46171</v>
      </c>
      <c r="E1240" s="122" t="s">
        <v>1071</v>
      </c>
      <c r="F1240" s="122" t="s">
        <v>22</v>
      </c>
      <c r="G1240" s="122" t="s">
        <v>0</v>
      </c>
      <c r="H1240" s="122" t="s">
        <v>0</v>
      </c>
      <c r="I1240" s="122" t="s">
        <v>3639</v>
      </c>
      <c r="J1240" s="122" t="s">
        <v>3639</v>
      </c>
      <c r="K1240" s="122" t="s">
        <v>24</v>
      </c>
      <c r="L1240" s="122" t="s">
        <v>3640</v>
      </c>
      <c r="M1240" s="122" t="s">
        <v>25</v>
      </c>
      <c r="N1240" s="122" t="s">
        <v>26</v>
      </c>
      <c r="O1240" s="122" t="s">
        <v>25</v>
      </c>
      <c r="P1240" s="122" t="s">
        <v>27</v>
      </c>
      <c r="Q1240" s="122" t="s">
        <v>28</v>
      </c>
      <c r="R1240" s="124">
        <v>0.03</v>
      </c>
      <c r="S1240" s="122" t="s">
        <v>189</v>
      </c>
      <c r="T1240" s="125">
        <v>3.07</v>
      </c>
      <c r="U1240" s="122" t="s">
        <v>30</v>
      </c>
      <c r="W1240" s="8" t="str">
        <f t="shared" si="139"/>
        <v/>
      </c>
      <c r="X1240" s="8" t="str">
        <f>IF(S1240="6B",_xlfn.XLOOKUP(H1240,'Zoning 2shop'!A:A,'Zoning 2shop'!B:B),IF(S1240="6C",_xlfn.XLOOKUP(G1240,'Zoning 2shop'!C:C,'Zoning 2shop'!D:D),""))</f>
        <v/>
      </c>
      <c r="Y1240" s="112">
        <f t="shared" si="140"/>
        <v>0.14910705133062102</v>
      </c>
      <c r="Z1240" s="4">
        <f t="shared" si="141"/>
        <v>3.07</v>
      </c>
      <c r="AA1240" s="4">
        <f t="shared" si="142"/>
        <v>0.08</v>
      </c>
      <c r="AB1240" s="4">
        <f t="shared" si="143"/>
        <v>0.45775864758500651</v>
      </c>
      <c r="AC1240" s="19">
        <f t="shared" si="144"/>
        <v>3.15</v>
      </c>
      <c r="AD1240" s="8" t="str">
        <f>IF(COUNTIF(Catégories!A:A,N1240)=0,"catégorie inconnue",LOOKUP(N1240,Catégories!A:A,Catégories!B:B))</f>
        <v>Frêt</v>
      </c>
      <c r="AE1240" s="21">
        <f t="shared" si="145"/>
        <v>3.6077586475850065</v>
      </c>
    </row>
    <row r="1241" spans="2:31" x14ac:dyDescent="0.2">
      <c r="B1241" s="122" t="s">
        <v>2731</v>
      </c>
      <c r="C1241" s="122" t="s">
        <v>177</v>
      </c>
      <c r="D1241" s="123">
        <v>46171</v>
      </c>
      <c r="E1241" s="122" t="s">
        <v>3651</v>
      </c>
      <c r="F1241" s="122" t="s">
        <v>22</v>
      </c>
      <c r="G1241" s="122" t="s">
        <v>0</v>
      </c>
      <c r="H1241" s="122" t="s">
        <v>0</v>
      </c>
      <c r="I1241" s="122" t="s">
        <v>3652</v>
      </c>
      <c r="J1241" s="122" t="s">
        <v>3652</v>
      </c>
      <c r="K1241" s="122" t="s">
        <v>24</v>
      </c>
      <c r="L1241" s="122" t="s">
        <v>3653</v>
      </c>
      <c r="M1241" s="122" t="s">
        <v>25</v>
      </c>
      <c r="N1241" s="122" t="s">
        <v>26</v>
      </c>
      <c r="O1241" s="122" t="s">
        <v>25</v>
      </c>
      <c r="P1241" s="122" t="s">
        <v>27</v>
      </c>
      <c r="Q1241" s="122" t="s">
        <v>28</v>
      </c>
      <c r="R1241" s="124">
        <v>0.17</v>
      </c>
      <c r="S1241" s="122" t="s">
        <v>189</v>
      </c>
      <c r="T1241" s="125">
        <v>3.07</v>
      </c>
      <c r="U1241" s="122" t="s">
        <v>30</v>
      </c>
      <c r="W1241" s="8" t="str">
        <f t="shared" si="139"/>
        <v/>
      </c>
      <c r="X1241" s="8" t="str">
        <f>IF(S1241="6B",_xlfn.XLOOKUP(H1241,'Zoning 2shop'!A:A,'Zoning 2shop'!B:B),IF(S1241="6C",_xlfn.XLOOKUP(G1241,'Zoning 2shop'!C:C,'Zoning 2shop'!D:D),""))</f>
        <v/>
      </c>
      <c r="Y1241" s="112">
        <f t="shared" si="140"/>
        <v>0.14910705133062102</v>
      </c>
      <c r="Z1241" s="4">
        <f t="shared" si="141"/>
        <v>3.07</v>
      </c>
      <c r="AA1241" s="4">
        <f t="shared" si="142"/>
        <v>0.08</v>
      </c>
      <c r="AB1241" s="4">
        <f t="shared" si="143"/>
        <v>0.45775864758500651</v>
      </c>
      <c r="AC1241" s="19">
        <f t="shared" si="144"/>
        <v>3.15</v>
      </c>
      <c r="AD1241" s="8" t="str">
        <f>IF(COUNTIF(Catégories!A:A,N1241)=0,"catégorie inconnue",LOOKUP(N1241,Catégories!A:A,Catégories!B:B))</f>
        <v>Frêt</v>
      </c>
      <c r="AE1241" s="21">
        <f t="shared" si="145"/>
        <v>3.6077586475850065</v>
      </c>
    </row>
    <row r="1242" spans="2:31" x14ac:dyDescent="0.2">
      <c r="B1242" s="122" t="s">
        <v>2731</v>
      </c>
      <c r="C1242" s="122" t="s">
        <v>177</v>
      </c>
      <c r="D1242" s="123">
        <v>46171</v>
      </c>
      <c r="E1242" s="122" t="s">
        <v>3633</v>
      </c>
      <c r="F1242" s="122" t="s">
        <v>22</v>
      </c>
      <c r="G1242" s="122" t="s">
        <v>0</v>
      </c>
      <c r="H1242" s="122" t="s">
        <v>0</v>
      </c>
      <c r="I1242" s="122" t="s">
        <v>3634</v>
      </c>
      <c r="J1242" s="122" t="s">
        <v>3634</v>
      </c>
      <c r="K1242" s="122" t="s">
        <v>24</v>
      </c>
      <c r="L1242" s="122" t="s">
        <v>3635</v>
      </c>
      <c r="M1242" s="122" t="s">
        <v>25</v>
      </c>
      <c r="N1242" s="122" t="s">
        <v>26</v>
      </c>
      <c r="O1242" s="122" t="s">
        <v>25</v>
      </c>
      <c r="P1242" s="122" t="s">
        <v>27</v>
      </c>
      <c r="Q1242" s="122" t="s">
        <v>28</v>
      </c>
      <c r="R1242" s="124">
        <v>0.22</v>
      </c>
      <c r="S1242" s="122" t="s">
        <v>189</v>
      </c>
      <c r="T1242" s="125">
        <v>3.07</v>
      </c>
      <c r="U1242" s="122" t="s">
        <v>30</v>
      </c>
      <c r="W1242" s="8" t="str">
        <f t="shared" si="139"/>
        <v/>
      </c>
      <c r="X1242" s="8" t="str">
        <f>IF(S1242="6B",_xlfn.XLOOKUP(H1242,'Zoning 2shop'!A:A,'Zoning 2shop'!B:B),IF(S1242="6C",_xlfn.XLOOKUP(G1242,'Zoning 2shop'!C:C,'Zoning 2shop'!D:D),""))</f>
        <v/>
      </c>
      <c r="Y1242" s="112">
        <f t="shared" si="140"/>
        <v>0.14910705133062102</v>
      </c>
      <c r="Z1242" s="4">
        <f t="shared" si="141"/>
        <v>3.07</v>
      </c>
      <c r="AA1242" s="4">
        <f t="shared" si="142"/>
        <v>0.08</v>
      </c>
      <c r="AB1242" s="4">
        <f t="shared" si="143"/>
        <v>0.45775864758500651</v>
      </c>
      <c r="AC1242" s="19">
        <f t="shared" si="144"/>
        <v>3.15</v>
      </c>
      <c r="AD1242" s="8" t="str">
        <f>IF(COUNTIF(Catégories!A:A,N1242)=0,"catégorie inconnue",LOOKUP(N1242,Catégories!A:A,Catégories!B:B))</f>
        <v>Frêt</v>
      </c>
      <c r="AE1242" s="21">
        <f t="shared" si="145"/>
        <v>3.6077586475850065</v>
      </c>
    </row>
    <row r="1243" spans="2:31" x14ac:dyDescent="0.2">
      <c r="B1243" s="122" t="s">
        <v>2731</v>
      </c>
      <c r="C1243" s="122" t="s">
        <v>177</v>
      </c>
      <c r="D1243" s="123">
        <v>46171</v>
      </c>
      <c r="E1243" s="122" t="s">
        <v>3654</v>
      </c>
      <c r="F1243" s="122" t="s">
        <v>22</v>
      </c>
      <c r="G1243" s="122" t="s">
        <v>0</v>
      </c>
      <c r="H1243" s="122" t="s">
        <v>0</v>
      </c>
      <c r="I1243" s="122" t="s">
        <v>3655</v>
      </c>
      <c r="J1243" s="122" t="s">
        <v>3655</v>
      </c>
      <c r="K1243" s="122" t="s">
        <v>24</v>
      </c>
      <c r="L1243" s="122" t="s">
        <v>3656</v>
      </c>
      <c r="M1243" s="122" t="s">
        <v>25</v>
      </c>
      <c r="N1243" s="122" t="s">
        <v>26</v>
      </c>
      <c r="O1243" s="122" t="s">
        <v>25</v>
      </c>
      <c r="P1243" s="122" t="s">
        <v>27</v>
      </c>
      <c r="Q1243" s="122" t="s">
        <v>28</v>
      </c>
      <c r="R1243" s="124">
        <v>0.71</v>
      </c>
      <c r="S1243" s="122" t="s">
        <v>189</v>
      </c>
      <c r="T1243" s="125">
        <v>3.17</v>
      </c>
      <c r="U1243" s="122" t="s">
        <v>30</v>
      </c>
      <c r="W1243" s="8" t="str">
        <f t="shared" si="139"/>
        <v/>
      </c>
      <c r="X1243" s="8" t="str">
        <f>IF(S1243="6B",_xlfn.XLOOKUP(H1243,'Zoning 2shop'!A:A,'Zoning 2shop'!B:B),IF(S1243="6C",_xlfn.XLOOKUP(G1243,'Zoning 2shop'!C:C,'Zoning 2shop'!D:D),""))</f>
        <v/>
      </c>
      <c r="Y1243" s="112">
        <f t="shared" si="140"/>
        <v>0.14910705133062102</v>
      </c>
      <c r="Z1243" s="4">
        <f t="shared" si="141"/>
        <v>3.17</v>
      </c>
      <c r="AA1243" s="4">
        <f t="shared" si="142"/>
        <v>0.08</v>
      </c>
      <c r="AB1243" s="4">
        <f t="shared" si="143"/>
        <v>0.47266935271806865</v>
      </c>
      <c r="AC1243" s="19">
        <f t="shared" si="144"/>
        <v>3.25</v>
      </c>
      <c r="AD1243" s="8" t="str">
        <f>IF(COUNTIF(Catégories!A:A,N1243)=0,"catégorie inconnue",LOOKUP(N1243,Catégories!A:A,Catégories!B:B))</f>
        <v>Frêt</v>
      </c>
      <c r="AE1243" s="21">
        <f t="shared" si="145"/>
        <v>3.7226693527180688</v>
      </c>
    </row>
    <row r="1244" spans="2:31" x14ac:dyDescent="0.2">
      <c r="B1244" s="122" t="s">
        <v>2731</v>
      </c>
      <c r="C1244" s="122" t="s">
        <v>177</v>
      </c>
      <c r="D1244" s="123">
        <v>46171</v>
      </c>
      <c r="E1244" s="122" t="s">
        <v>3662</v>
      </c>
      <c r="F1244" s="122" t="s">
        <v>22</v>
      </c>
      <c r="G1244" s="122" t="s">
        <v>0</v>
      </c>
      <c r="H1244" s="122" t="s">
        <v>0</v>
      </c>
      <c r="I1244" s="122" t="s">
        <v>3663</v>
      </c>
      <c r="J1244" s="122" t="s">
        <v>3663</v>
      </c>
      <c r="K1244" s="122" t="s">
        <v>24</v>
      </c>
      <c r="L1244" s="122" t="s">
        <v>3664</v>
      </c>
      <c r="M1244" s="122" t="s">
        <v>25</v>
      </c>
      <c r="N1244" s="122" t="s">
        <v>26</v>
      </c>
      <c r="O1244" s="122" t="s">
        <v>25</v>
      </c>
      <c r="P1244" s="122" t="s">
        <v>27</v>
      </c>
      <c r="Q1244" s="122" t="s">
        <v>28</v>
      </c>
      <c r="R1244" s="124">
        <v>0.03</v>
      </c>
      <c r="S1244" s="122" t="s">
        <v>189</v>
      </c>
      <c r="T1244" s="125">
        <v>3.07</v>
      </c>
      <c r="U1244" s="122" t="s">
        <v>30</v>
      </c>
      <c r="W1244" s="8" t="str">
        <f t="shared" si="139"/>
        <v/>
      </c>
      <c r="X1244" s="8" t="str">
        <f>IF(S1244="6B",_xlfn.XLOOKUP(H1244,'Zoning 2shop'!A:A,'Zoning 2shop'!B:B),IF(S1244="6C",_xlfn.XLOOKUP(G1244,'Zoning 2shop'!C:C,'Zoning 2shop'!D:D),""))</f>
        <v/>
      </c>
      <c r="Y1244" s="112">
        <f t="shared" si="140"/>
        <v>0.14910705133062102</v>
      </c>
      <c r="Z1244" s="4">
        <f t="shared" si="141"/>
        <v>3.07</v>
      </c>
      <c r="AA1244" s="4">
        <f t="shared" si="142"/>
        <v>0.08</v>
      </c>
      <c r="AB1244" s="4">
        <f t="shared" si="143"/>
        <v>0.45775864758500651</v>
      </c>
      <c r="AC1244" s="19">
        <f t="shared" si="144"/>
        <v>3.15</v>
      </c>
      <c r="AD1244" s="8" t="str">
        <f>IF(COUNTIF(Catégories!A:A,N1244)=0,"catégorie inconnue",LOOKUP(N1244,Catégories!A:A,Catégories!B:B))</f>
        <v>Frêt</v>
      </c>
      <c r="AE1244" s="21">
        <f t="shared" si="145"/>
        <v>3.6077586475850065</v>
      </c>
    </row>
    <row r="1245" spans="2:31" x14ac:dyDescent="0.2">
      <c r="B1245" s="122" t="s">
        <v>2731</v>
      </c>
      <c r="C1245" s="122" t="s">
        <v>177</v>
      </c>
      <c r="D1245" s="123">
        <v>46172</v>
      </c>
      <c r="E1245" s="122" t="s">
        <v>3697</v>
      </c>
      <c r="F1245" s="122" t="s">
        <v>22</v>
      </c>
      <c r="G1245" s="122" t="s">
        <v>0</v>
      </c>
      <c r="H1245" s="122" t="s">
        <v>0</v>
      </c>
      <c r="I1245" s="122" t="s">
        <v>3698</v>
      </c>
      <c r="J1245" s="122" t="s">
        <v>3698</v>
      </c>
      <c r="K1245" s="122" t="s">
        <v>24</v>
      </c>
      <c r="L1245" s="122" t="s">
        <v>3699</v>
      </c>
      <c r="M1245" s="122" t="s">
        <v>25</v>
      </c>
      <c r="N1245" s="122" t="s">
        <v>26</v>
      </c>
      <c r="O1245" s="122" t="s">
        <v>25</v>
      </c>
      <c r="P1245" s="122" t="s">
        <v>27</v>
      </c>
      <c r="Q1245" s="122" t="s">
        <v>28</v>
      </c>
      <c r="R1245" s="124">
        <v>0.23</v>
      </c>
      <c r="S1245" s="122" t="s">
        <v>189</v>
      </c>
      <c r="T1245" s="125">
        <v>3.07</v>
      </c>
      <c r="U1245" s="122" t="s">
        <v>30</v>
      </c>
      <c r="W1245" s="8" t="str">
        <f t="shared" si="139"/>
        <v/>
      </c>
      <c r="X1245" s="8" t="str">
        <f>IF(S1245="6B",_xlfn.XLOOKUP(H1245,'Zoning 2shop'!A:A,'Zoning 2shop'!B:B),IF(S1245="6C",_xlfn.XLOOKUP(G1245,'Zoning 2shop'!C:C,'Zoning 2shop'!D:D),""))</f>
        <v/>
      </c>
      <c r="Y1245" s="112">
        <f t="shared" si="140"/>
        <v>0.14910705133062102</v>
      </c>
      <c r="Z1245" s="4">
        <f t="shared" si="141"/>
        <v>3.07</v>
      </c>
      <c r="AA1245" s="4">
        <f t="shared" si="142"/>
        <v>0.08</v>
      </c>
      <c r="AB1245" s="4">
        <f t="shared" si="143"/>
        <v>0.45775864758500651</v>
      </c>
      <c r="AC1245" s="19">
        <f t="shared" si="144"/>
        <v>3.15</v>
      </c>
      <c r="AD1245" s="8" t="str">
        <f>IF(COUNTIF(Catégories!A:A,N1245)=0,"catégorie inconnue",LOOKUP(N1245,Catégories!A:A,Catégories!B:B))</f>
        <v>Frêt</v>
      </c>
      <c r="AE1245" s="21">
        <f t="shared" si="145"/>
        <v>3.6077586475850065</v>
      </c>
    </row>
    <row r="1246" spans="2:31" x14ac:dyDescent="0.2">
      <c r="B1246" s="122" t="s">
        <v>2731</v>
      </c>
      <c r="C1246" s="122" t="s">
        <v>177</v>
      </c>
      <c r="D1246" s="123">
        <v>46172</v>
      </c>
      <c r="E1246" s="122" t="s">
        <v>494</v>
      </c>
      <c r="F1246" s="122" t="s">
        <v>22</v>
      </c>
      <c r="G1246" s="122" t="s">
        <v>0</v>
      </c>
      <c r="H1246" s="122" t="s">
        <v>0</v>
      </c>
      <c r="I1246" s="122" t="s">
        <v>3714</v>
      </c>
      <c r="J1246" s="122" t="s">
        <v>3714</v>
      </c>
      <c r="K1246" s="122" t="s">
        <v>24</v>
      </c>
      <c r="L1246" s="122" t="s">
        <v>3715</v>
      </c>
      <c r="M1246" s="122" t="s">
        <v>25</v>
      </c>
      <c r="N1246" s="122" t="s">
        <v>26</v>
      </c>
      <c r="O1246" s="122" t="s">
        <v>25</v>
      </c>
      <c r="P1246" s="122" t="s">
        <v>27</v>
      </c>
      <c r="Q1246" s="122" t="s">
        <v>28</v>
      </c>
      <c r="R1246" s="124">
        <v>0.35</v>
      </c>
      <c r="S1246" s="122" t="s">
        <v>189</v>
      </c>
      <c r="T1246" s="125">
        <v>3.07</v>
      </c>
      <c r="U1246" s="122" t="s">
        <v>30</v>
      </c>
      <c r="W1246" s="8" t="str">
        <f t="shared" si="139"/>
        <v/>
      </c>
      <c r="X1246" s="8" t="str">
        <f>IF(S1246="6B",_xlfn.XLOOKUP(H1246,'Zoning 2shop'!A:A,'Zoning 2shop'!B:B),IF(S1246="6C",_xlfn.XLOOKUP(G1246,'Zoning 2shop'!C:C,'Zoning 2shop'!D:D),""))</f>
        <v/>
      </c>
      <c r="Y1246" s="112">
        <f t="shared" si="140"/>
        <v>0.14910705133062102</v>
      </c>
      <c r="Z1246" s="4">
        <f t="shared" si="141"/>
        <v>3.07</v>
      </c>
      <c r="AA1246" s="4">
        <f t="shared" si="142"/>
        <v>0.08</v>
      </c>
      <c r="AB1246" s="4">
        <f t="shared" si="143"/>
        <v>0.45775864758500651</v>
      </c>
      <c r="AC1246" s="19">
        <f t="shared" si="144"/>
        <v>3.15</v>
      </c>
      <c r="AD1246" s="8" t="str">
        <f>IF(COUNTIF(Catégories!A:A,N1246)=0,"catégorie inconnue",LOOKUP(N1246,Catégories!A:A,Catégories!B:B))</f>
        <v>Frêt</v>
      </c>
      <c r="AE1246" s="21">
        <f t="shared" si="145"/>
        <v>3.6077586475850065</v>
      </c>
    </row>
    <row r="1247" spans="2:31" x14ac:dyDescent="0.2">
      <c r="B1247" s="122" t="s">
        <v>2731</v>
      </c>
      <c r="C1247" s="122" t="s">
        <v>177</v>
      </c>
      <c r="D1247" s="123">
        <v>46172</v>
      </c>
      <c r="E1247" s="122" t="s">
        <v>3694</v>
      </c>
      <c r="F1247" s="122" t="s">
        <v>22</v>
      </c>
      <c r="G1247" s="122" t="s">
        <v>0</v>
      </c>
      <c r="H1247" s="122" t="s">
        <v>0</v>
      </c>
      <c r="I1247" s="122" t="s">
        <v>3695</v>
      </c>
      <c r="J1247" s="122" t="s">
        <v>3695</v>
      </c>
      <c r="K1247" s="122" t="s">
        <v>24</v>
      </c>
      <c r="L1247" s="122" t="s">
        <v>3696</v>
      </c>
      <c r="M1247" s="122" t="s">
        <v>25</v>
      </c>
      <c r="N1247" s="122" t="s">
        <v>26</v>
      </c>
      <c r="O1247" s="122" t="s">
        <v>25</v>
      </c>
      <c r="P1247" s="122" t="s">
        <v>27</v>
      </c>
      <c r="Q1247" s="122" t="s">
        <v>28</v>
      </c>
      <c r="R1247" s="124">
        <v>0.62</v>
      </c>
      <c r="S1247" s="122" t="s">
        <v>189</v>
      </c>
      <c r="T1247" s="125">
        <v>3.17</v>
      </c>
      <c r="U1247" s="122" t="s">
        <v>30</v>
      </c>
      <c r="W1247" s="8" t="str">
        <f t="shared" si="139"/>
        <v/>
      </c>
      <c r="X1247" s="8" t="str">
        <f>IF(S1247="6B",_xlfn.XLOOKUP(H1247,'Zoning 2shop'!A:A,'Zoning 2shop'!B:B),IF(S1247="6C",_xlfn.XLOOKUP(G1247,'Zoning 2shop'!C:C,'Zoning 2shop'!D:D),""))</f>
        <v/>
      </c>
      <c r="Y1247" s="112">
        <f t="shared" si="140"/>
        <v>0.14910705133062102</v>
      </c>
      <c r="Z1247" s="4">
        <f t="shared" si="141"/>
        <v>3.17</v>
      </c>
      <c r="AA1247" s="4">
        <f t="shared" si="142"/>
        <v>0.08</v>
      </c>
      <c r="AB1247" s="4">
        <f t="shared" si="143"/>
        <v>0.47266935271806865</v>
      </c>
      <c r="AC1247" s="19">
        <f t="shared" si="144"/>
        <v>3.25</v>
      </c>
      <c r="AD1247" s="8" t="str">
        <f>IF(COUNTIF(Catégories!A:A,N1247)=0,"catégorie inconnue",LOOKUP(N1247,Catégories!A:A,Catégories!B:B))</f>
        <v>Frêt</v>
      </c>
      <c r="AE1247" s="21">
        <f t="shared" si="145"/>
        <v>3.7226693527180688</v>
      </c>
    </row>
    <row r="1248" spans="2:31" x14ac:dyDescent="0.2">
      <c r="B1248" s="122" t="s">
        <v>2731</v>
      </c>
      <c r="C1248" s="122" t="s">
        <v>177</v>
      </c>
      <c r="D1248" s="123">
        <v>46172</v>
      </c>
      <c r="E1248" s="122" t="s">
        <v>374</v>
      </c>
      <c r="F1248" s="122" t="s">
        <v>22</v>
      </c>
      <c r="G1248" s="122" t="s">
        <v>0</v>
      </c>
      <c r="H1248" s="122" t="s">
        <v>0</v>
      </c>
      <c r="I1248" s="122" t="s">
        <v>3703</v>
      </c>
      <c r="J1248" s="122" t="s">
        <v>3703</v>
      </c>
      <c r="K1248" s="122" t="s">
        <v>24</v>
      </c>
      <c r="L1248" s="122" t="s">
        <v>3704</v>
      </c>
      <c r="M1248" s="122" t="s">
        <v>25</v>
      </c>
      <c r="N1248" s="122" t="s">
        <v>26</v>
      </c>
      <c r="O1248" s="122" t="s">
        <v>25</v>
      </c>
      <c r="P1248" s="122" t="s">
        <v>27</v>
      </c>
      <c r="Q1248" s="122" t="s">
        <v>28</v>
      </c>
      <c r="R1248" s="124">
        <v>0.21</v>
      </c>
      <c r="S1248" s="122" t="s">
        <v>189</v>
      </c>
      <c r="T1248" s="125">
        <v>3.07</v>
      </c>
      <c r="U1248" s="122" t="s">
        <v>30</v>
      </c>
      <c r="W1248" s="8" t="str">
        <f t="shared" si="139"/>
        <v/>
      </c>
      <c r="X1248" s="8" t="str">
        <f>IF(S1248="6B",_xlfn.XLOOKUP(H1248,'Zoning 2shop'!A:A,'Zoning 2shop'!B:B),IF(S1248="6C",_xlfn.XLOOKUP(G1248,'Zoning 2shop'!C:C,'Zoning 2shop'!D:D),""))</f>
        <v/>
      </c>
      <c r="Y1248" s="112">
        <f t="shared" si="140"/>
        <v>0.14910705133062102</v>
      </c>
      <c r="Z1248" s="4">
        <f t="shared" si="141"/>
        <v>3.07</v>
      </c>
      <c r="AA1248" s="4">
        <f t="shared" si="142"/>
        <v>0.08</v>
      </c>
      <c r="AB1248" s="4">
        <f t="shared" si="143"/>
        <v>0.45775864758500651</v>
      </c>
      <c r="AC1248" s="19">
        <f t="shared" si="144"/>
        <v>3.15</v>
      </c>
      <c r="AD1248" s="8" t="str">
        <f>IF(COUNTIF(Catégories!A:A,N1248)=0,"catégorie inconnue",LOOKUP(N1248,Catégories!A:A,Catégories!B:B))</f>
        <v>Frêt</v>
      </c>
      <c r="AE1248" s="21">
        <f t="shared" si="145"/>
        <v>3.6077586475850065</v>
      </c>
    </row>
    <row r="1249" spans="2:31" x14ac:dyDescent="0.2">
      <c r="B1249" s="122" t="s">
        <v>2731</v>
      </c>
      <c r="C1249" s="122" t="s">
        <v>177</v>
      </c>
      <c r="D1249" s="123">
        <v>46172</v>
      </c>
      <c r="E1249" s="122" t="s">
        <v>3732</v>
      </c>
      <c r="F1249" s="122" t="s">
        <v>22</v>
      </c>
      <c r="G1249" s="122" t="s">
        <v>0</v>
      </c>
      <c r="H1249" s="122" t="s">
        <v>0</v>
      </c>
      <c r="I1249" s="122" t="s">
        <v>3733</v>
      </c>
      <c r="J1249" s="122" t="s">
        <v>3733</v>
      </c>
      <c r="K1249" s="122" t="s">
        <v>24</v>
      </c>
      <c r="L1249" s="122" t="s">
        <v>3734</v>
      </c>
      <c r="M1249" s="122" t="s">
        <v>25</v>
      </c>
      <c r="N1249" s="122" t="s">
        <v>26</v>
      </c>
      <c r="O1249" s="122" t="s">
        <v>25</v>
      </c>
      <c r="P1249" s="122" t="s">
        <v>27</v>
      </c>
      <c r="Q1249" s="122" t="s">
        <v>28</v>
      </c>
      <c r="R1249" s="124">
        <v>0.3</v>
      </c>
      <c r="S1249" s="122" t="s">
        <v>189</v>
      </c>
      <c r="T1249" s="125">
        <v>3.07</v>
      </c>
      <c r="U1249" s="122" t="s">
        <v>30</v>
      </c>
      <c r="W1249" s="8" t="str">
        <f t="shared" si="139"/>
        <v/>
      </c>
      <c r="X1249" s="8" t="str">
        <f>IF(S1249="6B",_xlfn.XLOOKUP(H1249,'Zoning 2shop'!A:A,'Zoning 2shop'!B:B),IF(S1249="6C",_xlfn.XLOOKUP(G1249,'Zoning 2shop'!C:C,'Zoning 2shop'!D:D),""))</f>
        <v/>
      </c>
      <c r="Y1249" s="112">
        <f t="shared" si="140"/>
        <v>0.14910705133062102</v>
      </c>
      <c r="Z1249" s="4">
        <f t="shared" si="141"/>
        <v>3.07</v>
      </c>
      <c r="AA1249" s="4">
        <f t="shared" si="142"/>
        <v>0.08</v>
      </c>
      <c r="AB1249" s="4">
        <f t="shared" si="143"/>
        <v>0.45775864758500651</v>
      </c>
      <c r="AC1249" s="19">
        <f t="shared" si="144"/>
        <v>3.15</v>
      </c>
      <c r="AD1249" s="8" t="str">
        <f>IF(COUNTIF(Catégories!A:A,N1249)=0,"catégorie inconnue",LOOKUP(N1249,Catégories!A:A,Catégories!B:B))</f>
        <v>Frêt</v>
      </c>
      <c r="AE1249" s="21">
        <f t="shared" si="145"/>
        <v>3.6077586475850065</v>
      </c>
    </row>
    <row r="1250" spans="2:31" x14ac:dyDescent="0.2">
      <c r="B1250" s="122" t="s">
        <v>2731</v>
      </c>
      <c r="C1250" s="122" t="s">
        <v>177</v>
      </c>
      <c r="D1250" s="123">
        <v>46172</v>
      </c>
      <c r="E1250" s="122" t="s">
        <v>247</v>
      </c>
      <c r="F1250" s="122" t="s">
        <v>22</v>
      </c>
      <c r="G1250" s="122" t="s">
        <v>0</v>
      </c>
      <c r="H1250" s="122" t="s">
        <v>0</v>
      </c>
      <c r="I1250" s="122" t="s">
        <v>3730</v>
      </c>
      <c r="J1250" s="122" t="s">
        <v>3730</v>
      </c>
      <c r="K1250" s="122" t="s">
        <v>24</v>
      </c>
      <c r="L1250" s="122" t="s">
        <v>3731</v>
      </c>
      <c r="M1250" s="122" t="s">
        <v>25</v>
      </c>
      <c r="N1250" s="122" t="s">
        <v>26</v>
      </c>
      <c r="O1250" s="122" t="s">
        <v>25</v>
      </c>
      <c r="P1250" s="122" t="s">
        <v>27</v>
      </c>
      <c r="Q1250" s="122" t="s">
        <v>28</v>
      </c>
      <c r="R1250" s="124">
        <v>0.2</v>
      </c>
      <c r="S1250" s="122" t="s">
        <v>189</v>
      </c>
      <c r="T1250" s="125">
        <v>3.07</v>
      </c>
      <c r="U1250" s="122" t="s">
        <v>30</v>
      </c>
      <c r="W1250" s="8" t="str">
        <f t="shared" si="139"/>
        <v/>
      </c>
      <c r="X1250" s="8" t="str">
        <f>IF(S1250="6B",_xlfn.XLOOKUP(H1250,'Zoning 2shop'!A:A,'Zoning 2shop'!B:B),IF(S1250="6C",_xlfn.XLOOKUP(G1250,'Zoning 2shop'!C:C,'Zoning 2shop'!D:D),""))</f>
        <v/>
      </c>
      <c r="Y1250" s="112">
        <f t="shared" si="140"/>
        <v>0.14910705133062102</v>
      </c>
      <c r="Z1250" s="4">
        <f t="shared" si="141"/>
        <v>3.07</v>
      </c>
      <c r="AA1250" s="4">
        <f t="shared" si="142"/>
        <v>0.08</v>
      </c>
      <c r="AB1250" s="4">
        <f t="shared" si="143"/>
        <v>0.45775864758500651</v>
      </c>
      <c r="AC1250" s="19">
        <f t="shared" si="144"/>
        <v>3.15</v>
      </c>
      <c r="AD1250" s="8" t="str">
        <f>IF(COUNTIF(Catégories!A:A,N1250)=0,"catégorie inconnue",LOOKUP(N1250,Catégories!A:A,Catégories!B:B))</f>
        <v>Frêt</v>
      </c>
      <c r="AE1250" s="21">
        <f t="shared" si="145"/>
        <v>3.6077586475850065</v>
      </c>
    </row>
    <row r="1251" spans="2:31" x14ac:dyDescent="0.2">
      <c r="B1251" s="122" t="s">
        <v>2731</v>
      </c>
      <c r="C1251" s="122" t="s">
        <v>177</v>
      </c>
      <c r="D1251" s="123">
        <v>46172</v>
      </c>
      <c r="E1251" s="122" t="s">
        <v>259</v>
      </c>
      <c r="F1251" s="122" t="s">
        <v>22</v>
      </c>
      <c r="G1251" s="122" t="s">
        <v>0</v>
      </c>
      <c r="H1251" s="122" t="s">
        <v>0</v>
      </c>
      <c r="I1251" s="122" t="s">
        <v>3738</v>
      </c>
      <c r="J1251" s="122" t="s">
        <v>3738</v>
      </c>
      <c r="K1251" s="122" t="s">
        <v>24</v>
      </c>
      <c r="L1251" s="122" t="s">
        <v>3739</v>
      </c>
      <c r="M1251" s="122" t="s">
        <v>25</v>
      </c>
      <c r="N1251" s="122" t="s">
        <v>26</v>
      </c>
      <c r="O1251" s="122" t="s">
        <v>25</v>
      </c>
      <c r="P1251" s="122" t="s">
        <v>27</v>
      </c>
      <c r="Q1251" s="122" t="s">
        <v>28</v>
      </c>
      <c r="R1251" s="124">
        <v>0.11</v>
      </c>
      <c r="S1251" s="122" t="s">
        <v>189</v>
      </c>
      <c r="T1251" s="125">
        <v>3.07</v>
      </c>
      <c r="U1251" s="122" t="s">
        <v>30</v>
      </c>
      <c r="W1251" s="8" t="str">
        <f t="shared" si="139"/>
        <v/>
      </c>
      <c r="X1251" s="8" t="str">
        <f>IF(S1251="6B",_xlfn.XLOOKUP(H1251,'Zoning 2shop'!A:A,'Zoning 2shop'!B:B),IF(S1251="6C",_xlfn.XLOOKUP(G1251,'Zoning 2shop'!C:C,'Zoning 2shop'!D:D),""))</f>
        <v/>
      </c>
      <c r="Y1251" s="112">
        <f t="shared" si="140"/>
        <v>0.14910705133062102</v>
      </c>
      <c r="Z1251" s="4">
        <f t="shared" si="141"/>
        <v>3.07</v>
      </c>
      <c r="AA1251" s="4">
        <f t="shared" si="142"/>
        <v>0.08</v>
      </c>
      <c r="AB1251" s="4">
        <f t="shared" si="143"/>
        <v>0.45775864758500651</v>
      </c>
      <c r="AC1251" s="19">
        <f t="shared" si="144"/>
        <v>3.15</v>
      </c>
      <c r="AD1251" s="8" t="str">
        <f>IF(COUNTIF(Catégories!A:A,N1251)=0,"catégorie inconnue",LOOKUP(N1251,Catégories!A:A,Catégories!B:B))</f>
        <v>Frêt</v>
      </c>
      <c r="AE1251" s="21">
        <f t="shared" si="145"/>
        <v>3.6077586475850065</v>
      </c>
    </row>
    <row r="1252" spans="2:31" x14ac:dyDescent="0.2">
      <c r="B1252" s="122" t="s">
        <v>2731</v>
      </c>
      <c r="C1252" s="122" t="s">
        <v>177</v>
      </c>
      <c r="D1252" s="123">
        <v>46172</v>
      </c>
      <c r="E1252" s="122" t="s">
        <v>259</v>
      </c>
      <c r="F1252" s="122" t="s">
        <v>22</v>
      </c>
      <c r="G1252" s="122" t="s">
        <v>0</v>
      </c>
      <c r="H1252" s="122" t="s">
        <v>0</v>
      </c>
      <c r="I1252" s="122" t="s">
        <v>3740</v>
      </c>
      <c r="J1252" s="122" t="s">
        <v>3740</v>
      </c>
      <c r="K1252" s="122" t="s">
        <v>24</v>
      </c>
      <c r="L1252" s="122" t="s">
        <v>3741</v>
      </c>
      <c r="M1252" s="122" t="s">
        <v>25</v>
      </c>
      <c r="N1252" s="122" t="s">
        <v>26</v>
      </c>
      <c r="O1252" s="122" t="s">
        <v>25</v>
      </c>
      <c r="P1252" s="122" t="s">
        <v>27</v>
      </c>
      <c r="Q1252" s="122" t="s">
        <v>28</v>
      </c>
      <c r="R1252" s="124">
        <v>0.09</v>
      </c>
      <c r="S1252" s="122" t="s">
        <v>189</v>
      </c>
      <c r="T1252" s="125">
        <v>3.07</v>
      </c>
      <c r="U1252" s="122" t="s">
        <v>30</v>
      </c>
      <c r="W1252" s="8" t="str">
        <f t="shared" si="139"/>
        <v/>
      </c>
      <c r="X1252" s="8" t="str">
        <f>IF(S1252="6B",_xlfn.XLOOKUP(H1252,'Zoning 2shop'!A:A,'Zoning 2shop'!B:B),IF(S1252="6C",_xlfn.XLOOKUP(G1252,'Zoning 2shop'!C:C,'Zoning 2shop'!D:D),""))</f>
        <v/>
      </c>
      <c r="Y1252" s="112">
        <f t="shared" si="140"/>
        <v>0.14910705133062102</v>
      </c>
      <c r="Z1252" s="4">
        <f t="shared" si="141"/>
        <v>3.07</v>
      </c>
      <c r="AA1252" s="4">
        <f t="shared" si="142"/>
        <v>0.08</v>
      </c>
      <c r="AB1252" s="4">
        <f t="shared" si="143"/>
        <v>0.45775864758500651</v>
      </c>
      <c r="AC1252" s="19">
        <f t="shared" si="144"/>
        <v>3.15</v>
      </c>
      <c r="AD1252" s="8" t="str">
        <f>IF(COUNTIF(Catégories!A:A,N1252)=0,"catégorie inconnue",LOOKUP(N1252,Catégories!A:A,Catégories!B:B))</f>
        <v>Frêt</v>
      </c>
      <c r="AE1252" s="21">
        <f t="shared" si="145"/>
        <v>3.6077586475850065</v>
      </c>
    </row>
    <row r="1253" spans="2:31" x14ac:dyDescent="0.2">
      <c r="B1253" s="122" t="s">
        <v>2731</v>
      </c>
      <c r="C1253" s="122" t="s">
        <v>177</v>
      </c>
      <c r="D1253" s="123">
        <v>46172</v>
      </c>
      <c r="E1253" s="122" t="s">
        <v>229</v>
      </c>
      <c r="F1253" s="122" t="s">
        <v>22</v>
      </c>
      <c r="G1253" s="122" t="s">
        <v>0</v>
      </c>
      <c r="H1253" s="122" t="s">
        <v>0</v>
      </c>
      <c r="I1253" s="122" t="s">
        <v>3728</v>
      </c>
      <c r="J1253" s="122" t="s">
        <v>3728</v>
      </c>
      <c r="K1253" s="122" t="s">
        <v>24</v>
      </c>
      <c r="L1253" s="122" t="s">
        <v>3729</v>
      </c>
      <c r="M1253" s="122" t="s">
        <v>25</v>
      </c>
      <c r="N1253" s="122" t="s">
        <v>26</v>
      </c>
      <c r="O1253" s="122" t="s">
        <v>25</v>
      </c>
      <c r="P1253" s="122" t="s">
        <v>27</v>
      </c>
      <c r="Q1253" s="122" t="s">
        <v>28</v>
      </c>
      <c r="R1253" s="124">
        <v>0.22</v>
      </c>
      <c r="S1253" s="122" t="s">
        <v>189</v>
      </c>
      <c r="T1253" s="125">
        <v>3.07</v>
      </c>
      <c r="U1253" s="122" t="s">
        <v>30</v>
      </c>
      <c r="W1253" s="8" t="str">
        <f t="shared" si="139"/>
        <v/>
      </c>
      <c r="X1253" s="8" t="str">
        <f>IF(S1253="6B",_xlfn.XLOOKUP(H1253,'Zoning 2shop'!A:A,'Zoning 2shop'!B:B),IF(S1253="6C",_xlfn.XLOOKUP(G1253,'Zoning 2shop'!C:C,'Zoning 2shop'!D:D),""))</f>
        <v/>
      </c>
      <c r="Y1253" s="112">
        <f t="shared" si="140"/>
        <v>0.14910705133062102</v>
      </c>
      <c r="Z1253" s="4">
        <f t="shared" si="141"/>
        <v>3.07</v>
      </c>
      <c r="AA1253" s="4">
        <f t="shared" si="142"/>
        <v>0.08</v>
      </c>
      <c r="AB1253" s="4">
        <f t="shared" si="143"/>
        <v>0.45775864758500651</v>
      </c>
      <c r="AC1253" s="19">
        <f t="shared" si="144"/>
        <v>3.15</v>
      </c>
      <c r="AD1253" s="8" t="str">
        <f>IF(COUNTIF(Catégories!A:A,N1253)=0,"catégorie inconnue",LOOKUP(N1253,Catégories!A:A,Catégories!B:B))</f>
        <v>Frêt</v>
      </c>
      <c r="AE1253" s="21">
        <f t="shared" si="145"/>
        <v>3.6077586475850065</v>
      </c>
    </row>
    <row r="1254" spans="2:31" x14ac:dyDescent="0.2">
      <c r="B1254" s="122" t="s">
        <v>2731</v>
      </c>
      <c r="C1254" s="122" t="s">
        <v>177</v>
      </c>
      <c r="D1254" s="123">
        <v>46172</v>
      </c>
      <c r="E1254" s="122" t="s">
        <v>460</v>
      </c>
      <c r="F1254" s="122" t="s">
        <v>22</v>
      </c>
      <c r="G1254" s="122" t="s">
        <v>0</v>
      </c>
      <c r="H1254" s="122" t="s">
        <v>0</v>
      </c>
      <c r="I1254" s="122" t="s">
        <v>3712</v>
      </c>
      <c r="J1254" s="122" t="s">
        <v>3712</v>
      </c>
      <c r="K1254" s="122" t="s">
        <v>24</v>
      </c>
      <c r="L1254" s="122" t="s">
        <v>3713</v>
      </c>
      <c r="M1254" s="122" t="s">
        <v>25</v>
      </c>
      <c r="N1254" s="122" t="s">
        <v>26</v>
      </c>
      <c r="O1254" s="122" t="s">
        <v>25</v>
      </c>
      <c r="P1254" s="122" t="s">
        <v>27</v>
      </c>
      <c r="Q1254" s="122" t="s">
        <v>28</v>
      </c>
      <c r="R1254" s="124">
        <v>0.27</v>
      </c>
      <c r="S1254" s="122" t="s">
        <v>189</v>
      </c>
      <c r="T1254" s="125">
        <v>3.07</v>
      </c>
      <c r="U1254" s="122" t="s">
        <v>30</v>
      </c>
      <c r="W1254" s="8" t="str">
        <f t="shared" si="139"/>
        <v/>
      </c>
      <c r="X1254" s="8" t="str">
        <f>IF(S1254="6B",_xlfn.XLOOKUP(H1254,'Zoning 2shop'!A:A,'Zoning 2shop'!B:B),IF(S1254="6C",_xlfn.XLOOKUP(G1254,'Zoning 2shop'!C:C,'Zoning 2shop'!D:D),""))</f>
        <v/>
      </c>
      <c r="Y1254" s="112">
        <f t="shared" si="140"/>
        <v>0.14910705133062102</v>
      </c>
      <c r="Z1254" s="4">
        <f t="shared" si="141"/>
        <v>3.07</v>
      </c>
      <c r="AA1254" s="4">
        <f t="shared" si="142"/>
        <v>0.08</v>
      </c>
      <c r="AB1254" s="4">
        <f t="shared" si="143"/>
        <v>0.45775864758500651</v>
      </c>
      <c r="AC1254" s="19">
        <f t="shared" si="144"/>
        <v>3.15</v>
      </c>
      <c r="AD1254" s="8" t="str">
        <f>IF(COUNTIF(Catégories!A:A,N1254)=0,"catégorie inconnue",LOOKUP(N1254,Catégories!A:A,Catégories!B:B))</f>
        <v>Frêt</v>
      </c>
      <c r="AE1254" s="21">
        <f t="shared" si="145"/>
        <v>3.6077586475850065</v>
      </c>
    </row>
    <row r="1255" spans="2:31" x14ac:dyDescent="0.2">
      <c r="B1255" s="122" t="s">
        <v>2731</v>
      </c>
      <c r="C1255" s="122" t="s">
        <v>177</v>
      </c>
      <c r="D1255" s="123">
        <v>46172</v>
      </c>
      <c r="E1255" s="122" t="s">
        <v>3709</v>
      </c>
      <c r="F1255" s="122" t="s">
        <v>22</v>
      </c>
      <c r="G1255" s="122" t="s">
        <v>0</v>
      </c>
      <c r="H1255" s="122" t="s">
        <v>0</v>
      </c>
      <c r="I1255" s="122" t="s">
        <v>3710</v>
      </c>
      <c r="J1255" s="122" t="s">
        <v>3710</v>
      </c>
      <c r="K1255" s="122" t="s">
        <v>24</v>
      </c>
      <c r="L1255" s="122" t="s">
        <v>3711</v>
      </c>
      <c r="M1255" s="122" t="s">
        <v>25</v>
      </c>
      <c r="N1255" s="122" t="s">
        <v>26</v>
      </c>
      <c r="O1255" s="122" t="s">
        <v>25</v>
      </c>
      <c r="P1255" s="122" t="s">
        <v>27</v>
      </c>
      <c r="Q1255" s="122" t="s">
        <v>28</v>
      </c>
      <c r="R1255" s="124">
        <v>0.27</v>
      </c>
      <c r="S1255" s="122" t="s">
        <v>189</v>
      </c>
      <c r="T1255" s="125">
        <v>3.07</v>
      </c>
      <c r="U1255" s="122" t="s">
        <v>30</v>
      </c>
      <c r="W1255" s="8" t="str">
        <f t="shared" si="139"/>
        <v/>
      </c>
      <c r="X1255" s="8" t="str">
        <f>IF(S1255="6B",_xlfn.XLOOKUP(H1255,'Zoning 2shop'!A:A,'Zoning 2shop'!B:B),IF(S1255="6C",_xlfn.XLOOKUP(G1255,'Zoning 2shop'!C:C,'Zoning 2shop'!D:D),""))</f>
        <v/>
      </c>
      <c r="Y1255" s="112">
        <f t="shared" si="140"/>
        <v>0.14910705133062102</v>
      </c>
      <c r="Z1255" s="4">
        <f t="shared" si="141"/>
        <v>3.07</v>
      </c>
      <c r="AA1255" s="4">
        <f t="shared" si="142"/>
        <v>0.08</v>
      </c>
      <c r="AB1255" s="4">
        <f t="shared" si="143"/>
        <v>0.45775864758500651</v>
      </c>
      <c r="AC1255" s="19">
        <f t="shared" si="144"/>
        <v>3.15</v>
      </c>
      <c r="AD1255" s="8" t="str">
        <f>IF(COUNTIF(Catégories!A:A,N1255)=0,"catégorie inconnue",LOOKUP(N1255,Catégories!A:A,Catégories!B:B))</f>
        <v>Frêt</v>
      </c>
      <c r="AE1255" s="21">
        <f t="shared" si="145"/>
        <v>3.6077586475850065</v>
      </c>
    </row>
    <row r="1256" spans="2:31" x14ac:dyDescent="0.2">
      <c r="B1256" s="122" t="s">
        <v>2731</v>
      </c>
      <c r="C1256" s="122" t="s">
        <v>177</v>
      </c>
      <c r="D1256" s="123">
        <v>46172</v>
      </c>
      <c r="E1256" s="122" t="s">
        <v>3716</v>
      </c>
      <c r="F1256" s="122" t="s">
        <v>22</v>
      </c>
      <c r="G1256" s="122" t="s">
        <v>0</v>
      </c>
      <c r="H1256" s="122" t="s">
        <v>0</v>
      </c>
      <c r="I1256" s="122" t="s">
        <v>3717</v>
      </c>
      <c r="J1256" s="122" t="s">
        <v>3717</v>
      </c>
      <c r="K1256" s="122" t="s">
        <v>24</v>
      </c>
      <c r="L1256" s="122" t="s">
        <v>3718</v>
      </c>
      <c r="M1256" s="122" t="s">
        <v>25</v>
      </c>
      <c r="N1256" s="122" t="s">
        <v>26</v>
      </c>
      <c r="O1256" s="122" t="s">
        <v>25</v>
      </c>
      <c r="P1256" s="122" t="s">
        <v>27</v>
      </c>
      <c r="Q1256" s="122" t="s">
        <v>28</v>
      </c>
      <c r="R1256" s="124">
        <v>0.08</v>
      </c>
      <c r="S1256" s="122" t="s">
        <v>189</v>
      </c>
      <c r="T1256" s="125">
        <v>3.07</v>
      </c>
      <c r="U1256" s="122" t="s">
        <v>30</v>
      </c>
      <c r="W1256" s="8" t="str">
        <f t="shared" si="139"/>
        <v/>
      </c>
      <c r="X1256" s="8" t="str">
        <f>IF(S1256="6B",_xlfn.XLOOKUP(H1256,'Zoning 2shop'!A:A,'Zoning 2shop'!B:B),IF(S1256="6C",_xlfn.XLOOKUP(G1256,'Zoning 2shop'!C:C,'Zoning 2shop'!D:D),""))</f>
        <v/>
      </c>
      <c r="Y1256" s="112">
        <f t="shared" si="140"/>
        <v>0.14910705133062102</v>
      </c>
      <c r="Z1256" s="4">
        <f t="shared" si="141"/>
        <v>3.07</v>
      </c>
      <c r="AA1256" s="4">
        <f t="shared" si="142"/>
        <v>0.08</v>
      </c>
      <c r="AB1256" s="4">
        <f t="shared" si="143"/>
        <v>0.45775864758500651</v>
      </c>
      <c r="AC1256" s="19">
        <f t="shared" si="144"/>
        <v>3.15</v>
      </c>
      <c r="AD1256" s="8" t="str">
        <f>IF(COUNTIF(Catégories!A:A,N1256)=0,"catégorie inconnue",LOOKUP(N1256,Catégories!A:A,Catégories!B:B))</f>
        <v>Frêt</v>
      </c>
      <c r="AE1256" s="21">
        <f t="shared" si="145"/>
        <v>3.6077586475850065</v>
      </c>
    </row>
    <row r="1257" spans="2:31" x14ac:dyDescent="0.2">
      <c r="B1257" s="122" t="s">
        <v>2731</v>
      </c>
      <c r="C1257" s="122" t="s">
        <v>177</v>
      </c>
      <c r="D1257" s="123">
        <v>46172</v>
      </c>
      <c r="E1257" s="122" t="s">
        <v>3700</v>
      </c>
      <c r="F1257" s="122" t="s">
        <v>22</v>
      </c>
      <c r="G1257" s="122" t="s">
        <v>0</v>
      </c>
      <c r="H1257" s="122" t="s">
        <v>0</v>
      </c>
      <c r="I1257" s="122" t="s">
        <v>3701</v>
      </c>
      <c r="J1257" s="122" t="s">
        <v>3701</v>
      </c>
      <c r="K1257" s="122" t="s">
        <v>24</v>
      </c>
      <c r="L1257" s="122" t="s">
        <v>3702</v>
      </c>
      <c r="M1257" s="122" t="s">
        <v>25</v>
      </c>
      <c r="N1257" s="122" t="s">
        <v>26</v>
      </c>
      <c r="O1257" s="122" t="s">
        <v>25</v>
      </c>
      <c r="P1257" s="122" t="s">
        <v>27</v>
      </c>
      <c r="Q1257" s="122" t="s">
        <v>28</v>
      </c>
      <c r="R1257" s="124">
        <v>0.24</v>
      </c>
      <c r="S1257" s="122" t="s">
        <v>189</v>
      </c>
      <c r="T1257" s="125">
        <v>3.07</v>
      </c>
      <c r="U1257" s="122" t="s">
        <v>30</v>
      </c>
      <c r="W1257" s="8" t="str">
        <f t="shared" si="139"/>
        <v/>
      </c>
      <c r="X1257" s="8" t="str">
        <f>IF(S1257="6B",_xlfn.XLOOKUP(H1257,'Zoning 2shop'!A:A,'Zoning 2shop'!B:B),IF(S1257="6C",_xlfn.XLOOKUP(G1257,'Zoning 2shop'!C:C,'Zoning 2shop'!D:D),""))</f>
        <v/>
      </c>
      <c r="Y1257" s="112">
        <f t="shared" si="140"/>
        <v>0.14910705133062102</v>
      </c>
      <c r="Z1257" s="4">
        <f t="shared" si="141"/>
        <v>3.07</v>
      </c>
      <c r="AA1257" s="4">
        <f t="shared" si="142"/>
        <v>0.08</v>
      </c>
      <c r="AB1257" s="4">
        <f t="shared" si="143"/>
        <v>0.45775864758500651</v>
      </c>
      <c r="AC1257" s="19">
        <f t="shared" si="144"/>
        <v>3.15</v>
      </c>
      <c r="AD1257" s="8" t="str">
        <f>IF(COUNTIF(Catégories!A:A,N1257)=0,"catégorie inconnue",LOOKUP(N1257,Catégories!A:A,Catégories!B:B))</f>
        <v>Frêt</v>
      </c>
      <c r="AE1257" s="21">
        <f t="shared" si="145"/>
        <v>3.6077586475850065</v>
      </c>
    </row>
    <row r="1258" spans="2:31" x14ac:dyDescent="0.2">
      <c r="B1258" s="122" t="s">
        <v>2731</v>
      </c>
      <c r="C1258" s="122" t="s">
        <v>177</v>
      </c>
      <c r="D1258" s="123">
        <v>46172</v>
      </c>
      <c r="E1258" s="122" t="s">
        <v>3725</v>
      </c>
      <c r="F1258" s="122" t="s">
        <v>22</v>
      </c>
      <c r="G1258" s="122" t="s">
        <v>0</v>
      </c>
      <c r="H1258" s="122" t="s">
        <v>0</v>
      </c>
      <c r="I1258" s="122" t="s">
        <v>3726</v>
      </c>
      <c r="J1258" s="122" t="s">
        <v>3726</v>
      </c>
      <c r="K1258" s="122" t="s">
        <v>24</v>
      </c>
      <c r="L1258" s="122" t="s">
        <v>3727</v>
      </c>
      <c r="M1258" s="122" t="s">
        <v>25</v>
      </c>
      <c r="N1258" s="122" t="s">
        <v>26</v>
      </c>
      <c r="O1258" s="122" t="s">
        <v>25</v>
      </c>
      <c r="P1258" s="122" t="s">
        <v>27</v>
      </c>
      <c r="Q1258" s="122" t="s">
        <v>28</v>
      </c>
      <c r="R1258" s="124">
        <v>0.66</v>
      </c>
      <c r="S1258" s="122" t="s">
        <v>189</v>
      </c>
      <c r="T1258" s="125">
        <v>3.17</v>
      </c>
      <c r="U1258" s="122" t="s">
        <v>30</v>
      </c>
      <c r="W1258" s="8" t="str">
        <f t="shared" si="139"/>
        <v/>
      </c>
      <c r="X1258" s="8" t="str">
        <f>IF(S1258="6B",_xlfn.XLOOKUP(H1258,'Zoning 2shop'!A:A,'Zoning 2shop'!B:B),IF(S1258="6C",_xlfn.XLOOKUP(G1258,'Zoning 2shop'!C:C,'Zoning 2shop'!D:D),""))</f>
        <v/>
      </c>
      <c r="Y1258" s="112">
        <f t="shared" si="140"/>
        <v>0.14910705133062102</v>
      </c>
      <c r="Z1258" s="4">
        <f t="shared" si="141"/>
        <v>3.17</v>
      </c>
      <c r="AA1258" s="4">
        <f t="shared" si="142"/>
        <v>0.08</v>
      </c>
      <c r="AB1258" s="4">
        <f t="shared" si="143"/>
        <v>0.47266935271806865</v>
      </c>
      <c r="AC1258" s="19">
        <f t="shared" si="144"/>
        <v>3.25</v>
      </c>
      <c r="AD1258" s="8" t="str">
        <f>IF(COUNTIF(Catégories!A:A,N1258)=0,"catégorie inconnue",LOOKUP(N1258,Catégories!A:A,Catégories!B:B))</f>
        <v>Frêt</v>
      </c>
      <c r="AE1258" s="21">
        <f t="shared" si="145"/>
        <v>3.7226693527180688</v>
      </c>
    </row>
    <row r="1259" spans="2:31" x14ac:dyDescent="0.2">
      <c r="B1259" s="122" t="s">
        <v>2731</v>
      </c>
      <c r="C1259" s="122" t="s">
        <v>177</v>
      </c>
      <c r="D1259" s="123">
        <v>46172</v>
      </c>
      <c r="E1259" s="122" t="s">
        <v>3735</v>
      </c>
      <c r="F1259" s="122" t="s">
        <v>22</v>
      </c>
      <c r="G1259" s="122" t="s">
        <v>0</v>
      </c>
      <c r="H1259" s="122" t="s">
        <v>0</v>
      </c>
      <c r="I1259" s="122" t="s">
        <v>3736</v>
      </c>
      <c r="J1259" s="122" t="s">
        <v>3736</v>
      </c>
      <c r="K1259" s="122" t="s">
        <v>24</v>
      </c>
      <c r="L1259" s="122" t="s">
        <v>3737</v>
      </c>
      <c r="M1259" s="122" t="s">
        <v>25</v>
      </c>
      <c r="N1259" s="122" t="s">
        <v>26</v>
      </c>
      <c r="O1259" s="122" t="s">
        <v>25</v>
      </c>
      <c r="P1259" s="122" t="s">
        <v>27</v>
      </c>
      <c r="Q1259" s="122" t="s">
        <v>28</v>
      </c>
      <c r="R1259" s="124">
        <v>0.13</v>
      </c>
      <c r="S1259" s="122" t="s">
        <v>189</v>
      </c>
      <c r="T1259" s="125">
        <v>3.07</v>
      </c>
      <c r="U1259" s="122" t="s">
        <v>30</v>
      </c>
      <c r="W1259" s="8" t="str">
        <f t="shared" si="139"/>
        <v/>
      </c>
      <c r="X1259" s="8" t="str">
        <f>IF(S1259="6B",_xlfn.XLOOKUP(H1259,'Zoning 2shop'!A:A,'Zoning 2shop'!B:B),IF(S1259="6C",_xlfn.XLOOKUP(G1259,'Zoning 2shop'!C:C,'Zoning 2shop'!D:D),""))</f>
        <v/>
      </c>
      <c r="Y1259" s="112">
        <f t="shared" si="140"/>
        <v>0.14910705133062102</v>
      </c>
      <c r="Z1259" s="4">
        <f t="shared" si="141"/>
        <v>3.07</v>
      </c>
      <c r="AA1259" s="4">
        <f t="shared" si="142"/>
        <v>0.08</v>
      </c>
      <c r="AB1259" s="4">
        <f t="shared" si="143"/>
        <v>0.45775864758500651</v>
      </c>
      <c r="AC1259" s="19">
        <f t="shared" si="144"/>
        <v>3.15</v>
      </c>
      <c r="AD1259" s="8" t="str">
        <f>IF(COUNTIF(Catégories!A:A,N1259)=0,"catégorie inconnue",LOOKUP(N1259,Catégories!A:A,Catégories!B:B))</f>
        <v>Frêt</v>
      </c>
      <c r="AE1259" s="21">
        <f t="shared" si="145"/>
        <v>3.6077586475850065</v>
      </c>
    </row>
    <row r="1260" spans="2:31" x14ac:dyDescent="0.2">
      <c r="B1260" s="122" t="s">
        <v>2731</v>
      </c>
      <c r="C1260" s="122" t="s">
        <v>177</v>
      </c>
      <c r="D1260" s="123">
        <v>46172</v>
      </c>
      <c r="E1260" s="122" t="s">
        <v>458</v>
      </c>
      <c r="F1260" s="122" t="s">
        <v>22</v>
      </c>
      <c r="G1260" s="122" t="s">
        <v>0</v>
      </c>
      <c r="H1260" s="122" t="s">
        <v>0</v>
      </c>
      <c r="I1260" s="122" t="s">
        <v>3705</v>
      </c>
      <c r="J1260" s="122" t="s">
        <v>3705</v>
      </c>
      <c r="K1260" s="122" t="s">
        <v>24</v>
      </c>
      <c r="L1260" s="122" t="s">
        <v>3706</v>
      </c>
      <c r="M1260" s="122" t="s">
        <v>25</v>
      </c>
      <c r="N1260" s="122" t="s">
        <v>26</v>
      </c>
      <c r="O1260" s="122" t="s">
        <v>25</v>
      </c>
      <c r="P1260" s="122" t="s">
        <v>27</v>
      </c>
      <c r="Q1260" s="122" t="s">
        <v>28</v>
      </c>
      <c r="R1260" s="124">
        <v>0.09</v>
      </c>
      <c r="S1260" s="122" t="s">
        <v>189</v>
      </c>
      <c r="T1260" s="125">
        <v>3.07</v>
      </c>
      <c r="U1260" s="122" t="s">
        <v>30</v>
      </c>
      <c r="W1260" s="8" t="str">
        <f t="shared" si="139"/>
        <v/>
      </c>
      <c r="X1260" s="8" t="str">
        <f>IF(S1260="6B",_xlfn.XLOOKUP(H1260,'Zoning 2shop'!A:A,'Zoning 2shop'!B:B),IF(S1260="6C",_xlfn.XLOOKUP(G1260,'Zoning 2shop'!C:C,'Zoning 2shop'!D:D),""))</f>
        <v/>
      </c>
      <c r="Y1260" s="112">
        <f t="shared" si="140"/>
        <v>0.14910705133062102</v>
      </c>
      <c r="Z1260" s="4">
        <f t="shared" si="141"/>
        <v>3.07</v>
      </c>
      <c r="AA1260" s="4">
        <f t="shared" si="142"/>
        <v>0.08</v>
      </c>
      <c r="AB1260" s="4">
        <f t="shared" si="143"/>
        <v>0.45775864758500651</v>
      </c>
      <c r="AC1260" s="19">
        <f t="shared" si="144"/>
        <v>3.15</v>
      </c>
      <c r="AD1260" s="8" t="str">
        <f>IF(COUNTIF(Catégories!A:A,N1260)=0,"catégorie inconnue",LOOKUP(N1260,Catégories!A:A,Catégories!B:B))</f>
        <v>Frêt</v>
      </c>
      <c r="AE1260" s="21">
        <f t="shared" si="145"/>
        <v>3.6077586475850065</v>
      </c>
    </row>
    <row r="1261" spans="2:31" x14ac:dyDescent="0.2">
      <c r="B1261" s="122" t="s">
        <v>2731</v>
      </c>
      <c r="C1261" s="122" t="s">
        <v>177</v>
      </c>
      <c r="D1261" s="123">
        <v>46172</v>
      </c>
      <c r="E1261" s="122" t="s">
        <v>3719</v>
      </c>
      <c r="F1261" s="122" t="s">
        <v>22</v>
      </c>
      <c r="G1261" s="122" t="s">
        <v>0</v>
      </c>
      <c r="H1261" s="122" t="s">
        <v>0</v>
      </c>
      <c r="I1261" s="122" t="s">
        <v>3720</v>
      </c>
      <c r="J1261" s="122" t="s">
        <v>3720</v>
      </c>
      <c r="K1261" s="122" t="s">
        <v>24</v>
      </c>
      <c r="L1261" s="122" t="s">
        <v>3721</v>
      </c>
      <c r="M1261" s="122" t="s">
        <v>25</v>
      </c>
      <c r="N1261" s="122" t="s">
        <v>26</v>
      </c>
      <c r="O1261" s="122" t="s">
        <v>25</v>
      </c>
      <c r="P1261" s="122" t="s">
        <v>27</v>
      </c>
      <c r="Q1261" s="122" t="s">
        <v>28</v>
      </c>
      <c r="R1261" s="124">
        <v>0.2</v>
      </c>
      <c r="S1261" s="122" t="s">
        <v>189</v>
      </c>
      <c r="T1261" s="125">
        <v>3.07</v>
      </c>
      <c r="U1261" s="122" t="s">
        <v>30</v>
      </c>
      <c r="W1261" s="8" t="str">
        <f t="shared" si="139"/>
        <v/>
      </c>
      <c r="X1261" s="8" t="str">
        <f>IF(S1261="6B",_xlfn.XLOOKUP(H1261,'Zoning 2shop'!A:A,'Zoning 2shop'!B:B),IF(S1261="6C",_xlfn.XLOOKUP(G1261,'Zoning 2shop'!C:C,'Zoning 2shop'!D:D),""))</f>
        <v/>
      </c>
      <c r="Y1261" s="112">
        <f t="shared" si="140"/>
        <v>0.14910705133062102</v>
      </c>
      <c r="Z1261" s="4">
        <f t="shared" si="141"/>
        <v>3.07</v>
      </c>
      <c r="AA1261" s="4">
        <f t="shared" si="142"/>
        <v>0.08</v>
      </c>
      <c r="AB1261" s="4">
        <f t="shared" si="143"/>
        <v>0.45775864758500651</v>
      </c>
      <c r="AC1261" s="19">
        <f t="shared" si="144"/>
        <v>3.15</v>
      </c>
      <c r="AD1261" s="8" t="str">
        <f>IF(COUNTIF(Catégories!A:A,N1261)=0,"catégorie inconnue",LOOKUP(N1261,Catégories!A:A,Catégories!B:B))</f>
        <v>Frêt</v>
      </c>
      <c r="AE1261" s="21">
        <f t="shared" si="145"/>
        <v>3.6077586475850065</v>
      </c>
    </row>
    <row r="1262" spans="2:31" x14ac:dyDescent="0.2">
      <c r="B1262" s="122" t="s">
        <v>2731</v>
      </c>
      <c r="C1262" s="122" t="s">
        <v>177</v>
      </c>
      <c r="D1262" s="123">
        <v>46172</v>
      </c>
      <c r="E1262" s="122" t="s">
        <v>3722</v>
      </c>
      <c r="F1262" s="122" t="s">
        <v>22</v>
      </c>
      <c r="G1262" s="122" t="s">
        <v>0</v>
      </c>
      <c r="H1262" s="122" t="s">
        <v>0</v>
      </c>
      <c r="I1262" s="122" t="s">
        <v>3723</v>
      </c>
      <c r="J1262" s="122" t="s">
        <v>3723</v>
      </c>
      <c r="K1262" s="122" t="s">
        <v>24</v>
      </c>
      <c r="L1262" s="122" t="s">
        <v>3724</v>
      </c>
      <c r="M1262" s="122" t="s">
        <v>25</v>
      </c>
      <c r="N1262" s="122" t="s">
        <v>26</v>
      </c>
      <c r="O1262" s="122" t="s">
        <v>25</v>
      </c>
      <c r="P1262" s="122" t="s">
        <v>27</v>
      </c>
      <c r="Q1262" s="122" t="s">
        <v>28</v>
      </c>
      <c r="R1262" s="124">
        <v>0.27</v>
      </c>
      <c r="S1262" s="122" t="s">
        <v>189</v>
      </c>
      <c r="T1262" s="125">
        <v>3.07</v>
      </c>
      <c r="U1262" s="122" t="s">
        <v>30</v>
      </c>
      <c r="W1262" s="8" t="str">
        <f t="shared" si="139"/>
        <v/>
      </c>
      <c r="X1262" s="8" t="str">
        <f>IF(S1262="6B",_xlfn.XLOOKUP(H1262,'Zoning 2shop'!A:A,'Zoning 2shop'!B:B),IF(S1262="6C",_xlfn.XLOOKUP(G1262,'Zoning 2shop'!C:C,'Zoning 2shop'!D:D),""))</f>
        <v/>
      </c>
      <c r="Y1262" s="112">
        <f t="shared" si="140"/>
        <v>0.14910705133062102</v>
      </c>
      <c r="Z1262" s="4">
        <f t="shared" si="141"/>
        <v>3.07</v>
      </c>
      <c r="AA1262" s="4">
        <f t="shared" si="142"/>
        <v>0.08</v>
      </c>
      <c r="AB1262" s="4">
        <f t="shared" si="143"/>
        <v>0.45775864758500651</v>
      </c>
      <c r="AC1262" s="19">
        <f t="shared" si="144"/>
        <v>3.15</v>
      </c>
      <c r="AD1262" s="8" t="str">
        <f>IF(COUNTIF(Catégories!A:A,N1262)=0,"catégorie inconnue",LOOKUP(N1262,Catégories!A:A,Catégories!B:B))</f>
        <v>Frêt</v>
      </c>
      <c r="AE1262" s="21">
        <f t="shared" si="145"/>
        <v>3.6077586475850065</v>
      </c>
    </row>
    <row r="1263" spans="2:31" x14ac:dyDescent="0.2">
      <c r="B1263" s="122" t="s">
        <v>2731</v>
      </c>
      <c r="C1263" s="122" t="s">
        <v>177</v>
      </c>
      <c r="D1263" s="123">
        <v>46172</v>
      </c>
      <c r="E1263" s="122" t="s">
        <v>470</v>
      </c>
      <c r="F1263" s="122" t="s">
        <v>22</v>
      </c>
      <c r="G1263" s="122" t="s">
        <v>0</v>
      </c>
      <c r="H1263" s="122" t="s">
        <v>0</v>
      </c>
      <c r="I1263" s="122" t="s">
        <v>3707</v>
      </c>
      <c r="J1263" s="122" t="s">
        <v>3707</v>
      </c>
      <c r="K1263" s="122" t="s">
        <v>24</v>
      </c>
      <c r="L1263" s="122" t="s">
        <v>3708</v>
      </c>
      <c r="M1263" s="122" t="s">
        <v>25</v>
      </c>
      <c r="N1263" s="122" t="s">
        <v>26</v>
      </c>
      <c r="O1263" s="122" t="s">
        <v>25</v>
      </c>
      <c r="P1263" s="122" t="s">
        <v>27</v>
      </c>
      <c r="Q1263" s="122" t="s">
        <v>28</v>
      </c>
      <c r="R1263" s="124">
        <v>0.22</v>
      </c>
      <c r="S1263" s="122" t="s">
        <v>189</v>
      </c>
      <c r="T1263" s="125">
        <v>3.07</v>
      </c>
      <c r="U1263" s="122" t="s">
        <v>30</v>
      </c>
      <c r="W1263" s="8" t="str">
        <f t="shared" si="139"/>
        <v/>
      </c>
      <c r="X1263" s="8" t="str">
        <f>IF(S1263="6B",_xlfn.XLOOKUP(H1263,'Zoning 2shop'!A:A,'Zoning 2shop'!B:B),IF(S1263="6C",_xlfn.XLOOKUP(G1263,'Zoning 2shop'!C:C,'Zoning 2shop'!D:D),""))</f>
        <v/>
      </c>
      <c r="Y1263" s="112">
        <f t="shared" si="140"/>
        <v>0.14910705133062102</v>
      </c>
      <c r="Z1263" s="4">
        <f t="shared" si="141"/>
        <v>3.07</v>
      </c>
      <c r="AA1263" s="4">
        <f t="shared" si="142"/>
        <v>0.08</v>
      </c>
      <c r="AB1263" s="4">
        <f t="shared" si="143"/>
        <v>0.45775864758500651</v>
      </c>
      <c r="AC1263" s="19">
        <f t="shared" si="144"/>
        <v>3.15</v>
      </c>
      <c r="AD1263" s="8" t="str">
        <f>IF(COUNTIF(Catégories!A:A,N1263)=0,"catégorie inconnue",LOOKUP(N1263,Catégories!A:A,Catégories!B:B))</f>
        <v>Frêt</v>
      </c>
      <c r="AE1263" s="21">
        <f t="shared" si="145"/>
        <v>3.6077586475850065</v>
      </c>
    </row>
    <row r="1264" spans="2:31" x14ac:dyDescent="0.2">
      <c r="B1264" s="122" t="s">
        <v>2731</v>
      </c>
      <c r="C1264" s="122" t="s">
        <v>177</v>
      </c>
      <c r="D1264" s="123">
        <v>46173</v>
      </c>
      <c r="E1264" s="122" t="s">
        <v>3578</v>
      </c>
      <c r="F1264" s="122" t="s">
        <v>22</v>
      </c>
      <c r="G1264" s="122" t="s">
        <v>0</v>
      </c>
      <c r="H1264" s="122" t="s">
        <v>0</v>
      </c>
      <c r="I1264" s="122" t="s">
        <v>3746</v>
      </c>
      <c r="J1264" s="122" t="s">
        <v>3746</v>
      </c>
      <c r="K1264" s="122" t="s">
        <v>24</v>
      </c>
      <c r="L1264" s="122" t="s">
        <v>3747</v>
      </c>
      <c r="M1264" s="122" t="s">
        <v>25</v>
      </c>
      <c r="N1264" s="122" t="s">
        <v>26</v>
      </c>
      <c r="O1264" s="122" t="s">
        <v>25</v>
      </c>
      <c r="P1264" s="122" t="s">
        <v>27</v>
      </c>
      <c r="Q1264" s="122" t="s">
        <v>28</v>
      </c>
      <c r="R1264" s="124">
        <v>0.19</v>
      </c>
      <c r="S1264" s="122" t="s">
        <v>189</v>
      </c>
      <c r="T1264" s="125">
        <v>3.07</v>
      </c>
      <c r="U1264" s="122" t="s">
        <v>30</v>
      </c>
      <c r="W1264" s="8" t="str">
        <f t="shared" si="139"/>
        <v/>
      </c>
      <c r="X1264" s="8" t="str">
        <f>IF(S1264="6B",_xlfn.XLOOKUP(H1264,'Zoning 2shop'!A:A,'Zoning 2shop'!B:B),IF(S1264="6C",_xlfn.XLOOKUP(G1264,'Zoning 2shop'!C:C,'Zoning 2shop'!D:D),""))</f>
        <v/>
      </c>
      <c r="Y1264" s="112">
        <f t="shared" si="140"/>
        <v>0.14910705133062102</v>
      </c>
      <c r="Z1264" s="4">
        <f t="shared" si="141"/>
        <v>3.07</v>
      </c>
      <c r="AA1264" s="4">
        <f t="shared" si="142"/>
        <v>0.08</v>
      </c>
      <c r="AB1264" s="4">
        <f t="shared" si="143"/>
        <v>0.45775864758500651</v>
      </c>
      <c r="AC1264" s="19">
        <f t="shared" si="144"/>
        <v>3.15</v>
      </c>
      <c r="AD1264" s="8" t="str">
        <f>IF(COUNTIF(Catégories!A:A,N1264)=0,"catégorie inconnue",LOOKUP(N1264,Catégories!A:A,Catégories!B:B))</f>
        <v>Frêt</v>
      </c>
      <c r="AE1264" s="21">
        <f t="shared" si="145"/>
        <v>3.6077586475850065</v>
      </c>
    </row>
    <row r="1265" spans="2:31" x14ac:dyDescent="0.2">
      <c r="B1265" s="122" t="s">
        <v>2731</v>
      </c>
      <c r="C1265" s="122" t="s">
        <v>177</v>
      </c>
      <c r="D1265" s="123">
        <v>46173</v>
      </c>
      <c r="E1265" s="122" t="s">
        <v>298</v>
      </c>
      <c r="F1265" s="122" t="s">
        <v>22</v>
      </c>
      <c r="G1265" s="122" t="s">
        <v>0</v>
      </c>
      <c r="H1265" s="122" t="s">
        <v>0</v>
      </c>
      <c r="I1265" s="122" t="s">
        <v>3774</v>
      </c>
      <c r="J1265" s="122" t="s">
        <v>3774</v>
      </c>
      <c r="K1265" s="122" t="s">
        <v>24</v>
      </c>
      <c r="L1265" s="122" t="s">
        <v>3775</v>
      </c>
      <c r="M1265" s="122" t="s">
        <v>25</v>
      </c>
      <c r="N1265" s="122" t="s">
        <v>26</v>
      </c>
      <c r="O1265" s="122" t="s">
        <v>25</v>
      </c>
      <c r="P1265" s="122" t="s">
        <v>27</v>
      </c>
      <c r="Q1265" s="122" t="s">
        <v>28</v>
      </c>
      <c r="R1265" s="124">
        <v>0.11</v>
      </c>
      <c r="S1265" s="122" t="s">
        <v>189</v>
      </c>
      <c r="T1265" s="125">
        <v>3.07</v>
      </c>
      <c r="U1265" s="122" t="s">
        <v>30</v>
      </c>
      <c r="W1265" s="8" t="str">
        <f t="shared" si="139"/>
        <v/>
      </c>
      <c r="X1265" s="8" t="str">
        <f>IF(S1265="6B",_xlfn.XLOOKUP(H1265,'Zoning 2shop'!A:A,'Zoning 2shop'!B:B),IF(S1265="6C",_xlfn.XLOOKUP(G1265,'Zoning 2shop'!C:C,'Zoning 2shop'!D:D),""))</f>
        <v/>
      </c>
      <c r="Y1265" s="112">
        <f t="shared" si="140"/>
        <v>0.14910705133062102</v>
      </c>
      <c r="Z1265" s="4">
        <f t="shared" si="141"/>
        <v>3.07</v>
      </c>
      <c r="AA1265" s="4">
        <f t="shared" si="142"/>
        <v>0.08</v>
      </c>
      <c r="AB1265" s="4">
        <f t="shared" si="143"/>
        <v>0.45775864758500651</v>
      </c>
      <c r="AC1265" s="19">
        <f t="shared" si="144"/>
        <v>3.15</v>
      </c>
      <c r="AD1265" s="8" t="str">
        <f>IF(COUNTIF(Catégories!A:A,N1265)=0,"catégorie inconnue",LOOKUP(N1265,Catégories!A:A,Catégories!B:B))</f>
        <v>Frêt</v>
      </c>
      <c r="AE1265" s="21">
        <f t="shared" si="145"/>
        <v>3.6077586475850065</v>
      </c>
    </row>
    <row r="1266" spans="2:31" x14ac:dyDescent="0.2">
      <c r="B1266" s="122" t="s">
        <v>2731</v>
      </c>
      <c r="C1266" s="122" t="s">
        <v>177</v>
      </c>
      <c r="D1266" s="123">
        <v>46173</v>
      </c>
      <c r="E1266" s="122" t="s">
        <v>290</v>
      </c>
      <c r="F1266" s="122" t="s">
        <v>22</v>
      </c>
      <c r="G1266" s="122" t="s">
        <v>0</v>
      </c>
      <c r="H1266" s="122" t="s">
        <v>0</v>
      </c>
      <c r="I1266" s="122" t="s">
        <v>3744</v>
      </c>
      <c r="J1266" s="122" t="s">
        <v>3744</v>
      </c>
      <c r="K1266" s="122" t="s">
        <v>24</v>
      </c>
      <c r="L1266" s="122" t="s">
        <v>3745</v>
      </c>
      <c r="M1266" s="122" t="s">
        <v>25</v>
      </c>
      <c r="N1266" s="122" t="s">
        <v>26</v>
      </c>
      <c r="O1266" s="122" t="s">
        <v>25</v>
      </c>
      <c r="P1266" s="122" t="s">
        <v>27</v>
      </c>
      <c r="Q1266" s="122" t="s">
        <v>28</v>
      </c>
      <c r="R1266" s="124">
        <v>0.36</v>
      </c>
      <c r="S1266" s="122" t="s">
        <v>189</v>
      </c>
      <c r="T1266" s="125">
        <v>3.07</v>
      </c>
      <c r="U1266" s="122" t="s">
        <v>30</v>
      </c>
      <c r="W1266" s="8" t="str">
        <f t="shared" si="139"/>
        <v/>
      </c>
      <c r="X1266" s="8" t="str">
        <f>IF(S1266="6B",_xlfn.XLOOKUP(H1266,'Zoning 2shop'!A:A,'Zoning 2shop'!B:B),IF(S1266="6C",_xlfn.XLOOKUP(G1266,'Zoning 2shop'!C:C,'Zoning 2shop'!D:D),""))</f>
        <v/>
      </c>
      <c r="Y1266" s="112">
        <f t="shared" si="140"/>
        <v>0.14910705133062102</v>
      </c>
      <c r="Z1266" s="4">
        <f t="shared" si="141"/>
        <v>3.07</v>
      </c>
      <c r="AA1266" s="4">
        <f t="shared" si="142"/>
        <v>0.08</v>
      </c>
      <c r="AB1266" s="4">
        <f t="shared" si="143"/>
        <v>0.45775864758500651</v>
      </c>
      <c r="AC1266" s="19">
        <f t="shared" si="144"/>
        <v>3.15</v>
      </c>
      <c r="AD1266" s="8" t="str">
        <f>IF(COUNTIF(Catégories!A:A,N1266)=0,"catégorie inconnue",LOOKUP(N1266,Catégories!A:A,Catégories!B:B))</f>
        <v>Frêt</v>
      </c>
      <c r="AE1266" s="21">
        <f t="shared" si="145"/>
        <v>3.6077586475850065</v>
      </c>
    </row>
    <row r="1267" spans="2:31" x14ac:dyDescent="0.2">
      <c r="B1267" s="122" t="s">
        <v>2731</v>
      </c>
      <c r="C1267" s="122" t="s">
        <v>177</v>
      </c>
      <c r="D1267" s="123">
        <v>46173</v>
      </c>
      <c r="E1267" s="122" t="s">
        <v>305</v>
      </c>
      <c r="F1267" s="122" t="s">
        <v>22</v>
      </c>
      <c r="G1267" s="122" t="s">
        <v>0</v>
      </c>
      <c r="H1267" s="122" t="s">
        <v>0</v>
      </c>
      <c r="I1267" s="122" t="s">
        <v>3772</v>
      </c>
      <c r="J1267" s="122" t="s">
        <v>3772</v>
      </c>
      <c r="K1267" s="122" t="s">
        <v>24</v>
      </c>
      <c r="L1267" s="122" t="s">
        <v>3773</v>
      </c>
      <c r="M1267" s="122" t="s">
        <v>25</v>
      </c>
      <c r="N1267" s="122" t="s">
        <v>26</v>
      </c>
      <c r="O1267" s="122" t="s">
        <v>25</v>
      </c>
      <c r="P1267" s="122" t="s">
        <v>27</v>
      </c>
      <c r="Q1267" s="122" t="s">
        <v>28</v>
      </c>
      <c r="R1267" s="124">
        <v>0.26</v>
      </c>
      <c r="S1267" s="122" t="s">
        <v>189</v>
      </c>
      <c r="T1267" s="125">
        <v>3.07</v>
      </c>
      <c r="U1267" s="122" t="s">
        <v>30</v>
      </c>
      <c r="W1267" s="8" t="str">
        <f t="shared" si="139"/>
        <v/>
      </c>
      <c r="X1267" s="8" t="str">
        <f>IF(S1267="6B",_xlfn.XLOOKUP(H1267,'Zoning 2shop'!A:A,'Zoning 2shop'!B:B),IF(S1267="6C",_xlfn.XLOOKUP(G1267,'Zoning 2shop'!C:C,'Zoning 2shop'!D:D),""))</f>
        <v/>
      </c>
      <c r="Y1267" s="112">
        <f t="shared" si="140"/>
        <v>0.14910705133062102</v>
      </c>
      <c r="Z1267" s="4">
        <f t="shared" si="141"/>
        <v>3.07</v>
      </c>
      <c r="AA1267" s="4">
        <f t="shared" si="142"/>
        <v>0.08</v>
      </c>
      <c r="AB1267" s="4">
        <f t="shared" si="143"/>
        <v>0.45775864758500651</v>
      </c>
      <c r="AC1267" s="19">
        <f t="shared" si="144"/>
        <v>3.15</v>
      </c>
      <c r="AD1267" s="8" t="str">
        <f>IF(COUNTIF(Catégories!A:A,N1267)=0,"catégorie inconnue",LOOKUP(N1267,Catégories!A:A,Catégories!B:B))</f>
        <v>Frêt</v>
      </c>
      <c r="AE1267" s="21">
        <f t="shared" si="145"/>
        <v>3.6077586475850065</v>
      </c>
    </row>
    <row r="1268" spans="2:31" x14ac:dyDescent="0.2">
      <c r="B1268" s="122" t="s">
        <v>2731</v>
      </c>
      <c r="C1268" s="122" t="s">
        <v>177</v>
      </c>
      <c r="D1268" s="123">
        <v>46173</v>
      </c>
      <c r="E1268" s="122" t="s">
        <v>1231</v>
      </c>
      <c r="F1268" s="122" t="s">
        <v>22</v>
      </c>
      <c r="G1268" s="122" t="s">
        <v>0</v>
      </c>
      <c r="H1268" s="122" t="s">
        <v>0</v>
      </c>
      <c r="I1268" s="122" t="s">
        <v>3770</v>
      </c>
      <c r="J1268" s="122" t="s">
        <v>3770</v>
      </c>
      <c r="K1268" s="122" t="s">
        <v>24</v>
      </c>
      <c r="L1268" s="122" t="s">
        <v>3771</v>
      </c>
      <c r="M1268" s="122" t="s">
        <v>25</v>
      </c>
      <c r="N1268" s="122" t="s">
        <v>26</v>
      </c>
      <c r="O1268" s="122" t="s">
        <v>25</v>
      </c>
      <c r="P1268" s="122" t="s">
        <v>27</v>
      </c>
      <c r="Q1268" s="122" t="s">
        <v>182</v>
      </c>
      <c r="R1268" s="124">
        <v>0.16</v>
      </c>
      <c r="S1268" s="122" t="s">
        <v>189</v>
      </c>
      <c r="T1268" s="125">
        <v>3.07</v>
      </c>
      <c r="U1268" s="122" t="s">
        <v>30</v>
      </c>
      <c r="W1268" s="8" t="str">
        <f t="shared" si="139"/>
        <v/>
      </c>
      <c r="X1268" s="8" t="str">
        <f>IF(S1268="6B",_xlfn.XLOOKUP(H1268,'Zoning 2shop'!A:A,'Zoning 2shop'!B:B),IF(S1268="6C",_xlfn.XLOOKUP(G1268,'Zoning 2shop'!C:C,'Zoning 2shop'!D:D),""))</f>
        <v/>
      </c>
      <c r="Y1268" s="112">
        <f t="shared" si="140"/>
        <v>0.14910705133062102</v>
      </c>
      <c r="Z1268" s="4">
        <f t="shared" si="141"/>
        <v>3.07</v>
      </c>
      <c r="AA1268" s="4">
        <f t="shared" si="142"/>
        <v>0.08</v>
      </c>
      <c r="AB1268" s="4">
        <f t="shared" si="143"/>
        <v>0.45775864758500651</v>
      </c>
      <c r="AC1268" s="19">
        <f t="shared" si="144"/>
        <v>3.15</v>
      </c>
      <c r="AD1268" s="8" t="str">
        <f>IF(COUNTIF(Catégories!A:A,N1268)=0,"catégorie inconnue",LOOKUP(N1268,Catégories!A:A,Catégories!B:B))</f>
        <v>Frêt</v>
      </c>
      <c r="AE1268" s="21">
        <f t="shared" si="145"/>
        <v>3.6077586475850065</v>
      </c>
    </row>
    <row r="1269" spans="2:31" x14ac:dyDescent="0.2">
      <c r="B1269" s="122" t="s">
        <v>2731</v>
      </c>
      <c r="C1269" s="122" t="s">
        <v>177</v>
      </c>
      <c r="D1269" s="123">
        <v>46173</v>
      </c>
      <c r="E1269" s="122" t="s">
        <v>611</v>
      </c>
      <c r="F1269" s="122" t="s">
        <v>22</v>
      </c>
      <c r="G1269" s="122" t="s">
        <v>0</v>
      </c>
      <c r="H1269" s="122" t="s">
        <v>0</v>
      </c>
      <c r="I1269" s="122" t="s">
        <v>3742</v>
      </c>
      <c r="J1269" s="122" t="s">
        <v>3742</v>
      </c>
      <c r="K1269" s="122" t="s">
        <v>24</v>
      </c>
      <c r="L1269" s="122" t="s">
        <v>3743</v>
      </c>
      <c r="M1269" s="122" t="s">
        <v>25</v>
      </c>
      <c r="N1269" s="122" t="s">
        <v>26</v>
      </c>
      <c r="O1269" s="122" t="s">
        <v>25</v>
      </c>
      <c r="P1269" s="122" t="s">
        <v>27</v>
      </c>
      <c r="Q1269" s="122" t="s">
        <v>28</v>
      </c>
      <c r="R1269" s="124">
        <v>0.22</v>
      </c>
      <c r="S1269" s="122" t="s">
        <v>189</v>
      </c>
      <c r="T1269" s="125">
        <v>3.07</v>
      </c>
      <c r="U1269" s="122" t="s">
        <v>30</v>
      </c>
      <c r="W1269" s="8" t="str">
        <f t="shared" si="139"/>
        <v/>
      </c>
      <c r="X1269" s="8" t="str">
        <f>IF(S1269="6B",_xlfn.XLOOKUP(H1269,'Zoning 2shop'!A:A,'Zoning 2shop'!B:B),IF(S1269="6C",_xlfn.XLOOKUP(G1269,'Zoning 2shop'!C:C,'Zoning 2shop'!D:D),""))</f>
        <v/>
      </c>
      <c r="Y1269" s="112">
        <f t="shared" si="140"/>
        <v>0.14910705133062102</v>
      </c>
      <c r="Z1269" s="4">
        <f t="shared" si="141"/>
        <v>3.07</v>
      </c>
      <c r="AA1269" s="4">
        <f t="shared" si="142"/>
        <v>0.08</v>
      </c>
      <c r="AB1269" s="4">
        <f t="shared" si="143"/>
        <v>0.45775864758500651</v>
      </c>
      <c r="AC1269" s="19">
        <f t="shared" si="144"/>
        <v>3.15</v>
      </c>
      <c r="AD1269" s="8" t="str">
        <f>IF(COUNTIF(Catégories!A:A,N1269)=0,"catégorie inconnue",LOOKUP(N1269,Catégories!A:A,Catégories!B:B))</f>
        <v>Frêt</v>
      </c>
      <c r="AE1269" s="21">
        <f t="shared" si="145"/>
        <v>3.6077586475850065</v>
      </c>
    </row>
    <row r="1270" spans="2:31" x14ac:dyDescent="0.2">
      <c r="B1270" s="122" t="s">
        <v>2731</v>
      </c>
      <c r="C1270" s="122" t="s">
        <v>177</v>
      </c>
      <c r="D1270" s="123">
        <v>46173</v>
      </c>
      <c r="E1270" s="122" t="s">
        <v>270</v>
      </c>
      <c r="F1270" s="122" t="s">
        <v>22</v>
      </c>
      <c r="G1270" s="122" t="s">
        <v>0</v>
      </c>
      <c r="H1270" s="122" t="s">
        <v>0</v>
      </c>
      <c r="I1270" s="122" t="s">
        <v>3778</v>
      </c>
      <c r="J1270" s="122" t="s">
        <v>3778</v>
      </c>
      <c r="K1270" s="122" t="s">
        <v>24</v>
      </c>
      <c r="L1270" s="122" t="s">
        <v>3779</v>
      </c>
      <c r="M1270" s="122" t="s">
        <v>25</v>
      </c>
      <c r="N1270" s="122" t="s">
        <v>26</v>
      </c>
      <c r="O1270" s="122" t="s">
        <v>25</v>
      </c>
      <c r="P1270" s="122" t="s">
        <v>27</v>
      </c>
      <c r="Q1270" s="122" t="s">
        <v>28</v>
      </c>
      <c r="R1270" s="124">
        <v>0.1</v>
      </c>
      <c r="S1270" s="122" t="s">
        <v>189</v>
      </c>
      <c r="T1270" s="125">
        <v>3.07</v>
      </c>
      <c r="U1270" s="122" t="s">
        <v>30</v>
      </c>
      <c r="W1270" s="8" t="str">
        <f t="shared" si="139"/>
        <v/>
      </c>
      <c r="X1270" s="8" t="str">
        <f>IF(S1270="6B",_xlfn.XLOOKUP(H1270,'Zoning 2shop'!A:A,'Zoning 2shop'!B:B),IF(S1270="6C",_xlfn.XLOOKUP(G1270,'Zoning 2shop'!C:C,'Zoning 2shop'!D:D),""))</f>
        <v/>
      </c>
      <c r="Y1270" s="112">
        <f t="shared" si="140"/>
        <v>0.14910705133062102</v>
      </c>
      <c r="Z1270" s="4">
        <f t="shared" si="141"/>
        <v>3.07</v>
      </c>
      <c r="AA1270" s="4">
        <f t="shared" si="142"/>
        <v>0.08</v>
      </c>
      <c r="AB1270" s="4">
        <f t="shared" si="143"/>
        <v>0.45775864758500651</v>
      </c>
      <c r="AC1270" s="19">
        <f t="shared" si="144"/>
        <v>3.15</v>
      </c>
      <c r="AD1270" s="8" t="str">
        <f>IF(COUNTIF(Catégories!A:A,N1270)=0,"catégorie inconnue",LOOKUP(N1270,Catégories!A:A,Catégories!B:B))</f>
        <v>Frêt</v>
      </c>
      <c r="AE1270" s="21">
        <f t="shared" si="145"/>
        <v>3.6077586475850065</v>
      </c>
    </row>
    <row r="1271" spans="2:31" x14ac:dyDescent="0.2">
      <c r="B1271" s="122" t="s">
        <v>2731</v>
      </c>
      <c r="C1271" s="122" t="s">
        <v>177</v>
      </c>
      <c r="D1271" s="123">
        <v>46173</v>
      </c>
      <c r="E1271" s="122" t="s">
        <v>3765</v>
      </c>
      <c r="F1271" s="122" t="s">
        <v>22</v>
      </c>
      <c r="G1271" s="122" t="s">
        <v>0</v>
      </c>
      <c r="H1271" s="122" t="s">
        <v>0</v>
      </c>
      <c r="I1271" s="122" t="s">
        <v>3766</v>
      </c>
      <c r="J1271" s="122" t="s">
        <v>3766</v>
      </c>
      <c r="K1271" s="122" t="s">
        <v>24</v>
      </c>
      <c r="L1271" s="122" t="s">
        <v>3767</v>
      </c>
      <c r="M1271" s="122" t="s">
        <v>25</v>
      </c>
      <c r="N1271" s="122" t="s">
        <v>26</v>
      </c>
      <c r="O1271" s="122" t="s">
        <v>25</v>
      </c>
      <c r="P1271" s="122" t="s">
        <v>27</v>
      </c>
      <c r="Q1271" s="122" t="s">
        <v>28</v>
      </c>
      <c r="R1271" s="124">
        <v>0.04</v>
      </c>
      <c r="S1271" s="122" t="s">
        <v>189</v>
      </c>
      <c r="T1271" s="125">
        <v>3.07</v>
      </c>
      <c r="U1271" s="122" t="s">
        <v>30</v>
      </c>
      <c r="W1271" s="8" t="str">
        <f t="shared" si="139"/>
        <v/>
      </c>
      <c r="X1271" s="8" t="str">
        <f>IF(S1271="6B",_xlfn.XLOOKUP(H1271,'Zoning 2shop'!A:A,'Zoning 2shop'!B:B),IF(S1271="6C",_xlfn.XLOOKUP(G1271,'Zoning 2shop'!C:C,'Zoning 2shop'!D:D),""))</f>
        <v/>
      </c>
      <c r="Y1271" s="112">
        <f t="shared" si="140"/>
        <v>0.14910705133062102</v>
      </c>
      <c r="Z1271" s="4">
        <f t="shared" si="141"/>
        <v>3.07</v>
      </c>
      <c r="AA1271" s="4">
        <f t="shared" si="142"/>
        <v>0.08</v>
      </c>
      <c r="AB1271" s="4">
        <f t="shared" si="143"/>
        <v>0.45775864758500651</v>
      </c>
      <c r="AC1271" s="19">
        <f t="shared" si="144"/>
        <v>3.15</v>
      </c>
      <c r="AD1271" s="8" t="str">
        <f>IF(COUNTIF(Catégories!A:A,N1271)=0,"catégorie inconnue",LOOKUP(N1271,Catégories!A:A,Catégories!B:B))</f>
        <v>Frêt</v>
      </c>
      <c r="AE1271" s="21">
        <f t="shared" si="145"/>
        <v>3.6077586475850065</v>
      </c>
    </row>
    <row r="1272" spans="2:31" x14ac:dyDescent="0.2">
      <c r="B1272" s="122" t="s">
        <v>2731</v>
      </c>
      <c r="C1272" s="122" t="s">
        <v>177</v>
      </c>
      <c r="D1272" s="123">
        <v>46173</v>
      </c>
      <c r="E1272" s="122" t="s">
        <v>260</v>
      </c>
      <c r="F1272" s="122" t="s">
        <v>22</v>
      </c>
      <c r="G1272" s="122" t="s">
        <v>0</v>
      </c>
      <c r="H1272" s="122" t="s">
        <v>0</v>
      </c>
      <c r="I1272" s="122" t="s">
        <v>3776</v>
      </c>
      <c r="J1272" s="122" t="s">
        <v>3776</v>
      </c>
      <c r="K1272" s="122" t="s">
        <v>24</v>
      </c>
      <c r="L1272" s="122" t="s">
        <v>3777</v>
      </c>
      <c r="M1272" s="122" t="s">
        <v>25</v>
      </c>
      <c r="N1272" s="122" t="s">
        <v>26</v>
      </c>
      <c r="O1272" s="122" t="s">
        <v>25</v>
      </c>
      <c r="P1272" s="122" t="s">
        <v>27</v>
      </c>
      <c r="Q1272" s="122" t="s">
        <v>28</v>
      </c>
      <c r="R1272" s="124">
        <v>0.13</v>
      </c>
      <c r="S1272" s="122" t="s">
        <v>189</v>
      </c>
      <c r="T1272" s="125">
        <v>3.07</v>
      </c>
      <c r="U1272" s="122" t="s">
        <v>30</v>
      </c>
      <c r="W1272" s="8" t="str">
        <f t="shared" si="139"/>
        <v/>
      </c>
      <c r="X1272" s="8" t="str">
        <f>IF(S1272="6B",_xlfn.XLOOKUP(H1272,'Zoning 2shop'!A:A,'Zoning 2shop'!B:B),IF(S1272="6C",_xlfn.XLOOKUP(G1272,'Zoning 2shop'!C:C,'Zoning 2shop'!D:D),""))</f>
        <v/>
      </c>
      <c r="Y1272" s="112">
        <f t="shared" si="140"/>
        <v>0.14910705133062102</v>
      </c>
      <c r="Z1272" s="4">
        <f t="shared" si="141"/>
        <v>3.07</v>
      </c>
      <c r="AA1272" s="4">
        <f t="shared" si="142"/>
        <v>0.08</v>
      </c>
      <c r="AB1272" s="4">
        <f t="shared" si="143"/>
        <v>0.45775864758500651</v>
      </c>
      <c r="AC1272" s="19">
        <f t="shared" si="144"/>
        <v>3.15</v>
      </c>
      <c r="AD1272" s="8" t="str">
        <f>IF(COUNTIF(Catégories!A:A,N1272)=0,"catégorie inconnue",LOOKUP(N1272,Catégories!A:A,Catégories!B:B))</f>
        <v>Frêt</v>
      </c>
      <c r="AE1272" s="21">
        <f t="shared" si="145"/>
        <v>3.6077586475850065</v>
      </c>
    </row>
    <row r="1273" spans="2:31" x14ac:dyDescent="0.2">
      <c r="B1273" s="122" t="s">
        <v>2731</v>
      </c>
      <c r="C1273" s="122" t="s">
        <v>177</v>
      </c>
      <c r="D1273" s="123">
        <v>46173</v>
      </c>
      <c r="E1273" s="122" t="s">
        <v>3753</v>
      </c>
      <c r="F1273" s="122" t="s">
        <v>22</v>
      </c>
      <c r="G1273" s="122" t="s">
        <v>0</v>
      </c>
      <c r="H1273" s="122" t="s">
        <v>0</v>
      </c>
      <c r="I1273" s="122" t="s">
        <v>3754</v>
      </c>
      <c r="J1273" s="122" t="s">
        <v>3754</v>
      </c>
      <c r="K1273" s="122" t="s">
        <v>24</v>
      </c>
      <c r="L1273" s="122" t="s">
        <v>3755</v>
      </c>
      <c r="M1273" s="122" t="s">
        <v>25</v>
      </c>
      <c r="N1273" s="122" t="s">
        <v>26</v>
      </c>
      <c r="O1273" s="122" t="s">
        <v>25</v>
      </c>
      <c r="P1273" s="122" t="s">
        <v>27</v>
      </c>
      <c r="Q1273" s="122" t="s">
        <v>28</v>
      </c>
      <c r="R1273" s="124">
        <v>0.19</v>
      </c>
      <c r="S1273" s="122" t="s">
        <v>189</v>
      </c>
      <c r="T1273" s="125">
        <v>3.07</v>
      </c>
      <c r="U1273" s="122" t="s">
        <v>30</v>
      </c>
      <c r="W1273" s="8" t="str">
        <f t="shared" si="139"/>
        <v/>
      </c>
      <c r="X1273" s="8" t="str">
        <f>IF(S1273="6B",_xlfn.XLOOKUP(H1273,'Zoning 2shop'!A:A,'Zoning 2shop'!B:B),IF(S1273="6C",_xlfn.XLOOKUP(G1273,'Zoning 2shop'!C:C,'Zoning 2shop'!D:D),""))</f>
        <v/>
      </c>
      <c r="Y1273" s="112">
        <f t="shared" si="140"/>
        <v>0.14910705133062102</v>
      </c>
      <c r="Z1273" s="4">
        <f t="shared" si="141"/>
        <v>3.07</v>
      </c>
      <c r="AA1273" s="4">
        <f t="shared" si="142"/>
        <v>0.08</v>
      </c>
      <c r="AB1273" s="4">
        <f t="shared" si="143"/>
        <v>0.45775864758500651</v>
      </c>
      <c r="AC1273" s="19">
        <f t="shared" si="144"/>
        <v>3.15</v>
      </c>
      <c r="AD1273" s="8" t="str">
        <f>IF(COUNTIF(Catégories!A:A,N1273)=0,"catégorie inconnue",LOOKUP(N1273,Catégories!A:A,Catégories!B:B))</f>
        <v>Frêt</v>
      </c>
      <c r="AE1273" s="21">
        <f t="shared" si="145"/>
        <v>3.6077586475850065</v>
      </c>
    </row>
    <row r="1274" spans="2:31" x14ac:dyDescent="0.2">
      <c r="B1274" s="122" t="s">
        <v>2731</v>
      </c>
      <c r="C1274" s="122" t="s">
        <v>177</v>
      </c>
      <c r="D1274" s="123">
        <v>46173</v>
      </c>
      <c r="E1274" s="122" t="s">
        <v>1020</v>
      </c>
      <c r="F1274" s="122" t="s">
        <v>22</v>
      </c>
      <c r="G1274" s="122" t="s">
        <v>0</v>
      </c>
      <c r="H1274" s="122" t="s">
        <v>0</v>
      </c>
      <c r="I1274" s="122" t="s">
        <v>3756</v>
      </c>
      <c r="J1274" s="122" t="s">
        <v>3756</v>
      </c>
      <c r="K1274" s="122" t="s">
        <v>24</v>
      </c>
      <c r="L1274" s="122" t="s">
        <v>3757</v>
      </c>
      <c r="M1274" s="122" t="s">
        <v>25</v>
      </c>
      <c r="N1274" s="122" t="s">
        <v>26</v>
      </c>
      <c r="O1274" s="122" t="s">
        <v>25</v>
      </c>
      <c r="P1274" s="122" t="s">
        <v>27</v>
      </c>
      <c r="Q1274" s="122" t="s">
        <v>28</v>
      </c>
      <c r="R1274" s="124">
        <v>0.2</v>
      </c>
      <c r="S1274" s="122" t="s">
        <v>189</v>
      </c>
      <c r="T1274" s="125">
        <v>3.07</v>
      </c>
      <c r="U1274" s="122" t="s">
        <v>30</v>
      </c>
      <c r="W1274" s="8" t="str">
        <f t="shared" si="139"/>
        <v/>
      </c>
      <c r="X1274" s="8" t="str">
        <f>IF(S1274="6B",_xlfn.XLOOKUP(H1274,'Zoning 2shop'!A:A,'Zoning 2shop'!B:B),IF(S1274="6C",_xlfn.XLOOKUP(G1274,'Zoning 2shop'!C:C,'Zoning 2shop'!D:D),""))</f>
        <v/>
      </c>
      <c r="Y1274" s="112">
        <f t="shared" si="140"/>
        <v>0.14910705133062102</v>
      </c>
      <c r="Z1274" s="4">
        <f t="shared" si="141"/>
        <v>3.07</v>
      </c>
      <c r="AA1274" s="4">
        <f t="shared" si="142"/>
        <v>0.08</v>
      </c>
      <c r="AB1274" s="4">
        <f t="shared" si="143"/>
        <v>0.45775864758500651</v>
      </c>
      <c r="AC1274" s="19">
        <f t="shared" si="144"/>
        <v>3.15</v>
      </c>
      <c r="AD1274" s="8" t="str">
        <f>IF(COUNTIF(Catégories!A:A,N1274)=0,"catégorie inconnue",LOOKUP(N1274,Catégories!A:A,Catégories!B:B))</f>
        <v>Frêt</v>
      </c>
      <c r="AE1274" s="21">
        <f t="shared" si="145"/>
        <v>3.6077586475850065</v>
      </c>
    </row>
    <row r="1275" spans="2:31" x14ac:dyDescent="0.2">
      <c r="B1275" s="122" t="s">
        <v>2731</v>
      </c>
      <c r="C1275" s="122" t="s">
        <v>177</v>
      </c>
      <c r="D1275" s="123">
        <v>46173</v>
      </c>
      <c r="E1275" s="122" t="s">
        <v>1715</v>
      </c>
      <c r="F1275" s="122" t="s">
        <v>22</v>
      </c>
      <c r="G1275" s="122" t="s">
        <v>0</v>
      </c>
      <c r="H1275" s="122" t="s">
        <v>0</v>
      </c>
      <c r="I1275" s="122" t="s">
        <v>3763</v>
      </c>
      <c r="J1275" s="122" t="s">
        <v>3763</v>
      </c>
      <c r="K1275" s="122" t="s">
        <v>24</v>
      </c>
      <c r="L1275" s="122" t="s">
        <v>3764</v>
      </c>
      <c r="M1275" s="122" t="s">
        <v>25</v>
      </c>
      <c r="N1275" s="122" t="s">
        <v>26</v>
      </c>
      <c r="O1275" s="122" t="s">
        <v>25</v>
      </c>
      <c r="P1275" s="122" t="s">
        <v>27</v>
      </c>
      <c r="Q1275" s="122" t="s">
        <v>28</v>
      </c>
      <c r="R1275" s="124">
        <v>0.21</v>
      </c>
      <c r="S1275" s="122" t="s">
        <v>189</v>
      </c>
      <c r="T1275" s="125">
        <v>3.07</v>
      </c>
      <c r="U1275" s="122" t="s">
        <v>30</v>
      </c>
      <c r="W1275" s="8" t="str">
        <f t="shared" si="139"/>
        <v/>
      </c>
      <c r="X1275" s="8" t="str">
        <f>IF(S1275="6B",_xlfn.XLOOKUP(H1275,'Zoning 2shop'!A:A,'Zoning 2shop'!B:B),IF(S1275="6C",_xlfn.XLOOKUP(G1275,'Zoning 2shop'!C:C,'Zoning 2shop'!D:D),""))</f>
        <v/>
      </c>
      <c r="Y1275" s="112">
        <f t="shared" si="140"/>
        <v>0.14910705133062102</v>
      </c>
      <c r="Z1275" s="4">
        <f t="shared" si="141"/>
        <v>3.07</v>
      </c>
      <c r="AA1275" s="4">
        <f t="shared" si="142"/>
        <v>0.08</v>
      </c>
      <c r="AB1275" s="4">
        <f t="shared" si="143"/>
        <v>0.45775864758500651</v>
      </c>
      <c r="AC1275" s="19">
        <f t="shared" si="144"/>
        <v>3.15</v>
      </c>
      <c r="AD1275" s="8" t="str">
        <f>IF(COUNTIF(Catégories!A:A,N1275)=0,"catégorie inconnue",LOOKUP(N1275,Catégories!A:A,Catégories!B:B))</f>
        <v>Frêt</v>
      </c>
      <c r="AE1275" s="21">
        <f t="shared" si="145"/>
        <v>3.6077586475850065</v>
      </c>
    </row>
    <row r="1276" spans="2:31" x14ac:dyDescent="0.2">
      <c r="B1276" s="122" t="s">
        <v>2731</v>
      </c>
      <c r="C1276" s="122" t="s">
        <v>177</v>
      </c>
      <c r="D1276" s="123">
        <v>46173</v>
      </c>
      <c r="E1276" s="122" t="s">
        <v>3758</v>
      </c>
      <c r="F1276" s="122" t="s">
        <v>22</v>
      </c>
      <c r="G1276" s="122" t="s">
        <v>0</v>
      </c>
      <c r="H1276" s="122" t="s">
        <v>0</v>
      </c>
      <c r="I1276" s="122" t="s">
        <v>3759</v>
      </c>
      <c r="J1276" s="122" t="s">
        <v>3759</v>
      </c>
      <c r="K1276" s="122" t="s">
        <v>24</v>
      </c>
      <c r="L1276" s="122" t="s">
        <v>3760</v>
      </c>
      <c r="M1276" s="122" t="s">
        <v>25</v>
      </c>
      <c r="N1276" s="122" t="s">
        <v>26</v>
      </c>
      <c r="O1276" s="122" t="s">
        <v>25</v>
      </c>
      <c r="P1276" s="122" t="s">
        <v>27</v>
      </c>
      <c r="Q1276" s="122" t="s">
        <v>28</v>
      </c>
      <c r="R1276" s="124">
        <v>0.17</v>
      </c>
      <c r="S1276" s="122" t="s">
        <v>189</v>
      </c>
      <c r="T1276" s="125">
        <v>3.07</v>
      </c>
      <c r="U1276" s="122" t="s">
        <v>30</v>
      </c>
      <c r="W1276" s="8" t="str">
        <f t="shared" si="139"/>
        <v/>
      </c>
      <c r="X1276" s="8" t="str">
        <f>IF(S1276="6B",_xlfn.XLOOKUP(H1276,'Zoning 2shop'!A:A,'Zoning 2shop'!B:B),IF(S1276="6C",_xlfn.XLOOKUP(G1276,'Zoning 2shop'!C:C,'Zoning 2shop'!D:D),""))</f>
        <v/>
      </c>
      <c r="Y1276" s="112">
        <f t="shared" si="140"/>
        <v>0.14910705133062102</v>
      </c>
      <c r="Z1276" s="4">
        <f t="shared" si="141"/>
        <v>3.07</v>
      </c>
      <c r="AA1276" s="4">
        <f t="shared" si="142"/>
        <v>0.08</v>
      </c>
      <c r="AB1276" s="4">
        <f t="shared" si="143"/>
        <v>0.45775864758500651</v>
      </c>
      <c r="AC1276" s="19">
        <f t="shared" si="144"/>
        <v>3.15</v>
      </c>
      <c r="AD1276" s="8" t="str">
        <f>IF(COUNTIF(Catégories!A:A,N1276)=0,"catégorie inconnue",LOOKUP(N1276,Catégories!A:A,Catégories!B:B))</f>
        <v>Frêt</v>
      </c>
      <c r="AE1276" s="21">
        <f t="shared" si="145"/>
        <v>3.6077586475850065</v>
      </c>
    </row>
    <row r="1277" spans="2:31" x14ac:dyDescent="0.2">
      <c r="B1277" s="122" t="s">
        <v>2731</v>
      </c>
      <c r="C1277" s="122" t="s">
        <v>177</v>
      </c>
      <c r="D1277" s="123">
        <v>46173</v>
      </c>
      <c r="E1277" s="122" t="s">
        <v>380</v>
      </c>
      <c r="F1277" s="122" t="s">
        <v>22</v>
      </c>
      <c r="G1277" s="122" t="s">
        <v>0</v>
      </c>
      <c r="H1277" s="122" t="s">
        <v>0</v>
      </c>
      <c r="I1277" s="122" t="s">
        <v>3761</v>
      </c>
      <c r="J1277" s="122" t="s">
        <v>3761</v>
      </c>
      <c r="K1277" s="122" t="s">
        <v>24</v>
      </c>
      <c r="L1277" s="122" t="s">
        <v>3762</v>
      </c>
      <c r="M1277" s="122" t="s">
        <v>25</v>
      </c>
      <c r="N1277" s="122" t="s">
        <v>26</v>
      </c>
      <c r="O1277" s="122" t="s">
        <v>25</v>
      </c>
      <c r="P1277" s="122" t="s">
        <v>27</v>
      </c>
      <c r="Q1277" s="122" t="s">
        <v>28</v>
      </c>
      <c r="R1277" s="124">
        <v>0.22</v>
      </c>
      <c r="S1277" s="122" t="s">
        <v>189</v>
      </c>
      <c r="T1277" s="125">
        <v>3.07</v>
      </c>
      <c r="U1277" s="122" t="s">
        <v>30</v>
      </c>
      <c r="W1277" s="8" t="str">
        <f t="shared" si="139"/>
        <v/>
      </c>
      <c r="X1277" s="8" t="str">
        <f>IF(S1277="6B",_xlfn.XLOOKUP(H1277,'Zoning 2shop'!A:A,'Zoning 2shop'!B:B),IF(S1277="6C",_xlfn.XLOOKUP(G1277,'Zoning 2shop'!C:C,'Zoning 2shop'!D:D),""))</f>
        <v/>
      </c>
      <c r="Y1277" s="112">
        <f t="shared" si="140"/>
        <v>0.14910705133062102</v>
      </c>
      <c r="Z1277" s="4">
        <f t="shared" si="141"/>
        <v>3.07</v>
      </c>
      <c r="AA1277" s="4">
        <f t="shared" si="142"/>
        <v>0.08</v>
      </c>
      <c r="AB1277" s="4">
        <f t="shared" si="143"/>
        <v>0.45775864758500651</v>
      </c>
      <c r="AC1277" s="19">
        <f t="shared" si="144"/>
        <v>3.15</v>
      </c>
      <c r="AD1277" s="8" t="str">
        <f>IF(COUNTIF(Catégories!A:A,N1277)=0,"catégorie inconnue",LOOKUP(N1277,Catégories!A:A,Catégories!B:B))</f>
        <v>Frêt</v>
      </c>
      <c r="AE1277" s="21">
        <f t="shared" si="145"/>
        <v>3.6077586475850065</v>
      </c>
    </row>
    <row r="1278" spans="2:31" x14ac:dyDescent="0.2">
      <c r="B1278" s="122" t="s">
        <v>2731</v>
      </c>
      <c r="C1278" s="122" t="s">
        <v>177</v>
      </c>
      <c r="D1278" s="123">
        <v>46173</v>
      </c>
      <c r="E1278" s="122" t="s">
        <v>334</v>
      </c>
      <c r="F1278" s="122" t="s">
        <v>22</v>
      </c>
      <c r="G1278" s="122" t="s">
        <v>0</v>
      </c>
      <c r="H1278" s="122" t="s">
        <v>0</v>
      </c>
      <c r="I1278" s="122" t="s">
        <v>3768</v>
      </c>
      <c r="J1278" s="122" t="s">
        <v>3768</v>
      </c>
      <c r="K1278" s="122" t="s">
        <v>24</v>
      </c>
      <c r="L1278" s="122" t="s">
        <v>3769</v>
      </c>
      <c r="M1278" s="122" t="s">
        <v>25</v>
      </c>
      <c r="N1278" s="122" t="s">
        <v>26</v>
      </c>
      <c r="O1278" s="122" t="s">
        <v>25</v>
      </c>
      <c r="P1278" s="122" t="s">
        <v>27</v>
      </c>
      <c r="Q1278" s="122" t="s">
        <v>28</v>
      </c>
      <c r="R1278" s="124">
        <v>0.06</v>
      </c>
      <c r="S1278" s="122" t="s">
        <v>189</v>
      </c>
      <c r="T1278" s="125">
        <v>3.07</v>
      </c>
      <c r="U1278" s="122" t="s">
        <v>30</v>
      </c>
      <c r="W1278" s="8" t="str">
        <f t="shared" si="139"/>
        <v/>
      </c>
      <c r="X1278" s="8" t="str">
        <f>IF(S1278="6B",_xlfn.XLOOKUP(H1278,'Zoning 2shop'!A:A,'Zoning 2shop'!B:B),IF(S1278="6C",_xlfn.XLOOKUP(G1278,'Zoning 2shop'!C:C,'Zoning 2shop'!D:D),""))</f>
        <v/>
      </c>
      <c r="Y1278" s="112">
        <f t="shared" si="140"/>
        <v>0.14910705133062102</v>
      </c>
      <c r="Z1278" s="4">
        <f t="shared" si="141"/>
        <v>3.07</v>
      </c>
      <c r="AA1278" s="4">
        <f t="shared" si="142"/>
        <v>0.08</v>
      </c>
      <c r="AB1278" s="4">
        <f t="shared" si="143"/>
        <v>0.45775864758500651</v>
      </c>
      <c r="AC1278" s="19">
        <f t="shared" si="144"/>
        <v>3.15</v>
      </c>
      <c r="AD1278" s="8" t="str">
        <f>IF(COUNTIF(Catégories!A:A,N1278)=0,"catégorie inconnue",LOOKUP(N1278,Catégories!A:A,Catégories!B:B))</f>
        <v>Frêt</v>
      </c>
      <c r="AE1278" s="21">
        <f t="shared" si="145"/>
        <v>3.6077586475850065</v>
      </c>
    </row>
    <row r="1279" spans="2:31" x14ac:dyDescent="0.2">
      <c r="B1279" s="122" t="s">
        <v>2731</v>
      </c>
      <c r="C1279" s="122" t="s">
        <v>177</v>
      </c>
      <c r="D1279" s="123">
        <v>46173</v>
      </c>
      <c r="E1279" s="122" t="s">
        <v>3470</v>
      </c>
      <c r="F1279" s="122" t="s">
        <v>22</v>
      </c>
      <c r="G1279" s="122" t="s">
        <v>0</v>
      </c>
      <c r="H1279" s="122" t="s">
        <v>0</v>
      </c>
      <c r="I1279" s="122" t="s">
        <v>3751</v>
      </c>
      <c r="J1279" s="122" t="s">
        <v>3751</v>
      </c>
      <c r="K1279" s="122" t="s">
        <v>24</v>
      </c>
      <c r="L1279" s="122" t="s">
        <v>3752</v>
      </c>
      <c r="M1279" s="122" t="s">
        <v>25</v>
      </c>
      <c r="N1279" s="122" t="s">
        <v>26</v>
      </c>
      <c r="O1279" s="122" t="s">
        <v>25</v>
      </c>
      <c r="P1279" s="122" t="s">
        <v>27</v>
      </c>
      <c r="Q1279" s="122" t="s">
        <v>28</v>
      </c>
      <c r="R1279" s="124">
        <v>0.11</v>
      </c>
      <c r="S1279" s="122" t="s">
        <v>189</v>
      </c>
      <c r="T1279" s="125">
        <v>3.07</v>
      </c>
      <c r="U1279" s="122" t="s">
        <v>30</v>
      </c>
      <c r="W1279" s="8" t="str">
        <f t="shared" si="139"/>
        <v/>
      </c>
      <c r="X1279" s="8" t="str">
        <f>IF(S1279="6B",_xlfn.XLOOKUP(H1279,'Zoning 2shop'!A:A,'Zoning 2shop'!B:B),IF(S1279="6C",_xlfn.XLOOKUP(G1279,'Zoning 2shop'!C:C,'Zoning 2shop'!D:D),""))</f>
        <v/>
      </c>
      <c r="Y1279" s="112">
        <f t="shared" si="140"/>
        <v>0.14910705133062102</v>
      </c>
      <c r="Z1279" s="4">
        <f t="shared" si="141"/>
        <v>3.07</v>
      </c>
      <c r="AA1279" s="4">
        <f t="shared" si="142"/>
        <v>0.08</v>
      </c>
      <c r="AB1279" s="4">
        <f t="shared" si="143"/>
        <v>0.45775864758500651</v>
      </c>
      <c r="AC1279" s="19">
        <f t="shared" si="144"/>
        <v>3.15</v>
      </c>
      <c r="AD1279" s="8" t="str">
        <f>IF(COUNTIF(Catégories!A:A,N1279)=0,"catégorie inconnue",LOOKUP(N1279,Catégories!A:A,Catégories!B:B))</f>
        <v>Frêt</v>
      </c>
      <c r="AE1279" s="21">
        <f t="shared" si="145"/>
        <v>3.6077586475850065</v>
      </c>
    </row>
    <row r="1280" spans="2:31" x14ac:dyDescent="0.2">
      <c r="B1280" s="122" t="s">
        <v>2731</v>
      </c>
      <c r="C1280" s="122" t="s">
        <v>177</v>
      </c>
      <c r="D1280" s="123">
        <v>46173</v>
      </c>
      <c r="E1280" s="122" t="s">
        <v>3748</v>
      </c>
      <c r="F1280" s="122" t="s">
        <v>22</v>
      </c>
      <c r="G1280" s="122" t="s">
        <v>0</v>
      </c>
      <c r="H1280" s="122" t="s">
        <v>0</v>
      </c>
      <c r="I1280" s="122" t="s">
        <v>3749</v>
      </c>
      <c r="J1280" s="122" t="s">
        <v>3749</v>
      </c>
      <c r="K1280" s="122" t="s">
        <v>24</v>
      </c>
      <c r="L1280" s="122" t="s">
        <v>3750</v>
      </c>
      <c r="M1280" s="122" t="s">
        <v>25</v>
      </c>
      <c r="N1280" s="122" t="s">
        <v>26</v>
      </c>
      <c r="O1280" s="122" t="s">
        <v>25</v>
      </c>
      <c r="P1280" s="122" t="s">
        <v>27</v>
      </c>
      <c r="Q1280" s="122" t="s">
        <v>28</v>
      </c>
      <c r="R1280" s="124">
        <v>0.18</v>
      </c>
      <c r="S1280" s="122" t="s">
        <v>189</v>
      </c>
      <c r="T1280" s="125">
        <v>3.07</v>
      </c>
      <c r="U1280" s="122" t="s">
        <v>30</v>
      </c>
      <c r="W1280" s="8" t="str">
        <f t="shared" si="139"/>
        <v/>
      </c>
      <c r="X1280" s="8" t="str">
        <f>IF(S1280="6B",_xlfn.XLOOKUP(H1280,'Zoning 2shop'!A:A,'Zoning 2shop'!B:B),IF(S1280="6C",_xlfn.XLOOKUP(G1280,'Zoning 2shop'!C:C,'Zoning 2shop'!D:D),""))</f>
        <v/>
      </c>
      <c r="Y1280" s="112">
        <f t="shared" si="140"/>
        <v>0.14910705133062102</v>
      </c>
      <c r="Z1280" s="4">
        <f t="shared" si="141"/>
        <v>3.07</v>
      </c>
      <c r="AA1280" s="4">
        <f t="shared" si="142"/>
        <v>0.08</v>
      </c>
      <c r="AB1280" s="4">
        <f t="shared" si="143"/>
        <v>0.45775864758500651</v>
      </c>
      <c r="AC1280" s="19">
        <f t="shared" si="144"/>
        <v>3.15</v>
      </c>
      <c r="AD1280" s="8" t="str">
        <f>IF(COUNTIF(Catégories!A:A,N1280)=0,"catégorie inconnue",LOOKUP(N1280,Catégories!A:A,Catégories!B:B))</f>
        <v>Frêt</v>
      </c>
      <c r="AE1280" s="21">
        <f t="shared" si="145"/>
        <v>3.6077586475850065</v>
      </c>
    </row>
    <row r="1281" spans="2:31" ht="25.5" hidden="1" x14ac:dyDescent="0.2">
      <c r="B1281" s="122" t="s">
        <v>3780</v>
      </c>
      <c r="C1281" s="122" t="s">
        <v>21</v>
      </c>
      <c r="D1281" s="123">
        <v>46171</v>
      </c>
      <c r="E1281" s="122" t="s">
        <v>22</v>
      </c>
      <c r="F1281" s="122" t="s">
        <v>497</v>
      </c>
      <c r="G1281" s="122" t="s">
        <v>149</v>
      </c>
      <c r="H1281" s="122" t="s">
        <v>154</v>
      </c>
      <c r="I1281" s="122" t="s">
        <v>498</v>
      </c>
      <c r="J1281" s="122" t="s">
        <v>23</v>
      </c>
      <c r="K1281" s="122" t="s">
        <v>24</v>
      </c>
      <c r="L1281" s="122" t="s">
        <v>499</v>
      </c>
      <c r="M1281" s="122" t="s">
        <v>25</v>
      </c>
      <c r="N1281" s="122" t="s">
        <v>26</v>
      </c>
      <c r="O1281" s="122" t="s">
        <v>25</v>
      </c>
      <c r="P1281" s="122" t="s">
        <v>257</v>
      </c>
      <c r="Q1281" s="122" t="s">
        <v>190</v>
      </c>
      <c r="R1281" s="124">
        <v>0.04</v>
      </c>
      <c r="S1281" s="122" t="s">
        <v>216</v>
      </c>
      <c r="T1281" s="125">
        <v>0</v>
      </c>
      <c r="U1281" s="122" t="s">
        <v>30</v>
      </c>
      <c r="W1281" s="8" t="str">
        <f t="shared" si="139"/>
        <v/>
      </c>
      <c r="X1281" s="8">
        <f>IF(S1281="6B",_xlfn.XLOOKUP(H1281,'Zoning 2shop'!A:A,'Zoning 2shop'!B:B),IF(S1281="6C",_xlfn.XLOOKUP(G1281,'Zoning 2shop'!C:C,'Zoning 2shop'!D:D),""))</f>
        <v>2</v>
      </c>
      <c r="Y1281" s="112" t="e">
        <f t="shared" si="140"/>
        <v>#DIV/0!</v>
      </c>
      <c r="Z1281" s="4">
        <f t="shared" si="141"/>
        <v>0</v>
      </c>
      <c r="AA1281" s="4">
        <f t="shared" si="142"/>
        <v>0.08</v>
      </c>
      <c r="AB1281" s="4">
        <f t="shared" si="143"/>
        <v>0</v>
      </c>
      <c r="AC1281" s="19">
        <f t="shared" si="144"/>
        <v>0.08</v>
      </c>
      <c r="AD1281" s="8" t="str">
        <f>IF(COUNTIF(Catégories!A:A,N1281)=0,"catégorie inconnue",LOOKUP(N1281,Catégories!A:A,Catégories!B:B))</f>
        <v>Frêt</v>
      </c>
      <c r="AE1281" s="21">
        <f t="shared" si="145"/>
        <v>0.08</v>
      </c>
    </row>
    <row r="1282" spans="2:31" ht="25.5" hidden="1" x14ac:dyDescent="0.2">
      <c r="B1282" s="122" t="s">
        <v>3780</v>
      </c>
      <c r="C1282" s="122" t="s">
        <v>21</v>
      </c>
      <c r="D1282" s="123">
        <v>46171</v>
      </c>
      <c r="E1282" s="122" t="s">
        <v>22</v>
      </c>
      <c r="F1282" s="122" t="s">
        <v>497</v>
      </c>
      <c r="G1282" s="122" t="s">
        <v>149</v>
      </c>
      <c r="H1282" s="122" t="s">
        <v>154</v>
      </c>
      <c r="I1282" s="122" t="s">
        <v>498</v>
      </c>
      <c r="J1282" s="122" t="s">
        <v>23</v>
      </c>
      <c r="K1282" s="122" t="s">
        <v>24</v>
      </c>
      <c r="L1282" s="122" t="s">
        <v>499</v>
      </c>
      <c r="M1282" s="122" t="s">
        <v>25</v>
      </c>
      <c r="N1282" s="122" t="s">
        <v>184</v>
      </c>
      <c r="O1282" s="122" t="s">
        <v>25</v>
      </c>
      <c r="P1282" s="122" t="s">
        <v>257</v>
      </c>
      <c r="Q1282" s="122" t="s">
        <v>190</v>
      </c>
      <c r="R1282" s="124">
        <v>0</v>
      </c>
      <c r="S1282" s="122" t="s">
        <v>216</v>
      </c>
      <c r="T1282" s="125">
        <v>20</v>
      </c>
      <c r="U1282" s="122" t="s">
        <v>30</v>
      </c>
      <c r="W1282" s="8" t="str">
        <f t="shared" ref="W1282:W1345" si="146">IF(C1282&lt;&gt;2,"",IF(S1282="5X","5XK",IF(S1282="5Y","5YK",IF(S1282="6B","6BK",IF(S1282="6C","6CK","")))))</f>
        <v/>
      </c>
      <c r="X1282" s="8">
        <f>IF(S1282="6B",_xlfn.XLOOKUP(H1282,'Zoning 2shop'!A:A,'Zoning 2shop'!B:B),IF(S1282="6C",_xlfn.XLOOKUP(G1282,'Zoning 2shop'!C:C,'Zoning 2shop'!D:D),""))</f>
        <v>2</v>
      </c>
      <c r="Y1282" s="112">
        <f t="shared" si="140"/>
        <v>0.14910705133062102</v>
      </c>
      <c r="Z1282" s="4">
        <f t="shared" si="141"/>
        <v>20</v>
      </c>
      <c r="AA1282" s="4">
        <f t="shared" si="142"/>
        <v>0.08</v>
      </c>
      <c r="AB1282" s="4">
        <f t="shared" si="143"/>
        <v>2.9821410266124202</v>
      </c>
      <c r="AC1282" s="19">
        <f t="shared" si="144"/>
        <v>20.079999999999998</v>
      </c>
      <c r="AD1282" s="8" t="str">
        <f>IF(COUNTIF(Catégories!A:A,N1282)=0,"catégorie inconnue",LOOKUP(N1282,Catégories!A:A,Catégories!B:B))</f>
        <v>Frêt</v>
      </c>
      <c r="AE1282" s="21">
        <f t="shared" si="145"/>
        <v>23.062141026612419</v>
      </c>
    </row>
    <row r="1283" spans="2:31" ht="25.5" hidden="1" x14ac:dyDescent="0.2">
      <c r="B1283" s="122" t="s">
        <v>3780</v>
      </c>
      <c r="C1283" s="122" t="s">
        <v>21</v>
      </c>
      <c r="D1283" s="123">
        <v>46146</v>
      </c>
      <c r="E1283" s="122" t="s">
        <v>22</v>
      </c>
      <c r="F1283" s="122" t="s">
        <v>3784</v>
      </c>
      <c r="G1283" s="122" t="s">
        <v>149</v>
      </c>
      <c r="H1283" s="122" t="s">
        <v>205</v>
      </c>
      <c r="I1283" s="122" t="s">
        <v>3785</v>
      </c>
      <c r="J1283" s="122" t="s">
        <v>23</v>
      </c>
      <c r="K1283" s="122" t="s">
        <v>24</v>
      </c>
      <c r="L1283" s="122" t="s">
        <v>3786</v>
      </c>
      <c r="M1283" s="122" t="s">
        <v>25</v>
      </c>
      <c r="N1283" s="122" t="s">
        <v>26</v>
      </c>
      <c r="O1283" s="122" t="s">
        <v>25</v>
      </c>
      <c r="P1283" s="122" t="s">
        <v>27</v>
      </c>
      <c r="Q1283" s="122" t="s">
        <v>190</v>
      </c>
      <c r="R1283" s="124">
        <v>5.9039999999999999</v>
      </c>
      <c r="S1283" s="122" t="s">
        <v>216</v>
      </c>
      <c r="T1283" s="125">
        <v>7.35</v>
      </c>
      <c r="U1283" s="122" t="s">
        <v>30</v>
      </c>
      <c r="W1283" s="8" t="str">
        <f t="shared" si="146"/>
        <v/>
      </c>
      <c r="X1283" s="8">
        <f>IF(S1283="6B",_xlfn.XLOOKUP(H1283,'Zoning 2shop'!A:A,'Zoning 2shop'!B:B),IF(S1283="6C",_xlfn.XLOOKUP(G1283,'Zoning 2shop'!C:C,'Zoning 2shop'!D:D),""))</f>
        <v>9</v>
      </c>
      <c r="Y1283" s="112">
        <f t="shared" si="140"/>
        <v>0.14910705133062102</v>
      </c>
      <c r="Z1283" s="4">
        <f t="shared" si="141"/>
        <v>7.35</v>
      </c>
      <c r="AA1283" s="4">
        <f t="shared" si="142"/>
        <v>0.08</v>
      </c>
      <c r="AB1283" s="4">
        <f t="shared" si="143"/>
        <v>1.0959368272800645</v>
      </c>
      <c r="AC1283" s="19">
        <f t="shared" si="144"/>
        <v>7.43</v>
      </c>
      <c r="AD1283" s="8" t="str">
        <f>IF(COUNTIF(Catégories!A:A,N1283)=0,"catégorie inconnue",LOOKUP(N1283,Catégories!A:A,Catégories!B:B))</f>
        <v>Frêt</v>
      </c>
      <c r="AE1283" s="21">
        <f t="shared" si="145"/>
        <v>8.5259368272800646</v>
      </c>
    </row>
    <row r="1284" spans="2:31" hidden="1" x14ac:dyDescent="0.2">
      <c r="B1284" s="122" t="s">
        <v>3780</v>
      </c>
      <c r="C1284" s="122" t="s">
        <v>21</v>
      </c>
      <c r="D1284" s="123">
        <v>46146</v>
      </c>
      <c r="E1284" s="122" t="s">
        <v>22</v>
      </c>
      <c r="F1284" s="122" t="s">
        <v>3781</v>
      </c>
      <c r="G1284" s="122" t="s">
        <v>149</v>
      </c>
      <c r="H1284" s="122" t="s">
        <v>205</v>
      </c>
      <c r="I1284" s="122" t="s">
        <v>3782</v>
      </c>
      <c r="J1284" s="122" t="s">
        <v>23</v>
      </c>
      <c r="K1284" s="122" t="s">
        <v>24</v>
      </c>
      <c r="L1284" s="122" t="s">
        <v>3783</v>
      </c>
      <c r="M1284" s="122" t="s">
        <v>25</v>
      </c>
      <c r="N1284" s="122" t="s">
        <v>26</v>
      </c>
      <c r="O1284" s="122" t="s">
        <v>25</v>
      </c>
      <c r="P1284" s="122" t="s">
        <v>27</v>
      </c>
      <c r="Q1284" s="122" t="s">
        <v>190</v>
      </c>
      <c r="R1284" s="124">
        <v>0.93</v>
      </c>
      <c r="S1284" s="122" t="s">
        <v>216</v>
      </c>
      <c r="T1284" s="125">
        <v>4.18</v>
      </c>
      <c r="U1284" s="122" t="s">
        <v>30</v>
      </c>
      <c r="W1284" s="8" t="str">
        <f t="shared" si="146"/>
        <v/>
      </c>
      <c r="X1284" s="8">
        <f>IF(S1284="6B",_xlfn.XLOOKUP(H1284,'Zoning 2shop'!A:A,'Zoning 2shop'!B:B),IF(S1284="6C",_xlfn.XLOOKUP(G1284,'Zoning 2shop'!C:C,'Zoning 2shop'!D:D),""))</f>
        <v>9</v>
      </c>
      <c r="Y1284" s="112">
        <f t="shared" si="140"/>
        <v>0.14910705133062102</v>
      </c>
      <c r="Z1284" s="4">
        <f t="shared" si="141"/>
        <v>4.18</v>
      </c>
      <c r="AA1284" s="4">
        <f t="shared" si="142"/>
        <v>0.08</v>
      </c>
      <c r="AB1284" s="4">
        <f t="shared" si="143"/>
        <v>0.62326747456199583</v>
      </c>
      <c r="AC1284" s="19">
        <f t="shared" si="144"/>
        <v>4.26</v>
      </c>
      <c r="AD1284" s="8" t="str">
        <f>IF(COUNTIF(Catégories!A:A,N1284)=0,"catégorie inconnue",LOOKUP(N1284,Catégories!A:A,Catégories!B:B))</f>
        <v>Frêt</v>
      </c>
      <c r="AE1284" s="21">
        <f t="shared" si="145"/>
        <v>4.8832674745619959</v>
      </c>
    </row>
    <row r="1285" spans="2:31" hidden="1" x14ac:dyDescent="0.2">
      <c r="B1285" s="122" t="s">
        <v>3780</v>
      </c>
      <c r="C1285" s="122" t="s">
        <v>21</v>
      </c>
      <c r="D1285" s="123">
        <v>46146</v>
      </c>
      <c r="E1285" s="122" t="s">
        <v>22</v>
      </c>
      <c r="F1285" s="122" t="s">
        <v>3787</v>
      </c>
      <c r="G1285" s="122" t="s">
        <v>149</v>
      </c>
      <c r="H1285" s="122" t="s">
        <v>205</v>
      </c>
      <c r="I1285" s="122" t="s">
        <v>3788</v>
      </c>
      <c r="J1285" s="122" t="s">
        <v>23</v>
      </c>
      <c r="K1285" s="122" t="s">
        <v>24</v>
      </c>
      <c r="L1285" s="122" t="s">
        <v>3789</v>
      </c>
      <c r="M1285" s="122" t="s">
        <v>25</v>
      </c>
      <c r="N1285" s="122" t="s">
        <v>26</v>
      </c>
      <c r="O1285" s="122" t="s">
        <v>25</v>
      </c>
      <c r="P1285" s="122" t="s">
        <v>27</v>
      </c>
      <c r="Q1285" s="122" t="s">
        <v>190</v>
      </c>
      <c r="R1285" s="124">
        <v>4.6379999999999999</v>
      </c>
      <c r="S1285" s="122" t="s">
        <v>216</v>
      </c>
      <c r="T1285" s="125">
        <v>6.71</v>
      </c>
      <c r="U1285" s="122" t="s">
        <v>30</v>
      </c>
      <c r="W1285" s="8" t="str">
        <f t="shared" si="146"/>
        <v/>
      </c>
      <c r="X1285" s="8">
        <f>IF(S1285="6B",_xlfn.XLOOKUP(H1285,'Zoning 2shop'!A:A,'Zoning 2shop'!B:B),IF(S1285="6C",_xlfn.XLOOKUP(G1285,'Zoning 2shop'!C:C,'Zoning 2shop'!D:D),""))</f>
        <v>9</v>
      </c>
      <c r="Y1285" s="112">
        <f t="shared" si="140"/>
        <v>0.14910705133062102</v>
      </c>
      <c r="Z1285" s="4">
        <f t="shared" si="141"/>
        <v>6.71</v>
      </c>
      <c r="AA1285" s="4">
        <f t="shared" si="142"/>
        <v>0.08</v>
      </c>
      <c r="AB1285" s="4">
        <f t="shared" si="143"/>
        <v>1.000508314428467</v>
      </c>
      <c r="AC1285" s="19">
        <f t="shared" si="144"/>
        <v>6.79</v>
      </c>
      <c r="AD1285" s="8" t="str">
        <f>IF(COUNTIF(Catégories!A:A,N1285)=0,"catégorie inconnue",LOOKUP(N1285,Catégories!A:A,Catégories!B:B))</f>
        <v>Frêt</v>
      </c>
      <c r="AE1285" s="21">
        <f t="shared" si="145"/>
        <v>7.7905083144284673</v>
      </c>
    </row>
    <row r="1286" spans="2:31" hidden="1" x14ac:dyDescent="0.2">
      <c r="B1286" s="122" t="s">
        <v>3780</v>
      </c>
      <c r="C1286" s="122" t="s">
        <v>21</v>
      </c>
      <c r="D1286" s="123">
        <v>46147</v>
      </c>
      <c r="E1286" s="122" t="s">
        <v>22</v>
      </c>
      <c r="F1286" s="122" t="s">
        <v>3791</v>
      </c>
      <c r="G1286" s="122" t="s">
        <v>149</v>
      </c>
      <c r="H1286" s="122" t="s">
        <v>205</v>
      </c>
      <c r="I1286" s="122" t="s">
        <v>3792</v>
      </c>
      <c r="J1286" s="122" t="s">
        <v>23</v>
      </c>
      <c r="K1286" s="122" t="s">
        <v>24</v>
      </c>
      <c r="L1286" s="122" t="s">
        <v>3793</v>
      </c>
      <c r="M1286" s="122" t="s">
        <v>25</v>
      </c>
      <c r="N1286" s="122" t="s">
        <v>26</v>
      </c>
      <c r="O1286" s="122" t="s">
        <v>25</v>
      </c>
      <c r="P1286" s="122" t="s">
        <v>27</v>
      </c>
      <c r="Q1286" s="122" t="s">
        <v>190</v>
      </c>
      <c r="R1286" s="124">
        <v>5.9039999999999999</v>
      </c>
      <c r="S1286" s="122" t="s">
        <v>216</v>
      </c>
      <c r="T1286" s="125">
        <v>7.35</v>
      </c>
      <c r="U1286" s="122" t="s">
        <v>30</v>
      </c>
      <c r="W1286" s="8" t="str">
        <f t="shared" si="146"/>
        <v/>
      </c>
      <c r="X1286" s="8">
        <f>IF(S1286="6B",_xlfn.XLOOKUP(H1286,'Zoning 2shop'!A:A,'Zoning 2shop'!B:B),IF(S1286="6C",_xlfn.XLOOKUP(G1286,'Zoning 2shop'!C:C,'Zoning 2shop'!D:D),""))</f>
        <v>9</v>
      </c>
      <c r="Y1286" s="112">
        <f t="shared" si="140"/>
        <v>0.14910705133062102</v>
      </c>
      <c r="Z1286" s="4">
        <f t="shared" si="141"/>
        <v>7.35</v>
      </c>
      <c r="AA1286" s="4">
        <f t="shared" si="142"/>
        <v>0.08</v>
      </c>
      <c r="AB1286" s="4">
        <f t="shared" si="143"/>
        <v>1.0959368272800645</v>
      </c>
      <c r="AC1286" s="19">
        <f t="shared" si="144"/>
        <v>7.43</v>
      </c>
      <c r="AD1286" s="8" t="str">
        <f>IF(COUNTIF(Catégories!A:A,N1286)=0,"catégorie inconnue",LOOKUP(N1286,Catégories!A:A,Catégories!B:B))</f>
        <v>Frêt</v>
      </c>
      <c r="AE1286" s="21">
        <f t="shared" si="145"/>
        <v>8.5259368272800646</v>
      </c>
    </row>
    <row r="1287" spans="2:31" ht="25.5" hidden="1" x14ac:dyDescent="0.2">
      <c r="B1287" s="122" t="s">
        <v>3780</v>
      </c>
      <c r="C1287" s="122" t="s">
        <v>21</v>
      </c>
      <c r="D1287" s="123">
        <v>46147</v>
      </c>
      <c r="E1287" s="122" t="s">
        <v>22</v>
      </c>
      <c r="F1287" s="122" t="s">
        <v>497</v>
      </c>
      <c r="G1287" s="122" t="s">
        <v>149</v>
      </c>
      <c r="H1287" s="122" t="s">
        <v>154</v>
      </c>
      <c r="I1287" s="122" t="s">
        <v>498</v>
      </c>
      <c r="J1287" s="122" t="s">
        <v>23</v>
      </c>
      <c r="K1287" s="122" t="s">
        <v>24</v>
      </c>
      <c r="L1287" s="122" t="s">
        <v>3790</v>
      </c>
      <c r="M1287" s="122" t="s">
        <v>25</v>
      </c>
      <c r="N1287" s="122" t="s">
        <v>26</v>
      </c>
      <c r="O1287" s="122" t="s">
        <v>25</v>
      </c>
      <c r="P1287" s="122" t="s">
        <v>27</v>
      </c>
      <c r="Q1287" s="122" t="s">
        <v>190</v>
      </c>
      <c r="R1287" s="124">
        <v>0.02</v>
      </c>
      <c r="S1287" s="122" t="s">
        <v>216</v>
      </c>
      <c r="T1287" s="125">
        <v>3.38</v>
      </c>
      <c r="U1287" s="122" t="s">
        <v>30</v>
      </c>
      <c r="W1287" s="8" t="str">
        <f t="shared" si="146"/>
        <v/>
      </c>
      <c r="X1287" s="8">
        <f>IF(S1287="6B",_xlfn.XLOOKUP(H1287,'Zoning 2shop'!A:A,'Zoning 2shop'!B:B),IF(S1287="6C",_xlfn.XLOOKUP(G1287,'Zoning 2shop'!C:C,'Zoning 2shop'!D:D),""))</f>
        <v>2</v>
      </c>
      <c r="Y1287" s="112">
        <f t="shared" si="140"/>
        <v>0.14910705133062102</v>
      </c>
      <c r="Z1287" s="4">
        <f t="shared" si="141"/>
        <v>3.38</v>
      </c>
      <c r="AA1287" s="4">
        <f t="shared" si="142"/>
        <v>0.08</v>
      </c>
      <c r="AB1287" s="4">
        <f t="shared" si="143"/>
        <v>0.50398183349749903</v>
      </c>
      <c r="AC1287" s="19">
        <f t="shared" si="144"/>
        <v>3.46</v>
      </c>
      <c r="AD1287" s="8" t="str">
        <f>IF(COUNTIF(Catégories!A:A,N1287)=0,"catégorie inconnue",LOOKUP(N1287,Catégories!A:A,Catégories!B:B))</f>
        <v>Frêt</v>
      </c>
      <c r="AE1287" s="21">
        <f t="shared" si="145"/>
        <v>3.963981833497499</v>
      </c>
    </row>
    <row r="1288" spans="2:31" ht="25.5" hidden="1" x14ac:dyDescent="0.2">
      <c r="B1288" s="122" t="s">
        <v>3780</v>
      </c>
      <c r="C1288" s="122" t="s">
        <v>21</v>
      </c>
      <c r="D1288" s="123">
        <v>46148</v>
      </c>
      <c r="E1288" s="122" t="s">
        <v>22</v>
      </c>
      <c r="F1288" s="122" t="s">
        <v>3794</v>
      </c>
      <c r="G1288" s="122" t="s">
        <v>149</v>
      </c>
      <c r="H1288" s="122" t="s">
        <v>205</v>
      </c>
      <c r="I1288" s="122" t="s">
        <v>3795</v>
      </c>
      <c r="J1288" s="122" t="s">
        <v>23</v>
      </c>
      <c r="K1288" s="122" t="s">
        <v>24</v>
      </c>
      <c r="L1288" s="122" t="s">
        <v>3796</v>
      </c>
      <c r="M1288" s="122" t="s">
        <v>25</v>
      </c>
      <c r="N1288" s="122" t="s">
        <v>26</v>
      </c>
      <c r="O1288" s="122" t="s">
        <v>25</v>
      </c>
      <c r="P1288" s="122" t="s">
        <v>27</v>
      </c>
      <c r="Q1288" s="122" t="s">
        <v>190</v>
      </c>
      <c r="R1288" s="124">
        <v>4.7869999999999999</v>
      </c>
      <c r="S1288" s="122" t="s">
        <v>216</v>
      </c>
      <c r="T1288" s="125">
        <v>6.71</v>
      </c>
      <c r="U1288" s="122" t="s">
        <v>30</v>
      </c>
      <c r="W1288" s="8" t="str">
        <f t="shared" si="146"/>
        <v/>
      </c>
      <c r="X1288" s="8">
        <f>IF(S1288="6B",_xlfn.XLOOKUP(H1288,'Zoning 2shop'!A:A,'Zoning 2shop'!B:B),IF(S1288="6C",_xlfn.XLOOKUP(G1288,'Zoning 2shop'!C:C,'Zoning 2shop'!D:D),""))</f>
        <v>9</v>
      </c>
      <c r="Y1288" s="112">
        <f t="shared" si="140"/>
        <v>0.14910705133062102</v>
      </c>
      <c r="Z1288" s="4">
        <f t="shared" si="141"/>
        <v>6.71</v>
      </c>
      <c r="AA1288" s="4">
        <f t="shared" si="142"/>
        <v>0.08</v>
      </c>
      <c r="AB1288" s="4">
        <f t="shared" si="143"/>
        <v>1.000508314428467</v>
      </c>
      <c r="AC1288" s="19">
        <f t="shared" si="144"/>
        <v>6.79</v>
      </c>
      <c r="AD1288" s="8" t="str">
        <f>IF(COUNTIF(Catégories!A:A,N1288)=0,"catégorie inconnue",LOOKUP(N1288,Catégories!A:A,Catégories!B:B))</f>
        <v>Frêt</v>
      </c>
      <c r="AE1288" s="21">
        <f t="shared" si="145"/>
        <v>7.7905083144284673</v>
      </c>
    </row>
    <row r="1289" spans="2:31" hidden="1" x14ac:dyDescent="0.2">
      <c r="B1289" s="122" t="s">
        <v>3780</v>
      </c>
      <c r="C1289" s="122" t="s">
        <v>21</v>
      </c>
      <c r="D1289" s="123">
        <v>46148</v>
      </c>
      <c r="E1289" s="122" t="s">
        <v>22</v>
      </c>
      <c r="F1289" s="122" t="s">
        <v>3797</v>
      </c>
      <c r="G1289" s="122" t="s">
        <v>149</v>
      </c>
      <c r="H1289" s="122" t="s">
        <v>205</v>
      </c>
      <c r="I1289" s="122" t="s">
        <v>3798</v>
      </c>
      <c r="J1289" s="122" t="s">
        <v>23</v>
      </c>
      <c r="K1289" s="122" t="s">
        <v>24</v>
      </c>
      <c r="L1289" s="122" t="s">
        <v>3799</v>
      </c>
      <c r="M1289" s="122" t="s">
        <v>25</v>
      </c>
      <c r="N1289" s="122" t="s">
        <v>26</v>
      </c>
      <c r="O1289" s="122" t="s">
        <v>25</v>
      </c>
      <c r="P1289" s="122" t="s">
        <v>27</v>
      </c>
      <c r="Q1289" s="122" t="s">
        <v>190</v>
      </c>
      <c r="R1289" s="124">
        <v>5.9039999999999999</v>
      </c>
      <c r="S1289" s="122" t="s">
        <v>216</v>
      </c>
      <c r="T1289" s="125">
        <v>7.35</v>
      </c>
      <c r="U1289" s="122" t="s">
        <v>30</v>
      </c>
      <c r="W1289" s="8" t="str">
        <f t="shared" si="146"/>
        <v/>
      </c>
      <c r="X1289" s="8">
        <f>IF(S1289="6B",_xlfn.XLOOKUP(H1289,'Zoning 2shop'!A:A,'Zoning 2shop'!B:B),IF(S1289="6C",_xlfn.XLOOKUP(G1289,'Zoning 2shop'!C:C,'Zoning 2shop'!D:D),""))</f>
        <v>9</v>
      </c>
      <c r="Y1289" s="112">
        <f t="shared" si="140"/>
        <v>0.14910705133062102</v>
      </c>
      <c r="Z1289" s="4">
        <f t="shared" si="141"/>
        <v>7.35</v>
      </c>
      <c r="AA1289" s="4">
        <f t="shared" si="142"/>
        <v>0.08</v>
      </c>
      <c r="AB1289" s="4">
        <f t="shared" si="143"/>
        <v>1.0959368272800645</v>
      </c>
      <c r="AC1289" s="19">
        <f t="shared" si="144"/>
        <v>7.43</v>
      </c>
      <c r="AD1289" s="8" t="str">
        <f>IF(COUNTIF(Catégories!A:A,N1289)=0,"catégorie inconnue",LOOKUP(N1289,Catégories!A:A,Catégories!B:B))</f>
        <v>Frêt</v>
      </c>
      <c r="AE1289" s="21">
        <f t="shared" si="145"/>
        <v>8.5259368272800646</v>
      </c>
    </row>
    <row r="1290" spans="2:31" hidden="1" x14ac:dyDescent="0.2">
      <c r="B1290" s="122" t="s">
        <v>3780</v>
      </c>
      <c r="C1290" s="122" t="s">
        <v>21</v>
      </c>
      <c r="D1290" s="123">
        <v>46153</v>
      </c>
      <c r="E1290" s="122" t="s">
        <v>22</v>
      </c>
      <c r="F1290" s="122" t="s">
        <v>3800</v>
      </c>
      <c r="G1290" s="122" t="s">
        <v>149</v>
      </c>
      <c r="H1290" s="122" t="s">
        <v>205</v>
      </c>
      <c r="I1290" s="122" t="s">
        <v>3801</v>
      </c>
      <c r="J1290" s="122" t="s">
        <v>23</v>
      </c>
      <c r="K1290" s="122" t="s">
        <v>24</v>
      </c>
      <c r="L1290" s="122" t="s">
        <v>3802</v>
      </c>
      <c r="M1290" s="122" t="s">
        <v>25</v>
      </c>
      <c r="N1290" s="122" t="s">
        <v>26</v>
      </c>
      <c r="O1290" s="122" t="s">
        <v>25</v>
      </c>
      <c r="P1290" s="122" t="s">
        <v>27</v>
      </c>
      <c r="Q1290" s="122" t="s">
        <v>190</v>
      </c>
      <c r="R1290" s="124">
        <v>0.1</v>
      </c>
      <c r="S1290" s="122" t="s">
        <v>216</v>
      </c>
      <c r="T1290" s="125">
        <v>3.96</v>
      </c>
      <c r="U1290" s="122" t="s">
        <v>30</v>
      </c>
      <c r="W1290" s="8" t="str">
        <f t="shared" si="146"/>
        <v/>
      </c>
      <c r="X1290" s="8">
        <f>IF(S1290="6B",_xlfn.XLOOKUP(H1290,'Zoning 2shop'!A:A,'Zoning 2shop'!B:B),IF(S1290="6C",_xlfn.XLOOKUP(G1290,'Zoning 2shop'!C:C,'Zoning 2shop'!D:D),""))</f>
        <v>9</v>
      </c>
      <c r="Y1290" s="112">
        <f t="shared" ref="Y1290:Y1353" si="147">AB1290/Z1290</f>
        <v>0.14910705133062102</v>
      </c>
      <c r="Z1290" s="4">
        <f t="shared" ref="Z1290:Z1353" si="148">T1290</f>
        <v>3.96</v>
      </c>
      <c r="AA1290" s="4">
        <f t="shared" ref="AA1290:AA1353" si="149">IF(OR(S1290="6C",S1290="6B",S1290="5X",S1290="5Y"),0.08,0.5)</f>
        <v>0.08</v>
      </c>
      <c r="AB1290" s="4">
        <f t="shared" ref="AB1290:AB1353" si="150">$AG$5/$AG$2*Z1290</f>
        <v>0.59046392326925923</v>
      </c>
      <c r="AC1290" s="19">
        <f t="shared" ref="AC1290:AC1353" si="151">Z1290+AA1290</f>
        <v>4.04</v>
      </c>
      <c r="AD1290" s="8" t="str">
        <f>IF(COUNTIF(Catégories!A:A,N1290)=0,"catégorie inconnue",LOOKUP(N1290,Catégories!A:A,Catégories!B:B))</f>
        <v>Frêt</v>
      </c>
      <c r="AE1290" s="21">
        <f t="shared" ref="AE1290:AE1353" si="152">SUM(Z1290:AB1290)</f>
        <v>4.630463923269259</v>
      </c>
    </row>
    <row r="1291" spans="2:31" hidden="1" x14ac:dyDescent="0.2">
      <c r="B1291" s="122" t="s">
        <v>3780</v>
      </c>
      <c r="C1291" s="122" t="s">
        <v>21</v>
      </c>
      <c r="D1291" s="123">
        <v>46153</v>
      </c>
      <c r="E1291" s="122" t="s">
        <v>22</v>
      </c>
      <c r="F1291" s="122" t="s">
        <v>3803</v>
      </c>
      <c r="G1291" s="122" t="s">
        <v>149</v>
      </c>
      <c r="H1291" s="122" t="s">
        <v>205</v>
      </c>
      <c r="I1291" s="122" t="s">
        <v>3804</v>
      </c>
      <c r="J1291" s="122" t="s">
        <v>23</v>
      </c>
      <c r="K1291" s="122" t="s">
        <v>24</v>
      </c>
      <c r="L1291" s="122" t="s">
        <v>3805</v>
      </c>
      <c r="M1291" s="122" t="s">
        <v>25</v>
      </c>
      <c r="N1291" s="122" t="s">
        <v>26</v>
      </c>
      <c r="O1291" s="122" t="s">
        <v>25</v>
      </c>
      <c r="P1291" s="122" t="s">
        <v>27</v>
      </c>
      <c r="Q1291" s="122" t="s">
        <v>190</v>
      </c>
      <c r="R1291" s="124">
        <v>4.7869999999999999</v>
      </c>
      <c r="S1291" s="122" t="s">
        <v>216</v>
      </c>
      <c r="T1291" s="125">
        <v>6.71</v>
      </c>
      <c r="U1291" s="122" t="s">
        <v>30</v>
      </c>
      <c r="W1291" s="8" t="str">
        <f t="shared" si="146"/>
        <v/>
      </c>
      <c r="X1291" s="8">
        <f>IF(S1291="6B",_xlfn.XLOOKUP(H1291,'Zoning 2shop'!A:A,'Zoning 2shop'!B:B),IF(S1291="6C",_xlfn.XLOOKUP(G1291,'Zoning 2shop'!C:C,'Zoning 2shop'!D:D),""))</f>
        <v>9</v>
      </c>
      <c r="Y1291" s="112">
        <f t="shared" si="147"/>
        <v>0.14910705133062102</v>
      </c>
      <c r="Z1291" s="4">
        <f t="shared" si="148"/>
        <v>6.71</v>
      </c>
      <c r="AA1291" s="4">
        <f t="shared" si="149"/>
        <v>0.08</v>
      </c>
      <c r="AB1291" s="4">
        <f t="shared" si="150"/>
        <v>1.000508314428467</v>
      </c>
      <c r="AC1291" s="19">
        <f t="shared" si="151"/>
        <v>6.79</v>
      </c>
      <c r="AD1291" s="8" t="str">
        <f>IF(COUNTIF(Catégories!A:A,N1291)=0,"catégorie inconnue",LOOKUP(N1291,Catégories!A:A,Catégories!B:B))</f>
        <v>Frêt</v>
      </c>
      <c r="AE1291" s="21">
        <f t="shared" si="152"/>
        <v>7.7905083144284673</v>
      </c>
    </row>
    <row r="1292" spans="2:31" hidden="1" x14ac:dyDescent="0.2">
      <c r="B1292" s="122" t="s">
        <v>3780</v>
      </c>
      <c r="C1292" s="122" t="s">
        <v>21</v>
      </c>
      <c r="D1292" s="123">
        <v>46160</v>
      </c>
      <c r="E1292" s="122" t="s">
        <v>22</v>
      </c>
      <c r="F1292" s="122" t="s">
        <v>3809</v>
      </c>
      <c r="G1292" s="122" t="s">
        <v>149</v>
      </c>
      <c r="H1292" s="122" t="s">
        <v>205</v>
      </c>
      <c r="I1292" s="122" t="s">
        <v>3810</v>
      </c>
      <c r="J1292" s="122" t="s">
        <v>23</v>
      </c>
      <c r="K1292" s="122" t="s">
        <v>24</v>
      </c>
      <c r="L1292" s="122" t="s">
        <v>3811</v>
      </c>
      <c r="M1292" s="122" t="s">
        <v>25</v>
      </c>
      <c r="N1292" s="122" t="s">
        <v>26</v>
      </c>
      <c r="O1292" s="122" t="s">
        <v>25</v>
      </c>
      <c r="P1292" s="122" t="s">
        <v>27</v>
      </c>
      <c r="Q1292" s="122" t="s">
        <v>190</v>
      </c>
      <c r="R1292" s="124">
        <v>0.74399999999999999</v>
      </c>
      <c r="S1292" s="122" t="s">
        <v>216</v>
      </c>
      <c r="T1292" s="125">
        <v>4.18</v>
      </c>
      <c r="U1292" s="122" t="s">
        <v>30</v>
      </c>
      <c r="W1292" s="8" t="str">
        <f t="shared" si="146"/>
        <v/>
      </c>
      <c r="X1292" s="8">
        <f>IF(S1292="6B",_xlfn.XLOOKUP(H1292,'Zoning 2shop'!A:A,'Zoning 2shop'!B:B),IF(S1292="6C",_xlfn.XLOOKUP(G1292,'Zoning 2shop'!C:C,'Zoning 2shop'!D:D),""))</f>
        <v>9</v>
      </c>
      <c r="Y1292" s="112">
        <f t="shared" si="147"/>
        <v>0.14910705133062102</v>
      </c>
      <c r="Z1292" s="4">
        <f t="shared" si="148"/>
        <v>4.18</v>
      </c>
      <c r="AA1292" s="4">
        <f t="shared" si="149"/>
        <v>0.08</v>
      </c>
      <c r="AB1292" s="4">
        <f t="shared" si="150"/>
        <v>0.62326747456199583</v>
      </c>
      <c r="AC1292" s="19">
        <f t="shared" si="151"/>
        <v>4.26</v>
      </c>
      <c r="AD1292" s="8" t="str">
        <f>IF(COUNTIF(Catégories!A:A,N1292)=0,"catégorie inconnue",LOOKUP(N1292,Catégories!A:A,Catégories!B:B))</f>
        <v>Frêt</v>
      </c>
      <c r="AE1292" s="21">
        <f t="shared" si="152"/>
        <v>4.8832674745619959</v>
      </c>
    </row>
    <row r="1293" spans="2:31" hidden="1" x14ac:dyDescent="0.2">
      <c r="B1293" s="122" t="s">
        <v>3780</v>
      </c>
      <c r="C1293" s="122" t="s">
        <v>21</v>
      </c>
      <c r="D1293" s="123">
        <v>46160</v>
      </c>
      <c r="E1293" s="122" t="s">
        <v>22</v>
      </c>
      <c r="F1293" s="122" t="s">
        <v>3806</v>
      </c>
      <c r="G1293" s="122" t="s">
        <v>149</v>
      </c>
      <c r="H1293" s="122" t="s">
        <v>205</v>
      </c>
      <c r="I1293" s="122" t="s">
        <v>3807</v>
      </c>
      <c r="J1293" s="122" t="s">
        <v>23</v>
      </c>
      <c r="K1293" s="122" t="s">
        <v>24</v>
      </c>
      <c r="L1293" s="122" t="s">
        <v>3808</v>
      </c>
      <c r="M1293" s="122" t="s">
        <v>25</v>
      </c>
      <c r="N1293" s="122" t="s">
        <v>26</v>
      </c>
      <c r="O1293" s="122" t="s">
        <v>25</v>
      </c>
      <c r="P1293" s="122" t="s">
        <v>27</v>
      </c>
      <c r="Q1293" s="122" t="s">
        <v>190</v>
      </c>
      <c r="R1293" s="124">
        <v>0.42</v>
      </c>
      <c r="S1293" s="122" t="s">
        <v>216</v>
      </c>
      <c r="T1293" s="125">
        <v>3.96</v>
      </c>
      <c r="U1293" s="122" t="s">
        <v>30</v>
      </c>
      <c r="W1293" s="8" t="str">
        <f t="shared" si="146"/>
        <v/>
      </c>
      <c r="X1293" s="8">
        <f>IF(S1293="6B",_xlfn.XLOOKUP(H1293,'Zoning 2shop'!A:A,'Zoning 2shop'!B:B),IF(S1293="6C",_xlfn.XLOOKUP(G1293,'Zoning 2shop'!C:C,'Zoning 2shop'!D:D),""))</f>
        <v>9</v>
      </c>
      <c r="Y1293" s="112">
        <f t="shared" si="147"/>
        <v>0.14910705133062102</v>
      </c>
      <c r="Z1293" s="4">
        <f t="shared" si="148"/>
        <v>3.96</v>
      </c>
      <c r="AA1293" s="4">
        <f t="shared" si="149"/>
        <v>0.08</v>
      </c>
      <c r="AB1293" s="4">
        <f t="shared" si="150"/>
        <v>0.59046392326925923</v>
      </c>
      <c r="AC1293" s="19">
        <f t="shared" si="151"/>
        <v>4.04</v>
      </c>
      <c r="AD1293" s="8" t="str">
        <f>IF(COUNTIF(Catégories!A:A,N1293)=0,"catégorie inconnue",LOOKUP(N1293,Catégories!A:A,Catégories!B:B))</f>
        <v>Frêt</v>
      </c>
      <c r="AE1293" s="21">
        <f t="shared" si="152"/>
        <v>4.630463923269259</v>
      </c>
    </row>
    <row r="1294" spans="2:31" hidden="1" x14ac:dyDescent="0.2">
      <c r="B1294" s="122" t="s">
        <v>3780</v>
      </c>
      <c r="C1294" s="122" t="s">
        <v>21</v>
      </c>
      <c r="D1294" s="123">
        <v>46167</v>
      </c>
      <c r="E1294" s="122" t="s">
        <v>22</v>
      </c>
      <c r="F1294" s="122" t="s">
        <v>3812</v>
      </c>
      <c r="G1294" s="122" t="s">
        <v>149</v>
      </c>
      <c r="H1294" s="122" t="s">
        <v>205</v>
      </c>
      <c r="I1294" s="122" t="s">
        <v>3813</v>
      </c>
      <c r="J1294" s="122" t="s">
        <v>23</v>
      </c>
      <c r="K1294" s="122" t="s">
        <v>24</v>
      </c>
      <c r="L1294" s="122" t="s">
        <v>3814</v>
      </c>
      <c r="M1294" s="122" t="s">
        <v>25</v>
      </c>
      <c r="N1294" s="122" t="s">
        <v>26</v>
      </c>
      <c r="O1294" s="122" t="s">
        <v>25</v>
      </c>
      <c r="P1294" s="122" t="s">
        <v>27</v>
      </c>
      <c r="Q1294" s="122" t="s">
        <v>190</v>
      </c>
      <c r="R1294" s="124">
        <v>0.23</v>
      </c>
      <c r="S1294" s="122" t="s">
        <v>216</v>
      </c>
      <c r="T1294" s="125">
        <v>3.96</v>
      </c>
      <c r="U1294" s="122" t="s">
        <v>30</v>
      </c>
      <c r="W1294" s="8" t="str">
        <f t="shared" si="146"/>
        <v/>
      </c>
      <c r="X1294" s="8">
        <f>IF(S1294="6B",_xlfn.XLOOKUP(H1294,'Zoning 2shop'!A:A,'Zoning 2shop'!B:B),IF(S1294="6C",_xlfn.XLOOKUP(G1294,'Zoning 2shop'!C:C,'Zoning 2shop'!D:D),""))</f>
        <v>9</v>
      </c>
      <c r="Y1294" s="112">
        <f t="shared" si="147"/>
        <v>0.14910705133062102</v>
      </c>
      <c r="Z1294" s="4">
        <f t="shared" si="148"/>
        <v>3.96</v>
      </c>
      <c r="AA1294" s="4">
        <f t="shared" si="149"/>
        <v>0.08</v>
      </c>
      <c r="AB1294" s="4">
        <f t="shared" si="150"/>
        <v>0.59046392326925923</v>
      </c>
      <c r="AC1294" s="19">
        <f t="shared" si="151"/>
        <v>4.04</v>
      </c>
      <c r="AD1294" s="8" t="str">
        <f>IF(COUNTIF(Catégories!A:A,N1294)=0,"catégorie inconnue",LOOKUP(N1294,Catégories!A:A,Catégories!B:B))</f>
        <v>Frêt</v>
      </c>
      <c r="AE1294" s="21">
        <f t="shared" si="152"/>
        <v>4.630463923269259</v>
      </c>
    </row>
    <row r="1295" spans="2:31" hidden="1" x14ac:dyDescent="0.2">
      <c r="B1295" s="122" t="s">
        <v>3780</v>
      </c>
      <c r="C1295" s="122" t="s">
        <v>21</v>
      </c>
      <c r="D1295" s="123">
        <v>46168</v>
      </c>
      <c r="E1295" s="122" t="s">
        <v>22</v>
      </c>
      <c r="F1295" s="122" t="s">
        <v>3815</v>
      </c>
      <c r="G1295" s="122" t="s">
        <v>149</v>
      </c>
      <c r="H1295" s="122" t="s">
        <v>205</v>
      </c>
      <c r="I1295" s="122" t="s">
        <v>3816</v>
      </c>
      <c r="J1295" s="122" t="s">
        <v>23</v>
      </c>
      <c r="K1295" s="122" t="s">
        <v>24</v>
      </c>
      <c r="L1295" s="122" t="s">
        <v>3817</v>
      </c>
      <c r="M1295" s="122" t="s">
        <v>25</v>
      </c>
      <c r="N1295" s="122" t="s">
        <v>26</v>
      </c>
      <c r="O1295" s="122" t="s">
        <v>25</v>
      </c>
      <c r="P1295" s="122" t="s">
        <v>27</v>
      </c>
      <c r="Q1295" s="122" t="s">
        <v>190</v>
      </c>
      <c r="R1295" s="124">
        <v>0.62</v>
      </c>
      <c r="S1295" s="122" t="s">
        <v>216</v>
      </c>
      <c r="T1295" s="125">
        <v>4.18</v>
      </c>
      <c r="U1295" s="122" t="s">
        <v>30</v>
      </c>
      <c r="W1295" s="8" t="str">
        <f t="shared" si="146"/>
        <v/>
      </c>
      <c r="X1295" s="8">
        <f>IF(S1295="6B",_xlfn.XLOOKUP(H1295,'Zoning 2shop'!A:A,'Zoning 2shop'!B:B),IF(S1295="6C",_xlfn.XLOOKUP(G1295,'Zoning 2shop'!C:C,'Zoning 2shop'!D:D),""))</f>
        <v>9</v>
      </c>
      <c r="Y1295" s="112">
        <f t="shared" si="147"/>
        <v>0.14910705133062102</v>
      </c>
      <c r="Z1295" s="4">
        <f t="shared" si="148"/>
        <v>4.18</v>
      </c>
      <c r="AA1295" s="4">
        <f t="shared" si="149"/>
        <v>0.08</v>
      </c>
      <c r="AB1295" s="4">
        <f t="shared" si="150"/>
        <v>0.62326747456199583</v>
      </c>
      <c r="AC1295" s="19">
        <f t="shared" si="151"/>
        <v>4.26</v>
      </c>
      <c r="AD1295" s="8" t="str">
        <f>IF(COUNTIF(Catégories!A:A,N1295)=0,"catégorie inconnue",LOOKUP(N1295,Catégories!A:A,Catégories!B:B))</f>
        <v>Frêt</v>
      </c>
      <c r="AE1295" s="21">
        <f t="shared" si="152"/>
        <v>4.8832674745619959</v>
      </c>
    </row>
    <row r="1296" spans="2:31" hidden="1" x14ac:dyDescent="0.2">
      <c r="B1296" s="122" t="s">
        <v>3780</v>
      </c>
      <c r="C1296" s="122" t="s">
        <v>21</v>
      </c>
      <c r="D1296" s="123">
        <v>46168</v>
      </c>
      <c r="E1296" s="122" t="s">
        <v>22</v>
      </c>
      <c r="F1296" s="122" t="s">
        <v>3815</v>
      </c>
      <c r="G1296" s="122" t="s">
        <v>149</v>
      </c>
      <c r="H1296" s="122" t="s">
        <v>205</v>
      </c>
      <c r="I1296" s="122" t="s">
        <v>3816</v>
      </c>
      <c r="J1296" s="122" t="s">
        <v>23</v>
      </c>
      <c r="K1296" s="122" t="s">
        <v>24</v>
      </c>
      <c r="L1296" s="122" t="s">
        <v>3818</v>
      </c>
      <c r="M1296" s="122" t="s">
        <v>25</v>
      </c>
      <c r="N1296" s="122" t="s">
        <v>26</v>
      </c>
      <c r="O1296" s="122" t="s">
        <v>25</v>
      </c>
      <c r="P1296" s="122" t="s">
        <v>27</v>
      </c>
      <c r="Q1296" s="122" t="s">
        <v>190</v>
      </c>
      <c r="R1296" s="124">
        <v>0.62</v>
      </c>
      <c r="S1296" s="122" t="s">
        <v>216</v>
      </c>
      <c r="T1296" s="125">
        <v>4.18</v>
      </c>
      <c r="U1296" s="122" t="s">
        <v>30</v>
      </c>
      <c r="W1296" s="8" t="str">
        <f t="shared" si="146"/>
        <v/>
      </c>
      <c r="X1296" s="8">
        <f>IF(S1296="6B",_xlfn.XLOOKUP(H1296,'Zoning 2shop'!A:A,'Zoning 2shop'!B:B),IF(S1296="6C",_xlfn.XLOOKUP(G1296,'Zoning 2shop'!C:C,'Zoning 2shop'!D:D),""))</f>
        <v>9</v>
      </c>
      <c r="Y1296" s="112">
        <f t="shared" si="147"/>
        <v>0.14910705133062102</v>
      </c>
      <c r="Z1296" s="4">
        <f t="shared" si="148"/>
        <v>4.18</v>
      </c>
      <c r="AA1296" s="4">
        <f t="shared" si="149"/>
        <v>0.08</v>
      </c>
      <c r="AB1296" s="4">
        <f t="shared" si="150"/>
        <v>0.62326747456199583</v>
      </c>
      <c r="AC1296" s="19">
        <f t="shared" si="151"/>
        <v>4.26</v>
      </c>
      <c r="AD1296" s="8" t="str">
        <f>IF(COUNTIF(Catégories!A:A,N1296)=0,"catégorie inconnue",LOOKUP(N1296,Catégories!A:A,Catégories!B:B))</f>
        <v>Frêt</v>
      </c>
      <c r="AE1296" s="21">
        <f t="shared" si="152"/>
        <v>4.8832674745619959</v>
      </c>
    </row>
    <row r="1297" spans="2:31" hidden="1" x14ac:dyDescent="0.2">
      <c r="B1297" s="122" t="s">
        <v>3780</v>
      </c>
      <c r="C1297" s="122" t="s">
        <v>21</v>
      </c>
      <c r="D1297" s="123">
        <v>46168</v>
      </c>
      <c r="E1297" s="122" t="s">
        <v>22</v>
      </c>
      <c r="F1297" s="122" t="s">
        <v>3815</v>
      </c>
      <c r="G1297" s="122" t="s">
        <v>149</v>
      </c>
      <c r="H1297" s="122" t="s">
        <v>205</v>
      </c>
      <c r="I1297" s="122" t="s">
        <v>3816</v>
      </c>
      <c r="J1297" s="122" t="s">
        <v>23</v>
      </c>
      <c r="K1297" s="122" t="s">
        <v>24</v>
      </c>
      <c r="L1297" s="122" t="s">
        <v>3819</v>
      </c>
      <c r="M1297" s="122" t="s">
        <v>25</v>
      </c>
      <c r="N1297" s="122" t="s">
        <v>26</v>
      </c>
      <c r="O1297" s="122" t="s">
        <v>25</v>
      </c>
      <c r="P1297" s="122" t="s">
        <v>27</v>
      </c>
      <c r="Q1297" s="122" t="s">
        <v>190</v>
      </c>
      <c r="R1297" s="124">
        <v>2.5089999999999999</v>
      </c>
      <c r="S1297" s="122" t="s">
        <v>216</v>
      </c>
      <c r="T1297" s="125">
        <v>5.43</v>
      </c>
      <c r="U1297" s="122" t="s">
        <v>30</v>
      </c>
      <c r="W1297" s="8" t="str">
        <f t="shared" si="146"/>
        <v/>
      </c>
      <c r="X1297" s="8">
        <f>IF(S1297="6B",_xlfn.XLOOKUP(H1297,'Zoning 2shop'!A:A,'Zoning 2shop'!B:B),IF(S1297="6C",_xlfn.XLOOKUP(G1297,'Zoning 2shop'!C:C,'Zoning 2shop'!D:D),""))</f>
        <v>9</v>
      </c>
      <c r="Y1297" s="112">
        <f t="shared" si="147"/>
        <v>0.14910705133062102</v>
      </c>
      <c r="Z1297" s="4">
        <f t="shared" si="148"/>
        <v>5.43</v>
      </c>
      <c r="AA1297" s="4">
        <f t="shared" si="149"/>
        <v>0.08</v>
      </c>
      <c r="AB1297" s="4">
        <f t="shared" si="150"/>
        <v>0.80965128872527214</v>
      </c>
      <c r="AC1297" s="19">
        <f t="shared" si="151"/>
        <v>5.51</v>
      </c>
      <c r="AD1297" s="8" t="str">
        <f>IF(COUNTIF(Catégories!A:A,N1297)=0,"catégorie inconnue",LOOKUP(N1297,Catégories!A:A,Catégories!B:B))</f>
        <v>Frêt</v>
      </c>
      <c r="AE1297" s="21">
        <f t="shared" si="152"/>
        <v>6.3196512887252716</v>
      </c>
    </row>
    <row r="1298" spans="2:31" hidden="1" x14ac:dyDescent="0.2">
      <c r="B1298" s="122" t="s">
        <v>3780</v>
      </c>
      <c r="C1298" s="122" t="s">
        <v>21</v>
      </c>
      <c r="D1298" s="123">
        <v>46169</v>
      </c>
      <c r="E1298" s="122" t="s">
        <v>22</v>
      </c>
      <c r="F1298" s="122" t="s">
        <v>3830</v>
      </c>
      <c r="G1298" s="122" t="s">
        <v>149</v>
      </c>
      <c r="H1298" s="122" t="s">
        <v>205</v>
      </c>
      <c r="I1298" s="122" t="s">
        <v>3831</v>
      </c>
      <c r="J1298" s="122" t="s">
        <v>23</v>
      </c>
      <c r="K1298" s="122" t="s">
        <v>24</v>
      </c>
      <c r="L1298" s="122" t="s">
        <v>3832</v>
      </c>
      <c r="M1298" s="122" t="s">
        <v>25</v>
      </c>
      <c r="N1298" s="122" t="s">
        <v>26</v>
      </c>
      <c r="O1298" s="122" t="s">
        <v>25</v>
      </c>
      <c r="P1298" s="122" t="s">
        <v>27</v>
      </c>
      <c r="Q1298" s="122" t="s">
        <v>190</v>
      </c>
      <c r="R1298" s="124">
        <v>4.7869999999999999</v>
      </c>
      <c r="S1298" s="122" t="s">
        <v>216</v>
      </c>
      <c r="T1298" s="125">
        <v>6.71</v>
      </c>
      <c r="U1298" s="122" t="s">
        <v>30</v>
      </c>
      <c r="W1298" s="8" t="str">
        <f t="shared" si="146"/>
        <v/>
      </c>
      <c r="X1298" s="8">
        <f>IF(S1298="6B",_xlfn.XLOOKUP(H1298,'Zoning 2shop'!A:A,'Zoning 2shop'!B:B),IF(S1298="6C",_xlfn.XLOOKUP(G1298,'Zoning 2shop'!C:C,'Zoning 2shop'!D:D),""))</f>
        <v>9</v>
      </c>
      <c r="Y1298" s="112">
        <f t="shared" si="147"/>
        <v>0.14910705133062102</v>
      </c>
      <c r="Z1298" s="4">
        <f t="shared" si="148"/>
        <v>6.71</v>
      </c>
      <c r="AA1298" s="4">
        <f t="shared" si="149"/>
        <v>0.08</v>
      </c>
      <c r="AB1298" s="4">
        <f t="shared" si="150"/>
        <v>1.000508314428467</v>
      </c>
      <c r="AC1298" s="19">
        <f t="shared" si="151"/>
        <v>6.79</v>
      </c>
      <c r="AD1298" s="8" t="str">
        <f>IF(COUNTIF(Catégories!A:A,N1298)=0,"catégorie inconnue",LOOKUP(N1298,Catégories!A:A,Catégories!B:B))</f>
        <v>Frêt</v>
      </c>
      <c r="AE1298" s="21">
        <f t="shared" si="152"/>
        <v>7.7905083144284673</v>
      </c>
    </row>
    <row r="1299" spans="2:31" ht="25.5" hidden="1" x14ac:dyDescent="0.2">
      <c r="B1299" s="122" t="s">
        <v>3780</v>
      </c>
      <c r="C1299" s="122" t="s">
        <v>21</v>
      </c>
      <c r="D1299" s="123">
        <v>46169</v>
      </c>
      <c r="E1299" s="122" t="s">
        <v>22</v>
      </c>
      <c r="F1299" s="122" t="s">
        <v>3820</v>
      </c>
      <c r="G1299" s="122" t="s">
        <v>149</v>
      </c>
      <c r="H1299" s="122" t="s">
        <v>205</v>
      </c>
      <c r="I1299" s="122" t="s">
        <v>3821</v>
      </c>
      <c r="J1299" s="122" t="s">
        <v>23</v>
      </c>
      <c r="K1299" s="122" t="s">
        <v>24</v>
      </c>
      <c r="L1299" s="122" t="s">
        <v>3822</v>
      </c>
      <c r="M1299" s="122" t="s">
        <v>25</v>
      </c>
      <c r="N1299" s="122" t="s">
        <v>26</v>
      </c>
      <c r="O1299" s="122" t="s">
        <v>25</v>
      </c>
      <c r="P1299" s="122" t="s">
        <v>27</v>
      </c>
      <c r="Q1299" s="122" t="s">
        <v>190</v>
      </c>
      <c r="R1299" s="124">
        <v>4.7869999999999999</v>
      </c>
      <c r="S1299" s="122" t="s">
        <v>216</v>
      </c>
      <c r="T1299" s="125">
        <v>6.71</v>
      </c>
      <c r="U1299" s="122" t="s">
        <v>30</v>
      </c>
      <c r="W1299" s="8" t="str">
        <f t="shared" si="146"/>
        <v/>
      </c>
      <c r="X1299" s="8">
        <f>IF(S1299="6B",_xlfn.XLOOKUP(H1299,'Zoning 2shop'!A:A,'Zoning 2shop'!B:B),IF(S1299="6C",_xlfn.XLOOKUP(G1299,'Zoning 2shop'!C:C,'Zoning 2shop'!D:D),""))</f>
        <v>9</v>
      </c>
      <c r="Y1299" s="112">
        <f t="shared" si="147"/>
        <v>0.14910705133062102</v>
      </c>
      <c r="Z1299" s="4">
        <f t="shared" si="148"/>
        <v>6.71</v>
      </c>
      <c r="AA1299" s="4">
        <f t="shared" si="149"/>
        <v>0.08</v>
      </c>
      <c r="AB1299" s="4">
        <f t="shared" si="150"/>
        <v>1.000508314428467</v>
      </c>
      <c r="AC1299" s="19">
        <f t="shared" si="151"/>
        <v>6.79</v>
      </c>
      <c r="AD1299" s="8" t="str">
        <f>IF(COUNTIF(Catégories!A:A,N1299)=0,"catégorie inconnue",LOOKUP(N1299,Catégories!A:A,Catégories!B:B))</f>
        <v>Frêt</v>
      </c>
      <c r="AE1299" s="21">
        <f t="shared" si="152"/>
        <v>7.7905083144284673</v>
      </c>
    </row>
    <row r="1300" spans="2:31" hidden="1" x14ac:dyDescent="0.2">
      <c r="B1300" s="122" t="s">
        <v>3780</v>
      </c>
      <c r="C1300" s="122" t="s">
        <v>21</v>
      </c>
      <c r="D1300" s="123">
        <v>46169</v>
      </c>
      <c r="E1300" s="122" t="s">
        <v>22</v>
      </c>
      <c r="F1300" s="122" t="s">
        <v>3827</v>
      </c>
      <c r="G1300" s="122" t="s">
        <v>149</v>
      </c>
      <c r="H1300" s="122" t="s">
        <v>205</v>
      </c>
      <c r="I1300" s="122" t="s">
        <v>3828</v>
      </c>
      <c r="J1300" s="122" t="s">
        <v>23</v>
      </c>
      <c r="K1300" s="122" t="s">
        <v>24</v>
      </c>
      <c r="L1300" s="122" t="s">
        <v>3829</v>
      </c>
      <c r="M1300" s="122" t="s">
        <v>25</v>
      </c>
      <c r="N1300" s="122" t="s">
        <v>26</v>
      </c>
      <c r="O1300" s="122" t="s">
        <v>25</v>
      </c>
      <c r="P1300" s="122" t="s">
        <v>27</v>
      </c>
      <c r="Q1300" s="122" t="s">
        <v>190</v>
      </c>
      <c r="R1300" s="124">
        <v>4.6379999999999999</v>
      </c>
      <c r="S1300" s="122" t="s">
        <v>216</v>
      </c>
      <c r="T1300" s="125">
        <v>6.71</v>
      </c>
      <c r="U1300" s="122" t="s">
        <v>30</v>
      </c>
      <c r="W1300" s="8" t="str">
        <f t="shared" si="146"/>
        <v/>
      </c>
      <c r="X1300" s="8">
        <f>IF(S1300="6B",_xlfn.XLOOKUP(H1300,'Zoning 2shop'!A:A,'Zoning 2shop'!B:B),IF(S1300="6C",_xlfn.XLOOKUP(G1300,'Zoning 2shop'!C:C,'Zoning 2shop'!D:D),""))</f>
        <v>9</v>
      </c>
      <c r="Y1300" s="112">
        <f t="shared" si="147"/>
        <v>0.14910705133062102</v>
      </c>
      <c r="Z1300" s="4">
        <f t="shared" si="148"/>
        <v>6.71</v>
      </c>
      <c r="AA1300" s="4">
        <f t="shared" si="149"/>
        <v>0.08</v>
      </c>
      <c r="AB1300" s="4">
        <f t="shared" si="150"/>
        <v>1.000508314428467</v>
      </c>
      <c r="AC1300" s="19">
        <f t="shared" si="151"/>
        <v>6.79</v>
      </c>
      <c r="AD1300" s="8" t="str">
        <f>IF(COUNTIF(Catégories!A:A,N1300)=0,"catégorie inconnue",LOOKUP(N1300,Catégories!A:A,Catégories!B:B))</f>
        <v>Frêt</v>
      </c>
      <c r="AE1300" s="21">
        <f t="shared" si="152"/>
        <v>7.7905083144284673</v>
      </c>
    </row>
    <row r="1301" spans="2:31" hidden="1" x14ac:dyDescent="0.2">
      <c r="B1301" s="122" t="s">
        <v>3780</v>
      </c>
      <c r="C1301" s="122" t="s">
        <v>21</v>
      </c>
      <c r="D1301" s="123">
        <v>46169</v>
      </c>
      <c r="E1301" s="122" t="s">
        <v>22</v>
      </c>
      <c r="F1301" s="122" t="s">
        <v>3823</v>
      </c>
      <c r="G1301" s="122" t="s">
        <v>149</v>
      </c>
      <c r="H1301" s="122" t="s">
        <v>205</v>
      </c>
      <c r="I1301" s="122" t="s">
        <v>3824</v>
      </c>
      <c r="J1301" s="122" t="s">
        <v>3825</v>
      </c>
      <c r="K1301" s="122" t="s">
        <v>24</v>
      </c>
      <c r="L1301" s="122" t="s">
        <v>3826</v>
      </c>
      <c r="M1301" s="122" t="s">
        <v>25</v>
      </c>
      <c r="N1301" s="122" t="s">
        <v>26</v>
      </c>
      <c r="O1301" s="122" t="s">
        <v>25</v>
      </c>
      <c r="P1301" s="122" t="s">
        <v>27</v>
      </c>
      <c r="Q1301" s="122" t="s">
        <v>190</v>
      </c>
      <c r="R1301" s="124">
        <v>0.38500000000000001</v>
      </c>
      <c r="S1301" s="122" t="s">
        <v>216</v>
      </c>
      <c r="T1301" s="125">
        <v>3.96</v>
      </c>
      <c r="U1301" s="122" t="s">
        <v>30</v>
      </c>
      <c r="W1301" s="8" t="str">
        <f t="shared" si="146"/>
        <v/>
      </c>
      <c r="X1301" s="8">
        <f>IF(S1301="6B",_xlfn.XLOOKUP(H1301,'Zoning 2shop'!A:A,'Zoning 2shop'!B:B),IF(S1301="6C",_xlfn.XLOOKUP(G1301,'Zoning 2shop'!C:C,'Zoning 2shop'!D:D),""))</f>
        <v>9</v>
      </c>
      <c r="Y1301" s="112">
        <f t="shared" si="147"/>
        <v>0.14910705133062102</v>
      </c>
      <c r="Z1301" s="4">
        <f t="shared" si="148"/>
        <v>3.96</v>
      </c>
      <c r="AA1301" s="4">
        <f t="shared" si="149"/>
        <v>0.08</v>
      </c>
      <c r="AB1301" s="4">
        <f t="shared" si="150"/>
        <v>0.59046392326925923</v>
      </c>
      <c r="AC1301" s="19">
        <f t="shared" si="151"/>
        <v>4.04</v>
      </c>
      <c r="AD1301" s="8" t="str">
        <f>IF(COUNTIF(Catégories!A:A,N1301)=0,"catégorie inconnue",LOOKUP(N1301,Catégories!A:A,Catégories!B:B))</f>
        <v>Frêt</v>
      </c>
      <c r="AE1301" s="21">
        <f t="shared" si="152"/>
        <v>4.630463923269259</v>
      </c>
    </row>
    <row r="1302" spans="2:31" ht="25.5" hidden="1" x14ac:dyDescent="0.2">
      <c r="B1302" s="122" t="s">
        <v>3780</v>
      </c>
      <c r="C1302" s="122" t="s">
        <v>21</v>
      </c>
      <c r="D1302" s="123">
        <v>46170</v>
      </c>
      <c r="E1302" s="122" t="s">
        <v>22</v>
      </c>
      <c r="F1302" s="122" t="s">
        <v>3833</v>
      </c>
      <c r="G1302" s="122" t="s">
        <v>149</v>
      </c>
      <c r="H1302" s="122" t="s">
        <v>205</v>
      </c>
      <c r="I1302" s="122" t="s">
        <v>3834</v>
      </c>
      <c r="J1302" s="122" t="s">
        <v>23</v>
      </c>
      <c r="K1302" s="122" t="s">
        <v>24</v>
      </c>
      <c r="L1302" s="122" t="s">
        <v>3835</v>
      </c>
      <c r="M1302" s="122" t="s">
        <v>25</v>
      </c>
      <c r="N1302" s="122" t="s">
        <v>26</v>
      </c>
      <c r="O1302" s="122" t="s">
        <v>25</v>
      </c>
      <c r="P1302" s="122" t="s">
        <v>27</v>
      </c>
      <c r="Q1302" s="122" t="s">
        <v>190</v>
      </c>
      <c r="R1302" s="124">
        <v>0.34</v>
      </c>
      <c r="S1302" s="122" t="s">
        <v>216</v>
      </c>
      <c r="T1302" s="125">
        <v>3.96</v>
      </c>
      <c r="U1302" s="122" t="s">
        <v>30</v>
      </c>
      <c r="W1302" s="8" t="str">
        <f t="shared" si="146"/>
        <v/>
      </c>
      <c r="X1302" s="8">
        <f>IF(S1302="6B",_xlfn.XLOOKUP(H1302,'Zoning 2shop'!A:A,'Zoning 2shop'!B:B),IF(S1302="6C",_xlfn.XLOOKUP(G1302,'Zoning 2shop'!C:C,'Zoning 2shop'!D:D),""))</f>
        <v>9</v>
      </c>
      <c r="Y1302" s="112">
        <f t="shared" si="147"/>
        <v>0.14910705133062102</v>
      </c>
      <c r="Z1302" s="4">
        <f t="shared" si="148"/>
        <v>3.96</v>
      </c>
      <c r="AA1302" s="4">
        <f t="shared" si="149"/>
        <v>0.08</v>
      </c>
      <c r="AB1302" s="4">
        <f t="shared" si="150"/>
        <v>0.59046392326925923</v>
      </c>
      <c r="AC1302" s="19">
        <f t="shared" si="151"/>
        <v>4.04</v>
      </c>
      <c r="AD1302" s="8" t="str">
        <f>IF(COUNTIF(Catégories!A:A,N1302)=0,"catégorie inconnue",LOOKUP(N1302,Catégories!A:A,Catégories!B:B))</f>
        <v>Frêt</v>
      </c>
      <c r="AE1302" s="21">
        <f t="shared" si="152"/>
        <v>4.630463923269259</v>
      </c>
    </row>
    <row r="1303" spans="2:31" hidden="1" x14ac:dyDescent="0.2">
      <c r="B1303" s="122" t="s">
        <v>3780</v>
      </c>
      <c r="C1303" s="122" t="s">
        <v>21</v>
      </c>
      <c r="D1303" s="123">
        <v>46171</v>
      </c>
      <c r="E1303" s="122" t="s">
        <v>22</v>
      </c>
      <c r="F1303" s="122" t="s">
        <v>3836</v>
      </c>
      <c r="G1303" s="122" t="s">
        <v>149</v>
      </c>
      <c r="H1303" s="122" t="s">
        <v>205</v>
      </c>
      <c r="I1303" s="122" t="s">
        <v>3837</v>
      </c>
      <c r="J1303" s="122" t="s">
        <v>23</v>
      </c>
      <c r="K1303" s="122" t="s">
        <v>24</v>
      </c>
      <c r="L1303" s="122" t="s">
        <v>3838</v>
      </c>
      <c r="M1303" s="122" t="s">
        <v>25</v>
      </c>
      <c r="N1303" s="122" t="s">
        <v>26</v>
      </c>
      <c r="O1303" s="122" t="s">
        <v>25</v>
      </c>
      <c r="P1303" s="122" t="s">
        <v>27</v>
      </c>
      <c r="Q1303" s="122" t="s">
        <v>190</v>
      </c>
      <c r="R1303" s="124">
        <v>4.6379999999999999</v>
      </c>
      <c r="S1303" s="122" t="s">
        <v>216</v>
      </c>
      <c r="T1303" s="125">
        <v>6.71</v>
      </c>
      <c r="U1303" s="122" t="s">
        <v>30</v>
      </c>
      <c r="W1303" s="8" t="str">
        <f t="shared" si="146"/>
        <v/>
      </c>
      <c r="X1303" s="8">
        <f>IF(S1303="6B",_xlfn.XLOOKUP(H1303,'Zoning 2shop'!A:A,'Zoning 2shop'!B:B),IF(S1303="6C",_xlfn.XLOOKUP(G1303,'Zoning 2shop'!C:C,'Zoning 2shop'!D:D),""))</f>
        <v>9</v>
      </c>
      <c r="Y1303" s="112">
        <f t="shared" si="147"/>
        <v>0.14910705133062102</v>
      </c>
      <c r="Z1303" s="4">
        <f t="shared" si="148"/>
        <v>6.71</v>
      </c>
      <c r="AA1303" s="4">
        <f t="shared" si="149"/>
        <v>0.08</v>
      </c>
      <c r="AB1303" s="4">
        <f t="shared" si="150"/>
        <v>1.000508314428467</v>
      </c>
      <c r="AC1303" s="19">
        <f t="shared" si="151"/>
        <v>6.79</v>
      </c>
      <c r="AD1303" s="8" t="str">
        <f>IF(COUNTIF(Catégories!A:A,N1303)=0,"catégorie inconnue",LOOKUP(N1303,Catégories!A:A,Catégories!B:B))</f>
        <v>Frêt</v>
      </c>
      <c r="AE1303" s="21">
        <f t="shared" si="152"/>
        <v>7.7905083144284673</v>
      </c>
    </row>
    <row r="1304" spans="2:31" hidden="1" x14ac:dyDescent="0.2">
      <c r="B1304" s="122" t="s">
        <v>3839</v>
      </c>
      <c r="C1304" s="122" t="s">
        <v>177</v>
      </c>
      <c r="D1304" s="123">
        <v>46133</v>
      </c>
      <c r="E1304" s="122" t="s">
        <v>3840</v>
      </c>
      <c r="F1304" s="122" t="s">
        <v>22</v>
      </c>
      <c r="G1304" s="122" t="s">
        <v>153</v>
      </c>
      <c r="H1304" s="122" t="s">
        <v>149</v>
      </c>
      <c r="I1304" s="122" t="s">
        <v>3841</v>
      </c>
      <c r="J1304" s="122" t="s">
        <v>3841</v>
      </c>
      <c r="K1304" s="122" t="s">
        <v>24</v>
      </c>
      <c r="L1304" s="122" t="s">
        <v>3842</v>
      </c>
      <c r="M1304" s="122" t="s">
        <v>25</v>
      </c>
      <c r="N1304" s="122" t="s">
        <v>26</v>
      </c>
      <c r="O1304" s="122" t="s">
        <v>25</v>
      </c>
      <c r="P1304" s="122" t="s">
        <v>27</v>
      </c>
      <c r="Q1304" s="122" t="s">
        <v>190</v>
      </c>
      <c r="R1304" s="124">
        <v>7.52</v>
      </c>
      <c r="S1304" s="122" t="s">
        <v>191</v>
      </c>
      <c r="T1304" s="125">
        <v>12.74</v>
      </c>
      <c r="U1304" s="122" t="s">
        <v>30</v>
      </c>
      <c r="W1304" s="8" t="str">
        <f t="shared" si="146"/>
        <v/>
      </c>
      <c r="X1304" s="8">
        <f>IF(S1304="6B",_xlfn.XLOOKUP(H1304,'Zoning 2shop'!A:A,'Zoning 2shop'!B:B),IF(S1304="6C",_xlfn.XLOOKUP(G1304,'Zoning 2shop'!C:C,'Zoning 2shop'!D:D),""))</f>
        <v>33</v>
      </c>
      <c r="Y1304" s="112">
        <f t="shared" si="147"/>
        <v>0.14910705133062102</v>
      </c>
      <c r="Z1304" s="4">
        <f t="shared" si="148"/>
        <v>12.74</v>
      </c>
      <c r="AA1304" s="4">
        <f t="shared" si="149"/>
        <v>0.08</v>
      </c>
      <c r="AB1304" s="4">
        <f t="shared" si="150"/>
        <v>1.8996238339521119</v>
      </c>
      <c r="AC1304" s="19">
        <f t="shared" si="151"/>
        <v>12.82</v>
      </c>
      <c r="AD1304" s="8" t="str">
        <f>IF(COUNTIF(Catégories!A:A,N1304)=0,"catégorie inconnue",LOOKUP(N1304,Catégories!A:A,Catégories!B:B))</f>
        <v>Frêt</v>
      </c>
      <c r="AE1304" s="21">
        <f t="shared" si="152"/>
        <v>14.719623833952113</v>
      </c>
    </row>
    <row r="1305" spans="2:31" hidden="1" x14ac:dyDescent="0.2">
      <c r="B1305" s="122" t="s">
        <v>3839</v>
      </c>
      <c r="C1305" s="122" t="s">
        <v>177</v>
      </c>
      <c r="D1305" s="123">
        <v>46140</v>
      </c>
      <c r="E1305" s="122" t="s">
        <v>3843</v>
      </c>
      <c r="F1305" s="122" t="s">
        <v>22</v>
      </c>
      <c r="G1305" s="122" t="s">
        <v>151</v>
      </c>
      <c r="H1305" s="122" t="s">
        <v>149</v>
      </c>
      <c r="I1305" s="122" t="s">
        <v>3844</v>
      </c>
      <c r="J1305" s="122" t="s">
        <v>3844</v>
      </c>
      <c r="K1305" s="122" t="s">
        <v>24</v>
      </c>
      <c r="L1305" s="122" t="s">
        <v>3845</v>
      </c>
      <c r="M1305" s="122" t="s">
        <v>25</v>
      </c>
      <c r="N1305" s="122" t="s">
        <v>26</v>
      </c>
      <c r="O1305" s="122" t="s">
        <v>25</v>
      </c>
      <c r="P1305" s="122" t="s">
        <v>27</v>
      </c>
      <c r="Q1305" s="122" t="s">
        <v>190</v>
      </c>
      <c r="R1305" s="124">
        <v>4.532</v>
      </c>
      <c r="S1305" s="122" t="s">
        <v>191</v>
      </c>
      <c r="T1305" s="125">
        <v>9.69</v>
      </c>
      <c r="U1305" s="122" t="s">
        <v>30</v>
      </c>
      <c r="W1305" s="8" t="str">
        <f t="shared" si="146"/>
        <v/>
      </c>
      <c r="X1305" s="8">
        <f>IF(S1305="6B",_xlfn.XLOOKUP(H1305,'Zoning 2shop'!A:A,'Zoning 2shop'!B:B),IF(S1305="6C",_xlfn.XLOOKUP(G1305,'Zoning 2shop'!C:C,'Zoning 2shop'!D:D),""))</f>
        <v>30</v>
      </c>
      <c r="Y1305" s="112">
        <f t="shared" si="147"/>
        <v>0.14910705133062102</v>
      </c>
      <c r="Z1305" s="4">
        <f t="shared" si="148"/>
        <v>9.69</v>
      </c>
      <c r="AA1305" s="4">
        <f t="shared" si="149"/>
        <v>0.08</v>
      </c>
      <c r="AB1305" s="4">
        <f t="shared" si="150"/>
        <v>1.4448473273937177</v>
      </c>
      <c r="AC1305" s="19">
        <f t="shared" si="151"/>
        <v>9.77</v>
      </c>
      <c r="AD1305" s="8" t="str">
        <f>IF(COUNTIF(Catégories!A:A,N1305)=0,"catégorie inconnue",LOOKUP(N1305,Catégories!A:A,Catégories!B:B))</f>
        <v>Frêt</v>
      </c>
      <c r="AE1305" s="21">
        <f t="shared" si="152"/>
        <v>11.214847327393716</v>
      </c>
    </row>
    <row r="1306" spans="2:31" hidden="1" x14ac:dyDescent="0.2">
      <c r="B1306" s="122" t="s">
        <v>3839</v>
      </c>
      <c r="C1306" s="122" t="s">
        <v>177</v>
      </c>
      <c r="D1306" s="123">
        <v>46141</v>
      </c>
      <c r="E1306" s="122" t="s">
        <v>3849</v>
      </c>
      <c r="F1306" s="122" t="s">
        <v>22</v>
      </c>
      <c r="G1306" s="122" t="s">
        <v>151</v>
      </c>
      <c r="H1306" s="122" t="s">
        <v>149</v>
      </c>
      <c r="I1306" s="122" t="s">
        <v>3850</v>
      </c>
      <c r="J1306" s="122" t="s">
        <v>3850</v>
      </c>
      <c r="K1306" s="122" t="s">
        <v>24</v>
      </c>
      <c r="L1306" s="122" t="s">
        <v>3851</v>
      </c>
      <c r="M1306" s="122" t="s">
        <v>25</v>
      </c>
      <c r="N1306" s="122" t="s">
        <v>26</v>
      </c>
      <c r="O1306" s="122" t="s">
        <v>25</v>
      </c>
      <c r="P1306" s="122" t="s">
        <v>27</v>
      </c>
      <c r="Q1306" s="122" t="s">
        <v>190</v>
      </c>
      <c r="R1306" s="124">
        <v>0.7</v>
      </c>
      <c r="S1306" s="122" t="s">
        <v>191</v>
      </c>
      <c r="T1306" s="125">
        <v>5.55</v>
      </c>
      <c r="U1306" s="122" t="s">
        <v>30</v>
      </c>
      <c r="W1306" s="8" t="str">
        <f t="shared" si="146"/>
        <v/>
      </c>
      <c r="X1306" s="8">
        <f>IF(S1306="6B",_xlfn.XLOOKUP(H1306,'Zoning 2shop'!A:A,'Zoning 2shop'!B:B),IF(S1306="6C",_xlfn.XLOOKUP(G1306,'Zoning 2shop'!C:C,'Zoning 2shop'!D:D),""))</f>
        <v>30</v>
      </c>
      <c r="Y1306" s="112">
        <f t="shared" si="147"/>
        <v>0.14910705133062102</v>
      </c>
      <c r="Z1306" s="4">
        <f t="shared" si="148"/>
        <v>5.55</v>
      </c>
      <c r="AA1306" s="4">
        <f t="shared" si="149"/>
        <v>0.08</v>
      </c>
      <c r="AB1306" s="4">
        <f t="shared" si="150"/>
        <v>0.8275441348849466</v>
      </c>
      <c r="AC1306" s="19">
        <f t="shared" si="151"/>
        <v>5.63</v>
      </c>
      <c r="AD1306" s="8" t="str">
        <f>IF(COUNTIF(Catégories!A:A,N1306)=0,"catégorie inconnue",LOOKUP(N1306,Catégories!A:A,Catégories!B:B))</f>
        <v>Frêt</v>
      </c>
      <c r="AE1306" s="21">
        <f t="shared" si="152"/>
        <v>6.4575441348849463</v>
      </c>
    </row>
    <row r="1307" spans="2:31" hidden="1" x14ac:dyDescent="0.2">
      <c r="B1307" s="122" t="s">
        <v>3839</v>
      </c>
      <c r="C1307" s="122" t="s">
        <v>177</v>
      </c>
      <c r="D1307" s="123">
        <v>46141</v>
      </c>
      <c r="E1307" s="122" t="s">
        <v>3855</v>
      </c>
      <c r="F1307" s="122" t="s">
        <v>22</v>
      </c>
      <c r="G1307" s="122" t="s">
        <v>151</v>
      </c>
      <c r="H1307" s="122" t="s">
        <v>149</v>
      </c>
      <c r="I1307" s="122" t="s">
        <v>3856</v>
      </c>
      <c r="J1307" s="122" t="s">
        <v>3856</v>
      </c>
      <c r="K1307" s="122" t="s">
        <v>24</v>
      </c>
      <c r="L1307" s="122" t="s">
        <v>3857</v>
      </c>
      <c r="M1307" s="122" t="s">
        <v>25</v>
      </c>
      <c r="N1307" s="122" t="s">
        <v>26</v>
      </c>
      <c r="O1307" s="122" t="s">
        <v>25</v>
      </c>
      <c r="P1307" s="122" t="s">
        <v>27</v>
      </c>
      <c r="Q1307" s="122" t="s">
        <v>190</v>
      </c>
      <c r="R1307" s="124">
        <v>4.532</v>
      </c>
      <c r="S1307" s="122" t="s">
        <v>191</v>
      </c>
      <c r="T1307" s="125">
        <v>9.69</v>
      </c>
      <c r="U1307" s="122" t="s">
        <v>30</v>
      </c>
      <c r="W1307" s="8" t="str">
        <f t="shared" si="146"/>
        <v/>
      </c>
      <c r="X1307" s="8">
        <f>IF(S1307="6B",_xlfn.XLOOKUP(H1307,'Zoning 2shop'!A:A,'Zoning 2shop'!B:B),IF(S1307="6C",_xlfn.XLOOKUP(G1307,'Zoning 2shop'!C:C,'Zoning 2shop'!D:D),""))</f>
        <v>30</v>
      </c>
      <c r="Y1307" s="112">
        <f t="shared" si="147"/>
        <v>0.14910705133062102</v>
      </c>
      <c r="Z1307" s="4">
        <f t="shared" si="148"/>
        <v>9.69</v>
      </c>
      <c r="AA1307" s="4">
        <f t="shared" si="149"/>
        <v>0.08</v>
      </c>
      <c r="AB1307" s="4">
        <f t="shared" si="150"/>
        <v>1.4448473273937177</v>
      </c>
      <c r="AC1307" s="19">
        <f t="shared" si="151"/>
        <v>9.77</v>
      </c>
      <c r="AD1307" s="8" t="str">
        <f>IF(COUNTIF(Catégories!A:A,N1307)=0,"catégorie inconnue",LOOKUP(N1307,Catégories!A:A,Catégories!B:B))</f>
        <v>Frêt</v>
      </c>
      <c r="AE1307" s="21">
        <f t="shared" si="152"/>
        <v>11.214847327393716</v>
      </c>
    </row>
    <row r="1308" spans="2:31" hidden="1" x14ac:dyDescent="0.2">
      <c r="B1308" s="122" t="s">
        <v>3839</v>
      </c>
      <c r="C1308" s="122" t="s">
        <v>177</v>
      </c>
      <c r="D1308" s="123">
        <v>46141</v>
      </c>
      <c r="E1308" s="122" t="s">
        <v>361</v>
      </c>
      <c r="F1308" s="122" t="s">
        <v>22</v>
      </c>
      <c r="G1308" s="122" t="s">
        <v>151</v>
      </c>
      <c r="H1308" s="122" t="s">
        <v>149</v>
      </c>
      <c r="I1308" s="122" t="s">
        <v>3861</v>
      </c>
      <c r="J1308" s="122" t="s">
        <v>3861</v>
      </c>
      <c r="K1308" s="122" t="s">
        <v>24</v>
      </c>
      <c r="L1308" s="122" t="s">
        <v>3862</v>
      </c>
      <c r="M1308" s="122" t="s">
        <v>25</v>
      </c>
      <c r="N1308" s="122" t="s">
        <v>26</v>
      </c>
      <c r="O1308" s="122" t="s">
        <v>25</v>
      </c>
      <c r="P1308" s="122" t="s">
        <v>27</v>
      </c>
      <c r="Q1308" s="122" t="s">
        <v>190</v>
      </c>
      <c r="R1308" s="124">
        <v>4.3650000000000002</v>
      </c>
      <c r="S1308" s="122" t="s">
        <v>191</v>
      </c>
      <c r="T1308" s="125">
        <v>9.69</v>
      </c>
      <c r="U1308" s="122" t="s">
        <v>30</v>
      </c>
      <c r="W1308" s="8" t="str">
        <f t="shared" si="146"/>
        <v/>
      </c>
      <c r="X1308" s="8">
        <f>IF(S1308="6B",_xlfn.XLOOKUP(H1308,'Zoning 2shop'!A:A,'Zoning 2shop'!B:B),IF(S1308="6C",_xlfn.XLOOKUP(G1308,'Zoning 2shop'!C:C,'Zoning 2shop'!D:D),""))</f>
        <v>30</v>
      </c>
      <c r="Y1308" s="112">
        <f t="shared" si="147"/>
        <v>0.14910705133062102</v>
      </c>
      <c r="Z1308" s="4">
        <f t="shared" si="148"/>
        <v>9.69</v>
      </c>
      <c r="AA1308" s="4">
        <f t="shared" si="149"/>
        <v>0.08</v>
      </c>
      <c r="AB1308" s="4">
        <f t="shared" si="150"/>
        <v>1.4448473273937177</v>
      </c>
      <c r="AC1308" s="19">
        <f t="shared" si="151"/>
        <v>9.77</v>
      </c>
      <c r="AD1308" s="8" t="str">
        <f>IF(COUNTIF(Catégories!A:A,N1308)=0,"catégorie inconnue",LOOKUP(N1308,Catégories!A:A,Catégories!B:B))</f>
        <v>Frêt</v>
      </c>
      <c r="AE1308" s="21">
        <f t="shared" si="152"/>
        <v>11.214847327393716</v>
      </c>
    </row>
    <row r="1309" spans="2:31" hidden="1" x14ac:dyDescent="0.2">
      <c r="B1309" s="122" t="s">
        <v>3839</v>
      </c>
      <c r="C1309" s="122" t="s">
        <v>177</v>
      </c>
      <c r="D1309" s="123">
        <v>46141</v>
      </c>
      <c r="E1309" s="122" t="s">
        <v>3846</v>
      </c>
      <c r="F1309" s="122" t="s">
        <v>22</v>
      </c>
      <c r="G1309" s="122" t="s">
        <v>151</v>
      </c>
      <c r="H1309" s="122" t="s">
        <v>149</v>
      </c>
      <c r="I1309" s="122" t="s">
        <v>3847</v>
      </c>
      <c r="J1309" s="122" t="s">
        <v>3847</v>
      </c>
      <c r="K1309" s="122" t="s">
        <v>24</v>
      </c>
      <c r="L1309" s="122" t="s">
        <v>3848</v>
      </c>
      <c r="M1309" s="122" t="s">
        <v>25</v>
      </c>
      <c r="N1309" s="122" t="s">
        <v>26</v>
      </c>
      <c r="O1309" s="122" t="s">
        <v>25</v>
      </c>
      <c r="P1309" s="122" t="s">
        <v>27</v>
      </c>
      <c r="Q1309" s="122" t="s">
        <v>190</v>
      </c>
      <c r="R1309" s="124">
        <v>0.74399999999999999</v>
      </c>
      <c r="S1309" s="122" t="s">
        <v>191</v>
      </c>
      <c r="T1309" s="125">
        <v>5.55</v>
      </c>
      <c r="U1309" s="122" t="s">
        <v>30</v>
      </c>
      <c r="W1309" s="8" t="str">
        <f t="shared" si="146"/>
        <v/>
      </c>
      <c r="X1309" s="8">
        <f>IF(S1309="6B",_xlfn.XLOOKUP(H1309,'Zoning 2shop'!A:A,'Zoning 2shop'!B:B),IF(S1309="6C",_xlfn.XLOOKUP(G1309,'Zoning 2shop'!C:C,'Zoning 2shop'!D:D),""))</f>
        <v>30</v>
      </c>
      <c r="Y1309" s="112">
        <f t="shared" si="147"/>
        <v>0.14910705133062102</v>
      </c>
      <c r="Z1309" s="4">
        <f t="shared" si="148"/>
        <v>5.55</v>
      </c>
      <c r="AA1309" s="4">
        <f t="shared" si="149"/>
        <v>0.08</v>
      </c>
      <c r="AB1309" s="4">
        <f t="shared" si="150"/>
        <v>0.8275441348849466</v>
      </c>
      <c r="AC1309" s="19">
        <f t="shared" si="151"/>
        <v>5.63</v>
      </c>
      <c r="AD1309" s="8" t="str">
        <f>IF(COUNTIF(Catégories!A:A,N1309)=0,"catégorie inconnue",LOOKUP(N1309,Catégories!A:A,Catégories!B:B))</f>
        <v>Frêt</v>
      </c>
      <c r="AE1309" s="21">
        <f t="shared" si="152"/>
        <v>6.4575441348849463</v>
      </c>
    </row>
    <row r="1310" spans="2:31" hidden="1" x14ac:dyDescent="0.2">
      <c r="B1310" s="122" t="s">
        <v>3839</v>
      </c>
      <c r="C1310" s="122" t="s">
        <v>177</v>
      </c>
      <c r="D1310" s="123">
        <v>46141</v>
      </c>
      <c r="E1310" s="122" t="s">
        <v>3852</v>
      </c>
      <c r="F1310" s="122" t="s">
        <v>22</v>
      </c>
      <c r="G1310" s="122" t="s">
        <v>151</v>
      </c>
      <c r="H1310" s="122" t="s">
        <v>149</v>
      </c>
      <c r="I1310" s="122" t="s">
        <v>3853</v>
      </c>
      <c r="J1310" s="122" t="s">
        <v>3853</v>
      </c>
      <c r="K1310" s="122" t="s">
        <v>24</v>
      </c>
      <c r="L1310" s="122" t="s">
        <v>3854</v>
      </c>
      <c r="M1310" s="122" t="s">
        <v>25</v>
      </c>
      <c r="N1310" s="122" t="s">
        <v>26</v>
      </c>
      <c r="O1310" s="122" t="s">
        <v>25</v>
      </c>
      <c r="P1310" s="122" t="s">
        <v>27</v>
      </c>
      <c r="Q1310" s="122" t="s">
        <v>190</v>
      </c>
      <c r="R1310" s="124">
        <v>5.6420000000000003</v>
      </c>
      <c r="S1310" s="122" t="s">
        <v>191</v>
      </c>
      <c r="T1310" s="125">
        <v>10.35</v>
      </c>
      <c r="U1310" s="122" t="s">
        <v>30</v>
      </c>
      <c r="W1310" s="8" t="str">
        <f t="shared" si="146"/>
        <v/>
      </c>
      <c r="X1310" s="8">
        <f>IF(S1310="6B",_xlfn.XLOOKUP(H1310,'Zoning 2shop'!A:A,'Zoning 2shop'!B:B),IF(S1310="6C",_xlfn.XLOOKUP(G1310,'Zoning 2shop'!C:C,'Zoning 2shop'!D:D),""))</f>
        <v>30</v>
      </c>
      <c r="Y1310" s="112">
        <f t="shared" si="147"/>
        <v>0.14910705133062102</v>
      </c>
      <c r="Z1310" s="4">
        <f t="shared" si="148"/>
        <v>10.35</v>
      </c>
      <c r="AA1310" s="4">
        <f t="shared" si="149"/>
        <v>0.08</v>
      </c>
      <c r="AB1310" s="4">
        <f t="shared" si="150"/>
        <v>1.5432579812719276</v>
      </c>
      <c r="AC1310" s="19">
        <f t="shared" si="151"/>
        <v>10.43</v>
      </c>
      <c r="AD1310" s="8" t="str">
        <f>IF(COUNTIF(Catégories!A:A,N1310)=0,"catégorie inconnue",LOOKUP(N1310,Catégories!A:A,Catégories!B:B))</f>
        <v>Frêt</v>
      </c>
      <c r="AE1310" s="21">
        <f t="shared" si="152"/>
        <v>11.973257981271928</v>
      </c>
    </row>
    <row r="1311" spans="2:31" hidden="1" x14ac:dyDescent="0.2">
      <c r="B1311" s="122" t="s">
        <v>3839</v>
      </c>
      <c r="C1311" s="122" t="s">
        <v>177</v>
      </c>
      <c r="D1311" s="123">
        <v>46141</v>
      </c>
      <c r="E1311" s="122" t="s">
        <v>3858</v>
      </c>
      <c r="F1311" s="122" t="s">
        <v>22</v>
      </c>
      <c r="G1311" s="122" t="s">
        <v>151</v>
      </c>
      <c r="H1311" s="122" t="s">
        <v>149</v>
      </c>
      <c r="I1311" s="122" t="s">
        <v>3859</v>
      </c>
      <c r="J1311" s="122" t="s">
        <v>3859</v>
      </c>
      <c r="K1311" s="122" t="s">
        <v>24</v>
      </c>
      <c r="L1311" s="122" t="s">
        <v>3860</v>
      </c>
      <c r="M1311" s="122" t="s">
        <v>25</v>
      </c>
      <c r="N1311" s="122" t="s">
        <v>26</v>
      </c>
      <c r="O1311" s="122" t="s">
        <v>25</v>
      </c>
      <c r="P1311" s="122" t="s">
        <v>27</v>
      </c>
      <c r="Q1311" s="122" t="s">
        <v>190</v>
      </c>
      <c r="R1311" s="124">
        <v>4.532</v>
      </c>
      <c r="S1311" s="122" t="s">
        <v>191</v>
      </c>
      <c r="T1311" s="125">
        <v>9.69</v>
      </c>
      <c r="U1311" s="122" t="s">
        <v>30</v>
      </c>
      <c r="W1311" s="8" t="str">
        <f t="shared" si="146"/>
        <v/>
      </c>
      <c r="X1311" s="8">
        <f>IF(S1311="6B",_xlfn.XLOOKUP(H1311,'Zoning 2shop'!A:A,'Zoning 2shop'!B:B),IF(S1311="6C",_xlfn.XLOOKUP(G1311,'Zoning 2shop'!C:C,'Zoning 2shop'!D:D),""))</f>
        <v>30</v>
      </c>
      <c r="Y1311" s="112">
        <f t="shared" si="147"/>
        <v>0.14910705133062102</v>
      </c>
      <c r="Z1311" s="4">
        <f t="shared" si="148"/>
        <v>9.69</v>
      </c>
      <c r="AA1311" s="4">
        <f t="shared" si="149"/>
        <v>0.08</v>
      </c>
      <c r="AB1311" s="4">
        <f t="shared" si="150"/>
        <v>1.4448473273937177</v>
      </c>
      <c r="AC1311" s="19">
        <f t="shared" si="151"/>
        <v>9.77</v>
      </c>
      <c r="AD1311" s="8" t="str">
        <f>IF(COUNTIF(Catégories!A:A,N1311)=0,"catégorie inconnue",LOOKUP(N1311,Catégories!A:A,Catégories!B:B))</f>
        <v>Frêt</v>
      </c>
      <c r="AE1311" s="21">
        <f t="shared" si="152"/>
        <v>11.214847327393716</v>
      </c>
    </row>
    <row r="1312" spans="2:31" hidden="1" x14ac:dyDescent="0.2">
      <c r="B1312" s="122" t="s">
        <v>3839</v>
      </c>
      <c r="C1312" s="122" t="s">
        <v>177</v>
      </c>
      <c r="D1312" s="123">
        <v>46142</v>
      </c>
      <c r="E1312" s="122" t="s">
        <v>3872</v>
      </c>
      <c r="F1312" s="122" t="s">
        <v>22</v>
      </c>
      <c r="G1312" s="122" t="s">
        <v>151</v>
      </c>
      <c r="H1312" s="122" t="s">
        <v>149</v>
      </c>
      <c r="I1312" s="122" t="s">
        <v>3873</v>
      </c>
      <c r="J1312" s="122" t="s">
        <v>3873</v>
      </c>
      <c r="K1312" s="122" t="s">
        <v>24</v>
      </c>
      <c r="L1312" s="122" t="s">
        <v>3874</v>
      </c>
      <c r="M1312" s="122" t="s">
        <v>25</v>
      </c>
      <c r="N1312" s="122" t="s">
        <v>26</v>
      </c>
      <c r="O1312" s="122" t="s">
        <v>25</v>
      </c>
      <c r="P1312" s="122" t="s">
        <v>27</v>
      </c>
      <c r="Q1312" s="122" t="s">
        <v>190</v>
      </c>
      <c r="R1312" s="124">
        <v>1.373</v>
      </c>
      <c r="S1312" s="122" t="s">
        <v>191</v>
      </c>
      <c r="T1312" s="125">
        <v>5.88</v>
      </c>
      <c r="U1312" s="122" t="s">
        <v>30</v>
      </c>
      <c r="W1312" s="8" t="str">
        <f t="shared" si="146"/>
        <v/>
      </c>
      <c r="X1312" s="8">
        <f>IF(S1312="6B",_xlfn.XLOOKUP(H1312,'Zoning 2shop'!A:A,'Zoning 2shop'!B:B),IF(S1312="6C",_xlfn.XLOOKUP(G1312,'Zoning 2shop'!C:C,'Zoning 2shop'!D:D),""))</f>
        <v>30</v>
      </c>
      <c r="Y1312" s="112">
        <f t="shared" si="147"/>
        <v>0.14910705133062102</v>
      </c>
      <c r="Z1312" s="4">
        <f t="shared" si="148"/>
        <v>5.88</v>
      </c>
      <c r="AA1312" s="4">
        <f t="shared" si="149"/>
        <v>0.08</v>
      </c>
      <c r="AB1312" s="4">
        <f t="shared" si="150"/>
        <v>0.87674946182405156</v>
      </c>
      <c r="AC1312" s="19">
        <f t="shared" si="151"/>
        <v>5.96</v>
      </c>
      <c r="AD1312" s="8" t="str">
        <f>IF(COUNTIF(Catégories!A:A,N1312)=0,"catégorie inconnue",LOOKUP(N1312,Catégories!A:A,Catégories!B:B))</f>
        <v>Frêt</v>
      </c>
      <c r="AE1312" s="21">
        <f t="shared" si="152"/>
        <v>6.8367494618240512</v>
      </c>
    </row>
    <row r="1313" spans="2:31" hidden="1" x14ac:dyDescent="0.2">
      <c r="B1313" s="122" t="s">
        <v>3839</v>
      </c>
      <c r="C1313" s="122" t="s">
        <v>177</v>
      </c>
      <c r="D1313" s="123">
        <v>46142</v>
      </c>
      <c r="E1313" s="122" t="s">
        <v>3877</v>
      </c>
      <c r="F1313" s="122" t="s">
        <v>22</v>
      </c>
      <c r="G1313" s="122" t="s">
        <v>151</v>
      </c>
      <c r="H1313" s="122" t="s">
        <v>149</v>
      </c>
      <c r="I1313" s="122" t="s">
        <v>3878</v>
      </c>
      <c r="J1313" s="122" t="s">
        <v>3878</v>
      </c>
      <c r="K1313" s="122" t="s">
        <v>24</v>
      </c>
      <c r="L1313" s="122" t="s">
        <v>3879</v>
      </c>
      <c r="M1313" s="122" t="s">
        <v>25</v>
      </c>
      <c r="N1313" s="122" t="s">
        <v>26</v>
      </c>
      <c r="O1313" s="122" t="s">
        <v>25</v>
      </c>
      <c r="P1313" s="122" t="s">
        <v>27</v>
      </c>
      <c r="Q1313" s="122" t="s">
        <v>190</v>
      </c>
      <c r="R1313" s="124">
        <v>4.7869999999999999</v>
      </c>
      <c r="S1313" s="122" t="s">
        <v>191</v>
      </c>
      <c r="T1313" s="125">
        <v>9.69</v>
      </c>
      <c r="U1313" s="122" t="s">
        <v>30</v>
      </c>
      <c r="W1313" s="8" t="str">
        <f t="shared" si="146"/>
        <v/>
      </c>
      <c r="X1313" s="8">
        <f>IF(S1313="6B",_xlfn.XLOOKUP(H1313,'Zoning 2shop'!A:A,'Zoning 2shop'!B:B),IF(S1313="6C",_xlfn.XLOOKUP(G1313,'Zoning 2shop'!C:C,'Zoning 2shop'!D:D),""))</f>
        <v>30</v>
      </c>
      <c r="Y1313" s="112">
        <f t="shared" si="147"/>
        <v>0.14910705133062102</v>
      </c>
      <c r="Z1313" s="4">
        <f t="shared" si="148"/>
        <v>9.69</v>
      </c>
      <c r="AA1313" s="4">
        <f t="shared" si="149"/>
        <v>0.08</v>
      </c>
      <c r="AB1313" s="4">
        <f t="shared" si="150"/>
        <v>1.4448473273937177</v>
      </c>
      <c r="AC1313" s="19">
        <f t="shared" si="151"/>
        <v>9.77</v>
      </c>
      <c r="AD1313" s="8" t="str">
        <f>IF(COUNTIF(Catégories!A:A,N1313)=0,"catégorie inconnue",LOOKUP(N1313,Catégories!A:A,Catégories!B:B))</f>
        <v>Frêt</v>
      </c>
      <c r="AE1313" s="21">
        <f t="shared" si="152"/>
        <v>11.214847327393716</v>
      </c>
    </row>
    <row r="1314" spans="2:31" hidden="1" x14ac:dyDescent="0.2">
      <c r="B1314" s="122" t="s">
        <v>3839</v>
      </c>
      <c r="C1314" s="122" t="s">
        <v>177</v>
      </c>
      <c r="D1314" s="123">
        <v>46142</v>
      </c>
      <c r="E1314" s="122" t="s">
        <v>3869</v>
      </c>
      <c r="F1314" s="122" t="s">
        <v>22</v>
      </c>
      <c r="G1314" s="122" t="s">
        <v>192</v>
      </c>
      <c r="H1314" s="122" t="s">
        <v>149</v>
      </c>
      <c r="I1314" s="122" t="s">
        <v>3870</v>
      </c>
      <c r="J1314" s="122" t="s">
        <v>3870</v>
      </c>
      <c r="K1314" s="122" t="s">
        <v>24</v>
      </c>
      <c r="L1314" s="122" t="s">
        <v>3871</v>
      </c>
      <c r="M1314" s="122" t="s">
        <v>25</v>
      </c>
      <c r="N1314" s="122" t="s">
        <v>26</v>
      </c>
      <c r="O1314" s="122" t="s">
        <v>25</v>
      </c>
      <c r="P1314" s="122" t="s">
        <v>27</v>
      </c>
      <c r="Q1314" s="122" t="s">
        <v>190</v>
      </c>
      <c r="R1314" s="124">
        <v>4.7990000000000004</v>
      </c>
      <c r="S1314" s="122" t="s">
        <v>191</v>
      </c>
      <c r="T1314" s="125">
        <v>13.83</v>
      </c>
      <c r="U1314" s="122" t="s">
        <v>30</v>
      </c>
      <c r="W1314" s="8" t="str">
        <f t="shared" si="146"/>
        <v/>
      </c>
      <c r="X1314" s="8">
        <f>IF(S1314="6B",_xlfn.XLOOKUP(H1314,'Zoning 2shop'!A:A,'Zoning 2shop'!B:B),IF(S1314="6C",_xlfn.XLOOKUP(G1314,'Zoning 2shop'!C:C,'Zoning 2shop'!D:D),""))</f>
        <v>25</v>
      </c>
      <c r="Y1314" s="112">
        <f t="shared" si="147"/>
        <v>0.14910705133062102</v>
      </c>
      <c r="Z1314" s="4">
        <f t="shared" si="148"/>
        <v>13.83</v>
      </c>
      <c r="AA1314" s="4">
        <f t="shared" si="149"/>
        <v>0.08</v>
      </c>
      <c r="AB1314" s="4">
        <f t="shared" si="150"/>
        <v>2.0621505199024885</v>
      </c>
      <c r="AC1314" s="19">
        <f t="shared" si="151"/>
        <v>13.91</v>
      </c>
      <c r="AD1314" s="8" t="str">
        <f>IF(COUNTIF(Catégories!A:A,N1314)=0,"catégorie inconnue",LOOKUP(N1314,Catégories!A:A,Catégories!B:B))</f>
        <v>Frêt</v>
      </c>
      <c r="AE1314" s="21">
        <f t="shared" si="152"/>
        <v>15.972150519902488</v>
      </c>
    </row>
    <row r="1315" spans="2:31" hidden="1" x14ac:dyDescent="0.2">
      <c r="B1315" s="122" t="s">
        <v>3839</v>
      </c>
      <c r="C1315" s="122" t="s">
        <v>177</v>
      </c>
      <c r="D1315" s="123">
        <v>46142</v>
      </c>
      <c r="E1315" s="122" t="s">
        <v>344</v>
      </c>
      <c r="F1315" s="122" t="s">
        <v>22</v>
      </c>
      <c r="G1315" s="122" t="s">
        <v>151</v>
      </c>
      <c r="H1315" s="122" t="s">
        <v>149</v>
      </c>
      <c r="I1315" s="122" t="s">
        <v>3875</v>
      </c>
      <c r="J1315" s="122" t="s">
        <v>3875</v>
      </c>
      <c r="K1315" s="122" t="s">
        <v>24</v>
      </c>
      <c r="L1315" s="122" t="s">
        <v>3876</v>
      </c>
      <c r="M1315" s="122" t="s">
        <v>25</v>
      </c>
      <c r="N1315" s="122" t="s">
        <v>26</v>
      </c>
      <c r="O1315" s="122" t="s">
        <v>25</v>
      </c>
      <c r="P1315" s="122" t="s">
        <v>27</v>
      </c>
      <c r="Q1315" s="122" t="s">
        <v>190</v>
      </c>
      <c r="R1315" s="124">
        <v>6.6239999999999997</v>
      </c>
      <c r="S1315" s="122" t="s">
        <v>191</v>
      </c>
      <c r="T1315" s="125">
        <v>11.01</v>
      </c>
      <c r="U1315" s="122" t="s">
        <v>30</v>
      </c>
      <c r="W1315" s="8" t="str">
        <f t="shared" si="146"/>
        <v/>
      </c>
      <c r="X1315" s="8">
        <f>IF(S1315="6B",_xlfn.XLOOKUP(H1315,'Zoning 2shop'!A:A,'Zoning 2shop'!B:B),IF(S1315="6C",_xlfn.XLOOKUP(G1315,'Zoning 2shop'!C:C,'Zoning 2shop'!D:D),""))</f>
        <v>30</v>
      </c>
      <c r="Y1315" s="112">
        <f t="shared" si="147"/>
        <v>0.14910705133062102</v>
      </c>
      <c r="Z1315" s="4">
        <f t="shared" si="148"/>
        <v>11.01</v>
      </c>
      <c r="AA1315" s="4">
        <f t="shared" si="149"/>
        <v>0.08</v>
      </c>
      <c r="AB1315" s="4">
        <f t="shared" si="150"/>
        <v>1.6416686351501375</v>
      </c>
      <c r="AC1315" s="19">
        <f t="shared" si="151"/>
        <v>11.09</v>
      </c>
      <c r="AD1315" s="8" t="str">
        <f>IF(COUNTIF(Catégories!A:A,N1315)=0,"catégorie inconnue",LOOKUP(N1315,Catégories!A:A,Catégories!B:B))</f>
        <v>Frêt</v>
      </c>
      <c r="AE1315" s="21">
        <f t="shared" si="152"/>
        <v>12.731668635150138</v>
      </c>
    </row>
    <row r="1316" spans="2:31" hidden="1" x14ac:dyDescent="0.2">
      <c r="B1316" s="122" t="s">
        <v>3839</v>
      </c>
      <c r="C1316" s="122" t="s">
        <v>177</v>
      </c>
      <c r="D1316" s="123">
        <v>46142</v>
      </c>
      <c r="E1316" s="122" t="s">
        <v>3866</v>
      </c>
      <c r="F1316" s="122" t="s">
        <v>22</v>
      </c>
      <c r="G1316" s="122" t="s">
        <v>153</v>
      </c>
      <c r="H1316" s="122" t="s">
        <v>149</v>
      </c>
      <c r="I1316" s="122" t="s">
        <v>3867</v>
      </c>
      <c r="J1316" s="122" t="s">
        <v>3867</v>
      </c>
      <c r="K1316" s="122" t="s">
        <v>24</v>
      </c>
      <c r="L1316" s="122" t="s">
        <v>3868</v>
      </c>
      <c r="M1316" s="122" t="s">
        <v>25</v>
      </c>
      <c r="N1316" s="122" t="s">
        <v>26</v>
      </c>
      <c r="O1316" s="122" t="s">
        <v>25</v>
      </c>
      <c r="P1316" s="122" t="s">
        <v>27</v>
      </c>
      <c r="Q1316" s="122" t="s">
        <v>190</v>
      </c>
      <c r="R1316" s="124">
        <v>1.1759999999999999</v>
      </c>
      <c r="S1316" s="122" t="s">
        <v>191</v>
      </c>
      <c r="T1316" s="125">
        <v>6.95</v>
      </c>
      <c r="U1316" s="122" t="s">
        <v>30</v>
      </c>
      <c r="W1316" s="8" t="str">
        <f t="shared" si="146"/>
        <v/>
      </c>
      <c r="X1316" s="8">
        <f>IF(S1316="6B",_xlfn.XLOOKUP(H1316,'Zoning 2shop'!A:A,'Zoning 2shop'!B:B),IF(S1316="6C",_xlfn.XLOOKUP(G1316,'Zoning 2shop'!C:C,'Zoning 2shop'!D:D),""))</f>
        <v>33</v>
      </c>
      <c r="Y1316" s="112">
        <f t="shared" si="147"/>
        <v>0.14910705133062102</v>
      </c>
      <c r="Z1316" s="4">
        <f t="shared" si="148"/>
        <v>6.95</v>
      </c>
      <c r="AA1316" s="4">
        <f t="shared" si="149"/>
        <v>0.08</v>
      </c>
      <c r="AB1316" s="4">
        <f t="shared" si="150"/>
        <v>1.0362940067478161</v>
      </c>
      <c r="AC1316" s="19">
        <f t="shared" si="151"/>
        <v>7.03</v>
      </c>
      <c r="AD1316" s="8" t="str">
        <f>IF(COUNTIF(Catégories!A:A,N1316)=0,"catégorie inconnue",LOOKUP(N1316,Catégories!A:A,Catégories!B:B))</f>
        <v>Frêt</v>
      </c>
      <c r="AE1316" s="21">
        <f t="shared" si="152"/>
        <v>8.0662940067478157</v>
      </c>
    </row>
    <row r="1317" spans="2:31" hidden="1" x14ac:dyDescent="0.2">
      <c r="B1317" s="122" t="s">
        <v>3839</v>
      </c>
      <c r="C1317" s="122" t="s">
        <v>177</v>
      </c>
      <c r="D1317" s="123">
        <v>46142</v>
      </c>
      <c r="E1317" s="122" t="s">
        <v>3863</v>
      </c>
      <c r="F1317" s="122" t="s">
        <v>22</v>
      </c>
      <c r="G1317" s="122" t="s">
        <v>153</v>
      </c>
      <c r="H1317" s="122" t="s">
        <v>149</v>
      </c>
      <c r="I1317" s="122" t="s">
        <v>3864</v>
      </c>
      <c r="J1317" s="122" t="s">
        <v>3864</v>
      </c>
      <c r="K1317" s="122" t="s">
        <v>24</v>
      </c>
      <c r="L1317" s="122" t="s">
        <v>3865</v>
      </c>
      <c r="M1317" s="122" t="s">
        <v>25</v>
      </c>
      <c r="N1317" s="122" t="s">
        <v>26</v>
      </c>
      <c r="O1317" s="122" t="s">
        <v>25</v>
      </c>
      <c r="P1317" s="122" t="s">
        <v>27</v>
      </c>
      <c r="Q1317" s="122" t="s">
        <v>190</v>
      </c>
      <c r="R1317" s="124">
        <v>5.0860000000000003</v>
      </c>
      <c r="S1317" s="122" t="s">
        <v>191</v>
      </c>
      <c r="T1317" s="125">
        <v>11.42</v>
      </c>
      <c r="U1317" s="122" t="s">
        <v>30</v>
      </c>
      <c r="W1317" s="8" t="str">
        <f t="shared" si="146"/>
        <v/>
      </c>
      <c r="X1317" s="8">
        <f>IF(S1317="6B",_xlfn.XLOOKUP(H1317,'Zoning 2shop'!A:A,'Zoning 2shop'!B:B),IF(S1317="6C",_xlfn.XLOOKUP(G1317,'Zoning 2shop'!C:C,'Zoning 2shop'!D:D),""))</f>
        <v>33</v>
      </c>
      <c r="Y1317" s="112">
        <f t="shared" si="147"/>
        <v>0.14910705133062102</v>
      </c>
      <c r="Z1317" s="4">
        <f t="shared" si="148"/>
        <v>11.42</v>
      </c>
      <c r="AA1317" s="4">
        <f t="shared" si="149"/>
        <v>0.08</v>
      </c>
      <c r="AB1317" s="4">
        <f t="shared" si="150"/>
        <v>1.7028025261956921</v>
      </c>
      <c r="AC1317" s="19">
        <f t="shared" si="151"/>
        <v>11.5</v>
      </c>
      <c r="AD1317" s="8" t="str">
        <f>IF(COUNTIF(Catégories!A:A,N1317)=0,"catégorie inconnue",LOOKUP(N1317,Catégories!A:A,Catégories!B:B))</f>
        <v>Frêt</v>
      </c>
      <c r="AE1317" s="21">
        <f t="shared" si="152"/>
        <v>13.202802526195692</v>
      </c>
    </row>
    <row r="1318" spans="2:31" hidden="1" x14ac:dyDescent="0.2">
      <c r="B1318" s="122" t="s">
        <v>3839</v>
      </c>
      <c r="C1318" s="122" t="s">
        <v>177</v>
      </c>
      <c r="D1318" s="123">
        <v>46143</v>
      </c>
      <c r="E1318" s="122" t="s">
        <v>3898</v>
      </c>
      <c r="F1318" s="122" t="s">
        <v>22</v>
      </c>
      <c r="G1318" s="122" t="s">
        <v>192</v>
      </c>
      <c r="H1318" s="122" t="s">
        <v>149</v>
      </c>
      <c r="I1318" s="122" t="s">
        <v>3899</v>
      </c>
      <c r="J1318" s="122" t="s">
        <v>3899</v>
      </c>
      <c r="K1318" s="122" t="s">
        <v>24</v>
      </c>
      <c r="L1318" s="122" t="s">
        <v>3900</v>
      </c>
      <c r="M1318" s="122" t="s">
        <v>25</v>
      </c>
      <c r="N1318" s="122" t="s">
        <v>26</v>
      </c>
      <c r="O1318" s="122" t="s">
        <v>25</v>
      </c>
      <c r="P1318" s="122" t="s">
        <v>27</v>
      </c>
      <c r="Q1318" s="122" t="s">
        <v>190</v>
      </c>
      <c r="R1318" s="124">
        <v>4.6779999999999999</v>
      </c>
      <c r="S1318" s="122" t="s">
        <v>191</v>
      </c>
      <c r="T1318" s="125">
        <v>13.83</v>
      </c>
      <c r="U1318" s="122" t="s">
        <v>30</v>
      </c>
      <c r="W1318" s="8" t="str">
        <f t="shared" si="146"/>
        <v/>
      </c>
      <c r="X1318" s="8">
        <f>IF(S1318="6B",_xlfn.XLOOKUP(H1318,'Zoning 2shop'!A:A,'Zoning 2shop'!B:B),IF(S1318="6C",_xlfn.XLOOKUP(G1318,'Zoning 2shop'!C:C,'Zoning 2shop'!D:D),""))</f>
        <v>25</v>
      </c>
      <c r="Y1318" s="112">
        <f t="shared" si="147"/>
        <v>0.14910705133062102</v>
      </c>
      <c r="Z1318" s="4">
        <f t="shared" si="148"/>
        <v>13.83</v>
      </c>
      <c r="AA1318" s="4">
        <f t="shared" si="149"/>
        <v>0.08</v>
      </c>
      <c r="AB1318" s="4">
        <f t="shared" si="150"/>
        <v>2.0621505199024885</v>
      </c>
      <c r="AC1318" s="19">
        <f t="shared" si="151"/>
        <v>13.91</v>
      </c>
      <c r="AD1318" s="8" t="str">
        <f>IF(COUNTIF(Catégories!A:A,N1318)=0,"catégorie inconnue",LOOKUP(N1318,Catégories!A:A,Catégories!B:B))</f>
        <v>Frêt</v>
      </c>
      <c r="AE1318" s="21">
        <f t="shared" si="152"/>
        <v>15.972150519902488</v>
      </c>
    </row>
    <row r="1319" spans="2:31" hidden="1" x14ac:dyDescent="0.2">
      <c r="B1319" s="122" t="s">
        <v>3839</v>
      </c>
      <c r="C1319" s="122" t="s">
        <v>177</v>
      </c>
      <c r="D1319" s="123">
        <v>46143</v>
      </c>
      <c r="E1319" s="122" t="s">
        <v>3901</v>
      </c>
      <c r="F1319" s="122" t="s">
        <v>22</v>
      </c>
      <c r="G1319" s="122" t="s">
        <v>151</v>
      </c>
      <c r="H1319" s="122" t="s">
        <v>149</v>
      </c>
      <c r="I1319" s="122" t="s">
        <v>3902</v>
      </c>
      <c r="J1319" s="122" t="s">
        <v>3902</v>
      </c>
      <c r="K1319" s="122" t="s">
        <v>24</v>
      </c>
      <c r="L1319" s="122" t="s">
        <v>3903</v>
      </c>
      <c r="M1319" s="122" t="s">
        <v>25</v>
      </c>
      <c r="N1319" s="122" t="s">
        <v>26</v>
      </c>
      <c r="O1319" s="122" t="s">
        <v>25</v>
      </c>
      <c r="P1319" s="122" t="s">
        <v>27</v>
      </c>
      <c r="Q1319" s="122" t="s">
        <v>190</v>
      </c>
      <c r="R1319" s="124">
        <v>4.532</v>
      </c>
      <c r="S1319" s="122" t="s">
        <v>191</v>
      </c>
      <c r="T1319" s="125">
        <v>9.69</v>
      </c>
      <c r="U1319" s="122" t="s">
        <v>30</v>
      </c>
      <c r="W1319" s="8" t="str">
        <f t="shared" si="146"/>
        <v/>
      </c>
      <c r="X1319" s="8">
        <f>IF(S1319="6B",_xlfn.XLOOKUP(H1319,'Zoning 2shop'!A:A,'Zoning 2shop'!B:B),IF(S1319="6C",_xlfn.XLOOKUP(G1319,'Zoning 2shop'!C:C,'Zoning 2shop'!D:D),""))</f>
        <v>30</v>
      </c>
      <c r="Y1319" s="112">
        <f t="shared" si="147"/>
        <v>0.14910705133062102</v>
      </c>
      <c r="Z1319" s="4">
        <f t="shared" si="148"/>
        <v>9.69</v>
      </c>
      <c r="AA1319" s="4">
        <f t="shared" si="149"/>
        <v>0.08</v>
      </c>
      <c r="AB1319" s="4">
        <f t="shared" si="150"/>
        <v>1.4448473273937177</v>
      </c>
      <c r="AC1319" s="19">
        <f t="shared" si="151"/>
        <v>9.77</v>
      </c>
      <c r="AD1319" s="8" t="str">
        <f>IF(COUNTIF(Catégories!A:A,N1319)=0,"catégorie inconnue",LOOKUP(N1319,Catégories!A:A,Catégories!B:B))</f>
        <v>Frêt</v>
      </c>
      <c r="AE1319" s="21">
        <f t="shared" si="152"/>
        <v>11.214847327393716</v>
      </c>
    </row>
    <row r="1320" spans="2:31" hidden="1" x14ac:dyDescent="0.2">
      <c r="B1320" s="122" t="s">
        <v>3839</v>
      </c>
      <c r="C1320" s="122" t="s">
        <v>177</v>
      </c>
      <c r="D1320" s="123">
        <v>46143</v>
      </c>
      <c r="E1320" s="122" t="s">
        <v>3914</v>
      </c>
      <c r="F1320" s="122" t="s">
        <v>22</v>
      </c>
      <c r="G1320" s="122" t="s">
        <v>151</v>
      </c>
      <c r="H1320" s="122" t="s">
        <v>149</v>
      </c>
      <c r="I1320" s="122" t="s">
        <v>3915</v>
      </c>
      <c r="J1320" s="122" t="s">
        <v>3915</v>
      </c>
      <c r="K1320" s="122" t="s">
        <v>24</v>
      </c>
      <c r="L1320" s="122" t="s">
        <v>3916</v>
      </c>
      <c r="M1320" s="122" t="s">
        <v>25</v>
      </c>
      <c r="N1320" s="122" t="s">
        <v>26</v>
      </c>
      <c r="O1320" s="122" t="s">
        <v>25</v>
      </c>
      <c r="P1320" s="122" t="s">
        <v>27</v>
      </c>
      <c r="Q1320" s="122" t="s">
        <v>190</v>
      </c>
      <c r="R1320" s="124">
        <v>2.117</v>
      </c>
      <c r="S1320" s="122" t="s">
        <v>191</v>
      </c>
      <c r="T1320" s="125">
        <v>8.3699999999999992</v>
      </c>
      <c r="U1320" s="122" t="s">
        <v>30</v>
      </c>
      <c r="W1320" s="8" t="str">
        <f t="shared" si="146"/>
        <v/>
      </c>
      <c r="X1320" s="8">
        <f>IF(S1320="6B",_xlfn.XLOOKUP(H1320,'Zoning 2shop'!A:A,'Zoning 2shop'!B:B),IF(S1320="6C",_xlfn.XLOOKUP(G1320,'Zoning 2shop'!C:C,'Zoning 2shop'!D:D),""))</f>
        <v>30</v>
      </c>
      <c r="Y1320" s="112">
        <f t="shared" si="147"/>
        <v>0.14910705133062102</v>
      </c>
      <c r="Z1320" s="4">
        <f t="shared" si="148"/>
        <v>8.3699999999999992</v>
      </c>
      <c r="AA1320" s="4">
        <f t="shared" si="149"/>
        <v>0.08</v>
      </c>
      <c r="AB1320" s="4">
        <f t="shared" si="150"/>
        <v>1.2480260196372979</v>
      </c>
      <c r="AC1320" s="19">
        <f t="shared" si="151"/>
        <v>8.4499999999999993</v>
      </c>
      <c r="AD1320" s="8" t="str">
        <f>IF(COUNTIF(Catégories!A:A,N1320)=0,"catégorie inconnue",LOOKUP(N1320,Catégories!A:A,Catégories!B:B))</f>
        <v>Frêt</v>
      </c>
      <c r="AE1320" s="21">
        <f t="shared" si="152"/>
        <v>9.6980260196372967</v>
      </c>
    </row>
    <row r="1321" spans="2:31" hidden="1" x14ac:dyDescent="0.2">
      <c r="B1321" s="122" t="s">
        <v>3839</v>
      </c>
      <c r="C1321" s="122" t="s">
        <v>177</v>
      </c>
      <c r="D1321" s="123">
        <v>46143</v>
      </c>
      <c r="E1321" s="122" t="s">
        <v>3889</v>
      </c>
      <c r="F1321" s="122" t="s">
        <v>22</v>
      </c>
      <c r="G1321" s="122" t="s">
        <v>151</v>
      </c>
      <c r="H1321" s="122" t="s">
        <v>149</v>
      </c>
      <c r="I1321" s="122" t="s">
        <v>3890</v>
      </c>
      <c r="J1321" s="122" t="s">
        <v>3890</v>
      </c>
      <c r="K1321" s="122" t="s">
        <v>24</v>
      </c>
      <c r="L1321" s="122" t="s">
        <v>3891</v>
      </c>
      <c r="M1321" s="122" t="s">
        <v>25</v>
      </c>
      <c r="N1321" s="122" t="s">
        <v>26</v>
      </c>
      <c r="O1321" s="122" t="s">
        <v>25</v>
      </c>
      <c r="P1321" s="122" t="s">
        <v>27</v>
      </c>
      <c r="Q1321" s="122" t="s">
        <v>190</v>
      </c>
      <c r="R1321" s="124">
        <v>4.6379999999999999</v>
      </c>
      <c r="S1321" s="122" t="s">
        <v>191</v>
      </c>
      <c r="T1321" s="125">
        <v>9.69</v>
      </c>
      <c r="U1321" s="122" t="s">
        <v>30</v>
      </c>
      <c r="W1321" s="8" t="str">
        <f t="shared" si="146"/>
        <v/>
      </c>
      <c r="X1321" s="8">
        <f>IF(S1321="6B",_xlfn.XLOOKUP(H1321,'Zoning 2shop'!A:A,'Zoning 2shop'!B:B),IF(S1321="6C",_xlfn.XLOOKUP(G1321,'Zoning 2shop'!C:C,'Zoning 2shop'!D:D),""))</f>
        <v>30</v>
      </c>
      <c r="Y1321" s="112">
        <f t="shared" si="147"/>
        <v>0.14910705133062102</v>
      </c>
      <c r="Z1321" s="4">
        <f t="shared" si="148"/>
        <v>9.69</v>
      </c>
      <c r="AA1321" s="4">
        <f t="shared" si="149"/>
        <v>0.08</v>
      </c>
      <c r="AB1321" s="4">
        <f t="shared" si="150"/>
        <v>1.4448473273937177</v>
      </c>
      <c r="AC1321" s="19">
        <f t="shared" si="151"/>
        <v>9.77</v>
      </c>
      <c r="AD1321" s="8" t="str">
        <f>IF(COUNTIF(Catégories!A:A,N1321)=0,"catégorie inconnue",LOOKUP(N1321,Catégories!A:A,Catégories!B:B))</f>
        <v>Frêt</v>
      </c>
      <c r="AE1321" s="21">
        <f t="shared" si="152"/>
        <v>11.214847327393716</v>
      </c>
    </row>
    <row r="1322" spans="2:31" hidden="1" x14ac:dyDescent="0.2">
      <c r="B1322" s="122" t="s">
        <v>3839</v>
      </c>
      <c r="C1322" s="122" t="s">
        <v>177</v>
      </c>
      <c r="D1322" s="123">
        <v>46143</v>
      </c>
      <c r="E1322" s="122" t="s">
        <v>3904</v>
      </c>
      <c r="F1322" s="122" t="s">
        <v>22</v>
      </c>
      <c r="G1322" s="122" t="s">
        <v>151</v>
      </c>
      <c r="H1322" s="122" t="s">
        <v>149</v>
      </c>
      <c r="I1322" s="122" t="s">
        <v>3905</v>
      </c>
      <c r="J1322" s="122" t="s">
        <v>3905</v>
      </c>
      <c r="K1322" s="122" t="s">
        <v>24</v>
      </c>
      <c r="L1322" s="122" t="s">
        <v>3906</v>
      </c>
      <c r="M1322" s="122" t="s">
        <v>25</v>
      </c>
      <c r="N1322" s="122" t="s">
        <v>26</v>
      </c>
      <c r="O1322" s="122" t="s">
        <v>25</v>
      </c>
      <c r="P1322" s="122" t="s">
        <v>27</v>
      </c>
      <c r="Q1322" s="122" t="s">
        <v>190</v>
      </c>
      <c r="R1322" s="124">
        <v>1.786</v>
      </c>
      <c r="S1322" s="122" t="s">
        <v>191</v>
      </c>
      <c r="T1322" s="125">
        <v>5.88</v>
      </c>
      <c r="U1322" s="122" t="s">
        <v>30</v>
      </c>
      <c r="W1322" s="8" t="str">
        <f t="shared" si="146"/>
        <v/>
      </c>
      <c r="X1322" s="8">
        <f>IF(S1322="6B",_xlfn.XLOOKUP(H1322,'Zoning 2shop'!A:A,'Zoning 2shop'!B:B),IF(S1322="6C",_xlfn.XLOOKUP(G1322,'Zoning 2shop'!C:C,'Zoning 2shop'!D:D),""))</f>
        <v>30</v>
      </c>
      <c r="Y1322" s="112">
        <f t="shared" si="147"/>
        <v>0.14910705133062102</v>
      </c>
      <c r="Z1322" s="4">
        <f t="shared" si="148"/>
        <v>5.88</v>
      </c>
      <c r="AA1322" s="4">
        <f t="shared" si="149"/>
        <v>0.08</v>
      </c>
      <c r="AB1322" s="4">
        <f t="shared" si="150"/>
        <v>0.87674946182405156</v>
      </c>
      <c r="AC1322" s="19">
        <f t="shared" si="151"/>
        <v>5.96</v>
      </c>
      <c r="AD1322" s="8" t="str">
        <f>IF(COUNTIF(Catégories!A:A,N1322)=0,"catégorie inconnue",LOOKUP(N1322,Catégories!A:A,Catégories!B:B))</f>
        <v>Frêt</v>
      </c>
      <c r="AE1322" s="21">
        <f t="shared" si="152"/>
        <v>6.8367494618240512</v>
      </c>
    </row>
    <row r="1323" spans="2:31" hidden="1" x14ac:dyDescent="0.2">
      <c r="B1323" s="122" t="s">
        <v>3839</v>
      </c>
      <c r="C1323" s="122" t="s">
        <v>177</v>
      </c>
      <c r="D1323" s="123">
        <v>46143</v>
      </c>
      <c r="E1323" s="122" t="s">
        <v>3904</v>
      </c>
      <c r="F1323" s="122" t="s">
        <v>22</v>
      </c>
      <c r="G1323" s="122" t="s">
        <v>151</v>
      </c>
      <c r="H1323" s="122" t="s">
        <v>149</v>
      </c>
      <c r="I1323" s="122" t="s">
        <v>3907</v>
      </c>
      <c r="J1323" s="122" t="s">
        <v>3907</v>
      </c>
      <c r="K1323" s="122" t="s">
        <v>24</v>
      </c>
      <c r="L1323" s="122" t="s">
        <v>3908</v>
      </c>
      <c r="M1323" s="122" t="s">
        <v>25</v>
      </c>
      <c r="N1323" s="122" t="s">
        <v>26</v>
      </c>
      <c r="O1323" s="122" t="s">
        <v>25</v>
      </c>
      <c r="P1323" s="122" t="s">
        <v>27</v>
      </c>
      <c r="Q1323" s="122" t="s">
        <v>190</v>
      </c>
      <c r="R1323" s="124">
        <v>0.17</v>
      </c>
      <c r="S1323" s="122" t="s">
        <v>191</v>
      </c>
      <c r="T1323" s="125">
        <v>5.33</v>
      </c>
      <c r="U1323" s="122" t="s">
        <v>30</v>
      </c>
      <c r="W1323" s="8" t="str">
        <f t="shared" si="146"/>
        <v/>
      </c>
      <c r="X1323" s="8">
        <f>IF(S1323="6B",_xlfn.XLOOKUP(H1323,'Zoning 2shop'!A:A,'Zoning 2shop'!B:B),IF(S1323="6C",_xlfn.XLOOKUP(G1323,'Zoning 2shop'!C:C,'Zoning 2shop'!D:D),""))</f>
        <v>30</v>
      </c>
      <c r="Y1323" s="112">
        <f t="shared" si="147"/>
        <v>0.14910705133062102</v>
      </c>
      <c r="Z1323" s="4">
        <f t="shared" si="148"/>
        <v>5.33</v>
      </c>
      <c r="AA1323" s="4">
        <f t="shared" si="149"/>
        <v>0.08</v>
      </c>
      <c r="AB1323" s="4">
        <f t="shared" si="150"/>
        <v>0.79474058359221</v>
      </c>
      <c r="AC1323" s="19">
        <f t="shared" si="151"/>
        <v>5.41</v>
      </c>
      <c r="AD1323" s="8" t="str">
        <f>IF(COUNTIF(Catégories!A:A,N1323)=0,"catégorie inconnue",LOOKUP(N1323,Catégories!A:A,Catégories!B:B))</f>
        <v>Frêt</v>
      </c>
      <c r="AE1323" s="21">
        <f t="shared" si="152"/>
        <v>6.2047405835922103</v>
      </c>
    </row>
    <row r="1324" spans="2:31" hidden="1" x14ac:dyDescent="0.2">
      <c r="B1324" s="122" t="s">
        <v>3839</v>
      </c>
      <c r="C1324" s="122" t="s">
        <v>177</v>
      </c>
      <c r="D1324" s="123">
        <v>46143</v>
      </c>
      <c r="E1324" s="122" t="s">
        <v>3904</v>
      </c>
      <c r="F1324" s="122" t="s">
        <v>22</v>
      </c>
      <c r="G1324" s="122" t="s">
        <v>151</v>
      </c>
      <c r="H1324" s="122" t="s">
        <v>149</v>
      </c>
      <c r="I1324" s="122" t="s">
        <v>3909</v>
      </c>
      <c r="J1324" s="122" t="s">
        <v>3909</v>
      </c>
      <c r="K1324" s="122" t="s">
        <v>24</v>
      </c>
      <c r="L1324" s="122" t="s">
        <v>3910</v>
      </c>
      <c r="M1324" s="122" t="s">
        <v>25</v>
      </c>
      <c r="N1324" s="122" t="s">
        <v>26</v>
      </c>
      <c r="O1324" s="122" t="s">
        <v>25</v>
      </c>
      <c r="P1324" s="122" t="s">
        <v>27</v>
      </c>
      <c r="Q1324" s="122" t="s">
        <v>190</v>
      </c>
      <c r="R1324" s="124">
        <v>0.96</v>
      </c>
      <c r="S1324" s="122" t="s">
        <v>191</v>
      </c>
      <c r="T1324" s="125">
        <v>5.55</v>
      </c>
      <c r="U1324" s="122" t="s">
        <v>30</v>
      </c>
      <c r="W1324" s="8" t="str">
        <f t="shared" si="146"/>
        <v/>
      </c>
      <c r="X1324" s="8">
        <f>IF(S1324="6B",_xlfn.XLOOKUP(H1324,'Zoning 2shop'!A:A,'Zoning 2shop'!B:B),IF(S1324="6C",_xlfn.XLOOKUP(G1324,'Zoning 2shop'!C:C,'Zoning 2shop'!D:D),""))</f>
        <v>30</v>
      </c>
      <c r="Y1324" s="112">
        <f t="shared" si="147"/>
        <v>0.14910705133062102</v>
      </c>
      <c r="Z1324" s="4">
        <f t="shared" si="148"/>
        <v>5.55</v>
      </c>
      <c r="AA1324" s="4">
        <f t="shared" si="149"/>
        <v>0.08</v>
      </c>
      <c r="AB1324" s="4">
        <f t="shared" si="150"/>
        <v>0.8275441348849466</v>
      </c>
      <c r="AC1324" s="19">
        <f t="shared" si="151"/>
        <v>5.63</v>
      </c>
      <c r="AD1324" s="8" t="str">
        <f>IF(COUNTIF(Catégories!A:A,N1324)=0,"catégorie inconnue",LOOKUP(N1324,Catégories!A:A,Catégories!B:B))</f>
        <v>Frêt</v>
      </c>
      <c r="AE1324" s="21">
        <f t="shared" si="152"/>
        <v>6.4575441348849463</v>
      </c>
    </row>
    <row r="1325" spans="2:31" hidden="1" x14ac:dyDescent="0.2">
      <c r="B1325" s="122" t="s">
        <v>3839</v>
      </c>
      <c r="C1325" s="122" t="s">
        <v>177</v>
      </c>
      <c r="D1325" s="123">
        <v>46143</v>
      </c>
      <c r="E1325" s="122" t="s">
        <v>3880</v>
      </c>
      <c r="F1325" s="122" t="s">
        <v>22</v>
      </c>
      <c r="G1325" s="122" t="s">
        <v>151</v>
      </c>
      <c r="H1325" s="122" t="s">
        <v>149</v>
      </c>
      <c r="I1325" s="122" t="s">
        <v>3881</v>
      </c>
      <c r="J1325" s="122" t="s">
        <v>3881</v>
      </c>
      <c r="K1325" s="122" t="s">
        <v>24</v>
      </c>
      <c r="L1325" s="122" t="s">
        <v>3882</v>
      </c>
      <c r="M1325" s="122" t="s">
        <v>25</v>
      </c>
      <c r="N1325" s="122" t="s">
        <v>26</v>
      </c>
      <c r="O1325" s="122" t="s">
        <v>25</v>
      </c>
      <c r="P1325" s="122" t="s">
        <v>27</v>
      </c>
      <c r="Q1325" s="122" t="s">
        <v>190</v>
      </c>
      <c r="R1325" s="124">
        <v>0.78300000000000003</v>
      </c>
      <c r="S1325" s="122" t="s">
        <v>191</v>
      </c>
      <c r="T1325" s="125">
        <v>5.55</v>
      </c>
      <c r="U1325" s="122" t="s">
        <v>30</v>
      </c>
      <c r="W1325" s="8" t="str">
        <f t="shared" si="146"/>
        <v/>
      </c>
      <c r="X1325" s="8">
        <f>IF(S1325="6B",_xlfn.XLOOKUP(H1325,'Zoning 2shop'!A:A,'Zoning 2shop'!B:B),IF(S1325="6C",_xlfn.XLOOKUP(G1325,'Zoning 2shop'!C:C,'Zoning 2shop'!D:D),""))</f>
        <v>30</v>
      </c>
      <c r="Y1325" s="112">
        <f t="shared" si="147"/>
        <v>0.14910705133062102</v>
      </c>
      <c r="Z1325" s="4">
        <f t="shared" si="148"/>
        <v>5.55</v>
      </c>
      <c r="AA1325" s="4">
        <f t="shared" si="149"/>
        <v>0.08</v>
      </c>
      <c r="AB1325" s="4">
        <f t="shared" si="150"/>
        <v>0.8275441348849466</v>
      </c>
      <c r="AC1325" s="19">
        <f t="shared" si="151"/>
        <v>5.63</v>
      </c>
      <c r="AD1325" s="8" t="str">
        <f>IF(COUNTIF(Catégories!A:A,N1325)=0,"catégorie inconnue",LOOKUP(N1325,Catégories!A:A,Catégories!B:B))</f>
        <v>Frêt</v>
      </c>
      <c r="AE1325" s="21">
        <f t="shared" si="152"/>
        <v>6.4575441348849463</v>
      </c>
    </row>
    <row r="1326" spans="2:31" hidden="1" x14ac:dyDescent="0.2">
      <c r="B1326" s="122" t="s">
        <v>3839</v>
      </c>
      <c r="C1326" s="122" t="s">
        <v>177</v>
      </c>
      <c r="D1326" s="123">
        <v>46143</v>
      </c>
      <c r="E1326" s="122" t="s">
        <v>3895</v>
      </c>
      <c r="F1326" s="122" t="s">
        <v>22</v>
      </c>
      <c r="G1326" s="122" t="s">
        <v>156</v>
      </c>
      <c r="H1326" s="122" t="s">
        <v>149</v>
      </c>
      <c r="I1326" s="122" t="s">
        <v>3896</v>
      </c>
      <c r="J1326" s="122" t="s">
        <v>3896</v>
      </c>
      <c r="K1326" s="122" t="s">
        <v>24</v>
      </c>
      <c r="L1326" s="122" t="s">
        <v>3897</v>
      </c>
      <c r="M1326" s="122" t="s">
        <v>25</v>
      </c>
      <c r="N1326" s="122" t="s">
        <v>26</v>
      </c>
      <c r="O1326" s="122" t="s">
        <v>25</v>
      </c>
      <c r="P1326" s="122" t="s">
        <v>27</v>
      </c>
      <c r="Q1326" s="122" t="s">
        <v>190</v>
      </c>
      <c r="R1326" s="124">
        <v>5.8079999999999998</v>
      </c>
      <c r="S1326" s="122" t="s">
        <v>191</v>
      </c>
      <c r="T1326" s="125">
        <v>10.35</v>
      </c>
      <c r="U1326" s="122" t="s">
        <v>30</v>
      </c>
      <c r="W1326" s="8" t="str">
        <f t="shared" si="146"/>
        <v/>
      </c>
      <c r="X1326" s="8">
        <f>IF(S1326="6B",_xlfn.XLOOKUP(H1326,'Zoning 2shop'!A:A,'Zoning 2shop'!B:B),IF(S1326="6C",_xlfn.XLOOKUP(G1326,'Zoning 2shop'!C:C,'Zoning 2shop'!D:D),""))</f>
        <v>42</v>
      </c>
      <c r="Y1326" s="112">
        <f t="shared" si="147"/>
        <v>0.14910705133062102</v>
      </c>
      <c r="Z1326" s="4">
        <f t="shared" si="148"/>
        <v>10.35</v>
      </c>
      <c r="AA1326" s="4">
        <f t="shared" si="149"/>
        <v>0.08</v>
      </c>
      <c r="AB1326" s="4">
        <f t="shared" si="150"/>
        <v>1.5432579812719276</v>
      </c>
      <c r="AC1326" s="19">
        <f t="shared" si="151"/>
        <v>10.43</v>
      </c>
      <c r="AD1326" s="8" t="str">
        <f>IF(COUNTIF(Catégories!A:A,N1326)=0,"catégorie inconnue",LOOKUP(N1326,Catégories!A:A,Catégories!B:B))</f>
        <v>Frêt</v>
      </c>
      <c r="AE1326" s="21">
        <f t="shared" si="152"/>
        <v>11.973257981271928</v>
      </c>
    </row>
    <row r="1327" spans="2:31" hidden="1" x14ac:dyDescent="0.2">
      <c r="B1327" s="122" t="s">
        <v>3839</v>
      </c>
      <c r="C1327" s="122" t="s">
        <v>177</v>
      </c>
      <c r="D1327" s="123">
        <v>46143</v>
      </c>
      <c r="E1327" s="122" t="s">
        <v>3892</v>
      </c>
      <c r="F1327" s="122" t="s">
        <v>22</v>
      </c>
      <c r="G1327" s="122" t="s">
        <v>151</v>
      </c>
      <c r="H1327" s="122" t="s">
        <v>149</v>
      </c>
      <c r="I1327" s="122" t="s">
        <v>3893</v>
      </c>
      <c r="J1327" s="122" t="s">
        <v>3893</v>
      </c>
      <c r="K1327" s="122" t="s">
        <v>24</v>
      </c>
      <c r="L1327" s="122" t="s">
        <v>3894</v>
      </c>
      <c r="M1327" s="122" t="s">
        <v>25</v>
      </c>
      <c r="N1327" s="122" t="s">
        <v>26</v>
      </c>
      <c r="O1327" s="122" t="s">
        <v>25</v>
      </c>
      <c r="P1327" s="122" t="s">
        <v>27</v>
      </c>
      <c r="Q1327" s="122" t="s">
        <v>190</v>
      </c>
      <c r="R1327" s="124">
        <v>4.6779999999999999</v>
      </c>
      <c r="S1327" s="122" t="s">
        <v>191</v>
      </c>
      <c r="T1327" s="125">
        <v>9.69</v>
      </c>
      <c r="U1327" s="122" t="s">
        <v>30</v>
      </c>
      <c r="W1327" s="8" t="str">
        <f t="shared" si="146"/>
        <v/>
      </c>
      <c r="X1327" s="8">
        <f>IF(S1327="6B",_xlfn.XLOOKUP(H1327,'Zoning 2shop'!A:A,'Zoning 2shop'!B:B),IF(S1327="6C",_xlfn.XLOOKUP(G1327,'Zoning 2shop'!C:C,'Zoning 2shop'!D:D),""))</f>
        <v>30</v>
      </c>
      <c r="Y1327" s="112">
        <f t="shared" si="147"/>
        <v>0.14910705133062102</v>
      </c>
      <c r="Z1327" s="4">
        <f t="shared" si="148"/>
        <v>9.69</v>
      </c>
      <c r="AA1327" s="4">
        <f t="shared" si="149"/>
        <v>0.08</v>
      </c>
      <c r="AB1327" s="4">
        <f t="shared" si="150"/>
        <v>1.4448473273937177</v>
      </c>
      <c r="AC1327" s="19">
        <f t="shared" si="151"/>
        <v>9.77</v>
      </c>
      <c r="AD1327" s="8" t="str">
        <f>IF(COUNTIF(Catégories!A:A,N1327)=0,"catégorie inconnue",LOOKUP(N1327,Catégories!A:A,Catégories!B:B))</f>
        <v>Frêt</v>
      </c>
      <c r="AE1327" s="21">
        <f t="shared" si="152"/>
        <v>11.214847327393716</v>
      </c>
    </row>
    <row r="1328" spans="2:31" hidden="1" x14ac:dyDescent="0.2">
      <c r="B1328" s="122" t="s">
        <v>3839</v>
      </c>
      <c r="C1328" s="122" t="s">
        <v>177</v>
      </c>
      <c r="D1328" s="123">
        <v>46143</v>
      </c>
      <c r="E1328" s="122" t="s">
        <v>3886</v>
      </c>
      <c r="F1328" s="122" t="s">
        <v>22</v>
      </c>
      <c r="G1328" s="122" t="s">
        <v>151</v>
      </c>
      <c r="H1328" s="122" t="s">
        <v>149</v>
      </c>
      <c r="I1328" s="122" t="s">
        <v>3887</v>
      </c>
      <c r="J1328" s="122" t="s">
        <v>3887</v>
      </c>
      <c r="K1328" s="122" t="s">
        <v>24</v>
      </c>
      <c r="L1328" s="122" t="s">
        <v>3888</v>
      </c>
      <c r="M1328" s="122" t="s">
        <v>25</v>
      </c>
      <c r="N1328" s="122" t="s">
        <v>26</v>
      </c>
      <c r="O1328" s="122" t="s">
        <v>25</v>
      </c>
      <c r="P1328" s="122" t="s">
        <v>27</v>
      </c>
      <c r="Q1328" s="122" t="s">
        <v>190</v>
      </c>
      <c r="R1328" s="124">
        <v>4.8250000000000002</v>
      </c>
      <c r="S1328" s="122" t="s">
        <v>191</v>
      </c>
      <c r="T1328" s="125">
        <v>9.69</v>
      </c>
      <c r="U1328" s="122" t="s">
        <v>30</v>
      </c>
      <c r="W1328" s="8" t="str">
        <f t="shared" si="146"/>
        <v/>
      </c>
      <c r="X1328" s="8">
        <f>IF(S1328="6B",_xlfn.XLOOKUP(H1328,'Zoning 2shop'!A:A,'Zoning 2shop'!B:B),IF(S1328="6C",_xlfn.XLOOKUP(G1328,'Zoning 2shop'!C:C,'Zoning 2shop'!D:D),""))</f>
        <v>30</v>
      </c>
      <c r="Y1328" s="112">
        <f t="shared" si="147"/>
        <v>0.14910705133062102</v>
      </c>
      <c r="Z1328" s="4">
        <f t="shared" si="148"/>
        <v>9.69</v>
      </c>
      <c r="AA1328" s="4">
        <f t="shared" si="149"/>
        <v>0.08</v>
      </c>
      <c r="AB1328" s="4">
        <f t="shared" si="150"/>
        <v>1.4448473273937177</v>
      </c>
      <c r="AC1328" s="19">
        <f t="shared" si="151"/>
        <v>9.77</v>
      </c>
      <c r="AD1328" s="8" t="str">
        <f>IF(COUNTIF(Catégories!A:A,N1328)=0,"catégorie inconnue",LOOKUP(N1328,Catégories!A:A,Catégories!B:B))</f>
        <v>Frêt</v>
      </c>
      <c r="AE1328" s="21">
        <f t="shared" si="152"/>
        <v>11.214847327393716</v>
      </c>
    </row>
    <row r="1329" spans="2:31" hidden="1" x14ac:dyDescent="0.2">
      <c r="B1329" s="122" t="s">
        <v>3839</v>
      </c>
      <c r="C1329" s="122" t="s">
        <v>177</v>
      </c>
      <c r="D1329" s="123">
        <v>46143</v>
      </c>
      <c r="E1329" s="122" t="s">
        <v>3883</v>
      </c>
      <c r="F1329" s="122" t="s">
        <v>22</v>
      </c>
      <c r="G1329" s="122" t="s">
        <v>151</v>
      </c>
      <c r="H1329" s="122" t="s">
        <v>149</v>
      </c>
      <c r="I1329" s="122" t="s">
        <v>3884</v>
      </c>
      <c r="J1329" s="122" t="s">
        <v>3884</v>
      </c>
      <c r="K1329" s="122" t="s">
        <v>24</v>
      </c>
      <c r="L1329" s="122" t="s">
        <v>3885</v>
      </c>
      <c r="M1329" s="122" t="s">
        <v>25</v>
      </c>
      <c r="N1329" s="122" t="s">
        <v>26</v>
      </c>
      <c r="O1329" s="122" t="s">
        <v>25</v>
      </c>
      <c r="P1329" s="122" t="s">
        <v>27</v>
      </c>
      <c r="Q1329" s="122" t="s">
        <v>190</v>
      </c>
      <c r="R1329" s="124">
        <v>4.3650000000000002</v>
      </c>
      <c r="S1329" s="122" t="s">
        <v>191</v>
      </c>
      <c r="T1329" s="125">
        <v>9.69</v>
      </c>
      <c r="U1329" s="122" t="s">
        <v>30</v>
      </c>
      <c r="W1329" s="8" t="str">
        <f t="shared" si="146"/>
        <v/>
      </c>
      <c r="X1329" s="8">
        <f>IF(S1329="6B",_xlfn.XLOOKUP(H1329,'Zoning 2shop'!A:A,'Zoning 2shop'!B:B),IF(S1329="6C",_xlfn.XLOOKUP(G1329,'Zoning 2shop'!C:C,'Zoning 2shop'!D:D),""))</f>
        <v>30</v>
      </c>
      <c r="Y1329" s="112">
        <f t="shared" si="147"/>
        <v>0.14910705133062102</v>
      </c>
      <c r="Z1329" s="4">
        <f t="shared" si="148"/>
        <v>9.69</v>
      </c>
      <c r="AA1329" s="4">
        <f t="shared" si="149"/>
        <v>0.08</v>
      </c>
      <c r="AB1329" s="4">
        <f t="shared" si="150"/>
        <v>1.4448473273937177</v>
      </c>
      <c r="AC1329" s="19">
        <f t="shared" si="151"/>
        <v>9.77</v>
      </c>
      <c r="AD1329" s="8" t="str">
        <f>IF(COUNTIF(Catégories!A:A,N1329)=0,"catégorie inconnue",LOOKUP(N1329,Catégories!A:A,Catégories!B:B))</f>
        <v>Frêt</v>
      </c>
      <c r="AE1329" s="21">
        <f t="shared" si="152"/>
        <v>11.214847327393716</v>
      </c>
    </row>
    <row r="1330" spans="2:31" hidden="1" x14ac:dyDescent="0.2">
      <c r="B1330" s="122" t="s">
        <v>3839</v>
      </c>
      <c r="C1330" s="122" t="s">
        <v>177</v>
      </c>
      <c r="D1330" s="123">
        <v>46143</v>
      </c>
      <c r="E1330" s="122" t="s">
        <v>3911</v>
      </c>
      <c r="F1330" s="122" t="s">
        <v>22</v>
      </c>
      <c r="G1330" s="122" t="s">
        <v>151</v>
      </c>
      <c r="H1330" s="122" t="s">
        <v>149</v>
      </c>
      <c r="I1330" s="122" t="s">
        <v>3912</v>
      </c>
      <c r="J1330" s="122" t="s">
        <v>3912</v>
      </c>
      <c r="K1330" s="122" t="s">
        <v>24</v>
      </c>
      <c r="L1330" s="122" t="s">
        <v>3913</v>
      </c>
      <c r="M1330" s="122" t="s">
        <v>25</v>
      </c>
      <c r="N1330" s="122" t="s">
        <v>26</v>
      </c>
      <c r="O1330" s="122" t="s">
        <v>25</v>
      </c>
      <c r="P1330" s="122" t="s">
        <v>27</v>
      </c>
      <c r="Q1330" s="122" t="s">
        <v>190</v>
      </c>
      <c r="R1330" s="124">
        <v>0.59499999999999997</v>
      </c>
      <c r="S1330" s="122" t="s">
        <v>191</v>
      </c>
      <c r="T1330" s="125">
        <v>5.55</v>
      </c>
      <c r="U1330" s="122" t="s">
        <v>30</v>
      </c>
      <c r="W1330" s="8" t="str">
        <f t="shared" si="146"/>
        <v/>
      </c>
      <c r="X1330" s="8">
        <f>IF(S1330="6B",_xlfn.XLOOKUP(H1330,'Zoning 2shop'!A:A,'Zoning 2shop'!B:B),IF(S1330="6C",_xlfn.XLOOKUP(G1330,'Zoning 2shop'!C:C,'Zoning 2shop'!D:D),""))</f>
        <v>30</v>
      </c>
      <c r="Y1330" s="112">
        <f t="shared" si="147"/>
        <v>0.14910705133062102</v>
      </c>
      <c r="Z1330" s="4">
        <f t="shared" si="148"/>
        <v>5.55</v>
      </c>
      <c r="AA1330" s="4">
        <f t="shared" si="149"/>
        <v>0.08</v>
      </c>
      <c r="AB1330" s="4">
        <f t="shared" si="150"/>
        <v>0.8275441348849466</v>
      </c>
      <c r="AC1330" s="19">
        <f t="shared" si="151"/>
        <v>5.63</v>
      </c>
      <c r="AD1330" s="8" t="str">
        <f>IF(COUNTIF(Catégories!A:A,N1330)=0,"catégorie inconnue",LOOKUP(N1330,Catégories!A:A,Catégories!B:B))</f>
        <v>Frêt</v>
      </c>
      <c r="AE1330" s="21">
        <f t="shared" si="152"/>
        <v>6.4575441348849463</v>
      </c>
    </row>
    <row r="1331" spans="2:31" hidden="1" x14ac:dyDescent="0.2">
      <c r="B1331" s="122" t="s">
        <v>3839</v>
      </c>
      <c r="C1331" s="122" t="s">
        <v>177</v>
      </c>
      <c r="D1331" s="123">
        <v>46144</v>
      </c>
      <c r="E1331" s="122" t="s">
        <v>4004</v>
      </c>
      <c r="F1331" s="122" t="s">
        <v>22</v>
      </c>
      <c r="G1331" s="122" t="s">
        <v>151</v>
      </c>
      <c r="H1331" s="122" t="s">
        <v>149</v>
      </c>
      <c r="I1331" s="122" t="s">
        <v>4005</v>
      </c>
      <c r="J1331" s="122" t="s">
        <v>4005</v>
      </c>
      <c r="K1331" s="122" t="s">
        <v>24</v>
      </c>
      <c r="L1331" s="122" t="s">
        <v>4006</v>
      </c>
      <c r="M1331" s="122" t="s">
        <v>25</v>
      </c>
      <c r="N1331" s="122" t="s">
        <v>26</v>
      </c>
      <c r="O1331" s="122" t="s">
        <v>25</v>
      </c>
      <c r="P1331" s="122" t="s">
        <v>27</v>
      </c>
      <c r="Q1331" s="122" t="s">
        <v>190</v>
      </c>
      <c r="R1331" s="124">
        <v>4.7869999999999999</v>
      </c>
      <c r="S1331" s="122" t="s">
        <v>191</v>
      </c>
      <c r="T1331" s="125">
        <v>9.69</v>
      </c>
      <c r="U1331" s="122" t="s">
        <v>30</v>
      </c>
      <c r="W1331" s="8" t="str">
        <f t="shared" si="146"/>
        <v/>
      </c>
      <c r="X1331" s="8">
        <f>IF(S1331="6B",_xlfn.XLOOKUP(H1331,'Zoning 2shop'!A:A,'Zoning 2shop'!B:B),IF(S1331="6C",_xlfn.XLOOKUP(G1331,'Zoning 2shop'!C:C,'Zoning 2shop'!D:D),""))</f>
        <v>30</v>
      </c>
      <c r="Y1331" s="112">
        <f t="shared" si="147"/>
        <v>0.14910705133062102</v>
      </c>
      <c r="Z1331" s="4">
        <f t="shared" si="148"/>
        <v>9.69</v>
      </c>
      <c r="AA1331" s="4">
        <f t="shared" si="149"/>
        <v>0.08</v>
      </c>
      <c r="AB1331" s="4">
        <f t="shared" si="150"/>
        <v>1.4448473273937177</v>
      </c>
      <c r="AC1331" s="19">
        <f t="shared" si="151"/>
        <v>9.77</v>
      </c>
      <c r="AD1331" s="8" t="str">
        <f>IF(COUNTIF(Catégories!A:A,N1331)=0,"catégorie inconnue",LOOKUP(N1331,Catégories!A:A,Catégories!B:B))</f>
        <v>Frêt</v>
      </c>
      <c r="AE1331" s="21">
        <f t="shared" si="152"/>
        <v>11.214847327393716</v>
      </c>
    </row>
    <row r="1332" spans="2:31" hidden="1" x14ac:dyDescent="0.2">
      <c r="B1332" s="122" t="s">
        <v>3839</v>
      </c>
      <c r="C1332" s="122" t="s">
        <v>177</v>
      </c>
      <c r="D1332" s="123">
        <v>46144</v>
      </c>
      <c r="E1332" s="122" t="s">
        <v>3937</v>
      </c>
      <c r="F1332" s="122" t="s">
        <v>22</v>
      </c>
      <c r="G1332" s="122" t="s">
        <v>151</v>
      </c>
      <c r="H1332" s="122" t="s">
        <v>149</v>
      </c>
      <c r="I1332" s="122" t="s">
        <v>3938</v>
      </c>
      <c r="J1332" s="122" t="s">
        <v>3938</v>
      </c>
      <c r="K1332" s="122" t="s">
        <v>24</v>
      </c>
      <c r="L1332" s="122" t="s">
        <v>3939</v>
      </c>
      <c r="M1332" s="122" t="s">
        <v>25</v>
      </c>
      <c r="N1332" s="122" t="s">
        <v>26</v>
      </c>
      <c r="O1332" s="122" t="s">
        <v>25</v>
      </c>
      <c r="P1332" s="122" t="s">
        <v>27</v>
      </c>
      <c r="Q1332" s="122" t="s">
        <v>190</v>
      </c>
      <c r="R1332" s="124">
        <v>0.05</v>
      </c>
      <c r="S1332" s="122" t="s">
        <v>191</v>
      </c>
      <c r="T1332" s="125">
        <v>5.33</v>
      </c>
      <c r="U1332" s="122" t="s">
        <v>30</v>
      </c>
      <c r="W1332" s="8" t="str">
        <f t="shared" si="146"/>
        <v/>
      </c>
      <c r="X1332" s="8">
        <f>IF(S1332="6B",_xlfn.XLOOKUP(H1332,'Zoning 2shop'!A:A,'Zoning 2shop'!B:B),IF(S1332="6C",_xlfn.XLOOKUP(G1332,'Zoning 2shop'!C:C,'Zoning 2shop'!D:D),""))</f>
        <v>30</v>
      </c>
      <c r="Y1332" s="112">
        <f t="shared" si="147"/>
        <v>0.14910705133062102</v>
      </c>
      <c r="Z1332" s="4">
        <f t="shared" si="148"/>
        <v>5.33</v>
      </c>
      <c r="AA1332" s="4">
        <f t="shared" si="149"/>
        <v>0.08</v>
      </c>
      <c r="AB1332" s="4">
        <f t="shared" si="150"/>
        <v>0.79474058359221</v>
      </c>
      <c r="AC1332" s="19">
        <f t="shared" si="151"/>
        <v>5.41</v>
      </c>
      <c r="AD1332" s="8" t="str">
        <f>IF(COUNTIF(Catégories!A:A,N1332)=0,"catégorie inconnue",LOOKUP(N1332,Catégories!A:A,Catégories!B:B))</f>
        <v>Frêt</v>
      </c>
      <c r="AE1332" s="21">
        <f t="shared" si="152"/>
        <v>6.2047405835922103</v>
      </c>
    </row>
    <row r="1333" spans="2:31" hidden="1" x14ac:dyDescent="0.2">
      <c r="B1333" s="122" t="s">
        <v>3839</v>
      </c>
      <c r="C1333" s="122" t="s">
        <v>177</v>
      </c>
      <c r="D1333" s="123">
        <v>46144</v>
      </c>
      <c r="E1333" s="122" t="s">
        <v>3946</v>
      </c>
      <c r="F1333" s="122" t="s">
        <v>22</v>
      </c>
      <c r="G1333" s="122" t="s">
        <v>151</v>
      </c>
      <c r="H1333" s="122" t="s">
        <v>149</v>
      </c>
      <c r="I1333" s="122" t="s">
        <v>3947</v>
      </c>
      <c r="J1333" s="122" t="s">
        <v>3947</v>
      </c>
      <c r="K1333" s="122" t="s">
        <v>24</v>
      </c>
      <c r="L1333" s="122" t="s">
        <v>3948</v>
      </c>
      <c r="M1333" s="122" t="s">
        <v>25</v>
      </c>
      <c r="N1333" s="122" t="s">
        <v>26</v>
      </c>
      <c r="O1333" s="122" t="s">
        <v>25</v>
      </c>
      <c r="P1333" s="122" t="s">
        <v>27</v>
      </c>
      <c r="Q1333" s="122" t="s">
        <v>190</v>
      </c>
      <c r="R1333" s="124">
        <v>4.6779999999999999</v>
      </c>
      <c r="S1333" s="122" t="s">
        <v>191</v>
      </c>
      <c r="T1333" s="125">
        <v>9.69</v>
      </c>
      <c r="U1333" s="122" t="s">
        <v>30</v>
      </c>
      <c r="W1333" s="8" t="str">
        <f t="shared" si="146"/>
        <v/>
      </c>
      <c r="X1333" s="8">
        <f>IF(S1333="6B",_xlfn.XLOOKUP(H1333,'Zoning 2shop'!A:A,'Zoning 2shop'!B:B),IF(S1333="6C",_xlfn.XLOOKUP(G1333,'Zoning 2shop'!C:C,'Zoning 2shop'!D:D),""))</f>
        <v>30</v>
      </c>
      <c r="Y1333" s="112">
        <f t="shared" si="147"/>
        <v>0.14910705133062102</v>
      </c>
      <c r="Z1333" s="4">
        <f t="shared" si="148"/>
        <v>9.69</v>
      </c>
      <c r="AA1333" s="4">
        <f t="shared" si="149"/>
        <v>0.08</v>
      </c>
      <c r="AB1333" s="4">
        <f t="shared" si="150"/>
        <v>1.4448473273937177</v>
      </c>
      <c r="AC1333" s="19">
        <f t="shared" si="151"/>
        <v>9.77</v>
      </c>
      <c r="AD1333" s="8" t="str">
        <f>IF(COUNTIF(Catégories!A:A,N1333)=0,"catégorie inconnue",LOOKUP(N1333,Catégories!A:A,Catégories!B:B))</f>
        <v>Frêt</v>
      </c>
      <c r="AE1333" s="21">
        <f t="shared" si="152"/>
        <v>11.214847327393716</v>
      </c>
    </row>
    <row r="1334" spans="2:31" ht="25.5" hidden="1" x14ac:dyDescent="0.2">
      <c r="B1334" s="122" t="s">
        <v>3839</v>
      </c>
      <c r="C1334" s="122" t="s">
        <v>177</v>
      </c>
      <c r="D1334" s="123">
        <v>46144</v>
      </c>
      <c r="E1334" s="122" t="s">
        <v>3946</v>
      </c>
      <c r="F1334" s="122" t="s">
        <v>22</v>
      </c>
      <c r="G1334" s="122" t="s">
        <v>151</v>
      </c>
      <c r="H1334" s="122" t="s">
        <v>149</v>
      </c>
      <c r="I1334" s="122" t="s">
        <v>3947</v>
      </c>
      <c r="J1334" s="122" t="s">
        <v>3947</v>
      </c>
      <c r="K1334" s="122" t="s">
        <v>24</v>
      </c>
      <c r="L1334" s="122" t="s">
        <v>3948</v>
      </c>
      <c r="M1334" s="122" t="s">
        <v>25</v>
      </c>
      <c r="N1334" s="122" t="s">
        <v>41</v>
      </c>
      <c r="O1334" s="122" t="s">
        <v>25</v>
      </c>
      <c r="P1334" s="122"/>
      <c r="Q1334" s="122" t="s">
        <v>190</v>
      </c>
      <c r="R1334" s="124">
        <v>0</v>
      </c>
      <c r="S1334" s="122" t="s">
        <v>191</v>
      </c>
      <c r="T1334" s="125">
        <v>2</v>
      </c>
      <c r="U1334" s="122" t="s">
        <v>30</v>
      </c>
      <c r="W1334" s="8" t="str">
        <f t="shared" si="146"/>
        <v/>
      </c>
      <c r="X1334" s="8">
        <f>IF(S1334="6B",_xlfn.XLOOKUP(H1334,'Zoning 2shop'!A:A,'Zoning 2shop'!B:B),IF(S1334="6C",_xlfn.XLOOKUP(G1334,'Zoning 2shop'!C:C,'Zoning 2shop'!D:D),""))</f>
        <v>30</v>
      </c>
      <c r="Y1334" s="112">
        <f t="shared" si="147"/>
        <v>0.14910705133062102</v>
      </c>
      <c r="Z1334" s="4">
        <f t="shared" si="148"/>
        <v>2</v>
      </c>
      <c r="AA1334" s="4">
        <f t="shared" si="149"/>
        <v>0.08</v>
      </c>
      <c r="AB1334" s="4">
        <f t="shared" si="150"/>
        <v>0.29821410266124204</v>
      </c>
      <c r="AC1334" s="19">
        <f t="shared" si="151"/>
        <v>2.08</v>
      </c>
      <c r="AD1334" s="8" t="str">
        <f>IF(COUNTIF(Catégories!A:A,N1334)=0,"catégorie inconnue",LOOKUP(N1334,Catégories!A:A,Catégories!B:B))</f>
        <v>Frêt</v>
      </c>
      <c r="AE1334" s="21">
        <f t="shared" si="152"/>
        <v>2.378214102661242</v>
      </c>
    </row>
    <row r="1335" spans="2:31" hidden="1" x14ac:dyDescent="0.2">
      <c r="B1335" s="122" t="s">
        <v>3839</v>
      </c>
      <c r="C1335" s="122" t="s">
        <v>177</v>
      </c>
      <c r="D1335" s="123">
        <v>46144</v>
      </c>
      <c r="E1335" s="122" t="s">
        <v>370</v>
      </c>
      <c r="F1335" s="122" t="s">
        <v>22</v>
      </c>
      <c r="G1335" s="122" t="s">
        <v>161</v>
      </c>
      <c r="H1335" s="122" t="s">
        <v>149</v>
      </c>
      <c r="I1335" s="122" t="s">
        <v>3952</v>
      </c>
      <c r="J1335" s="122" t="s">
        <v>3952</v>
      </c>
      <c r="K1335" s="122" t="s">
        <v>24</v>
      </c>
      <c r="L1335" s="122" t="s">
        <v>3953</v>
      </c>
      <c r="M1335" s="122" t="s">
        <v>25</v>
      </c>
      <c r="N1335" s="122" t="s">
        <v>26</v>
      </c>
      <c r="O1335" s="122" t="s">
        <v>25</v>
      </c>
      <c r="P1335" s="122" t="s">
        <v>27</v>
      </c>
      <c r="Q1335" s="122" t="s">
        <v>190</v>
      </c>
      <c r="R1335" s="124">
        <v>0.5</v>
      </c>
      <c r="S1335" s="122" t="s">
        <v>191</v>
      </c>
      <c r="T1335" s="125">
        <v>9.4700000000000006</v>
      </c>
      <c r="U1335" s="122" t="s">
        <v>30</v>
      </c>
      <c r="W1335" s="8" t="str">
        <f t="shared" si="146"/>
        <v/>
      </c>
      <c r="X1335" s="8">
        <f>IF(S1335="6B",_xlfn.XLOOKUP(H1335,'Zoning 2shop'!A:A,'Zoning 2shop'!B:B),IF(S1335="6C",_xlfn.XLOOKUP(G1335,'Zoning 2shop'!C:C,'Zoning 2shop'!D:D),""))</f>
        <v>25</v>
      </c>
      <c r="Y1335" s="112">
        <f t="shared" si="147"/>
        <v>0.14910705133062102</v>
      </c>
      <c r="Z1335" s="4">
        <f t="shared" si="148"/>
        <v>9.4700000000000006</v>
      </c>
      <c r="AA1335" s="4">
        <f t="shared" si="149"/>
        <v>0.08</v>
      </c>
      <c r="AB1335" s="4">
        <f t="shared" si="150"/>
        <v>1.4120437761009812</v>
      </c>
      <c r="AC1335" s="19">
        <f t="shared" si="151"/>
        <v>9.5500000000000007</v>
      </c>
      <c r="AD1335" s="8" t="str">
        <f>IF(COUNTIF(Catégories!A:A,N1335)=0,"catégorie inconnue",LOOKUP(N1335,Catégories!A:A,Catégories!B:B))</f>
        <v>Frêt</v>
      </c>
      <c r="AE1335" s="21">
        <f t="shared" si="152"/>
        <v>10.962043776100982</v>
      </c>
    </row>
    <row r="1336" spans="2:31" hidden="1" x14ac:dyDescent="0.2">
      <c r="B1336" s="122" t="s">
        <v>3839</v>
      </c>
      <c r="C1336" s="122" t="s">
        <v>177</v>
      </c>
      <c r="D1336" s="123">
        <v>46144</v>
      </c>
      <c r="E1336" s="122" t="s">
        <v>3966</v>
      </c>
      <c r="F1336" s="122" t="s">
        <v>22</v>
      </c>
      <c r="G1336" s="122" t="s">
        <v>151</v>
      </c>
      <c r="H1336" s="122" t="s">
        <v>149</v>
      </c>
      <c r="I1336" s="122" t="s">
        <v>3967</v>
      </c>
      <c r="J1336" s="122" t="s">
        <v>3967</v>
      </c>
      <c r="K1336" s="122" t="s">
        <v>24</v>
      </c>
      <c r="L1336" s="122" t="s">
        <v>3968</v>
      </c>
      <c r="M1336" s="122" t="s">
        <v>25</v>
      </c>
      <c r="N1336" s="122" t="s">
        <v>26</v>
      </c>
      <c r="O1336" s="122" t="s">
        <v>25</v>
      </c>
      <c r="P1336" s="122" t="s">
        <v>27</v>
      </c>
      <c r="Q1336" s="122" t="s">
        <v>190</v>
      </c>
      <c r="R1336" s="124">
        <v>4.9539999999999997</v>
      </c>
      <c r="S1336" s="122" t="s">
        <v>191</v>
      </c>
      <c r="T1336" s="125">
        <v>9.69</v>
      </c>
      <c r="U1336" s="122" t="s">
        <v>30</v>
      </c>
      <c r="W1336" s="8" t="str">
        <f t="shared" si="146"/>
        <v/>
      </c>
      <c r="X1336" s="8">
        <f>IF(S1336="6B",_xlfn.XLOOKUP(H1336,'Zoning 2shop'!A:A,'Zoning 2shop'!B:B),IF(S1336="6C",_xlfn.XLOOKUP(G1336,'Zoning 2shop'!C:C,'Zoning 2shop'!D:D),""))</f>
        <v>30</v>
      </c>
      <c r="Y1336" s="112">
        <f t="shared" si="147"/>
        <v>0.14910705133062102</v>
      </c>
      <c r="Z1336" s="4">
        <f t="shared" si="148"/>
        <v>9.69</v>
      </c>
      <c r="AA1336" s="4">
        <f t="shared" si="149"/>
        <v>0.08</v>
      </c>
      <c r="AB1336" s="4">
        <f t="shared" si="150"/>
        <v>1.4448473273937177</v>
      </c>
      <c r="AC1336" s="19">
        <f t="shared" si="151"/>
        <v>9.77</v>
      </c>
      <c r="AD1336" s="8" t="str">
        <f>IF(COUNTIF(Catégories!A:A,N1336)=0,"catégorie inconnue",LOOKUP(N1336,Catégories!A:A,Catégories!B:B))</f>
        <v>Frêt</v>
      </c>
      <c r="AE1336" s="21">
        <f t="shared" si="152"/>
        <v>11.214847327393716</v>
      </c>
    </row>
    <row r="1337" spans="2:31" hidden="1" x14ac:dyDescent="0.2">
      <c r="B1337" s="122" t="s">
        <v>3839</v>
      </c>
      <c r="C1337" s="122" t="s">
        <v>177</v>
      </c>
      <c r="D1337" s="123">
        <v>46144</v>
      </c>
      <c r="E1337" s="122" t="s">
        <v>3963</v>
      </c>
      <c r="F1337" s="122" t="s">
        <v>22</v>
      </c>
      <c r="G1337" s="122" t="s">
        <v>151</v>
      </c>
      <c r="H1337" s="122" t="s">
        <v>149</v>
      </c>
      <c r="I1337" s="122" t="s">
        <v>3964</v>
      </c>
      <c r="J1337" s="122" t="s">
        <v>3964</v>
      </c>
      <c r="K1337" s="122" t="s">
        <v>24</v>
      </c>
      <c r="L1337" s="122" t="s">
        <v>3965</v>
      </c>
      <c r="M1337" s="122" t="s">
        <v>25</v>
      </c>
      <c r="N1337" s="122" t="s">
        <v>26</v>
      </c>
      <c r="O1337" s="122" t="s">
        <v>25</v>
      </c>
      <c r="P1337" s="122" t="s">
        <v>27</v>
      </c>
      <c r="Q1337" s="122" t="s">
        <v>190</v>
      </c>
      <c r="R1337" s="124">
        <v>4.7869999999999999</v>
      </c>
      <c r="S1337" s="122" t="s">
        <v>191</v>
      </c>
      <c r="T1337" s="125">
        <v>9.69</v>
      </c>
      <c r="U1337" s="122" t="s">
        <v>30</v>
      </c>
      <c r="W1337" s="8" t="str">
        <f t="shared" si="146"/>
        <v/>
      </c>
      <c r="X1337" s="8">
        <f>IF(S1337="6B",_xlfn.XLOOKUP(H1337,'Zoning 2shop'!A:A,'Zoning 2shop'!B:B),IF(S1337="6C",_xlfn.XLOOKUP(G1337,'Zoning 2shop'!C:C,'Zoning 2shop'!D:D),""))</f>
        <v>30</v>
      </c>
      <c r="Y1337" s="112">
        <f t="shared" si="147"/>
        <v>0.14910705133062102</v>
      </c>
      <c r="Z1337" s="4">
        <f t="shared" si="148"/>
        <v>9.69</v>
      </c>
      <c r="AA1337" s="4">
        <f t="shared" si="149"/>
        <v>0.08</v>
      </c>
      <c r="AB1337" s="4">
        <f t="shared" si="150"/>
        <v>1.4448473273937177</v>
      </c>
      <c r="AC1337" s="19">
        <f t="shared" si="151"/>
        <v>9.77</v>
      </c>
      <c r="AD1337" s="8" t="str">
        <f>IF(COUNTIF(Catégories!A:A,N1337)=0,"catégorie inconnue",LOOKUP(N1337,Catégories!A:A,Catégories!B:B))</f>
        <v>Frêt</v>
      </c>
      <c r="AE1337" s="21">
        <f t="shared" si="152"/>
        <v>11.214847327393716</v>
      </c>
    </row>
    <row r="1338" spans="2:31" hidden="1" x14ac:dyDescent="0.2">
      <c r="B1338" s="122" t="s">
        <v>3839</v>
      </c>
      <c r="C1338" s="122" t="s">
        <v>177</v>
      </c>
      <c r="D1338" s="123">
        <v>46144</v>
      </c>
      <c r="E1338" s="122" t="s">
        <v>2282</v>
      </c>
      <c r="F1338" s="122" t="s">
        <v>22</v>
      </c>
      <c r="G1338" s="122" t="s">
        <v>151</v>
      </c>
      <c r="H1338" s="122" t="s">
        <v>149</v>
      </c>
      <c r="I1338" s="122" t="s">
        <v>3994</v>
      </c>
      <c r="J1338" s="122" t="s">
        <v>3994</v>
      </c>
      <c r="K1338" s="122" t="s">
        <v>24</v>
      </c>
      <c r="L1338" s="122" t="s">
        <v>3995</v>
      </c>
      <c r="M1338" s="122" t="s">
        <v>25</v>
      </c>
      <c r="N1338" s="122" t="s">
        <v>26</v>
      </c>
      <c r="O1338" s="122" t="s">
        <v>25</v>
      </c>
      <c r="P1338" s="122" t="s">
        <v>27</v>
      </c>
      <c r="Q1338" s="122" t="s">
        <v>190</v>
      </c>
      <c r="R1338" s="124">
        <v>0.77500000000000002</v>
      </c>
      <c r="S1338" s="122" t="s">
        <v>191</v>
      </c>
      <c r="T1338" s="125">
        <v>5.55</v>
      </c>
      <c r="U1338" s="122" t="s">
        <v>30</v>
      </c>
      <c r="W1338" s="8" t="str">
        <f t="shared" si="146"/>
        <v/>
      </c>
      <c r="X1338" s="8">
        <f>IF(S1338="6B",_xlfn.XLOOKUP(H1338,'Zoning 2shop'!A:A,'Zoning 2shop'!B:B),IF(S1338="6C",_xlfn.XLOOKUP(G1338,'Zoning 2shop'!C:C,'Zoning 2shop'!D:D),""))</f>
        <v>30</v>
      </c>
      <c r="Y1338" s="112">
        <f t="shared" si="147"/>
        <v>0.14910705133062102</v>
      </c>
      <c r="Z1338" s="4">
        <f t="shared" si="148"/>
        <v>5.55</v>
      </c>
      <c r="AA1338" s="4">
        <f t="shared" si="149"/>
        <v>0.08</v>
      </c>
      <c r="AB1338" s="4">
        <f t="shared" si="150"/>
        <v>0.8275441348849466</v>
      </c>
      <c r="AC1338" s="19">
        <f t="shared" si="151"/>
        <v>5.63</v>
      </c>
      <c r="AD1338" s="8" t="str">
        <f>IF(COUNTIF(Catégories!A:A,N1338)=0,"catégorie inconnue",LOOKUP(N1338,Catégories!A:A,Catégories!B:B))</f>
        <v>Frêt</v>
      </c>
      <c r="AE1338" s="21">
        <f t="shared" si="152"/>
        <v>6.4575441348849463</v>
      </c>
    </row>
    <row r="1339" spans="2:31" hidden="1" x14ac:dyDescent="0.2">
      <c r="B1339" s="122" t="s">
        <v>3839</v>
      </c>
      <c r="C1339" s="122" t="s">
        <v>177</v>
      </c>
      <c r="D1339" s="123">
        <v>46144</v>
      </c>
      <c r="E1339" s="122" t="s">
        <v>3934</v>
      </c>
      <c r="F1339" s="122" t="s">
        <v>22</v>
      </c>
      <c r="G1339" s="122" t="s">
        <v>192</v>
      </c>
      <c r="H1339" s="122" t="s">
        <v>149</v>
      </c>
      <c r="I1339" s="122" t="s">
        <v>3935</v>
      </c>
      <c r="J1339" s="122" t="s">
        <v>3935</v>
      </c>
      <c r="K1339" s="122" t="s">
        <v>24</v>
      </c>
      <c r="L1339" s="122" t="s">
        <v>3936</v>
      </c>
      <c r="M1339" s="122" t="s">
        <v>25</v>
      </c>
      <c r="N1339" s="122" t="s">
        <v>26</v>
      </c>
      <c r="O1339" s="122" t="s">
        <v>25</v>
      </c>
      <c r="P1339" s="122" t="s">
        <v>27</v>
      </c>
      <c r="Q1339" s="122" t="s">
        <v>190</v>
      </c>
      <c r="R1339" s="124">
        <v>4.7990000000000004</v>
      </c>
      <c r="S1339" s="122" t="s">
        <v>191</v>
      </c>
      <c r="T1339" s="125">
        <v>13.83</v>
      </c>
      <c r="U1339" s="122" t="s">
        <v>30</v>
      </c>
      <c r="W1339" s="8" t="str">
        <f t="shared" si="146"/>
        <v/>
      </c>
      <c r="X1339" s="8">
        <f>IF(S1339="6B",_xlfn.XLOOKUP(H1339,'Zoning 2shop'!A:A,'Zoning 2shop'!B:B),IF(S1339="6C",_xlfn.XLOOKUP(G1339,'Zoning 2shop'!C:C,'Zoning 2shop'!D:D),""))</f>
        <v>25</v>
      </c>
      <c r="Y1339" s="112">
        <f t="shared" si="147"/>
        <v>0.14910705133062102</v>
      </c>
      <c r="Z1339" s="4">
        <f t="shared" si="148"/>
        <v>13.83</v>
      </c>
      <c r="AA1339" s="4">
        <f t="shared" si="149"/>
        <v>0.08</v>
      </c>
      <c r="AB1339" s="4">
        <f t="shared" si="150"/>
        <v>2.0621505199024885</v>
      </c>
      <c r="AC1339" s="19">
        <f t="shared" si="151"/>
        <v>13.91</v>
      </c>
      <c r="AD1339" s="8" t="str">
        <f>IF(COUNTIF(Catégories!A:A,N1339)=0,"catégorie inconnue",LOOKUP(N1339,Catégories!A:A,Catégories!B:B))</f>
        <v>Frêt</v>
      </c>
      <c r="AE1339" s="21">
        <f t="shared" si="152"/>
        <v>15.972150519902488</v>
      </c>
    </row>
    <row r="1340" spans="2:31" hidden="1" x14ac:dyDescent="0.2">
      <c r="B1340" s="122" t="s">
        <v>3839</v>
      </c>
      <c r="C1340" s="122" t="s">
        <v>177</v>
      </c>
      <c r="D1340" s="123">
        <v>46144</v>
      </c>
      <c r="E1340" s="122" t="s">
        <v>3954</v>
      </c>
      <c r="F1340" s="122" t="s">
        <v>22</v>
      </c>
      <c r="G1340" s="122" t="s">
        <v>151</v>
      </c>
      <c r="H1340" s="122" t="s">
        <v>149</v>
      </c>
      <c r="I1340" s="122" t="s">
        <v>3955</v>
      </c>
      <c r="J1340" s="122" t="s">
        <v>3955</v>
      </c>
      <c r="K1340" s="122" t="s">
        <v>24</v>
      </c>
      <c r="L1340" s="122" t="s">
        <v>3956</v>
      </c>
      <c r="M1340" s="122" t="s">
        <v>25</v>
      </c>
      <c r="N1340" s="122" t="s">
        <v>26</v>
      </c>
      <c r="O1340" s="122" t="s">
        <v>25</v>
      </c>
      <c r="P1340" s="122" t="s">
        <v>27</v>
      </c>
      <c r="Q1340" s="122" t="s">
        <v>190</v>
      </c>
      <c r="R1340" s="124">
        <v>5.7789999999999999</v>
      </c>
      <c r="S1340" s="122" t="s">
        <v>191</v>
      </c>
      <c r="T1340" s="125">
        <v>10.35</v>
      </c>
      <c r="U1340" s="122" t="s">
        <v>30</v>
      </c>
      <c r="W1340" s="8" t="str">
        <f t="shared" si="146"/>
        <v/>
      </c>
      <c r="X1340" s="8">
        <f>IF(S1340="6B",_xlfn.XLOOKUP(H1340,'Zoning 2shop'!A:A,'Zoning 2shop'!B:B),IF(S1340="6C",_xlfn.XLOOKUP(G1340,'Zoning 2shop'!C:C,'Zoning 2shop'!D:D),""))</f>
        <v>30</v>
      </c>
      <c r="Y1340" s="112">
        <f t="shared" si="147"/>
        <v>0.14910705133062102</v>
      </c>
      <c r="Z1340" s="4">
        <f t="shared" si="148"/>
        <v>10.35</v>
      </c>
      <c r="AA1340" s="4">
        <f t="shared" si="149"/>
        <v>0.08</v>
      </c>
      <c r="AB1340" s="4">
        <f t="shared" si="150"/>
        <v>1.5432579812719276</v>
      </c>
      <c r="AC1340" s="19">
        <f t="shared" si="151"/>
        <v>10.43</v>
      </c>
      <c r="AD1340" s="8" t="str">
        <f>IF(COUNTIF(Catégories!A:A,N1340)=0,"catégorie inconnue",LOOKUP(N1340,Catégories!A:A,Catégories!B:B))</f>
        <v>Frêt</v>
      </c>
      <c r="AE1340" s="21">
        <f t="shared" si="152"/>
        <v>11.973257981271928</v>
      </c>
    </row>
    <row r="1341" spans="2:31" hidden="1" x14ac:dyDescent="0.2">
      <c r="B1341" s="122" t="s">
        <v>3839</v>
      </c>
      <c r="C1341" s="122" t="s">
        <v>177</v>
      </c>
      <c r="D1341" s="123">
        <v>46144</v>
      </c>
      <c r="E1341" s="122" t="s">
        <v>3980</v>
      </c>
      <c r="F1341" s="122" t="s">
        <v>22</v>
      </c>
      <c r="G1341" s="122" t="s">
        <v>156</v>
      </c>
      <c r="H1341" s="122" t="s">
        <v>149</v>
      </c>
      <c r="I1341" s="122" t="s">
        <v>3981</v>
      </c>
      <c r="J1341" s="122" t="s">
        <v>3981</v>
      </c>
      <c r="K1341" s="122" t="s">
        <v>24</v>
      </c>
      <c r="L1341" s="122" t="s">
        <v>3982</v>
      </c>
      <c r="M1341" s="122" t="s">
        <v>25</v>
      </c>
      <c r="N1341" s="122" t="s">
        <v>26</v>
      </c>
      <c r="O1341" s="122" t="s">
        <v>25</v>
      </c>
      <c r="P1341" s="122" t="s">
        <v>27</v>
      </c>
      <c r="Q1341" s="122" t="s">
        <v>190</v>
      </c>
      <c r="R1341" s="124">
        <v>5.53</v>
      </c>
      <c r="S1341" s="122" t="s">
        <v>191</v>
      </c>
      <c r="T1341" s="125">
        <v>10.35</v>
      </c>
      <c r="U1341" s="122" t="s">
        <v>30</v>
      </c>
      <c r="W1341" s="8" t="str">
        <f t="shared" si="146"/>
        <v/>
      </c>
      <c r="X1341" s="8">
        <f>IF(S1341="6B",_xlfn.XLOOKUP(H1341,'Zoning 2shop'!A:A,'Zoning 2shop'!B:B),IF(S1341="6C",_xlfn.XLOOKUP(G1341,'Zoning 2shop'!C:C,'Zoning 2shop'!D:D),""))</f>
        <v>42</v>
      </c>
      <c r="Y1341" s="112">
        <f t="shared" si="147"/>
        <v>0.14910705133062102</v>
      </c>
      <c r="Z1341" s="4">
        <f t="shared" si="148"/>
        <v>10.35</v>
      </c>
      <c r="AA1341" s="4">
        <f t="shared" si="149"/>
        <v>0.08</v>
      </c>
      <c r="AB1341" s="4">
        <f t="shared" si="150"/>
        <v>1.5432579812719276</v>
      </c>
      <c r="AC1341" s="19">
        <f t="shared" si="151"/>
        <v>10.43</v>
      </c>
      <c r="AD1341" s="8" t="str">
        <f>IF(COUNTIF(Catégories!A:A,N1341)=0,"catégorie inconnue",LOOKUP(N1341,Catégories!A:A,Catégories!B:B))</f>
        <v>Frêt</v>
      </c>
      <c r="AE1341" s="21">
        <f t="shared" si="152"/>
        <v>11.973257981271928</v>
      </c>
    </row>
    <row r="1342" spans="2:31" hidden="1" x14ac:dyDescent="0.2">
      <c r="B1342" s="122" t="s">
        <v>3839</v>
      </c>
      <c r="C1342" s="122" t="s">
        <v>177</v>
      </c>
      <c r="D1342" s="123">
        <v>46144</v>
      </c>
      <c r="E1342" s="122" t="s">
        <v>3980</v>
      </c>
      <c r="F1342" s="122" t="s">
        <v>22</v>
      </c>
      <c r="G1342" s="122" t="s">
        <v>156</v>
      </c>
      <c r="H1342" s="122" t="s">
        <v>149</v>
      </c>
      <c r="I1342" s="122" t="s">
        <v>3983</v>
      </c>
      <c r="J1342" s="122" t="s">
        <v>3983</v>
      </c>
      <c r="K1342" s="122" t="s">
        <v>24</v>
      </c>
      <c r="L1342" s="122" t="s">
        <v>3984</v>
      </c>
      <c r="M1342" s="122" t="s">
        <v>25</v>
      </c>
      <c r="N1342" s="122" t="s">
        <v>26</v>
      </c>
      <c r="O1342" s="122" t="s">
        <v>25</v>
      </c>
      <c r="P1342" s="122" t="s">
        <v>27</v>
      </c>
      <c r="Q1342" s="122" t="s">
        <v>190</v>
      </c>
      <c r="R1342" s="124">
        <v>4.6379999999999999</v>
      </c>
      <c r="S1342" s="122" t="s">
        <v>191</v>
      </c>
      <c r="T1342" s="125">
        <v>9.69</v>
      </c>
      <c r="U1342" s="122" t="s">
        <v>30</v>
      </c>
      <c r="W1342" s="8" t="str">
        <f t="shared" si="146"/>
        <v/>
      </c>
      <c r="X1342" s="8">
        <f>IF(S1342="6B",_xlfn.XLOOKUP(H1342,'Zoning 2shop'!A:A,'Zoning 2shop'!B:B),IF(S1342="6C",_xlfn.XLOOKUP(G1342,'Zoning 2shop'!C:C,'Zoning 2shop'!D:D),""))</f>
        <v>42</v>
      </c>
      <c r="Y1342" s="112">
        <f t="shared" si="147"/>
        <v>0.14910705133062102</v>
      </c>
      <c r="Z1342" s="4">
        <f t="shared" si="148"/>
        <v>9.69</v>
      </c>
      <c r="AA1342" s="4">
        <f t="shared" si="149"/>
        <v>0.08</v>
      </c>
      <c r="AB1342" s="4">
        <f t="shared" si="150"/>
        <v>1.4448473273937177</v>
      </c>
      <c r="AC1342" s="19">
        <f t="shared" si="151"/>
        <v>9.77</v>
      </c>
      <c r="AD1342" s="8" t="str">
        <f>IF(COUNTIF(Catégories!A:A,N1342)=0,"catégorie inconnue",LOOKUP(N1342,Catégories!A:A,Catégories!B:B))</f>
        <v>Frêt</v>
      </c>
      <c r="AE1342" s="21">
        <f t="shared" si="152"/>
        <v>11.214847327393716</v>
      </c>
    </row>
    <row r="1343" spans="2:31" hidden="1" x14ac:dyDescent="0.2">
      <c r="B1343" s="122" t="s">
        <v>3839</v>
      </c>
      <c r="C1343" s="122" t="s">
        <v>177</v>
      </c>
      <c r="D1343" s="123">
        <v>46144</v>
      </c>
      <c r="E1343" s="122" t="s">
        <v>3960</v>
      </c>
      <c r="F1343" s="122" t="s">
        <v>22</v>
      </c>
      <c r="G1343" s="122" t="s">
        <v>151</v>
      </c>
      <c r="H1343" s="122" t="s">
        <v>149</v>
      </c>
      <c r="I1343" s="122" t="s">
        <v>3961</v>
      </c>
      <c r="J1343" s="122" t="s">
        <v>3961</v>
      </c>
      <c r="K1343" s="122" t="s">
        <v>24</v>
      </c>
      <c r="L1343" s="122" t="s">
        <v>3962</v>
      </c>
      <c r="M1343" s="122" t="s">
        <v>25</v>
      </c>
      <c r="N1343" s="122" t="s">
        <v>26</v>
      </c>
      <c r="O1343" s="122" t="s">
        <v>25</v>
      </c>
      <c r="P1343" s="122" t="s">
        <v>27</v>
      </c>
      <c r="Q1343" s="122" t="s">
        <v>190</v>
      </c>
      <c r="R1343" s="124">
        <v>4.6379999999999999</v>
      </c>
      <c r="S1343" s="122" t="s">
        <v>191</v>
      </c>
      <c r="T1343" s="125">
        <v>9.69</v>
      </c>
      <c r="U1343" s="122" t="s">
        <v>30</v>
      </c>
      <c r="W1343" s="8" t="str">
        <f t="shared" si="146"/>
        <v/>
      </c>
      <c r="X1343" s="8">
        <f>IF(S1343="6B",_xlfn.XLOOKUP(H1343,'Zoning 2shop'!A:A,'Zoning 2shop'!B:B),IF(S1343="6C",_xlfn.XLOOKUP(G1343,'Zoning 2shop'!C:C,'Zoning 2shop'!D:D),""))</f>
        <v>30</v>
      </c>
      <c r="Y1343" s="112">
        <f t="shared" si="147"/>
        <v>0.14910705133062102</v>
      </c>
      <c r="Z1343" s="4">
        <f t="shared" si="148"/>
        <v>9.69</v>
      </c>
      <c r="AA1343" s="4">
        <f t="shared" si="149"/>
        <v>0.08</v>
      </c>
      <c r="AB1343" s="4">
        <f t="shared" si="150"/>
        <v>1.4448473273937177</v>
      </c>
      <c r="AC1343" s="19">
        <f t="shared" si="151"/>
        <v>9.77</v>
      </c>
      <c r="AD1343" s="8" t="str">
        <f>IF(COUNTIF(Catégories!A:A,N1343)=0,"catégorie inconnue",LOOKUP(N1343,Catégories!A:A,Catégories!B:B))</f>
        <v>Frêt</v>
      </c>
      <c r="AE1343" s="21">
        <f t="shared" si="152"/>
        <v>11.214847327393716</v>
      </c>
    </row>
    <row r="1344" spans="2:31" hidden="1" x14ac:dyDescent="0.2">
      <c r="B1344" s="122" t="s">
        <v>3839</v>
      </c>
      <c r="C1344" s="122" t="s">
        <v>177</v>
      </c>
      <c r="D1344" s="123">
        <v>46144</v>
      </c>
      <c r="E1344" s="122" t="s">
        <v>3943</v>
      </c>
      <c r="F1344" s="122" t="s">
        <v>22</v>
      </c>
      <c r="G1344" s="122" t="s">
        <v>207</v>
      </c>
      <c r="H1344" s="122" t="s">
        <v>149</v>
      </c>
      <c r="I1344" s="122" t="s">
        <v>3944</v>
      </c>
      <c r="J1344" s="122" t="s">
        <v>3944</v>
      </c>
      <c r="K1344" s="122" t="s">
        <v>24</v>
      </c>
      <c r="L1344" s="122" t="s">
        <v>3945</v>
      </c>
      <c r="M1344" s="122" t="s">
        <v>25</v>
      </c>
      <c r="N1344" s="122" t="s">
        <v>26</v>
      </c>
      <c r="O1344" s="122" t="s">
        <v>25</v>
      </c>
      <c r="P1344" s="122" t="s">
        <v>27</v>
      </c>
      <c r="Q1344" s="122" t="s">
        <v>190</v>
      </c>
      <c r="R1344" s="124">
        <v>4.7430000000000003</v>
      </c>
      <c r="S1344" s="122" t="s">
        <v>191</v>
      </c>
      <c r="T1344" s="125">
        <v>14.68</v>
      </c>
      <c r="U1344" s="122" t="s">
        <v>30</v>
      </c>
      <c r="W1344" s="8" t="str">
        <f t="shared" si="146"/>
        <v/>
      </c>
      <c r="X1344" s="8">
        <f>IF(S1344="6B",_xlfn.XLOOKUP(H1344,'Zoning 2shop'!A:A,'Zoning 2shop'!B:B),IF(S1344="6C",_xlfn.XLOOKUP(G1344,'Zoning 2shop'!C:C,'Zoning 2shop'!D:D),""))</f>
        <v>39</v>
      </c>
      <c r="Y1344" s="112">
        <f t="shared" si="147"/>
        <v>0.14910705133062102</v>
      </c>
      <c r="Z1344" s="4">
        <f t="shared" si="148"/>
        <v>14.68</v>
      </c>
      <c r="AA1344" s="4">
        <f t="shared" si="149"/>
        <v>0.08</v>
      </c>
      <c r="AB1344" s="4">
        <f t="shared" si="150"/>
        <v>2.1888915135335165</v>
      </c>
      <c r="AC1344" s="19">
        <f t="shared" si="151"/>
        <v>14.76</v>
      </c>
      <c r="AD1344" s="8" t="str">
        <f>IF(COUNTIF(Catégories!A:A,N1344)=0,"catégorie inconnue",LOOKUP(N1344,Catégories!A:A,Catégories!B:B))</f>
        <v>Frêt</v>
      </c>
      <c r="AE1344" s="21">
        <f t="shared" si="152"/>
        <v>16.948891513533518</v>
      </c>
    </row>
    <row r="1345" spans="2:31" hidden="1" x14ac:dyDescent="0.2">
      <c r="B1345" s="122" t="s">
        <v>3839</v>
      </c>
      <c r="C1345" s="122" t="s">
        <v>177</v>
      </c>
      <c r="D1345" s="123">
        <v>46144</v>
      </c>
      <c r="E1345" s="122" t="s">
        <v>3957</v>
      </c>
      <c r="F1345" s="122" t="s">
        <v>22</v>
      </c>
      <c r="G1345" s="122" t="s">
        <v>151</v>
      </c>
      <c r="H1345" s="122" t="s">
        <v>149</v>
      </c>
      <c r="I1345" s="122" t="s">
        <v>3958</v>
      </c>
      <c r="J1345" s="122" t="s">
        <v>3958</v>
      </c>
      <c r="K1345" s="122" t="s">
        <v>24</v>
      </c>
      <c r="L1345" s="122" t="s">
        <v>3959</v>
      </c>
      <c r="M1345" s="122" t="s">
        <v>25</v>
      </c>
      <c r="N1345" s="122" t="s">
        <v>26</v>
      </c>
      <c r="O1345" s="122" t="s">
        <v>25</v>
      </c>
      <c r="P1345" s="122" t="s">
        <v>27</v>
      </c>
      <c r="Q1345" s="122" t="s">
        <v>190</v>
      </c>
      <c r="R1345" s="124">
        <v>4.6379999999999999</v>
      </c>
      <c r="S1345" s="122" t="s">
        <v>191</v>
      </c>
      <c r="T1345" s="125">
        <v>9.69</v>
      </c>
      <c r="U1345" s="122" t="s">
        <v>30</v>
      </c>
      <c r="W1345" s="8" t="str">
        <f t="shared" si="146"/>
        <v/>
      </c>
      <c r="X1345" s="8">
        <f>IF(S1345="6B",_xlfn.XLOOKUP(H1345,'Zoning 2shop'!A:A,'Zoning 2shop'!B:B),IF(S1345="6C",_xlfn.XLOOKUP(G1345,'Zoning 2shop'!C:C,'Zoning 2shop'!D:D),""))</f>
        <v>30</v>
      </c>
      <c r="Y1345" s="112">
        <f t="shared" si="147"/>
        <v>0.14910705133062102</v>
      </c>
      <c r="Z1345" s="4">
        <f t="shared" si="148"/>
        <v>9.69</v>
      </c>
      <c r="AA1345" s="4">
        <f t="shared" si="149"/>
        <v>0.08</v>
      </c>
      <c r="AB1345" s="4">
        <f t="shared" si="150"/>
        <v>1.4448473273937177</v>
      </c>
      <c r="AC1345" s="19">
        <f t="shared" si="151"/>
        <v>9.77</v>
      </c>
      <c r="AD1345" s="8" t="str">
        <f>IF(COUNTIF(Catégories!A:A,N1345)=0,"catégorie inconnue",LOOKUP(N1345,Catégories!A:A,Catégories!B:B))</f>
        <v>Frêt</v>
      </c>
      <c r="AE1345" s="21">
        <f t="shared" si="152"/>
        <v>11.214847327393716</v>
      </c>
    </row>
    <row r="1346" spans="2:31" ht="25.5" hidden="1" x14ac:dyDescent="0.2">
      <c r="B1346" s="122" t="s">
        <v>3839</v>
      </c>
      <c r="C1346" s="122" t="s">
        <v>177</v>
      </c>
      <c r="D1346" s="123">
        <v>46144</v>
      </c>
      <c r="E1346" s="122" t="s">
        <v>3957</v>
      </c>
      <c r="F1346" s="122" t="s">
        <v>22</v>
      </c>
      <c r="G1346" s="122" t="s">
        <v>151</v>
      </c>
      <c r="H1346" s="122" t="s">
        <v>149</v>
      </c>
      <c r="I1346" s="122" t="s">
        <v>3958</v>
      </c>
      <c r="J1346" s="122" t="s">
        <v>3958</v>
      </c>
      <c r="K1346" s="122" t="s">
        <v>24</v>
      </c>
      <c r="L1346" s="122" t="s">
        <v>3959</v>
      </c>
      <c r="M1346" s="122" t="s">
        <v>25</v>
      </c>
      <c r="N1346" s="122" t="s">
        <v>41</v>
      </c>
      <c r="O1346" s="122" t="s">
        <v>25</v>
      </c>
      <c r="P1346" s="122"/>
      <c r="Q1346" s="122" t="s">
        <v>190</v>
      </c>
      <c r="R1346" s="124">
        <v>0</v>
      </c>
      <c r="S1346" s="122" t="s">
        <v>191</v>
      </c>
      <c r="T1346" s="125">
        <v>2</v>
      </c>
      <c r="U1346" s="122" t="s">
        <v>30</v>
      </c>
      <c r="W1346" s="8" t="str">
        <f t="shared" ref="W1346:W1409" si="153">IF(C1346&lt;&gt;2,"",IF(S1346="5X","5XK",IF(S1346="5Y","5YK",IF(S1346="6B","6BK",IF(S1346="6C","6CK","")))))</f>
        <v/>
      </c>
      <c r="X1346" s="8">
        <f>IF(S1346="6B",_xlfn.XLOOKUP(H1346,'Zoning 2shop'!A:A,'Zoning 2shop'!B:B),IF(S1346="6C",_xlfn.XLOOKUP(G1346,'Zoning 2shop'!C:C,'Zoning 2shop'!D:D),""))</f>
        <v>30</v>
      </c>
      <c r="Y1346" s="112">
        <f t="shared" si="147"/>
        <v>0.14910705133062102</v>
      </c>
      <c r="Z1346" s="4">
        <f t="shared" si="148"/>
        <v>2</v>
      </c>
      <c r="AA1346" s="4">
        <f t="shared" si="149"/>
        <v>0.08</v>
      </c>
      <c r="AB1346" s="4">
        <f t="shared" si="150"/>
        <v>0.29821410266124204</v>
      </c>
      <c r="AC1346" s="19">
        <f t="shared" si="151"/>
        <v>2.08</v>
      </c>
      <c r="AD1346" s="8" t="str">
        <f>IF(COUNTIF(Catégories!A:A,N1346)=0,"catégorie inconnue",LOOKUP(N1346,Catégories!A:A,Catégories!B:B))</f>
        <v>Frêt</v>
      </c>
      <c r="AE1346" s="21">
        <f t="shared" si="152"/>
        <v>2.378214102661242</v>
      </c>
    </row>
    <row r="1347" spans="2:31" hidden="1" x14ac:dyDescent="0.2">
      <c r="B1347" s="122" t="s">
        <v>3839</v>
      </c>
      <c r="C1347" s="122" t="s">
        <v>177</v>
      </c>
      <c r="D1347" s="123">
        <v>46144</v>
      </c>
      <c r="E1347" s="122" t="s">
        <v>569</v>
      </c>
      <c r="F1347" s="122" t="s">
        <v>22</v>
      </c>
      <c r="G1347" s="122" t="s">
        <v>153</v>
      </c>
      <c r="H1347" s="122" t="s">
        <v>149</v>
      </c>
      <c r="I1347" s="122" t="s">
        <v>3917</v>
      </c>
      <c r="J1347" s="122" t="s">
        <v>3917</v>
      </c>
      <c r="K1347" s="122" t="s">
        <v>24</v>
      </c>
      <c r="L1347" s="122" t="s">
        <v>3918</v>
      </c>
      <c r="M1347" s="122" t="s">
        <v>25</v>
      </c>
      <c r="N1347" s="122" t="s">
        <v>26</v>
      </c>
      <c r="O1347" s="122" t="s">
        <v>25</v>
      </c>
      <c r="P1347" s="122" t="s">
        <v>27</v>
      </c>
      <c r="Q1347" s="122" t="s">
        <v>190</v>
      </c>
      <c r="R1347" s="124">
        <v>0.72</v>
      </c>
      <c r="S1347" s="122" t="s">
        <v>191</v>
      </c>
      <c r="T1347" s="125">
        <v>6.62</v>
      </c>
      <c r="U1347" s="122" t="s">
        <v>30</v>
      </c>
      <c r="W1347" s="8" t="str">
        <f t="shared" si="153"/>
        <v/>
      </c>
      <c r="X1347" s="8">
        <f>IF(S1347="6B",_xlfn.XLOOKUP(H1347,'Zoning 2shop'!A:A,'Zoning 2shop'!B:B),IF(S1347="6C",_xlfn.XLOOKUP(G1347,'Zoning 2shop'!C:C,'Zoning 2shop'!D:D),""))</f>
        <v>33</v>
      </c>
      <c r="Y1347" s="112">
        <f t="shared" si="147"/>
        <v>0.14910705133062102</v>
      </c>
      <c r="Z1347" s="4">
        <f t="shared" si="148"/>
        <v>6.62</v>
      </c>
      <c r="AA1347" s="4">
        <f t="shared" si="149"/>
        <v>0.08</v>
      </c>
      <c r="AB1347" s="4">
        <f t="shared" si="150"/>
        <v>0.98708867980871118</v>
      </c>
      <c r="AC1347" s="19">
        <f t="shared" si="151"/>
        <v>6.7</v>
      </c>
      <c r="AD1347" s="8" t="str">
        <f>IF(COUNTIF(Catégories!A:A,N1347)=0,"catégorie inconnue",LOOKUP(N1347,Catégories!A:A,Catégories!B:B))</f>
        <v>Frêt</v>
      </c>
      <c r="AE1347" s="21">
        <f t="shared" si="152"/>
        <v>7.6870886798087117</v>
      </c>
    </row>
    <row r="1348" spans="2:31" hidden="1" x14ac:dyDescent="0.2">
      <c r="B1348" s="122" t="s">
        <v>3839</v>
      </c>
      <c r="C1348" s="122" t="s">
        <v>177</v>
      </c>
      <c r="D1348" s="123">
        <v>46144</v>
      </c>
      <c r="E1348" s="122" t="s">
        <v>569</v>
      </c>
      <c r="F1348" s="122" t="s">
        <v>22</v>
      </c>
      <c r="G1348" s="122" t="s">
        <v>153</v>
      </c>
      <c r="H1348" s="122" t="s">
        <v>149</v>
      </c>
      <c r="I1348" s="122" t="s">
        <v>3919</v>
      </c>
      <c r="J1348" s="122" t="s">
        <v>3919</v>
      </c>
      <c r="K1348" s="122" t="s">
        <v>24</v>
      </c>
      <c r="L1348" s="122" t="s">
        <v>3920</v>
      </c>
      <c r="M1348" s="122" t="s">
        <v>25</v>
      </c>
      <c r="N1348" s="122" t="s">
        <v>26</v>
      </c>
      <c r="O1348" s="122" t="s">
        <v>25</v>
      </c>
      <c r="P1348" s="122" t="s">
        <v>27</v>
      </c>
      <c r="Q1348" s="122" t="s">
        <v>190</v>
      </c>
      <c r="R1348" s="124">
        <v>0.03</v>
      </c>
      <c r="S1348" s="122" t="s">
        <v>191</v>
      </c>
      <c r="T1348" s="125">
        <v>6.4</v>
      </c>
      <c r="U1348" s="122" t="s">
        <v>30</v>
      </c>
      <c r="W1348" s="8" t="str">
        <f t="shared" si="153"/>
        <v/>
      </c>
      <c r="X1348" s="8">
        <f>IF(S1348="6B",_xlfn.XLOOKUP(H1348,'Zoning 2shop'!A:A,'Zoning 2shop'!B:B),IF(S1348="6C",_xlfn.XLOOKUP(G1348,'Zoning 2shop'!C:C,'Zoning 2shop'!D:D),""))</f>
        <v>33</v>
      </c>
      <c r="Y1348" s="112">
        <f t="shared" si="147"/>
        <v>0.14910705133062102</v>
      </c>
      <c r="Z1348" s="4">
        <f t="shared" si="148"/>
        <v>6.4</v>
      </c>
      <c r="AA1348" s="4">
        <f t="shared" si="149"/>
        <v>0.08</v>
      </c>
      <c r="AB1348" s="4">
        <f t="shared" si="150"/>
        <v>0.95428512851597458</v>
      </c>
      <c r="AC1348" s="19">
        <f t="shared" si="151"/>
        <v>6.48</v>
      </c>
      <c r="AD1348" s="8" t="str">
        <f>IF(COUNTIF(Catégories!A:A,N1348)=0,"catégorie inconnue",LOOKUP(N1348,Catégories!A:A,Catégories!B:B))</f>
        <v>Frêt</v>
      </c>
      <c r="AE1348" s="21">
        <f t="shared" si="152"/>
        <v>7.4342851285159748</v>
      </c>
    </row>
    <row r="1349" spans="2:31" hidden="1" x14ac:dyDescent="0.2">
      <c r="B1349" s="122" t="s">
        <v>3839</v>
      </c>
      <c r="C1349" s="122" t="s">
        <v>177</v>
      </c>
      <c r="D1349" s="123">
        <v>46144</v>
      </c>
      <c r="E1349" s="122" t="s">
        <v>3996</v>
      </c>
      <c r="F1349" s="122" t="s">
        <v>22</v>
      </c>
      <c r="G1349" s="122" t="s">
        <v>151</v>
      </c>
      <c r="H1349" s="122" t="s">
        <v>149</v>
      </c>
      <c r="I1349" s="122" t="s">
        <v>3997</v>
      </c>
      <c r="J1349" s="122" t="s">
        <v>3997</v>
      </c>
      <c r="K1349" s="122" t="s">
        <v>24</v>
      </c>
      <c r="L1349" s="122" t="s">
        <v>3998</v>
      </c>
      <c r="M1349" s="122" t="s">
        <v>25</v>
      </c>
      <c r="N1349" s="122" t="s">
        <v>26</v>
      </c>
      <c r="O1349" s="122" t="s">
        <v>25</v>
      </c>
      <c r="P1349" s="122" t="s">
        <v>27</v>
      </c>
      <c r="Q1349" s="122" t="s">
        <v>190</v>
      </c>
      <c r="R1349" s="124">
        <v>4.6379999999999999</v>
      </c>
      <c r="S1349" s="122" t="s">
        <v>191</v>
      </c>
      <c r="T1349" s="125">
        <v>9.69</v>
      </c>
      <c r="U1349" s="122" t="s">
        <v>30</v>
      </c>
      <c r="W1349" s="8" t="str">
        <f t="shared" si="153"/>
        <v/>
      </c>
      <c r="X1349" s="8">
        <f>IF(S1349="6B",_xlfn.XLOOKUP(H1349,'Zoning 2shop'!A:A,'Zoning 2shop'!B:B),IF(S1349="6C",_xlfn.XLOOKUP(G1349,'Zoning 2shop'!C:C,'Zoning 2shop'!D:D),""))</f>
        <v>30</v>
      </c>
      <c r="Y1349" s="112">
        <f t="shared" si="147"/>
        <v>0.14910705133062102</v>
      </c>
      <c r="Z1349" s="4">
        <f t="shared" si="148"/>
        <v>9.69</v>
      </c>
      <c r="AA1349" s="4">
        <f t="shared" si="149"/>
        <v>0.08</v>
      </c>
      <c r="AB1349" s="4">
        <f t="shared" si="150"/>
        <v>1.4448473273937177</v>
      </c>
      <c r="AC1349" s="19">
        <f t="shared" si="151"/>
        <v>9.77</v>
      </c>
      <c r="AD1349" s="8" t="str">
        <f>IF(COUNTIF(Catégories!A:A,N1349)=0,"catégorie inconnue",LOOKUP(N1349,Catégories!A:A,Catégories!B:B))</f>
        <v>Frêt</v>
      </c>
      <c r="AE1349" s="21">
        <f t="shared" si="152"/>
        <v>11.214847327393716</v>
      </c>
    </row>
    <row r="1350" spans="2:31" hidden="1" x14ac:dyDescent="0.2">
      <c r="B1350" s="122" t="s">
        <v>3839</v>
      </c>
      <c r="C1350" s="122" t="s">
        <v>177</v>
      </c>
      <c r="D1350" s="123">
        <v>46144</v>
      </c>
      <c r="E1350" s="122" t="s">
        <v>3972</v>
      </c>
      <c r="F1350" s="122" t="s">
        <v>22</v>
      </c>
      <c r="G1350" s="122" t="s">
        <v>151</v>
      </c>
      <c r="H1350" s="122" t="s">
        <v>149</v>
      </c>
      <c r="I1350" s="122" t="s">
        <v>3973</v>
      </c>
      <c r="J1350" s="122" t="s">
        <v>3973</v>
      </c>
      <c r="K1350" s="122" t="s">
        <v>24</v>
      </c>
      <c r="L1350" s="122" t="s">
        <v>3974</v>
      </c>
      <c r="M1350" s="122" t="s">
        <v>25</v>
      </c>
      <c r="N1350" s="122" t="s">
        <v>26</v>
      </c>
      <c r="O1350" s="122" t="s">
        <v>25</v>
      </c>
      <c r="P1350" s="122" t="s">
        <v>27</v>
      </c>
      <c r="Q1350" s="122" t="s">
        <v>190</v>
      </c>
      <c r="R1350" s="124">
        <v>4.266</v>
      </c>
      <c r="S1350" s="122" t="s">
        <v>191</v>
      </c>
      <c r="T1350" s="125">
        <v>9.69</v>
      </c>
      <c r="U1350" s="122" t="s">
        <v>30</v>
      </c>
      <c r="W1350" s="8" t="str">
        <f t="shared" si="153"/>
        <v/>
      </c>
      <c r="X1350" s="8">
        <f>IF(S1350="6B",_xlfn.XLOOKUP(H1350,'Zoning 2shop'!A:A,'Zoning 2shop'!B:B),IF(S1350="6C",_xlfn.XLOOKUP(G1350,'Zoning 2shop'!C:C,'Zoning 2shop'!D:D),""))</f>
        <v>30</v>
      </c>
      <c r="Y1350" s="112">
        <f t="shared" si="147"/>
        <v>0.14910705133062102</v>
      </c>
      <c r="Z1350" s="4">
        <f t="shared" si="148"/>
        <v>9.69</v>
      </c>
      <c r="AA1350" s="4">
        <f t="shared" si="149"/>
        <v>0.08</v>
      </c>
      <c r="AB1350" s="4">
        <f t="shared" si="150"/>
        <v>1.4448473273937177</v>
      </c>
      <c r="AC1350" s="19">
        <f t="shared" si="151"/>
        <v>9.77</v>
      </c>
      <c r="AD1350" s="8" t="str">
        <f>IF(COUNTIF(Catégories!A:A,N1350)=0,"catégorie inconnue",LOOKUP(N1350,Catégories!A:A,Catégories!B:B))</f>
        <v>Frêt</v>
      </c>
      <c r="AE1350" s="21">
        <f t="shared" si="152"/>
        <v>11.214847327393716</v>
      </c>
    </row>
    <row r="1351" spans="2:31" hidden="1" x14ac:dyDescent="0.2">
      <c r="B1351" s="122" t="s">
        <v>3839</v>
      </c>
      <c r="C1351" s="122" t="s">
        <v>177</v>
      </c>
      <c r="D1351" s="123">
        <v>46144</v>
      </c>
      <c r="E1351" s="122" t="s">
        <v>547</v>
      </c>
      <c r="F1351" s="122" t="s">
        <v>22</v>
      </c>
      <c r="G1351" s="122" t="s">
        <v>156</v>
      </c>
      <c r="H1351" s="122" t="s">
        <v>149</v>
      </c>
      <c r="I1351" s="122" t="s">
        <v>3926</v>
      </c>
      <c r="J1351" s="122" t="s">
        <v>3926</v>
      </c>
      <c r="K1351" s="122" t="s">
        <v>24</v>
      </c>
      <c r="L1351" s="122" t="s">
        <v>3927</v>
      </c>
      <c r="M1351" s="122" t="s">
        <v>25</v>
      </c>
      <c r="N1351" s="122" t="s">
        <v>26</v>
      </c>
      <c r="O1351" s="122" t="s">
        <v>25</v>
      </c>
      <c r="P1351" s="122" t="s">
        <v>27</v>
      </c>
      <c r="Q1351" s="122" t="s">
        <v>190</v>
      </c>
      <c r="R1351" s="124">
        <v>4.7990000000000004</v>
      </c>
      <c r="S1351" s="122" t="s">
        <v>191</v>
      </c>
      <c r="T1351" s="125">
        <v>9.69</v>
      </c>
      <c r="U1351" s="122" t="s">
        <v>30</v>
      </c>
      <c r="W1351" s="8" t="str">
        <f t="shared" si="153"/>
        <v/>
      </c>
      <c r="X1351" s="8">
        <f>IF(S1351="6B",_xlfn.XLOOKUP(H1351,'Zoning 2shop'!A:A,'Zoning 2shop'!B:B),IF(S1351="6C",_xlfn.XLOOKUP(G1351,'Zoning 2shop'!C:C,'Zoning 2shop'!D:D),""))</f>
        <v>42</v>
      </c>
      <c r="Y1351" s="112">
        <f t="shared" si="147"/>
        <v>0.14910705133062102</v>
      </c>
      <c r="Z1351" s="4">
        <f t="shared" si="148"/>
        <v>9.69</v>
      </c>
      <c r="AA1351" s="4">
        <f t="shared" si="149"/>
        <v>0.08</v>
      </c>
      <c r="AB1351" s="4">
        <f t="shared" si="150"/>
        <v>1.4448473273937177</v>
      </c>
      <c r="AC1351" s="19">
        <f t="shared" si="151"/>
        <v>9.77</v>
      </c>
      <c r="AD1351" s="8" t="str">
        <f>IF(COUNTIF(Catégories!A:A,N1351)=0,"catégorie inconnue",LOOKUP(N1351,Catégories!A:A,Catégories!B:B))</f>
        <v>Frêt</v>
      </c>
      <c r="AE1351" s="21">
        <f t="shared" si="152"/>
        <v>11.214847327393716</v>
      </c>
    </row>
    <row r="1352" spans="2:31" hidden="1" x14ac:dyDescent="0.2">
      <c r="B1352" s="122" t="s">
        <v>3839</v>
      </c>
      <c r="C1352" s="122" t="s">
        <v>177</v>
      </c>
      <c r="D1352" s="123">
        <v>46144</v>
      </c>
      <c r="E1352" s="122" t="s">
        <v>3987</v>
      </c>
      <c r="F1352" s="122" t="s">
        <v>22</v>
      </c>
      <c r="G1352" s="122" t="s">
        <v>151</v>
      </c>
      <c r="H1352" s="122" t="s">
        <v>149</v>
      </c>
      <c r="I1352" s="122" t="s">
        <v>3988</v>
      </c>
      <c r="J1352" s="122" t="s">
        <v>3988</v>
      </c>
      <c r="K1352" s="122" t="s">
        <v>24</v>
      </c>
      <c r="L1352" s="122" t="s">
        <v>3989</v>
      </c>
      <c r="M1352" s="122" t="s">
        <v>25</v>
      </c>
      <c r="N1352" s="122" t="s">
        <v>26</v>
      </c>
      <c r="O1352" s="122" t="s">
        <v>25</v>
      </c>
      <c r="P1352" s="122" t="s">
        <v>27</v>
      </c>
      <c r="Q1352" s="122" t="s">
        <v>190</v>
      </c>
      <c r="R1352" s="124">
        <v>0.96699999999999997</v>
      </c>
      <c r="S1352" s="122" t="s">
        <v>191</v>
      </c>
      <c r="T1352" s="125">
        <v>5.55</v>
      </c>
      <c r="U1352" s="122" t="s">
        <v>30</v>
      </c>
      <c r="W1352" s="8" t="str">
        <f t="shared" si="153"/>
        <v/>
      </c>
      <c r="X1352" s="8">
        <f>IF(S1352="6B",_xlfn.XLOOKUP(H1352,'Zoning 2shop'!A:A,'Zoning 2shop'!B:B),IF(S1352="6C",_xlfn.XLOOKUP(G1352,'Zoning 2shop'!C:C,'Zoning 2shop'!D:D),""))</f>
        <v>30</v>
      </c>
      <c r="Y1352" s="112">
        <f t="shared" si="147"/>
        <v>0.14910705133062102</v>
      </c>
      <c r="Z1352" s="4">
        <f t="shared" si="148"/>
        <v>5.55</v>
      </c>
      <c r="AA1352" s="4">
        <f t="shared" si="149"/>
        <v>0.08</v>
      </c>
      <c r="AB1352" s="4">
        <f t="shared" si="150"/>
        <v>0.8275441348849466</v>
      </c>
      <c r="AC1352" s="19">
        <f t="shared" si="151"/>
        <v>5.63</v>
      </c>
      <c r="AD1352" s="8" t="str">
        <f>IF(COUNTIF(Catégories!A:A,N1352)=0,"catégorie inconnue",LOOKUP(N1352,Catégories!A:A,Catégories!B:B))</f>
        <v>Frêt</v>
      </c>
      <c r="AE1352" s="21">
        <f t="shared" si="152"/>
        <v>6.4575441348849463</v>
      </c>
    </row>
    <row r="1353" spans="2:31" hidden="1" x14ac:dyDescent="0.2">
      <c r="B1353" s="122" t="s">
        <v>3839</v>
      </c>
      <c r="C1353" s="122" t="s">
        <v>177</v>
      </c>
      <c r="D1353" s="123">
        <v>46144</v>
      </c>
      <c r="E1353" s="122" t="s">
        <v>341</v>
      </c>
      <c r="F1353" s="122" t="s">
        <v>22</v>
      </c>
      <c r="G1353" s="122" t="s">
        <v>151</v>
      </c>
      <c r="H1353" s="122" t="s">
        <v>149</v>
      </c>
      <c r="I1353" s="122" t="s">
        <v>3985</v>
      </c>
      <c r="J1353" s="122" t="s">
        <v>3985</v>
      </c>
      <c r="K1353" s="122" t="s">
        <v>24</v>
      </c>
      <c r="L1353" s="122" t="s">
        <v>3986</v>
      </c>
      <c r="M1353" s="122" t="s">
        <v>25</v>
      </c>
      <c r="N1353" s="122" t="s">
        <v>26</v>
      </c>
      <c r="O1353" s="122" t="s">
        <v>25</v>
      </c>
      <c r="P1353" s="122" t="s">
        <v>27</v>
      </c>
      <c r="Q1353" s="122" t="s">
        <v>190</v>
      </c>
      <c r="R1353" s="124">
        <v>4.9630000000000001</v>
      </c>
      <c r="S1353" s="122" t="s">
        <v>191</v>
      </c>
      <c r="T1353" s="125">
        <v>9.69</v>
      </c>
      <c r="U1353" s="122" t="s">
        <v>30</v>
      </c>
      <c r="W1353" s="8" t="str">
        <f t="shared" si="153"/>
        <v/>
      </c>
      <c r="X1353" s="8">
        <f>IF(S1353="6B",_xlfn.XLOOKUP(H1353,'Zoning 2shop'!A:A,'Zoning 2shop'!B:B),IF(S1353="6C",_xlfn.XLOOKUP(G1353,'Zoning 2shop'!C:C,'Zoning 2shop'!D:D),""))</f>
        <v>30</v>
      </c>
      <c r="Y1353" s="112">
        <f t="shared" si="147"/>
        <v>0.14910705133062102</v>
      </c>
      <c r="Z1353" s="4">
        <f t="shared" si="148"/>
        <v>9.69</v>
      </c>
      <c r="AA1353" s="4">
        <f t="shared" si="149"/>
        <v>0.08</v>
      </c>
      <c r="AB1353" s="4">
        <f t="shared" si="150"/>
        <v>1.4448473273937177</v>
      </c>
      <c r="AC1353" s="19">
        <f t="shared" si="151"/>
        <v>9.77</v>
      </c>
      <c r="AD1353" s="8" t="str">
        <f>IF(COUNTIF(Catégories!A:A,N1353)=0,"catégorie inconnue",LOOKUP(N1353,Catégories!A:A,Catégories!B:B))</f>
        <v>Frêt</v>
      </c>
      <c r="AE1353" s="21">
        <f t="shared" si="152"/>
        <v>11.214847327393716</v>
      </c>
    </row>
    <row r="1354" spans="2:31" hidden="1" x14ac:dyDescent="0.2">
      <c r="B1354" s="122" t="s">
        <v>3839</v>
      </c>
      <c r="C1354" s="122" t="s">
        <v>177</v>
      </c>
      <c r="D1354" s="123">
        <v>46144</v>
      </c>
      <c r="E1354" s="122" t="s">
        <v>3940</v>
      </c>
      <c r="F1354" s="122" t="s">
        <v>22</v>
      </c>
      <c r="G1354" s="122" t="s">
        <v>154</v>
      </c>
      <c r="H1354" s="122" t="s">
        <v>149</v>
      </c>
      <c r="I1354" s="122" t="s">
        <v>3941</v>
      </c>
      <c r="J1354" s="122" t="s">
        <v>3941</v>
      </c>
      <c r="K1354" s="122" t="s">
        <v>24</v>
      </c>
      <c r="L1354" s="122" t="s">
        <v>3942</v>
      </c>
      <c r="M1354" s="122" t="s">
        <v>25</v>
      </c>
      <c r="N1354" s="122" t="s">
        <v>26</v>
      </c>
      <c r="O1354" s="122" t="s">
        <v>25</v>
      </c>
      <c r="P1354" s="122" t="s">
        <v>27</v>
      </c>
      <c r="Q1354" s="122" t="s">
        <v>190</v>
      </c>
      <c r="R1354" s="124">
        <v>0.7</v>
      </c>
      <c r="S1354" s="122" t="s">
        <v>191</v>
      </c>
      <c r="T1354" s="125">
        <v>4.95</v>
      </c>
      <c r="U1354" s="122" t="s">
        <v>30</v>
      </c>
      <c r="W1354" s="8" t="str">
        <f t="shared" si="153"/>
        <v/>
      </c>
      <c r="X1354" s="8">
        <f>IF(S1354="6B",_xlfn.XLOOKUP(H1354,'Zoning 2shop'!A:A,'Zoning 2shop'!B:B),IF(S1354="6C",_xlfn.XLOOKUP(G1354,'Zoning 2shop'!C:C,'Zoning 2shop'!D:D),""))</f>
        <v>26</v>
      </c>
      <c r="Y1354" s="112">
        <f t="shared" ref="Y1354:Y1417" si="154">AB1354/Z1354</f>
        <v>0.14910705133062102</v>
      </c>
      <c r="Z1354" s="4">
        <f t="shared" ref="Z1354:Z1417" si="155">T1354</f>
        <v>4.95</v>
      </c>
      <c r="AA1354" s="4">
        <f t="shared" ref="AA1354:AA1417" si="156">IF(OR(S1354="6C",S1354="6B",S1354="5X",S1354="5Y"),0.08,0.5)</f>
        <v>0.08</v>
      </c>
      <c r="AB1354" s="4">
        <f t="shared" ref="AB1354:AB1417" si="157">$AG$5/$AG$2*Z1354</f>
        <v>0.73807990408657409</v>
      </c>
      <c r="AC1354" s="19">
        <f t="shared" ref="AC1354:AC1417" si="158">Z1354+AA1354</f>
        <v>5.03</v>
      </c>
      <c r="AD1354" s="8" t="str">
        <f>IF(COUNTIF(Catégories!A:A,N1354)=0,"catégorie inconnue",LOOKUP(N1354,Catégories!A:A,Catégories!B:B))</f>
        <v>Frêt</v>
      </c>
      <c r="AE1354" s="21">
        <f t="shared" ref="AE1354:AE1417" si="159">SUM(Z1354:AB1354)</f>
        <v>5.7680799040865747</v>
      </c>
    </row>
    <row r="1355" spans="2:31" hidden="1" x14ac:dyDescent="0.2">
      <c r="B1355" s="122" t="s">
        <v>3839</v>
      </c>
      <c r="C1355" s="122" t="s">
        <v>177</v>
      </c>
      <c r="D1355" s="123">
        <v>46144</v>
      </c>
      <c r="E1355" s="122" t="s">
        <v>3987</v>
      </c>
      <c r="F1355" s="122" t="s">
        <v>22</v>
      </c>
      <c r="G1355" s="122" t="s">
        <v>151</v>
      </c>
      <c r="H1355" s="122" t="s">
        <v>149</v>
      </c>
      <c r="I1355" s="122" t="s">
        <v>3990</v>
      </c>
      <c r="J1355" s="122" t="s">
        <v>3990</v>
      </c>
      <c r="K1355" s="122" t="s">
        <v>24</v>
      </c>
      <c r="L1355" s="122" t="s">
        <v>3991</v>
      </c>
      <c r="M1355" s="122" t="s">
        <v>25</v>
      </c>
      <c r="N1355" s="122" t="s">
        <v>26</v>
      </c>
      <c r="O1355" s="122" t="s">
        <v>25</v>
      </c>
      <c r="P1355" s="122" t="s">
        <v>27</v>
      </c>
      <c r="Q1355" s="122" t="s">
        <v>190</v>
      </c>
      <c r="R1355" s="124">
        <v>2.8420000000000001</v>
      </c>
      <c r="S1355" s="122" t="s">
        <v>191</v>
      </c>
      <c r="T1355" s="125">
        <v>8.3699999999999992</v>
      </c>
      <c r="U1355" s="122" t="s">
        <v>30</v>
      </c>
      <c r="W1355" s="8" t="str">
        <f t="shared" si="153"/>
        <v/>
      </c>
      <c r="X1355" s="8">
        <f>IF(S1355="6B",_xlfn.XLOOKUP(H1355,'Zoning 2shop'!A:A,'Zoning 2shop'!B:B),IF(S1355="6C",_xlfn.XLOOKUP(G1355,'Zoning 2shop'!C:C,'Zoning 2shop'!D:D),""))</f>
        <v>30</v>
      </c>
      <c r="Y1355" s="112">
        <f t="shared" si="154"/>
        <v>0.14910705133062102</v>
      </c>
      <c r="Z1355" s="4">
        <f t="shared" si="155"/>
        <v>8.3699999999999992</v>
      </c>
      <c r="AA1355" s="4">
        <f t="shared" si="156"/>
        <v>0.08</v>
      </c>
      <c r="AB1355" s="4">
        <f t="shared" si="157"/>
        <v>1.2480260196372979</v>
      </c>
      <c r="AC1355" s="19">
        <f t="shared" si="158"/>
        <v>8.4499999999999993</v>
      </c>
      <c r="AD1355" s="8" t="str">
        <f>IF(COUNTIF(Catégories!A:A,N1355)=0,"catégorie inconnue",LOOKUP(N1355,Catégories!A:A,Catégories!B:B))</f>
        <v>Frêt</v>
      </c>
      <c r="AE1355" s="21">
        <f t="shared" si="159"/>
        <v>9.6980260196372967</v>
      </c>
    </row>
    <row r="1356" spans="2:31" hidden="1" x14ac:dyDescent="0.2">
      <c r="B1356" s="122" t="s">
        <v>3839</v>
      </c>
      <c r="C1356" s="122" t="s">
        <v>177</v>
      </c>
      <c r="D1356" s="123">
        <v>46144</v>
      </c>
      <c r="E1356" s="122" t="s">
        <v>3987</v>
      </c>
      <c r="F1356" s="122" t="s">
        <v>22</v>
      </c>
      <c r="G1356" s="122" t="s">
        <v>151</v>
      </c>
      <c r="H1356" s="122" t="s">
        <v>149</v>
      </c>
      <c r="I1356" s="122" t="s">
        <v>3992</v>
      </c>
      <c r="J1356" s="122" t="s">
        <v>3992</v>
      </c>
      <c r="K1356" s="122" t="s">
        <v>24</v>
      </c>
      <c r="L1356" s="122" t="s">
        <v>3993</v>
      </c>
      <c r="M1356" s="122" t="s">
        <v>25</v>
      </c>
      <c r="N1356" s="122" t="s">
        <v>26</v>
      </c>
      <c r="O1356" s="122" t="s">
        <v>25</v>
      </c>
      <c r="P1356" s="122" t="s">
        <v>27</v>
      </c>
      <c r="Q1356" s="122" t="s">
        <v>190</v>
      </c>
      <c r="R1356" s="124">
        <v>0.35</v>
      </c>
      <c r="S1356" s="122" t="s">
        <v>191</v>
      </c>
      <c r="T1356" s="125">
        <v>5.33</v>
      </c>
      <c r="U1356" s="122" t="s">
        <v>30</v>
      </c>
      <c r="W1356" s="8" t="str">
        <f t="shared" si="153"/>
        <v/>
      </c>
      <c r="X1356" s="8">
        <f>IF(S1356="6B",_xlfn.XLOOKUP(H1356,'Zoning 2shop'!A:A,'Zoning 2shop'!B:B),IF(S1356="6C",_xlfn.XLOOKUP(G1356,'Zoning 2shop'!C:C,'Zoning 2shop'!D:D),""))</f>
        <v>30</v>
      </c>
      <c r="Y1356" s="112">
        <f t="shared" si="154"/>
        <v>0.14910705133062102</v>
      </c>
      <c r="Z1356" s="4">
        <f t="shared" si="155"/>
        <v>5.33</v>
      </c>
      <c r="AA1356" s="4">
        <f t="shared" si="156"/>
        <v>0.08</v>
      </c>
      <c r="AB1356" s="4">
        <f t="shared" si="157"/>
        <v>0.79474058359221</v>
      </c>
      <c r="AC1356" s="19">
        <f t="shared" si="158"/>
        <v>5.41</v>
      </c>
      <c r="AD1356" s="8" t="str">
        <f>IF(COUNTIF(Catégories!A:A,N1356)=0,"catégorie inconnue",LOOKUP(N1356,Catégories!A:A,Catégories!B:B))</f>
        <v>Frêt</v>
      </c>
      <c r="AE1356" s="21">
        <f t="shared" si="159"/>
        <v>6.2047405835922103</v>
      </c>
    </row>
    <row r="1357" spans="2:31" hidden="1" x14ac:dyDescent="0.2">
      <c r="B1357" s="122" t="s">
        <v>3839</v>
      </c>
      <c r="C1357" s="122" t="s">
        <v>177</v>
      </c>
      <c r="D1357" s="123">
        <v>46144</v>
      </c>
      <c r="E1357" s="122" t="s">
        <v>3928</v>
      </c>
      <c r="F1357" s="122" t="s">
        <v>22</v>
      </c>
      <c r="G1357" s="122" t="s">
        <v>153</v>
      </c>
      <c r="H1357" s="122" t="s">
        <v>149</v>
      </c>
      <c r="I1357" s="122" t="s">
        <v>3929</v>
      </c>
      <c r="J1357" s="122" t="s">
        <v>3929</v>
      </c>
      <c r="K1357" s="122" t="s">
        <v>24</v>
      </c>
      <c r="L1357" s="122" t="s">
        <v>3930</v>
      </c>
      <c r="M1357" s="122" t="s">
        <v>25</v>
      </c>
      <c r="N1357" s="122" t="s">
        <v>26</v>
      </c>
      <c r="O1357" s="122" t="s">
        <v>25</v>
      </c>
      <c r="P1357" s="122" t="s">
        <v>27</v>
      </c>
      <c r="Q1357" s="122" t="s">
        <v>190</v>
      </c>
      <c r="R1357" s="124">
        <v>0.1</v>
      </c>
      <c r="S1357" s="122" t="s">
        <v>191</v>
      </c>
      <c r="T1357" s="125">
        <v>6.4</v>
      </c>
      <c r="U1357" s="122" t="s">
        <v>30</v>
      </c>
      <c r="W1357" s="8" t="str">
        <f t="shared" si="153"/>
        <v/>
      </c>
      <c r="X1357" s="8">
        <f>IF(S1357="6B",_xlfn.XLOOKUP(H1357,'Zoning 2shop'!A:A,'Zoning 2shop'!B:B),IF(S1357="6C",_xlfn.XLOOKUP(G1357,'Zoning 2shop'!C:C,'Zoning 2shop'!D:D),""))</f>
        <v>33</v>
      </c>
      <c r="Y1357" s="112">
        <f t="shared" si="154"/>
        <v>0.14910705133062102</v>
      </c>
      <c r="Z1357" s="4">
        <f t="shared" si="155"/>
        <v>6.4</v>
      </c>
      <c r="AA1357" s="4">
        <f t="shared" si="156"/>
        <v>0.08</v>
      </c>
      <c r="AB1357" s="4">
        <f t="shared" si="157"/>
        <v>0.95428512851597458</v>
      </c>
      <c r="AC1357" s="19">
        <f t="shared" si="158"/>
        <v>6.48</v>
      </c>
      <c r="AD1357" s="8" t="str">
        <f>IF(COUNTIF(Catégories!A:A,N1357)=0,"catégorie inconnue",LOOKUP(N1357,Catégories!A:A,Catégories!B:B))</f>
        <v>Frêt</v>
      </c>
      <c r="AE1357" s="21">
        <f t="shared" si="159"/>
        <v>7.4342851285159748</v>
      </c>
    </row>
    <row r="1358" spans="2:31" hidden="1" x14ac:dyDescent="0.2">
      <c r="B1358" s="122" t="s">
        <v>3839</v>
      </c>
      <c r="C1358" s="122" t="s">
        <v>177</v>
      </c>
      <c r="D1358" s="123">
        <v>46144</v>
      </c>
      <c r="E1358" s="122" t="s">
        <v>3921</v>
      </c>
      <c r="F1358" s="122" t="s">
        <v>22</v>
      </c>
      <c r="G1358" s="122" t="s">
        <v>156</v>
      </c>
      <c r="H1358" s="122" t="s">
        <v>149</v>
      </c>
      <c r="I1358" s="122" t="s">
        <v>3922</v>
      </c>
      <c r="J1358" s="122" t="s">
        <v>3922</v>
      </c>
      <c r="K1358" s="122" t="s">
        <v>24</v>
      </c>
      <c r="L1358" s="122" t="s">
        <v>3923</v>
      </c>
      <c r="M1358" s="122" t="s">
        <v>25</v>
      </c>
      <c r="N1358" s="122" t="s">
        <v>26</v>
      </c>
      <c r="O1358" s="122" t="s">
        <v>25</v>
      </c>
      <c r="P1358" s="122" t="s">
        <v>27</v>
      </c>
      <c r="Q1358" s="122" t="s">
        <v>190</v>
      </c>
      <c r="R1358" s="124">
        <v>0.5</v>
      </c>
      <c r="S1358" s="122" t="s">
        <v>191</v>
      </c>
      <c r="T1358" s="125">
        <v>5.33</v>
      </c>
      <c r="U1358" s="122" t="s">
        <v>30</v>
      </c>
      <c r="W1358" s="8" t="str">
        <f t="shared" si="153"/>
        <v/>
      </c>
      <c r="X1358" s="8">
        <f>IF(S1358="6B",_xlfn.XLOOKUP(H1358,'Zoning 2shop'!A:A,'Zoning 2shop'!B:B),IF(S1358="6C",_xlfn.XLOOKUP(G1358,'Zoning 2shop'!C:C,'Zoning 2shop'!D:D),""))</f>
        <v>42</v>
      </c>
      <c r="Y1358" s="112">
        <f t="shared" si="154"/>
        <v>0.14910705133062102</v>
      </c>
      <c r="Z1358" s="4">
        <f t="shared" si="155"/>
        <v>5.33</v>
      </c>
      <c r="AA1358" s="4">
        <f t="shared" si="156"/>
        <v>0.08</v>
      </c>
      <c r="AB1358" s="4">
        <f t="shared" si="157"/>
        <v>0.79474058359221</v>
      </c>
      <c r="AC1358" s="19">
        <f t="shared" si="158"/>
        <v>5.41</v>
      </c>
      <c r="AD1358" s="8" t="str">
        <f>IF(COUNTIF(Catégories!A:A,N1358)=0,"catégorie inconnue",LOOKUP(N1358,Catégories!A:A,Catégories!B:B))</f>
        <v>Frêt</v>
      </c>
      <c r="AE1358" s="21">
        <f t="shared" si="159"/>
        <v>6.2047405835922103</v>
      </c>
    </row>
    <row r="1359" spans="2:31" hidden="1" x14ac:dyDescent="0.2">
      <c r="B1359" s="122" t="s">
        <v>3839</v>
      </c>
      <c r="C1359" s="122" t="s">
        <v>177</v>
      </c>
      <c r="D1359" s="123">
        <v>46144</v>
      </c>
      <c r="E1359" s="122" t="s">
        <v>3999</v>
      </c>
      <c r="F1359" s="122" t="s">
        <v>22</v>
      </c>
      <c r="G1359" s="122" t="s">
        <v>151</v>
      </c>
      <c r="H1359" s="122" t="s">
        <v>149</v>
      </c>
      <c r="I1359" s="122" t="s">
        <v>4000</v>
      </c>
      <c r="J1359" s="122" t="s">
        <v>4000</v>
      </c>
      <c r="K1359" s="122" t="s">
        <v>24</v>
      </c>
      <c r="L1359" s="122" t="s">
        <v>4001</v>
      </c>
      <c r="M1359" s="122" t="s">
        <v>25</v>
      </c>
      <c r="N1359" s="122" t="s">
        <v>26</v>
      </c>
      <c r="O1359" s="122" t="s">
        <v>25</v>
      </c>
      <c r="P1359" s="122" t="s">
        <v>27</v>
      </c>
      <c r="Q1359" s="122" t="s">
        <v>190</v>
      </c>
      <c r="R1359" s="124">
        <v>5.6319999999999997</v>
      </c>
      <c r="S1359" s="122" t="s">
        <v>191</v>
      </c>
      <c r="T1359" s="125">
        <v>10.35</v>
      </c>
      <c r="U1359" s="122" t="s">
        <v>30</v>
      </c>
      <c r="W1359" s="8" t="str">
        <f t="shared" si="153"/>
        <v/>
      </c>
      <c r="X1359" s="8">
        <f>IF(S1359="6B",_xlfn.XLOOKUP(H1359,'Zoning 2shop'!A:A,'Zoning 2shop'!B:B),IF(S1359="6C",_xlfn.XLOOKUP(G1359,'Zoning 2shop'!C:C,'Zoning 2shop'!D:D),""))</f>
        <v>30</v>
      </c>
      <c r="Y1359" s="112">
        <f t="shared" si="154"/>
        <v>0.14910705133062102</v>
      </c>
      <c r="Z1359" s="4">
        <f t="shared" si="155"/>
        <v>10.35</v>
      </c>
      <c r="AA1359" s="4">
        <f t="shared" si="156"/>
        <v>0.08</v>
      </c>
      <c r="AB1359" s="4">
        <f t="shared" si="157"/>
        <v>1.5432579812719276</v>
      </c>
      <c r="AC1359" s="19">
        <f t="shared" si="158"/>
        <v>10.43</v>
      </c>
      <c r="AD1359" s="8" t="str">
        <f>IF(COUNTIF(Catégories!A:A,N1359)=0,"catégorie inconnue",LOOKUP(N1359,Catégories!A:A,Catégories!B:B))</f>
        <v>Frêt</v>
      </c>
      <c r="AE1359" s="21">
        <f t="shared" si="159"/>
        <v>11.973257981271928</v>
      </c>
    </row>
    <row r="1360" spans="2:31" hidden="1" x14ac:dyDescent="0.2">
      <c r="B1360" s="122" t="s">
        <v>3839</v>
      </c>
      <c r="C1360" s="122" t="s">
        <v>177</v>
      </c>
      <c r="D1360" s="123">
        <v>46144</v>
      </c>
      <c r="E1360" s="122" t="s">
        <v>3999</v>
      </c>
      <c r="F1360" s="122" t="s">
        <v>22</v>
      </c>
      <c r="G1360" s="122" t="s">
        <v>151</v>
      </c>
      <c r="H1360" s="122" t="s">
        <v>149</v>
      </c>
      <c r="I1360" s="122" t="s">
        <v>4002</v>
      </c>
      <c r="J1360" s="122" t="s">
        <v>4002</v>
      </c>
      <c r="K1360" s="122" t="s">
        <v>24</v>
      </c>
      <c r="L1360" s="122" t="s">
        <v>4003</v>
      </c>
      <c r="M1360" s="122" t="s">
        <v>25</v>
      </c>
      <c r="N1360" s="122" t="s">
        <v>26</v>
      </c>
      <c r="O1360" s="122" t="s">
        <v>25</v>
      </c>
      <c r="P1360" s="122" t="s">
        <v>27</v>
      </c>
      <c r="Q1360" s="122" t="s">
        <v>190</v>
      </c>
      <c r="R1360" s="124">
        <v>2.3519999999999999</v>
      </c>
      <c r="S1360" s="122" t="s">
        <v>191</v>
      </c>
      <c r="T1360" s="125">
        <v>8.3699999999999992</v>
      </c>
      <c r="U1360" s="122" t="s">
        <v>30</v>
      </c>
      <c r="W1360" s="8" t="str">
        <f t="shared" si="153"/>
        <v/>
      </c>
      <c r="X1360" s="8">
        <f>IF(S1360="6B",_xlfn.XLOOKUP(H1360,'Zoning 2shop'!A:A,'Zoning 2shop'!B:B),IF(S1360="6C",_xlfn.XLOOKUP(G1360,'Zoning 2shop'!C:C,'Zoning 2shop'!D:D),""))</f>
        <v>30</v>
      </c>
      <c r="Y1360" s="112">
        <f t="shared" si="154"/>
        <v>0.14910705133062102</v>
      </c>
      <c r="Z1360" s="4">
        <f t="shared" si="155"/>
        <v>8.3699999999999992</v>
      </c>
      <c r="AA1360" s="4">
        <f t="shared" si="156"/>
        <v>0.08</v>
      </c>
      <c r="AB1360" s="4">
        <f t="shared" si="157"/>
        <v>1.2480260196372979</v>
      </c>
      <c r="AC1360" s="19">
        <f t="shared" si="158"/>
        <v>8.4499999999999993</v>
      </c>
      <c r="AD1360" s="8" t="str">
        <f>IF(COUNTIF(Catégories!A:A,N1360)=0,"catégorie inconnue",LOOKUP(N1360,Catégories!A:A,Catégories!B:B))</f>
        <v>Frêt</v>
      </c>
      <c r="AE1360" s="21">
        <f t="shared" si="159"/>
        <v>9.6980260196372967</v>
      </c>
    </row>
    <row r="1361" spans="2:31" hidden="1" x14ac:dyDescent="0.2">
      <c r="B1361" s="122" t="s">
        <v>3839</v>
      </c>
      <c r="C1361" s="122" t="s">
        <v>177</v>
      </c>
      <c r="D1361" s="123">
        <v>46144</v>
      </c>
      <c r="E1361" s="122" t="s">
        <v>3969</v>
      </c>
      <c r="F1361" s="122" t="s">
        <v>22</v>
      </c>
      <c r="G1361" s="122" t="s">
        <v>151</v>
      </c>
      <c r="H1361" s="122" t="s">
        <v>149</v>
      </c>
      <c r="I1361" s="122" t="s">
        <v>3970</v>
      </c>
      <c r="J1361" s="122" t="s">
        <v>3970</v>
      </c>
      <c r="K1361" s="122" t="s">
        <v>24</v>
      </c>
      <c r="L1361" s="122" t="s">
        <v>3971</v>
      </c>
      <c r="M1361" s="122" t="s">
        <v>25</v>
      </c>
      <c r="N1361" s="122" t="s">
        <v>26</v>
      </c>
      <c r="O1361" s="122" t="s">
        <v>25</v>
      </c>
      <c r="P1361" s="122" t="s">
        <v>27</v>
      </c>
      <c r="Q1361" s="122" t="s">
        <v>190</v>
      </c>
      <c r="R1361" s="124">
        <v>4.9370000000000003</v>
      </c>
      <c r="S1361" s="122" t="s">
        <v>191</v>
      </c>
      <c r="T1361" s="125">
        <v>9.69</v>
      </c>
      <c r="U1361" s="122" t="s">
        <v>30</v>
      </c>
      <c r="W1361" s="8" t="str">
        <f t="shared" si="153"/>
        <v/>
      </c>
      <c r="X1361" s="8">
        <f>IF(S1361="6B",_xlfn.XLOOKUP(H1361,'Zoning 2shop'!A:A,'Zoning 2shop'!B:B),IF(S1361="6C",_xlfn.XLOOKUP(G1361,'Zoning 2shop'!C:C,'Zoning 2shop'!D:D),""))</f>
        <v>30</v>
      </c>
      <c r="Y1361" s="112">
        <f t="shared" si="154"/>
        <v>0.14910705133062102</v>
      </c>
      <c r="Z1361" s="4">
        <f t="shared" si="155"/>
        <v>9.69</v>
      </c>
      <c r="AA1361" s="4">
        <f t="shared" si="156"/>
        <v>0.08</v>
      </c>
      <c r="AB1361" s="4">
        <f t="shared" si="157"/>
        <v>1.4448473273937177</v>
      </c>
      <c r="AC1361" s="19">
        <f t="shared" si="158"/>
        <v>9.77</v>
      </c>
      <c r="AD1361" s="8" t="str">
        <f>IF(COUNTIF(Catégories!A:A,N1361)=0,"catégorie inconnue",LOOKUP(N1361,Catégories!A:A,Catégories!B:B))</f>
        <v>Frêt</v>
      </c>
      <c r="AE1361" s="21">
        <f t="shared" si="159"/>
        <v>11.214847327393716</v>
      </c>
    </row>
    <row r="1362" spans="2:31" hidden="1" x14ac:dyDescent="0.2">
      <c r="B1362" s="122" t="s">
        <v>3839</v>
      </c>
      <c r="C1362" s="122" t="s">
        <v>177</v>
      </c>
      <c r="D1362" s="123">
        <v>46144</v>
      </c>
      <c r="E1362" s="122" t="s">
        <v>3949</v>
      </c>
      <c r="F1362" s="122" t="s">
        <v>22</v>
      </c>
      <c r="G1362" s="122" t="s">
        <v>151</v>
      </c>
      <c r="H1362" s="122" t="s">
        <v>149</v>
      </c>
      <c r="I1362" s="122" t="s">
        <v>3950</v>
      </c>
      <c r="J1362" s="122" t="s">
        <v>3950</v>
      </c>
      <c r="K1362" s="122" t="s">
        <v>24</v>
      </c>
      <c r="L1362" s="122" t="s">
        <v>3951</v>
      </c>
      <c r="M1362" s="122" t="s">
        <v>25</v>
      </c>
      <c r="N1362" s="122" t="s">
        <v>26</v>
      </c>
      <c r="O1362" s="122" t="s">
        <v>25</v>
      </c>
      <c r="P1362" s="122" t="s">
        <v>27</v>
      </c>
      <c r="Q1362" s="122" t="s">
        <v>190</v>
      </c>
      <c r="R1362" s="124">
        <v>2.016</v>
      </c>
      <c r="S1362" s="122" t="s">
        <v>191</v>
      </c>
      <c r="T1362" s="125">
        <v>8.3699999999999992</v>
      </c>
      <c r="U1362" s="122" t="s">
        <v>30</v>
      </c>
      <c r="W1362" s="8" t="str">
        <f t="shared" si="153"/>
        <v/>
      </c>
      <c r="X1362" s="8">
        <f>IF(S1362="6B",_xlfn.XLOOKUP(H1362,'Zoning 2shop'!A:A,'Zoning 2shop'!B:B),IF(S1362="6C",_xlfn.XLOOKUP(G1362,'Zoning 2shop'!C:C,'Zoning 2shop'!D:D),""))</f>
        <v>30</v>
      </c>
      <c r="Y1362" s="112">
        <f t="shared" si="154"/>
        <v>0.14910705133062102</v>
      </c>
      <c r="Z1362" s="4">
        <f t="shared" si="155"/>
        <v>8.3699999999999992</v>
      </c>
      <c r="AA1362" s="4">
        <f t="shared" si="156"/>
        <v>0.08</v>
      </c>
      <c r="AB1362" s="4">
        <f t="shared" si="157"/>
        <v>1.2480260196372979</v>
      </c>
      <c r="AC1362" s="19">
        <f t="shared" si="158"/>
        <v>8.4499999999999993</v>
      </c>
      <c r="AD1362" s="8" t="str">
        <f>IF(COUNTIF(Catégories!A:A,N1362)=0,"catégorie inconnue",LOOKUP(N1362,Catégories!A:A,Catégories!B:B))</f>
        <v>Frêt</v>
      </c>
      <c r="AE1362" s="21">
        <f t="shared" si="159"/>
        <v>9.6980260196372967</v>
      </c>
    </row>
    <row r="1363" spans="2:31" hidden="1" x14ac:dyDescent="0.2">
      <c r="B1363" s="122" t="s">
        <v>3839</v>
      </c>
      <c r="C1363" s="122" t="s">
        <v>177</v>
      </c>
      <c r="D1363" s="123">
        <v>46144</v>
      </c>
      <c r="E1363" s="122" t="s">
        <v>3975</v>
      </c>
      <c r="F1363" s="122" t="s">
        <v>22</v>
      </c>
      <c r="G1363" s="122" t="s">
        <v>151</v>
      </c>
      <c r="H1363" s="122" t="s">
        <v>149</v>
      </c>
      <c r="I1363" s="122" t="s">
        <v>3976</v>
      </c>
      <c r="J1363" s="122" t="s">
        <v>3976</v>
      </c>
      <c r="K1363" s="122" t="s">
        <v>24</v>
      </c>
      <c r="L1363" s="122" t="s">
        <v>3977</v>
      </c>
      <c r="M1363" s="122" t="s">
        <v>25</v>
      </c>
      <c r="N1363" s="122" t="s">
        <v>26</v>
      </c>
      <c r="O1363" s="122" t="s">
        <v>25</v>
      </c>
      <c r="P1363" s="122" t="s">
        <v>27</v>
      </c>
      <c r="Q1363" s="122" t="s">
        <v>190</v>
      </c>
      <c r="R1363" s="124">
        <v>0.81</v>
      </c>
      <c r="S1363" s="122" t="s">
        <v>191</v>
      </c>
      <c r="T1363" s="125">
        <v>5.55</v>
      </c>
      <c r="U1363" s="122" t="s">
        <v>30</v>
      </c>
      <c r="W1363" s="8" t="str">
        <f t="shared" si="153"/>
        <v/>
      </c>
      <c r="X1363" s="8">
        <f>IF(S1363="6B",_xlfn.XLOOKUP(H1363,'Zoning 2shop'!A:A,'Zoning 2shop'!B:B),IF(S1363="6C",_xlfn.XLOOKUP(G1363,'Zoning 2shop'!C:C,'Zoning 2shop'!D:D),""))</f>
        <v>30</v>
      </c>
      <c r="Y1363" s="112">
        <f t="shared" si="154"/>
        <v>0.14910705133062102</v>
      </c>
      <c r="Z1363" s="4">
        <f t="shared" si="155"/>
        <v>5.55</v>
      </c>
      <c r="AA1363" s="4">
        <f t="shared" si="156"/>
        <v>0.08</v>
      </c>
      <c r="AB1363" s="4">
        <f t="shared" si="157"/>
        <v>0.8275441348849466</v>
      </c>
      <c r="AC1363" s="19">
        <f t="shared" si="158"/>
        <v>5.63</v>
      </c>
      <c r="AD1363" s="8" t="str">
        <f>IF(COUNTIF(Catégories!A:A,N1363)=0,"catégorie inconnue",LOOKUP(N1363,Catégories!A:A,Catégories!B:B))</f>
        <v>Frêt</v>
      </c>
      <c r="AE1363" s="21">
        <f t="shared" si="159"/>
        <v>6.4575441348849463</v>
      </c>
    </row>
    <row r="1364" spans="2:31" hidden="1" x14ac:dyDescent="0.2">
      <c r="B1364" s="122" t="s">
        <v>3839</v>
      </c>
      <c r="C1364" s="122" t="s">
        <v>177</v>
      </c>
      <c r="D1364" s="123">
        <v>46144</v>
      </c>
      <c r="E1364" s="122" t="s">
        <v>3975</v>
      </c>
      <c r="F1364" s="122" t="s">
        <v>22</v>
      </c>
      <c r="G1364" s="122" t="s">
        <v>151</v>
      </c>
      <c r="H1364" s="122" t="s">
        <v>149</v>
      </c>
      <c r="I1364" s="122" t="s">
        <v>3978</v>
      </c>
      <c r="J1364" s="122" t="s">
        <v>3978</v>
      </c>
      <c r="K1364" s="122" t="s">
        <v>24</v>
      </c>
      <c r="L1364" s="122" t="s">
        <v>3979</v>
      </c>
      <c r="M1364" s="122" t="s">
        <v>25</v>
      </c>
      <c r="N1364" s="122" t="s">
        <v>26</v>
      </c>
      <c r="O1364" s="122" t="s">
        <v>25</v>
      </c>
      <c r="P1364" s="122" t="s">
        <v>27</v>
      </c>
      <c r="Q1364" s="122" t="s">
        <v>190</v>
      </c>
      <c r="R1364" s="124">
        <v>0.61399999999999999</v>
      </c>
      <c r="S1364" s="122" t="s">
        <v>191</v>
      </c>
      <c r="T1364" s="125">
        <v>5.55</v>
      </c>
      <c r="U1364" s="122" t="s">
        <v>30</v>
      </c>
      <c r="W1364" s="8" t="str">
        <f t="shared" si="153"/>
        <v/>
      </c>
      <c r="X1364" s="8">
        <f>IF(S1364="6B",_xlfn.XLOOKUP(H1364,'Zoning 2shop'!A:A,'Zoning 2shop'!B:B),IF(S1364="6C",_xlfn.XLOOKUP(G1364,'Zoning 2shop'!C:C,'Zoning 2shop'!D:D),""))</f>
        <v>30</v>
      </c>
      <c r="Y1364" s="112">
        <f t="shared" si="154"/>
        <v>0.14910705133062102</v>
      </c>
      <c r="Z1364" s="4">
        <f t="shared" si="155"/>
        <v>5.55</v>
      </c>
      <c r="AA1364" s="4">
        <f t="shared" si="156"/>
        <v>0.08</v>
      </c>
      <c r="AB1364" s="4">
        <f t="shared" si="157"/>
        <v>0.8275441348849466</v>
      </c>
      <c r="AC1364" s="19">
        <f t="shared" si="158"/>
        <v>5.63</v>
      </c>
      <c r="AD1364" s="8" t="str">
        <f>IF(COUNTIF(Catégories!A:A,N1364)=0,"catégorie inconnue",LOOKUP(N1364,Catégories!A:A,Catégories!B:B))</f>
        <v>Frêt</v>
      </c>
      <c r="AE1364" s="21">
        <f t="shared" si="159"/>
        <v>6.4575441348849463</v>
      </c>
    </row>
    <row r="1365" spans="2:31" hidden="1" x14ac:dyDescent="0.2">
      <c r="B1365" s="122" t="s">
        <v>3839</v>
      </c>
      <c r="C1365" s="122" t="s">
        <v>177</v>
      </c>
      <c r="D1365" s="123">
        <v>46144</v>
      </c>
      <c r="E1365" s="122" t="s">
        <v>2470</v>
      </c>
      <c r="F1365" s="122" t="s">
        <v>22</v>
      </c>
      <c r="G1365" s="122" t="s">
        <v>151</v>
      </c>
      <c r="H1365" s="122" t="s">
        <v>149</v>
      </c>
      <c r="I1365" s="122" t="s">
        <v>3924</v>
      </c>
      <c r="J1365" s="122" t="s">
        <v>3924</v>
      </c>
      <c r="K1365" s="122" t="s">
        <v>24</v>
      </c>
      <c r="L1365" s="122" t="s">
        <v>3925</v>
      </c>
      <c r="M1365" s="122" t="s">
        <v>25</v>
      </c>
      <c r="N1365" s="122" t="s">
        <v>26</v>
      </c>
      <c r="O1365" s="122" t="s">
        <v>25</v>
      </c>
      <c r="P1365" s="122" t="s">
        <v>27</v>
      </c>
      <c r="Q1365" s="122" t="s">
        <v>190</v>
      </c>
      <c r="R1365" s="124">
        <v>4.532</v>
      </c>
      <c r="S1365" s="122" t="s">
        <v>191</v>
      </c>
      <c r="T1365" s="125">
        <v>9.69</v>
      </c>
      <c r="U1365" s="122" t="s">
        <v>30</v>
      </c>
      <c r="W1365" s="8" t="str">
        <f t="shared" si="153"/>
        <v/>
      </c>
      <c r="X1365" s="8">
        <f>IF(S1365="6B",_xlfn.XLOOKUP(H1365,'Zoning 2shop'!A:A,'Zoning 2shop'!B:B),IF(S1365="6C",_xlfn.XLOOKUP(G1365,'Zoning 2shop'!C:C,'Zoning 2shop'!D:D),""))</f>
        <v>30</v>
      </c>
      <c r="Y1365" s="112">
        <f t="shared" si="154"/>
        <v>0.14910705133062102</v>
      </c>
      <c r="Z1365" s="4">
        <f t="shared" si="155"/>
        <v>9.69</v>
      </c>
      <c r="AA1365" s="4">
        <f t="shared" si="156"/>
        <v>0.08</v>
      </c>
      <c r="AB1365" s="4">
        <f t="shared" si="157"/>
        <v>1.4448473273937177</v>
      </c>
      <c r="AC1365" s="19">
        <f t="shared" si="158"/>
        <v>9.77</v>
      </c>
      <c r="AD1365" s="8" t="str">
        <f>IF(COUNTIF(Catégories!A:A,N1365)=0,"catégorie inconnue",LOOKUP(N1365,Catégories!A:A,Catégories!B:B))</f>
        <v>Frêt</v>
      </c>
      <c r="AE1365" s="21">
        <f t="shared" si="159"/>
        <v>11.214847327393716</v>
      </c>
    </row>
    <row r="1366" spans="2:31" hidden="1" x14ac:dyDescent="0.2">
      <c r="B1366" s="122" t="s">
        <v>3839</v>
      </c>
      <c r="C1366" s="122" t="s">
        <v>177</v>
      </c>
      <c r="D1366" s="123">
        <v>46144</v>
      </c>
      <c r="E1366" s="122" t="s">
        <v>3931</v>
      </c>
      <c r="F1366" s="122" t="s">
        <v>22</v>
      </c>
      <c r="G1366" s="122" t="s">
        <v>151</v>
      </c>
      <c r="H1366" s="122" t="s">
        <v>149</v>
      </c>
      <c r="I1366" s="122" t="s">
        <v>3932</v>
      </c>
      <c r="J1366" s="122" t="s">
        <v>3932</v>
      </c>
      <c r="K1366" s="122" t="s">
        <v>24</v>
      </c>
      <c r="L1366" s="122" t="s">
        <v>3933</v>
      </c>
      <c r="M1366" s="122" t="s">
        <v>25</v>
      </c>
      <c r="N1366" s="122" t="s">
        <v>26</v>
      </c>
      <c r="O1366" s="122" t="s">
        <v>25</v>
      </c>
      <c r="P1366" s="122" t="s">
        <v>27</v>
      </c>
      <c r="Q1366" s="122" t="s">
        <v>190</v>
      </c>
      <c r="R1366" s="124">
        <v>4.532</v>
      </c>
      <c r="S1366" s="122" t="s">
        <v>191</v>
      </c>
      <c r="T1366" s="125">
        <v>9.69</v>
      </c>
      <c r="U1366" s="122" t="s">
        <v>30</v>
      </c>
      <c r="W1366" s="8" t="str">
        <f t="shared" si="153"/>
        <v/>
      </c>
      <c r="X1366" s="8">
        <f>IF(S1366="6B",_xlfn.XLOOKUP(H1366,'Zoning 2shop'!A:A,'Zoning 2shop'!B:B),IF(S1366="6C",_xlfn.XLOOKUP(G1366,'Zoning 2shop'!C:C,'Zoning 2shop'!D:D),""))</f>
        <v>30</v>
      </c>
      <c r="Y1366" s="112">
        <f t="shared" si="154"/>
        <v>0.14910705133062102</v>
      </c>
      <c r="Z1366" s="4">
        <f t="shared" si="155"/>
        <v>9.69</v>
      </c>
      <c r="AA1366" s="4">
        <f t="shared" si="156"/>
        <v>0.08</v>
      </c>
      <c r="AB1366" s="4">
        <f t="shared" si="157"/>
        <v>1.4448473273937177</v>
      </c>
      <c r="AC1366" s="19">
        <f t="shared" si="158"/>
        <v>9.77</v>
      </c>
      <c r="AD1366" s="8" t="str">
        <f>IF(COUNTIF(Catégories!A:A,N1366)=0,"catégorie inconnue",LOOKUP(N1366,Catégories!A:A,Catégories!B:B))</f>
        <v>Frêt</v>
      </c>
      <c r="AE1366" s="21">
        <f t="shared" si="159"/>
        <v>11.214847327393716</v>
      </c>
    </row>
    <row r="1367" spans="2:31" hidden="1" x14ac:dyDescent="0.2">
      <c r="B1367" s="122" t="s">
        <v>3839</v>
      </c>
      <c r="C1367" s="122" t="s">
        <v>177</v>
      </c>
      <c r="D1367" s="123">
        <v>46145</v>
      </c>
      <c r="E1367" s="122" t="s">
        <v>4045</v>
      </c>
      <c r="F1367" s="122" t="s">
        <v>22</v>
      </c>
      <c r="G1367" s="122" t="s">
        <v>151</v>
      </c>
      <c r="H1367" s="122" t="s">
        <v>149</v>
      </c>
      <c r="I1367" s="122" t="s">
        <v>4046</v>
      </c>
      <c r="J1367" s="122" t="s">
        <v>4046</v>
      </c>
      <c r="K1367" s="122" t="s">
        <v>24</v>
      </c>
      <c r="L1367" s="122" t="s">
        <v>4047</v>
      </c>
      <c r="M1367" s="122" t="s">
        <v>25</v>
      </c>
      <c r="N1367" s="122" t="s">
        <v>26</v>
      </c>
      <c r="O1367" s="122" t="s">
        <v>25</v>
      </c>
      <c r="P1367" s="122" t="s">
        <v>27</v>
      </c>
      <c r="Q1367" s="122" t="s">
        <v>190</v>
      </c>
      <c r="R1367" s="124">
        <v>0.36499999999999999</v>
      </c>
      <c r="S1367" s="122" t="s">
        <v>191</v>
      </c>
      <c r="T1367" s="125">
        <v>5.33</v>
      </c>
      <c r="U1367" s="122" t="s">
        <v>30</v>
      </c>
      <c r="W1367" s="8" t="str">
        <f t="shared" si="153"/>
        <v/>
      </c>
      <c r="X1367" s="8">
        <f>IF(S1367="6B",_xlfn.XLOOKUP(H1367,'Zoning 2shop'!A:A,'Zoning 2shop'!B:B),IF(S1367="6C",_xlfn.XLOOKUP(G1367,'Zoning 2shop'!C:C,'Zoning 2shop'!D:D),""))</f>
        <v>30</v>
      </c>
      <c r="Y1367" s="112">
        <f t="shared" si="154"/>
        <v>0.14910705133062102</v>
      </c>
      <c r="Z1367" s="4">
        <f t="shared" si="155"/>
        <v>5.33</v>
      </c>
      <c r="AA1367" s="4">
        <f t="shared" si="156"/>
        <v>0.08</v>
      </c>
      <c r="AB1367" s="4">
        <f t="shared" si="157"/>
        <v>0.79474058359221</v>
      </c>
      <c r="AC1367" s="19">
        <f t="shared" si="158"/>
        <v>5.41</v>
      </c>
      <c r="AD1367" s="8" t="str">
        <f>IF(COUNTIF(Catégories!A:A,N1367)=0,"catégorie inconnue",LOOKUP(N1367,Catégories!A:A,Catégories!B:B))</f>
        <v>Frêt</v>
      </c>
      <c r="AE1367" s="21">
        <f t="shared" si="159"/>
        <v>6.2047405835922103</v>
      </c>
    </row>
    <row r="1368" spans="2:31" hidden="1" x14ac:dyDescent="0.2">
      <c r="B1368" s="122" t="s">
        <v>3839</v>
      </c>
      <c r="C1368" s="122" t="s">
        <v>177</v>
      </c>
      <c r="D1368" s="123">
        <v>46145</v>
      </c>
      <c r="E1368" s="122" t="s">
        <v>4042</v>
      </c>
      <c r="F1368" s="122" t="s">
        <v>22</v>
      </c>
      <c r="G1368" s="122" t="s">
        <v>151</v>
      </c>
      <c r="H1368" s="122" t="s">
        <v>149</v>
      </c>
      <c r="I1368" s="122" t="s">
        <v>4043</v>
      </c>
      <c r="J1368" s="122" t="s">
        <v>4043</v>
      </c>
      <c r="K1368" s="122" t="s">
        <v>24</v>
      </c>
      <c r="L1368" s="122" t="s">
        <v>4044</v>
      </c>
      <c r="M1368" s="122" t="s">
        <v>25</v>
      </c>
      <c r="N1368" s="122" t="s">
        <v>26</v>
      </c>
      <c r="O1368" s="122" t="s">
        <v>25</v>
      </c>
      <c r="P1368" s="122" t="s">
        <v>27</v>
      </c>
      <c r="Q1368" s="122" t="s">
        <v>190</v>
      </c>
      <c r="R1368" s="124">
        <v>3.226</v>
      </c>
      <c r="S1368" s="122" t="s">
        <v>191</v>
      </c>
      <c r="T1368" s="125">
        <v>9.0299999999999994</v>
      </c>
      <c r="U1368" s="122" t="s">
        <v>30</v>
      </c>
      <c r="W1368" s="8" t="str">
        <f t="shared" si="153"/>
        <v/>
      </c>
      <c r="X1368" s="8">
        <f>IF(S1368="6B",_xlfn.XLOOKUP(H1368,'Zoning 2shop'!A:A,'Zoning 2shop'!B:B),IF(S1368="6C",_xlfn.XLOOKUP(G1368,'Zoning 2shop'!C:C,'Zoning 2shop'!D:D),""))</f>
        <v>30</v>
      </c>
      <c r="Y1368" s="112">
        <f t="shared" si="154"/>
        <v>0.14910705133062102</v>
      </c>
      <c r="Z1368" s="4">
        <f t="shared" si="155"/>
        <v>9.0299999999999994</v>
      </c>
      <c r="AA1368" s="4">
        <f t="shared" si="156"/>
        <v>0.08</v>
      </c>
      <c r="AB1368" s="4">
        <f t="shared" si="157"/>
        <v>1.3464366735155078</v>
      </c>
      <c r="AC1368" s="19">
        <f t="shared" si="158"/>
        <v>9.11</v>
      </c>
      <c r="AD1368" s="8" t="str">
        <f>IF(COUNTIF(Catégories!A:A,N1368)=0,"catégorie inconnue",LOOKUP(N1368,Catégories!A:A,Catégories!B:B))</f>
        <v>Frêt</v>
      </c>
      <c r="AE1368" s="21">
        <f t="shared" si="159"/>
        <v>10.456436673515507</v>
      </c>
    </row>
    <row r="1369" spans="2:31" hidden="1" x14ac:dyDescent="0.2">
      <c r="B1369" s="122" t="s">
        <v>3839</v>
      </c>
      <c r="C1369" s="122" t="s">
        <v>177</v>
      </c>
      <c r="D1369" s="123">
        <v>46145</v>
      </c>
      <c r="E1369" s="122" t="s">
        <v>4007</v>
      </c>
      <c r="F1369" s="122" t="s">
        <v>22</v>
      </c>
      <c r="G1369" s="122" t="s">
        <v>153</v>
      </c>
      <c r="H1369" s="122" t="s">
        <v>149</v>
      </c>
      <c r="I1369" s="122" t="s">
        <v>4008</v>
      </c>
      <c r="J1369" s="122" t="s">
        <v>4008</v>
      </c>
      <c r="K1369" s="122" t="s">
        <v>24</v>
      </c>
      <c r="L1369" s="122" t="s">
        <v>4009</v>
      </c>
      <c r="M1369" s="122" t="s">
        <v>25</v>
      </c>
      <c r="N1369" s="122" t="s">
        <v>26</v>
      </c>
      <c r="O1369" s="122" t="s">
        <v>25</v>
      </c>
      <c r="P1369" s="122" t="s">
        <v>27</v>
      </c>
      <c r="Q1369" s="122" t="s">
        <v>190</v>
      </c>
      <c r="R1369" s="124">
        <v>0.71299999999999997</v>
      </c>
      <c r="S1369" s="122" t="s">
        <v>191</v>
      </c>
      <c r="T1369" s="125">
        <v>6.62</v>
      </c>
      <c r="U1369" s="122" t="s">
        <v>30</v>
      </c>
      <c r="W1369" s="8" t="str">
        <f t="shared" si="153"/>
        <v/>
      </c>
      <c r="X1369" s="8">
        <f>IF(S1369="6B",_xlfn.XLOOKUP(H1369,'Zoning 2shop'!A:A,'Zoning 2shop'!B:B),IF(S1369="6C",_xlfn.XLOOKUP(G1369,'Zoning 2shop'!C:C,'Zoning 2shop'!D:D),""))</f>
        <v>33</v>
      </c>
      <c r="Y1369" s="112">
        <f t="shared" si="154"/>
        <v>0.14910705133062102</v>
      </c>
      <c r="Z1369" s="4">
        <f t="shared" si="155"/>
        <v>6.62</v>
      </c>
      <c r="AA1369" s="4">
        <f t="shared" si="156"/>
        <v>0.08</v>
      </c>
      <c r="AB1369" s="4">
        <f t="shared" si="157"/>
        <v>0.98708867980871118</v>
      </c>
      <c r="AC1369" s="19">
        <f t="shared" si="158"/>
        <v>6.7</v>
      </c>
      <c r="AD1369" s="8" t="str">
        <f>IF(COUNTIF(Catégories!A:A,N1369)=0,"catégorie inconnue",LOOKUP(N1369,Catégories!A:A,Catégories!B:B))</f>
        <v>Frêt</v>
      </c>
      <c r="AE1369" s="21">
        <f t="shared" si="159"/>
        <v>7.6870886798087117</v>
      </c>
    </row>
    <row r="1370" spans="2:31" hidden="1" x14ac:dyDescent="0.2">
      <c r="B1370" s="122" t="s">
        <v>3839</v>
      </c>
      <c r="C1370" s="122" t="s">
        <v>177</v>
      </c>
      <c r="D1370" s="123">
        <v>46145</v>
      </c>
      <c r="E1370" s="122" t="s">
        <v>4051</v>
      </c>
      <c r="F1370" s="122" t="s">
        <v>22</v>
      </c>
      <c r="G1370" s="122" t="s">
        <v>151</v>
      </c>
      <c r="H1370" s="122" t="s">
        <v>149</v>
      </c>
      <c r="I1370" s="122" t="s">
        <v>4052</v>
      </c>
      <c r="J1370" s="122" t="s">
        <v>4052</v>
      </c>
      <c r="K1370" s="122" t="s">
        <v>24</v>
      </c>
      <c r="L1370" s="122" t="s">
        <v>4053</v>
      </c>
      <c r="M1370" s="122" t="s">
        <v>25</v>
      </c>
      <c r="N1370" s="122" t="s">
        <v>26</v>
      </c>
      <c r="O1370" s="122" t="s">
        <v>25</v>
      </c>
      <c r="P1370" s="122" t="s">
        <v>27</v>
      </c>
      <c r="Q1370" s="122" t="s">
        <v>190</v>
      </c>
      <c r="R1370" s="124">
        <v>4.6379999999999999</v>
      </c>
      <c r="S1370" s="122" t="s">
        <v>191</v>
      </c>
      <c r="T1370" s="125">
        <v>9.69</v>
      </c>
      <c r="U1370" s="122" t="s">
        <v>30</v>
      </c>
      <c r="W1370" s="8" t="str">
        <f t="shared" si="153"/>
        <v/>
      </c>
      <c r="X1370" s="8">
        <f>IF(S1370="6B",_xlfn.XLOOKUP(H1370,'Zoning 2shop'!A:A,'Zoning 2shop'!B:B),IF(S1370="6C",_xlfn.XLOOKUP(G1370,'Zoning 2shop'!C:C,'Zoning 2shop'!D:D),""))</f>
        <v>30</v>
      </c>
      <c r="Y1370" s="112">
        <f t="shared" si="154"/>
        <v>0.14910705133062102</v>
      </c>
      <c r="Z1370" s="4">
        <f t="shared" si="155"/>
        <v>9.69</v>
      </c>
      <c r="AA1370" s="4">
        <f t="shared" si="156"/>
        <v>0.08</v>
      </c>
      <c r="AB1370" s="4">
        <f t="shared" si="157"/>
        <v>1.4448473273937177</v>
      </c>
      <c r="AC1370" s="19">
        <f t="shared" si="158"/>
        <v>9.77</v>
      </c>
      <c r="AD1370" s="8" t="str">
        <f>IF(COUNTIF(Catégories!A:A,N1370)=0,"catégorie inconnue",LOOKUP(N1370,Catégories!A:A,Catégories!B:B))</f>
        <v>Frêt</v>
      </c>
      <c r="AE1370" s="21">
        <f t="shared" si="159"/>
        <v>11.214847327393716</v>
      </c>
    </row>
    <row r="1371" spans="2:31" hidden="1" x14ac:dyDescent="0.2">
      <c r="B1371" s="122" t="s">
        <v>3839</v>
      </c>
      <c r="C1371" s="122" t="s">
        <v>177</v>
      </c>
      <c r="D1371" s="123">
        <v>46145</v>
      </c>
      <c r="E1371" s="122" t="s">
        <v>2341</v>
      </c>
      <c r="F1371" s="122" t="s">
        <v>22</v>
      </c>
      <c r="G1371" s="122" t="s">
        <v>151</v>
      </c>
      <c r="H1371" s="122" t="s">
        <v>149</v>
      </c>
      <c r="I1371" s="122" t="s">
        <v>4010</v>
      </c>
      <c r="J1371" s="122" t="s">
        <v>4010</v>
      </c>
      <c r="K1371" s="122" t="s">
        <v>24</v>
      </c>
      <c r="L1371" s="122" t="s">
        <v>4011</v>
      </c>
      <c r="M1371" s="122" t="s">
        <v>25</v>
      </c>
      <c r="N1371" s="122" t="s">
        <v>26</v>
      </c>
      <c r="O1371" s="122" t="s">
        <v>25</v>
      </c>
      <c r="P1371" s="122" t="s">
        <v>27</v>
      </c>
      <c r="Q1371" s="122" t="s">
        <v>190</v>
      </c>
      <c r="R1371" s="124">
        <v>4.7869999999999999</v>
      </c>
      <c r="S1371" s="122" t="s">
        <v>191</v>
      </c>
      <c r="T1371" s="125">
        <v>9.69</v>
      </c>
      <c r="U1371" s="122" t="s">
        <v>30</v>
      </c>
      <c r="W1371" s="8" t="str">
        <f t="shared" si="153"/>
        <v/>
      </c>
      <c r="X1371" s="8">
        <f>IF(S1371="6B",_xlfn.XLOOKUP(H1371,'Zoning 2shop'!A:A,'Zoning 2shop'!B:B),IF(S1371="6C",_xlfn.XLOOKUP(G1371,'Zoning 2shop'!C:C,'Zoning 2shop'!D:D),""))</f>
        <v>30</v>
      </c>
      <c r="Y1371" s="112">
        <f t="shared" si="154"/>
        <v>0.14910705133062102</v>
      </c>
      <c r="Z1371" s="4">
        <f t="shared" si="155"/>
        <v>9.69</v>
      </c>
      <c r="AA1371" s="4">
        <f t="shared" si="156"/>
        <v>0.08</v>
      </c>
      <c r="AB1371" s="4">
        <f t="shared" si="157"/>
        <v>1.4448473273937177</v>
      </c>
      <c r="AC1371" s="19">
        <f t="shared" si="158"/>
        <v>9.77</v>
      </c>
      <c r="AD1371" s="8" t="str">
        <f>IF(COUNTIF(Catégories!A:A,N1371)=0,"catégorie inconnue",LOOKUP(N1371,Catégories!A:A,Catégories!B:B))</f>
        <v>Frêt</v>
      </c>
      <c r="AE1371" s="21">
        <f t="shared" si="159"/>
        <v>11.214847327393716</v>
      </c>
    </row>
    <row r="1372" spans="2:31" hidden="1" x14ac:dyDescent="0.2">
      <c r="B1372" s="122" t="s">
        <v>3839</v>
      </c>
      <c r="C1372" s="122" t="s">
        <v>177</v>
      </c>
      <c r="D1372" s="123">
        <v>46145</v>
      </c>
      <c r="E1372" s="122" t="s">
        <v>4030</v>
      </c>
      <c r="F1372" s="122" t="s">
        <v>22</v>
      </c>
      <c r="G1372" s="122" t="s">
        <v>151</v>
      </c>
      <c r="H1372" s="122" t="s">
        <v>149</v>
      </c>
      <c r="I1372" s="122" t="s">
        <v>4031</v>
      </c>
      <c r="J1372" s="122" t="s">
        <v>4031</v>
      </c>
      <c r="K1372" s="122" t="s">
        <v>24</v>
      </c>
      <c r="L1372" s="122" t="s">
        <v>4032</v>
      </c>
      <c r="M1372" s="122" t="s">
        <v>25</v>
      </c>
      <c r="N1372" s="122" t="s">
        <v>26</v>
      </c>
      <c r="O1372" s="122" t="s">
        <v>25</v>
      </c>
      <c r="P1372" s="122" t="s">
        <v>27</v>
      </c>
      <c r="Q1372" s="122" t="s">
        <v>190</v>
      </c>
      <c r="R1372" s="124">
        <v>4.9370000000000003</v>
      </c>
      <c r="S1372" s="122" t="s">
        <v>191</v>
      </c>
      <c r="T1372" s="125">
        <v>9.69</v>
      </c>
      <c r="U1372" s="122" t="s">
        <v>30</v>
      </c>
      <c r="W1372" s="8" t="str">
        <f t="shared" si="153"/>
        <v/>
      </c>
      <c r="X1372" s="8">
        <f>IF(S1372="6B",_xlfn.XLOOKUP(H1372,'Zoning 2shop'!A:A,'Zoning 2shop'!B:B),IF(S1372="6C",_xlfn.XLOOKUP(G1372,'Zoning 2shop'!C:C,'Zoning 2shop'!D:D),""))</f>
        <v>30</v>
      </c>
      <c r="Y1372" s="112">
        <f t="shared" si="154"/>
        <v>0.14910705133062102</v>
      </c>
      <c r="Z1372" s="4">
        <f t="shared" si="155"/>
        <v>9.69</v>
      </c>
      <c r="AA1372" s="4">
        <f t="shared" si="156"/>
        <v>0.08</v>
      </c>
      <c r="AB1372" s="4">
        <f t="shared" si="157"/>
        <v>1.4448473273937177</v>
      </c>
      <c r="AC1372" s="19">
        <f t="shared" si="158"/>
        <v>9.77</v>
      </c>
      <c r="AD1372" s="8" t="str">
        <f>IF(COUNTIF(Catégories!A:A,N1372)=0,"catégorie inconnue",LOOKUP(N1372,Catégories!A:A,Catégories!B:B))</f>
        <v>Frêt</v>
      </c>
      <c r="AE1372" s="21">
        <f t="shared" si="159"/>
        <v>11.214847327393716</v>
      </c>
    </row>
    <row r="1373" spans="2:31" hidden="1" x14ac:dyDescent="0.2">
      <c r="B1373" s="122" t="s">
        <v>3839</v>
      </c>
      <c r="C1373" s="122" t="s">
        <v>177</v>
      </c>
      <c r="D1373" s="123">
        <v>46145</v>
      </c>
      <c r="E1373" s="122" t="s">
        <v>563</v>
      </c>
      <c r="F1373" s="122" t="s">
        <v>22</v>
      </c>
      <c r="G1373" s="122" t="s">
        <v>192</v>
      </c>
      <c r="H1373" s="122" t="s">
        <v>149</v>
      </c>
      <c r="I1373" s="122" t="s">
        <v>4019</v>
      </c>
      <c r="J1373" s="122" t="s">
        <v>4019</v>
      </c>
      <c r="K1373" s="122" t="s">
        <v>24</v>
      </c>
      <c r="L1373" s="122" t="s">
        <v>4020</v>
      </c>
      <c r="M1373" s="122" t="s">
        <v>25</v>
      </c>
      <c r="N1373" s="122" t="s">
        <v>26</v>
      </c>
      <c r="O1373" s="122" t="s">
        <v>25</v>
      </c>
      <c r="P1373" s="122" t="s">
        <v>27</v>
      </c>
      <c r="Q1373" s="122" t="s">
        <v>190</v>
      </c>
      <c r="R1373" s="124">
        <v>0.1</v>
      </c>
      <c r="S1373" s="122" t="s">
        <v>191</v>
      </c>
      <c r="T1373" s="125">
        <v>9.4700000000000006</v>
      </c>
      <c r="U1373" s="122" t="s">
        <v>30</v>
      </c>
      <c r="W1373" s="8" t="str">
        <f t="shared" si="153"/>
        <v/>
      </c>
      <c r="X1373" s="8">
        <f>IF(S1373="6B",_xlfn.XLOOKUP(H1373,'Zoning 2shop'!A:A,'Zoning 2shop'!B:B),IF(S1373="6C",_xlfn.XLOOKUP(G1373,'Zoning 2shop'!C:C,'Zoning 2shop'!D:D),""))</f>
        <v>25</v>
      </c>
      <c r="Y1373" s="112">
        <f t="shared" si="154"/>
        <v>0.14910705133062102</v>
      </c>
      <c r="Z1373" s="4">
        <f t="shared" si="155"/>
        <v>9.4700000000000006</v>
      </c>
      <c r="AA1373" s="4">
        <f t="shared" si="156"/>
        <v>0.08</v>
      </c>
      <c r="AB1373" s="4">
        <f t="shared" si="157"/>
        <v>1.4120437761009812</v>
      </c>
      <c r="AC1373" s="19">
        <f t="shared" si="158"/>
        <v>9.5500000000000007</v>
      </c>
      <c r="AD1373" s="8" t="str">
        <f>IF(COUNTIF(Catégories!A:A,N1373)=0,"catégorie inconnue",LOOKUP(N1373,Catégories!A:A,Catégories!B:B))</f>
        <v>Frêt</v>
      </c>
      <c r="AE1373" s="21">
        <f t="shared" si="159"/>
        <v>10.962043776100982</v>
      </c>
    </row>
    <row r="1374" spans="2:31" hidden="1" x14ac:dyDescent="0.2">
      <c r="B1374" s="122" t="s">
        <v>3839</v>
      </c>
      <c r="C1374" s="122" t="s">
        <v>177</v>
      </c>
      <c r="D1374" s="123">
        <v>46145</v>
      </c>
      <c r="E1374" s="122" t="s">
        <v>4024</v>
      </c>
      <c r="F1374" s="122" t="s">
        <v>22</v>
      </c>
      <c r="G1374" s="122" t="s">
        <v>153</v>
      </c>
      <c r="H1374" s="122" t="s">
        <v>149</v>
      </c>
      <c r="I1374" s="122" t="s">
        <v>4025</v>
      </c>
      <c r="J1374" s="122" t="s">
        <v>4025</v>
      </c>
      <c r="K1374" s="122" t="s">
        <v>24</v>
      </c>
      <c r="L1374" s="122" t="s">
        <v>4026</v>
      </c>
      <c r="M1374" s="122" t="s">
        <v>25</v>
      </c>
      <c r="N1374" s="122" t="s">
        <v>26</v>
      </c>
      <c r="O1374" s="122" t="s">
        <v>25</v>
      </c>
      <c r="P1374" s="122" t="s">
        <v>27</v>
      </c>
      <c r="Q1374" s="122" t="s">
        <v>190</v>
      </c>
      <c r="R1374" s="124">
        <v>0.98399999999999999</v>
      </c>
      <c r="S1374" s="122" t="s">
        <v>191</v>
      </c>
      <c r="T1374" s="125">
        <v>6.62</v>
      </c>
      <c r="U1374" s="122" t="s">
        <v>30</v>
      </c>
      <c r="W1374" s="8" t="str">
        <f t="shared" si="153"/>
        <v/>
      </c>
      <c r="X1374" s="8">
        <f>IF(S1374="6B",_xlfn.XLOOKUP(H1374,'Zoning 2shop'!A:A,'Zoning 2shop'!B:B),IF(S1374="6C",_xlfn.XLOOKUP(G1374,'Zoning 2shop'!C:C,'Zoning 2shop'!D:D),""))</f>
        <v>33</v>
      </c>
      <c r="Y1374" s="112">
        <f t="shared" si="154"/>
        <v>0.14910705133062102</v>
      </c>
      <c r="Z1374" s="4">
        <f t="shared" si="155"/>
        <v>6.62</v>
      </c>
      <c r="AA1374" s="4">
        <f t="shared" si="156"/>
        <v>0.08</v>
      </c>
      <c r="AB1374" s="4">
        <f t="shared" si="157"/>
        <v>0.98708867980871118</v>
      </c>
      <c r="AC1374" s="19">
        <f t="shared" si="158"/>
        <v>6.7</v>
      </c>
      <c r="AD1374" s="8" t="str">
        <f>IF(COUNTIF(Catégories!A:A,N1374)=0,"catégorie inconnue",LOOKUP(N1374,Catégories!A:A,Catégories!B:B))</f>
        <v>Frêt</v>
      </c>
      <c r="AE1374" s="21">
        <f t="shared" si="159"/>
        <v>7.6870886798087117</v>
      </c>
    </row>
    <row r="1375" spans="2:31" hidden="1" x14ac:dyDescent="0.2">
      <c r="B1375" s="122" t="s">
        <v>3839</v>
      </c>
      <c r="C1375" s="122" t="s">
        <v>177</v>
      </c>
      <c r="D1375" s="123">
        <v>46145</v>
      </c>
      <c r="E1375" s="122" t="s">
        <v>4033</v>
      </c>
      <c r="F1375" s="122" t="s">
        <v>22</v>
      </c>
      <c r="G1375" s="122" t="s">
        <v>156</v>
      </c>
      <c r="H1375" s="122" t="s">
        <v>149</v>
      </c>
      <c r="I1375" s="122" t="s">
        <v>4034</v>
      </c>
      <c r="J1375" s="122" t="s">
        <v>4034</v>
      </c>
      <c r="K1375" s="122" t="s">
        <v>24</v>
      </c>
      <c r="L1375" s="122" t="s">
        <v>4035</v>
      </c>
      <c r="M1375" s="122" t="s">
        <v>25</v>
      </c>
      <c r="N1375" s="122" t="s">
        <v>26</v>
      </c>
      <c r="O1375" s="122" t="s">
        <v>25</v>
      </c>
      <c r="P1375" s="122" t="s">
        <v>27</v>
      </c>
      <c r="Q1375" s="122" t="s">
        <v>190</v>
      </c>
      <c r="R1375" s="124">
        <v>2.1120000000000001</v>
      </c>
      <c r="S1375" s="122" t="s">
        <v>191</v>
      </c>
      <c r="T1375" s="125">
        <v>8.3699999999999992</v>
      </c>
      <c r="U1375" s="122" t="s">
        <v>30</v>
      </c>
      <c r="W1375" s="8" t="str">
        <f t="shared" si="153"/>
        <v/>
      </c>
      <c r="X1375" s="8">
        <f>IF(S1375="6B",_xlfn.XLOOKUP(H1375,'Zoning 2shop'!A:A,'Zoning 2shop'!B:B),IF(S1375="6C",_xlfn.XLOOKUP(G1375,'Zoning 2shop'!C:C,'Zoning 2shop'!D:D),""))</f>
        <v>42</v>
      </c>
      <c r="Y1375" s="112">
        <f t="shared" si="154"/>
        <v>0.14910705133062102</v>
      </c>
      <c r="Z1375" s="4">
        <f t="shared" si="155"/>
        <v>8.3699999999999992</v>
      </c>
      <c r="AA1375" s="4">
        <f t="shared" si="156"/>
        <v>0.08</v>
      </c>
      <c r="AB1375" s="4">
        <f t="shared" si="157"/>
        <v>1.2480260196372979</v>
      </c>
      <c r="AC1375" s="19">
        <f t="shared" si="158"/>
        <v>8.4499999999999993</v>
      </c>
      <c r="AD1375" s="8" t="str">
        <f>IF(COUNTIF(Catégories!A:A,N1375)=0,"catégorie inconnue",LOOKUP(N1375,Catégories!A:A,Catégories!B:B))</f>
        <v>Frêt</v>
      </c>
      <c r="AE1375" s="21">
        <f t="shared" si="159"/>
        <v>9.6980260196372967</v>
      </c>
    </row>
    <row r="1376" spans="2:31" hidden="1" x14ac:dyDescent="0.2">
      <c r="B1376" s="122" t="s">
        <v>3839</v>
      </c>
      <c r="C1376" s="122" t="s">
        <v>177</v>
      </c>
      <c r="D1376" s="123">
        <v>46145</v>
      </c>
      <c r="E1376" s="122" t="s">
        <v>514</v>
      </c>
      <c r="F1376" s="122" t="s">
        <v>22</v>
      </c>
      <c r="G1376" s="122" t="s">
        <v>161</v>
      </c>
      <c r="H1376" s="122" t="s">
        <v>149</v>
      </c>
      <c r="I1376" s="122" t="s">
        <v>4012</v>
      </c>
      <c r="J1376" s="122" t="s">
        <v>4012</v>
      </c>
      <c r="K1376" s="122" t="s">
        <v>24</v>
      </c>
      <c r="L1376" s="122" t="s">
        <v>4013</v>
      </c>
      <c r="M1376" s="122" t="s">
        <v>25</v>
      </c>
      <c r="N1376" s="122" t="s">
        <v>26</v>
      </c>
      <c r="O1376" s="122" t="s">
        <v>25</v>
      </c>
      <c r="P1376" s="122" t="s">
        <v>27</v>
      </c>
      <c r="Q1376" s="122" t="s">
        <v>190</v>
      </c>
      <c r="R1376" s="124">
        <v>4.8250000000000002</v>
      </c>
      <c r="S1376" s="122" t="s">
        <v>191</v>
      </c>
      <c r="T1376" s="125">
        <v>13.83</v>
      </c>
      <c r="U1376" s="122" t="s">
        <v>30</v>
      </c>
      <c r="W1376" s="8" t="str">
        <f t="shared" si="153"/>
        <v/>
      </c>
      <c r="X1376" s="8">
        <f>IF(S1376="6B",_xlfn.XLOOKUP(H1376,'Zoning 2shop'!A:A,'Zoning 2shop'!B:B),IF(S1376="6C",_xlfn.XLOOKUP(G1376,'Zoning 2shop'!C:C,'Zoning 2shop'!D:D),""))</f>
        <v>25</v>
      </c>
      <c r="Y1376" s="112">
        <f t="shared" si="154"/>
        <v>0.14910705133062102</v>
      </c>
      <c r="Z1376" s="4">
        <f t="shared" si="155"/>
        <v>13.83</v>
      </c>
      <c r="AA1376" s="4">
        <f t="shared" si="156"/>
        <v>0.08</v>
      </c>
      <c r="AB1376" s="4">
        <f t="shared" si="157"/>
        <v>2.0621505199024885</v>
      </c>
      <c r="AC1376" s="19">
        <f t="shared" si="158"/>
        <v>13.91</v>
      </c>
      <c r="AD1376" s="8" t="str">
        <f>IF(COUNTIF(Catégories!A:A,N1376)=0,"catégorie inconnue",LOOKUP(N1376,Catégories!A:A,Catégories!B:B))</f>
        <v>Frêt</v>
      </c>
      <c r="AE1376" s="21">
        <f t="shared" si="159"/>
        <v>15.972150519902488</v>
      </c>
    </row>
    <row r="1377" spans="2:31" hidden="1" x14ac:dyDescent="0.2">
      <c r="B1377" s="122" t="s">
        <v>3839</v>
      </c>
      <c r="C1377" s="122" t="s">
        <v>177</v>
      </c>
      <c r="D1377" s="123">
        <v>46145</v>
      </c>
      <c r="E1377" s="122" t="s">
        <v>4016</v>
      </c>
      <c r="F1377" s="122" t="s">
        <v>22</v>
      </c>
      <c r="G1377" s="122" t="s">
        <v>156</v>
      </c>
      <c r="H1377" s="122" t="s">
        <v>149</v>
      </c>
      <c r="I1377" s="122" t="s">
        <v>4017</v>
      </c>
      <c r="J1377" s="122" t="s">
        <v>4017</v>
      </c>
      <c r="K1377" s="122" t="s">
        <v>24</v>
      </c>
      <c r="L1377" s="122" t="s">
        <v>4018</v>
      </c>
      <c r="M1377" s="122" t="s">
        <v>25</v>
      </c>
      <c r="N1377" s="122" t="s">
        <v>26</v>
      </c>
      <c r="O1377" s="122" t="s">
        <v>25</v>
      </c>
      <c r="P1377" s="122" t="s">
        <v>27</v>
      </c>
      <c r="Q1377" s="122" t="s">
        <v>190</v>
      </c>
      <c r="R1377" s="124">
        <v>1.28</v>
      </c>
      <c r="S1377" s="122" t="s">
        <v>191</v>
      </c>
      <c r="T1377" s="125">
        <v>5.88</v>
      </c>
      <c r="U1377" s="122" t="s">
        <v>30</v>
      </c>
      <c r="W1377" s="8" t="str">
        <f t="shared" si="153"/>
        <v/>
      </c>
      <c r="X1377" s="8">
        <f>IF(S1377="6B",_xlfn.XLOOKUP(H1377,'Zoning 2shop'!A:A,'Zoning 2shop'!B:B),IF(S1377="6C",_xlfn.XLOOKUP(G1377,'Zoning 2shop'!C:C,'Zoning 2shop'!D:D),""))</f>
        <v>42</v>
      </c>
      <c r="Y1377" s="112">
        <f t="shared" si="154"/>
        <v>0.14910705133062102</v>
      </c>
      <c r="Z1377" s="4">
        <f t="shared" si="155"/>
        <v>5.88</v>
      </c>
      <c r="AA1377" s="4">
        <f t="shared" si="156"/>
        <v>0.08</v>
      </c>
      <c r="AB1377" s="4">
        <f t="shared" si="157"/>
        <v>0.87674946182405156</v>
      </c>
      <c r="AC1377" s="19">
        <f t="shared" si="158"/>
        <v>5.96</v>
      </c>
      <c r="AD1377" s="8" t="str">
        <f>IF(COUNTIF(Catégories!A:A,N1377)=0,"catégorie inconnue",LOOKUP(N1377,Catégories!A:A,Catégories!B:B))</f>
        <v>Frêt</v>
      </c>
      <c r="AE1377" s="21">
        <f t="shared" si="159"/>
        <v>6.8367494618240512</v>
      </c>
    </row>
    <row r="1378" spans="2:31" hidden="1" x14ac:dyDescent="0.2">
      <c r="B1378" s="122" t="s">
        <v>3839</v>
      </c>
      <c r="C1378" s="122" t="s">
        <v>177</v>
      </c>
      <c r="D1378" s="123">
        <v>46145</v>
      </c>
      <c r="E1378" s="122" t="s">
        <v>4062</v>
      </c>
      <c r="F1378" s="122" t="s">
        <v>22</v>
      </c>
      <c r="G1378" s="122" t="s">
        <v>151</v>
      </c>
      <c r="H1378" s="122" t="s">
        <v>149</v>
      </c>
      <c r="I1378" s="122" t="s">
        <v>4063</v>
      </c>
      <c r="J1378" s="122" t="s">
        <v>4063</v>
      </c>
      <c r="K1378" s="122" t="s">
        <v>24</v>
      </c>
      <c r="L1378" s="122" t="s">
        <v>4064</v>
      </c>
      <c r="M1378" s="122" t="s">
        <v>25</v>
      </c>
      <c r="N1378" s="122" t="s">
        <v>26</v>
      </c>
      <c r="O1378" s="122" t="s">
        <v>25</v>
      </c>
      <c r="P1378" s="122" t="s">
        <v>27</v>
      </c>
      <c r="Q1378" s="122" t="s">
        <v>190</v>
      </c>
      <c r="R1378" s="124">
        <v>3.456</v>
      </c>
      <c r="S1378" s="122" t="s">
        <v>191</v>
      </c>
      <c r="T1378" s="125">
        <v>9.0299999999999994</v>
      </c>
      <c r="U1378" s="122" t="s">
        <v>30</v>
      </c>
      <c r="W1378" s="8" t="str">
        <f t="shared" si="153"/>
        <v/>
      </c>
      <c r="X1378" s="8">
        <f>IF(S1378="6B",_xlfn.XLOOKUP(H1378,'Zoning 2shop'!A:A,'Zoning 2shop'!B:B),IF(S1378="6C",_xlfn.XLOOKUP(G1378,'Zoning 2shop'!C:C,'Zoning 2shop'!D:D),""))</f>
        <v>30</v>
      </c>
      <c r="Y1378" s="112">
        <f t="shared" si="154"/>
        <v>0.14910705133062102</v>
      </c>
      <c r="Z1378" s="4">
        <f t="shared" si="155"/>
        <v>9.0299999999999994</v>
      </c>
      <c r="AA1378" s="4">
        <f t="shared" si="156"/>
        <v>0.08</v>
      </c>
      <c r="AB1378" s="4">
        <f t="shared" si="157"/>
        <v>1.3464366735155078</v>
      </c>
      <c r="AC1378" s="19">
        <f t="shared" si="158"/>
        <v>9.11</v>
      </c>
      <c r="AD1378" s="8" t="str">
        <f>IF(COUNTIF(Catégories!A:A,N1378)=0,"catégorie inconnue",LOOKUP(N1378,Catégories!A:A,Catégories!B:B))</f>
        <v>Frêt</v>
      </c>
      <c r="AE1378" s="21">
        <f t="shared" si="159"/>
        <v>10.456436673515507</v>
      </c>
    </row>
    <row r="1379" spans="2:31" hidden="1" x14ac:dyDescent="0.2">
      <c r="B1379" s="122" t="s">
        <v>3839</v>
      </c>
      <c r="C1379" s="122" t="s">
        <v>177</v>
      </c>
      <c r="D1379" s="123">
        <v>46145</v>
      </c>
      <c r="E1379" s="122" t="s">
        <v>4036</v>
      </c>
      <c r="F1379" s="122" t="s">
        <v>22</v>
      </c>
      <c r="G1379" s="122" t="s">
        <v>151</v>
      </c>
      <c r="H1379" s="122" t="s">
        <v>149</v>
      </c>
      <c r="I1379" s="122" t="s">
        <v>4037</v>
      </c>
      <c r="J1379" s="122" t="s">
        <v>4037</v>
      </c>
      <c r="K1379" s="122" t="s">
        <v>24</v>
      </c>
      <c r="L1379" s="122" t="s">
        <v>4038</v>
      </c>
      <c r="M1379" s="122" t="s">
        <v>25</v>
      </c>
      <c r="N1379" s="122" t="s">
        <v>26</v>
      </c>
      <c r="O1379" s="122" t="s">
        <v>25</v>
      </c>
      <c r="P1379" s="122" t="s">
        <v>27</v>
      </c>
      <c r="Q1379" s="122" t="s">
        <v>190</v>
      </c>
      <c r="R1379" s="124">
        <v>0.94099999999999995</v>
      </c>
      <c r="S1379" s="122" t="s">
        <v>191</v>
      </c>
      <c r="T1379" s="125">
        <v>5.55</v>
      </c>
      <c r="U1379" s="122" t="s">
        <v>30</v>
      </c>
      <c r="W1379" s="8" t="str">
        <f t="shared" si="153"/>
        <v/>
      </c>
      <c r="X1379" s="8">
        <f>IF(S1379="6B",_xlfn.XLOOKUP(H1379,'Zoning 2shop'!A:A,'Zoning 2shop'!B:B),IF(S1379="6C",_xlfn.XLOOKUP(G1379,'Zoning 2shop'!C:C,'Zoning 2shop'!D:D),""))</f>
        <v>30</v>
      </c>
      <c r="Y1379" s="112">
        <f t="shared" si="154"/>
        <v>0.14910705133062102</v>
      </c>
      <c r="Z1379" s="4">
        <f t="shared" si="155"/>
        <v>5.55</v>
      </c>
      <c r="AA1379" s="4">
        <f t="shared" si="156"/>
        <v>0.08</v>
      </c>
      <c r="AB1379" s="4">
        <f t="shared" si="157"/>
        <v>0.8275441348849466</v>
      </c>
      <c r="AC1379" s="19">
        <f t="shared" si="158"/>
        <v>5.63</v>
      </c>
      <c r="AD1379" s="8" t="str">
        <f>IF(COUNTIF(Catégories!A:A,N1379)=0,"catégorie inconnue",LOOKUP(N1379,Catégories!A:A,Catégories!B:B))</f>
        <v>Frêt</v>
      </c>
      <c r="AE1379" s="21">
        <f t="shared" si="159"/>
        <v>6.4575441348849463</v>
      </c>
    </row>
    <row r="1380" spans="2:31" hidden="1" x14ac:dyDescent="0.2">
      <c r="B1380" s="122" t="s">
        <v>3839</v>
      </c>
      <c r="C1380" s="122" t="s">
        <v>177</v>
      </c>
      <c r="D1380" s="123">
        <v>46145</v>
      </c>
      <c r="E1380" s="122" t="s">
        <v>4059</v>
      </c>
      <c r="F1380" s="122" t="s">
        <v>22</v>
      </c>
      <c r="G1380" s="122" t="s">
        <v>151</v>
      </c>
      <c r="H1380" s="122" t="s">
        <v>149</v>
      </c>
      <c r="I1380" s="122" t="s">
        <v>4060</v>
      </c>
      <c r="J1380" s="122" t="s">
        <v>4060</v>
      </c>
      <c r="K1380" s="122" t="s">
        <v>24</v>
      </c>
      <c r="L1380" s="122" t="s">
        <v>4061</v>
      </c>
      <c r="M1380" s="122" t="s">
        <v>25</v>
      </c>
      <c r="N1380" s="122" t="s">
        <v>26</v>
      </c>
      <c r="O1380" s="122" t="s">
        <v>25</v>
      </c>
      <c r="P1380" s="122" t="s">
        <v>27</v>
      </c>
      <c r="Q1380" s="122" t="s">
        <v>190</v>
      </c>
      <c r="R1380" s="124">
        <v>0.25</v>
      </c>
      <c r="S1380" s="122" t="s">
        <v>191</v>
      </c>
      <c r="T1380" s="125">
        <v>5.33</v>
      </c>
      <c r="U1380" s="122" t="s">
        <v>30</v>
      </c>
      <c r="W1380" s="8" t="str">
        <f t="shared" si="153"/>
        <v/>
      </c>
      <c r="X1380" s="8">
        <f>IF(S1380="6B",_xlfn.XLOOKUP(H1380,'Zoning 2shop'!A:A,'Zoning 2shop'!B:B),IF(S1380="6C",_xlfn.XLOOKUP(G1380,'Zoning 2shop'!C:C,'Zoning 2shop'!D:D),""))</f>
        <v>30</v>
      </c>
      <c r="Y1380" s="112">
        <f t="shared" si="154"/>
        <v>0.14910705133062102</v>
      </c>
      <c r="Z1380" s="4">
        <f t="shared" si="155"/>
        <v>5.33</v>
      </c>
      <c r="AA1380" s="4">
        <f t="shared" si="156"/>
        <v>0.08</v>
      </c>
      <c r="AB1380" s="4">
        <f t="shared" si="157"/>
        <v>0.79474058359221</v>
      </c>
      <c r="AC1380" s="19">
        <f t="shared" si="158"/>
        <v>5.41</v>
      </c>
      <c r="AD1380" s="8" t="str">
        <f>IF(COUNTIF(Catégories!A:A,N1380)=0,"catégorie inconnue",LOOKUP(N1380,Catégories!A:A,Catégories!B:B))</f>
        <v>Frêt</v>
      </c>
      <c r="AE1380" s="21">
        <f t="shared" si="159"/>
        <v>6.2047405835922103</v>
      </c>
    </row>
    <row r="1381" spans="2:31" hidden="1" x14ac:dyDescent="0.2">
      <c r="B1381" s="122" t="s">
        <v>3839</v>
      </c>
      <c r="C1381" s="122" t="s">
        <v>177</v>
      </c>
      <c r="D1381" s="123">
        <v>46145</v>
      </c>
      <c r="E1381" s="122" t="s">
        <v>4027</v>
      </c>
      <c r="F1381" s="122" t="s">
        <v>22</v>
      </c>
      <c r="G1381" s="122" t="s">
        <v>153</v>
      </c>
      <c r="H1381" s="122" t="s">
        <v>149</v>
      </c>
      <c r="I1381" s="122" t="s">
        <v>4028</v>
      </c>
      <c r="J1381" s="122" t="s">
        <v>4028</v>
      </c>
      <c r="K1381" s="122" t="s">
        <v>24</v>
      </c>
      <c r="L1381" s="122" t="s">
        <v>4029</v>
      </c>
      <c r="M1381" s="122" t="s">
        <v>25</v>
      </c>
      <c r="N1381" s="122" t="s">
        <v>26</v>
      </c>
      <c r="O1381" s="122" t="s">
        <v>25</v>
      </c>
      <c r="P1381" s="122" t="s">
        <v>27</v>
      </c>
      <c r="Q1381" s="122" t="s">
        <v>190</v>
      </c>
      <c r="R1381" s="124">
        <v>0.14000000000000001</v>
      </c>
      <c r="S1381" s="122" t="s">
        <v>191</v>
      </c>
      <c r="T1381" s="125">
        <v>6.4</v>
      </c>
      <c r="U1381" s="122" t="s">
        <v>30</v>
      </c>
      <c r="W1381" s="8" t="str">
        <f t="shared" si="153"/>
        <v/>
      </c>
      <c r="X1381" s="8">
        <f>IF(S1381="6B",_xlfn.XLOOKUP(H1381,'Zoning 2shop'!A:A,'Zoning 2shop'!B:B),IF(S1381="6C",_xlfn.XLOOKUP(G1381,'Zoning 2shop'!C:C,'Zoning 2shop'!D:D),""))</f>
        <v>33</v>
      </c>
      <c r="Y1381" s="112">
        <f t="shared" si="154"/>
        <v>0.14910705133062102</v>
      </c>
      <c r="Z1381" s="4">
        <f t="shared" si="155"/>
        <v>6.4</v>
      </c>
      <c r="AA1381" s="4">
        <f t="shared" si="156"/>
        <v>0.08</v>
      </c>
      <c r="AB1381" s="4">
        <f t="shared" si="157"/>
        <v>0.95428512851597458</v>
      </c>
      <c r="AC1381" s="19">
        <f t="shared" si="158"/>
        <v>6.48</v>
      </c>
      <c r="AD1381" s="8" t="str">
        <f>IF(COUNTIF(Catégories!A:A,N1381)=0,"catégorie inconnue",LOOKUP(N1381,Catégories!A:A,Catégories!B:B))</f>
        <v>Frêt</v>
      </c>
      <c r="AE1381" s="21">
        <f t="shared" si="159"/>
        <v>7.4342851285159748</v>
      </c>
    </row>
    <row r="1382" spans="2:31" hidden="1" x14ac:dyDescent="0.2">
      <c r="B1382" s="122" t="s">
        <v>3839</v>
      </c>
      <c r="C1382" s="122" t="s">
        <v>177</v>
      </c>
      <c r="D1382" s="123">
        <v>46145</v>
      </c>
      <c r="E1382" s="122" t="s">
        <v>4021</v>
      </c>
      <c r="F1382" s="122" t="s">
        <v>22</v>
      </c>
      <c r="G1382" s="122" t="s">
        <v>153</v>
      </c>
      <c r="H1382" s="122" t="s">
        <v>149</v>
      </c>
      <c r="I1382" s="122" t="s">
        <v>4022</v>
      </c>
      <c r="J1382" s="122" t="s">
        <v>4022</v>
      </c>
      <c r="K1382" s="122" t="s">
        <v>24</v>
      </c>
      <c r="L1382" s="122" t="s">
        <v>4023</v>
      </c>
      <c r="M1382" s="122" t="s">
        <v>25</v>
      </c>
      <c r="N1382" s="122" t="s">
        <v>26</v>
      </c>
      <c r="O1382" s="122" t="s">
        <v>25</v>
      </c>
      <c r="P1382" s="122" t="s">
        <v>27</v>
      </c>
      <c r="Q1382" s="122" t="s">
        <v>190</v>
      </c>
      <c r="R1382" s="124">
        <v>0.24</v>
      </c>
      <c r="S1382" s="122" t="s">
        <v>191</v>
      </c>
      <c r="T1382" s="125">
        <v>6.4</v>
      </c>
      <c r="U1382" s="122" t="s">
        <v>30</v>
      </c>
      <c r="W1382" s="8" t="str">
        <f t="shared" si="153"/>
        <v/>
      </c>
      <c r="X1382" s="8">
        <f>IF(S1382="6B",_xlfn.XLOOKUP(H1382,'Zoning 2shop'!A:A,'Zoning 2shop'!B:B),IF(S1382="6C",_xlfn.XLOOKUP(G1382,'Zoning 2shop'!C:C,'Zoning 2shop'!D:D),""))</f>
        <v>33</v>
      </c>
      <c r="Y1382" s="112">
        <f t="shared" si="154"/>
        <v>0.14910705133062102</v>
      </c>
      <c r="Z1382" s="4">
        <f t="shared" si="155"/>
        <v>6.4</v>
      </c>
      <c r="AA1382" s="4">
        <f t="shared" si="156"/>
        <v>0.08</v>
      </c>
      <c r="AB1382" s="4">
        <f t="shared" si="157"/>
        <v>0.95428512851597458</v>
      </c>
      <c r="AC1382" s="19">
        <f t="shared" si="158"/>
        <v>6.48</v>
      </c>
      <c r="AD1382" s="8" t="str">
        <f>IF(COUNTIF(Catégories!A:A,N1382)=0,"catégorie inconnue",LOOKUP(N1382,Catégories!A:A,Catégories!B:B))</f>
        <v>Frêt</v>
      </c>
      <c r="AE1382" s="21">
        <f t="shared" si="159"/>
        <v>7.4342851285159748</v>
      </c>
    </row>
    <row r="1383" spans="2:31" hidden="1" x14ac:dyDescent="0.2">
      <c r="B1383" s="122" t="s">
        <v>3839</v>
      </c>
      <c r="C1383" s="122" t="s">
        <v>177</v>
      </c>
      <c r="D1383" s="123">
        <v>46145</v>
      </c>
      <c r="E1383" s="122" t="s">
        <v>4039</v>
      </c>
      <c r="F1383" s="122" t="s">
        <v>22</v>
      </c>
      <c r="G1383" s="122" t="s">
        <v>207</v>
      </c>
      <c r="H1383" s="122" t="s">
        <v>149</v>
      </c>
      <c r="I1383" s="122" t="s">
        <v>4040</v>
      </c>
      <c r="J1383" s="122" t="s">
        <v>4040</v>
      </c>
      <c r="K1383" s="122" t="s">
        <v>24</v>
      </c>
      <c r="L1383" s="122" t="s">
        <v>4041</v>
      </c>
      <c r="M1383" s="122" t="s">
        <v>25</v>
      </c>
      <c r="N1383" s="122" t="s">
        <v>26</v>
      </c>
      <c r="O1383" s="122" t="s">
        <v>25</v>
      </c>
      <c r="P1383" s="122" t="s">
        <v>27</v>
      </c>
      <c r="Q1383" s="122" t="s">
        <v>190</v>
      </c>
      <c r="R1383" s="124">
        <v>1.776</v>
      </c>
      <c r="S1383" s="122" t="s">
        <v>191</v>
      </c>
      <c r="T1383" s="125">
        <v>10.87</v>
      </c>
      <c r="U1383" s="122" t="s">
        <v>30</v>
      </c>
      <c r="W1383" s="8" t="str">
        <f t="shared" si="153"/>
        <v/>
      </c>
      <c r="X1383" s="8">
        <f>IF(S1383="6B",_xlfn.XLOOKUP(H1383,'Zoning 2shop'!A:A,'Zoning 2shop'!B:B),IF(S1383="6C",_xlfn.XLOOKUP(G1383,'Zoning 2shop'!C:C,'Zoning 2shop'!D:D),""))</f>
        <v>39</v>
      </c>
      <c r="Y1383" s="112">
        <f t="shared" si="154"/>
        <v>0.14910705133062102</v>
      </c>
      <c r="Z1383" s="4">
        <f t="shared" si="155"/>
        <v>10.87</v>
      </c>
      <c r="AA1383" s="4">
        <f t="shared" si="156"/>
        <v>0.08</v>
      </c>
      <c r="AB1383" s="4">
        <f t="shared" si="157"/>
        <v>1.6207936479638503</v>
      </c>
      <c r="AC1383" s="19">
        <f t="shared" si="158"/>
        <v>10.95</v>
      </c>
      <c r="AD1383" s="8" t="str">
        <f>IF(COUNTIF(Catégories!A:A,N1383)=0,"catégorie inconnue",LOOKUP(N1383,Catégories!A:A,Catégories!B:B))</f>
        <v>Frêt</v>
      </c>
      <c r="AE1383" s="21">
        <f t="shared" si="159"/>
        <v>12.57079364796385</v>
      </c>
    </row>
    <row r="1384" spans="2:31" hidden="1" x14ac:dyDescent="0.2">
      <c r="B1384" s="122" t="s">
        <v>3839</v>
      </c>
      <c r="C1384" s="122" t="s">
        <v>177</v>
      </c>
      <c r="D1384" s="123">
        <v>46145</v>
      </c>
      <c r="E1384" s="122" t="s">
        <v>2138</v>
      </c>
      <c r="F1384" s="122" t="s">
        <v>22</v>
      </c>
      <c r="G1384" s="122" t="s">
        <v>151</v>
      </c>
      <c r="H1384" s="122" t="s">
        <v>149</v>
      </c>
      <c r="I1384" s="122" t="s">
        <v>4057</v>
      </c>
      <c r="J1384" s="122" t="s">
        <v>4057</v>
      </c>
      <c r="K1384" s="122" t="s">
        <v>24</v>
      </c>
      <c r="L1384" s="122" t="s">
        <v>4058</v>
      </c>
      <c r="M1384" s="122" t="s">
        <v>25</v>
      </c>
      <c r="N1384" s="122" t="s">
        <v>26</v>
      </c>
      <c r="O1384" s="122" t="s">
        <v>25</v>
      </c>
      <c r="P1384" s="122" t="s">
        <v>27</v>
      </c>
      <c r="Q1384" s="122" t="s">
        <v>190</v>
      </c>
      <c r="R1384" s="124">
        <v>4.8959999999999999</v>
      </c>
      <c r="S1384" s="122" t="s">
        <v>191</v>
      </c>
      <c r="T1384" s="125">
        <v>9.69</v>
      </c>
      <c r="U1384" s="122" t="s">
        <v>30</v>
      </c>
      <c r="W1384" s="8" t="str">
        <f t="shared" si="153"/>
        <v/>
      </c>
      <c r="X1384" s="8">
        <f>IF(S1384="6B",_xlfn.XLOOKUP(H1384,'Zoning 2shop'!A:A,'Zoning 2shop'!B:B),IF(S1384="6C",_xlfn.XLOOKUP(G1384,'Zoning 2shop'!C:C,'Zoning 2shop'!D:D),""))</f>
        <v>30</v>
      </c>
      <c r="Y1384" s="112">
        <f t="shared" si="154"/>
        <v>0.14910705133062102</v>
      </c>
      <c r="Z1384" s="4">
        <f t="shared" si="155"/>
        <v>9.69</v>
      </c>
      <c r="AA1384" s="4">
        <f t="shared" si="156"/>
        <v>0.08</v>
      </c>
      <c r="AB1384" s="4">
        <f t="shared" si="157"/>
        <v>1.4448473273937177</v>
      </c>
      <c r="AC1384" s="19">
        <f t="shared" si="158"/>
        <v>9.77</v>
      </c>
      <c r="AD1384" s="8" t="str">
        <f>IF(COUNTIF(Catégories!A:A,N1384)=0,"catégorie inconnue",LOOKUP(N1384,Catégories!A:A,Catégories!B:B))</f>
        <v>Frêt</v>
      </c>
      <c r="AE1384" s="21">
        <f t="shared" si="159"/>
        <v>11.214847327393716</v>
      </c>
    </row>
    <row r="1385" spans="2:31" hidden="1" x14ac:dyDescent="0.2">
      <c r="B1385" s="122" t="s">
        <v>3839</v>
      </c>
      <c r="C1385" s="122" t="s">
        <v>177</v>
      </c>
      <c r="D1385" s="123">
        <v>46145</v>
      </c>
      <c r="E1385" s="122" t="s">
        <v>343</v>
      </c>
      <c r="F1385" s="122" t="s">
        <v>22</v>
      </c>
      <c r="G1385" s="122" t="s">
        <v>151</v>
      </c>
      <c r="H1385" s="122" t="s">
        <v>149</v>
      </c>
      <c r="I1385" s="122" t="s">
        <v>4014</v>
      </c>
      <c r="J1385" s="122" t="s">
        <v>4014</v>
      </c>
      <c r="K1385" s="122" t="s">
        <v>24</v>
      </c>
      <c r="L1385" s="122" t="s">
        <v>4015</v>
      </c>
      <c r="M1385" s="122" t="s">
        <v>25</v>
      </c>
      <c r="N1385" s="122" t="s">
        <v>26</v>
      </c>
      <c r="O1385" s="122" t="s">
        <v>25</v>
      </c>
      <c r="P1385" s="122" t="s">
        <v>27</v>
      </c>
      <c r="Q1385" s="122" t="s">
        <v>190</v>
      </c>
      <c r="R1385" s="124">
        <v>1.2290000000000001</v>
      </c>
      <c r="S1385" s="122" t="s">
        <v>191</v>
      </c>
      <c r="T1385" s="125">
        <v>5.88</v>
      </c>
      <c r="U1385" s="122" t="s">
        <v>30</v>
      </c>
      <c r="W1385" s="8" t="str">
        <f t="shared" si="153"/>
        <v/>
      </c>
      <c r="X1385" s="8">
        <f>IF(S1385="6B",_xlfn.XLOOKUP(H1385,'Zoning 2shop'!A:A,'Zoning 2shop'!B:B),IF(S1385="6C",_xlfn.XLOOKUP(G1385,'Zoning 2shop'!C:C,'Zoning 2shop'!D:D),""))</f>
        <v>30</v>
      </c>
      <c r="Y1385" s="112">
        <f t="shared" si="154"/>
        <v>0.14910705133062102</v>
      </c>
      <c r="Z1385" s="4">
        <f t="shared" si="155"/>
        <v>5.88</v>
      </c>
      <c r="AA1385" s="4">
        <f t="shared" si="156"/>
        <v>0.08</v>
      </c>
      <c r="AB1385" s="4">
        <f t="shared" si="157"/>
        <v>0.87674946182405156</v>
      </c>
      <c r="AC1385" s="19">
        <f t="shared" si="158"/>
        <v>5.96</v>
      </c>
      <c r="AD1385" s="8" t="str">
        <f>IF(COUNTIF(Catégories!A:A,N1385)=0,"catégorie inconnue",LOOKUP(N1385,Catégories!A:A,Catégories!B:B))</f>
        <v>Frêt</v>
      </c>
      <c r="AE1385" s="21">
        <f t="shared" si="159"/>
        <v>6.8367494618240512</v>
      </c>
    </row>
    <row r="1386" spans="2:31" ht="25.5" hidden="1" x14ac:dyDescent="0.2">
      <c r="B1386" s="122" t="s">
        <v>3839</v>
      </c>
      <c r="C1386" s="122" t="s">
        <v>177</v>
      </c>
      <c r="D1386" s="123">
        <v>46145</v>
      </c>
      <c r="E1386" s="122" t="s">
        <v>343</v>
      </c>
      <c r="F1386" s="122" t="s">
        <v>22</v>
      </c>
      <c r="G1386" s="122" t="s">
        <v>151</v>
      </c>
      <c r="H1386" s="122" t="s">
        <v>149</v>
      </c>
      <c r="I1386" s="122" t="s">
        <v>4014</v>
      </c>
      <c r="J1386" s="122" t="s">
        <v>4014</v>
      </c>
      <c r="K1386" s="122" t="s">
        <v>24</v>
      </c>
      <c r="L1386" s="122" t="s">
        <v>4015</v>
      </c>
      <c r="M1386" s="122" t="s">
        <v>25</v>
      </c>
      <c r="N1386" s="122" t="s">
        <v>41</v>
      </c>
      <c r="O1386" s="122" t="s">
        <v>25</v>
      </c>
      <c r="P1386" s="122"/>
      <c r="Q1386" s="122" t="s">
        <v>190</v>
      </c>
      <c r="R1386" s="124">
        <v>0</v>
      </c>
      <c r="S1386" s="122" t="s">
        <v>191</v>
      </c>
      <c r="T1386" s="125">
        <v>2</v>
      </c>
      <c r="U1386" s="122" t="s">
        <v>30</v>
      </c>
      <c r="W1386" s="8" t="str">
        <f t="shared" si="153"/>
        <v/>
      </c>
      <c r="X1386" s="8">
        <f>IF(S1386="6B",_xlfn.XLOOKUP(H1386,'Zoning 2shop'!A:A,'Zoning 2shop'!B:B),IF(S1386="6C",_xlfn.XLOOKUP(G1386,'Zoning 2shop'!C:C,'Zoning 2shop'!D:D),""))</f>
        <v>30</v>
      </c>
      <c r="Y1386" s="112">
        <f t="shared" si="154"/>
        <v>0.14910705133062102</v>
      </c>
      <c r="Z1386" s="4">
        <f t="shared" si="155"/>
        <v>2</v>
      </c>
      <c r="AA1386" s="4">
        <f t="shared" si="156"/>
        <v>0.08</v>
      </c>
      <c r="AB1386" s="4">
        <f t="shared" si="157"/>
        <v>0.29821410266124204</v>
      </c>
      <c r="AC1386" s="19">
        <f t="shared" si="158"/>
        <v>2.08</v>
      </c>
      <c r="AD1386" s="8" t="str">
        <f>IF(COUNTIF(Catégories!A:A,N1386)=0,"catégorie inconnue",LOOKUP(N1386,Catégories!A:A,Catégories!B:B))</f>
        <v>Frêt</v>
      </c>
      <c r="AE1386" s="21">
        <f t="shared" si="159"/>
        <v>2.378214102661242</v>
      </c>
    </row>
    <row r="1387" spans="2:31" hidden="1" x14ac:dyDescent="0.2">
      <c r="B1387" s="122" t="s">
        <v>3839</v>
      </c>
      <c r="C1387" s="122" t="s">
        <v>177</v>
      </c>
      <c r="D1387" s="123">
        <v>46145</v>
      </c>
      <c r="E1387" s="122" t="s">
        <v>4048</v>
      </c>
      <c r="F1387" s="122" t="s">
        <v>22</v>
      </c>
      <c r="G1387" s="122" t="s">
        <v>151</v>
      </c>
      <c r="H1387" s="122" t="s">
        <v>149</v>
      </c>
      <c r="I1387" s="122" t="s">
        <v>4049</v>
      </c>
      <c r="J1387" s="122" t="s">
        <v>4049</v>
      </c>
      <c r="K1387" s="122" t="s">
        <v>24</v>
      </c>
      <c r="L1387" s="122" t="s">
        <v>4050</v>
      </c>
      <c r="M1387" s="122" t="s">
        <v>25</v>
      </c>
      <c r="N1387" s="122" t="s">
        <v>26</v>
      </c>
      <c r="O1387" s="122" t="s">
        <v>25</v>
      </c>
      <c r="P1387" s="122" t="s">
        <v>27</v>
      </c>
      <c r="Q1387" s="122" t="s">
        <v>190</v>
      </c>
      <c r="R1387" s="124">
        <v>5.7679999999999998</v>
      </c>
      <c r="S1387" s="122" t="s">
        <v>191</v>
      </c>
      <c r="T1387" s="125">
        <v>10.35</v>
      </c>
      <c r="U1387" s="122" t="s">
        <v>30</v>
      </c>
      <c r="W1387" s="8" t="str">
        <f t="shared" si="153"/>
        <v/>
      </c>
      <c r="X1387" s="8">
        <f>IF(S1387="6B",_xlfn.XLOOKUP(H1387,'Zoning 2shop'!A:A,'Zoning 2shop'!B:B),IF(S1387="6C",_xlfn.XLOOKUP(G1387,'Zoning 2shop'!C:C,'Zoning 2shop'!D:D),""))</f>
        <v>30</v>
      </c>
      <c r="Y1387" s="112">
        <f t="shared" si="154"/>
        <v>0.14910705133062102</v>
      </c>
      <c r="Z1387" s="4">
        <f t="shared" si="155"/>
        <v>10.35</v>
      </c>
      <c r="AA1387" s="4">
        <f t="shared" si="156"/>
        <v>0.08</v>
      </c>
      <c r="AB1387" s="4">
        <f t="shared" si="157"/>
        <v>1.5432579812719276</v>
      </c>
      <c r="AC1387" s="19">
        <f t="shared" si="158"/>
        <v>10.43</v>
      </c>
      <c r="AD1387" s="8" t="str">
        <f>IF(COUNTIF(Catégories!A:A,N1387)=0,"catégorie inconnue",LOOKUP(N1387,Catégories!A:A,Catégories!B:B))</f>
        <v>Frêt</v>
      </c>
      <c r="AE1387" s="21">
        <f t="shared" si="159"/>
        <v>11.973257981271928</v>
      </c>
    </row>
    <row r="1388" spans="2:31" ht="25.5" hidden="1" x14ac:dyDescent="0.2">
      <c r="B1388" s="122" t="s">
        <v>3839</v>
      </c>
      <c r="C1388" s="122" t="s">
        <v>177</v>
      </c>
      <c r="D1388" s="123">
        <v>46145</v>
      </c>
      <c r="E1388" s="122" t="s">
        <v>4048</v>
      </c>
      <c r="F1388" s="122" t="s">
        <v>22</v>
      </c>
      <c r="G1388" s="122" t="s">
        <v>151</v>
      </c>
      <c r="H1388" s="122" t="s">
        <v>149</v>
      </c>
      <c r="I1388" s="122" t="s">
        <v>4049</v>
      </c>
      <c r="J1388" s="122" t="s">
        <v>4049</v>
      </c>
      <c r="K1388" s="122" t="s">
        <v>24</v>
      </c>
      <c r="L1388" s="122" t="s">
        <v>4050</v>
      </c>
      <c r="M1388" s="122" t="s">
        <v>25</v>
      </c>
      <c r="N1388" s="122" t="s">
        <v>41</v>
      </c>
      <c r="O1388" s="122" t="s">
        <v>25</v>
      </c>
      <c r="P1388" s="122"/>
      <c r="Q1388" s="122" t="s">
        <v>190</v>
      </c>
      <c r="R1388" s="124">
        <v>0</v>
      </c>
      <c r="S1388" s="122" t="s">
        <v>191</v>
      </c>
      <c r="T1388" s="125">
        <v>2</v>
      </c>
      <c r="U1388" s="122" t="s">
        <v>30</v>
      </c>
      <c r="W1388" s="8" t="str">
        <f t="shared" si="153"/>
        <v/>
      </c>
      <c r="X1388" s="8">
        <f>IF(S1388="6B",_xlfn.XLOOKUP(H1388,'Zoning 2shop'!A:A,'Zoning 2shop'!B:B),IF(S1388="6C",_xlfn.XLOOKUP(G1388,'Zoning 2shop'!C:C,'Zoning 2shop'!D:D),""))</f>
        <v>30</v>
      </c>
      <c r="Y1388" s="112">
        <f t="shared" si="154"/>
        <v>0.14910705133062102</v>
      </c>
      <c r="Z1388" s="4">
        <f t="shared" si="155"/>
        <v>2</v>
      </c>
      <c r="AA1388" s="4">
        <f t="shared" si="156"/>
        <v>0.08</v>
      </c>
      <c r="AB1388" s="4">
        <f t="shared" si="157"/>
        <v>0.29821410266124204</v>
      </c>
      <c r="AC1388" s="19">
        <f t="shared" si="158"/>
        <v>2.08</v>
      </c>
      <c r="AD1388" s="8" t="str">
        <f>IF(COUNTIF(Catégories!A:A,N1388)=0,"catégorie inconnue",LOOKUP(N1388,Catégories!A:A,Catégories!B:B))</f>
        <v>Frêt</v>
      </c>
      <c r="AE1388" s="21">
        <f t="shared" si="159"/>
        <v>2.378214102661242</v>
      </c>
    </row>
    <row r="1389" spans="2:31" hidden="1" x14ac:dyDescent="0.2">
      <c r="B1389" s="122" t="s">
        <v>3839</v>
      </c>
      <c r="C1389" s="122" t="s">
        <v>177</v>
      </c>
      <c r="D1389" s="123">
        <v>46145</v>
      </c>
      <c r="E1389" s="122" t="s">
        <v>4054</v>
      </c>
      <c r="F1389" s="122" t="s">
        <v>22</v>
      </c>
      <c r="G1389" s="122" t="s">
        <v>151</v>
      </c>
      <c r="H1389" s="122" t="s">
        <v>149</v>
      </c>
      <c r="I1389" s="122" t="s">
        <v>4055</v>
      </c>
      <c r="J1389" s="122" t="s">
        <v>4055</v>
      </c>
      <c r="K1389" s="122" t="s">
        <v>24</v>
      </c>
      <c r="L1389" s="122" t="s">
        <v>4056</v>
      </c>
      <c r="M1389" s="122" t="s">
        <v>25</v>
      </c>
      <c r="N1389" s="122" t="s">
        <v>26</v>
      </c>
      <c r="O1389" s="122" t="s">
        <v>25</v>
      </c>
      <c r="P1389" s="122" t="s">
        <v>27</v>
      </c>
      <c r="Q1389" s="122" t="s">
        <v>190</v>
      </c>
      <c r="R1389" s="124">
        <v>1.0369999999999999</v>
      </c>
      <c r="S1389" s="122" t="s">
        <v>191</v>
      </c>
      <c r="T1389" s="125">
        <v>5.88</v>
      </c>
      <c r="U1389" s="122" t="s">
        <v>30</v>
      </c>
      <c r="W1389" s="8" t="str">
        <f t="shared" si="153"/>
        <v/>
      </c>
      <c r="X1389" s="8">
        <f>IF(S1389="6B",_xlfn.XLOOKUP(H1389,'Zoning 2shop'!A:A,'Zoning 2shop'!B:B),IF(S1389="6C",_xlfn.XLOOKUP(G1389,'Zoning 2shop'!C:C,'Zoning 2shop'!D:D),""))</f>
        <v>30</v>
      </c>
      <c r="Y1389" s="112">
        <f t="shared" si="154"/>
        <v>0.14910705133062102</v>
      </c>
      <c r="Z1389" s="4">
        <f t="shared" si="155"/>
        <v>5.88</v>
      </c>
      <c r="AA1389" s="4">
        <f t="shared" si="156"/>
        <v>0.08</v>
      </c>
      <c r="AB1389" s="4">
        <f t="shared" si="157"/>
        <v>0.87674946182405156</v>
      </c>
      <c r="AC1389" s="19">
        <f t="shared" si="158"/>
        <v>5.96</v>
      </c>
      <c r="AD1389" s="8" t="str">
        <f>IF(COUNTIF(Catégories!A:A,N1389)=0,"catégorie inconnue",LOOKUP(N1389,Catégories!A:A,Catégories!B:B))</f>
        <v>Frêt</v>
      </c>
      <c r="AE1389" s="21">
        <f t="shared" si="159"/>
        <v>6.8367494618240512</v>
      </c>
    </row>
    <row r="1390" spans="2:31" hidden="1" x14ac:dyDescent="0.2">
      <c r="B1390" s="122" t="s">
        <v>3839</v>
      </c>
      <c r="C1390" s="122" t="s">
        <v>177</v>
      </c>
      <c r="D1390" s="123">
        <v>46145</v>
      </c>
      <c r="E1390" s="122" t="s">
        <v>4065</v>
      </c>
      <c r="F1390" s="122" t="s">
        <v>22</v>
      </c>
      <c r="G1390" s="122" t="s">
        <v>151</v>
      </c>
      <c r="H1390" s="122" t="s">
        <v>149</v>
      </c>
      <c r="I1390" s="122" t="s">
        <v>4066</v>
      </c>
      <c r="J1390" s="122" t="s">
        <v>4066</v>
      </c>
      <c r="K1390" s="122" t="s">
        <v>24</v>
      </c>
      <c r="L1390" s="122" t="s">
        <v>4067</v>
      </c>
      <c r="M1390" s="122" t="s">
        <v>25</v>
      </c>
      <c r="N1390" s="122" t="s">
        <v>26</v>
      </c>
      <c r="O1390" s="122" t="s">
        <v>25</v>
      </c>
      <c r="P1390" s="122" t="s">
        <v>27</v>
      </c>
      <c r="Q1390" s="122" t="s">
        <v>190</v>
      </c>
      <c r="R1390" s="124">
        <v>11.52</v>
      </c>
      <c r="S1390" s="122" t="s">
        <v>191</v>
      </c>
      <c r="T1390" s="125">
        <v>14.31</v>
      </c>
      <c r="U1390" s="122" t="s">
        <v>30</v>
      </c>
      <c r="W1390" s="8" t="str">
        <f t="shared" si="153"/>
        <v/>
      </c>
      <c r="X1390" s="8">
        <f>IF(S1390="6B",_xlfn.XLOOKUP(H1390,'Zoning 2shop'!A:A,'Zoning 2shop'!B:B),IF(S1390="6C",_xlfn.XLOOKUP(G1390,'Zoning 2shop'!C:C,'Zoning 2shop'!D:D),""))</f>
        <v>30</v>
      </c>
      <c r="Y1390" s="112">
        <f t="shared" si="154"/>
        <v>0.14910705133062102</v>
      </c>
      <c r="Z1390" s="4">
        <f t="shared" si="155"/>
        <v>14.31</v>
      </c>
      <c r="AA1390" s="4">
        <f t="shared" si="156"/>
        <v>0.08</v>
      </c>
      <c r="AB1390" s="4">
        <f t="shared" si="157"/>
        <v>2.1337219045411868</v>
      </c>
      <c r="AC1390" s="19">
        <f t="shared" si="158"/>
        <v>14.39</v>
      </c>
      <c r="AD1390" s="8" t="str">
        <f>IF(COUNTIF(Catégories!A:A,N1390)=0,"catégorie inconnue",LOOKUP(N1390,Catégories!A:A,Catégories!B:B))</f>
        <v>Frêt</v>
      </c>
      <c r="AE1390" s="21">
        <f t="shared" si="159"/>
        <v>16.523721904541187</v>
      </c>
    </row>
    <row r="1391" spans="2:31" hidden="1" x14ac:dyDescent="0.2">
      <c r="B1391" s="122" t="s">
        <v>3839</v>
      </c>
      <c r="C1391" s="122" t="s">
        <v>177</v>
      </c>
      <c r="D1391" s="123">
        <v>46146</v>
      </c>
      <c r="E1391" s="122" t="s">
        <v>548</v>
      </c>
      <c r="F1391" s="122" t="s">
        <v>22</v>
      </c>
      <c r="G1391" s="122" t="s">
        <v>151</v>
      </c>
      <c r="H1391" s="122" t="s">
        <v>149</v>
      </c>
      <c r="I1391" s="122" t="s">
        <v>4121</v>
      </c>
      <c r="J1391" s="122" t="s">
        <v>4121</v>
      </c>
      <c r="K1391" s="122" t="s">
        <v>24</v>
      </c>
      <c r="L1391" s="122" t="s">
        <v>4122</v>
      </c>
      <c r="M1391" s="122" t="s">
        <v>25</v>
      </c>
      <c r="N1391" s="122" t="s">
        <v>26</v>
      </c>
      <c r="O1391" s="122" t="s">
        <v>25</v>
      </c>
      <c r="P1391" s="122" t="s">
        <v>27</v>
      </c>
      <c r="Q1391" s="122" t="s">
        <v>190</v>
      </c>
      <c r="R1391" s="124">
        <v>1.4590000000000001</v>
      </c>
      <c r="S1391" s="122" t="s">
        <v>191</v>
      </c>
      <c r="T1391" s="125">
        <v>5.88</v>
      </c>
      <c r="U1391" s="122" t="s">
        <v>30</v>
      </c>
      <c r="W1391" s="8" t="str">
        <f t="shared" si="153"/>
        <v/>
      </c>
      <c r="X1391" s="8">
        <f>IF(S1391="6B",_xlfn.XLOOKUP(H1391,'Zoning 2shop'!A:A,'Zoning 2shop'!B:B),IF(S1391="6C",_xlfn.XLOOKUP(G1391,'Zoning 2shop'!C:C,'Zoning 2shop'!D:D),""))</f>
        <v>30</v>
      </c>
      <c r="Y1391" s="112">
        <f t="shared" si="154"/>
        <v>0.14910705133062102</v>
      </c>
      <c r="Z1391" s="4">
        <f t="shared" si="155"/>
        <v>5.88</v>
      </c>
      <c r="AA1391" s="4">
        <f t="shared" si="156"/>
        <v>0.08</v>
      </c>
      <c r="AB1391" s="4">
        <f t="shared" si="157"/>
        <v>0.87674946182405156</v>
      </c>
      <c r="AC1391" s="19">
        <f t="shared" si="158"/>
        <v>5.96</v>
      </c>
      <c r="AD1391" s="8" t="str">
        <f>IF(COUNTIF(Catégories!A:A,N1391)=0,"catégorie inconnue",LOOKUP(N1391,Catégories!A:A,Catégories!B:B))</f>
        <v>Frêt</v>
      </c>
      <c r="AE1391" s="21">
        <f t="shared" si="159"/>
        <v>6.8367494618240512</v>
      </c>
    </row>
    <row r="1392" spans="2:31" hidden="1" x14ac:dyDescent="0.2">
      <c r="B1392" s="122" t="s">
        <v>3839</v>
      </c>
      <c r="C1392" s="122" t="s">
        <v>177</v>
      </c>
      <c r="D1392" s="123">
        <v>46146</v>
      </c>
      <c r="E1392" s="122" t="s">
        <v>4080</v>
      </c>
      <c r="F1392" s="122" t="s">
        <v>22</v>
      </c>
      <c r="G1392" s="122" t="s">
        <v>151</v>
      </c>
      <c r="H1392" s="122" t="s">
        <v>149</v>
      </c>
      <c r="I1392" s="122" t="s">
        <v>4081</v>
      </c>
      <c r="J1392" s="122" t="s">
        <v>4081</v>
      </c>
      <c r="K1392" s="122" t="s">
        <v>24</v>
      </c>
      <c r="L1392" s="122" t="s">
        <v>4082</v>
      </c>
      <c r="M1392" s="122" t="s">
        <v>25</v>
      </c>
      <c r="N1392" s="122" t="s">
        <v>26</v>
      </c>
      <c r="O1392" s="122" t="s">
        <v>25</v>
      </c>
      <c r="P1392" s="122" t="s">
        <v>27</v>
      </c>
      <c r="Q1392" s="122" t="s">
        <v>190</v>
      </c>
      <c r="R1392" s="124">
        <v>4.7990000000000004</v>
      </c>
      <c r="S1392" s="122" t="s">
        <v>191</v>
      </c>
      <c r="T1392" s="125">
        <v>9.69</v>
      </c>
      <c r="U1392" s="122" t="s">
        <v>30</v>
      </c>
      <c r="W1392" s="8" t="str">
        <f t="shared" si="153"/>
        <v/>
      </c>
      <c r="X1392" s="8">
        <f>IF(S1392="6B",_xlfn.XLOOKUP(H1392,'Zoning 2shop'!A:A,'Zoning 2shop'!B:B),IF(S1392="6C",_xlfn.XLOOKUP(G1392,'Zoning 2shop'!C:C,'Zoning 2shop'!D:D),""))</f>
        <v>30</v>
      </c>
      <c r="Y1392" s="112">
        <f t="shared" si="154"/>
        <v>0.14910705133062102</v>
      </c>
      <c r="Z1392" s="4">
        <f t="shared" si="155"/>
        <v>9.69</v>
      </c>
      <c r="AA1392" s="4">
        <f t="shared" si="156"/>
        <v>0.08</v>
      </c>
      <c r="AB1392" s="4">
        <f t="shared" si="157"/>
        <v>1.4448473273937177</v>
      </c>
      <c r="AC1392" s="19">
        <f t="shared" si="158"/>
        <v>9.77</v>
      </c>
      <c r="AD1392" s="8" t="str">
        <f>IF(COUNTIF(Catégories!A:A,N1392)=0,"catégorie inconnue",LOOKUP(N1392,Catégories!A:A,Catégories!B:B))</f>
        <v>Frêt</v>
      </c>
      <c r="AE1392" s="21">
        <f t="shared" si="159"/>
        <v>11.214847327393716</v>
      </c>
    </row>
    <row r="1393" spans="2:31" hidden="1" x14ac:dyDescent="0.2">
      <c r="B1393" s="122" t="s">
        <v>3839</v>
      </c>
      <c r="C1393" s="122" t="s">
        <v>177</v>
      </c>
      <c r="D1393" s="123">
        <v>46146</v>
      </c>
      <c r="E1393" s="122" t="s">
        <v>4103</v>
      </c>
      <c r="F1393" s="122" t="s">
        <v>22</v>
      </c>
      <c r="G1393" s="122" t="s">
        <v>151</v>
      </c>
      <c r="H1393" s="122" t="s">
        <v>149</v>
      </c>
      <c r="I1393" s="122" t="s">
        <v>4104</v>
      </c>
      <c r="J1393" s="122" t="s">
        <v>4104</v>
      </c>
      <c r="K1393" s="122" t="s">
        <v>24</v>
      </c>
      <c r="L1393" s="122" t="s">
        <v>4105</v>
      </c>
      <c r="M1393" s="122" t="s">
        <v>25</v>
      </c>
      <c r="N1393" s="122" t="s">
        <v>26</v>
      </c>
      <c r="O1393" s="122" t="s">
        <v>25</v>
      </c>
      <c r="P1393" s="122" t="s">
        <v>27</v>
      </c>
      <c r="Q1393" s="122" t="s">
        <v>190</v>
      </c>
      <c r="R1393" s="124">
        <v>4.7869999999999999</v>
      </c>
      <c r="S1393" s="122" t="s">
        <v>191</v>
      </c>
      <c r="T1393" s="125">
        <v>9.69</v>
      </c>
      <c r="U1393" s="122" t="s">
        <v>30</v>
      </c>
      <c r="W1393" s="8" t="str">
        <f t="shared" si="153"/>
        <v/>
      </c>
      <c r="X1393" s="8">
        <f>IF(S1393="6B",_xlfn.XLOOKUP(H1393,'Zoning 2shop'!A:A,'Zoning 2shop'!B:B),IF(S1393="6C",_xlfn.XLOOKUP(G1393,'Zoning 2shop'!C:C,'Zoning 2shop'!D:D),""))</f>
        <v>30</v>
      </c>
      <c r="Y1393" s="112">
        <f t="shared" si="154"/>
        <v>0.14910705133062102</v>
      </c>
      <c r="Z1393" s="4">
        <f t="shared" si="155"/>
        <v>9.69</v>
      </c>
      <c r="AA1393" s="4">
        <f t="shared" si="156"/>
        <v>0.08</v>
      </c>
      <c r="AB1393" s="4">
        <f t="shared" si="157"/>
        <v>1.4448473273937177</v>
      </c>
      <c r="AC1393" s="19">
        <f t="shared" si="158"/>
        <v>9.77</v>
      </c>
      <c r="AD1393" s="8" t="str">
        <f>IF(COUNTIF(Catégories!A:A,N1393)=0,"catégorie inconnue",LOOKUP(N1393,Catégories!A:A,Catégories!B:B))</f>
        <v>Frêt</v>
      </c>
      <c r="AE1393" s="21">
        <f t="shared" si="159"/>
        <v>11.214847327393716</v>
      </c>
    </row>
    <row r="1394" spans="2:31" hidden="1" x14ac:dyDescent="0.2">
      <c r="B1394" s="122" t="s">
        <v>3839</v>
      </c>
      <c r="C1394" s="122" t="s">
        <v>177</v>
      </c>
      <c r="D1394" s="123">
        <v>46146</v>
      </c>
      <c r="E1394" s="122" t="s">
        <v>1291</v>
      </c>
      <c r="F1394" s="122" t="s">
        <v>22</v>
      </c>
      <c r="G1394" s="122" t="s">
        <v>153</v>
      </c>
      <c r="H1394" s="122" t="s">
        <v>149</v>
      </c>
      <c r="I1394" s="122" t="s">
        <v>4092</v>
      </c>
      <c r="J1394" s="122" t="s">
        <v>4092</v>
      </c>
      <c r="K1394" s="122" t="s">
        <v>24</v>
      </c>
      <c r="L1394" s="122" t="s">
        <v>4093</v>
      </c>
      <c r="M1394" s="122" t="s">
        <v>25</v>
      </c>
      <c r="N1394" s="122" t="s">
        <v>26</v>
      </c>
      <c r="O1394" s="122" t="s">
        <v>25</v>
      </c>
      <c r="P1394" s="122" t="s">
        <v>27</v>
      </c>
      <c r="Q1394" s="122" t="s">
        <v>190</v>
      </c>
      <c r="R1394" s="124">
        <v>5.4139999999999997</v>
      </c>
      <c r="S1394" s="122" t="s">
        <v>191</v>
      </c>
      <c r="T1394" s="125">
        <v>11.42</v>
      </c>
      <c r="U1394" s="122" t="s">
        <v>30</v>
      </c>
      <c r="W1394" s="8" t="str">
        <f t="shared" si="153"/>
        <v/>
      </c>
      <c r="X1394" s="8">
        <f>IF(S1394="6B",_xlfn.XLOOKUP(H1394,'Zoning 2shop'!A:A,'Zoning 2shop'!B:B),IF(S1394="6C",_xlfn.XLOOKUP(G1394,'Zoning 2shop'!C:C,'Zoning 2shop'!D:D),""))</f>
        <v>33</v>
      </c>
      <c r="Y1394" s="112">
        <f t="shared" si="154"/>
        <v>0.14910705133062102</v>
      </c>
      <c r="Z1394" s="4">
        <f t="shared" si="155"/>
        <v>11.42</v>
      </c>
      <c r="AA1394" s="4">
        <f t="shared" si="156"/>
        <v>0.08</v>
      </c>
      <c r="AB1394" s="4">
        <f t="shared" si="157"/>
        <v>1.7028025261956921</v>
      </c>
      <c r="AC1394" s="19">
        <f t="shared" si="158"/>
        <v>11.5</v>
      </c>
      <c r="AD1394" s="8" t="str">
        <f>IF(COUNTIF(Catégories!A:A,N1394)=0,"catégorie inconnue",LOOKUP(N1394,Catégories!A:A,Catégories!B:B))</f>
        <v>Frêt</v>
      </c>
      <c r="AE1394" s="21">
        <f t="shared" si="159"/>
        <v>13.202802526195692</v>
      </c>
    </row>
    <row r="1395" spans="2:31" hidden="1" x14ac:dyDescent="0.2">
      <c r="B1395" s="122" t="s">
        <v>3839</v>
      </c>
      <c r="C1395" s="122" t="s">
        <v>177</v>
      </c>
      <c r="D1395" s="123">
        <v>46146</v>
      </c>
      <c r="E1395" s="122" t="s">
        <v>4083</v>
      </c>
      <c r="F1395" s="122" t="s">
        <v>22</v>
      </c>
      <c r="G1395" s="122" t="s">
        <v>207</v>
      </c>
      <c r="H1395" s="122" t="s">
        <v>149</v>
      </c>
      <c r="I1395" s="122" t="s">
        <v>4084</v>
      </c>
      <c r="J1395" s="122" t="s">
        <v>4084</v>
      </c>
      <c r="K1395" s="122" t="s">
        <v>24</v>
      </c>
      <c r="L1395" s="122" t="s">
        <v>4085</v>
      </c>
      <c r="M1395" s="122" t="s">
        <v>25</v>
      </c>
      <c r="N1395" s="122" t="s">
        <v>26</v>
      </c>
      <c r="O1395" s="122" t="s">
        <v>25</v>
      </c>
      <c r="P1395" s="122" t="s">
        <v>27</v>
      </c>
      <c r="Q1395" s="122" t="s">
        <v>190</v>
      </c>
      <c r="R1395" s="124">
        <v>6.33</v>
      </c>
      <c r="S1395" s="122" t="s">
        <v>191</v>
      </c>
      <c r="T1395" s="125">
        <v>16</v>
      </c>
      <c r="U1395" s="122" t="s">
        <v>30</v>
      </c>
      <c r="W1395" s="8" t="str">
        <f t="shared" si="153"/>
        <v/>
      </c>
      <c r="X1395" s="8">
        <f>IF(S1395="6B",_xlfn.XLOOKUP(H1395,'Zoning 2shop'!A:A,'Zoning 2shop'!B:B),IF(S1395="6C",_xlfn.XLOOKUP(G1395,'Zoning 2shop'!C:C,'Zoning 2shop'!D:D),""))</f>
        <v>39</v>
      </c>
      <c r="Y1395" s="112">
        <f t="shared" si="154"/>
        <v>0.14910705133062102</v>
      </c>
      <c r="Z1395" s="4">
        <f t="shared" si="155"/>
        <v>16</v>
      </c>
      <c r="AA1395" s="4">
        <f t="shared" si="156"/>
        <v>0.08</v>
      </c>
      <c r="AB1395" s="4">
        <f t="shared" si="157"/>
        <v>2.3857128212899363</v>
      </c>
      <c r="AC1395" s="19">
        <f t="shared" si="158"/>
        <v>16.079999999999998</v>
      </c>
      <c r="AD1395" s="8" t="str">
        <f>IF(COUNTIF(Catégories!A:A,N1395)=0,"catégorie inconnue",LOOKUP(N1395,Catégories!A:A,Catégories!B:B))</f>
        <v>Frêt</v>
      </c>
      <c r="AE1395" s="21">
        <f t="shared" si="159"/>
        <v>18.465712821289934</v>
      </c>
    </row>
    <row r="1396" spans="2:31" hidden="1" x14ac:dyDescent="0.2">
      <c r="B1396" s="122" t="s">
        <v>3839</v>
      </c>
      <c r="C1396" s="122" t="s">
        <v>177</v>
      </c>
      <c r="D1396" s="123">
        <v>46146</v>
      </c>
      <c r="E1396" s="122" t="s">
        <v>4089</v>
      </c>
      <c r="F1396" s="122" t="s">
        <v>22</v>
      </c>
      <c r="G1396" s="122" t="s">
        <v>151</v>
      </c>
      <c r="H1396" s="122" t="s">
        <v>149</v>
      </c>
      <c r="I1396" s="122" t="s">
        <v>4090</v>
      </c>
      <c r="J1396" s="122" t="s">
        <v>4090</v>
      </c>
      <c r="K1396" s="122" t="s">
        <v>24</v>
      </c>
      <c r="L1396" s="122" t="s">
        <v>4091</v>
      </c>
      <c r="M1396" s="122" t="s">
        <v>25</v>
      </c>
      <c r="N1396" s="122" t="s">
        <v>26</v>
      </c>
      <c r="O1396" s="122" t="s">
        <v>25</v>
      </c>
      <c r="P1396" s="122" t="s">
        <v>27</v>
      </c>
      <c r="Q1396" s="122" t="s">
        <v>190</v>
      </c>
      <c r="R1396" s="124">
        <v>4.6779999999999999</v>
      </c>
      <c r="S1396" s="122" t="s">
        <v>191</v>
      </c>
      <c r="T1396" s="125">
        <v>9.69</v>
      </c>
      <c r="U1396" s="122" t="s">
        <v>30</v>
      </c>
      <c r="W1396" s="8" t="str">
        <f t="shared" si="153"/>
        <v/>
      </c>
      <c r="X1396" s="8">
        <f>IF(S1396="6B",_xlfn.XLOOKUP(H1396,'Zoning 2shop'!A:A,'Zoning 2shop'!B:B),IF(S1396="6C",_xlfn.XLOOKUP(G1396,'Zoning 2shop'!C:C,'Zoning 2shop'!D:D),""))</f>
        <v>30</v>
      </c>
      <c r="Y1396" s="112">
        <f t="shared" si="154"/>
        <v>0.14910705133062102</v>
      </c>
      <c r="Z1396" s="4">
        <f t="shared" si="155"/>
        <v>9.69</v>
      </c>
      <c r="AA1396" s="4">
        <f t="shared" si="156"/>
        <v>0.08</v>
      </c>
      <c r="AB1396" s="4">
        <f t="shared" si="157"/>
        <v>1.4448473273937177</v>
      </c>
      <c r="AC1396" s="19">
        <f t="shared" si="158"/>
        <v>9.77</v>
      </c>
      <c r="AD1396" s="8" t="str">
        <f>IF(COUNTIF(Catégories!A:A,N1396)=0,"catégorie inconnue",LOOKUP(N1396,Catégories!A:A,Catégories!B:B))</f>
        <v>Frêt</v>
      </c>
      <c r="AE1396" s="21">
        <f t="shared" si="159"/>
        <v>11.214847327393716</v>
      </c>
    </row>
    <row r="1397" spans="2:31" hidden="1" x14ac:dyDescent="0.2">
      <c r="B1397" s="122" t="s">
        <v>3839</v>
      </c>
      <c r="C1397" s="122" t="s">
        <v>177</v>
      </c>
      <c r="D1397" s="123">
        <v>46146</v>
      </c>
      <c r="E1397" s="122" t="s">
        <v>552</v>
      </c>
      <c r="F1397" s="122" t="s">
        <v>22</v>
      </c>
      <c r="G1397" s="122" t="s">
        <v>151</v>
      </c>
      <c r="H1397" s="122" t="s">
        <v>149</v>
      </c>
      <c r="I1397" s="122" t="s">
        <v>4123</v>
      </c>
      <c r="J1397" s="122" t="s">
        <v>4123</v>
      </c>
      <c r="K1397" s="122" t="s">
        <v>24</v>
      </c>
      <c r="L1397" s="122" t="s">
        <v>4124</v>
      </c>
      <c r="M1397" s="122" t="s">
        <v>25</v>
      </c>
      <c r="N1397" s="122" t="s">
        <v>26</v>
      </c>
      <c r="O1397" s="122" t="s">
        <v>25</v>
      </c>
      <c r="P1397" s="122" t="s">
        <v>27</v>
      </c>
      <c r="Q1397" s="122" t="s">
        <v>190</v>
      </c>
      <c r="R1397" s="124">
        <v>5.508</v>
      </c>
      <c r="S1397" s="122" t="s">
        <v>191</v>
      </c>
      <c r="T1397" s="125">
        <v>10.35</v>
      </c>
      <c r="U1397" s="122" t="s">
        <v>30</v>
      </c>
      <c r="W1397" s="8" t="str">
        <f t="shared" si="153"/>
        <v/>
      </c>
      <c r="X1397" s="8">
        <f>IF(S1397="6B",_xlfn.XLOOKUP(H1397,'Zoning 2shop'!A:A,'Zoning 2shop'!B:B),IF(S1397="6C",_xlfn.XLOOKUP(G1397,'Zoning 2shop'!C:C,'Zoning 2shop'!D:D),""))</f>
        <v>30</v>
      </c>
      <c r="Y1397" s="112">
        <f t="shared" si="154"/>
        <v>0.14910705133062102</v>
      </c>
      <c r="Z1397" s="4">
        <f t="shared" si="155"/>
        <v>10.35</v>
      </c>
      <c r="AA1397" s="4">
        <f t="shared" si="156"/>
        <v>0.08</v>
      </c>
      <c r="AB1397" s="4">
        <f t="shared" si="157"/>
        <v>1.5432579812719276</v>
      </c>
      <c r="AC1397" s="19">
        <f t="shared" si="158"/>
        <v>10.43</v>
      </c>
      <c r="AD1397" s="8" t="str">
        <f>IF(COUNTIF(Catégories!A:A,N1397)=0,"catégorie inconnue",LOOKUP(N1397,Catégories!A:A,Catégories!B:B))</f>
        <v>Frêt</v>
      </c>
      <c r="AE1397" s="21">
        <f t="shared" si="159"/>
        <v>11.973257981271928</v>
      </c>
    </row>
    <row r="1398" spans="2:31" hidden="1" x14ac:dyDescent="0.2">
      <c r="B1398" s="122" t="s">
        <v>3839</v>
      </c>
      <c r="C1398" s="122" t="s">
        <v>177</v>
      </c>
      <c r="D1398" s="123">
        <v>46146</v>
      </c>
      <c r="E1398" s="122" t="s">
        <v>4094</v>
      </c>
      <c r="F1398" s="122" t="s">
        <v>22</v>
      </c>
      <c r="G1398" s="122" t="s">
        <v>151</v>
      </c>
      <c r="H1398" s="122" t="s">
        <v>149</v>
      </c>
      <c r="I1398" s="122" t="s">
        <v>4095</v>
      </c>
      <c r="J1398" s="122" t="s">
        <v>4095</v>
      </c>
      <c r="K1398" s="122" t="s">
        <v>24</v>
      </c>
      <c r="L1398" s="122" t="s">
        <v>4096</v>
      </c>
      <c r="M1398" s="122" t="s">
        <v>25</v>
      </c>
      <c r="N1398" s="122" t="s">
        <v>26</v>
      </c>
      <c r="O1398" s="122" t="s">
        <v>25</v>
      </c>
      <c r="P1398" s="122" t="s">
        <v>27</v>
      </c>
      <c r="Q1398" s="122" t="s">
        <v>190</v>
      </c>
      <c r="R1398" s="124">
        <v>1.5840000000000001</v>
      </c>
      <c r="S1398" s="122" t="s">
        <v>191</v>
      </c>
      <c r="T1398" s="125">
        <v>5.88</v>
      </c>
      <c r="U1398" s="122" t="s">
        <v>30</v>
      </c>
      <c r="W1398" s="8" t="str">
        <f t="shared" si="153"/>
        <v/>
      </c>
      <c r="X1398" s="8">
        <f>IF(S1398="6B",_xlfn.XLOOKUP(H1398,'Zoning 2shop'!A:A,'Zoning 2shop'!B:B),IF(S1398="6C",_xlfn.XLOOKUP(G1398,'Zoning 2shop'!C:C,'Zoning 2shop'!D:D),""))</f>
        <v>30</v>
      </c>
      <c r="Y1398" s="112">
        <f t="shared" si="154"/>
        <v>0.14910705133062102</v>
      </c>
      <c r="Z1398" s="4">
        <f t="shared" si="155"/>
        <v>5.88</v>
      </c>
      <c r="AA1398" s="4">
        <f t="shared" si="156"/>
        <v>0.08</v>
      </c>
      <c r="AB1398" s="4">
        <f t="shared" si="157"/>
        <v>0.87674946182405156</v>
      </c>
      <c r="AC1398" s="19">
        <f t="shared" si="158"/>
        <v>5.96</v>
      </c>
      <c r="AD1398" s="8" t="str">
        <f>IF(COUNTIF(Catégories!A:A,N1398)=0,"catégorie inconnue",LOOKUP(N1398,Catégories!A:A,Catégories!B:B))</f>
        <v>Frêt</v>
      </c>
      <c r="AE1398" s="21">
        <f t="shared" si="159"/>
        <v>6.8367494618240512</v>
      </c>
    </row>
    <row r="1399" spans="2:31" hidden="1" x14ac:dyDescent="0.2">
      <c r="B1399" s="122" t="s">
        <v>3839</v>
      </c>
      <c r="C1399" s="122" t="s">
        <v>177</v>
      </c>
      <c r="D1399" s="123">
        <v>46146</v>
      </c>
      <c r="E1399" s="122" t="s">
        <v>4086</v>
      </c>
      <c r="F1399" s="122" t="s">
        <v>22</v>
      </c>
      <c r="G1399" s="122" t="s">
        <v>192</v>
      </c>
      <c r="H1399" s="122" t="s">
        <v>149</v>
      </c>
      <c r="I1399" s="122" t="s">
        <v>4087</v>
      </c>
      <c r="J1399" s="122" t="s">
        <v>4087</v>
      </c>
      <c r="K1399" s="122" t="s">
        <v>24</v>
      </c>
      <c r="L1399" s="122" t="s">
        <v>4088</v>
      </c>
      <c r="M1399" s="122" t="s">
        <v>25</v>
      </c>
      <c r="N1399" s="122" t="s">
        <v>26</v>
      </c>
      <c r="O1399" s="122" t="s">
        <v>25</v>
      </c>
      <c r="P1399" s="122" t="s">
        <v>27</v>
      </c>
      <c r="Q1399" s="122" t="s">
        <v>190</v>
      </c>
      <c r="R1399" s="124">
        <v>3.3260000000000001</v>
      </c>
      <c r="S1399" s="122" t="s">
        <v>191</v>
      </c>
      <c r="T1399" s="125">
        <v>13.17</v>
      </c>
      <c r="U1399" s="122" t="s">
        <v>30</v>
      </c>
      <c r="W1399" s="8" t="str">
        <f t="shared" si="153"/>
        <v/>
      </c>
      <c r="X1399" s="8">
        <f>IF(S1399="6B",_xlfn.XLOOKUP(H1399,'Zoning 2shop'!A:A,'Zoning 2shop'!B:B),IF(S1399="6C",_xlfn.XLOOKUP(G1399,'Zoning 2shop'!C:C,'Zoning 2shop'!D:D),""))</f>
        <v>25</v>
      </c>
      <c r="Y1399" s="112">
        <f t="shared" si="154"/>
        <v>0.14910705133062102</v>
      </c>
      <c r="Z1399" s="4">
        <f t="shared" si="155"/>
        <v>13.17</v>
      </c>
      <c r="AA1399" s="4">
        <f t="shared" si="156"/>
        <v>0.08</v>
      </c>
      <c r="AB1399" s="4">
        <f t="shared" si="157"/>
        <v>1.9637398660242789</v>
      </c>
      <c r="AC1399" s="19">
        <f t="shared" si="158"/>
        <v>13.25</v>
      </c>
      <c r="AD1399" s="8" t="str">
        <f>IF(COUNTIF(Catégories!A:A,N1399)=0,"catégorie inconnue",LOOKUP(N1399,Catégories!A:A,Catégories!B:B))</f>
        <v>Frêt</v>
      </c>
      <c r="AE1399" s="21">
        <f t="shared" si="159"/>
        <v>15.213739866024278</v>
      </c>
    </row>
    <row r="1400" spans="2:31" hidden="1" x14ac:dyDescent="0.2">
      <c r="B1400" s="122" t="s">
        <v>3839</v>
      </c>
      <c r="C1400" s="122" t="s">
        <v>177</v>
      </c>
      <c r="D1400" s="123">
        <v>46146</v>
      </c>
      <c r="E1400" s="122" t="s">
        <v>4106</v>
      </c>
      <c r="F1400" s="122" t="s">
        <v>22</v>
      </c>
      <c r="G1400" s="122" t="s">
        <v>151</v>
      </c>
      <c r="H1400" s="122" t="s">
        <v>149</v>
      </c>
      <c r="I1400" s="122" t="s">
        <v>4107</v>
      </c>
      <c r="J1400" s="122" t="s">
        <v>4107</v>
      </c>
      <c r="K1400" s="122" t="s">
        <v>24</v>
      </c>
      <c r="L1400" s="122" t="s">
        <v>4108</v>
      </c>
      <c r="M1400" s="122" t="s">
        <v>25</v>
      </c>
      <c r="N1400" s="122" t="s">
        <v>26</v>
      </c>
      <c r="O1400" s="122" t="s">
        <v>25</v>
      </c>
      <c r="P1400" s="122" t="s">
        <v>27</v>
      </c>
      <c r="Q1400" s="122" t="s">
        <v>190</v>
      </c>
      <c r="R1400" s="124">
        <v>4.266</v>
      </c>
      <c r="S1400" s="122" t="s">
        <v>191</v>
      </c>
      <c r="T1400" s="125">
        <v>9.69</v>
      </c>
      <c r="U1400" s="122" t="s">
        <v>30</v>
      </c>
      <c r="W1400" s="8" t="str">
        <f t="shared" si="153"/>
        <v/>
      </c>
      <c r="X1400" s="8">
        <f>IF(S1400="6B",_xlfn.XLOOKUP(H1400,'Zoning 2shop'!A:A,'Zoning 2shop'!B:B),IF(S1400="6C",_xlfn.XLOOKUP(G1400,'Zoning 2shop'!C:C,'Zoning 2shop'!D:D),""))</f>
        <v>30</v>
      </c>
      <c r="Y1400" s="112">
        <f t="shared" si="154"/>
        <v>0.14910705133062102</v>
      </c>
      <c r="Z1400" s="4">
        <f t="shared" si="155"/>
        <v>9.69</v>
      </c>
      <c r="AA1400" s="4">
        <f t="shared" si="156"/>
        <v>0.08</v>
      </c>
      <c r="AB1400" s="4">
        <f t="shared" si="157"/>
        <v>1.4448473273937177</v>
      </c>
      <c r="AC1400" s="19">
        <f t="shared" si="158"/>
        <v>9.77</v>
      </c>
      <c r="AD1400" s="8" t="str">
        <f>IF(COUNTIF(Catégories!A:A,N1400)=0,"catégorie inconnue",LOOKUP(N1400,Catégories!A:A,Catégories!B:B))</f>
        <v>Frêt</v>
      </c>
      <c r="AE1400" s="21">
        <f t="shared" si="159"/>
        <v>11.214847327393716</v>
      </c>
    </row>
    <row r="1401" spans="2:31" hidden="1" x14ac:dyDescent="0.2">
      <c r="B1401" s="122" t="s">
        <v>3839</v>
      </c>
      <c r="C1401" s="122" t="s">
        <v>177</v>
      </c>
      <c r="D1401" s="123">
        <v>46146</v>
      </c>
      <c r="E1401" s="122" t="s">
        <v>4125</v>
      </c>
      <c r="F1401" s="122" t="s">
        <v>22</v>
      </c>
      <c r="G1401" s="122" t="s">
        <v>151</v>
      </c>
      <c r="H1401" s="122" t="s">
        <v>149</v>
      </c>
      <c r="I1401" s="122" t="s">
        <v>4126</v>
      </c>
      <c r="J1401" s="122" t="s">
        <v>4126</v>
      </c>
      <c r="K1401" s="122" t="s">
        <v>24</v>
      </c>
      <c r="L1401" s="122" t="s">
        <v>4127</v>
      </c>
      <c r="M1401" s="122" t="s">
        <v>25</v>
      </c>
      <c r="N1401" s="122" t="s">
        <v>26</v>
      </c>
      <c r="O1401" s="122" t="s">
        <v>25</v>
      </c>
      <c r="P1401" s="122" t="s">
        <v>27</v>
      </c>
      <c r="Q1401" s="122" t="s">
        <v>190</v>
      </c>
      <c r="R1401" s="124">
        <v>1.264</v>
      </c>
      <c r="S1401" s="122" t="s">
        <v>191</v>
      </c>
      <c r="T1401" s="125">
        <v>5.88</v>
      </c>
      <c r="U1401" s="122" t="s">
        <v>30</v>
      </c>
      <c r="W1401" s="8" t="str">
        <f t="shared" si="153"/>
        <v/>
      </c>
      <c r="X1401" s="8">
        <f>IF(S1401="6B",_xlfn.XLOOKUP(H1401,'Zoning 2shop'!A:A,'Zoning 2shop'!B:B),IF(S1401="6C",_xlfn.XLOOKUP(G1401,'Zoning 2shop'!C:C,'Zoning 2shop'!D:D),""))</f>
        <v>30</v>
      </c>
      <c r="Y1401" s="112">
        <f t="shared" si="154"/>
        <v>0.14910705133062102</v>
      </c>
      <c r="Z1401" s="4">
        <f t="shared" si="155"/>
        <v>5.88</v>
      </c>
      <c r="AA1401" s="4">
        <f t="shared" si="156"/>
        <v>0.08</v>
      </c>
      <c r="AB1401" s="4">
        <f t="shared" si="157"/>
        <v>0.87674946182405156</v>
      </c>
      <c r="AC1401" s="19">
        <f t="shared" si="158"/>
        <v>5.96</v>
      </c>
      <c r="AD1401" s="8" t="str">
        <f>IF(COUNTIF(Catégories!A:A,N1401)=0,"catégorie inconnue",LOOKUP(N1401,Catégories!A:A,Catégories!B:B))</f>
        <v>Frêt</v>
      </c>
      <c r="AE1401" s="21">
        <f t="shared" si="159"/>
        <v>6.8367494618240512</v>
      </c>
    </row>
    <row r="1402" spans="2:31" hidden="1" x14ac:dyDescent="0.2">
      <c r="B1402" s="122" t="s">
        <v>3839</v>
      </c>
      <c r="C1402" s="122" t="s">
        <v>177</v>
      </c>
      <c r="D1402" s="123">
        <v>46146</v>
      </c>
      <c r="E1402" s="122" t="s">
        <v>4097</v>
      </c>
      <c r="F1402" s="122" t="s">
        <v>22</v>
      </c>
      <c r="G1402" s="122" t="s">
        <v>151</v>
      </c>
      <c r="H1402" s="122" t="s">
        <v>149</v>
      </c>
      <c r="I1402" s="122" t="s">
        <v>4098</v>
      </c>
      <c r="J1402" s="122" t="s">
        <v>4098</v>
      </c>
      <c r="K1402" s="122" t="s">
        <v>24</v>
      </c>
      <c r="L1402" s="122" t="s">
        <v>4099</v>
      </c>
      <c r="M1402" s="122" t="s">
        <v>25</v>
      </c>
      <c r="N1402" s="122" t="s">
        <v>26</v>
      </c>
      <c r="O1402" s="122" t="s">
        <v>25</v>
      </c>
      <c r="P1402" s="122" t="s">
        <v>27</v>
      </c>
      <c r="Q1402" s="122" t="s">
        <v>190</v>
      </c>
      <c r="R1402" s="124">
        <v>4.532</v>
      </c>
      <c r="S1402" s="122" t="s">
        <v>191</v>
      </c>
      <c r="T1402" s="125">
        <v>9.69</v>
      </c>
      <c r="U1402" s="122" t="s">
        <v>30</v>
      </c>
      <c r="W1402" s="8" t="str">
        <f t="shared" si="153"/>
        <v/>
      </c>
      <c r="X1402" s="8">
        <f>IF(S1402="6B",_xlfn.XLOOKUP(H1402,'Zoning 2shop'!A:A,'Zoning 2shop'!B:B),IF(S1402="6C",_xlfn.XLOOKUP(G1402,'Zoning 2shop'!C:C,'Zoning 2shop'!D:D),""))</f>
        <v>30</v>
      </c>
      <c r="Y1402" s="112">
        <f t="shared" si="154"/>
        <v>0.14910705133062102</v>
      </c>
      <c r="Z1402" s="4">
        <f t="shared" si="155"/>
        <v>9.69</v>
      </c>
      <c r="AA1402" s="4">
        <f t="shared" si="156"/>
        <v>0.08</v>
      </c>
      <c r="AB1402" s="4">
        <f t="shared" si="157"/>
        <v>1.4448473273937177</v>
      </c>
      <c r="AC1402" s="19">
        <f t="shared" si="158"/>
        <v>9.77</v>
      </c>
      <c r="AD1402" s="8" t="str">
        <f>IF(COUNTIF(Catégories!A:A,N1402)=0,"catégorie inconnue",LOOKUP(N1402,Catégories!A:A,Catégories!B:B))</f>
        <v>Frêt</v>
      </c>
      <c r="AE1402" s="21">
        <f t="shared" si="159"/>
        <v>11.214847327393716</v>
      </c>
    </row>
    <row r="1403" spans="2:31" hidden="1" x14ac:dyDescent="0.2">
      <c r="B1403" s="122" t="s">
        <v>3839</v>
      </c>
      <c r="C1403" s="122" t="s">
        <v>177</v>
      </c>
      <c r="D1403" s="123">
        <v>46146</v>
      </c>
      <c r="E1403" s="122" t="s">
        <v>4074</v>
      </c>
      <c r="F1403" s="122" t="s">
        <v>22</v>
      </c>
      <c r="G1403" s="122" t="s">
        <v>151</v>
      </c>
      <c r="H1403" s="122" t="s">
        <v>149</v>
      </c>
      <c r="I1403" s="122" t="s">
        <v>4075</v>
      </c>
      <c r="J1403" s="122" t="s">
        <v>4075</v>
      </c>
      <c r="K1403" s="122" t="s">
        <v>24</v>
      </c>
      <c r="L1403" s="122" t="s">
        <v>4076</v>
      </c>
      <c r="M1403" s="122" t="s">
        <v>25</v>
      </c>
      <c r="N1403" s="122" t="s">
        <v>26</v>
      </c>
      <c r="O1403" s="122" t="s">
        <v>25</v>
      </c>
      <c r="P1403" s="122" t="s">
        <v>27</v>
      </c>
      <c r="Q1403" s="122" t="s">
        <v>190</v>
      </c>
      <c r="R1403" s="124">
        <v>1.24</v>
      </c>
      <c r="S1403" s="122" t="s">
        <v>191</v>
      </c>
      <c r="T1403" s="125">
        <v>5.88</v>
      </c>
      <c r="U1403" s="122" t="s">
        <v>30</v>
      </c>
      <c r="W1403" s="8" t="str">
        <f t="shared" si="153"/>
        <v/>
      </c>
      <c r="X1403" s="8">
        <f>IF(S1403="6B",_xlfn.XLOOKUP(H1403,'Zoning 2shop'!A:A,'Zoning 2shop'!B:B),IF(S1403="6C",_xlfn.XLOOKUP(G1403,'Zoning 2shop'!C:C,'Zoning 2shop'!D:D),""))</f>
        <v>30</v>
      </c>
      <c r="Y1403" s="112">
        <f t="shared" si="154"/>
        <v>0.14910705133062102</v>
      </c>
      <c r="Z1403" s="4">
        <f t="shared" si="155"/>
        <v>5.88</v>
      </c>
      <c r="AA1403" s="4">
        <f t="shared" si="156"/>
        <v>0.08</v>
      </c>
      <c r="AB1403" s="4">
        <f t="shared" si="157"/>
        <v>0.87674946182405156</v>
      </c>
      <c r="AC1403" s="19">
        <f t="shared" si="158"/>
        <v>5.96</v>
      </c>
      <c r="AD1403" s="8" t="str">
        <f>IF(COUNTIF(Catégories!A:A,N1403)=0,"catégorie inconnue",LOOKUP(N1403,Catégories!A:A,Catégories!B:B))</f>
        <v>Frêt</v>
      </c>
      <c r="AE1403" s="21">
        <f t="shared" si="159"/>
        <v>6.8367494618240512</v>
      </c>
    </row>
    <row r="1404" spans="2:31" hidden="1" x14ac:dyDescent="0.2">
      <c r="B1404" s="122" t="s">
        <v>3839</v>
      </c>
      <c r="C1404" s="122" t="s">
        <v>177</v>
      </c>
      <c r="D1404" s="123">
        <v>46146</v>
      </c>
      <c r="E1404" s="122" t="s">
        <v>4071</v>
      </c>
      <c r="F1404" s="122" t="s">
        <v>22</v>
      </c>
      <c r="G1404" s="122" t="s">
        <v>207</v>
      </c>
      <c r="H1404" s="122" t="s">
        <v>149</v>
      </c>
      <c r="I1404" s="122" t="s">
        <v>4072</v>
      </c>
      <c r="J1404" s="122" t="s">
        <v>4072</v>
      </c>
      <c r="K1404" s="122" t="s">
        <v>24</v>
      </c>
      <c r="L1404" s="122" t="s">
        <v>4073</v>
      </c>
      <c r="M1404" s="122" t="s">
        <v>25</v>
      </c>
      <c r="N1404" s="122" t="s">
        <v>26</v>
      </c>
      <c r="O1404" s="122" t="s">
        <v>25</v>
      </c>
      <c r="P1404" s="122" t="s">
        <v>27</v>
      </c>
      <c r="Q1404" s="122" t="s">
        <v>190</v>
      </c>
      <c r="R1404" s="124">
        <v>1.944</v>
      </c>
      <c r="S1404" s="122" t="s">
        <v>191</v>
      </c>
      <c r="T1404" s="125">
        <v>10.87</v>
      </c>
      <c r="U1404" s="122" t="s">
        <v>30</v>
      </c>
      <c r="W1404" s="8" t="str">
        <f t="shared" si="153"/>
        <v/>
      </c>
      <c r="X1404" s="8">
        <f>IF(S1404="6B",_xlfn.XLOOKUP(H1404,'Zoning 2shop'!A:A,'Zoning 2shop'!B:B),IF(S1404="6C",_xlfn.XLOOKUP(G1404,'Zoning 2shop'!C:C,'Zoning 2shop'!D:D),""))</f>
        <v>39</v>
      </c>
      <c r="Y1404" s="112">
        <f t="shared" si="154"/>
        <v>0.14910705133062102</v>
      </c>
      <c r="Z1404" s="4">
        <f t="shared" si="155"/>
        <v>10.87</v>
      </c>
      <c r="AA1404" s="4">
        <f t="shared" si="156"/>
        <v>0.08</v>
      </c>
      <c r="AB1404" s="4">
        <f t="shared" si="157"/>
        <v>1.6207936479638503</v>
      </c>
      <c r="AC1404" s="19">
        <f t="shared" si="158"/>
        <v>10.95</v>
      </c>
      <c r="AD1404" s="8" t="str">
        <f>IF(COUNTIF(Catégories!A:A,N1404)=0,"catégorie inconnue",LOOKUP(N1404,Catégories!A:A,Catégories!B:B))</f>
        <v>Frêt</v>
      </c>
      <c r="AE1404" s="21">
        <f t="shared" si="159"/>
        <v>12.57079364796385</v>
      </c>
    </row>
    <row r="1405" spans="2:31" hidden="1" x14ac:dyDescent="0.2">
      <c r="B1405" s="122" t="s">
        <v>3839</v>
      </c>
      <c r="C1405" s="122" t="s">
        <v>177</v>
      </c>
      <c r="D1405" s="123">
        <v>46146</v>
      </c>
      <c r="E1405" s="122" t="s">
        <v>4109</v>
      </c>
      <c r="F1405" s="122" t="s">
        <v>22</v>
      </c>
      <c r="G1405" s="122" t="s">
        <v>151</v>
      </c>
      <c r="H1405" s="122" t="s">
        <v>149</v>
      </c>
      <c r="I1405" s="122" t="s">
        <v>4110</v>
      </c>
      <c r="J1405" s="122" t="s">
        <v>4110</v>
      </c>
      <c r="K1405" s="122" t="s">
        <v>24</v>
      </c>
      <c r="L1405" s="122" t="s">
        <v>4111</v>
      </c>
      <c r="M1405" s="122" t="s">
        <v>25</v>
      </c>
      <c r="N1405" s="122" t="s">
        <v>26</v>
      </c>
      <c r="O1405" s="122" t="s">
        <v>25</v>
      </c>
      <c r="P1405" s="122" t="s">
        <v>27</v>
      </c>
      <c r="Q1405" s="122" t="s">
        <v>190</v>
      </c>
      <c r="R1405" s="124">
        <v>6.9</v>
      </c>
      <c r="S1405" s="122" t="s">
        <v>191</v>
      </c>
      <c r="T1405" s="125">
        <v>11.01</v>
      </c>
      <c r="U1405" s="122" t="s">
        <v>30</v>
      </c>
      <c r="W1405" s="8" t="str">
        <f t="shared" si="153"/>
        <v/>
      </c>
      <c r="X1405" s="8">
        <f>IF(S1405="6B",_xlfn.XLOOKUP(H1405,'Zoning 2shop'!A:A,'Zoning 2shop'!B:B),IF(S1405="6C",_xlfn.XLOOKUP(G1405,'Zoning 2shop'!C:C,'Zoning 2shop'!D:D),""))</f>
        <v>30</v>
      </c>
      <c r="Y1405" s="112">
        <f t="shared" si="154"/>
        <v>0.14910705133062102</v>
      </c>
      <c r="Z1405" s="4">
        <f t="shared" si="155"/>
        <v>11.01</v>
      </c>
      <c r="AA1405" s="4">
        <f t="shared" si="156"/>
        <v>0.08</v>
      </c>
      <c r="AB1405" s="4">
        <f t="shared" si="157"/>
        <v>1.6416686351501375</v>
      </c>
      <c r="AC1405" s="19">
        <f t="shared" si="158"/>
        <v>11.09</v>
      </c>
      <c r="AD1405" s="8" t="str">
        <f>IF(COUNTIF(Catégories!A:A,N1405)=0,"catégorie inconnue",LOOKUP(N1405,Catégories!A:A,Catégories!B:B))</f>
        <v>Frêt</v>
      </c>
      <c r="AE1405" s="21">
        <f t="shared" si="159"/>
        <v>12.731668635150138</v>
      </c>
    </row>
    <row r="1406" spans="2:31" hidden="1" x14ac:dyDescent="0.2">
      <c r="B1406" s="122" t="s">
        <v>3839</v>
      </c>
      <c r="C1406" s="122" t="s">
        <v>177</v>
      </c>
      <c r="D1406" s="123">
        <v>46146</v>
      </c>
      <c r="E1406" s="122" t="s">
        <v>4118</v>
      </c>
      <c r="F1406" s="122" t="s">
        <v>22</v>
      </c>
      <c r="G1406" s="122" t="s">
        <v>151</v>
      </c>
      <c r="H1406" s="122" t="s">
        <v>149</v>
      </c>
      <c r="I1406" s="122" t="s">
        <v>4119</v>
      </c>
      <c r="J1406" s="122" t="s">
        <v>4119</v>
      </c>
      <c r="K1406" s="122" t="s">
        <v>24</v>
      </c>
      <c r="L1406" s="122" t="s">
        <v>4120</v>
      </c>
      <c r="M1406" s="122" t="s">
        <v>25</v>
      </c>
      <c r="N1406" s="122" t="s">
        <v>26</v>
      </c>
      <c r="O1406" s="122" t="s">
        <v>25</v>
      </c>
      <c r="P1406" s="122" t="s">
        <v>27</v>
      </c>
      <c r="Q1406" s="122" t="s">
        <v>190</v>
      </c>
      <c r="R1406" s="124">
        <v>1.056</v>
      </c>
      <c r="S1406" s="122" t="s">
        <v>191</v>
      </c>
      <c r="T1406" s="125">
        <v>5.88</v>
      </c>
      <c r="U1406" s="122" t="s">
        <v>30</v>
      </c>
      <c r="W1406" s="8" t="str">
        <f t="shared" si="153"/>
        <v/>
      </c>
      <c r="X1406" s="8">
        <f>IF(S1406="6B",_xlfn.XLOOKUP(H1406,'Zoning 2shop'!A:A,'Zoning 2shop'!B:B),IF(S1406="6C",_xlfn.XLOOKUP(G1406,'Zoning 2shop'!C:C,'Zoning 2shop'!D:D),""))</f>
        <v>30</v>
      </c>
      <c r="Y1406" s="112">
        <f t="shared" si="154"/>
        <v>0.14910705133062102</v>
      </c>
      <c r="Z1406" s="4">
        <f t="shared" si="155"/>
        <v>5.88</v>
      </c>
      <c r="AA1406" s="4">
        <f t="shared" si="156"/>
        <v>0.08</v>
      </c>
      <c r="AB1406" s="4">
        <f t="shared" si="157"/>
        <v>0.87674946182405156</v>
      </c>
      <c r="AC1406" s="19">
        <f t="shared" si="158"/>
        <v>5.96</v>
      </c>
      <c r="AD1406" s="8" t="str">
        <f>IF(COUNTIF(Catégories!A:A,N1406)=0,"catégorie inconnue",LOOKUP(N1406,Catégories!A:A,Catégories!B:B))</f>
        <v>Frêt</v>
      </c>
      <c r="AE1406" s="21">
        <f t="shared" si="159"/>
        <v>6.8367494618240512</v>
      </c>
    </row>
    <row r="1407" spans="2:31" hidden="1" x14ac:dyDescent="0.2">
      <c r="B1407" s="122" t="s">
        <v>3839</v>
      </c>
      <c r="C1407" s="122" t="s">
        <v>177</v>
      </c>
      <c r="D1407" s="123">
        <v>46146</v>
      </c>
      <c r="E1407" s="122" t="s">
        <v>4115</v>
      </c>
      <c r="F1407" s="122" t="s">
        <v>22</v>
      </c>
      <c r="G1407" s="122" t="s">
        <v>151</v>
      </c>
      <c r="H1407" s="122" t="s">
        <v>149</v>
      </c>
      <c r="I1407" s="122" t="s">
        <v>4116</v>
      </c>
      <c r="J1407" s="122" t="s">
        <v>4116</v>
      </c>
      <c r="K1407" s="122" t="s">
        <v>24</v>
      </c>
      <c r="L1407" s="122" t="s">
        <v>4117</v>
      </c>
      <c r="M1407" s="122" t="s">
        <v>25</v>
      </c>
      <c r="N1407" s="122" t="s">
        <v>26</v>
      </c>
      <c r="O1407" s="122" t="s">
        <v>25</v>
      </c>
      <c r="P1407" s="122" t="s">
        <v>27</v>
      </c>
      <c r="Q1407" s="122" t="s">
        <v>190</v>
      </c>
      <c r="R1407" s="124">
        <v>5.6420000000000003</v>
      </c>
      <c r="S1407" s="122" t="s">
        <v>191</v>
      </c>
      <c r="T1407" s="125">
        <v>10.35</v>
      </c>
      <c r="U1407" s="122" t="s">
        <v>30</v>
      </c>
      <c r="W1407" s="8" t="str">
        <f t="shared" si="153"/>
        <v/>
      </c>
      <c r="X1407" s="8">
        <f>IF(S1407="6B",_xlfn.XLOOKUP(H1407,'Zoning 2shop'!A:A,'Zoning 2shop'!B:B),IF(S1407="6C",_xlfn.XLOOKUP(G1407,'Zoning 2shop'!C:C,'Zoning 2shop'!D:D),""))</f>
        <v>30</v>
      </c>
      <c r="Y1407" s="112">
        <f t="shared" si="154"/>
        <v>0.14910705133062102</v>
      </c>
      <c r="Z1407" s="4">
        <f t="shared" si="155"/>
        <v>10.35</v>
      </c>
      <c r="AA1407" s="4">
        <f t="shared" si="156"/>
        <v>0.08</v>
      </c>
      <c r="AB1407" s="4">
        <f t="shared" si="157"/>
        <v>1.5432579812719276</v>
      </c>
      <c r="AC1407" s="19">
        <f t="shared" si="158"/>
        <v>10.43</v>
      </c>
      <c r="AD1407" s="8" t="str">
        <f>IF(COUNTIF(Catégories!A:A,N1407)=0,"catégorie inconnue",LOOKUP(N1407,Catégories!A:A,Catégories!B:B))</f>
        <v>Frêt</v>
      </c>
      <c r="AE1407" s="21">
        <f t="shared" si="159"/>
        <v>11.973257981271928</v>
      </c>
    </row>
    <row r="1408" spans="2:31" hidden="1" x14ac:dyDescent="0.2">
      <c r="B1408" s="122" t="s">
        <v>3839</v>
      </c>
      <c r="C1408" s="122" t="s">
        <v>177</v>
      </c>
      <c r="D1408" s="123">
        <v>46146</v>
      </c>
      <c r="E1408" s="122" t="s">
        <v>4100</v>
      </c>
      <c r="F1408" s="122" t="s">
        <v>22</v>
      </c>
      <c r="G1408" s="122" t="s">
        <v>153</v>
      </c>
      <c r="H1408" s="122" t="s">
        <v>149</v>
      </c>
      <c r="I1408" s="122" t="s">
        <v>4101</v>
      </c>
      <c r="J1408" s="122" t="s">
        <v>4101</v>
      </c>
      <c r="K1408" s="122" t="s">
        <v>24</v>
      </c>
      <c r="L1408" s="122" t="s">
        <v>4102</v>
      </c>
      <c r="M1408" s="122" t="s">
        <v>25</v>
      </c>
      <c r="N1408" s="122" t="s">
        <v>26</v>
      </c>
      <c r="O1408" s="122" t="s">
        <v>25</v>
      </c>
      <c r="P1408" s="122" t="s">
        <v>27</v>
      </c>
      <c r="Q1408" s="122" t="s">
        <v>190</v>
      </c>
      <c r="R1408" s="124">
        <v>0.3</v>
      </c>
      <c r="S1408" s="122" t="s">
        <v>191</v>
      </c>
      <c r="T1408" s="125">
        <v>6.4</v>
      </c>
      <c r="U1408" s="122" t="s">
        <v>30</v>
      </c>
      <c r="W1408" s="8" t="str">
        <f t="shared" si="153"/>
        <v/>
      </c>
      <c r="X1408" s="8">
        <f>IF(S1408="6B",_xlfn.XLOOKUP(H1408,'Zoning 2shop'!A:A,'Zoning 2shop'!B:B),IF(S1408="6C",_xlfn.XLOOKUP(G1408,'Zoning 2shop'!C:C,'Zoning 2shop'!D:D),""))</f>
        <v>33</v>
      </c>
      <c r="Y1408" s="112">
        <f t="shared" si="154"/>
        <v>0.14910705133062102</v>
      </c>
      <c r="Z1408" s="4">
        <f t="shared" si="155"/>
        <v>6.4</v>
      </c>
      <c r="AA1408" s="4">
        <f t="shared" si="156"/>
        <v>0.08</v>
      </c>
      <c r="AB1408" s="4">
        <f t="shared" si="157"/>
        <v>0.95428512851597458</v>
      </c>
      <c r="AC1408" s="19">
        <f t="shared" si="158"/>
        <v>6.48</v>
      </c>
      <c r="AD1408" s="8" t="str">
        <f>IF(COUNTIF(Catégories!A:A,N1408)=0,"catégorie inconnue",LOOKUP(N1408,Catégories!A:A,Catégories!B:B))</f>
        <v>Frêt</v>
      </c>
      <c r="AE1408" s="21">
        <f t="shared" si="159"/>
        <v>7.4342851285159748</v>
      </c>
    </row>
    <row r="1409" spans="2:31" hidden="1" x14ac:dyDescent="0.2">
      <c r="B1409" s="122" t="s">
        <v>3839</v>
      </c>
      <c r="C1409" s="122" t="s">
        <v>177</v>
      </c>
      <c r="D1409" s="123">
        <v>46146</v>
      </c>
      <c r="E1409" s="122" t="s">
        <v>4112</v>
      </c>
      <c r="F1409" s="122" t="s">
        <v>22</v>
      </c>
      <c r="G1409" s="122" t="s">
        <v>151</v>
      </c>
      <c r="H1409" s="122" t="s">
        <v>149</v>
      </c>
      <c r="I1409" s="122" t="s">
        <v>4113</v>
      </c>
      <c r="J1409" s="122" t="s">
        <v>4113</v>
      </c>
      <c r="K1409" s="122" t="s">
        <v>24</v>
      </c>
      <c r="L1409" s="122" t="s">
        <v>4114</v>
      </c>
      <c r="M1409" s="122" t="s">
        <v>25</v>
      </c>
      <c r="N1409" s="122" t="s">
        <v>26</v>
      </c>
      <c r="O1409" s="122" t="s">
        <v>25</v>
      </c>
      <c r="P1409" s="122" t="s">
        <v>27</v>
      </c>
      <c r="Q1409" s="122" t="s">
        <v>190</v>
      </c>
      <c r="R1409" s="124">
        <v>4.4640000000000004</v>
      </c>
      <c r="S1409" s="122" t="s">
        <v>191</v>
      </c>
      <c r="T1409" s="125">
        <v>9.69</v>
      </c>
      <c r="U1409" s="122" t="s">
        <v>30</v>
      </c>
      <c r="W1409" s="8" t="str">
        <f t="shared" si="153"/>
        <v/>
      </c>
      <c r="X1409" s="8">
        <f>IF(S1409="6B",_xlfn.XLOOKUP(H1409,'Zoning 2shop'!A:A,'Zoning 2shop'!B:B),IF(S1409="6C",_xlfn.XLOOKUP(G1409,'Zoning 2shop'!C:C,'Zoning 2shop'!D:D),""))</f>
        <v>30</v>
      </c>
      <c r="Y1409" s="112">
        <f t="shared" si="154"/>
        <v>0.14910705133062102</v>
      </c>
      <c r="Z1409" s="4">
        <f t="shared" si="155"/>
        <v>9.69</v>
      </c>
      <c r="AA1409" s="4">
        <f t="shared" si="156"/>
        <v>0.08</v>
      </c>
      <c r="AB1409" s="4">
        <f t="shared" si="157"/>
        <v>1.4448473273937177</v>
      </c>
      <c r="AC1409" s="19">
        <f t="shared" si="158"/>
        <v>9.77</v>
      </c>
      <c r="AD1409" s="8" t="str">
        <f>IF(COUNTIF(Catégories!A:A,N1409)=0,"catégorie inconnue",LOOKUP(N1409,Catégories!A:A,Catégories!B:B))</f>
        <v>Frêt</v>
      </c>
      <c r="AE1409" s="21">
        <f t="shared" si="159"/>
        <v>11.214847327393716</v>
      </c>
    </row>
    <row r="1410" spans="2:31" hidden="1" x14ac:dyDescent="0.2">
      <c r="B1410" s="122" t="s">
        <v>3839</v>
      </c>
      <c r="C1410" s="122" t="s">
        <v>177</v>
      </c>
      <c r="D1410" s="123">
        <v>46146</v>
      </c>
      <c r="E1410" s="122" t="s">
        <v>4068</v>
      </c>
      <c r="F1410" s="122" t="s">
        <v>22</v>
      </c>
      <c r="G1410" s="122" t="s">
        <v>161</v>
      </c>
      <c r="H1410" s="122" t="s">
        <v>149</v>
      </c>
      <c r="I1410" s="122" t="s">
        <v>4069</v>
      </c>
      <c r="J1410" s="122" t="s">
        <v>4069</v>
      </c>
      <c r="K1410" s="122" t="s">
        <v>24</v>
      </c>
      <c r="L1410" s="122" t="s">
        <v>4070</v>
      </c>
      <c r="M1410" s="122" t="s">
        <v>25</v>
      </c>
      <c r="N1410" s="122" t="s">
        <v>26</v>
      </c>
      <c r="O1410" s="122" t="s">
        <v>25</v>
      </c>
      <c r="P1410" s="122" t="s">
        <v>27</v>
      </c>
      <c r="Q1410" s="122" t="s">
        <v>190</v>
      </c>
      <c r="R1410" s="124">
        <v>4.532</v>
      </c>
      <c r="S1410" s="122" t="s">
        <v>191</v>
      </c>
      <c r="T1410" s="125">
        <v>13.83</v>
      </c>
      <c r="U1410" s="122" t="s">
        <v>30</v>
      </c>
      <c r="W1410" s="8" t="str">
        <f t="shared" ref="W1410:W1473" si="160">IF(C1410&lt;&gt;2,"",IF(S1410="5X","5XK",IF(S1410="5Y","5YK",IF(S1410="6B","6BK",IF(S1410="6C","6CK","")))))</f>
        <v/>
      </c>
      <c r="X1410" s="8">
        <f>IF(S1410="6B",_xlfn.XLOOKUP(H1410,'Zoning 2shop'!A:A,'Zoning 2shop'!B:B),IF(S1410="6C",_xlfn.XLOOKUP(G1410,'Zoning 2shop'!C:C,'Zoning 2shop'!D:D),""))</f>
        <v>25</v>
      </c>
      <c r="Y1410" s="112">
        <f t="shared" si="154"/>
        <v>0.14910705133062102</v>
      </c>
      <c r="Z1410" s="4">
        <f t="shared" si="155"/>
        <v>13.83</v>
      </c>
      <c r="AA1410" s="4">
        <f t="shared" si="156"/>
        <v>0.08</v>
      </c>
      <c r="AB1410" s="4">
        <f t="shared" si="157"/>
        <v>2.0621505199024885</v>
      </c>
      <c r="AC1410" s="19">
        <f t="shared" si="158"/>
        <v>13.91</v>
      </c>
      <c r="AD1410" s="8" t="str">
        <f>IF(COUNTIF(Catégories!A:A,N1410)=0,"catégorie inconnue",LOOKUP(N1410,Catégories!A:A,Catégories!B:B))</f>
        <v>Frêt</v>
      </c>
      <c r="AE1410" s="21">
        <f t="shared" si="159"/>
        <v>15.972150519902488</v>
      </c>
    </row>
    <row r="1411" spans="2:31" hidden="1" x14ac:dyDescent="0.2">
      <c r="B1411" s="122" t="s">
        <v>3839</v>
      </c>
      <c r="C1411" s="122" t="s">
        <v>177</v>
      </c>
      <c r="D1411" s="123">
        <v>46146</v>
      </c>
      <c r="E1411" s="122" t="s">
        <v>4077</v>
      </c>
      <c r="F1411" s="122" t="s">
        <v>22</v>
      </c>
      <c r="G1411" s="122" t="s">
        <v>161</v>
      </c>
      <c r="H1411" s="122" t="s">
        <v>149</v>
      </c>
      <c r="I1411" s="122" t="s">
        <v>4078</v>
      </c>
      <c r="J1411" s="122" t="s">
        <v>4078</v>
      </c>
      <c r="K1411" s="122" t="s">
        <v>24</v>
      </c>
      <c r="L1411" s="122" t="s">
        <v>4079</v>
      </c>
      <c r="M1411" s="122" t="s">
        <v>25</v>
      </c>
      <c r="N1411" s="122" t="s">
        <v>26</v>
      </c>
      <c r="O1411" s="122" t="s">
        <v>25</v>
      </c>
      <c r="P1411" s="122" t="s">
        <v>27</v>
      </c>
      <c r="Q1411" s="122" t="s">
        <v>190</v>
      </c>
      <c r="R1411" s="124">
        <v>4.532</v>
      </c>
      <c r="S1411" s="122" t="s">
        <v>191</v>
      </c>
      <c r="T1411" s="125">
        <v>13.83</v>
      </c>
      <c r="U1411" s="122" t="s">
        <v>30</v>
      </c>
      <c r="W1411" s="8" t="str">
        <f t="shared" si="160"/>
        <v/>
      </c>
      <c r="X1411" s="8">
        <f>IF(S1411="6B",_xlfn.XLOOKUP(H1411,'Zoning 2shop'!A:A,'Zoning 2shop'!B:B),IF(S1411="6C",_xlfn.XLOOKUP(G1411,'Zoning 2shop'!C:C,'Zoning 2shop'!D:D),""))</f>
        <v>25</v>
      </c>
      <c r="Y1411" s="112">
        <f t="shared" si="154"/>
        <v>0.14910705133062102</v>
      </c>
      <c r="Z1411" s="4">
        <f t="shared" si="155"/>
        <v>13.83</v>
      </c>
      <c r="AA1411" s="4">
        <f t="shared" si="156"/>
        <v>0.08</v>
      </c>
      <c r="AB1411" s="4">
        <f t="shared" si="157"/>
        <v>2.0621505199024885</v>
      </c>
      <c r="AC1411" s="19">
        <f t="shared" si="158"/>
        <v>13.91</v>
      </c>
      <c r="AD1411" s="8" t="str">
        <f>IF(COUNTIF(Catégories!A:A,N1411)=0,"catégorie inconnue",LOOKUP(N1411,Catégories!A:A,Catégories!B:B))</f>
        <v>Frêt</v>
      </c>
      <c r="AE1411" s="21">
        <f t="shared" si="159"/>
        <v>15.972150519902488</v>
      </c>
    </row>
    <row r="1412" spans="2:31" hidden="1" x14ac:dyDescent="0.2">
      <c r="B1412" s="122" t="s">
        <v>3839</v>
      </c>
      <c r="C1412" s="122" t="s">
        <v>177</v>
      </c>
      <c r="D1412" s="123">
        <v>46147</v>
      </c>
      <c r="E1412" s="122" t="s">
        <v>4131</v>
      </c>
      <c r="F1412" s="122" t="s">
        <v>22</v>
      </c>
      <c r="G1412" s="122" t="s">
        <v>207</v>
      </c>
      <c r="H1412" s="122" t="s">
        <v>149</v>
      </c>
      <c r="I1412" s="122" t="s">
        <v>4132</v>
      </c>
      <c r="J1412" s="122" t="s">
        <v>4132</v>
      </c>
      <c r="K1412" s="122" t="s">
        <v>24</v>
      </c>
      <c r="L1412" s="122" t="s">
        <v>4133</v>
      </c>
      <c r="M1412" s="122" t="s">
        <v>25</v>
      </c>
      <c r="N1412" s="122" t="s">
        <v>26</v>
      </c>
      <c r="O1412" s="122" t="s">
        <v>25</v>
      </c>
      <c r="P1412" s="122" t="s">
        <v>27</v>
      </c>
      <c r="Q1412" s="122" t="s">
        <v>190</v>
      </c>
      <c r="R1412" s="124">
        <v>0.98599999999999999</v>
      </c>
      <c r="S1412" s="122" t="s">
        <v>191</v>
      </c>
      <c r="T1412" s="125">
        <v>10.54</v>
      </c>
      <c r="U1412" s="122" t="s">
        <v>30</v>
      </c>
      <c r="W1412" s="8" t="str">
        <f t="shared" si="160"/>
        <v/>
      </c>
      <c r="X1412" s="8">
        <f>IF(S1412="6B",_xlfn.XLOOKUP(H1412,'Zoning 2shop'!A:A,'Zoning 2shop'!B:B),IF(S1412="6C",_xlfn.XLOOKUP(G1412,'Zoning 2shop'!C:C,'Zoning 2shop'!D:D),""))</f>
        <v>39</v>
      </c>
      <c r="Y1412" s="112">
        <f t="shared" si="154"/>
        <v>0.14910705133062102</v>
      </c>
      <c r="Z1412" s="4">
        <f t="shared" si="155"/>
        <v>10.54</v>
      </c>
      <c r="AA1412" s="4">
        <f t="shared" si="156"/>
        <v>0.08</v>
      </c>
      <c r="AB1412" s="4">
        <f t="shared" si="157"/>
        <v>1.5715883210247454</v>
      </c>
      <c r="AC1412" s="19">
        <f t="shared" si="158"/>
        <v>10.62</v>
      </c>
      <c r="AD1412" s="8" t="str">
        <f>IF(COUNTIF(Catégories!A:A,N1412)=0,"catégorie inconnue",LOOKUP(N1412,Catégories!A:A,Catégories!B:B))</f>
        <v>Frêt</v>
      </c>
      <c r="AE1412" s="21">
        <f t="shared" si="159"/>
        <v>12.191588321024744</v>
      </c>
    </row>
    <row r="1413" spans="2:31" hidden="1" x14ac:dyDescent="0.2">
      <c r="B1413" s="122" t="s">
        <v>3839</v>
      </c>
      <c r="C1413" s="122" t="s">
        <v>177</v>
      </c>
      <c r="D1413" s="123">
        <v>46147</v>
      </c>
      <c r="E1413" s="122" t="s">
        <v>521</v>
      </c>
      <c r="F1413" s="122" t="s">
        <v>22</v>
      </c>
      <c r="G1413" s="122" t="s">
        <v>192</v>
      </c>
      <c r="H1413" s="122" t="s">
        <v>149</v>
      </c>
      <c r="I1413" s="122" t="s">
        <v>4151</v>
      </c>
      <c r="J1413" s="122" t="s">
        <v>4151</v>
      </c>
      <c r="K1413" s="122" t="s">
        <v>24</v>
      </c>
      <c r="L1413" s="122" t="s">
        <v>4152</v>
      </c>
      <c r="M1413" s="122" t="s">
        <v>25</v>
      </c>
      <c r="N1413" s="122" t="s">
        <v>26</v>
      </c>
      <c r="O1413" s="122" t="s">
        <v>25</v>
      </c>
      <c r="P1413" s="122" t="s">
        <v>27</v>
      </c>
      <c r="Q1413" s="122" t="s">
        <v>190</v>
      </c>
      <c r="R1413" s="124">
        <v>1.0940000000000001</v>
      </c>
      <c r="S1413" s="122" t="s">
        <v>191</v>
      </c>
      <c r="T1413" s="125">
        <v>10.02</v>
      </c>
      <c r="U1413" s="122" t="s">
        <v>30</v>
      </c>
      <c r="W1413" s="8" t="str">
        <f t="shared" si="160"/>
        <v/>
      </c>
      <c r="X1413" s="8">
        <f>IF(S1413="6B",_xlfn.XLOOKUP(H1413,'Zoning 2shop'!A:A,'Zoning 2shop'!B:B),IF(S1413="6C",_xlfn.XLOOKUP(G1413,'Zoning 2shop'!C:C,'Zoning 2shop'!D:D),""))</f>
        <v>25</v>
      </c>
      <c r="Y1413" s="112">
        <f t="shared" si="154"/>
        <v>0.14910705133062102</v>
      </c>
      <c r="Z1413" s="4">
        <f t="shared" si="155"/>
        <v>10.02</v>
      </c>
      <c r="AA1413" s="4">
        <f t="shared" si="156"/>
        <v>0.08</v>
      </c>
      <c r="AB1413" s="4">
        <f t="shared" si="157"/>
        <v>1.4940526543328225</v>
      </c>
      <c r="AC1413" s="19">
        <f t="shared" si="158"/>
        <v>10.1</v>
      </c>
      <c r="AD1413" s="8" t="str">
        <f>IF(COUNTIF(Catégories!A:A,N1413)=0,"catégorie inconnue",LOOKUP(N1413,Catégories!A:A,Catégories!B:B))</f>
        <v>Frêt</v>
      </c>
      <c r="AE1413" s="21">
        <f t="shared" si="159"/>
        <v>11.594052654332822</v>
      </c>
    </row>
    <row r="1414" spans="2:31" hidden="1" x14ac:dyDescent="0.2">
      <c r="B1414" s="122" t="s">
        <v>3839</v>
      </c>
      <c r="C1414" s="122" t="s">
        <v>177</v>
      </c>
      <c r="D1414" s="123">
        <v>46147</v>
      </c>
      <c r="E1414" s="122" t="s">
        <v>4153</v>
      </c>
      <c r="F1414" s="122" t="s">
        <v>22</v>
      </c>
      <c r="G1414" s="122" t="s">
        <v>156</v>
      </c>
      <c r="H1414" s="122" t="s">
        <v>149</v>
      </c>
      <c r="I1414" s="122" t="s">
        <v>4154</v>
      </c>
      <c r="J1414" s="122" t="s">
        <v>4154</v>
      </c>
      <c r="K1414" s="122" t="s">
        <v>24</v>
      </c>
      <c r="L1414" s="122" t="s">
        <v>4155</v>
      </c>
      <c r="M1414" s="122" t="s">
        <v>25</v>
      </c>
      <c r="N1414" s="122" t="s">
        <v>26</v>
      </c>
      <c r="O1414" s="122" t="s">
        <v>25</v>
      </c>
      <c r="P1414" s="122" t="s">
        <v>27</v>
      </c>
      <c r="Q1414" s="122" t="s">
        <v>190</v>
      </c>
      <c r="R1414" s="124">
        <v>6.6529999999999996</v>
      </c>
      <c r="S1414" s="122" t="s">
        <v>191</v>
      </c>
      <c r="T1414" s="125">
        <v>11.01</v>
      </c>
      <c r="U1414" s="122" t="s">
        <v>30</v>
      </c>
      <c r="W1414" s="8" t="str">
        <f t="shared" si="160"/>
        <v/>
      </c>
      <c r="X1414" s="8">
        <f>IF(S1414="6B",_xlfn.XLOOKUP(H1414,'Zoning 2shop'!A:A,'Zoning 2shop'!B:B),IF(S1414="6C",_xlfn.XLOOKUP(G1414,'Zoning 2shop'!C:C,'Zoning 2shop'!D:D),""))</f>
        <v>42</v>
      </c>
      <c r="Y1414" s="112">
        <f t="shared" si="154"/>
        <v>0.14910705133062102</v>
      </c>
      <c r="Z1414" s="4">
        <f t="shared" si="155"/>
        <v>11.01</v>
      </c>
      <c r="AA1414" s="4">
        <f t="shared" si="156"/>
        <v>0.08</v>
      </c>
      <c r="AB1414" s="4">
        <f t="shared" si="157"/>
        <v>1.6416686351501375</v>
      </c>
      <c r="AC1414" s="19">
        <f t="shared" si="158"/>
        <v>11.09</v>
      </c>
      <c r="AD1414" s="8" t="str">
        <f>IF(COUNTIF(Catégories!A:A,N1414)=0,"catégorie inconnue",LOOKUP(N1414,Catégories!A:A,Catégories!B:B))</f>
        <v>Frêt</v>
      </c>
      <c r="AE1414" s="21">
        <f t="shared" si="159"/>
        <v>12.731668635150138</v>
      </c>
    </row>
    <row r="1415" spans="2:31" hidden="1" x14ac:dyDescent="0.2">
      <c r="B1415" s="122" t="s">
        <v>3839</v>
      </c>
      <c r="C1415" s="122" t="s">
        <v>177</v>
      </c>
      <c r="D1415" s="123">
        <v>46147</v>
      </c>
      <c r="E1415" s="122" t="s">
        <v>4162</v>
      </c>
      <c r="F1415" s="122" t="s">
        <v>22</v>
      </c>
      <c r="G1415" s="122" t="s">
        <v>156</v>
      </c>
      <c r="H1415" s="122" t="s">
        <v>149</v>
      </c>
      <c r="I1415" s="122" t="s">
        <v>4163</v>
      </c>
      <c r="J1415" s="122" t="s">
        <v>4163</v>
      </c>
      <c r="K1415" s="122" t="s">
        <v>24</v>
      </c>
      <c r="L1415" s="122" t="s">
        <v>4164</v>
      </c>
      <c r="M1415" s="122" t="s">
        <v>25</v>
      </c>
      <c r="N1415" s="122" t="s">
        <v>26</v>
      </c>
      <c r="O1415" s="122" t="s">
        <v>25</v>
      </c>
      <c r="P1415" s="122" t="s">
        <v>27</v>
      </c>
      <c r="Q1415" s="122" t="s">
        <v>190</v>
      </c>
      <c r="R1415" s="124">
        <v>0.13</v>
      </c>
      <c r="S1415" s="122" t="s">
        <v>191</v>
      </c>
      <c r="T1415" s="125">
        <v>5.33</v>
      </c>
      <c r="U1415" s="122" t="s">
        <v>30</v>
      </c>
      <c r="W1415" s="8" t="str">
        <f t="shared" si="160"/>
        <v/>
      </c>
      <c r="X1415" s="8">
        <f>IF(S1415="6B",_xlfn.XLOOKUP(H1415,'Zoning 2shop'!A:A,'Zoning 2shop'!B:B),IF(S1415="6C",_xlfn.XLOOKUP(G1415,'Zoning 2shop'!C:C,'Zoning 2shop'!D:D),""))</f>
        <v>42</v>
      </c>
      <c r="Y1415" s="112">
        <f t="shared" si="154"/>
        <v>0.14910705133062102</v>
      </c>
      <c r="Z1415" s="4">
        <f t="shared" si="155"/>
        <v>5.33</v>
      </c>
      <c r="AA1415" s="4">
        <f t="shared" si="156"/>
        <v>0.08</v>
      </c>
      <c r="AB1415" s="4">
        <f t="shared" si="157"/>
        <v>0.79474058359221</v>
      </c>
      <c r="AC1415" s="19">
        <f t="shared" si="158"/>
        <v>5.41</v>
      </c>
      <c r="AD1415" s="8" t="str">
        <f>IF(COUNTIF(Catégories!A:A,N1415)=0,"catégorie inconnue",LOOKUP(N1415,Catégories!A:A,Catégories!B:B))</f>
        <v>Frêt</v>
      </c>
      <c r="AE1415" s="21">
        <f t="shared" si="159"/>
        <v>6.2047405835922103</v>
      </c>
    </row>
    <row r="1416" spans="2:31" hidden="1" x14ac:dyDescent="0.2">
      <c r="B1416" s="122" t="s">
        <v>3839</v>
      </c>
      <c r="C1416" s="122" t="s">
        <v>177</v>
      </c>
      <c r="D1416" s="123">
        <v>46147</v>
      </c>
      <c r="E1416" s="122" t="s">
        <v>4140</v>
      </c>
      <c r="F1416" s="122" t="s">
        <v>22</v>
      </c>
      <c r="G1416" s="122" t="s">
        <v>156</v>
      </c>
      <c r="H1416" s="122" t="s">
        <v>149</v>
      </c>
      <c r="I1416" s="122" t="s">
        <v>4141</v>
      </c>
      <c r="J1416" s="122" t="s">
        <v>4141</v>
      </c>
      <c r="K1416" s="122" t="s">
        <v>24</v>
      </c>
      <c r="L1416" s="122" t="s">
        <v>4142</v>
      </c>
      <c r="M1416" s="122" t="s">
        <v>25</v>
      </c>
      <c r="N1416" s="122" t="s">
        <v>26</v>
      </c>
      <c r="O1416" s="122" t="s">
        <v>25</v>
      </c>
      <c r="P1416" s="122" t="s">
        <v>27</v>
      </c>
      <c r="Q1416" s="122" t="s">
        <v>190</v>
      </c>
      <c r="R1416" s="124">
        <v>0.53800000000000003</v>
      </c>
      <c r="S1416" s="122" t="s">
        <v>191</v>
      </c>
      <c r="T1416" s="125">
        <v>5.55</v>
      </c>
      <c r="U1416" s="122" t="s">
        <v>30</v>
      </c>
      <c r="W1416" s="8" t="str">
        <f t="shared" si="160"/>
        <v/>
      </c>
      <c r="X1416" s="8">
        <f>IF(S1416="6B",_xlfn.XLOOKUP(H1416,'Zoning 2shop'!A:A,'Zoning 2shop'!B:B),IF(S1416="6C",_xlfn.XLOOKUP(G1416,'Zoning 2shop'!C:C,'Zoning 2shop'!D:D),""))</f>
        <v>42</v>
      </c>
      <c r="Y1416" s="112">
        <f t="shared" si="154"/>
        <v>0.14910705133062102</v>
      </c>
      <c r="Z1416" s="4">
        <f t="shared" si="155"/>
        <v>5.55</v>
      </c>
      <c r="AA1416" s="4">
        <f t="shared" si="156"/>
        <v>0.08</v>
      </c>
      <c r="AB1416" s="4">
        <f t="shared" si="157"/>
        <v>0.8275441348849466</v>
      </c>
      <c r="AC1416" s="19">
        <f t="shared" si="158"/>
        <v>5.63</v>
      </c>
      <c r="AD1416" s="8" t="str">
        <f>IF(COUNTIF(Catégories!A:A,N1416)=0,"catégorie inconnue",LOOKUP(N1416,Catégories!A:A,Catégories!B:B))</f>
        <v>Frêt</v>
      </c>
      <c r="AE1416" s="21">
        <f t="shared" si="159"/>
        <v>6.4575441348849463</v>
      </c>
    </row>
    <row r="1417" spans="2:31" hidden="1" x14ac:dyDescent="0.2">
      <c r="B1417" s="122" t="s">
        <v>3839</v>
      </c>
      <c r="C1417" s="122" t="s">
        <v>177</v>
      </c>
      <c r="D1417" s="123">
        <v>46147</v>
      </c>
      <c r="E1417" s="122" t="s">
        <v>539</v>
      </c>
      <c r="F1417" s="122" t="s">
        <v>22</v>
      </c>
      <c r="G1417" s="122" t="s">
        <v>151</v>
      </c>
      <c r="H1417" s="122" t="s">
        <v>149</v>
      </c>
      <c r="I1417" s="122" t="s">
        <v>4184</v>
      </c>
      <c r="J1417" s="122" t="s">
        <v>4184</v>
      </c>
      <c r="K1417" s="122" t="s">
        <v>24</v>
      </c>
      <c r="L1417" s="122" t="s">
        <v>4185</v>
      </c>
      <c r="M1417" s="122" t="s">
        <v>25</v>
      </c>
      <c r="N1417" s="122" t="s">
        <v>26</v>
      </c>
      <c r="O1417" s="122" t="s">
        <v>25</v>
      </c>
      <c r="P1417" s="122" t="s">
        <v>27</v>
      </c>
      <c r="Q1417" s="122" t="s">
        <v>190</v>
      </c>
      <c r="R1417" s="124">
        <v>5.9039999999999999</v>
      </c>
      <c r="S1417" s="122" t="s">
        <v>191</v>
      </c>
      <c r="T1417" s="125">
        <v>10.35</v>
      </c>
      <c r="U1417" s="122" t="s">
        <v>30</v>
      </c>
      <c r="W1417" s="8" t="str">
        <f t="shared" si="160"/>
        <v/>
      </c>
      <c r="X1417" s="8">
        <f>IF(S1417="6B",_xlfn.XLOOKUP(H1417,'Zoning 2shop'!A:A,'Zoning 2shop'!B:B),IF(S1417="6C",_xlfn.XLOOKUP(G1417,'Zoning 2shop'!C:C,'Zoning 2shop'!D:D),""))</f>
        <v>30</v>
      </c>
      <c r="Y1417" s="112">
        <f t="shared" si="154"/>
        <v>0.14910705133062102</v>
      </c>
      <c r="Z1417" s="4">
        <f t="shared" si="155"/>
        <v>10.35</v>
      </c>
      <c r="AA1417" s="4">
        <f t="shared" si="156"/>
        <v>0.08</v>
      </c>
      <c r="AB1417" s="4">
        <f t="shared" si="157"/>
        <v>1.5432579812719276</v>
      </c>
      <c r="AC1417" s="19">
        <f t="shared" si="158"/>
        <v>10.43</v>
      </c>
      <c r="AD1417" s="8" t="str">
        <f>IF(COUNTIF(Catégories!A:A,N1417)=0,"catégorie inconnue",LOOKUP(N1417,Catégories!A:A,Catégories!B:B))</f>
        <v>Frêt</v>
      </c>
      <c r="AE1417" s="21">
        <f t="shared" si="159"/>
        <v>11.973257981271928</v>
      </c>
    </row>
    <row r="1418" spans="2:31" hidden="1" x14ac:dyDescent="0.2">
      <c r="B1418" s="122" t="s">
        <v>3839</v>
      </c>
      <c r="C1418" s="122" t="s">
        <v>177</v>
      </c>
      <c r="D1418" s="123">
        <v>46147</v>
      </c>
      <c r="E1418" s="122" t="s">
        <v>4168</v>
      </c>
      <c r="F1418" s="122" t="s">
        <v>22</v>
      </c>
      <c r="G1418" s="122" t="s">
        <v>151</v>
      </c>
      <c r="H1418" s="122" t="s">
        <v>149</v>
      </c>
      <c r="I1418" s="122" t="s">
        <v>4169</v>
      </c>
      <c r="J1418" s="122" t="s">
        <v>4169</v>
      </c>
      <c r="K1418" s="122" t="s">
        <v>24</v>
      </c>
      <c r="L1418" s="122" t="s">
        <v>4170</v>
      </c>
      <c r="M1418" s="122" t="s">
        <v>25</v>
      </c>
      <c r="N1418" s="122" t="s">
        <v>26</v>
      </c>
      <c r="O1418" s="122" t="s">
        <v>25</v>
      </c>
      <c r="P1418" s="122" t="s">
        <v>27</v>
      </c>
      <c r="Q1418" s="122" t="s">
        <v>190</v>
      </c>
      <c r="R1418" s="124">
        <v>6.0629999999999997</v>
      </c>
      <c r="S1418" s="122" t="s">
        <v>191</v>
      </c>
      <c r="T1418" s="125">
        <v>11.01</v>
      </c>
      <c r="U1418" s="122" t="s">
        <v>30</v>
      </c>
      <c r="W1418" s="8" t="str">
        <f t="shared" si="160"/>
        <v/>
      </c>
      <c r="X1418" s="8">
        <f>IF(S1418="6B",_xlfn.XLOOKUP(H1418,'Zoning 2shop'!A:A,'Zoning 2shop'!B:B),IF(S1418="6C",_xlfn.XLOOKUP(G1418,'Zoning 2shop'!C:C,'Zoning 2shop'!D:D),""))</f>
        <v>30</v>
      </c>
      <c r="Y1418" s="112">
        <f t="shared" ref="Y1418:Y1481" si="161">AB1418/Z1418</f>
        <v>0.14910705133062102</v>
      </c>
      <c r="Z1418" s="4">
        <f t="shared" ref="Z1418:Z1481" si="162">T1418</f>
        <v>11.01</v>
      </c>
      <c r="AA1418" s="4">
        <f t="shared" ref="AA1418:AA1481" si="163">IF(OR(S1418="6C",S1418="6B",S1418="5X",S1418="5Y"),0.08,0.5)</f>
        <v>0.08</v>
      </c>
      <c r="AB1418" s="4">
        <f t="shared" ref="AB1418:AB1481" si="164">$AG$5/$AG$2*Z1418</f>
        <v>1.6416686351501375</v>
      </c>
      <c r="AC1418" s="19">
        <f t="shared" ref="AC1418:AC1481" si="165">Z1418+AA1418</f>
        <v>11.09</v>
      </c>
      <c r="AD1418" s="8" t="str">
        <f>IF(COUNTIF(Catégories!A:A,N1418)=0,"catégorie inconnue",LOOKUP(N1418,Catégories!A:A,Catégories!B:B))</f>
        <v>Frêt</v>
      </c>
      <c r="AE1418" s="21">
        <f t="shared" ref="AE1418:AE1481" si="166">SUM(Z1418:AB1418)</f>
        <v>12.731668635150138</v>
      </c>
    </row>
    <row r="1419" spans="2:31" hidden="1" x14ac:dyDescent="0.2">
      <c r="B1419" s="122" t="s">
        <v>3839</v>
      </c>
      <c r="C1419" s="122" t="s">
        <v>177</v>
      </c>
      <c r="D1419" s="123">
        <v>46147</v>
      </c>
      <c r="E1419" s="122" t="s">
        <v>541</v>
      </c>
      <c r="F1419" s="122" t="s">
        <v>22</v>
      </c>
      <c r="G1419" s="122" t="s">
        <v>151</v>
      </c>
      <c r="H1419" s="122" t="s">
        <v>149</v>
      </c>
      <c r="I1419" s="122" t="s">
        <v>4191</v>
      </c>
      <c r="J1419" s="122" t="s">
        <v>4191</v>
      </c>
      <c r="K1419" s="122" t="s">
        <v>24</v>
      </c>
      <c r="L1419" s="122" t="s">
        <v>4192</v>
      </c>
      <c r="M1419" s="122" t="s">
        <v>25</v>
      </c>
      <c r="N1419" s="122" t="s">
        <v>26</v>
      </c>
      <c r="O1419" s="122" t="s">
        <v>25</v>
      </c>
      <c r="P1419" s="122" t="s">
        <v>27</v>
      </c>
      <c r="Q1419" s="122" t="s">
        <v>190</v>
      </c>
      <c r="R1419" s="124">
        <v>1.1879999999999999</v>
      </c>
      <c r="S1419" s="122" t="s">
        <v>191</v>
      </c>
      <c r="T1419" s="125">
        <v>5.88</v>
      </c>
      <c r="U1419" s="122" t="s">
        <v>30</v>
      </c>
      <c r="W1419" s="8" t="str">
        <f t="shared" si="160"/>
        <v/>
      </c>
      <c r="X1419" s="8">
        <f>IF(S1419="6B",_xlfn.XLOOKUP(H1419,'Zoning 2shop'!A:A,'Zoning 2shop'!B:B),IF(S1419="6C",_xlfn.XLOOKUP(G1419,'Zoning 2shop'!C:C,'Zoning 2shop'!D:D),""))</f>
        <v>30</v>
      </c>
      <c r="Y1419" s="112">
        <f t="shared" si="161"/>
        <v>0.14910705133062102</v>
      </c>
      <c r="Z1419" s="4">
        <f t="shared" si="162"/>
        <v>5.88</v>
      </c>
      <c r="AA1419" s="4">
        <f t="shared" si="163"/>
        <v>0.08</v>
      </c>
      <c r="AB1419" s="4">
        <f t="shared" si="164"/>
        <v>0.87674946182405156</v>
      </c>
      <c r="AC1419" s="19">
        <f t="shared" si="165"/>
        <v>5.96</v>
      </c>
      <c r="AD1419" s="8" t="str">
        <f>IF(COUNTIF(Catégories!A:A,N1419)=0,"catégorie inconnue",LOOKUP(N1419,Catégories!A:A,Catégories!B:B))</f>
        <v>Frêt</v>
      </c>
      <c r="AE1419" s="21">
        <f t="shared" si="166"/>
        <v>6.8367494618240512</v>
      </c>
    </row>
    <row r="1420" spans="2:31" hidden="1" x14ac:dyDescent="0.2">
      <c r="B1420" s="122" t="s">
        <v>3839</v>
      </c>
      <c r="C1420" s="122" t="s">
        <v>177</v>
      </c>
      <c r="D1420" s="123">
        <v>46147</v>
      </c>
      <c r="E1420" s="122" t="s">
        <v>525</v>
      </c>
      <c r="F1420" s="122" t="s">
        <v>22</v>
      </c>
      <c r="G1420" s="122" t="s">
        <v>151</v>
      </c>
      <c r="H1420" s="122" t="s">
        <v>149</v>
      </c>
      <c r="I1420" s="122" t="s">
        <v>4143</v>
      </c>
      <c r="J1420" s="122" t="s">
        <v>4143</v>
      </c>
      <c r="K1420" s="122" t="s">
        <v>24</v>
      </c>
      <c r="L1420" s="122" t="s">
        <v>4144</v>
      </c>
      <c r="M1420" s="122" t="s">
        <v>25</v>
      </c>
      <c r="N1420" s="122" t="s">
        <v>26</v>
      </c>
      <c r="O1420" s="122" t="s">
        <v>25</v>
      </c>
      <c r="P1420" s="122" t="s">
        <v>27</v>
      </c>
      <c r="Q1420" s="122" t="s">
        <v>190</v>
      </c>
      <c r="R1420" s="124">
        <v>0.14000000000000001</v>
      </c>
      <c r="S1420" s="122" t="s">
        <v>191</v>
      </c>
      <c r="T1420" s="125">
        <v>5.33</v>
      </c>
      <c r="U1420" s="122" t="s">
        <v>30</v>
      </c>
      <c r="W1420" s="8" t="str">
        <f t="shared" si="160"/>
        <v/>
      </c>
      <c r="X1420" s="8">
        <f>IF(S1420="6B",_xlfn.XLOOKUP(H1420,'Zoning 2shop'!A:A,'Zoning 2shop'!B:B),IF(S1420="6C",_xlfn.XLOOKUP(G1420,'Zoning 2shop'!C:C,'Zoning 2shop'!D:D),""))</f>
        <v>30</v>
      </c>
      <c r="Y1420" s="112">
        <f t="shared" si="161"/>
        <v>0.14910705133062102</v>
      </c>
      <c r="Z1420" s="4">
        <f t="shared" si="162"/>
        <v>5.33</v>
      </c>
      <c r="AA1420" s="4">
        <f t="shared" si="163"/>
        <v>0.08</v>
      </c>
      <c r="AB1420" s="4">
        <f t="shared" si="164"/>
        <v>0.79474058359221</v>
      </c>
      <c r="AC1420" s="19">
        <f t="shared" si="165"/>
        <v>5.41</v>
      </c>
      <c r="AD1420" s="8" t="str">
        <f>IF(COUNTIF(Catégories!A:A,N1420)=0,"catégorie inconnue",LOOKUP(N1420,Catégories!A:A,Catégories!B:B))</f>
        <v>Frêt</v>
      </c>
      <c r="AE1420" s="21">
        <f t="shared" si="166"/>
        <v>6.2047405835922103</v>
      </c>
    </row>
    <row r="1421" spans="2:31" hidden="1" x14ac:dyDescent="0.2">
      <c r="B1421" s="122" t="s">
        <v>3839</v>
      </c>
      <c r="C1421" s="122" t="s">
        <v>177</v>
      </c>
      <c r="D1421" s="123">
        <v>46147</v>
      </c>
      <c r="E1421" s="122" t="s">
        <v>4137</v>
      </c>
      <c r="F1421" s="122" t="s">
        <v>22</v>
      </c>
      <c r="G1421" s="122" t="s">
        <v>153</v>
      </c>
      <c r="H1421" s="122" t="s">
        <v>149</v>
      </c>
      <c r="I1421" s="122" t="s">
        <v>4138</v>
      </c>
      <c r="J1421" s="122" t="s">
        <v>4138</v>
      </c>
      <c r="K1421" s="122" t="s">
        <v>24</v>
      </c>
      <c r="L1421" s="122" t="s">
        <v>4139</v>
      </c>
      <c r="M1421" s="122" t="s">
        <v>25</v>
      </c>
      <c r="N1421" s="122" t="s">
        <v>26</v>
      </c>
      <c r="O1421" s="122" t="s">
        <v>25</v>
      </c>
      <c r="P1421" s="122" t="s">
        <v>27</v>
      </c>
      <c r="Q1421" s="122" t="s">
        <v>190</v>
      </c>
      <c r="R1421" s="124">
        <v>4.266</v>
      </c>
      <c r="S1421" s="122" t="s">
        <v>191</v>
      </c>
      <c r="T1421" s="125">
        <v>10.76</v>
      </c>
      <c r="U1421" s="122" t="s">
        <v>30</v>
      </c>
      <c r="W1421" s="8" t="str">
        <f t="shared" si="160"/>
        <v/>
      </c>
      <c r="X1421" s="8">
        <f>IF(S1421="6B",_xlfn.XLOOKUP(H1421,'Zoning 2shop'!A:A,'Zoning 2shop'!B:B),IF(S1421="6C",_xlfn.XLOOKUP(G1421,'Zoning 2shop'!C:C,'Zoning 2shop'!D:D),""))</f>
        <v>33</v>
      </c>
      <c r="Y1421" s="112">
        <f t="shared" si="161"/>
        <v>0.14910705133062102</v>
      </c>
      <c r="Z1421" s="4">
        <f t="shared" si="162"/>
        <v>10.76</v>
      </c>
      <c r="AA1421" s="4">
        <f t="shared" si="163"/>
        <v>0.08</v>
      </c>
      <c r="AB1421" s="4">
        <f t="shared" si="164"/>
        <v>1.6043918723174821</v>
      </c>
      <c r="AC1421" s="19">
        <f t="shared" si="165"/>
        <v>10.84</v>
      </c>
      <c r="AD1421" s="8" t="str">
        <f>IF(COUNTIF(Catégories!A:A,N1421)=0,"catégorie inconnue",LOOKUP(N1421,Catégories!A:A,Catégories!B:B))</f>
        <v>Frêt</v>
      </c>
      <c r="AE1421" s="21">
        <f t="shared" si="166"/>
        <v>12.444391872317482</v>
      </c>
    </row>
    <row r="1422" spans="2:31" hidden="1" x14ac:dyDescent="0.2">
      <c r="B1422" s="122" t="s">
        <v>3839</v>
      </c>
      <c r="C1422" s="122" t="s">
        <v>177</v>
      </c>
      <c r="D1422" s="123">
        <v>46147</v>
      </c>
      <c r="E1422" s="122" t="s">
        <v>4177</v>
      </c>
      <c r="F1422" s="122" t="s">
        <v>22</v>
      </c>
      <c r="G1422" s="122" t="s">
        <v>207</v>
      </c>
      <c r="H1422" s="122" t="s">
        <v>149</v>
      </c>
      <c r="I1422" s="122" t="s">
        <v>4178</v>
      </c>
      <c r="J1422" s="122" t="s">
        <v>4178</v>
      </c>
      <c r="K1422" s="122" t="s">
        <v>24</v>
      </c>
      <c r="L1422" s="122" t="s">
        <v>4179</v>
      </c>
      <c r="M1422" s="122" t="s">
        <v>25</v>
      </c>
      <c r="N1422" s="122" t="s">
        <v>26</v>
      </c>
      <c r="O1422" s="122" t="s">
        <v>25</v>
      </c>
      <c r="P1422" s="122" t="s">
        <v>27</v>
      </c>
      <c r="Q1422" s="122" t="s">
        <v>190</v>
      </c>
      <c r="R1422" s="124">
        <v>5.2629999999999999</v>
      </c>
      <c r="S1422" s="122" t="s">
        <v>191</v>
      </c>
      <c r="T1422" s="125">
        <v>15.34</v>
      </c>
      <c r="U1422" s="122" t="s">
        <v>30</v>
      </c>
      <c r="W1422" s="8" t="str">
        <f t="shared" si="160"/>
        <v/>
      </c>
      <c r="X1422" s="8">
        <f>IF(S1422="6B",_xlfn.XLOOKUP(H1422,'Zoning 2shop'!A:A,'Zoning 2shop'!B:B),IF(S1422="6C",_xlfn.XLOOKUP(G1422,'Zoning 2shop'!C:C,'Zoning 2shop'!D:D),""))</f>
        <v>39</v>
      </c>
      <c r="Y1422" s="112">
        <f t="shared" si="161"/>
        <v>0.14910705133062102</v>
      </c>
      <c r="Z1422" s="4">
        <f t="shared" si="162"/>
        <v>15.34</v>
      </c>
      <c r="AA1422" s="4">
        <f t="shared" si="163"/>
        <v>0.08</v>
      </c>
      <c r="AB1422" s="4">
        <f t="shared" si="164"/>
        <v>2.2873021674117266</v>
      </c>
      <c r="AC1422" s="19">
        <f t="shared" si="165"/>
        <v>15.42</v>
      </c>
      <c r="AD1422" s="8" t="str">
        <f>IF(COUNTIF(Catégories!A:A,N1422)=0,"catégorie inconnue",LOOKUP(N1422,Catégories!A:A,Catégories!B:B))</f>
        <v>Frêt</v>
      </c>
      <c r="AE1422" s="21">
        <f t="shared" si="166"/>
        <v>17.707302167411726</v>
      </c>
    </row>
    <row r="1423" spans="2:31" hidden="1" x14ac:dyDescent="0.2">
      <c r="B1423" s="122" t="s">
        <v>3839</v>
      </c>
      <c r="C1423" s="122" t="s">
        <v>177</v>
      </c>
      <c r="D1423" s="123">
        <v>46147</v>
      </c>
      <c r="E1423" s="122" t="s">
        <v>4159</v>
      </c>
      <c r="F1423" s="122" t="s">
        <v>22</v>
      </c>
      <c r="G1423" s="122" t="s">
        <v>151</v>
      </c>
      <c r="H1423" s="122" t="s">
        <v>149</v>
      </c>
      <c r="I1423" s="122" t="s">
        <v>4160</v>
      </c>
      <c r="J1423" s="122" t="s">
        <v>4160</v>
      </c>
      <c r="K1423" s="122" t="s">
        <v>24</v>
      </c>
      <c r="L1423" s="122" t="s">
        <v>4161</v>
      </c>
      <c r="M1423" s="122" t="s">
        <v>25</v>
      </c>
      <c r="N1423" s="122" t="s">
        <v>26</v>
      </c>
      <c r="O1423" s="122" t="s">
        <v>25</v>
      </c>
      <c r="P1423" s="122" t="s">
        <v>27</v>
      </c>
      <c r="Q1423" s="122" t="s">
        <v>190</v>
      </c>
      <c r="R1423" s="124">
        <v>4.6379999999999999</v>
      </c>
      <c r="S1423" s="122" t="s">
        <v>191</v>
      </c>
      <c r="T1423" s="125">
        <v>9.69</v>
      </c>
      <c r="U1423" s="122" t="s">
        <v>30</v>
      </c>
      <c r="W1423" s="8" t="str">
        <f t="shared" si="160"/>
        <v/>
      </c>
      <c r="X1423" s="8">
        <f>IF(S1423="6B",_xlfn.XLOOKUP(H1423,'Zoning 2shop'!A:A,'Zoning 2shop'!B:B),IF(S1423="6C",_xlfn.XLOOKUP(G1423,'Zoning 2shop'!C:C,'Zoning 2shop'!D:D),""))</f>
        <v>30</v>
      </c>
      <c r="Y1423" s="112">
        <f t="shared" si="161"/>
        <v>0.14910705133062102</v>
      </c>
      <c r="Z1423" s="4">
        <f t="shared" si="162"/>
        <v>9.69</v>
      </c>
      <c r="AA1423" s="4">
        <f t="shared" si="163"/>
        <v>0.08</v>
      </c>
      <c r="AB1423" s="4">
        <f t="shared" si="164"/>
        <v>1.4448473273937177</v>
      </c>
      <c r="AC1423" s="19">
        <f t="shared" si="165"/>
        <v>9.77</v>
      </c>
      <c r="AD1423" s="8" t="str">
        <f>IF(COUNTIF(Catégories!A:A,N1423)=0,"catégorie inconnue",LOOKUP(N1423,Catégories!A:A,Catégories!B:B))</f>
        <v>Frêt</v>
      </c>
      <c r="AE1423" s="21">
        <f t="shared" si="166"/>
        <v>11.214847327393716</v>
      </c>
    </row>
    <row r="1424" spans="2:31" hidden="1" x14ac:dyDescent="0.2">
      <c r="B1424" s="122" t="s">
        <v>3839</v>
      </c>
      <c r="C1424" s="122" t="s">
        <v>177</v>
      </c>
      <c r="D1424" s="123">
        <v>46147</v>
      </c>
      <c r="E1424" s="122" t="s">
        <v>355</v>
      </c>
      <c r="F1424" s="122" t="s">
        <v>22</v>
      </c>
      <c r="G1424" s="122" t="s">
        <v>151</v>
      </c>
      <c r="H1424" s="122" t="s">
        <v>149</v>
      </c>
      <c r="I1424" s="122" t="s">
        <v>4186</v>
      </c>
      <c r="J1424" s="122" t="s">
        <v>4186</v>
      </c>
      <c r="K1424" s="122" t="s">
        <v>24</v>
      </c>
      <c r="L1424" s="122" t="s">
        <v>4187</v>
      </c>
      <c r="M1424" s="122" t="s">
        <v>25</v>
      </c>
      <c r="N1424" s="122" t="s">
        <v>26</v>
      </c>
      <c r="O1424" s="122" t="s">
        <v>25</v>
      </c>
      <c r="P1424" s="122" t="s">
        <v>27</v>
      </c>
      <c r="Q1424" s="122" t="s">
        <v>190</v>
      </c>
      <c r="R1424" s="124">
        <v>4.532</v>
      </c>
      <c r="S1424" s="122" t="s">
        <v>191</v>
      </c>
      <c r="T1424" s="125">
        <v>9.69</v>
      </c>
      <c r="U1424" s="122" t="s">
        <v>30</v>
      </c>
      <c r="W1424" s="8" t="str">
        <f t="shared" si="160"/>
        <v/>
      </c>
      <c r="X1424" s="8">
        <f>IF(S1424="6B",_xlfn.XLOOKUP(H1424,'Zoning 2shop'!A:A,'Zoning 2shop'!B:B),IF(S1424="6C",_xlfn.XLOOKUP(G1424,'Zoning 2shop'!C:C,'Zoning 2shop'!D:D),""))</f>
        <v>30</v>
      </c>
      <c r="Y1424" s="112">
        <f t="shared" si="161"/>
        <v>0.14910705133062102</v>
      </c>
      <c r="Z1424" s="4">
        <f t="shared" si="162"/>
        <v>9.69</v>
      </c>
      <c r="AA1424" s="4">
        <f t="shared" si="163"/>
        <v>0.08</v>
      </c>
      <c r="AB1424" s="4">
        <f t="shared" si="164"/>
        <v>1.4448473273937177</v>
      </c>
      <c r="AC1424" s="19">
        <f t="shared" si="165"/>
        <v>9.77</v>
      </c>
      <c r="AD1424" s="8" t="str">
        <f>IF(COUNTIF(Catégories!A:A,N1424)=0,"catégorie inconnue",LOOKUP(N1424,Catégories!A:A,Catégories!B:B))</f>
        <v>Frêt</v>
      </c>
      <c r="AE1424" s="21">
        <f t="shared" si="166"/>
        <v>11.214847327393716</v>
      </c>
    </row>
    <row r="1425" spans="2:31" hidden="1" x14ac:dyDescent="0.2">
      <c r="B1425" s="122" t="s">
        <v>3839</v>
      </c>
      <c r="C1425" s="122" t="s">
        <v>177</v>
      </c>
      <c r="D1425" s="123">
        <v>46147</v>
      </c>
      <c r="E1425" s="122" t="s">
        <v>4198</v>
      </c>
      <c r="F1425" s="122" t="s">
        <v>22</v>
      </c>
      <c r="G1425" s="122" t="s">
        <v>151</v>
      </c>
      <c r="H1425" s="122" t="s">
        <v>149</v>
      </c>
      <c r="I1425" s="122" t="s">
        <v>4199</v>
      </c>
      <c r="J1425" s="122" t="s">
        <v>4199</v>
      </c>
      <c r="K1425" s="122" t="s">
        <v>24</v>
      </c>
      <c r="L1425" s="122" t="s">
        <v>4200</v>
      </c>
      <c r="M1425" s="122" t="s">
        <v>25</v>
      </c>
      <c r="N1425" s="122" t="s">
        <v>26</v>
      </c>
      <c r="O1425" s="122" t="s">
        <v>25</v>
      </c>
      <c r="P1425" s="122" t="s">
        <v>27</v>
      </c>
      <c r="Q1425" s="122" t="s">
        <v>190</v>
      </c>
      <c r="R1425" s="124">
        <v>5.9039999999999999</v>
      </c>
      <c r="S1425" s="122" t="s">
        <v>191</v>
      </c>
      <c r="T1425" s="125">
        <v>10.35</v>
      </c>
      <c r="U1425" s="122" t="s">
        <v>30</v>
      </c>
      <c r="W1425" s="8" t="str">
        <f t="shared" si="160"/>
        <v/>
      </c>
      <c r="X1425" s="8">
        <f>IF(S1425="6B",_xlfn.XLOOKUP(H1425,'Zoning 2shop'!A:A,'Zoning 2shop'!B:B),IF(S1425="6C",_xlfn.XLOOKUP(G1425,'Zoning 2shop'!C:C,'Zoning 2shop'!D:D),""))</f>
        <v>30</v>
      </c>
      <c r="Y1425" s="112">
        <f t="shared" si="161"/>
        <v>0.14910705133062102</v>
      </c>
      <c r="Z1425" s="4">
        <f t="shared" si="162"/>
        <v>10.35</v>
      </c>
      <c r="AA1425" s="4">
        <f t="shared" si="163"/>
        <v>0.08</v>
      </c>
      <c r="AB1425" s="4">
        <f t="shared" si="164"/>
        <v>1.5432579812719276</v>
      </c>
      <c r="AC1425" s="19">
        <f t="shared" si="165"/>
        <v>10.43</v>
      </c>
      <c r="AD1425" s="8" t="str">
        <f>IF(COUNTIF(Catégories!A:A,N1425)=0,"catégorie inconnue",LOOKUP(N1425,Catégories!A:A,Catégories!B:B))</f>
        <v>Frêt</v>
      </c>
      <c r="AE1425" s="21">
        <f t="shared" si="166"/>
        <v>11.973257981271928</v>
      </c>
    </row>
    <row r="1426" spans="2:31" hidden="1" x14ac:dyDescent="0.2">
      <c r="B1426" s="122" t="s">
        <v>3839</v>
      </c>
      <c r="C1426" s="122" t="s">
        <v>177</v>
      </c>
      <c r="D1426" s="123">
        <v>46147</v>
      </c>
      <c r="E1426" s="122" t="s">
        <v>4193</v>
      </c>
      <c r="F1426" s="122" t="s">
        <v>22</v>
      </c>
      <c r="G1426" s="122" t="s">
        <v>151</v>
      </c>
      <c r="H1426" s="122" t="s">
        <v>149</v>
      </c>
      <c r="I1426" s="122" t="s">
        <v>4194</v>
      </c>
      <c r="J1426" s="122" t="s">
        <v>4194</v>
      </c>
      <c r="K1426" s="122" t="s">
        <v>24</v>
      </c>
      <c r="L1426" s="122" t="s">
        <v>4195</v>
      </c>
      <c r="M1426" s="122" t="s">
        <v>25</v>
      </c>
      <c r="N1426" s="122" t="s">
        <v>26</v>
      </c>
      <c r="O1426" s="122" t="s">
        <v>25</v>
      </c>
      <c r="P1426" s="122" t="s">
        <v>27</v>
      </c>
      <c r="Q1426" s="122" t="s">
        <v>190</v>
      </c>
      <c r="R1426" s="124">
        <v>0.17</v>
      </c>
      <c r="S1426" s="122" t="s">
        <v>191</v>
      </c>
      <c r="T1426" s="125">
        <v>5.33</v>
      </c>
      <c r="U1426" s="122" t="s">
        <v>30</v>
      </c>
      <c r="W1426" s="8" t="str">
        <f t="shared" si="160"/>
        <v/>
      </c>
      <c r="X1426" s="8">
        <f>IF(S1426="6B",_xlfn.XLOOKUP(H1426,'Zoning 2shop'!A:A,'Zoning 2shop'!B:B),IF(S1426="6C",_xlfn.XLOOKUP(G1426,'Zoning 2shop'!C:C,'Zoning 2shop'!D:D),""))</f>
        <v>30</v>
      </c>
      <c r="Y1426" s="112">
        <f t="shared" si="161"/>
        <v>0.14910705133062102</v>
      </c>
      <c r="Z1426" s="4">
        <f t="shared" si="162"/>
        <v>5.33</v>
      </c>
      <c r="AA1426" s="4">
        <f t="shared" si="163"/>
        <v>0.08</v>
      </c>
      <c r="AB1426" s="4">
        <f t="shared" si="164"/>
        <v>0.79474058359221</v>
      </c>
      <c r="AC1426" s="19">
        <f t="shared" si="165"/>
        <v>5.41</v>
      </c>
      <c r="AD1426" s="8" t="str">
        <f>IF(COUNTIF(Catégories!A:A,N1426)=0,"catégorie inconnue",LOOKUP(N1426,Catégories!A:A,Catégories!B:B))</f>
        <v>Frêt</v>
      </c>
      <c r="AE1426" s="21">
        <f t="shared" si="166"/>
        <v>6.2047405835922103</v>
      </c>
    </row>
    <row r="1427" spans="2:31" hidden="1" x14ac:dyDescent="0.2">
      <c r="B1427" s="122" t="s">
        <v>3839</v>
      </c>
      <c r="C1427" s="122" t="s">
        <v>177</v>
      </c>
      <c r="D1427" s="123">
        <v>46147</v>
      </c>
      <c r="E1427" s="122" t="s">
        <v>4193</v>
      </c>
      <c r="F1427" s="122" t="s">
        <v>22</v>
      </c>
      <c r="G1427" s="122" t="s">
        <v>151</v>
      </c>
      <c r="H1427" s="122" t="s">
        <v>149</v>
      </c>
      <c r="I1427" s="122" t="s">
        <v>4196</v>
      </c>
      <c r="J1427" s="122" t="s">
        <v>4196</v>
      </c>
      <c r="K1427" s="122" t="s">
        <v>24</v>
      </c>
      <c r="L1427" s="122" t="s">
        <v>4197</v>
      </c>
      <c r="M1427" s="122" t="s">
        <v>25</v>
      </c>
      <c r="N1427" s="122" t="s">
        <v>26</v>
      </c>
      <c r="O1427" s="122" t="s">
        <v>25</v>
      </c>
      <c r="P1427" s="122" t="s">
        <v>27</v>
      </c>
      <c r="Q1427" s="122" t="s">
        <v>190</v>
      </c>
      <c r="R1427" s="124">
        <v>1.35</v>
      </c>
      <c r="S1427" s="122" t="s">
        <v>191</v>
      </c>
      <c r="T1427" s="125">
        <v>5.88</v>
      </c>
      <c r="U1427" s="122" t="s">
        <v>30</v>
      </c>
      <c r="W1427" s="8" t="str">
        <f t="shared" si="160"/>
        <v/>
      </c>
      <c r="X1427" s="8">
        <f>IF(S1427="6B",_xlfn.XLOOKUP(H1427,'Zoning 2shop'!A:A,'Zoning 2shop'!B:B),IF(S1427="6C",_xlfn.XLOOKUP(G1427,'Zoning 2shop'!C:C,'Zoning 2shop'!D:D),""))</f>
        <v>30</v>
      </c>
      <c r="Y1427" s="112">
        <f t="shared" si="161"/>
        <v>0.14910705133062102</v>
      </c>
      <c r="Z1427" s="4">
        <f t="shared" si="162"/>
        <v>5.88</v>
      </c>
      <c r="AA1427" s="4">
        <f t="shared" si="163"/>
        <v>0.08</v>
      </c>
      <c r="AB1427" s="4">
        <f t="shared" si="164"/>
        <v>0.87674946182405156</v>
      </c>
      <c r="AC1427" s="19">
        <f t="shared" si="165"/>
        <v>5.96</v>
      </c>
      <c r="AD1427" s="8" t="str">
        <f>IF(COUNTIF(Catégories!A:A,N1427)=0,"catégorie inconnue",LOOKUP(N1427,Catégories!A:A,Catégories!B:B))</f>
        <v>Frêt</v>
      </c>
      <c r="AE1427" s="21">
        <f t="shared" si="166"/>
        <v>6.8367494618240512</v>
      </c>
    </row>
    <row r="1428" spans="2:31" hidden="1" x14ac:dyDescent="0.2">
      <c r="B1428" s="122" t="s">
        <v>3839</v>
      </c>
      <c r="C1428" s="122" t="s">
        <v>177</v>
      </c>
      <c r="D1428" s="123">
        <v>46147</v>
      </c>
      <c r="E1428" s="122" t="s">
        <v>4156</v>
      </c>
      <c r="F1428" s="122" t="s">
        <v>22</v>
      </c>
      <c r="G1428" s="122" t="s">
        <v>151</v>
      </c>
      <c r="H1428" s="122" t="s">
        <v>149</v>
      </c>
      <c r="I1428" s="122" t="s">
        <v>4157</v>
      </c>
      <c r="J1428" s="122" t="s">
        <v>4157</v>
      </c>
      <c r="K1428" s="122" t="s">
        <v>24</v>
      </c>
      <c r="L1428" s="122" t="s">
        <v>4158</v>
      </c>
      <c r="M1428" s="122" t="s">
        <v>25</v>
      </c>
      <c r="N1428" s="122" t="s">
        <v>26</v>
      </c>
      <c r="O1428" s="122" t="s">
        <v>25</v>
      </c>
      <c r="P1428" s="122" t="s">
        <v>27</v>
      </c>
      <c r="Q1428" s="122" t="s">
        <v>190</v>
      </c>
      <c r="R1428" s="124">
        <v>0.06</v>
      </c>
      <c r="S1428" s="122" t="s">
        <v>191</v>
      </c>
      <c r="T1428" s="125">
        <v>5.33</v>
      </c>
      <c r="U1428" s="122" t="s">
        <v>30</v>
      </c>
      <c r="W1428" s="8" t="str">
        <f t="shared" si="160"/>
        <v/>
      </c>
      <c r="X1428" s="8">
        <f>IF(S1428="6B",_xlfn.XLOOKUP(H1428,'Zoning 2shop'!A:A,'Zoning 2shop'!B:B),IF(S1428="6C",_xlfn.XLOOKUP(G1428,'Zoning 2shop'!C:C,'Zoning 2shop'!D:D),""))</f>
        <v>30</v>
      </c>
      <c r="Y1428" s="112">
        <f t="shared" si="161"/>
        <v>0.14910705133062102</v>
      </c>
      <c r="Z1428" s="4">
        <f t="shared" si="162"/>
        <v>5.33</v>
      </c>
      <c r="AA1428" s="4">
        <f t="shared" si="163"/>
        <v>0.08</v>
      </c>
      <c r="AB1428" s="4">
        <f t="shared" si="164"/>
        <v>0.79474058359221</v>
      </c>
      <c r="AC1428" s="19">
        <f t="shared" si="165"/>
        <v>5.41</v>
      </c>
      <c r="AD1428" s="8" t="str">
        <f>IF(COUNTIF(Catégories!A:A,N1428)=0,"catégorie inconnue",LOOKUP(N1428,Catégories!A:A,Catégories!B:B))</f>
        <v>Frêt</v>
      </c>
      <c r="AE1428" s="21">
        <f t="shared" si="166"/>
        <v>6.2047405835922103</v>
      </c>
    </row>
    <row r="1429" spans="2:31" hidden="1" x14ac:dyDescent="0.2">
      <c r="B1429" s="122" t="s">
        <v>3839</v>
      </c>
      <c r="C1429" s="122" t="s">
        <v>177</v>
      </c>
      <c r="D1429" s="123">
        <v>46147</v>
      </c>
      <c r="E1429" s="122" t="s">
        <v>4165</v>
      </c>
      <c r="F1429" s="122" t="s">
        <v>22</v>
      </c>
      <c r="G1429" s="122" t="s">
        <v>151</v>
      </c>
      <c r="H1429" s="122" t="s">
        <v>149</v>
      </c>
      <c r="I1429" s="122" t="s">
        <v>4166</v>
      </c>
      <c r="J1429" s="122" t="s">
        <v>4166</v>
      </c>
      <c r="K1429" s="122" t="s">
        <v>24</v>
      </c>
      <c r="L1429" s="122" t="s">
        <v>4167</v>
      </c>
      <c r="M1429" s="122" t="s">
        <v>25</v>
      </c>
      <c r="N1429" s="122" t="s">
        <v>26</v>
      </c>
      <c r="O1429" s="122" t="s">
        <v>25</v>
      </c>
      <c r="P1429" s="122" t="s">
        <v>27</v>
      </c>
      <c r="Q1429" s="122" t="s">
        <v>190</v>
      </c>
      <c r="R1429" s="124">
        <v>4.6379999999999999</v>
      </c>
      <c r="S1429" s="122" t="s">
        <v>191</v>
      </c>
      <c r="T1429" s="125">
        <v>9.69</v>
      </c>
      <c r="U1429" s="122" t="s">
        <v>30</v>
      </c>
      <c r="W1429" s="8" t="str">
        <f t="shared" si="160"/>
        <v/>
      </c>
      <c r="X1429" s="8">
        <f>IF(S1429="6B",_xlfn.XLOOKUP(H1429,'Zoning 2shop'!A:A,'Zoning 2shop'!B:B),IF(S1429="6C",_xlfn.XLOOKUP(G1429,'Zoning 2shop'!C:C,'Zoning 2shop'!D:D),""))</f>
        <v>30</v>
      </c>
      <c r="Y1429" s="112">
        <f t="shared" si="161"/>
        <v>0.14910705133062102</v>
      </c>
      <c r="Z1429" s="4">
        <f t="shared" si="162"/>
        <v>9.69</v>
      </c>
      <c r="AA1429" s="4">
        <f t="shared" si="163"/>
        <v>0.08</v>
      </c>
      <c r="AB1429" s="4">
        <f t="shared" si="164"/>
        <v>1.4448473273937177</v>
      </c>
      <c r="AC1429" s="19">
        <f t="shared" si="165"/>
        <v>9.77</v>
      </c>
      <c r="AD1429" s="8" t="str">
        <f>IF(COUNTIF(Catégories!A:A,N1429)=0,"catégorie inconnue",LOOKUP(N1429,Catégories!A:A,Catégories!B:B))</f>
        <v>Frêt</v>
      </c>
      <c r="AE1429" s="21">
        <f t="shared" si="166"/>
        <v>11.214847327393716</v>
      </c>
    </row>
    <row r="1430" spans="2:31" hidden="1" x14ac:dyDescent="0.2">
      <c r="B1430" s="122" t="s">
        <v>3839</v>
      </c>
      <c r="C1430" s="122" t="s">
        <v>177</v>
      </c>
      <c r="D1430" s="123">
        <v>46147</v>
      </c>
      <c r="E1430" s="122" t="s">
        <v>576</v>
      </c>
      <c r="F1430" s="122" t="s">
        <v>22</v>
      </c>
      <c r="G1430" s="122" t="s">
        <v>151</v>
      </c>
      <c r="H1430" s="122" t="s">
        <v>149</v>
      </c>
      <c r="I1430" s="122" t="s">
        <v>4182</v>
      </c>
      <c r="J1430" s="122" t="s">
        <v>4182</v>
      </c>
      <c r="K1430" s="122" t="s">
        <v>24</v>
      </c>
      <c r="L1430" s="122" t="s">
        <v>4183</v>
      </c>
      <c r="M1430" s="122" t="s">
        <v>25</v>
      </c>
      <c r="N1430" s="122" t="s">
        <v>26</v>
      </c>
      <c r="O1430" s="122" t="s">
        <v>25</v>
      </c>
      <c r="P1430" s="122" t="s">
        <v>27</v>
      </c>
      <c r="Q1430" s="122" t="s">
        <v>190</v>
      </c>
      <c r="R1430" s="124">
        <v>4.4029999999999996</v>
      </c>
      <c r="S1430" s="122" t="s">
        <v>191</v>
      </c>
      <c r="T1430" s="125">
        <v>9.69</v>
      </c>
      <c r="U1430" s="122" t="s">
        <v>30</v>
      </c>
      <c r="W1430" s="8" t="str">
        <f t="shared" si="160"/>
        <v/>
      </c>
      <c r="X1430" s="8">
        <f>IF(S1430="6B",_xlfn.XLOOKUP(H1430,'Zoning 2shop'!A:A,'Zoning 2shop'!B:B),IF(S1430="6C",_xlfn.XLOOKUP(G1430,'Zoning 2shop'!C:C,'Zoning 2shop'!D:D),""))</f>
        <v>30</v>
      </c>
      <c r="Y1430" s="112">
        <f t="shared" si="161"/>
        <v>0.14910705133062102</v>
      </c>
      <c r="Z1430" s="4">
        <f t="shared" si="162"/>
        <v>9.69</v>
      </c>
      <c r="AA1430" s="4">
        <f t="shared" si="163"/>
        <v>0.08</v>
      </c>
      <c r="AB1430" s="4">
        <f t="shared" si="164"/>
        <v>1.4448473273937177</v>
      </c>
      <c r="AC1430" s="19">
        <f t="shared" si="165"/>
        <v>9.77</v>
      </c>
      <c r="AD1430" s="8" t="str">
        <f>IF(COUNTIF(Catégories!A:A,N1430)=0,"catégorie inconnue",LOOKUP(N1430,Catégories!A:A,Catégories!B:B))</f>
        <v>Frêt</v>
      </c>
      <c r="AE1430" s="21">
        <f t="shared" si="166"/>
        <v>11.214847327393716</v>
      </c>
    </row>
    <row r="1431" spans="2:31" hidden="1" x14ac:dyDescent="0.2">
      <c r="B1431" s="122" t="s">
        <v>3839</v>
      </c>
      <c r="C1431" s="122" t="s">
        <v>177</v>
      </c>
      <c r="D1431" s="123">
        <v>46147</v>
      </c>
      <c r="E1431" s="122" t="s">
        <v>4148</v>
      </c>
      <c r="F1431" s="122" t="s">
        <v>22</v>
      </c>
      <c r="G1431" s="122" t="s">
        <v>161</v>
      </c>
      <c r="H1431" s="122" t="s">
        <v>149</v>
      </c>
      <c r="I1431" s="122" t="s">
        <v>4149</v>
      </c>
      <c r="J1431" s="122" t="s">
        <v>4149</v>
      </c>
      <c r="K1431" s="122" t="s">
        <v>24</v>
      </c>
      <c r="L1431" s="122" t="s">
        <v>4150</v>
      </c>
      <c r="M1431" s="122" t="s">
        <v>25</v>
      </c>
      <c r="N1431" s="122" t="s">
        <v>26</v>
      </c>
      <c r="O1431" s="122" t="s">
        <v>25</v>
      </c>
      <c r="P1431" s="122" t="s">
        <v>27</v>
      </c>
      <c r="Q1431" s="122" t="s">
        <v>190</v>
      </c>
      <c r="R1431" s="124">
        <v>1.4079999999999999</v>
      </c>
      <c r="S1431" s="122" t="s">
        <v>191</v>
      </c>
      <c r="T1431" s="125">
        <v>10.02</v>
      </c>
      <c r="U1431" s="122" t="s">
        <v>30</v>
      </c>
      <c r="W1431" s="8" t="str">
        <f t="shared" si="160"/>
        <v/>
      </c>
      <c r="X1431" s="8">
        <f>IF(S1431="6B",_xlfn.XLOOKUP(H1431,'Zoning 2shop'!A:A,'Zoning 2shop'!B:B),IF(S1431="6C",_xlfn.XLOOKUP(G1431,'Zoning 2shop'!C:C,'Zoning 2shop'!D:D),""))</f>
        <v>25</v>
      </c>
      <c r="Y1431" s="112">
        <f t="shared" si="161"/>
        <v>0.14910705133062102</v>
      </c>
      <c r="Z1431" s="4">
        <f t="shared" si="162"/>
        <v>10.02</v>
      </c>
      <c r="AA1431" s="4">
        <f t="shared" si="163"/>
        <v>0.08</v>
      </c>
      <c r="AB1431" s="4">
        <f t="shared" si="164"/>
        <v>1.4940526543328225</v>
      </c>
      <c r="AC1431" s="19">
        <f t="shared" si="165"/>
        <v>10.1</v>
      </c>
      <c r="AD1431" s="8" t="str">
        <f>IF(COUNTIF(Catégories!A:A,N1431)=0,"catégorie inconnue",LOOKUP(N1431,Catégories!A:A,Catégories!B:B))</f>
        <v>Frêt</v>
      </c>
      <c r="AE1431" s="21">
        <f t="shared" si="166"/>
        <v>11.594052654332822</v>
      </c>
    </row>
    <row r="1432" spans="2:31" hidden="1" x14ac:dyDescent="0.2">
      <c r="B1432" s="122" t="s">
        <v>3839</v>
      </c>
      <c r="C1432" s="122" t="s">
        <v>177</v>
      </c>
      <c r="D1432" s="123">
        <v>46147</v>
      </c>
      <c r="E1432" s="122" t="s">
        <v>4171</v>
      </c>
      <c r="F1432" s="122" t="s">
        <v>22</v>
      </c>
      <c r="G1432" s="122" t="s">
        <v>151</v>
      </c>
      <c r="H1432" s="122" t="s">
        <v>149</v>
      </c>
      <c r="I1432" s="122" t="s">
        <v>4172</v>
      </c>
      <c r="J1432" s="122" t="s">
        <v>4172</v>
      </c>
      <c r="K1432" s="122" t="s">
        <v>24</v>
      </c>
      <c r="L1432" s="122" t="s">
        <v>4173</v>
      </c>
      <c r="M1432" s="122" t="s">
        <v>25</v>
      </c>
      <c r="N1432" s="122" t="s">
        <v>26</v>
      </c>
      <c r="O1432" s="122" t="s">
        <v>25</v>
      </c>
      <c r="P1432" s="122" t="s">
        <v>27</v>
      </c>
      <c r="Q1432" s="122" t="s">
        <v>190</v>
      </c>
      <c r="R1432" s="124">
        <v>2.419</v>
      </c>
      <c r="S1432" s="122" t="s">
        <v>191</v>
      </c>
      <c r="T1432" s="125">
        <v>8.3699999999999992</v>
      </c>
      <c r="U1432" s="122" t="s">
        <v>30</v>
      </c>
      <c r="W1432" s="8" t="str">
        <f t="shared" si="160"/>
        <v/>
      </c>
      <c r="X1432" s="8">
        <f>IF(S1432="6B",_xlfn.XLOOKUP(H1432,'Zoning 2shop'!A:A,'Zoning 2shop'!B:B),IF(S1432="6C",_xlfn.XLOOKUP(G1432,'Zoning 2shop'!C:C,'Zoning 2shop'!D:D),""))</f>
        <v>30</v>
      </c>
      <c r="Y1432" s="112">
        <f t="shared" si="161"/>
        <v>0.14910705133062102</v>
      </c>
      <c r="Z1432" s="4">
        <f t="shared" si="162"/>
        <v>8.3699999999999992</v>
      </c>
      <c r="AA1432" s="4">
        <f t="shared" si="163"/>
        <v>0.08</v>
      </c>
      <c r="AB1432" s="4">
        <f t="shared" si="164"/>
        <v>1.2480260196372979</v>
      </c>
      <c r="AC1432" s="19">
        <f t="shared" si="165"/>
        <v>8.4499999999999993</v>
      </c>
      <c r="AD1432" s="8" t="str">
        <f>IF(COUNTIF(Catégories!A:A,N1432)=0,"catégorie inconnue",LOOKUP(N1432,Catégories!A:A,Catégories!B:B))</f>
        <v>Frêt</v>
      </c>
      <c r="AE1432" s="21">
        <f t="shared" si="166"/>
        <v>9.6980260196372967</v>
      </c>
    </row>
    <row r="1433" spans="2:31" hidden="1" x14ac:dyDescent="0.2">
      <c r="B1433" s="122" t="s">
        <v>3839</v>
      </c>
      <c r="C1433" s="122" t="s">
        <v>177</v>
      </c>
      <c r="D1433" s="123">
        <v>46147</v>
      </c>
      <c r="E1433" s="122" t="s">
        <v>4145</v>
      </c>
      <c r="F1433" s="122" t="s">
        <v>22</v>
      </c>
      <c r="G1433" s="122" t="s">
        <v>151</v>
      </c>
      <c r="H1433" s="122" t="s">
        <v>149</v>
      </c>
      <c r="I1433" s="122" t="s">
        <v>4146</v>
      </c>
      <c r="J1433" s="122" t="s">
        <v>4146</v>
      </c>
      <c r="K1433" s="122" t="s">
        <v>24</v>
      </c>
      <c r="L1433" s="122" t="s">
        <v>4147</v>
      </c>
      <c r="M1433" s="122" t="s">
        <v>25</v>
      </c>
      <c r="N1433" s="122" t="s">
        <v>26</v>
      </c>
      <c r="O1433" s="122" t="s">
        <v>25</v>
      </c>
      <c r="P1433" s="122" t="s">
        <v>27</v>
      </c>
      <c r="Q1433" s="122" t="s">
        <v>190</v>
      </c>
      <c r="R1433" s="124">
        <v>1.488</v>
      </c>
      <c r="S1433" s="122" t="s">
        <v>191</v>
      </c>
      <c r="T1433" s="125">
        <v>5.88</v>
      </c>
      <c r="U1433" s="122" t="s">
        <v>30</v>
      </c>
      <c r="W1433" s="8" t="str">
        <f t="shared" si="160"/>
        <v/>
      </c>
      <c r="X1433" s="8">
        <f>IF(S1433="6B",_xlfn.XLOOKUP(H1433,'Zoning 2shop'!A:A,'Zoning 2shop'!B:B),IF(S1433="6C",_xlfn.XLOOKUP(G1433,'Zoning 2shop'!C:C,'Zoning 2shop'!D:D),""))</f>
        <v>30</v>
      </c>
      <c r="Y1433" s="112">
        <f t="shared" si="161"/>
        <v>0.14910705133062102</v>
      </c>
      <c r="Z1433" s="4">
        <f t="shared" si="162"/>
        <v>5.88</v>
      </c>
      <c r="AA1433" s="4">
        <f t="shared" si="163"/>
        <v>0.08</v>
      </c>
      <c r="AB1433" s="4">
        <f t="shared" si="164"/>
        <v>0.87674946182405156</v>
      </c>
      <c r="AC1433" s="19">
        <f t="shared" si="165"/>
        <v>5.96</v>
      </c>
      <c r="AD1433" s="8" t="str">
        <f>IF(COUNTIF(Catégories!A:A,N1433)=0,"catégorie inconnue",LOOKUP(N1433,Catégories!A:A,Catégories!B:B))</f>
        <v>Frêt</v>
      </c>
      <c r="AE1433" s="21">
        <f t="shared" si="166"/>
        <v>6.8367494618240512</v>
      </c>
    </row>
    <row r="1434" spans="2:31" hidden="1" x14ac:dyDescent="0.2">
      <c r="B1434" s="122" t="s">
        <v>3839</v>
      </c>
      <c r="C1434" s="122" t="s">
        <v>177</v>
      </c>
      <c r="D1434" s="123">
        <v>46147</v>
      </c>
      <c r="E1434" s="122" t="s">
        <v>4174</v>
      </c>
      <c r="F1434" s="122" t="s">
        <v>22</v>
      </c>
      <c r="G1434" s="122" t="s">
        <v>156</v>
      </c>
      <c r="H1434" s="122" t="s">
        <v>149</v>
      </c>
      <c r="I1434" s="122" t="s">
        <v>4175</v>
      </c>
      <c r="J1434" s="122" t="s">
        <v>4175</v>
      </c>
      <c r="K1434" s="122" t="s">
        <v>24</v>
      </c>
      <c r="L1434" s="122" t="s">
        <v>4176</v>
      </c>
      <c r="M1434" s="122" t="s">
        <v>25</v>
      </c>
      <c r="N1434" s="122" t="s">
        <v>26</v>
      </c>
      <c r="O1434" s="122" t="s">
        <v>25</v>
      </c>
      <c r="P1434" s="122" t="s">
        <v>27</v>
      </c>
      <c r="Q1434" s="122" t="s">
        <v>190</v>
      </c>
      <c r="R1434" s="124">
        <v>1.042</v>
      </c>
      <c r="S1434" s="122" t="s">
        <v>191</v>
      </c>
      <c r="T1434" s="125">
        <v>5.88</v>
      </c>
      <c r="U1434" s="122" t="s">
        <v>30</v>
      </c>
      <c r="W1434" s="8" t="str">
        <f t="shared" si="160"/>
        <v/>
      </c>
      <c r="X1434" s="8">
        <f>IF(S1434="6B",_xlfn.XLOOKUP(H1434,'Zoning 2shop'!A:A,'Zoning 2shop'!B:B),IF(S1434="6C",_xlfn.XLOOKUP(G1434,'Zoning 2shop'!C:C,'Zoning 2shop'!D:D),""))</f>
        <v>42</v>
      </c>
      <c r="Y1434" s="112">
        <f t="shared" si="161"/>
        <v>0.14910705133062102</v>
      </c>
      <c r="Z1434" s="4">
        <f t="shared" si="162"/>
        <v>5.88</v>
      </c>
      <c r="AA1434" s="4">
        <f t="shared" si="163"/>
        <v>0.08</v>
      </c>
      <c r="AB1434" s="4">
        <f t="shared" si="164"/>
        <v>0.87674946182405156</v>
      </c>
      <c r="AC1434" s="19">
        <f t="shared" si="165"/>
        <v>5.96</v>
      </c>
      <c r="AD1434" s="8" t="str">
        <f>IF(COUNTIF(Catégories!A:A,N1434)=0,"catégorie inconnue",LOOKUP(N1434,Catégories!A:A,Catégories!B:B))</f>
        <v>Frêt</v>
      </c>
      <c r="AE1434" s="21">
        <f t="shared" si="166"/>
        <v>6.8367494618240512</v>
      </c>
    </row>
    <row r="1435" spans="2:31" hidden="1" x14ac:dyDescent="0.2">
      <c r="B1435" s="122" t="s">
        <v>3839</v>
      </c>
      <c r="C1435" s="122" t="s">
        <v>177</v>
      </c>
      <c r="D1435" s="123">
        <v>46147</v>
      </c>
      <c r="E1435" s="122" t="s">
        <v>4188</v>
      </c>
      <c r="F1435" s="122" t="s">
        <v>22</v>
      </c>
      <c r="G1435" s="122" t="s">
        <v>151</v>
      </c>
      <c r="H1435" s="122" t="s">
        <v>149</v>
      </c>
      <c r="I1435" s="122" t="s">
        <v>4189</v>
      </c>
      <c r="J1435" s="122" t="s">
        <v>4189</v>
      </c>
      <c r="K1435" s="122" t="s">
        <v>24</v>
      </c>
      <c r="L1435" s="122" t="s">
        <v>4190</v>
      </c>
      <c r="M1435" s="122" t="s">
        <v>25</v>
      </c>
      <c r="N1435" s="122" t="s">
        <v>26</v>
      </c>
      <c r="O1435" s="122" t="s">
        <v>25</v>
      </c>
      <c r="P1435" s="122" t="s">
        <v>27</v>
      </c>
      <c r="Q1435" s="122" t="s">
        <v>190</v>
      </c>
      <c r="R1435" s="124">
        <v>1.29</v>
      </c>
      <c r="S1435" s="122" t="s">
        <v>191</v>
      </c>
      <c r="T1435" s="125">
        <v>5.88</v>
      </c>
      <c r="U1435" s="122" t="s">
        <v>30</v>
      </c>
      <c r="W1435" s="8" t="str">
        <f t="shared" si="160"/>
        <v/>
      </c>
      <c r="X1435" s="8">
        <f>IF(S1435="6B",_xlfn.XLOOKUP(H1435,'Zoning 2shop'!A:A,'Zoning 2shop'!B:B),IF(S1435="6C",_xlfn.XLOOKUP(G1435,'Zoning 2shop'!C:C,'Zoning 2shop'!D:D),""))</f>
        <v>30</v>
      </c>
      <c r="Y1435" s="112">
        <f t="shared" si="161"/>
        <v>0.14910705133062102</v>
      </c>
      <c r="Z1435" s="4">
        <f t="shared" si="162"/>
        <v>5.88</v>
      </c>
      <c r="AA1435" s="4">
        <f t="shared" si="163"/>
        <v>0.08</v>
      </c>
      <c r="AB1435" s="4">
        <f t="shared" si="164"/>
        <v>0.87674946182405156</v>
      </c>
      <c r="AC1435" s="19">
        <f t="shared" si="165"/>
        <v>5.96</v>
      </c>
      <c r="AD1435" s="8" t="str">
        <f>IF(COUNTIF(Catégories!A:A,N1435)=0,"catégorie inconnue",LOOKUP(N1435,Catégories!A:A,Catégories!B:B))</f>
        <v>Frêt</v>
      </c>
      <c r="AE1435" s="21">
        <f t="shared" si="166"/>
        <v>6.8367494618240512</v>
      </c>
    </row>
    <row r="1436" spans="2:31" hidden="1" x14ac:dyDescent="0.2">
      <c r="B1436" s="122" t="s">
        <v>3839</v>
      </c>
      <c r="C1436" s="122" t="s">
        <v>177</v>
      </c>
      <c r="D1436" s="123">
        <v>46147</v>
      </c>
      <c r="E1436" s="122" t="s">
        <v>4128</v>
      </c>
      <c r="F1436" s="122" t="s">
        <v>22</v>
      </c>
      <c r="G1436" s="122" t="s">
        <v>153</v>
      </c>
      <c r="H1436" s="122" t="s">
        <v>149</v>
      </c>
      <c r="I1436" s="122" t="s">
        <v>4129</v>
      </c>
      <c r="J1436" s="122" t="s">
        <v>4129</v>
      </c>
      <c r="K1436" s="122" t="s">
        <v>24</v>
      </c>
      <c r="L1436" s="122" t="s">
        <v>4130</v>
      </c>
      <c r="M1436" s="122" t="s">
        <v>25</v>
      </c>
      <c r="N1436" s="122" t="s">
        <v>26</v>
      </c>
      <c r="O1436" s="122" t="s">
        <v>25</v>
      </c>
      <c r="P1436" s="122" t="s">
        <v>27</v>
      </c>
      <c r="Q1436" s="122" t="s">
        <v>190</v>
      </c>
      <c r="R1436" s="124">
        <v>5.2729999999999997</v>
      </c>
      <c r="S1436" s="122" t="s">
        <v>191</v>
      </c>
      <c r="T1436" s="125">
        <v>11.42</v>
      </c>
      <c r="U1436" s="122" t="s">
        <v>30</v>
      </c>
      <c r="W1436" s="8" t="str">
        <f t="shared" si="160"/>
        <v/>
      </c>
      <c r="X1436" s="8">
        <f>IF(S1436="6B",_xlfn.XLOOKUP(H1436,'Zoning 2shop'!A:A,'Zoning 2shop'!B:B),IF(S1436="6C",_xlfn.XLOOKUP(G1436,'Zoning 2shop'!C:C,'Zoning 2shop'!D:D),""))</f>
        <v>33</v>
      </c>
      <c r="Y1436" s="112">
        <f t="shared" si="161"/>
        <v>0.14910705133062102</v>
      </c>
      <c r="Z1436" s="4">
        <f t="shared" si="162"/>
        <v>11.42</v>
      </c>
      <c r="AA1436" s="4">
        <f t="shared" si="163"/>
        <v>0.08</v>
      </c>
      <c r="AB1436" s="4">
        <f t="shared" si="164"/>
        <v>1.7028025261956921</v>
      </c>
      <c r="AC1436" s="19">
        <f t="shared" si="165"/>
        <v>11.5</v>
      </c>
      <c r="AD1436" s="8" t="str">
        <f>IF(COUNTIF(Catégories!A:A,N1436)=0,"catégorie inconnue",LOOKUP(N1436,Catégories!A:A,Catégories!B:B))</f>
        <v>Frêt</v>
      </c>
      <c r="AE1436" s="21">
        <f t="shared" si="166"/>
        <v>13.202802526195692</v>
      </c>
    </row>
    <row r="1437" spans="2:31" hidden="1" x14ac:dyDescent="0.2">
      <c r="B1437" s="122" t="s">
        <v>3839</v>
      </c>
      <c r="C1437" s="122" t="s">
        <v>177</v>
      </c>
      <c r="D1437" s="123">
        <v>46147</v>
      </c>
      <c r="E1437" s="122" t="s">
        <v>511</v>
      </c>
      <c r="F1437" s="122" t="s">
        <v>22</v>
      </c>
      <c r="G1437" s="122" t="s">
        <v>207</v>
      </c>
      <c r="H1437" s="122" t="s">
        <v>149</v>
      </c>
      <c r="I1437" s="122" t="s">
        <v>4180</v>
      </c>
      <c r="J1437" s="122" t="s">
        <v>4180</v>
      </c>
      <c r="K1437" s="122" t="s">
        <v>24</v>
      </c>
      <c r="L1437" s="122" t="s">
        <v>4181</v>
      </c>
      <c r="M1437" s="122" t="s">
        <v>25</v>
      </c>
      <c r="N1437" s="122" t="s">
        <v>26</v>
      </c>
      <c r="O1437" s="122" t="s">
        <v>25</v>
      </c>
      <c r="P1437" s="122" t="s">
        <v>27</v>
      </c>
      <c r="Q1437" s="122" t="s">
        <v>190</v>
      </c>
      <c r="R1437" s="124">
        <v>2.17</v>
      </c>
      <c r="S1437" s="122" t="s">
        <v>191</v>
      </c>
      <c r="T1437" s="125">
        <v>13.36</v>
      </c>
      <c r="U1437" s="122" t="s">
        <v>30</v>
      </c>
      <c r="W1437" s="8" t="str">
        <f t="shared" si="160"/>
        <v/>
      </c>
      <c r="X1437" s="8">
        <f>IF(S1437="6B",_xlfn.XLOOKUP(H1437,'Zoning 2shop'!A:A,'Zoning 2shop'!B:B),IF(S1437="6C",_xlfn.XLOOKUP(G1437,'Zoning 2shop'!C:C,'Zoning 2shop'!D:D),""))</f>
        <v>39</v>
      </c>
      <c r="Y1437" s="112">
        <f t="shared" si="161"/>
        <v>0.14910705133062102</v>
      </c>
      <c r="Z1437" s="4">
        <f t="shared" si="162"/>
        <v>13.36</v>
      </c>
      <c r="AA1437" s="4">
        <f t="shared" si="163"/>
        <v>0.08</v>
      </c>
      <c r="AB1437" s="4">
        <f t="shared" si="164"/>
        <v>1.9920702057770967</v>
      </c>
      <c r="AC1437" s="19">
        <f t="shared" si="165"/>
        <v>13.44</v>
      </c>
      <c r="AD1437" s="8" t="str">
        <f>IF(COUNTIF(Catégories!A:A,N1437)=0,"catégorie inconnue",LOOKUP(N1437,Catégories!A:A,Catégories!B:B))</f>
        <v>Frêt</v>
      </c>
      <c r="AE1437" s="21">
        <f t="shared" si="166"/>
        <v>15.432070205777096</v>
      </c>
    </row>
    <row r="1438" spans="2:31" hidden="1" x14ac:dyDescent="0.2">
      <c r="B1438" s="122" t="s">
        <v>3839</v>
      </c>
      <c r="C1438" s="122" t="s">
        <v>177</v>
      </c>
      <c r="D1438" s="123">
        <v>46147</v>
      </c>
      <c r="E1438" s="122" t="s">
        <v>4134</v>
      </c>
      <c r="F1438" s="122" t="s">
        <v>22</v>
      </c>
      <c r="G1438" s="122" t="s">
        <v>151</v>
      </c>
      <c r="H1438" s="122" t="s">
        <v>149</v>
      </c>
      <c r="I1438" s="122" t="s">
        <v>4135</v>
      </c>
      <c r="J1438" s="122" t="s">
        <v>4135</v>
      </c>
      <c r="K1438" s="122" t="s">
        <v>24</v>
      </c>
      <c r="L1438" s="122" t="s">
        <v>4136</v>
      </c>
      <c r="M1438" s="122" t="s">
        <v>25</v>
      </c>
      <c r="N1438" s="122" t="s">
        <v>26</v>
      </c>
      <c r="O1438" s="122" t="s">
        <v>25</v>
      </c>
      <c r="P1438" s="122" t="s">
        <v>27</v>
      </c>
      <c r="Q1438" s="122" t="s">
        <v>190</v>
      </c>
      <c r="R1438" s="124">
        <v>4.532</v>
      </c>
      <c r="S1438" s="122" t="s">
        <v>191</v>
      </c>
      <c r="T1438" s="125">
        <v>9.69</v>
      </c>
      <c r="U1438" s="122" t="s">
        <v>30</v>
      </c>
      <c r="W1438" s="8" t="str">
        <f t="shared" si="160"/>
        <v/>
      </c>
      <c r="X1438" s="8">
        <f>IF(S1438="6B",_xlfn.XLOOKUP(H1438,'Zoning 2shop'!A:A,'Zoning 2shop'!B:B),IF(S1438="6C",_xlfn.XLOOKUP(G1438,'Zoning 2shop'!C:C,'Zoning 2shop'!D:D),""))</f>
        <v>30</v>
      </c>
      <c r="Y1438" s="112">
        <f t="shared" si="161"/>
        <v>0.14910705133062102</v>
      </c>
      <c r="Z1438" s="4">
        <f t="shared" si="162"/>
        <v>9.69</v>
      </c>
      <c r="AA1438" s="4">
        <f t="shared" si="163"/>
        <v>0.08</v>
      </c>
      <c r="AB1438" s="4">
        <f t="shared" si="164"/>
        <v>1.4448473273937177</v>
      </c>
      <c r="AC1438" s="19">
        <f t="shared" si="165"/>
        <v>9.77</v>
      </c>
      <c r="AD1438" s="8" t="str">
        <f>IF(COUNTIF(Catégories!A:A,N1438)=0,"catégorie inconnue",LOOKUP(N1438,Catégories!A:A,Catégories!B:B))</f>
        <v>Frêt</v>
      </c>
      <c r="AE1438" s="21">
        <f t="shared" si="166"/>
        <v>11.214847327393716</v>
      </c>
    </row>
    <row r="1439" spans="2:31" hidden="1" x14ac:dyDescent="0.2">
      <c r="B1439" s="122" t="s">
        <v>3839</v>
      </c>
      <c r="C1439" s="122" t="s">
        <v>177</v>
      </c>
      <c r="D1439" s="123">
        <v>46148</v>
      </c>
      <c r="E1439" s="122" t="s">
        <v>4211</v>
      </c>
      <c r="F1439" s="122" t="s">
        <v>22</v>
      </c>
      <c r="G1439" s="122" t="s">
        <v>207</v>
      </c>
      <c r="H1439" s="122" t="s">
        <v>149</v>
      </c>
      <c r="I1439" s="122" t="s">
        <v>4212</v>
      </c>
      <c r="J1439" s="122" t="s">
        <v>4212</v>
      </c>
      <c r="K1439" s="122" t="s">
        <v>24</v>
      </c>
      <c r="L1439" s="122" t="s">
        <v>4213</v>
      </c>
      <c r="M1439" s="122" t="s">
        <v>25</v>
      </c>
      <c r="N1439" s="122" t="s">
        <v>26</v>
      </c>
      <c r="O1439" s="122" t="s">
        <v>25</v>
      </c>
      <c r="P1439" s="122" t="s">
        <v>27</v>
      </c>
      <c r="Q1439" s="122" t="s">
        <v>190</v>
      </c>
      <c r="R1439" s="124">
        <v>0.13</v>
      </c>
      <c r="S1439" s="122" t="s">
        <v>191</v>
      </c>
      <c r="T1439" s="125">
        <v>10.32</v>
      </c>
      <c r="U1439" s="122" t="s">
        <v>30</v>
      </c>
      <c r="W1439" s="8" t="str">
        <f t="shared" si="160"/>
        <v/>
      </c>
      <c r="X1439" s="8">
        <f>IF(S1439="6B",_xlfn.XLOOKUP(H1439,'Zoning 2shop'!A:A,'Zoning 2shop'!B:B),IF(S1439="6C",_xlfn.XLOOKUP(G1439,'Zoning 2shop'!C:C,'Zoning 2shop'!D:D),""))</f>
        <v>39</v>
      </c>
      <c r="Y1439" s="112">
        <f t="shared" si="161"/>
        <v>0.14910705133062102</v>
      </c>
      <c r="Z1439" s="4">
        <f t="shared" si="162"/>
        <v>10.32</v>
      </c>
      <c r="AA1439" s="4">
        <f t="shared" si="163"/>
        <v>0.08</v>
      </c>
      <c r="AB1439" s="4">
        <f t="shared" si="164"/>
        <v>1.538784769732009</v>
      </c>
      <c r="AC1439" s="19">
        <f t="shared" si="165"/>
        <v>10.4</v>
      </c>
      <c r="AD1439" s="8" t="str">
        <f>IF(COUNTIF(Catégories!A:A,N1439)=0,"catégorie inconnue",LOOKUP(N1439,Catégories!A:A,Catégories!B:B))</f>
        <v>Frêt</v>
      </c>
      <c r="AE1439" s="21">
        <f t="shared" si="166"/>
        <v>11.93878476973201</v>
      </c>
    </row>
    <row r="1440" spans="2:31" hidden="1" x14ac:dyDescent="0.2">
      <c r="B1440" s="122" t="s">
        <v>3839</v>
      </c>
      <c r="C1440" s="122" t="s">
        <v>177</v>
      </c>
      <c r="D1440" s="123">
        <v>46148</v>
      </c>
      <c r="E1440" s="122" t="s">
        <v>4305</v>
      </c>
      <c r="F1440" s="122" t="s">
        <v>22</v>
      </c>
      <c r="G1440" s="122" t="s">
        <v>151</v>
      </c>
      <c r="H1440" s="122" t="s">
        <v>149</v>
      </c>
      <c r="I1440" s="122" t="s">
        <v>4306</v>
      </c>
      <c r="J1440" s="122" t="s">
        <v>4306</v>
      </c>
      <c r="K1440" s="122" t="s">
        <v>24</v>
      </c>
      <c r="L1440" s="122" t="s">
        <v>4307</v>
      </c>
      <c r="M1440" s="122" t="s">
        <v>25</v>
      </c>
      <c r="N1440" s="122" t="s">
        <v>26</v>
      </c>
      <c r="O1440" s="122" t="s">
        <v>25</v>
      </c>
      <c r="P1440" s="122" t="s">
        <v>27</v>
      </c>
      <c r="Q1440" s="122" t="s">
        <v>190</v>
      </c>
      <c r="R1440" s="124">
        <v>4.532</v>
      </c>
      <c r="S1440" s="122" t="s">
        <v>191</v>
      </c>
      <c r="T1440" s="125">
        <v>9.69</v>
      </c>
      <c r="U1440" s="122" t="s">
        <v>30</v>
      </c>
      <c r="W1440" s="8" t="str">
        <f t="shared" si="160"/>
        <v/>
      </c>
      <c r="X1440" s="8">
        <f>IF(S1440="6B",_xlfn.XLOOKUP(H1440,'Zoning 2shop'!A:A,'Zoning 2shop'!B:B),IF(S1440="6C",_xlfn.XLOOKUP(G1440,'Zoning 2shop'!C:C,'Zoning 2shop'!D:D),""))</f>
        <v>30</v>
      </c>
      <c r="Y1440" s="112">
        <f t="shared" si="161"/>
        <v>0.14910705133062102</v>
      </c>
      <c r="Z1440" s="4">
        <f t="shared" si="162"/>
        <v>9.69</v>
      </c>
      <c r="AA1440" s="4">
        <f t="shared" si="163"/>
        <v>0.08</v>
      </c>
      <c r="AB1440" s="4">
        <f t="shared" si="164"/>
        <v>1.4448473273937177</v>
      </c>
      <c r="AC1440" s="19">
        <f t="shared" si="165"/>
        <v>9.77</v>
      </c>
      <c r="AD1440" s="8" t="str">
        <f>IF(COUNTIF(Catégories!A:A,N1440)=0,"catégorie inconnue",LOOKUP(N1440,Catégories!A:A,Catégories!B:B))</f>
        <v>Frêt</v>
      </c>
      <c r="AE1440" s="21">
        <f t="shared" si="166"/>
        <v>11.214847327393716</v>
      </c>
    </row>
    <row r="1441" spans="2:31" hidden="1" x14ac:dyDescent="0.2">
      <c r="B1441" s="122" t="s">
        <v>3839</v>
      </c>
      <c r="C1441" s="122" t="s">
        <v>177</v>
      </c>
      <c r="D1441" s="123">
        <v>46148</v>
      </c>
      <c r="E1441" s="122" t="s">
        <v>4216</v>
      </c>
      <c r="F1441" s="122" t="s">
        <v>22</v>
      </c>
      <c r="G1441" s="122" t="s">
        <v>161</v>
      </c>
      <c r="H1441" s="122" t="s">
        <v>149</v>
      </c>
      <c r="I1441" s="122" t="s">
        <v>4217</v>
      </c>
      <c r="J1441" s="122" t="s">
        <v>4217</v>
      </c>
      <c r="K1441" s="122" t="s">
        <v>24</v>
      </c>
      <c r="L1441" s="122" t="s">
        <v>4218</v>
      </c>
      <c r="M1441" s="122" t="s">
        <v>25</v>
      </c>
      <c r="N1441" s="122" t="s">
        <v>26</v>
      </c>
      <c r="O1441" s="122" t="s">
        <v>25</v>
      </c>
      <c r="P1441" s="122" t="s">
        <v>27</v>
      </c>
      <c r="Q1441" s="122" t="s">
        <v>190</v>
      </c>
      <c r="R1441" s="124">
        <v>4.7990000000000004</v>
      </c>
      <c r="S1441" s="122" t="s">
        <v>191</v>
      </c>
      <c r="T1441" s="125">
        <v>13.83</v>
      </c>
      <c r="U1441" s="122" t="s">
        <v>30</v>
      </c>
      <c r="W1441" s="8" t="str">
        <f t="shared" si="160"/>
        <v/>
      </c>
      <c r="X1441" s="8">
        <f>IF(S1441="6B",_xlfn.XLOOKUP(H1441,'Zoning 2shop'!A:A,'Zoning 2shop'!B:B),IF(S1441="6C",_xlfn.XLOOKUP(G1441,'Zoning 2shop'!C:C,'Zoning 2shop'!D:D),""))</f>
        <v>25</v>
      </c>
      <c r="Y1441" s="112">
        <f t="shared" si="161"/>
        <v>0.14910705133062102</v>
      </c>
      <c r="Z1441" s="4">
        <f t="shared" si="162"/>
        <v>13.83</v>
      </c>
      <c r="AA1441" s="4">
        <f t="shared" si="163"/>
        <v>0.08</v>
      </c>
      <c r="AB1441" s="4">
        <f t="shared" si="164"/>
        <v>2.0621505199024885</v>
      </c>
      <c r="AC1441" s="19">
        <f t="shared" si="165"/>
        <v>13.91</v>
      </c>
      <c r="AD1441" s="8" t="str">
        <f>IF(COUNTIF(Catégories!A:A,N1441)=0,"catégorie inconnue",LOOKUP(N1441,Catégories!A:A,Catégories!B:B))</f>
        <v>Frêt</v>
      </c>
      <c r="AE1441" s="21">
        <f t="shared" si="166"/>
        <v>15.972150519902488</v>
      </c>
    </row>
    <row r="1442" spans="2:31" hidden="1" x14ac:dyDescent="0.2">
      <c r="B1442" s="122" t="s">
        <v>3839</v>
      </c>
      <c r="C1442" s="122" t="s">
        <v>177</v>
      </c>
      <c r="D1442" s="123">
        <v>46148</v>
      </c>
      <c r="E1442" s="122" t="s">
        <v>4229</v>
      </c>
      <c r="F1442" s="122" t="s">
        <v>22</v>
      </c>
      <c r="G1442" s="122" t="s">
        <v>153</v>
      </c>
      <c r="H1442" s="122" t="s">
        <v>149</v>
      </c>
      <c r="I1442" s="122" t="s">
        <v>4230</v>
      </c>
      <c r="J1442" s="122" t="s">
        <v>4230</v>
      </c>
      <c r="K1442" s="122" t="s">
        <v>24</v>
      </c>
      <c r="L1442" s="122" t="s">
        <v>4231</v>
      </c>
      <c r="M1442" s="122" t="s">
        <v>25</v>
      </c>
      <c r="N1442" s="122" t="s">
        <v>26</v>
      </c>
      <c r="O1442" s="122" t="s">
        <v>25</v>
      </c>
      <c r="P1442" s="122" t="s">
        <v>27</v>
      </c>
      <c r="Q1442" s="122" t="s">
        <v>190</v>
      </c>
      <c r="R1442" s="124">
        <v>4.6779999999999999</v>
      </c>
      <c r="S1442" s="122" t="s">
        <v>191</v>
      </c>
      <c r="T1442" s="125">
        <v>10.76</v>
      </c>
      <c r="U1442" s="122" t="s">
        <v>30</v>
      </c>
      <c r="W1442" s="8" t="str">
        <f t="shared" si="160"/>
        <v/>
      </c>
      <c r="X1442" s="8">
        <f>IF(S1442="6B",_xlfn.XLOOKUP(H1442,'Zoning 2shop'!A:A,'Zoning 2shop'!B:B),IF(S1442="6C",_xlfn.XLOOKUP(G1442,'Zoning 2shop'!C:C,'Zoning 2shop'!D:D),""))</f>
        <v>33</v>
      </c>
      <c r="Y1442" s="112">
        <f t="shared" si="161"/>
        <v>0.14910705133062102</v>
      </c>
      <c r="Z1442" s="4">
        <f t="shared" si="162"/>
        <v>10.76</v>
      </c>
      <c r="AA1442" s="4">
        <f t="shared" si="163"/>
        <v>0.08</v>
      </c>
      <c r="AB1442" s="4">
        <f t="shared" si="164"/>
        <v>1.6043918723174821</v>
      </c>
      <c r="AC1442" s="19">
        <f t="shared" si="165"/>
        <v>10.84</v>
      </c>
      <c r="AD1442" s="8" t="str">
        <f>IF(COUNTIF(Catégories!A:A,N1442)=0,"catégorie inconnue",LOOKUP(N1442,Catégories!A:A,Catégories!B:B))</f>
        <v>Frêt</v>
      </c>
      <c r="AE1442" s="21">
        <f t="shared" si="166"/>
        <v>12.444391872317482</v>
      </c>
    </row>
    <row r="1443" spans="2:31" ht="25.5" hidden="1" x14ac:dyDescent="0.2">
      <c r="B1443" s="122" t="s">
        <v>3839</v>
      </c>
      <c r="C1443" s="122" t="s">
        <v>177</v>
      </c>
      <c r="D1443" s="123">
        <v>46148</v>
      </c>
      <c r="E1443" s="122" t="s">
        <v>4229</v>
      </c>
      <c r="F1443" s="122" t="s">
        <v>22</v>
      </c>
      <c r="G1443" s="122" t="s">
        <v>153</v>
      </c>
      <c r="H1443" s="122" t="s">
        <v>149</v>
      </c>
      <c r="I1443" s="122" t="s">
        <v>4230</v>
      </c>
      <c r="J1443" s="122" t="s">
        <v>4230</v>
      </c>
      <c r="K1443" s="122" t="s">
        <v>24</v>
      </c>
      <c r="L1443" s="122" t="s">
        <v>4231</v>
      </c>
      <c r="M1443" s="122" t="s">
        <v>25</v>
      </c>
      <c r="N1443" s="122" t="s">
        <v>41</v>
      </c>
      <c r="O1443" s="122" t="s">
        <v>25</v>
      </c>
      <c r="P1443" s="122"/>
      <c r="Q1443" s="122" t="s">
        <v>190</v>
      </c>
      <c r="R1443" s="124">
        <v>0</v>
      </c>
      <c r="S1443" s="122" t="s">
        <v>191</v>
      </c>
      <c r="T1443" s="125">
        <v>2</v>
      </c>
      <c r="U1443" s="122" t="s">
        <v>30</v>
      </c>
      <c r="W1443" s="8" t="str">
        <f t="shared" si="160"/>
        <v/>
      </c>
      <c r="X1443" s="8">
        <f>IF(S1443="6B",_xlfn.XLOOKUP(H1443,'Zoning 2shop'!A:A,'Zoning 2shop'!B:B),IF(S1443="6C",_xlfn.XLOOKUP(G1443,'Zoning 2shop'!C:C,'Zoning 2shop'!D:D),""))</f>
        <v>33</v>
      </c>
      <c r="Y1443" s="112">
        <f t="shared" si="161"/>
        <v>0.14910705133062102</v>
      </c>
      <c r="Z1443" s="4">
        <f t="shared" si="162"/>
        <v>2</v>
      </c>
      <c r="AA1443" s="4">
        <f t="shared" si="163"/>
        <v>0.08</v>
      </c>
      <c r="AB1443" s="4">
        <f t="shared" si="164"/>
        <v>0.29821410266124204</v>
      </c>
      <c r="AC1443" s="19">
        <f t="shared" si="165"/>
        <v>2.08</v>
      </c>
      <c r="AD1443" s="8" t="str">
        <f>IF(COUNTIF(Catégories!A:A,N1443)=0,"catégorie inconnue",LOOKUP(N1443,Catégories!A:A,Catégories!B:B))</f>
        <v>Frêt</v>
      </c>
      <c r="AE1443" s="21">
        <f t="shared" si="166"/>
        <v>2.378214102661242</v>
      </c>
    </row>
    <row r="1444" spans="2:31" hidden="1" x14ac:dyDescent="0.2">
      <c r="B1444" s="122" t="s">
        <v>3839</v>
      </c>
      <c r="C1444" s="122" t="s">
        <v>177</v>
      </c>
      <c r="D1444" s="123">
        <v>46148</v>
      </c>
      <c r="E1444" s="122" t="s">
        <v>4222</v>
      </c>
      <c r="F1444" s="122" t="s">
        <v>22</v>
      </c>
      <c r="G1444" s="122" t="s">
        <v>207</v>
      </c>
      <c r="H1444" s="122" t="s">
        <v>149</v>
      </c>
      <c r="I1444" s="122" t="s">
        <v>4223</v>
      </c>
      <c r="J1444" s="122" t="s">
        <v>4223</v>
      </c>
      <c r="K1444" s="122" t="s">
        <v>24</v>
      </c>
      <c r="L1444" s="122" t="s">
        <v>4224</v>
      </c>
      <c r="M1444" s="122" t="s">
        <v>25</v>
      </c>
      <c r="N1444" s="122" t="s">
        <v>26</v>
      </c>
      <c r="O1444" s="122" t="s">
        <v>25</v>
      </c>
      <c r="P1444" s="122" t="s">
        <v>27</v>
      </c>
      <c r="Q1444" s="122" t="s">
        <v>190</v>
      </c>
      <c r="R1444" s="124">
        <v>6.1740000000000004</v>
      </c>
      <c r="S1444" s="122" t="s">
        <v>191</v>
      </c>
      <c r="T1444" s="125">
        <v>16</v>
      </c>
      <c r="U1444" s="122" t="s">
        <v>30</v>
      </c>
      <c r="W1444" s="8" t="str">
        <f t="shared" si="160"/>
        <v/>
      </c>
      <c r="X1444" s="8">
        <f>IF(S1444="6B",_xlfn.XLOOKUP(H1444,'Zoning 2shop'!A:A,'Zoning 2shop'!B:B),IF(S1444="6C",_xlfn.XLOOKUP(G1444,'Zoning 2shop'!C:C,'Zoning 2shop'!D:D),""))</f>
        <v>39</v>
      </c>
      <c r="Y1444" s="112">
        <f t="shared" si="161"/>
        <v>0.14910705133062102</v>
      </c>
      <c r="Z1444" s="4">
        <f t="shared" si="162"/>
        <v>16</v>
      </c>
      <c r="AA1444" s="4">
        <f t="shared" si="163"/>
        <v>0.08</v>
      </c>
      <c r="AB1444" s="4">
        <f t="shared" si="164"/>
        <v>2.3857128212899363</v>
      </c>
      <c r="AC1444" s="19">
        <f t="shared" si="165"/>
        <v>16.079999999999998</v>
      </c>
      <c r="AD1444" s="8" t="str">
        <f>IF(COUNTIF(Catégories!A:A,N1444)=0,"catégorie inconnue",LOOKUP(N1444,Catégories!A:A,Catégories!B:B))</f>
        <v>Frêt</v>
      </c>
      <c r="AE1444" s="21">
        <f t="shared" si="166"/>
        <v>18.465712821289934</v>
      </c>
    </row>
    <row r="1445" spans="2:31" hidden="1" x14ac:dyDescent="0.2">
      <c r="B1445" s="122" t="s">
        <v>3839</v>
      </c>
      <c r="C1445" s="122" t="s">
        <v>177</v>
      </c>
      <c r="D1445" s="123">
        <v>46148</v>
      </c>
      <c r="E1445" s="122" t="s">
        <v>4247</v>
      </c>
      <c r="F1445" s="122" t="s">
        <v>22</v>
      </c>
      <c r="G1445" s="122" t="s">
        <v>151</v>
      </c>
      <c r="H1445" s="122" t="s">
        <v>149</v>
      </c>
      <c r="I1445" s="122" t="s">
        <v>4248</v>
      </c>
      <c r="J1445" s="122" t="s">
        <v>4248</v>
      </c>
      <c r="K1445" s="122" t="s">
        <v>24</v>
      </c>
      <c r="L1445" s="122" t="s">
        <v>4249</v>
      </c>
      <c r="M1445" s="122" t="s">
        <v>25</v>
      </c>
      <c r="N1445" s="122" t="s">
        <v>26</v>
      </c>
      <c r="O1445" s="122" t="s">
        <v>25</v>
      </c>
      <c r="P1445" s="122" t="s">
        <v>27</v>
      </c>
      <c r="Q1445" s="122" t="s">
        <v>190</v>
      </c>
      <c r="R1445" s="124">
        <v>4.6779999999999999</v>
      </c>
      <c r="S1445" s="122" t="s">
        <v>191</v>
      </c>
      <c r="T1445" s="125">
        <v>9.69</v>
      </c>
      <c r="U1445" s="122" t="s">
        <v>30</v>
      </c>
      <c r="W1445" s="8" t="str">
        <f t="shared" si="160"/>
        <v/>
      </c>
      <c r="X1445" s="8">
        <f>IF(S1445="6B",_xlfn.XLOOKUP(H1445,'Zoning 2shop'!A:A,'Zoning 2shop'!B:B),IF(S1445="6C",_xlfn.XLOOKUP(G1445,'Zoning 2shop'!C:C,'Zoning 2shop'!D:D),""))</f>
        <v>30</v>
      </c>
      <c r="Y1445" s="112">
        <f t="shared" si="161"/>
        <v>0.14910705133062102</v>
      </c>
      <c r="Z1445" s="4">
        <f t="shared" si="162"/>
        <v>9.69</v>
      </c>
      <c r="AA1445" s="4">
        <f t="shared" si="163"/>
        <v>0.08</v>
      </c>
      <c r="AB1445" s="4">
        <f t="shared" si="164"/>
        <v>1.4448473273937177</v>
      </c>
      <c r="AC1445" s="19">
        <f t="shared" si="165"/>
        <v>9.77</v>
      </c>
      <c r="AD1445" s="8" t="str">
        <f>IF(COUNTIF(Catégories!A:A,N1445)=0,"catégorie inconnue",LOOKUP(N1445,Catégories!A:A,Catégories!B:B))</f>
        <v>Frêt</v>
      </c>
      <c r="AE1445" s="21">
        <f t="shared" si="166"/>
        <v>11.214847327393716</v>
      </c>
    </row>
    <row r="1446" spans="2:31" hidden="1" x14ac:dyDescent="0.2">
      <c r="B1446" s="122" t="s">
        <v>3839</v>
      </c>
      <c r="C1446" s="122" t="s">
        <v>177</v>
      </c>
      <c r="D1446" s="123">
        <v>46148</v>
      </c>
      <c r="E1446" s="122" t="s">
        <v>4302</v>
      </c>
      <c r="F1446" s="122" t="s">
        <v>22</v>
      </c>
      <c r="G1446" s="122" t="s">
        <v>192</v>
      </c>
      <c r="H1446" s="122" t="s">
        <v>149</v>
      </c>
      <c r="I1446" s="122" t="s">
        <v>4303</v>
      </c>
      <c r="J1446" s="122" t="s">
        <v>4303</v>
      </c>
      <c r="K1446" s="122" t="s">
        <v>24</v>
      </c>
      <c r="L1446" s="122" t="s">
        <v>4304</v>
      </c>
      <c r="M1446" s="122" t="s">
        <v>25</v>
      </c>
      <c r="N1446" s="122" t="s">
        <v>26</v>
      </c>
      <c r="O1446" s="122" t="s">
        <v>25</v>
      </c>
      <c r="P1446" s="122" t="s">
        <v>27</v>
      </c>
      <c r="Q1446" s="122" t="s">
        <v>190</v>
      </c>
      <c r="R1446" s="124">
        <v>0.37</v>
      </c>
      <c r="S1446" s="122" t="s">
        <v>191</v>
      </c>
      <c r="T1446" s="125">
        <v>9.4700000000000006</v>
      </c>
      <c r="U1446" s="122" t="s">
        <v>30</v>
      </c>
      <c r="W1446" s="8" t="str">
        <f t="shared" si="160"/>
        <v/>
      </c>
      <c r="X1446" s="8">
        <f>IF(S1446="6B",_xlfn.XLOOKUP(H1446,'Zoning 2shop'!A:A,'Zoning 2shop'!B:B),IF(S1446="6C",_xlfn.XLOOKUP(G1446,'Zoning 2shop'!C:C,'Zoning 2shop'!D:D),""))</f>
        <v>25</v>
      </c>
      <c r="Y1446" s="112">
        <f t="shared" si="161"/>
        <v>0.14910705133062102</v>
      </c>
      <c r="Z1446" s="4">
        <f t="shared" si="162"/>
        <v>9.4700000000000006</v>
      </c>
      <c r="AA1446" s="4">
        <f t="shared" si="163"/>
        <v>0.08</v>
      </c>
      <c r="AB1446" s="4">
        <f t="shared" si="164"/>
        <v>1.4120437761009812</v>
      </c>
      <c r="AC1446" s="19">
        <f t="shared" si="165"/>
        <v>9.5500000000000007</v>
      </c>
      <c r="AD1446" s="8" t="str">
        <f>IF(COUNTIF(Catégories!A:A,N1446)=0,"catégorie inconnue",LOOKUP(N1446,Catégories!A:A,Catégories!B:B))</f>
        <v>Frêt</v>
      </c>
      <c r="AE1446" s="21">
        <f t="shared" si="166"/>
        <v>10.962043776100982</v>
      </c>
    </row>
    <row r="1447" spans="2:31" hidden="1" x14ac:dyDescent="0.2">
      <c r="B1447" s="122" t="s">
        <v>3839</v>
      </c>
      <c r="C1447" s="122" t="s">
        <v>177</v>
      </c>
      <c r="D1447" s="123">
        <v>46148</v>
      </c>
      <c r="E1447" s="122" t="s">
        <v>4280</v>
      </c>
      <c r="F1447" s="122" t="s">
        <v>22</v>
      </c>
      <c r="G1447" s="122" t="s">
        <v>151</v>
      </c>
      <c r="H1447" s="122" t="s">
        <v>149</v>
      </c>
      <c r="I1447" s="122" t="s">
        <v>4281</v>
      </c>
      <c r="J1447" s="122" t="s">
        <v>4281</v>
      </c>
      <c r="K1447" s="122" t="s">
        <v>24</v>
      </c>
      <c r="L1447" s="122" t="s">
        <v>4282</v>
      </c>
      <c r="M1447" s="122" t="s">
        <v>25</v>
      </c>
      <c r="N1447" s="122" t="s">
        <v>26</v>
      </c>
      <c r="O1447" s="122" t="s">
        <v>25</v>
      </c>
      <c r="P1447" s="122" t="s">
        <v>27</v>
      </c>
      <c r="Q1447" s="122" t="s">
        <v>190</v>
      </c>
      <c r="R1447" s="124">
        <v>1.4279999999999999</v>
      </c>
      <c r="S1447" s="122" t="s">
        <v>191</v>
      </c>
      <c r="T1447" s="125">
        <v>5.88</v>
      </c>
      <c r="U1447" s="122" t="s">
        <v>30</v>
      </c>
      <c r="W1447" s="8" t="str">
        <f t="shared" si="160"/>
        <v/>
      </c>
      <c r="X1447" s="8">
        <f>IF(S1447="6B",_xlfn.XLOOKUP(H1447,'Zoning 2shop'!A:A,'Zoning 2shop'!B:B),IF(S1447="6C",_xlfn.XLOOKUP(G1447,'Zoning 2shop'!C:C,'Zoning 2shop'!D:D),""))</f>
        <v>30</v>
      </c>
      <c r="Y1447" s="112">
        <f t="shared" si="161"/>
        <v>0.14910705133062102</v>
      </c>
      <c r="Z1447" s="4">
        <f t="shared" si="162"/>
        <v>5.88</v>
      </c>
      <c r="AA1447" s="4">
        <f t="shared" si="163"/>
        <v>0.08</v>
      </c>
      <c r="AB1447" s="4">
        <f t="shared" si="164"/>
        <v>0.87674946182405156</v>
      </c>
      <c r="AC1447" s="19">
        <f t="shared" si="165"/>
        <v>5.96</v>
      </c>
      <c r="AD1447" s="8" t="str">
        <f>IF(COUNTIF(Catégories!A:A,N1447)=0,"catégorie inconnue",LOOKUP(N1447,Catégories!A:A,Catégories!B:B))</f>
        <v>Frêt</v>
      </c>
      <c r="AE1447" s="21">
        <f t="shared" si="166"/>
        <v>6.8367494618240512</v>
      </c>
    </row>
    <row r="1448" spans="2:31" hidden="1" x14ac:dyDescent="0.2">
      <c r="B1448" s="122" t="s">
        <v>3839</v>
      </c>
      <c r="C1448" s="122" t="s">
        <v>177</v>
      </c>
      <c r="D1448" s="123">
        <v>46148</v>
      </c>
      <c r="E1448" s="122" t="s">
        <v>4286</v>
      </c>
      <c r="F1448" s="122" t="s">
        <v>22</v>
      </c>
      <c r="G1448" s="122" t="s">
        <v>151</v>
      </c>
      <c r="H1448" s="122" t="s">
        <v>149</v>
      </c>
      <c r="I1448" s="122" t="s">
        <v>4287</v>
      </c>
      <c r="J1448" s="122" t="s">
        <v>4287</v>
      </c>
      <c r="K1448" s="122" t="s">
        <v>24</v>
      </c>
      <c r="L1448" s="122" t="s">
        <v>4288</v>
      </c>
      <c r="M1448" s="122" t="s">
        <v>25</v>
      </c>
      <c r="N1448" s="122" t="s">
        <v>26</v>
      </c>
      <c r="O1448" s="122" t="s">
        <v>25</v>
      </c>
      <c r="P1448" s="122" t="s">
        <v>27</v>
      </c>
      <c r="Q1448" s="122" t="s">
        <v>190</v>
      </c>
      <c r="R1448" s="124">
        <v>1.6919999999999999</v>
      </c>
      <c r="S1448" s="122" t="s">
        <v>191</v>
      </c>
      <c r="T1448" s="125">
        <v>5.88</v>
      </c>
      <c r="U1448" s="122" t="s">
        <v>30</v>
      </c>
      <c r="W1448" s="8" t="str">
        <f t="shared" si="160"/>
        <v/>
      </c>
      <c r="X1448" s="8">
        <f>IF(S1448="6B",_xlfn.XLOOKUP(H1448,'Zoning 2shop'!A:A,'Zoning 2shop'!B:B),IF(S1448="6C",_xlfn.XLOOKUP(G1448,'Zoning 2shop'!C:C,'Zoning 2shop'!D:D),""))</f>
        <v>30</v>
      </c>
      <c r="Y1448" s="112">
        <f t="shared" si="161"/>
        <v>0.14910705133062102</v>
      </c>
      <c r="Z1448" s="4">
        <f t="shared" si="162"/>
        <v>5.88</v>
      </c>
      <c r="AA1448" s="4">
        <f t="shared" si="163"/>
        <v>0.08</v>
      </c>
      <c r="AB1448" s="4">
        <f t="shared" si="164"/>
        <v>0.87674946182405156</v>
      </c>
      <c r="AC1448" s="19">
        <f t="shared" si="165"/>
        <v>5.96</v>
      </c>
      <c r="AD1448" s="8" t="str">
        <f>IF(COUNTIF(Catégories!A:A,N1448)=0,"catégorie inconnue",LOOKUP(N1448,Catégories!A:A,Catégories!B:B))</f>
        <v>Frêt</v>
      </c>
      <c r="AE1448" s="21">
        <f t="shared" si="166"/>
        <v>6.8367494618240512</v>
      </c>
    </row>
    <row r="1449" spans="2:31" hidden="1" x14ac:dyDescent="0.2">
      <c r="B1449" s="122" t="s">
        <v>3839</v>
      </c>
      <c r="C1449" s="122" t="s">
        <v>177</v>
      </c>
      <c r="D1449" s="123">
        <v>46148</v>
      </c>
      <c r="E1449" s="122" t="s">
        <v>4258</v>
      </c>
      <c r="F1449" s="122" t="s">
        <v>22</v>
      </c>
      <c r="G1449" s="122" t="s">
        <v>151</v>
      </c>
      <c r="H1449" s="122" t="s">
        <v>149</v>
      </c>
      <c r="I1449" s="122" t="s">
        <v>4259</v>
      </c>
      <c r="J1449" s="122" t="s">
        <v>4259</v>
      </c>
      <c r="K1449" s="122" t="s">
        <v>24</v>
      </c>
      <c r="L1449" s="122" t="s">
        <v>4260</v>
      </c>
      <c r="M1449" s="122" t="s">
        <v>25</v>
      </c>
      <c r="N1449" s="122" t="s">
        <v>26</v>
      </c>
      <c r="O1449" s="122" t="s">
        <v>25</v>
      </c>
      <c r="P1449" s="122" t="s">
        <v>27</v>
      </c>
      <c r="Q1449" s="122" t="s">
        <v>190</v>
      </c>
      <c r="R1449" s="124">
        <v>4.3650000000000002</v>
      </c>
      <c r="S1449" s="122" t="s">
        <v>191</v>
      </c>
      <c r="T1449" s="125">
        <v>9.69</v>
      </c>
      <c r="U1449" s="122" t="s">
        <v>30</v>
      </c>
      <c r="W1449" s="8" t="str">
        <f t="shared" si="160"/>
        <v/>
      </c>
      <c r="X1449" s="8">
        <f>IF(S1449="6B",_xlfn.XLOOKUP(H1449,'Zoning 2shop'!A:A,'Zoning 2shop'!B:B),IF(S1449="6C",_xlfn.XLOOKUP(G1449,'Zoning 2shop'!C:C,'Zoning 2shop'!D:D),""))</f>
        <v>30</v>
      </c>
      <c r="Y1449" s="112">
        <f t="shared" si="161"/>
        <v>0.14910705133062102</v>
      </c>
      <c r="Z1449" s="4">
        <f t="shared" si="162"/>
        <v>9.69</v>
      </c>
      <c r="AA1449" s="4">
        <f t="shared" si="163"/>
        <v>0.08</v>
      </c>
      <c r="AB1449" s="4">
        <f t="shared" si="164"/>
        <v>1.4448473273937177</v>
      </c>
      <c r="AC1449" s="19">
        <f t="shared" si="165"/>
        <v>9.77</v>
      </c>
      <c r="AD1449" s="8" t="str">
        <f>IF(COUNTIF(Catégories!A:A,N1449)=0,"catégorie inconnue",LOOKUP(N1449,Catégories!A:A,Catégories!B:B))</f>
        <v>Frêt</v>
      </c>
      <c r="AE1449" s="21">
        <f t="shared" si="166"/>
        <v>11.214847327393716</v>
      </c>
    </row>
    <row r="1450" spans="2:31" hidden="1" x14ac:dyDescent="0.2">
      <c r="B1450" s="122" t="s">
        <v>3839</v>
      </c>
      <c r="C1450" s="122" t="s">
        <v>177</v>
      </c>
      <c r="D1450" s="123">
        <v>46148</v>
      </c>
      <c r="E1450" s="122" t="s">
        <v>4226</v>
      </c>
      <c r="F1450" s="122" t="s">
        <v>22</v>
      </c>
      <c r="G1450" s="122" t="s">
        <v>192</v>
      </c>
      <c r="H1450" s="122" t="s">
        <v>149</v>
      </c>
      <c r="I1450" s="122" t="s">
        <v>4227</v>
      </c>
      <c r="J1450" s="122" t="s">
        <v>4227</v>
      </c>
      <c r="K1450" s="122" t="s">
        <v>24</v>
      </c>
      <c r="L1450" s="122" t="s">
        <v>4228</v>
      </c>
      <c r="M1450" s="122" t="s">
        <v>25</v>
      </c>
      <c r="N1450" s="122" t="s">
        <v>26</v>
      </c>
      <c r="O1450" s="122" t="s">
        <v>25</v>
      </c>
      <c r="P1450" s="122" t="s">
        <v>27</v>
      </c>
      <c r="Q1450" s="122" t="s">
        <v>190</v>
      </c>
      <c r="R1450" s="124">
        <v>0.11</v>
      </c>
      <c r="S1450" s="122" t="s">
        <v>191</v>
      </c>
      <c r="T1450" s="125">
        <v>9.4700000000000006</v>
      </c>
      <c r="U1450" s="122" t="s">
        <v>30</v>
      </c>
      <c r="W1450" s="8" t="str">
        <f t="shared" si="160"/>
        <v/>
      </c>
      <c r="X1450" s="8">
        <f>IF(S1450="6B",_xlfn.XLOOKUP(H1450,'Zoning 2shop'!A:A,'Zoning 2shop'!B:B),IF(S1450="6C",_xlfn.XLOOKUP(G1450,'Zoning 2shop'!C:C,'Zoning 2shop'!D:D),""))</f>
        <v>25</v>
      </c>
      <c r="Y1450" s="112">
        <f t="shared" si="161"/>
        <v>0.14910705133062102</v>
      </c>
      <c r="Z1450" s="4">
        <f t="shared" si="162"/>
        <v>9.4700000000000006</v>
      </c>
      <c r="AA1450" s="4">
        <f t="shared" si="163"/>
        <v>0.08</v>
      </c>
      <c r="AB1450" s="4">
        <f t="shared" si="164"/>
        <v>1.4120437761009812</v>
      </c>
      <c r="AC1450" s="19">
        <f t="shared" si="165"/>
        <v>9.5500000000000007</v>
      </c>
      <c r="AD1450" s="8" t="str">
        <f>IF(COUNTIF(Catégories!A:A,N1450)=0,"catégorie inconnue",LOOKUP(N1450,Catégories!A:A,Catégories!B:B))</f>
        <v>Frêt</v>
      </c>
      <c r="AE1450" s="21">
        <f t="shared" si="166"/>
        <v>10.962043776100982</v>
      </c>
    </row>
    <row r="1451" spans="2:31" hidden="1" x14ac:dyDescent="0.2">
      <c r="B1451" s="122" t="s">
        <v>3839</v>
      </c>
      <c r="C1451" s="122" t="s">
        <v>177</v>
      </c>
      <c r="D1451" s="123">
        <v>46148</v>
      </c>
      <c r="E1451" s="122" t="s">
        <v>4264</v>
      </c>
      <c r="F1451" s="122" t="s">
        <v>22</v>
      </c>
      <c r="G1451" s="122" t="s">
        <v>151</v>
      </c>
      <c r="H1451" s="122" t="s">
        <v>149</v>
      </c>
      <c r="I1451" s="122" t="s">
        <v>4265</v>
      </c>
      <c r="J1451" s="122" t="s">
        <v>4265</v>
      </c>
      <c r="K1451" s="122" t="s">
        <v>24</v>
      </c>
      <c r="L1451" s="122" t="s">
        <v>4266</v>
      </c>
      <c r="M1451" s="122" t="s">
        <v>25</v>
      </c>
      <c r="N1451" s="122" t="s">
        <v>26</v>
      </c>
      <c r="O1451" s="122" t="s">
        <v>25</v>
      </c>
      <c r="P1451" s="122" t="s">
        <v>27</v>
      </c>
      <c r="Q1451" s="122" t="s">
        <v>190</v>
      </c>
      <c r="R1451" s="124">
        <v>4.266</v>
      </c>
      <c r="S1451" s="122" t="s">
        <v>191</v>
      </c>
      <c r="T1451" s="125">
        <v>9.69</v>
      </c>
      <c r="U1451" s="122" t="s">
        <v>30</v>
      </c>
      <c r="W1451" s="8" t="str">
        <f t="shared" si="160"/>
        <v/>
      </c>
      <c r="X1451" s="8">
        <f>IF(S1451="6B",_xlfn.XLOOKUP(H1451,'Zoning 2shop'!A:A,'Zoning 2shop'!B:B),IF(S1451="6C",_xlfn.XLOOKUP(G1451,'Zoning 2shop'!C:C,'Zoning 2shop'!D:D),""))</f>
        <v>30</v>
      </c>
      <c r="Y1451" s="112">
        <f t="shared" si="161"/>
        <v>0.14910705133062102</v>
      </c>
      <c r="Z1451" s="4">
        <f t="shared" si="162"/>
        <v>9.69</v>
      </c>
      <c r="AA1451" s="4">
        <f t="shared" si="163"/>
        <v>0.08</v>
      </c>
      <c r="AB1451" s="4">
        <f t="shared" si="164"/>
        <v>1.4448473273937177</v>
      </c>
      <c r="AC1451" s="19">
        <f t="shared" si="165"/>
        <v>9.77</v>
      </c>
      <c r="AD1451" s="8" t="str">
        <f>IF(COUNTIF(Catégories!A:A,N1451)=0,"catégorie inconnue",LOOKUP(N1451,Catégories!A:A,Catégories!B:B))</f>
        <v>Frêt</v>
      </c>
      <c r="AE1451" s="21">
        <f t="shared" si="166"/>
        <v>11.214847327393716</v>
      </c>
    </row>
    <row r="1452" spans="2:31" hidden="1" x14ac:dyDescent="0.2">
      <c r="B1452" s="122" t="s">
        <v>3839</v>
      </c>
      <c r="C1452" s="122" t="s">
        <v>177</v>
      </c>
      <c r="D1452" s="123">
        <v>46148</v>
      </c>
      <c r="E1452" s="122" t="s">
        <v>345</v>
      </c>
      <c r="F1452" s="122" t="s">
        <v>22</v>
      </c>
      <c r="G1452" s="122" t="s">
        <v>151</v>
      </c>
      <c r="H1452" s="122" t="s">
        <v>149</v>
      </c>
      <c r="I1452" s="122" t="s">
        <v>4273</v>
      </c>
      <c r="J1452" s="122" t="s">
        <v>4273</v>
      </c>
      <c r="K1452" s="122" t="s">
        <v>24</v>
      </c>
      <c r="L1452" s="122" t="s">
        <v>4274</v>
      </c>
      <c r="M1452" s="122" t="s">
        <v>25</v>
      </c>
      <c r="N1452" s="122" t="s">
        <v>26</v>
      </c>
      <c r="O1452" s="122" t="s">
        <v>25</v>
      </c>
      <c r="P1452" s="122" t="s">
        <v>27</v>
      </c>
      <c r="Q1452" s="122" t="s">
        <v>190</v>
      </c>
      <c r="R1452" s="124">
        <v>4.6379999999999999</v>
      </c>
      <c r="S1452" s="122" t="s">
        <v>191</v>
      </c>
      <c r="T1452" s="125">
        <v>9.69</v>
      </c>
      <c r="U1452" s="122" t="s">
        <v>30</v>
      </c>
      <c r="W1452" s="8" t="str">
        <f t="shared" si="160"/>
        <v/>
      </c>
      <c r="X1452" s="8">
        <f>IF(S1452="6B",_xlfn.XLOOKUP(H1452,'Zoning 2shop'!A:A,'Zoning 2shop'!B:B),IF(S1452="6C",_xlfn.XLOOKUP(G1452,'Zoning 2shop'!C:C,'Zoning 2shop'!D:D),""))</f>
        <v>30</v>
      </c>
      <c r="Y1452" s="112">
        <f t="shared" si="161"/>
        <v>0.14910705133062102</v>
      </c>
      <c r="Z1452" s="4">
        <f t="shared" si="162"/>
        <v>9.69</v>
      </c>
      <c r="AA1452" s="4">
        <f t="shared" si="163"/>
        <v>0.08</v>
      </c>
      <c r="AB1452" s="4">
        <f t="shared" si="164"/>
        <v>1.4448473273937177</v>
      </c>
      <c r="AC1452" s="19">
        <f t="shared" si="165"/>
        <v>9.77</v>
      </c>
      <c r="AD1452" s="8" t="str">
        <f>IF(COUNTIF(Catégories!A:A,N1452)=0,"catégorie inconnue",LOOKUP(N1452,Catégories!A:A,Catégories!B:B))</f>
        <v>Frêt</v>
      </c>
      <c r="AE1452" s="21">
        <f t="shared" si="166"/>
        <v>11.214847327393716</v>
      </c>
    </row>
    <row r="1453" spans="2:31" hidden="1" x14ac:dyDescent="0.2">
      <c r="B1453" s="122" t="s">
        <v>3839</v>
      </c>
      <c r="C1453" s="122" t="s">
        <v>177</v>
      </c>
      <c r="D1453" s="123">
        <v>46148</v>
      </c>
      <c r="E1453" s="122" t="s">
        <v>4255</v>
      </c>
      <c r="F1453" s="122" t="s">
        <v>22</v>
      </c>
      <c r="G1453" s="122" t="s">
        <v>151</v>
      </c>
      <c r="H1453" s="122" t="s">
        <v>149</v>
      </c>
      <c r="I1453" s="122" t="s">
        <v>4256</v>
      </c>
      <c r="J1453" s="122" t="s">
        <v>4256</v>
      </c>
      <c r="K1453" s="122" t="s">
        <v>24</v>
      </c>
      <c r="L1453" s="122" t="s">
        <v>4257</v>
      </c>
      <c r="M1453" s="122" t="s">
        <v>25</v>
      </c>
      <c r="N1453" s="122" t="s">
        <v>26</v>
      </c>
      <c r="O1453" s="122" t="s">
        <v>25</v>
      </c>
      <c r="P1453" s="122" t="s">
        <v>27</v>
      </c>
      <c r="Q1453" s="122" t="s">
        <v>190</v>
      </c>
      <c r="R1453" s="124">
        <v>4.6779999999999999</v>
      </c>
      <c r="S1453" s="122" t="s">
        <v>191</v>
      </c>
      <c r="T1453" s="125">
        <v>9.69</v>
      </c>
      <c r="U1453" s="122" t="s">
        <v>30</v>
      </c>
      <c r="W1453" s="8" t="str">
        <f t="shared" si="160"/>
        <v/>
      </c>
      <c r="X1453" s="8">
        <f>IF(S1453="6B",_xlfn.XLOOKUP(H1453,'Zoning 2shop'!A:A,'Zoning 2shop'!B:B),IF(S1453="6C",_xlfn.XLOOKUP(G1453,'Zoning 2shop'!C:C,'Zoning 2shop'!D:D),""))</f>
        <v>30</v>
      </c>
      <c r="Y1453" s="112">
        <f t="shared" si="161"/>
        <v>0.14910705133062102</v>
      </c>
      <c r="Z1453" s="4">
        <f t="shared" si="162"/>
        <v>9.69</v>
      </c>
      <c r="AA1453" s="4">
        <f t="shared" si="163"/>
        <v>0.08</v>
      </c>
      <c r="AB1453" s="4">
        <f t="shared" si="164"/>
        <v>1.4448473273937177</v>
      </c>
      <c r="AC1453" s="19">
        <f t="shared" si="165"/>
        <v>9.77</v>
      </c>
      <c r="AD1453" s="8" t="str">
        <f>IF(COUNTIF(Catégories!A:A,N1453)=0,"catégorie inconnue",LOOKUP(N1453,Catégories!A:A,Catégories!B:B))</f>
        <v>Frêt</v>
      </c>
      <c r="AE1453" s="21">
        <f t="shared" si="166"/>
        <v>11.214847327393716</v>
      </c>
    </row>
    <row r="1454" spans="2:31" hidden="1" x14ac:dyDescent="0.2">
      <c r="B1454" s="122" t="s">
        <v>3839</v>
      </c>
      <c r="C1454" s="122" t="s">
        <v>177</v>
      </c>
      <c r="D1454" s="123">
        <v>46148</v>
      </c>
      <c r="E1454" s="122" t="s">
        <v>4267</v>
      </c>
      <c r="F1454" s="122" t="s">
        <v>22</v>
      </c>
      <c r="G1454" s="122" t="s">
        <v>151</v>
      </c>
      <c r="H1454" s="122" t="s">
        <v>149</v>
      </c>
      <c r="I1454" s="122" t="s">
        <v>4268</v>
      </c>
      <c r="J1454" s="122" t="s">
        <v>4268</v>
      </c>
      <c r="K1454" s="122" t="s">
        <v>24</v>
      </c>
      <c r="L1454" s="122" t="s">
        <v>4269</v>
      </c>
      <c r="M1454" s="122" t="s">
        <v>25</v>
      </c>
      <c r="N1454" s="122" t="s">
        <v>26</v>
      </c>
      <c r="O1454" s="122" t="s">
        <v>25</v>
      </c>
      <c r="P1454" s="122" t="s">
        <v>27</v>
      </c>
      <c r="Q1454" s="122" t="s">
        <v>190</v>
      </c>
      <c r="R1454" s="124">
        <v>4.7519999999999998</v>
      </c>
      <c r="S1454" s="122" t="s">
        <v>191</v>
      </c>
      <c r="T1454" s="125">
        <v>9.69</v>
      </c>
      <c r="U1454" s="122" t="s">
        <v>30</v>
      </c>
      <c r="W1454" s="8" t="str">
        <f t="shared" si="160"/>
        <v/>
      </c>
      <c r="X1454" s="8">
        <f>IF(S1454="6B",_xlfn.XLOOKUP(H1454,'Zoning 2shop'!A:A,'Zoning 2shop'!B:B),IF(S1454="6C",_xlfn.XLOOKUP(G1454,'Zoning 2shop'!C:C,'Zoning 2shop'!D:D),""))</f>
        <v>30</v>
      </c>
      <c r="Y1454" s="112">
        <f t="shared" si="161"/>
        <v>0.14910705133062102</v>
      </c>
      <c r="Z1454" s="4">
        <f t="shared" si="162"/>
        <v>9.69</v>
      </c>
      <c r="AA1454" s="4">
        <f t="shared" si="163"/>
        <v>0.08</v>
      </c>
      <c r="AB1454" s="4">
        <f t="shared" si="164"/>
        <v>1.4448473273937177</v>
      </c>
      <c r="AC1454" s="19">
        <f t="shared" si="165"/>
        <v>9.77</v>
      </c>
      <c r="AD1454" s="8" t="str">
        <f>IF(COUNTIF(Catégories!A:A,N1454)=0,"catégorie inconnue",LOOKUP(N1454,Catégories!A:A,Catégories!B:B))</f>
        <v>Frêt</v>
      </c>
      <c r="AE1454" s="21">
        <f t="shared" si="166"/>
        <v>11.214847327393716</v>
      </c>
    </row>
    <row r="1455" spans="2:31" hidden="1" x14ac:dyDescent="0.2">
      <c r="B1455" s="122" t="s">
        <v>3839</v>
      </c>
      <c r="C1455" s="122" t="s">
        <v>177</v>
      </c>
      <c r="D1455" s="123">
        <v>46148</v>
      </c>
      <c r="E1455" s="122" t="s">
        <v>542</v>
      </c>
      <c r="F1455" s="122" t="s">
        <v>22</v>
      </c>
      <c r="G1455" s="122" t="s">
        <v>192</v>
      </c>
      <c r="H1455" s="122" t="s">
        <v>149</v>
      </c>
      <c r="I1455" s="122" t="s">
        <v>4300</v>
      </c>
      <c r="J1455" s="122" t="s">
        <v>4300</v>
      </c>
      <c r="K1455" s="122" t="s">
        <v>24</v>
      </c>
      <c r="L1455" s="122" t="s">
        <v>4301</v>
      </c>
      <c r="M1455" s="122" t="s">
        <v>25</v>
      </c>
      <c r="N1455" s="122" t="s">
        <v>26</v>
      </c>
      <c r="O1455" s="122" t="s">
        <v>25</v>
      </c>
      <c r="P1455" s="122" t="s">
        <v>27</v>
      </c>
      <c r="Q1455" s="122" t="s">
        <v>190</v>
      </c>
      <c r="R1455" s="124">
        <v>4.6379999999999999</v>
      </c>
      <c r="S1455" s="122" t="s">
        <v>191</v>
      </c>
      <c r="T1455" s="125">
        <v>13.83</v>
      </c>
      <c r="U1455" s="122" t="s">
        <v>30</v>
      </c>
      <c r="W1455" s="8" t="str">
        <f t="shared" si="160"/>
        <v/>
      </c>
      <c r="X1455" s="8">
        <f>IF(S1455="6B",_xlfn.XLOOKUP(H1455,'Zoning 2shop'!A:A,'Zoning 2shop'!B:B),IF(S1455="6C",_xlfn.XLOOKUP(G1455,'Zoning 2shop'!C:C,'Zoning 2shop'!D:D),""))</f>
        <v>25</v>
      </c>
      <c r="Y1455" s="112">
        <f t="shared" si="161"/>
        <v>0.14910705133062102</v>
      </c>
      <c r="Z1455" s="4">
        <f t="shared" si="162"/>
        <v>13.83</v>
      </c>
      <c r="AA1455" s="4">
        <f t="shared" si="163"/>
        <v>0.08</v>
      </c>
      <c r="AB1455" s="4">
        <f t="shared" si="164"/>
        <v>2.0621505199024885</v>
      </c>
      <c r="AC1455" s="19">
        <f t="shared" si="165"/>
        <v>13.91</v>
      </c>
      <c r="AD1455" s="8" t="str">
        <f>IF(COUNTIF(Catégories!A:A,N1455)=0,"catégorie inconnue",LOOKUP(N1455,Catégories!A:A,Catégories!B:B))</f>
        <v>Frêt</v>
      </c>
      <c r="AE1455" s="21">
        <f t="shared" si="166"/>
        <v>15.972150519902488</v>
      </c>
    </row>
    <row r="1456" spans="2:31" hidden="1" x14ac:dyDescent="0.2">
      <c r="B1456" s="122" t="s">
        <v>3839</v>
      </c>
      <c r="C1456" s="122" t="s">
        <v>177</v>
      </c>
      <c r="D1456" s="123">
        <v>46148</v>
      </c>
      <c r="E1456" s="122" t="s">
        <v>4297</v>
      </c>
      <c r="F1456" s="122" t="s">
        <v>22</v>
      </c>
      <c r="G1456" s="122" t="s">
        <v>151</v>
      </c>
      <c r="H1456" s="122" t="s">
        <v>149</v>
      </c>
      <c r="I1456" s="122" t="s">
        <v>4298</v>
      </c>
      <c r="J1456" s="122" t="s">
        <v>4298</v>
      </c>
      <c r="K1456" s="122" t="s">
        <v>24</v>
      </c>
      <c r="L1456" s="122" t="s">
        <v>4299</v>
      </c>
      <c r="M1456" s="122" t="s">
        <v>25</v>
      </c>
      <c r="N1456" s="122" t="s">
        <v>26</v>
      </c>
      <c r="O1456" s="122" t="s">
        <v>25</v>
      </c>
      <c r="P1456" s="122" t="s">
        <v>27</v>
      </c>
      <c r="Q1456" s="122" t="s">
        <v>190</v>
      </c>
      <c r="R1456" s="124">
        <v>6.3360000000000003</v>
      </c>
      <c r="S1456" s="122" t="s">
        <v>191</v>
      </c>
      <c r="T1456" s="125">
        <v>11.01</v>
      </c>
      <c r="U1456" s="122" t="s">
        <v>30</v>
      </c>
      <c r="W1456" s="8" t="str">
        <f t="shared" si="160"/>
        <v/>
      </c>
      <c r="X1456" s="8">
        <f>IF(S1456="6B",_xlfn.XLOOKUP(H1456,'Zoning 2shop'!A:A,'Zoning 2shop'!B:B),IF(S1456="6C",_xlfn.XLOOKUP(G1456,'Zoning 2shop'!C:C,'Zoning 2shop'!D:D),""))</f>
        <v>30</v>
      </c>
      <c r="Y1456" s="112">
        <f t="shared" si="161"/>
        <v>0.14910705133062102</v>
      </c>
      <c r="Z1456" s="4">
        <f t="shared" si="162"/>
        <v>11.01</v>
      </c>
      <c r="AA1456" s="4">
        <f t="shared" si="163"/>
        <v>0.08</v>
      </c>
      <c r="AB1456" s="4">
        <f t="shared" si="164"/>
        <v>1.6416686351501375</v>
      </c>
      <c r="AC1456" s="19">
        <f t="shared" si="165"/>
        <v>11.09</v>
      </c>
      <c r="AD1456" s="8" t="str">
        <f>IF(COUNTIF(Catégories!A:A,N1456)=0,"catégorie inconnue",LOOKUP(N1456,Catégories!A:A,Catégories!B:B))</f>
        <v>Frêt</v>
      </c>
      <c r="AE1456" s="21">
        <f t="shared" si="166"/>
        <v>12.731668635150138</v>
      </c>
    </row>
    <row r="1457" spans="2:31" hidden="1" x14ac:dyDescent="0.2">
      <c r="B1457" s="122" t="s">
        <v>3839</v>
      </c>
      <c r="C1457" s="122" t="s">
        <v>177</v>
      </c>
      <c r="D1457" s="123">
        <v>46148</v>
      </c>
      <c r="E1457" s="122" t="s">
        <v>2541</v>
      </c>
      <c r="F1457" s="122" t="s">
        <v>22</v>
      </c>
      <c r="G1457" s="122" t="s">
        <v>154</v>
      </c>
      <c r="H1457" s="122" t="s">
        <v>149</v>
      </c>
      <c r="I1457" s="122" t="s">
        <v>4209</v>
      </c>
      <c r="J1457" s="122" t="s">
        <v>4209</v>
      </c>
      <c r="K1457" s="122" t="s">
        <v>24</v>
      </c>
      <c r="L1457" s="122" t="s">
        <v>4210</v>
      </c>
      <c r="M1457" s="122" t="s">
        <v>25</v>
      </c>
      <c r="N1457" s="122" t="s">
        <v>26</v>
      </c>
      <c r="O1457" s="122" t="s">
        <v>25</v>
      </c>
      <c r="P1457" s="122" t="s">
        <v>27</v>
      </c>
      <c r="Q1457" s="122" t="s">
        <v>190</v>
      </c>
      <c r="R1457" s="124">
        <v>5.1660000000000004</v>
      </c>
      <c r="S1457" s="122" t="s">
        <v>191</v>
      </c>
      <c r="T1457" s="125">
        <v>9.86</v>
      </c>
      <c r="U1457" s="122" t="s">
        <v>30</v>
      </c>
      <c r="W1457" s="8" t="str">
        <f t="shared" si="160"/>
        <v/>
      </c>
      <c r="X1457" s="8">
        <f>IF(S1457="6B",_xlfn.XLOOKUP(H1457,'Zoning 2shop'!A:A,'Zoning 2shop'!B:B),IF(S1457="6C",_xlfn.XLOOKUP(G1457,'Zoning 2shop'!C:C,'Zoning 2shop'!D:D),""))</f>
        <v>26</v>
      </c>
      <c r="Y1457" s="112">
        <f t="shared" si="161"/>
        <v>0.14910705133062102</v>
      </c>
      <c r="Z1457" s="4">
        <f t="shared" si="162"/>
        <v>9.86</v>
      </c>
      <c r="AA1457" s="4">
        <f t="shared" si="163"/>
        <v>0.08</v>
      </c>
      <c r="AB1457" s="4">
        <f t="shared" si="164"/>
        <v>1.4701955261199231</v>
      </c>
      <c r="AC1457" s="19">
        <f t="shared" si="165"/>
        <v>9.94</v>
      </c>
      <c r="AD1457" s="8" t="str">
        <f>IF(COUNTIF(Catégories!A:A,N1457)=0,"catégorie inconnue",LOOKUP(N1457,Catégories!A:A,Catégories!B:B))</f>
        <v>Frêt</v>
      </c>
      <c r="AE1457" s="21">
        <f t="shared" si="166"/>
        <v>11.410195526119923</v>
      </c>
    </row>
    <row r="1458" spans="2:31" hidden="1" x14ac:dyDescent="0.2">
      <c r="B1458" s="122" t="s">
        <v>3839</v>
      </c>
      <c r="C1458" s="122" t="s">
        <v>177</v>
      </c>
      <c r="D1458" s="123">
        <v>46148</v>
      </c>
      <c r="E1458" s="122" t="s">
        <v>4201</v>
      </c>
      <c r="F1458" s="122" t="s">
        <v>22</v>
      </c>
      <c r="G1458" s="122" t="s">
        <v>151</v>
      </c>
      <c r="H1458" s="122" t="s">
        <v>149</v>
      </c>
      <c r="I1458" s="122" t="s">
        <v>4202</v>
      </c>
      <c r="J1458" s="122" t="s">
        <v>4202</v>
      </c>
      <c r="K1458" s="122" t="s">
        <v>24</v>
      </c>
      <c r="L1458" s="122" t="s">
        <v>4203</v>
      </c>
      <c r="M1458" s="122" t="s">
        <v>25</v>
      </c>
      <c r="N1458" s="122" t="s">
        <v>26</v>
      </c>
      <c r="O1458" s="122" t="s">
        <v>25</v>
      </c>
      <c r="P1458" s="122" t="s">
        <v>27</v>
      </c>
      <c r="Q1458" s="122" t="s">
        <v>190</v>
      </c>
      <c r="R1458" s="124">
        <v>4.532</v>
      </c>
      <c r="S1458" s="122" t="s">
        <v>191</v>
      </c>
      <c r="T1458" s="125">
        <v>9.69</v>
      </c>
      <c r="U1458" s="122" t="s">
        <v>30</v>
      </c>
      <c r="W1458" s="8" t="str">
        <f t="shared" si="160"/>
        <v/>
      </c>
      <c r="X1458" s="8">
        <f>IF(S1458="6B",_xlfn.XLOOKUP(H1458,'Zoning 2shop'!A:A,'Zoning 2shop'!B:B),IF(S1458="6C",_xlfn.XLOOKUP(G1458,'Zoning 2shop'!C:C,'Zoning 2shop'!D:D),""))</f>
        <v>30</v>
      </c>
      <c r="Y1458" s="112">
        <f t="shared" si="161"/>
        <v>0.14910705133062102</v>
      </c>
      <c r="Z1458" s="4">
        <f t="shared" si="162"/>
        <v>9.69</v>
      </c>
      <c r="AA1458" s="4">
        <f t="shared" si="163"/>
        <v>0.08</v>
      </c>
      <c r="AB1458" s="4">
        <f t="shared" si="164"/>
        <v>1.4448473273937177</v>
      </c>
      <c r="AC1458" s="19">
        <f t="shared" si="165"/>
        <v>9.77</v>
      </c>
      <c r="AD1458" s="8" t="str">
        <f>IF(COUNTIF(Catégories!A:A,N1458)=0,"catégorie inconnue",LOOKUP(N1458,Catégories!A:A,Catégories!B:B))</f>
        <v>Frêt</v>
      </c>
      <c r="AE1458" s="21">
        <f t="shared" si="166"/>
        <v>11.214847327393716</v>
      </c>
    </row>
    <row r="1459" spans="2:31" hidden="1" x14ac:dyDescent="0.2">
      <c r="B1459" s="122" t="s">
        <v>3839</v>
      </c>
      <c r="C1459" s="122" t="s">
        <v>177</v>
      </c>
      <c r="D1459" s="123">
        <v>46148</v>
      </c>
      <c r="E1459" s="122" t="s">
        <v>564</v>
      </c>
      <c r="F1459" s="122" t="s">
        <v>22</v>
      </c>
      <c r="G1459" s="122" t="s">
        <v>156</v>
      </c>
      <c r="H1459" s="122" t="s">
        <v>149</v>
      </c>
      <c r="I1459" s="122" t="s">
        <v>565</v>
      </c>
      <c r="J1459" s="122" t="s">
        <v>565</v>
      </c>
      <c r="K1459" s="122" t="s">
        <v>24</v>
      </c>
      <c r="L1459" s="122" t="s">
        <v>4225</v>
      </c>
      <c r="M1459" s="122" t="s">
        <v>25</v>
      </c>
      <c r="N1459" s="122" t="s">
        <v>26</v>
      </c>
      <c r="O1459" s="122" t="s">
        <v>25</v>
      </c>
      <c r="P1459" s="122" t="s">
        <v>27</v>
      </c>
      <c r="Q1459" s="122" t="s">
        <v>190</v>
      </c>
      <c r="R1459" s="124">
        <v>1.0609999999999999</v>
      </c>
      <c r="S1459" s="122" t="s">
        <v>191</v>
      </c>
      <c r="T1459" s="125">
        <v>5.88</v>
      </c>
      <c r="U1459" s="122" t="s">
        <v>30</v>
      </c>
      <c r="W1459" s="8" t="str">
        <f t="shared" si="160"/>
        <v/>
      </c>
      <c r="X1459" s="8">
        <f>IF(S1459="6B",_xlfn.XLOOKUP(H1459,'Zoning 2shop'!A:A,'Zoning 2shop'!B:B),IF(S1459="6C",_xlfn.XLOOKUP(G1459,'Zoning 2shop'!C:C,'Zoning 2shop'!D:D),""))</f>
        <v>42</v>
      </c>
      <c r="Y1459" s="112">
        <f t="shared" si="161"/>
        <v>0.14910705133062102</v>
      </c>
      <c r="Z1459" s="4">
        <f t="shared" si="162"/>
        <v>5.88</v>
      </c>
      <c r="AA1459" s="4">
        <f t="shared" si="163"/>
        <v>0.08</v>
      </c>
      <c r="AB1459" s="4">
        <f t="shared" si="164"/>
        <v>0.87674946182405156</v>
      </c>
      <c r="AC1459" s="19">
        <f t="shared" si="165"/>
        <v>5.96</v>
      </c>
      <c r="AD1459" s="8" t="str">
        <f>IF(COUNTIF(Catégories!A:A,N1459)=0,"catégorie inconnue",LOOKUP(N1459,Catégories!A:A,Catégories!B:B))</f>
        <v>Frêt</v>
      </c>
      <c r="AE1459" s="21">
        <f t="shared" si="166"/>
        <v>6.8367494618240512</v>
      </c>
    </row>
    <row r="1460" spans="2:31" hidden="1" x14ac:dyDescent="0.2">
      <c r="B1460" s="122" t="s">
        <v>3839</v>
      </c>
      <c r="C1460" s="122" t="s">
        <v>177</v>
      </c>
      <c r="D1460" s="123">
        <v>46148</v>
      </c>
      <c r="E1460" s="122" t="s">
        <v>2007</v>
      </c>
      <c r="F1460" s="122" t="s">
        <v>22</v>
      </c>
      <c r="G1460" s="122" t="s">
        <v>151</v>
      </c>
      <c r="H1460" s="122" t="s">
        <v>149</v>
      </c>
      <c r="I1460" s="122" t="s">
        <v>4239</v>
      </c>
      <c r="J1460" s="122" t="s">
        <v>4239</v>
      </c>
      <c r="K1460" s="122" t="s">
        <v>24</v>
      </c>
      <c r="L1460" s="122" t="s">
        <v>4240</v>
      </c>
      <c r="M1460" s="122" t="s">
        <v>25</v>
      </c>
      <c r="N1460" s="122" t="s">
        <v>26</v>
      </c>
      <c r="O1460" s="122" t="s">
        <v>25</v>
      </c>
      <c r="P1460" s="122" t="s">
        <v>27</v>
      </c>
      <c r="Q1460" s="122" t="s">
        <v>190</v>
      </c>
      <c r="R1460" s="124">
        <v>7.3440000000000003</v>
      </c>
      <c r="S1460" s="122" t="s">
        <v>191</v>
      </c>
      <c r="T1460" s="125">
        <v>11.67</v>
      </c>
      <c r="U1460" s="122" t="s">
        <v>30</v>
      </c>
      <c r="W1460" s="8" t="str">
        <f t="shared" si="160"/>
        <v/>
      </c>
      <c r="X1460" s="8">
        <f>IF(S1460="6B",_xlfn.XLOOKUP(H1460,'Zoning 2shop'!A:A,'Zoning 2shop'!B:B),IF(S1460="6C",_xlfn.XLOOKUP(G1460,'Zoning 2shop'!C:C,'Zoning 2shop'!D:D),""))</f>
        <v>30</v>
      </c>
      <c r="Y1460" s="112">
        <f t="shared" si="161"/>
        <v>0.14910705133062102</v>
      </c>
      <c r="Z1460" s="4">
        <f t="shared" si="162"/>
        <v>11.67</v>
      </c>
      <c r="AA1460" s="4">
        <f t="shared" si="163"/>
        <v>0.08</v>
      </c>
      <c r="AB1460" s="4">
        <f t="shared" si="164"/>
        <v>1.7400792890283474</v>
      </c>
      <c r="AC1460" s="19">
        <f t="shared" si="165"/>
        <v>11.75</v>
      </c>
      <c r="AD1460" s="8" t="str">
        <f>IF(COUNTIF(Catégories!A:A,N1460)=0,"catégorie inconnue",LOOKUP(N1460,Catégories!A:A,Catégories!B:B))</f>
        <v>Frêt</v>
      </c>
      <c r="AE1460" s="21">
        <f t="shared" si="166"/>
        <v>13.490079289028348</v>
      </c>
    </row>
    <row r="1461" spans="2:31" hidden="1" x14ac:dyDescent="0.2">
      <c r="B1461" s="122" t="s">
        <v>3839</v>
      </c>
      <c r="C1461" s="122" t="s">
        <v>177</v>
      </c>
      <c r="D1461" s="123">
        <v>46148</v>
      </c>
      <c r="E1461" s="122" t="s">
        <v>4219</v>
      </c>
      <c r="F1461" s="122" t="s">
        <v>22</v>
      </c>
      <c r="G1461" s="122" t="s">
        <v>156</v>
      </c>
      <c r="H1461" s="122" t="s">
        <v>149</v>
      </c>
      <c r="I1461" s="122" t="s">
        <v>4220</v>
      </c>
      <c r="J1461" s="122" t="s">
        <v>4220</v>
      </c>
      <c r="K1461" s="122" t="s">
        <v>24</v>
      </c>
      <c r="L1461" s="122" t="s">
        <v>4221</v>
      </c>
      <c r="M1461" s="122" t="s">
        <v>25</v>
      </c>
      <c r="N1461" s="122" t="s">
        <v>26</v>
      </c>
      <c r="O1461" s="122" t="s">
        <v>25</v>
      </c>
      <c r="P1461" s="122" t="s">
        <v>27</v>
      </c>
      <c r="Q1461" s="122" t="s">
        <v>190</v>
      </c>
      <c r="R1461" s="124">
        <v>6.2210000000000001</v>
      </c>
      <c r="S1461" s="122" t="s">
        <v>191</v>
      </c>
      <c r="T1461" s="125">
        <v>11.01</v>
      </c>
      <c r="U1461" s="122" t="s">
        <v>30</v>
      </c>
      <c r="W1461" s="8" t="str">
        <f t="shared" si="160"/>
        <v/>
      </c>
      <c r="X1461" s="8">
        <f>IF(S1461="6B",_xlfn.XLOOKUP(H1461,'Zoning 2shop'!A:A,'Zoning 2shop'!B:B),IF(S1461="6C",_xlfn.XLOOKUP(G1461,'Zoning 2shop'!C:C,'Zoning 2shop'!D:D),""))</f>
        <v>42</v>
      </c>
      <c r="Y1461" s="112">
        <f t="shared" si="161"/>
        <v>0.14910705133062102</v>
      </c>
      <c r="Z1461" s="4">
        <f t="shared" si="162"/>
        <v>11.01</v>
      </c>
      <c r="AA1461" s="4">
        <f t="shared" si="163"/>
        <v>0.08</v>
      </c>
      <c r="AB1461" s="4">
        <f t="shared" si="164"/>
        <v>1.6416686351501375</v>
      </c>
      <c r="AC1461" s="19">
        <f t="shared" si="165"/>
        <v>11.09</v>
      </c>
      <c r="AD1461" s="8" t="str">
        <f>IF(COUNTIF(Catégories!A:A,N1461)=0,"catégorie inconnue",LOOKUP(N1461,Catégories!A:A,Catégories!B:B))</f>
        <v>Frêt</v>
      </c>
      <c r="AE1461" s="21">
        <f t="shared" si="166"/>
        <v>12.731668635150138</v>
      </c>
    </row>
    <row r="1462" spans="2:31" hidden="1" x14ac:dyDescent="0.2">
      <c r="B1462" s="122" t="s">
        <v>3839</v>
      </c>
      <c r="C1462" s="122" t="s">
        <v>177</v>
      </c>
      <c r="D1462" s="123">
        <v>46148</v>
      </c>
      <c r="E1462" s="122" t="s">
        <v>503</v>
      </c>
      <c r="F1462" s="122" t="s">
        <v>22</v>
      </c>
      <c r="G1462" s="122" t="s">
        <v>154</v>
      </c>
      <c r="H1462" s="122" t="s">
        <v>149</v>
      </c>
      <c r="I1462" s="122" t="s">
        <v>4232</v>
      </c>
      <c r="J1462" s="122" t="s">
        <v>4232</v>
      </c>
      <c r="K1462" s="122" t="s">
        <v>24</v>
      </c>
      <c r="L1462" s="122" t="s">
        <v>4233</v>
      </c>
      <c r="M1462" s="122" t="s">
        <v>25</v>
      </c>
      <c r="N1462" s="122" t="s">
        <v>26</v>
      </c>
      <c r="O1462" s="122" t="s">
        <v>25</v>
      </c>
      <c r="P1462" s="122" t="s">
        <v>27</v>
      </c>
      <c r="Q1462" s="122" t="s">
        <v>190</v>
      </c>
      <c r="R1462" s="124">
        <v>0.4</v>
      </c>
      <c r="S1462" s="122" t="s">
        <v>191</v>
      </c>
      <c r="T1462" s="125">
        <v>4.84</v>
      </c>
      <c r="U1462" s="122" t="s">
        <v>30</v>
      </c>
      <c r="W1462" s="8" t="str">
        <f t="shared" si="160"/>
        <v/>
      </c>
      <c r="X1462" s="8">
        <f>IF(S1462="6B",_xlfn.XLOOKUP(H1462,'Zoning 2shop'!A:A,'Zoning 2shop'!B:B),IF(S1462="6C",_xlfn.XLOOKUP(G1462,'Zoning 2shop'!C:C,'Zoning 2shop'!D:D),""))</f>
        <v>26</v>
      </c>
      <c r="Y1462" s="112">
        <f t="shared" si="161"/>
        <v>0.14910705133062102</v>
      </c>
      <c r="Z1462" s="4">
        <f t="shared" si="162"/>
        <v>4.84</v>
      </c>
      <c r="AA1462" s="4">
        <f t="shared" si="163"/>
        <v>0.08</v>
      </c>
      <c r="AB1462" s="4">
        <f t="shared" si="164"/>
        <v>0.72167812844020574</v>
      </c>
      <c r="AC1462" s="19">
        <f t="shared" si="165"/>
        <v>4.92</v>
      </c>
      <c r="AD1462" s="8" t="str">
        <f>IF(COUNTIF(Catégories!A:A,N1462)=0,"catégorie inconnue",LOOKUP(N1462,Catégories!A:A,Catégories!B:B))</f>
        <v>Frêt</v>
      </c>
      <c r="AE1462" s="21">
        <f t="shared" si="166"/>
        <v>5.6416781284402058</v>
      </c>
    </row>
    <row r="1463" spans="2:31" hidden="1" x14ac:dyDescent="0.2">
      <c r="B1463" s="122" t="s">
        <v>3839</v>
      </c>
      <c r="C1463" s="122" t="s">
        <v>177</v>
      </c>
      <c r="D1463" s="123">
        <v>46148</v>
      </c>
      <c r="E1463" s="122" t="s">
        <v>3987</v>
      </c>
      <c r="F1463" s="122" t="s">
        <v>22</v>
      </c>
      <c r="G1463" s="122" t="s">
        <v>151</v>
      </c>
      <c r="H1463" s="122" t="s">
        <v>149</v>
      </c>
      <c r="I1463" s="122" t="s">
        <v>4292</v>
      </c>
      <c r="J1463" s="122" t="s">
        <v>4292</v>
      </c>
      <c r="K1463" s="122" t="s">
        <v>24</v>
      </c>
      <c r="L1463" s="122" t="s">
        <v>4293</v>
      </c>
      <c r="M1463" s="122" t="s">
        <v>25</v>
      </c>
      <c r="N1463" s="122" t="s">
        <v>26</v>
      </c>
      <c r="O1463" s="122" t="s">
        <v>25</v>
      </c>
      <c r="P1463" s="122" t="s">
        <v>27</v>
      </c>
      <c r="Q1463" s="122" t="s">
        <v>190</v>
      </c>
      <c r="R1463" s="124">
        <v>1.0669999999999999</v>
      </c>
      <c r="S1463" s="122" t="s">
        <v>191</v>
      </c>
      <c r="T1463" s="125">
        <v>5.88</v>
      </c>
      <c r="U1463" s="122" t="s">
        <v>30</v>
      </c>
      <c r="W1463" s="8" t="str">
        <f t="shared" si="160"/>
        <v/>
      </c>
      <c r="X1463" s="8">
        <f>IF(S1463="6B",_xlfn.XLOOKUP(H1463,'Zoning 2shop'!A:A,'Zoning 2shop'!B:B),IF(S1463="6C",_xlfn.XLOOKUP(G1463,'Zoning 2shop'!C:C,'Zoning 2shop'!D:D),""))</f>
        <v>30</v>
      </c>
      <c r="Y1463" s="112">
        <f t="shared" si="161"/>
        <v>0.14910705133062102</v>
      </c>
      <c r="Z1463" s="4">
        <f t="shared" si="162"/>
        <v>5.88</v>
      </c>
      <c r="AA1463" s="4">
        <f t="shared" si="163"/>
        <v>0.08</v>
      </c>
      <c r="AB1463" s="4">
        <f t="shared" si="164"/>
        <v>0.87674946182405156</v>
      </c>
      <c r="AC1463" s="19">
        <f t="shared" si="165"/>
        <v>5.96</v>
      </c>
      <c r="AD1463" s="8" t="str">
        <f>IF(COUNTIF(Catégories!A:A,N1463)=0,"catégorie inconnue",LOOKUP(N1463,Catégories!A:A,Catégories!B:B))</f>
        <v>Frêt</v>
      </c>
      <c r="AE1463" s="21">
        <f t="shared" si="166"/>
        <v>6.8367494618240512</v>
      </c>
    </row>
    <row r="1464" spans="2:31" hidden="1" x14ac:dyDescent="0.2">
      <c r="B1464" s="122" t="s">
        <v>3839</v>
      </c>
      <c r="C1464" s="122" t="s">
        <v>177</v>
      </c>
      <c r="D1464" s="123">
        <v>46148</v>
      </c>
      <c r="E1464" s="122" t="s">
        <v>4270</v>
      </c>
      <c r="F1464" s="122" t="s">
        <v>22</v>
      </c>
      <c r="G1464" s="122" t="s">
        <v>151</v>
      </c>
      <c r="H1464" s="122" t="s">
        <v>149</v>
      </c>
      <c r="I1464" s="122" t="s">
        <v>4271</v>
      </c>
      <c r="J1464" s="122" t="s">
        <v>4271</v>
      </c>
      <c r="K1464" s="122" t="s">
        <v>24</v>
      </c>
      <c r="L1464" s="122" t="s">
        <v>4272</v>
      </c>
      <c r="M1464" s="122" t="s">
        <v>25</v>
      </c>
      <c r="N1464" s="122" t="s">
        <v>26</v>
      </c>
      <c r="O1464" s="122" t="s">
        <v>25</v>
      </c>
      <c r="P1464" s="122" t="s">
        <v>27</v>
      </c>
      <c r="Q1464" s="122" t="s">
        <v>190</v>
      </c>
      <c r="R1464" s="124">
        <v>0.52100000000000002</v>
      </c>
      <c r="S1464" s="122" t="s">
        <v>191</v>
      </c>
      <c r="T1464" s="125">
        <v>5.55</v>
      </c>
      <c r="U1464" s="122" t="s">
        <v>30</v>
      </c>
      <c r="W1464" s="8" t="str">
        <f t="shared" si="160"/>
        <v/>
      </c>
      <c r="X1464" s="8">
        <f>IF(S1464="6B",_xlfn.XLOOKUP(H1464,'Zoning 2shop'!A:A,'Zoning 2shop'!B:B),IF(S1464="6C",_xlfn.XLOOKUP(G1464,'Zoning 2shop'!C:C,'Zoning 2shop'!D:D),""))</f>
        <v>30</v>
      </c>
      <c r="Y1464" s="112">
        <f t="shared" si="161"/>
        <v>0.14910705133062102</v>
      </c>
      <c r="Z1464" s="4">
        <f t="shared" si="162"/>
        <v>5.55</v>
      </c>
      <c r="AA1464" s="4">
        <f t="shared" si="163"/>
        <v>0.08</v>
      </c>
      <c r="AB1464" s="4">
        <f t="shared" si="164"/>
        <v>0.8275441348849466</v>
      </c>
      <c r="AC1464" s="19">
        <f t="shared" si="165"/>
        <v>5.63</v>
      </c>
      <c r="AD1464" s="8" t="str">
        <f>IF(COUNTIF(Catégories!A:A,N1464)=0,"catégorie inconnue",LOOKUP(N1464,Catégories!A:A,Catégories!B:B))</f>
        <v>Frêt</v>
      </c>
      <c r="AE1464" s="21">
        <f t="shared" si="166"/>
        <v>6.4575441348849463</v>
      </c>
    </row>
    <row r="1465" spans="2:31" hidden="1" x14ac:dyDescent="0.2">
      <c r="B1465" s="122" t="s">
        <v>3839</v>
      </c>
      <c r="C1465" s="122" t="s">
        <v>177</v>
      </c>
      <c r="D1465" s="123">
        <v>46148</v>
      </c>
      <c r="E1465" s="122" t="s">
        <v>4289</v>
      </c>
      <c r="F1465" s="122" t="s">
        <v>22</v>
      </c>
      <c r="G1465" s="122" t="s">
        <v>151</v>
      </c>
      <c r="H1465" s="122" t="s">
        <v>149</v>
      </c>
      <c r="I1465" s="122" t="s">
        <v>4290</v>
      </c>
      <c r="J1465" s="122" t="s">
        <v>4290</v>
      </c>
      <c r="K1465" s="122" t="s">
        <v>24</v>
      </c>
      <c r="L1465" s="122" t="s">
        <v>4291</v>
      </c>
      <c r="M1465" s="122" t="s">
        <v>25</v>
      </c>
      <c r="N1465" s="122" t="s">
        <v>26</v>
      </c>
      <c r="O1465" s="122" t="s">
        <v>25</v>
      </c>
      <c r="P1465" s="122" t="s">
        <v>27</v>
      </c>
      <c r="Q1465" s="122" t="s">
        <v>190</v>
      </c>
      <c r="R1465" s="124">
        <v>4.3559999999999999</v>
      </c>
      <c r="S1465" s="122" t="s">
        <v>191</v>
      </c>
      <c r="T1465" s="125">
        <v>9.69</v>
      </c>
      <c r="U1465" s="122" t="s">
        <v>30</v>
      </c>
      <c r="W1465" s="8" t="str">
        <f t="shared" si="160"/>
        <v/>
      </c>
      <c r="X1465" s="8">
        <f>IF(S1465="6B",_xlfn.XLOOKUP(H1465,'Zoning 2shop'!A:A,'Zoning 2shop'!B:B),IF(S1465="6C",_xlfn.XLOOKUP(G1465,'Zoning 2shop'!C:C,'Zoning 2shop'!D:D),""))</f>
        <v>30</v>
      </c>
      <c r="Y1465" s="112">
        <f t="shared" si="161"/>
        <v>0.14910705133062102</v>
      </c>
      <c r="Z1465" s="4">
        <f t="shared" si="162"/>
        <v>9.69</v>
      </c>
      <c r="AA1465" s="4">
        <f t="shared" si="163"/>
        <v>0.08</v>
      </c>
      <c r="AB1465" s="4">
        <f t="shared" si="164"/>
        <v>1.4448473273937177</v>
      </c>
      <c r="AC1465" s="19">
        <f t="shared" si="165"/>
        <v>9.77</v>
      </c>
      <c r="AD1465" s="8" t="str">
        <f>IF(COUNTIF(Catégories!A:A,N1465)=0,"catégorie inconnue",LOOKUP(N1465,Catégories!A:A,Catégories!B:B))</f>
        <v>Frêt</v>
      </c>
      <c r="AE1465" s="21">
        <f t="shared" si="166"/>
        <v>11.214847327393716</v>
      </c>
    </row>
    <row r="1466" spans="2:31" hidden="1" x14ac:dyDescent="0.2">
      <c r="B1466" s="122" t="s">
        <v>3839</v>
      </c>
      <c r="C1466" s="122" t="s">
        <v>177</v>
      </c>
      <c r="D1466" s="123">
        <v>46148</v>
      </c>
      <c r="E1466" s="122" t="s">
        <v>362</v>
      </c>
      <c r="F1466" s="122" t="s">
        <v>22</v>
      </c>
      <c r="G1466" s="122" t="s">
        <v>151</v>
      </c>
      <c r="H1466" s="122" t="s">
        <v>149</v>
      </c>
      <c r="I1466" s="122" t="s">
        <v>4278</v>
      </c>
      <c r="J1466" s="122" t="s">
        <v>4278</v>
      </c>
      <c r="K1466" s="122" t="s">
        <v>24</v>
      </c>
      <c r="L1466" s="122" t="s">
        <v>4279</v>
      </c>
      <c r="M1466" s="122" t="s">
        <v>25</v>
      </c>
      <c r="N1466" s="122" t="s">
        <v>26</v>
      </c>
      <c r="O1466" s="122" t="s">
        <v>25</v>
      </c>
      <c r="P1466" s="122" t="s">
        <v>27</v>
      </c>
      <c r="Q1466" s="122" t="s">
        <v>190</v>
      </c>
      <c r="R1466" s="124">
        <v>0.72</v>
      </c>
      <c r="S1466" s="122" t="s">
        <v>191</v>
      </c>
      <c r="T1466" s="125">
        <v>5.55</v>
      </c>
      <c r="U1466" s="122" t="s">
        <v>30</v>
      </c>
      <c r="W1466" s="8" t="str">
        <f t="shared" si="160"/>
        <v/>
      </c>
      <c r="X1466" s="8">
        <f>IF(S1466="6B",_xlfn.XLOOKUP(H1466,'Zoning 2shop'!A:A,'Zoning 2shop'!B:B),IF(S1466="6C",_xlfn.XLOOKUP(G1466,'Zoning 2shop'!C:C,'Zoning 2shop'!D:D),""))</f>
        <v>30</v>
      </c>
      <c r="Y1466" s="112">
        <f t="shared" si="161"/>
        <v>0.14910705133062102</v>
      </c>
      <c r="Z1466" s="4">
        <f t="shared" si="162"/>
        <v>5.55</v>
      </c>
      <c r="AA1466" s="4">
        <f t="shared" si="163"/>
        <v>0.08</v>
      </c>
      <c r="AB1466" s="4">
        <f t="shared" si="164"/>
        <v>0.8275441348849466</v>
      </c>
      <c r="AC1466" s="19">
        <f t="shared" si="165"/>
        <v>5.63</v>
      </c>
      <c r="AD1466" s="8" t="str">
        <f>IF(COUNTIF(Catégories!A:A,N1466)=0,"catégorie inconnue",LOOKUP(N1466,Catégories!A:A,Catégories!B:B))</f>
        <v>Frêt</v>
      </c>
      <c r="AE1466" s="21">
        <f t="shared" si="166"/>
        <v>6.4575441348849463</v>
      </c>
    </row>
    <row r="1467" spans="2:31" hidden="1" x14ac:dyDescent="0.2">
      <c r="B1467" s="122" t="s">
        <v>3839</v>
      </c>
      <c r="C1467" s="122" t="s">
        <v>177</v>
      </c>
      <c r="D1467" s="123">
        <v>46148</v>
      </c>
      <c r="E1467" s="122" t="s">
        <v>4250</v>
      </c>
      <c r="F1467" s="122" t="s">
        <v>22</v>
      </c>
      <c r="G1467" s="122" t="s">
        <v>151</v>
      </c>
      <c r="H1467" s="122" t="s">
        <v>149</v>
      </c>
      <c r="I1467" s="122" t="s">
        <v>4251</v>
      </c>
      <c r="J1467" s="122" t="s">
        <v>4251</v>
      </c>
      <c r="K1467" s="122" t="s">
        <v>24</v>
      </c>
      <c r="L1467" s="122" t="s">
        <v>4252</v>
      </c>
      <c r="M1467" s="122" t="s">
        <v>25</v>
      </c>
      <c r="N1467" s="122" t="s">
        <v>26</v>
      </c>
      <c r="O1467" s="122" t="s">
        <v>25</v>
      </c>
      <c r="P1467" s="122" t="s">
        <v>27</v>
      </c>
      <c r="Q1467" s="122" t="s">
        <v>190</v>
      </c>
      <c r="R1467" s="124">
        <v>4.6779999999999999</v>
      </c>
      <c r="S1467" s="122" t="s">
        <v>191</v>
      </c>
      <c r="T1467" s="125">
        <v>9.69</v>
      </c>
      <c r="U1467" s="122" t="s">
        <v>30</v>
      </c>
      <c r="W1467" s="8" t="str">
        <f t="shared" si="160"/>
        <v/>
      </c>
      <c r="X1467" s="8">
        <f>IF(S1467="6B",_xlfn.XLOOKUP(H1467,'Zoning 2shop'!A:A,'Zoning 2shop'!B:B),IF(S1467="6C",_xlfn.XLOOKUP(G1467,'Zoning 2shop'!C:C,'Zoning 2shop'!D:D),""))</f>
        <v>30</v>
      </c>
      <c r="Y1467" s="112">
        <f t="shared" si="161"/>
        <v>0.14910705133062102</v>
      </c>
      <c r="Z1467" s="4">
        <f t="shared" si="162"/>
        <v>9.69</v>
      </c>
      <c r="AA1467" s="4">
        <f t="shared" si="163"/>
        <v>0.08</v>
      </c>
      <c r="AB1467" s="4">
        <f t="shared" si="164"/>
        <v>1.4448473273937177</v>
      </c>
      <c r="AC1467" s="19">
        <f t="shared" si="165"/>
        <v>9.77</v>
      </c>
      <c r="AD1467" s="8" t="str">
        <f>IF(COUNTIF(Catégories!A:A,N1467)=0,"catégorie inconnue",LOOKUP(N1467,Catégories!A:A,Catégories!B:B))</f>
        <v>Frêt</v>
      </c>
      <c r="AE1467" s="21">
        <f t="shared" si="166"/>
        <v>11.214847327393716</v>
      </c>
    </row>
    <row r="1468" spans="2:31" hidden="1" x14ac:dyDescent="0.2">
      <c r="B1468" s="122" t="s">
        <v>3839</v>
      </c>
      <c r="C1468" s="122" t="s">
        <v>177</v>
      </c>
      <c r="D1468" s="123">
        <v>46148</v>
      </c>
      <c r="E1468" s="122" t="s">
        <v>358</v>
      </c>
      <c r="F1468" s="122" t="s">
        <v>22</v>
      </c>
      <c r="G1468" s="122" t="s">
        <v>151</v>
      </c>
      <c r="H1468" s="122" t="s">
        <v>149</v>
      </c>
      <c r="I1468" s="122" t="s">
        <v>4234</v>
      </c>
      <c r="J1468" s="122" t="s">
        <v>4234</v>
      </c>
      <c r="K1468" s="122" t="s">
        <v>24</v>
      </c>
      <c r="L1468" s="122" t="s">
        <v>4235</v>
      </c>
      <c r="M1468" s="122" t="s">
        <v>25</v>
      </c>
      <c r="N1468" s="122" t="s">
        <v>26</v>
      </c>
      <c r="O1468" s="122" t="s">
        <v>25</v>
      </c>
      <c r="P1468" s="122" t="s">
        <v>27</v>
      </c>
      <c r="Q1468" s="122" t="s">
        <v>190</v>
      </c>
      <c r="R1468" s="124">
        <v>4.532</v>
      </c>
      <c r="S1468" s="122" t="s">
        <v>191</v>
      </c>
      <c r="T1468" s="125">
        <v>9.69</v>
      </c>
      <c r="U1468" s="122" t="s">
        <v>30</v>
      </c>
      <c r="W1468" s="8" t="str">
        <f t="shared" si="160"/>
        <v/>
      </c>
      <c r="X1468" s="8">
        <f>IF(S1468="6B",_xlfn.XLOOKUP(H1468,'Zoning 2shop'!A:A,'Zoning 2shop'!B:B),IF(S1468="6C",_xlfn.XLOOKUP(G1468,'Zoning 2shop'!C:C,'Zoning 2shop'!D:D),""))</f>
        <v>30</v>
      </c>
      <c r="Y1468" s="112">
        <f t="shared" si="161"/>
        <v>0.14910705133062102</v>
      </c>
      <c r="Z1468" s="4">
        <f t="shared" si="162"/>
        <v>9.69</v>
      </c>
      <c r="AA1468" s="4">
        <f t="shared" si="163"/>
        <v>0.08</v>
      </c>
      <c r="AB1468" s="4">
        <f t="shared" si="164"/>
        <v>1.4448473273937177</v>
      </c>
      <c r="AC1468" s="19">
        <f t="shared" si="165"/>
        <v>9.77</v>
      </c>
      <c r="AD1468" s="8" t="str">
        <f>IF(COUNTIF(Catégories!A:A,N1468)=0,"catégorie inconnue",LOOKUP(N1468,Catégories!A:A,Catégories!B:B))</f>
        <v>Frêt</v>
      </c>
      <c r="AE1468" s="21">
        <f t="shared" si="166"/>
        <v>11.214847327393716</v>
      </c>
    </row>
    <row r="1469" spans="2:31" hidden="1" x14ac:dyDescent="0.2">
      <c r="B1469" s="122" t="s">
        <v>3839</v>
      </c>
      <c r="C1469" s="122" t="s">
        <v>177</v>
      </c>
      <c r="D1469" s="123">
        <v>46148</v>
      </c>
      <c r="E1469" s="122" t="s">
        <v>532</v>
      </c>
      <c r="F1469" s="122" t="s">
        <v>22</v>
      </c>
      <c r="G1469" s="122" t="s">
        <v>161</v>
      </c>
      <c r="H1469" s="122" t="s">
        <v>149</v>
      </c>
      <c r="I1469" s="122" t="s">
        <v>4214</v>
      </c>
      <c r="J1469" s="122" t="s">
        <v>4214</v>
      </c>
      <c r="K1469" s="122" t="s">
        <v>24</v>
      </c>
      <c r="L1469" s="122" t="s">
        <v>4215</v>
      </c>
      <c r="M1469" s="122" t="s">
        <v>25</v>
      </c>
      <c r="N1469" s="122" t="s">
        <v>26</v>
      </c>
      <c r="O1469" s="122" t="s">
        <v>25</v>
      </c>
      <c r="P1469" s="122" t="s">
        <v>27</v>
      </c>
      <c r="Q1469" s="122" t="s">
        <v>190</v>
      </c>
      <c r="R1469" s="124">
        <v>4.6779999999999999</v>
      </c>
      <c r="S1469" s="122" t="s">
        <v>191</v>
      </c>
      <c r="T1469" s="125">
        <v>13.83</v>
      </c>
      <c r="U1469" s="122" t="s">
        <v>30</v>
      </c>
      <c r="W1469" s="8" t="str">
        <f t="shared" si="160"/>
        <v/>
      </c>
      <c r="X1469" s="8">
        <f>IF(S1469="6B",_xlfn.XLOOKUP(H1469,'Zoning 2shop'!A:A,'Zoning 2shop'!B:B),IF(S1469="6C",_xlfn.XLOOKUP(G1469,'Zoning 2shop'!C:C,'Zoning 2shop'!D:D),""))</f>
        <v>25</v>
      </c>
      <c r="Y1469" s="112">
        <f t="shared" si="161"/>
        <v>0.14910705133062102</v>
      </c>
      <c r="Z1469" s="4">
        <f t="shared" si="162"/>
        <v>13.83</v>
      </c>
      <c r="AA1469" s="4">
        <f t="shared" si="163"/>
        <v>0.08</v>
      </c>
      <c r="AB1469" s="4">
        <f t="shared" si="164"/>
        <v>2.0621505199024885</v>
      </c>
      <c r="AC1469" s="19">
        <f t="shared" si="165"/>
        <v>13.91</v>
      </c>
      <c r="AD1469" s="8" t="str">
        <f>IF(COUNTIF(Catégories!A:A,N1469)=0,"catégorie inconnue",LOOKUP(N1469,Catégories!A:A,Catégories!B:B))</f>
        <v>Frêt</v>
      </c>
      <c r="AE1469" s="21">
        <f t="shared" si="166"/>
        <v>15.972150519902488</v>
      </c>
    </row>
    <row r="1470" spans="2:31" hidden="1" x14ac:dyDescent="0.2">
      <c r="B1470" s="122" t="s">
        <v>3839</v>
      </c>
      <c r="C1470" s="122" t="s">
        <v>177</v>
      </c>
      <c r="D1470" s="123">
        <v>46148</v>
      </c>
      <c r="E1470" s="122" t="s">
        <v>4294</v>
      </c>
      <c r="F1470" s="122" t="s">
        <v>22</v>
      </c>
      <c r="G1470" s="122" t="s">
        <v>151</v>
      </c>
      <c r="H1470" s="122" t="s">
        <v>149</v>
      </c>
      <c r="I1470" s="122" t="s">
        <v>4295</v>
      </c>
      <c r="J1470" s="122" t="s">
        <v>4295</v>
      </c>
      <c r="K1470" s="122" t="s">
        <v>24</v>
      </c>
      <c r="L1470" s="122" t="s">
        <v>4296</v>
      </c>
      <c r="M1470" s="122" t="s">
        <v>25</v>
      </c>
      <c r="N1470" s="122" t="s">
        <v>26</v>
      </c>
      <c r="O1470" s="122" t="s">
        <v>25</v>
      </c>
      <c r="P1470" s="122" t="s">
        <v>27</v>
      </c>
      <c r="Q1470" s="122" t="s">
        <v>190</v>
      </c>
      <c r="R1470" s="124">
        <v>4.6379999999999999</v>
      </c>
      <c r="S1470" s="122" t="s">
        <v>191</v>
      </c>
      <c r="T1470" s="125">
        <v>9.69</v>
      </c>
      <c r="U1470" s="122" t="s">
        <v>30</v>
      </c>
      <c r="W1470" s="8" t="str">
        <f t="shared" si="160"/>
        <v/>
      </c>
      <c r="X1470" s="8">
        <f>IF(S1470="6B",_xlfn.XLOOKUP(H1470,'Zoning 2shop'!A:A,'Zoning 2shop'!B:B),IF(S1470="6C",_xlfn.XLOOKUP(G1470,'Zoning 2shop'!C:C,'Zoning 2shop'!D:D),""))</f>
        <v>30</v>
      </c>
      <c r="Y1470" s="112">
        <f t="shared" si="161"/>
        <v>0.14910705133062102</v>
      </c>
      <c r="Z1470" s="4">
        <f t="shared" si="162"/>
        <v>9.69</v>
      </c>
      <c r="AA1470" s="4">
        <f t="shared" si="163"/>
        <v>0.08</v>
      </c>
      <c r="AB1470" s="4">
        <f t="shared" si="164"/>
        <v>1.4448473273937177</v>
      </c>
      <c r="AC1470" s="19">
        <f t="shared" si="165"/>
        <v>9.77</v>
      </c>
      <c r="AD1470" s="8" t="str">
        <f>IF(COUNTIF(Catégories!A:A,N1470)=0,"catégorie inconnue",LOOKUP(N1470,Catégories!A:A,Catégories!B:B))</f>
        <v>Frêt</v>
      </c>
      <c r="AE1470" s="21">
        <f t="shared" si="166"/>
        <v>11.214847327393716</v>
      </c>
    </row>
    <row r="1471" spans="2:31" hidden="1" x14ac:dyDescent="0.2">
      <c r="B1471" s="122" t="s">
        <v>3839</v>
      </c>
      <c r="C1471" s="122" t="s">
        <v>177</v>
      </c>
      <c r="D1471" s="123">
        <v>46148</v>
      </c>
      <c r="E1471" s="122" t="s">
        <v>4236</v>
      </c>
      <c r="F1471" s="122" t="s">
        <v>22</v>
      </c>
      <c r="G1471" s="122" t="s">
        <v>151</v>
      </c>
      <c r="H1471" s="122" t="s">
        <v>149</v>
      </c>
      <c r="I1471" s="122" t="s">
        <v>4237</v>
      </c>
      <c r="J1471" s="122" t="s">
        <v>4237</v>
      </c>
      <c r="K1471" s="122" t="s">
        <v>24</v>
      </c>
      <c r="L1471" s="122" t="s">
        <v>4238</v>
      </c>
      <c r="M1471" s="122" t="s">
        <v>25</v>
      </c>
      <c r="N1471" s="122" t="s">
        <v>26</v>
      </c>
      <c r="O1471" s="122" t="s">
        <v>25</v>
      </c>
      <c r="P1471" s="122" t="s">
        <v>27</v>
      </c>
      <c r="Q1471" s="122" t="s">
        <v>190</v>
      </c>
      <c r="R1471" s="124">
        <v>0.03</v>
      </c>
      <c r="S1471" s="122" t="s">
        <v>191</v>
      </c>
      <c r="T1471" s="125">
        <v>5.33</v>
      </c>
      <c r="U1471" s="122" t="s">
        <v>30</v>
      </c>
      <c r="W1471" s="8" t="str">
        <f t="shared" si="160"/>
        <v/>
      </c>
      <c r="X1471" s="8">
        <f>IF(S1471="6B",_xlfn.XLOOKUP(H1471,'Zoning 2shop'!A:A,'Zoning 2shop'!B:B),IF(S1471="6C",_xlfn.XLOOKUP(G1471,'Zoning 2shop'!C:C,'Zoning 2shop'!D:D),""))</f>
        <v>30</v>
      </c>
      <c r="Y1471" s="112">
        <f t="shared" si="161"/>
        <v>0.14910705133062102</v>
      </c>
      <c r="Z1471" s="4">
        <f t="shared" si="162"/>
        <v>5.33</v>
      </c>
      <c r="AA1471" s="4">
        <f t="shared" si="163"/>
        <v>0.08</v>
      </c>
      <c r="AB1471" s="4">
        <f t="shared" si="164"/>
        <v>0.79474058359221</v>
      </c>
      <c r="AC1471" s="19">
        <f t="shared" si="165"/>
        <v>5.41</v>
      </c>
      <c r="AD1471" s="8" t="str">
        <f>IF(COUNTIF(Catégories!A:A,N1471)=0,"catégorie inconnue",LOOKUP(N1471,Catégories!A:A,Catégories!B:B))</f>
        <v>Frêt</v>
      </c>
      <c r="AE1471" s="21">
        <f t="shared" si="166"/>
        <v>6.2047405835922103</v>
      </c>
    </row>
    <row r="1472" spans="2:31" hidden="1" x14ac:dyDescent="0.2">
      <c r="B1472" s="122" t="s">
        <v>3839</v>
      </c>
      <c r="C1472" s="122" t="s">
        <v>177</v>
      </c>
      <c r="D1472" s="123">
        <v>46148</v>
      </c>
      <c r="E1472" s="122" t="s">
        <v>2059</v>
      </c>
      <c r="F1472" s="122" t="s">
        <v>22</v>
      </c>
      <c r="G1472" s="122" t="s">
        <v>151</v>
      </c>
      <c r="H1472" s="122" t="s">
        <v>149</v>
      </c>
      <c r="I1472" s="122" t="s">
        <v>4253</v>
      </c>
      <c r="J1472" s="122" t="s">
        <v>4253</v>
      </c>
      <c r="K1472" s="122" t="s">
        <v>24</v>
      </c>
      <c r="L1472" s="122" t="s">
        <v>4254</v>
      </c>
      <c r="M1472" s="122" t="s">
        <v>25</v>
      </c>
      <c r="N1472" s="122" t="s">
        <v>26</v>
      </c>
      <c r="O1472" s="122" t="s">
        <v>25</v>
      </c>
      <c r="P1472" s="122" t="s">
        <v>27</v>
      </c>
      <c r="Q1472" s="122" t="s">
        <v>190</v>
      </c>
      <c r="R1472" s="124">
        <v>4.7990000000000004</v>
      </c>
      <c r="S1472" s="122" t="s">
        <v>191</v>
      </c>
      <c r="T1472" s="125">
        <v>9.69</v>
      </c>
      <c r="U1472" s="122" t="s">
        <v>30</v>
      </c>
      <c r="W1472" s="8" t="str">
        <f t="shared" si="160"/>
        <v/>
      </c>
      <c r="X1472" s="8">
        <f>IF(S1472="6B",_xlfn.XLOOKUP(H1472,'Zoning 2shop'!A:A,'Zoning 2shop'!B:B),IF(S1472="6C",_xlfn.XLOOKUP(G1472,'Zoning 2shop'!C:C,'Zoning 2shop'!D:D),""))</f>
        <v>30</v>
      </c>
      <c r="Y1472" s="112">
        <f t="shared" si="161"/>
        <v>0.14910705133062102</v>
      </c>
      <c r="Z1472" s="4">
        <f t="shared" si="162"/>
        <v>9.69</v>
      </c>
      <c r="AA1472" s="4">
        <f t="shared" si="163"/>
        <v>0.08</v>
      </c>
      <c r="AB1472" s="4">
        <f t="shared" si="164"/>
        <v>1.4448473273937177</v>
      </c>
      <c r="AC1472" s="19">
        <f t="shared" si="165"/>
        <v>9.77</v>
      </c>
      <c r="AD1472" s="8" t="str">
        <f>IF(COUNTIF(Catégories!A:A,N1472)=0,"catégorie inconnue",LOOKUP(N1472,Catégories!A:A,Catégories!B:B))</f>
        <v>Frêt</v>
      </c>
      <c r="AE1472" s="21">
        <f t="shared" si="166"/>
        <v>11.214847327393716</v>
      </c>
    </row>
    <row r="1473" spans="2:31" hidden="1" x14ac:dyDescent="0.2">
      <c r="B1473" s="122" t="s">
        <v>3839</v>
      </c>
      <c r="C1473" s="122" t="s">
        <v>177</v>
      </c>
      <c r="D1473" s="123">
        <v>46148</v>
      </c>
      <c r="E1473" s="122" t="s">
        <v>4275</v>
      </c>
      <c r="F1473" s="122" t="s">
        <v>22</v>
      </c>
      <c r="G1473" s="122" t="s">
        <v>151</v>
      </c>
      <c r="H1473" s="122" t="s">
        <v>149</v>
      </c>
      <c r="I1473" s="122" t="s">
        <v>4276</v>
      </c>
      <c r="J1473" s="122" t="s">
        <v>4276</v>
      </c>
      <c r="K1473" s="122" t="s">
        <v>24</v>
      </c>
      <c r="L1473" s="122" t="s">
        <v>4277</v>
      </c>
      <c r="M1473" s="122" t="s">
        <v>25</v>
      </c>
      <c r="N1473" s="122" t="s">
        <v>26</v>
      </c>
      <c r="O1473" s="122" t="s">
        <v>25</v>
      </c>
      <c r="P1473" s="122" t="s">
        <v>27</v>
      </c>
      <c r="Q1473" s="122" t="s">
        <v>190</v>
      </c>
      <c r="R1473" s="124">
        <v>0.25800000000000001</v>
      </c>
      <c r="S1473" s="122" t="s">
        <v>191</v>
      </c>
      <c r="T1473" s="125">
        <v>5.33</v>
      </c>
      <c r="U1473" s="122" t="s">
        <v>30</v>
      </c>
      <c r="W1473" s="8" t="str">
        <f t="shared" si="160"/>
        <v/>
      </c>
      <c r="X1473" s="8">
        <f>IF(S1473="6B",_xlfn.XLOOKUP(H1473,'Zoning 2shop'!A:A,'Zoning 2shop'!B:B),IF(S1473="6C",_xlfn.XLOOKUP(G1473,'Zoning 2shop'!C:C,'Zoning 2shop'!D:D),""))</f>
        <v>30</v>
      </c>
      <c r="Y1473" s="112">
        <f t="shared" si="161"/>
        <v>0.14910705133062102</v>
      </c>
      <c r="Z1473" s="4">
        <f t="shared" si="162"/>
        <v>5.33</v>
      </c>
      <c r="AA1473" s="4">
        <f t="shared" si="163"/>
        <v>0.08</v>
      </c>
      <c r="AB1473" s="4">
        <f t="shared" si="164"/>
        <v>0.79474058359221</v>
      </c>
      <c r="AC1473" s="19">
        <f t="shared" si="165"/>
        <v>5.41</v>
      </c>
      <c r="AD1473" s="8" t="str">
        <f>IF(COUNTIF(Catégories!A:A,N1473)=0,"catégorie inconnue",LOOKUP(N1473,Catégories!A:A,Catégories!B:B))</f>
        <v>Frêt</v>
      </c>
      <c r="AE1473" s="21">
        <f t="shared" si="166"/>
        <v>6.2047405835922103</v>
      </c>
    </row>
    <row r="1474" spans="2:31" hidden="1" x14ac:dyDescent="0.2">
      <c r="B1474" s="122" t="s">
        <v>3839</v>
      </c>
      <c r="C1474" s="122" t="s">
        <v>177</v>
      </c>
      <c r="D1474" s="123">
        <v>46148</v>
      </c>
      <c r="E1474" s="122" t="s">
        <v>4204</v>
      </c>
      <c r="F1474" s="122" t="s">
        <v>22</v>
      </c>
      <c r="G1474" s="122" t="s">
        <v>151</v>
      </c>
      <c r="H1474" s="122" t="s">
        <v>149</v>
      </c>
      <c r="I1474" s="122" t="s">
        <v>4205</v>
      </c>
      <c r="J1474" s="122" t="s">
        <v>4205</v>
      </c>
      <c r="K1474" s="122" t="s">
        <v>24</v>
      </c>
      <c r="L1474" s="122" t="s">
        <v>4206</v>
      </c>
      <c r="M1474" s="122" t="s">
        <v>25</v>
      </c>
      <c r="N1474" s="122" t="s">
        <v>26</v>
      </c>
      <c r="O1474" s="122" t="s">
        <v>25</v>
      </c>
      <c r="P1474" s="122" t="s">
        <v>27</v>
      </c>
      <c r="Q1474" s="122" t="s">
        <v>190</v>
      </c>
      <c r="R1474" s="124">
        <v>4.4029999999999996</v>
      </c>
      <c r="S1474" s="122" t="s">
        <v>191</v>
      </c>
      <c r="T1474" s="125">
        <v>9.69</v>
      </c>
      <c r="U1474" s="122" t="s">
        <v>30</v>
      </c>
      <c r="W1474" s="8" t="str">
        <f t="shared" ref="W1474:W1537" si="167">IF(C1474&lt;&gt;2,"",IF(S1474="5X","5XK",IF(S1474="5Y","5YK",IF(S1474="6B","6BK",IF(S1474="6C","6CK","")))))</f>
        <v/>
      </c>
      <c r="X1474" s="8">
        <f>IF(S1474="6B",_xlfn.XLOOKUP(H1474,'Zoning 2shop'!A:A,'Zoning 2shop'!B:B),IF(S1474="6C",_xlfn.XLOOKUP(G1474,'Zoning 2shop'!C:C,'Zoning 2shop'!D:D),""))</f>
        <v>30</v>
      </c>
      <c r="Y1474" s="112">
        <f t="shared" si="161"/>
        <v>0.14910705133062102</v>
      </c>
      <c r="Z1474" s="4">
        <f t="shared" si="162"/>
        <v>9.69</v>
      </c>
      <c r="AA1474" s="4">
        <f t="shared" si="163"/>
        <v>0.08</v>
      </c>
      <c r="AB1474" s="4">
        <f t="shared" si="164"/>
        <v>1.4448473273937177</v>
      </c>
      <c r="AC1474" s="19">
        <f t="shared" si="165"/>
        <v>9.77</v>
      </c>
      <c r="AD1474" s="8" t="str">
        <f>IF(COUNTIF(Catégories!A:A,N1474)=0,"catégorie inconnue",LOOKUP(N1474,Catégories!A:A,Catégories!B:B))</f>
        <v>Frêt</v>
      </c>
      <c r="AE1474" s="21">
        <f t="shared" si="166"/>
        <v>11.214847327393716</v>
      </c>
    </row>
    <row r="1475" spans="2:31" hidden="1" x14ac:dyDescent="0.2">
      <c r="B1475" s="122" t="s">
        <v>3839</v>
      </c>
      <c r="C1475" s="122" t="s">
        <v>177</v>
      </c>
      <c r="D1475" s="123">
        <v>46148</v>
      </c>
      <c r="E1475" s="122" t="s">
        <v>557</v>
      </c>
      <c r="F1475" s="122" t="s">
        <v>22</v>
      </c>
      <c r="G1475" s="122" t="s">
        <v>151</v>
      </c>
      <c r="H1475" s="122" t="s">
        <v>149</v>
      </c>
      <c r="I1475" s="122" t="s">
        <v>4207</v>
      </c>
      <c r="J1475" s="122" t="s">
        <v>4207</v>
      </c>
      <c r="K1475" s="122" t="s">
        <v>24</v>
      </c>
      <c r="L1475" s="122" t="s">
        <v>4208</v>
      </c>
      <c r="M1475" s="122" t="s">
        <v>25</v>
      </c>
      <c r="N1475" s="122" t="s">
        <v>26</v>
      </c>
      <c r="O1475" s="122" t="s">
        <v>25</v>
      </c>
      <c r="P1475" s="122" t="s">
        <v>27</v>
      </c>
      <c r="Q1475" s="122" t="s">
        <v>190</v>
      </c>
      <c r="R1475" s="124">
        <v>0.16800000000000001</v>
      </c>
      <c r="S1475" s="122" t="s">
        <v>191</v>
      </c>
      <c r="T1475" s="125">
        <v>5.33</v>
      </c>
      <c r="U1475" s="122" t="s">
        <v>30</v>
      </c>
      <c r="W1475" s="8" t="str">
        <f t="shared" si="167"/>
        <v/>
      </c>
      <c r="X1475" s="8">
        <f>IF(S1475="6B",_xlfn.XLOOKUP(H1475,'Zoning 2shop'!A:A,'Zoning 2shop'!B:B),IF(S1475="6C",_xlfn.XLOOKUP(G1475,'Zoning 2shop'!C:C,'Zoning 2shop'!D:D),""))</f>
        <v>30</v>
      </c>
      <c r="Y1475" s="112">
        <f t="shared" si="161"/>
        <v>0.14910705133062102</v>
      </c>
      <c r="Z1475" s="4">
        <f t="shared" si="162"/>
        <v>5.33</v>
      </c>
      <c r="AA1475" s="4">
        <f t="shared" si="163"/>
        <v>0.08</v>
      </c>
      <c r="AB1475" s="4">
        <f t="shared" si="164"/>
        <v>0.79474058359221</v>
      </c>
      <c r="AC1475" s="19">
        <f t="shared" si="165"/>
        <v>5.41</v>
      </c>
      <c r="AD1475" s="8" t="str">
        <f>IF(COUNTIF(Catégories!A:A,N1475)=0,"catégorie inconnue",LOOKUP(N1475,Catégories!A:A,Catégories!B:B))</f>
        <v>Frêt</v>
      </c>
      <c r="AE1475" s="21">
        <f t="shared" si="166"/>
        <v>6.2047405835922103</v>
      </c>
    </row>
    <row r="1476" spans="2:31" hidden="1" x14ac:dyDescent="0.2">
      <c r="B1476" s="122" t="s">
        <v>3839</v>
      </c>
      <c r="C1476" s="122" t="s">
        <v>177</v>
      </c>
      <c r="D1476" s="123">
        <v>46148</v>
      </c>
      <c r="E1476" s="122" t="s">
        <v>4308</v>
      </c>
      <c r="F1476" s="122" t="s">
        <v>22</v>
      </c>
      <c r="G1476" s="122" t="s">
        <v>151</v>
      </c>
      <c r="H1476" s="122" t="s">
        <v>149</v>
      </c>
      <c r="I1476" s="122" t="s">
        <v>4309</v>
      </c>
      <c r="J1476" s="122" t="s">
        <v>4309</v>
      </c>
      <c r="K1476" s="122" t="s">
        <v>24</v>
      </c>
      <c r="L1476" s="122" t="s">
        <v>4310</v>
      </c>
      <c r="M1476" s="122" t="s">
        <v>25</v>
      </c>
      <c r="N1476" s="122" t="s">
        <v>26</v>
      </c>
      <c r="O1476" s="122" t="s">
        <v>25</v>
      </c>
      <c r="P1476" s="122" t="s">
        <v>27</v>
      </c>
      <c r="Q1476" s="122" t="s">
        <v>190</v>
      </c>
      <c r="R1476" s="124">
        <v>4.6379999999999999</v>
      </c>
      <c r="S1476" s="122" t="s">
        <v>191</v>
      </c>
      <c r="T1476" s="125">
        <v>9.69</v>
      </c>
      <c r="U1476" s="122" t="s">
        <v>30</v>
      </c>
      <c r="W1476" s="8" t="str">
        <f t="shared" si="167"/>
        <v/>
      </c>
      <c r="X1476" s="8">
        <f>IF(S1476="6B",_xlfn.XLOOKUP(H1476,'Zoning 2shop'!A:A,'Zoning 2shop'!B:B),IF(S1476="6C",_xlfn.XLOOKUP(G1476,'Zoning 2shop'!C:C,'Zoning 2shop'!D:D),""))</f>
        <v>30</v>
      </c>
      <c r="Y1476" s="112">
        <f t="shared" si="161"/>
        <v>0.14910705133062102</v>
      </c>
      <c r="Z1476" s="4">
        <f t="shared" si="162"/>
        <v>9.69</v>
      </c>
      <c r="AA1476" s="4">
        <f t="shared" si="163"/>
        <v>0.08</v>
      </c>
      <c r="AB1476" s="4">
        <f t="shared" si="164"/>
        <v>1.4448473273937177</v>
      </c>
      <c r="AC1476" s="19">
        <f t="shared" si="165"/>
        <v>9.77</v>
      </c>
      <c r="AD1476" s="8" t="str">
        <f>IF(COUNTIF(Catégories!A:A,N1476)=0,"catégorie inconnue",LOOKUP(N1476,Catégories!A:A,Catégories!B:B))</f>
        <v>Frêt</v>
      </c>
      <c r="AE1476" s="21">
        <f t="shared" si="166"/>
        <v>11.214847327393716</v>
      </c>
    </row>
    <row r="1477" spans="2:31" hidden="1" x14ac:dyDescent="0.2">
      <c r="B1477" s="122" t="s">
        <v>3839</v>
      </c>
      <c r="C1477" s="122" t="s">
        <v>177</v>
      </c>
      <c r="D1477" s="123">
        <v>46148</v>
      </c>
      <c r="E1477" s="122" t="s">
        <v>4244</v>
      </c>
      <c r="F1477" s="122" t="s">
        <v>22</v>
      </c>
      <c r="G1477" s="122" t="s">
        <v>156</v>
      </c>
      <c r="H1477" s="122" t="s">
        <v>149</v>
      </c>
      <c r="I1477" s="122" t="s">
        <v>4245</v>
      </c>
      <c r="J1477" s="122" t="s">
        <v>4245</v>
      </c>
      <c r="K1477" s="122" t="s">
        <v>24</v>
      </c>
      <c r="L1477" s="122" t="s">
        <v>4246</v>
      </c>
      <c r="M1477" s="122" t="s">
        <v>25</v>
      </c>
      <c r="N1477" s="122" t="s">
        <v>26</v>
      </c>
      <c r="O1477" s="122" t="s">
        <v>25</v>
      </c>
      <c r="P1477" s="122" t="s">
        <v>27</v>
      </c>
      <c r="Q1477" s="122" t="s">
        <v>190</v>
      </c>
      <c r="R1477" s="124">
        <v>3.629</v>
      </c>
      <c r="S1477" s="122" t="s">
        <v>191</v>
      </c>
      <c r="T1477" s="125">
        <v>9.0299999999999994</v>
      </c>
      <c r="U1477" s="122" t="s">
        <v>30</v>
      </c>
      <c r="W1477" s="8" t="str">
        <f t="shared" si="167"/>
        <v/>
      </c>
      <c r="X1477" s="8">
        <f>IF(S1477="6B",_xlfn.XLOOKUP(H1477,'Zoning 2shop'!A:A,'Zoning 2shop'!B:B),IF(S1477="6C",_xlfn.XLOOKUP(G1477,'Zoning 2shop'!C:C,'Zoning 2shop'!D:D),""))</f>
        <v>42</v>
      </c>
      <c r="Y1477" s="112">
        <f t="shared" si="161"/>
        <v>0.14910705133062102</v>
      </c>
      <c r="Z1477" s="4">
        <f t="shared" si="162"/>
        <v>9.0299999999999994</v>
      </c>
      <c r="AA1477" s="4">
        <f t="shared" si="163"/>
        <v>0.08</v>
      </c>
      <c r="AB1477" s="4">
        <f t="shared" si="164"/>
        <v>1.3464366735155078</v>
      </c>
      <c r="AC1477" s="19">
        <f t="shared" si="165"/>
        <v>9.11</v>
      </c>
      <c r="AD1477" s="8" t="str">
        <f>IF(COUNTIF(Catégories!A:A,N1477)=0,"catégorie inconnue",LOOKUP(N1477,Catégories!A:A,Catégories!B:B))</f>
        <v>Frêt</v>
      </c>
      <c r="AE1477" s="21">
        <f t="shared" si="166"/>
        <v>10.456436673515507</v>
      </c>
    </row>
    <row r="1478" spans="2:31" hidden="1" x14ac:dyDescent="0.2">
      <c r="B1478" s="122" t="s">
        <v>3839</v>
      </c>
      <c r="C1478" s="122" t="s">
        <v>177</v>
      </c>
      <c r="D1478" s="123">
        <v>46148</v>
      </c>
      <c r="E1478" s="122" t="s">
        <v>4241</v>
      </c>
      <c r="F1478" s="122" t="s">
        <v>22</v>
      </c>
      <c r="G1478" s="122" t="s">
        <v>151</v>
      </c>
      <c r="H1478" s="122" t="s">
        <v>149</v>
      </c>
      <c r="I1478" s="122" t="s">
        <v>4242</v>
      </c>
      <c r="J1478" s="122" t="s">
        <v>4242</v>
      </c>
      <c r="K1478" s="122" t="s">
        <v>24</v>
      </c>
      <c r="L1478" s="122" t="s">
        <v>4243</v>
      </c>
      <c r="M1478" s="122" t="s">
        <v>25</v>
      </c>
      <c r="N1478" s="122" t="s">
        <v>26</v>
      </c>
      <c r="O1478" s="122" t="s">
        <v>25</v>
      </c>
      <c r="P1478" s="122" t="s">
        <v>27</v>
      </c>
      <c r="Q1478" s="122" t="s">
        <v>190</v>
      </c>
      <c r="R1478" s="124">
        <v>4.532</v>
      </c>
      <c r="S1478" s="122" t="s">
        <v>191</v>
      </c>
      <c r="T1478" s="125">
        <v>9.69</v>
      </c>
      <c r="U1478" s="122" t="s">
        <v>30</v>
      </c>
      <c r="W1478" s="8" t="str">
        <f t="shared" si="167"/>
        <v/>
      </c>
      <c r="X1478" s="8">
        <f>IF(S1478="6B",_xlfn.XLOOKUP(H1478,'Zoning 2shop'!A:A,'Zoning 2shop'!B:B),IF(S1478="6C",_xlfn.XLOOKUP(G1478,'Zoning 2shop'!C:C,'Zoning 2shop'!D:D),""))</f>
        <v>30</v>
      </c>
      <c r="Y1478" s="112">
        <f t="shared" si="161"/>
        <v>0.14910705133062102</v>
      </c>
      <c r="Z1478" s="4">
        <f t="shared" si="162"/>
        <v>9.69</v>
      </c>
      <c r="AA1478" s="4">
        <f t="shared" si="163"/>
        <v>0.08</v>
      </c>
      <c r="AB1478" s="4">
        <f t="shared" si="164"/>
        <v>1.4448473273937177</v>
      </c>
      <c r="AC1478" s="19">
        <f t="shared" si="165"/>
        <v>9.77</v>
      </c>
      <c r="AD1478" s="8" t="str">
        <f>IF(COUNTIF(Catégories!A:A,N1478)=0,"catégorie inconnue",LOOKUP(N1478,Catégories!A:A,Catégories!B:B))</f>
        <v>Frêt</v>
      </c>
      <c r="AE1478" s="21">
        <f t="shared" si="166"/>
        <v>11.214847327393716</v>
      </c>
    </row>
    <row r="1479" spans="2:31" hidden="1" x14ac:dyDescent="0.2">
      <c r="B1479" s="122" t="s">
        <v>3839</v>
      </c>
      <c r="C1479" s="122" t="s">
        <v>177</v>
      </c>
      <c r="D1479" s="123">
        <v>46148</v>
      </c>
      <c r="E1479" s="122" t="s">
        <v>4261</v>
      </c>
      <c r="F1479" s="122" t="s">
        <v>22</v>
      </c>
      <c r="G1479" s="122" t="s">
        <v>151</v>
      </c>
      <c r="H1479" s="122" t="s">
        <v>149</v>
      </c>
      <c r="I1479" s="122" t="s">
        <v>4262</v>
      </c>
      <c r="J1479" s="122" t="s">
        <v>4262</v>
      </c>
      <c r="K1479" s="122" t="s">
        <v>24</v>
      </c>
      <c r="L1479" s="122" t="s">
        <v>4263</v>
      </c>
      <c r="M1479" s="122" t="s">
        <v>25</v>
      </c>
      <c r="N1479" s="122" t="s">
        <v>26</v>
      </c>
      <c r="O1479" s="122" t="s">
        <v>25</v>
      </c>
      <c r="P1479" s="122" t="s">
        <v>27</v>
      </c>
      <c r="Q1479" s="122" t="s">
        <v>190</v>
      </c>
      <c r="R1479" s="124">
        <v>0.93600000000000005</v>
      </c>
      <c r="S1479" s="122" t="s">
        <v>191</v>
      </c>
      <c r="T1479" s="125">
        <v>5.55</v>
      </c>
      <c r="U1479" s="122" t="s">
        <v>30</v>
      </c>
      <c r="W1479" s="8" t="str">
        <f t="shared" si="167"/>
        <v/>
      </c>
      <c r="X1479" s="8">
        <f>IF(S1479="6B",_xlfn.XLOOKUP(H1479,'Zoning 2shop'!A:A,'Zoning 2shop'!B:B),IF(S1479="6C",_xlfn.XLOOKUP(G1479,'Zoning 2shop'!C:C,'Zoning 2shop'!D:D),""))</f>
        <v>30</v>
      </c>
      <c r="Y1479" s="112">
        <f t="shared" si="161"/>
        <v>0.14910705133062102</v>
      </c>
      <c r="Z1479" s="4">
        <f t="shared" si="162"/>
        <v>5.55</v>
      </c>
      <c r="AA1479" s="4">
        <f t="shared" si="163"/>
        <v>0.08</v>
      </c>
      <c r="AB1479" s="4">
        <f t="shared" si="164"/>
        <v>0.8275441348849466</v>
      </c>
      <c r="AC1479" s="19">
        <f t="shared" si="165"/>
        <v>5.63</v>
      </c>
      <c r="AD1479" s="8" t="str">
        <f>IF(COUNTIF(Catégories!A:A,N1479)=0,"catégorie inconnue",LOOKUP(N1479,Catégories!A:A,Catégories!B:B))</f>
        <v>Frêt</v>
      </c>
      <c r="AE1479" s="21">
        <f t="shared" si="166"/>
        <v>6.4575441348849463</v>
      </c>
    </row>
    <row r="1480" spans="2:31" hidden="1" x14ac:dyDescent="0.2">
      <c r="B1480" s="122" t="s">
        <v>3839</v>
      </c>
      <c r="C1480" s="122" t="s">
        <v>177</v>
      </c>
      <c r="D1480" s="123">
        <v>46148</v>
      </c>
      <c r="E1480" s="122" t="s">
        <v>4283</v>
      </c>
      <c r="F1480" s="122" t="s">
        <v>22</v>
      </c>
      <c r="G1480" s="122" t="s">
        <v>161</v>
      </c>
      <c r="H1480" s="122" t="s">
        <v>149</v>
      </c>
      <c r="I1480" s="122" t="s">
        <v>4284</v>
      </c>
      <c r="J1480" s="122" t="s">
        <v>4284</v>
      </c>
      <c r="K1480" s="122" t="s">
        <v>24</v>
      </c>
      <c r="L1480" s="122" t="s">
        <v>4285</v>
      </c>
      <c r="M1480" s="122" t="s">
        <v>25</v>
      </c>
      <c r="N1480" s="122" t="s">
        <v>26</v>
      </c>
      <c r="O1480" s="122" t="s">
        <v>25</v>
      </c>
      <c r="P1480" s="122" t="s">
        <v>27</v>
      </c>
      <c r="Q1480" s="122" t="s">
        <v>190</v>
      </c>
      <c r="R1480" s="124">
        <v>3.6</v>
      </c>
      <c r="S1480" s="122" t="s">
        <v>191</v>
      </c>
      <c r="T1480" s="125">
        <v>13.17</v>
      </c>
      <c r="U1480" s="122" t="s">
        <v>30</v>
      </c>
      <c r="W1480" s="8" t="str">
        <f t="shared" si="167"/>
        <v/>
      </c>
      <c r="X1480" s="8">
        <f>IF(S1480="6B",_xlfn.XLOOKUP(H1480,'Zoning 2shop'!A:A,'Zoning 2shop'!B:B),IF(S1480="6C",_xlfn.XLOOKUP(G1480,'Zoning 2shop'!C:C,'Zoning 2shop'!D:D),""))</f>
        <v>25</v>
      </c>
      <c r="Y1480" s="112">
        <f t="shared" si="161"/>
        <v>0.14910705133062102</v>
      </c>
      <c r="Z1480" s="4">
        <f t="shared" si="162"/>
        <v>13.17</v>
      </c>
      <c r="AA1480" s="4">
        <f t="shared" si="163"/>
        <v>0.08</v>
      </c>
      <c r="AB1480" s="4">
        <f t="shared" si="164"/>
        <v>1.9637398660242789</v>
      </c>
      <c r="AC1480" s="19">
        <f t="shared" si="165"/>
        <v>13.25</v>
      </c>
      <c r="AD1480" s="8" t="str">
        <f>IF(COUNTIF(Catégories!A:A,N1480)=0,"catégorie inconnue",LOOKUP(N1480,Catégories!A:A,Catégories!B:B))</f>
        <v>Frêt</v>
      </c>
      <c r="AE1480" s="21">
        <f t="shared" si="166"/>
        <v>15.213739866024278</v>
      </c>
    </row>
    <row r="1481" spans="2:31" hidden="1" x14ac:dyDescent="0.2">
      <c r="B1481" s="122" t="s">
        <v>3839</v>
      </c>
      <c r="C1481" s="122" t="s">
        <v>177</v>
      </c>
      <c r="D1481" s="123">
        <v>46149</v>
      </c>
      <c r="E1481" s="122" t="s">
        <v>4343</v>
      </c>
      <c r="F1481" s="122" t="s">
        <v>22</v>
      </c>
      <c r="G1481" s="122" t="s">
        <v>151</v>
      </c>
      <c r="H1481" s="122" t="s">
        <v>149</v>
      </c>
      <c r="I1481" s="122" t="s">
        <v>4344</v>
      </c>
      <c r="J1481" s="122" t="s">
        <v>4344</v>
      </c>
      <c r="K1481" s="122" t="s">
        <v>24</v>
      </c>
      <c r="L1481" s="122" t="s">
        <v>4345</v>
      </c>
      <c r="M1481" s="122" t="s">
        <v>25</v>
      </c>
      <c r="N1481" s="122" t="s">
        <v>26</v>
      </c>
      <c r="O1481" s="122" t="s">
        <v>25</v>
      </c>
      <c r="P1481" s="122" t="s">
        <v>27</v>
      </c>
      <c r="Q1481" s="122" t="s">
        <v>190</v>
      </c>
      <c r="R1481" s="124">
        <v>11.978</v>
      </c>
      <c r="S1481" s="122" t="s">
        <v>191</v>
      </c>
      <c r="T1481" s="125">
        <v>14.31</v>
      </c>
      <c r="U1481" s="122" t="s">
        <v>30</v>
      </c>
      <c r="W1481" s="8" t="str">
        <f t="shared" si="167"/>
        <v/>
      </c>
      <c r="X1481" s="8">
        <f>IF(S1481="6B",_xlfn.XLOOKUP(H1481,'Zoning 2shop'!A:A,'Zoning 2shop'!B:B),IF(S1481="6C",_xlfn.XLOOKUP(G1481,'Zoning 2shop'!C:C,'Zoning 2shop'!D:D),""))</f>
        <v>30</v>
      </c>
      <c r="Y1481" s="112">
        <f t="shared" si="161"/>
        <v>0.14910705133062102</v>
      </c>
      <c r="Z1481" s="4">
        <f t="shared" si="162"/>
        <v>14.31</v>
      </c>
      <c r="AA1481" s="4">
        <f t="shared" si="163"/>
        <v>0.08</v>
      </c>
      <c r="AB1481" s="4">
        <f t="shared" si="164"/>
        <v>2.1337219045411868</v>
      </c>
      <c r="AC1481" s="19">
        <f t="shared" si="165"/>
        <v>14.39</v>
      </c>
      <c r="AD1481" s="8" t="str">
        <f>IF(COUNTIF(Catégories!A:A,N1481)=0,"catégorie inconnue",LOOKUP(N1481,Catégories!A:A,Catégories!B:B))</f>
        <v>Frêt</v>
      </c>
      <c r="AE1481" s="21">
        <f t="shared" si="166"/>
        <v>16.523721904541187</v>
      </c>
    </row>
    <row r="1482" spans="2:31" hidden="1" x14ac:dyDescent="0.2">
      <c r="B1482" s="122" t="s">
        <v>3839</v>
      </c>
      <c r="C1482" s="122" t="s">
        <v>177</v>
      </c>
      <c r="D1482" s="123">
        <v>46149</v>
      </c>
      <c r="E1482" s="122" t="s">
        <v>4317</v>
      </c>
      <c r="F1482" s="122" t="s">
        <v>22</v>
      </c>
      <c r="G1482" s="122" t="s">
        <v>151</v>
      </c>
      <c r="H1482" s="122" t="s">
        <v>149</v>
      </c>
      <c r="I1482" s="122" t="s">
        <v>4318</v>
      </c>
      <c r="J1482" s="122" t="s">
        <v>4318</v>
      </c>
      <c r="K1482" s="122" t="s">
        <v>24</v>
      </c>
      <c r="L1482" s="122" t="s">
        <v>4319</v>
      </c>
      <c r="M1482" s="122" t="s">
        <v>25</v>
      </c>
      <c r="N1482" s="122" t="s">
        <v>26</v>
      </c>
      <c r="O1482" s="122" t="s">
        <v>25</v>
      </c>
      <c r="P1482" s="122" t="s">
        <v>27</v>
      </c>
      <c r="Q1482" s="122" t="s">
        <v>190</v>
      </c>
      <c r="R1482" s="124">
        <v>4.532</v>
      </c>
      <c r="S1482" s="122" t="s">
        <v>191</v>
      </c>
      <c r="T1482" s="125">
        <v>9.69</v>
      </c>
      <c r="U1482" s="122" t="s">
        <v>30</v>
      </c>
      <c r="W1482" s="8" t="str">
        <f t="shared" si="167"/>
        <v/>
      </c>
      <c r="X1482" s="8">
        <f>IF(S1482="6B",_xlfn.XLOOKUP(H1482,'Zoning 2shop'!A:A,'Zoning 2shop'!B:B),IF(S1482="6C",_xlfn.XLOOKUP(G1482,'Zoning 2shop'!C:C,'Zoning 2shop'!D:D),""))</f>
        <v>30</v>
      </c>
      <c r="Y1482" s="112">
        <f t="shared" ref="Y1482:Y1545" si="168">AB1482/Z1482</f>
        <v>0.14910705133062102</v>
      </c>
      <c r="Z1482" s="4">
        <f t="shared" ref="Z1482:Z1545" si="169">T1482</f>
        <v>9.69</v>
      </c>
      <c r="AA1482" s="4">
        <f t="shared" ref="AA1482:AA1545" si="170">IF(OR(S1482="6C",S1482="6B",S1482="5X",S1482="5Y"),0.08,0.5)</f>
        <v>0.08</v>
      </c>
      <c r="AB1482" s="4">
        <f t="shared" ref="AB1482:AB1545" si="171">$AG$5/$AG$2*Z1482</f>
        <v>1.4448473273937177</v>
      </c>
      <c r="AC1482" s="19">
        <f t="shared" ref="AC1482:AC1545" si="172">Z1482+AA1482</f>
        <v>9.77</v>
      </c>
      <c r="AD1482" s="8" t="str">
        <f>IF(COUNTIF(Catégories!A:A,N1482)=0,"catégorie inconnue",LOOKUP(N1482,Catégories!A:A,Catégories!B:B))</f>
        <v>Frêt</v>
      </c>
      <c r="AE1482" s="21">
        <f t="shared" ref="AE1482:AE1545" si="173">SUM(Z1482:AB1482)</f>
        <v>11.214847327393716</v>
      </c>
    </row>
    <row r="1483" spans="2:31" hidden="1" x14ac:dyDescent="0.2">
      <c r="B1483" s="122" t="s">
        <v>3839</v>
      </c>
      <c r="C1483" s="122" t="s">
        <v>177</v>
      </c>
      <c r="D1483" s="123">
        <v>46149</v>
      </c>
      <c r="E1483" s="122" t="s">
        <v>556</v>
      </c>
      <c r="F1483" s="122" t="s">
        <v>22</v>
      </c>
      <c r="G1483" s="122" t="s">
        <v>154</v>
      </c>
      <c r="H1483" s="122" t="s">
        <v>149</v>
      </c>
      <c r="I1483" s="122" t="s">
        <v>4352</v>
      </c>
      <c r="J1483" s="122" t="s">
        <v>4352</v>
      </c>
      <c r="K1483" s="122" t="s">
        <v>24</v>
      </c>
      <c r="L1483" s="122" t="s">
        <v>4353</v>
      </c>
      <c r="M1483" s="122" t="s">
        <v>25</v>
      </c>
      <c r="N1483" s="122" t="s">
        <v>26</v>
      </c>
      <c r="O1483" s="122" t="s">
        <v>25</v>
      </c>
      <c r="P1483" s="122" t="s">
        <v>27</v>
      </c>
      <c r="Q1483" s="122" t="s">
        <v>190</v>
      </c>
      <c r="R1483" s="124">
        <v>4.266</v>
      </c>
      <c r="S1483" s="122" t="s">
        <v>191</v>
      </c>
      <c r="T1483" s="125">
        <v>9.1999999999999993</v>
      </c>
      <c r="U1483" s="122" t="s">
        <v>30</v>
      </c>
      <c r="W1483" s="8" t="str">
        <f t="shared" si="167"/>
        <v/>
      </c>
      <c r="X1483" s="8">
        <f>IF(S1483="6B",_xlfn.XLOOKUP(H1483,'Zoning 2shop'!A:A,'Zoning 2shop'!B:B),IF(S1483="6C",_xlfn.XLOOKUP(G1483,'Zoning 2shop'!C:C,'Zoning 2shop'!D:D),""))</f>
        <v>26</v>
      </c>
      <c r="Y1483" s="112">
        <f t="shared" si="168"/>
        <v>0.14910705133062102</v>
      </c>
      <c r="Z1483" s="4">
        <f t="shared" si="169"/>
        <v>9.1999999999999993</v>
      </c>
      <c r="AA1483" s="4">
        <f t="shared" si="170"/>
        <v>0.08</v>
      </c>
      <c r="AB1483" s="4">
        <f t="shared" si="171"/>
        <v>1.3717848722417132</v>
      </c>
      <c r="AC1483" s="19">
        <f t="shared" si="172"/>
        <v>9.2799999999999994</v>
      </c>
      <c r="AD1483" s="8" t="str">
        <f>IF(COUNTIF(Catégories!A:A,N1483)=0,"catégorie inconnue",LOOKUP(N1483,Catégories!A:A,Catégories!B:B))</f>
        <v>Frêt</v>
      </c>
      <c r="AE1483" s="21">
        <f t="shared" si="173"/>
        <v>10.651784872241713</v>
      </c>
    </row>
    <row r="1484" spans="2:31" hidden="1" x14ac:dyDescent="0.2">
      <c r="B1484" s="122" t="s">
        <v>3839</v>
      </c>
      <c r="C1484" s="122" t="s">
        <v>177</v>
      </c>
      <c r="D1484" s="123">
        <v>46149</v>
      </c>
      <c r="E1484" s="122" t="s">
        <v>4369</v>
      </c>
      <c r="F1484" s="122" t="s">
        <v>22</v>
      </c>
      <c r="G1484" s="122" t="s">
        <v>151</v>
      </c>
      <c r="H1484" s="122" t="s">
        <v>149</v>
      </c>
      <c r="I1484" s="122" t="s">
        <v>4370</v>
      </c>
      <c r="J1484" s="122" t="s">
        <v>4370</v>
      </c>
      <c r="K1484" s="122" t="s">
        <v>24</v>
      </c>
      <c r="L1484" s="122" t="s">
        <v>4371</v>
      </c>
      <c r="M1484" s="122" t="s">
        <v>25</v>
      </c>
      <c r="N1484" s="122" t="s">
        <v>26</v>
      </c>
      <c r="O1484" s="122" t="s">
        <v>25</v>
      </c>
      <c r="P1484" s="122" t="s">
        <v>27</v>
      </c>
      <c r="Q1484" s="122" t="s">
        <v>190</v>
      </c>
      <c r="R1484" s="124">
        <v>3.5</v>
      </c>
      <c r="S1484" s="122" t="s">
        <v>191</v>
      </c>
      <c r="T1484" s="125">
        <v>9.0299999999999994</v>
      </c>
      <c r="U1484" s="122" t="s">
        <v>30</v>
      </c>
      <c r="W1484" s="8" t="str">
        <f t="shared" si="167"/>
        <v/>
      </c>
      <c r="X1484" s="8">
        <f>IF(S1484="6B",_xlfn.XLOOKUP(H1484,'Zoning 2shop'!A:A,'Zoning 2shop'!B:B),IF(S1484="6C",_xlfn.XLOOKUP(G1484,'Zoning 2shop'!C:C,'Zoning 2shop'!D:D),""))</f>
        <v>30</v>
      </c>
      <c r="Y1484" s="112">
        <f t="shared" si="168"/>
        <v>0.14910705133062102</v>
      </c>
      <c r="Z1484" s="4">
        <f t="shared" si="169"/>
        <v>9.0299999999999994</v>
      </c>
      <c r="AA1484" s="4">
        <f t="shared" si="170"/>
        <v>0.08</v>
      </c>
      <c r="AB1484" s="4">
        <f t="shared" si="171"/>
        <v>1.3464366735155078</v>
      </c>
      <c r="AC1484" s="19">
        <f t="shared" si="172"/>
        <v>9.11</v>
      </c>
      <c r="AD1484" s="8" t="str">
        <f>IF(COUNTIF(Catégories!A:A,N1484)=0,"catégorie inconnue",LOOKUP(N1484,Catégories!A:A,Catégories!B:B))</f>
        <v>Frêt</v>
      </c>
      <c r="AE1484" s="21">
        <f t="shared" si="173"/>
        <v>10.456436673515507</v>
      </c>
    </row>
    <row r="1485" spans="2:31" hidden="1" x14ac:dyDescent="0.2">
      <c r="B1485" s="122" t="s">
        <v>3839</v>
      </c>
      <c r="C1485" s="122" t="s">
        <v>177</v>
      </c>
      <c r="D1485" s="123">
        <v>46149</v>
      </c>
      <c r="E1485" s="122" t="s">
        <v>4349</v>
      </c>
      <c r="F1485" s="122" t="s">
        <v>22</v>
      </c>
      <c r="G1485" s="122" t="s">
        <v>151</v>
      </c>
      <c r="H1485" s="122" t="s">
        <v>149</v>
      </c>
      <c r="I1485" s="122" t="s">
        <v>4350</v>
      </c>
      <c r="J1485" s="122" t="s">
        <v>4350</v>
      </c>
      <c r="K1485" s="122" t="s">
        <v>24</v>
      </c>
      <c r="L1485" s="122" t="s">
        <v>4351</v>
      </c>
      <c r="M1485" s="122" t="s">
        <v>25</v>
      </c>
      <c r="N1485" s="122" t="s">
        <v>26</v>
      </c>
      <c r="O1485" s="122" t="s">
        <v>25</v>
      </c>
      <c r="P1485" s="122" t="s">
        <v>27</v>
      </c>
      <c r="Q1485" s="122" t="s">
        <v>190</v>
      </c>
      <c r="R1485" s="124">
        <v>1.1040000000000001</v>
      </c>
      <c r="S1485" s="122" t="s">
        <v>191</v>
      </c>
      <c r="T1485" s="125">
        <v>5.88</v>
      </c>
      <c r="U1485" s="122" t="s">
        <v>30</v>
      </c>
      <c r="W1485" s="8" t="str">
        <f t="shared" si="167"/>
        <v/>
      </c>
      <c r="X1485" s="8">
        <f>IF(S1485="6B",_xlfn.XLOOKUP(H1485,'Zoning 2shop'!A:A,'Zoning 2shop'!B:B),IF(S1485="6C",_xlfn.XLOOKUP(G1485,'Zoning 2shop'!C:C,'Zoning 2shop'!D:D),""))</f>
        <v>30</v>
      </c>
      <c r="Y1485" s="112">
        <f t="shared" si="168"/>
        <v>0.14910705133062102</v>
      </c>
      <c r="Z1485" s="4">
        <f t="shared" si="169"/>
        <v>5.88</v>
      </c>
      <c r="AA1485" s="4">
        <f t="shared" si="170"/>
        <v>0.08</v>
      </c>
      <c r="AB1485" s="4">
        <f t="shared" si="171"/>
        <v>0.87674946182405156</v>
      </c>
      <c r="AC1485" s="19">
        <f t="shared" si="172"/>
        <v>5.96</v>
      </c>
      <c r="AD1485" s="8" t="str">
        <f>IF(COUNTIF(Catégories!A:A,N1485)=0,"catégorie inconnue",LOOKUP(N1485,Catégories!A:A,Catégories!B:B))</f>
        <v>Frêt</v>
      </c>
      <c r="AE1485" s="21">
        <f t="shared" si="173"/>
        <v>6.8367494618240512</v>
      </c>
    </row>
    <row r="1486" spans="2:31" hidden="1" x14ac:dyDescent="0.2">
      <c r="B1486" s="122" t="s">
        <v>3839</v>
      </c>
      <c r="C1486" s="122" t="s">
        <v>177</v>
      </c>
      <c r="D1486" s="123">
        <v>46149</v>
      </c>
      <c r="E1486" s="122" t="s">
        <v>4332</v>
      </c>
      <c r="F1486" s="122" t="s">
        <v>22</v>
      </c>
      <c r="G1486" s="122" t="s">
        <v>151</v>
      </c>
      <c r="H1486" s="122" t="s">
        <v>149</v>
      </c>
      <c r="I1486" s="122" t="s">
        <v>4333</v>
      </c>
      <c r="J1486" s="122" t="s">
        <v>4333</v>
      </c>
      <c r="K1486" s="122" t="s">
        <v>24</v>
      </c>
      <c r="L1486" s="122" t="s">
        <v>4334</v>
      </c>
      <c r="M1486" s="122" t="s">
        <v>25</v>
      </c>
      <c r="N1486" s="122" t="s">
        <v>26</v>
      </c>
      <c r="O1486" s="122" t="s">
        <v>25</v>
      </c>
      <c r="P1486" s="122" t="s">
        <v>27</v>
      </c>
      <c r="Q1486" s="122" t="s">
        <v>190</v>
      </c>
      <c r="R1486" s="124">
        <v>4.7869999999999999</v>
      </c>
      <c r="S1486" s="122" t="s">
        <v>191</v>
      </c>
      <c r="T1486" s="125">
        <v>9.69</v>
      </c>
      <c r="U1486" s="122" t="s">
        <v>30</v>
      </c>
      <c r="W1486" s="8" t="str">
        <f t="shared" si="167"/>
        <v/>
      </c>
      <c r="X1486" s="8">
        <f>IF(S1486="6B",_xlfn.XLOOKUP(H1486,'Zoning 2shop'!A:A,'Zoning 2shop'!B:B),IF(S1486="6C",_xlfn.XLOOKUP(G1486,'Zoning 2shop'!C:C,'Zoning 2shop'!D:D),""))</f>
        <v>30</v>
      </c>
      <c r="Y1486" s="112">
        <f t="shared" si="168"/>
        <v>0.14910705133062102</v>
      </c>
      <c r="Z1486" s="4">
        <f t="shared" si="169"/>
        <v>9.69</v>
      </c>
      <c r="AA1486" s="4">
        <f t="shared" si="170"/>
        <v>0.08</v>
      </c>
      <c r="AB1486" s="4">
        <f t="shared" si="171"/>
        <v>1.4448473273937177</v>
      </c>
      <c r="AC1486" s="19">
        <f t="shared" si="172"/>
        <v>9.77</v>
      </c>
      <c r="AD1486" s="8" t="str">
        <f>IF(COUNTIF(Catégories!A:A,N1486)=0,"catégorie inconnue",LOOKUP(N1486,Catégories!A:A,Catégories!B:B))</f>
        <v>Frêt</v>
      </c>
      <c r="AE1486" s="21">
        <f t="shared" si="173"/>
        <v>11.214847327393716</v>
      </c>
    </row>
    <row r="1487" spans="2:31" hidden="1" x14ac:dyDescent="0.2">
      <c r="B1487" s="122" t="s">
        <v>3839</v>
      </c>
      <c r="C1487" s="122" t="s">
        <v>177</v>
      </c>
      <c r="D1487" s="123">
        <v>46149</v>
      </c>
      <c r="E1487" s="122" t="s">
        <v>4372</v>
      </c>
      <c r="F1487" s="122" t="s">
        <v>22</v>
      </c>
      <c r="G1487" s="122" t="s">
        <v>151</v>
      </c>
      <c r="H1487" s="122" t="s">
        <v>149</v>
      </c>
      <c r="I1487" s="122" t="s">
        <v>4373</v>
      </c>
      <c r="J1487" s="122" t="s">
        <v>4373</v>
      </c>
      <c r="K1487" s="122" t="s">
        <v>24</v>
      </c>
      <c r="L1487" s="122" t="s">
        <v>4374</v>
      </c>
      <c r="M1487" s="122" t="s">
        <v>25</v>
      </c>
      <c r="N1487" s="122" t="s">
        <v>26</v>
      </c>
      <c r="O1487" s="122" t="s">
        <v>25</v>
      </c>
      <c r="P1487" s="122" t="s">
        <v>27</v>
      </c>
      <c r="Q1487" s="122" t="s">
        <v>190</v>
      </c>
      <c r="R1487" s="124">
        <v>1.1599999999999999</v>
      </c>
      <c r="S1487" s="122" t="s">
        <v>191</v>
      </c>
      <c r="T1487" s="125">
        <v>5.88</v>
      </c>
      <c r="U1487" s="122" t="s">
        <v>30</v>
      </c>
      <c r="W1487" s="8" t="str">
        <f t="shared" si="167"/>
        <v/>
      </c>
      <c r="X1487" s="8">
        <f>IF(S1487="6B",_xlfn.XLOOKUP(H1487,'Zoning 2shop'!A:A,'Zoning 2shop'!B:B),IF(S1487="6C",_xlfn.XLOOKUP(G1487,'Zoning 2shop'!C:C,'Zoning 2shop'!D:D),""))</f>
        <v>30</v>
      </c>
      <c r="Y1487" s="112">
        <f t="shared" si="168"/>
        <v>0.14910705133062102</v>
      </c>
      <c r="Z1487" s="4">
        <f t="shared" si="169"/>
        <v>5.88</v>
      </c>
      <c r="AA1487" s="4">
        <f t="shared" si="170"/>
        <v>0.08</v>
      </c>
      <c r="AB1487" s="4">
        <f t="shared" si="171"/>
        <v>0.87674946182405156</v>
      </c>
      <c r="AC1487" s="19">
        <f t="shared" si="172"/>
        <v>5.96</v>
      </c>
      <c r="AD1487" s="8" t="str">
        <f>IF(COUNTIF(Catégories!A:A,N1487)=0,"catégorie inconnue",LOOKUP(N1487,Catégories!A:A,Catégories!B:B))</f>
        <v>Frêt</v>
      </c>
      <c r="AE1487" s="21">
        <f t="shared" si="173"/>
        <v>6.8367494618240512</v>
      </c>
    </row>
    <row r="1488" spans="2:31" hidden="1" x14ac:dyDescent="0.2">
      <c r="B1488" s="122" t="s">
        <v>3839</v>
      </c>
      <c r="C1488" s="122" t="s">
        <v>177</v>
      </c>
      <c r="D1488" s="123">
        <v>46149</v>
      </c>
      <c r="E1488" s="122" t="s">
        <v>4314</v>
      </c>
      <c r="F1488" s="122" t="s">
        <v>22</v>
      </c>
      <c r="G1488" s="122" t="s">
        <v>151</v>
      </c>
      <c r="H1488" s="122" t="s">
        <v>149</v>
      </c>
      <c r="I1488" s="122" t="s">
        <v>4315</v>
      </c>
      <c r="J1488" s="122" t="s">
        <v>4315</v>
      </c>
      <c r="K1488" s="122" t="s">
        <v>24</v>
      </c>
      <c r="L1488" s="122" t="s">
        <v>4316</v>
      </c>
      <c r="M1488" s="122" t="s">
        <v>25</v>
      </c>
      <c r="N1488" s="122" t="s">
        <v>26</v>
      </c>
      <c r="O1488" s="122" t="s">
        <v>25</v>
      </c>
      <c r="P1488" s="122" t="s">
        <v>27</v>
      </c>
      <c r="Q1488" s="122" t="s">
        <v>190</v>
      </c>
      <c r="R1488" s="124">
        <v>4.5060000000000002</v>
      </c>
      <c r="S1488" s="122" t="s">
        <v>191</v>
      </c>
      <c r="T1488" s="125">
        <v>9.69</v>
      </c>
      <c r="U1488" s="122" t="s">
        <v>30</v>
      </c>
      <c r="W1488" s="8" t="str">
        <f t="shared" si="167"/>
        <v/>
      </c>
      <c r="X1488" s="8">
        <f>IF(S1488="6B",_xlfn.XLOOKUP(H1488,'Zoning 2shop'!A:A,'Zoning 2shop'!B:B),IF(S1488="6C",_xlfn.XLOOKUP(G1488,'Zoning 2shop'!C:C,'Zoning 2shop'!D:D),""))</f>
        <v>30</v>
      </c>
      <c r="Y1488" s="112">
        <f t="shared" si="168"/>
        <v>0.14910705133062102</v>
      </c>
      <c r="Z1488" s="4">
        <f t="shared" si="169"/>
        <v>9.69</v>
      </c>
      <c r="AA1488" s="4">
        <f t="shared" si="170"/>
        <v>0.08</v>
      </c>
      <c r="AB1488" s="4">
        <f t="shared" si="171"/>
        <v>1.4448473273937177</v>
      </c>
      <c r="AC1488" s="19">
        <f t="shared" si="172"/>
        <v>9.77</v>
      </c>
      <c r="AD1488" s="8" t="str">
        <f>IF(COUNTIF(Catégories!A:A,N1488)=0,"catégorie inconnue",LOOKUP(N1488,Catégories!A:A,Catégories!B:B))</f>
        <v>Frêt</v>
      </c>
      <c r="AE1488" s="21">
        <f t="shared" si="173"/>
        <v>11.214847327393716</v>
      </c>
    </row>
    <row r="1489" spans="2:31" hidden="1" x14ac:dyDescent="0.2">
      <c r="B1489" s="122" t="s">
        <v>3839</v>
      </c>
      <c r="C1489" s="122" t="s">
        <v>177</v>
      </c>
      <c r="D1489" s="123">
        <v>46149</v>
      </c>
      <c r="E1489" s="122" t="s">
        <v>4354</v>
      </c>
      <c r="F1489" s="122" t="s">
        <v>22</v>
      </c>
      <c r="G1489" s="122" t="s">
        <v>151</v>
      </c>
      <c r="H1489" s="122" t="s">
        <v>149</v>
      </c>
      <c r="I1489" s="122" t="s">
        <v>4355</v>
      </c>
      <c r="J1489" s="122" t="s">
        <v>4355</v>
      </c>
      <c r="K1489" s="122" t="s">
        <v>24</v>
      </c>
      <c r="L1489" s="122" t="s">
        <v>4356</v>
      </c>
      <c r="M1489" s="122" t="s">
        <v>25</v>
      </c>
      <c r="N1489" s="122" t="s">
        <v>26</v>
      </c>
      <c r="O1489" s="122" t="s">
        <v>25</v>
      </c>
      <c r="P1489" s="122" t="s">
        <v>27</v>
      </c>
      <c r="Q1489" s="122" t="s">
        <v>190</v>
      </c>
      <c r="R1489" s="124">
        <v>4.7869999999999999</v>
      </c>
      <c r="S1489" s="122" t="s">
        <v>191</v>
      </c>
      <c r="T1489" s="125">
        <v>9.69</v>
      </c>
      <c r="U1489" s="122" t="s">
        <v>30</v>
      </c>
      <c r="W1489" s="8" t="str">
        <f t="shared" si="167"/>
        <v/>
      </c>
      <c r="X1489" s="8">
        <f>IF(S1489="6B",_xlfn.XLOOKUP(H1489,'Zoning 2shop'!A:A,'Zoning 2shop'!B:B),IF(S1489="6C",_xlfn.XLOOKUP(G1489,'Zoning 2shop'!C:C,'Zoning 2shop'!D:D),""))</f>
        <v>30</v>
      </c>
      <c r="Y1489" s="112">
        <f t="shared" si="168"/>
        <v>0.14910705133062102</v>
      </c>
      <c r="Z1489" s="4">
        <f t="shared" si="169"/>
        <v>9.69</v>
      </c>
      <c r="AA1489" s="4">
        <f t="shared" si="170"/>
        <v>0.08</v>
      </c>
      <c r="AB1489" s="4">
        <f t="shared" si="171"/>
        <v>1.4448473273937177</v>
      </c>
      <c r="AC1489" s="19">
        <f t="shared" si="172"/>
        <v>9.77</v>
      </c>
      <c r="AD1489" s="8" t="str">
        <f>IF(COUNTIF(Catégories!A:A,N1489)=0,"catégorie inconnue",LOOKUP(N1489,Catégories!A:A,Catégories!B:B))</f>
        <v>Frêt</v>
      </c>
      <c r="AE1489" s="21">
        <f t="shared" si="173"/>
        <v>11.214847327393716</v>
      </c>
    </row>
    <row r="1490" spans="2:31" hidden="1" x14ac:dyDescent="0.2">
      <c r="B1490" s="122" t="s">
        <v>3839</v>
      </c>
      <c r="C1490" s="122" t="s">
        <v>177</v>
      </c>
      <c r="D1490" s="123">
        <v>46149</v>
      </c>
      <c r="E1490" s="122" t="s">
        <v>4329</v>
      </c>
      <c r="F1490" s="122" t="s">
        <v>22</v>
      </c>
      <c r="G1490" s="122" t="s">
        <v>151</v>
      </c>
      <c r="H1490" s="122" t="s">
        <v>149</v>
      </c>
      <c r="I1490" s="122" t="s">
        <v>4330</v>
      </c>
      <c r="J1490" s="122" t="s">
        <v>4330</v>
      </c>
      <c r="K1490" s="122" t="s">
        <v>24</v>
      </c>
      <c r="L1490" s="122" t="s">
        <v>4331</v>
      </c>
      <c r="M1490" s="122" t="s">
        <v>25</v>
      </c>
      <c r="N1490" s="122" t="s">
        <v>26</v>
      </c>
      <c r="O1490" s="122" t="s">
        <v>25</v>
      </c>
      <c r="P1490" s="122" t="s">
        <v>27</v>
      </c>
      <c r="Q1490" s="122" t="s">
        <v>190</v>
      </c>
      <c r="R1490" s="124">
        <v>4.4029999999999996</v>
      </c>
      <c r="S1490" s="122" t="s">
        <v>191</v>
      </c>
      <c r="T1490" s="125">
        <v>9.69</v>
      </c>
      <c r="U1490" s="122" t="s">
        <v>30</v>
      </c>
      <c r="W1490" s="8" t="str">
        <f t="shared" si="167"/>
        <v/>
      </c>
      <c r="X1490" s="8">
        <f>IF(S1490="6B",_xlfn.XLOOKUP(H1490,'Zoning 2shop'!A:A,'Zoning 2shop'!B:B),IF(S1490="6C",_xlfn.XLOOKUP(G1490,'Zoning 2shop'!C:C,'Zoning 2shop'!D:D),""))</f>
        <v>30</v>
      </c>
      <c r="Y1490" s="112">
        <f t="shared" si="168"/>
        <v>0.14910705133062102</v>
      </c>
      <c r="Z1490" s="4">
        <f t="shared" si="169"/>
        <v>9.69</v>
      </c>
      <c r="AA1490" s="4">
        <f t="shared" si="170"/>
        <v>0.08</v>
      </c>
      <c r="AB1490" s="4">
        <f t="shared" si="171"/>
        <v>1.4448473273937177</v>
      </c>
      <c r="AC1490" s="19">
        <f t="shared" si="172"/>
        <v>9.77</v>
      </c>
      <c r="AD1490" s="8" t="str">
        <f>IF(COUNTIF(Catégories!A:A,N1490)=0,"catégorie inconnue",LOOKUP(N1490,Catégories!A:A,Catégories!B:B))</f>
        <v>Frêt</v>
      </c>
      <c r="AE1490" s="21">
        <f t="shared" si="173"/>
        <v>11.214847327393716</v>
      </c>
    </row>
    <row r="1491" spans="2:31" hidden="1" x14ac:dyDescent="0.2">
      <c r="B1491" s="122" t="s">
        <v>3839</v>
      </c>
      <c r="C1491" s="122" t="s">
        <v>177</v>
      </c>
      <c r="D1491" s="123">
        <v>46149</v>
      </c>
      <c r="E1491" s="122" t="s">
        <v>4354</v>
      </c>
      <c r="F1491" s="122" t="s">
        <v>22</v>
      </c>
      <c r="G1491" s="122" t="s">
        <v>151</v>
      </c>
      <c r="H1491" s="122" t="s">
        <v>149</v>
      </c>
      <c r="I1491" s="122" t="s">
        <v>4357</v>
      </c>
      <c r="J1491" s="122" t="s">
        <v>4357</v>
      </c>
      <c r="K1491" s="122" t="s">
        <v>24</v>
      </c>
      <c r="L1491" s="122" t="s">
        <v>4358</v>
      </c>
      <c r="M1491" s="122" t="s">
        <v>25</v>
      </c>
      <c r="N1491" s="122" t="s">
        <v>26</v>
      </c>
      <c r="O1491" s="122" t="s">
        <v>25</v>
      </c>
      <c r="P1491" s="122" t="s">
        <v>27</v>
      </c>
      <c r="Q1491" s="122" t="s">
        <v>190</v>
      </c>
      <c r="R1491" s="124">
        <v>0.97899999999999998</v>
      </c>
      <c r="S1491" s="122" t="s">
        <v>191</v>
      </c>
      <c r="T1491" s="125">
        <v>5.55</v>
      </c>
      <c r="U1491" s="122" t="s">
        <v>30</v>
      </c>
      <c r="W1491" s="8" t="str">
        <f t="shared" si="167"/>
        <v/>
      </c>
      <c r="X1491" s="8">
        <f>IF(S1491="6B",_xlfn.XLOOKUP(H1491,'Zoning 2shop'!A:A,'Zoning 2shop'!B:B),IF(S1491="6C",_xlfn.XLOOKUP(G1491,'Zoning 2shop'!C:C,'Zoning 2shop'!D:D),""))</f>
        <v>30</v>
      </c>
      <c r="Y1491" s="112">
        <f t="shared" si="168"/>
        <v>0.14910705133062102</v>
      </c>
      <c r="Z1491" s="4">
        <f t="shared" si="169"/>
        <v>5.55</v>
      </c>
      <c r="AA1491" s="4">
        <f t="shared" si="170"/>
        <v>0.08</v>
      </c>
      <c r="AB1491" s="4">
        <f t="shared" si="171"/>
        <v>0.8275441348849466</v>
      </c>
      <c r="AC1491" s="19">
        <f t="shared" si="172"/>
        <v>5.63</v>
      </c>
      <c r="AD1491" s="8" t="str">
        <f>IF(COUNTIF(Catégories!A:A,N1491)=0,"catégorie inconnue",LOOKUP(N1491,Catégories!A:A,Catégories!B:B))</f>
        <v>Frêt</v>
      </c>
      <c r="AE1491" s="21">
        <f t="shared" si="173"/>
        <v>6.4575441348849463</v>
      </c>
    </row>
    <row r="1492" spans="2:31" hidden="1" x14ac:dyDescent="0.2">
      <c r="B1492" s="122" t="s">
        <v>3839</v>
      </c>
      <c r="C1492" s="122" t="s">
        <v>177</v>
      </c>
      <c r="D1492" s="123">
        <v>46149</v>
      </c>
      <c r="E1492" s="122" t="s">
        <v>2062</v>
      </c>
      <c r="F1492" s="122" t="s">
        <v>22</v>
      </c>
      <c r="G1492" s="122" t="s">
        <v>151</v>
      </c>
      <c r="H1492" s="122" t="s">
        <v>149</v>
      </c>
      <c r="I1492" s="122" t="s">
        <v>4362</v>
      </c>
      <c r="J1492" s="122" t="s">
        <v>4362</v>
      </c>
      <c r="K1492" s="122" t="s">
        <v>24</v>
      </c>
      <c r="L1492" s="122" t="s">
        <v>4363</v>
      </c>
      <c r="M1492" s="122" t="s">
        <v>25</v>
      </c>
      <c r="N1492" s="122" t="s">
        <v>26</v>
      </c>
      <c r="O1492" s="122" t="s">
        <v>25</v>
      </c>
      <c r="P1492" s="122" t="s">
        <v>27</v>
      </c>
      <c r="Q1492" s="122" t="s">
        <v>190</v>
      </c>
      <c r="R1492" s="124">
        <v>4.532</v>
      </c>
      <c r="S1492" s="122" t="s">
        <v>191</v>
      </c>
      <c r="T1492" s="125">
        <v>9.69</v>
      </c>
      <c r="U1492" s="122" t="s">
        <v>30</v>
      </c>
      <c r="W1492" s="8" t="str">
        <f t="shared" si="167"/>
        <v/>
      </c>
      <c r="X1492" s="8">
        <f>IF(S1492="6B",_xlfn.XLOOKUP(H1492,'Zoning 2shop'!A:A,'Zoning 2shop'!B:B),IF(S1492="6C",_xlfn.XLOOKUP(G1492,'Zoning 2shop'!C:C,'Zoning 2shop'!D:D),""))</f>
        <v>30</v>
      </c>
      <c r="Y1492" s="112">
        <f t="shared" si="168"/>
        <v>0.14910705133062102</v>
      </c>
      <c r="Z1492" s="4">
        <f t="shared" si="169"/>
        <v>9.69</v>
      </c>
      <c r="AA1492" s="4">
        <f t="shared" si="170"/>
        <v>0.08</v>
      </c>
      <c r="AB1492" s="4">
        <f t="shared" si="171"/>
        <v>1.4448473273937177</v>
      </c>
      <c r="AC1492" s="19">
        <f t="shared" si="172"/>
        <v>9.77</v>
      </c>
      <c r="AD1492" s="8" t="str">
        <f>IF(COUNTIF(Catégories!A:A,N1492)=0,"catégorie inconnue",LOOKUP(N1492,Catégories!A:A,Catégories!B:B))</f>
        <v>Frêt</v>
      </c>
      <c r="AE1492" s="21">
        <f t="shared" si="173"/>
        <v>11.214847327393716</v>
      </c>
    </row>
    <row r="1493" spans="2:31" hidden="1" x14ac:dyDescent="0.2">
      <c r="B1493" s="122" t="s">
        <v>3839</v>
      </c>
      <c r="C1493" s="122" t="s">
        <v>177</v>
      </c>
      <c r="D1493" s="123">
        <v>46149</v>
      </c>
      <c r="E1493" s="122" t="s">
        <v>4323</v>
      </c>
      <c r="F1493" s="122" t="s">
        <v>22</v>
      </c>
      <c r="G1493" s="122" t="s">
        <v>154</v>
      </c>
      <c r="H1493" s="122" t="s">
        <v>149</v>
      </c>
      <c r="I1493" s="122" t="s">
        <v>4324</v>
      </c>
      <c r="J1493" s="122" t="s">
        <v>4324</v>
      </c>
      <c r="K1493" s="122" t="s">
        <v>24</v>
      </c>
      <c r="L1493" s="122" t="s">
        <v>4325</v>
      </c>
      <c r="M1493" s="122" t="s">
        <v>25</v>
      </c>
      <c r="N1493" s="122" t="s">
        <v>26</v>
      </c>
      <c r="O1493" s="122" t="s">
        <v>25</v>
      </c>
      <c r="P1493" s="122" t="s">
        <v>27</v>
      </c>
      <c r="Q1493" s="122" t="s">
        <v>190</v>
      </c>
      <c r="R1493" s="124">
        <v>0.9</v>
      </c>
      <c r="S1493" s="122" t="s">
        <v>191</v>
      </c>
      <c r="T1493" s="125">
        <v>4.95</v>
      </c>
      <c r="U1493" s="122" t="s">
        <v>30</v>
      </c>
      <c r="W1493" s="8" t="str">
        <f t="shared" si="167"/>
        <v/>
      </c>
      <c r="X1493" s="8">
        <f>IF(S1493="6B",_xlfn.XLOOKUP(H1493,'Zoning 2shop'!A:A,'Zoning 2shop'!B:B),IF(S1493="6C",_xlfn.XLOOKUP(G1493,'Zoning 2shop'!C:C,'Zoning 2shop'!D:D),""))</f>
        <v>26</v>
      </c>
      <c r="Y1493" s="112">
        <f t="shared" si="168"/>
        <v>0.14910705133062102</v>
      </c>
      <c r="Z1493" s="4">
        <f t="shared" si="169"/>
        <v>4.95</v>
      </c>
      <c r="AA1493" s="4">
        <f t="shared" si="170"/>
        <v>0.08</v>
      </c>
      <c r="AB1493" s="4">
        <f t="shared" si="171"/>
        <v>0.73807990408657409</v>
      </c>
      <c r="AC1493" s="19">
        <f t="shared" si="172"/>
        <v>5.03</v>
      </c>
      <c r="AD1493" s="8" t="str">
        <f>IF(COUNTIF(Catégories!A:A,N1493)=0,"catégorie inconnue",LOOKUP(N1493,Catégories!A:A,Catégories!B:B))</f>
        <v>Frêt</v>
      </c>
      <c r="AE1493" s="21">
        <f t="shared" si="173"/>
        <v>5.7680799040865747</v>
      </c>
    </row>
    <row r="1494" spans="2:31" hidden="1" x14ac:dyDescent="0.2">
      <c r="B1494" s="122" t="s">
        <v>3839</v>
      </c>
      <c r="C1494" s="122" t="s">
        <v>177</v>
      </c>
      <c r="D1494" s="123">
        <v>46149</v>
      </c>
      <c r="E1494" s="122" t="s">
        <v>4326</v>
      </c>
      <c r="F1494" s="122" t="s">
        <v>22</v>
      </c>
      <c r="G1494" s="122" t="s">
        <v>153</v>
      </c>
      <c r="H1494" s="122" t="s">
        <v>149</v>
      </c>
      <c r="I1494" s="122" t="s">
        <v>4327</v>
      </c>
      <c r="J1494" s="122" t="s">
        <v>4327</v>
      </c>
      <c r="K1494" s="122" t="s">
        <v>24</v>
      </c>
      <c r="L1494" s="122" t="s">
        <v>4328</v>
      </c>
      <c r="M1494" s="122" t="s">
        <v>25</v>
      </c>
      <c r="N1494" s="122" t="s">
        <v>26</v>
      </c>
      <c r="O1494" s="122" t="s">
        <v>25</v>
      </c>
      <c r="P1494" s="122" t="s">
        <v>27</v>
      </c>
      <c r="Q1494" s="122" t="s">
        <v>190</v>
      </c>
      <c r="R1494" s="124">
        <v>0.61499999999999999</v>
      </c>
      <c r="S1494" s="122" t="s">
        <v>191</v>
      </c>
      <c r="T1494" s="125">
        <v>6.62</v>
      </c>
      <c r="U1494" s="122" t="s">
        <v>30</v>
      </c>
      <c r="W1494" s="8" t="str">
        <f t="shared" si="167"/>
        <v/>
      </c>
      <c r="X1494" s="8">
        <f>IF(S1494="6B",_xlfn.XLOOKUP(H1494,'Zoning 2shop'!A:A,'Zoning 2shop'!B:B),IF(S1494="6C",_xlfn.XLOOKUP(G1494,'Zoning 2shop'!C:C,'Zoning 2shop'!D:D),""))</f>
        <v>33</v>
      </c>
      <c r="Y1494" s="112">
        <f t="shared" si="168"/>
        <v>0.14910705133062102</v>
      </c>
      <c r="Z1494" s="4">
        <f t="shared" si="169"/>
        <v>6.62</v>
      </c>
      <c r="AA1494" s="4">
        <f t="shared" si="170"/>
        <v>0.08</v>
      </c>
      <c r="AB1494" s="4">
        <f t="shared" si="171"/>
        <v>0.98708867980871118</v>
      </c>
      <c r="AC1494" s="19">
        <f t="shared" si="172"/>
        <v>6.7</v>
      </c>
      <c r="AD1494" s="8" t="str">
        <f>IF(COUNTIF(Catégories!A:A,N1494)=0,"catégorie inconnue",LOOKUP(N1494,Catégories!A:A,Catégories!B:B))</f>
        <v>Frêt</v>
      </c>
      <c r="AE1494" s="21">
        <f t="shared" si="173"/>
        <v>7.6870886798087117</v>
      </c>
    </row>
    <row r="1495" spans="2:31" hidden="1" x14ac:dyDescent="0.2">
      <c r="B1495" s="122" t="s">
        <v>3839</v>
      </c>
      <c r="C1495" s="122" t="s">
        <v>177</v>
      </c>
      <c r="D1495" s="123">
        <v>46149</v>
      </c>
      <c r="E1495" s="122" t="s">
        <v>4311</v>
      </c>
      <c r="F1495" s="122" t="s">
        <v>22</v>
      </c>
      <c r="G1495" s="122" t="s">
        <v>151</v>
      </c>
      <c r="H1495" s="122" t="s">
        <v>149</v>
      </c>
      <c r="I1495" s="122" t="s">
        <v>4312</v>
      </c>
      <c r="J1495" s="122" t="s">
        <v>4312</v>
      </c>
      <c r="K1495" s="122" t="s">
        <v>24</v>
      </c>
      <c r="L1495" s="122" t="s">
        <v>4313</v>
      </c>
      <c r="M1495" s="122" t="s">
        <v>25</v>
      </c>
      <c r="N1495" s="122" t="s">
        <v>26</v>
      </c>
      <c r="O1495" s="122" t="s">
        <v>25</v>
      </c>
      <c r="P1495" s="122" t="s">
        <v>27</v>
      </c>
      <c r="Q1495" s="122" t="s">
        <v>190</v>
      </c>
      <c r="R1495" s="124">
        <v>4.68</v>
      </c>
      <c r="S1495" s="122" t="s">
        <v>191</v>
      </c>
      <c r="T1495" s="125">
        <v>9.69</v>
      </c>
      <c r="U1495" s="122" t="s">
        <v>30</v>
      </c>
      <c r="W1495" s="8" t="str">
        <f t="shared" si="167"/>
        <v/>
      </c>
      <c r="X1495" s="8">
        <f>IF(S1495="6B",_xlfn.XLOOKUP(H1495,'Zoning 2shop'!A:A,'Zoning 2shop'!B:B),IF(S1495="6C",_xlfn.XLOOKUP(G1495,'Zoning 2shop'!C:C,'Zoning 2shop'!D:D),""))</f>
        <v>30</v>
      </c>
      <c r="Y1495" s="112">
        <f t="shared" si="168"/>
        <v>0.14910705133062102</v>
      </c>
      <c r="Z1495" s="4">
        <f t="shared" si="169"/>
        <v>9.69</v>
      </c>
      <c r="AA1495" s="4">
        <f t="shared" si="170"/>
        <v>0.08</v>
      </c>
      <c r="AB1495" s="4">
        <f t="shared" si="171"/>
        <v>1.4448473273937177</v>
      </c>
      <c r="AC1495" s="19">
        <f t="shared" si="172"/>
        <v>9.77</v>
      </c>
      <c r="AD1495" s="8" t="str">
        <f>IF(COUNTIF(Catégories!A:A,N1495)=0,"catégorie inconnue",LOOKUP(N1495,Catégories!A:A,Catégories!B:B))</f>
        <v>Frêt</v>
      </c>
      <c r="AE1495" s="21">
        <f t="shared" si="173"/>
        <v>11.214847327393716</v>
      </c>
    </row>
    <row r="1496" spans="2:31" hidden="1" x14ac:dyDescent="0.2">
      <c r="B1496" s="122" t="s">
        <v>3839</v>
      </c>
      <c r="C1496" s="122" t="s">
        <v>177</v>
      </c>
      <c r="D1496" s="123">
        <v>46149</v>
      </c>
      <c r="E1496" s="122" t="s">
        <v>4346</v>
      </c>
      <c r="F1496" s="122" t="s">
        <v>22</v>
      </c>
      <c r="G1496" s="122" t="s">
        <v>151</v>
      </c>
      <c r="H1496" s="122" t="s">
        <v>149</v>
      </c>
      <c r="I1496" s="122" t="s">
        <v>4347</v>
      </c>
      <c r="J1496" s="122" t="s">
        <v>4347</v>
      </c>
      <c r="K1496" s="122" t="s">
        <v>24</v>
      </c>
      <c r="L1496" s="122" t="s">
        <v>4348</v>
      </c>
      <c r="M1496" s="122" t="s">
        <v>25</v>
      </c>
      <c r="N1496" s="122" t="s">
        <v>26</v>
      </c>
      <c r="O1496" s="122" t="s">
        <v>25</v>
      </c>
      <c r="P1496" s="122" t="s">
        <v>27</v>
      </c>
      <c r="Q1496" s="122" t="s">
        <v>190</v>
      </c>
      <c r="R1496" s="124">
        <v>4.5060000000000002</v>
      </c>
      <c r="S1496" s="122" t="s">
        <v>191</v>
      </c>
      <c r="T1496" s="125">
        <v>9.69</v>
      </c>
      <c r="U1496" s="122" t="s">
        <v>30</v>
      </c>
      <c r="W1496" s="8" t="str">
        <f t="shared" si="167"/>
        <v/>
      </c>
      <c r="X1496" s="8">
        <f>IF(S1496="6B",_xlfn.XLOOKUP(H1496,'Zoning 2shop'!A:A,'Zoning 2shop'!B:B),IF(S1496="6C",_xlfn.XLOOKUP(G1496,'Zoning 2shop'!C:C,'Zoning 2shop'!D:D),""))</f>
        <v>30</v>
      </c>
      <c r="Y1496" s="112">
        <f t="shared" si="168"/>
        <v>0.14910705133062102</v>
      </c>
      <c r="Z1496" s="4">
        <f t="shared" si="169"/>
        <v>9.69</v>
      </c>
      <c r="AA1496" s="4">
        <f t="shared" si="170"/>
        <v>0.08</v>
      </c>
      <c r="AB1496" s="4">
        <f t="shared" si="171"/>
        <v>1.4448473273937177</v>
      </c>
      <c r="AC1496" s="19">
        <f t="shared" si="172"/>
        <v>9.77</v>
      </c>
      <c r="AD1496" s="8" t="str">
        <f>IF(COUNTIF(Catégories!A:A,N1496)=0,"catégorie inconnue",LOOKUP(N1496,Catégories!A:A,Catégories!B:B))</f>
        <v>Frêt</v>
      </c>
      <c r="AE1496" s="21">
        <f t="shared" si="173"/>
        <v>11.214847327393716</v>
      </c>
    </row>
    <row r="1497" spans="2:31" hidden="1" x14ac:dyDescent="0.2">
      <c r="B1497" s="122" t="s">
        <v>3839</v>
      </c>
      <c r="C1497" s="122" t="s">
        <v>177</v>
      </c>
      <c r="D1497" s="123">
        <v>46149</v>
      </c>
      <c r="E1497" s="122" t="s">
        <v>4320</v>
      </c>
      <c r="F1497" s="122" t="s">
        <v>22</v>
      </c>
      <c r="G1497" s="122" t="s">
        <v>151</v>
      </c>
      <c r="H1497" s="122" t="s">
        <v>149</v>
      </c>
      <c r="I1497" s="122" t="s">
        <v>4321</v>
      </c>
      <c r="J1497" s="122" t="s">
        <v>4321</v>
      </c>
      <c r="K1497" s="122" t="s">
        <v>24</v>
      </c>
      <c r="L1497" s="122" t="s">
        <v>4322</v>
      </c>
      <c r="M1497" s="122" t="s">
        <v>25</v>
      </c>
      <c r="N1497" s="122" t="s">
        <v>26</v>
      </c>
      <c r="O1497" s="122" t="s">
        <v>25</v>
      </c>
      <c r="P1497" s="122" t="s">
        <v>27</v>
      </c>
      <c r="Q1497" s="122" t="s">
        <v>190</v>
      </c>
      <c r="R1497" s="124">
        <v>4.6779999999999999</v>
      </c>
      <c r="S1497" s="122" t="s">
        <v>191</v>
      </c>
      <c r="T1497" s="125">
        <v>9.69</v>
      </c>
      <c r="U1497" s="122" t="s">
        <v>30</v>
      </c>
      <c r="W1497" s="8" t="str">
        <f t="shared" si="167"/>
        <v/>
      </c>
      <c r="X1497" s="8">
        <f>IF(S1497="6B",_xlfn.XLOOKUP(H1497,'Zoning 2shop'!A:A,'Zoning 2shop'!B:B),IF(S1497="6C",_xlfn.XLOOKUP(G1497,'Zoning 2shop'!C:C,'Zoning 2shop'!D:D),""))</f>
        <v>30</v>
      </c>
      <c r="Y1497" s="112">
        <f t="shared" si="168"/>
        <v>0.14910705133062102</v>
      </c>
      <c r="Z1497" s="4">
        <f t="shared" si="169"/>
        <v>9.69</v>
      </c>
      <c r="AA1497" s="4">
        <f t="shared" si="170"/>
        <v>0.08</v>
      </c>
      <c r="AB1497" s="4">
        <f t="shared" si="171"/>
        <v>1.4448473273937177</v>
      </c>
      <c r="AC1497" s="19">
        <f t="shared" si="172"/>
        <v>9.77</v>
      </c>
      <c r="AD1497" s="8" t="str">
        <f>IF(COUNTIF(Catégories!A:A,N1497)=0,"catégorie inconnue",LOOKUP(N1497,Catégories!A:A,Catégories!B:B))</f>
        <v>Frêt</v>
      </c>
      <c r="AE1497" s="21">
        <f t="shared" si="173"/>
        <v>11.214847327393716</v>
      </c>
    </row>
    <row r="1498" spans="2:31" hidden="1" x14ac:dyDescent="0.2">
      <c r="B1498" s="122" t="s">
        <v>3839</v>
      </c>
      <c r="C1498" s="122" t="s">
        <v>177</v>
      </c>
      <c r="D1498" s="123">
        <v>46149</v>
      </c>
      <c r="E1498" s="122" t="s">
        <v>4338</v>
      </c>
      <c r="F1498" s="122" t="s">
        <v>22</v>
      </c>
      <c r="G1498" s="122" t="s">
        <v>156</v>
      </c>
      <c r="H1498" s="122" t="s">
        <v>149</v>
      </c>
      <c r="I1498" s="122" t="s">
        <v>4339</v>
      </c>
      <c r="J1498" s="122" t="s">
        <v>4339</v>
      </c>
      <c r="K1498" s="122" t="s">
        <v>24</v>
      </c>
      <c r="L1498" s="122" t="s">
        <v>4340</v>
      </c>
      <c r="M1498" s="122" t="s">
        <v>25</v>
      </c>
      <c r="N1498" s="122" t="s">
        <v>26</v>
      </c>
      <c r="O1498" s="122" t="s">
        <v>25</v>
      </c>
      <c r="P1498" s="122" t="s">
        <v>27</v>
      </c>
      <c r="Q1498" s="122" t="s">
        <v>190</v>
      </c>
      <c r="R1498" s="124">
        <v>0.56999999999999995</v>
      </c>
      <c r="S1498" s="122" t="s">
        <v>191</v>
      </c>
      <c r="T1498" s="125">
        <v>5.55</v>
      </c>
      <c r="U1498" s="122" t="s">
        <v>30</v>
      </c>
      <c r="W1498" s="8" t="str">
        <f t="shared" si="167"/>
        <v/>
      </c>
      <c r="X1498" s="8">
        <f>IF(S1498="6B",_xlfn.XLOOKUP(H1498,'Zoning 2shop'!A:A,'Zoning 2shop'!B:B),IF(S1498="6C",_xlfn.XLOOKUP(G1498,'Zoning 2shop'!C:C,'Zoning 2shop'!D:D),""))</f>
        <v>42</v>
      </c>
      <c r="Y1498" s="112">
        <f t="shared" si="168"/>
        <v>0.14910705133062102</v>
      </c>
      <c r="Z1498" s="4">
        <f t="shared" si="169"/>
        <v>5.55</v>
      </c>
      <c r="AA1498" s="4">
        <f t="shared" si="170"/>
        <v>0.08</v>
      </c>
      <c r="AB1498" s="4">
        <f t="shared" si="171"/>
        <v>0.8275441348849466</v>
      </c>
      <c r="AC1498" s="19">
        <f t="shared" si="172"/>
        <v>5.63</v>
      </c>
      <c r="AD1498" s="8" t="str">
        <f>IF(COUNTIF(Catégories!A:A,N1498)=0,"catégorie inconnue",LOOKUP(N1498,Catégories!A:A,Catégories!B:B))</f>
        <v>Frêt</v>
      </c>
      <c r="AE1498" s="21">
        <f t="shared" si="173"/>
        <v>6.4575441348849463</v>
      </c>
    </row>
    <row r="1499" spans="2:31" ht="25.5" hidden="1" x14ac:dyDescent="0.2">
      <c r="B1499" s="122" t="s">
        <v>3839</v>
      </c>
      <c r="C1499" s="122" t="s">
        <v>177</v>
      </c>
      <c r="D1499" s="123">
        <v>46149</v>
      </c>
      <c r="E1499" s="122" t="s">
        <v>4338</v>
      </c>
      <c r="F1499" s="122" t="s">
        <v>22</v>
      </c>
      <c r="G1499" s="122" t="s">
        <v>156</v>
      </c>
      <c r="H1499" s="122" t="s">
        <v>149</v>
      </c>
      <c r="I1499" s="122" t="s">
        <v>4339</v>
      </c>
      <c r="J1499" s="122" t="s">
        <v>4339</v>
      </c>
      <c r="K1499" s="122" t="s">
        <v>24</v>
      </c>
      <c r="L1499" s="122" t="s">
        <v>4340</v>
      </c>
      <c r="M1499" s="122" t="s">
        <v>25</v>
      </c>
      <c r="N1499" s="122" t="s">
        <v>41</v>
      </c>
      <c r="O1499" s="122" t="s">
        <v>25</v>
      </c>
      <c r="P1499" s="122"/>
      <c r="Q1499" s="122" t="s">
        <v>190</v>
      </c>
      <c r="R1499" s="124">
        <v>0</v>
      </c>
      <c r="S1499" s="122" t="s">
        <v>191</v>
      </c>
      <c r="T1499" s="125">
        <v>2</v>
      </c>
      <c r="U1499" s="122" t="s">
        <v>30</v>
      </c>
      <c r="W1499" s="8" t="str">
        <f t="shared" si="167"/>
        <v/>
      </c>
      <c r="X1499" s="8">
        <f>IF(S1499="6B",_xlfn.XLOOKUP(H1499,'Zoning 2shop'!A:A,'Zoning 2shop'!B:B),IF(S1499="6C",_xlfn.XLOOKUP(G1499,'Zoning 2shop'!C:C,'Zoning 2shop'!D:D),""))</f>
        <v>42</v>
      </c>
      <c r="Y1499" s="112">
        <f t="shared" si="168"/>
        <v>0.14910705133062102</v>
      </c>
      <c r="Z1499" s="4">
        <f t="shared" si="169"/>
        <v>2</v>
      </c>
      <c r="AA1499" s="4">
        <f t="shared" si="170"/>
        <v>0.08</v>
      </c>
      <c r="AB1499" s="4">
        <f t="shared" si="171"/>
        <v>0.29821410266124204</v>
      </c>
      <c r="AC1499" s="19">
        <f t="shared" si="172"/>
        <v>2.08</v>
      </c>
      <c r="AD1499" s="8" t="str">
        <f>IF(COUNTIF(Catégories!A:A,N1499)=0,"catégorie inconnue",LOOKUP(N1499,Catégories!A:A,Catégories!B:B))</f>
        <v>Frêt</v>
      </c>
      <c r="AE1499" s="21">
        <f t="shared" si="173"/>
        <v>2.378214102661242</v>
      </c>
    </row>
    <row r="1500" spans="2:31" hidden="1" x14ac:dyDescent="0.2">
      <c r="B1500" s="122" t="s">
        <v>3839</v>
      </c>
      <c r="C1500" s="122" t="s">
        <v>177</v>
      </c>
      <c r="D1500" s="123">
        <v>46149</v>
      </c>
      <c r="E1500" s="122" t="s">
        <v>4335</v>
      </c>
      <c r="F1500" s="122" t="s">
        <v>22</v>
      </c>
      <c r="G1500" s="122" t="s">
        <v>151</v>
      </c>
      <c r="H1500" s="122" t="s">
        <v>149</v>
      </c>
      <c r="I1500" s="122" t="s">
        <v>4336</v>
      </c>
      <c r="J1500" s="122" t="s">
        <v>4336</v>
      </c>
      <c r="K1500" s="122" t="s">
        <v>24</v>
      </c>
      <c r="L1500" s="122" t="s">
        <v>4337</v>
      </c>
      <c r="M1500" s="122" t="s">
        <v>25</v>
      </c>
      <c r="N1500" s="122" t="s">
        <v>26</v>
      </c>
      <c r="O1500" s="122" t="s">
        <v>25</v>
      </c>
      <c r="P1500" s="122" t="s">
        <v>27</v>
      </c>
      <c r="Q1500" s="122" t="s">
        <v>190</v>
      </c>
      <c r="R1500" s="124">
        <v>4.4029999999999996</v>
      </c>
      <c r="S1500" s="122" t="s">
        <v>191</v>
      </c>
      <c r="T1500" s="125">
        <v>9.69</v>
      </c>
      <c r="U1500" s="122" t="s">
        <v>30</v>
      </c>
      <c r="W1500" s="8" t="str">
        <f t="shared" si="167"/>
        <v/>
      </c>
      <c r="X1500" s="8">
        <f>IF(S1500="6B",_xlfn.XLOOKUP(H1500,'Zoning 2shop'!A:A,'Zoning 2shop'!B:B),IF(S1500="6C",_xlfn.XLOOKUP(G1500,'Zoning 2shop'!C:C,'Zoning 2shop'!D:D),""))</f>
        <v>30</v>
      </c>
      <c r="Y1500" s="112">
        <f t="shared" si="168"/>
        <v>0.14910705133062102</v>
      </c>
      <c r="Z1500" s="4">
        <f t="shared" si="169"/>
        <v>9.69</v>
      </c>
      <c r="AA1500" s="4">
        <f t="shared" si="170"/>
        <v>0.08</v>
      </c>
      <c r="AB1500" s="4">
        <f t="shared" si="171"/>
        <v>1.4448473273937177</v>
      </c>
      <c r="AC1500" s="19">
        <f t="shared" si="172"/>
        <v>9.77</v>
      </c>
      <c r="AD1500" s="8" t="str">
        <f>IF(COUNTIF(Catégories!A:A,N1500)=0,"catégorie inconnue",LOOKUP(N1500,Catégories!A:A,Catégories!B:B))</f>
        <v>Frêt</v>
      </c>
      <c r="AE1500" s="21">
        <f t="shared" si="173"/>
        <v>11.214847327393716</v>
      </c>
    </row>
    <row r="1501" spans="2:31" hidden="1" x14ac:dyDescent="0.2">
      <c r="B1501" s="122" t="s">
        <v>3839</v>
      </c>
      <c r="C1501" s="122" t="s">
        <v>177</v>
      </c>
      <c r="D1501" s="123">
        <v>46149</v>
      </c>
      <c r="E1501" s="122" t="s">
        <v>559</v>
      </c>
      <c r="F1501" s="122" t="s">
        <v>22</v>
      </c>
      <c r="G1501" s="122" t="s">
        <v>151</v>
      </c>
      <c r="H1501" s="122" t="s">
        <v>149</v>
      </c>
      <c r="I1501" s="122" t="s">
        <v>4367</v>
      </c>
      <c r="J1501" s="122" t="s">
        <v>4367</v>
      </c>
      <c r="K1501" s="122" t="s">
        <v>24</v>
      </c>
      <c r="L1501" s="122" t="s">
        <v>4368</v>
      </c>
      <c r="M1501" s="122" t="s">
        <v>25</v>
      </c>
      <c r="N1501" s="122" t="s">
        <v>26</v>
      </c>
      <c r="O1501" s="122" t="s">
        <v>25</v>
      </c>
      <c r="P1501" s="122" t="s">
        <v>27</v>
      </c>
      <c r="Q1501" s="122" t="s">
        <v>190</v>
      </c>
      <c r="R1501" s="124">
        <v>4.5060000000000002</v>
      </c>
      <c r="S1501" s="122" t="s">
        <v>191</v>
      </c>
      <c r="T1501" s="125">
        <v>9.69</v>
      </c>
      <c r="U1501" s="122" t="s">
        <v>30</v>
      </c>
      <c r="W1501" s="8" t="str">
        <f t="shared" si="167"/>
        <v/>
      </c>
      <c r="X1501" s="8">
        <f>IF(S1501="6B",_xlfn.XLOOKUP(H1501,'Zoning 2shop'!A:A,'Zoning 2shop'!B:B),IF(S1501="6C",_xlfn.XLOOKUP(G1501,'Zoning 2shop'!C:C,'Zoning 2shop'!D:D),""))</f>
        <v>30</v>
      </c>
      <c r="Y1501" s="112">
        <f t="shared" si="168"/>
        <v>0.14910705133062102</v>
      </c>
      <c r="Z1501" s="4">
        <f t="shared" si="169"/>
        <v>9.69</v>
      </c>
      <c r="AA1501" s="4">
        <f t="shared" si="170"/>
        <v>0.08</v>
      </c>
      <c r="AB1501" s="4">
        <f t="shared" si="171"/>
        <v>1.4448473273937177</v>
      </c>
      <c r="AC1501" s="19">
        <f t="shared" si="172"/>
        <v>9.77</v>
      </c>
      <c r="AD1501" s="8" t="str">
        <f>IF(COUNTIF(Catégories!A:A,N1501)=0,"catégorie inconnue",LOOKUP(N1501,Catégories!A:A,Catégories!B:B))</f>
        <v>Frêt</v>
      </c>
      <c r="AE1501" s="21">
        <f t="shared" si="173"/>
        <v>11.214847327393716</v>
      </c>
    </row>
    <row r="1502" spans="2:31" hidden="1" x14ac:dyDescent="0.2">
      <c r="B1502" s="122" t="s">
        <v>3839</v>
      </c>
      <c r="C1502" s="122" t="s">
        <v>177</v>
      </c>
      <c r="D1502" s="123">
        <v>46149</v>
      </c>
      <c r="E1502" s="122" t="s">
        <v>4267</v>
      </c>
      <c r="F1502" s="122" t="s">
        <v>22</v>
      </c>
      <c r="G1502" s="122" t="s">
        <v>151</v>
      </c>
      <c r="H1502" s="122" t="s">
        <v>149</v>
      </c>
      <c r="I1502" s="122" t="s">
        <v>4341</v>
      </c>
      <c r="J1502" s="122" t="s">
        <v>4341</v>
      </c>
      <c r="K1502" s="122" t="s">
        <v>24</v>
      </c>
      <c r="L1502" s="122" t="s">
        <v>4342</v>
      </c>
      <c r="M1502" s="122" t="s">
        <v>25</v>
      </c>
      <c r="N1502" s="122" t="s">
        <v>26</v>
      </c>
      <c r="O1502" s="122" t="s">
        <v>25</v>
      </c>
      <c r="P1502" s="122" t="s">
        <v>27</v>
      </c>
      <c r="Q1502" s="122" t="s">
        <v>190</v>
      </c>
      <c r="R1502" s="124">
        <v>4</v>
      </c>
      <c r="S1502" s="122" t="s">
        <v>191</v>
      </c>
      <c r="T1502" s="125">
        <v>9.0299999999999994</v>
      </c>
      <c r="U1502" s="122" t="s">
        <v>30</v>
      </c>
      <c r="W1502" s="8" t="str">
        <f t="shared" si="167"/>
        <v/>
      </c>
      <c r="X1502" s="8">
        <f>IF(S1502="6B",_xlfn.XLOOKUP(H1502,'Zoning 2shop'!A:A,'Zoning 2shop'!B:B),IF(S1502="6C",_xlfn.XLOOKUP(G1502,'Zoning 2shop'!C:C,'Zoning 2shop'!D:D),""))</f>
        <v>30</v>
      </c>
      <c r="Y1502" s="112">
        <f t="shared" si="168"/>
        <v>0.14910705133062102</v>
      </c>
      <c r="Z1502" s="4">
        <f t="shared" si="169"/>
        <v>9.0299999999999994</v>
      </c>
      <c r="AA1502" s="4">
        <f t="shared" si="170"/>
        <v>0.08</v>
      </c>
      <c r="AB1502" s="4">
        <f t="shared" si="171"/>
        <v>1.3464366735155078</v>
      </c>
      <c r="AC1502" s="19">
        <f t="shared" si="172"/>
        <v>9.11</v>
      </c>
      <c r="AD1502" s="8" t="str">
        <f>IF(COUNTIF(Catégories!A:A,N1502)=0,"catégorie inconnue",LOOKUP(N1502,Catégories!A:A,Catégories!B:B))</f>
        <v>Frêt</v>
      </c>
      <c r="AE1502" s="21">
        <f t="shared" si="173"/>
        <v>10.456436673515507</v>
      </c>
    </row>
    <row r="1503" spans="2:31" hidden="1" x14ac:dyDescent="0.2">
      <c r="B1503" s="122" t="s">
        <v>3839</v>
      </c>
      <c r="C1503" s="122" t="s">
        <v>177</v>
      </c>
      <c r="D1503" s="123">
        <v>46149</v>
      </c>
      <c r="E1503" s="122" t="s">
        <v>4359</v>
      </c>
      <c r="F1503" s="122" t="s">
        <v>22</v>
      </c>
      <c r="G1503" s="122" t="s">
        <v>151</v>
      </c>
      <c r="H1503" s="122" t="s">
        <v>149</v>
      </c>
      <c r="I1503" s="122" t="s">
        <v>4360</v>
      </c>
      <c r="J1503" s="122" t="s">
        <v>4360</v>
      </c>
      <c r="K1503" s="122" t="s">
        <v>24</v>
      </c>
      <c r="L1503" s="122" t="s">
        <v>4361</v>
      </c>
      <c r="M1503" s="122" t="s">
        <v>25</v>
      </c>
      <c r="N1503" s="122" t="s">
        <v>26</v>
      </c>
      <c r="O1503" s="122" t="s">
        <v>25</v>
      </c>
      <c r="P1503" s="122" t="s">
        <v>27</v>
      </c>
      <c r="Q1503" s="122" t="s">
        <v>190</v>
      </c>
      <c r="R1503" s="124">
        <v>4.6779999999999999</v>
      </c>
      <c r="S1503" s="122" t="s">
        <v>191</v>
      </c>
      <c r="T1503" s="125">
        <v>9.69</v>
      </c>
      <c r="U1503" s="122" t="s">
        <v>30</v>
      </c>
      <c r="W1503" s="8" t="str">
        <f t="shared" si="167"/>
        <v/>
      </c>
      <c r="X1503" s="8">
        <f>IF(S1503="6B",_xlfn.XLOOKUP(H1503,'Zoning 2shop'!A:A,'Zoning 2shop'!B:B),IF(S1503="6C",_xlfn.XLOOKUP(G1503,'Zoning 2shop'!C:C,'Zoning 2shop'!D:D),""))</f>
        <v>30</v>
      </c>
      <c r="Y1503" s="112">
        <f t="shared" si="168"/>
        <v>0.14910705133062102</v>
      </c>
      <c r="Z1503" s="4">
        <f t="shared" si="169"/>
        <v>9.69</v>
      </c>
      <c r="AA1503" s="4">
        <f t="shared" si="170"/>
        <v>0.08</v>
      </c>
      <c r="AB1503" s="4">
        <f t="shared" si="171"/>
        <v>1.4448473273937177</v>
      </c>
      <c r="AC1503" s="19">
        <f t="shared" si="172"/>
        <v>9.77</v>
      </c>
      <c r="AD1503" s="8" t="str">
        <f>IF(COUNTIF(Catégories!A:A,N1503)=0,"catégorie inconnue",LOOKUP(N1503,Catégories!A:A,Catégories!B:B))</f>
        <v>Frêt</v>
      </c>
      <c r="AE1503" s="21">
        <f t="shared" si="173"/>
        <v>11.214847327393716</v>
      </c>
    </row>
    <row r="1504" spans="2:31" hidden="1" x14ac:dyDescent="0.2">
      <c r="B1504" s="122" t="s">
        <v>3839</v>
      </c>
      <c r="C1504" s="122" t="s">
        <v>177</v>
      </c>
      <c r="D1504" s="123">
        <v>46149</v>
      </c>
      <c r="E1504" s="122" t="s">
        <v>4364</v>
      </c>
      <c r="F1504" s="122" t="s">
        <v>22</v>
      </c>
      <c r="G1504" s="122" t="s">
        <v>151</v>
      </c>
      <c r="H1504" s="122" t="s">
        <v>149</v>
      </c>
      <c r="I1504" s="122" t="s">
        <v>4365</v>
      </c>
      <c r="J1504" s="122" t="s">
        <v>4365</v>
      </c>
      <c r="K1504" s="122" t="s">
        <v>24</v>
      </c>
      <c r="L1504" s="122" t="s">
        <v>4366</v>
      </c>
      <c r="M1504" s="122" t="s">
        <v>25</v>
      </c>
      <c r="N1504" s="122" t="s">
        <v>26</v>
      </c>
      <c r="O1504" s="122" t="s">
        <v>25</v>
      </c>
      <c r="P1504" s="122" t="s">
        <v>27</v>
      </c>
      <c r="Q1504" s="122" t="s">
        <v>190</v>
      </c>
      <c r="R1504" s="124">
        <v>5.165</v>
      </c>
      <c r="S1504" s="122" t="s">
        <v>191</v>
      </c>
      <c r="T1504" s="125">
        <v>10.35</v>
      </c>
      <c r="U1504" s="122" t="s">
        <v>30</v>
      </c>
      <c r="W1504" s="8" t="str">
        <f t="shared" si="167"/>
        <v/>
      </c>
      <c r="X1504" s="8">
        <f>IF(S1504="6B",_xlfn.XLOOKUP(H1504,'Zoning 2shop'!A:A,'Zoning 2shop'!B:B),IF(S1504="6C",_xlfn.XLOOKUP(G1504,'Zoning 2shop'!C:C,'Zoning 2shop'!D:D),""))</f>
        <v>30</v>
      </c>
      <c r="Y1504" s="112">
        <f t="shared" si="168"/>
        <v>0.14910705133062102</v>
      </c>
      <c r="Z1504" s="4">
        <f t="shared" si="169"/>
        <v>10.35</v>
      </c>
      <c r="AA1504" s="4">
        <f t="shared" si="170"/>
        <v>0.08</v>
      </c>
      <c r="AB1504" s="4">
        <f t="shared" si="171"/>
        <v>1.5432579812719276</v>
      </c>
      <c r="AC1504" s="19">
        <f t="shared" si="172"/>
        <v>10.43</v>
      </c>
      <c r="AD1504" s="8" t="str">
        <f>IF(COUNTIF(Catégories!A:A,N1504)=0,"catégorie inconnue",LOOKUP(N1504,Catégories!A:A,Catégories!B:B))</f>
        <v>Frêt</v>
      </c>
      <c r="AE1504" s="21">
        <f t="shared" si="173"/>
        <v>11.973257981271928</v>
      </c>
    </row>
    <row r="1505" spans="2:31" hidden="1" x14ac:dyDescent="0.2">
      <c r="B1505" s="122" t="s">
        <v>3839</v>
      </c>
      <c r="C1505" s="122" t="s">
        <v>177</v>
      </c>
      <c r="D1505" s="123">
        <v>46150</v>
      </c>
      <c r="E1505" s="122" t="s">
        <v>4494</v>
      </c>
      <c r="F1505" s="122" t="s">
        <v>22</v>
      </c>
      <c r="G1505" s="122" t="s">
        <v>161</v>
      </c>
      <c r="H1505" s="122" t="s">
        <v>149</v>
      </c>
      <c r="I1505" s="122" t="s">
        <v>4495</v>
      </c>
      <c r="J1505" s="122" t="s">
        <v>4495</v>
      </c>
      <c r="K1505" s="122" t="s">
        <v>24</v>
      </c>
      <c r="L1505" s="122" t="s">
        <v>4496</v>
      </c>
      <c r="M1505" s="122" t="s">
        <v>25</v>
      </c>
      <c r="N1505" s="122" t="s">
        <v>26</v>
      </c>
      <c r="O1505" s="122" t="s">
        <v>25</v>
      </c>
      <c r="P1505" s="122" t="s">
        <v>27</v>
      </c>
      <c r="Q1505" s="122" t="s">
        <v>190</v>
      </c>
      <c r="R1505" s="124">
        <v>4.7430000000000003</v>
      </c>
      <c r="S1505" s="122" t="s">
        <v>191</v>
      </c>
      <c r="T1505" s="125">
        <v>13.83</v>
      </c>
      <c r="U1505" s="122" t="s">
        <v>30</v>
      </c>
      <c r="W1505" s="8" t="str">
        <f t="shared" si="167"/>
        <v/>
      </c>
      <c r="X1505" s="8">
        <f>IF(S1505="6B",_xlfn.XLOOKUP(H1505,'Zoning 2shop'!A:A,'Zoning 2shop'!B:B),IF(S1505="6C",_xlfn.XLOOKUP(G1505,'Zoning 2shop'!C:C,'Zoning 2shop'!D:D),""))</f>
        <v>25</v>
      </c>
      <c r="Y1505" s="112">
        <f t="shared" si="168"/>
        <v>0.14910705133062102</v>
      </c>
      <c r="Z1505" s="4">
        <f t="shared" si="169"/>
        <v>13.83</v>
      </c>
      <c r="AA1505" s="4">
        <f t="shared" si="170"/>
        <v>0.08</v>
      </c>
      <c r="AB1505" s="4">
        <f t="shared" si="171"/>
        <v>2.0621505199024885</v>
      </c>
      <c r="AC1505" s="19">
        <f t="shared" si="172"/>
        <v>13.91</v>
      </c>
      <c r="AD1505" s="8" t="str">
        <f>IF(COUNTIF(Catégories!A:A,N1505)=0,"catégorie inconnue",LOOKUP(N1505,Catégories!A:A,Catégories!B:B))</f>
        <v>Frêt</v>
      </c>
      <c r="AE1505" s="21">
        <f t="shared" si="173"/>
        <v>15.972150519902488</v>
      </c>
    </row>
    <row r="1506" spans="2:31" hidden="1" x14ac:dyDescent="0.2">
      <c r="B1506" s="122" t="s">
        <v>3839</v>
      </c>
      <c r="C1506" s="122" t="s">
        <v>177</v>
      </c>
      <c r="D1506" s="123">
        <v>46150</v>
      </c>
      <c r="E1506" s="122" t="s">
        <v>4489</v>
      </c>
      <c r="F1506" s="122" t="s">
        <v>22</v>
      </c>
      <c r="G1506" s="122" t="s">
        <v>151</v>
      </c>
      <c r="H1506" s="122" t="s">
        <v>149</v>
      </c>
      <c r="I1506" s="122" t="s">
        <v>4490</v>
      </c>
      <c r="J1506" s="122" t="s">
        <v>4490</v>
      </c>
      <c r="K1506" s="122" t="s">
        <v>24</v>
      </c>
      <c r="L1506" s="122" t="s">
        <v>4491</v>
      </c>
      <c r="M1506" s="122" t="s">
        <v>25</v>
      </c>
      <c r="N1506" s="122" t="s">
        <v>26</v>
      </c>
      <c r="O1506" s="122" t="s">
        <v>25</v>
      </c>
      <c r="P1506" s="122" t="s">
        <v>27</v>
      </c>
      <c r="Q1506" s="122" t="s">
        <v>190</v>
      </c>
      <c r="R1506" s="124">
        <v>1.1200000000000001</v>
      </c>
      <c r="S1506" s="122" t="s">
        <v>191</v>
      </c>
      <c r="T1506" s="125">
        <v>5.88</v>
      </c>
      <c r="U1506" s="122" t="s">
        <v>30</v>
      </c>
      <c r="W1506" s="8" t="str">
        <f t="shared" si="167"/>
        <v/>
      </c>
      <c r="X1506" s="8">
        <f>IF(S1506="6B",_xlfn.XLOOKUP(H1506,'Zoning 2shop'!A:A,'Zoning 2shop'!B:B),IF(S1506="6C",_xlfn.XLOOKUP(G1506,'Zoning 2shop'!C:C,'Zoning 2shop'!D:D),""))</f>
        <v>30</v>
      </c>
      <c r="Y1506" s="112">
        <f t="shared" si="168"/>
        <v>0.14910705133062102</v>
      </c>
      <c r="Z1506" s="4">
        <f t="shared" si="169"/>
        <v>5.88</v>
      </c>
      <c r="AA1506" s="4">
        <f t="shared" si="170"/>
        <v>0.08</v>
      </c>
      <c r="AB1506" s="4">
        <f t="shared" si="171"/>
        <v>0.87674946182405156</v>
      </c>
      <c r="AC1506" s="19">
        <f t="shared" si="172"/>
        <v>5.96</v>
      </c>
      <c r="AD1506" s="8" t="str">
        <f>IF(COUNTIF(Catégories!A:A,N1506)=0,"catégorie inconnue",LOOKUP(N1506,Catégories!A:A,Catégories!B:B))</f>
        <v>Frêt</v>
      </c>
      <c r="AE1506" s="21">
        <f t="shared" si="173"/>
        <v>6.8367494618240512</v>
      </c>
    </row>
    <row r="1507" spans="2:31" hidden="1" x14ac:dyDescent="0.2">
      <c r="B1507" s="122" t="s">
        <v>3839</v>
      </c>
      <c r="C1507" s="122" t="s">
        <v>177</v>
      </c>
      <c r="D1507" s="123">
        <v>46150</v>
      </c>
      <c r="E1507" s="122" t="s">
        <v>526</v>
      </c>
      <c r="F1507" s="122" t="s">
        <v>22</v>
      </c>
      <c r="G1507" s="122" t="s">
        <v>151</v>
      </c>
      <c r="H1507" s="122" t="s">
        <v>149</v>
      </c>
      <c r="I1507" s="122" t="s">
        <v>4412</v>
      </c>
      <c r="J1507" s="122" t="s">
        <v>4412</v>
      </c>
      <c r="K1507" s="122" t="s">
        <v>24</v>
      </c>
      <c r="L1507" s="122" t="s">
        <v>4413</v>
      </c>
      <c r="M1507" s="122" t="s">
        <v>25</v>
      </c>
      <c r="N1507" s="122" t="s">
        <v>26</v>
      </c>
      <c r="O1507" s="122" t="s">
        <v>25</v>
      </c>
      <c r="P1507" s="122" t="s">
        <v>27</v>
      </c>
      <c r="Q1507" s="122" t="s">
        <v>190</v>
      </c>
      <c r="R1507" s="124">
        <v>3.891</v>
      </c>
      <c r="S1507" s="122" t="s">
        <v>191</v>
      </c>
      <c r="T1507" s="125">
        <v>9.0299999999999994</v>
      </c>
      <c r="U1507" s="122" t="s">
        <v>30</v>
      </c>
      <c r="W1507" s="8" t="str">
        <f t="shared" si="167"/>
        <v/>
      </c>
      <c r="X1507" s="8">
        <f>IF(S1507="6B",_xlfn.XLOOKUP(H1507,'Zoning 2shop'!A:A,'Zoning 2shop'!B:B),IF(S1507="6C",_xlfn.XLOOKUP(G1507,'Zoning 2shop'!C:C,'Zoning 2shop'!D:D),""))</f>
        <v>30</v>
      </c>
      <c r="Y1507" s="112">
        <f t="shared" si="168"/>
        <v>0.14910705133062102</v>
      </c>
      <c r="Z1507" s="4">
        <f t="shared" si="169"/>
        <v>9.0299999999999994</v>
      </c>
      <c r="AA1507" s="4">
        <f t="shared" si="170"/>
        <v>0.08</v>
      </c>
      <c r="AB1507" s="4">
        <f t="shared" si="171"/>
        <v>1.3464366735155078</v>
      </c>
      <c r="AC1507" s="19">
        <f t="shared" si="172"/>
        <v>9.11</v>
      </c>
      <c r="AD1507" s="8" t="str">
        <f>IF(COUNTIF(Catégories!A:A,N1507)=0,"catégorie inconnue",LOOKUP(N1507,Catégories!A:A,Catégories!B:B))</f>
        <v>Frêt</v>
      </c>
      <c r="AE1507" s="21">
        <f t="shared" si="173"/>
        <v>10.456436673515507</v>
      </c>
    </row>
    <row r="1508" spans="2:31" hidden="1" x14ac:dyDescent="0.2">
      <c r="B1508" s="122" t="s">
        <v>3839</v>
      </c>
      <c r="C1508" s="122" t="s">
        <v>177</v>
      </c>
      <c r="D1508" s="123">
        <v>46150</v>
      </c>
      <c r="E1508" s="122" t="s">
        <v>4466</v>
      </c>
      <c r="F1508" s="122" t="s">
        <v>22</v>
      </c>
      <c r="G1508" s="122" t="s">
        <v>151</v>
      </c>
      <c r="H1508" s="122" t="s">
        <v>149</v>
      </c>
      <c r="I1508" s="122" t="s">
        <v>4467</v>
      </c>
      <c r="J1508" s="122" t="s">
        <v>4467</v>
      </c>
      <c r="K1508" s="122" t="s">
        <v>24</v>
      </c>
      <c r="L1508" s="122" t="s">
        <v>4468</v>
      </c>
      <c r="M1508" s="122" t="s">
        <v>25</v>
      </c>
      <c r="N1508" s="122" t="s">
        <v>26</v>
      </c>
      <c r="O1508" s="122" t="s">
        <v>25</v>
      </c>
      <c r="P1508" s="122" t="s">
        <v>27</v>
      </c>
      <c r="Q1508" s="122" t="s">
        <v>190</v>
      </c>
      <c r="R1508" s="124">
        <v>4.532</v>
      </c>
      <c r="S1508" s="122" t="s">
        <v>191</v>
      </c>
      <c r="T1508" s="125">
        <v>9.69</v>
      </c>
      <c r="U1508" s="122" t="s">
        <v>30</v>
      </c>
      <c r="W1508" s="8" t="str">
        <f t="shared" si="167"/>
        <v/>
      </c>
      <c r="X1508" s="8">
        <f>IF(S1508="6B",_xlfn.XLOOKUP(H1508,'Zoning 2shop'!A:A,'Zoning 2shop'!B:B),IF(S1508="6C",_xlfn.XLOOKUP(G1508,'Zoning 2shop'!C:C,'Zoning 2shop'!D:D),""))</f>
        <v>30</v>
      </c>
      <c r="Y1508" s="112">
        <f t="shared" si="168"/>
        <v>0.14910705133062102</v>
      </c>
      <c r="Z1508" s="4">
        <f t="shared" si="169"/>
        <v>9.69</v>
      </c>
      <c r="AA1508" s="4">
        <f t="shared" si="170"/>
        <v>0.08</v>
      </c>
      <c r="AB1508" s="4">
        <f t="shared" si="171"/>
        <v>1.4448473273937177</v>
      </c>
      <c r="AC1508" s="19">
        <f t="shared" si="172"/>
        <v>9.77</v>
      </c>
      <c r="AD1508" s="8" t="str">
        <f>IF(COUNTIF(Catégories!A:A,N1508)=0,"catégorie inconnue",LOOKUP(N1508,Catégories!A:A,Catégories!B:B))</f>
        <v>Frêt</v>
      </c>
      <c r="AE1508" s="21">
        <f t="shared" si="173"/>
        <v>11.214847327393716</v>
      </c>
    </row>
    <row r="1509" spans="2:31" hidden="1" x14ac:dyDescent="0.2">
      <c r="B1509" s="122" t="s">
        <v>3839</v>
      </c>
      <c r="C1509" s="122" t="s">
        <v>177</v>
      </c>
      <c r="D1509" s="123">
        <v>46150</v>
      </c>
      <c r="E1509" s="122" t="s">
        <v>4389</v>
      </c>
      <c r="F1509" s="122" t="s">
        <v>22</v>
      </c>
      <c r="G1509" s="122" t="s">
        <v>161</v>
      </c>
      <c r="H1509" s="122" t="s">
        <v>149</v>
      </c>
      <c r="I1509" s="122" t="s">
        <v>4390</v>
      </c>
      <c r="J1509" s="122" t="s">
        <v>4390</v>
      </c>
      <c r="K1509" s="122" t="s">
        <v>24</v>
      </c>
      <c r="L1509" s="122" t="s">
        <v>4391</v>
      </c>
      <c r="M1509" s="122" t="s">
        <v>25</v>
      </c>
      <c r="N1509" s="122" t="s">
        <v>26</v>
      </c>
      <c r="O1509" s="122" t="s">
        <v>25</v>
      </c>
      <c r="P1509" s="122" t="s">
        <v>27</v>
      </c>
      <c r="Q1509" s="122" t="s">
        <v>190</v>
      </c>
      <c r="R1509" s="124">
        <v>0.81599999999999995</v>
      </c>
      <c r="S1509" s="122" t="s">
        <v>191</v>
      </c>
      <c r="T1509" s="125">
        <v>9.69</v>
      </c>
      <c r="U1509" s="122" t="s">
        <v>30</v>
      </c>
      <c r="W1509" s="8" t="str">
        <f t="shared" si="167"/>
        <v/>
      </c>
      <c r="X1509" s="8">
        <f>IF(S1509="6B",_xlfn.XLOOKUP(H1509,'Zoning 2shop'!A:A,'Zoning 2shop'!B:B),IF(S1509="6C",_xlfn.XLOOKUP(G1509,'Zoning 2shop'!C:C,'Zoning 2shop'!D:D),""))</f>
        <v>25</v>
      </c>
      <c r="Y1509" s="112">
        <f t="shared" si="168"/>
        <v>0.14910705133062102</v>
      </c>
      <c r="Z1509" s="4">
        <f t="shared" si="169"/>
        <v>9.69</v>
      </c>
      <c r="AA1509" s="4">
        <f t="shared" si="170"/>
        <v>0.08</v>
      </c>
      <c r="AB1509" s="4">
        <f t="shared" si="171"/>
        <v>1.4448473273937177</v>
      </c>
      <c r="AC1509" s="19">
        <f t="shared" si="172"/>
        <v>9.77</v>
      </c>
      <c r="AD1509" s="8" t="str">
        <f>IF(COUNTIF(Catégories!A:A,N1509)=0,"catégorie inconnue",LOOKUP(N1509,Catégories!A:A,Catégories!B:B))</f>
        <v>Frêt</v>
      </c>
      <c r="AE1509" s="21">
        <f t="shared" si="173"/>
        <v>11.214847327393716</v>
      </c>
    </row>
    <row r="1510" spans="2:31" hidden="1" x14ac:dyDescent="0.2">
      <c r="B1510" s="122" t="s">
        <v>3839</v>
      </c>
      <c r="C1510" s="122" t="s">
        <v>177</v>
      </c>
      <c r="D1510" s="123">
        <v>46150</v>
      </c>
      <c r="E1510" s="122" t="s">
        <v>4403</v>
      </c>
      <c r="F1510" s="122" t="s">
        <v>22</v>
      </c>
      <c r="G1510" s="122" t="s">
        <v>151</v>
      </c>
      <c r="H1510" s="122" t="s">
        <v>149</v>
      </c>
      <c r="I1510" s="122" t="s">
        <v>4404</v>
      </c>
      <c r="J1510" s="122" t="s">
        <v>4404</v>
      </c>
      <c r="K1510" s="122" t="s">
        <v>24</v>
      </c>
      <c r="L1510" s="122" t="s">
        <v>4405</v>
      </c>
      <c r="M1510" s="122" t="s">
        <v>25</v>
      </c>
      <c r="N1510" s="122" t="s">
        <v>26</v>
      </c>
      <c r="O1510" s="122" t="s">
        <v>25</v>
      </c>
      <c r="P1510" s="122" t="s">
        <v>27</v>
      </c>
      <c r="Q1510" s="122" t="s">
        <v>190</v>
      </c>
      <c r="R1510" s="124">
        <v>0.13</v>
      </c>
      <c r="S1510" s="122" t="s">
        <v>191</v>
      </c>
      <c r="T1510" s="125">
        <v>5.33</v>
      </c>
      <c r="U1510" s="122" t="s">
        <v>30</v>
      </c>
      <c r="W1510" s="8" t="str">
        <f t="shared" si="167"/>
        <v/>
      </c>
      <c r="X1510" s="8">
        <f>IF(S1510="6B",_xlfn.XLOOKUP(H1510,'Zoning 2shop'!A:A,'Zoning 2shop'!B:B),IF(S1510="6C",_xlfn.XLOOKUP(G1510,'Zoning 2shop'!C:C,'Zoning 2shop'!D:D),""))</f>
        <v>30</v>
      </c>
      <c r="Y1510" s="112">
        <f t="shared" si="168"/>
        <v>0.14910705133062102</v>
      </c>
      <c r="Z1510" s="4">
        <f t="shared" si="169"/>
        <v>5.33</v>
      </c>
      <c r="AA1510" s="4">
        <f t="shared" si="170"/>
        <v>0.08</v>
      </c>
      <c r="AB1510" s="4">
        <f t="shared" si="171"/>
        <v>0.79474058359221</v>
      </c>
      <c r="AC1510" s="19">
        <f t="shared" si="172"/>
        <v>5.41</v>
      </c>
      <c r="AD1510" s="8" t="str">
        <f>IF(COUNTIF(Catégories!A:A,N1510)=0,"catégorie inconnue",LOOKUP(N1510,Catégories!A:A,Catégories!B:B))</f>
        <v>Frêt</v>
      </c>
      <c r="AE1510" s="21">
        <f t="shared" si="173"/>
        <v>6.2047405835922103</v>
      </c>
    </row>
    <row r="1511" spans="2:31" hidden="1" x14ac:dyDescent="0.2">
      <c r="B1511" s="122" t="s">
        <v>3839</v>
      </c>
      <c r="C1511" s="122" t="s">
        <v>177</v>
      </c>
      <c r="D1511" s="123">
        <v>46150</v>
      </c>
      <c r="E1511" s="122" t="s">
        <v>579</v>
      </c>
      <c r="F1511" s="122" t="s">
        <v>22</v>
      </c>
      <c r="G1511" s="122" t="s">
        <v>151</v>
      </c>
      <c r="H1511" s="122" t="s">
        <v>149</v>
      </c>
      <c r="I1511" s="122" t="s">
        <v>4381</v>
      </c>
      <c r="J1511" s="122" t="s">
        <v>4381</v>
      </c>
      <c r="K1511" s="122" t="s">
        <v>24</v>
      </c>
      <c r="L1511" s="122" t="s">
        <v>4382</v>
      </c>
      <c r="M1511" s="122" t="s">
        <v>25</v>
      </c>
      <c r="N1511" s="122" t="s">
        <v>26</v>
      </c>
      <c r="O1511" s="122" t="s">
        <v>25</v>
      </c>
      <c r="P1511" s="122" t="s">
        <v>27</v>
      </c>
      <c r="Q1511" s="122" t="s">
        <v>190</v>
      </c>
      <c r="R1511" s="124">
        <v>6.33</v>
      </c>
      <c r="S1511" s="122" t="s">
        <v>191</v>
      </c>
      <c r="T1511" s="125">
        <v>11.01</v>
      </c>
      <c r="U1511" s="122" t="s">
        <v>30</v>
      </c>
      <c r="W1511" s="8" t="str">
        <f t="shared" si="167"/>
        <v/>
      </c>
      <c r="X1511" s="8">
        <f>IF(S1511="6B",_xlfn.XLOOKUP(H1511,'Zoning 2shop'!A:A,'Zoning 2shop'!B:B),IF(S1511="6C",_xlfn.XLOOKUP(G1511,'Zoning 2shop'!C:C,'Zoning 2shop'!D:D),""))</f>
        <v>30</v>
      </c>
      <c r="Y1511" s="112">
        <f t="shared" si="168"/>
        <v>0.14910705133062102</v>
      </c>
      <c r="Z1511" s="4">
        <f t="shared" si="169"/>
        <v>11.01</v>
      </c>
      <c r="AA1511" s="4">
        <f t="shared" si="170"/>
        <v>0.08</v>
      </c>
      <c r="AB1511" s="4">
        <f t="shared" si="171"/>
        <v>1.6416686351501375</v>
      </c>
      <c r="AC1511" s="19">
        <f t="shared" si="172"/>
        <v>11.09</v>
      </c>
      <c r="AD1511" s="8" t="str">
        <f>IF(COUNTIF(Catégories!A:A,N1511)=0,"catégorie inconnue",LOOKUP(N1511,Catégories!A:A,Catégories!B:B))</f>
        <v>Frêt</v>
      </c>
      <c r="AE1511" s="21">
        <f t="shared" si="173"/>
        <v>12.731668635150138</v>
      </c>
    </row>
    <row r="1512" spans="2:31" hidden="1" x14ac:dyDescent="0.2">
      <c r="B1512" s="122" t="s">
        <v>3839</v>
      </c>
      <c r="C1512" s="122" t="s">
        <v>177</v>
      </c>
      <c r="D1512" s="123">
        <v>46150</v>
      </c>
      <c r="E1512" s="122" t="s">
        <v>4395</v>
      </c>
      <c r="F1512" s="122" t="s">
        <v>22</v>
      </c>
      <c r="G1512" s="122" t="s">
        <v>151</v>
      </c>
      <c r="H1512" s="122" t="s">
        <v>149</v>
      </c>
      <c r="I1512" s="122" t="s">
        <v>4396</v>
      </c>
      <c r="J1512" s="122" t="s">
        <v>4396</v>
      </c>
      <c r="K1512" s="122" t="s">
        <v>24</v>
      </c>
      <c r="L1512" s="122" t="s">
        <v>4397</v>
      </c>
      <c r="M1512" s="122" t="s">
        <v>25</v>
      </c>
      <c r="N1512" s="122" t="s">
        <v>26</v>
      </c>
      <c r="O1512" s="122" t="s">
        <v>25</v>
      </c>
      <c r="P1512" s="122" t="s">
        <v>27</v>
      </c>
      <c r="Q1512" s="122" t="s">
        <v>190</v>
      </c>
      <c r="R1512" s="124">
        <v>4.4640000000000004</v>
      </c>
      <c r="S1512" s="122" t="s">
        <v>191</v>
      </c>
      <c r="T1512" s="125">
        <v>9.69</v>
      </c>
      <c r="U1512" s="122" t="s">
        <v>30</v>
      </c>
      <c r="W1512" s="8" t="str">
        <f t="shared" si="167"/>
        <v/>
      </c>
      <c r="X1512" s="8">
        <f>IF(S1512="6B",_xlfn.XLOOKUP(H1512,'Zoning 2shop'!A:A,'Zoning 2shop'!B:B),IF(S1512="6C",_xlfn.XLOOKUP(G1512,'Zoning 2shop'!C:C,'Zoning 2shop'!D:D),""))</f>
        <v>30</v>
      </c>
      <c r="Y1512" s="112">
        <f t="shared" si="168"/>
        <v>0.14910705133062102</v>
      </c>
      <c r="Z1512" s="4">
        <f t="shared" si="169"/>
        <v>9.69</v>
      </c>
      <c r="AA1512" s="4">
        <f t="shared" si="170"/>
        <v>0.08</v>
      </c>
      <c r="AB1512" s="4">
        <f t="shared" si="171"/>
        <v>1.4448473273937177</v>
      </c>
      <c r="AC1512" s="19">
        <f t="shared" si="172"/>
        <v>9.77</v>
      </c>
      <c r="AD1512" s="8" t="str">
        <f>IF(COUNTIF(Catégories!A:A,N1512)=0,"catégorie inconnue",LOOKUP(N1512,Catégories!A:A,Catégories!B:B))</f>
        <v>Frêt</v>
      </c>
      <c r="AE1512" s="21">
        <f t="shared" si="173"/>
        <v>11.214847327393716</v>
      </c>
    </row>
    <row r="1513" spans="2:31" hidden="1" x14ac:dyDescent="0.2">
      <c r="B1513" s="122" t="s">
        <v>3839</v>
      </c>
      <c r="C1513" s="122" t="s">
        <v>177</v>
      </c>
      <c r="D1513" s="123">
        <v>46150</v>
      </c>
      <c r="E1513" s="122" t="s">
        <v>4456</v>
      </c>
      <c r="F1513" s="122" t="s">
        <v>22</v>
      </c>
      <c r="G1513" s="122" t="s">
        <v>151</v>
      </c>
      <c r="H1513" s="122" t="s">
        <v>149</v>
      </c>
      <c r="I1513" s="122" t="s">
        <v>4457</v>
      </c>
      <c r="J1513" s="122" t="s">
        <v>4457</v>
      </c>
      <c r="K1513" s="122" t="s">
        <v>24</v>
      </c>
      <c r="L1513" s="122" t="s">
        <v>4458</v>
      </c>
      <c r="M1513" s="122" t="s">
        <v>25</v>
      </c>
      <c r="N1513" s="122" t="s">
        <v>26</v>
      </c>
      <c r="O1513" s="122" t="s">
        <v>25</v>
      </c>
      <c r="P1513" s="122" t="s">
        <v>27</v>
      </c>
      <c r="Q1513" s="122" t="s">
        <v>190</v>
      </c>
      <c r="R1513" s="124">
        <v>4.266</v>
      </c>
      <c r="S1513" s="122" t="s">
        <v>191</v>
      </c>
      <c r="T1513" s="125">
        <v>9.69</v>
      </c>
      <c r="U1513" s="122" t="s">
        <v>30</v>
      </c>
      <c r="W1513" s="8" t="str">
        <f t="shared" si="167"/>
        <v/>
      </c>
      <c r="X1513" s="8">
        <f>IF(S1513="6B",_xlfn.XLOOKUP(H1513,'Zoning 2shop'!A:A,'Zoning 2shop'!B:B),IF(S1513="6C",_xlfn.XLOOKUP(G1513,'Zoning 2shop'!C:C,'Zoning 2shop'!D:D),""))</f>
        <v>30</v>
      </c>
      <c r="Y1513" s="112">
        <f t="shared" si="168"/>
        <v>0.14910705133062102</v>
      </c>
      <c r="Z1513" s="4">
        <f t="shared" si="169"/>
        <v>9.69</v>
      </c>
      <c r="AA1513" s="4">
        <f t="shared" si="170"/>
        <v>0.08</v>
      </c>
      <c r="AB1513" s="4">
        <f t="shared" si="171"/>
        <v>1.4448473273937177</v>
      </c>
      <c r="AC1513" s="19">
        <f t="shared" si="172"/>
        <v>9.77</v>
      </c>
      <c r="AD1513" s="8" t="str">
        <f>IF(COUNTIF(Catégories!A:A,N1513)=0,"catégorie inconnue",LOOKUP(N1513,Catégories!A:A,Catégories!B:B))</f>
        <v>Frêt</v>
      </c>
      <c r="AE1513" s="21">
        <f t="shared" si="173"/>
        <v>11.214847327393716</v>
      </c>
    </row>
    <row r="1514" spans="2:31" hidden="1" x14ac:dyDescent="0.2">
      <c r="B1514" s="122" t="s">
        <v>3839</v>
      </c>
      <c r="C1514" s="122" t="s">
        <v>177</v>
      </c>
      <c r="D1514" s="123">
        <v>46150</v>
      </c>
      <c r="E1514" s="122" t="s">
        <v>4378</v>
      </c>
      <c r="F1514" s="122" t="s">
        <v>22</v>
      </c>
      <c r="G1514" s="122" t="s">
        <v>151</v>
      </c>
      <c r="H1514" s="122" t="s">
        <v>149</v>
      </c>
      <c r="I1514" s="122" t="s">
        <v>4379</v>
      </c>
      <c r="J1514" s="122" t="s">
        <v>4379</v>
      </c>
      <c r="K1514" s="122" t="s">
        <v>24</v>
      </c>
      <c r="L1514" s="122" t="s">
        <v>4380</v>
      </c>
      <c r="M1514" s="122" t="s">
        <v>25</v>
      </c>
      <c r="N1514" s="122" t="s">
        <v>26</v>
      </c>
      <c r="O1514" s="122" t="s">
        <v>25</v>
      </c>
      <c r="P1514" s="122" t="s">
        <v>27</v>
      </c>
      <c r="Q1514" s="122" t="s">
        <v>190</v>
      </c>
      <c r="R1514" s="124">
        <v>1.802</v>
      </c>
      <c r="S1514" s="122" t="s">
        <v>191</v>
      </c>
      <c r="T1514" s="125">
        <v>5.88</v>
      </c>
      <c r="U1514" s="122" t="s">
        <v>30</v>
      </c>
      <c r="W1514" s="8" t="str">
        <f t="shared" si="167"/>
        <v/>
      </c>
      <c r="X1514" s="8">
        <f>IF(S1514="6B",_xlfn.XLOOKUP(H1514,'Zoning 2shop'!A:A,'Zoning 2shop'!B:B),IF(S1514="6C",_xlfn.XLOOKUP(G1514,'Zoning 2shop'!C:C,'Zoning 2shop'!D:D),""))</f>
        <v>30</v>
      </c>
      <c r="Y1514" s="112">
        <f t="shared" si="168"/>
        <v>0.14910705133062102</v>
      </c>
      <c r="Z1514" s="4">
        <f t="shared" si="169"/>
        <v>5.88</v>
      </c>
      <c r="AA1514" s="4">
        <f t="shared" si="170"/>
        <v>0.08</v>
      </c>
      <c r="AB1514" s="4">
        <f t="shared" si="171"/>
        <v>0.87674946182405156</v>
      </c>
      <c r="AC1514" s="19">
        <f t="shared" si="172"/>
        <v>5.96</v>
      </c>
      <c r="AD1514" s="8" t="str">
        <f>IF(COUNTIF(Catégories!A:A,N1514)=0,"catégorie inconnue",LOOKUP(N1514,Catégories!A:A,Catégories!B:B))</f>
        <v>Frêt</v>
      </c>
      <c r="AE1514" s="21">
        <f t="shared" si="173"/>
        <v>6.8367494618240512</v>
      </c>
    </row>
    <row r="1515" spans="2:31" hidden="1" x14ac:dyDescent="0.2">
      <c r="B1515" s="122" t="s">
        <v>3839</v>
      </c>
      <c r="C1515" s="122" t="s">
        <v>177</v>
      </c>
      <c r="D1515" s="123">
        <v>46150</v>
      </c>
      <c r="E1515" s="122" t="s">
        <v>4406</v>
      </c>
      <c r="F1515" s="122" t="s">
        <v>22</v>
      </c>
      <c r="G1515" s="122" t="s">
        <v>207</v>
      </c>
      <c r="H1515" s="122" t="s">
        <v>149</v>
      </c>
      <c r="I1515" s="122" t="s">
        <v>4407</v>
      </c>
      <c r="J1515" s="122" t="s">
        <v>4407</v>
      </c>
      <c r="K1515" s="122" t="s">
        <v>24</v>
      </c>
      <c r="L1515" s="122" t="s">
        <v>4408</v>
      </c>
      <c r="M1515" s="122" t="s">
        <v>25</v>
      </c>
      <c r="N1515" s="122" t="s">
        <v>26</v>
      </c>
      <c r="O1515" s="122" t="s">
        <v>25</v>
      </c>
      <c r="P1515" s="122" t="s">
        <v>27</v>
      </c>
      <c r="Q1515" s="122" t="s">
        <v>190</v>
      </c>
      <c r="R1515" s="124">
        <v>9.6760000000000002</v>
      </c>
      <c r="S1515" s="122" t="s">
        <v>191</v>
      </c>
      <c r="T1515" s="125">
        <v>17.98</v>
      </c>
      <c r="U1515" s="122" t="s">
        <v>30</v>
      </c>
      <c r="W1515" s="8" t="str">
        <f t="shared" si="167"/>
        <v/>
      </c>
      <c r="X1515" s="8">
        <f>IF(S1515="6B",_xlfn.XLOOKUP(H1515,'Zoning 2shop'!A:A,'Zoning 2shop'!B:B),IF(S1515="6C",_xlfn.XLOOKUP(G1515,'Zoning 2shop'!C:C,'Zoning 2shop'!D:D),""))</f>
        <v>39</v>
      </c>
      <c r="Y1515" s="112">
        <f t="shared" si="168"/>
        <v>0.14910705133062102</v>
      </c>
      <c r="Z1515" s="4">
        <f t="shared" si="169"/>
        <v>17.98</v>
      </c>
      <c r="AA1515" s="4">
        <f t="shared" si="170"/>
        <v>0.08</v>
      </c>
      <c r="AB1515" s="4">
        <f t="shared" si="171"/>
        <v>2.6809447829245658</v>
      </c>
      <c r="AC1515" s="19">
        <f t="shared" si="172"/>
        <v>18.059999999999999</v>
      </c>
      <c r="AD1515" s="8" t="str">
        <f>IF(COUNTIF(Catégories!A:A,N1515)=0,"catégorie inconnue",LOOKUP(N1515,Catégories!A:A,Catégories!B:B))</f>
        <v>Frêt</v>
      </c>
      <c r="AE1515" s="21">
        <f t="shared" si="173"/>
        <v>20.740944782924565</v>
      </c>
    </row>
    <row r="1516" spans="2:31" hidden="1" x14ac:dyDescent="0.2">
      <c r="B1516" s="122" t="s">
        <v>3839</v>
      </c>
      <c r="C1516" s="122" t="s">
        <v>177</v>
      </c>
      <c r="D1516" s="123">
        <v>46150</v>
      </c>
      <c r="E1516" s="122" t="s">
        <v>4486</v>
      </c>
      <c r="F1516" s="122" t="s">
        <v>22</v>
      </c>
      <c r="G1516" s="122" t="s">
        <v>151</v>
      </c>
      <c r="H1516" s="122" t="s">
        <v>149</v>
      </c>
      <c r="I1516" s="122" t="s">
        <v>4487</v>
      </c>
      <c r="J1516" s="122" t="s">
        <v>4487</v>
      </c>
      <c r="K1516" s="122" t="s">
        <v>24</v>
      </c>
      <c r="L1516" s="122" t="s">
        <v>4488</v>
      </c>
      <c r="M1516" s="122" t="s">
        <v>25</v>
      </c>
      <c r="N1516" s="122" t="s">
        <v>26</v>
      </c>
      <c r="O1516" s="122" t="s">
        <v>25</v>
      </c>
      <c r="P1516" s="122" t="s">
        <v>27</v>
      </c>
      <c r="Q1516" s="122" t="s">
        <v>190</v>
      </c>
      <c r="R1516" s="124">
        <v>1.276</v>
      </c>
      <c r="S1516" s="122" t="s">
        <v>191</v>
      </c>
      <c r="T1516" s="125">
        <v>5.88</v>
      </c>
      <c r="U1516" s="122" t="s">
        <v>30</v>
      </c>
      <c r="W1516" s="8" t="str">
        <f t="shared" si="167"/>
        <v/>
      </c>
      <c r="X1516" s="8">
        <f>IF(S1516="6B",_xlfn.XLOOKUP(H1516,'Zoning 2shop'!A:A,'Zoning 2shop'!B:B),IF(S1516="6C",_xlfn.XLOOKUP(G1516,'Zoning 2shop'!C:C,'Zoning 2shop'!D:D),""))</f>
        <v>30</v>
      </c>
      <c r="Y1516" s="112">
        <f t="shared" si="168"/>
        <v>0.14910705133062102</v>
      </c>
      <c r="Z1516" s="4">
        <f t="shared" si="169"/>
        <v>5.88</v>
      </c>
      <c r="AA1516" s="4">
        <f t="shared" si="170"/>
        <v>0.08</v>
      </c>
      <c r="AB1516" s="4">
        <f t="shared" si="171"/>
        <v>0.87674946182405156</v>
      </c>
      <c r="AC1516" s="19">
        <f t="shared" si="172"/>
        <v>5.96</v>
      </c>
      <c r="AD1516" s="8" t="str">
        <f>IF(COUNTIF(Catégories!A:A,N1516)=0,"catégorie inconnue",LOOKUP(N1516,Catégories!A:A,Catégories!B:B))</f>
        <v>Frêt</v>
      </c>
      <c r="AE1516" s="21">
        <f t="shared" si="173"/>
        <v>6.8367494618240512</v>
      </c>
    </row>
    <row r="1517" spans="2:31" hidden="1" x14ac:dyDescent="0.2">
      <c r="B1517" s="122" t="s">
        <v>3839</v>
      </c>
      <c r="C1517" s="122" t="s">
        <v>177</v>
      </c>
      <c r="D1517" s="123">
        <v>46150</v>
      </c>
      <c r="E1517" s="122" t="s">
        <v>4483</v>
      </c>
      <c r="F1517" s="122" t="s">
        <v>22</v>
      </c>
      <c r="G1517" s="122" t="s">
        <v>192</v>
      </c>
      <c r="H1517" s="122" t="s">
        <v>149</v>
      </c>
      <c r="I1517" s="122" t="s">
        <v>4484</v>
      </c>
      <c r="J1517" s="122" t="s">
        <v>4484</v>
      </c>
      <c r="K1517" s="122" t="s">
        <v>24</v>
      </c>
      <c r="L1517" s="122" t="s">
        <v>4485</v>
      </c>
      <c r="M1517" s="122" t="s">
        <v>25</v>
      </c>
      <c r="N1517" s="122" t="s">
        <v>26</v>
      </c>
      <c r="O1517" s="122" t="s">
        <v>25</v>
      </c>
      <c r="P1517" s="122" t="s">
        <v>27</v>
      </c>
      <c r="Q1517" s="122" t="s">
        <v>190</v>
      </c>
      <c r="R1517" s="124">
        <v>0.64400000000000002</v>
      </c>
      <c r="S1517" s="122" t="s">
        <v>191</v>
      </c>
      <c r="T1517" s="125">
        <v>9.69</v>
      </c>
      <c r="U1517" s="122" t="s">
        <v>30</v>
      </c>
      <c r="W1517" s="8" t="str">
        <f t="shared" si="167"/>
        <v/>
      </c>
      <c r="X1517" s="8">
        <f>IF(S1517="6B",_xlfn.XLOOKUP(H1517,'Zoning 2shop'!A:A,'Zoning 2shop'!B:B),IF(S1517="6C",_xlfn.XLOOKUP(G1517,'Zoning 2shop'!C:C,'Zoning 2shop'!D:D),""))</f>
        <v>25</v>
      </c>
      <c r="Y1517" s="112">
        <f t="shared" si="168"/>
        <v>0.14910705133062102</v>
      </c>
      <c r="Z1517" s="4">
        <f t="shared" si="169"/>
        <v>9.69</v>
      </c>
      <c r="AA1517" s="4">
        <f t="shared" si="170"/>
        <v>0.08</v>
      </c>
      <c r="AB1517" s="4">
        <f t="shared" si="171"/>
        <v>1.4448473273937177</v>
      </c>
      <c r="AC1517" s="19">
        <f t="shared" si="172"/>
        <v>9.77</v>
      </c>
      <c r="AD1517" s="8" t="str">
        <f>IF(COUNTIF(Catégories!A:A,N1517)=0,"catégorie inconnue",LOOKUP(N1517,Catégories!A:A,Catégories!B:B))</f>
        <v>Frêt</v>
      </c>
      <c r="AE1517" s="21">
        <f t="shared" si="173"/>
        <v>11.214847327393716</v>
      </c>
    </row>
    <row r="1518" spans="2:31" hidden="1" x14ac:dyDescent="0.2">
      <c r="B1518" s="122" t="s">
        <v>3839</v>
      </c>
      <c r="C1518" s="122" t="s">
        <v>177</v>
      </c>
      <c r="D1518" s="123">
        <v>46150</v>
      </c>
      <c r="E1518" s="122" t="s">
        <v>4419</v>
      </c>
      <c r="F1518" s="122" t="s">
        <v>22</v>
      </c>
      <c r="G1518" s="122" t="s">
        <v>151</v>
      </c>
      <c r="H1518" s="122" t="s">
        <v>149</v>
      </c>
      <c r="I1518" s="122" t="s">
        <v>4420</v>
      </c>
      <c r="J1518" s="122" t="s">
        <v>4420</v>
      </c>
      <c r="K1518" s="122" t="s">
        <v>24</v>
      </c>
      <c r="L1518" s="122" t="s">
        <v>4421</v>
      </c>
      <c r="M1518" s="122" t="s">
        <v>25</v>
      </c>
      <c r="N1518" s="122" t="s">
        <v>26</v>
      </c>
      <c r="O1518" s="122" t="s">
        <v>25</v>
      </c>
      <c r="P1518" s="122" t="s">
        <v>27</v>
      </c>
      <c r="Q1518" s="122" t="s">
        <v>190</v>
      </c>
      <c r="R1518" s="124">
        <v>1.395</v>
      </c>
      <c r="S1518" s="122" t="s">
        <v>191</v>
      </c>
      <c r="T1518" s="125">
        <v>5.88</v>
      </c>
      <c r="U1518" s="122" t="s">
        <v>30</v>
      </c>
      <c r="W1518" s="8" t="str">
        <f t="shared" si="167"/>
        <v/>
      </c>
      <c r="X1518" s="8">
        <f>IF(S1518="6B",_xlfn.XLOOKUP(H1518,'Zoning 2shop'!A:A,'Zoning 2shop'!B:B),IF(S1518="6C",_xlfn.XLOOKUP(G1518,'Zoning 2shop'!C:C,'Zoning 2shop'!D:D),""))</f>
        <v>30</v>
      </c>
      <c r="Y1518" s="112">
        <f t="shared" si="168"/>
        <v>0.14910705133062102</v>
      </c>
      <c r="Z1518" s="4">
        <f t="shared" si="169"/>
        <v>5.88</v>
      </c>
      <c r="AA1518" s="4">
        <f t="shared" si="170"/>
        <v>0.08</v>
      </c>
      <c r="AB1518" s="4">
        <f t="shared" si="171"/>
        <v>0.87674946182405156</v>
      </c>
      <c r="AC1518" s="19">
        <f t="shared" si="172"/>
        <v>5.96</v>
      </c>
      <c r="AD1518" s="8" t="str">
        <f>IF(COUNTIF(Catégories!A:A,N1518)=0,"catégorie inconnue",LOOKUP(N1518,Catégories!A:A,Catégories!B:B))</f>
        <v>Frêt</v>
      </c>
      <c r="AE1518" s="21">
        <f t="shared" si="173"/>
        <v>6.8367494618240512</v>
      </c>
    </row>
    <row r="1519" spans="2:31" hidden="1" x14ac:dyDescent="0.2">
      <c r="B1519" s="122" t="s">
        <v>3839</v>
      </c>
      <c r="C1519" s="122" t="s">
        <v>177</v>
      </c>
      <c r="D1519" s="123">
        <v>46150</v>
      </c>
      <c r="E1519" s="122" t="s">
        <v>349</v>
      </c>
      <c r="F1519" s="122" t="s">
        <v>22</v>
      </c>
      <c r="G1519" s="122" t="s">
        <v>151</v>
      </c>
      <c r="H1519" s="122" t="s">
        <v>149</v>
      </c>
      <c r="I1519" s="122" t="s">
        <v>4462</v>
      </c>
      <c r="J1519" s="122" t="s">
        <v>4462</v>
      </c>
      <c r="K1519" s="122" t="s">
        <v>24</v>
      </c>
      <c r="L1519" s="122" t="s">
        <v>4463</v>
      </c>
      <c r="M1519" s="122" t="s">
        <v>25</v>
      </c>
      <c r="N1519" s="122" t="s">
        <v>26</v>
      </c>
      <c r="O1519" s="122" t="s">
        <v>25</v>
      </c>
      <c r="P1519" s="122" t="s">
        <v>27</v>
      </c>
      <c r="Q1519" s="122" t="s">
        <v>190</v>
      </c>
      <c r="R1519" s="124">
        <v>0.878</v>
      </c>
      <c r="S1519" s="122" t="s">
        <v>191</v>
      </c>
      <c r="T1519" s="125">
        <v>5.55</v>
      </c>
      <c r="U1519" s="122" t="s">
        <v>30</v>
      </c>
      <c r="W1519" s="8" t="str">
        <f t="shared" si="167"/>
        <v/>
      </c>
      <c r="X1519" s="8">
        <f>IF(S1519="6B",_xlfn.XLOOKUP(H1519,'Zoning 2shop'!A:A,'Zoning 2shop'!B:B),IF(S1519="6C",_xlfn.XLOOKUP(G1519,'Zoning 2shop'!C:C,'Zoning 2shop'!D:D),""))</f>
        <v>30</v>
      </c>
      <c r="Y1519" s="112">
        <f t="shared" si="168"/>
        <v>0.14910705133062102</v>
      </c>
      <c r="Z1519" s="4">
        <f t="shared" si="169"/>
        <v>5.55</v>
      </c>
      <c r="AA1519" s="4">
        <f t="shared" si="170"/>
        <v>0.08</v>
      </c>
      <c r="AB1519" s="4">
        <f t="shared" si="171"/>
        <v>0.8275441348849466</v>
      </c>
      <c r="AC1519" s="19">
        <f t="shared" si="172"/>
        <v>5.63</v>
      </c>
      <c r="AD1519" s="8" t="str">
        <f>IF(COUNTIF(Catégories!A:A,N1519)=0,"catégorie inconnue",LOOKUP(N1519,Catégories!A:A,Catégories!B:B))</f>
        <v>Frêt</v>
      </c>
      <c r="AE1519" s="21">
        <f t="shared" si="173"/>
        <v>6.4575441348849463</v>
      </c>
    </row>
    <row r="1520" spans="2:31" hidden="1" x14ac:dyDescent="0.2">
      <c r="B1520" s="122" t="s">
        <v>3839</v>
      </c>
      <c r="C1520" s="122" t="s">
        <v>177</v>
      </c>
      <c r="D1520" s="123">
        <v>46150</v>
      </c>
      <c r="E1520" s="122" t="s">
        <v>4386</v>
      </c>
      <c r="F1520" s="122" t="s">
        <v>22</v>
      </c>
      <c r="G1520" s="122" t="s">
        <v>151</v>
      </c>
      <c r="H1520" s="122" t="s">
        <v>149</v>
      </c>
      <c r="I1520" s="122" t="s">
        <v>4387</v>
      </c>
      <c r="J1520" s="122" t="s">
        <v>4387</v>
      </c>
      <c r="K1520" s="122" t="s">
        <v>24</v>
      </c>
      <c r="L1520" s="122" t="s">
        <v>4388</v>
      </c>
      <c r="M1520" s="122" t="s">
        <v>25</v>
      </c>
      <c r="N1520" s="122" t="s">
        <v>26</v>
      </c>
      <c r="O1520" s="122" t="s">
        <v>25</v>
      </c>
      <c r="P1520" s="122" t="s">
        <v>27</v>
      </c>
      <c r="Q1520" s="122" t="s">
        <v>190</v>
      </c>
      <c r="R1520" s="124">
        <v>0.4</v>
      </c>
      <c r="S1520" s="122" t="s">
        <v>191</v>
      </c>
      <c r="T1520" s="125">
        <v>5.33</v>
      </c>
      <c r="U1520" s="122" t="s">
        <v>30</v>
      </c>
      <c r="W1520" s="8" t="str">
        <f t="shared" si="167"/>
        <v/>
      </c>
      <c r="X1520" s="8">
        <f>IF(S1520="6B",_xlfn.XLOOKUP(H1520,'Zoning 2shop'!A:A,'Zoning 2shop'!B:B),IF(S1520="6C",_xlfn.XLOOKUP(G1520,'Zoning 2shop'!C:C,'Zoning 2shop'!D:D),""))</f>
        <v>30</v>
      </c>
      <c r="Y1520" s="112">
        <f t="shared" si="168"/>
        <v>0.14910705133062102</v>
      </c>
      <c r="Z1520" s="4">
        <f t="shared" si="169"/>
        <v>5.33</v>
      </c>
      <c r="AA1520" s="4">
        <f t="shared" si="170"/>
        <v>0.08</v>
      </c>
      <c r="AB1520" s="4">
        <f t="shared" si="171"/>
        <v>0.79474058359221</v>
      </c>
      <c r="AC1520" s="19">
        <f t="shared" si="172"/>
        <v>5.41</v>
      </c>
      <c r="AD1520" s="8" t="str">
        <f>IF(COUNTIF(Catégories!A:A,N1520)=0,"catégorie inconnue",LOOKUP(N1520,Catégories!A:A,Catégories!B:B))</f>
        <v>Frêt</v>
      </c>
      <c r="AE1520" s="21">
        <f t="shared" si="173"/>
        <v>6.2047405835922103</v>
      </c>
    </row>
    <row r="1521" spans="2:31" hidden="1" x14ac:dyDescent="0.2">
      <c r="B1521" s="122" t="s">
        <v>3839</v>
      </c>
      <c r="C1521" s="122" t="s">
        <v>177</v>
      </c>
      <c r="D1521" s="123">
        <v>46150</v>
      </c>
      <c r="E1521" s="122" t="s">
        <v>4442</v>
      </c>
      <c r="F1521" s="122" t="s">
        <v>22</v>
      </c>
      <c r="G1521" s="122" t="s">
        <v>156</v>
      </c>
      <c r="H1521" s="122" t="s">
        <v>149</v>
      </c>
      <c r="I1521" s="122" t="s">
        <v>4443</v>
      </c>
      <c r="J1521" s="122" t="s">
        <v>4443</v>
      </c>
      <c r="K1521" s="122" t="s">
        <v>24</v>
      </c>
      <c r="L1521" s="122" t="s">
        <v>4444</v>
      </c>
      <c r="M1521" s="122" t="s">
        <v>25</v>
      </c>
      <c r="N1521" s="122" t="s">
        <v>26</v>
      </c>
      <c r="O1521" s="122" t="s">
        <v>25</v>
      </c>
      <c r="P1521" s="122" t="s">
        <v>27</v>
      </c>
      <c r="Q1521" s="122" t="s">
        <v>190</v>
      </c>
      <c r="R1521" s="124">
        <v>0.25</v>
      </c>
      <c r="S1521" s="122" t="s">
        <v>191</v>
      </c>
      <c r="T1521" s="125">
        <v>5.33</v>
      </c>
      <c r="U1521" s="122" t="s">
        <v>30</v>
      </c>
      <c r="W1521" s="8" t="str">
        <f t="shared" si="167"/>
        <v/>
      </c>
      <c r="X1521" s="8">
        <f>IF(S1521="6B",_xlfn.XLOOKUP(H1521,'Zoning 2shop'!A:A,'Zoning 2shop'!B:B),IF(S1521="6C",_xlfn.XLOOKUP(G1521,'Zoning 2shop'!C:C,'Zoning 2shop'!D:D),""))</f>
        <v>42</v>
      </c>
      <c r="Y1521" s="112">
        <f t="shared" si="168"/>
        <v>0.14910705133062102</v>
      </c>
      <c r="Z1521" s="4">
        <f t="shared" si="169"/>
        <v>5.33</v>
      </c>
      <c r="AA1521" s="4">
        <f t="shared" si="170"/>
        <v>0.08</v>
      </c>
      <c r="AB1521" s="4">
        <f t="shared" si="171"/>
        <v>0.79474058359221</v>
      </c>
      <c r="AC1521" s="19">
        <f t="shared" si="172"/>
        <v>5.41</v>
      </c>
      <c r="AD1521" s="8" t="str">
        <f>IF(COUNTIF(Catégories!A:A,N1521)=0,"catégorie inconnue",LOOKUP(N1521,Catégories!A:A,Catégories!B:B))</f>
        <v>Frêt</v>
      </c>
      <c r="AE1521" s="21">
        <f t="shared" si="173"/>
        <v>6.2047405835922103</v>
      </c>
    </row>
    <row r="1522" spans="2:31" hidden="1" x14ac:dyDescent="0.2">
      <c r="B1522" s="122" t="s">
        <v>3839</v>
      </c>
      <c r="C1522" s="122" t="s">
        <v>177</v>
      </c>
      <c r="D1522" s="123">
        <v>46150</v>
      </c>
      <c r="E1522" s="122" t="s">
        <v>4469</v>
      </c>
      <c r="F1522" s="122" t="s">
        <v>22</v>
      </c>
      <c r="G1522" s="122" t="s">
        <v>151</v>
      </c>
      <c r="H1522" s="122" t="s">
        <v>149</v>
      </c>
      <c r="I1522" s="122" t="s">
        <v>4470</v>
      </c>
      <c r="J1522" s="122" t="s">
        <v>4470</v>
      </c>
      <c r="K1522" s="122" t="s">
        <v>24</v>
      </c>
      <c r="L1522" s="122" t="s">
        <v>4471</v>
      </c>
      <c r="M1522" s="122" t="s">
        <v>25</v>
      </c>
      <c r="N1522" s="122" t="s">
        <v>26</v>
      </c>
      <c r="O1522" s="122" t="s">
        <v>25</v>
      </c>
      <c r="P1522" s="122" t="s">
        <v>27</v>
      </c>
      <c r="Q1522" s="122" t="s">
        <v>190</v>
      </c>
      <c r="R1522" s="124">
        <v>5.8550000000000004</v>
      </c>
      <c r="S1522" s="122" t="s">
        <v>191</v>
      </c>
      <c r="T1522" s="125">
        <v>10.35</v>
      </c>
      <c r="U1522" s="122" t="s">
        <v>30</v>
      </c>
      <c r="W1522" s="8" t="str">
        <f t="shared" si="167"/>
        <v/>
      </c>
      <c r="X1522" s="8">
        <f>IF(S1522="6B",_xlfn.XLOOKUP(H1522,'Zoning 2shop'!A:A,'Zoning 2shop'!B:B),IF(S1522="6C",_xlfn.XLOOKUP(G1522,'Zoning 2shop'!C:C,'Zoning 2shop'!D:D),""))</f>
        <v>30</v>
      </c>
      <c r="Y1522" s="112">
        <f t="shared" si="168"/>
        <v>0.14910705133062102</v>
      </c>
      <c r="Z1522" s="4">
        <f t="shared" si="169"/>
        <v>10.35</v>
      </c>
      <c r="AA1522" s="4">
        <f t="shared" si="170"/>
        <v>0.08</v>
      </c>
      <c r="AB1522" s="4">
        <f t="shared" si="171"/>
        <v>1.5432579812719276</v>
      </c>
      <c r="AC1522" s="19">
        <f t="shared" si="172"/>
        <v>10.43</v>
      </c>
      <c r="AD1522" s="8" t="str">
        <f>IF(COUNTIF(Catégories!A:A,N1522)=0,"catégorie inconnue",LOOKUP(N1522,Catégories!A:A,Catégories!B:B))</f>
        <v>Frêt</v>
      </c>
      <c r="AE1522" s="21">
        <f t="shared" si="173"/>
        <v>11.973257981271928</v>
      </c>
    </row>
    <row r="1523" spans="2:31" hidden="1" x14ac:dyDescent="0.2">
      <c r="B1523" s="122" t="s">
        <v>3839</v>
      </c>
      <c r="C1523" s="122" t="s">
        <v>177</v>
      </c>
      <c r="D1523" s="123">
        <v>46150</v>
      </c>
      <c r="E1523" s="122" t="s">
        <v>545</v>
      </c>
      <c r="F1523" s="122" t="s">
        <v>22</v>
      </c>
      <c r="G1523" s="122" t="s">
        <v>192</v>
      </c>
      <c r="H1523" s="122" t="s">
        <v>149</v>
      </c>
      <c r="I1523" s="122" t="s">
        <v>4492</v>
      </c>
      <c r="J1523" s="122" t="s">
        <v>4492</v>
      </c>
      <c r="K1523" s="122" t="s">
        <v>24</v>
      </c>
      <c r="L1523" s="122" t="s">
        <v>4493</v>
      </c>
      <c r="M1523" s="122" t="s">
        <v>25</v>
      </c>
      <c r="N1523" s="122" t="s">
        <v>26</v>
      </c>
      <c r="O1523" s="122" t="s">
        <v>25</v>
      </c>
      <c r="P1523" s="122" t="s">
        <v>27</v>
      </c>
      <c r="Q1523" s="122" t="s">
        <v>190</v>
      </c>
      <c r="R1523" s="124">
        <v>0.18</v>
      </c>
      <c r="S1523" s="122" t="s">
        <v>191</v>
      </c>
      <c r="T1523" s="125">
        <v>9.4700000000000006</v>
      </c>
      <c r="U1523" s="122" t="s">
        <v>30</v>
      </c>
      <c r="W1523" s="8" t="str">
        <f t="shared" si="167"/>
        <v/>
      </c>
      <c r="X1523" s="8">
        <f>IF(S1523="6B",_xlfn.XLOOKUP(H1523,'Zoning 2shop'!A:A,'Zoning 2shop'!B:B),IF(S1523="6C",_xlfn.XLOOKUP(G1523,'Zoning 2shop'!C:C,'Zoning 2shop'!D:D),""))</f>
        <v>25</v>
      </c>
      <c r="Y1523" s="112">
        <f t="shared" si="168"/>
        <v>0.14910705133062102</v>
      </c>
      <c r="Z1523" s="4">
        <f t="shared" si="169"/>
        <v>9.4700000000000006</v>
      </c>
      <c r="AA1523" s="4">
        <f t="shared" si="170"/>
        <v>0.08</v>
      </c>
      <c r="AB1523" s="4">
        <f t="shared" si="171"/>
        <v>1.4120437761009812</v>
      </c>
      <c r="AC1523" s="19">
        <f t="shared" si="172"/>
        <v>9.5500000000000007</v>
      </c>
      <c r="AD1523" s="8" t="str">
        <f>IF(COUNTIF(Catégories!A:A,N1523)=0,"catégorie inconnue",LOOKUP(N1523,Catégories!A:A,Catégories!B:B))</f>
        <v>Frêt</v>
      </c>
      <c r="AE1523" s="21">
        <f t="shared" si="173"/>
        <v>10.962043776100982</v>
      </c>
    </row>
    <row r="1524" spans="2:31" hidden="1" x14ac:dyDescent="0.2">
      <c r="B1524" s="122" t="s">
        <v>3839</v>
      </c>
      <c r="C1524" s="122" t="s">
        <v>177</v>
      </c>
      <c r="D1524" s="123">
        <v>46150</v>
      </c>
      <c r="E1524" s="122" t="s">
        <v>4439</v>
      </c>
      <c r="F1524" s="122" t="s">
        <v>22</v>
      </c>
      <c r="G1524" s="122" t="s">
        <v>154</v>
      </c>
      <c r="H1524" s="122" t="s">
        <v>149</v>
      </c>
      <c r="I1524" s="122" t="s">
        <v>4440</v>
      </c>
      <c r="J1524" s="122" t="s">
        <v>4440</v>
      </c>
      <c r="K1524" s="122" t="s">
        <v>24</v>
      </c>
      <c r="L1524" s="122" t="s">
        <v>4441</v>
      </c>
      <c r="M1524" s="122" t="s">
        <v>25</v>
      </c>
      <c r="N1524" s="122" t="s">
        <v>26</v>
      </c>
      <c r="O1524" s="122" t="s">
        <v>25</v>
      </c>
      <c r="P1524" s="122" t="s">
        <v>27</v>
      </c>
      <c r="Q1524" s="122" t="s">
        <v>190</v>
      </c>
      <c r="R1524" s="124">
        <v>0.76800000000000002</v>
      </c>
      <c r="S1524" s="122" t="s">
        <v>191</v>
      </c>
      <c r="T1524" s="125">
        <v>4.95</v>
      </c>
      <c r="U1524" s="122" t="s">
        <v>30</v>
      </c>
      <c r="W1524" s="8" t="str">
        <f t="shared" si="167"/>
        <v/>
      </c>
      <c r="X1524" s="8">
        <f>IF(S1524="6B",_xlfn.XLOOKUP(H1524,'Zoning 2shop'!A:A,'Zoning 2shop'!B:B),IF(S1524="6C",_xlfn.XLOOKUP(G1524,'Zoning 2shop'!C:C,'Zoning 2shop'!D:D),""))</f>
        <v>26</v>
      </c>
      <c r="Y1524" s="112">
        <f t="shared" si="168"/>
        <v>0.14910705133062102</v>
      </c>
      <c r="Z1524" s="4">
        <f t="shared" si="169"/>
        <v>4.95</v>
      </c>
      <c r="AA1524" s="4">
        <f t="shared" si="170"/>
        <v>0.08</v>
      </c>
      <c r="AB1524" s="4">
        <f t="shared" si="171"/>
        <v>0.73807990408657409</v>
      </c>
      <c r="AC1524" s="19">
        <f t="shared" si="172"/>
        <v>5.03</v>
      </c>
      <c r="AD1524" s="8" t="str">
        <f>IF(COUNTIF(Catégories!A:A,N1524)=0,"catégorie inconnue",LOOKUP(N1524,Catégories!A:A,Catégories!B:B))</f>
        <v>Frêt</v>
      </c>
      <c r="AE1524" s="21">
        <f t="shared" si="173"/>
        <v>5.7680799040865747</v>
      </c>
    </row>
    <row r="1525" spans="2:31" hidden="1" x14ac:dyDescent="0.2">
      <c r="B1525" s="122" t="s">
        <v>3839</v>
      </c>
      <c r="C1525" s="122" t="s">
        <v>177</v>
      </c>
      <c r="D1525" s="123">
        <v>46150</v>
      </c>
      <c r="E1525" s="122" t="s">
        <v>4431</v>
      </c>
      <c r="F1525" s="122" t="s">
        <v>22</v>
      </c>
      <c r="G1525" s="122" t="s">
        <v>151</v>
      </c>
      <c r="H1525" s="122" t="s">
        <v>149</v>
      </c>
      <c r="I1525" s="122" t="s">
        <v>4432</v>
      </c>
      <c r="J1525" s="122" t="s">
        <v>4432</v>
      </c>
      <c r="K1525" s="122" t="s">
        <v>24</v>
      </c>
      <c r="L1525" s="122" t="s">
        <v>4433</v>
      </c>
      <c r="M1525" s="122" t="s">
        <v>25</v>
      </c>
      <c r="N1525" s="122" t="s">
        <v>26</v>
      </c>
      <c r="O1525" s="122" t="s">
        <v>25</v>
      </c>
      <c r="P1525" s="122" t="s">
        <v>27</v>
      </c>
      <c r="Q1525" s="122" t="s">
        <v>190</v>
      </c>
      <c r="R1525" s="124">
        <v>9.44</v>
      </c>
      <c r="S1525" s="122" t="s">
        <v>191</v>
      </c>
      <c r="T1525" s="125">
        <v>12.99</v>
      </c>
      <c r="U1525" s="122" t="s">
        <v>30</v>
      </c>
      <c r="W1525" s="8" t="str">
        <f t="shared" si="167"/>
        <v/>
      </c>
      <c r="X1525" s="8">
        <f>IF(S1525="6B",_xlfn.XLOOKUP(H1525,'Zoning 2shop'!A:A,'Zoning 2shop'!B:B),IF(S1525="6C",_xlfn.XLOOKUP(G1525,'Zoning 2shop'!C:C,'Zoning 2shop'!D:D),""))</f>
        <v>30</v>
      </c>
      <c r="Y1525" s="112">
        <f t="shared" si="168"/>
        <v>0.14910705133062102</v>
      </c>
      <c r="Z1525" s="4">
        <f t="shared" si="169"/>
        <v>12.99</v>
      </c>
      <c r="AA1525" s="4">
        <f t="shared" si="170"/>
        <v>0.08</v>
      </c>
      <c r="AB1525" s="4">
        <f t="shared" si="171"/>
        <v>1.936900596784767</v>
      </c>
      <c r="AC1525" s="19">
        <f t="shared" si="172"/>
        <v>13.07</v>
      </c>
      <c r="AD1525" s="8" t="str">
        <f>IF(COUNTIF(Catégories!A:A,N1525)=0,"catégorie inconnue",LOOKUP(N1525,Catégories!A:A,Catégories!B:B))</f>
        <v>Frêt</v>
      </c>
      <c r="AE1525" s="21">
        <f t="shared" si="173"/>
        <v>15.006900596784767</v>
      </c>
    </row>
    <row r="1526" spans="2:31" hidden="1" x14ac:dyDescent="0.2">
      <c r="B1526" s="122" t="s">
        <v>3839</v>
      </c>
      <c r="C1526" s="122" t="s">
        <v>177</v>
      </c>
      <c r="D1526" s="123">
        <v>46150</v>
      </c>
      <c r="E1526" s="122" t="s">
        <v>2669</v>
      </c>
      <c r="F1526" s="122" t="s">
        <v>22</v>
      </c>
      <c r="G1526" s="122" t="s">
        <v>151</v>
      </c>
      <c r="H1526" s="122" t="s">
        <v>149</v>
      </c>
      <c r="I1526" s="122" t="s">
        <v>4398</v>
      </c>
      <c r="J1526" s="122" t="s">
        <v>4398</v>
      </c>
      <c r="K1526" s="122" t="s">
        <v>24</v>
      </c>
      <c r="L1526" s="122" t="s">
        <v>4399</v>
      </c>
      <c r="M1526" s="122" t="s">
        <v>25</v>
      </c>
      <c r="N1526" s="122" t="s">
        <v>26</v>
      </c>
      <c r="O1526" s="122" t="s">
        <v>25</v>
      </c>
      <c r="P1526" s="122" t="s">
        <v>27</v>
      </c>
      <c r="Q1526" s="122" t="s">
        <v>190</v>
      </c>
      <c r="R1526" s="124">
        <v>0.95099999999999996</v>
      </c>
      <c r="S1526" s="122" t="s">
        <v>191</v>
      </c>
      <c r="T1526" s="125">
        <v>5.55</v>
      </c>
      <c r="U1526" s="122" t="s">
        <v>30</v>
      </c>
      <c r="W1526" s="8" t="str">
        <f t="shared" si="167"/>
        <v/>
      </c>
      <c r="X1526" s="8">
        <f>IF(S1526="6B",_xlfn.XLOOKUP(H1526,'Zoning 2shop'!A:A,'Zoning 2shop'!B:B),IF(S1526="6C",_xlfn.XLOOKUP(G1526,'Zoning 2shop'!C:C,'Zoning 2shop'!D:D),""))</f>
        <v>30</v>
      </c>
      <c r="Y1526" s="112">
        <f t="shared" si="168"/>
        <v>0.14910705133062102</v>
      </c>
      <c r="Z1526" s="4">
        <f t="shared" si="169"/>
        <v>5.55</v>
      </c>
      <c r="AA1526" s="4">
        <f t="shared" si="170"/>
        <v>0.08</v>
      </c>
      <c r="AB1526" s="4">
        <f t="shared" si="171"/>
        <v>0.8275441348849466</v>
      </c>
      <c r="AC1526" s="19">
        <f t="shared" si="172"/>
        <v>5.63</v>
      </c>
      <c r="AD1526" s="8" t="str">
        <f>IF(COUNTIF(Catégories!A:A,N1526)=0,"catégorie inconnue",LOOKUP(N1526,Catégories!A:A,Catégories!B:B))</f>
        <v>Frêt</v>
      </c>
      <c r="AE1526" s="21">
        <f t="shared" si="173"/>
        <v>6.4575441348849463</v>
      </c>
    </row>
    <row r="1527" spans="2:31" hidden="1" x14ac:dyDescent="0.2">
      <c r="B1527" s="122" t="s">
        <v>3839</v>
      </c>
      <c r="C1527" s="122" t="s">
        <v>177</v>
      </c>
      <c r="D1527" s="123">
        <v>46150</v>
      </c>
      <c r="E1527" s="122" t="s">
        <v>4425</v>
      </c>
      <c r="F1527" s="122" t="s">
        <v>22</v>
      </c>
      <c r="G1527" s="122" t="s">
        <v>192</v>
      </c>
      <c r="H1527" s="122" t="s">
        <v>149</v>
      </c>
      <c r="I1527" s="122" t="s">
        <v>4426</v>
      </c>
      <c r="J1527" s="122" t="s">
        <v>4426</v>
      </c>
      <c r="K1527" s="122" t="s">
        <v>24</v>
      </c>
      <c r="L1527" s="122" t="s">
        <v>4427</v>
      </c>
      <c r="M1527" s="122" t="s">
        <v>25</v>
      </c>
      <c r="N1527" s="122" t="s">
        <v>26</v>
      </c>
      <c r="O1527" s="122" t="s">
        <v>25</v>
      </c>
      <c r="P1527" s="122" t="s">
        <v>27</v>
      </c>
      <c r="Q1527" s="122" t="s">
        <v>190</v>
      </c>
      <c r="R1527" s="124">
        <v>3.1819999999999999</v>
      </c>
      <c r="S1527" s="122" t="s">
        <v>191</v>
      </c>
      <c r="T1527" s="125">
        <v>13.17</v>
      </c>
      <c r="U1527" s="122" t="s">
        <v>30</v>
      </c>
      <c r="W1527" s="8" t="str">
        <f t="shared" si="167"/>
        <v/>
      </c>
      <c r="X1527" s="8">
        <f>IF(S1527="6B",_xlfn.XLOOKUP(H1527,'Zoning 2shop'!A:A,'Zoning 2shop'!B:B),IF(S1527="6C",_xlfn.XLOOKUP(G1527,'Zoning 2shop'!C:C,'Zoning 2shop'!D:D),""))</f>
        <v>25</v>
      </c>
      <c r="Y1527" s="112">
        <f t="shared" si="168"/>
        <v>0.14910705133062102</v>
      </c>
      <c r="Z1527" s="4">
        <f t="shared" si="169"/>
        <v>13.17</v>
      </c>
      <c r="AA1527" s="4">
        <f t="shared" si="170"/>
        <v>0.08</v>
      </c>
      <c r="AB1527" s="4">
        <f t="shared" si="171"/>
        <v>1.9637398660242789</v>
      </c>
      <c r="AC1527" s="19">
        <f t="shared" si="172"/>
        <v>13.25</v>
      </c>
      <c r="AD1527" s="8" t="str">
        <f>IF(COUNTIF(Catégories!A:A,N1527)=0,"catégorie inconnue",LOOKUP(N1527,Catégories!A:A,Catégories!B:B))</f>
        <v>Frêt</v>
      </c>
      <c r="AE1527" s="21">
        <f t="shared" si="173"/>
        <v>15.213739866024278</v>
      </c>
    </row>
    <row r="1528" spans="2:31" hidden="1" x14ac:dyDescent="0.2">
      <c r="B1528" s="122" t="s">
        <v>3839</v>
      </c>
      <c r="C1528" s="122" t="s">
        <v>177</v>
      </c>
      <c r="D1528" s="123">
        <v>46150</v>
      </c>
      <c r="E1528" s="122" t="s">
        <v>4422</v>
      </c>
      <c r="F1528" s="122" t="s">
        <v>22</v>
      </c>
      <c r="G1528" s="122" t="s">
        <v>151</v>
      </c>
      <c r="H1528" s="122" t="s">
        <v>149</v>
      </c>
      <c r="I1528" s="122" t="s">
        <v>4423</v>
      </c>
      <c r="J1528" s="122" t="s">
        <v>4423</v>
      </c>
      <c r="K1528" s="122" t="s">
        <v>24</v>
      </c>
      <c r="L1528" s="122" t="s">
        <v>4424</v>
      </c>
      <c r="M1528" s="122" t="s">
        <v>25</v>
      </c>
      <c r="N1528" s="122" t="s">
        <v>26</v>
      </c>
      <c r="O1528" s="122" t="s">
        <v>25</v>
      </c>
      <c r="P1528" s="122" t="s">
        <v>27</v>
      </c>
      <c r="Q1528" s="122" t="s">
        <v>190</v>
      </c>
      <c r="R1528" s="124">
        <v>5.2629999999999999</v>
      </c>
      <c r="S1528" s="122" t="s">
        <v>191</v>
      </c>
      <c r="T1528" s="125">
        <v>10.35</v>
      </c>
      <c r="U1528" s="122" t="s">
        <v>30</v>
      </c>
      <c r="W1528" s="8" t="str">
        <f t="shared" si="167"/>
        <v/>
      </c>
      <c r="X1528" s="8">
        <f>IF(S1528="6B",_xlfn.XLOOKUP(H1528,'Zoning 2shop'!A:A,'Zoning 2shop'!B:B),IF(S1528="6C",_xlfn.XLOOKUP(G1528,'Zoning 2shop'!C:C,'Zoning 2shop'!D:D),""))</f>
        <v>30</v>
      </c>
      <c r="Y1528" s="112">
        <f t="shared" si="168"/>
        <v>0.14910705133062102</v>
      </c>
      <c r="Z1528" s="4">
        <f t="shared" si="169"/>
        <v>10.35</v>
      </c>
      <c r="AA1528" s="4">
        <f t="shared" si="170"/>
        <v>0.08</v>
      </c>
      <c r="AB1528" s="4">
        <f t="shared" si="171"/>
        <v>1.5432579812719276</v>
      </c>
      <c r="AC1528" s="19">
        <f t="shared" si="172"/>
        <v>10.43</v>
      </c>
      <c r="AD1528" s="8" t="str">
        <f>IF(COUNTIF(Catégories!A:A,N1528)=0,"catégorie inconnue",LOOKUP(N1528,Catégories!A:A,Catégories!B:B))</f>
        <v>Frêt</v>
      </c>
      <c r="AE1528" s="21">
        <f t="shared" si="173"/>
        <v>11.973257981271928</v>
      </c>
    </row>
    <row r="1529" spans="2:31" hidden="1" x14ac:dyDescent="0.2">
      <c r="B1529" s="122" t="s">
        <v>3839</v>
      </c>
      <c r="C1529" s="122" t="s">
        <v>177</v>
      </c>
      <c r="D1529" s="123">
        <v>46150</v>
      </c>
      <c r="E1529" s="122" t="s">
        <v>4459</v>
      </c>
      <c r="F1529" s="122" t="s">
        <v>22</v>
      </c>
      <c r="G1529" s="122" t="s">
        <v>161</v>
      </c>
      <c r="H1529" s="122" t="s">
        <v>149</v>
      </c>
      <c r="I1529" s="122" t="s">
        <v>4460</v>
      </c>
      <c r="J1529" s="122" t="s">
        <v>4460</v>
      </c>
      <c r="K1529" s="122" t="s">
        <v>24</v>
      </c>
      <c r="L1529" s="122" t="s">
        <v>4461</v>
      </c>
      <c r="M1529" s="122" t="s">
        <v>25</v>
      </c>
      <c r="N1529" s="122" t="s">
        <v>26</v>
      </c>
      <c r="O1529" s="122" t="s">
        <v>25</v>
      </c>
      <c r="P1529" s="122" t="s">
        <v>27</v>
      </c>
      <c r="Q1529" s="122" t="s">
        <v>190</v>
      </c>
      <c r="R1529" s="124">
        <v>0.75900000000000001</v>
      </c>
      <c r="S1529" s="122" t="s">
        <v>191</v>
      </c>
      <c r="T1529" s="125">
        <v>9.69</v>
      </c>
      <c r="U1529" s="122" t="s">
        <v>30</v>
      </c>
      <c r="W1529" s="8" t="str">
        <f t="shared" si="167"/>
        <v/>
      </c>
      <c r="X1529" s="8">
        <f>IF(S1529="6B",_xlfn.XLOOKUP(H1529,'Zoning 2shop'!A:A,'Zoning 2shop'!B:B),IF(S1529="6C",_xlfn.XLOOKUP(G1529,'Zoning 2shop'!C:C,'Zoning 2shop'!D:D),""))</f>
        <v>25</v>
      </c>
      <c r="Y1529" s="112">
        <f t="shared" si="168"/>
        <v>0.14910705133062102</v>
      </c>
      <c r="Z1529" s="4">
        <f t="shared" si="169"/>
        <v>9.69</v>
      </c>
      <c r="AA1529" s="4">
        <f t="shared" si="170"/>
        <v>0.08</v>
      </c>
      <c r="AB1529" s="4">
        <f t="shared" si="171"/>
        <v>1.4448473273937177</v>
      </c>
      <c r="AC1529" s="19">
        <f t="shared" si="172"/>
        <v>9.77</v>
      </c>
      <c r="AD1529" s="8" t="str">
        <f>IF(COUNTIF(Catégories!A:A,N1529)=0,"catégorie inconnue",LOOKUP(N1529,Catégories!A:A,Catégories!B:B))</f>
        <v>Frêt</v>
      </c>
      <c r="AE1529" s="21">
        <f t="shared" si="173"/>
        <v>11.214847327393716</v>
      </c>
    </row>
    <row r="1530" spans="2:31" hidden="1" x14ac:dyDescent="0.2">
      <c r="B1530" s="122" t="s">
        <v>3839</v>
      </c>
      <c r="C1530" s="122" t="s">
        <v>177</v>
      </c>
      <c r="D1530" s="123">
        <v>46150</v>
      </c>
      <c r="E1530" s="122" t="s">
        <v>4447</v>
      </c>
      <c r="F1530" s="122" t="s">
        <v>22</v>
      </c>
      <c r="G1530" s="122" t="s">
        <v>151</v>
      </c>
      <c r="H1530" s="122" t="s">
        <v>149</v>
      </c>
      <c r="I1530" s="122" t="s">
        <v>4448</v>
      </c>
      <c r="J1530" s="122" t="s">
        <v>4448</v>
      </c>
      <c r="K1530" s="122" t="s">
        <v>24</v>
      </c>
      <c r="L1530" s="122" t="s">
        <v>4449</v>
      </c>
      <c r="M1530" s="122" t="s">
        <v>25</v>
      </c>
      <c r="N1530" s="122" t="s">
        <v>26</v>
      </c>
      <c r="O1530" s="122" t="s">
        <v>25</v>
      </c>
      <c r="P1530" s="122" t="s">
        <v>27</v>
      </c>
      <c r="Q1530" s="122" t="s">
        <v>190</v>
      </c>
      <c r="R1530" s="124">
        <v>0.45</v>
      </c>
      <c r="S1530" s="122" t="s">
        <v>191</v>
      </c>
      <c r="T1530" s="125">
        <v>5.33</v>
      </c>
      <c r="U1530" s="122" t="s">
        <v>30</v>
      </c>
      <c r="W1530" s="8" t="str">
        <f t="shared" si="167"/>
        <v/>
      </c>
      <c r="X1530" s="8">
        <f>IF(S1530="6B",_xlfn.XLOOKUP(H1530,'Zoning 2shop'!A:A,'Zoning 2shop'!B:B),IF(S1530="6C",_xlfn.XLOOKUP(G1530,'Zoning 2shop'!C:C,'Zoning 2shop'!D:D),""))</f>
        <v>30</v>
      </c>
      <c r="Y1530" s="112">
        <f t="shared" si="168"/>
        <v>0.14910705133062102</v>
      </c>
      <c r="Z1530" s="4">
        <f t="shared" si="169"/>
        <v>5.33</v>
      </c>
      <c r="AA1530" s="4">
        <f t="shared" si="170"/>
        <v>0.08</v>
      </c>
      <c r="AB1530" s="4">
        <f t="shared" si="171"/>
        <v>0.79474058359221</v>
      </c>
      <c r="AC1530" s="19">
        <f t="shared" si="172"/>
        <v>5.41</v>
      </c>
      <c r="AD1530" s="8" t="str">
        <f>IF(COUNTIF(Catégories!A:A,N1530)=0,"catégorie inconnue",LOOKUP(N1530,Catégories!A:A,Catégories!B:B))</f>
        <v>Frêt</v>
      </c>
      <c r="AE1530" s="21">
        <f t="shared" si="173"/>
        <v>6.2047405835922103</v>
      </c>
    </row>
    <row r="1531" spans="2:31" hidden="1" x14ac:dyDescent="0.2">
      <c r="B1531" s="122" t="s">
        <v>3839</v>
      </c>
      <c r="C1531" s="122" t="s">
        <v>177</v>
      </c>
      <c r="D1531" s="123">
        <v>46150</v>
      </c>
      <c r="E1531" s="122" t="s">
        <v>2311</v>
      </c>
      <c r="F1531" s="122" t="s">
        <v>22</v>
      </c>
      <c r="G1531" s="122" t="s">
        <v>151</v>
      </c>
      <c r="H1531" s="122" t="s">
        <v>149</v>
      </c>
      <c r="I1531" s="122" t="s">
        <v>4434</v>
      </c>
      <c r="J1531" s="122" t="s">
        <v>4434</v>
      </c>
      <c r="K1531" s="122" t="s">
        <v>24</v>
      </c>
      <c r="L1531" s="122" t="s">
        <v>4435</v>
      </c>
      <c r="M1531" s="122" t="s">
        <v>25</v>
      </c>
      <c r="N1531" s="122" t="s">
        <v>26</v>
      </c>
      <c r="O1531" s="122" t="s">
        <v>25</v>
      </c>
      <c r="P1531" s="122" t="s">
        <v>27</v>
      </c>
      <c r="Q1531" s="122" t="s">
        <v>190</v>
      </c>
      <c r="R1531" s="124">
        <v>0.2</v>
      </c>
      <c r="S1531" s="122" t="s">
        <v>191</v>
      </c>
      <c r="T1531" s="125">
        <v>5.33</v>
      </c>
      <c r="U1531" s="122" t="s">
        <v>30</v>
      </c>
      <c r="W1531" s="8" t="str">
        <f t="shared" si="167"/>
        <v/>
      </c>
      <c r="X1531" s="8">
        <f>IF(S1531="6B",_xlfn.XLOOKUP(H1531,'Zoning 2shop'!A:A,'Zoning 2shop'!B:B),IF(S1531="6C",_xlfn.XLOOKUP(G1531,'Zoning 2shop'!C:C,'Zoning 2shop'!D:D),""))</f>
        <v>30</v>
      </c>
      <c r="Y1531" s="112">
        <f t="shared" si="168"/>
        <v>0.14910705133062102</v>
      </c>
      <c r="Z1531" s="4">
        <f t="shared" si="169"/>
        <v>5.33</v>
      </c>
      <c r="AA1531" s="4">
        <f t="shared" si="170"/>
        <v>0.08</v>
      </c>
      <c r="AB1531" s="4">
        <f t="shared" si="171"/>
        <v>0.79474058359221</v>
      </c>
      <c r="AC1531" s="19">
        <f t="shared" si="172"/>
        <v>5.41</v>
      </c>
      <c r="AD1531" s="8" t="str">
        <f>IF(COUNTIF(Catégories!A:A,N1531)=0,"catégorie inconnue",LOOKUP(N1531,Catégories!A:A,Catégories!B:B))</f>
        <v>Frêt</v>
      </c>
      <c r="AE1531" s="21">
        <f t="shared" si="173"/>
        <v>6.2047405835922103</v>
      </c>
    </row>
    <row r="1532" spans="2:31" hidden="1" x14ac:dyDescent="0.2">
      <c r="B1532" s="122" t="s">
        <v>3839</v>
      </c>
      <c r="C1532" s="122" t="s">
        <v>177</v>
      </c>
      <c r="D1532" s="123">
        <v>46150</v>
      </c>
      <c r="E1532" s="122" t="s">
        <v>4414</v>
      </c>
      <c r="F1532" s="122" t="s">
        <v>22</v>
      </c>
      <c r="G1532" s="122" t="s">
        <v>151</v>
      </c>
      <c r="H1532" s="122" t="s">
        <v>149</v>
      </c>
      <c r="I1532" s="122" t="s">
        <v>4415</v>
      </c>
      <c r="J1532" s="122" t="s">
        <v>4415</v>
      </c>
      <c r="K1532" s="122" t="s">
        <v>24</v>
      </c>
      <c r="L1532" s="122" t="s">
        <v>4416</v>
      </c>
      <c r="M1532" s="122" t="s">
        <v>25</v>
      </c>
      <c r="N1532" s="122" t="s">
        <v>26</v>
      </c>
      <c r="O1532" s="122" t="s">
        <v>25</v>
      </c>
      <c r="P1532" s="122" t="s">
        <v>27</v>
      </c>
      <c r="Q1532" s="122" t="s">
        <v>190</v>
      </c>
      <c r="R1532" s="124">
        <v>4.532</v>
      </c>
      <c r="S1532" s="122" t="s">
        <v>191</v>
      </c>
      <c r="T1532" s="125">
        <v>9.69</v>
      </c>
      <c r="U1532" s="122" t="s">
        <v>30</v>
      </c>
      <c r="W1532" s="8" t="str">
        <f t="shared" si="167"/>
        <v/>
      </c>
      <c r="X1532" s="8">
        <f>IF(S1532="6B",_xlfn.XLOOKUP(H1532,'Zoning 2shop'!A:A,'Zoning 2shop'!B:B),IF(S1532="6C",_xlfn.XLOOKUP(G1532,'Zoning 2shop'!C:C,'Zoning 2shop'!D:D),""))</f>
        <v>30</v>
      </c>
      <c r="Y1532" s="112">
        <f t="shared" si="168"/>
        <v>0.14910705133062102</v>
      </c>
      <c r="Z1532" s="4">
        <f t="shared" si="169"/>
        <v>9.69</v>
      </c>
      <c r="AA1532" s="4">
        <f t="shared" si="170"/>
        <v>0.08</v>
      </c>
      <c r="AB1532" s="4">
        <f t="shared" si="171"/>
        <v>1.4448473273937177</v>
      </c>
      <c r="AC1532" s="19">
        <f t="shared" si="172"/>
        <v>9.77</v>
      </c>
      <c r="AD1532" s="8" t="str">
        <f>IF(COUNTIF(Catégories!A:A,N1532)=0,"catégorie inconnue",LOOKUP(N1532,Catégories!A:A,Catégories!B:B))</f>
        <v>Frêt</v>
      </c>
      <c r="AE1532" s="21">
        <f t="shared" si="173"/>
        <v>11.214847327393716</v>
      </c>
    </row>
    <row r="1533" spans="2:31" hidden="1" x14ac:dyDescent="0.2">
      <c r="B1533" s="122" t="s">
        <v>3839</v>
      </c>
      <c r="C1533" s="122" t="s">
        <v>177</v>
      </c>
      <c r="D1533" s="123">
        <v>46150</v>
      </c>
      <c r="E1533" s="122" t="s">
        <v>4400</v>
      </c>
      <c r="F1533" s="122" t="s">
        <v>22</v>
      </c>
      <c r="G1533" s="122" t="s">
        <v>156</v>
      </c>
      <c r="H1533" s="122" t="s">
        <v>149</v>
      </c>
      <c r="I1533" s="122" t="s">
        <v>4401</v>
      </c>
      <c r="J1533" s="122" t="s">
        <v>4401</v>
      </c>
      <c r="K1533" s="122" t="s">
        <v>24</v>
      </c>
      <c r="L1533" s="122" t="s">
        <v>4402</v>
      </c>
      <c r="M1533" s="122" t="s">
        <v>25</v>
      </c>
      <c r="N1533" s="122" t="s">
        <v>26</v>
      </c>
      <c r="O1533" s="122" t="s">
        <v>25</v>
      </c>
      <c r="P1533" s="122" t="s">
        <v>27</v>
      </c>
      <c r="Q1533" s="122" t="s">
        <v>190</v>
      </c>
      <c r="R1533" s="124">
        <v>6.2830000000000004</v>
      </c>
      <c r="S1533" s="122" t="s">
        <v>191</v>
      </c>
      <c r="T1533" s="125">
        <v>11.01</v>
      </c>
      <c r="U1533" s="122" t="s">
        <v>30</v>
      </c>
      <c r="W1533" s="8" t="str">
        <f t="shared" si="167"/>
        <v/>
      </c>
      <c r="X1533" s="8">
        <f>IF(S1533="6B",_xlfn.XLOOKUP(H1533,'Zoning 2shop'!A:A,'Zoning 2shop'!B:B),IF(S1533="6C",_xlfn.XLOOKUP(G1533,'Zoning 2shop'!C:C,'Zoning 2shop'!D:D),""))</f>
        <v>42</v>
      </c>
      <c r="Y1533" s="112">
        <f t="shared" si="168"/>
        <v>0.14910705133062102</v>
      </c>
      <c r="Z1533" s="4">
        <f t="shared" si="169"/>
        <v>11.01</v>
      </c>
      <c r="AA1533" s="4">
        <f t="shared" si="170"/>
        <v>0.08</v>
      </c>
      <c r="AB1533" s="4">
        <f t="shared" si="171"/>
        <v>1.6416686351501375</v>
      </c>
      <c r="AC1533" s="19">
        <f t="shared" si="172"/>
        <v>11.09</v>
      </c>
      <c r="AD1533" s="8" t="str">
        <f>IF(COUNTIF(Catégories!A:A,N1533)=0,"catégorie inconnue",LOOKUP(N1533,Catégories!A:A,Catégories!B:B))</f>
        <v>Frêt</v>
      </c>
      <c r="AE1533" s="21">
        <f t="shared" si="173"/>
        <v>12.731668635150138</v>
      </c>
    </row>
    <row r="1534" spans="2:31" hidden="1" x14ac:dyDescent="0.2">
      <c r="B1534" s="122" t="s">
        <v>3839</v>
      </c>
      <c r="C1534" s="122" t="s">
        <v>177</v>
      </c>
      <c r="D1534" s="123">
        <v>46150</v>
      </c>
      <c r="E1534" s="122" t="s">
        <v>4477</v>
      </c>
      <c r="F1534" s="122" t="s">
        <v>22</v>
      </c>
      <c r="G1534" s="122" t="s">
        <v>151</v>
      </c>
      <c r="H1534" s="122" t="s">
        <v>149</v>
      </c>
      <c r="I1534" s="122" t="s">
        <v>4478</v>
      </c>
      <c r="J1534" s="122" t="s">
        <v>4478</v>
      </c>
      <c r="K1534" s="122" t="s">
        <v>24</v>
      </c>
      <c r="L1534" s="122" t="s">
        <v>4479</v>
      </c>
      <c r="M1534" s="122" t="s">
        <v>25</v>
      </c>
      <c r="N1534" s="122" t="s">
        <v>26</v>
      </c>
      <c r="O1534" s="122" t="s">
        <v>25</v>
      </c>
      <c r="P1534" s="122" t="s">
        <v>27</v>
      </c>
      <c r="Q1534" s="122" t="s">
        <v>190</v>
      </c>
      <c r="R1534" s="124">
        <v>4.532</v>
      </c>
      <c r="S1534" s="122" t="s">
        <v>191</v>
      </c>
      <c r="T1534" s="125">
        <v>9.69</v>
      </c>
      <c r="U1534" s="122" t="s">
        <v>30</v>
      </c>
      <c r="W1534" s="8" t="str">
        <f t="shared" si="167"/>
        <v/>
      </c>
      <c r="X1534" s="8">
        <f>IF(S1534="6B",_xlfn.XLOOKUP(H1534,'Zoning 2shop'!A:A,'Zoning 2shop'!B:B),IF(S1534="6C",_xlfn.XLOOKUP(G1534,'Zoning 2shop'!C:C,'Zoning 2shop'!D:D),""))</f>
        <v>30</v>
      </c>
      <c r="Y1534" s="112">
        <f t="shared" si="168"/>
        <v>0.14910705133062102</v>
      </c>
      <c r="Z1534" s="4">
        <f t="shared" si="169"/>
        <v>9.69</v>
      </c>
      <c r="AA1534" s="4">
        <f t="shared" si="170"/>
        <v>0.08</v>
      </c>
      <c r="AB1534" s="4">
        <f t="shared" si="171"/>
        <v>1.4448473273937177</v>
      </c>
      <c r="AC1534" s="19">
        <f t="shared" si="172"/>
        <v>9.77</v>
      </c>
      <c r="AD1534" s="8" t="str">
        <f>IF(COUNTIF(Catégories!A:A,N1534)=0,"catégorie inconnue",LOOKUP(N1534,Catégories!A:A,Catégories!B:B))</f>
        <v>Frêt</v>
      </c>
      <c r="AE1534" s="21">
        <f t="shared" si="173"/>
        <v>11.214847327393716</v>
      </c>
    </row>
    <row r="1535" spans="2:31" hidden="1" x14ac:dyDescent="0.2">
      <c r="B1535" s="122" t="s">
        <v>3839</v>
      </c>
      <c r="C1535" s="122" t="s">
        <v>177</v>
      </c>
      <c r="D1535" s="123">
        <v>46150</v>
      </c>
      <c r="E1535" s="122" t="s">
        <v>563</v>
      </c>
      <c r="F1535" s="122" t="s">
        <v>22</v>
      </c>
      <c r="G1535" s="122" t="s">
        <v>192</v>
      </c>
      <c r="H1535" s="122" t="s">
        <v>149</v>
      </c>
      <c r="I1535" s="122" t="s">
        <v>4417</v>
      </c>
      <c r="J1535" s="122" t="s">
        <v>4417</v>
      </c>
      <c r="K1535" s="122" t="s">
        <v>24</v>
      </c>
      <c r="L1535" s="122" t="s">
        <v>4418</v>
      </c>
      <c r="M1535" s="122" t="s">
        <v>25</v>
      </c>
      <c r="N1535" s="122" t="s">
        <v>26</v>
      </c>
      <c r="O1535" s="122" t="s">
        <v>25</v>
      </c>
      <c r="P1535" s="122" t="s">
        <v>27</v>
      </c>
      <c r="Q1535" s="122" t="s">
        <v>190</v>
      </c>
      <c r="R1535" s="124">
        <v>0.38</v>
      </c>
      <c r="S1535" s="122" t="s">
        <v>191</v>
      </c>
      <c r="T1535" s="125">
        <v>9.4700000000000006</v>
      </c>
      <c r="U1535" s="122" t="s">
        <v>30</v>
      </c>
      <c r="W1535" s="8" t="str">
        <f t="shared" si="167"/>
        <v/>
      </c>
      <c r="X1535" s="8">
        <f>IF(S1535="6B",_xlfn.XLOOKUP(H1535,'Zoning 2shop'!A:A,'Zoning 2shop'!B:B),IF(S1535="6C",_xlfn.XLOOKUP(G1535,'Zoning 2shop'!C:C,'Zoning 2shop'!D:D),""))</f>
        <v>25</v>
      </c>
      <c r="Y1535" s="112">
        <f t="shared" si="168"/>
        <v>0.14910705133062102</v>
      </c>
      <c r="Z1535" s="4">
        <f t="shared" si="169"/>
        <v>9.4700000000000006</v>
      </c>
      <c r="AA1535" s="4">
        <f t="shared" si="170"/>
        <v>0.08</v>
      </c>
      <c r="AB1535" s="4">
        <f t="shared" si="171"/>
        <v>1.4120437761009812</v>
      </c>
      <c r="AC1535" s="19">
        <f t="shared" si="172"/>
        <v>9.5500000000000007</v>
      </c>
      <c r="AD1535" s="8" t="str">
        <f>IF(COUNTIF(Catégories!A:A,N1535)=0,"catégorie inconnue",LOOKUP(N1535,Catégories!A:A,Catégories!B:B))</f>
        <v>Frêt</v>
      </c>
      <c r="AE1535" s="21">
        <f t="shared" si="173"/>
        <v>10.962043776100982</v>
      </c>
    </row>
    <row r="1536" spans="2:31" hidden="1" x14ac:dyDescent="0.2">
      <c r="B1536" s="122" t="s">
        <v>3839</v>
      </c>
      <c r="C1536" s="122" t="s">
        <v>177</v>
      </c>
      <c r="D1536" s="123">
        <v>46150</v>
      </c>
      <c r="E1536" s="122" t="s">
        <v>4474</v>
      </c>
      <c r="F1536" s="122" t="s">
        <v>22</v>
      </c>
      <c r="G1536" s="122" t="s">
        <v>151</v>
      </c>
      <c r="H1536" s="122" t="s">
        <v>149</v>
      </c>
      <c r="I1536" s="122" t="s">
        <v>4475</v>
      </c>
      <c r="J1536" s="122" t="s">
        <v>4475</v>
      </c>
      <c r="K1536" s="122" t="s">
        <v>24</v>
      </c>
      <c r="L1536" s="122" t="s">
        <v>4476</v>
      </c>
      <c r="M1536" s="122" t="s">
        <v>25</v>
      </c>
      <c r="N1536" s="122" t="s">
        <v>26</v>
      </c>
      <c r="O1536" s="122" t="s">
        <v>25</v>
      </c>
      <c r="P1536" s="122" t="s">
        <v>27</v>
      </c>
      <c r="Q1536" s="122" t="s">
        <v>190</v>
      </c>
      <c r="R1536" s="124">
        <v>1.004</v>
      </c>
      <c r="S1536" s="122" t="s">
        <v>191</v>
      </c>
      <c r="T1536" s="125">
        <v>5.88</v>
      </c>
      <c r="U1536" s="122" t="s">
        <v>30</v>
      </c>
      <c r="W1536" s="8" t="str">
        <f t="shared" si="167"/>
        <v/>
      </c>
      <c r="X1536" s="8">
        <f>IF(S1536="6B",_xlfn.XLOOKUP(H1536,'Zoning 2shop'!A:A,'Zoning 2shop'!B:B),IF(S1536="6C",_xlfn.XLOOKUP(G1536,'Zoning 2shop'!C:C,'Zoning 2shop'!D:D),""))</f>
        <v>30</v>
      </c>
      <c r="Y1536" s="112">
        <f t="shared" si="168"/>
        <v>0.14910705133062102</v>
      </c>
      <c r="Z1536" s="4">
        <f t="shared" si="169"/>
        <v>5.88</v>
      </c>
      <c r="AA1536" s="4">
        <f t="shared" si="170"/>
        <v>0.08</v>
      </c>
      <c r="AB1536" s="4">
        <f t="shared" si="171"/>
        <v>0.87674946182405156</v>
      </c>
      <c r="AC1536" s="19">
        <f t="shared" si="172"/>
        <v>5.96</v>
      </c>
      <c r="AD1536" s="8" t="str">
        <f>IF(COUNTIF(Catégories!A:A,N1536)=0,"catégorie inconnue",LOOKUP(N1536,Catégories!A:A,Catégories!B:B))</f>
        <v>Frêt</v>
      </c>
      <c r="AE1536" s="21">
        <f t="shared" si="173"/>
        <v>6.8367494618240512</v>
      </c>
    </row>
    <row r="1537" spans="2:31" hidden="1" x14ac:dyDescent="0.2">
      <c r="B1537" s="122" t="s">
        <v>3839</v>
      </c>
      <c r="C1537" s="122" t="s">
        <v>177</v>
      </c>
      <c r="D1537" s="123">
        <v>46150</v>
      </c>
      <c r="E1537" s="122" t="s">
        <v>4450</v>
      </c>
      <c r="F1537" s="122" t="s">
        <v>22</v>
      </c>
      <c r="G1537" s="122" t="s">
        <v>151</v>
      </c>
      <c r="H1537" s="122" t="s">
        <v>149</v>
      </c>
      <c r="I1537" s="122" t="s">
        <v>4451</v>
      </c>
      <c r="J1537" s="122" t="s">
        <v>4451</v>
      </c>
      <c r="K1537" s="122" t="s">
        <v>24</v>
      </c>
      <c r="L1537" s="122" t="s">
        <v>4452</v>
      </c>
      <c r="M1537" s="122" t="s">
        <v>25</v>
      </c>
      <c r="N1537" s="122" t="s">
        <v>26</v>
      </c>
      <c r="O1537" s="122" t="s">
        <v>25</v>
      </c>
      <c r="P1537" s="122" t="s">
        <v>27</v>
      </c>
      <c r="Q1537" s="122" t="s">
        <v>190</v>
      </c>
      <c r="R1537" s="124">
        <v>4.532</v>
      </c>
      <c r="S1537" s="122" t="s">
        <v>191</v>
      </c>
      <c r="T1537" s="125">
        <v>9.69</v>
      </c>
      <c r="U1537" s="122" t="s">
        <v>30</v>
      </c>
      <c r="W1537" s="8" t="str">
        <f t="shared" si="167"/>
        <v/>
      </c>
      <c r="X1537" s="8">
        <f>IF(S1537="6B",_xlfn.XLOOKUP(H1537,'Zoning 2shop'!A:A,'Zoning 2shop'!B:B),IF(S1537="6C",_xlfn.XLOOKUP(G1537,'Zoning 2shop'!C:C,'Zoning 2shop'!D:D),""))</f>
        <v>30</v>
      </c>
      <c r="Y1537" s="112">
        <f t="shared" si="168"/>
        <v>0.14910705133062102</v>
      </c>
      <c r="Z1537" s="4">
        <f t="shared" si="169"/>
        <v>9.69</v>
      </c>
      <c r="AA1537" s="4">
        <f t="shared" si="170"/>
        <v>0.08</v>
      </c>
      <c r="AB1537" s="4">
        <f t="shared" si="171"/>
        <v>1.4448473273937177</v>
      </c>
      <c r="AC1537" s="19">
        <f t="shared" si="172"/>
        <v>9.77</v>
      </c>
      <c r="AD1537" s="8" t="str">
        <f>IF(COUNTIF(Catégories!A:A,N1537)=0,"catégorie inconnue",LOOKUP(N1537,Catégories!A:A,Catégories!B:B))</f>
        <v>Frêt</v>
      </c>
      <c r="AE1537" s="21">
        <f t="shared" si="173"/>
        <v>11.214847327393716</v>
      </c>
    </row>
    <row r="1538" spans="2:31" hidden="1" x14ac:dyDescent="0.2">
      <c r="B1538" s="122" t="s">
        <v>3839</v>
      </c>
      <c r="C1538" s="122" t="s">
        <v>177</v>
      </c>
      <c r="D1538" s="123">
        <v>46150</v>
      </c>
      <c r="E1538" s="122" t="s">
        <v>533</v>
      </c>
      <c r="F1538" s="122" t="s">
        <v>22</v>
      </c>
      <c r="G1538" s="122" t="s">
        <v>151</v>
      </c>
      <c r="H1538" s="122" t="s">
        <v>149</v>
      </c>
      <c r="I1538" s="122" t="s">
        <v>4445</v>
      </c>
      <c r="J1538" s="122" t="s">
        <v>4445</v>
      </c>
      <c r="K1538" s="122" t="s">
        <v>24</v>
      </c>
      <c r="L1538" s="122" t="s">
        <v>4446</v>
      </c>
      <c r="M1538" s="122" t="s">
        <v>25</v>
      </c>
      <c r="N1538" s="122" t="s">
        <v>26</v>
      </c>
      <c r="O1538" s="122" t="s">
        <v>25</v>
      </c>
      <c r="P1538" s="122" t="s">
        <v>27</v>
      </c>
      <c r="Q1538" s="122" t="s">
        <v>190</v>
      </c>
      <c r="R1538" s="124">
        <v>4.8250000000000002</v>
      </c>
      <c r="S1538" s="122" t="s">
        <v>191</v>
      </c>
      <c r="T1538" s="125">
        <v>9.69</v>
      </c>
      <c r="U1538" s="122" t="s">
        <v>30</v>
      </c>
      <c r="W1538" s="8" t="str">
        <f t="shared" ref="W1538:W1601" si="174">IF(C1538&lt;&gt;2,"",IF(S1538="5X","5XK",IF(S1538="5Y","5YK",IF(S1538="6B","6BK",IF(S1538="6C","6CK","")))))</f>
        <v/>
      </c>
      <c r="X1538" s="8">
        <f>IF(S1538="6B",_xlfn.XLOOKUP(H1538,'Zoning 2shop'!A:A,'Zoning 2shop'!B:B),IF(S1538="6C",_xlfn.XLOOKUP(G1538,'Zoning 2shop'!C:C,'Zoning 2shop'!D:D),""))</f>
        <v>30</v>
      </c>
      <c r="Y1538" s="112">
        <f t="shared" si="168"/>
        <v>0.14910705133062102</v>
      </c>
      <c r="Z1538" s="4">
        <f t="shared" si="169"/>
        <v>9.69</v>
      </c>
      <c r="AA1538" s="4">
        <f t="shared" si="170"/>
        <v>0.08</v>
      </c>
      <c r="AB1538" s="4">
        <f t="shared" si="171"/>
        <v>1.4448473273937177</v>
      </c>
      <c r="AC1538" s="19">
        <f t="shared" si="172"/>
        <v>9.77</v>
      </c>
      <c r="AD1538" s="8" t="str">
        <f>IF(COUNTIF(Catégories!A:A,N1538)=0,"catégorie inconnue",LOOKUP(N1538,Catégories!A:A,Catégories!B:B))</f>
        <v>Frêt</v>
      </c>
      <c r="AE1538" s="21">
        <f t="shared" si="173"/>
        <v>11.214847327393716</v>
      </c>
    </row>
    <row r="1539" spans="2:31" hidden="1" x14ac:dyDescent="0.2">
      <c r="B1539" s="122" t="s">
        <v>3839</v>
      </c>
      <c r="C1539" s="122" t="s">
        <v>177</v>
      </c>
      <c r="D1539" s="123">
        <v>46150</v>
      </c>
      <c r="E1539" s="122" t="s">
        <v>566</v>
      </c>
      <c r="F1539" s="122" t="s">
        <v>22</v>
      </c>
      <c r="G1539" s="122" t="s">
        <v>151</v>
      </c>
      <c r="H1539" s="122" t="s">
        <v>149</v>
      </c>
      <c r="I1539" s="122" t="s">
        <v>4472</v>
      </c>
      <c r="J1539" s="122" t="s">
        <v>4472</v>
      </c>
      <c r="K1539" s="122" t="s">
        <v>24</v>
      </c>
      <c r="L1539" s="122" t="s">
        <v>4473</v>
      </c>
      <c r="M1539" s="122" t="s">
        <v>25</v>
      </c>
      <c r="N1539" s="122" t="s">
        <v>26</v>
      </c>
      <c r="O1539" s="122" t="s">
        <v>25</v>
      </c>
      <c r="P1539" s="122" t="s">
        <v>27</v>
      </c>
      <c r="Q1539" s="122" t="s">
        <v>190</v>
      </c>
      <c r="R1539" s="124">
        <v>4.532</v>
      </c>
      <c r="S1539" s="122" t="s">
        <v>191</v>
      </c>
      <c r="T1539" s="125">
        <v>9.69</v>
      </c>
      <c r="U1539" s="122" t="s">
        <v>30</v>
      </c>
      <c r="W1539" s="8" t="str">
        <f t="shared" si="174"/>
        <v/>
      </c>
      <c r="X1539" s="8">
        <f>IF(S1539="6B",_xlfn.XLOOKUP(H1539,'Zoning 2shop'!A:A,'Zoning 2shop'!B:B),IF(S1539="6C",_xlfn.XLOOKUP(G1539,'Zoning 2shop'!C:C,'Zoning 2shop'!D:D),""))</f>
        <v>30</v>
      </c>
      <c r="Y1539" s="112">
        <f t="shared" si="168"/>
        <v>0.14910705133062102</v>
      </c>
      <c r="Z1539" s="4">
        <f t="shared" si="169"/>
        <v>9.69</v>
      </c>
      <c r="AA1539" s="4">
        <f t="shared" si="170"/>
        <v>0.08</v>
      </c>
      <c r="AB1539" s="4">
        <f t="shared" si="171"/>
        <v>1.4448473273937177</v>
      </c>
      <c r="AC1539" s="19">
        <f t="shared" si="172"/>
        <v>9.77</v>
      </c>
      <c r="AD1539" s="8" t="str">
        <f>IF(COUNTIF(Catégories!A:A,N1539)=0,"catégorie inconnue",LOOKUP(N1539,Catégories!A:A,Catégories!B:B))</f>
        <v>Frêt</v>
      </c>
      <c r="AE1539" s="21">
        <f t="shared" si="173"/>
        <v>11.214847327393716</v>
      </c>
    </row>
    <row r="1540" spans="2:31" hidden="1" x14ac:dyDescent="0.2">
      <c r="B1540" s="122" t="s">
        <v>3839</v>
      </c>
      <c r="C1540" s="122" t="s">
        <v>177</v>
      </c>
      <c r="D1540" s="123">
        <v>46150</v>
      </c>
      <c r="E1540" s="122" t="s">
        <v>4453</v>
      </c>
      <c r="F1540" s="122" t="s">
        <v>22</v>
      </c>
      <c r="G1540" s="122" t="s">
        <v>151</v>
      </c>
      <c r="H1540" s="122" t="s">
        <v>149</v>
      </c>
      <c r="I1540" s="122" t="s">
        <v>4454</v>
      </c>
      <c r="J1540" s="122" t="s">
        <v>4454</v>
      </c>
      <c r="K1540" s="122" t="s">
        <v>24</v>
      </c>
      <c r="L1540" s="122" t="s">
        <v>4455</v>
      </c>
      <c r="M1540" s="122" t="s">
        <v>25</v>
      </c>
      <c r="N1540" s="122" t="s">
        <v>26</v>
      </c>
      <c r="O1540" s="122" t="s">
        <v>25</v>
      </c>
      <c r="P1540" s="122" t="s">
        <v>27</v>
      </c>
      <c r="Q1540" s="122" t="s">
        <v>190</v>
      </c>
      <c r="R1540" s="124">
        <v>0.18</v>
      </c>
      <c r="S1540" s="122" t="s">
        <v>191</v>
      </c>
      <c r="T1540" s="125">
        <v>5.33</v>
      </c>
      <c r="U1540" s="122" t="s">
        <v>30</v>
      </c>
      <c r="W1540" s="8" t="str">
        <f t="shared" si="174"/>
        <v/>
      </c>
      <c r="X1540" s="8">
        <f>IF(S1540="6B",_xlfn.XLOOKUP(H1540,'Zoning 2shop'!A:A,'Zoning 2shop'!B:B),IF(S1540="6C",_xlfn.XLOOKUP(G1540,'Zoning 2shop'!C:C,'Zoning 2shop'!D:D),""))</f>
        <v>30</v>
      </c>
      <c r="Y1540" s="112">
        <f t="shared" si="168"/>
        <v>0.14910705133062102</v>
      </c>
      <c r="Z1540" s="4">
        <f t="shared" si="169"/>
        <v>5.33</v>
      </c>
      <c r="AA1540" s="4">
        <f t="shared" si="170"/>
        <v>0.08</v>
      </c>
      <c r="AB1540" s="4">
        <f t="shared" si="171"/>
        <v>0.79474058359221</v>
      </c>
      <c r="AC1540" s="19">
        <f t="shared" si="172"/>
        <v>5.41</v>
      </c>
      <c r="AD1540" s="8" t="str">
        <f>IF(COUNTIF(Catégories!A:A,N1540)=0,"catégorie inconnue",LOOKUP(N1540,Catégories!A:A,Catégories!B:B))</f>
        <v>Frêt</v>
      </c>
      <c r="AE1540" s="21">
        <f t="shared" si="173"/>
        <v>6.2047405835922103</v>
      </c>
    </row>
    <row r="1541" spans="2:31" hidden="1" x14ac:dyDescent="0.2">
      <c r="B1541" s="122" t="s">
        <v>3839</v>
      </c>
      <c r="C1541" s="122" t="s">
        <v>177</v>
      </c>
      <c r="D1541" s="123">
        <v>46150</v>
      </c>
      <c r="E1541" s="122" t="s">
        <v>4436</v>
      </c>
      <c r="F1541" s="122" t="s">
        <v>22</v>
      </c>
      <c r="G1541" s="122" t="s">
        <v>151</v>
      </c>
      <c r="H1541" s="122" t="s">
        <v>149</v>
      </c>
      <c r="I1541" s="122" t="s">
        <v>4437</v>
      </c>
      <c r="J1541" s="122" t="s">
        <v>4437</v>
      </c>
      <c r="K1541" s="122" t="s">
        <v>24</v>
      </c>
      <c r="L1541" s="122" t="s">
        <v>4438</v>
      </c>
      <c r="M1541" s="122" t="s">
        <v>25</v>
      </c>
      <c r="N1541" s="122" t="s">
        <v>26</v>
      </c>
      <c r="O1541" s="122" t="s">
        <v>25</v>
      </c>
      <c r="P1541" s="122" t="s">
        <v>27</v>
      </c>
      <c r="Q1541" s="122" t="s">
        <v>190</v>
      </c>
      <c r="R1541" s="124">
        <v>1.1779999999999999</v>
      </c>
      <c r="S1541" s="122" t="s">
        <v>191</v>
      </c>
      <c r="T1541" s="125">
        <v>5.88</v>
      </c>
      <c r="U1541" s="122" t="s">
        <v>30</v>
      </c>
      <c r="W1541" s="8" t="str">
        <f t="shared" si="174"/>
        <v/>
      </c>
      <c r="X1541" s="8">
        <f>IF(S1541="6B",_xlfn.XLOOKUP(H1541,'Zoning 2shop'!A:A,'Zoning 2shop'!B:B),IF(S1541="6C",_xlfn.XLOOKUP(G1541,'Zoning 2shop'!C:C,'Zoning 2shop'!D:D),""))</f>
        <v>30</v>
      </c>
      <c r="Y1541" s="112">
        <f t="shared" si="168"/>
        <v>0.14910705133062102</v>
      </c>
      <c r="Z1541" s="4">
        <f t="shared" si="169"/>
        <v>5.88</v>
      </c>
      <c r="AA1541" s="4">
        <f t="shared" si="170"/>
        <v>0.08</v>
      </c>
      <c r="AB1541" s="4">
        <f t="shared" si="171"/>
        <v>0.87674946182405156</v>
      </c>
      <c r="AC1541" s="19">
        <f t="shared" si="172"/>
        <v>5.96</v>
      </c>
      <c r="AD1541" s="8" t="str">
        <f>IF(COUNTIF(Catégories!A:A,N1541)=0,"catégorie inconnue",LOOKUP(N1541,Catégories!A:A,Catégories!B:B))</f>
        <v>Frêt</v>
      </c>
      <c r="AE1541" s="21">
        <f t="shared" si="173"/>
        <v>6.8367494618240512</v>
      </c>
    </row>
    <row r="1542" spans="2:31" hidden="1" x14ac:dyDescent="0.2">
      <c r="B1542" s="122" t="s">
        <v>3839</v>
      </c>
      <c r="C1542" s="122" t="s">
        <v>177</v>
      </c>
      <c r="D1542" s="123">
        <v>46150</v>
      </c>
      <c r="E1542" s="122" t="s">
        <v>4392</v>
      </c>
      <c r="F1542" s="122" t="s">
        <v>22</v>
      </c>
      <c r="G1542" s="122" t="s">
        <v>153</v>
      </c>
      <c r="H1542" s="122" t="s">
        <v>149</v>
      </c>
      <c r="I1542" s="122" t="s">
        <v>4393</v>
      </c>
      <c r="J1542" s="122" t="s">
        <v>4393</v>
      </c>
      <c r="K1542" s="122" t="s">
        <v>24</v>
      </c>
      <c r="L1542" s="122" t="s">
        <v>4394</v>
      </c>
      <c r="M1542" s="122" t="s">
        <v>25</v>
      </c>
      <c r="N1542" s="122" t="s">
        <v>26</v>
      </c>
      <c r="O1542" s="122" t="s">
        <v>25</v>
      </c>
      <c r="P1542" s="122" t="s">
        <v>27</v>
      </c>
      <c r="Q1542" s="122" t="s">
        <v>190</v>
      </c>
      <c r="R1542" s="124">
        <v>1.536</v>
      </c>
      <c r="S1542" s="122" t="s">
        <v>191</v>
      </c>
      <c r="T1542" s="125">
        <v>6.95</v>
      </c>
      <c r="U1542" s="122" t="s">
        <v>30</v>
      </c>
      <c r="W1542" s="8" t="str">
        <f t="shared" si="174"/>
        <v/>
      </c>
      <c r="X1542" s="8">
        <f>IF(S1542="6B",_xlfn.XLOOKUP(H1542,'Zoning 2shop'!A:A,'Zoning 2shop'!B:B),IF(S1542="6C",_xlfn.XLOOKUP(G1542,'Zoning 2shop'!C:C,'Zoning 2shop'!D:D),""))</f>
        <v>33</v>
      </c>
      <c r="Y1542" s="112">
        <f t="shared" si="168"/>
        <v>0.14910705133062102</v>
      </c>
      <c r="Z1542" s="4">
        <f t="shared" si="169"/>
        <v>6.95</v>
      </c>
      <c r="AA1542" s="4">
        <f t="shared" si="170"/>
        <v>0.08</v>
      </c>
      <c r="AB1542" s="4">
        <f t="shared" si="171"/>
        <v>1.0362940067478161</v>
      </c>
      <c r="AC1542" s="19">
        <f t="shared" si="172"/>
        <v>7.03</v>
      </c>
      <c r="AD1542" s="8" t="str">
        <f>IF(COUNTIF(Catégories!A:A,N1542)=0,"catégorie inconnue",LOOKUP(N1542,Catégories!A:A,Catégories!B:B))</f>
        <v>Frêt</v>
      </c>
      <c r="AE1542" s="21">
        <f t="shared" si="173"/>
        <v>8.0662940067478157</v>
      </c>
    </row>
    <row r="1543" spans="2:31" hidden="1" x14ac:dyDescent="0.2">
      <c r="B1543" s="122" t="s">
        <v>3839</v>
      </c>
      <c r="C1543" s="122" t="s">
        <v>177</v>
      </c>
      <c r="D1543" s="123">
        <v>46150</v>
      </c>
      <c r="E1543" s="122" t="s">
        <v>4409</v>
      </c>
      <c r="F1543" s="122" t="s">
        <v>22</v>
      </c>
      <c r="G1543" s="122" t="s">
        <v>161</v>
      </c>
      <c r="H1543" s="122" t="s">
        <v>149</v>
      </c>
      <c r="I1543" s="122" t="s">
        <v>4410</v>
      </c>
      <c r="J1543" s="122" t="s">
        <v>4410</v>
      </c>
      <c r="K1543" s="122" t="s">
        <v>24</v>
      </c>
      <c r="L1543" s="122" t="s">
        <v>4411</v>
      </c>
      <c r="M1543" s="122" t="s">
        <v>25</v>
      </c>
      <c r="N1543" s="122" t="s">
        <v>26</v>
      </c>
      <c r="O1543" s="122" t="s">
        <v>25</v>
      </c>
      <c r="P1543" s="122" t="s">
        <v>27</v>
      </c>
      <c r="Q1543" s="122" t="s">
        <v>190</v>
      </c>
      <c r="R1543" s="124">
        <v>4.6079999999999997</v>
      </c>
      <c r="S1543" s="122" t="s">
        <v>191</v>
      </c>
      <c r="T1543" s="125">
        <v>13.83</v>
      </c>
      <c r="U1543" s="122" t="s">
        <v>30</v>
      </c>
      <c r="W1543" s="8" t="str">
        <f t="shared" si="174"/>
        <v/>
      </c>
      <c r="X1543" s="8">
        <f>IF(S1543="6B",_xlfn.XLOOKUP(H1543,'Zoning 2shop'!A:A,'Zoning 2shop'!B:B),IF(S1543="6C",_xlfn.XLOOKUP(G1543,'Zoning 2shop'!C:C,'Zoning 2shop'!D:D),""))</f>
        <v>25</v>
      </c>
      <c r="Y1543" s="112">
        <f t="shared" si="168"/>
        <v>0.14910705133062102</v>
      </c>
      <c r="Z1543" s="4">
        <f t="shared" si="169"/>
        <v>13.83</v>
      </c>
      <c r="AA1543" s="4">
        <f t="shared" si="170"/>
        <v>0.08</v>
      </c>
      <c r="AB1543" s="4">
        <f t="shared" si="171"/>
        <v>2.0621505199024885</v>
      </c>
      <c r="AC1543" s="19">
        <f t="shared" si="172"/>
        <v>13.91</v>
      </c>
      <c r="AD1543" s="8" t="str">
        <f>IF(COUNTIF(Catégories!A:A,N1543)=0,"catégorie inconnue",LOOKUP(N1543,Catégories!A:A,Catégories!B:B))</f>
        <v>Frêt</v>
      </c>
      <c r="AE1543" s="21">
        <f t="shared" si="173"/>
        <v>15.972150519902488</v>
      </c>
    </row>
    <row r="1544" spans="2:31" hidden="1" x14ac:dyDescent="0.2">
      <c r="B1544" s="122" t="s">
        <v>3839</v>
      </c>
      <c r="C1544" s="122" t="s">
        <v>177</v>
      </c>
      <c r="D1544" s="123">
        <v>46150</v>
      </c>
      <c r="E1544" s="122" t="s">
        <v>4383</v>
      </c>
      <c r="F1544" s="122" t="s">
        <v>22</v>
      </c>
      <c r="G1544" s="122" t="s">
        <v>153</v>
      </c>
      <c r="H1544" s="122" t="s">
        <v>149</v>
      </c>
      <c r="I1544" s="122" t="s">
        <v>4384</v>
      </c>
      <c r="J1544" s="122" t="s">
        <v>4384</v>
      </c>
      <c r="K1544" s="122" t="s">
        <v>24</v>
      </c>
      <c r="L1544" s="122" t="s">
        <v>4385</v>
      </c>
      <c r="M1544" s="122" t="s">
        <v>25</v>
      </c>
      <c r="N1544" s="122" t="s">
        <v>26</v>
      </c>
      <c r="O1544" s="122" t="s">
        <v>25</v>
      </c>
      <c r="P1544" s="122" t="s">
        <v>27</v>
      </c>
      <c r="Q1544" s="122" t="s">
        <v>190</v>
      </c>
      <c r="R1544" s="124">
        <v>5.0860000000000003</v>
      </c>
      <c r="S1544" s="122" t="s">
        <v>191</v>
      </c>
      <c r="T1544" s="125">
        <v>11.42</v>
      </c>
      <c r="U1544" s="122" t="s">
        <v>30</v>
      </c>
      <c r="W1544" s="8" t="str">
        <f t="shared" si="174"/>
        <v/>
      </c>
      <c r="X1544" s="8">
        <f>IF(S1544="6B",_xlfn.XLOOKUP(H1544,'Zoning 2shop'!A:A,'Zoning 2shop'!B:B),IF(S1544="6C",_xlfn.XLOOKUP(G1544,'Zoning 2shop'!C:C,'Zoning 2shop'!D:D),""))</f>
        <v>33</v>
      </c>
      <c r="Y1544" s="112">
        <f t="shared" si="168"/>
        <v>0.14910705133062102</v>
      </c>
      <c r="Z1544" s="4">
        <f t="shared" si="169"/>
        <v>11.42</v>
      </c>
      <c r="AA1544" s="4">
        <f t="shared" si="170"/>
        <v>0.08</v>
      </c>
      <c r="AB1544" s="4">
        <f t="shared" si="171"/>
        <v>1.7028025261956921</v>
      </c>
      <c r="AC1544" s="19">
        <f t="shared" si="172"/>
        <v>11.5</v>
      </c>
      <c r="AD1544" s="8" t="str">
        <f>IF(COUNTIF(Catégories!A:A,N1544)=0,"catégorie inconnue",LOOKUP(N1544,Catégories!A:A,Catégories!B:B))</f>
        <v>Frêt</v>
      </c>
      <c r="AE1544" s="21">
        <f t="shared" si="173"/>
        <v>13.202802526195692</v>
      </c>
    </row>
    <row r="1545" spans="2:31" ht="25.5" hidden="1" x14ac:dyDescent="0.2">
      <c r="B1545" s="122" t="s">
        <v>3839</v>
      </c>
      <c r="C1545" s="122" t="s">
        <v>177</v>
      </c>
      <c r="D1545" s="123">
        <v>46150</v>
      </c>
      <c r="E1545" s="122" t="s">
        <v>4383</v>
      </c>
      <c r="F1545" s="122" t="s">
        <v>22</v>
      </c>
      <c r="G1545" s="122" t="s">
        <v>153</v>
      </c>
      <c r="H1545" s="122" t="s">
        <v>149</v>
      </c>
      <c r="I1545" s="122" t="s">
        <v>4384</v>
      </c>
      <c r="J1545" s="122" t="s">
        <v>4384</v>
      </c>
      <c r="K1545" s="122" t="s">
        <v>24</v>
      </c>
      <c r="L1545" s="122" t="s">
        <v>4385</v>
      </c>
      <c r="M1545" s="122" t="s">
        <v>25</v>
      </c>
      <c r="N1545" s="122" t="s">
        <v>41</v>
      </c>
      <c r="O1545" s="122" t="s">
        <v>25</v>
      </c>
      <c r="P1545" s="122"/>
      <c r="Q1545" s="122" t="s">
        <v>190</v>
      </c>
      <c r="R1545" s="124">
        <v>0</v>
      </c>
      <c r="S1545" s="122" t="s">
        <v>191</v>
      </c>
      <c r="T1545" s="125">
        <v>2</v>
      </c>
      <c r="U1545" s="122" t="s">
        <v>30</v>
      </c>
      <c r="W1545" s="8" t="str">
        <f t="shared" si="174"/>
        <v/>
      </c>
      <c r="X1545" s="8">
        <f>IF(S1545="6B",_xlfn.XLOOKUP(H1545,'Zoning 2shop'!A:A,'Zoning 2shop'!B:B),IF(S1545="6C",_xlfn.XLOOKUP(G1545,'Zoning 2shop'!C:C,'Zoning 2shop'!D:D),""))</f>
        <v>33</v>
      </c>
      <c r="Y1545" s="112">
        <f t="shared" si="168"/>
        <v>0.14910705133062102</v>
      </c>
      <c r="Z1545" s="4">
        <f t="shared" si="169"/>
        <v>2</v>
      </c>
      <c r="AA1545" s="4">
        <f t="shared" si="170"/>
        <v>0.08</v>
      </c>
      <c r="AB1545" s="4">
        <f t="shared" si="171"/>
        <v>0.29821410266124204</v>
      </c>
      <c r="AC1545" s="19">
        <f t="shared" si="172"/>
        <v>2.08</v>
      </c>
      <c r="AD1545" s="8" t="str">
        <f>IF(COUNTIF(Catégories!A:A,N1545)=0,"catégorie inconnue",LOOKUP(N1545,Catégories!A:A,Catégories!B:B))</f>
        <v>Frêt</v>
      </c>
      <c r="AE1545" s="21">
        <f t="shared" si="173"/>
        <v>2.378214102661242</v>
      </c>
    </row>
    <row r="1546" spans="2:31" hidden="1" x14ac:dyDescent="0.2">
      <c r="B1546" s="122" t="s">
        <v>3839</v>
      </c>
      <c r="C1546" s="122" t="s">
        <v>177</v>
      </c>
      <c r="D1546" s="123">
        <v>46150</v>
      </c>
      <c r="E1546" s="122" t="s">
        <v>4375</v>
      </c>
      <c r="F1546" s="122" t="s">
        <v>22</v>
      </c>
      <c r="G1546" s="122" t="s">
        <v>151</v>
      </c>
      <c r="H1546" s="122" t="s">
        <v>149</v>
      </c>
      <c r="I1546" s="122" t="s">
        <v>4376</v>
      </c>
      <c r="J1546" s="122" t="s">
        <v>4376</v>
      </c>
      <c r="K1546" s="122" t="s">
        <v>24</v>
      </c>
      <c r="L1546" s="122" t="s">
        <v>4377</v>
      </c>
      <c r="M1546" s="122" t="s">
        <v>25</v>
      </c>
      <c r="N1546" s="122" t="s">
        <v>26</v>
      </c>
      <c r="O1546" s="122" t="s">
        <v>25</v>
      </c>
      <c r="P1546" s="122" t="s">
        <v>27</v>
      </c>
      <c r="Q1546" s="122" t="s">
        <v>190</v>
      </c>
      <c r="R1546" s="124">
        <v>6.3170000000000002</v>
      </c>
      <c r="S1546" s="122" t="s">
        <v>191</v>
      </c>
      <c r="T1546" s="125">
        <v>11.01</v>
      </c>
      <c r="U1546" s="122" t="s">
        <v>30</v>
      </c>
      <c r="W1546" s="8" t="str">
        <f t="shared" si="174"/>
        <v/>
      </c>
      <c r="X1546" s="8">
        <f>IF(S1546="6B",_xlfn.XLOOKUP(H1546,'Zoning 2shop'!A:A,'Zoning 2shop'!B:B),IF(S1546="6C",_xlfn.XLOOKUP(G1546,'Zoning 2shop'!C:C,'Zoning 2shop'!D:D),""))</f>
        <v>30</v>
      </c>
      <c r="Y1546" s="112">
        <f t="shared" ref="Y1546:Y1609" si="175">AB1546/Z1546</f>
        <v>0.14910705133062102</v>
      </c>
      <c r="Z1546" s="4">
        <f t="shared" ref="Z1546:Z1609" si="176">T1546</f>
        <v>11.01</v>
      </c>
      <c r="AA1546" s="4">
        <f t="shared" ref="AA1546:AA1609" si="177">IF(OR(S1546="6C",S1546="6B",S1546="5X",S1546="5Y"),0.08,0.5)</f>
        <v>0.08</v>
      </c>
      <c r="AB1546" s="4">
        <f t="shared" ref="AB1546:AB1609" si="178">$AG$5/$AG$2*Z1546</f>
        <v>1.6416686351501375</v>
      </c>
      <c r="AC1546" s="19">
        <f t="shared" ref="AC1546:AC1609" si="179">Z1546+AA1546</f>
        <v>11.09</v>
      </c>
      <c r="AD1546" s="8" t="str">
        <f>IF(COUNTIF(Catégories!A:A,N1546)=0,"catégorie inconnue",LOOKUP(N1546,Catégories!A:A,Catégories!B:B))</f>
        <v>Frêt</v>
      </c>
      <c r="AE1546" s="21">
        <f t="shared" ref="AE1546:AE1609" si="180">SUM(Z1546:AB1546)</f>
        <v>12.731668635150138</v>
      </c>
    </row>
    <row r="1547" spans="2:31" hidden="1" x14ac:dyDescent="0.2">
      <c r="B1547" s="122" t="s">
        <v>3839</v>
      </c>
      <c r="C1547" s="122" t="s">
        <v>177</v>
      </c>
      <c r="D1547" s="123">
        <v>46150</v>
      </c>
      <c r="E1547" s="122" t="s">
        <v>349</v>
      </c>
      <c r="F1547" s="122" t="s">
        <v>22</v>
      </c>
      <c r="G1547" s="122" t="s">
        <v>151</v>
      </c>
      <c r="H1547" s="122" t="s">
        <v>149</v>
      </c>
      <c r="I1547" s="122" t="s">
        <v>4464</v>
      </c>
      <c r="J1547" s="122" t="s">
        <v>4464</v>
      </c>
      <c r="K1547" s="122" t="s">
        <v>24</v>
      </c>
      <c r="L1547" s="122" t="s">
        <v>4465</v>
      </c>
      <c r="M1547" s="122" t="s">
        <v>25</v>
      </c>
      <c r="N1547" s="122" t="s">
        <v>26</v>
      </c>
      <c r="O1547" s="122" t="s">
        <v>25</v>
      </c>
      <c r="P1547" s="122" t="s">
        <v>27</v>
      </c>
      <c r="Q1547" s="122" t="s">
        <v>190</v>
      </c>
      <c r="R1547" s="124">
        <v>5.51</v>
      </c>
      <c r="S1547" s="122" t="s">
        <v>191</v>
      </c>
      <c r="T1547" s="125">
        <v>10.35</v>
      </c>
      <c r="U1547" s="122" t="s">
        <v>30</v>
      </c>
      <c r="W1547" s="8" t="str">
        <f t="shared" si="174"/>
        <v/>
      </c>
      <c r="X1547" s="8">
        <f>IF(S1547="6B",_xlfn.XLOOKUP(H1547,'Zoning 2shop'!A:A,'Zoning 2shop'!B:B),IF(S1547="6C",_xlfn.XLOOKUP(G1547,'Zoning 2shop'!C:C,'Zoning 2shop'!D:D),""))</f>
        <v>30</v>
      </c>
      <c r="Y1547" s="112">
        <f t="shared" si="175"/>
        <v>0.14910705133062102</v>
      </c>
      <c r="Z1547" s="4">
        <f t="shared" si="176"/>
        <v>10.35</v>
      </c>
      <c r="AA1547" s="4">
        <f t="shared" si="177"/>
        <v>0.08</v>
      </c>
      <c r="AB1547" s="4">
        <f t="shared" si="178"/>
        <v>1.5432579812719276</v>
      </c>
      <c r="AC1547" s="19">
        <f t="shared" si="179"/>
        <v>10.43</v>
      </c>
      <c r="AD1547" s="8" t="str">
        <f>IF(COUNTIF(Catégories!A:A,N1547)=0,"catégorie inconnue",LOOKUP(N1547,Catégories!A:A,Catégories!B:B))</f>
        <v>Frêt</v>
      </c>
      <c r="AE1547" s="21">
        <f t="shared" si="180"/>
        <v>11.973257981271928</v>
      </c>
    </row>
    <row r="1548" spans="2:31" hidden="1" x14ac:dyDescent="0.2">
      <c r="B1548" s="122" t="s">
        <v>3839</v>
      </c>
      <c r="C1548" s="122" t="s">
        <v>177</v>
      </c>
      <c r="D1548" s="123">
        <v>46150</v>
      </c>
      <c r="E1548" s="122" t="s">
        <v>4480</v>
      </c>
      <c r="F1548" s="122" t="s">
        <v>22</v>
      </c>
      <c r="G1548" s="122" t="s">
        <v>151</v>
      </c>
      <c r="H1548" s="122" t="s">
        <v>149</v>
      </c>
      <c r="I1548" s="122" t="s">
        <v>4481</v>
      </c>
      <c r="J1548" s="122" t="s">
        <v>4481</v>
      </c>
      <c r="K1548" s="122" t="s">
        <v>24</v>
      </c>
      <c r="L1548" s="122" t="s">
        <v>4482</v>
      </c>
      <c r="M1548" s="122" t="s">
        <v>25</v>
      </c>
      <c r="N1548" s="122" t="s">
        <v>26</v>
      </c>
      <c r="O1548" s="122" t="s">
        <v>25</v>
      </c>
      <c r="P1548" s="122" t="s">
        <v>27</v>
      </c>
      <c r="Q1548" s="122" t="s">
        <v>190</v>
      </c>
      <c r="R1548" s="124">
        <v>3.214</v>
      </c>
      <c r="S1548" s="122" t="s">
        <v>191</v>
      </c>
      <c r="T1548" s="125">
        <v>9.0299999999999994</v>
      </c>
      <c r="U1548" s="122" t="s">
        <v>30</v>
      </c>
      <c r="W1548" s="8" t="str">
        <f t="shared" si="174"/>
        <v/>
      </c>
      <c r="X1548" s="8">
        <f>IF(S1548="6B",_xlfn.XLOOKUP(H1548,'Zoning 2shop'!A:A,'Zoning 2shop'!B:B),IF(S1548="6C",_xlfn.XLOOKUP(G1548,'Zoning 2shop'!C:C,'Zoning 2shop'!D:D),""))</f>
        <v>30</v>
      </c>
      <c r="Y1548" s="112">
        <f t="shared" si="175"/>
        <v>0.14910705133062102</v>
      </c>
      <c r="Z1548" s="4">
        <f t="shared" si="176"/>
        <v>9.0299999999999994</v>
      </c>
      <c r="AA1548" s="4">
        <f t="shared" si="177"/>
        <v>0.08</v>
      </c>
      <c r="AB1548" s="4">
        <f t="shared" si="178"/>
        <v>1.3464366735155078</v>
      </c>
      <c r="AC1548" s="19">
        <f t="shared" si="179"/>
        <v>9.11</v>
      </c>
      <c r="AD1548" s="8" t="str">
        <f>IF(COUNTIF(Catégories!A:A,N1548)=0,"catégorie inconnue",LOOKUP(N1548,Catégories!A:A,Catégories!B:B))</f>
        <v>Frêt</v>
      </c>
      <c r="AE1548" s="21">
        <f t="shared" si="180"/>
        <v>10.456436673515507</v>
      </c>
    </row>
    <row r="1549" spans="2:31" hidden="1" x14ac:dyDescent="0.2">
      <c r="B1549" s="122" t="s">
        <v>3839</v>
      </c>
      <c r="C1549" s="122" t="s">
        <v>177</v>
      </c>
      <c r="D1549" s="123">
        <v>46150</v>
      </c>
      <c r="E1549" s="122" t="s">
        <v>4428</v>
      </c>
      <c r="F1549" s="122" t="s">
        <v>22</v>
      </c>
      <c r="G1549" s="122" t="s">
        <v>151</v>
      </c>
      <c r="H1549" s="122" t="s">
        <v>149</v>
      </c>
      <c r="I1549" s="122" t="s">
        <v>4429</v>
      </c>
      <c r="J1549" s="122" t="s">
        <v>4429</v>
      </c>
      <c r="K1549" s="122" t="s">
        <v>24</v>
      </c>
      <c r="L1549" s="122" t="s">
        <v>4430</v>
      </c>
      <c r="M1549" s="122" t="s">
        <v>25</v>
      </c>
      <c r="N1549" s="122" t="s">
        <v>26</v>
      </c>
      <c r="O1549" s="122" t="s">
        <v>25</v>
      </c>
      <c r="P1549" s="122" t="s">
        <v>27</v>
      </c>
      <c r="Q1549" s="122" t="s">
        <v>190</v>
      </c>
      <c r="R1549" s="124">
        <v>4.532</v>
      </c>
      <c r="S1549" s="122" t="s">
        <v>191</v>
      </c>
      <c r="T1549" s="125">
        <v>9.69</v>
      </c>
      <c r="U1549" s="122" t="s">
        <v>30</v>
      </c>
      <c r="W1549" s="8" t="str">
        <f t="shared" si="174"/>
        <v/>
      </c>
      <c r="X1549" s="8">
        <f>IF(S1549="6B",_xlfn.XLOOKUP(H1549,'Zoning 2shop'!A:A,'Zoning 2shop'!B:B),IF(S1549="6C",_xlfn.XLOOKUP(G1549,'Zoning 2shop'!C:C,'Zoning 2shop'!D:D),""))</f>
        <v>30</v>
      </c>
      <c r="Y1549" s="112">
        <f t="shared" si="175"/>
        <v>0.14910705133062102</v>
      </c>
      <c r="Z1549" s="4">
        <f t="shared" si="176"/>
        <v>9.69</v>
      </c>
      <c r="AA1549" s="4">
        <f t="shared" si="177"/>
        <v>0.08</v>
      </c>
      <c r="AB1549" s="4">
        <f t="shared" si="178"/>
        <v>1.4448473273937177</v>
      </c>
      <c r="AC1549" s="19">
        <f t="shared" si="179"/>
        <v>9.77</v>
      </c>
      <c r="AD1549" s="8" t="str">
        <f>IF(COUNTIF(Catégories!A:A,N1549)=0,"catégorie inconnue",LOOKUP(N1549,Catégories!A:A,Catégories!B:B))</f>
        <v>Frêt</v>
      </c>
      <c r="AE1549" s="21">
        <f t="shared" si="180"/>
        <v>11.214847327393716</v>
      </c>
    </row>
    <row r="1550" spans="2:31" hidden="1" x14ac:dyDescent="0.2">
      <c r="B1550" s="122" t="s">
        <v>3839</v>
      </c>
      <c r="C1550" s="122" t="s">
        <v>177</v>
      </c>
      <c r="D1550" s="123">
        <v>46151</v>
      </c>
      <c r="E1550" s="122" t="s">
        <v>4497</v>
      </c>
      <c r="F1550" s="122" t="s">
        <v>22</v>
      </c>
      <c r="G1550" s="122" t="s">
        <v>151</v>
      </c>
      <c r="H1550" s="122" t="s">
        <v>149</v>
      </c>
      <c r="I1550" s="122" t="s">
        <v>4498</v>
      </c>
      <c r="J1550" s="122" t="s">
        <v>4498</v>
      </c>
      <c r="K1550" s="122" t="s">
        <v>24</v>
      </c>
      <c r="L1550" s="122" t="s">
        <v>4499</v>
      </c>
      <c r="M1550" s="122" t="s">
        <v>25</v>
      </c>
      <c r="N1550" s="122" t="s">
        <v>26</v>
      </c>
      <c r="O1550" s="122" t="s">
        <v>25</v>
      </c>
      <c r="P1550" s="122" t="s">
        <v>27</v>
      </c>
      <c r="Q1550" s="122" t="s">
        <v>190</v>
      </c>
      <c r="R1550" s="124">
        <v>6.2729999999999997</v>
      </c>
      <c r="S1550" s="122" t="s">
        <v>191</v>
      </c>
      <c r="T1550" s="125">
        <v>11.01</v>
      </c>
      <c r="U1550" s="122" t="s">
        <v>30</v>
      </c>
      <c r="W1550" s="8" t="str">
        <f t="shared" si="174"/>
        <v/>
      </c>
      <c r="X1550" s="8">
        <f>IF(S1550="6B",_xlfn.XLOOKUP(H1550,'Zoning 2shop'!A:A,'Zoning 2shop'!B:B),IF(S1550="6C",_xlfn.XLOOKUP(G1550,'Zoning 2shop'!C:C,'Zoning 2shop'!D:D),""))</f>
        <v>30</v>
      </c>
      <c r="Y1550" s="112">
        <f t="shared" si="175"/>
        <v>0.14910705133062102</v>
      </c>
      <c r="Z1550" s="4">
        <f t="shared" si="176"/>
        <v>11.01</v>
      </c>
      <c r="AA1550" s="4">
        <f t="shared" si="177"/>
        <v>0.08</v>
      </c>
      <c r="AB1550" s="4">
        <f t="shared" si="178"/>
        <v>1.6416686351501375</v>
      </c>
      <c r="AC1550" s="19">
        <f t="shared" si="179"/>
        <v>11.09</v>
      </c>
      <c r="AD1550" s="8" t="str">
        <f>IF(COUNTIF(Catégories!A:A,N1550)=0,"catégorie inconnue",LOOKUP(N1550,Catégories!A:A,Catégories!B:B))</f>
        <v>Frêt</v>
      </c>
      <c r="AE1550" s="21">
        <f t="shared" si="180"/>
        <v>12.731668635150138</v>
      </c>
    </row>
    <row r="1551" spans="2:31" hidden="1" x14ac:dyDescent="0.2">
      <c r="B1551" s="122" t="s">
        <v>3839</v>
      </c>
      <c r="C1551" s="122" t="s">
        <v>177</v>
      </c>
      <c r="D1551" s="123">
        <v>46151</v>
      </c>
      <c r="E1551" s="122" t="s">
        <v>519</v>
      </c>
      <c r="F1551" s="122" t="s">
        <v>22</v>
      </c>
      <c r="G1551" s="122" t="s">
        <v>151</v>
      </c>
      <c r="H1551" s="122" t="s">
        <v>149</v>
      </c>
      <c r="I1551" s="122" t="s">
        <v>4561</v>
      </c>
      <c r="J1551" s="122" t="s">
        <v>4561</v>
      </c>
      <c r="K1551" s="122" t="s">
        <v>24</v>
      </c>
      <c r="L1551" s="122" t="s">
        <v>4562</v>
      </c>
      <c r="M1551" s="122" t="s">
        <v>25</v>
      </c>
      <c r="N1551" s="122" t="s">
        <v>26</v>
      </c>
      <c r="O1551" s="122" t="s">
        <v>25</v>
      </c>
      <c r="P1551" s="122" t="s">
        <v>27</v>
      </c>
      <c r="Q1551" s="122" t="s">
        <v>190</v>
      </c>
      <c r="R1551" s="124">
        <v>4.6379999999999999</v>
      </c>
      <c r="S1551" s="122" t="s">
        <v>191</v>
      </c>
      <c r="T1551" s="125">
        <v>9.69</v>
      </c>
      <c r="U1551" s="122" t="s">
        <v>30</v>
      </c>
      <c r="W1551" s="8" t="str">
        <f t="shared" si="174"/>
        <v/>
      </c>
      <c r="X1551" s="8">
        <f>IF(S1551="6B",_xlfn.XLOOKUP(H1551,'Zoning 2shop'!A:A,'Zoning 2shop'!B:B),IF(S1551="6C",_xlfn.XLOOKUP(G1551,'Zoning 2shop'!C:C,'Zoning 2shop'!D:D),""))</f>
        <v>30</v>
      </c>
      <c r="Y1551" s="112">
        <f t="shared" si="175"/>
        <v>0.14910705133062102</v>
      </c>
      <c r="Z1551" s="4">
        <f t="shared" si="176"/>
        <v>9.69</v>
      </c>
      <c r="AA1551" s="4">
        <f t="shared" si="177"/>
        <v>0.08</v>
      </c>
      <c r="AB1551" s="4">
        <f t="shared" si="178"/>
        <v>1.4448473273937177</v>
      </c>
      <c r="AC1551" s="19">
        <f t="shared" si="179"/>
        <v>9.77</v>
      </c>
      <c r="AD1551" s="8" t="str">
        <f>IF(COUNTIF(Catégories!A:A,N1551)=0,"catégorie inconnue",LOOKUP(N1551,Catégories!A:A,Catégories!B:B))</f>
        <v>Frêt</v>
      </c>
      <c r="AE1551" s="21">
        <f t="shared" si="180"/>
        <v>11.214847327393716</v>
      </c>
    </row>
    <row r="1552" spans="2:31" hidden="1" x14ac:dyDescent="0.2">
      <c r="B1552" s="122" t="s">
        <v>3839</v>
      </c>
      <c r="C1552" s="122" t="s">
        <v>177</v>
      </c>
      <c r="D1552" s="123">
        <v>46151</v>
      </c>
      <c r="E1552" s="122" t="s">
        <v>416</v>
      </c>
      <c r="F1552" s="122" t="s">
        <v>22</v>
      </c>
      <c r="G1552" s="122" t="s">
        <v>151</v>
      </c>
      <c r="H1552" s="122" t="s">
        <v>149</v>
      </c>
      <c r="I1552" s="122" t="s">
        <v>4577</v>
      </c>
      <c r="J1552" s="122" t="s">
        <v>4577</v>
      </c>
      <c r="K1552" s="122" t="s">
        <v>24</v>
      </c>
      <c r="L1552" s="122" t="s">
        <v>4578</v>
      </c>
      <c r="M1552" s="122" t="s">
        <v>25</v>
      </c>
      <c r="N1552" s="122" t="s">
        <v>26</v>
      </c>
      <c r="O1552" s="122" t="s">
        <v>25</v>
      </c>
      <c r="P1552" s="122" t="s">
        <v>27</v>
      </c>
      <c r="Q1552" s="122" t="s">
        <v>190</v>
      </c>
      <c r="R1552" s="124">
        <v>1.056</v>
      </c>
      <c r="S1552" s="122" t="s">
        <v>191</v>
      </c>
      <c r="T1552" s="125">
        <v>5.88</v>
      </c>
      <c r="U1552" s="122" t="s">
        <v>30</v>
      </c>
      <c r="W1552" s="8" t="str">
        <f t="shared" si="174"/>
        <v/>
      </c>
      <c r="X1552" s="8">
        <f>IF(S1552="6B",_xlfn.XLOOKUP(H1552,'Zoning 2shop'!A:A,'Zoning 2shop'!B:B),IF(S1552="6C",_xlfn.XLOOKUP(G1552,'Zoning 2shop'!C:C,'Zoning 2shop'!D:D),""))</f>
        <v>30</v>
      </c>
      <c r="Y1552" s="112">
        <f t="shared" si="175"/>
        <v>0.14910705133062102</v>
      </c>
      <c r="Z1552" s="4">
        <f t="shared" si="176"/>
        <v>5.88</v>
      </c>
      <c r="AA1552" s="4">
        <f t="shared" si="177"/>
        <v>0.08</v>
      </c>
      <c r="AB1552" s="4">
        <f t="shared" si="178"/>
        <v>0.87674946182405156</v>
      </c>
      <c r="AC1552" s="19">
        <f t="shared" si="179"/>
        <v>5.96</v>
      </c>
      <c r="AD1552" s="8" t="str">
        <f>IF(COUNTIF(Catégories!A:A,N1552)=0,"catégorie inconnue",LOOKUP(N1552,Catégories!A:A,Catégories!B:B))</f>
        <v>Frêt</v>
      </c>
      <c r="AE1552" s="21">
        <f t="shared" si="180"/>
        <v>6.8367494618240512</v>
      </c>
    </row>
    <row r="1553" spans="2:31" hidden="1" x14ac:dyDescent="0.2">
      <c r="B1553" s="122" t="s">
        <v>3839</v>
      </c>
      <c r="C1553" s="122" t="s">
        <v>177</v>
      </c>
      <c r="D1553" s="123">
        <v>46151</v>
      </c>
      <c r="E1553" s="122" t="s">
        <v>4512</v>
      </c>
      <c r="F1553" s="122" t="s">
        <v>22</v>
      </c>
      <c r="G1553" s="122" t="s">
        <v>207</v>
      </c>
      <c r="H1553" s="122" t="s">
        <v>149</v>
      </c>
      <c r="I1553" s="122" t="s">
        <v>4513</v>
      </c>
      <c r="J1553" s="122" t="s">
        <v>4513</v>
      </c>
      <c r="K1553" s="122" t="s">
        <v>24</v>
      </c>
      <c r="L1553" s="122" t="s">
        <v>4514</v>
      </c>
      <c r="M1553" s="122" t="s">
        <v>25</v>
      </c>
      <c r="N1553" s="122" t="s">
        <v>26</v>
      </c>
      <c r="O1553" s="122" t="s">
        <v>25</v>
      </c>
      <c r="P1553" s="122" t="s">
        <v>27</v>
      </c>
      <c r="Q1553" s="122" t="s">
        <v>190</v>
      </c>
      <c r="R1553" s="124">
        <v>6.1340000000000003</v>
      </c>
      <c r="S1553" s="122" t="s">
        <v>191</v>
      </c>
      <c r="T1553" s="125">
        <v>16</v>
      </c>
      <c r="U1553" s="122" t="s">
        <v>30</v>
      </c>
      <c r="W1553" s="8" t="str">
        <f t="shared" si="174"/>
        <v/>
      </c>
      <c r="X1553" s="8">
        <f>IF(S1553="6B",_xlfn.XLOOKUP(H1553,'Zoning 2shop'!A:A,'Zoning 2shop'!B:B),IF(S1553="6C",_xlfn.XLOOKUP(G1553,'Zoning 2shop'!C:C,'Zoning 2shop'!D:D),""))</f>
        <v>39</v>
      </c>
      <c r="Y1553" s="112">
        <f t="shared" si="175"/>
        <v>0.14910705133062102</v>
      </c>
      <c r="Z1553" s="4">
        <f t="shared" si="176"/>
        <v>16</v>
      </c>
      <c r="AA1553" s="4">
        <f t="shared" si="177"/>
        <v>0.08</v>
      </c>
      <c r="AB1553" s="4">
        <f t="shared" si="178"/>
        <v>2.3857128212899363</v>
      </c>
      <c r="AC1553" s="19">
        <f t="shared" si="179"/>
        <v>16.079999999999998</v>
      </c>
      <c r="AD1553" s="8" t="str">
        <f>IF(COUNTIF(Catégories!A:A,N1553)=0,"catégorie inconnue",LOOKUP(N1553,Catégories!A:A,Catégories!B:B))</f>
        <v>Frêt</v>
      </c>
      <c r="AE1553" s="21">
        <f t="shared" si="180"/>
        <v>18.465712821289934</v>
      </c>
    </row>
    <row r="1554" spans="2:31" hidden="1" x14ac:dyDescent="0.2">
      <c r="B1554" s="122" t="s">
        <v>3839</v>
      </c>
      <c r="C1554" s="122" t="s">
        <v>177</v>
      </c>
      <c r="D1554" s="123">
        <v>46151</v>
      </c>
      <c r="E1554" s="122" t="s">
        <v>4558</v>
      </c>
      <c r="F1554" s="122" t="s">
        <v>22</v>
      </c>
      <c r="G1554" s="122" t="s">
        <v>151</v>
      </c>
      <c r="H1554" s="122" t="s">
        <v>149</v>
      </c>
      <c r="I1554" s="122" t="s">
        <v>4559</v>
      </c>
      <c r="J1554" s="122" t="s">
        <v>4559</v>
      </c>
      <c r="K1554" s="122" t="s">
        <v>24</v>
      </c>
      <c r="L1554" s="122" t="s">
        <v>4560</v>
      </c>
      <c r="M1554" s="122" t="s">
        <v>25</v>
      </c>
      <c r="N1554" s="122" t="s">
        <v>26</v>
      </c>
      <c r="O1554" s="122" t="s">
        <v>25</v>
      </c>
      <c r="P1554" s="122" t="s">
        <v>27</v>
      </c>
      <c r="Q1554" s="122" t="s">
        <v>190</v>
      </c>
      <c r="R1554" s="124">
        <v>4.4930000000000003</v>
      </c>
      <c r="S1554" s="122" t="s">
        <v>191</v>
      </c>
      <c r="T1554" s="125">
        <v>9.69</v>
      </c>
      <c r="U1554" s="122" t="s">
        <v>30</v>
      </c>
      <c r="W1554" s="8" t="str">
        <f t="shared" si="174"/>
        <v/>
      </c>
      <c r="X1554" s="8">
        <f>IF(S1554="6B",_xlfn.XLOOKUP(H1554,'Zoning 2shop'!A:A,'Zoning 2shop'!B:B),IF(S1554="6C",_xlfn.XLOOKUP(G1554,'Zoning 2shop'!C:C,'Zoning 2shop'!D:D),""))</f>
        <v>30</v>
      </c>
      <c r="Y1554" s="112">
        <f t="shared" si="175"/>
        <v>0.14910705133062102</v>
      </c>
      <c r="Z1554" s="4">
        <f t="shared" si="176"/>
        <v>9.69</v>
      </c>
      <c r="AA1554" s="4">
        <f t="shared" si="177"/>
        <v>0.08</v>
      </c>
      <c r="AB1554" s="4">
        <f t="shared" si="178"/>
        <v>1.4448473273937177</v>
      </c>
      <c r="AC1554" s="19">
        <f t="shared" si="179"/>
        <v>9.77</v>
      </c>
      <c r="AD1554" s="8" t="str">
        <f>IF(COUNTIF(Catégories!A:A,N1554)=0,"catégorie inconnue",LOOKUP(N1554,Catégories!A:A,Catégories!B:B))</f>
        <v>Frêt</v>
      </c>
      <c r="AE1554" s="21">
        <f t="shared" si="180"/>
        <v>11.214847327393716</v>
      </c>
    </row>
    <row r="1555" spans="2:31" hidden="1" x14ac:dyDescent="0.2">
      <c r="B1555" s="122" t="s">
        <v>3839</v>
      </c>
      <c r="C1555" s="122" t="s">
        <v>177</v>
      </c>
      <c r="D1555" s="123">
        <v>46151</v>
      </c>
      <c r="E1555" s="122" t="s">
        <v>4530</v>
      </c>
      <c r="F1555" s="122" t="s">
        <v>22</v>
      </c>
      <c r="G1555" s="122" t="s">
        <v>151</v>
      </c>
      <c r="H1555" s="122" t="s">
        <v>149</v>
      </c>
      <c r="I1555" s="122" t="s">
        <v>4531</v>
      </c>
      <c r="J1555" s="122" t="s">
        <v>4531</v>
      </c>
      <c r="K1555" s="122" t="s">
        <v>24</v>
      </c>
      <c r="L1555" s="122" t="s">
        <v>4532</v>
      </c>
      <c r="M1555" s="122" t="s">
        <v>25</v>
      </c>
      <c r="N1555" s="122" t="s">
        <v>26</v>
      </c>
      <c r="O1555" s="122" t="s">
        <v>25</v>
      </c>
      <c r="P1555" s="122" t="s">
        <v>27</v>
      </c>
      <c r="Q1555" s="122" t="s">
        <v>190</v>
      </c>
      <c r="R1555" s="124">
        <v>3.51</v>
      </c>
      <c r="S1555" s="122" t="s">
        <v>191</v>
      </c>
      <c r="T1555" s="125">
        <v>9.0299999999999994</v>
      </c>
      <c r="U1555" s="122" t="s">
        <v>30</v>
      </c>
      <c r="W1555" s="8" t="str">
        <f t="shared" si="174"/>
        <v/>
      </c>
      <c r="X1555" s="8">
        <f>IF(S1555="6B",_xlfn.XLOOKUP(H1555,'Zoning 2shop'!A:A,'Zoning 2shop'!B:B),IF(S1555="6C",_xlfn.XLOOKUP(G1555,'Zoning 2shop'!C:C,'Zoning 2shop'!D:D),""))</f>
        <v>30</v>
      </c>
      <c r="Y1555" s="112">
        <f t="shared" si="175"/>
        <v>0.14910705133062102</v>
      </c>
      <c r="Z1555" s="4">
        <f t="shared" si="176"/>
        <v>9.0299999999999994</v>
      </c>
      <c r="AA1555" s="4">
        <f t="shared" si="177"/>
        <v>0.08</v>
      </c>
      <c r="AB1555" s="4">
        <f t="shared" si="178"/>
        <v>1.3464366735155078</v>
      </c>
      <c r="AC1555" s="19">
        <f t="shared" si="179"/>
        <v>9.11</v>
      </c>
      <c r="AD1555" s="8" t="str">
        <f>IF(COUNTIF(Catégories!A:A,N1555)=0,"catégorie inconnue",LOOKUP(N1555,Catégories!A:A,Catégories!B:B))</f>
        <v>Frêt</v>
      </c>
      <c r="AE1555" s="21">
        <f t="shared" si="180"/>
        <v>10.456436673515507</v>
      </c>
    </row>
    <row r="1556" spans="2:31" hidden="1" x14ac:dyDescent="0.2">
      <c r="B1556" s="122" t="s">
        <v>3839</v>
      </c>
      <c r="C1556" s="122" t="s">
        <v>177</v>
      </c>
      <c r="D1556" s="123">
        <v>46151</v>
      </c>
      <c r="E1556" s="122" t="s">
        <v>4574</v>
      </c>
      <c r="F1556" s="122" t="s">
        <v>22</v>
      </c>
      <c r="G1556" s="122" t="s">
        <v>151</v>
      </c>
      <c r="H1556" s="122" t="s">
        <v>149</v>
      </c>
      <c r="I1556" s="122" t="s">
        <v>4575</v>
      </c>
      <c r="J1556" s="122" t="s">
        <v>4575</v>
      </c>
      <c r="K1556" s="122" t="s">
        <v>24</v>
      </c>
      <c r="L1556" s="122" t="s">
        <v>4576</v>
      </c>
      <c r="M1556" s="122" t="s">
        <v>25</v>
      </c>
      <c r="N1556" s="122" t="s">
        <v>26</v>
      </c>
      <c r="O1556" s="122" t="s">
        <v>25</v>
      </c>
      <c r="P1556" s="122" t="s">
        <v>27</v>
      </c>
      <c r="Q1556" s="122" t="s">
        <v>190</v>
      </c>
      <c r="R1556" s="124">
        <v>4.4029999999999996</v>
      </c>
      <c r="S1556" s="122" t="s">
        <v>191</v>
      </c>
      <c r="T1556" s="125">
        <v>9.69</v>
      </c>
      <c r="U1556" s="122" t="s">
        <v>30</v>
      </c>
      <c r="W1556" s="8" t="str">
        <f t="shared" si="174"/>
        <v/>
      </c>
      <c r="X1556" s="8">
        <f>IF(S1556="6B",_xlfn.XLOOKUP(H1556,'Zoning 2shop'!A:A,'Zoning 2shop'!B:B),IF(S1556="6C",_xlfn.XLOOKUP(G1556,'Zoning 2shop'!C:C,'Zoning 2shop'!D:D),""))</f>
        <v>30</v>
      </c>
      <c r="Y1556" s="112">
        <f t="shared" si="175"/>
        <v>0.14910705133062102</v>
      </c>
      <c r="Z1556" s="4">
        <f t="shared" si="176"/>
        <v>9.69</v>
      </c>
      <c r="AA1556" s="4">
        <f t="shared" si="177"/>
        <v>0.08</v>
      </c>
      <c r="AB1556" s="4">
        <f t="shared" si="178"/>
        <v>1.4448473273937177</v>
      </c>
      <c r="AC1556" s="19">
        <f t="shared" si="179"/>
        <v>9.77</v>
      </c>
      <c r="AD1556" s="8" t="str">
        <f>IF(COUNTIF(Catégories!A:A,N1556)=0,"catégorie inconnue",LOOKUP(N1556,Catégories!A:A,Catégories!B:B))</f>
        <v>Frêt</v>
      </c>
      <c r="AE1556" s="21">
        <f t="shared" si="180"/>
        <v>11.214847327393716</v>
      </c>
    </row>
    <row r="1557" spans="2:31" hidden="1" x14ac:dyDescent="0.2">
      <c r="B1557" s="122" t="s">
        <v>3839</v>
      </c>
      <c r="C1557" s="122" t="s">
        <v>177</v>
      </c>
      <c r="D1557" s="123">
        <v>46151</v>
      </c>
      <c r="E1557" s="122" t="s">
        <v>4533</v>
      </c>
      <c r="F1557" s="122" t="s">
        <v>22</v>
      </c>
      <c r="G1557" s="122" t="s">
        <v>207</v>
      </c>
      <c r="H1557" s="122" t="s">
        <v>149</v>
      </c>
      <c r="I1557" s="122" t="s">
        <v>4534</v>
      </c>
      <c r="J1557" s="122" t="s">
        <v>4534</v>
      </c>
      <c r="K1557" s="122" t="s">
        <v>24</v>
      </c>
      <c r="L1557" s="122" t="s">
        <v>4535</v>
      </c>
      <c r="M1557" s="122" t="s">
        <v>25</v>
      </c>
      <c r="N1557" s="122" t="s">
        <v>26</v>
      </c>
      <c r="O1557" s="122" t="s">
        <v>25</v>
      </c>
      <c r="P1557" s="122" t="s">
        <v>27</v>
      </c>
      <c r="Q1557" s="122" t="s">
        <v>190</v>
      </c>
      <c r="R1557" s="124">
        <v>0.83499999999999996</v>
      </c>
      <c r="S1557" s="122" t="s">
        <v>191</v>
      </c>
      <c r="T1557" s="125">
        <v>10.54</v>
      </c>
      <c r="U1557" s="122" t="s">
        <v>30</v>
      </c>
      <c r="W1557" s="8" t="str">
        <f t="shared" si="174"/>
        <v/>
      </c>
      <c r="X1557" s="8">
        <f>IF(S1557="6B",_xlfn.XLOOKUP(H1557,'Zoning 2shop'!A:A,'Zoning 2shop'!B:B),IF(S1557="6C",_xlfn.XLOOKUP(G1557,'Zoning 2shop'!C:C,'Zoning 2shop'!D:D),""))</f>
        <v>39</v>
      </c>
      <c r="Y1557" s="112">
        <f t="shared" si="175"/>
        <v>0.14910705133062102</v>
      </c>
      <c r="Z1557" s="4">
        <f t="shared" si="176"/>
        <v>10.54</v>
      </c>
      <c r="AA1557" s="4">
        <f t="shared" si="177"/>
        <v>0.08</v>
      </c>
      <c r="AB1557" s="4">
        <f t="shared" si="178"/>
        <v>1.5715883210247454</v>
      </c>
      <c r="AC1557" s="19">
        <f t="shared" si="179"/>
        <v>10.62</v>
      </c>
      <c r="AD1557" s="8" t="str">
        <f>IF(COUNTIF(Catégories!A:A,N1557)=0,"catégorie inconnue",LOOKUP(N1557,Catégories!A:A,Catégories!B:B))</f>
        <v>Frêt</v>
      </c>
      <c r="AE1557" s="21">
        <f t="shared" si="180"/>
        <v>12.191588321024744</v>
      </c>
    </row>
    <row r="1558" spans="2:31" hidden="1" x14ac:dyDescent="0.2">
      <c r="B1558" s="122" t="s">
        <v>3839</v>
      </c>
      <c r="C1558" s="122" t="s">
        <v>177</v>
      </c>
      <c r="D1558" s="123">
        <v>46151</v>
      </c>
      <c r="E1558" s="122" t="s">
        <v>4541</v>
      </c>
      <c r="F1558" s="122" t="s">
        <v>22</v>
      </c>
      <c r="G1558" s="122" t="s">
        <v>151</v>
      </c>
      <c r="H1558" s="122" t="s">
        <v>149</v>
      </c>
      <c r="I1558" s="122" t="s">
        <v>4542</v>
      </c>
      <c r="J1558" s="122" t="s">
        <v>4542</v>
      </c>
      <c r="K1558" s="122" t="s">
        <v>24</v>
      </c>
      <c r="L1558" s="122" t="s">
        <v>4543</v>
      </c>
      <c r="M1558" s="122" t="s">
        <v>25</v>
      </c>
      <c r="N1558" s="122" t="s">
        <v>26</v>
      </c>
      <c r="O1558" s="122" t="s">
        <v>25</v>
      </c>
      <c r="P1558" s="122" t="s">
        <v>27</v>
      </c>
      <c r="Q1558" s="122" t="s">
        <v>190</v>
      </c>
      <c r="R1558" s="124">
        <v>0.1</v>
      </c>
      <c r="S1558" s="122" t="s">
        <v>191</v>
      </c>
      <c r="T1558" s="125">
        <v>5.33</v>
      </c>
      <c r="U1558" s="122" t="s">
        <v>30</v>
      </c>
      <c r="W1558" s="8" t="str">
        <f t="shared" si="174"/>
        <v/>
      </c>
      <c r="X1558" s="8">
        <f>IF(S1558="6B",_xlfn.XLOOKUP(H1558,'Zoning 2shop'!A:A,'Zoning 2shop'!B:B),IF(S1558="6C",_xlfn.XLOOKUP(G1558,'Zoning 2shop'!C:C,'Zoning 2shop'!D:D),""))</f>
        <v>30</v>
      </c>
      <c r="Y1558" s="112">
        <f t="shared" si="175"/>
        <v>0.14910705133062102</v>
      </c>
      <c r="Z1558" s="4">
        <f t="shared" si="176"/>
        <v>5.33</v>
      </c>
      <c r="AA1558" s="4">
        <f t="shared" si="177"/>
        <v>0.08</v>
      </c>
      <c r="AB1558" s="4">
        <f t="shared" si="178"/>
        <v>0.79474058359221</v>
      </c>
      <c r="AC1558" s="19">
        <f t="shared" si="179"/>
        <v>5.41</v>
      </c>
      <c r="AD1558" s="8" t="str">
        <f>IF(COUNTIF(Catégories!A:A,N1558)=0,"catégorie inconnue",LOOKUP(N1558,Catégories!A:A,Catégories!B:B))</f>
        <v>Frêt</v>
      </c>
      <c r="AE1558" s="21">
        <f t="shared" si="180"/>
        <v>6.2047405835922103</v>
      </c>
    </row>
    <row r="1559" spans="2:31" hidden="1" x14ac:dyDescent="0.2">
      <c r="B1559" s="122" t="s">
        <v>3839</v>
      </c>
      <c r="C1559" s="122" t="s">
        <v>177</v>
      </c>
      <c r="D1559" s="123">
        <v>46151</v>
      </c>
      <c r="E1559" s="122" t="s">
        <v>4584</v>
      </c>
      <c r="F1559" s="122" t="s">
        <v>22</v>
      </c>
      <c r="G1559" s="122" t="s">
        <v>151</v>
      </c>
      <c r="H1559" s="122" t="s">
        <v>149</v>
      </c>
      <c r="I1559" s="122" t="s">
        <v>4585</v>
      </c>
      <c r="J1559" s="122" t="s">
        <v>4585</v>
      </c>
      <c r="K1559" s="122" t="s">
        <v>24</v>
      </c>
      <c r="L1559" s="122" t="s">
        <v>4586</v>
      </c>
      <c r="M1559" s="122" t="s">
        <v>25</v>
      </c>
      <c r="N1559" s="122" t="s">
        <v>26</v>
      </c>
      <c r="O1559" s="122" t="s">
        <v>25</v>
      </c>
      <c r="P1559" s="122" t="s">
        <v>27</v>
      </c>
      <c r="Q1559" s="122" t="s">
        <v>190</v>
      </c>
      <c r="R1559" s="124">
        <v>0.57999999999999996</v>
      </c>
      <c r="S1559" s="122" t="s">
        <v>191</v>
      </c>
      <c r="T1559" s="125">
        <v>5.55</v>
      </c>
      <c r="U1559" s="122" t="s">
        <v>30</v>
      </c>
      <c r="W1559" s="8" t="str">
        <f t="shared" si="174"/>
        <v/>
      </c>
      <c r="X1559" s="8">
        <f>IF(S1559="6B",_xlfn.XLOOKUP(H1559,'Zoning 2shop'!A:A,'Zoning 2shop'!B:B),IF(S1559="6C",_xlfn.XLOOKUP(G1559,'Zoning 2shop'!C:C,'Zoning 2shop'!D:D),""))</f>
        <v>30</v>
      </c>
      <c r="Y1559" s="112">
        <f t="shared" si="175"/>
        <v>0.14910705133062102</v>
      </c>
      <c r="Z1559" s="4">
        <f t="shared" si="176"/>
        <v>5.55</v>
      </c>
      <c r="AA1559" s="4">
        <f t="shared" si="177"/>
        <v>0.08</v>
      </c>
      <c r="AB1559" s="4">
        <f t="shared" si="178"/>
        <v>0.8275441348849466</v>
      </c>
      <c r="AC1559" s="19">
        <f t="shared" si="179"/>
        <v>5.63</v>
      </c>
      <c r="AD1559" s="8" t="str">
        <f>IF(COUNTIF(Catégories!A:A,N1559)=0,"catégorie inconnue",LOOKUP(N1559,Catégories!A:A,Catégories!B:B))</f>
        <v>Frêt</v>
      </c>
      <c r="AE1559" s="21">
        <f t="shared" si="180"/>
        <v>6.4575441348849463</v>
      </c>
    </row>
    <row r="1560" spans="2:31" hidden="1" x14ac:dyDescent="0.2">
      <c r="B1560" s="122" t="s">
        <v>3839</v>
      </c>
      <c r="C1560" s="122" t="s">
        <v>177</v>
      </c>
      <c r="D1560" s="123">
        <v>46151</v>
      </c>
      <c r="E1560" s="122" t="s">
        <v>3914</v>
      </c>
      <c r="F1560" s="122" t="s">
        <v>22</v>
      </c>
      <c r="G1560" s="122" t="s">
        <v>151</v>
      </c>
      <c r="H1560" s="122" t="s">
        <v>149</v>
      </c>
      <c r="I1560" s="122" t="s">
        <v>4579</v>
      </c>
      <c r="J1560" s="122" t="s">
        <v>4579</v>
      </c>
      <c r="K1560" s="122" t="s">
        <v>24</v>
      </c>
      <c r="L1560" s="122" t="s">
        <v>4580</v>
      </c>
      <c r="M1560" s="122" t="s">
        <v>25</v>
      </c>
      <c r="N1560" s="122" t="s">
        <v>26</v>
      </c>
      <c r="O1560" s="122" t="s">
        <v>25</v>
      </c>
      <c r="P1560" s="122" t="s">
        <v>27</v>
      </c>
      <c r="Q1560" s="122" t="s">
        <v>190</v>
      </c>
      <c r="R1560" s="124">
        <v>1.44</v>
      </c>
      <c r="S1560" s="122" t="s">
        <v>191</v>
      </c>
      <c r="T1560" s="125">
        <v>5.88</v>
      </c>
      <c r="U1560" s="122" t="s">
        <v>30</v>
      </c>
      <c r="W1560" s="8" t="str">
        <f t="shared" si="174"/>
        <v/>
      </c>
      <c r="X1560" s="8">
        <f>IF(S1560="6B",_xlfn.XLOOKUP(H1560,'Zoning 2shop'!A:A,'Zoning 2shop'!B:B),IF(S1560="6C",_xlfn.XLOOKUP(G1560,'Zoning 2shop'!C:C,'Zoning 2shop'!D:D),""))</f>
        <v>30</v>
      </c>
      <c r="Y1560" s="112">
        <f t="shared" si="175"/>
        <v>0.14910705133062102</v>
      </c>
      <c r="Z1560" s="4">
        <f t="shared" si="176"/>
        <v>5.88</v>
      </c>
      <c r="AA1560" s="4">
        <f t="shared" si="177"/>
        <v>0.08</v>
      </c>
      <c r="AB1560" s="4">
        <f t="shared" si="178"/>
        <v>0.87674946182405156</v>
      </c>
      <c r="AC1560" s="19">
        <f t="shared" si="179"/>
        <v>5.96</v>
      </c>
      <c r="AD1560" s="8" t="str">
        <f>IF(COUNTIF(Catégories!A:A,N1560)=0,"catégorie inconnue",LOOKUP(N1560,Catégories!A:A,Catégories!B:B))</f>
        <v>Frêt</v>
      </c>
      <c r="AE1560" s="21">
        <f t="shared" si="180"/>
        <v>6.8367494618240512</v>
      </c>
    </row>
    <row r="1561" spans="2:31" hidden="1" x14ac:dyDescent="0.2">
      <c r="B1561" s="122" t="s">
        <v>3839</v>
      </c>
      <c r="C1561" s="122" t="s">
        <v>177</v>
      </c>
      <c r="D1561" s="123">
        <v>46151</v>
      </c>
      <c r="E1561" s="122" t="s">
        <v>4509</v>
      </c>
      <c r="F1561" s="122" t="s">
        <v>22</v>
      </c>
      <c r="G1561" s="122" t="s">
        <v>151</v>
      </c>
      <c r="H1561" s="122" t="s">
        <v>149</v>
      </c>
      <c r="I1561" s="122" t="s">
        <v>4510</v>
      </c>
      <c r="J1561" s="122" t="s">
        <v>4510</v>
      </c>
      <c r="K1561" s="122" t="s">
        <v>24</v>
      </c>
      <c r="L1561" s="122" t="s">
        <v>4511</v>
      </c>
      <c r="M1561" s="122" t="s">
        <v>25</v>
      </c>
      <c r="N1561" s="122" t="s">
        <v>26</v>
      </c>
      <c r="O1561" s="122" t="s">
        <v>25</v>
      </c>
      <c r="P1561" s="122" t="s">
        <v>27</v>
      </c>
      <c r="Q1561" s="122" t="s">
        <v>190</v>
      </c>
      <c r="R1561" s="124">
        <v>1.1890000000000001</v>
      </c>
      <c r="S1561" s="122" t="s">
        <v>191</v>
      </c>
      <c r="T1561" s="125">
        <v>5.88</v>
      </c>
      <c r="U1561" s="122" t="s">
        <v>30</v>
      </c>
      <c r="W1561" s="8" t="str">
        <f t="shared" si="174"/>
        <v/>
      </c>
      <c r="X1561" s="8">
        <f>IF(S1561="6B",_xlfn.XLOOKUP(H1561,'Zoning 2shop'!A:A,'Zoning 2shop'!B:B),IF(S1561="6C",_xlfn.XLOOKUP(G1561,'Zoning 2shop'!C:C,'Zoning 2shop'!D:D),""))</f>
        <v>30</v>
      </c>
      <c r="Y1561" s="112">
        <f t="shared" si="175"/>
        <v>0.14910705133062102</v>
      </c>
      <c r="Z1561" s="4">
        <f t="shared" si="176"/>
        <v>5.88</v>
      </c>
      <c r="AA1561" s="4">
        <f t="shared" si="177"/>
        <v>0.08</v>
      </c>
      <c r="AB1561" s="4">
        <f t="shared" si="178"/>
        <v>0.87674946182405156</v>
      </c>
      <c r="AC1561" s="19">
        <f t="shared" si="179"/>
        <v>5.96</v>
      </c>
      <c r="AD1561" s="8" t="str">
        <f>IF(COUNTIF(Catégories!A:A,N1561)=0,"catégorie inconnue",LOOKUP(N1561,Catégories!A:A,Catégories!B:B))</f>
        <v>Frêt</v>
      </c>
      <c r="AE1561" s="21">
        <f t="shared" si="180"/>
        <v>6.8367494618240512</v>
      </c>
    </row>
    <row r="1562" spans="2:31" hidden="1" x14ac:dyDescent="0.2">
      <c r="B1562" s="122" t="s">
        <v>3839</v>
      </c>
      <c r="C1562" s="122" t="s">
        <v>177</v>
      </c>
      <c r="D1562" s="123">
        <v>46151</v>
      </c>
      <c r="E1562" s="122" t="s">
        <v>4500</v>
      </c>
      <c r="F1562" s="122" t="s">
        <v>22</v>
      </c>
      <c r="G1562" s="122" t="s">
        <v>153</v>
      </c>
      <c r="H1562" s="122" t="s">
        <v>149</v>
      </c>
      <c r="I1562" s="122" t="s">
        <v>4501</v>
      </c>
      <c r="J1562" s="122" t="s">
        <v>4501</v>
      </c>
      <c r="K1562" s="122" t="s">
        <v>24</v>
      </c>
      <c r="L1562" s="122" t="s">
        <v>4502</v>
      </c>
      <c r="M1562" s="122" t="s">
        <v>25</v>
      </c>
      <c r="N1562" s="122" t="s">
        <v>26</v>
      </c>
      <c r="O1562" s="122" t="s">
        <v>25</v>
      </c>
      <c r="P1562" s="122" t="s">
        <v>27</v>
      </c>
      <c r="Q1562" s="122" t="s">
        <v>190</v>
      </c>
      <c r="R1562" s="124">
        <v>4.7869999999999999</v>
      </c>
      <c r="S1562" s="122" t="s">
        <v>191</v>
      </c>
      <c r="T1562" s="125">
        <v>10.76</v>
      </c>
      <c r="U1562" s="122" t="s">
        <v>30</v>
      </c>
      <c r="W1562" s="8" t="str">
        <f t="shared" si="174"/>
        <v/>
      </c>
      <c r="X1562" s="8">
        <f>IF(S1562="6B",_xlfn.XLOOKUP(H1562,'Zoning 2shop'!A:A,'Zoning 2shop'!B:B),IF(S1562="6C",_xlfn.XLOOKUP(G1562,'Zoning 2shop'!C:C,'Zoning 2shop'!D:D),""))</f>
        <v>33</v>
      </c>
      <c r="Y1562" s="112">
        <f t="shared" si="175"/>
        <v>0.14910705133062102</v>
      </c>
      <c r="Z1562" s="4">
        <f t="shared" si="176"/>
        <v>10.76</v>
      </c>
      <c r="AA1562" s="4">
        <f t="shared" si="177"/>
        <v>0.08</v>
      </c>
      <c r="AB1562" s="4">
        <f t="shared" si="178"/>
        <v>1.6043918723174821</v>
      </c>
      <c r="AC1562" s="19">
        <f t="shared" si="179"/>
        <v>10.84</v>
      </c>
      <c r="AD1562" s="8" t="str">
        <f>IF(COUNTIF(Catégories!A:A,N1562)=0,"catégorie inconnue",LOOKUP(N1562,Catégories!A:A,Catégories!B:B))</f>
        <v>Frêt</v>
      </c>
      <c r="AE1562" s="21">
        <f t="shared" si="180"/>
        <v>12.444391872317482</v>
      </c>
    </row>
    <row r="1563" spans="2:31" hidden="1" x14ac:dyDescent="0.2">
      <c r="B1563" s="122" t="s">
        <v>3839</v>
      </c>
      <c r="C1563" s="122" t="s">
        <v>177</v>
      </c>
      <c r="D1563" s="123">
        <v>46151</v>
      </c>
      <c r="E1563" s="122" t="s">
        <v>4581</v>
      </c>
      <c r="F1563" s="122" t="s">
        <v>22</v>
      </c>
      <c r="G1563" s="122" t="s">
        <v>192</v>
      </c>
      <c r="H1563" s="122" t="s">
        <v>149</v>
      </c>
      <c r="I1563" s="122" t="s">
        <v>4582</v>
      </c>
      <c r="J1563" s="122" t="s">
        <v>4582</v>
      </c>
      <c r="K1563" s="122" t="s">
        <v>24</v>
      </c>
      <c r="L1563" s="122" t="s">
        <v>4583</v>
      </c>
      <c r="M1563" s="122" t="s">
        <v>25</v>
      </c>
      <c r="N1563" s="122" t="s">
        <v>26</v>
      </c>
      <c r="O1563" s="122" t="s">
        <v>25</v>
      </c>
      <c r="P1563" s="122" t="s">
        <v>27</v>
      </c>
      <c r="Q1563" s="122" t="s">
        <v>190</v>
      </c>
      <c r="R1563" s="124">
        <v>1.5620000000000001</v>
      </c>
      <c r="S1563" s="122" t="s">
        <v>191</v>
      </c>
      <c r="T1563" s="125">
        <v>10.02</v>
      </c>
      <c r="U1563" s="122" t="s">
        <v>30</v>
      </c>
      <c r="W1563" s="8" t="str">
        <f t="shared" si="174"/>
        <v/>
      </c>
      <c r="X1563" s="8">
        <f>IF(S1563="6B",_xlfn.XLOOKUP(H1563,'Zoning 2shop'!A:A,'Zoning 2shop'!B:B),IF(S1563="6C",_xlfn.XLOOKUP(G1563,'Zoning 2shop'!C:C,'Zoning 2shop'!D:D),""))</f>
        <v>25</v>
      </c>
      <c r="Y1563" s="112">
        <f t="shared" si="175"/>
        <v>0.14910705133062102</v>
      </c>
      <c r="Z1563" s="4">
        <f t="shared" si="176"/>
        <v>10.02</v>
      </c>
      <c r="AA1563" s="4">
        <f t="shared" si="177"/>
        <v>0.08</v>
      </c>
      <c r="AB1563" s="4">
        <f t="shared" si="178"/>
        <v>1.4940526543328225</v>
      </c>
      <c r="AC1563" s="19">
        <f t="shared" si="179"/>
        <v>10.1</v>
      </c>
      <c r="AD1563" s="8" t="str">
        <f>IF(COUNTIF(Catégories!A:A,N1563)=0,"catégorie inconnue",LOOKUP(N1563,Catégories!A:A,Catégories!B:B))</f>
        <v>Frêt</v>
      </c>
      <c r="AE1563" s="21">
        <f t="shared" si="180"/>
        <v>11.594052654332822</v>
      </c>
    </row>
    <row r="1564" spans="2:31" hidden="1" x14ac:dyDescent="0.2">
      <c r="B1564" s="122" t="s">
        <v>3839</v>
      </c>
      <c r="C1564" s="122" t="s">
        <v>177</v>
      </c>
      <c r="D1564" s="123">
        <v>46151</v>
      </c>
      <c r="E1564" s="122" t="s">
        <v>4506</v>
      </c>
      <c r="F1564" s="122" t="s">
        <v>22</v>
      </c>
      <c r="G1564" s="122" t="s">
        <v>151</v>
      </c>
      <c r="H1564" s="122" t="s">
        <v>149</v>
      </c>
      <c r="I1564" s="122" t="s">
        <v>4507</v>
      </c>
      <c r="J1564" s="122" t="s">
        <v>4507</v>
      </c>
      <c r="K1564" s="122" t="s">
        <v>24</v>
      </c>
      <c r="L1564" s="122" t="s">
        <v>4508</v>
      </c>
      <c r="M1564" s="122" t="s">
        <v>25</v>
      </c>
      <c r="N1564" s="122" t="s">
        <v>26</v>
      </c>
      <c r="O1564" s="122" t="s">
        <v>25</v>
      </c>
      <c r="P1564" s="122" t="s">
        <v>27</v>
      </c>
      <c r="Q1564" s="122" t="s">
        <v>190</v>
      </c>
      <c r="R1564" s="124">
        <v>0.13</v>
      </c>
      <c r="S1564" s="122" t="s">
        <v>191</v>
      </c>
      <c r="T1564" s="125">
        <v>5.33</v>
      </c>
      <c r="U1564" s="122" t="s">
        <v>30</v>
      </c>
      <c r="W1564" s="8" t="str">
        <f t="shared" si="174"/>
        <v/>
      </c>
      <c r="X1564" s="8">
        <f>IF(S1564="6B",_xlfn.XLOOKUP(H1564,'Zoning 2shop'!A:A,'Zoning 2shop'!B:B),IF(S1564="6C",_xlfn.XLOOKUP(G1564,'Zoning 2shop'!C:C,'Zoning 2shop'!D:D),""))</f>
        <v>30</v>
      </c>
      <c r="Y1564" s="112">
        <f t="shared" si="175"/>
        <v>0.14910705133062102</v>
      </c>
      <c r="Z1564" s="4">
        <f t="shared" si="176"/>
        <v>5.33</v>
      </c>
      <c r="AA1564" s="4">
        <f t="shared" si="177"/>
        <v>0.08</v>
      </c>
      <c r="AB1564" s="4">
        <f t="shared" si="178"/>
        <v>0.79474058359221</v>
      </c>
      <c r="AC1564" s="19">
        <f t="shared" si="179"/>
        <v>5.41</v>
      </c>
      <c r="AD1564" s="8" t="str">
        <f>IF(COUNTIF(Catégories!A:A,N1564)=0,"catégorie inconnue",LOOKUP(N1564,Catégories!A:A,Catégories!B:B))</f>
        <v>Frêt</v>
      </c>
      <c r="AE1564" s="21">
        <f t="shared" si="180"/>
        <v>6.2047405835922103</v>
      </c>
    </row>
    <row r="1565" spans="2:31" hidden="1" x14ac:dyDescent="0.2">
      <c r="B1565" s="122" t="s">
        <v>3839</v>
      </c>
      <c r="C1565" s="122" t="s">
        <v>177</v>
      </c>
      <c r="D1565" s="123">
        <v>46151</v>
      </c>
      <c r="E1565" s="122" t="s">
        <v>4567</v>
      </c>
      <c r="F1565" s="122" t="s">
        <v>22</v>
      </c>
      <c r="G1565" s="122" t="s">
        <v>151</v>
      </c>
      <c r="H1565" s="122" t="s">
        <v>149</v>
      </c>
      <c r="I1565" s="122" t="s">
        <v>4568</v>
      </c>
      <c r="J1565" s="122" t="s">
        <v>4568</v>
      </c>
      <c r="K1565" s="122" t="s">
        <v>24</v>
      </c>
      <c r="L1565" s="122" t="s">
        <v>4569</v>
      </c>
      <c r="M1565" s="122" t="s">
        <v>25</v>
      </c>
      <c r="N1565" s="122" t="s">
        <v>26</v>
      </c>
      <c r="O1565" s="122" t="s">
        <v>25</v>
      </c>
      <c r="P1565" s="122" t="s">
        <v>27</v>
      </c>
      <c r="Q1565" s="122" t="s">
        <v>190</v>
      </c>
      <c r="R1565" s="124">
        <v>3.1579999999999999</v>
      </c>
      <c r="S1565" s="122" t="s">
        <v>191</v>
      </c>
      <c r="T1565" s="125">
        <v>9.0299999999999994</v>
      </c>
      <c r="U1565" s="122" t="s">
        <v>30</v>
      </c>
      <c r="W1565" s="8" t="str">
        <f t="shared" si="174"/>
        <v/>
      </c>
      <c r="X1565" s="8">
        <f>IF(S1565="6B",_xlfn.XLOOKUP(H1565,'Zoning 2shop'!A:A,'Zoning 2shop'!B:B),IF(S1565="6C",_xlfn.XLOOKUP(G1565,'Zoning 2shop'!C:C,'Zoning 2shop'!D:D),""))</f>
        <v>30</v>
      </c>
      <c r="Y1565" s="112">
        <f t="shared" si="175"/>
        <v>0.14910705133062102</v>
      </c>
      <c r="Z1565" s="4">
        <f t="shared" si="176"/>
        <v>9.0299999999999994</v>
      </c>
      <c r="AA1565" s="4">
        <f t="shared" si="177"/>
        <v>0.08</v>
      </c>
      <c r="AB1565" s="4">
        <f t="shared" si="178"/>
        <v>1.3464366735155078</v>
      </c>
      <c r="AC1565" s="19">
        <f t="shared" si="179"/>
        <v>9.11</v>
      </c>
      <c r="AD1565" s="8" t="str">
        <f>IF(COUNTIF(Catégories!A:A,N1565)=0,"catégorie inconnue",LOOKUP(N1565,Catégories!A:A,Catégories!B:B))</f>
        <v>Frêt</v>
      </c>
      <c r="AE1565" s="21">
        <f t="shared" si="180"/>
        <v>10.456436673515507</v>
      </c>
    </row>
    <row r="1566" spans="2:31" hidden="1" x14ac:dyDescent="0.2">
      <c r="B1566" s="122" t="s">
        <v>3839</v>
      </c>
      <c r="C1566" s="122" t="s">
        <v>177</v>
      </c>
      <c r="D1566" s="123">
        <v>46151</v>
      </c>
      <c r="E1566" s="122" t="s">
        <v>4527</v>
      </c>
      <c r="F1566" s="122" t="s">
        <v>22</v>
      </c>
      <c r="G1566" s="122" t="s">
        <v>159</v>
      </c>
      <c r="H1566" s="122" t="s">
        <v>149</v>
      </c>
      <c r="I1566" s="122" t="s">
        <v>4528</v>
      </c>
      <c r="J1566" s="122" t="s">
        <v>4528</v>
      </c>
      <c r="K1566" s="122" t="s">
        <v>24</v>
      </c>
      <c r="L1566" s="122" t="s">
        <v>4529</v>
      </c>
      <c r="M1566" s="122" t="s">
        <v>25</v>
      </c>
      <c r="N1566" s="122" t="s">
        <v>26</v>
      </c>
      <c r="O1566" s="122" t="s">
        <v>25</v>
      </c>
      <c r="P1566" s="122" t="s">
        <v>27</v>
      </c>
      <c r="Q1566" s="122" t="s">
        <v>190</v>
      </c>
      <c r="R1566" s="124">
        <v>1.008</v>
      </c>
      <c r="S1566" s="122" t="s">
        <v>191</v>
      </c>
      <c r="T1566" s="125">
        <v>5.88</v>
      </c>
      <c r="U1566" s="122" t="s">
        <v>30</v>
      </c>
      <c r="W1566" s="8" t="str">
        <f t="shared" si="174"/>
        <v/>
      </c>
      <c r="X1566" s="8">
        <f>IF(S1566="6B",_xlfn.XLOOKUP(H1566,'Zoning 2shop'!A:A,'Zoning 2shop'!B:B),IF(S1566="6C",_xlfn.XLOOKUP(G1566,'Zoning 2shop'!C:C,'Zoning 2shop'!D:D),""))</f>
        <v>30</v>
      </c>
      <c r="Y1566" s="112">
        <f t="shared" si="175"/>
        <v>0.14910705133062102</v>
      </c>
      <c r="Z1566" s="4">
        <f t="shared" si="176"/>
        <v>5.88</v>
      </c>
      <c r="AA1566" s="4">
        <f t="shared" si="177"/>
        <v>0.08</v>
      </c>
      <c r="AB1566" s="4">
        <f t="shared" si="178"/>
        <v>0.87674946182405156</v>
      </c>
      <c r="AC1566" s="19">
        <f t="shared" si="179"/>
        <v>5.96</v>
      </c>
      <c r="AD1566" s="8" t="str">
        <f>IF(COUNTIF(Catégories!A:A,N1566)=0,"catégorie inconnue",LOOKUP(N1566,Catégories!A:A,Catégories!B:B))</f>
        <v>Frêt</v>
      </c>
      <c r="AE1566" s="21">
        <f t="shared" si="180"/>
        <v>6.8367494618240512</v>
      </c>
    </row>
    <row r="1567" spans="2:31" hidden="1" x14ac:dyDescent="0.2">
      <c r="B1567" s="122" t="s">
        <v>3839</v>
      </c>
      <c r="C1567" s="122" t="s">
        <v>177</v>
      </c>
      <c r="D1567" s="123">
        <v>46151</v>
      </c>
      <c r="E1567" s="122" t="s">
        <v>4515</v>
      </c>
      <c r="F1567" s="122" t="s">
        <v>22</v>
      </c>
      <c r="G1567" s="122" t="s">
        <v>151</v>
      </c>
      <c r="H1567" s="122" t="s">
        <v>149</v>
      </c>
      <c r="I1567" s="122" t="s">
        <v>4516</v>
      </c>
      <c r="J1567" s="122" t="s">
        <v>4516</v>
      </c>
      <c r="K1567" s="122" t="s">
        <v>24</v>
      </c>
      <c r="L1567" s="122" t="s">
        <v>4517</v>
      </c>
      <c r="M1567" s="122" t="s">
        <v>25</v>
      </c>
      <c r="N1567" s="122" t="s">
        <v>26</v>
      </c>
      <c r="O1567" s="122" t="s">
        <v>25</v>
      </c>
      <c r="P1567" s="122" t="s">
        <v>27</v>
      </c>
      <c r="Q1567" s="122" t="s">
        <v>190</v>
      </c>
      <c r="R1567" s="124">
        <v>5.21</v>
      </c>
      <c r="S1567" s="122" t="s">
        <v>191</v>
      </c>
      <c r="T1567" s="125">
        <v>10.35</v>
      </c>
      <c r="U1567" s="122" t="s">
        <v>30</v>
      </c>
      <c r="W1567" s="8" t="str">
        <f t="shared" si="174"/>
        <v/>
      </c>
      <c r="X1567" s="8">
        <f>IF(S1567="6B",_xlfn.XLOOKUP(H1567,'Zoning 2shop'!A:A,'Zoning 2shop'!B:B),IF(S1567="6C",_xlfn.XLOOKUP(G1567,'Zoning 2shop'!C:C,'Zoning 2shop'!D:D),""))</f>
        <v>30</v>
      </c>
      <c r="Y1567" s="112">
        <f t="shared" si="175"/>
        <v>0.14910705133062102</v>
      </c>
      <c r="Z1567" s="4">
        <f t="shared" si="176"/>
        <v>10.35</v>
      </c>
      <c r="AA1567" s="4">
        <f t="shared" si="177"/>
        <v>0.08</v>
      </c>
      <c r="AB1567" s="4">
        <f t="shared" si="178"/>
        <v>1.5432579812719276</v>
      </c>
      <c r="AC1567" s="19">
        <f t="shared" si="179"/>
        <v>10.43</v>
      </c>
      <c r="AD1567" s="8" t="str">
        <f>IF(COUNTIF(Catégories!A:A,N1567)=0,"catégorie inconnue",LOOKUP(N1567,Catégories!A:A,Catégories!B:B))</f>
        <v>Frêt</v>
      </c>
      <c r="AE1567" s="21">
        <f t="shared" si="180"/>
        <v>11.973257981271928</v>
      </c>
    </row>
    <row r="1568" spans="2:31" hidden="1" x14ac:dyDescent="0.2">
      <c r="B1568" s="122" t="s">
        <v>3839</v>
      </c>
      <c r="C1568" s="122" t="s">
        <v>177</v>
      </c>
      <c r="D1568" s="123">
        <v>46151</v>
      </c>
      <c r="E1568" s="122" t="s">
        <v>4544</v>
      </c>
      <c r="F1568" s="122" t="s">
        <v>22</v>
      </c>
      <c r="G1568" s="122" t="s">
        <v>151</v>
      </c>
      <c r="H1568" s="122" t="s">
        <v>149</v>
      </c>
      <c r="I1568" s="122" t="s">
        <v>4545</v>
      </c>
      <c r="J1568" s="122" t="s">
        <v>4545</v>
      </c>
      <c r="K1568" s="122" t="s">
        <v>24</v>
      </c>
      <c r="L1568" s="122" t="s">
        <v>4546</v>
      </c>
      <c r="M1568" s="122" t="s">
        <v>25</v>
      </c>
      <c r="N1568" s="122" t="s">
        <v>26</v>
      </c>
      <c r="O1568" s="122" t="s">
        <v>25</v>
      </c>
      <c r="P1568" s="122" t="s">
        <v>27</v>
      </c>
      <c r="Q1568" s="122" t="s">
        <v>190</v>
      </c>
      <c r="R1568" s="124">
        <v>0.16</v>
      </c>
      <c r="S1568" s="122" t="s">
        <v>191</v>
      </c>
      <c r="T1568" s="125">
        <v>5.33</v>
      </c>
      <c r="U1568" s="122" t="s">
        <v>30</v>
      </c>
      <c r="W1568" s="8" t="str">
        <f t="shared" si="174"/>
        <v/>
      </c>
      <c r="X1568" s="8">
        <f>IF(S1568="6B",_xlfn.XLOOKUP(H1568,'Zoning 2shop'!A:A,'Zoning 2shop'!B:B),IF(S1568="6C",_xlfn.XLOOKUP(G1568,'Zoning 2shop'!C:C,'Zoning 2shop'!D:D),""))</f>
        <v>30</v>
      </c>
      <c r="Y1568" s="112">
        <f t="shared" si="175"/>
        <v>0.14910705133062102</v>
      </c>
      <c r="Z1568" s="4">
        <f t="shared" si="176"/>
        <v>5.33</v>
      </c>
      <c r="AA1568" s="4">
        <f t="shared" si="177"/>
        <v>0.08</v>
      </c>
      <c r="AB1568" s="4">
        <f t="shared" si="178"/>
        <v>0.79474058359221</v>
      </c>
      <c r="AC1568" s="19">
        <f t="shared" si="179"/>
        <v>5.41</v>
      </c>
      <c r="AD1568" s="8" t="str">
        <f>IF(COUNTIF(Catégories!A:A,N1568)=0,"catégorie inconnue",LOOKUP(N1568,Catégories!A:A,Catégories!B:B))</f>
        <v>Frêt</v>
      </c>
      <c r="AE1568" s="21">
        <f t="shared" si="180"/>
        <v>6.2047405835922103</v>
      </c>
    </row>
    <row r="1569" spans="2:31" hidden="1" x14ac:dyDescent="0.2">
      <c r="B1569" s="122" t="s">
        <v>3839</v>
      </c>
      <c r="C1569" s="122" t="s">
        <v>177</v>
      </c>
      <c r="D1569" s="123">
        <v>46151</v>
      </c>
      <c r="E1569" s="122" t="s">
        <v>4518</v>
      </c>
      <c r="F1569" s="122" t="s">
        <v>22</v>
      </c>
      <c r="G1569" s="122" t="s">
        <v>151</v>
      </c>
      <c r="H1569" s="122" t="s">
        <v>149</v>
      </c>
      <c r="I1569" s="122" t="s">
        <v>4519</v>
      </c>
      <c r="J1569" s="122" t="s">
        <v>4519</v>
      </c>
      <c r="K1569" s="122" t="s">
        <v>24</v>
      </c>
      <c r="L1569" s="122" t="s">
        <v>4520</v>
      </c>
      <c r="M1569" s="122" t="s">
        <v>25</v>
      </c>
      <c r="N1569" s="122" t="s">
        <v>26</v>
      </c>
      <c r="O1569" s="122" t="s">
        <v>25</v>
      </c>
      <c r="P1569" s="122" t="s">
        <v>27</v>
      </c>
      <c r="Q1569" s="122" t="s">
        <v>190</v>
      </c>
      <c r="R1569" s="124">
        <v>1.1279999999999999</v>
      </c>
      <c r="S1569" s="122" t="s">
        <v>191</v>
      </c>
      <c r="T1569" s="125">
        <v>5.88</v>
      </c>
      <c r="U1569" s="122" t="s">
        <v>30</v>
      </c>
      <c r="W1569" s="8" t="str">
        <f t="shared" si="174"/>
        <v/>
      </c>
      <c r="X1569" s="8">
        <f>IF(S1569="6B",_xlfn.XLOOKUP(H1569,'Zoning 2shop'!A:A,'Zoning 2shop'!B:B),IF(S1569="6C",_xlfn.XLOOKUP(G1569,'Zoning 2shop'!C:C,'Zoning 2shop'!D:D),""))</f>
        <v>30</v>
      </c>
      <c r="Y1569" s="112">
        <f t="shared" si="175"/>
        <v>0.14910705133062102</v>
      </c>
      <c r="Z1569" s="4">
        <f t="shared" si="176"/>
        <v>5.88</v>
      </c>
      <c r="AA1569" s="4">
        <f t="shared" si="177"/>
        <v>0.08</v>
      </c>
      <c r="AB1569" s="4">
        <f t="shared" si="178"/>
        <v>0.87674946182405156</v>
      </c>
      <c r="AC1569" s="19">
        <f t="shared" si="179"/>
        <v>5.96</v>
      </c>
      <c r="AD1569" s="8" t="str">
        <f>IF(COUNTIF(Catégories!A:A,N1569)=0,"catégorie inconnue",LOOKUP(N1569,Catégories!A:A,Catégories!B:B))</f>
        <v>Frêt</v>
      </c>
      <c r="AE1569" s="21">
        <f t="shared" si="180"/>
        <v>6.8367494618240512</v>
      </c>
    </row>
    <row r="1570" spans="2:31" hidden="1" x14ac:dyDescent="0.2">
      <c r="B1570" s="122" t="s">
        <v>3839</v>
      </c>
      <c r="C1570" s="122" t="s">
        <v>177</v>
      </c>
      <c r="D1570" s="123">
        <v>46151</v>
      </c>
      <c r="E1570" s="122" t="s">
        <v>4552</v>
      </c>
      <c r="F1570" s="122" t="s">
        <v>22</v>
      </c>
      <c r="G1570" s="122" t="s">
        <v>151</v>
      </c>
      <c r="H1570" s="122" t="s">
        <v>149</v>
      </c>
      <c r="I1570" s="122" t="s">
        <v>4553</v>
      </c>
      <c r="J1570" s="122" t="s">
        <v>4553</v>
      </c>
      <c r="K1570" s="122" t="s">
        <v>24</v>
      </c>
      <c r="L1570" s="122" t="s">
        <v>4554</v>
      </c>
      <c r="M1570" s="122" t="s">
        <v>25</v>
      </c>
      <c r="N1570" s="122" t="s">
        <v>26</v>
      </c>
      <c r="O1570" s="122" t="s">
        <v>25</v>
      </c>
      <c r="P1570" s="122" t="s">
        <v>27</v>
      </c>
      <c r="Q1570" s="122" t="s">
        <v>190</v>
      </c>
      <c r="R1570" s="124">
        <v>0.77400000000000002</v>
      </c>
      <c r="S1570" s="122" t="s">
        <v>191</v>
      </c>
      <c r="T1570" s="125">
        <v>5.55</v>
      </c>
      <c r="U1570" s="122" t="s">
        <v>30</v>
      </c>
      <c r="W1570" s="8" t="str">
        <f t="shared" si="174"/>
        <v/>
      </c>
      <c r="X1570" s="8">
        <f>IF(S1570="6B",_xlfn.XLOOKUP(H1570,'Zoning 2shop'!A:A,'Zoning 2shop'!B:B),IF(S1570="6C",_xlfn.XLOOKUP(G1570,'Zoning 2shop'!C:C,'Zoning 2shop'!D:D),""))</f>
        <v>30</v>
      </c>
      <c r="Y1570" s="112">
        <f t="shared" si="175"/>
        <v>0.14910705133062102</v>
      </c>
      <c r="Z1570" s="4">
        <f t="shared" si="176"/>
        <v>5.55</v>
      </c>
      <c r="AA1570" s="4">
        <f t="shared" si="177"/>
        <v>0.08</v>
      </c>
      <c r="AB1570" s="4">
        <f t="shared" si="178"/>
        <v>0.8275441348849466</v>
      </c>
      <c r="AC1570" s="19">
        <f t="shared" si="179"/>
        <v>5.63</v>
      </c>
      <c r="AD1570" s="8" t="str">
        <f>IF(COUNTIF(Catégories!A:A,N1570)=0,"catégorie inconnue",LOOKUP(N1570,Catégories!A:A,Catégories!B:B))</f>
        <v>Frêt</v>
      </c>
      <c r="AE1570" s="21">
        <f t="shared" si="180"/>
        <v>6.4575441348849463</v>
      </c>
    </row>
    <row r="1571" spans="2:31" hidden="1" x14ac:dyDescent="0.2">
      <c r="B1571" s="122" t="s">
        <v>3839</v>
      </c>
      <c r="C1571" s="122" t="s">
        <v>177</v>
      </c>
      <c r="D1571" s="123">
        <v>46151</v>
      </c>
      <c r="E1571" s="122" t="s">
        <v>324</v>
      </c>
      <c r="F1571" s="122" t="s">
        <v>22</v>
      </c>
      <c r="G1571" s="122" t="s">
        <v>151</v>
      </c>
      <c r="H1571" s="122" t="s">
        <v>149</v>
      </c>
      <c r="I1571" s="122" t="s">
        <v>4572</v>
      </c>
      <c r="J1571" s="122" t="s">
        <v>4572</v>
      </c>
      <c r="K1571" s="122" t="s">
        <v>24</v>
      </c>
      <c r="L1571" s="122" t="s">
        <v>4573</v>
      </c>
      <c r="M1571" s="122" t="s">
        <v>25</v>
      </c>
      <c r="N1571" s="122" t="s">
        <v>26</v>
      </c>
      <c r="O1571" s="122" t="s">
        <v>25</v>
      </c>
      <c r="P1571" s="122" t="s">
        <v>27</v>
      </c>
      <c r="Q1571" s="122" t="s">
        <v>190</v>
      </c>
      <c r="R1571" s="124">
        <v>1.7010000000000001</v>
      </c>
      <c r="S1571" s="122" t="s">
        <v>191</v>
      </c>
      <c r="T1571" s="125">
        <v>5.88</v>
      </c>
      <c r="U1571" s="122" t="s">
        <v>30</v>
      </c>
      <c r="W1571" s="8" t="str">
        <f t="shared" si="174"/>
        <v/>
      </c>
      <c r="X1571" s="8">
        <f>IF(S1571="6B",_xlfn.XLOOKUP(H1571,'Zoning 2shop'!A:A,'Zoning 2shop'!B:B),IF(S1571="6C",_xlfn.XLOOKUP(G1571,'Zoning 2shop'!C:C,'Zoning 2shop'!D:D),""))</f>
        <v>30</v>
      </c>
      <c r="Y1571" s="112">
        <f t="shared" si="175"/>
        <v>0.14910705133062102</v>
      </c>
      <c r="Z1571" s="4">
        <f t="shared" si="176"/>
        <v>5.88</v>
      </c>
      <c r="AA1571" s="4">
        <f t="shared" si="177"/>
        <v>0.08</v>
      </c>
      <c r="AB1571" s="4">
        <f t="shared" si="178"/>
        <v>0.87674946182405156</v>
      </c>
      <c r="AC1571" s="19">
        <f t="shared" si="179"/>
        <v>5.96</v>
      </c>
      <c r="AD1571" s="8" t="str">
        <f>IF(COUNTIF(Catégories!A:A,N1571)=0,"catégorie inconnue",LOOKUP(N1571,Catégories!A:A,Catégories!B:B))</f>
        <v>Frêt</v>
      </c>
      <c r="AE1571" s="21">
        <f t="shared" si="180"/>
        <v>6.8367494618240512</v>
      </c>
    </row>
    <row r="1572" spans="2:31" hidden="1" x14ac:dyDescent="0.2">
      <c r="B1572" s="122" t="s">
        <v>3839</v>
      </c>
      <c r="C1572" s="122" t="s">
        <v>177</v>
      </c>
      <c r="D1572" s="123">
        <v>46151</v>
      </c>
      <c r="E1572" s="122" t="s">
        <v>4521</v>
      </c>
      <c r="F1572" s="122" t="s">
        <v>22</v>
      </c>
      <c r="G1572" s="122" t="s">
        <v>156</v>
      </c>
      <c r="H1572" s="122" t="s">
        <v>149</v>
      </c>
      <c r="I1572" s="122" t="s">
        <v>4522</v>
      </c>
      <c r="J1572" s="122" t="s">
        <v>4522</v>
      </c>
      <c r="K1572" s="122" t="s">
        <v>24</v>
      </c>
      <c r="L1572" s="122" t="s">
        <v>4523</v>
      </c>
      <c r="M1572" s="122" t="s">
        <v>25</v>
      </c>
      <c r="N1572" s="122" t="s">
        <v>26</v>
      </c>
      <c r="O1572" s="122" t="s">
        <v>25</v>
      </c>
      <c r="P1572" s="122" t="s">
        <v>27</v>
      </c>
      <c r="Q1572" s="122" t="s">
        <v>190</v>
      </c>
      <c r="R1572" s="124">
        <v>5.984</v>
      </c>
      <c r="S1572" s="122" t="s">
        <v>191</v>
      </c>
      <c r="T1572" s="125">
        <v>10.35</v>
      </c>
      <c r="U1572" s="122" t="s">
        <v>30</v>
      </c>
      <c r="W1572" s="8" t="str">
        <f t="shared" si="174"/>
        <v/>
      </c>
      <c r="X1572" s="8">
        <f>IF(S1572="6B",_xlfn.XLOOKUP(H1572,'Zoning 2shop'!A:A,'Zoning 2shop'!B:B),IF(S1572="6C",_xlfn.XLOOKUP(G1572,'Zoning 2shop'!C:C,'Zoning 2shop'!D:D),""))</f>
        <v>42</v>
      </c>
      <c r="Y1572" s="112">
        <f t="shared" si="175"/>
        <v>0.14910705133062102</v>
      </c>
      <c r="Z1572" s="4">
        <f t="shared" si="176"/>
        <v>10.35</v>
      </c>
      <c r="AA1572" s="4">
        <f t="shared" si="177"/>
        <v>0.08</v>
      </c>
      <c r="AB1572" s="4">
        <f t="shared" si="178"/>
        <v>1.5432579812719276</v>
      </c>
      <c r="AC1572" s="19">
        <f t="shared" si="179"/>
        <v>10.43</v>
      </c>
      <c r="AD1572" s="8" t="str">
        <f>IF(COUNTIF(Catégories!A:A,N1572)=0,"catégorie inconnue",LOOKUP(N1572,Catégories!A:A,Catégories!B:B))</f>
        <v>Frêt</v>
      </c>
      <c r="AE1572" s="21">
        <f t="shared" si="180"/>
        <v>11.973257981271928</v>
      </c>
    </row>
    <row r="1573" spans="2:31" hidden="1" x14ac:dyDescent="0.2">
      <c r="B1573" s="122" t="s">
        <v>3839</v>
      </c>
      <c r="C1573" s="122" t="s">
        <v>177</v>
      </c>
      <c r="D1573" s="123">
        <v>46151</v>
      </c>
      <c r="E1573" s="122" t="s">
        <v>346</v>
      </c>
      <c r="F1573" s="122" t="s">
        <v>22</v>
      </c>
      <c r="G1573" s="122" t="s">
        <v>151</v>
      </c>
      <c r="H1573" s="122" t="s">
        <v>149</v>
      </c>
      <c r="I1573" s="122" t="s">
        <v>4565</v>
      </c>
      <c r="J1573" s="122" t="s">
        <v>4565</v>
      </c>
      <c r="K1573" s="122" t="s">
        <v>24</v>
      </c>
      <c r="L1573" s="122" t="s">
        <v>4566</v>
      </c>
      <c r="M1573" s="122" t="s">
        <v>25</v>
      </c>
      <c r="N1573" s="122" t="s">
        <v>26</v>
      </c>
      <c r="O1573" s="122" t="s">
        <v>25</v>
      </c>
      <c r="P1573" s="122" t="s">
        <v>27</v>
      </c>
      <c r="Q1573" s="122" t="s">
        <v>190</v>
      </c>
      <c r="R1573" s="124">
        <v>4.7869999999999999</v>
      </c>
      <c r="S1573" s="122" t="s">
        <v>191</v>
      </c>
      <c r="T1573" s="125">
        <v>9.69</v>
      </c>
      <c r="U1573" s="122" t="s">
        <v>30</v>
      </c>
      <c r="W1573" s="8" t="str">
        <f t="shared" si="174"/>
        <v/>
      </c>
      <c r="X1573" s="8">
        <f>IF(S1573="6B",_xlfn.XLOOKUP(H1573,'Zoning 2shop'!A:A,'Zoning 2shop'!B:B),IF(S1573="6C",_xlfn.XLOOKUP(G1573,'Zoning 2shop'!C:C,'Zoning 2shop'!D:D),""))</f>
        <v>30</v>
      </c>
      <c r="Y1573" s="112">
        <f t="shared" si="175"/>
        <v>0.14910705133062102</v>
      </c>
      <c r="Z1573" s="4">
        <f t="shared" si="176"/>
        <v>9.69</v>
      </c>
      <c r="AA1573" s="4">
        <f t="shared" si="177"/>
        <v>0.08</v>
      </c>
      <c r="AB1573" s="4">
        <f t="shared" si="178"/>
        <v>1.4448473273937177</v>
      </c>
      <c r="AC1573" s="19">
        <f t="shared" si="179"/>
        <v>9.77</v>
      </c>
      <c r="AD1573" s="8" t="str">
        <f>IF(COUNTIF(Catégories!A:A,N1573)=0,"catégorie inconnue",LOOKUP(N1573,Catégories!A:A,Catégories!B:B))</f>
        <v>Frêt</v>
      </c>
      <c r="AE1573" s="21">
        <f t="shared" si="180"/>
        <v>11.214847327393716</v>
      </c>
    </row>
    <row r="1574" spans="2:31" hidden="1" x14ac:dyDescent="0.2">
      <c r="B1574" s="122" t="s">
        <v>3839</v>
      </c>
      <c r="C1574" s="122" t="s">
        <v>177</v>
      </c>
      <c r="D1574" s="123">
        <v>46151</v>
      </c>
      <c r="E1574" s="122" t="s">
        <v>2607</v>
      </c>
      <c r="F1574" s="122" t="s">
        <v>22</v>
      </c>
      <c r="G1574" s="122" t="s">
        <v>151</v>
      </c>
      <c r="H1574" s="122" t="s">
        <v>149</v>
      </c>
      <c r="I1574" s="122" t="s">
        <v>4563</v>
      </c>
      <c r="J1574" s="122" t="s">
        <v>4563</v>
      </c>
      <c r="K1574" s="122" t="s">
        <v>24</v>
      </c>
      <c r="L1574" s="122" t="s">
        <v>4564</v>
      </c>
      <c r="M1574" s="122" t="s">
        <v>25</v>
      </c>
      <c r="N1574" s="122" t="s">
        <v>26</v>
      </c>
      <c r="O1574" s="122" t="s">
        <v>25</v>
      </c>
      <c r="P1574" s="122" t="s">
        <v>27</v>
      </c>
      <c r="Q1574" s="122" t="s">
        <v>190</v>
      </c>
      <c r="R1574" s="124">
        <v>4.4029999999999996</v>
      </c>
      <c r="S1574" s="122" t="s">
        <v>191</v>
      </c>
      <c r="T1574" s="125">
        <v>9.69</v>
      </c>
      <c r="U1574" s="122" t="s">
        <v>30</v>
      </c>
      <c r="W1574" s="8" t="str">
        <f t="shared" si="174"/>
        <v/>
      </c>
      <c r="X1574" s="8">
        <f>IF(S1574="6B",_xlfn.XLOOKUP(H1574,'Zoning 2shop'!A:A,'Zoning 2shop'!B:B),IF(S1574="6C",_xlfn.XLOOKUP(G1574,'Zoning 2shop'!C:C,'Zoning 2shop'!D:D),""))</f>
        <v>30</v>
      </c>
      <c r="Y1574" s="112">
        <f t="shared" si="175"/>
        <v>0.14910705133062102</v>
      </c>
      <c r="Z1574" s="4">
        <f t="shared" si="176"/>
        <v>9.69</v>
      </c>
      <c r="AA1574" s="4">
        <f t="shared" si="177"/>
        <v>0.08</v>
      </c>
      <c r="AB1574" s="4">
        <f t="shared" si="178"/>
        <v>1.4448473273937177</v>
      </c>
      <c r="AC1574" s="19">
        <f t="shared" si="179"/>
        <v>9.77</v>
      </c>
      <c r="AD1574" s="8" t="str">
        <f>IF(COUNTIF(Catégories!A:A,N1574)=0,"catégorie inconnue",LOOKUP(N1574,Catégories!A:A,Catégories!B:B))</f>
        <v>Frêt</v>
      </c>
      <c r="AE1574" s="21">
        <f t="shared" si="180"/>
        <v>11.214847327393716</v>
      </c>
    </row>
    <row r="1575" spans="2:31" hidden="1" x14ac:dyDescent="0.2">
      <c r="B1575" s="122" t="s">
        <v>3839</v>
      </c>
      <c r="C1575" s="122" t="s">
        <v>177</v>
      </c>
      <c r="D1575" s="123">
        <v>46151</v>
      </c>
      <c r="E1575" s="122" t="s">
        <v>4549</v>
      </c>
      <c r="F1575" s="122" t="s">
        <v>22</v>
      </c>
      <c r="G1575" s="122" t="s">
        <v>156</v>
      </c>
      <c r="H1575" s="122" t="s">
        <v>149</v>
      </c>
      <c r="I1575" s="122" t="s">
        <v>4550</v>
      </c>
      <c r="J1575" s="122" t="s">
        <v>4550</v>
      </c>
      <c r="K1575" s="122" t="s">
        <v>24</v>
      </c>
      <c r="L1575" s="122" t="s">
        <v>4551</v>
      </c>
      <c r="M1575" s="122" t="s">
        <v>25</v>
      </c>
      <c r="N1575" s="122" t="s">
        <v>26</v>
      </c>
      <c r="O1575" s="122" t="s">
        <v>25</v>
      </c>
      <c r="P1575" s="122" t="s">
        <v>27</v>
      </c>
      <c r="Q1575" s="122" t="s">
        <v>190</v>
      </c>
      <c r="R1575" s="124">
        <v>1.512</v>
      </c>
      <c r="S1575" s="122" t="s">
        <v>191</v>
      </c>
      <c r="T1575" s="125">
        <v>5.88</v>
      </c>
      <c r="U1575" s="122" t="s">
        <v>30</v>
      </c>
      <c r="W1575" s="8" t="str">
        <f t="shared" si="174"/>
        <v/>
      </c>
      <c r="X1575" s="8">
        <f>IF(S1575="6B",_xlfn.XLOOKUP(H1575,'Zoning 2shop'!A:A,'Zoning 2shop'!B:B),IF(S1575="6C",_xlfn.XLOOKUP(G1575,'Zoning 2shop'!C:C,'Zoning 2shop'!D:D),""))</f>
        <v>42</v>
      </c>
      <c r="Y1575" s="112">
        <f t="shared" si="175"/>
        <v>0.14910705133062102</v>
      </c>
      <c r="Z1575" s="4">
        <f t="shared" si="176"/>
        <v>5.88</v>
      </c>
      <c r="AA1575" s="4">
        <f t="shared" si="177"/>
        <v>0.08</v>
      </c>
      <c r="AB1575" s="4">
        <f t="shared" si="178"/>
        <v>0.87674946182405156</v>
      </c>
      <c r="AC1575" s="19">
        <f t="shared" si="179"/>
        <v>5.96</v>
      </c>
      <c r="AD1575" s="8" t="str">
        <f>IF(COUNTIF(Catégories!A:A,N1575)=0,"catégorie inconnue",LOOKUP(N1575,Catégories!A:A,Catégories!B:B))</f>
        <v>Frêt</v>
      </c>
      <c r="AE1575" s="21">
        <f t="shared" si="180"/>
        <v>6.8367494618240512</v>
      </c>
    </row>
    <row r="1576" spans="2:31" hidden="1" x14ac:dyDescent="0.2">
      <c r="B1576" s="122" t="s">
        <v>3839</v>
      </c>
      <c r="C1576" s="122" t="s">
        <v>177</v>
      </c>
      <c r="D1576" s="123">
        <v>46151</v>
      </c>
      <c r="E1576" s="122" t="s">
        <v>4555</v>
      </c>
      <c r="F1576" s="122" t="s">
        <v>22</v>
      </c>
      <c r="G1576" s="122" t="s">
        <v>151</v>
      </c>
      <c r="H1576" s="122" t="s">
        <v>149</v>
      </c>
      <c r="I1576" s="122" t="s">
        <v>4556</v>
      </c>
      <c r="J1576" s="122" t="s">
        <v>4556</v>
      </c>
      <c r="K1576" s="122" t="s">
        <v>24</v>
      </c>
      <c r="L1576" s="122" t="s">
        <v>4557</v>
      </c>
      <c r="M1576" s="122" t="s">
        <v>25</v>
      </c>
      <c r="N1576" s="122" t="s">
        <v>26</v>
      </c>
      <c r="O1576" s="122" t="s">
        <v>25</v>
      </c>
      <c r="P1576" s="122" t="s">
        <v>27</v>
      </c>
      <c r="Q1576" s="122" t="s">
        <v>190</v>
      </c>
      <c r="R1576" s="124">
        <v>0.45</v>
      </c>
      <c r="S1576" s="122" t="s">
        <v>191</v>
      </c>
      <c r="T1576" s="125">
        <v>5.33</v>
      </c>
      <c r="U1576" s="122" t="s">
        <v>30</v>
      </c>
      <c r="W1576" s="8" t="str">
        <f t="shared" si="174"/>
        <v/>
      </c>
      <c r="X1576" s="8">
        <f>IF(S1576="6B",_xlfn.XLOOKUP(H1576,'Zoning 2shop'!A:A,'Zoning 2shop'!B:B),IF(S1576="6C",_xlfn.XLOOKUP(G1576,'Zoning 2shop'!C:C,'Zoning 2shop'!D:D),""))</f>
        <v>30</v>
      </c>
      <c r="Y1576" s="112">
        <f t="shared" si="175"/>
        <v>0.14910705133062102</v>
      </c>
      <c r="Z1576" s="4">
        <f t="shared" si="176"/>
        <v>5.33</v>
      </c>
      <c r="AA1576" s="4">
        <f t="shared" si="177"/>
        <v>0.08</v>
      </c>
      <c r="AB1576" s="4">
        <f t="shared" si="178"/>
        <v>0.79474058359221</v>
      </c>
      <c r="AC1576" s="19">
        <f t="shared" si="179"/>
        <v>5.41</v>
      </c>
      <c r="AD1576" s="8" t="str">
        <f>IF(COUNTIF(Catégories!A:A,N1576)=0,"catégorie inconnue",LOOKUP(N1576,Catégories!A:A,Catégories!B:B))</f>
        <v>Frêt</v>
      </c>
      <c r="AE1576" s="21">
        <f t="shared" si="180"/>
        <v>6.2047405835922103</v>
      </c>
    </row>
    <row r="1577" spans="2:31" hidden="1" x14ac:dyDescent="0.2">
      <c r="B1577" s="122" t="s">
        <v>3839</v>
      </c>
      <c r="C1577" s="122" t="s">
        <v>177</v>
      </c>
      <c r="D1577" s="123">
        <v>46151</v>
      </c>
      <c r="E1577" s="122" t="s">
        <v>4524</v>
      </c>
      <c r="F1577" s="122" t="s">
        <v>22</v>
      </c>
      <c r="G1577" s="122" t="s">
        <v>151</v>
      </c>
      <c r="H1577" s="122" t="s">
        <v>149</v>
      </c>
      <c r="I1577" s="122" t="s">
        <v>4525</v>
      </c>
      <c r="J1577" s="122" t="s">
        <v>4525</v>
      </c>
      <c r="K1577" s="122" t="s">
        <v>24</v>
      </c>
      <c r="L1577" s="122" t="s">
        <v>4526</v>
      </c>
      <c r="M1577" s="122" t="s">
        <v>25</v>
      </c>
      <c r="N1577" s="122" t="s">
        <v>26</v>
      </c>
      <c r="O1577" s="122" t="s">
        <v>25</v>
      </c>
      <c r="P1577" s="122" t="s">
        <v>27</v>
      </c>
      <c r="Q1577" s="122" t="s">
        <v>190</v>
      </c>
      <c r="R1577" s="124">
        <v>5.298</v>
      </c>
      <c r="S1577" s="122" t="s">
        <v>191</v>
      </c>
      <c r="T1577" s="125">
        <v>10.35</v>
      </c>
      <c r="U1577" s="122" t="s">
        <v>30</v>
      </c>
      <c r="W1577" s="8" t="str">
        <f t="shared" si="174"/>
        <v/>
      </c>
      <c r="X1577" s="8">
        <f>IF(S1577="6B",_xlfn.XLOOKUP(H1577,'Zoning 2shop'!A:A,'Zoning 2shop'!B:B),IF(S1577="6C",_xlfn.XLOOKUP(G1577,'Zoning 2shop'!C:C,'Zoning 2shop'!D:D),""))</f>
        <v>30</v>
      </c>
      <c r="Y1577" s="112">
        <f t="shared" si="175"/>
        <v>0.14910705133062102</v>
      </c>
      <c r="Z1577" s="4">
        <f t="shared" si="176"/>
        <v>10.35</v>
      </c>
      <c r="AA1577" s="4">
        <f t="shared" si="177"/>
        <v>0.08</v>
      </c>
      <c r="AB1577" s="4">
        <f t="shared" si="178"/>
        <v>1.5432579812719276</v>
      </c>
      <c r="AC1577" s="19">
        <f t="shared" si="179"/>
        <v>10.43</v>
      </c>
      <c r="AD1577" s="8" t="str">
        <f>IF(COUNTIF(Catégories!A:A,N1577)=0,"catégorie inconnue",LOOKUP(N1577,Catégories!A:A,Catégories!B:B))</f>
        <v>Frêt</v>
      </c>
      <c r="AE1577" s="21">
        <f t="shared" si="180"/>
        <v>11.973257981271928</v>
      </c>
    </row>
    <row r="1578" spans="2:31" hidden="1" x14ac:dyDescent="0.2">
      <c r="B1578" s="122" t="s">
        <v>3839</v>
      </c>
      <c r="C1578" s="122" t="s">
        <v>177</v>
      </c>
      <c r="D1578" s="123">
        <v>46151</v>
      </c>
      <c r="E1578" s="122" t="s">
        <v>4503</v>
      </c>
      <c r="F1578" s="122" t="s">
        <v>22</v>
      </c>
      <c r="G1578" s="122" t="s">
        <v>151</v>
      </c>
      <c r="H1578" s="122" t="s">
        <v>149</v>
      </c>
      <c r="I1578" s="122" t="s">
        <v>4504</v>
      </c>
      <c r="J1578" s="122" t="s">
        <v>4504</v>
      </c>
      <c r="K1578" s="122" t="s">
        <v>24</v>
      </c>
      <c r="L1578" s="122" t="s">
        <v>4505</v>
      </c>
      <c r="M1578" s="122" t="s">
        <v>25</v>
      </c>
      <c r="N1578" s="122" t="s">
        <v>26</v>
      </c>
      <c r="O1578" s="122" t="s">
        <v>25</v>
      </c>
      <c r="P1578" s="122" t="s">
        <v>27</v>
      </c>
      <c r="Q1578" s="122" t="s">
        <v>190</v>
      </c>
      <c r="R1578" s="124">
        <v>0.89800000000000002</v>
      </c>
      <c r="S1578" s="122" t="s">
        <v>191</v>
      </c>
      <c r="T1578" s="125">
        <v>5.55</v>
      </c>
      <c r="U1578" s="122" t="s">
        <v>30</v>
      </c>
      <c r="W1578" s="8" t="str">
        <f t="shared" si="174"/>
        <v/>
      </c>
      <c r="X1578" s="8">
        <f>IF(S1578="6B",_xlfn.XLOOKUP(H1578,'Zoning 2shop'!A:A,'Zoning 2shop'!B:B),IF(S1578="6C",_xlfn.XLOOKUP(G1578,'Zoning 2shop'!C:C,'Zoning 2shop'!D:D),""))</f>
        <v>30</v>
      </c>
      <c r="Y1578" s="112">
        <f t="shared" si="175"/>
        <v>0.14910705133062102</v>
      </c>
      <c r="Z1578" s="4">
        <f t="shared" si="176"/>
        <v>5.55</v>
      </c>
      <c r="AA1578" s="4">
        <f t="shared" si="177"/>
        <v>0.08</v>
      </c>
      <c r="AB1578" s="4">
        <f t="shared" si="178"/>
        <v>0.8275441348849466</v>
      </c>
      <c r="AC1578" s="19">
        <f t="shared" si="179"/>
        <v>5.63</v>
      </c>
      <c r="AD1578" s="8" t="str">
        <f>IF(COUNTIF(Catégories!A:A,N1578)=0,"catégorie inconnue",LOOKUP(N1578,Catégories!A:A,Catégories!B:B))</f>
        <v>Frêt</v>
      </c>
      <c r="AE1578" s="21">
        <f t="shared" si="180"/>
        <v>6.4575441348849463</v>
      </c>
    </row>
    <row r="1579" spans="2:31" hidden="1" x14ac:dyDescent="0.2">
      <c r="B1579" s="122" t="s">
        <v>3839</v>
      </c>
      <c r="C1579" s="122" t="s">
        <v>177</v>
      </c>
      <c r="D1579" s="123">
        <v>46151</v>
      </c>
      <c r="E1579" s="122" t="s">
        <v>4538</v>
      </c>
      <c r="F1579" s="122" t="s">
        <v>22</v>
      </c>
      <c r="G1579" s="122" t="s">
        <v>161</v>
      </c>
      <c r="H1579" s="122" t="s">
        <v>149</v>
      </c>
      <c r="I1579" s="122" t="s">
        <v>4539</v>
      </c>
      <c r="J1579" s="122" t="s">
        <v>4539</v>
      </c>
      <c r="K1579" s="122" t="s">
        <v>24</v>
      </c>
      <c r="L1579" s="122" t="s">
        <v>4540</v>
      </c>
      <c r="M1579" s="122" t="s">
        <v>25</v>
      </c>
      <c r="N1579" s="122" t="s">
        <v>26</v>
      </c>
      <c r="O1579" s="122" t="s">
        <v>25</v>
      </c>
      <c r="P1579" s="122" t="s">
        <v>27</v>
      </c>
      <c r="Q1579" s="122" t="s">
        <v>190</v>
      </c>
      <c r="R1579" s="124">
        <v>4.6779999999999999</v>
      </c>
      <c r="S1579" s="122" t="s">
        <v>191</v>
      </c>
      <c r="T1579" s="125">
        <v>13.83</v>
      </c>
      <c r="U1579" s="122" t="s">
        <v>30</v>
      </c>
      <c r="W1579" s="8" t="str">
        <f t="shared" si="174"/>
        <v/>
      </c>
      <c r="X1579" s="8">
        <f>IF(S1579="6B",_xlfn.XLOOKUP(H1579,'Zoning 2shop'!A:A,'Zoning 2shop'!B:B),IF(S1579="6C",_xlfn.XLOOKUP(G1579,'Zoning 2shop'!C:C,'Zoning 2shop'!D:D),""))</f>
        <v>25</v>
      </c>
      <c r="Y1579" s="112">
        <f t="shared" si="175"/>
        <v>0.14910705133062102</v>
      </c>
      <c r="Z1579" s="4">
        <f t="shared" si="176"/>
        <v>13.83</v>
      </c>
      <c r="AA1579" s="4">
        <f t="shared" si="177"/>
        <v>0.08</v>
      </c>
      <c r="AB1579" s="4">
        <f t="shared" si="178"/>
        <v>2.0621505199024885</v>
      </c>
      <c r="AC1579" s="19">
        <f t="shared" si="179"/>
        <v>13.91</v>
      </c>
      <c r="AD1579" s="8" t="str">
        <f>IF(COUNTIF(Catégories!A:A,N1579)=0,"catégorie inconnue",LOOKUP(N1579,Catégories!A:A,Catégories!B:B))</f>
        <v>Frêt</v>
      </c>
      <c r="AE1579" s="21">
        <f t="shared" si="180"/>
        <v>15.972150519902488</v>
      </c>
    </row>
    <row r="1580" spans="2:31" hidden="1" x14ac:dyDescent="0.2">
      <c r="B1580" s="122" t="s">
        <v>3839</v>
      </c>
      <c r="C1580" s="122" t="s">
        <v>177</v>
      </c>
      <c r="D1580" s="123">
        <v>46151</v>
      </c>
      <c r="E1580" s="122" t="s">
        <v>363</v>
      </c>
      <c r="F1580" s="122" t="s">
        <v>22</v>
      </c>
      <c r="G1580" s="122" t="s">
        <v>151</v>
      </c>
      <c r="H1580" s="122" t="s">
        <v>149</v>
      </c>
      <c r="I1580" s="122" t="s">
        <v>4570</v>
      </c>
      <c r="J1580" s="122" t="s">
        <v>4570</v>
      </c>
      <c r="K1580" s="122" t="s">
        <v>24</v>
      </c>
      <c r="L1580" s="122" t="s">
        <v>4571</v>
      </c>
      <c r="M1580" s="122" t="s">
        <v>25</v>
      </c>
      <c r="N1580" s="122" t="s">
        <v>26</v>
      </c>
      <c r="O1580" s="122" t="s">
        <v>25</v>
      </c>
      <c r="P1580" s="122" t="s">
        <v>27</v>
      </c>
      <c r="Q1580" s="122" t="s">
        <v>190</v>
      </c>
      <c r="R1580" s="124">
        <v>1.1020000000000001</v>
      </c>
      <c r="S1580" s="122" t="s">
        <v>191</v>
      </c>
      <c r="T1580" s="125">
        <v>5.88</v>
      </c>
      <c r="U1580" s="122" t="s">
        <v>30</v>
      </c>
      <c r="W1580" s="8" t="str">
        <f t="shared" si="174"/>
        <v/>
      </c>
      <c r="X1580" s="8">
        <f>IF(S1580="6B",_xlfn.XLOOKUP(H1580,'Zoning 2shop'!A:A,'Zoning 2shop'!B:B),IF(S1580="6C",_xlfn.XLOOKUP(G1580,'Zoning 2shop'!C:C,'Zoning 2shop'!D:D),""))</f>
        <v>30</v>
      </c>
      <c r="Y1580" s="112">
        <f t="shared" si="175"/>
        <v>0.14910705133062102</v>
      </c>
      <c r="Z1580" s="4">
        <f t="shared" si="176"/>
        <v>5.88</v>
      </c>
      <c r="AA1580" s="4">
        <f t="shared" si="177"/>
        <v>0.08</v>
      </c>
      <c r="AB1580" s="4">
        <f t="shared" si="178"/>
        <v>0.87674946182405156</v>
      </c>
      <c r="AC1580" s="19">
        <f t="shared" si="179"/>
        <v>5.96</v>
      </c>
      <c r="AD1580" s="8" t="str">
        <f>IF(COUNTIF(Catégories!A:A,N1580)=0,"catégorie inconnue",LOOKUP(N1580,Catégories!A:A,Catégories!B:B))</f>
        <v>Frêt</v>
      </c>
      <c r="AE1580" s="21">
        <f t="shared" si="180"/>
        <v>6.8367494618240512</v>
      </c>
    </row>
    <row r="1581" spans="2:31" hidden="1" x14ac:dyDescent="0.2">
      <c r="B1581" s="122" t="s">
        <v>3839</v>
      </c>
      <c r="C1581" s="122" t="s">
        <v>177</v>
      </c>
      <c r="D1581" s="123">
        <v>46151</v>
      </c>
      <c r="E1581" s="122" t="s">
        <v>577</v>
      </c>
      <c r="F1581" s="122" t="s">
        <v>22</v>
      </c>
      <c r="G1581" s="122" t="s">
        <v>151</v>
      </c>
      <c r="H1581" s="122" t="s">
        <v>149</v>
      </c>
      <c r="I1581" s="122" t="s">
        <v>4547</v>
      </c>
      <c r="J1581" s="122" t="s">
        <v>4547</v>
      </c>
      <c r="K1581" s="122" t="s">
        <v>24</v>
      </c>
      <c r="L1581" s="122" t="s">
        <v>4548</v>
      </c>
      <c r="M1581" s="122" t="s">
        <v>25</v>
      </c>
      <c r="N1581" s="122" t="s">
        <v>26</v>
      </c>
      <c r="O1581" s="122" t="s">
        <v>25</v>
      </c>
      <c r="P1581" s="122" t="s">
        <v>27</v>
      </c>
      <c r="Q1581" s="122" t="s">
        <v>190</v>
      </c>
      <c r="R1581" s="124">
        <v>0.998</v>
      </c>
      <c r="S1581" s="122" t="s">
        <v>191</v>
      </c>
      <c r="T1581" s="125">
        <v>5.55</v>
      </c>
      <c r="U1581" s="122" t="s">
        <v>30</v>
      </c>
      <c r="W1581" s="8" t="str">
        <f t="shared" si="174"/>
        <v/>
      </c>
      <c r="X1581" s="8">
        <f>IF(S1581="6B",_xlfn.XLOOKUP(H1581,'Zoning 2shop'!A:A,'Zoning 2shop'!B:B),IF(S1581="6C",_xlfn.XLOOKUP(G1581,'Zoning 2shop'!C:C,'Zoning 2shop'!D:D),""))</f>
        <v>30</v>
      </c>
      <c r="Y1581" s="112">
        <f t="shared" si="175"/>
        <v>0.14910705133062102</v>
      </c>
      <c r="Z1581" s="4">
        <f t="shared" si="176"/>
        <v>5.55</v>
      </c>
      <c r="AA1581" s="4">
        <f t="shared" si="177"/>
        <v>0.08</v>
      </c>
      <c r="AB1581" s="4">
        <f t="shared" si="178"/>
        <v>0.8275441348849466</v>
      </c>
      <c r="AC1581" s="19">
        <f t="shared" si="179"/>
        <v>5.63</v>
      </c>
      <c r="AD1581" s="8" t="str">
        <f>IF(COUNTIF(Catégories!A:A,N1581)=0,"catégorie inconnue",LOOKUP(N1581,Catégories!A:A,Catégories!B:B))</f>
        <v>Frêt</v>
      </c>
      <c r="AE1581" s="21">
        <f t="shared" si="180"/>
        <v>6.4575441348849463</v>
      </c>
    </row>
    <row r="1582" spans="2:31" hidden="1" x14ac:dyDescent="0.2">
      <c r="B1582" s="122" t="s">
        <v>3839</v>
      </c>
      <c r="C1582" s="122" t="s">
        <v>177</v>
      </c>
      <c r="D1582" s="123">
        <v>46151</v>
      </c>
      <c r="E1582" s="122" t="s">
        <v>4250</v>
      </c>
      <c r="F1582" s="122" t="s">
        <v>22</v>
      </c>
      <c r="G1582" s="122" t="s">
        <v>151</v>
      </c>
      <c r="H1582" s="122" t="s">
        <v>149</v>
      </c>
      <c r="I1582" s="122" t="s">
        <v>4536</v>
      </c>
      <c r="J1582" s="122" t="s">
        <v>4536</v>
      </c>
      <c r="K1582" s="122" t="s">
        <v>24</v>
      </c>
      <c r="L1582" s="122" t="s">
        <v>4537</v>
      </c>
      <c r="M1582" s="122" t="s">
        <v>25</v>
      </c>
      <c r="N1582" s="122" t="s">
        <v>26</v>
      </c>
      <c r="O1582" s="122" t="s">
        <v>25</v>
      </c>
      <c r="P1582" s="122" t="s">
        <v>27</v>
      </c>
      <c r="Q1582" s="122" t="s">
        <v>190</v>
      </c>
      <c r="R1582" s="124">
        <v>4.6779999999999999</v>
      </c>
      <c r="S1582" s="122" t="s">
        <v>191</v>
      </c>
      <c r="T1582" s="125">
        <v>9.69</v>
      </c>
      <c r="U1582" s="122" t="s">
        <v>30</v>
      </c>
      <c r="W1582" s="8" t="str">
        <f t="shared" si="174"/>
        <v/>
      </c>
      <c r="X1582" s="8">
        <f>IF(S1582="6B",_xlfn.XLOOKUP(H1582,'Zoning 2shop'!A:A,'Zoning 2shop'!B:B),IF(S1582="6C",_xlfn.XLOOKUP(G1582,'Zoning 2shop'!C:C,'Zoning 2shop'!D:D),""))</f>
        <v>30</v>
      </c>
      <c r="Y1582" s="112">
        <f t="shared" si="175"/>
        <v>0.14910705133062102</v>
      </c>
      <c r="Z1582" s="4">
        <f t="shared" si="176"/>
        <v>9.69</v>
      </c>
      <c r="AA1582" s="4">
        <f t="shared" si="177"/>
        <v>0.08</v>
      </c>
      <c r="AB1582" s="4">
        <f t="shared" si="178"/>
        <v>1.4448473273937177</v>
      </c>
      <c r="AC1582" s="19">
        <f t="shared" si="179"/>
        <v>9.77</v>
      </c>
      <c r="AD1582" s="8" t="str">
        <f>IF(COUNTIF(Catégories!A:A,N1582)=0,"catégorie inconnue",LOOKUP(N1582,Catégories!A:A,Catégories!B:B))</f>
        <v>Frêt</v>
      </c>
      <c r="AE1582" s="21">
        <f t="shared" si="180"/>
        <v>11.214847327393716</v>
      </c>
    </row>
    <row r="1583" spans="2:31" hidden="1" x14ac:dyDescent="0.2">
      <c r="B1583" s="122" t="s">
        <v>3839</v>
      </c>
      <c r="C1583" s="122" t="s">
        <v>177</v>
      </c>
      <c r="D1583" s="123">
        <v>46152</v>
      </c>
      <c r="E1583" s="122" t="s">
        <v>4614</v>
      </c>
      <c r="F1583" s="122" t="s">
        <v>22</v>
      </c>
      <c r="G1583" s="122" t="s">
        <v>161</v>
      </c>
      <c r="H1583" s="122" t="s">
        <v>149</v>
      </c>
      <c r="I1583" s="122" t="s">
        <v>4615</v>
      </c>
      <c r="J1583" s="122" t="s">
        <v>4615</v>
      </c>
      <c r="K1583" s="122" t="s">
        <v>24</v>
      </c>
      <c r="L1583" s="122" t="s">
        <v>4616</v>
      </c>
      <c r="M1583" s="122" t="s">
        <v>25</v>
      </c>
      <c r="N1583" s="122" t="s">
        <v>26</v>
      </c>
      <c r="O1583" s="122" t="s">
        <v>25</v>
      </c>
      <c r="P1583" s="122" t="s">
        <v>27</v>
      </c>
      <c r="Q1583" s="122" t="s">
        <v>190</v>
      </c>
      <c r="R1583" s="124">
        <v>0.51</v>
      </c>
      <c r="S1583" s="122" t="s">
        <v>191</v>
      </c>
      <c r="T1583" s="125">
        <v>9.69</v>
      </c>
      <c r="U1583" s="122" t="s">
        <v>30</v>
      </c>
      <c r="W1583" s="8" t="str">
        <f t="shared" si="174"/>
        <v/>
      </c>
      <c r="X1583" s="8">
        <f>IF(S1583="6B",_xlfn.XLOOKUP(H1583,'Zoning 2shop'!A:A,'Zoning 2shop'!B:B),IF(S1583="6C",_xlfn.XLOOKUP(G1583,'Zoning 2shop'!C:C,'Zoning 2shop'!D:D),""))</f>
        <v>25</v>
      </c>
      <c r="Y1583" s="112">
        <f t="shared" si="175"/>
        <v>0.14910705133062102</v>
      </c>
      <c r="Z1583" s="4">
        <f t="shared" si="176"/>
        <v>9.69</v>
      </c>
      <c r="AA1583" s="4">
        <f t="shared" si="177"/>
        <v>0.08</v>
      </c>
      <c r="AB1583" s="4">
        <f t="shared" si="178"/>
        <v>1.4448473273937177</v>
      </c>
      <c r="AC1583" s="19">
        <f t="shared" si="179"/>
        <v>9.77</v>
      </c>
      <c r="AD1583" s="8" t="str">
        <f>IF(COUNTIF(Catégories!A:A,N1583)=0,"catégorie inconnue",LOOKUP(N1583,Catégories!A:A,Catégories!B:B))</f>
        <v>Frêt</v>
      </c>
      <c r="AE1583" s="21">
        <f t="shared" si="180"/>
        <v>11.214847327393716</v>
      </c>
    </row>
    <row r="1584" spans="2:31" hidden="1" x14ac:dyDescent="0.2">
      <c r="B1584" s="122" t="s">
        <v>3839</v>
      </c>
      <c r="C1584" s="122" t="s">
        <v>177</v>
      </c>
      <c r="D1584" s="123">
        <v>46152</v>
      </c>
      <c r="E1584" s="122" t="s">
        <v>272</v>
      </c>
      <c r="F1584" s="122" t="s">
        <v>22</v>
      </c>
      <c r="G1584" s="122" t="s">
        <v>151</v>
      </c>
      <c r="H1584" s="122" t="s">
        <v>149</v>
      </c>
      <c r="I1584" s="122" t="s">
        <v>4666</v>
      </c>
      <c r="J1584" s="122" t="s">
        <v>4666</v>
      </c>
      <c r="K1584" s="122" t="s">
        <v>24</v>
      </c>
      <c r="L1584" s="122" t="s">
        <v>4667</v>
      </c>
      <c r="M1584" s="122" t="s">
        <v>25</v>
      </c>
      <c r="N1584" s="122" t="s">
        <v>26</v>
      </c>
      <c r="O1584" s="122" t="s">
        <v>25</v>
      </c>
      <c r="P1584" s="122" t="s">
        <v>27</v>
      </c>
      <c r="Q1584" s="122" t="s">
        <v>190</v>
      </c>
      <c r="R1584" s="124">
        <v>0.84</v>
      </c>
      <c r="S1584" s="122" t="s">
        <v>191</v>
      </c>
      <c r="T1584" s="125">
        <v>5.55</v>
      </c>
      <c r="U1584" s="122" t="s">
        <v>30</v>
      </c>
      <c r="W1584" s="8" t="str">
        <f t="shared" si="174"/>
        <v/>
      </c>
      <c r="X1584" s="8">
        <f>IF(S1584="6B",_xlfn.XLOOKUP(H1584,'Zoning 2shop'!A:A,'Zoning 2shop'!B:B),IF(S1584="6C",_xlfn.XLOOKUP(G1584,'Zoning 2shop'!C:C,'Zoning 2shop'!D:D),""))</f>
        <v>30</v>
      </c>
      <c r="Y1584" s="112">
        <f t="shared" si="175"/>
        <v>0.14910705133062102</v>
      </c>
      <c r="Z1584" s="4">
        <f t="shared" si="176"/>
        <v>5.55</v>
      </c>
      <c r="AA1584" s="4">
        <f t="shared" si="177"/>
        <v>0.08</v>
      </c>
      <c r="AB1584" s="4">
        <f t="shared" si="178"/>
        <v>0.8275441348849466</v>
      </c>
      <c r="AC1584" s="19">
        <f t="shared" si="179"/>
        <v>5.63</v>
      </c>
      <c r="AD1584" s="8" t="str">
        <f>IF(COUNTIF(Catégories!A:A,N1584)=0,"catégorie inconnue",LOOKUP(N1584,Catégories!A:A,Catégories!B:B))</f>
        <v>Frêt</v>
      </c>
      <c r="AE1584" s="21">
        <f t="shared" si="180"/>
        <v>6.4575441348849463</v>
      </c>
    </row>
    <row r="1585" spans="2:31" hidden="1" x14ac:dyDescent="0.2">
      <c r="B1585" s="122" t="s">
        <v>3839</v>
      </c>
      <c r="C1585" s="122" t="s">
        <v>177</v>
      </c>
      <c r="D1585" s="123">
        <v>46152</v>
      </c>
      <c r="E1585" s="122" t="s">
        <v>558</v>
      </c>
      <c r="F1585" s="122" t="s">
        <v>22</v>
      </c>
      <c r="G1585" s="122" t="s">
        <v>151</v>
      </c>
      <c r="H1585" s="122" t="s">
        <v>149</v>
      </c>
      <c r="I1585" s="122" t="s">
        <v>4593</v>
      </c>
      <c r="J1585" s="122" t="s">
        <v>4593</v>
      </c>
      <c r="K1585" s="122" t="s">
        <v>24</v>
      </c>
      <c r="L1585" s="122" t="s">
        <v>4594</v>
      </c>
      <c r="M1585" s="122" t="s">
        <v>25</v>
      </c>
      <c r="N1585" s="122" t="s">
        <v>26</v>
      </c>
      <c r="O1585" s="122" t="s">
        <v>25</v>
      </c>
      <c r="P1585" s="122" t="s">
        <v>27</v>
      </c>
      <c r="Q1585" s="122" t="s">
        <v>190</v>
      </c>
      <c r="R1585" s="124">
        <v>4.6779999999999999</v>
      </c>
      <c r="S1585" s="122" t="s">
        <v>191</v>
      </c>
      <c r="T1585" s="125">
        <v>9.69</v>
      </c>
      <c r="U1585" s="122" t="s">
        <v>30</v>
      </c>
      <c r="W1585" s="8" t="str">
        <f t="shared" si="174"/>
        <v/>
      </c>
      <c r="X1585" s="8">
        <f>IF(S1585="6B",_xlfn.XLOOKUP(H1585,'Zoning 2shop'!A:A,'Zoning 2shop'!B:B),IF(S1585="6C",_xlfn.XLOOKUP(G1585,'Zoning 2shop'!C:C,'Zoning 2shop'!D:D),""))</f>
        <v>30</v>
      </c>
      <c r="Y1585" s="112">
        <f t="shared" si="175"/>
        <v>0.14910705133062102</v>
      </c>
      <c r="Z1585" s="4">
        <f t="shared" si="176"/>
        <v>9.69</v>
      </c>
      <c r="AA1585" s="4">
        <f t="shared" si="177"/>
        <v>0.08</v>
      </c>
      <c r="AB1585" s="4">
        <f t="shared" si="178"/>
        <v>1.4448473273937177</v>
      </c>
      <c r="AC1585" s="19">
        <f t="shared" si="179"/>
        <v>9.77</v>
      </c>
      <c r="AD1585" s="8" t="str">
        <f>IF(COUNTIF(Catégories!A:A,N1585)=0,"catégorie inconnue",LOOKUP(N1585,Catégories!A:A,Catégories!B:B))</f>
        <v>Frêt</v>
      </c>
      <c r="AE1585" s="21">
        <f t="shared" si="180"/>
        <v>11.214847327393716</v>
      </c>
    </row>
    <row r="1586" spans="2:31" hidden="1" x14ac:dyDescent="0.2">
      <c r="B1586" s="122" t="s">
        <v>3839</v>
      </c>
      <c r="C1586" s="122" t="s">
        <v>177</v>
      </c>
      <c r="D1586" s="123">
        <v>46152</v>
      </c>
      <c r="E1586" s="122" t="s">
        <v>4663</v>
      </c>
      <c r="F1586" s="122" t="s">
        <v>22</v>
      </c>
      <c r="G1586" s="122" t="s">
        <v>151</v>
      </c>
      <c r="H1586" s="122" t="s">
        <v>149</v>
      </c>
      <c r="I1586" s="122" t="s">
        <v>4664</v>
      </c>
      <c r="J1586" s="122" t="s">
        <v>4664</v>
      </c>
      <c r="K1586" s="122" t="s">
        <v>24</v>
      </c>
      <c r="L1586" s="122" t="s">
        <v>4665</v>
      </c>
      <c r="M1586" s="122" t="s">
        <v>25</v>
      </c>
      <c r="N1586" s="122" t="s">
        <v>26</v>
      </c>
      <c r="O1586" s="122" t="s">
        <v>25</v>
      </c>
      <c r="P1586" s="122" t="s">
        <v>27</v>
      </c>
      <c r="Q1586" s="122" t="s">
        <v>190</v>
      </c>
      <c r="R1586" s="124">
        <v>0.90700000000000003</v>
      </c>
      <c r="S1586" s="122" t="s">
        <v>191</v>
      </c>
      <c r="T1586" s="125">
        <v>5.55</v>
      </c>
      <c r="U1586" s="122" t="s">
        <v>30</v>
      </c>
      <c r="W1586" s="8" t="str">
        <f t="shared" si="174"/>
        <v/>
      </c>
      <c r="X1586" s="8">
        <f>IF(S1586="6B",_xlfn.XLOOKUP(H1586,'Zoning 2shop'!A:A,'Zoning 2shop'!B:B),IF(S1586="6C",_xlfn.XLOOKUP(G1586,'Zoning 2shop'!C:C,'Zoning 2shop'!D:D),""))</f>
        <v>30</v>
      </c>
      <c r="Y1586" s="112">
        <f t="shared" si="175"/>
        <v>0.14910705133062102</v>
      </c>
      <c r="Z1586" s="4">
        <f t="shared" si="176"/>
        <v>5.55</v>
      </c>
      <c r="AA1586" s="4">
        <f t="shared" si="177"/>
        <v>0.08</v>
      </c>
      <c r="AB1586" s="4">
        <f t="shared" si="178"/>
        <v>0.8275441348849466</v>
      </c>
      <c r="AC1586" s="19">
        <f t="shared" si="179"/>
        <v>5.63</v>
      </c>
      <c r="AD1586" s="8" t="str">
        <f>IF(COUNTIF(Catégories!A:A,N1586)=0,"catégorie inconnue",LOOKUP(N1586,Catégories!A:A,Catégories!B:B))</f>
        <v>Frêt</v>
      </c>
      <c r="AE1586" s="21">
        <f t="shared" si="180"/>
        <v>6.4575441348849463</v>
      </c>
    </row>
    <row r="1587" spans="2:31" hidden="1" x14ac:dyDescent="0.2">
      <c r="B1587" s="122" t="s">
        <v>3839</v>
      </c>
      <c r="C1587" s="122" t="s">
        <v>177</v>
      </c>
      <c r="D1587" s="123">
        <v>46152</v>
      </c>
      <c r="E1587" s="122" t="s">
        <v>4629</v>
      </c>
      <c r="F1587" s="122" t="s">
        <v>22</v>
      </c>
      <c r="G1587" s="122" t="s">
        <v>151</v>
      </c>
      <c r="H1587" s="122" t="s">
        <v>149</v>
      </c>
      <c r="I1587" s="122" t="s">
        <v>4630</v>
      </c>
      <c r="J1587" s="122" t="s">
        <v>4630</v>
      </c>
      <c r="K1587" s="122" t="s">
        <v>24</v>
      </c>
      <c r="L1587" s="122" t="s">
        <v>4631</v>
      </c>
      <c r="M1587" s="122" t="s">
        <v>25</v>
      </c>
      <c r="N1587" s="122" t="s">
        <v>26</v>
      </c>
      <c r="O1587" s="122" t="s">
        <v>25</v>
      </c>
      <c r="P1587" s="122" t="s">
        <v>27</v>
      </c>
      <c r="Q1587" s="122" t="s">
        <v>190</v>
      </c>
      <c r="R1587" s="124">
        <v>4.4029999999999996</v>
      </c>
      <c r="S1587" s="122" t="s">
        <v>191</v>
      </c>
      <c r="T1587" s="125">
        <v>9.69</v>
      </c>
      <c r="U1587" s="122" t="s">
        <v>30</v>
      </c>
      <c r="W1587" s="8" t="str">
        <f t="shared" si="174"/>
        <v/>
      </c>
      <c r="X1587" s="8">
        <f>IF(S1587="6B",_xlfn.XLOOKUP(H1587,'Zoning 2shop'!A:A,'Zoning 2shop'!B:B),IF(S1587="6C",_xlfn.XLOOKUP(G1587,'Zoning 2shop'!C:C,'Zoning 2shop'!D:D),""))</f>
        <v>30</v>
      </c>
      <c r="Y1587" s="112">
        <f t="shared" si="175"/>
        <v>0.14910705133062102</v>
      </c>
      <c r="Z1587" s="4">
        <f t="shared" si="176"/>
        <v>9.69</v>
      </c>
      <c r="AA1587" s="4">
        <f t="shared" si="177"/>
        <v>0.08</v>
      </c>
      <c r="AB1587" s="4">
        <f t="shared" si="178"/>
        <v>1.4448473273937177</v>
      </c>
      <c r="AC1587" s="19">
        <f t="shared" si="179"/>
        <v>9.77</v>
      </c>
      <c r="AD1587" s="8" t="str">
        <f>IF(COUNTIF(Catégories!A:A,N1587)=0,"catégorie inconnue",LOOKUP(N1587,Catégories!A:A,Catégories!B:B))</f>
        <v>Frêt</v>
      </c>
      <c r="AE1587" s="21">
        <f t="shared" si="180"/>
        <v>11.214847327393716</v>
      </c>
    </row>
    <row r="1588" spans="2:31" hidden="1" x14ac:dyDescent="0.2">
      <c r="B1588" s="122" t="s">
        <v>3839</v>
      </c>
      <c r="C1588" s="122" t="s">
        <v>177</v>
      </c>
      <c r="D1588" s="123">
        <v>46152</v>
      </c>
      <c r="E1588" s="122" t="s">
        <v>4640</v>
      </c>
      <c r="F1588" s="122" t="s">
        <v>22</v>
      </c>
      <c r="G1588" s="122" t="s">
        <v>151</v>
      </c>
      <c r="H1588" s="122" t="s">
        <v>149</v>
      </c>
      <c r="I1588" s="122" t="s">
        <v>4641</v>
      </c>
      <c r="J1588" s="122" t="s">
        <v>4641</v>
      </c>
      <c r="K1588" s="122" t="s">
        <v>24</v>
      </c>
      <c r="L1588" s="122" t="s">
        <v>4642</v>
      </c>
      <c r="M1588" s="122" t="s">
        <v>25</v>
      </c>
      <c r="N1588" s="122" t="s">
        <v>26</v>
      </c>
      <c r="O1588" s="122" t="s">
        <v>25</v>
      </c>
      <c r="P1588" s="122" t="s">
        <v>27</v>
      </c>
      <c r="Q1588" s="122" t="s">
        <v>190</v>
      </c>
      <c r="R1588" s="124">
        <v>0.97899999999999998</v>
      </c>
      <c r="S1588" s="122" t="s">
        <v>191</v>
      </c>
      <c r="T1588" s="125">
        <v>5.55</v>
      </c>
      <c r="U1588" s="122" t="s">
        <v>30</v>
      </c>
      <c r="W1588" s="8" t="str">
        <f t="shared" si="174"/>
        <v/>
      </c>
      <c r="X1588" s="8">
        <f>IF(S1588="6B",_xlfn.XLOOKUP(H1588,'Zoning 2shop'!A:A,'Zoning 2shop'!B:B),IF(S1588="6C",_xlfn.XLOOKUP(G1588,'Zoning 2shop'!C:C,'Zoning 2shop'!D:D),""))</f>
        <v>30</v>
      </c>
      <c r="Y1588" s="112">
        <f t="shared" si="175"/>
        <v>0.14910705133062102</v>
      </c>
      <c r="Z1588" s="4">
        <f t="shared" si="176"/>
        <v>5.55</v>
      </c>
      <c r="AA1588" s="4">
        <f t="shared" si="177"/>
        <v>0.08</v>
      </c>
      <c r="AB1588" s="4">
        <f t="shared" si="178"/>
        <v>0.8275441348849466</v>
      </c>
      <c r="AC1588" s="19">
        <f t="shared" si="179"/>
        <v>5.63</v>
      </c>
      <c r="AD1588" s="8" t="str">
        <f>IF(COUNTIF(Catégories!A:A,N1588)=0,"catégorie inconnue",LOOKUP(N1588,Catégories!A:A,Catégories!B:B))</f>
        <v>Frêt</v>
      </c>
      <c r="AE1588" s="21">
        <f t="shared" si="180"/>
        <v>6.4575441348849463</v>
      </c>
    </row>
    <row r="1589" spans="2:31" hidden="1" x14ac:dyDescent="0.2">
      <c r="B1589" s="122" t="s">
        <v>3839</v>
      </c>
      <c r="C1589" s="122" t="s">
        <v>177</v>
      </c>
      <c r="D1589" s="123">
        <v>46152</v>
      </c>
      <c r="E1589" s="122" t="s">
        <v>4668</v>
      </c>
      <c r="F1589" s="122" t="s">
        <v>22</v>
      </c>
      <c r="G1589" s="122" t="s">
        <v>151</v>
      </c>
      <c r="H1589" s="122" t="s">
        <v>149</v>
      </c>
      <c r="I1589" s="122" t="s">
        <v>4669</v>
      </c>
      <c r="J1589" s="122" t="s">
        <v>4669</v>
      </c>
      <c r="K1589" s="122" t="s">
        <v>24</v>
      </c>
      <c r="L1589" s="122" t="s">
        <v>4670</v>
      </c>
      <c r="M1589" s="122" t="s">
        <v>25</v>
      </c>
      <c r="N1589" s="122" t="s">
        <v>26</v>
      </c>
      <c r="O1589" s="122" t="s">
        <v>25</v>
      </c>
      <c r="P1589" s="122" t="s">
        <v>27</v>
      </c>
      <c r="Q1589" s="122" t="s">
        <v>190</v>
      </c>
      <c r="R1589" s="124">
        <v>9.2040000000000006</v>
      </c>
      <c r="S1589" s="122" t="s">
        <v>191</v>
      </c>
      <c r="T1589" s="125">
        <v>12.99</v>
      </c>
      <c r="U1589" s="122" t="s">
        <v>30</v>
      </c>
      <c r="W1589" s="8" t="str">
        <f t="shared" si="174"/>
        <v/>
      </c>
      <c r="X1589" s="8">
        <f>IF(S1589="6B",_xlfn.XLOOKUP(H1589,'Zoning 2shop'!A:A,'Zoning 2shop'!B:B),IF(S1589="6C",_xlfn.XLOOKUP(G1589,'Zoning 2shop'!C:C,'Zoning 2shop'!D:D),""))</f>
        <v>30</v>
      </c>
      <c r="Y1589" s="112">
        <f t="shared" si="175"/>
        <v>0.14910705133062102</v>
      </c>
      <c r="Z1589" s="4">
        <f t="shared" si="176"/>
        <v>12.99</v>
      </c>
      <c r="AA1589" s="4">
        <f t="shared" si="177"/>
        <v>0.08</v>
      </c>
      <c r="AB1589" s="4">
        <f t="shared" si="178"/>
        <v>1.936900596784767</v>
      </c>
      <c r="AC1589" s="19">
        <f t="shared" si="179"/>
        <v>13.07</v>
      </c>
      <c r="AD1589" s="8" t="str">
        <f>IF(COUNTIF(Catégories!A:A,N1589)=0,"catégorie inconnue",LOOKUP(N1589,Catégories!A:A,Catégories!B:B))</f>
        <v>Frêt</v>
      </c>
      <c r="AE1589" s="21">
        <f t="shared" si="180"/>
        <v>15.006900596784767</v>
      </c>
    </row>
    <row r="1590" spans="2:31" hidden="1" x14ac:dyDescent="0.2">
      <c r="B1590" s="122" t="s">
        <v>3839</v>
      </c>
      <c r="C1590" s="122" t="s">
        <v>177</v>
      </c>
      <c r="D1590" s="123">
        <v>46152</v>
      </c>
      <c r="E1590" s="122" t="s">
        <v>4608</v>
      </c>
      <c r="F1590" s="122" t="s">
        <v>22</v>
      </c>
      <c r="G1590" s="122" t="s">
        <v>161</v>
      </c>
      <c r="H1590" s="122" t="s">
        <v>149</v>
      </c>
      <c r="I1590" s="122" t="s">
        <v>4609</v>
      </c>
      <c r="J1590" s="122" t="s">
        <v>4609</v>
      </c>
      <c r="K1590" s="122" t="s">
        <v>24</v>
      </c>
      <c r="L1590" s="122" t="s">
        <v>4610</v>
      </c>
      <c r="M1590" s="122" t="s">
        <v>25</v>
      </c>
      <c r="N1590" s="122" t="s">
        <v>26</v>
      </c>
      <c r="O1590" s="122" t="s">
        <v>25</v>
      </c>
      <c r="P1590" s="122" t="s">
        <v>27</v>
      </c>
      <c r="Q1590" s="122" t="s">
        <v>190</v>
      </c>
      <c r="R1590" s="124">
        <v>0.54600000000000004</v>
      </c>
      <c r="S1590" s="122" t="s">
        <v>191</v>
      </c>
      <c r="T1590" s="125">
        <v>9.69</v>
      </c>
      <c r="U1590" s="122" t="s">
        <v>30</v>
      </c>
      <c r="W1590" s="8" t="str">
        <f t="shared" si="174"/>
        <v/>
      </c>
      <c r="X1590" s="8">
        <f>IF(S1590="6B",_xlfn.XLOOKUP(H1590,'Zoning 2shop'!A:A,'Zoning 2shop'!B:B),IF(S1590="6C",_xlfn.XLOOKUP(G1590,'Zoning 2shop'!C:C,'Zoning 2shop'!D:D),""))</f>
        <v>25</v>
      </c>
      <c r="Y1590" s="112">
        <f t="shared" si="175"/>
        <v>0.14910705133062102</v>
      </c>
      <c r="Z1590" s="4">
        <f t="shared" si="176"/>
        <v>9.69</v>
      </c>
      <c r="AA1590" s="4">
        <f t="shared" si="177"/>
        <v>0.08</v>
      </c>
      <c r="AB1590" s="4">
        <f t="shared" si="178"/>
        <v>1.4448473273937177</v>
      </c>
      <c r="AC1590" s="19">
        <f t="shared" si="179"/>
        <v>9.77</v>
      </c>
      <c r="AD1590" s="8" t="str">
        <f>IF(COUNTIF(Catégories!A:A,N1590)=0,"catégorie inconnue",LOOKUP(N1590,Catégories!A:A,Catégories!B:B))</f>
        <v>Frêt</v>
      </c>
      <c r="AE1590" s="21">
        <f t="shared" si="180"/>
        <v>11.214847327393716</v>
      </c>
    </row>
    <row r="1591" spans="2:31" hidden="1" x14ac:dyDescent="0.2">
      <c r="B1591" s="122" t="s">
        <v>3839</v>
      </c>
      <c r="C1591" s="122" t="s">
        <v>177</v>
      </c>
      <c r="D1591" s="123">
        <v>46152</v>
      </c>
      <c r="E1591" s="122" t="s">
        <v>4611</v>
      </c>
      <c r="F1591" s="122" t="s">
        <v>22</v>
      </c>
      <c r="G1591" s="122" t="s">
        <v>156</v>
      </c>
      <c r="H1591" s="122" t="s">
        <v>149</v>
      </c>
      <c r="I1591" s="122" t="s">
        <v>4612</v>
      </c>
      <c r="J1591" s="122" t="s">
        <v>4612</v>
      </c>
      <c r="K1591" s="122" t="s">
        <v>24</v>
      </c>
      <c r="L1591" s="122" t="s">
        <v>4613</v>
      </c>
      <c r="M1591" s="122" t="s">
        <v>25</v>
      </c>
      <c r="N1591" s="122" t="s">
        <v>26</v>
      </c>
      <c r="O1591" s="122" t="s">
        <v>25</v>
      </c>
      <c r="P1591" s="122" t="s">
        <v>27</v>
      </c>
      <c r="Q1591" s="122" t="s">
        <v>190</v>
      </c>
      <c r="R1591" s="124">
        <v>4.6779999999999999</v>
      </c>
      <c r="S1591" s="122" t="s">
        <v>191</v>
      </c>
      <c r="T1591" s="125">
        <v>9.69</v>
      </c>
      <c r="U1591" s="122" t="s">
        <v>30</v>
      </c>
      <c r="W1591" s="8" t="str">
        <f t="shared" si="174"/>
        <v/>
      </c>
      <c r="X1591" s="8">
        <f>IF(S1591="6B",_xlfn.XLOOKUP(H1591,'Zoning 2shop'!A:A,'Zoning 2shop'!B:B),IF(S1591="6C",_xlfn.XLOOKUP(G1591,'Zoning 2shop'!C:C,'Zoning 2shop'!D:D),""))</f>
        <v>42</v>
      </c>
      <c r="Y1591" s="112">
        <f t="shared" si="175"/>
        <v>0.14910705133062102</v>
      </c>
      <c r="Z1591" s="4">
        <f t="shared" si="176"/>
        <v>9.69</v>
      </c>
      <c r="AA1591" s="4">
        <f t="shared" si="177"/>
        <v>0.08</v>
      </c>
      <c r="AB1591" s="4">
        <f t="shared" si="178"/>
        <v>1.4448473273937177</v>
      </c>
      <c r="AC1591" s="19">
        <f t="shared" si="179"/>
        <v>9.77</v>
      </c>
      <c r="AD1591" s="8" t="str">
        <f>IF(COUNTIF(Catégories!A:A,N1591)=0,"catégorie inconnue",LOOKUP(N1591,Catégories!A:A,Catégories!B:B))</f>
        <v>Frêt</v>
      </c>
      <c r="AE1591" s="21">
        <f t="shared" si="180"/>
        <v>11.214847327393716</v>
      </c>
    </row>
    <row r="1592" spans="2:31" hidden="1" x14ac:dyDescent="0.2">
      <c r="B1592" s="122" t="s">
        <v>3839</v>
      </c>
      <c r="C1592" s="122" t="s">
        <v>177</v>
      </c>
      <c r="D1592" s="123">
        <v>46152</v>
      </c>
      <c r="E1592" s="122" t="s">
        <v>4590</v>
      </c>
      <c r="F1592" s="122" t="s">
        <v>22</v>
      </c>
      <c r="G1592" s="122" t="s">
        <v>151</v>
      </c>
      <c r="H1592" s="122" t="s">
        <v>149</v>
      </c>
      <c r="I1592" s="122" t="s">
        <v>4591</v>
      </c>
      <c r="J1592" s="122" t="s">
        <v>4591</v>
      </c>
      <c r="K1592" s="122" t="s">
        <v>24</v>
      </c>
      <c r="L1592" s="122" t="s">
        <v>4592</v>
      </c>
      <c r="M1592" s="122" t="s">
        <v>25</v>
      </c>
      <c r="N1592" s="122" t="s">
        <v>26</v>
      </c>
      <c r="O1592" s="122" t="s">
        <v>25</v>
      </c>
      <c r="P1592" s="122" t="s">
        <v>27</v>
      </c>
      <c r="Q1592" s="122" t="s">
        <v>190</v>
      </c>
      <c r="R1592" s="124">
        <v>0.8</v>
      </c>
      <c r="S1592" s="122" t="s">
        <v>191</v>
      </c>
      <c r="T1592" s="125">
        <v>5.55</v>
      </c>
      <c r="U1592" s="122" t="s">
        <v>30</v>
      </c>
      <c r="W1592" s="8" t="str">
        <f t="shared" si="174"/>
        <v/>
      </c>
      <c r="X1592" s="8">
        <f>IF(S1592="6B",_xlfn.XLOOKUP(H1592,'Zoning 2shop'!A:A,'Zoning 2shop'!B:B),IF(S1592="6C",_xlfn.XLOOKUP(G1592,'Zoning 2shop'!C:C,'Zoning 2shop'!D:D),""))</f>
        <v>30</v>
      </c>
      <c r="Y1592" s="112">
        <f t="shared" si="175"/>
        <v>0.14910705133062102</v>
      </c>
      <c r="Z1592" s="4">
        <f t="shared" si="176"/>
        <v>5.55</v>
      </c>
      <c r="AA1592" s="4">
        <f t="shared" si="177"/>
        <v>0.08</v>
      </c>
      <c r="AB1592" s="4">
        <f t="shared" si="178"/>
        <v>0.8275441348849466</v>
      </c>
      <c r="AC1592" s="19">
        <f t="shared" si="179"/>
        <v>5.63</v>
      </c>
      <c r="AD1592" s="8" t="str">
        <f>IF(COUNTIF(Catégories!A:A,N1592)=0,"catégorie inconnue",LOOKUP(N1592,Catégories!A:A,Catégories!B:B))</f>
        <v>Frêt</v>
      </c>
      <c r="AE1592" s="21">
        <f t="shared" si="180"/>
        <v>6.4575441348849463</v>
      </c>
    </row>
    <row r="1593" spans="2:31" hidden="1" x14ac:dyDescent="0.2">
      <c r="B1593" s="122" t="s">
        <v>3839</v>
      </c>
      <c r="C1593" s="122" t="s">
        <v>177</v>
      </c>
      <c r="D1593" s="123">
        <v>46152</v>
      </c>
      <c r="E1593" s="122" t="s">
        <v>2375</v>
      </c>
      <c r="F1593" s="122" t="s">
        <v>22</v>
      </c>
      <c r="G1593" s="122" t="s">
        <v>151</v>
      </c>
      <c r="H1593" s="122" t="s">
        <v>149</v>
      </c>
      <c r="I1593" s="122" t="s">
        <v>4597</v>
      </c>
      <c r="J1593" s="122" t="s">
        <v>4597</v>
      </c>
      <c r="K1593" s="122" t="s">
        <v>24</v>
      </c>
      <c r="L1593" s="122" t="s">
        <v>4598</v>
      </c>
      <c r="M1593" s="122" t="s">
        <v>25</v>
      </c>
      <c r="N1593" s="122" t="s">
        <v>26</v>
      </c>
      <c r="O1593" s="122" t="s">
        <v>25</v>
      </c>
      <c r="P1593" s="122" t="s">
        <v>27</v>
      </c>
      <c r="Q1593" s="122" t="s">
        <v>190</v>
      </c>
      <c r="R1593" s="124">
        <v>4.6779999999999999</v>
      </c>
      <c r="S1593" s="122" t="s">
        <v>191</v>
      </c>
      <c r="T1593" s="125">
        <v>9.69</v>
      </c>
      <c r="U1593" s="122" t="s">
        <v>30</v>
      </c>
      <c r="W1593" s="8" t="str">
        <f t="shared" si="174"/>
        <v/>
      </c>
      <c r="X1593" s="8">
        <f>IF(S1593="6B",_xlfn.XLOOKUP(H1593,'Zoning 2shop'!A:A,'Zoning 2shop'!B:B),IF(S1593="6C",_xlfn.XLOOKUP(G1593,'Zoning 2shop'!C:C,'Zoning 2shop'!D:D),""))</f>
        <v>30</v>
      </c>
      <c r="Y1593" s="112">
        <f t="shared" si="175"/>
        <v>0.14910705133062102</v>
      </c>
      <c r="Z1593" s="4">
        <f t="shared" si="176"/>
        <v>9.69</v>
      </c>
      <c r="AA1593" s="4">
        <f t="shared" si="177"/>
        <v>0.08</v>
      </c>
      <c r="AB1593" s="4">
        <f t="shared" si="178"/>
        <v>1.4448473273937177</v>
      </c>
      <c r="AC1593" s="19">
        <f t="shared" si="179"/>
        <v>9.77</v>
      </c>
      <c r="AD1593" s="8" t="str">
        <f>IF(COUNTIF(Catégories!A:A,N1593)=0,"catégorie inconnue",LOOKUP(N1593,Catégories!A:A,Catégories!B:B))</f>
        <v>Frêt</v>
      </c>
      <c r="AE1593" s="21">
        <f t="shared" si="180"/>
        <v>11.214847327393716</v>
      </c>
    </row>
    <row r="1594" spans="2:31" hidden="1" x14ac:dyDescent="0.2">
      <c r="B1594" s="122" t="s">
        <v>3839</v>
      </c>
      <c r="C1594" s="122" t="s">
        <v>177</v>
      </c>
      <c r="D1594" s="123">
        <v>46152</v>
      </c>
      <c r="E1594" s="122" t="s">
        <v>4657</v>
      </c>
      <c r="F1594" s="122" t="s">
        <v>22</v>
      </c>
      <c r="G1594" s="122" t="s">
        <v>151</v>
      </c>
      <c r="H1594" s="122" t="s">
        <v>149</v>
      </c>
      <c r="I1594" s="122" t="s">
        <v>4658</v>
      </c>
      <c r="J1594" s="122" t="s">
        <v>4658</v>
      </c>
      <c r="K1594" s="122" t="s">
        <v>24</v>
      </c>
      <c r="L1594" s="122" t="s">
        <v>4659</v>
      </c>
      <c r="M1594" s="122" t="s">
        <v>25</v>
      </c>
      <c r="N1594" s="122" t="s">
        <v>26</v>
      </c>
      <c r="O1594" s="122" t="s">
        <v>25</v>
      </c>
      <c r="P1594" s="122" t="s">
        <v>27</v>
      </c>
      <c r="Q1594" s="122" t="s">
        <v>190</v>
      </c>
      <c r="R1594" s="124">
        <v>4.266</v>
      </c>
      <c r="S1594" s="122" t="s">
        <v>191</v>
      </c>
      <c r="T1594" s="125">
        <v>9.69</v>
      </c>
      <c r="U1594" s="122" t="s">
        <v>30</v>
      </c>
      <c r="W1594" s="8" t="str">
        <f t="shared" si="174"/>
        <v/>
      </c>
      <c r="X1594" s="8">
        <f>IF(S1594="6B",_xlfn.XLOOKUP(H1594,'Zoning 2shop'!A:A,'Zoning 2shop'!B:B),IF(S1594="6C",_xlfn.XLOOKUP(G1594,'Zoning 2shop'!C:C,'Zoning 2shop'!D:D),""))</f>
        <v>30</v>
      </c>
      <c r="Y1594" s="112">
        <f t="shared" si="175"/>
        <v>0.14910705133062102</v>
      </c>
      <c r="Z1594" s="4">
        <f t="shared" si="176"/>
        <v>9.69</v>
      </c>
      <c r="AA1594" s="4">
        <f t="shared" si="177"/>
        <v>0.08</v>
      </c>
      <c r="AB1594" s="4">
        <f t="shared" si="178"/>
        <v>1.4448473273937177</v>
      </c>
      <c r="AC1594" s="19">
        <f t="shared" si="179"/>
        <v>9.77</v>
      </c>
      <c r="AD1594" s="8" t="str">
        <f>IF(COUNTIF(Catégories!A:A,N1594)=0,"catégorie inconnue",LOOKUP(N1594,Catégories!A:A,Catégories!B:B))</f>
        <v>Frêt</v>
      </c>
      <c r="AE1594" s="21">
        <f t="shared" si="180"/>
        <v>11.214847327393716</v>
      </c>
    </row>
    <row r="1595" spans="2:31" hidden="1" x14ac:dyDescent="0.2">
      <c r="B1595" s="122" t="s">
        <v>3839</v>
      </c>
      <c r="C1595" s="122" t="s">
        <v>177</v>
      </c>
      <c r="D1595" s="123">
        <v>46152</v>
      </c>
      <c r="E1595" s="122" t="s">
        <v>4626</v>
      </c>
      <c r="F1595" s="122" t="s">
        <v>22</v>
      </c>
      <c r="G1595" s="122" t="s">
        <v>156</v>
      </c>
      <c r="H1595" s="122" t="s">
        <v>149</v>
      </c>
      <c r="I1595" s="122" t="s">
        <v>4627</v>
      </c>
      <c r="J1595" s="122" t="s">
        <v>4627</v>
      </c>
      <c r="K1595" s="122" t="s">
        <v>24</v>
      </c>
      <c r="L1595" s="122" t="s">
        <v>4628</v>
      </c>
      <c r="M1595" s="122" t="s">
        <v>25</v>
      </c>
      <c r="N1595" s="122" t="s">
        <v>26</v>
      </c>
      <c r="O1595" s="122" t="s">
        <v>25</v>
      </c>
      <c r="P1595" s="122" t="s">
        <v>27</v>
      </c>
      <c r="Q1595" s="122" t="s">
        <v>190</v>
      </c>
      <c r="R1595" s="124">
        <v>0.89600000000000002</v>
      </c>
      <c r="S1595" s="122" t="s">
        <v>191</v>
      </c>
      <c r="T1595" s="125">
        <v>5.55</v>
      </c>
      <c r="U1595" s="122" t="s">
        <v>30</v>
      </c>
      <c r="W1595" s="8" t="str">
        <f t="shared" si="174"/>
        <v/>
      </c>
      <c r="X1595" s="8">
        <f>IF(S1595="6B",_xlfn.XLOOKUP(H1595,'Zoning 2shop'!A:A,'Zoning 2shop'!B:B),IF(S1595="6C",_xlfn.XLOOKUP(G1595,'Zoning 2shop'!C:C,'Zoning 2shop'!D:D),""))</f>
        <v>42</v>
      </c>
      <c r="Y1595" s="112">
        <f t="shared" si="175"/>
        <v>0.14910705133062102</v>
      </c>
      <c r="Z1595" s="4">
        <f t="shared" si="176"/>
        <v>5.55</v>
      </c>
      <c r="AA1595" s="4">
        <f t="shared" si="177"/>
        <v>0.08</v>
      </c>
      <c r="AB1595" s="4">
        <f t="shared" si="178"/>
        <v>0.8275441348849466</v>
      </c>
      <c r="AC1595" s="19">
        <f t="shared" si="179"/>
        <v>5.63</v>
      </c>
      <c r="AD1595" s="8" t="str">
        <f>IF(COUNTIF(Catégories!A:A,N1595)=0,"catégorie inconnue",LOOKUP(N1595,Catégories!A:A,Catégories!B:B))</f>
        <v>Frêt</v>
      </c>
      <c r="AE1595" s="21">
        <f t="shared" si="180"/>
        <v>6.4575441348849463</v>
      </c>
    </row>
    <row r="1596" spans="2:31" hidden="1" x14ac:dyDescent="0.2">
      <c r="B1596" s="122" t="s">
        <v>3839</v>
      </c>
      <c r="C1596" s="122" t="s">
        <v>177</v>
      </c>
      <c r="D1596" s="123">
        <v>46152</v>
      </c>
      <c r="E1596" s="122" t="s">
        <v>4623</v>
      </c>
      <c r="F1596" s="122" t="s">
        <v>22</v>
      </c>
      <c r="G1596" s="122" t="s">
        <v>151</v>
      </c>
      <c r="H1596" s="122" t="s">
        <v>149</v>
      </c>
      <c r="I1596" s="122" t="s">
        <v>4624</v>
      </c>
      <c r="J1596" s="122" t="s">
        <v>4624</v>
      </c>
      <c r="K1596" s="122" t="s">
        <v>24</v>
      </c>
      <c r="L1596" s="122" t="s">
        <v>4625</v>
      </c>
      <c r="M1596" s="122" t="s">
        <v>25</v>
      </c>
      <c r="N1596" s="122" t="s">
        <v>26</v>
      </c>
      <c r="O1596" s="122" t="s">
        <v>25</v>
      </c>
      <c r="P1596" s="122" t="s">
        <v>27</v>
      </c>
      <c r="Q1596" s="122" t="s">
        <v>190</v>
      </c>
      <c r="R1596" s="124">
        <v>5.7729999999999997</v>
      </c>
      <c r="S1596" s="122" t="s">
        <v>191</v>
      </c>
      <c r="T1596" s="125">
        <v>10.35</v>
      </c>
      <c r="U1596" s="122" t="s">
        <v>30</v>
      </c>
      <c r="W1596" s="8" t="str">
        <f t="shared" si="174"/>
        <v/>
      </c>
      <c r="X1596" s="8">
        <f>IF(S1596="6B",_xlfn.XLOOKUP(H1596,'Zoning 2shop'!A:A,'Zoning 2shop'!B:B),IF(S1596="6C",_xlfn.XLOOKUP(G1596,'Zoning 2shop'!C:C,'Zoning 2shop'!D:D),""))</f>
        <v>30</v>
      </c>
      <c r="Y1596" s="112">
        <f t="shared" si="175"/>
        <v>0.14910705133062102</v>
      </c>
      <c r="Z1596" s="4">
        <f t="shared" si="176"/>
        <v>10.35</v>
      </c>
      <c r="AA1596" s="4">
        <f t="shared" si="177"/>
        <v>0.08</v>
      </c>
      <c r="AB1596" s="4">
        <f t="shared" si="178"/>
        <v>1.5432579812719276</v>
      </c>
      <c r="AC1596" s="19">
        <f t="shared" si="179"/>
        <v>10.43</v>
      </c>
      <c r="AD1596" s="8" t="str">
        <f>IF(COUNTIF(Catégories!A:A,N1596)=0,"catégorie inconnue",LOOKUP(N1596,Catégories!A:A,Catégories!B:B))</f>
        <v>Frêt</v>
      </c>
      <c r="AE1596" s="21">
        <f t="shared" si="180"/>
        <v>11.973257981271928</v>
      </c>
    </row>
    <row r="1597" spans="2:31" hidden="1" x14ac:dyDescent="0.2">
      <c r="B1597" s="122" t="s">
        <v>3839</v>
      </c>
      <c r="C1597" s="122" t="s">
        <v>177</v>
      </c>
      <c r="D1597" s="123">
        <v>46152</v>
      </c>
      <c r="E1597" s="122" t="s">
        <v>3843</v>
      </c>
      <c r="F1597" s="122" t="s">
        <v>22</v>
      </c>
      <c r="G1597" s="122" t="s">
        <v>151</v>
      </c>
      <c r="H1597" s="122" t="s">
        <v>149</v>
      </c>
      <c r="I1597" s="122" t="s">
        <v>4643</v>
      </c>
      <c r="J1597" s="122" t="s">
        <v>4643</v>
      </c>
      <c r="K1597" s="122" t="s">
        <v>24</v>
      </c>
      <c r="L1597" s="122" t="s">
        <v>4644</v>
      </c>
      <c r="M1597" s="122" t="s">
        <v>25</v>
      </c>
      <c r="N1597" s="122" t="s">
        <v>26</v>
      </c>
      <c r="O1597" s="122" t="s">
        <v>25</v>
      </c>
      <c r="P1597" s="122" t="s">
        <v>27</v>
      </c>
      <c r="Q1597" s="122" t="s">
        <v>190</v>
      </c>
      <c r="R1597" s="124">
        <v>4.532</v>
      </c>
      <c r="S1597" s="122" t="s">
        <v>191</v>
      </c>
      <c r="T1597" s="125">
        <v>9.69</v>
      </c>
      <c r="U1597" s="122" t="s">
        <v>30</v>
      </c>
      <c r="W1597" s="8" t="str">
        <f t="shared" si="174"/>
        <v/>
      </c>
      <c r="X1597" s="8">
        <f>IF(S1597="6B",_xlfn.XLOOKUP(H1597,'Zoning 2shop'!A:A,'Zoning 2shop'!B:B),IF(S1597="6C",_xlfn.XLOOKUP(G1597,'Zoning 2shop'!C:C,'Zoning 2shop'!D:D),""))</f>
        <v>30</v>
      </c>
      <c r="Y1597" s="112">
        <f t="shared" si="175"/>
        <v>0.14910705133062102</v>
      </c>
      <c r="Z1597" s="4">
        <f t="shared" si="176"/>
        <v>9.69</v>
      </c>
      <c r="AA1597" s="4">
        <f t="shared" si="177"/>
        <v>0.08</v>
      </c>
      <c r="AB1597" s="4">
        <f t="shared" si="178"/>
        <v>1.4448473273937177</v>
      </c>
      <c r="AC1597" s="19">
        <f t="shared" si="179"/>
        <v>9.77</v>
      </c>
      <c r="AD1597" s="8" t="str">
        <f>IF(COUNTIF(Catégories!A:A,N1597)=0,"catégorie inconnue",LOOKUP(N1597,Catégories!A:A,Catégories!B:B))</f>
        <v>Frêt</v>
      </c>
      <c r="AE1597" s="21">
        <f t="shared" si="180"/>
        <v>11.214847327393716</v>
      </c>
    </row>
    <row r="1598" spans="2:31" hidden="1" x14ac:dyDescent="0.2">
      <c r="B1598" s="122" t="s">
        <v>3839</v>
      </c>
      <c r="C1598" s="122" t="s">
        <v>177</v>
      </c>
      <c r="D1598" s="123">
        <v>46152</v>
      </c>
      <c r="E1598" s="122" t="s">
        <v>4620</v>
      </c>
      <c r="F1598" s="122" t="s">
        <v>22</v>
      </c>
      <c r="G1598" s="122" t="s">
        <v>192</v>
      </c>
      <c r="H1598" s="122" t="s">
        <v>149</v>
      </c>
      <c r="I1598" s="122" t="s">
        <v>4621</v>
      </c>
      <c r="J1598" s="122" t="s">
        <v>4621</v>
      </c>
      <c r="K1598" s="122" t="s">
        <v>24</v>
      </c>
      <c r="L1598" s="122" t="s">
        <v>4622</v>
      </c>
      <c r="M1598" s="122" t="s">
        <v>25</v>
      </c>
      <c r="N1598" s="122" t="s">
        <v>26</v>
      </c>
      <c r="O1598" s="122" t="s">
        <v>25</v>
      </c>
      <c r="P1598" s="122" t="s">
        <v>27</v>
      </c>
      <c r="Q1598" s="122" t="s">
        <v>190</v>
      </c>
      <c r="R1598" s="124">
        <v>4.7990000000000004</v>
      </c>
      <c r="S1598" s="122" t="s">
        <v>191</v>
      </c>
      <c r="T1598" s="125">
        <v>13.83</v>
      </c>
      <c r="U1598" s="122" t="s">
        <v>30</v>
      </c>
      <c r="W1598" s="8" t="str">
        <f t="shared" si="174"/>
        <v/>
      </c>
      <c r="X1598" s="8">
        <f>IF(S1598="6B",_xlfn.XLOOKUP(H1598,'Zoning 2shop'!A:A,'Zoning 2shop'!B:B),IF(S1598="6C",_xlfn.XLOOKUP(G1598,'Zoning 2shop'!C:C,'Zoning 2shop'!D:D),""))</f>
        <v>25</v>
      </c>
      <c r="Y1598" s="112">
        <f t="shared" si="175"/>
        <v>0.14910705133062102</v>
      </c>
      <c r="Z1598" s="4">
        <f t="shared" si="176"/>
        <v>13.83</v>
      </c>
      <c r="AA1598" s="4">
        <f t="shared" si="177"/>
        <v>0.08</v>
      </c>
      <c r="AB1598" s="4">
        <f t="shared" si="178"/>
        <v>2.0621505199024885</v>
      </c>
      <c r="AC1598" s="19">
        <f t="shared" si="179"/>
        <v>13.91</v>
      </c>
      <c r="AD1598" s="8" t="str">
        <f>IF(COUNTIF(Catégories!A:A,N1598)=0,"catégorie inconnue",LOOKUP(N1598,Catégories!A:A,Catégories!B:B))</f>
        <v>Frêt</v>
      </c>
      <c r="AE1598" s="21">
        <f t="shared" si="180"/>
        <v>15.972150519902488</v>
      </c>
    </row>
    <row r="1599" spans="2:31" hidden="1" x14ac:dyDescent="0.2">
      <c r="B1599" s="122" t="s">
        <v>3839</v>
      </c>
      <c r="C1599" s="122" t="s">
        <v>177</v>
      </c>
      <c r="D1599" s="123">
        <v>46152</v>
      </c>
      <c r="E1599" s="122" t="s">
        <v>4648</v>
      </c>
      <c r="F1599" s="122" t="s">
        <v>22</v>
      </c>
      <c r="G1599" s="122" t="s">
        <v>151</v>
      </c>
      <c r="H1599" s="122" t="s">
        <v>149</v>
      </c>
      <c r="I1599" s="122" t="s">
        <v>4649</v>
      </c>
      <c r="J1599" s="122" t="s">
        <v>4649</v>
      </c>
      <c r="K1599" s="122" t="s">
        <v>24</v>
      </c>
      <c r="L1599" s="122" t="s">
        <v>4650</v>
      </c>
      <c r="M1599" s="122" t="s">
        <v>25</v>
      </c>
      <c r="N1599" s="122" t="s">
        <v>26</v>
      </c>
      <c r="O1599" s="122" t="s">
        <v>25</v>
      </c>
      <c r="P1599" s="122" t="s">
        <v>27</v>
      </c>
      <c r="Q1599" s="122" t="s">
        <v>190</v>
      </c>
      <c r="R1599" s="124">
        <v>6.66</v>
      </c>
      <c r="S1599" s="122" t="s">
        <v>191</v>
      </c>
      <c r="T1599" s="125">
        <v>11.01</v>
      </c>
      <c r="U1599" s="122" t="s">
        <v>30</v>
      </c>
      <c r="W1599" s="8" t="str">
        <f t="shared" si="174"/>
        <v/>
      </c>
      <c r="X1599" s="8">
        <f>IF(S1599="6B",_xlfn.XLOOKUP(H1599,'Zoning 2shop'!A:A,'Zoning 2shop'!B:B),IF(S1599="6C",_xlfn.XLOOKUP(G1599,'Zoning 2shop'!C:C,'Zoning 2shop'!D:D),""))</f>
        <v>30</v>
      </c>
      <c r="Y1599" s="112">
        <f t="shared" si="175"/>
        <v>0.14910705133062102</v>
      </c>
      <c r="Z1599" s="4">
        <f t="shared" si="176"/>
        <v>11.01</v>
      </c>
      <c r="AA1599" s="4">
        <f t="shared" si="177"/>
        <v>0.08</v>
      </c>
      <c r="AB1599" s="4">
        <f t="shared" si="178"/>
        <v>1.6416686351501375</v>
      </c>
      <c r="AC1599" s="19">
        <f t="shared" si="179"/>
        <v>11.09</v>
      </c>
      <c r="AD1599" s="8" t="str">
        <f>IF(COUNTIF(Catégories!A:A,N1599)=0,"catégorie inconnue",LOOKUP(N1599,Catégories!A:A,Catégories!B:B))</f>
        <v>Frêt</v>
      </c>
      <c r="AE1599" s="21">
        <f t="shared" si="180"/>
        <v>12.731668635150138</v>
      </c>
    </row>
    <row r="1600" spans="2:31" hidden="1" x14ac:dyDescent="0.2">
      <c r="B1600" s="122" t="s">
        <v>3839</v>
      </c>
      <c r="C1600" s="122" t="s">
        <v>177</v>
      </c>
      <c r="D1600" s="123">
        <v>46152</v>
      </c>
      <c r="E1600" s="122" t="s">
        <v>1993</v>
      </c>
      <c r="F1600" s="122" t="s">
        <v>22</v>
      </c>
      <c r="G1600" s="122" t="s">
        <v>151</v>
      </c>
      <c r="H1600" s="122" t="s">
        <v>149</v>
      </c>
      <c r="I1600" s="122" t="s">
        <v>4599</v>
      </c>
      <c r="J1600" s="122" t="s">
        <v>4599</v>
      </c>
      <c r="K1600" s="122" t="s">
        <v>24</v>
      </c>
      <c r="L1600" s="122" t="s">
        <v>4600</v>
      </c>
      <c r="M1600" s="122" t="s">
        <v>25</v>
      </c>
      <c r="N1600" s="122" t="s">
        <v>26</v>
      </c>
      <c r="O1600" s="122" t="s">
        <v>25</v>
      </c>
      <c r="P1600" s="122" t="s">
        <v>27</v>
      </c>
      <c r="Q1600" s="122" t="s">
        <v>190</v>
      </c>
      <c r="R1600" s="124">
        <v>9.6</v>
      </c>
      <c r="S1600" s="122" t="s">
        <v>191</v>
      </c>
      <c r="T1600" s="125">
        <v>12.99</v>
      </c>
      <c r="U1600" s="122" t="s">
        <v>30</v>
      </c>
      <c r="W1600" s="8" t="str">
        <f t="shared" si="174"/>
        <v/>
      </c>
      <c r="X1600" s="8">
        <f>IF(S1600="6B",_xlfn.XLOOKUP(H1600,'Zoning 2shop'!A:A,'Zoning 2shop'!B:B),IF(S1600="6C",_xlfn.XLOOKUP(G1600,'Zoning 2shop'!C:C,'Zoning 2shop'!D:D),""))</f>
        <v>30</v>
      </c>
      <c r="Y1600" s="112">
        <f t="shared" si="175"/>
        <v>0.14910705133062102</v>
      </c>
      <c r="Z1600" s="4">
        <f t="shared" si="176"/>
        <v>12.99</v>
      </c>
      <c r="AA1600" s="4">
        <f t="shared" si="177"/>
        <v>0.08</v>
      </c>
      <c r="AB1600" s="4">
        <f t="shared" si="178"/>
        <v>1.936900596784767</v>
      </c>
      <c r="AC1600" s="19">
        <f t="shared" si="179"/>
        <v>13.07</v>
      </c>
      <c r="AD1600" s="8" t="str">
        <f>IF(COUNTIF(Catégories!A:A,N1600)=0,"catégorie inconnue",LOOKUP(N1600,Catégories!A:A,Catégories!B:B))</f>
        <v>Frêt</v>
      </c>
      <c r="AE1600" s="21">
        <f t="shared" si="180"/>
        <v>15.006900596784767</v>
      </c>
    </row>
    <row r="1601" spans="2:31" hidden="1" x14ac:dyDescent="0.2">
      <c r="B1601" s="122" t="s">
        <v>3839</v>
      </c>
      <c r="C1601" s="122" t="s">
        <v>177</v>
      </c>
      <c r="D1601" s="123">
        <v>46152</v>
      </c>
      <c r="E1601" s="122" t="s">
        <v>509</v>
      </c>
      <c r="F1601" s="122" t="s">
        <v>22</v>
      </c>
      <c r="G1601" s="122" t="s">
        <v>154</v>
      </c>
      <c r="H1601" s="122" t="s">
        <v>149</v>
      </c>
      <c r="I1601" s="122" t="s">
        <v>4601</v>
      </c>
      <c r="J1601" s="122" t="s">
        <v>4601</v>
      </c>
      <c r="K1601" s="122" t="s">
        <v>24</v>
      </c>
      <c r="L1601" s="122" t="s">
        <v>4602</v>
      </c>
      <c r="M1601" s="122" t="s">
        <v>25</v>
      </c>
      <c r="N1601" s="122" t="s">
        <v>26</v>
      </c>
      <c r="O1601" s="122" t="s">
        <v>25</v>
      </c>
      <c r="P1601" s="122" t="s">
        <v>27</v>
      </c>
      <c r="Q1601" s="122" t="s">
        <v>190</v>
      </c>
      <c r="R1601" s="124">
        <v>0.83199999999999996</v>
      </c>
      <c r="S1601" s="122" t="s">
        <v>191</v>
      </c>
      <c r="T1601" s="125">
        <v>4.95</v>
      </c>
      <c r="U1601" s="122" t="s">
        <v>30</v>
      </c>
      <c r="W1601" s="8" t="str">
        <f t="shared" si="174"/>
        <v/>
      </c>
      <c r="X1601" s="8">
        <f>IF(S1601="6B",_xlfn.XLOOKUP(H1601,'Zoning 2shop'!A:A,'Zoning 2shop'!B:B),IF(S1601="6C",_xlfn.XLOOKUP(G1601,'Zoning 2shop'!C:C,'Zoning 2shop'!D:D),""))</f>
        <v>26</v>
      </c>
      <c r="Y1601" s="112">
        <f t="shared" si="175"/>
        <v>0.14910705133062102</v>
      </c>
      <c r="Z1601" s="4">
        <f t="shared" si="176"/>
        <v>4.95</v>
      </c>
      <c r="AA1601" s="4">
        <f t="shared" si="177"/>
        <v>0.08</v>
      </c>
      <c r="AB1601" s="4">
        <f t="shared" si="178"/>
        <v>0.73807990408657409</v>
      </c>
      <c r="AC1601" s="19">
        <f t="shared" si="179"/>
        <v>5.03</v>
      </c>
      <c r="AD1601" s="8" t="str">
        <f>IF(COUNTIF(Catégories!A:A,N1601)=0,"catégorie inconnue",LOOKUP(N1601,Catégories!A:A,Catégories!B:B))</f>
        <v>Frêt</v>
      </c>
      <c r="AE1601" s="21">
        <f t="shared" si="180"/>
        <v>5.7680799040865747</v>
      </c>
    </row>
    <row r="1602" spans="2:31" hidden="1" x14ac:dyDescent="0.2">
      <c r="B1602" s="122" t="s">
        <v>3839</v>
      </c>
      <c r="C1602" s="122" t="s">
        <v>177</v>
      </c>
      <c r="D1602" s="123">
        <v>46152</v>
      </c>
      <c r="E1602" s="122" t="s">
        <v>509</v>
      </c>
      <c r="F1602" s="122" t="s">
        <v>22</v>
      </c>
      <c r="G1602" s="122" t="s">
        <v>154</v>
      </c>
      <c r="H1602" s="122" t="s">
        <v>149</v>
      </c>
      <c r="I1602" s="122" t="s">
        <v>4603</v>
      </c>
      <c r="J1602" s="122" t="s">
        <v>4603</v>
      </c>
      <c r="K1602" s="122" t="s">
        <v>24</v>
      </c>
      <c r="L1602" s="122" t="s">
        <v>4604</v>
      </c>
      <c r="M1602" s="122" t="s">
        <v>25</v>
      </c>
      <c r="N1602" s="122" t="s">
        <v>26</v>
      </c>
      <c r="O1602" s="122" t="s">
        <v>25</v>
      </c>
      <c r="P1602" s="122" t="s">
        <v>27</v>
      </c>
      <c r="Q1602" s="122" t="s">
        <v>190</v>
      </c>
      <c r="R1602" s="124">
        <v>0.57199999999999995</v>
      </c>
      <c r="S1602" s="122" t="s">
        <v>191</v>
      </c>
      <c r="T1602" s="125">
        <v>4.95</v>
      </c>
      <c r="U1602" s="122" t="s">
        <v>30</v>
      </c>
      <c r="W1602" s="8" t="str">
        <f t="shared" ref="W1602:W1665" si="181">IF(C1602&lt;&gt;2,"",IF(S1602="5X","5XK",IF(S1602="5Y","5YK",IF(S1602="6B","6BK",IF(S1602="6C","6CK","")))))</f>
        <v/>
      </c>
      <c r="X1602" s="8">
        <f>IF(S1602="6B",_xlfn.XLOOKUP(H1602,'Zoning 2shop'!A:A,'Zoning 2shop'!B:B),IF(S1602="6C",_xlfn.XLOOKUP(G1602,'Zoning 2shop'!C:C,'Zoning 2shop'!D:D),""))</f>
        <v>26</v>
      </c>
      <c r="Y1602" s="112">
        <f t="shared" si="175"/>
        <v>0.14910705133062102</v>
      </c>
      <c r="Z1602" s="4">
        <f t="shared" si="176"/>
        <v>4.95</v>
      </c>
      <c r="AA1602" s="4">
        <f t="shared" si="177"/>
        <v>0.08</v>
      </c>
      <c r="AB1602" s="4">
        <f t="shared" si="178"/>
        <v>0.73807990408657409</v>
      </c>
      <c r="AC1602" s="19">
        <f t="shared" si="179"/>
        <v>5.03</v>
      </c>
      <c r="AD1602" s="8" t="str">
        <f>IF(COUNTIF(Catégories!A:A,N1602)=0,"catégorie inconnue",LOOKUP(N1602,Catégories!A:A,Catégories!B:B))</f>
        <v>Frêt</v>
      </c>
      <c r="AE1602" s="21">
        <f t="shared" si="180"/>
        <v>5.7680799040865747</v>
      </c>
    </row>
    <row r="1603" spans="2:31" hidden="1" x14ac:dyDescent="0.2">
      <c r="B1603" s="122" t="s">
        <v>3839</v>
      </c>
      <c r="C1603" s="122" t="s">
        <v>177</v>
      </c>
      <c r="D1603" s="123">
        <v>46152</v>
      </c>
      <c r="E1603" s="122" t="s">
        <v>361</v>
      </c>
      <c r="F1603" s="122" t="s">
        <v>22</v>
      </c>
      <c r="G1603" s="122" t="s">
        <v>151</v>
      </c>
      <c r="H1603" s="122" t="s">
        <v>149</v>
      </c>
      <c r="I1603" s="122" t="s">
        <v>4671</v>
      </c>
      <c r="J1603" s="122" t="s">
        <v>4671</v>
      </c>
      <c r="K1603" s="122" t="s">
        <v>24</v>
      </c>
      <c r="L1603" s="122" t="s">
        <v>4672</v>
      </c>
      <c r="M1603" s="122" t="s">
        <v>25</v>
      </c>
      <c r="N1603" s="122" t="s">
        <v>26</v>
      </c>
      <c r="O1603" s="122" t="s">
        <v>25</v>
      </c>
      <c r="P1603" s="122" t="s">
        <v>27</v>
      </c>
      <c r="Q1603" s="122" t="s">
        <v>190</v>
      </c>
      <c r="R1603" s="124">
        <v>4.266</v>
      </c>
      <c r="S1603" s="122" t="s">
        <v>191</v>
      </c>
      <c r="T1603" s="125">
        <v>9.69</v>
      </c>
      <c r="U1603" s="122" t="s">
        <v>30</v>
      </c>
      <c r="W1603" s="8" t="str">
        <f t="shared" si="181"/>
        <v/>
      </c>
      <c r="X1603" s="8">
        <f>IF(S1603="6B",_xlfn.XLOOKUP(H1603,'Zoning 2shop'!A:A,'Zoning 2shop'!B:B),IF(S1603="6C",_xlfn.XLOOKUP(G1603,'Zoning 2shop'!C:C,'Zoning 2shop'!D:D),""))</f>
        <v>30</v>
      </c>
      <c r="Y1603" s="112">
        <f t="shared" si="175"/>
        <v>0.14910705133062102</v>
      </c>
      <c r="Z1603" s="4">
        <f t="shared" si="176"/>
        <v>9.69</v>
      </c>
      <c r="AA1603" s="4">
        <f t="shared" si="177"/>
        <v>0.08</v>
      </c>
      <c r="AB1603" s="4">
        <f t="shared" si="178"/>
        <v>1.4448473273937177</v>
      </c>
      <c r="AC1603" s="19">
        <f t="shared" si="179"/>
        <v>9.77</v>
      </c>
      <c r="AD1603" s="8" t="str">
        <f>IF(COUNTIF(Catégories!A:A,N1603)=0,"catégorie inconnue",LOOKUP(N1603,Catégories!A:A,Catégories!B:B))</f>
        <v>Frêt</v>
      </c>
      <c r="AE1603" s="21">
        <f t="shared" si="180"/>
        <v>11.214847327393716</v>
      </c>
    </row>
    <row r="1604" spans="2:31" hidden="1" x14ac:dyDescent="0.2">
      <c r="B1604" s="122" t="s">
        <v>3839</v>
      </c>
      <c r="C1604" s="122" t="s">
        <v>177</v>
      </c>
      <c r="D1604" s="123">
        <v>46152</v>
      </c>
      <c r="E1604" s="122" t="s">
        <v>4369</v>
      </c>
      <c r="F1604" s="122" t="s">
        <v>22</v>
      </c>
      <c r="G1604" s="122" t="s">
        <v>151</v>
      </c>
      <c r="H1604" s="122" t="s">
        <v>149</v>
      </c>
      <c r="I1604" s="122" t="s">
        <v>4673</v>
      </c>
      <c r="J1604" s="122" t="s">
        <v>4673</v>
      </c>
      <c r="K1604" s="122" t="s">
        <v>24</v>
      </c>
      <c r="L1604" s="122" t="s">
        <v>4674</v>
      </c>
      <c r="M1604" s="122" t="s">
        <v>25</v>
      </c>
      <c r="N1604" s="122" t="s">
        <v>26</v>
      </c>
      <c r="O1604" s="122" t="s">
        <v>25</v>
      </c>
      <c r="P1604" s="122" t="s">
        <v>27</v>
      </c>
      <c r="Q1604" s="122" t="s">
        <v>190</v>
      </c>
      <c r="R1604" s="124">
        <v>4.266</v>
      </c>
      <c r="S1604" s="122" t="s">
        <v>191</v>
      </c>
      <c r="T1604" s="125">
        <v>9.69</v>
      </c>
      <c r="U1604" s="122" t="s">
        <v>30</v>
      </c>
      <c r="W1604" s="8" t="str">
        <f t="shared" si="181"/>
        <v/>
      </c>
      <c r="X1604" s="8">
        <f>IF(S1604="6B",_xlfn.XLOOKUP(H1604,'Zoning 2shop'!A:A,'Zoning 2shop'!B:B),IF(S1604="6C",_xlfn.XLOOKUP(G1604,'Zoning 2shop'!C:C,'Zoning 2shop'!D:D),""))</f>
        <v>30</v>
      </c>
      <c r="Y1604" s="112">
        <f t="shared" si="175"/>
        <v>0.14910705133062102</v>
      </c>
      <c r="Z1604" s="4">
        <f t="shared" si="176"/>
        <v>9.69</v>
      </c>
      <c r="AA1604" s="4">
        <f t="shared" si="177"/>
        <v>0.08</v>
      </c>
      <c r="AB1604" s="4">
        <f t="shared" si="178"/>
        <v>1.4448473273937177</v>
      </c>
      <c r="AC1604" s="19">
        <f t="shared" si="179"/>
        <v>9.77</v>
      </c>
      <c r="AD1604" s="8" t="str">
        <f>IF(COUNTIF(Catégories!A:A,N1604)=0,"catégorie inconnue",LOOKUP(N1604,Catégories!A:A,Catégories!B:B))</f>
        <v>Frêt</v>
      </c>
      <c r="AE1604" s="21">
        <f t="shared" si="180"/>
        <v>11.214847327393716</v>
      </c>
    </row>
    <row r="1605" spans="2:31" hidden="1" x14ac:dyDescent="0.2">
      <c r="B1605" s="122" t="s">
        <v>3839</v>
      </c>
      <c r="C1605" s="122" t="s">
        <v>177</v>
      </c>
      <c r="D1605" s="123">
        <v>46152</v>
      </c>
      <c r="E1605" s="122" t="s">
        <v>4587</v>
      </c>
      <c r="F1605" s="122" t="s">
        <v>22</v>
      </c>
      <c r="G1605" s="122" t="s">
        <v>151</v>
      </c>
      <c r="H1605" s="122" t="s">
        <v>149</v>
      </c>
      <c r="I1605" s="122" t="s">
        <v>4588</v>
      </c>
      <c r="J1605" s="122" t="s">
        <v>4588</v>
      </c>
      <c r="K1605" s="122" t="s">
        <v>24</v>
      </c>
      <c r="L1605" s="122" t="s">
        <v>4589</v>
      </c>
      <c r="M1605" s="122" t="s">
        <v>25</v>
      </c>
      <c r="N1605" s="122" t="s">
        <v>26</v>
      </c>
      <c r="O1605" s="122" t="s">
        <v>25</v>
      </c>
      <c r="P1605" s="122" t="s">
        <v>27</v>
      </c>
      <c r="Q1605" s="122" t="s">
        <v>190</v>
      </c>
      <c r="R1605" s="124">
        <v>4.6379999999999999</v>
      </c>
      <c r="S1605" s="122" t="s">
        <v>191</v>
      </c>
      <c r="T1605" s="125">
        <v>9.69</v>
      </c>
      <c r="U1605" s="122" t="s">
        <v>30</v>
      </c>
      <c r="W1605" s="8" t="str">
        <f t="shared" si="181"/>
        <v/>
      </c>
      <c r="X1605" s="8">
        <f>IF(S1605="6B",_xlfn.XLOOKUP(H1605,'Zoning 2shop'!A:A,'Zoning 2shop'!B:B),IF(S1605="6C",_xlfn.XLOOKUP(G1605,'Zoning 2shop'!C:C,'Zoning 2shop'!D:D),""))</f>
        <v>30</v>
      </c>
      <c r="Y1605" s="112">
        <f t="shared" si="175"/>
        <v>0.14910705133062102</v>
      </c>
      <c r="Z1605" s="4">
        <f t="shared" si="176"/>
        <v>9.69</v>
      </c>
      <c r="AA1605" s="4">
        <f t="shared" si="177"/>
        <v>0.08</v>
      </c>
      <c r="AB1605" s="4">
        <f t="shared" si="178"/>
        <v>1.4448473273937177</v>
      </c>
      <c r="AC1605" s="19">
        <f t="shared" si="179"/>
        <v>9.77</v>
      </c>
      <c r="AD1605" s="8" t="str">
        <f>IF(COUNTIF(Catégories!A:A,N1605)=0,"catégorie inconnue",LOOKUP(N1605,Catégories!A:A,Catégories!B:B))</f>
        <v>Frêt</v>
      </c>
      <c r="AE1605" s="21">
        <f t="shared" si="180"/>
        <v>11.214847327393716</v>
      </c>
    </row>
    <row r="1606" spans="2:31" hidden="1" x14ac:dyDescent="0.2">
      <c r="B1606" s="122" t="s">
        <v>3839</v>
      </c>
      <c r="C1606" s="122" t="s">
        <v>177</v>
      </c>
      <c r="D1606" s="123">
        <v>46152</v>
      </c>
      <c r="E1606" s="122" t="s">
        <v>513</v>
      </c>
      <c r="F1606" s="122" t="s">
        <v>22</v>
      </c>
      <c r="G1606" s="122" t="s">
        <v>151</v>
      </c>
      <c r="H1606" s="122" t="s">
        <v>149</v>
      </c>
      <c r="I1606" s="122" t="s">
        <v>4635</v>
      </c>
      <c r="J1606" s="122" t="s">
        <v>4635</v>
      </c>
      <c r="K1606" s="122" t="s">
        <v>24</v>
      </c>
      <c r="L1606" s="122" t="s">
        <v>4636</v>
      </c>
      <c r="M1606" s="122" t="s">
        <v>25</v>
      </c>
      <c r="N1606" s="122" t="s">
        <v>26</v>
      </c>
      <c r="O1606" s="122" t="s">
        <v>25</v>
      </c>
      <c r="P1606" s="122" t="s">
        <v>27</v>
      </c>
      <c r="Q1606" s="122" t="s">
        <v>190</v>
      </c>
      <c r="R1606" s="124">
        <v>8.968</v>
      </c>
      <c r="S1606" s="122" t="s">
        <v>191</v>
      </c>
      <c r="T1606" s="125">
        <v>12.33</v>
      </c>
      <c r="U1606" s="122" t="s">
        <v>30</v>
      </c>
      <c r="W1606" s="8" t="str">
        <f t="shared" si="181"/>
        <v/>
      </c>
      <c r="X1606" s="8">
        <f>IF(S1606="6B",_xlfn.XLOOKUP(H1606,'Zoning 2shop'!A:A,'Zoning 2shop'!B:B),IF(S1606="6C",_xlfn.XLOOKUP(G1606,'Zoning 2shop'!C:C,'Zoning 2shop'!D:D),""))</f>
        <v>30</v>
      </c>
      <c r="Y1606" s="112">
        <f t="shared" si="175"/>
        <v>0.14910705133062102</v>
      </c>
      <c r="Z1606" s="4">
        <f t="shared" si="176"/>
        <v>12.33</v>
      </c>
      <c r="AA1606" s="4">
        <f t="shared" si="177"/>
        <v>0.08</v>
      </c>
      <c r="AB1606" s="4">
        <f t="shared" si="178"/>
        <v>1.8384899429065571</v>
      </c>
      <c r="AC1606" s="19">
        <f t="shared" si="179"/>
        <v>12.41</v>
      </c>
      <c r="AD1606" s="8" t="str">
        <f>IF(COUNTIF(Catégories!A:A,N1606)=0,"catégorie inconnue",LOOKUP(N1606,Catégories!A:A,Catégories!B:B))</f>
        <v>Frêt</v>
      </c>
      <c r="AE1606" s="21">
        <f t="shared" si="180"/>
        <v>14.248489942906557</v>
      </c>
    </row>
    <row r="1607" spans="2:31" hidden="1" x14ac:dyDescent="0.2">
      <c r="B1607" s="122" t="s">
        <v>3839</v>
      </c>
      <c r="C1607" s="122" t="s">
        <v>177</v>
      </c>
      <c r="D1607" s="123">
        <v>46152</v>
      </c>
      <c r="E1607" s="122" t="s">
        <v>4617</v>
      </c>
      <c r="F1607" s="122" t="s">
        <v>22</v>
      </c>
      <c r="G1607" s="122" t="s">
        <v>151</v>
      </c>
      <c r="H1607" s="122" t="s">
        <v>149</v>
      </c>
      <c r="I1607" s="122" t="s">
        <v>4618</v>
      </c>
      <c r="J1607" s="122" t="s">
        <v>4618</v>
      </c>
      <c r="K1607" s="122" t="s">
        <v>24</v>
      </c>
      <c r="L1607" s="122" t="s">
        <v>4619</v>
      </c>
      <c r="M1607" s="122" t="s">
        <v>25</v>
      </c>
      <c r="N1607" s="122" t="s">
        <v>26</v>
      </c>
      <c r="O1607" s="122" t="s">
        <v>25</v>
      </c>
      <c r="P1607" s="122" t="s">
        <v>27</v>
      </c>
      <c r="Q1607" s="122" t="s">
        <v>190</v>
      </c>
      <c r="R1607" s="124">
        <v>3.3119999999999998</v>
      </c>
      <c r="S1607" s="122" t="s">
        <v>191</v>
      </c>
      <c r="T1607" s="125">
        <v>9.0299999999999994</v>
      </c>
      <c r="U1607" s="122" t="s">
        <v>30</v>
      </c>
      <c r="W1607" s="8" t="str">
        <f t="shared" si="181"/>
        <v/>
      </c>
      <c r="X1607" s="8">
        <f>IF(S1607="6B",_xlfn.XLOOKUP(H1607,'Zoning 2shop'!A:A,'Zoning 2shop'!B:B),IF(S1607="6C",_xlfn.XLOOKUP(G1607,'Zoning 2shop'!C:C,'Zoning 2shop'!D:D),""))</f>
        <v>30</v>
      </c>
      <c r="Y1607" s="112">
        <f t="shared" si="175"/>
        <v>0.14910705133062102</v>
      </c>
      <c r="Z1607" s="4">
        <f t="shared" si="176"/>
        <v>9.0299999999999994</v>
      </c>
      <c r="AA1607" s="4">
        <f t="shared" si="177"/>
        <v>0.08</v>
      </c>
      <c r="AB1607" s="4">
        <f t="shared" si="178"/>
        <v>1.3464366735155078</v>
      </c>
      <c r="AC1607" s="19">
        <f t="shared" si="179"/>
        <v>9.11</v>
      </c>
      <c r="AD1607" s="8" t="str">
        <f>IF(COUNTIF(Catégories!A:A,N1607)=0,"catégorie inconnue",LOOKUP(N1607,Catégories!A:A,Catégories!B:B))</f>
        <v>Frêt</v>
      </c>
      <c r="AE1607" s="21">
        <f t="shared" si="180"/>
        <v>10.456436673515507</v>
      </c>
    </row>
    <row r="1608" spans="2:31" hidden="1" x14ac:dyDescent="0.2">
      <c r="B1608" s="122" t="s">
        <v>3839</v>
      </c>
      <c r="C1608" s="122" t="s">
        <v>177</v>
      </c>
      <c r="D1608" s="123">
        <v>46152</v>
      </c>
      <c r="E1608" s="122" t="s">
        <v>4654</v>
      </c>
      <c r="F1608" s="122" t="s">
        <v>22</v>
      </c>
      <c r="G1608" s="122" t="s">
        <v>161</v>
      </c>
      <c r="H1608" s="122" t="s">
        <v>149</v>
      </c>
      <c r="I1608" s="122" t="s">
        <v>4655</v>
      </c>
      <c r="J1608" s="122" t="s">
        <v>4655</v>
      </c>
      <c r="K1608" s="122" t="s">
        <v>24</v>
      </c>
      <c r="L1608" s="122" t="s">
        <v>4656</v>
      </c>
      <c r="M1608" s="122" t="s">
        <v>25</v>
      </c>
      <c r="N1608" s="122" t="s">
        <v>26</v>
      </c>
      <c r="O1608" s="122" t="s">
        <v>25</v>
      </c>
      <c r="P1608" s="122" t="s">
        <v>27</v>
      </c>
      <c r="Q1608" s="122" t="s">
        <v>190</v>
      </c>
      <c r="R1608" s="124">
        <v>4.4029999999999996</v>
      </c>
      <c r="S1608" s="122" t="s">
        <v>191</v>
      </c>
      <c r="T1608" s="125">
        <v>13.83</v>
      </c>
      <c r="U1608" s="122" t="s">
        <v>30</v>
      </c>
      <c r="W1608" s="8" t="str">
        <f t="shared" si="181"/>
        <v/>
      </c>
      <c r="X1608" s="8">
        <f>IF(S1608="6B",_xlfn.XLOOKUP(H1608,'Zoning 2shop'!A:A,'Zoning 2shop'!B:B),IF(S1608="6C",_xlfn.XLOOKUP(G1608,'Zoning 2shop'!C:C,'Zoning 2shop'!D:D),""))</f>
        <v>25</v>
      </c>
      <c r="Y1608" s="112">
        <f t="shared" si="175"/>
        <v>0.14910705133062102</v>
      </c>
      <c r="Z1608" s="4">
        <f t="shared" si="176"/>
        <v>13.83</v>
      </c>
      <c r="AA1608" s="4">
        <f t="shared" si="177"/>
        <v>0.08</v>
      </c>
      <c r="AB1608" s="4">
        <f t="shared" si="178"/>
        <v>2.0621505199024885</v>
      </c>
      <c r="AC1608" s="19">
        <f t="shared" si="179"/>
        <v>13.91</v>
      </c>
      <c r="AD1608" s="8" t="str">
        <f>IF(COUNTIF(Catégories!A:A,N1608)=0,"catégorie inconnue",LOOKUP(N1608,Catégories!A:A,Catégories!B:B))</f>
        <v>Frêt</v>
      </c>
      <c r="AE1608" s="21">
        <f t="shared" si="180"/>
        <v>15.972150519902488</v>
      </c>
    </row>
    <row r="1609" spans="2:31" hidden="1" x14ac:dyDescent="0.2">
      <c r="B1609" s="122" t="s">
        <v>3839</v>
      </c>
      <c r="C1609" s="122" t="s">
        <v>177</v>
      </c>
      <c r="D1609" s="123">
        <v>46152</v>
      </c>
      <c r="E1609" s="122" t="s">
        <v>504</v>
      </c>
      <c r="F1609" s="122" t="s">
        <v>22</v>
      </c>
      <c r="G1609" s="122" t="s">
        <v>151</v>
      </c>
      <c r="H1609" s="122" t="s">
        <v>149</v>
      </c>
      <c r="I1609" s="122" t="s">
        <v>4595</v>
      </c>
      <c r="J1609" s="122" t="s">
        <v>4595</v>
      </c>
      <c r="K1609" s="122" t="s">
        <v>24</v>
      </c>
      <c r="L1609" s="122" t="s">
        <v>4596</v>
      </c>
      <c r="M1609" s="122" t="s">
        <v>25</v>
      </c>
      <c r="N1609" s="122" t="s">
        <v>26</v>
      </c>
      <c r="O1609" s="122" t="s">
        <v>25</v>
      </c>
      <c r="P1609" s="122" t="s">
        <v>27</v>
      </c>
      <c r="Q1609" s="122" t="s">
        <v>190</v>
      </c>
      <c r="R1609" s="124">
        <v>4.266</v>
      </c>
      <c r="S1609" s="122" t="s">
        <v>191</v>
      </c>
      <c r="T1609" s="125">
        <v>9.69</v>
      </c>
      <c r="U1609" s="122" t="s">
        <v>30</v>
      </c>
      <c r="W1609" s="8" t="str">
        <f t="shared" si="181"/>
        <v/>
      </c>
      <c r="X1609" s="8">
        <f>IF(S1609="6B",_xlfn.XLOOKUP(H1609,'Zoning 2shop'!A:A,'Zoning 2shop'!B:B),IF(S1609="6C",_xlfn.XLOOKUP(G1609,'Zoning 2shop'!C:C,'Zoning 2shop'!D:D),""))</f>
        <v>30</v>
      </c>
      <c r="Y1609" s="112">
        <f t="shared" si="175"/>
        <v>0.14910705133062102</v>
      </c>
      <c r="Z1609" s="4">
        <f t="shared" si="176"/>
        <v>9.69</v>
      </c>
      <c r="AA1609" s="4">
        <f t="shared" si="177"/>
        <v>0.08</v>
      </c>
      <c r="AB1609" s="4">
        <f t="shared" si="178"/>
        <v>1.4448473273937177</v>
      </c>
      <c r="AC1609" s="19">
        <f t="shared" si="179"/>
        <v>9.77</v>
      </c>
      <c r="AD1609" s="8" t="str">
        <f>IF(COUNTIF(Catégories!A:A,N1609)=0,"catégorie inconnue",LOOKUP(N1609,Catégories!A:A,Catégories!B:B))</f>
        <v>Frêt</v>
      </c>
      <c r="AE1609" s="21">
        <f t="shared" si="180"/>
        <v>11.214847327393716</v>
      </c>
    </row>
    <row r="1610" spans="2:31" hidden="1" x14ac:dyDescent="0.2">
      <c r="B1610" s="122" t="s">
        <v>3839</v>
      </c>
      <c r="C1610" s="122" t="s">
        <v>177</v>
      </c>
      <c r="D1610" s="123">
        <v>46152</v>
      </c>
      <c r="E1610" s="122" t="s">
        <v>4632</v>
      </c>
      <c r="F1610" s="122" t="s">
        <v>22</v>
      </c>
      <c r="G1610" s="122" t="s">
        <v>151</v>
      </c>
      <c r="H1610" s="122" t="s">
        <v>149</v>
      </c>
      <c r="I1610" s="122" t="s">
        <v>4633</v>
      </c>
      <c r="J1610" s="122" t="s">
        <v>4633</v>
      </c>
      <c r="K1610" s="122" t="s">
        <v>24</v>
      </c>
      <c r="L1610" s="122" t="s">
        <v>4634</v>
      </c>
      <c r="M1610" s="122" t="s">
        <v>25</v>
      </c>
      <c r="N1610" s="122" t="s">
        <v>26</v>
      </c>
      <c r="O1610" s="122" t="s">
        <v>25</v>
      </c>
      <c r="P1610" s="122" t="s">
        <v>27</v>
      </c>
      <c r="Q1610" s="122" t="s">
        <v>190</v>
      </c>
      <c r="R1610" s="124">
        <v>4.266</v>
      </c>
      <c r="S1610" s="122" t="s">
        <v>191</v>
      </c>
      <c r="T1610" s="125">
        <v>9.69</v>
      </c>
      <c r="U1610" s="122" t="s">
        <v>30</v>
      </c>
      <c r="W1610" s="8" t="str">
        <f t="shared" si="181"/>
        <v/>
      </c>
      <c r="X1610" s="8">
        <f>IF(S1610="6B",_xlfn.XLOOKUP(H1610,'Zoning 2shop'!A:A,'Zoning 2shop'!B:B),IF(S1610="6C",_xlfn.XLOOKUP(G1610,'Zoning 2shop'!C:C,'Zoning 2shop'!D:D),""))</f>
        <v>30</v>
      </c>
      <c r="Y1610" s="112">
        <f t="shared" ref="Y1610:Y1673" si="182">AB1610/Z1610</f>
        <v>0.14910705133062102</v>
      </c>
      <c r="Z1610" s="4">
        <f t="shared" ref="Z1610:Z1673" si="183">T1610</f>
        <v>9.69</v>
      </c>
      <c r="AA1610" s="4">
        <f t="shared" ref="AA1610:AA1673" si="184">IF(OR(S1610="6C",S1610="6B",S1610="5X",S1610="5Y"),0.08,0.5)</f>
        <v>0.08</v>
      </c>
      <c r="AB1610" s="4">
        <f t="shared" ref="AB1610:AB1673" si="185">$AG$5/$AG$2*Z1610</f>
        <v>1.4448473273937177</v>
      </c>
      <c r="AC1610" s="19">
        <f t="shared" ref="AC1610:AC1673" si="186">Z1610+AA1610</f>
        <v>9.77</v>
      </c>
      <c r="AD1610" s="8" t="str">
        <f>IF(COUNTIF(Catégories!A:A,N1610)=0,"catégorie inconnue",LOOKUP(N1610,Catégories!A:A,Catégories!B:B))</f>
        <v>Frêt</v>
      </c>
      <c r="AE1610" s="21">
        <f t="shared" ref="AE1610:AE1673" si="187">SUM(Z1610:AB1610)</f>
        <v>11.214847327393716</v>
      </c>
    </row>
    <row r="1611" spans="2:31" hidden="1" x14ac:dyDescent="0.2">
      <c r="B1611" s="122" t="s">
        <v>3839</v>
      </c>
      <c r="C1611" s="122" t="s">
        <v>177</v>
      </c>
      <c r="D1611" s="123">
        <v>46152</v>
      </c>
      <c r="E1611" s="122" t="s">
        <v>4605</v>
      </c>
      <c r="F1611" s="122" t="s">
        <v>22</v>
      </c>
      <c r="G1611" s="122" t="s">
        <v>151</v>
      </c>
      <c r="H1611" s="122" t="s">
        <v>149</v>
      </c>
      <c r="I1611" s="122" t="s">
        <v>4606</v>
      </c>
      <c r="J1611" s="122" t="s">
        <v>4606</v>
      </c>
      <c r="K1611" s="122" t="s">
        <v>24</v>
      </c>
      <c r="L1611" s="122" t="s">
        <v>4607</v>
      </c>
      <c r="M1611" s="122" t="s">
        <v>25</v>
      </c>
      <c r="N1611" s="122" t="s">
        <v>26</v>
      </c>
      <c r="O1611" s="122" t="s">
        <v>25</v>
      </c>
      <c r="P1611" s="122" t="s">
        <v>27</v>
      </c>
      <c r="Q1611" s="122" t="s">
        <v>190</v>
      </c>
      <c r="R1611" s="124">
        <v>3.194</v>
      </c>
      <c r="S1611" s="122" t="s">
        <v>191</v>
      </c>
      <c r="T1611" s="125">
        <v>9.0299999999999994</v>
      </c>
      <c r="U1611" s="122" t="s">
        <v>30</v>
      </c>
      <c r="W1611" s="8" t="str">
        <f t="shared" si="181"/>
        <v/>
      </c>
      <c r="X1611" s="8">
        <f>IF(S1611="6B",_xlfn.XLOOKUP(H1611,'Zoning 2shop'!A:A,'Zoning 2shop'!B:B),IF(S1611="6C",_xlfn.XLOOKUP(G1611,'Zoning 2shop'!C:C,'Zoning 2shop'!D:D),""))</f>
        <v>30</v>
      </c>
      <c r="Y1611" s="112">
        <f t="shared" si="182"/>
        <v>0.14910705133062102</v>
      </c>
      <c r="Z1611" s="4">
        <f t="shared" si="183"/>
        <v>9.0299999999999994</v>
      </c>
      <c r="AA1611" s="4">
        <f t="shared" si="184"/>
        <v>0.08</v>
      </c>
      <c r="AB1611" s="4">
        <f t="shared" si="185"/>
        <v>1.3464366735155078</v>
      </c>
      <c r="AC1611" s="19">
        <f t="shared" si="186"/>
        <v>9.11</v>
      </c>
      <c r="AD1611" s="8" t="str">
        <f>IF(COUNTIF(Catégories!A:A,N1611)=0,"catégorie inconnue",LOOKUP(N1611,Catégories!A:A,Catégories!B:B))</f>
        <v>Frêt</v>
      </c>
      <c r="AE1611" s="21">
        <f t="shared" si="187"/>
        <v>10.456436673515507</v>
      </c>
    </row>
    <row r="1612" spans="2:31" hidden="1" x14ac:dyDescent="0.2">
      <c r="B1612" s="122" t="s">
        <v>3839</v>
      </c>
      <c r="C1612" s="122" t="s">
        <v>177</v>
      </c>
      <c r="D1612" s="123">
        <v>46152</v>
      </c>
      <c r="E1612" s="122" t="s">
        <v>4675</v>
      </c>
      <c r="F1612" s="122" t="s">
        <v>22</v>
      </c>
      <c r="G1612" s="122" t="s">
        <v>151</v>
      </c>
      <c r="H1612" s="122" t="s">
        <v>149</v>
      </c>
      <c r="I1612" s="122" t="s">
        <v>4676</v>
      </c>
      <c r="J1612" s="122" t="s">
        <v>4676</v>
      </c>
      <c r="K1612" s="122" t="s">
        <v>24</v>
      </c>
      <c r="L1612" s="122" t="s">
        <v>4677</v>
      </c>
      <c r="M1612" s="122" t="s">
        <v>25</v>
      </c>
      <c r="N1612" s="122" t="s">
        <v>26</v>
      </c>
      <c r="O1612" s="122" t="s">
        <v>25</v>
      </c>
      <c r="P1612" s="122" t="s">
        <v>27</v>
      </c>
      <c r="Q1612" s="122" t="s">
        <v>190</v>
      </c>
      <c r="R1612" s="124">
        <v>4.4029999999999996</v>
      </c>
      <c r="S1612" s="122" t="s">
        <v>191</v>
      </c>
      <c r="T1612" s="125">
        <v>9.69</v>
      </c>
      <c r="U1612" s="122" t="s">
        <v>30</v>
      </c>
      <c r="W1612" s="8" t="str">
        <f t="shared" si="181"/>
        <v/>
      </c>
      <c r="X1612" s="8">
        <f>IF(S1612="6B",_xlfn.XLOOKUP(H1612,'Zoning 2shop'!A:A,'Zoning 2shop'!B:B),IF(S1612="6C",_xlfn.XLOOKUP(G1612,'Zoning 2shop'!C:C,'Zoning 2shop'!D:D),""))</f>
        <v>30</v>
      </c>
      <c r="Y1612" s="112">
        <f t="shared" si="182"/>
        <v>0.14910705133062102</v>
      </c>
      <c r="Z1612" s="4">
        <f t="shared" si="183"/>
        <v>9.69</v>
      </c>
      <c r="AA1612" s="4">
        <f t="shared" si="184"/>
        <v>0.08</v>
      </c>
      <c r="AB1612" s="4">
        <f t="shared" si="185"/>
        <v>1.4448473273937177</v>
      </c>
      <c r="AC1612" s="19">
        <f t="shared" si="186"/>
        <v>9.77</v>
      </c>
      <c r="AD1612" s="8" t="str">
        <f>IF(COUNTIF(Catégories!A:A,N1612)=0,"catégorie inconnue",LOOKUP(N1612,Catégories!A:A,Catégories!B:B))</f>
        <v>Frêt</v>
      </c>
      <c r="AE1612" s="21">
        <f t="shared" si="187"/>
        <v>11.214847327393716</v>
      </c>
    </row>
    <row r="1613" spans="2:31" hidden="1" x14ac:dyDescent="0.2">
      <c r="B1613" s="122" t="s">
        <v>3839</v>
      </c>
      <c r="C1613" s="122" t="s">
        <v>177</v>
      </c>
      <c r="D1613" s="123">
        <v>46152</v>
      </c>
      <c r="E1613" s="122" t="s">
        <v>4645</v>
      </c>
      <c r="F1613" s="122" t="s">
        <v>22</v>
      </c>
      <c r="G1613" s="122" t="s">
        <v>151</v>
      </c>
      <c r="H1613" s="122" t="s">
        <v>149</v>
      </c>
      <c r="I1613" s="122" t="s">
        <v>4646</v>
      </c>
      <c r="J1613" s="122" t="s">
        <v>4646</v>
      </c>
      <c r="K1613" s="122" t="s">
        <v>24</v>
      </c>
      <c r="L1613" s="122" t="s">
        <v>4647</v>
      </c>
      <c r="M1613" s="122" t="s">
        <v>25</v>
      </c>
      <c r="N1613" s="122" t="s">
        <v>26</v>
      </c>
      <c r="O1613" s="122" t="s">
        <v>25</v>
      </c>
      <c r="P1613" s="122" t="s">
        <v>27</v>
      </c>
      <c r="Q1613" s="122" t="s">
        <v>190</v>
      </c>
      <c r="R1613" s="124">
        <v>4.7990000000000004</v>
      </c>
      <c r="S1613" s="122" t="s">
        <v>191</v>
      </c>
      <c r="T1613" s="125">
        <v>9.69</v>
      </c>
      <c r="U1613" s="122" t="s">
        <v>30</v>
      </c>
      <c r="W1613" s="8" t="str">
        <f t="shared" si="181"/>
        <v/>
      </c>
      <c r="X1613" s="8">
        <f>IF(S1613="6B",_xlfn.XLOOKUP(H1613,'Zoning 2shop'!A:A,'Zoning 2shop'!B:B),IF(S1613="6C",_xlfn.XLOOKUP(G1613,'Zoning 2shop'!C:C,'Zoning 2shop'!D:D),""))</f>
        <v>30</v>
      </c>
      <c r="Y1613" s="112">
        <f t="shared" si="182"/>
        <v>0.14910705133062102</v>
      </c>
      <c r="Z1613" s="4">
        <f t="shared" si="183"/>
        <v>9.69</v>
      </c>
      <c r="AA1613" s="4">
        <f t="shared" si="184"/>
        <v>0.08</v>
      </c>
      <c r="AB1613" s="4">
        <f t="shared" si="185"/>
        <v>1.4448473273937177</v>
      </c>
      <c r="AC1613" s="19">
        <f t="shared" si="186"/>
        <v>9.77</v>
      </c>
      <c r="AD1613" s="8" t="str">
        <f>IF(COUNTIF(Catégories!A:A,N1613)=0,"catégorie inconnue",LOOKUP(N1613,Catégories!A:A,Catégories!B:B))</f>
        <v>Frêt</v>
      </c>
      <c r="AE1613" s="21">
        <f t="shared" si="187"/>
        <v>11.214847327393716</v>
      </c>
    </row>
    <row r="1614" spans="2:31" hidden="1" x14ac:dyDescent="0.2">
      <c r="B1614" s="122" t="s">
        <v>3839</v>
      </c>
      <c r="C1614" s="122" t="s">
        <v>177</v>
      </c>
      <c r="D1614" s="123">
        <v>46152</v>
      </c>
      <c r="E1614" s="122" t="s">
        <v>4651</v>
      </c>
      <c r="F1614" s="122" t="s">
        <v>22</v>
      </c>
      <c r="G1614" s="122" t="s">
        <v>151</v>
      </c>
      <c r="H1614" s="122" t="s">
        <v>149</v>
      </c>
      <c r="I1614" s="122" t="s">
        <v>4652</v>
      </c>
      <c r="J1614" s="122" t="s">
        <v>4652</v>
      </c>
      <c r="K1614" s="122" t="s">
        <v>24</v>
      </c>
      <c r="L1614" s="122" t="s">
        <v>4653</v>
      </c>
      <c r="M1614" s="122" t="s">
        <v>25</v>
      </c>
      <c r="N1614" s="122" t="s">
        <v>26</v>
      </c>
      <c r="O1614" s="122" t="s">
        <v>25</v>
      </c>
      <c r="P1614" s="122" t="s">
        <v>27</v>
      </c>
      <c r="Q1614" s="122" t="s">
        <v>190</v>
      </c>
      <c r="R1614" s="124">
        <v>4.6379999999999999</v>
      </c>
      <c r="S1614" s="122" t="s">
        <v>191</v>
      </c>
      <c r="T1614" s="125">
        <v>9.69</v>
      </c>
      <c r="U1614" s="122" t="s">
        <v>30</v>
      </c>
      <c r="W1614" s="8" t="str">
        <f t="shared" si="181"/>
        <v/>
      </c>
      <c r="X1614" s="8">
        <f>IF(S1614="6B",_xlfn.XLOOKUP(H1614,'Zoning 2shop'!A:A,'Zoning 2shop'!B:B),IF(S1614="6C",_xlfn.XLOOKUP(G1614,'Zoning 2shop'!C:C,'Zoning 2shop'!D:D),""))</f>
        <v>30</v>
      </c>
      <c r="Y1614" s="112">
        <f t="shared" si="182"/>
        <v>0.14910705133062102</v>
      </c>
      <c r="Z1614" s="4">
        <f t="shared" si="183"/>
        <v>9.69</v>
      </c>
      <c r="AA1614" s="4">
        <f t="shared" si="184"/>
        <v>0.08</v>
      </c>
      <c r="AB1614" s="4">
        <f t="shared" si="185"/>
        <v>1.4448473273937177</v>
      </c>
      <c r="AC1614" s="19">
        <f t="shared" si="186"/>
        <v>9.77</v>
      </c>
      <c r="AD1614" s="8" t="str">
        <f>IF(COUNTIF(Catégories!A:A,N1614)=0,"catégorie inconnue",LOOKUP(N1614,Catégories!A:A,Catégories!B:B))</f>
        <v>Frêt</v>
      </c>
      <c r="AE1614" s="21">
        <f t="shared" si="187"/>
        <v>11.214847327393716</v>
      </c>
    </row>
    <row r="1615" spans="2:31" hidden="1" x14ac:dyDescent="0.2">
      <c r="B1615" s="122" t="s">
        <v>3839</v>
      </c>
      <c r="C1615" s="122" t="s">
        <v>177</v>
      </c>
      <c r="D1615" s="123">
        <v>46152</v>
      </c>
      <c r="E1615" s="122" t="s">
        <v>4660</v>
      </c>
      <c r="F1615" s="122" t="s">
        <v>22</v>
      </c>
      <c r="G1615" s="122" t="s">
        <v>151</v>
      </c>
      <c r="H1615" s="122" t="s">
        <v>149</v>
      </c>
      <c r="I1615" s="122" t="s">
        <v>4661</v>
      </c>
      <c r="J1615" s="122" t="s">
        <v>4661</v>
      </c>
      <c r="K1615" s="122" t="s">
        <v>24</v>
      </c>
      <c r="L1615" s="122" t="s">
        <v>4662</v>
      </c>
      <c r="M1615" s="122" t="s">
        <v>25</v>
      </c>
      <c r="N1615" s="122" t="s">
        <v>26</v>
      </c>
      <c r="O1615" s="122" t="s">
        <v>25</v>
      </c>
      <c r="P1615" s="122" t="s">
        <v>27</v>
      </c>
      <c r="Q1615" s="122" t="s">
        <v>190</v>
      </c>
      <c r="R1615" s="124">
        <v>0.246</v>
      </c>
      <c r="S1615" s="122" t="s">
        <v>191</v>
      </c>
      <c r="T1615" s="125">
        <v>5.33</v>
      </c>
      <c r="U1615" s="122" t="s">
        <v>30</v>
      </c>
      <c r="W1615" s="8" t="str">
        <f t="shared" si="181"/>
        <v/>
      </c>
      <c r="X1615" s="8">
        <f>IF(S1615="6B",_xlfn.XLOOKUP(H1615,'Zoning 2shop'!A:A,'Zoning 2shop'!B:B),IF(S1615="6C",_xlfn.XLOOKUP(G1615,'Zoning 2shop'!C:C,'Zoning 2shop'!D:D),""))</f>
        <v>30</v>
      </c>
      <c r="Y1615" s="112">
        <f t="shared" si="182"/>
        <v>0.14910705133062102</v>
      </c>
      <c r="Z1615" s="4">
        <f t="shared" si="183"/>
        <v>5.33</v>
      </c>
      <c r="AA1615" s="4">
        <f t="shared" si="184"/>
        <v>0.08</v>
      </c>
      <c r="AB1615" s="4">
        <f t="shared" si="185"/>
        <v>0.79474058359221</v>
      </c>
      <c r="AC1615" s="19">
        <f t="shared" si="186"/>
        <v>5.41</v>
      </c>
      <c r="AD1615" s="8" t="str">
        <f>IF(COUNTIF(Catégories!A:A,N1615)=0,"catégorie inconnue",LOOKUP(N1615,Catégories!A:A,Catégories!B:B))</f>
        <v>Frêt</v>
      </c>
      <c r="AE1615" s="21">
        <f t="shared" si="187"/>
        <v>6.2047405835922103</v>
      </c>
    </row>
    <row r="1616" spans="2:31" hidden="1" x14ac:dyDescent="0.2">
      <c r="B1616" s="122" t="s">
        <v>3839</v>
      </c>
      <c r="C1616" s="122" t="s">
        <v>177</v>
      </c>
      <c r="D1616" s="123">
        <v>46152</v>
      </c>
      <c r="E1616" s="122" t="s">
        <v>4637</v>
      </c>
      <c r="F1616" s="122" t="s">
        <v>22</v>
      </c>
      <c r="G1616" s="122" t="s">
        <v>151</v>
      </c>
      <c r="H1616" s="122" t="s">
        <v>149</v>
      </c>
      <c r="I1616" s="122" t="s">
        <v>4638</v>
      </c>
      <c r="J1616" s="122" t="s">
        <v>4638</v>
      </c>
      <c r="K1616" s="122" t="s">
        <v>24</v>
      </c>
      <c r="L1616" s="122" t="s">
        <v>4639</v>
      </c>
      <c r="M1616" s="122" t="s">
        <v>25</v>
      </c>
      <c r="N1616" s="122" t="s">
        <v>26</v>
      </c>
      <c r="O1616" s="122" t="s">
        <v>25</v>
      </c>
      <c r="P1616" s="122" t="s">
        <v>27</v>
      </c>
      <c r="Q1616" s="122" t="s">
        <v>190</v>
      </c>
      <c r="R1616" s="124">
        <v>0.1</v>
      </c>
      <c r="S1616" s="122" t="s">
        <v>191</v>
      </c>
      <c r="T1616" s="125">
        <v>5.33</v>
      </c>
      <c r="U1616" s="122" t="s">
        <v>30</v>
      </c>
      <c r="W1616" s="8" t="str">
        <f t="shared" si="181"/>
        <v/>
      </c>
      <c r="X1616" s="8">
        <f>IF(S1616="6B",_xlfn.XLOOKUP(H1616,'Zoning 2shop'!A:A,'Zoning 2shop'!B:B),IF(S1616="6C",_xlfn.XLOOKUP(G1616,'Zoning 2shop'!C:C,'Zoning 2shop'!D:D),""))</f>
        <v>30</v>
      </c>
      <c r="Y1616" s="112">
        <f t="shared" si="182"/>
        <v>0.14910705133062102</v>
      </c>
      <c r="Z1616" s="4">
        <f t="shared" si="183"/>
        <v>5.33</v>
      </c>
      <c r="AA1616" s="4">
        <f t="shared" si="184"/>
        <v>0.08</v>
      </c>
      <c r="AB1616" s="4">
        <f t="shared" si="185"/>
        <v>0.79474058359221</v>
      </c>
      <c r="AC1616" s="19">
        <f t="shared" si="186"/>
        <v>5.41</v>
      </c>
      <c r="AD1616" s="8" t="str">
        <f>IF(COUNTIF(Catégories!A:A,N1616)=0,"catégorie inconnue",LOOKUP(N1616,Catégories!A:A,Catégories!B:B))</f>
        <v>Frêt</v>
      </c>
      <c r="AE1616" s="21">
        <f t="shared" si="187"/>
        <v>6.2047405835922103</v>
      </c>
    </row>
    <row r="1617" spans="2:31" hidden="1" x14ac:dyDescent="0.2">
      <c r="B1617" s="122" t="s">
        <v>3839</v>
      </c>
      <c r="C1617" s="122" t="s">
        <v>177</v>
      </c>
      <c r="D1617" s="123">
        <v>46153</v>
      </c>
      <c r="E1617" s="122" t="s">
        <v>576</v>
      </c>
      <c r="F1617" s="122" t="s">
        <v>22</v>
      </c>
      <c r="G1617" s="122" t="s">
        <v>151</v>
      </c>
      <c r="H1617" s="122" t="s">
        <v>149</v>
      </c>
      <c r="I1617" s="122" t="s">
        <v>4770</v>
      </c>
      <c r="J1617" s="122" t="s">
        <v>4770</v>
      </c>
      <c r="K1617" s="122" t="s">
        <v>24</v>
      </c>
      <c r="L1617" s="122" t="s">
        <v>4771</v>
      </c>
      <c r="M1617" s="122" t="s">
        <v>25</v>
      </c>
      <c r="N1617" s="122" t="s">
        <v>26</v>
      </c>
      <c r="O1617" s="122" t="s">
        <v>25</v>
      </c>
      <c r="P1617" s="122" t="s">
        <v>27</v>
      </c>
      <c r="Q1617" s="122" t="s">
        <v>190</v>
      </c>
      <c r="R1617" s="124">
        <v>4.4029999999999996</v>
      </c>
      <c r="S1617" s="122" t="s">
        <v>191</v>
      </c>
      <c r="T1617" s="125">
        <v>9.69</v>
      </c>
      <c r="U1617" s="122" t="s">
        <v>30</v>
      </c>
      <c r="W1617" s="8" t="str">
        <f t="shared" si="181"/>
        <v/>
      </c>
      <c r="X1617" s="8">
        <f>IF(S1617="6B",_xlfn.XLOOKUP(H1617,'Zoning 2shop'!A:A,'Zoning 2shop'!B:B),IF(S1617="6C",_xlfn.XLOOKUP(G1617,'Zoning 2shop'!C:C,'Zoning 2shop'!D:D),""))</f>
        <v>30</v>
      </c>
      <c r="Y1617" s="112">
        <f t="shared" si="182"/>
        <v>0.14910705133062102</v>
      </c>
      <c r="Z1617" s="4">
        <f t="shared" si="183"/>
        <v>9.69</v>
      </c>
      <c r="AA1617" s="4">
        <f t="shared" si="184"/>
        <v>0.08</v>
      </c>
      <c r="AB1617" s="4">
        <f t="shared" si="185"/>
        <v>1.4448473273937177</v>
      </c>
      <c r="AC1617" s="19">
        <f t="shared" si="186"/>
        <v>9.77</v>
      </c>
      <c r="AD1617" s="8" t="str">
        <f>IF(COUNTIF(Catégories!A:A,N1617)=0,"catégorie inconnue",LOOKUP(N1617,Catégories!A:A,Catégories!B:B))</f>
        <v>Frêt</v>
      </c>
      <c r="AE1617" s="21">
        <f t="shared" si="187"/>
        <v>11.214847327393716</v>
      </c>
    </row>
    <row r="1618" spans="2:31" hidden="1" x14ac:dyDescent="0.2">
      <c r="B1618" s="122" t="s">
        <v>3839</v>
      </c>
      <c r="C1618" s="122" t="s">
        <v>177</v>
      </c>
      <c r="D1618" s="123">
        <v>46153</v>
      </c>
      <c r="E1618" s="122" t="s">
        <v>4737</v>
      </c>
      <c r="F1618" s="122" t="s">
        <v>22</v>
      </c>
      <c r="G1618" s="122" t="s">
        <v>151</v>
      </c>
      <c r="H1618" s="122" t="s">
        <v>149</v>
      </c>
      <c r="I1618" s="122" t="s">
        <v>4738</v>
      </c>
      <c r="J1618" s="122" t="s">
        <v>4738</v>
      </c>
      <c r="K1618" s="122" t="s">
        <v>24</v>
      </c>
      <c r="L1618" s="122" t="s">
        <v>4739</v>
      </c>
      <c r="M1618" s="122" t="s">
        <v>25</v>
      </c>
      <c r="N1618" s="122" t="s">
        <v>26</v>
      </c>
      <c r="O1618" s="122" t="s">
        <v>25</v>
      </c>
      <c r="P1618" s="122" t="s">
        <v>27</v>
      </c>
      <c r="Q1618" s="122" t="s">
        <v>190</v>
      </c>
      <c r="R1618" s="124">
        <v>4.3650000000000002</v>
      </c>
      <c r="S1618" s="122" t="s">
        <v>191</v>
      </c>
      <c r="T1618" s="125">
        <v>9.69</v>
      </c>
      <c r="U1618" s="122" t="s">
        <v>30</v>
      </c>
      <c r="W1618" s="8" t="str">
        <f t="shared" si="181"/>
        <v/>
      </c>
      <c r="X1618" s="8">
        <f>IF(S1618="6B",_xlfn.XLOOKUP(H1618,'Zoning 2shop'!A:A,'Zoning 2shop'!B:B),IF(S1618="6C",_xlfn.XLOOKUP(G1618,'Zoning 2shop'!C:C,'Zoning 2shop'!D:D),""))</f>
        <v>30</v>
      </c>
      <c r="Y1618" s="112">
        <f t="shared" si="182"/>
        <v>0.14910705133062102</v>
      </c>
      <c r="Z1618" s="4">
        <f t="shared" si="183"/>
        <v>9.69</v>
      </c>
      <c r="AA1618" s="4">
        <f t="shared" si="184"/>
        <v>0.08</v>
      </c>
      <c r="AB1618" s="4">
        <f t="shared" si="185"/>
        <v>1.4448473273937177</v>
      </c>
      <c r="AC1618" s="19">
        <f t="shared" si="186"/>
        <v>9.77</v>
      </c>
      <c r="AD1618" s="8" t="str">
        <f>IF(COUNTIF(Catégories!A:A,N1618)=0,"catégorie inconnue",LOOKUP(N1618,Catégories!A:A,Catégories!B:B))</f>
        <v>Frêt</v>
      </c>
      <c r="AE1618" s="21">
        <f t="shared" si="187"/>
        <v>11.214847327393716</v>
      </c>
    </row>
    <row r="1619" spans="2:31" hidden="1" x14ac:dyDescent="0.2">
      <c r="B1619" s="122" t="s">
        <v>3839</v>
      </c>
      <c r="C1619" s="122" t="s">
        <v>177</v>
      </c>
      <c r="D1619" s="123">
        <v>46153</v>
      </c>
      <c r="E1619" s="122" t="s">
        <v>4707</v>
      </c>
      <c r="F1619" s="122" t="s">
        <v>22</v>
      </c>
      <c r="G1619" s="122" t="s">
        <v>192</v>
      </c>
      <c r="H1619" s="122" t="s">
        <v>149</v>
      </c>
      <c r="I1619" s="122" t="s">
        <v>4708</v>
      </c>
      <c r="J1619" s="122" t="s">
        <v>4708</v>
      </c>
      <c r="K1619" s="122" t="s">
        <v>24</v>
      </c>
      <c r="L1619" s="122" t="s">
        <v>4709</v>
      </c>
      <c r="M1619" s="122" t="s">
        <v>25</v>
      </c>
      <c r="N1619" s="122" t="s">
        <v>26</v>
      </c>
      <c r="O1619" s="122" t="s">
        <v>25</v>
      </c>
      <c r="P1619" s="122" t="s">
        <v>27</v>
      </c>
      <c r="Q1619" s="122" t="s">
        <v>190</v>
      </c>
      <c r="R1619" s="124">
        <v>4.6779999999999999</v>
      </c>
      <c r="S1619" s="122" t="s">
        <v>191</v>
      </c>
      <c r="T1619" s="125">
        <v>13.83</v>
      </c>
      <c r="U1619" s="122" t="s">
        <v>30</v>
      </c>
      <c r="W1619" s="8" t="str">
        <f t="shared" si="181"/>
        <v/>
      </c>
      <c r="X1619" s="8">
        <f>IF(S1619="6B",_xlfn.XLOOKUP(H1619,'Zoning 2shop'!A:A,'Zoning 2shop'!B:B),IF(S1619="6C",_xlfn.XLOOKUP(G1619,'Zoning 2shop'!C:C,'Zoning 2shop'!D:D),""))</f>
        <v>25</v>
      </c>
      <c r="Y1619" s="112">
        <f t="shared" si="182"/>
        <v>0.14910705133062102</v>
      </c>
      <c r="Z1619" s="4">
        <f t="shared" si="183"/>
        <v>13.83</v>
      </c>
      <c r="AA1619" s="4">
        <f t="shared" si="184"/>
        <v>0.08</v>
      </c>
      <c r="AB1619" s="4">
        <f t="shared" si="185"/>
        <v>2.0621505199024885</v>
      </c>
      <c r="AC1619" s="19">
        <f t="shared" si="186"/>
        <v>13.91</v>
      </c>
      <c r="AD1619" s="8" t="str">
        <f>IF(COUNTIF(Catégories!A:A,N1619)=0,"catégorie inconnue",LOOKUP(N1619,Catégories!A:A,Catégories!B:B))</f>
        <v>Frêt</v>
      </c>
      <c r="AE1619" s="21">
        <f t="shared" si="187"/>
        <v>15.972150519902488</v>
      </c>
    </row>
    <row r="1620" spans="2:31" hidden="1" x14ac:dyDescent="0.2">
      <c r="B1620" s="122" t="s">
        <v>3839</v>
      </c>
      <c r="C1620" s="122" t="s">
        <v>177</v>
      </c>
      <c r="D1620" s="123">
        <v>46153</v>
      </c>
      <c r="E1620" s="122" t="s">
        <v>4723</v>
      </c>
      <c r="F1620" s="122" t="s">
        <v>22</v>
      </c>
      <c r="G1620" s="122" t="s">
        <v>154</v>
      </c>
      <c r="H1620" s="122" t="s">
        <v>149</v>
      </c>
      <c r="I1620" s="122" t="s">
        <v>4724</v>
      </c>
      <c r="J1620" s="122" t="s">
        <v>4724</v>
      </c>
      <c r="K1620" s="122" t="s">
        <v>24</v>
      </c>
      <c r="L1620" s="122" t="s">
        <v>4725</v>
      </c>
      <c r="M1620" s="122" t="s">
        <v>25</v>
      </c>
      <c r="N1620" s="122" t="s">
        <v>26</v>
      </c>
      <c r="O1620" s="122" t="s">
        <v>25</v>
      </c>
      <c r="P1620" s="122" t="s">
        <v>27</v>
      </c>
      <c r="Q1620" s="122" t="s">
        <v>190</v>
      </c>
      <c r="R1620" s="124">
        <v>0.03</v>
      </c>
      <c r="S1620" s="122" t="s">
        <v>191</v>
      </c>
      <c r="T1620" s="125">
        <v>4.84</v>
      </c>
      <c r="U1620" s="122" t="s">
        <v>30</v>
      </c>
      <c r="W1620" s="8" t="str">
        <f t="shared" si="181"/>
        <v/>
      </c>
      <c r="X1620" s="8">
        <f>IF(S1620="6B",_xlfn.XLOOKUP(H1620,'Zoning 2shop'!A:A,'Zoning 2shop'!B:B),IF(S1620="6C",_xlfn.XLOOKUP(G1620,'Zoning 2shop'!C:C,'Zoning 2shop'!D:D),""))</f>
        <v>26</v>
      </c>
      <c r="Y1620" s="112">
        <f t="shared" si="182"/>
        <v>0.14910705133062102</v>
      </c>
      <c r="Z1620" s="4">
        <f t="shared" si="183"/>
        <v>4.84</v>
      </c>
      <c r="AA1620" s="4">
        <f t="shared" si="184"/>
        <v>0.08</v>
      </c>
      <c r="AB1620" s="4">
        <f t="shared" si="185"/>
        <v>0.72167812844020574</v>
      </c>
      <c r="AC1620" s="19">
        <f t="shared" si="186"/>
        <v>4.92</v>
      </c>
      <c r="AD1620" s="8" t="str">
        <f>IF(COUNTIF(Catégories!A:A,N1620)=0,"catégorie inconnue",LOOKUP(N1620,Catégories!A:A,Catégories!B:B))</f>
        <v>Frêt</v>
      </c>
      <c r="AE1620" s="21">
        <f t="shared" si="187"/>
        <v>5.6416781284402058</v>
      </c>
    </row>
    <row r="1621" spans="2:31" hidden="1" x14ac:dyDescent="0.2">
      <c r="B1621" s="122" t="s">
        <v>3839</v>
      </c>
      <c r="C1621" s="122" t="s">
        <v>177</v>
      </c>
      <c r="D1621" s="123">
        <v>46153</v>
      </c>
      <c r="E1621" s="122" t="s">
        <v>4702</v>
      </c>
      <c r="F1621" s="122" t="s">
        <v>22</v>
      </c>
      <c r="G1621" s="122" t="s">
        <v>151</v>
      </c>
      <c r="H1621" s="122" t="s">
        <v>149</v>
      </c>
      <c r="I1621" s="122" t="s">
        <v>4703</v>
      </c>
      <c r="J1621" s="122" t="s">
        <v>4703</v>
      </c>
      <c r="K1621" s="122" t="s">
        <v>24</v>
      </c>
      <c r="L1621" s="122" t="s">
        <v>4704</v>
      </c>
      <c r="M1621" s="122" t="s">
        <v>25</v>
      </c>
      <c r="N1621" s="122" t="s">
        <v>26</v>
      </c>
      <c r="O1621" s="122" t="s">
        <v>25</v>
      </c>
      <c r="P1621" s="122" t="s">
        <v>27</v>
      </c>
      <c r="Q1621" s="122" t="s">
        <v>190</v>
      </c>
      <c r="R1621" s="124">
        <v>6.9550000000000001</v>
      </c>
      <c r="S1621" s="122" t="s">
        <v>191</v>
      </c>
      <c r="T1621" s="125">
        <v>11.01</v>
      </c>
      <c r="U1621" s="122" t="s">
        <v>30</v>
      </c>
      <c r="W1621" s="8" t="str">
        <f t="shared" si="181"/>
        <v/>
      </c>
      <c r="X1621" s="8">
        <f>IF(S1621="6B",_xlfn.XLOOKUP(H1621,'Zoning 2shop'!A:A,'Zoning 2shop'!B:B),IF(S1621="6C",_xlfn.XLOOKUP(G1621,'Zoning 2shop'!C:C,'Zoning 2shop'!D:D),""))</f>
        <v>30</v>
      </c>
      <c r="Y1621" s="112">
        <f t="shared" si="182"/>
        <v>0.14910705133062102</v>
      </c>
      <c r="Z1621" s="4">
        <f t="shared" si="183"/>
        <v>11.01</v>
      </c>
      <c r="AA1621" s="4">
        <f t="shared" si="184"/>
        <v>0.08</v>
      </c>
      <c r="AB1621" s="4">
        <f t="shared" si="185"/>
        <v>1.6416686351501375</v>
      </c>
      <c r="AC1621" s="19">
        <f t="shared" si="186"/>
        <v>11.09</v>
      </c>
      <c r="AD1621" s="8" t="str">
        <f>IF(COUNTIF(Catégories!A:A,N1621)=0,"catégorie inconnue",LOOKUP(N1621,Catégories!A:A,Catégories!B:B))</f>
        <v>Frêt</v>
      </c>
      <c r="AE1621" s="21">
        <f t="shared" si="187"/>
        <v>12.731668635150138</v>
      </c>
    </row>
    <row r="1622" spans="2:31" hidden="1" x14ac:dyDescent="0.2">
      <c r="B1622" s="122" t="s">
        <v>3839</v>
      </c>
      <c r="C1622" s="122" t="s">
        <v>177</v>
      </c>
      <c r="D1622" s="123">
        <v>46153</v>
      </c>
      <c r="E1622" s="122" t="s">
        <v>4678</v>
      </c>
      <c r="F1622" s="122" t="s">
        <v>22</v>
      </c>
      <c r="G1622" s="122" t="s">
        <v>151</v>
      </c>
      <c r="H1622" s="122" t="s">
        <v>149</v>
      </c>
      <c r="I1622" s="122" t="s">
        <v>4679</v>
      </c>
      <c r="J1622" s="122" t="s">
        <v>4679</v>
      </c>
      <c r="K1622" s="122" t="s">
        <v>24</v>
      </c>
      <c r="L1622" s="122" t="s">
        <v>4680</v>
      </c>
      <c r="M1622" s="122" t="s">
        <v>25</v>
      </c>
      <c r="N1622" s="122" t="s">
        <v>26</v>
      </c>
      <c r="O1622" s="122" t="s">
        <v>25</v>
      </c>
      <c r="P1622" s="122" t="s">
        <v>27</v>
      </c>
      <c r="Q1622" s="122" t="s">
        <v>190</v>
      </c>
      <c r="R1622" s="124">
        <v>1.1140000000000001</v>
      </c>
      <c r="S1622" s="122" t="s">
        <v>191</v>
      </c>
      <c r="T1622" s="125">
        <v>5.88</v>
      </c>
      <c r="U1622" s="122" t="s">
        <v>30</v>
      </c>
      <c r="W1622" s="8" t="str">
        <f t="shared" si="181"/>
        <v/>
      </c>
      <c r="X1622" s="8">
        <f>IF(S1622="6B",_xlfn.XLOOKUP(H1622,'Zoning 2shop'!A:A,'Zoning 2shop'!B:B),IF(S1622="6C",_xlfn.XLOOKUP(G1622,'Zoning 2shop'!C:C,'Zoning 2shop'!D:D),""))</f>
        <v>30</v>
      </c>
      <c r="Y1622" s="112">
        <f t="shared" si="182"/>
        <v>0.14910705133062102</v>
      </c>
      <c r="Z1622" s="4">
        <f t="shared" si="183"/>
        <v>5.88</v>
      </c>
      <c r="AA1622" s="4">
        <f t="shared" si="184"/>
        <v>0.08</v>
      </c>
      <c r="AB1622" s="4">
        <f t="shared" si="185"/>
        <v>0.87674946182405156</v>
      </c>
      <c r="AC1622" s="19">
        <f t="shared" si="186"/>
        <v>5.96</v>
      </c>
      <c r="AD1622" s="8" t="str">
        <f>IF(COUNTIF(Catégories!A:A,N1622)=0,"catégorie inconnue",LOOKUP(N1622,Catégories!A:A,Catégories!B:B))</f>
        <v>Frêt</v>
      </c>
      <c r="AE1622" s="21">
        <f t="shared" si="187"/>
        <v>6.8367494618240512</v>
      </c>
    </row>
    <row r="1623" spans="2:31" hidden="1" x14ac:dyDescent="0.2">
      <c r="B1623" s="122" t="s">
        <v>3839</v>
      </c>
      <c r="C1623" s="122" t="s">
        <v>177</v>
      </c>
      <c r="D1623" s="123">
        <v>46153</v>
      </c>
      <c r="E1623" s="122" t="s">
        <v>4795</v>
      </c>
      <c r="F1623" s="122" t="s">
        <v>22</v>
      </c>
      <c r="G1623" s="122" t="s">
        <v>151</v>
      </c>
      <c r="H1623" s="122" t="s">
        <v>149</v>
      </c>
      <c r="I1623" s="122" t="s">
        <v>4796</v>
      </c>
      <c r="J1623" s="122" t="s">
        <v>4796</v>
      </c>
      <c r="K1623" s="122" t="s">
        <v>24</v>
      </c>
      <c r="L1623" s="122" t="s">
        <v>4797</v>
      </c>
      <c r="M1623" s="122" t="s">
        <v>25</v>
      </c>
      <c r="N1623" s="122" t="s">
        <v>26</v>
      </c>
      <c r="O1623" s="122" t="s">
        <v>25</v>
      </c>
      <c r="P1623" s="122" t="s">
        <v>27</v>
      </c>
      <c r="Q1623" s="122" t="s">
        <v>190</v>
      </c>
      <c r="R1623" s="124">
        <v>4.532</v>
      </c>
      <c r="S1623" s="122" t="s">
        <v>191</v>
      </c>
      <c r="T1623" s="125">
        <v>9.69</v>
      </c>
      <c r="U1623" s="122" t="s">
        <v>30</v>
      </c>
      <c r="W1623" s="8" t="str">
        <f t="shared" si="181"/>
        <v/>
      </c>
      <c r="X1623" s="8">
        <f>IF(S1623="6B",_xlfn.XLOOKUP(H1623,'Zoning 2shop'!A:A,'Zoning 2shop'!B:B),IF(S1623="6C",_xlfn.XLOOKUP(G1623,'Zoning 2shop'!C:C,'Zoning 2shop'!D:D),""))</f>
        <v>30</v>
      </c>
      <c r="Y1623" s="112">
        <f t="shared" si="182"/>
        <v>0.14910705133062102</v>
      </c>
      <c r="Z1623" s="4">
        <f t="shared" si="183"/>
        <v>9.69</v>
      </c>
      <c r="AA1623" s="4">
        <f t="shared" si="184"/>
        <v>0.08</v>
      </c>
      <c r="AB1623" s="4">
        <f t="shared" si="185"/>
        <v>1.4448473273937177</v>
      </c>
      <c r="AC1623" s="19">
        <f t="shared" si="186"/>
        <v>9.77</v>
      </c>
      <c r="AD1623" s="8" t="str">
        <f>IF(COUNTIF(Catégories!A:A,N1623)=0,"catégorie inconnue",LOOKUP(N1623,Catégories!A:A,Catégories!B:B))</f>
        <v>Frêt</v>
      </c>
      <c r="AE1623" s="21">
        <f t="shared" si="187"/>
        <v>11.214847327393716</v>
      </c>
    </row>
    <row r="1624" spans="2:31" hidden="1" x14ac:dyDescent="0.2">
      <c r="B1624" s="122" t="s">
        <v>3839</v>
      </c>
      <c r="C1624" s="122" t="s">
        <v>177</v>
      </c>
      <c r="D1624" s="123">
        <v>46153</v>
      </c>
      <c r="E1624" s="122" t="s">
        <v>4687</v>
      </c>
      <c r="F1624" s="122" t="s">
        <v>22</v>
      </c>
      <c r="G1624" s="122" t="s">
        <v>151</v>
      </c>
      <c r="H1624" s="122" t="s">
        <v>149</v>
      </c>
      <c r="I1624" s="122" t="s">
        <v>4688</v>
      </c>
      <c r="J1624" s="122" t="s">
        <v>4688</v>
      </c>
      <c r="K1624" s="122" t="s">
        <v>24</v>
      </c>
      <c r="L1624" s="122" t="s">
        <v>4689</v>
      </c>
      <c r="M1624" s="122" t="s">
        <v>25</v>
      </c>
      <c r="N1624" s="122" t="s">
        <v>26</v>
      </c>
      <c r="O1624" s="122" t="s">
        <v>25</v>
      </c>
      <c r="P1624" s="122" t="s">
        <v>27</v>
      </c>
      <c r="Q1624" s="122" t="s">
        <v>190</v>
      </c>
      <c r="R1624" s="124">
        <v>11.906000000000001</v>
      </c>
      <c r="S1624" s="122" t="s">
        <v>191</v>
      </c>
      <c r="T1624" s="125">
        <v>14.31</v>
      </c>
      <c r="U1624" s="122" t="s">
        <v>30</v>
      </c>
      <c r="W1624" s="8" t="str">
        <f t="shared" si="181"/>
        <v/>
      </c>
      <c r="X1624" s="8">
        <f>IF(S1624="6B",_xlfn.XLOOKUP(H1624,'Zoning 2shop'!A:A,'Zoning 2shop'!B:B),IF(S1624="6C",_xlfn.XLOOKUP(G1624,'Zoning 2shop'!C:C,'Zoning 2shop'!D:D),""))</f>
        <v>30</v>
      </c>
      <c r="Y1624" s="112">
        <f t="shared" si="182"/>
        <v>0.14910705133062102</v>
      </c>
      <c r="Z1624" s="4">
        <f t="shared" si="183"/>
        <v>14.31</v>
      </c>
      <c r="AA1624" s="4">
        <f t="shared" si="184"/>
        <v>0.08</v>
      </c>
      <c r="AB1624" s="4">
        <f t="shared" si="185"/>
        <v>2.1337219045411868</v>
      </c>
      <c r="AC1624" s="19">
        <f t="shared" si="186"/>
        <v>14.39</v>
      </c>
      <c r="AD1624" s="8" t="str">
        <f>IF(COUNTIF(Catégories!A:A,N1624)=0,"catégorie inconnue",LOOKUP(N1624,Catégories!A:A,Catégories!B:B))</f>
        <v>Frêt</v>
      </c>
      <c r="AE1624" s="21">
        <f t="shared" si="187"/>
        <v>16.523721904541187</v>
      </c>
    </row>
    <row r="1625" spans="2:31" hidden="1" x14ac:dyDescent="0.2">
      <c r="B1625" s="122" t="s">
        <v>3839</v>
      </c>
      <c r="C1625" s="122" t="s">
        <v>177</v>
      </c>
      <c r="D1625" s="123">
        <v>46153</v>
      </c>
      <c r="E1625" s="122" t="s">
        <v>4752</v>
      </c>
      <c r="F1625" s="122" t="s">
        <v>22</v>
      </c>
      <c r="G1625" s="122" t="s">
        <v>151</v>
      </c>
      <c r="H1625" s="122" t="s">
        <v>149</v>
      </c>
      <c r="I1625" s="122" t="s">
        <v>4753</v>
      </c>
      <c r="J1625" s="122" t="s">
        <v>4753</v>
      </c>
      <c r="K1625" s="122" t="s">
        <v>24</v>
      </c>
      <c r="L1625" s="122" t="s">
        <v>4754</v>
      </c>
      <c r="M1625" s="122" t="s">
        <v>25</v>
      </c>
      <c r="N1625" s="122" t="s">
        <v>26</v>
      </c>
      <c r="O1625" s="122" t="s">
        <v>25</v>
      </c>
      <c r="P1625" s="122" t="s">
        <v>27</v>
      </c>
      <c r="Q1625" s="122" t="s">
        <v>190</v>
      </c>
      <c r="R1625" s="124">
        <v>0.12</v>
      </c>
      <c r="S1625" s="122" t="s">
        <v>191</v>
      </c>
      <c r="T1625" s="125">
        <v>5.33</v>
      </c>
      <c r="U1625" s="122" t="s">
        <v>30</v>
      </c>
      <c r="W1625" s="8" t="str">
        <f t="shared" si="181"/>
        <v/>
      </c>
      <c r="X1625" s="8">
        <f>IF(S1625="6B",_xlfn.XLOOKUP(H1625,'Zoning 2shop'!A:A,'Zoning 2shop'!B:B),IF(S1625="6C",_xlfn.XLOOKUP(G1625,'Zoning 2shop'!C:C,'Zoning 2shop'!D:D),""))</f>
        <v>30</v>
      </c>
      <c r="Y1625" s="112">
        <f t="shared" si="182"/>
        <v>0.14910705133062102</v>
      </c>
      <c r="Z1625" s="4">
        <f t="shared" si="183"/>
        <v>5.33</v>
      </c>
      <c r="AA1625" s="4">
        <f t="shared" si="184"/>
        <v>0.08</v>
      </c>
      <c r="AB1625" s="4">
        <f t="shared" si="185"/>
        <v>0.79474058359221</v>
      </c>
      <c r="AC1625" s="19">
        <f t="shared" si="186"/>
        <v>5.41</v>
      </c>
      <c r="AD1625" s="8" t="str">
        <f>IF(COUNTIF(Catégories!A:A,N1625)=0,"catégorie inconnue",LOOKUP(N1625,Catégories!A:A,Catégories!B:B))</f>
        <v>Frêt</v>
      </c>
      <c r="AE1625" s="21">
        <f t="shared" si="187"/>
        <v>6.2047405835922103</v>
      </c>
    </row>
    <row r="1626" spans="2:31" hidden="1" x14ac:dyDescent="0.2">
      <c r="B1626" s="122" t="s">
        <v>3839</v>
      </c>
      <c r="C1626" s="122" t="s">
        <v>177</v>
      </c>
      <c r="D1626" s="123">
        <v>46153</v>
      </c>
      <c r="E1626" s="122" t="s">
        <v>4784</v>
      </c>
      <c r="F1626" s="122" t="s">
        <v>22</v>
      </c>
      <c r="G1626" s="122" t="s">
        <v>151</v>
      </c>
      <c r="H1626" s="122" t="s">
        <v>149</v>
      </c>
      <c r="I1626" s="122" t="s">
        <v>4785</v>
      </c>
      <c r="J1626" s="122" t="s">
        <v>4785</v>
      </c>
      <c r="K1626" s="122" t="s">
        <v>24</v>
      </c>
      <c r="L1626" s="122" t="s">
        <v>4786</v>
      </c>
      <c r="M1626" s="122" t="s">
        <v>25</v>
      </c>
      <c r="N1626" s="122" t="s">
        <v>26</v>
      </c>
      <c r="O1626" s="122" t="s">
        <v>25</v>
      </c>
      <c r="P1626" s="122" t="s">
        <v>27</v>
      </c>
      <c r="Q1626" s="122" t="s">
        <v>190</v>
      </c>
      <c r="R1626" s="124">
        <v>0.08</v>
      </c>
      <c r="S1626" s="122" t="s">
        <v>191</v>
      </c>
      <c r="T1626" s="125">
        <v>5.33</v>
      </c>
      <c r="U1626" s="122" t="s">
        <v>30</v>
      </c>
      <c r="W1626" s="8" t="str">
        <f t="shared" si="181"/>
        <v/>
      </c>
      <c r="X1626" s="8">
        <f>IF(S1626="6B",_xlfn.XLOOKUP(H1626,'Zoning 2shop'!A:A,'Zoning 2shop'!B:B),IF(S1626="6C",_xlfn.XLOOKUP(G1626,'Zoning 2shop'!C:C,'Zoning 2shop'!D:D),""))</f>
        <v>30</v>
      </c>
      <c r="Y1626" s="112">
        <f t="shared" si="182"/>
        <v>0.14910705133062102</v>
      </c>
      <c r="Z1626" s="4">
        <f t="shared" si="183"/>
        <v>5.33</v>
      </c>
      <c r="AA1626" s="4">
        <f t="shared" si="184"/>
        <v>0.08</v>
      </c>
      <c r="AB1626" s="4">
        <f t="shared" si="185"/>
        <v>0.79474058359221</v>
      </c>
      <c r="AC1626" s="19">
        <f t="shared" si="186"/>
        <v>5.41</v>
      </c>
      <c r="AD1626" s="8" t="str">
        <f>IF(COUNTIF(Catégories!A:A,N1626)=0,"catégorie inconnue",LOOKUP(N1626,Catégories!A:A,Catégories!B:B))</f>
        <v>Frêt</v>
      </c>
      <c r="AE1626" s="21">
        <f t="shared" si="187"/>
        <v>6.2047405835922103</v>
      </c>
    </row>
    <row r="1627" spans="2:31" hidden="1" x14ac:dyDescent="0.2">
      <c r="B1627" s="122" t="s">
        <v>3839</v>
      </c>
      <c r="C1627" s="122" t="s">
        <v>177</v>
      </c>
      <c r="D1627" s="123">
        <v>46153</v>
      </c>
      <c r="E1627" s="122" t="s">
        <v>4684</v>
      </c>
      <c r="F1627" s="122" t="s">
        <v>22</v>
      </c>
      <c r="G1627" s="122" t="s">
        <v>156</v>
      </c>
      <c r="H1627" s="122" t="s">
        <v>149</v>
      </c>
      <c r="I1627" s="122" t="s">
        <v>4685</v>
      </c>
      <c r="J1627" s="122" t="s">
        <v>4685</v>
      </c>
      <c r="K1627" s="122" t="s">
        <v>24</v>
      </c>
      <c r="L1627" s="122" t="s">
        <v>4686</v>
      </c>
      <c r="M1627" s="122" t="s">
        <v>25</v>
      </c>
      <c r="N1627" s="122" t="s">
        <v>26</v>
      </c>
      <c r="O1627" s="122" t="s">
        <v>25</v>
      </c>
      <c r="P1627" s="122" t="s">
        <v>27</v>
      </c>
      <c r="Q1627" s="122" t="s">
        <v>190</v>
      </c>
      <c r="R1627" s="124">
        <v>4.6779999999999999</v>
      </c>
      <c r="S1627" s="122" t="s">
        <v>191</v>
      </c>
      <c r="T1627" s="125">
        <v>9.69</v>
      </c>
      <c r="U1627" s="122" t="s">
        <v>30</v>
      </c>
      <c r="W1627" s="8" t="str">
        <f t="shared" si="181"/>
        <v/>
      </c>
      <c r="X1627" s="8">
        <f>IF(S1627="6B",_xlfn.XLOOKUP(H1627,'Zoning 2shop'!A:A,'Zoning 2shop'!B:B),IF(S1627="6C",_xlfn.XLOOKUP(G1627,'Zoning 2shop'!C:C,'Zoning 2shop'!D:D),""))</f>
        <v>42</v>
      </c>
      <c r="Y1627" s="112">
        <f t="shared" si="182"/>
        <v>0.14910705133062102</v>
      </c>
      <c r="Z1627" s="4">
        <f t="shared" si="183"/>
        <v>9.69</v>
      </c>
      <c r="AA1627" s="4">
        <f t="shared" si="184"/>
        <v>0.08</v>
      </c>
      <c r="AB1627" s="4">
        <f t="shared" si="185"/>
        <v>1.4448473273937177</v>
      </c>
      <c r="AC1627" s="19">
        <f t="shared" si="186"/>
        <v>9.77</v>
      </c>
      <c r="AD1627" s="8" t="str">
        <f>IF(COUNTIF(Catégories!A:A,N1627)=0,"catégorie inconnue",LOOKUP(N1627,Catégories!A:A,Catégories!B:B))</f>
        <v>Frêt</v>
      </c>
      <c r="AE1627" s="21">
        <f t="shared" si="187"/>
        <v>11.214847327393716</v>
      </c>
    </row>
    <row r="1628" spans="2:31" hidden="1" x14ac:dyDescent="0.2">
      <c r="B1628" s="122" t="s">
        <v>3839</v>
      </c>
      <c r="C1628" s="122" t="s">
        <v>177</v>
      </c>
      <c r="D1628" s="123">
        <v>46153</v>
      </c>
      <c r="E1628" s="122" t="s">
        <v>4763</v>
      </c>
      <c r="F1628" s="122" t="s">
        <v>22</v>
      </c>
      <c r="G1628" s="122" t="s">
        <v>151</v>
      </c>
      <c r="H1628" s="122" t="s">
        <v>149</v>
      </c>
      <c r="I1628" s="122" t="s">
        <v>4764</v>
      </c>
      <c r="J1628" s="122" t="s">
        <v>4764</v>
      </c>
      <c r="K1628" s="122" t="s">
        <v>24</v>
      </c>
      <c r="L1628" s="122" t="s">
        <v>4765</v>
      </c>
      <c r="M1628" s="122" t="s">
        <v>25</v>
      </c>
      <c r="N1628" s="122" t="s">
        <v>26</v>
      </c>
      <c r="O1628" s="122" t="s">
        <v>25</v>
      </c>
      <c r="P1628" s="122" t="s">
        <v>27</v>
      </c>
      <c r="Q1628" s="122" t="s">
        <v>190</v>
      </c>
      <c r="R1628" s="124">
        <v>0.12</v>
      </c>
      <c r="S1628" s="122" t="s">
        <v>191</v>
      </c>
      <c r="T1628" s="125">
        <v>5.33</v>
      </c>
      <c r="U1628" s="122" t="s">
        <v>30</v>
      </c>
      <c r="W1628" s="8" t="str">
        <f t="shared" si="181"/>
        <v/>
      </c>
      <c r="X1628" s="8">
        <f>IF(S1628="6B",_xlfn.XLOOKUP(H1628,'Zoning 2shop'!A:A,'Zoning 2shop'!B:B),IF(S1628="6C",_xlfn.XLOOKUP(G1628,'Zoning 2shop'!C:C,'Zoning 2shop'!D:D),""))</f>
        <v>30</v>
      </c>
      <c r="Y1628" s="112">
        <f t="shared" si="182"/>
        <v>0.14910705133062102</v>
      </c>
      <c r="Z1628" s="4">
        <f t="shared" si="183"/>
        <v>5.33</v>
      </c>
      <c r="AA1628" s="4">
        <f t="shared" si="184"/>
        <v>0.08</v>
      </c>
      <c r="AB1628" s="4">
        <f t="shared" si="185"/>
        <v>0.79474058359221</v>
      </c>
      <c r="AC1628" s="19">
        <f t="shared" si="186"/>
        <v>5.41</v>
      </c>
      <c r="AD1628" s="8" t="str">
        <f>IF(COUNTIF(Catégories!A:A,N1628)=0,"catégorie inconnue",LOOKUP(N1628,Catégories!A:A,Catégories!B:B))</f>
        <v>Frêt</v>
      </c>
      <c r="AE1628" s="21">
        <f t="shared" si="187"/>
        <v>6.2047405835922103</v>
      </c>
    </row>
    <row r="1629" spans="2:31" hidden="1" x14ac:dyDescent="0.2">
      <c r="B1629" s="122" t="s">
        <v>3839</v>
      </c>
      <c r="C1629" s="122" t="s">
        <v>177</v>
      </c>
      <c r="D1629" s="123">
        <v>46153</v>
      </c>
      <c r="E1629" s="122" t="s">
        <v>4710</v>
      </c>
      <c r="F1629" s="122" t="s">
        <v>22</v>
      </c>
      <c r="G1629" s="122" t="s">
        <v>192</v>
      </c>
      <c r="H1629" s="122" t="s">
        <v>149</v>
      </c>
      <c r="I1629" s="122" t="s">
        <v>4711</v>
      </c>
      <c r="J1629" s="122" t="s">
        <v>4711</v>
      </c>
      <c r="K1629" s="122" t="s">
        <v>24</v>
      </c>
      <c r="L1629" s="122" t="s">
        <v>4712</v>
      </c>
      <c r="M1629" s="122" t="s">
        <v>25</v>
      </c>
      <c r="N1629" s="122" t="s">
        <v>26</v>
      </c>
      <c r="O1629" s="122" t="s">
        <v>25</v>
      </c>
      <c r="P1629" s="122" t="s">
        <v>27</v>
      </c>
      <c r="Q1629" s="122" t="s">
        <v>190</v>
      </c>
      <c r="R1629" s="124">
        <v>4.7869999999999999</v>
      </c>
      <c r="S1629" s="122" t="s">
        <v>191</v>
      </c>
      <c r="T1629" s="125">
        <v>13.83</v>
      </c>
      <c r="U1629" s="122" t="s">
        <v>30</v>
      </c>
      <c r="W1629" s="8" t="str">
        <f t="shared" si="181"/>
        <v/>
      </c>
      <c r="X1629" s="8">
        <f>IF(S1629="6B",_xlfn.XLOOKUP(H1629,'Zoning 2shop'!A:A,'Zoning 2shop'!B:B),IF(S1629="6C",_xlfn.XLOOKUP(G1629,'Zoning 2shop'!C:C,'Zoning 2shop'!D:D),""))</f>
        <v>25</v>
      </c>
      <c r="Y1629" s="112">
        <f t="shared" si="182"/>
        <v>0.14910705133062102</v>
      </c>
      <c r="Z1629" s="4">
        <f t="shared" si="183"/>
        <v>13.83</v>
      </c>
      <c r="AA1629" s="4">
        <f t="shared" si="184"/>
        <v>0.08</v>
      </c>
      <c r="AB1629" s="4">
        <f t="shared" si="185"/>
        <v>2.0621505199024885</v>
      </c>
      <c r="AC1629" s="19">
        <f t="shared" si="186"/>
        <v>13.91</v>
      </c>
      <c r="AD1629" s="8" t="str">
        <f>IF(COUNTIF(Catégories!A:A,N1629)=0,"catégorie inconnue",LOOKUP(N1629,Catégories!A:A,Catégories!B:B))</f>
        <v>Frêt</v>
      </c>
      <c r="AE1629" s="21">
        <f t="shared" si="187"/>
        <v>15.972150519902488</v>
      </c>
    </row>
    <row r="1630" spans="2:31" hidden="1" x14ac:dyDescent="0.2">
      <c r="B1630" s="122" t="s">
        <v>3839</v>
      </c>
      <c r="C1630" s="122" t="s">
        <v>177</v>
      </c>
      <c r="D1630" s="123">
        <v>46153</v>
      </c>
      <c r="E1630" s="122" t="s">
        <v>554</v>
      </c>
      <c r="F1630" s="122" t="s">
        <v>22</v>
      </c>
      <c r="G1630" s="122" t="s">
        <v>161</v>
      </c>
      <c r="H1630" s="122" t="s">
        <v>149</v>
      </c>
      <c r="I1630" s="122" t="s">
        <v>4758</v>
      </c>
      <c r="J1630" s="122" t="s">
        <v>4758</v>
      </c>
      <c r="K1630" s="122" t="s">
        <v>24</v>
      </c>
      <c r="L1630" s="122" t="s">
        <v>4759</v>
      </c>
      <c r="M1630" s="122" t="s">
        <v>25</v>
      </c>
      <c r="N1630" s="122" t="s">
        <v>26</v>
      </c>
      <c r="O1630" s="122" t="s">
        <v>25</v>
      </c>
      <c r="P1630" s="122" t="s">
        <v>27</v>
      </c>
      <c r="Q1630" s="122" t="s">
        <v>190</v>
      </c>
      <c r="R1630" s="124">
        <v>4.532</v>
      </c>
      <c r="S1630" s="122" t="s">
        <v>191</v>
      </c>
      <c r="T1630" s="125">
        <v>13.83</v>
      </c>
      <c r="U1630" s="122" t="s">
        <v>30</v>
      </c>
      <c r="W1630" s="8" t="str">
        <f t="shared" si="181"/>
        <v/>
      </c>
      <c r="X1630" s="8">
        <f>IF(S1630="6B",_xlfn.XLOOKUP(H1630,'Zoning 2shop'!A:A,'Zoning 2shop'!B:B),IF(S1630="6C",_xlfn.XLOOKUP(G1630,'Zoning 2shop'!C:C,'Zoning 2shop'!D:D),""))</f>
        <v>25</v>
      </c>
      <c r="Y1630" s="112">
        <f t="shared" si="182"/>
        <v>0.14910705133062102</v>
      </c>
      <c r="Z1630" s="4">
        <f t="shared" si="183"/>
        <v>13.83</v>
      </c>
      <c r="AA1630" s="4">
        <f t="shared" si="184"/>
        <v>0.08</v>
      </c>
      <c r="AB1630" s="4">
        <f t="shared" si="185"/>
        <v>2.0621505199024885</v>
      </c>
      <c r="AC1630" s="19">
        <f t="shared" si="186"/>
        <v>13.91</v>
      </c>
      <c r="AD1630" s="8" t="str">
        <f>IF(COUNTIF(Catégories!A:A,N1630)=0,"catégorie inconnue",LOOKUP(N1630,Catégories!A:A,Catégories!B:B))</f>
        <v>Frêt</v>
      </c>
      <c r="AE1630" s="21">
        <f t="shared" si="187"/>
        <v>15.972150519902488</v>
      </c>
    </row>
    <row r="1631" spans="2:31" hidden="1" x14ac:dyDescent="0.2">
      <c r="B1631" s="122" t="s">
        <v>3839</v>
      </c>
      <c r="C1631" s="122" t="s">
        <v>177</v>
      </c>
      <c r="D1631" s="123">
        <v>46153</v>
      </c>
      <c r="E1631" s="122" t="s">
        <v>4787</v>
      </c>
      <c r="F1631" s="122" t="s">
        <v>22</v>
      </c>
      <c r="G1631" s="122" t="s">
        <v>151</v>
      </c>
      <c r="H1631" s="122" t="s">
        <v>149</v>
      </c>
      <c r="I1631" s="122" t="s">
        <v>4788</v>
      </c>
      <c r="J1631" s="122" t="s">
        <v>4788</v>
      </c>
      <c r="K1631" s="122" t="s">
        <v>24</v>
      </c>
      <c r="L1631" s="122" t="s">
        <v>4789</v>
      </c>
      <c r="M1631" s="122" t="s">
        <v>25</v>
      </c>
      <c r="N1631" s="122" t="s">
        <v>26</v>
      </c>
      <c r="O1631" s="122" t="s">
        <v>25</v>
      </c>
      <c r="P1631" s="122" t="s">
        <v>27</v>
      </c>
      <c r="Q1631" s="122" t="s">
        <v>190</v>
      </c>
      <c r="R1631" s="124">
        <v>0.35</v>
      </c>
      <c r="S1631" s="122" t="s">
        <v>191</v>
      </c>
      <c r="T1631" s="125">
        <v>5.33</v>
      </c>
      <c r="U1631" s="122" t="s">
        <v>30</v>
      </c>
      <c r="W1631" s="8" t="str">
        <f t="shared" si="181"/>
        <v/>
      </c>
      <c r="X1631" s="8">
        <f>IF(S1631="6B",_xlfn.XLOOKUP(H1631,'Zoning 2shop'!A:A,'Zoning 2shop'!B:B),IF(S1631="6C",_xlfn.XLOOKUP(G1631,'Zoning 2shop'!C:C,'Zoning 2shop'!D:D),""))</f>
        <v>30</v>
      </c>
      <c r="Y1631" s="112">
        <f t="shared" si="182"/>
        <v>0.14910705133062102</v>
      </c>
      <c r="Z1631" s="4">
        <f t="shared" si="183"/>
        <v>5.33</v>
      </c>
      <c r="AA1631" s="4">
        <f t="shared" si="184"/>
        <v>0.08</v>
      </c>
      <c r="AB1631" s="4">
        <f t="shared" si="185"/>
        <v>0.79474058359221</v>
      </c>
      <c r="AC1631" s="19">
        <f t="shared" si="186"/>
        <v>5.41</v>
      </c>
      <c r="AD1631" s="8" t="str">
        <f>IF(COUNTIF(Catégories!A:A,N1631)=0,"catégorie inconnue",LOOKUP(N1631,Catégories!A:A,Catégories!B:B))</f>
        <v>Frêt</v>
      </c>
      <c r="AE1631" s="21">
        <f t="shared" si="187"/>
        <v>6.2047405835922103</v>
      </c>
    </row>
    <row r="1632" spans="2:31" hidden="1" x14ac:dyDescent="0.2">
      <c r="B1632" s="122" t="s">
        <v>3839</v>
      </c>
      <c r="C1632" s="122" t="s">
        <v>177</v>
      </c>
      <c r="D1632" s="123">
        <v>46153</v>
      </c>
      <c r="E1632" s="122" t="s">
        <v>4746</v>
      </c>
      <c r="F1632" s="122" t="s">
        <v>22</v>
      </c>
      <c r="G1632" s="122" t="s">
        <v>161</v>
      </c>
      <c r="H1632" s="122" t="s">
        <v>149</v>
      </c>
      <c r="I1632" s="122" t="s">
        <v>4747</v>
      </c>
      <c r="J1632" s="122" t="s">
        <v>4747</v>
      </c>
      <c r="K1632" s="122" t="s">
        <v>24</v>
      </c>
      <c r="L1632" s="122" t="s">
        <v>4748</v>
      </c>
      <c r="M1632" s="122" t="s">
        <v>25</v>
      </c>
      <c r="N1632" s="122" t="s">
        <v>26</v>
      </c>
      <c r="O1632" s="122" t="s">
        <v>25</v>
      </c>
      <c r="P1632" s="122" t="s">
        <v>27</v>
      </c>
      <c r="Q1632" s="122" t="s">
        <v>190</v>
      </c>
      <c r="R1632" s="124">
        <v>0.40300000000000002</v>
      </c>
      <c r="S1632" s="122" t="s">
        <v>191</v>
      </c>
      <c r="T1632" s="125">
        <v>9.4700000000000006</v>
      </c>
      <c r="U1632" s="122" t="s">
        <v>30</v>
      </c>
      <c r="W1632" s="8" t="str">
        <f t="shared" si="181"/>
        <v/>
      </c>
      <c r="X1632" s="8">
        <f>IF(S1632="6B",_xlfn.XLOOKUP(H1632,'Zoning 2shop'!A:A,'Zoning 2shop'!B:B),IF(S1632="6C",_xlfn.XLOOKUP(G1632,'Zoning 2shop'!C:C,'Zoning 2shop'!D:D),""))</f>
        <v>25</v>
      </c>
      <c r="Y1632" s="112">
        <f t="shared" si="182"/>
        <v>0.14910705133062102</v>
      </c>
      <c r="Z1632" s="4">
        <f t="shared" si="183"/>
        <v>9.4700000000000006</v>
      </c>
      <c r="AA1632" s="4">
        <f t="shared" si="184"/>
        <v>0.08</v>
      </c>
      <c r="AB1632" s="4">
        <f t="shared" si="185"/>
        <v>1.4120437761009812</v>
      </c>
      <c r="AC1632" s="19">
        <f t="shared" si="186"/>
        <v>9.5500000000000007</v>
      </c>
      <c r="AD1632" s="8" t="str">
        <f>IF(COUNTIF(Catégories!A:A,N1632)=0,"catégorie inconnue",LOOKUP(N1632,Catégories!A:A,Catégories!B:B))</f>
        <v>Frêt</v>
      </c>
      <c r="AE1632" s="21">
        <f t="shared" si="187"/>
        <v>10.962043776100982</v>
      </c>
    </row>
    <row r="1633" spans="2:31" hidden="1" x14ac:dyDescent="0.2">
      <c r="B1633" s="122" t="s">
        <v>3839</v>
      </c>
      <c r="C1633" s="122" t="s">
        <v>177</v>
      </c>
      <c r="D1633" s="123">
        <v>46153</v>
      </c>
      <c r="E1633" s="122" t="s">
        <v>4749</v>
      </c>
      <c r="F1633" s="122" t="s">
        <v>22</v>
      </c>
      <c r="G1633" s="122" t="s">
        <v>151</v>
      </c>
      <c r="H1633" s="122" t="s">
        <v>149</v>
      </c>
      <c r="I1633" s="122" t="s">
        <v>4750</v>
      </c>
      <c r="J1633" s="122" t="s">
        <v>4750</v>
      </c>
      <c r="K1633" s="122" t="s">
        <v>24</v>
      </c>
      <c r="L1633" s="122" t="s">
        <v>4751</v>
      </c>
      <c r="M1633" s="122" t="s">
        <v>25</v>
      </c>
      <c r="N1633" s="122" t="s">
        <v>26</v>
      </c>
      <c r="O1633" s="122" t="s">
        <v>25</v>
      </c>
      <c r="P1633" s="122" t="s">
        <v>27</v>
      </c>
      <c r="Q1633" s="122" t="s">
        <v>190</v>
      </c>
      <c r="R1633" s="124">
        <v>0.437</v>
      </c>
      <c r="S1633" s="122" t="s">
        <v>191</v>
      </c>
      <c r="T1633" s="125">
        <v>5.33</v>
      </c>
      <c r="U1633" s="122" t="s">
        <v>30</v>
      </c>
      <c r="W1633" s="8" t="str">
        <f t="shared" si="181"/>
        <v/>
      </c>
      <c r="X1633" s="8">
        <f>IF(S1633="6B",_xlfn.XLOOKUP(H1633,'Zoning 2shop'!A:A,'Zoning 2shop'!B:B),IF(S1633="6C",_xlfn.XLOOKUP(G1633,'Zoning 2shop'!C:C,'Zoning 2shop'!D:D),""))</f>
        <v>30</v>
      </c>
      <c r="Y1633" s="112">
        <f t="shared" si="182"/>
        <v>0.14910705133062102</v>
      </c>
      <c r="Z1633" s="4">
        <f t="shared" si="183"/>
        <v>5.33</v>
      </c>
      <c r="AA1633" s="4">
        <f t="shared" si="184"/>
        <v>0.08</v>
      </c>
      <c r="AB1633" s="4">
        <f t="shared" si="185"/>
        <v>0.79474058359221</v>
      </c>
      <c r="AC1633" s="19">
        <f t="shared" si="186"/>
        <v>5.41</v>
      </c>
      <c r="AD1633" s="8" t="str">
        <f>IF(COUNTIF(Catégories!A:A,N1633)=0,"catégorie inconnue",LOOKUP(N1633,Catégories!A:A,Catégories!B:B))</f>
        <v>Frêt</v>
      </c>
      <c r="AE1633" s="21">
        <f t="shared" si="187"/>
        <v>6.2047405835922103</v>
      </c>
    </row>
    <row r="1634" spans="2:31" hidden="1" x14ac:dyDescent="0.2">
      <c r="B1634" s="122" t="s">
        <v>3839</v>
      </c>
      <c r="C1634" s="122" t="s">
        <v>177</v>
      </c>
      <c r="D1634" s="123">
        <v>46153</v>
      </c>
      <c r="E1634" s="122" t="s">
        <v>4699</v>
      </c>
      <c r="F1634" s="122" t="s">
        <v>22</v>
      </c>
      <c r="G1634" s="122" t="s">
        <v>154</v>
      </c>
      <c r="H1634" s="122" t="s">
        <v>149</v>
      </c>
      <c r="I1634" s="122" t="s">
        <v>4700</v>
      </c>
      <c r="J1634" s="122" t="s">
        <v>4700</v>
      </c>
      <c r="K1634" s="122" t="s">
        <v>24</v>
      </c>
      <c r="L1634" s="122" t="s">
        <v>4701</v>
      </c>
      <c r="M1634" s="122" t="s">
        <v>25</v>
      </c>
      <c r="N1634" s="122" t="s">
        <v>26</v>
      </c>
      <c r="O1634" s="122" t="s">
        <v>25</v>
      </c>
      <c r="P1634" s="122" t="s">
        <v>27</v>
      </c>
      <c r="Q1634" s="122" t="s">
        <v>190</v>
      </c>
      <c r="R1634" s="124">
        <v>0.54</v>
      </c>
      <c r="S1634" s="122" t="s">
        <v>191</v>
      </c>
      <c r="T1634" s="125">
        <v>4.95</v>
      </c>
      <c r="U1634" s="122" t="s">
        <v>30</v>
      </c>
      <c r="W1634" s="8" t="str">
        <f t="shared" si="181"/>
        <v/>
      </c>
      <c r="X1634" s="8">
        <f>IF(S1634="6B",_xlfn.XLOOKUP(H1634,'Zoning 2shop'!A:A,'Zoning 2shop'!B:B),IF(S1634="6C",_xlfn.XLOOKUP(G1634,'Zoning 2shop'!C:C,'Zoning 2shop'!D:D),""))</f>
        <v>26</v>
      </c>
      <c r="Y1634" s="112">
        <f t="shared" si="182"/>
        <v>0.14910705133062102</v>
      </c>
      <c r="Z1634" s="4">
        <f t="shared" si="183"/>
        <v>4.95</v>
      </c>
      <c r="AA1634" s="4">
        <f t="shared" si="184"/>
        <v>0.08</v>
      </c>
      <c r="AB1634" s="4">
        <f t="shared" si="185"/>
        <v>0.73807990408657409</v>
      </c>
      <c r="AC1634" s="19">
        <f t="shared" si="186"/>
        <v>5.03</v>
      </c>
      <c r="AD1634" s="8" t="str">
        <f>IF(COUNTIF(Catégories!A:A,N1634)=0,"catégorie inconnue",LOOKUP(N1634,Catégories!A:A,Catégories!B:B))</f>
        <v>Frêt</v>
      </c>
      <c r="AE1634" s="21">
        <f t="shared" si="187"/>
        <v>5.7680799040865747</v>
      </c>
    </row>
    <row r="1635" spans="2:31" hidden="1" x14ac:dyDescent="0.2">
      <c r="B1635" s="122" t="s">
        <v>3839</v>
      </c>
      <c r="C1635" s="122" t="s">
        <v>177</v>
      </c>
      <c r="D1635" s="123">
        <v>46153</v>
      </c>
      <c r="E1635" s="122" t="s">
        <v>4772</v>
      </c>
      <c r="F1635" s="122" t="s">
        <v>22</v>
      </c>
      <c r="G1635" s="122" t="s">
        <v>151</v>
      </c>
      <c r="H1635" s="122" t="s">
        <v>149</v>
      </c>
      <c r="I1635" s="122" t="s">
        <v>4773</v>
      </c>
      <c r="J1635" s="122" t="s">
        <v>4773</v>
      </c>
      <c r="K1635" s="122" t="s">
        <v>24</v>
      </c>
      <c r="L1635" s="122" t="s">
        <v>4774</v>
      </c>
      <c r="M1635" s="122" t="s">
        <v>25</v>
      </c>
      <c r="N1635" s="122" t="s">
        <v>26</v>
      </c>
      <c r="O1635" s="122" t="s">
        <v>25</v>
      </c>
      <c r="P1635" s="122" t="s">
        <v>27</v>
      </c>
      <c r="Q1635" s="122" t="s">
        <v>190</v>
      </c>
      <c r="R1635" s="124">
        <v>1.24</v>
      </c>
      <c r="S1635" s="122" t="s">
        <v>191</v>
      </c>
      <c r="T1635" s="125">
        <v>5.88</v>
      </c>
      <c r="U1635" s="122" t="s">
        <v>30</v>
      </c>
      <c r="W1635" s="8" t="str">
        <f t="shared" si="181"/>
        <v/>
      </c>
      <c r="X1635" s="8">
        <f>IF(S1635="6B",_xlfn.XLOOKUP(H1635,'Zoning 2shop'!A:A,'Zoning 2shop'!B:B),IF(S1635="6C",_xlfn.XLOOKUP(G1635,'Zoning 2shop'!C:C,'Zoning 2shop'!D:D),""))</f>
        <v>30</v>
      </c>
      <c r="Y1635" s="112">
        <f t="shared" si="182"/>
        <v>0.14910705133062102</v>
      </c>
      <c r="Z1635" s="4">
        <f t="shared" si="183"/>
        <v>5.88</v>
      </c>
      <c r="AA1635" s="4">
        <f t="shared" si="184"/>
        <v>0.08</v>
      </c>
      <c r="AB1635" s="4">
        <f t="shared" si="185"/>
        <v>0.87674946182405156</v>
      </c>
      <c r="AC1635" s="19">
        <f t="shared" si="186"/>
        <v>5.96</v>
      </c>
      <c r="AD1635" s="8" t="str">
        <f>IF(COUNTIF(Catégories!A:A,N1635)=0,"catégorie inconnue",LOOKUP(N1635,Catégories!A:A,Catégories!B:B))</f>
        <v>Frêt</v>
      </c>
      <c r="AE1635" s="21">
        <f t="shared" si="187"/>
        <v>6.8367494618240512</v>
      </c>
    </row>
    <row r="1636" spans="2:31" hidden="1" x14ac:dyDescent="0.2">
      <c r="B1636" s="122" t="s">
        <v>3839</v>
      </c>
      <c r="C1636" s="122" t="s">
        <v>177</v>
      </c>
      <c r="D1636" s="123">
        <v>46153</v>
      </c>
      <c r="E1636" s="122" t="s">
        <v>4778</v>
      </c>
      <c r="F1636" s="122" t="s">
        <v>22</v>
      </c>
      <c r="G1636" s="122" t="s">
        <v>207</v>
      </c>
      <c r="H1636" s="122" t="s">
        <v>149</v>
      </c>
      <c r="I1636" s="122" t="s">
        <v>4779</v>
      </c>
      <c r="J1636" s="122" t="s">
        <v>4779</v>
      </c>
      <c r="K1636" s="122" t="s">
        <v>24</v>
      </c>
      <c r="L1636" s="122" t="s">
        <v>4780</v>
      </c>
      <c r="M1636" s="122" t="s">
        <v>25</v>
      </c>
      <c r="N1636" s="122" t="s">
        <v>26</v>
      </c>
      <c r="O1636" s="122" t="s">
        <v>25</v>
      </c>
      <c r="P1636" s="122" t="s">
        <v>27</v>
      </c>
      <c r="Q1636" s="122" t="s">
        <v>190</v>
      </c>
      <c r="R1636" s="124">
        <v>1.6240000000000001</v>
      </c>
      <c r="S1636" s="122" t="s">
        <v>191</v>
      </c>
      <c r="T1636" s="125">
        <v>10.87</v>
      </c>
      <c r="U1636" s="122" t="s">
        <v>30</v>
      </c>
      <c r="W1636" s="8" t="str">
        <f t="shared" si="181"/>
        <v/>
      </c>
      <c r="X1636" s="8">
        <f>IF(S1636="6B",_xlfn.XLOOKUP(H1636,'Zoning 2shop'!A:A,'Zoning 2shop'!B:B),IF(S1636="6C",_xlfn.XLOOKUP(G1636,'Zoning 2shop'!C:C,'Zoning 2shop'!D:D),""))</f>
        <v>39</v>
      </c>
      <c r="Y1636" s="112">
        <f t="shared" si="182"/>
        <v>0.14910705133062102</v>
      </c>
      <c r="Z1636" s="4">
        <f t="shared" si="183"/>
        <v>10.87</v>
      </c>
      <c r="AA1636" s="4">
        <f t="shared" si="184"/>
        <v>0.08</v>
      </c>
      <c r="AB1636" s="4">
        <f t="shared" si="185"/>
        <v>1.6207936479638503</v>
      </c>
      <c r="AC1636" s="19">
        <f t="shared" si="186"/>
        <v>10.95</v>
      </c>
      <c r="AD1636" s="8" t="str">
        <f>IF(COUNTIF(Catégories!A:A,N1636)=0,"catégorie inconnue",LOOKUP(N1636,Catégories!A:A,Catégories!B:B))</f>
        <v>Frêt</v>
      </c>
      <c r="AE1636" s="21">
        <f t="shared" si="187"/>
        <v>12.57079364796385</v>
      </c>
    </row>
    <row r="1637" spans="2:31" hidden="1" x14ac:dyDescent="0.2">
      <c r="B1637" s="122" t="s">
        <v>3839</v>
      </c>
      <c r="C1637" s="122" t="s">
        <v>177</v>
      </c>
      <c r="D1637" s="123">
        <v>46153</v>
      </c>
      <c r="E1637" s="122" t="s">
        <v>4156</v>
      </c>
      <c r="F1637" s="122" t="s">
        <v>22</v>
      </c>
      <c r="G1637" s="122" t="s">
        <v>151</v>
      </c>
      <c r="H1637" s="122" t="s">
        <v>149</v>
      </c>
      <c r="I1637" s="122" t="s">
        <v>4721</v>
      </c>
      <c r="J1637" s="122" t="s">
        <v>4721</v>
      </c>
      <c r="K1637" s="122" t="s">
        <v>24</v>
      </c>
      <c r="L1637" s="122" t="s">
        <v>4722</v>
      </c>
      <c r="M1637" s="122" t="s">
        <v>25</v>
      </c>
      <c r="N1637" s="122" t="s">
        <v>26</v>
      </c>
      <c r="O1637" s="122" t="s">
        <v>25</v>
      </c>
      <c r="P1637" s="122" t="s">
        <v>27</v>
      </c>
      <c r="Q1637" s="122" t="s">
        <v>190</v>
      </c>
      <c r="R1637" s="124">
        <v>0.42499999999999999</v>
      </c>
      <c r="S1637" s="122" t="s">
        <v>191</v>
      </c>
      <c r="T1637" s="125">
        <v>5.33</v>
      </c>
      <c r="U1637" s="122" t="s">
        <v>30</v>
      </c>
      <c r="W1637" s="8" t="str">
        <f t="shared" si="181"/>
        <v/>
      </c>
      <c r="X1637" s="8">
        <f>IF(S1637="6B",_xlfn.XLOOKUP(H1637,'Zoning 2shop'!A:A,'Zoning 2shop'!B:B),IF(S1637="6C",_xlfn.XLOOKUP(G1637,'Zoning 2shop'!C:C,'Zoning 2shop'!D:D),""))</f>
        <v>30</v>
      </c>
      <c r="Y1637" s="112">
        <f t="shared" si="182"/>
        <v>0.14910705133062102</v>
      </c>
      <c r="Z1637" s="4">
        <f t="shared" si="183"/>
        <v>5.33</v>
      </c>
      <c r="AA1637" s="4">
        <f t="shared" si="184"/>
        <v>0.08</v>
      </c>
      <c r="AB1637" s="4">
        <f t="shared" si="185"/>
        <v>0.79474058359221</v>
      </c>
      <c r="AC1637" s="19">
        <f t="shared" si="186"/>
        <v>5.41</v>
      </c>
      <c r="AD1637" s="8" t="str">
        <f>IF(COUNTIF(Catégories!A:A,N1637)=0,"catégorie inconnue",LOOKUP(N1637,Catégories!A:A,Catégories!B:B))</f>
        <v>Frêt</v>
      </c>
      <c r="AE1637" s="21">
        <f t="shared" si="187"/>
        <v>6.2047405835922103</v>
      </c>
    </row>
    <row r="1638" spans="2:31" hidden="1" x14ac:dyDescent="0.2">
      <c r="B1638" s="122" t="s">
        <v>3839</v>
      </c>
      <c r="C1638" s="122" t="s">
        <v>177</v>
      </c>
      <c r="D1638" s="123">
        <v>46153</v>
      </c>
      <c r="E1638" s="122" t="s">
        <v>4716</v>
      </c>
      <c r="F1638" s="122" t="s">
        <v>22</v>
      </c>
      <c r="G1638" s="122" t="s">
        <v>207</v>
      </c>
      <c r="H1638" s="122" t="s">
        <v>149</v>
      </c>
      <c r="I1638" s="122" t="s">
        <v>4717</v>
      </c>
      <c r="J1638" s="122" t="s">
        <v>4717</v>
      </c>
      <c r="K1638" s="122" t="s">
        <v>24</v>
      </c>
      <c r="L1638" s="122" t="s">
        <v>4718</v>
      </c>
      <c r="M1638" s="122" t="s">
        <v>25</v>
      </c>
      <c r="N1638" s="122" t="s">
        <v>26</v>
      </c>
      <c r="O1638" s="122" t="s">
        <v>25</v>
      </c>
      <c r="P1638" s="122" t="s">
        <v>27</v>
      </c>
      <c r="Q1638" s="122" t="s">
        <v>190</v>
      </c>
      <c r="R1638" s="124">
        <v>4.7869999999999999</v>
      </c>
      <c r="S1638" s="122" t="s">
        <v>191</v>
      </c>
      <c r="T1638" s="125">
        <v>14.68</v>
      </c>
      <c r="U1638" s="122" t="s">
        <v>30</v>
      </c>
      <c r="W1638" s="8" t="str">
        <f t="shared" si="181"/>
        <v/>
      </c>
      <c r="X1638" s="8">
        <f>IF(S1638="6B",_xlfn.XLOOKUP(H1638,'Zoning 2shop'!A:A,'Zoning 2shop'!B:B),IF(S1638="6C",_xlfn.XLOOKUP(G1638,'Zoning 2shop'!C:C,'Zoning 2shop'!D:D),""))</f>
        <v>39</v>
      </c>
      <c r="Y1638" s="112">
        <f t="shared" si="182"/>
        <v>0.14910705133062102</v>
      </c>
      <c r="Z1638" s="4">
        <f t="shared" si="183"/>
        <v>14.68</v>
      </c>
      <c r="AA1638" s="4">
        <f t="shared" si="184"/>
        <v>0.08</v>
      </c>
      <c r="AB1638" s="4">
        <f t="shared" si="185"/>
        <v>2.1888915135335165</v>
      </c>
      <c r="AC1638" s="19">
        <f t="shared" si="186"/>
        <v>14.76</v>
      </c>
      <c r="AD1638" s="8" t="str">
        <f>IF(COUNTIF(Catégories!A:A,N1638)=0,"catégorie inconnue",LOOKUP(N1638,Catégories!A:A,Catégories!B:B))</f>
        <v>Frêt</v>
      </c>
      <c r="AE1638" s="21">
        <f t="shared" si="187"/>
        <v>16.948891513533518</v>
      </c>
    </row>
    <row r="1639" spans="2:31" hidden="1" x14ac:dyDescent="0.2">
      <c r="B1639" s="122" t="s">
        <v>3839</v>
      </c>
      <c r="C1639" s="122" t="s">
        <v>177</v>
      </c>
      <c r="D1639" s="123">
        <v>46153</v>
      </c>
      <c r="E1639" s="122" t="s">
        <v>4734</v>
      </c>
      <c r="F1639" s="122" t="s">
        <v>22</v>
      </c>
      <c r="G1639" s="122" t="s">
        <v>151</v>
      </c>
      <c r="H1639" s="122" t="s">
        <v>149</v>
      </c>
      <c r="I1639" s="122" t="s">
        <v>4735</v>
      </c>
      <c r="J1639" s="122" t="s">
        <v>4735</v>
      </c>
      <c r="K1639" s="122" t="s">
        <v>24</v>
      </c>
      <c r="L1639" s="122" t="s">
        <v>4736</v>
      </c>
      <c r="M1639" s="122" t="s">
        <v>25</v>
      </c>
      <c r="N1639" s="122" t="s">
        <v>26</v>
      </c>
      <c r="O1639" s="122" t="s">
        <v>25</v>
      </c>
      <c r="P1639" s="122" t="s">
        <v>27</v>
      </c>
      <c r="Q1639" s="122" t="s">
        <v>190</v>
      </c>
      <c r="R1639" s="124">
        <v>7.7569999999999997</v>
      </c>
      <c r="S1639" s="122" t="s">
        <v>191</v>
      </c>
      <c r="T1639" s="125">
        <v>11.67</v>
      </c>
      <c r="U1639" s="122" t="s">
        <v>30</v>
      </c>
      <c r="W1639" s="8" t="str">
        <f t="shared" si="181"/>
        <v/>
      </c>
      <c r="X1639" s="8">
        <f>IF(S1639="6B",_xlfn.XLOOKUP(H1639,'Zoning 2shop'!A:A,'Zoning 2shop'!B:B),IF(S1639="6C",_xlfn.XLOOKUP(G1639,'Zoning 2shop'!C:C,'Zoning 2shop'!D:D),""))</f>
        <v>30</v>
      </c>
      <c r="Y1639" s="112">
        <f t="shared" si="182"/>
        <v>0.14910705133062102</v>
      </c>
      <c r="Z1639" s="4">
        <f t="shared" si="183"/>
        <v>11.67</v>
      </c>
      <c r="AA1639" s="4">
        <f t="shared" si="184"/>
        <v>0.08</v>
      </c>
      <c r="AB1639" s="4">
        <f t="shared" si="185"/>
        <v>1.7400792890283474</v>
      </c>
      <c r="AC1639" s="19">
        <f t="shared" si="186"/>
        <v>11.75</v>
      </c>
      <c r="AD1639" s="8" t="str">
        <f>IF(COUNTIF(Catégories!A:A,N1639)=0,"catégorie inconnue",LOOKUP(N1639,Catégories!A:A,Catégories!B:B))</f>
        <v>Frêt</v>
      </c>
      <c r="AE1639" s="21">
        <f t="shared" si="187"/>
        <v>13.490079289028348</v>
      </c>
    </row>
    <row r="1640" spans="2:31" hidden="1" x14ac:dyDescent="0.2">
      <c r="B1640" s="122" t="s">
        <v>3839</v>
      </c>
      <c r="C1640" s="122" t="s">
        <v>177</v>
      </c>
      <c r="D1640" s="123">
        <v>46153</v>
      </c>
      <c r="E1640" s="122" t="s">
        <v>2529</v>
      </c>
      <c r="F1640" s="122" t="s">
        <v>22</v>
      </c>
      <c r="G1640" s="122" t="s">
        <v>151</v>
      </c>
      <c r="H1640" s="122" t="s">
        <v>149</v>
      </c>
      <c r="I1640" s="122" t="s">
        <v>4790</v>
      </c>
      <c r="J1640" s="122" t="s">
        <v>4790</v>
      </c>
      <c r="K1640" s="122" t="s">
        <v>24</v>
      </c>
      <c r="L1640" s="122" t="s">
        <v>4791</v>
      </c>
      <c r="M1640" s="122" t="s">
        <v>25</v>
      </c>
      <c r="N1640" s="122" t="s">
        <v>26</v>
      </c>
      <c r="O1640" s="122" t="s">
        <v>25</v>
      </c>
      <c r="P1640" s="122" t="s">
        <v>27</v>
      </c>
      <c r="Q1640" s="122" t="s">
        <v>190</v>
      </c>
      <c r="R1640" s="124">
        <v>4.6379999999999999</v>
      </c>
      <c r="S1640" s="122" t="s">
        <v>191</v>
      </c>
      <c r="T1640" s="125">
        <v>9.69</v>
      </c>
      <c r="U1640" s="122" t="s">
        <v>30</v>
      </c>
      <c r="W1640" s="8" t="str">
        <f t="shared" si="181"/>
        <v/>
      </c>
      <c r="X1640" s="8">
        <f>IF(S1640="6B",_xlfn.XLOOKUP(H1640,'Zoning 2shop'!A:A,'Zoning 2shop'!B:B),IF(S1640="6C",_xlfn.XLOOKUP(G1640,'Zoning 2shop'!C:C,'Zoning 2shop'!D:D),""))</f>
        <v>30</v>
      </c>
      <c r="Y1640" s="112">
        <f t="shared" si="182"/>
        <v>0.14910705133062102</v>
      </c>
      <c r="Z1640" s="4">
        <f t="shared" si="183"/>
        <v>9.69</v>
      </c>
      <c r="AA1640" s="4">
        <f t="shared" si="184"/>
        <v>0.08</v>
      </c>
      <c r="AB1640" s="4">
        <f t="shared" si="185"/>
        <v>1.4448473273937177</v>
      </c>
      <c r="AC1640" s="19">
        <f t="shared" si="186"/>
        <v>9.77</v>
      </c>
      <c r="AD1640" s="8" t="str">
        <f>IF(COUNTIF(Catégories!A:A,N1640)=0,"catégorie inconnue",LOOKUP(N1640,Catégories!A:A,Catégories!B:B))</f>
        <v>Frêt</v>
      </c>
      <c r="AE1640" s="21">
        <f t="shared" si="187"/>
        <v>11.214847327393716</v>
      </c>
    </row>
    <row r="1641" spans="2:31" hidden="1" x14ac:dyDescent="0.2">
      <c r="B1641" s="122" t="s">
        <v>3839</v>
      </c>
      <c r="C1641" s="122" t="s">
        <v>177</v>
      </c>
      <c r="D1641" s="123">
        <v>46153</v>
      </c>
      <c r="E1641" s="122" t="s">
        <v>2574</v>
      </c>
      <c r="F1641" s="122" t="s">
        <v>22</v>
      </c>
      <c r="G1641" s="122" t="s">
        <v>192</v>
      </c>
      <c r="H1641" s="122" t="s">
        <v>149</v>
      </c>
      <c r="I1641" s="122" t="s">
        <v>4719</v>
      </c>
      <c r="J1641" s="122" t="s">
        <v>4719</v>
      </c>
      <c r="K1641" s="122" t="s">
        <v>24</v>
      </c>
      <c r="L1641" s="122" t="s">
        <v>4720</v>
      </c>
      <c r="M1641" s="122" t="s">
        <v>25</v>
      </c>
      <c r="N1641" s="122" t="s">
        <v>26</v>
      </c>
      <c r="O1641" s="122" t="s">
        <v>25</v>
      </c>
      <c r="P1641" s="122" t="s">
        <v>27</v>
      </c>
      <c r="Q1641" s="122" t="s">
        <v>190</v>
      </c>
      <c r="R1641" s="124">
        <v>1.0920000000000001</v>
      </c>
      <c r="S1641" s="122" t="s">
        <v>191</v>
      </c>
      <c r="T1641" s="125">
        <v>10.02</v>
      </c>
      <c r="U1641" s="122" t="s">
        <v>30</v>
      </c>
      <c r="W1641" s="8" t="str">
        <f t="shared" si="181"/>
        <v/>
      </c>
      <c r="X1641" s="8">
        <f>IF(S1641="6B",_xlfn.XLOOKUP(H1641,'Zoning 2shop'!A:A,'Zoning 2shop'!B:B),IF(S1641="6C",_xlfn.XLOOKUP(G1641,'Zoning 2shop'!C:C,'Zoning 2shop'!D:D),""))</f>
        <v>25</v>
      </c>
      <c r="Y1641" s="112">
        <f t="shared" si="182"/>
        <v>0.14910705133062102</v>
      </c>
      <c r="Z1641" s="4">
        <f t="shared" si="183"/>
        <v>10.02</v>
      </c>
      <c r="AA1641" s="4">
        <f t="shared" si="184"/>
        <v>0.08</v>
      </c>
      <c r="AB1641" s="4">
        <f t="shared" si="185"/>
        <v>1.4940526543328225</v>
      </c>
      <c r="AC1641" s="19">
        <f t="shared" si="186"/>
        <v>10.1</v>
      </c>
      <c r="AD1641" s="8" t="str">
        <f>IF(COUNTIF(Catégories!A:A,N1641)=0,"catégorie inconnue",LOOKUP(N1641,Catégories!A:A,Catégories!B:B))</f>
        <v>Frêt</v>
      </c>
      <c r="AE1641" s="21">
        <f t="shared" si="187"/>
        <v>11.594052654332822</v>
      </c>
    </row>
    <row r="1642" spans="2:31" hidden="1" x14ac:dyDescent="0.2">
      <c r="B1642" s="122" t="s">
        <v>3839</v>
      </c>
      <c r="C1642" s="122" t="s">
        <v>177</v>
      </c>
      <c r="D1642" s="123">
        <v>46153</v>
      </c>
      <c r="E1642" s="122" t="s">
        <v>515</v>
      </c>
      <c r="F1642" s="122" t="s">
        <v>22</v>
      </c>
      <c r="G1642" s="122" t="s">
        <v>156</v>
      </c>
      <c r="H1642" s="122" t="s">
        <v>149</v>
      </c>
      <c r="I1642" s="122" t="s">
        <v>4729</v>
      </c>
      <c r="J1642" s="122" t="s">
        <v>4729</v>
      </c>
      <c r="K1642" s="122" t="s">
        <v>24</v>
      </c>
      <c r="L1642" s="122" t="s">
        <v>4730</v>
      </c>
      <c r="M1642" s="122" t="s">
        <v>25</v>
      </c>
      <c r="N1642" s="122" t="s">
        <v>26</v>
      </c>
      <c r="O1642" s="122" t="s">
        <v>25</v>
      </c>
      <c r="P1642" s="122" t="s">
        <v>27</v>
      </c>
      <c r="Q1642" s="122" t="s">
        <v>190</v>
      </c>
      <c r="R1642" s="124">
        <v>4.7869999999999999</v>
      </c>
      <c r="S1642" s="122" t="s">
        <v>191</v>
      </c>
      <c r="T1642" s="125">
        <v>9.69</v>
      </c>
      <c r="U1642" s="122" t="s">
        <v>30</v>
      </c>
      <c r="W1642" s="8" t="str">
        <f t="shared" si="181"/>
        <v/>
      </c>
      <c r="X1642" s="8">
        <f>IF(S1642="6B",_xlfn.XLOOKUP(H1642,'Zoning 2shop'!A:A,'Zoning 2shop'!B:B),IF(S1642="6C",_xlfn.XLOOKUP(G1642,'Zoning 2shop'!C:C,'Zoning 2shop'!D:D),""))</f>
        <v>42</v>
      </c>
      <c r="Y1642" s="112">
        <f t="shared" si="182"/>
        <v>0.14910705133062102</v>
      </c>
      <c r="Z1642" s="4">
        <f t="shared" si="183"/>
        <v>9.69</v>
      </c>
      <c r="AA1642" s="4">
        <f t="shared" si="184"/>
        <v>0.08</v>
      </c>
      <c r="AB1642" s="4">
        <f t="shared" si="185"/>
        <v>1.4448473273937177</v>
      </c>
      <c r="AC1642" s="19">
        <f t="shared" si="186"/>
        <v>9.77</v>
      </c>
      <c r="AD1642" s="8" t="str">
        <f>IF(COUNTIF(Catégories!A:A,N1642)=0,"catégorie inconnue",LOOKUP(N1642,Catégories!A:A,Catégories!B:B))</f>
        <v>Frêt</v>
      </c>
      <c r="AE1642" s="21">
        <f t="shared" si="187"/>
        <v>11.214847327393716</v>
      </c>
    </row>
    <row r="1643" spans="2:31" hidden="1" x14ac:dyDescent="0.2">
      <c r="B1643" s="122" t="s">
        <v>3839</v>
      </c>
      <c r="C1643" s="122" t="s">
        <v>177</v>
      </c>
      <c r="D1643" s="123">
        <v>46153</v>
      </c>
      <c r="E1643" s="122" t="s">
        <v>4681</v>
      </c>
      <c r="F1643" s="122" t="s">
        <v>22</v>
      </c>
      <c r="G1643" s="122" t="s">
        <v>153</v>
      </c>
      <c r="H1643" s="122" t="s">
        <v>149</v>
      </c>
      <c r="I1643" s="122" t="s">
        <v>4682</v>
      </c>
      <c r="J1643" s="122" t="s">
        <v>4682</v>
      </c>
      <c r="K1643" s="122" t="s">
        <v>24</v>
      </c>
      <c r="L1643" s="122" t="s">
        <v>4683</v>
      </c>
      <c r="M1643" s="122" t="s">
        <v>25</v>
      </c>
      <c r="N1643" s="122" t="s">
        <v>26</v>
      </c>
      <c r="O1643" s="122" t="s">
        <v>25</v>
      </c>
      <c r="P1643" s="122" t="s">
        <v>27</v>
      </c>
      <c r="Q1643" s="122" t="s">
        <v>190</v>
      </c>
      <c r="R1643" s="124">
        <v>0.03</v>
      </c>
      <c r="S1643" s="122" t="s">
        <v>191</v>
      </c>
      <c r="T1643" s="125">
        <v>6.4</v>
      </c>
      <c r="U1643" s="122" t="s">
        <v>30</v>
      </c>
      <c r="W1643" s="8" t="str">
        <f t="shared" si="181"/>
        <v/>
      </c>
      <c r="X1643" s="8">
        <f>IF(S1643="6B",_xlfn.XLOOKUP(H1643,'Zoning 2shop'!A:A,'Zoning 2shop'!B:B),IF(S1643="6C",_xlfn.XLOOKUP(G1643,'Zoning 2shop'!C:C,'Zoning 2shop'!D:D),""))</f>
        <v>33</v>
      </c>
      <c r="Y1643" s="112">
        <f t="shared" si="182"/>
        <v>0.14910705133062102</v>
      </c>
      <c r="Z1643" s="4">
        <f t="shared" si="183"/>
        <v>6.4</v>
      </c>
      <c r="AA1643" s="4">
        <f t="shared" si="184"/>
        <v>0.08</v>
      </c>
      <c r="AB1643" s="4">
        <f t="shared" si="185"/>
        <v>0.95428512851597458</v>
      </c>
      <c r="AC1643" s="19">
        <f t="shared" si="186"/>
        <v>6.48</v>
      </c>
      <c r="AD1643" s="8" t="str">
        <f>IF(COUNTIF(Catégories!A:A,N1643)=0,"catégorie inconnue",LOOKUP(N1643,Catégories!A:A,Catégories!B:B))</f>
        <v>Frêt</v>
      </c>
      <c r="AE1643" s="21">
        <f t="shared" si="187"/>
        <v>7.4342851285159748</v>
      </c>
    </row>
    <row r="1644" spans="2:31" hidden="1" x14ac:dyDescent="0.2">
      <c r="B1644" s="122" t="s">
        <v>3839</v>
      </c>
      <c r="C1644" s="122" t="s">
        <v>177</v>
      </c>
      <c r="D1644" s="123">
        <v>46153</v>
      </c>
      <c r="E1644" s="122" t="s">
        <v>4740</v>
      </c>
      <c r="F1644" s="122" t="s">
        <v>22</v>
      </c>
      <c r="G1644" s="122" t="s">
        <v>156</v>
      </c>
      <c r="H1644" s="122" t="s">
        <v>149</v>
      </c>
      <c r="I1644" s="122" t="s">
        <v>4741</v>
      </c>
      <c r="J1644" s="122" t="s">
        <v>4741</v>
      </c>
      <c r="K1644" s="122" t="s">
        <v>24</v>
      </c>
      <c r="L1644" s="122" t="s">
        <v>4742</v>
      </c>
      <c r="M1644" s="122" t="s">
        <v>25</v>
      </c>
      <c r="N1644" s="122" t="s">
        <v>26</v>
      </c>
      <c r="O1644" s="122" t="s">
        <v>25</v>
      </c>
      <c r="P1644" s="122" t="s">
        <v>27</v>
      </c>
      <c r="Q1644" s="122" t="s">
        <v>190</v>
      </c>
      <c r="R1644" s="124">
        <v>4.8380000000000001</v>
      </c>
      <c r="S1644" s="122" t="s">
        <v>191</v>
      </c>
      <c r="T1644" s="125">
        <v>9.69</v>
      </c>
      <c r="U1644" s="122" t="s">
        <v>30</v>
      </c>
      <c r="W1644" s="8" t="str">
        <f t="shared" si="181"/>
        <v/>
      </c>
      <c r="X1644" s="8">
        <f>IF(S1644="6B",_xlfn.XLOOKUP(H1644,'Zoning 2shop'!A:A,'Zoning 2shop'!B:B),IF(S1644="6C",_xlfn.XLOOKUP(G1644,'Zoning 2shop'!C:C,'Zoning 2shop'!D:D),""))</f>
        <v>42</v>
      </c>
      <c r="Y1644" s="112">
        <f t="shared" si="182"/>
        <v>0.14910705133062102</v>
      </c>
      <c r="Z1644" s="4">
        <f t="shared" si="183"/>
        <v>9.69</v>
      </c>
      <c r="AA1644" s="4">
        <f t="shared" si="184"/>
        <v>0.08</v>
      </c>
      <c r="AB1644" s="4">
        <f t="shared" si="185"/>
        <v>1.4448473273937177</v>
      </c>
      <c r="AC1644" s="19">
        <f t="shared" si="186"/>
        <v>9.77</v>
      </c>
      <c r="AD1644" s="8" t="str">
        <f>IF(COUNTIF(Catégories!A:A,N1644)=0,"catégorie inconnue",LOOKUP(N1644,Catégories!A:A,Catégories!B:B))</f>
        <v>Frêt</v>
      </c>
      <c r="AE1644" s="21">
        <f t="shared" si="187"/>
        <v>11.214847327393716</v>
      </c>
    </row>
    <row r="1645" spans="2:31" hidden="1" x14ac:dyDescent="0.2">
      <c r="B1645" s="122" t="s">
        <v>3839</v>
      </c>
      <c r="C1645" s="122" t="s">
        <v>177</v>
      </c>
      <c r="D1645" s="123">
        <v>46153</v>
      </c>
      <c r="E1645" s="122" t="s">
        <v>4693</v>
      </c>
      <c r="F1645" s="122" t="s">
        <v>22</v>
      </c>
      <c r="G1645" s="122" t="s">
        <v>156</v>
      </c>
      <c r="H1645" s="122" t="s">
        <v>149</v>
      </c>
      <c r="I1645" s="122" t="s">
        <v>4694</v>
      </c>
      <c r="J1645" s="122" t="s">
        <v>4694</v>
      </c>
      <c r="K1645" s="122" t="s">
        <v>24</v>
      </c>
      <c r="L1645" s="122" t="s">
        <v>4695</v>
      </c>
      <c r="M1645" s="122" t="s">
        <v>25</v>
      </c>
      <c r="N1645" s="122" t="s">
        <v>26</v>
      </c>
      <c r="O1645" s="122" t="s">
        <v>25</v>
      </c>
      <c r="P1645" s="122" t="s">
        <v>27</v>
      </c>
      <c r="Q1645" s="122" t="s">
        <v>190</v>
      </c>
      <c r="R1645" s="124">
        <v>0.96699999999999997</v>
      </c>
      <c r="S1645" s="122" t="s">
        <v>191</v>
      </c>
      <c r="T1645" s="125">
        <v>5.55</v>
      </c>
      <c r="U1645" s="122" t="s">
        <v>30</v>
      </c>
      <c r="W1645" s="8" t="str">
        <f t="shared" si="181"/>
        <v/>
      </c>
      <c r="X1645" s="8">
        <f>IF(S1645="6B",_xlfn.XLOOKUP(H1645,'Zoning 2shop'!A:A,'Zoning 2shop'!B:B),IF(S1645="6C",_xlfn.XLOOKUP(G1645,'Zoning 2shop'!C:C,'Zoning 2shop'!D:D),""))</f>
        <v>42</v>
      </c>
      <c r="Y1645" s="112">
        <f t="shared" si="182"/>
        <v>0.14910705133062102</v>
      </c>
      <c r="Z1645" s="4">
        <f t="shared" si="183"/>
        <v>5.55</v>
      </c>
      <c r="AA1645" s="4">
        <f t="shared" si="184"/>
        <v>0.08</v>
      </c>
      <c r="AB1645" s="4">
        <f t="shared" si="185"/>
        <v>0.8275441348849466</v>
      </c>
      <c r="AC1645" s="19">
        <f t="shared" si="186"/>
        <v>5.63</v>
      </c>
      <c r="AD1645" s="8" t="str">
        <f>IF(COUNTIF(Catégories!A:A,N1645)=0,"catégorie inconnue",LOOKUP(N1645,Catégories!A:A,Catégories!B:B))</f>
        <v>Frêt</v>
      </c>
      <c r="AE1645" s="21">
        <f t="shared" si="187"/>
        <v>6.4575441348849463</v>
      </c>
    </row>
    <row r="1646" spans="2:31" hidden="1" x14ac:dyDescent="0.2">
      <c r="B1646" s="122" t="s">
        <v>3839</v>
      </c>
      <c r="C1646" s="122" t="s">
        <v>177</v>
      </c>
      <c r="D1646" s="123">
        <v>46153</v>
      </c>
      <c r="E1646" s="122" t="s">
        <v>4755</v>
      </c>
      <c r="F1646" s="122" t="s">
        <v>22</v>
      </c>
      <c r="G1646" s="122" t="s">
        <v>151</v>
      </c>
      <c r="H1646" s="122" t="s">
        <v>149</v>
      </c>
      <c r="I1646" s="122" t="s">
        <v>4756</v>
      </c>
      <c r="J1646" s="122" t="s">
        <v>4756</v>
      </c>
      <c r="K1646" s="122" t="s">
        <v>24</v>
      </c>
      <c r="L1646" s="122" t="s">
        <v>4757</v>
      </c>
      <c r="M1646" s="122" t="s">
        <v>25</v>
      </c>
      <c r="N1646" s="122" t="s">
        <v>26</v>
      </c>
      <c r="O1646" s="122" t="s">
        <v>25</v>
      </c>
      <c r="P1646" s="122" t="s">
        <v>27</v>
      </c>
      <c r="Q1646" s="122" t="s">
        <v>190</v>
      </c>
      <c r="R1646" s="124">
        <v>3.024</v>
      </c>
      <c r="S1646" s="122" t="s">
        <v>191</v>
      </c>
      <c r="T1646" s="125">
        <v>9.0299999999999994</v>
      </c>
      <c r="U1646" s="122" t="s">
        <v>30</v>
      </c>
      <c r="W1646" s="8" t="str">
        <f t="shared" si="181"/>
        <v/>
      </c>
      <c r="X1646" s="8">
        <f>IF(S1646="6B",_xlfn.XLOOKUP(H1646,'Zoning 2shop'!A:A,'Zoning 2shop'!B:B),IF(S1646="6C",_xlfn.XLOOKUP(G1646,'Zoning 2shop'!C:C,'Zoning 2shop'!D:D),""))</f>
        <v>30</v>
      </c>
      <c r="Y1646" s="112">
        <f t="shared" si="182"/>
        <v>0.14910705133062102</v>
      </c>
      <c r="Z1646" s="4">
        <f t="shared" si="183"/>
        <v>9.0299999999999994</v>
      </c>
      <c r="AA1646" s="4">
        <f t="shared" si="184"/>
        <v>0.08</v>
      </c>
      <c r="AB1646" s="4">
        <f t="shared" si="185"/>
        <v>1.3464366735155078</v>
      </c>
      <c r="AC1646" s="19">
        <f t="shared" si="186"/>
        <v>9.11</v>
      </c>
      <c r="AD1646" s="8" t="str">
        <f>IF(COUNTIF(Catégories!A:A,N1646)=0,"catégorie inconnue",LOOKUP(N1646,Catégories!A:A,Catégories!B:B))</f>
        <v>Frêt</v>
      </c>
      <c r="AE1646" s="21">
        <f t="shared" si="187"/>
        <v>10.456436673515507</v>
      </c>
    </row>
    <row r="1647" spans="2:31" hidden="1" x14ac:dyDescent="0.2">
      <c r="B1647" s="122" t="s">
        <v>3839</v>
      </c>
      <c r="C1647" s="122" t="s">
        <v>177</v>
      </c>
      <c r="D1647" s="123">
        <v>46153</v>
      </c>
      <c r="E1647" s="122" t="s">
        <v>4792</v>
      </c>
      <c r="F1647" s="122" t="s">
        <v>22</v>
      </c>
      <c r="G1647" s="122" t="s">
        <v>151</v>
      </c>
      <c r="H1647" s="122" t="s">
        <v>149</v>
      </c>
      <c r="I1647" s="122" t="s">
        <v>4793</v>
      </c>
      <c r="J1647" s="122" t="s">
        <v>4793</v>
      </c>
      <c r="K1647" s="122" t="s">
        <v>24</v>
      </c>
      <c r="L1647" s="122" t="s">
        <v>4794</v>
      </c>
      <c r="M1647" s="122" t="s">
        <v>25</v>
      </c>
      <c r="N1647" s="122" t="s">
        <v>26</v>
      </c>
      <c r="O1647" s="122" t="s">
        <v>25</v>
      </c>
      <c r="P1647" s="122" t="s">
        <v>27</v>
      </c>
      <c r="Q1647" s="122" t="s">
        <v>190</v>
      </c>
      <c r="R1647" s="124">
        <v>4.9370000000000003</v>
      </c>
      <c r="S1647" s="122" t="s">
        <v>191</v>
      </c>
      <c r="T1647" s="125">
        <v>9.69</v>
      </c>
      <c r="U1647" s="122" t="s">
        <v>30</v>
      </c>
      <c r="W1647" s="8" t="str">
        <f t="shared" si="181"/>
        <v/>
      </c>
      <c r="X1647" s="8">
        <f>IF(S1647="6B",_xlfn.XLOOKUP(H1647,'Zoning 2shop'!A:A,'Zoning 2shop'!B:B),IF(S1647="6C",_xlfn.XLOOKUP(G1647,'Zoning 2shop'!C:C,'Zoning 2shop'!D:D),""))</f>
        <v>30</v>
      </c>
      <c r="Y1647" s="112">
        <f t="shared" si="182"/>
        <v>0.14910705133062102</v>
      </c>
      <c r="Z1647" s="4">
        <f t="shared" si="183"/>
        <v>9.69</v>
      </c>
      <c r="AA1647" s="4">
        <f t="shared" si="184"/>
        <v>0.08</v>
      </c>
      <c r="AB1647" s="4">
        <f t="shared" si="185"/>
        <v>1.4448473273937177</v>
      </c>
      <c r="AC1647" s="19">
        <f t="shared" si="186"/>
        <v>9.77</v>
      </c>
      <c r="AD1647" s="8" t="str">
        <f>IF(COUNTIF(Catégories!A:A,N1647)=0,"catégorie inconnue",LOOKUP(N1647,Catégories!A:A,Catégories!B:B))</f>
        <v>Frêt</v>
      </c>
      <c r="AE1647" s="21">
        <f t="shared" si="187"/>
        <v>11.214847327393716</v>
      </c>
    </row>
    <row r="1648" spans="2:31" hidden="1" x14ac:dyDescent="0.2">
      <c r="B1648" s="122" t="s">
        <v>3839</v>
      </c>
      <c r="C1648" s="122" t="s">
        <v>177</v>
      </c>
      <c r="D1648" s="123">
        <v>46153</v>
      </c>
      <c r="E1648" s="122" t="s">
        <v>4713</v>
      </c>
      <c r="F1648" s="122" t="s">
        <v>22</v>
      </c>
      <c r="G1648" s="122" t="s">
        <v>153</v>
      </c>
      <c r="H1648" s="122" t="s">
        <v>149</v>
      </c>
      <c r="I1648" s="122" t="s">
        <v>4714</v>
      </c>
      <c r="J1648" s="122" t="s">
        <v>4714</v>
      </c>
      <c r="K1648" s="122" t="s">
        <v>24</v>
      </c>
      <c r="L1648" s="122" t="s">
        <v>4715</v>
      </c>
      <c r="M1648" s="122" t="s">
        <v>25</v>
      </c>
      <c r="N1648" s="122" t="s">
        <v>26</v>
      </c>
      <c r="O1648" s="122" t="s">
        <v>25</v>
      </c>
      <c r="P1648" s="122" t="s">
        <v>27</v>
      </c>
      <c r="Q1648" s="122" t="s">
        <v>190</v>
      </c>
      <c r="R1648" s="124">
        <v>5.4139999999999997</v>
      </c>
      <c r="S1648" s="122" t="s">
        <v>191</v>
      </c>
      <c r="T1648" s="125">
        <v>11.42</v>
      </c>
      <c r="U1648" s="122" t="s">
        <v>30</v>
      </c>
      <c r="W1648" s="8" t="str">
        <f t="shared" si="181"/>
        <v/>
      </c>
      <c r="X1648" s="8">
        <f>IF(S1648="6B",_xlfn.XLOOKUP(H1648,'Zoning 2shop'!A:A,'Zoning 2shop'!B:B),IF(S1648="6C",_xlfn.XLOOKUP(G1648,'Zoning 2shop'!C:C,'Zoning 2shop'!D:D),""))</f>
        <v>33</v>
      </c>
      <c r="Y1648" s="112">
        <f t="shared" si="182"/>
        <v>0.14910705133062102</v>
      </c>
      <c r="Z1648" s="4">
        <f t="shared" si="183"/>
        <v>11.42</v>
      </c>
      <c r="AA1648" s="4">
        <f t="shared" si="184"/>
        <v>0.08</v>
      </c>
      <c r="AB1648" s="4">
        <f t="shared" si="185"/>
        <v>1.7028025261956921</v>
      </c>
      <c r="AC1648" s="19">
        <f t="shared" si="186"/>
        <v>11.5</v>
      </c>
      <c r="AD1648" s="8" t="str">
        <f>IF(COUNTIF(Catégories!A:A,N1648)=0,"catégorie inconnue",LOOKUP(N1648,Catégories!A:A,Catégories!B:B))</f>
        <v>Frêt</v>
      </c>
      <c r="AE1648" s="21">
        <f t="shared" si="187"/>
        <v>13.202802526195692</v>
      </c>
    </row>
    <row r="1649" spans="2:31" hidden="1" x14ac:dyDescent="0.2">
      <c r="B1649" s="122" t="s">
        <v>3839</v>
      </c>
      <c r="C1649" s="122" t="s">
        <v>177</v>
      </c>
      <c r="D1649" s="123">
        <v>46153</v>
      </c>
      <c r="E1649" s="122" t="s">
        <v>4145</v>
      </c>
      <c r="F1649" s="122" t="s">
        <v>22</v>
      </c>
      <c r="G1649" s="122" t="s">
        <v>151</v>
      </c>
      <c r="H1649" s="122" t="s">
        <v>149</v>
      </c>
      <c r="I1649" s="122" t="s">
        <v>4705</v>
      </c>
      <c r="J1649" s="122" t="s">
        <v>4705</v>
      </c>
      <c r="K1649" s="122" t="s">
        <v>24</v>
      </c>
      <c r="L1649" s="122" t="s">
        <v>4706</v>
      </c>
      <c r="M1649" s="122" t="s">
        <v>25</v>
      </c>
      <c r="N1649" s="122" t="s">
        <v>26</v>
      </c>
      <c r="O1649" s="122" t="s">
        <v>25</v>
      </c>
      <c r="P1649" s="122" t="s">
        <v>27</v>
      </c>
      <c r="Q1649" s="122" t="s">
        <v>190</v>
      </c>
      <c r="R1649" s="124">
        <v>4.5060000000000002</v>
      </c>
      <c r="S1649" s="122" t="s">
        <v>191</v>
      </c>
      <c r="T1649" s="125">
        <v>9.69</v>
      </c>
      <c r="U1649" s="122" t="s">
        <v>30</v>
      </c>
      <c r="W1649" s="8" t="str">
        <f t="shared" si="181"/>
        <v/>
      </c>
      <c r="X1649" s="8">
        <f>IF(S1649="6B",_xlfn.XLOOKUP(H1649,'Zoning 2shop'!A:A,'Zoning 2shop'!B:B),IF(S1649="6C",_xlfn.XLOOKUP(G1649,'Zoning 2shop'!C:C,'Zoning 2shop'!D:D),""))</f>
        <v>30</v>
      </c>
      <c r="Y1649" s="112">
        <f t="shared" si="182"/>
        <v>0.14910705133062102</v>
      </c>
      <c r="Z1649" s="4">
        <f t="shared" si="183"/>
        <v>9.69</v>
      </c>
      <c r="AA1649" s="4">
        <f t="shared" si="184"/>
        <v>0.08</v>
      </c>
      <c r="AB1649" s="4">
        <f t="shared" si="185"/>
        <v>1.4448473273937177</v>
      </c>
      <c r="AC1649" s="19">
        <f t="shared" si="186"/>
        <v>9.77</v>
      </c>
      <c r="AD1649" s="8" t="str">
        <f>IF(COUNTIF(Catégories!A:A,N1649)=0,"catégorie inconnue",LOOKUP(N1649,Catégories!A:A,Catégories!B:B))</f>
        <v>Frêt</v>
      </c>
      <c r="AE1649" s="21">
        <f t="shared" si="187"/>
        <v>11.214847327393716</v>
      </c>
    </row>
    <row r="1650" spans="2:31" hidden="1" x14ac:dyDescent="0.2">
      <c r="B1650" s="122" t="s">
        <v>3839</v>
      </c>
      <c r="C1650" s="122" t="s">
        <v>177</v>
      </c>
      <c r="D1650" s="123">
        <v>46153</v>
      </c>
      <c r="E1650" s="122" t="s">
        <v>4760</v>
      </c>
      <c r="F1650" s="122" t="s">
        <v>22</v>
      </c>
      <c r="G1650" s="122" t="s">
        <v>151</v>
      </c>
      <c r="H1650" s="122" t="s">
        <v>149</v>
      </c>
      <c r="I1650" s="122" t="s">
        <v>4761</v>
      </c>
      <c r="J1650" s="122" t="s">
        <v>4761</v>
      </c>
      <c r="K1650" s="122" t="s">
        <v>24</v>
      </c>
      <c r="L1650" s="122" t="s">
        <v>4762</v>
      </c>
      <c r="M1650" s="122" t="s">
        <v>25</v>
      </c>
      <c r="N1650" s="122" t="s">
        <v>26</v>
      </c>
      <c r="O1650" s="122" t="s">
        <v>25</v>
      </c>
      <c r="P1650" s="122" t="s">
        <v>27</v>
      </c>
      <c r="Q1650" s="122" t="s">
        <v>190</v>
      </c>
      <c r="R1650" s="124">
        <v>9.44</v>
      </c>
      <c r="S1650" s="122" t="s">
        <v>191</v>
      </c>
      <c r="T1650" s="125">
        <v>12.99</v>
      </c>
      <c r="U1650" s="122" t="s">
        <v>30</v>
      </c>
      <c r="W1650" s="8" t="str">
        <f t="shared" si="181"/>
        <v/>
      </c>
      <c r="X1650" s="8">
        <f>IF(S1650="6B",_xlfn.XLOOKUP(H1650,'Zoning 2shop'!A:A,'Zoning 2shop'!B:B),IF(S1650="6C",_xlfn.XLOOKUP(G1650,'Zoning 2shop'!C:C,'Zoning 2shop'!D:D),""))</f>
        <v>30</v>
      </c>
      <c r="Y1650" s="112">
        <f t="shared" si="182"/>
        <v>0.14910705133062102</v>
      </c>
      <c r="Z1650" s="4">
        <f t="shared" si="183"/>
        <v>12.99</v>
      </c>
      <c r="AA1650" s="4">
        <f t="shared" si="184"/>
        <v>0.08</v>
      </c>
      <c r="AB1650" s="4">
        <f t="shared" si="185"/>
        <v>1.936900596784767</v>
      </c>
      <c r="AC1650" s="19">
        <f t="shared" si="186"/>
        <v>13.07</v>
      </c>
      <c r="AD1650" s="8" t="str">
        <f>IF(COUNTIF(Catégories!A:A,N1650)=0,"catégorie inconnue",LOOKUP(N1650,Catégories!A:A,Catégories!B:B))</f>
        <v>Frêt</v>
      </c>
      <c r="AE1650" s="21">
        <f t="shared" si="187"/>
        <v>15.006900596784767</v>
      </c>
    </row>
    <row r="1651" spans="2:31" hidden="1" x14ac:dyDescent="0.2">
      <c r="B1651" s="122" t="s">
        <v>3839</v>
      </c>
      <c r="C1651" s="122" t="s">
        <v>177</v>
      </c>
      <c r="D1651" s="123">
        <v>46153</v>
      </c>
      <c r="E1651" s="122" t="s">
        <v>3877</v>
      </c>
      <c r="F1651" s="122" t="s">
        <v>22</v>
      </c>
      <c r="G1651" s="122" t="s">
        <v>151</v>
      </c>
      <c r="H1651" s="122" t="s">
        <v>149</v>
      </c>
      <c r="I1651" s="122" t="s">
        <v>4766</v>
      </c>
      <c r="J1651" s="122" t="s">
        <v>4766</v>
      </c>
      <c r="K1651" s="122" t="s">
        <v>24</v>
      </c>
      <c r="L1651" s="122" t="s">
        <v>4767</v>
      </c>
      <c r="M1651" s="122" t="s">
        <v>25</v>
      </c>
      <c r="N1651" s="122" t="s">
        <v>26</v>
      </c>
      <c r="O1651" s="122" t="s">
        <v>25</v>
      </c>
      <c r="P1651" s="122" t="s">
        <v>27</v>
      </c>
      <c r="Q1651" s="122" t="s">
        <v>190</v>
      </c>
      <c r="R1651" s="124">
        <v>0.27</v>
      </c>
      <c r="S1651" s="122" t="s">
        <v>191</v>
      </c>
      <c r="T1651" s="125">
        <v>5.33</v>
      </c>
      <c r="U1651" s="122" t="s">
        <v>30</v>
      </c>
      <c r="W1651" s="8" t="str">
        <f t="shared" si="181"/>
        <v/>
      </c>
      <c r="X1651" s="8">
        <f>IF(S1651="6B",_xlfn.XLOOKUP(H1651,'Zoning 2shop'!A:A,'Zoning 2shop'!B:B),IF(S1651="6C",_xlfn.XLOOKUP(G1651,'Zoning 2shop'!C:C,'Zoning 2shop'!D:D),""))</f>
        <v>30</v>
      </c>
      <c r="Y1651" s="112">
        <f t="shared" si="182"/>
        <v>0.14910705133062102</v>
      </c>
      <c r="Z1651" s="4">
        <f t="shared" si="183"/>
        <v>5.33</v>
      </c>
      <c r="AA1651" s="4">
        <f t="shared" si="184"/>
        <v>0.08</v>
      </c>
      <c r="AB1651" s="4">
        <f t="shared" si="185"/>
        <v>0.79474058359221</v>
      </c>
      <c r="AC1651" s="19">
        <f t="shared" si="186"/>
        <v>5.41</v>
      </c>
      <c r="AD1651" s="8" t="str">
        <f>IF(COUNTIF(Catégories!A:A,N1651)=0,"catégorie inconnue",LOOKUP(N1651,Catégories!A:A,Catégories!B:B))</f>
        <v>Frêt</v>
      </c>
      <c r="AE1651" s="21">
        <f t="shared" si="187"/>
        <v>6.2047405835922103</v>
      </c>
    </row>
    <row r="1652" spans="2:31" hidden="1" x14ac:dyDescent="0.2">
      <c r="B1652" s="122" t="s">
        <v>3839</v>
      </c>
      <c r="C1652" s="122" t="s">
        <v>177</v>
      </c>
      <c r="D1652" s="123">
        <v>46153</v>
      </c>
      <c r="E1652" s="122" t="s">
        <v>3877</v>
      </c>
      <c r="F1652" s="122" t="s">
        <v>22</v>
      </c>
      <c r="G1652" s="122" t="s">
        <v>151</v>
      </c>
      <c r="H1652" s="122" t="s">
        <v>149</v>
      </c>
      <c r="I1652" s="122" t="s">
        <v>4768</v>
      </c>
      <c r="J1652" s="122" t="s">
        <v>4768</v>
      </c>
      <c r="K1652" s="122" t="s">
        <v>24</v>
      </c>
      <c r="L1652" s="122" t="s">
        <v>4769</v>
      </c>
      <c r="M1652" s="122" t="s">
        <v>25</v>
      </c>
      <c r="N1652" s="122" t="s">
        <v>26</v>
      </c>
      <c r="O1652" s="122" t="s">
        <v>25</v>
      </c>
      <c r="P1652" s="122" t="s">
        <v>27</v>
      </c>
      <c r="Q1652" s="122" t="s">
        <v>190</v>
      </c>
      <c r="R1652" s="124">
        <v>4.4029999999999996</v>
      </c>
      <c r="S1652" s="122" t="s">
        <v>191</v>
      </c>
      <c r="T1652" s="125">
        <v>9.69</v>
      </c>
      <c r="U1652" s="122" t="s">
        <v>30</v>
      </c>
      <c r="W1652" s="8" t="str">
        <f t="shared" si="181"/>
        <v/>
      </c>
      <c r="X1652" s="8">
        <f>IF(S1652="6B",_xlfn.XLOOKUP(H1652,'Zoning 2shop'!A:A,'Zoning 2shop'!B:B),IF(S1652="6C",_xlfn.XLOOKUP(G1652,'Zoning 2shop'!C:C,'Zoning 2shop'!D:D),""))</f>
        <v>30</v>
      </c>
      <c r="Y1652" s="112">
        <f t="shared" si="182"/>
        <v>0.14910705133062102</v>
      </c>
      <c r="Z1652" s="4">
        <f t="shared" si="183"/>
        <v>9.69</v>
      </c>
      <c r="AA1652" s="4">
        <f t="shared" si="184"/>
        <v>0.08</v>
      </c>
      <c r="AB1652" s="4">
        <f t="shared" si="185"/>
        <v>1.4448473273937177</v>
      </c>
      <c r="AC1652" s="19">
        <f t="shared" si="186"/>
        <v>9.77</v>
      </c>
      <c r="AD1652" s="8" t="str">
        <f>IF(COUNTIF(Catégories!A:A,N1652)=0,"catégorie inconnue",LOOKUP(N1652,Catégories!A:A,Catégories!B:B))</f>
        <v>Frêt</v>
      </c>
      <c r="AE1652" s="21">
        <f t="shared" si="187"/>
        <v>11.214847327393716</v>
      </c>
    </row>
    <row r="1653" spans="2:31" hidden="1" x14ac:dyDescent="0.2">
      <c r="B1653" s="122" t="s">
        <v>3839</v>
      </c>
      <c r="C1653" s="122" t="s">
        <v>177</v>
      </c>
      <c r="D1653" s="123">
        <v>46153</v>
      </c>
      <c r="E1653" s="122" t="s">
        <v>4798</v>
      </c>
      <c r="F1653" s="122" t="s">
        <v>22</v>
      </c>
      <c r="G1653" s="122" t="s">
        <v>151</v>
      </c>
      <c r="H1653" s="122" t="s">
        <v>149</v>
      </c>
      <c r="I1653" s="122" t="s">
        <v>4799</v>
      </c>
      <c r="J1653" s="122" t="s">
        <v>4799</v>
      </c>
      <c r="K1653" s="122" t="s">
        <v>24</v>
      </c>
      <c r="L1653" s="122" t="s">
        <v>4800</v>
      </c>
      <c r="M1653" s="122" t="s">
        <v>25</v>
      </c>
      <c r="N1653" s="122" t="s">
        <v>26</v>
      </c>
      <c r="O1653" s="122" t="s">
        <v>25</v>
      </c>
      <c r="P1653" s="122" t="s">
        <v>27</v>
      </c>
      <c r="Q1653" s="122" t="s">
        <v>190</v>
      </c>
      <c r="R1653" s="124">
        <v>4.5060000000000002</v>
      </c>
      <c r="S1653" s="122" t="s">
        <v>191</v>
      </c>
      <c r="T1653" s="125">
        <v>9.69</v>
      </c>
      <c r="U1653" s="122" t="s">
        <v>30</v>
      </c>
      <c r="W1653" s="8" t="str">
        <f t="shared" si="181"/>
        <v/>
      </c>
      <c r="X1653" s="8">
        <f>IF(S1653="6B",_xlfn.XLOOKUP(H1653,'Zoning 2shop'!A:A,'Zoning 2shop'!B:B),IF(S1653="6C",_xlfn.XLOOKUP(G1653,'Zoning 2shop'!C:C,'Zoning 2shop'!D:D),""))</f>
        <v>30</v>
      </c>
      <c r="Y1653" s="112">
        <f t="shared" si="182"/>
        <v>0.14910705133062102</v>
      </c>
      <c r="Z1653" s="4">
        <f t="shared" si="183"/>
        <v>9.69</v>
      </c>
      <c r="AA1653" s="4">
        <f t="shared" si="184"/>
        <v>0.08</v>
      </c>
      <c r="AB1653" s="4">
        <f t="shared" si="185"/>
        <v>1.4448473273937177</v>
      </c>
      <c r="AC1653" s="19">
        <f t="shared" si="186"/>
        <v>9.77</v>
      </c>
      <c r="AD1653" s="8" t="str">
        <f>IF(COUNTIF(Catégories!A:A,N1653)=0,"catégorie inconnue",LOOKUP(N1653,Catégories!A:A,Catégories!B:B))</f>
        <v>Frêt</v>
      </c>
      <c r="AE1653" s="21">
        <f t="shared" si="187"/>
        <v>11.214847327393716</v>
      </c>
    </row>
    <row r="1654" spans="2:31" hidden="1" x14ac:dyDescent="0.2">
      <c r="B1654" s="122" t="s">
        <v>3839</v>
      </c>
      <c r="C1654" s="122" t="s">
        <v>177</v>
      </c>
      <c r="D1654" s="123">
        <v>46153</v>
      </c>
      <c r="E1654" s="122" t="s">
        <v>4775</v>
      </c>
      <c r="F1654" s="122" t="s">
        <v>22</v>
      </c>
      <c r="G1654" s="122" t="s">
        <v>192</v>
      </c>
      <c r="H1654" s="122" t="s">
        <v>149</v>
      </c>
      <c r="I1654" s="122" t="s">
        <v>4776</v>
      </c>
      <c r="J1654" s="122" t="s">
        <v>4776</v>
      </c>
      <c r="K1654" s="122" t="s">
        <v>24</v>
      </c>
      <c r="L1654" s="122" t="s">
        <v>4777</v>
      </c>
      <c r="M1654" s="122" t="s">
        <v>25</v>
      </c>
      <c r="N1654" s="122" t="s">
        <v>26</v>
      </c>
      <c r="O1654" s="122" t="s">
        <v>25</v>
      </c>
      <c r="P1654" s="122" t="s">
        <v>27</v>
      </c>
      <c r="Q1654" s="122" t="s">
        <v>190</v>
      </c>
      <c r="R1654" s="124">
        <v>7.04</v>
      </c>
      <c r="S1654" s="122" t="s">
        <v>191</v>
      </c>
      <c r="T1654" s="125">
        <v>15.81</v>
      </c>
      <c r="U1654" s="122" t="s">
        <v>30</v>
      </c>
      <c r="W1654" s="8" t="str">
        <f t="shared" si="181"/>
        <v/>
      </c>
      <c r="X1654" s="8">
        <f>IF(S1654="6B",_xlfn.XLOOKUP(H1654,'Zoning 2shop'!A:A,'Zoning 2shop'!B:B),IF(S1654="6C",_xlfn.XLOOKUP(G1654,'Zoning 2shop'!C:C,'Zoning 2shop'!D:D),""))</f>
        <v>25</v>
      </c>
      <c r="Y1654" s="112">
        <f t="shared" si="182"/>
        <v>0.14910705133062102</v>
      </c>
      <c r="Z1654" s="4">
        <f t="shared" si="183"/>
        <v>15.81</v>
      </c>
      <c r="AA1654" s="4">
        <f t="shared" si="184"/>
        <v>0.08</v>
      </c>
      <c r="AB1654" s="4">
        <f t="shared" si="185"/>
        <v>2.3573824815371185</v>
      </c>
      <c r="AC1654" s="19">
        <f t="shared" si="186"/>
        <v>15.89</v>
      </c>
      <c r="AD1654" s="8" t="str">
        <f>IF(COUNTIF(Catégories!A:A,N1654)=0,"catégorie inconnue",LOOKUP(N1654,Catégories!A:A,Catégories!B:B))</f>
        <v>Frêt</v>
      </c>
      <c r="AE1654" s="21">
        <f t="shared" si="187"/>
        <v>18.24738248153712</v>
      </c>
    </row>
    <row r="1655" spans="2:31" hidden="1" x14ac:dyDescent="0.2">
      <c r="B1655" s="122" t="s">
        <v>3839</v>
      </c>
      <c r="C1655" s="122" t="s">
        <v>177</v>
      </c>
      <c r="D1655" s="123">
        <v>46153</v>
      </c>
      <c r="E1655" s="122" t="s">
        <v>4690</v>
      </c>
      <c r="F1655" s="122" t="s">
        <v>22</v>
      </c>
      <c r="G1655" s="122" t="s">
        <v>207</v>
      </c>
      <c r="H1655" s="122" t="s">
        <v>149</v>
      </c>
      <c r="I1655" s="122" t="s">
        <v>4691</v>
      </c>
      <c r="J1655" s="122" t="s">
        <v>4691</v>
      </c>
      <c r="K1655" s="122" t="s">
        <v>24</v>
      </c>
      <c r="L1655" s="122" t="s">
        <v>4692</v>
      </c>
      <c r="M1655" s="122" t="s">
        <v>25</v>
      </c>
      <c r="N1655" s="122" t="s">
        <v>26</v>
      </c>
      <c r="O1655" s="122" t="s">
        <v>25</v>
      </c>
      <c r="P1655" s="122" t="s">
        <v>27</v>
      </c>
      <c r="Q1655" s="122" t="s">
        <v>190</v>
      </c>
      <c r="R1655" s="124">
        <v>5.069</v>
      </c>
      <c r="S1655" s="122" t="s">
        <v>191</v>
      </c>
      <c r="T1655" s="125">
        <v>15.34</v>
      </c>
      <c r="U1655" s="122" t="s">
        <v>30</v>
      </c>
      <c r="W1655" s="8" t="str">
        <f t="shared" si="181"/>
        <v/>
      </c>
      <c r="X1655" s="8">
        <f>IF(S1655="6B",_xlfn.XLOOKUP(H1655,'Zoning 2shop'!A:A,'Zoning 2shop'!B:B),IF(S1655="6C",_xlfn.XLOOKUP(G1655,'Zoning 2shop'!C:C,'Zoning 2shop'!D:D),""))</f>
        <v>39</v>
      </c>
      <c r="Y1655" s="112">
        <f t="shared" si="182"/>
        <v>0.14910705133062102</v>
      </c>
      <c r="Z1655" s="4">
        <f t="shared" si="183"/>
        <v>15.34</v>
      </c>
      <c r="AA1655" s="4">
        <f t="shared" si="184"/>
        <v>0.08</v>
      </c>
      <c r="AB1655" s="4">
        <f t="shared" si="185"/>
        <v>2.2873021674117266</v>
      </c>
      <c r="AC1655" s="19">
        <f t="shared" si="186"/>
        <v>15.42</v>
      </c>
      <c r="AD1655" s="8" t="str">
        <f>IF(COUNTIF(Catégories!A:A,N1655)=0,"catégorie inconnue",LOOKUP(N1655,Catégories!A:A,Catégories!B:B))</f>
        <v>Frêt</v>
      </c>
      <c r="AE1655" s="21">
        <f t="shared" si="187"/>
        <v>17.707302167411726</v>
      </c>
    </row>
    <row r="1656" spans="2:31" hidden="1" x14ac:dyDescent="0.2">
      <c r="B1656" s="122" t="s">
        <v>3839</v>
      </c>
      <c r="C1656" s="122" t="s">
        <v>177</v>
      </c>
      <c r="D1656" s="123">
        <v>46153</v>
      </c>
      <c r="E1656" s="122" t="s">
        <v>4743</v>
      </c>
      <c r="F1656" s="122" t="s">
        <v>22</v>
      </c>
      <c r="G1656" s="122" t="s">
        <v>151</v>
      </c>
      <c r="H1656" s="122" t="s">
        <v>149</v>
      </c>
      <c r="I1656" s="122" t="s">
        <v>4744</v>
      </c>
      <c r="J1656" s="122" t="s">
        <v>4744</v>
      </c>
      <c r="K1656" s="122" t="s">
        <v>24</v>
      </c>
      <c r="L1656" s="122" t="s">
        <v>4745</v>
      </c>
      <c r="M1656" s="122" t="s">
        <v>25</v>
      </c>
      <c r="N1656" s="122" t="s">
        <v>26</v>
      </c>
      <c r="O1656" s="122" t="s">
        <v>25</v>
      </c>
      <c r="P1656" s="122" t="s">
        <v>27</v>
      </c>
      <c r="Q1656" s="122" t="s">
        <v>190</v>
      </c>
      <c r="R1656" s="124">
        <v>4.91</v>
      </c>
      <c r="S1656" s="122" t="s">
        <v>191</v>
      </c>
      <c r="T1656" s="125">
        <v>9.69</v>
      </c>
      <c r="U1656" s="122" t="s">
        <v>30</v>
      </c>
      <c r="W1656" s="8" t="str">
        <f t="shared" si="181"/>
        <v/>
      </c>
      <c r="X1656" s="8">
        <f>IF(S1656="6B",_xlfn.XLOOKUP(H1656,'Zoning 2shop'!A:A,'Zoning 2shop'!B:B),IF(S1656="6C",_xlfn.XLOOKUP(G1656,'Zoning 2shop'!C:C,'Zoning 2shop'!D:D),""))</f>
        <v>30</v>
      </c>
      <c r="Y1656" s="112">
        <f t="shared" si="182"/>
        <v>0.14910705133062102</v>
      </c>
      <c r="Z1656" s="4">
        <f t="shared" si="183"/>
        <v>9.69</v>
      </c>
      <c r="AA1656" s="4">
        <f t="shared" si="184"/>
        <v>0.08</v>
      </c>
      <c r="AB1656" s="4">
        <f t="shared" si="185"/>
        <v>1.4448473273937177</v>
      </c>
      <c r="AC1656" s="19">
        <f t="shared" si="186"/>
        <v>9.77</v>
      </c>
      <c r="AD1656" s="8" t="str">
        <f>IF(COUNTIF(Catégories!A:A,N1656)=0,"catégorie inconnue",LOOKUP(N1656,Catégories!A:A,Catégories!B:B))</f>
        <v>Frêt</v>
      </c>
      <c r="AE1656" s="21">
        <f t="shared" si="187"/>
        <v>11.214847327393716</v>
      </c>
    </row>
    <row r="1657" spans="2:31" hidden="1" x14ac:dyDescent="0.2">
      <c r="B1657" s="122" t="s">
        <v>3839</v>
      </c>
      <c r="C1657" s="122" t="s">
        <v>177</v>
      </c>
      <c r="D1657" s="123">
        <v>46153</v>
      </c>
      <c r="E1657" s="122" t="s">
        <v>4726</v>
      </c>
      <c r="F1657" s="122" t="s">
        <v>22</v>
      </c>
      <c r="G1657" s="122" t="s">
        <v>156</v>
      </c>
      <c r="H1657" s="122" t="s">
        <v>149</v>
      </c>
      <c r="I1657" s="122" t="s">
        <v>4727</v>
      </c>
      <c r="J1657" s="122" t="s">
        <v>4727</v>
      </c>
      <c r="K1657" s="122" t="s">
        <v>24</v>
      </c>
      <c r="L1657" s="122" t="s">
        <v>4728</v>
      </c>
      <c r="M1657" s="122" t="s">
        <v>25</v>
      </c>
      <c r="N1657" s="122" t="s">
        <v>26</v>
      </c>
      <c r="O1657" s="122" t="s">
        <v>25</v>
      </c>
      <c r="P1657" s="122" t="s">
        <v>27</v>
      </c>
      <c r="Q1657" s="122" t="s">
        <v>190</v>
      </c>
      <c r="R1657" s="124">
        <v>2.3039999999999998</v>
      </c>
      <c r="S1657" s="122" t="s">
        <v>191</v>
      </c>
      <c r="T1657" s="125">
        <v>8.3699999999999992</v>
      </c>
      <c r="U1657" s="122" t="s">
        <v>30</v>
      </c>
      <c r="W1657" s="8" t="str">
        <f t="shared" si="181"/>
        <v/>
      </c>
      <c r="X1657" s="8">
        <f>IF(S1657="6B",_xlfn.XLOOKUP(H1657,'Zoning 2shop'!A:A,'Zoning 2shop'!B:B),IF(S1657="6C",_xlfn.XLOOKUP(G1657,'Zoning 2shop'!C:C,'Zoning 2shop'!D:D),""))</f>
        <v>42</v>
      </c>
      <c r="Y1657" s="112">
        <f t="shared" si="182"/>
        <v>0.14910705133062102</v>
      </c>
      <c r="Z1657" s="4">
        <f t="shared" si="183"/>
        <v>8.3699999999999992</v>
      </c>
      <c r="AA1657" s="4">
        <f t="shared" si="184"/>
        <v>0.08</v>
      </c>
      <c r="AB1657" s="4">
        <f t="shared" si="185"/>
        <v>1.2480260196372979</v>
      </c>
      <c r="AC1657" s="19">
        <f t="shared" si="186"/>
        <v>8.4499999999999993</v>
      </c>
      <c r="AD1657" s="8" t="str">
        <f>IF(COUNTIF(Catégories!A:A,N1657)=0,"catégorie inconnue",LOOKUP(N1657,Catégories!A:A,Catégories!B:B))</f>
        <v>Frêt</v>
      </c>
      <c r="AE1657" s="21">
        <f t="shared" si="187"/>
        <v>9.6980260196372967</v>
      </c>
    </row>
    <row r="1658" spans="2:31" hidden="1" x14ac:dyDescent="0.2">
      <c r="B1658" s="122" t="s">
        <v>3839</v>
      </c>
      <c r="C1658" s="122" t="s">
        <v>177</v>
      </c>
      <c r="D1658" s="123">
        <v>46153</v>
      </c>
      <c r="E1658" s="122" t="s">
        <v>4696</v>
      </c>
      <c r="F1658" s="122" t="s">
        <v>22</v>
      </c>
      <c r="G1658" s="122" t="s">
        <v>151</v>
      </c>
      <c r="H1658" s="122" t="s">
        <v>149</v>
      </c>
      <c r="I1658" s="122" t="s">
        <v>4697</v>
      </c>
      <c r="J1658" s="122" t="s">
        <v>4697</v>
      </c>
      <c r="K1658" s="122" t="s">
        <v>24</v>
      </c>
      <c r="L1658" s="122" t="s">
        <v>4698</v>
      </c>
      <c r="M1658" s="122" t="s">
        <v>25</v>
      </c>
      <c r="N1658" s="122" t="s">
        <v>26</v>
      </c>
      <c r="O1658" s="122" t="s">
        <v>25</v>
      </c>
      <c r="P1658" s="122" t="s">
        <v>27</v>
      </c>
      <c r="Q1658" s="122" t="s">
        <v>190</v>
      </c>
      <c r="R1658" s="124">
        <v>0.96</v>
      </c>
      <c r="S1658" s="122" t="s">
        <v>191</v>
      </c>
      <c r="T1658" s="125">
        <v>5.55</v>
      </c>
      <c r="U1658" s="122" t="s">
        <v>30</v>
      </c>
      <c r="W1658" s="8" t="str">
        <f t="shared" si="181"/>
        <v/>
      </c>
      <c r="X1658" s="8">
        <f>IF(S1658="6B",_xlfn.XLOOKUP(H1658,'Zoning 2shop'!A:A,'Zoning 2shop'!B:B),IF(S1658="6C",_xlfn.XLOOKUP(G1658,'Zoning 2shop'!C:C,'Zoning 2shop'!D:D),""))</f>
        <v>30</v>
      </c>
      <c r="Y1658" s="112">
        <f t="shared" si="182"/>
        <v>0.14910705133062102</v>
      </c>
      <c r="Z1658" s="4">
        <f t="shared" si="183"/>
        <v>5.55</v>
      </c>
      <c r="AA1658" s="4">
        <f t="shared" si="184"/>
        <v>0.08</v>
      </c>
      <c r="AB1658" s="4">
        <f t="shared" si="185"/>
        <v>0.8275441348849466</v>
      </c>
      <c r="AC1658" s="19">
        <f t="shared" si="186"/>
        <v>5.63</v>
      </c>
      <c r="AD1658" s="8" t="str">
        <f>IF(COUNTIF(Catégories!A:A,N1658)=0,"catégorie inconnue",LOOKUP(N1658,Catégories!A:A,Catégories!B:B))</f>
        <v>Frêt</v>
      </c>
      <c r="AE1658" s="21">
        <f t="shared" si="187"/>
        <v>6.4575441348849463</v>
      </c>
    </row>
    <row r="1659" spans="2:31" hidden="1" x14ac:dyDescent="0.2">
      <c r="B1659" s="122" t="s">
        <v>3839</v>
      </c>
      <c r="C1659" s="122" t="s">
        <v>177</v>
      </c>
      <c r="D1659" s="123">
        <v>46153</v>
      </c>
      <c r="E1659" s="122" t="s">
        <v>4781</v>
      </c>
      <c r="F1659" s="122" t="s">
        <v>22</v>
      </c>
      <c r="G1659" s="122" t="s">
        <v>151</v>
      </c>
      <c r="H1659" s="122" t="s">
        <v>149</v>
      </c>
      <c r="I1659" s="122" t="s">
        <v>4782</v>
      </c>
      <c r="J1659" s="122" t="s">
        <v>4782</v>
      </c>
      <c r="K1659" s="122" t="s">
        <v>24</v>
      </c>
      <c r="L1659" s="122" t="s">
        <v>4783</v>
      </c>
      <c r="M1659" s="122" t="s">
        <v>25</v>
      </c>
      <c r="N1659" s="122" t="s">
        <v>26</v>
      </c>
      <c r="O1659" s="122" t="s">
        <v>25</v>
      </c>
      <c r="P1659" s="122" t="s">
        <v>27</v>
      </c>
      <c r="Q1659" s="122" t="s">
        <v>190</v>
      </c>
      <c r="R1659" s="124">
        <v>4.532</v>
      </c>
      <c r="S1659" s="122" t="s">
        <v>191</v>
      </c>
      <c r="T1659" s="125">
        <v>9.69</v>
      </c>
      <c r="U1659" s="122" t="s">
        <v>30</v>
      </c>
      <c r="W1659" s="8" t="str">
        <f t="shared" si="181"/>
        <v/>
      </c>
      <c r="X1659" s="8">
        <f>IF(S1659="6B",_xlfn.XLOOKUP(H1659,'Zoning 2shop'!A:A,'Zoning 2shop'!B:B),IF(S1659="6C",_xlfn.XLOOKUP(G1659,'Zoning 2shop'!C:C,'Zoning 2shop'!D:D),""))</f>
        <v>30</v>
      </c>
      <c r="Y1659" s="112">
        <f t="shared" si="182"/>
        <v>0.14910705133062102</v>
      </c>
      <c r="Z1659" s="4">
        <f t="shared" si="183"/>
        <v>9.69</v>
      </c>
      <c r="AA1659" s="4">
        <f t="shared" si="184"/>
        <v>0.08</v>
      </c>
      <c r="AB1659" s="4">
        <f t="shared" si="185"/>
        <v>1.4448473273937177</v>
      </c>
      <c r="AC1659" s="19">
        <f t="shared" si="186"/>
        <v>9.77</v>
      </c>
      <c r="AD1659" s="8" t="str">
        <f>IF(COUNTIF(Catégories!A:A,N1659)=0,"catégorie inconnue",LOOKUP(N1659,Catégories!A:A,Catégories!B:B))</f>
        <v>Frêt</v>
      </c>
      <c r="AE1659" s="21">
        <f t="shared" si="187"/>
        <v>11.214847327393716</v>
      </c>
    </row>
    <row r="1660" spans="2:31" hidden="1" x14ac:dyDescent="0.2">
      <c r="B1660" s="122" t="s">
        <v>3839</v>
      </c>
      <c r="C1660" s="122" t="s">
        <v>177</v>
      </c>
      <c r="D1660" s="123">
        <v>46153</v>
      </c>
      <c r="E1660" s="122" t="s">
        <v>4731</v>
      </c>
      <c r="F1660" s="122" t="s">
        <v>22</v>
      </c>
      <c r="G1660" s="122" t="s">
        <v>161</v>
      </c>
      <c r="H1660" s="122" t="s">
        <v>149</v>
      </c>
      <c r="I1660" s="122" t="s">
        <v>4732</v>
      </c>
      <c r="J1660" s="122" t="s">
        <v>4732</v>
      </c>
      <c r="K1660" s="122" t="s">
        <v>24</v>
      </c>
      <c r="L1660" s="122" t="s">
        <v>4733</v>
      </c>
      <c r="M1660" s="122" t="s">
        <v>25</v>
      </c>
      <c r="N1660" s="122" t="s">
        <v>26</v>
      </c>
      <c r="O1660" s="122" t="s">
        <v>25</v>
      </c>
      <c r="P1660" s="122" t="s">
        <v>27</v>
      </c>
      <c r="Q1660" s="122" t="s">
        <v>190</v>
      </c>
      <c r="R1660" s="124">
        <v>6.9889999999999999</v>
      </c>
      <c r="S1660" s="122" t="s">
        <v>191</v>
      </c>
      <c r="T1660" s="125">
        <v>15.15</v>
      </c>
      <c r="U1660" s="122" t="s">
        <v>30</v>
      </c>
      <c r="W1660" s="8" t="str">
        <f t="shared" si="181"/>
        <v/>
      </c>
      <c r="X1660" s="8">
        <f>IF(S1660="6B",_xlfn.XLOOKUP(H1660,'Zoning 2shop'!A:A,'Zoning 2shop'!B:B),IF(S1660="6C",_xlfn.XLOOKUP(G1660,'Zoning 2shop'!C:C,'Zoning 2shop'!D:D),""))</f>
        <v>25</v>
      </c>
      <c r="Y1660" s="112">
        <f t="shared" si="182"/>
        <v>0.14910705133062102</v>
      </c>
      <c r="Z1660" s="4">
        <f t="shared" si="183"/>
        <v>15.15</v>
      </c>
      <c r="AA1660" s="4">
        <f t="shared" si="184"/>
        <v>0.08</v>
      </c>
      <c r="AB1660" s="4">
        <f t="shared" si="185"/>
        <v>2.2589718276589084</v>
      </c>
      <c r="AC1660" s="19">
        <f t="shared" si="186"/>
        <v>15.23</v>
      </c>
      <c r="AD1660" s="8" t="str">
        <f>IF(COUNTIF(Catégories!A:A,N1660)=0,"catégorie inconnue",LOOKUP(N1660,Catégories!A:A,Catégories!B:B))</f>
        <v>Frêt</v>
      </c>
      <c r="AE1660" s="21">
        <f t="shared" si="187"/>
        <v>17.488971827658908</v>
      </c>
    </row>
    <row r="1661" spans="2:31" hidden="1" x14ac:dyDescent="0.2">
      <c r="B1661" s="122" t="s">
        <v>3839</v>
      </c>
      <c r="C1661" s="122" t="s">
        <v>177</v>
      </c>
      <c r="D1661" s="123">
        <v>46154</v>
      </c>
      <c r="E1661" s="122" t="s">
        <v>4839</v>
      </c>
      <c r="F1661" s="122" t="s">
        <v>22</v>
      </c>
      <c r="G1661" s="122" t="s">
        <v>156</v>
      </c>
      <c r="H1661" s="122" t="s">
        <v>149</v>
      </c>
      <c r="I1661" s="122" t="s">
        <v>4840</v>
      </c>
      <c r="J1661" s="122" t="s">
        <v>4840</v>
      </c>
      <c r="K1661" s="122" t="s">
        <v>24</v>
      </c>
      <c r="L1661" s="122" t="s">
        <v>4841</v>
      </c>
      <c r="M1661" s="122" t="s">
        <v>25</v>
      </c>
      <c r="N1661" s="122" t="s">
        <v>26</v>
      </c>
      <c r="O1661" s="122" t="s">
        <v>25</v>
      </c>
      <c r="P1661" s="122" t="s">
        <v>27</v>
      </c>
      <c r="Q1661" s="122" t="s">
        <v>190</v>
      </c>
      <c r="R1661" s="124">
        <v>11.656000000000001</v>
      </c>
      <c r="S1661" s="122" t="s">
        <v>191</v>
      </c>
      <c r="T1661" s="125">
        <v>14.31</v>
      </c>
      <c r="U1661" s="122" t="s">
        <v>30</v>
      </c>
      <c r="W1661" s="8" t="str">
        <f t="shared" si="181"/>
        <v/>
      </c>
      <c r="X1661" s="8">
        <f>IF(S1661="6B",_xlfn.XLOOKUP(H1661,'Zoning 2shop'!A:A,'Zoning 2shop'!B:B),IF(S1661="6C",_xlfn.XLOOKUP(G1661,'Zoning 2shop'!C:C,'Zoning 2shop'!D:D),""))</f>
        <v>42</v>
      </c>
      <c r="Y1661" s="112">
        <f t="shared" si="182"/>
        <v>0.14910705133062102</v>
      </c>
      <c r="Z1661" s="4">
        <f t="shared" si="183"/>
        <v>14.31</v>
      </c>
      <c r="AA1661" s="4">
        <f t="shared" si="184"/>
        <v>0.08</v>
      </c>
      <c r="AB1661" s="4">
        <f t="shared" si="185"/>
        <v>2.1337219045411868</v>
      </c>
      <c r="AC1661" s="19">
        <f t="shared" si="186"/>
        <v>14.39</v>
      </c>
      <c r="AD1661" s="8" t="str">
        <f>IF(COUNTIF(Catégories!A:A,N1661)=0,"catégorie inconnue",LOOKUP(N1661,Catégories!A:A,Catégories!B:B))</f>
        <v>Frêt</v>
      </c>
      <c r="AE1661" s="21">
        <f t="shared" si="187"/>
        <v>16.523721904541187</v>
      </c>
    </row>
    <row r="1662" spans="2:31" hidden="1" x14ac:dyDescent="0.2">
      <c r="B1662" s="122" t="s">
        <v>3839</v>
      </c>
      <c r="C1662" s="122" t="s">
        <v>177</v>
      </c>
      <c r="D1662" s="123">
        <v>46154</v>
      </c>
      <c r="E1662" s="122" t="s">
        <v>4819</v>
      </c>
      <c r="F1662" s="122" t="s">
        <v>22</v>
      </c>
      <c r="G1662" s="122" t="s">
        <v>151</v>
      </c>
      <c r="H1662" s="122" t="s">
        <v>149</v>
      </c>
      <c r="I1662" s="122" t="s">
        <v>4820</v>
      </c>
      <c r="J1662" s="122" t="s">
        <v>4820</v>
      </c>
      <c r="K1662" s="122" t="s">
        <v>24</v>
      </c>
      <c r="L1662" s="122" t="s">
        <v>4821</v>
      </c>
      <c r="M1662" s="122" t="s">
        <v>25</v>
      </c>
      <c r="N1662" s="122" t="s">
        <v>26</v>
      </c>
      <c r="O1662" s="122" t="s">
        <v>25</v>
      </c>
      <c r="P1662" s="122" t="s">
        <v>27</v>
      </c>
      <c r="Q1662" s="122" t="s">
        <v>190</v>
      </c>
      <c r="R1662" s="124">
        <v>0.90500000000000003</v>
      </c>
      <c r="S1662" s="122" t="s">
        <v>191</v>
      </c>
      <c r="T1662" s="125">
        <v>5.55</v>
      </c>
      <c r="U1662" s="122" t="s">
        <v>30</v>
      </c>
      <c r="W1662" s="8" t="str">
        <f t="shared" si="181"/>
        <v/>
      </c>
      <c r="X1662" s="8">
        <f>IF(S1662="6B",_xlfn.XLOOKUP(H1662,'Zoning 2shop'!A:A,'Zoning 2shop'!B:B),IF(S1662="6C",_xlfn.XLOOKUP(G1662,'Zoning 2shop'!C:C,'Zoning 2shop'!D:D),""))</f>
        <v>30</v>
      </c>
      <c r="Y1662" s="112">
        <f t="shared" si="182"/>
        <v>0.14910705133062102</v>
      </c>
      <c r="Z1662" s="4">
        <f t="shared" si="183"/>
        <v>5.55</v>
      </c>
      <c r="AA1662" s="4">
        <f t="shared" si="184"/>
        <v>0.08</v>
      </c>
      <c r="AB1662" s="4">
        <f t="shared" si="185"/>
        <v>0.8275441348849466</v>
      </c>
      <c r="AC1662" s="19">
        <f t="shared" si="186"/>
        <v>5.63</v>
      </c>
      <c r="AD1662" s="8" t="str">
        <f>IF(COUNTIF(Catégories!A:A,N1662)=0,"catégorie inconnue",LOOKUP(N1662,Catégories!A:A,Catégories!B:B))</f>
        <v>Frêt</v>
      </c>
      <c r="AE1662" s="21">
        <f t="shared" si="187"/>
        <v>6.4575441348849463</v>
      </c>
    </row>
    <row r="1663" spans="2:31" hidden="1" x14ac:dyDescent="0.2">
      <c r="B1663" s="122" t="s">
        <v>3839</v>
      </c>
      <c r="C1663" s="122" t="s">
        <v>177</v>
      </c>
      <c r="D1663" s="123">
        <v>46154</v>
      </c>
      <c r="E1663" s="122" t="s">
        <v>4813</v>
      </c>
      <c r="F1663" s="122" t="s">
        <v>22</v>
      </c>
      <c r="G1663" s="122" t="s">
        <v>151</v>
      </c>
      <c r="H1663" s="122" t="s">
        <v>149</v>
      </c>
      <c r="I1663" s="122" t="s">
        <v>4814</v>
      </c>
      <c r="J1663" s="122" t="s">
        <v>4814</v>
      </c>
      <c r="K1663" s="122" t="s">
        <v>24</v>
      </c>
      <c r="L1663" s="122" t="s">
        <v>4815</v>
      </c>
      <c r="M1663" s="122" t="s">
        <v>25</v>
      </c>
      <c r="N1663" s="122" t="s">
        <v>26</v>
      </c>
      <c r="O1663" s="122" t="s">
        <v>25</v>
      </c>
      <c r="P1663" s="122" t="s">
        <v>27</v>
      </c>
      <c r="Q1663" s="122" t="s">
        <v>190</v>
      </c>
      <c r="R1663" s="124">
        <v>0.1</v>
      </c>
      <c r="S1663" s="122" t="s">
        <v>191</v>
      </c>
      <c r="T1663" s="125">
        <v>5.33</v>
      </c>
      <c r="U1663" s="122" t="s">
        <v>30</v>
      </c>
      <c r="W1663" s="8" t="str">
        <f t="shared" si="181"/>
        <v/>
      </c>
      <c r="X1663" s="8">
        <f>IF(S1663="6B",_xlfn.XLOOKUP(H1663,'Zoning 2shop'!A:A,'Zoning 2shop'!B:B),IF(S1663="6C",_xlfn.XLOOKUP(G1663,'Zoning 2shop'!C:C,'Zoning 2shop'!D:D),""))</f>
        <v>30</v>
      </c>
      <c r="Y1663" s="112">
        <f t="shared" si="182"/>
        <v>0.14910705133062102</v>
      </c>
      <c r="Z1663" s="4">
        <f t="shared" si="183"/>
        <v>5.33</v>
      </c>
      <c r="AA1663" s="4">
        <f t="shared" si="184"/>
        <v>0.08</v>
      </c>
      <c r="AB1663" s="4">
        <f t="shared" si="185"/>
        <v>0.79474058359221</v>
      </c>
      <c r="AC1663" s="19">
        <f t="shared" si="186"/>
        <v>5.41</v>
      </c>
      <c r="AD1663" s="8" t="str">
        <f>IF(COUNTIF(Catégories!A:A,N1663)=0,"catégorie inconnue",LOOKUP(N1663,Catégories!A:A,Catégories!B:B))</f>
        <v>Frêt</v>
      </c>
      <c r="AE1663" s="21">
        <f t="shared" si="187"/>
        <v>6.2047405835922103</v>
      </c>
    </row>
    <row r="1664" spans="2:31" hidden="1" x14ac:dyDescent="0.2">
      <c r="B1664" s="122" t="s">
        <v>3839</v>
      </c>
      <c r="C1664" s="122" t="s">
        <v>177</v>
      </c>
      <c r="D1664" s="123">
        <v>46154</v>
      </c>
      <c r="E1664" s="122" t="s">
        <v>4807</v>
      </c>
      <c r="F1664" s="122" t="s">
        <v>22</v>
      </c>
      <c r="G1664" s="122" t="s">
        <v>151</v>
      </c>
      <c r="H1664" s="122" t="s">
        <v>149</v>
      </c>
      <c r="I1664" s="122" t="s">
        <v>4808</v>
      </c>
      <c r="J1664" s="122" t="s">
        <v>4808</v>
      </c>
      <c r="K1664" s="122" t="s">
        <v>24</v>
      </c>
      <c r="L1664" s="122" t="s">
        <v>4809</v>
      </c>
      <c r="M1664" s="122" t="s">
        <v>25</v>
      </c>
      <c r="N1664" s="122" t="s">
        <v>26</v>
      </c>
      <c r="O1664" s="122" t="s">
        <v>25</v>
      </c>
      <c r="P1664" s="122" t="s">
        <v>27</v>
      </c>
      <c r="Q1664" s="122" t="s">
        <v>190</v>
      </c>
      <c r="R1664" s="124">
        <v>5.9039999999999999</v>
      </c>
      <c r="S1664" s="122" t="s">
        <v>191</v>
      </c>
      <c r="T1664" s="125">
        <v>10.35</v>
      </c>
      <c r="U1664" s="122" t="s">
        <v>30</v>
      </c>
      <c r="W1664" s="8" t="str">
        <f t="shared" si="181"/>
        <v/>
      </c>
      <c r="X1664" s="8">
        <f>IF(S1664="6B",_xlfn.XLOOKUP(H1664,'Zoning 2shop'!A:A,'Zoning 2shop'!B:B),IF(S1664="6C",_xlfn.XLOOKUP(G1664,'Zoning 2shop'!C:C,'Zoning 2shop'!D:D),""))</f>
        <v>30</v>
      </c>
      <c r="Y1664" s="112">
        <f t="shared" si="182"/>
        <v>0.14910705133062102</v>
      </c>
      <c r="Z1664" s="4">
        <f t="shared" si="183"/>
        <v>10.35</v>
      </c>
      <c r="AA1664" s="4">
        <f t="shared" si="184"/>
        <v>0.08</v>
      </c>
      <c r="AB1664" s="4">
        <f t="shared" si="185"/>
        <v>1.5432579812719276</v>
      </c>
      <c r="AC1664" s="19">
        <f t="shared" si="186"/>
        <v>10.43</v>
      </c>
      <c r="AD1664" s="8" t="str">
        <f>IF(COUNTIF(Catégories!A:A,N1664)=0,"catégorie inconnue",LOOKUP(N1664,Catégories!A:A,Catégories!B:B))</f>
        <v>Frêt</v>
      </c>
      <c r="AE1664" s="21">
        <f t="shared" si="187"/>
        <v>11.973257981271928</v>
      </c>
    </row>
    <row r="1665" spans="2:31" hidden="1" x14ac:dyDescent="0.2">
      <c r="B1665" s="122" t="s">
        <v>3839</v>
      </c>
      <c r="C1665" s="122" t="s">
        <v>177</v>
      </c>
      <c r="D1665" s="123">
        <v>46154</v>
      </c>
      <c r="E1665" s="122" t="s">
        <v>4842</v>
      </c>
      <c r="F1665" s="122" t="s">
        <v>22</v>
      </c>
      <c r="G1665" s="122" t="s">
        <v>161</v>
      </c>
      <c r="H1665" s="122" t="s">
        <v>149</v>
      </c>
      <c r="I1665" s="122" t="s">
        <v>4843</v>
      </c>
      <c r="J1665" s="122" t="s">
        <v>4843</v>
      </c>
      <c r="K1665" s="122" t="s">
        <v>24</v>
      </c>
      <c r="L1665" s="122" t="s">
        <v>4844</v>
      </c>
      <c r="M1665" s="122" t="s">
        <v>25</v>
      </c>
      <c r="N1665" s="122" t="s">
        <v>26</v>
      </c>
      <c r="O1665" s="122" t="s">
        <v>25</v>
      </c>
      <c r="P1665" s="122" t="s">
        <v>27</v>
      </c>
      <c r="Q1665" s="122" t="s">
        <v>190</v>
      </c>
      <c r="R1665" s="124">
        <v>4.6379999999999999</v>
      </c>
      <c r="S1665" s="122" t="s">
        <v>191</v>
      </c>
      <c r="T1665" s="125">
        <v>13.83</v>
      </c>
      <c r="U1665" s="122" t="s">
        <v>30</v>
      </c>
      <c r="W1665" s="8" t="str">
        <f t="shared" si="181"/>
        <v/>
      </c>
      <c r="X1665" s="8">
        <f>IF(S1665="6B",_xlfn.XLOOKUP(H1665,'Zoning 2shop'!A:A,'Zoning 2shop'!B:B),IF(S1665="6C",_xlfn.XLOOKUP(G1665,'Zoning 2shop'!C:C,'Zoning 2shop'!D:D),""))</f>
        <v>25</v>
      </c>
      <c r="Y1665" s="112">
        <f t="shared" si="182"/>
        <v>0.14910705133062102</v>
      </c>
      <c r="Z1665" s="4">
        <f t="shared" si="183"/>
        <v>13.83</v>
      </c>
      <c r="AA1665" s="4">
        <f t="shared" si="184"/>
        <v>0.08</v>
      </c>
      <c r="AB1665" s="4">
        <f t="shared" si="185"/>
        <v>2.0621505199024885</v>
      </c>
      <c r="AC1665" s="19">
        <f t="shared" si="186"/>
        <v>13.91</v>
      </c>
      <c r="AD1665" s="8" t="str">
        <f>IF(COUNTIF(Catégories!A:A,N1665)=0,"catégorie inconnue",LOOKUP(N1665,Catégories!A:A,Catégories!B:B))</f>
        <v>Frêt</v>
      </c>
      <c r="AE1665" s="21">
        <f t="shared" si="187"/>
        <v>15.972150519902488</v>
      </c>
    </row>
    <row r="1666" spans="2:31" hidden="1" x14ac:dyDescent="0.2">
      <c r="B1666" s="122" t="s">
        <v>3839</v>
      </c>
      <c r="C1666" s="122" t="s">
        <v>177</v>
      </c>
      <c r="D1666" s="123">
        <v>46154</v>
      </c>
      <c r="E1666" s="122" t="s">
        <v>4845</v>
      </c>
      <c r="F1666" s="122" t="s">
        <v>22</v>
      </c>
      <c r="G1666" s="122" t="s">
        <v>151</v>
      </c>
      <c r="H1666" s="122" t="s">
        <v>149</v>
      </c>
      <c r="I1666" s="122" t="s">
        <v>4846</v>
      </c>
      <c r="J1666" s="122" t="s">
        <v>4846</v>
      </c>
      <c r="K1666" s="122" t="s">
        <v>24</v>
      </c>
      <c r="L1666" s="122" t="s">
        <v>4847</v>
      </c>
      <c r="M1666" s="122" t="s">
        <v>25</v>
      </c>
      <c r="N1666" s="122" t="s">
        <v>26</v>
      </c>
      <c r="O1666" s="122" t="s">
        <v>25</v>
      </c>
      <c r="P1666" s="122" t="s">
        <v>27</v>
      </c>
      <c r="Q1666" s="122" t="s">
        <v>190</v>
      </c>
      <c r="R1666" s="124">
        <v>1.742</v>
      </c>
      <c r="S1666" s="122" t="s">
        <v>191</v>
      </c>
      <c r="T1666" s="125">
        <v>5.88</v>
      </c>
      <c r="U1666" s="122" t="s">
        <v>30</v>
      </c>
      <c r="W1666" s="8" t="str">
        <f t="shared" ref="W1666:W1729" si="188">IF(C1666&lt;&gt;2,"",IF(S1666="5X","5XK",IF(S1666="5Y","5YK",IF(S1666="6B","6BK",IF(S1666="6C","6CK","")))))</f>
        <v/>
      </c>
      <c r="X1666" s="8">
        <f>IF(S1666="6B",_xlfn.XLOOKUP(H1666,'Zoning 2shop'!A:A,'Zoning 2shop'!B:B),IF(S1666="6C",_xlfn.XLOOKUP(G1666,'Zoning 2shop'!C:C,'Zoning 2shop'!D:D),""))</f>
        <v>30</v>
      </c>
      <c r="Y1666" s="112">
        <f t="shared" si="182"/>
        <v>0.14910705133062102</v>
      </c>
      <c r="Z1666" s="4">
        <f t="shared" si="183"/>
        <v>5.88</v>
      </c>
      <c r="AA1666" s="4">
        <f t="shared" si="184"/>
        <v>0.08</v>
      </c>
      <c r="AB1666" s="4">
        <f t="shared" si="185"/>
        <v>0.87674946182405156</v>
      </c>
      <c r="AC1666" s="19">
        <f t="shared" si="186"/>
        <v>5.96</v>
      </c>
      <c r="AD1666" s="8" t="str">
        <f>IF(COUNTIF(Catégories!A:A,N1666)=0,"catégorie inconnue",LOOKUP(N1666,Catégories!A:A,Catégories!B:B))</f>
        <v>Frêt</v>
      </c>
      <c r="AE1666" s="21">
        <f t="shared" si="187"/>
        <v>6.8367494618240512</v>
      </c>
    </row>
    <row r="1667" spans="2:31" hidden="1" x14ac:dyDescent="0.2">
      <c r="B1667" s="122" t="s">
        <v>3839</v>
      </c>
      <c r="C1667" s="122" t="s">
        <v>177</v>
      </c>
      <c r="D1667" s="123">
        <v>46154</v>
      </c>
      <c r="E1667" s="122" t="s">
        <v>4828</v>
      </c>
      <c r="F1667" s="122" t="s">
        <v>22</v>
      </c>
      <c r="G1667" s="122" t="s">
        <v>153</v>
      </c>
      <c r="H1667" s="122" t="s">
        <v>149</v>
      </c>
      <c r="I1667" s="122" t="s">
        <v>4829</v>
      </c>
      <c r="J1667" s="122" t="s">
        <v>4829</v>
      </c>
      <c r="K1667" s="122" t="s">
        <v>24</v>
      </c>
      <c r="L1667" s="122" t="s">
        <v>4830</v>
      </c>
      <c r="M1667" s="122" t="s">
        <v>25</v>
      </c>
      <c r="N1667" s="122" t="s">
        <v>26</v>
      </c>
      <c r="O1667" s="122" t="s">
        <v>25</v>
      </c>
      <c r="P1667" s="122" t="s">
        <v>27</v>
      </c>
      <c r="Q1667" s="122" t="s">
        <v>190</v>
      </c>
      <c r="R1667" s="124">
        <v>0.23</v>
      </c>
      <c r="S1667" s="122" t="s">
        <v>191</v>
      </c>
      <c r="T1667" s="125">
        <v>6.4</v>
      </c>
      <c r="U1667" s="122" t="s">
        <v>30</v>
      </c>
      <c r="W1667" s="8" t="str">
        <f t="shared" si="188"/>
        <v/>
      </c>
      <c r="X1667" s="8">
        <f>IF(S1667="6B",_xlfn.XLOOKUP(H1667,'Zoning 2shop'!A:A,'Zoning 2shop'!B:B),IF(S1667="6C",_xlfn.XLOOKUP(G1667,'Zoning 2shop'!C:C,'Zoning 2shop'!D:D),""))</f>
        <v>33</v>
      </c>
      <c r="Y1667" s="112">
        <f t="shared" si="182"/>
        <v>0.14910705133062102</v>
      </c>
      <c r="Z1667" s="4">
        <f t="shared" si="183"/>
        <v>6.4</v>
      </c>
      <c r="AA1667" s="4">
        <f t="shared" si="184"/>
        <v>0.08</v>
      </c>
      <c r="AB1667" s="4">
        <f t="shared" si="185"/>
        <v>0.95428512851597458</v>
      </c>
      <c r="AC1667" s="19">
        <f t="shared" si="186"/>
        <v>6.48</v>
      </c>
      <c r="AD1667" s="8" t="str">
        <f>IF(COUNTIF(Catégories!A:A,N1667)=0,"catégorie inconnue",LOOKUP(N1667,Catégories!A:A,Catégories!B:B))</f>
        <v>Frêt</v>
      </c>
      <c r="AE1667" s="21">
        <f t="shared" si="187"/>
        <v>7.4342851285159748</v>
      </c>
    </row>
    <row r="1668" spans="2:31" hidden="1" x14ac:dyDescent="0.2">
      <c r="B1668" s="122" t="s">
        <v>3839</v>
      </c>
      <c r="C1668" s="122" t="s">
        <v>177</v>
      </c>
      <c r="D1668" s="123">
        <v>46154</v>
      </c>
      <c r="E1668" s="122" t="s">
        <v>4816</v>
      </c>
      <c r="F1668" s="122" t="s">
        <v>22</v>
      </c>
      <c r="G1668" s="122" t="s">
        <v>151</v>
      </c>
      <c r="H1668" s="122" t="s">
        <v>149</v>
      </c>
      <c r="I1668" s="122" t="s">
        <v>4817</v>
      </c>
      <c r="J1668" s="122" t="s">
        <v>4817</v>
      </c>
      <c r="K1668" s="122" t="s">
        <v>24</v>
      </c>
      <c r="L1668" s="122" t="s">
        <v>4818</v>
      </c>
      <c r="M1668" s="122" t="s">
        <v>25</v>
      </c>
      <c r="N1668" s="122" t="s">
        <v>26</v>
      </c>
      <c r="O1668" s="122" t="s">
        <v>25</v>
      </c>
      <c r="P1668" s="122" t="s">
        <v>27</v>
      </c>
      <c r="Q1668" s="122" t="s">
        <v>190</v>
      </c>
      <c r="R1668" s="124">
        <v>0.61599999999999999</v>
      </c>
      <c r="S1668" s="122" t="s">
        <v>191</v>
      </c>
      <c r="T1668" s="125">
        <v>5.55</v>
      </c>
      <c r="U1668" s="122" t="s">
        <v>30</v>
      </c>
      <c r="W1668" s="8" t="str">
        <f t="shared" si="188"/>
        <v/>
      </c>
      <c r="X1668" s="8">
        <f>IF(S1668="6B",_xlfn.XLOOKUP(H1668,'Zoning 2shop'!A:A,'Zoning 2shop'!B:B),IF(S1668="6C",_xlfn.XLOOKUP(G1668,'Zoning 2shop'!C:C,'Zoning 2shop'!D:D),""))</f>
        <v>30</v>
      </c>
      <c r="Y1668" s="112">
        <f t="shared" si="182"/>
        <v>0.14910705133062102</v>
      </c>
      <c r="Z1668" s="4">
        <f t="shared" si="183"/>
        <v>5.55</v>
      </c>
      <c r="AA1668" s="4">
        <f t="shared" si="184"/>
        <v>0.08</v>
      </c>
      <c r="AB1668" s="4">
        <f t="shared" si="185"/>
        <v>0.8275441348849466</v>
      </c>
      <c r="AC1668" s="19">
        <f t="shared" si="186"/>
        <v>5.63</v>
      </c>
      <c r="AD1668" s="8" t="str">
        <f>IF(COUNTIF(Catégories!A:A,N1668)=0,"catégorie inconnue",LOOKUP(N1668,Catégories!A:A,Catégories!B:B))</f>
        <v>Frêt</v>
      </c>
      <c r="AE1668" s="21">
        <f t="shared" si="187"/>
        <v>6.4575441348849463</v>
      </c>
    </row>
    <row r="1669" spans="2:31" hidden="1" x14ac:dyDescent="0.2">
      <c r="B1669" s="122" t="s">
        <v>3839</v>
      </c>
      <c r="C1669" s="122" t="s">
        <v>177</v>
      </c>
      <c r="D1669" s="123">
        <v>46154</v>
      </c>
      <c r="E1669" s="122" t="s">
        <v>4810</v>
      </c>
      <c r="F1669" s="122" t="s">
        <v>22</v>
      </c>
      <c r="G1669" s="122" t="s">
        <v>154</v>
      </c>
      <c r="H1669" s="122" t="s">
        <v>149</v>
      </c>
      <c r="I1669" s="122" t="s">
        <v>4811</v>
      </c>
      <c r="J1669" s="122" t="s">
        <v>4811</v>
      </c>
      <c r="K1669" s="122" t="s">
        <v>24</v>
      </c>
      <c r="L1669" s="122" t="s">
        <v>4812</v>
      </c>
      <c r="M1669" s="122" t="s">
        <v>25</v>
      </c>
      <c r="N1669" s="122" t="s">
        <v>26</v>
      </c>
      <c r="O1669" s="122" t="s">
        <v>25</v>
      </c>
      <c r="P1669" s="122" t="s">
        <v>27</v>
      </c>
      <c r="Q1669" s="122" t="s">
        <v>190</v>
      </c>
      <c r="R1669" s="124">
        <v>1.92</v>
      </c>
      <c r="S1669" s="122" t="s">
        <v>191</v>
      </c>
      <c r="T1669" s="125">
        <v>5.28</v>
      </c>
      <c r="U1669" s="122" t="s">
        <v>30</v>
      </c>
      <c r="W1669" s="8" t="str">
        <f t="shared" si="188"/>
        <v/>
      </c>
      <c r="X1669" s="8">
        <f>IF(S1669="6B",_xlfn.XLOOKUP(H1669,'Zoning 2shop'!A:A,'Zoning 2shop'!B:B),IF(S1669="6C",_xlfn.XLOOKUP(G1669,'Zoning 2shop'!C:C,'Zoning 2shop'!D:D),""))</f>
        <v>26</v>
      </c>
      <c r="Y1669" s="112">
        <f t="shared" si="182"/>
        <v>0.14910705133062102</v>
      </c>
      <c r="Z1669" s="4">
        <f t="shared" si="183"/>
        <v>5.28</v>
      </c>
      <c r="AA1669" s="4">
        <f t="shared" si="184"/>
        <v>0.08</v>
      </c>
      <c r="AB1669" s="4">
        <f t="shared" si="185"/>
        <v>0.78728523102567904</v>
      </c>
      <c r="AC1669" s="19">
        <f t="shared" si="186"/>
        <v>5.36</v>
      </c>
      <c r="AD1669" s="8" t="str">
        <f>IF(COUNTIF(Catégories!A:A,N1669)=0,"catégorie inconnue",LOOKUP(N1669,Catégories!A:A,Catégories!B:B))</f>
        <v>Frêt</v>
      </c>
      <c r="AE1669" s="21">
        <f t="shared" si="187"/>
        <v>6.1472852310256796</v>
      </c>
    </row>
    <row r="1670" spans="2:31" hidden="1" x14ac:dyDescent="0.2">
      <c r="B1670" s="122" t="s">
        <v>3839</v>
      </c>
      <c r="C1670" s="122" t="s">
        <v>177</v>
      </c>
      <c r="D1670" s="123">
        <v>46154</v>
      </c>
      <c r="E1670" s="122" t="s">
        <v>4828</v>
      </c>
      <c r="F1670" s="122" t="s">
        <v>22</v>
      </c>
      <c r="G1670" s="122" t="s">
        <v>153</v>
      </c>
      <c r="H1670" s="122" t="s">
        <v>149</v>
      </c>
      <c r="I1670" s="122" t="s">
        <v>4829</v>
      </c>
      <c r="J1670" s="122" t="s">
        <v>4829</v>
      </c>
      <c r="K1670" s="122" t="s">
        <v>24</v>
      </c>
      <c r="L1670" s="122" t="s">
        <v>4831</v>
      </c>
      <c r="M1670" s="122" t="s">
        <v>25</v>
      </c>
      <c r="N1670" s="122" t="s">
        <v>26</v>
      </c>
      <c r="O1670" s="122" t="s">
        <v>25</v>
      </c>
      <c r="P1670" s="122" t="s">
        <v>27</v>
      </c>
      <c r="Q1670" s="122" t="s">
        <v>190</v>
      </c>
      <c r="R1670" s="124">
        <v>6.4329999999999998</v>
      </c>
      <c r="S1670" s="122" t="s">
        <v>191</v>
      </c>
      <c r="T1670" s="125">
        <v>12.08</v>
      </c>
      <c r="U1670" s="122" t="s">
        <v>30</v>
      </c>
      <c r="W1670" s="8" t="str">
        <f t="shared" si="188"/>
        <v/>
      </c>
      <c r="X1670" s="8">
        <f>IF(S1670="6B",_xlfn.XLOOKUP(H1670,'Zoning 2shop'!A:A,'Zoning 2shop'!B:B),IF(S1670="6C",_xlfn.XLOOKUP(G1670,'Zoning 2shop'!C:C,'Zoning 2shop'!D:D),""))</f>
        <v>33</v>
      </c>
      <c r="Y1670" s="112">
        <f t="shared" si="182"/>
        <v>0.14910705133062102</v>
      </c>
      <c r="Z1670" s="4">
        <f t="shared" si="183"/>
        <v>12.08</v>
      </c>
      <c r="AA1670" s="4">
        <f t="shared" si="184"/>
        <v>0.08</v>
      </c>
      <c r="AB1670" s="4">
        <f t="shared" si="185"/>
        <v>1.801213180073902</v>
      </c>
      <c r="AC1670" s="19">
        <f t="shared" si="186"/>
        <v>12.16</v>
      </c>
      <c r="AD1670" s="8" t="str">
        <f>IF(COUNTIF(Catégories!A:A,N1670)=0,"catégorie inconnue",LOOKUP(N1670,Catégories!A:A,Catégories!B:B))</f>
        <v>Frêt</v>
      </c>
      <c r="AE1670" s="21">
        <f t="shared" si="187"/>
        <v>13.961213180073901</v>
      </c>
    </row>
    <row r="1671" spans="2:31" hidden="1" x14ac:dyDescent="0.2">
      <c r="B1671" s="122" t="s">
        <v>3839</v>
      </c>
      <c r="C1671" s="122" t="s">
        <v>177</v>
      </c>
      <c r="D1671" s="123">
        <v>46154</v>
      </c>
      <c r="E1671" s="122" t="s">
        <v>4832</v>
      </c>
      <c r="F1671" s="122" t="s">
        <v>22</v>
      </c>
      <c r="G1671" s="122" t="s">
        <v>151</v>
      </c>
      <c r="H1671" s="122" t="s">
        <v>149</v>
      </c>
      <c r="I1671" s="122" t="s">
        <v>4833</v>
      </c>
      <c r="J1671" s="122" t="s">
        <v>4833</v>
      </c>
      <c r="K1671" s="122" t="s">
        <v>24</v>
      </c>
      <c r="L1671" s="122" t="s">
        <v>4834</v>
      </c>
      <c r="M1671" s="122" t="s">
        <v>25</v>
      </c>
      <c r="N1671" s="122" t="s">
        <v>26</v>
      </c>
      <c r="O1671" s="122" t="s">
        <v>25</v>
      </c>
      <c r="P1671" s="122" t="s">
        <v>27</v>
      </c>
      <c r="Q1671" s="122" t="s">
        <v>190</v>
      </c>
      <c r="R1671" s="124">
        <v>4.532</v>
      </c>
      <c r="S1671" s="122" t="s">
        <v>191</v>
      </c>
      <c r="T1671" s="125">
        <v>9.69</v>
      </c>
      <c r="U1671" s="122" t="s">
        <v>30</v>
      </c>
      <c r="W1671" s="8" t="str">
        <f t="shared" si="188"/>
        <v/>
      </c>
      <c r="X1671" s="8">
        <f>IF(S1671="6B",_xlfn.XLOOKUP(H1671,'Zoning 2shop'!A:A,'Zoning 2shop'!B:B),IF(S1671="6C",_xlfn.XLOOKUP(G1671,'Zoning 2shop'!C:C,'Zoning 2shop'!D:D),""))</f>
        <v>30</v>
      </c>
      <c r="Y1671" s="112">
        <f t="shared" si="182"/>
        <v>0.14910705133062102</v>
      </c>
      <c r="Z1671" s="4">
        <f t="shared" si="183"/>
        <v>9.69</v>
      </c>
      <c r="AA1671" s="4">
        <f t="shared" si="184"/>
        <v>0.08</v>
      </c>
      <c r="AB1671" s="4">
        <f t="shared" si="185"/>
        <v>1.4448473273937177</v>
      </c>
      <c r="AC1671" s="19">
        <f t="shared" si="186"/>
        <v>9.77</v>
      </c>
      <c r="AD1671" s="8" t="str">
        <f>IF(COUNTIF(Catégories!A:A,N1671)=0,"catégorie inconnue",LOOKUP(N1671,Catégories!A:A,Catégories!B:B))</f>
        <v>Frêt</v>
      </c>
      <c r="AE1671" s="21">
        <f t="shared" si="187"/>
        <v>11.214847327393716</v>
      </c>
    </row>
    <row r="1672" spans="2:31" hidden="1" x14ac:dyDescent="0.2">
      <c r="B1672" s="122" t="s">
        <v>3839</v>
      </c>
      <c r="C1672" s="122" t="s">
        <v>177</v>
      </c>
      <c r="D1672" s="123">
        <v>46154</v>
      </c>
      <c r="E1672" s="122" t="s">
        <v>536</v>
      </c>
      <c r="F1672" s="122" t="s">
        <v>22</v>
      </c>
      <c r="G1672" s="122" t="s">
        <v>207</v>
      </c>
      <c r="H1672" s="122" t="s">
        <v>149</v>
      </c>
      <c r="I1672" s="122" t="s">
        <v>537</v>
      </c>
      <c r="J1672" s="122" t="s">
        <v>537</v>
      </c>
      <c r="K1672" s="122" t="s">
        <v>24</v>
      </c>
      <c r="L1672" s="122" t="s">
        <v>4838</v>
      </c>
      <c r="M1672" s="122" t="s">
        <v>25</v>
      </c>
      <c r="N1672" s="122" t="s">
        <v>26</v>
      </c>
      <c r="O1672" s="122" t="s">
        <v>25</v>
      </c>
      <c r="P1672" s="122" t="s">
        <v>27</v>
      </c>
      <c r="Q1672" s="122" t="s">
        <v>190</v>
      </c>
      <c r="R1672" s="124">
        <v>1.1339999999999999</v>
      </c>
      <c r="S1672" s="122" t="s">
        <v>191</v>
      </c>
      <c r="T1672" s="125">
        <v>10.87</v>
      </c>
      <c r="U1672" s="122" t="s">
        <v>30</v>
      </c>
      <c r="W1672" s="8" t="str">
        <f t="shared" si="188"/>
        <v/>
      </c>
      <c r="X1672" s="8">
        <f>IF(S1672="6B",_xlfn.XLOOKUP(H1672,'Zoning 2shop'!A:A,'Zoning 2shop'!B:B),IF(S1672="6C",_xlfn.XLOOKUP(G1672,'Zoning 2shop'!C:C,'Zoning 2shop'!D:D),""))</f>
        <v>39</v>
      </c>
      <c r="Y1672" s="112">
        <f t="shared" si="182"/>
        <v>0.14910705133062102</v>
      </c>
      <c r="Z1672" s="4">
        <f t="shared" si="183"/>
        <v>10.87</v>
      </c>
      <c r="AA1672" s="4">
        <f t="shared" si="184"/>
        <v>0.08</v>
      </c>
      <c r="AB1672" s="4">
        <f t="shared" si="185"/>
        <v>1.6207936479638503</v>
      </c>
      <c r="AC1672" s="19">
        <f t="shared" si="186"/>
        <v>10.95</v>
      </c>
      <c r="AD1672" s="8" t="str">
        <f>IF(COUNTIF(Catégories!A:A,N1672)=0,"catégorie inconnue",LOOKUP(N1672,Catégories!A:A,Catégories!B:B))</f>
        <v>Frêt</v>
      </c>
      <c r="AE1672" s="21">
        <f t="shared" si="187"/>
        <v>12.57079364796385</v>
      </c>
    </row>
    <row r="1673" spans="2:31" hidden="1" x14ac:dyDescent="0.2">
      <c r="B1673" s="122" t="s">
        <v>3839</v>
      </c>
      <c r="C1673" s="122" t="s">
        <v>177</v>
      </c>
      <c r="D1673" s="123">
        <v>46154</v>
      </c>
      <c r="E1673" s="122" t="s">
        <v>4835</v>
      </c>
      <c r="F1673" s="122" t="s">
        <v>22</v>
      </c>
      <c r="G1673" s="122" t="s">
        <v>151</v>
      </c>
      <c r="H1673" s="122" t="s">
        <v>149</v>
      </c>
      <c r="I1673" s="122" t="s">
        <v>4836</v>
      </c>
      <c r="J1673" s="122" t="s">
        <v>4836</v>
      </c>
      <c r="K1673" s="122" t="s">
        <v>24</v>
      </c>
      <c r="L1673" s="122" t="s">
        <v>4837</v>
      </c>
      <c r="M1673" s="122" t="s">
        <v>25</v>
      </c>
      <c r="N1673" s="122" t="s">
        <v>26</v>
      </c>
      <c r="O1673" s="122" t="s">
        <v>25</v>
      </c>
      <c r="P1673" s="122" t="s">
        <v>27</v>
      </c>
      <c r="Q1673" s="122" t="s">
        <v>190</v>
      </c>
      <c r="R1673" s="124">
        <v>6.1340000000000003</v>
      </c>
      <c r="S1673" s="122" t="s">
        <v>191</v>
      </c>
      <c r="T1673" s="125">
        <v>11.01</v>
      </c>
      <c r="U1673" s="122" t="s">
        <v>30</v>
      </c>
      <c r="W1673" s="8" t="str">
        <f t="shared" si="188"/>
        <v/>
      </c>
      <c r="X1673" s="8">
        <f>IF(S1673="6B",_xlfn.XLOOKUP(H1673,'Zoning 2shop'!A:A,'Zoning 2shop'!B:B),IF(S1673="6C",_xlfn.XLOOKUP(G1673,'Zoning 2shop'!C:C,'Zoning 2shop'!D:D),""))</f>
        <v>30</v>
      </c>
      <c r="Y1673" s="112">
        <f t="shared" si="182"/>
        <v>0.14910705133062102</v>
      </c>
      <c r="Z1673" s="4">
        <f t="shared" si="183"/>
        <v>11.01</v>
      </c>
      <c r="AA1673" s="4">
        <f t="shared" si="184"/>
        <v>0.08</v>
      </c>
      <c r="AB1673" s="4">
        <f t="shared" si="185"/>
        <v>1.6416686351501375</v>
      </c>
      <c r="AC1673" s="19">
        <f t="shared" si="186"/>
        <v>11.09</v>
      </c>
      <c r="AD1673" s="8" t="str">
        <f>IF(COUNTIF(Catégories!A:A,N1673)=0,"catégorie inconnue",LOOKUP(N1673,Catégories!A:A,Catégories!B:B))</f>
        <v>Frêt</v>
      </c>
      <c r="AE1673" s="21">
        <f t="shared" si="187"/>
        <v>12.731668635150138</v>
      </c>
    </row>
    <row r="1674" spans="2:31" hidden="1" x14ac:dyDescent="0.2">
      <c r="B1674" s="122" t="s">
        <v>3839</v>
      </c>
      <c r="C1674" s="122" t="s">
        <v>177</v>
      </c>
      <c r="D1674" s="123">
        <v>46154</v>
      </c>
      <c r="E1674" s="122" t="s">
        <v>4822</v>
      </c>
      <c r="F1674" s="122" t="s">
        <v>22</v>
      </c>
      <c r="G1674" s="122" t="s">
        <v>207</v>
      </c>
      <c r="H1674" s="122" t="s">
        <v>149</v>
      </c>
      <c r="I1674" s="122" t="s">
        <v>4823</v>
      </c>
      <c r="J1674" s="122" t="s">
        <v>4823</v>
      </c>
      <c r="K1674" s="122" t="s">
        <v>24</v>
      </c>
      <c r="L1674" s="122" t="s">
        <v>4824</v>
      </c>
      <c r="M1674" s="122" t="s">
        <v>25</v>
      </c>
      <c r="N1674" s="122" t="s">
        <v>26</v>
      </c>
      <c r="O1674" s="122" t="s">
        <v>25</v>
      </c>
      <c r="P1674" s="122" t="s">
        <v>27</v>
      </c>
      <c r="Q1674" s="122" t="s">
        <v>190</v>
      </c>
      <c r="R1674" s="124">
        <v>6.3360000000000003</v>
      </c>
      <c r="S1674" s="122" t="s">
        <v>191</v>
      </c>
      <c r="T1674" s="125">
        <v>16</v>
      </c>
      <c r="U1674" s="122" t="s">
        <v>30</v>
      </c>
      <c r="W1674" s="8" t="str">
        <f t="shared" si="188"/>
        <v/>
      </c>
      <c r="X1674" s="8">
        <f>IF(S1674="6B",_xlfn.XLOOKUP(H1674,'Zoning 2shop'!A:A,'Zoning 2shop'!B:B),IF(S1674="6C",_xlfn.XLOOKUP(G1674,'Zoning 2shop'!C:C,'Zoning 2shop'!D:D),""))</f>
        <v>39</v>
      </c>
      <c r="Y1674" s="112">
        <f t="shared" ref="Y1674:Y1737" si="189">AB1674/Z1674</f>
        <v>0.14910705133062102</v>
      </c>
      <c r="Z1674" s="4">
        <f t="shared" ref="Z1674:Z1737" si="190">T1674</f>
        <v>16</v>
      </c>
      <c r="AA1674" s="4">
        <f t="shared" ref="AA1674:AA1737" si="191">IF(OR(S1674="6C",S1674="6B",S1674="5X",S1674="5Y"),0.08,0.5)</f>
        <v>0.08</v>
      </c>
      <c r="AB1674" s="4">
        <f t="shared" ref="AB1674:AB1737" si="192">$AG$5/$AG$2*Z1674</f>
        <v>2.3857128212899363</v>
      </c>
      <c r="AC1674" s="19">
        <f t="shared" ref="AC1674:AC1737" si="193">Z1674+AA1674</f>
        <v>16.079999999999998</v>
      </c>
      <c r="AD1674" s="8" t="str">
        <f>IF(COUNTIF(Catégories!A:A,N1674)=0,"catégorie inconnue",LOOKUP(N1674,Catégories!A:A,Catégories!B:B))</f>
        <v>Frêt</v>
      </c>
      <c r="AE1674" s="21">
        <f t="shared" ref="AE1674:AE1737" si="194">SUM(Z1674:AB1674)</f>
        <v>18.465712821289934</v>
      </c>
    </row>
    <row r="1675" spans="2:31" hidden="1" x14ac:dyDescent="0.2">
      <c r="B1675" s="122" t="s">
        <v>3839</v>
      </c>
      <c r="C1675" s="122" t="s">
        <v>177</v>
      </c>
      <c r="D1675" s="123">
        <v>46154</v>
      </c>
      <c r="E1675" s="122" t="s">
        <v>4860</v>
      </c>
      <c r="F1675" s="122" t="s">
        <v>22</v>
      </c>
      <c r="G1675" s="122" t="s">
        <v>151</v>
      </c>
      <c r="H1675" s="122" t="s">
        <v>149</v>
      </c>
      <c r="I1675" s="122" t="s">
        <v>4861</v>
      </c>
      <c r="J1675" s="122" t="s">
        <v>4861</v>
      </c>
      <c r="K1675" s="122" t="s">
        <v>24</v>
      </c>
      <c r="L1675" s="122" t="s">
        <v>4862</v>
      </c>
      <c r="M1675" s="122" t="s">
        <v>25</v>
      </c>
      <c r="N1675" s="122" t="s">
        <v>26</v>
      </c>
      <c r="O1675" s="122" t="s">
        <v>25</v>
      </c>
      <c r="P1675" s="122" t="s">
        <v>27</v>
      </c>
      <c r="Q1675" s="122" t="s">
        <v>190</v>
      </c>
      <c r="R1675" s="124">
        <v>4.532</v>
      </c>
      <c r="S1675" s="122" t="s">
        <v>191</v>
      </c>
      <c r="T1675" s="125">
        <v>9.69</v>
      </c>
      <c r="U1675" s="122" t="s">
        <v>30</v>
      </c>
      <c r="W1675" s="8" t="str">
        <f t="shared" si="188"/>
        <v/>
      </c>
      <c r="X1675" s="8">
        <f>IF(S1675="6B",_xlfn.XLOOKUP(H1675,'Zoning 2shop'!A:A,'Zoning 2shop'!B:B),IF(S1675="6C",_xlfn.XLOOKUP(G1675,'Zoning 2shop'!C:C,'Zoning 2shop'!D:D),""))</f>
        <v>30</v>
      </c>
      <c r="Y1675" s="112">
        <f t="shared" si="189"/>
        <v>0.14910705133062102</v>
      </c>
      <c r="Z1675" s="4">
        <f t="shared" si="190"/>
        <v>9.69</v>
      </c>
      <c r="AA1675" s="4">
        <f t="shared" si="191"/>
        <v>0.08</v>
      </c>
      <c r="AB1675" s="4">
        <f t="shared" si="192"/>
        <v>1.4448473273937177</v>
      </c>
      <c r="AC1675" s="19">
        <f t="shared" si="193"/>
        <v>9.77</v>
      </c>
      <c r="AD1675" s="8" t="str">
        <f>IF(COUNTIF(Catégories!A:A,N1675)=0,"catégorie inconnue",LOOKUP(N1675,Catégories!A:A,Catégories!B:B))</f>
        <v>Frêt</v>
      </c>
      <c r="AE1675" s="21">
        <f t="shared" si="194"/>
        <v>11.214847327393716</v>
      </c>
    </row>
    <row r="1676" spans="2:31" hidden="1" x14ac:dyDescent="0.2">
      <c r="B1676" s="122" t="s">
        <v>3839</v>
      </c>
      <c r="C1676" s="122" t="s">
        <v>177</v>
      </c>
      <c r="D1676" s="123">
        <v>46154</v>
      </c>
      <c r="E1676" s="122" t="s">
        <v>4851</v>
      </c>
      <c r="F1676" s="122" t="s">
        <v>22</v>
      </c>
      <c r="G1676" s="122" t="s">
        <v>151</v>
      </c>
      <c r="H1676" s="122" t="s">
        <v>149</v>
      </c>
      <c r="I1676" s="122" t="s">
        <v>4852</v>
      </c>
      <c r="J1676" s="122" t="s">
        <v>4852</v>
      </c>
      <c r="K1676" s="122" t="s">
        <v>24</v>
      </c>
      <c r="L1676" s="122" t="s">
        <v>4853</v>
      </c>
      <c r="M1676" s="122" t="s">
        <v>25</v>
      </c>
      <c r="N1676" s="122" t="s">
        <v>26</v>
      </c>
      <c r="O1676" s="122" t="s">
        <v>25</v>
      </c>
      <c r="P1676" s="122" t="s">
        <v>27</v>
      </c>
      <c r="Q1676" s="122" t="s">
        <v>190</v>
      </c>
      <c r="R1676" s="124">
        <v>0.875</v>
      </c>
      <c r="S1676" s="122" t="s">
        <v>191</v>
      </c>
      <c r="T1676" s="125">
        <v>5.55</v>
      </c>
      <c r="U1676" s="122" t="s">
        <v>30</v>
      </c>
      <c r="W1676" s="8" t="str">
        <f t="shared" si="188"/>
        <v/>
      </c>
      <c r="X1676" s="8">
        <f>IF(S1676="6B",_xlfn.XLOOKUP(H1676,'Zoning 2shop'!A:A,'Zoning 2shop'!B:B),IF(S1676="6C",_xlfn.XLOOKUP(G1676,'Zoning 2shop'!C:C,'Zoning 2shop'!D:D),""))</f>
        <v>30</v>
      </c>
      <c r="Y1676" s="112">
        <f t="shared" si="189"/>
        <v>0.14910705133062102</v>
      </c>
      <c r="Z1676" s="4">
        <f t="shared" si="190"/>
        <v>5.55</v>
      </c>
      <c r="AA1676" s="4">
        <f t="shared" si="191"/>
        <v>0.08</v>
      </c>
      <c r="AB1676" s="4">
        <f t="shared" si="192"/>
        <v>0.8275441348849466</v>
      </c>
      <c r="AC1676" s="19">
        <f t="shared" si="193"/>
        <v>5.63</v>
      </c>
      <c r="AD1676" s="8" t="str">
        <f>IF(COUNTIF(Catégories!A:A,N1676)=0,"catégorie inconnue",LOOKUP(N1676,Catégories!A:A,Catégories!B:B))</f>
        <v>Frêt</v>
      </c>
      <c r="AE1676" s="21">
        <f t="shared" si="194"/>
        <v>6.4575441348849463</v>
      </c>
    </row>
    <row r="1677" spans="2:31" hidden="1" x14ac:dyDescent="0.2">
      <c r="B1677" s="122" t="s">
        <v>3839</v>
      </c>
      <c r="C1677" s="122" t="s">
        <v>177</v>
      </c>
      <c r="D1677" s="123">
        <v>46154</v>
      </c>
      <c r="E1677" s="122" t="s">
        <v>4857</v>
      </c>
      <c r="F1677" s="122" t="s">
        <v>22</v>
      </c>
      <c r="G1677" s="122" t="s">
        <v>151</v>
      </c>
      <c r="H1677" s="122" t="s">
        <v>149</v>
      </c>
      <c r="I1677" s="122" t="s">
        <v>4858</v>
      </c>
      <c r="J1677" s="122" t="s">
        <v>4858</v>
      </c>
      <c r="K1677" s="122" t="s">
        <v>24</v>
      </c>
      <c r="L1677" s="122" t="s">
        <v>4859</v>
      </c>
      <c r="M1677" s="122" t="s">
        <v>25</v>
      </c>
      <c r="N1677" s="122" t="s">
        <v>26</v>
      </c>
      <c r="O1677" s="122" t="s">
        <v>25</v>
      </c>
      <c r="P1677" s="122" t="s">
        <v>27</v>
      </c>
      <c r="Q1677" s="122" t="s">
        <v>190</v>
      </c>
      <c r="R1677" s="124">
        <v>14.372</v>
      </c>
      <c r="S1677" s="122" t="s">
        <v>191</v>
      </c>
      <c r="T1677" s="125">
        <v>16.29</v>
      </c>
      <c r="U1677" s="122" t="s">
        <v>30</v>
      </c>
      <c r="W1677" s="8" t="str">
        <f t="shared" si="188"/>
        <v/>
      </c>
      <c r="X1677" s="8">
        <f>IF(S1677="6B",_xlfn.XLOOKUP(H1677,'Zoning 2shop'!A:A,'Zoning 2shop'!B:B),IF(S1677="6C",_xlfn.XLOOKUP(G1677,'Zoning 2shop'!C:C,'Zoning 2shop'!D:D),""))</f>
        <v>30</v>
      </c>
      <c r="Y1677" s="112">
        <f t="shared" si="189"/>
        <v>0.14910705133062102</v>
      </c>
      <c r="Z1677" s="4">
        <f t="shared" si="190"/>
        <v>16.29</v>
      </c>
      <c r="AA1677" s="4">
        <f t="shared" si="191"/>
        <v>0.08</v>
      </c>
      <c r="AB1677" s="4">
        <f t="shared" si="192"/>
        <v>2.4289538661758163</v>
      </c>
      <c r="AC1677" s="19">
        <f t="shared" si="193"/>
        <v>16.369999999999997</v>
      </c>
      <c r="AD1677" s="8" t="str">
        <f>IF(COUNTIF(Catégories!A:A,N1677)=0,"catégorie inconnue",LOOKUP(N1677,Catégories!A:A,Catégories!B:B))</f>
        <v>Frêt</v>
      </c>
      <c r="AE1677" s="21">
        <f t="shared" si="194"/>
        <v>18.798953866175815</v>
      </c>
    </row>
    <row r="1678" spans="2:31" ht="25.5" hidden="1" x14ac:dyDescent="0.2">
      <c r="B1678" s="122" t="s">
        <v>3839</v>
      </c>
      <c r="C1678" s="122" t="s">
        <v>177</v>
      </c>
      <c r="D1678" s="123">
        <v>46154</v>
      </c>
      <c r="E1678" s="122" t="s">
        <v>4857</v>
      </c>
      <c r="F1678" s="122" t="s">
        <v>22</v>
      </c>
      <c r="G1678" s="122" t="s">
        <v>151</v>
      </c>
      <c r="H1678" s="122" t="s">
        <v>149</v>
      </c>
      <c r="I1678" s="122" t="s">
        <v>4858</v>
      </c>
      <c r="J1678" s="122" t="s">
        <v>4858</v>
      </c>
      <c r="K1678" s="122" t="s">
        <v>24</v>
      </c>
      <c r="L1678" s="122" t="s">
        <v>4859</v>
      </c>
      <c r="M1678" s="122" t="s">
        <v>25</v>
      </c>
      <c r="N1678" s="122" t="s">
        <v>41</v>
      </c>
      <c r="O1678" s="122" t="s">
        <v>25</v>
      </c>
      <c r="P1678" s="122"/>
      <c r="Q1678" s="122" t="s">
        <v>190</v>
      </c>
      <c r="R1678" s="124">
        <v>0</v>
      </c>
      <c r="S1678" s="122" t="s">
        <v>191</v>
      </c>
      <c r="T1678" s="125">
        <v>2</v>
      </c>
      <c r="U1678" s="122" t="s">
        <v>30</v>
      </c>
      <c r="W1678" s="8" t="str">
        <f t="shared" si="188"/>
        <v/>
      </c>
      <c r="X1678" s="8">
        <f>IF(S1678="6B",_xlfn.XLOOKUP(H1678,'Zoning 2shop'!A:A,'Zoning 2shop'!B:B),IF(S1678="6C",_xlfn.XLOOKUP(G1678,'Zoning 2shop'!C:C,'Zoning 2shop'!D:D),""))</f>
        <v>30</v>
      </c>
      <c r="Y1678" s="112">
        <f t="shared" si="189"/>
        <v>0.14910705133062102</v>
      </c>
      <c r="Z1678" s="4">
        <f t="shared" si="190"/>
        <v>2</v>
      </c>
      <c r="AA1678" s="4">
        <f t="shared" si="191"/>
        <v>0.08</v>
      </c>
      <c r="AB1678" s="4">
        <f t="shared" si="192"/>
        <v>0.29821410266124204</v>
      </c>
      <c r="AC1678" s="19">
        <f t="shared" si="193"/>
        <v>2.08</v>
      </c>
      <c r="AD1678" s="8" t="str">
        <f>IF(COUNTIF(Catégories!A:A,N1678)=0,"catégorie inconnue",LOOKUP(N1678,Catégories!A:A,Catégories!B:B))</f>
        <v>Frêt</v>
      </c>
      <c r="AE1678" s="21">
        <f t="shared" si="194"/>
        <v>2.378214102661242</v>
      </c>
    </row>
    <row r="1679" spans="2:31" hidden="1" x14ac:dyDescent="0.2">
      <c r="B1679" s="122" t="s">
        <v>3839</v>
      </c>
      <c r="C1679" s="122" t="s">
        <v>177</v>
      </c>
      <c r="D1679" s="123">
        <v>46154</v>
      </c>
      <c r="E1679" s="122" t="s">
        <v>4865</v>
      </c>
      <c r="F1679" s="122" t="s">
        <v>22</v>
      </c>
      <c r="G1679" s="122" t="s">
        <v>151</v>
      </c>
      <c r="H1679" s="122" t="s">
        <v>149</v>
      </c>
      <c r="I1679" s="122" t="s">
        <v>4866</v>
      </c>
      <c r="J1679" s="122" t="s">
        <v>4866</v>
      </c>
      <c r="K1679" s="122" t="s">
        <v>24</v>
      </c>
      <c r="L1679" s="122" t="s">
        <v>4867</v>
      </c>
      <c r="M1679" s="122" t="s">
        <v>25</v>
      </c>
      <c r="N1679" s="122" t="s">
        <v>26</v>
      </c>
      <c r="O1679" s="122" t="s">
        <v>25</v>
      </c>
      <c r="P1679" s="122" t="s">
        <v>27</v>
      </c>
      <c r="Q1679" s="122" t="s">
        <v>190</v>
      </c>
      <c r="R1679" s="124">
        <v>0.58299999999999996</v>
      </c>
      <c r="S1679" s="122" t="s">
        <v>191</v>
      </c>
      <c r="T1679" s="125">
        <v>5.55</v>
      </c>
      <c r="U1679" s="122" t="s">
        <v>30</v>
      </c>
      <c r="W1679" s="8" t="str">
        <f t="shared" si="188"/>
        <v/>
      </c>
      <c r="X1679" s="8">
        <f>IF(S1679="6B",_xlfn.XLOOKUP(H1679,'Zoning 2shop'!A:A,'Zoning 2shop'!B:B),IF(S1679="6C",_xlfn.XLOOKUP(G1679,'Zoning 2shop'!C:C,'Zoning 2shop'!D:D),""))</f>
        <v>30</v>
      </c>
      <c r="Y1679" s="112">
        <f t="shared" si="189"/>
        <v>0.14910705133062102</v>
      </c>
      <c r="Z1679" s="4">
        <f t="shared" si="190"/>
        <v>5.55</v>
      </c>
      <c r="AA1679" s="4">
        <f t="shared" si="191"/>
        <v>0.08</v>
      </c>
      <c r="AB1679" s="4">
        <f t="shared" si="192"/>
        <v>0.8275441348849466</v>
      </c>
      <c r="AC1679" s="19">
        <f t="shared" si="193"/>
        <v>5.63</v>
      </c>
      <c r="AD1679" s="8" t="str">
        <f>IF(COUNTIF(Catégories!A:A,N1679)=0,"catégorie inconnue",LOOKUP(N1679,Catégories!A:A,Catégories!B:B))</f>
        <v>Frêt</v>
      </c>
      <c r="AE1679" s="21">
        <f t="shared" si="194"/>
        <v>6.4575441348849463</v>
      </c>
    </row>
    <row r="1680" spans="2:31" hidden="1" x14ac:dyDescent="0.2">
      <c r="B1680" s="122" t="s">
        <v>3839</v>
      </c>
      <c r="C1680" s="122" t="s">
        <v>177</v>
      </c>
      <c r="D1680" s="123">
        <v>46154</v>
      </c>
      <c r="E1680" s="122" t="s">
        <v>4825</v>
      </c>
      <c r="F1680" s="122" t="s">
        <v>22</v>
      </c>
      <c r="G1680" s="122" t="s">
        <v>153</v>
      </c>
      <c r="H1680" s="122" t="s">
        <v>149</v>
      </c>
      <c r="I1680" s="122" t="s">
        <v>4826</v>
      </c>
      <c r="J1680" s="122" t="s">
        <v>4826</v>
      </c>
      <c r="K1680" s="122" t="s">
        <v>24</v>
      </c>
      <c r="L1680" s="122" t="s">
        <v>4827</v>
      </c>
      <c r="M1680" s="122" t="s">
        <v>25</v>
      </c>
      <c r="N1680" s="122" t="s">
        <v>26</v>
      </c>
      <c r="O1680" s="122" t="s">
        <v>25</v>
      </c>
      <c r="P1680" s="122" t="s">
        <v>27</v>
      </c>
      <c r="Q1680" s="122" t="s">
        <v>190</v>
      </c>
      <c r="R1680" s="124">
        <v>0.1</v>
      </c>
      <c r="S1680" s="122" t="s">
        <v>191</v>
      </c>
      <c r="T1680" s="125">
        <v>6.4</v>
      </c>
      <c r="U1680" s="122" t="s">
        <v>30</v>
      </c>
      <c r="W1680" s="8" t="str">
        <f t="shared" si="188"/>
        <v/>
      </c>
      <c r="X1680" s="8">
        <f>IF(S1680="6B",_xlfn.XLOOKUP(H1680,'Zoning 2shop'!A:A,'Zoning 2shop'!B:B),IF(S1680="6C",_xlfn.XLOOKUP(G1680,'Zoning 2shop'!C:C,'Zoning 2shop'!D:D),""))</f>
        <v>33</v>
      </c>
      <c r="Y1680" s="112">
        <f t="shared" si="189"/>
        <v>0.14910705133062102</v>
      </c>
      <c r="Z1680" s="4">
        <f t="shared" si="190"/>
        <v>6.4</v>
      </c>
      <c r="AA1680" s="4">
        <f t="shared" si="191"/>
        <v>0.08</v>
      </c>
      <c r="AB1680" s="4">
        <f t="shared" si="192"/>
        <v>0.95428512851597458</v>
      </c>
      <c r="AC1680" s="19">
        <f t="shared" si="193"/>
        <v>6.48</v>
      </c>
      <c r="AD1680" s="8" t="str">
        <f>IF(COUNTIF(Catégories!A:A,N1680)=0,"catégorie inconnue",LOOKUP(N1680,Catégories!A:A,Catégories!B:B))</f>
        <v>Frêt</v>
      </c>
      <c r="AE1680" s="21">
        <f t="shared" si="194"/>
        <v>7.4342851285159748</v>
      </c>
    </row>
    <row r="1681" spans="2:31" hidden="1" x14ac:dyDescent="0.2">
      <c r="B1681" s="122" t="s">
        <v>3839</v>
      </c>
      <c r="C1681" s="122" t="s">
        <v>177</v>
      </c>
      <c r="D1681" s="123">
        <v>46154</v>
      </c>
      <c r="E1681" s="122" t="s">
        <v>3999</v>
      </c>
      <c r="F1681" s="122" t="s">
        <v>22</v>
      </c>
      <c r="G1681" s="122" t="s">
        <v>151</v>
      </c>
      <c r="H1681" s="122" t="s">
        <v>149</v>
      </c>
      <c r="I1681" s="122" t="s">
        <v>4863</v>
      </c>
      <c r="J1681" s="122" t="s">
        <v>4863</v>
      </c>
      <c r="K1681" s="122" t="s">
        <v>24</v>
      </c>
      <c r="L1681" s="122" t="s">
        <v>4864</v>
      </c>
      <c r="M1681" s="122" t="s">
        <v>25</v>
      </c>
      <c r="N1681" s="122" t="s">
        <v>26</v>
      </c>
      <c r="O1681" s="122" t="s">
        <v>25</v>
      </c>
      <c r="P1681" s="122" t="s">
        <v>27</v>
      </c>
      <c r="Q1681" s="122" t="s">
        <v>190</v>
      </c>
      <c r="R1681" s="124">
        <v>11.316000000000001</v>
      </c>
      <c r="S1681" s="122" t="s">
        <v>191</v>
      </c>
      <c r="T1681" s="125">
        <v>14.31</v>
      </c>
      <c r="U1681" s="122" t="s">
        <v>30</v>
      </c>
      <c r="W1681" s="8" t="str">
        <f t="shared" si="188"/>
        <v/>
      </c>
      <c r="X1681" s="8">
        <f>IF(S1681="6B",_xlfn.XLOOKUP(H1681,'Zoning 2shop'!A:A,'Zoning 2shop'!B:B),IF(S1681="6C",_xlfn.XLOOKUP(G1681,'Zoning 2shop'!C:C,'Zoning 2shop'!D:D),""))</f>
        <v>30</v>
      </c>
      <c r="Y1681" s="112">
        <f t="shared" si="189"/>
        <v>0.14910705133062102</v>
      </c>
      <c r="Z1681" s="4">
        <f t="shared" si="190"/>
        <v>14.31</v>
      </c>
      <c r="AA1681" s="4">
        <f t="shared" si="191"/>
        <v>0.08</v>
      </c>
      <c r="AB1681" s="4">
        <f t="shared" si="192"/>
        <v>2.1337219045411868</v>
      </c>
      <c r="AC1681" s="19">
        <f t="shared" si="193"/>
        <v>14.39</v>
      </c>
      <c r="AD1681" s="8" t="str">
        <f>IF(COUNTIF(Catégories!A:A,N1681)=0,"catégorie inconnue",LOOKUP(N1681,Catégories!A:A,Catégories!B:B))</f>
        <v>Frêt</v>
      </c>
      <c r="AE1681" s="21">
        <f t="shared" si="194"/>
        <v>16.523721904541187</v>
      </c>
    </row>
    <row r="1682" spans="2:31" hidden="1" x14ac:dyDescent="0.2">
      <c r="B1682" s="122" t="s">
        <v>3839</v>
      </c>
      <c r="C1682" s="122" t="s">
        <v>177</v>
      </c>
      <c r="D1682" s="123">
        <v>46154</v>
      </c>
      <c r="E1682" s="122" t="s">
        <v>4801</v>
      </c>
      <c r="F1682" s="122" t="s">
        <v>22</v>
      </c>
      <c r="G1682" s="122" t="s">
        <v>151</v>
      </c>
      <c r="H1682" s="122" t="s">
        <v>149</v>
      </c>
      <c r="I1682" s="122" t="s">
        <v>4802</v>
      </c>
      <c r="J1682" s="122" t="s">
        <v>4802</v>
      </c>
      <c r="K1682" s="122" t="s">
        <v>24</v>
      </c>
      <c r="L1682" s="122" t="s">
        <v>4803</v>
      </c>
      <c r="M1682" s="122" t="s">
        <v>25</v>
      </c>
      <c r="N1682" s="122" t="s">
        <v>26</v>
      </c>
      <c r="O1682" s="122" t="s">
        <v>25</v>
      </c>
      <c r="P1682" s="122" t="s">
        <v>27</v>
      </c>
      <c r="Q1682" s="122" t="s">
        <v>190</v>
      </c>
      <c r="R1682" s="124">
        <v>4.532</v>
      </c>
      <c r="S1682" s="122" t="s">
        <v>191</v>
      </c>
      <c r="T1682" s="125">
        <v>9.69</v>
      </c>
      <c r="U1682" s="122" t="s">
        <v>30</v>
      </c>
      <c r="W1682" s="8" t="str">
        <f t="shared" si="188"/>
        <v/>
      </c>
      <c r="X1682" s="8">
        <f>IF(S1682="6B",_xlfn.XLOOKUP(H1682,'Zoning 2shop'!A:A,'Zoning 2shop'!B:B),IF(S1682="6C",_xlfn.XLOOKUP(G1682,'Zoning 2shop'!C:C,'Zoning 2shop'!D:D),""))</f>
        <v>30</v>
      </c>
      <c r="Y1682" s="112">
        <f t="shared" si="189"/>
        <v>0.14910705133062102</v>
      </c>
      <c r="Z1682" s="4">
        <f t="shared" si="190"/>
        <v>9.69</v>
      </c>
      <c r="AA1682" s="4">
        <f t="shared" si="191"/>
        <v>0.08</v>
      </c>
      <c r="AB1682" s="4">
        <f t="shared" si="192"/>
        <v>1.4448473273937177</v>
      </c>
      <c r="AC1682" s="19">
        <f t="shared" si="193"/>
        <v>9.77</v>
      </c>
      <c r="AD1682" s="8" t="str">
        <f>IF(COUNTIF(Catégories!A:A,N1682)=0,"catégorie inconnue",LOOKUP(N1682,Catégories!A:A,Catégories!B:B))</f>
        <v>Frêt</v>
      </c>
      <c r="AE1682" s="21">
        <f t="shared" si="194"/>
        <v>11.214847327393716</v>
      </c>
    </row>
    <row r="1683" spans="2:31" hidden="1" x14ac:dyDescent="0.2">
      <c r="B1683" s="122" t="s">
        <v>3839</v>
      </c>
      <c r="C1683" s="122" t="s">
        <v>177</v>
      </c>
      <c r="D1683" s="123">
        <v>46154</v>
      </c>
      <c r="E1683" s="122" t="s">
        <v>4804</v>
      </c>
      <c r="F1683" s="122" t="s">
        <v>22</v>
      </c>
      <c r="G1683" s="122" t="s">
        <v>151</v>
      </c>
      <c r="H1683" s="122" t="s">
        <v>149</v>
      </c>
      <c r="I1683" s="122" t="s">
        <v>4805</v>
      </c>
      <c r="J1683" s="122" t="s">
        <v>4805</v>
      </c>
      <c r="K1683" s="122" t="s">
        <v>24</v>
      </c>
      <c r="L1683" s="122" t="s">
        <v>4806</v>
      </c>
      <c r="M1683" s="122" t="s">
        <v>25</v>
      </c>
      <c r="N1683" s="122" t="s">
        <v>26</v>
      </c>
      <c r="O1683" s="122" t="s">
        <v>25</v>
      </c>
      <c r="P1683" s="122" t="s">
        <v>27</v>
      </c>
      <c r="Q1683" s="122" t="s">
        <v>190</v>
      </c>
      <c r="R1683" s="124">
        <v>0.28999999999999998</v>
      </c>
      <c r="S1683" s="122" t="s">
        <v>191</v>
      </c>
      <c r="T1683" s="125">
        <v>5.33</v>
      </c>
      <c r="U1683" s="122" t="s">
        <v>30</v>
      </c>
      <c r="W1683" s="8" t="str">
        <f t="shared" si="188"/>
        <v/>
      </c>
      <c r="X1683" s="8">
        <f>IF(S1683="6B",_xlfn.XLOOKUP(H1683,'Zoning 2shop'!A:A,'Zoning 2shop'!B:B),IF(S1683="6C",_xlfn.XLOOKUP(G1683,'Zoning 2shop'!C:C,'Zoning 2shop'!D:D),""))</f>
        <v>30</v>
      </c>
      <c r="Y1683" s="112">
        <f t="shared" si="189"/>
        <v>0.14910705133062102</v>
      </c>
      <c r="Z1683" s="4">
        <f t="shared" si="190"/>
        <v>5.33</v>
      </c>
      <c r="AA1683" s="4">
        <f t="shared" si="191"/>
        <v>0.08</v>
      </c>
      <c r="AB1683" s="4">
        <f t="shared" si="192"/>
        <v>0.79474058359221</v>
      </c>
      <c r="AC1683" s="19">
        <f t="shared" si="193"/>
        <v>5.41</v>
      </c>
      <c r="AD1683" s="8" t="str">
        <f>IF(COUNTIF(Catégories!A:A,N1683)=0,"catégorie inconnue",LOOKUP(N1683,Catégories!A:A,Catégories!B:B))</f>
        <v>Frêt</v>
      </c>
      <c r="AE1683" s="21">
        <f t="shared" si="194"/>
        <v>6.2047405835922103</v>
      </c>
    </row>
    <row r="1684" spans="2:31" hidden="1" x14ac:dyDescent="0.2">
      <c r="B1684" s="122" t="s">
        <v>3839</v>
      </c>
      <c r="C1684" s="122" t="s">
        <v>177</v>
      </c>
      <c r="D1684" s="123">
        <v>46154</v>
      </c>
      <c r="E1684" s="122" t="s">
        <v>4854</v>
      </c>
      <c r="F1684" s="122" t="s">
        <v>22</v>
      </c>
      <c r="G1684" s="122" t="s">
        <v>151</v>
      </c>
      <c r="H1684" s="122" t="s">
        <v>149</v>
      </c>
      <c r="I1684" s="122" t="s">
        <v>4855</v>
      </c>
      <c r="J1684" s="122" t="s">
        <v>4855</v>
      </c>
      <c r="K1684" s="122" t="s">
        <v>24</v>
      </c>
      <c r="L1684" s="122" t="s">
        <v>4856</v>
      </c>
      <c r="M1684" s="122" t="s">
        <v>25</v>
      </c>
      <c r="N1684" s="122" t="s">
        <v>26</v>
      </c>
      <c r="O1684" s="122" t="s">
        <v>25</v>
      </c>
      <c r="P1684" s="122" t="s">
        <v>27</v>
      </c>
      <c r="Q1684" s="122" t="s">
        <v>190</v>
      </c>
      <c r="R1684" s="124">
        <v>0.79800000000000004</v>
      </c>
      <c r="S1684" s="122" t="s">
        <v>191</v>
      </c>
      <c r="T1684" s="125">
        <v>5.55</v>
      </c>
      <c r="U1684" s="122" t="s">
        <v>30</v>
      </c>
      <c r="W1684" s="8" t="str">
        <f t="shared" si="188"/>
        <v/>
      </c>
      <c r="X1684" s="8">
        <f>IF(S1684="6B",_xlfn.XLOOKUP(H1684,'Zoning 2shop'!A:A,'Zoning 2shop'!B:B),IF(S1684="6C",_xlfn.XLOOKUP(G1684,'Zoning 2shop'!C:C,'Zoning 2shop'!D:D),""))</f>
        <v>30</v>
      </c>
      <c r="Y1684" s="112">
        <f t="shared" si="189"/>
        <v>0.14910705133062102</v>
      </c>
      <c r="Z1684" s="4">
        <f t="shared" si="190"/>
        <v>5.55</v>
      </c>
      <c r="AA1684" s="4">
        <f t="shared" si="191"/>
        <v>0.08</v>
      </c>
      <c r="AB1684" s="4">
        <f t="shared" si="192"/>
        <v>0.8275441348849466</v>
      </c>
      <c r="AC1684" s="19">
        <f t="shared" si="193"/>
        <v>5.63</v>
      </c>
      <c r="AD1684" s="8" t="str">
        <f>IF(COUNTIF(Catégories!A:A,N1684)=0,"catégorie inconnue",LOOKUP(N1684,Catégories!A:A,Catégories!B:B))</f>
        <v>Frêt</v>
      </c>
      <c r="AE1684" s="21">
        <f t="shared" si="194"/>
        <v>6.4575441348849463</v>
      </c>
    </row>
    <row r="1685" spans="2:31" hidden="1" x14ac:dyDescent="0.2">
      <c r="B1685" s="122" t="s">
        <v>3839</v>
      </c>
      <c r="C1685" s="122" t="s">
        <v>177</v>
      </c>
      <c r="D1685" s="123">
        <v>46154</v>
      </c>
      <c r="E1685" s="122" t="s">
        <v>4848</v>
      </c>
      <c r="F1685" s="122" t="s">
        <v>22</v>
      </c>
      <c r="G1685" s="122" t="s">
        <v>151</v>
      </c>
      <c r="H1685" s="122" t="s">
        <v>149</v>
      </c>
      <c r="I1685" s="122" t="s">
        <v>4849</v>
      </c>
      <c r="J1685" s="122" t="s">
        <v>4849</v>
      </c>
      <c r="K1685" s="122" t="s">
        <v>24</v>
      </c>
      <c r="L1685" s="122" t="s">
        <v>4850</v>
      </c>
      <c r="M1685" s="122" t="s">
        <v>25</v>
      </c>
      <c r="N1685" s="122" t="s">
        <v>26</v>
      </c>
      <c r="O1685" s="122" t="s">
        <v>25</v>
      </c>
      <c r="P1685" s="122" t="s">
        <v>27</v>
      </c>
      <c r="Q1685" s="122" t="s">
        <v>190</v>
      </c>
      <c r="R1685" s="124">
        <v>4.532</v>
      </c>
      <c r="S1685" s="122" t="s">
        <v>191</v>
      </c>
      <c r="T1685" s="125">
        <v>9.69</v>
      </c>
      <c r="U1685" s="122" t="s">
        <v>30</v>
      </c>
      <c r="W1685" s="8" t="str">
        <f t="shared" si="188"/>
        <v/>
      </c>
      <c r="X1685" s="8">
        <f>IF(S1685="6B",_xlfn.XLOOKUP(H1685,'Zoning 2shop'!A:A,'Zoning 2shop'!B:B),IF(S1685="6C",_xlfn.XLOOKUP(G1685,'Zoning 2shop'!C:C,'Zoning 2shop'!D:D),""))</f>
        <v>30</v>
      </c>
      <c r="Y1685" s="112">
        <f t="shared" si="189"/>
        <v>0.14910705133062102</v>
      </c>
      <c r="Z1685" s="4">
        <f t="shared" si="190"/>
        <v>9.69</v>
      </c>
      <c r="AA1685" s="4">
        <f t="shared" si="191"/>
        <v>0.08</v>
      </c>
      <c r="AB1685" s="4">
        <f t="shared" si="192"/>
        <v>1.4448473273937177</v>
      </c>
      <c r="AC1685" s="19">
        <f t="shared" si="193"/>
        <v>9.77</v>
      </c>
      <c r="AD1685" s="8" t="str">
        <f>IF(COUNTIF(Catégories!A:A,N1685)=0,"catégorie inconnue",LOOKUP(N1685,Catégories!A:A,Catégories!B:B))</f>
        <v>Frêt</v>
      </c>
      <c r="AE1685" s="21">
        <f t="shared" si="194"/>
        <v>11.214847327393716</v>
      </c>
    </row>
    <row r="1686" spans="2:31" hidden="1" x14ac:dyDescent="0.2">
      <c r="B1686" s="122" t="s">
        <v>3839</v>
      </c>
      <c r="C1686" s="122" t="s">
        <v>177</v>
      </c>
      <c r="D1686" s="123">
        <v>46155</v>
      </c>
      <c r="E1686" s="122" t="s">
        <v>4332</v>
      </c>
      <c r="F1686" s="122" t="s">
        <v>22</v>
      </c>
      <c r="G1686" s="122" t="s">
        <v>151</v>
      </c>
      <c r="H1686" s="122" t="s">
        <v>149</v>
      </c>
      <c r="I1686" s="122" t="s">
        <v>4333</v>
      </c>
      <c r="J1686" s="122" t="s">
        <v>4333</v>
      </c>
      <c r="K1686" s="122" t="s">
        <v>24</v>
      </c>
      <c r="L1686" s="122" t="s">
        <v>4925</v>
      </c>
      <c r="M1686" s="122" t="s">
        <v>25</v>
      </c>
      <c r="N1686" s="122" t="s">
        <v>26</v>
      </c>
      <c r="O1686" s="122" t="s">
        <v>25</v>
      </c>
      <c r="P1686" s="122" t="s">
        <v>27</v>
      </c>
      <c r="Q1686" s="122" t="s">
        <v>190</v>
      </c>
      <c r="R1686" s="124">
        <v>0.46899999999999997</v>
      </c>
      <c r="S1686" s="122" t="s">
        <v>191</v>
      </c>
      <c r="T1686" s="125">
        <v>5.33</v>
      </c>
      <c r="U1686" s="122" t="s">
        <v>30</v>
      </c>
      <c r="W1686" s="8" t="str">
        <f t="shared" si="188"/>
        <v/>
      </c>
      <c r="X1686" s="8">
        <f>IF(S1686="6B",_xlfn.XLOOKUP(H1686,'Zoning 2shop'!A:A,'Zoning 2shop'!B:B),IF(S1686="6C",_xlfn.XLOOKUP(G1686,'Zoning 2shop'!C:C,'Zoning 2shop'!D:D),""))</f>
        <v>30</v>
      </c>
      <c r="Y1686" s="112">
        <f t="shared" si="189"/>
        <v>0.14910705133062102</v>
      </c>
      <c r="Z1686" s="4">
        <f t="shared" si="190"/>
        <v>5.33</v>
      </c>
      <c r="AA1686" s="4">
        <f t="shared" si="191"/>
        <v>0.08</v>
      </c>
      <c r="AB1686" s="4">
        <f t="shared" si="192"/>
        <v>0.79474058359221</v>
      </c>
      <c r="AC1686" s="19">
        <f t="shared" si="193"/>
        <v>5.41</v>
      </c>
      <c r="AD1686" s="8" t="str">
        <f>IF(COUNTIF(Catégories!A:A,N1686)=0,"catégorie inconnue",LOOKUP(N1686,Catégories!A:A,Catégories!B:B))</f>
        <v>Frêt</v>
      </c>
      <c r="AE1686" s="21">
        <f t="shared" si="194"/>
        <v>6.2047405835922103</v>
      </c>
    </row>
    <row r="1687" spans="2:31" hidden="1" x14ac:dyDescent="0.2">
      <c r="B1687" s="122" t="s">
        <v>3839</v>
      </c>
      <c r="C1687" s="122" t="s">
        <v>177</v>
      </c>
      <c r="D1687" s="123">
        <v>46155</v>
      </c>
      <c r="E1687" s="122" t="s">
        <v>4892</v>
      </c>
      <c r="F1687" s="122" t="s">
        <v>22</v>
      </c>
      <c r="G1687" s="122" t="s">
        <v>151</v>
      </c>
      <c r="H1687" s="122" t="s">
        <v>149</v>
      </c>
      <c r="I1687" s="122" t="s">
        <v>4893</v>
      </c>
      <c r="J1687" s="122" t="s">
        <v>4893</v>
      </c>
      <c r="K1687" s="122" t="s">
        <v>24</v>
      </c>
      <c r="L1687" s="122" t="s">
        <v>4894</v>
      </c>
      <c r="M1687" s="122" t="s">
        <v>25</v>
      </c>
      <c r="N1687" s="122" t="s">
        <v>26</v>
      </c>
      <c r="O1687" s="122" t="s">
        <v>25</v>
      </c>
      <c r="P1687" s="122" t="s">
        <v>27</v>
      </c>
      <c r="Q1687" s="122" t="s">
        <v>190</v>
      </c>
      <c r="R1687" s="124">
        <v>0.86399999999999999</v>
      </c>
      <c r="S1687" s="122" t="s">
        <v>191</v>
      </c>
      <c r="T1687" s="125">
        <v>5.55</v>
      </c>
      <c r="U1687" s="122" t="s">
        <v>30</v>
      </c>
      <c r="W1687" s="8" t="str">
        <f t="shared" si="188"/>
        <v/>
      </c>
      <c r="X1687" s="8">
        <f>IF(S1687="6B",_xlfn.XLOOKUP(H1687,'Zoning 2shop'!A:A,'Zoning 2shop'!B:B),IF(S1687="6C",_xlfn.XLOOKUP(G1687,'Zoning 2shop'!C:C,'Zoning 2shop'!D:D),""))</f>
        <v>30</v>
      </c>
      <c r="Y1687" s="112">
        <f t="shared" si="189"/>
        <v>0.14910705133062102</v>
      </c>
      <c r="Z1687" s="4">
        <f t="shared" si="190"/>
        <v>5.55</v>
      </c>
      <c r="AA1687" s="4">
        <f t="shared" si="191"/>
        <v>0.08</v>
      </c>
      <c r="AB1687" s="4">
        <f t="shared" si="192"/>
        <v>0.8275441348849466</v>
      </c>
      <c r="AC1687" s="19">
        <f t="shared" si="193"/>
        <v>5.63</v>
      </c>
      <c r="AD1687" s="8" t="str">
        <f>IF(COUNTIF(Catégories!A:A,N1687)=0,"catégorie inconnue",LOOKUP(N1687,Catégories!A:A,Catégories!B:B))</f>
        <v>Frêt</v>
      </c>
      <c r="AE1687" s="21">
        <f t="shared" si="194"/>
        <v>6.4575441348849463</v>
      </c>
    </row>
    <row r="1688" spans="2:31" hidden="1" x14ac:dyDescent="0.2">
      <c r="B1688" s="122" t="s">
        <v>3839</v>
      </c>
      <c r="C1688" s="122" t="s">
        <v>177</v>
      </c>
      <c r="D1688" s="123">
        <v>46155</v>
      </c>
      <c r="E1688" s="122" t="s">
        <v>3975</v>
      </c>
      <c r="F1688" s="122" t="s">
        <v>22</v>
      </c>
      <c r="G1688" s="122" t="s">
        <v>151</v>
      </c>
      <c r="H1688" s="122" t="s">
        <v>149</v>
      </c>
      <c r="I1688" s="122" t="s">
        <v>4953</v>
      </c>
      <c r="J1688" s="122" t="s">
        <v>4953</v>
      </c>
      <c r="K1688" s="122" t="s">
        <v>24</v>
      </c>
      <c r="L1688" s="122" t="s">
        <v>4954</v>
      </c>
      <c r="M1688" s="122" t="s">
        <v>25</v>
      </c>
      <c r="N1688" s="122" t="s">
        <v>26</v>
      </c>
      <c r="O1688" s="122" t="s">
        <v>25</v>
      </c>
      <c r="P1688" s="122" t="s">
        <v>27</v>
      </c>
      <c r="Q1688" s="122" t="s">
        <v>190</v>
      </c>
      <c r="R1688" s="124">
        <v>14.848000000000001</v>
      </c>
      <c r="S1688" s="122" t="s">
        <v>191</v>
      </c>
      <c r="T1688" s="125">
        <v>16.29</v>
      </c>
      <c r="U1688" s="122" t="s">
        <v>30</v>
      </c>
      <c r="W1688" s="8" t="str">
        <f t="shared" si="188"/>
        <v/>
      </c>
      <c r="X1688" s="8">
        <f>IF(S1688="6B",_xlfn.XLOOKUP(H1688,'Zoning 2shop'!A:A,'Zoning 2shop'!B:B),IF(S1688="6C",_xlfn.XLOOKUP(G1688,'Zoning 2shop'!C:C,'Zoning 2shop'!D:D),""))</f>
        <v>30</v>
      </c>
      <c r="Y1688" s="112">
        <f t="shared" si="189"/>
        <v>0.14910705133062102</v>
      </c>
      <c r="Z1688" s="4">
        <f t="shared" si="190"/>
        <v>16.29</v>
      </c>
      <c r="AA1688" s="4">
        <f t="shared" si="191"/>
        <v>0.08</v>
      </c>
      <c r="AB1688" s="4">
        <f t="shared" si="192"/>
        <v>2.4289538661758163</v>
      </c>
      <c r="AC1688" s="19">
        <f t="shared" si="193"/>
        <v>16.369999999999997</v>
      </c>
      <c r="AD1688" s="8" t="str">
        <f>IF(COUNTIF(Catégories!A:A,N1688)=0,"catégorie inconnue",LOOKUP(N1688,Catégories!A:A,Catégories!B:B))</f>
        <v>Frêt</v>
      </c>
      <c r="AE1688" s="21">
        <f t="shared" si="194"/>
        <v>18.798953866175815</v>
      </c>
    </row>
    <row r="1689" spans="2:31" hidden="1" x14ac:dyDescent="0.2">
      <c r="B1689" s="122" t="s">
        <v>3839</v>
      </c>
      <c r="C1689" s="122" t="s">
        <v>177</v>
      </c>
      <c r="D1689" s="123">
        <v>46155</v>
      </c>
      <c r="E1689" s="122" t="s">
        <v>4900</v>
      </c>
      <c r="F1689" s="122" t="s">
        <v>22</v>
      </c>
      <c r="G1689" s="122" t="s">
        <v>151</v>
      </c>
      <c r="H1689" s="122" t="s">
        <v>149</v>
      </c>
      <c r="I1689" s="122" t="s">
        <v>4901</v>
      </c>
      <c r="J1689" s="122" t="s">
        <v>4901</v>
      </c>
      <c r="K1689" s="122" t="s">
        <v>24</v>
      </c>
      <c r="L1689" s="122" t="s">
        <v>4902</v>
      </c>
      <c r="M1689" s="122" t="s">
        <v>25</v>
      </c>
      <c r="N1689" s="122" t="s">
        <v>26</v>
      </c>
      <c r="O1689" s="122" t="s">
        <v>25</v>
      </c>
      <c r="P1689" s="122" t="s">
        <v>27</v>
      </c>
      <c r="Q1689" s="122" t="s">
        <v>190</v>
      </c>
      <c r="R1689" s="124">
        <v>0.33</v>
      </c>
      <c r="S1689" s="122" t="s">
        <v>191</v>
      </c>
      <c r="T1689" s="125">
        <v>5.33</v>
      </c>
      <c r="U1689" s="122" t="s">
        <v>30</v>
      </c>
      <c r="W1689" s="8" t="str">
        <f t="shared" si="188"/>
        <v/>
      </c>
      <c r="X1689" s="8">
        <f>IF(S1689="6B",_xlfn.XLOOKUP(H1689,'Zoning 2shop'!A:A,'Zoning 2shop'!B:B),IF(S1689="6C",_xlfn.XLOOKUP(G1689,'Zoning 2shop'!C:C,'Zoning 2shop'!D:D),""))</f>
        <v>30</v>
      </c>
      <c r="Y1689" s="112">
        <f t="shared" si="189"/>
        <v>0.14910705133062102</v>
      </c>
      <c r="Z1689" s="4">
        <f t="shared" si="190"/>
        <v>5.33</v>
      </c>
      <c r="AA1689" s="4">
        <f t="shared" si="191"/>
        <v>0.08</v>
      </c>
      <c r="AB1689" s="4">
        <f t="shared" si="192"/>
        <v>0.79474058359221</v>
      </c>
      <c r="AC1689" s="19">
        <f t="shared" si="193"/>
        <v>5.41</v>
      </c>
      <c r="AD1689" s="8" t="str">
        <f>IF(COUNTIF(Catégories!A:A,N1689)=0,"catégorie inconnue",LOOKUP(N1689,Catégories!A:A,Catégories!B:B))</f>
        <v>Frêt</v>
      </c>
      <c r="AE1689" s="21">
        <f t="shared" si="194"/>
        <v>6.2047405835922103</v>
      </c>
    </row>
    <row r="1690" spans="2:31" hidden="1" x14ac:dyDescent="0.2">
      <c r="B1690" s="122" t="s">
        <v>3839</v>
      </c>
      <c r="C1690" s="122" t="s">
        <v>177</v>
      </c>
      <c r="D1690" s="123">
        <v>46155</v>
      </c>
      <c r="E1690" s="122" t="s">
        <v>522</v>
      </c>
      <c r="F1690" s="122" t="s">
        <v>22</v>
      </c>
      <c r="G1690" s="122" t="s">
        <v>151</v>
      </c>
      <c r="H1690" s="122" t="s">
        <v>149</v>
      </c>
      <c r="I1690" s="122" t="s">
        <v>4872</v>
      </c>
      <c r="J1690" s="122" t="s">
        <v>4872</v>
      </c>
      <c r="K1690" s="122" t="s">
        <v>24</v>
      </c>
      <c r="L1690" s="122" t="s">
        <v>4873</v>
      </c>
      <c r="M1690" s="122" t="s">
        <v>25</v>
      </c>
      <c r="N1690" s="122" t="s">
        <v>26</v>
      </c>
      <c r="O1690" s="122" t="s">
        <v>25</v>
      </c>
      <c r="P1690" s="122" t="s">
        <v>27</v>
      </c>
      <c r="Q1690" s="122" t="s">
        <v>190</v>
      </c>
      <c r="R1690" s="124">
        <v>1.1599999999999999</v>
      </c>
      <c r="S1690" s="122" t="s">
        <v>191</v>
      </c>
      <c r="T1690" s="125">
        <v>5.88</v>
      </c>
      <c r="U1690" s="122" t="s">
        <v>30</v>
      </c>
      <c r="W1690" s="8" t="str">
        <f t="shared" si="188"/>
        <v/>
      </c>
      <c r="X1690" s="8">
        <f>IF(S1690="6B",_xlfn.XLOOKUP(H1690,'Zoning 2shop'!A:A,'Zoning 2shop'!B:B),IF(S1690="6C",_xlfn.XLOOKUP(G1690,'Zoning 2shop'!C:C,'Zoning 2shop'!D:D),""))</f>
        <v>30</v>
      </c>
      <c r="Y1690" s="112">
        <f t="shared" si="189"/>
        <v>0.14910705133062102</v>
      </c>
      <c r="Z1690" s="4">
        <f t="shared" si="190"/>
        <v>5.88</v>
      </c>
      <c r="AA1690" s="4">
        <f t="shared" si="191"/>
        <v>0.08</v>
      </c>
      <c r="AB1690" s="4">
        <f t="shared" si="192"/>
        <v>0.87674946182405156</v>
      </c>
      <c r="AC1690" s="19">
        <f t="shared" si="193"/>
        <v>5.96</v>
      </c>
      <c r="AD1690" s="8" t="str">
        <f>IF(COUNTIF(Catégories!A:A,N1690)=0,"catégorie inconnue",LOOKUP(N1690,Catégories!A:A,Catégories!B:B))</f>
        <v>Frêt</v>
      </c>
      <c r="AE1690" s="21">
        <f t="shared" si="194"/>
        <v>6.8367494618240512</v>
      </c>
    </row>
    <row r="1691" spans="2:31" hidden="1" x14ac:dyDescent="0.2">
      <c r="B1691" s="122" t="s">
        <v>3839</v>
      </c>
      <c r="C1691" s="122" t="s">
        <v>177</v>
      </c>
      <c r="D1691" s="123">
        <v>46155</v>
      </c>
      <c r="E1691" s="122" t="s">
        <v>2010</v>
      </c>
      <c r="F1691" s="122" t="s">
        <v>22</v>
      </c>
      <c r="G1691" s="122" t="s">
        <v>151</v>
      </c>
      <c r="H1691" s="122" t="s">
        <v>149</v>
      </c>
      <c r="I1691" s="122" t="s">
        <v>4898</v>
      </c>
      <c r="J1691" s="122" t="s">
        <v>4898</v>
      </c>
      <c r="K1691" s="122" t="s">
        <v>24</v>
      </c>
      <c r="L1691" s="122" t="s">
        <v>4899</v>
      </c>
      <c r="M1691" s="122" t="s">
        <v>25</v>
      </c>
      <c r="N1691" s="122" t="s">
        <v>26</v>
      </c>
      <c r="O1691" s="122" t="s">
        <v>25</v>
      </c>
      <c r="P1691" s="122" t="s">
        <v>27</v>
      </c>
      <c r="Q1691" s="122" t="s">
        <v>190</v>
      </c>
      <c r="R1691" s="124">
        <v>4.3650000000000002</v>
      </c>
      <c r="S1691" s="122" t="s">
        <v>191</v>
      </c>
      <c r="T1691" s="125">
        <v>9.69</v>
      </c>
      <c r="U1691" s="122" t="s">
        <v>30</v>
      </c>
      <c r="W1691" s="8" t="str">
        <f t="shared" si="188"/>
        <v/>
      </c>
      <c r="X1691" s="8">
        <f>IF(S1691="6B",_xlfn.XLOOKUP(H1691,'Zoning 2shop'!A:A,'Zoning 2shop'!B:B),IF(S1691="6C",_xlfn.XLOOKUP(G1691,'Zoning 2shop'!C:C,'Zoning 2shop'!D:D),""))</f>
        <v>30</v>
      </c>
      <c r="Y1691" s="112">
        <f t="shared" si="189"/>
        <v>0.14910705133062102</v>
      </c>
      <c r="Z1691" s="4">
        <f t="shared" si="190"/>
        <v>9.69</v>
      </c>
      <c r="AA1691" s="4">
        <f t="shared" si="191"/>
        <v>0.08</v>
      </c>
      <c r="AB1691" s="4">
        <f t="shared" si="192"/>
        <v>1.4448473273937177</v>
      </c>
      <c r="AC1691" s="19">
        <f t="shared" si="193"/>
        <v>9.77</v>
      </c>
      <c r="AD1691" s="8" t="str">
        <f>IF(COUNTIF(Catégories!A:A,N1691)=0,"catégorie inconnue",LOOKUP(N1691,Catégories!A:A,Catégories!B:B))</f>
        <v>Frêt</v>
      </c>
      <c r="AE1691" s="21">
        <f t="shared" si="194"/>
        <v>11.214847327393716</v>
      </c>
    </row>
    <row r="1692" spans="2:31" hidden="1" x14ac:dyDescent="0.2">
      <c r="B1692" s="122" t="s">
        <v>3839</v>
      </c>
      <c r="C1692" s="122" t="s">
        <v>177</v>
      </c>
      <c r="D1692" s="123">
        <v>46155</v>
      </c>
      <c r="E1692" s="122" t="s">
        <v>4883</v>
      </c>
      <c r="F1692" s="122" t="s">
        <v>22</v>
      </c>
      <c r="G1692" s="122" t="s">
        <v>151</v>
      </c>
      <c r="H1692" s="122" t="s">
        <v>149</v>
      </c>
      <c r="I1692" s="122" t="s">
        <v>4884</v>
      </c>
      <c r="J1692" s="122" t="s">
        <v>4884</v>
      </c>
      <c r="K1692" s="122" t="s">
        <v>24</v>
      </c>
      <c r="L1692" s="122" t="s">
        <v>4885</v>
      </c>
      <c r="M1692" s="122" t="s">
        <v>25</v>
      </c>
      <c r="N1692" s="122" t="s">
        <v>26</v>
      </c>
      <c r="O1692" s="122" t="s">
        <v>25</v>
      </c>
      <c r="P1692" s="122" t="s">
        <v>27</v>
      </c>
      <c r="Q1692" s="122" t="s">
        <v>190</v>
      </c>
      <c r="R1692" s="124">
        <v>4.532</v>
      </c>
      <c r="S1692" s="122" t="s">
        <v>191</v>
      </c>
      <c r="T1692" s="125">
        <v>9.69</v>
      </c>
      <c r="U1692" s="122" t="s">
        <v>30</v>
      </c>
      <c r="W1692" s="8" t="str">
        <f t="shared" si="188"/>
        <v/>
      </c>
      <c r="X1692" s="8">
        <f>IF(S1692="6B",_xlfn.XLOOKUP(H1692,'Zoning 2shop'!A:A,'Zoning 2shop'!B:B),IF(S1692="6C",_xlfn.XLOOKUP(G1692,'Zoning 2shop'!C:C,'Zoning 2shop'!D:D),""))</f>
        <v>30</v>
      </c>
      <c r="Y1692" s="112">
        <f t="shared" si="189"/>
        <v>0.14910705133062102</v>
      </c>
      <c r="Z1692" s="4">
        <f t="shared" si="190"/>
        <v>9.69</v>
      </c>
      <c r="AA1692" s="4">
        <f t="shared" si="191"/>
        <v>0.08</v>
      </c>
      <c r="AB1692" s="4">
        <f t="shared" si="192"/>
        <v>1.4448473273937177</v>
      </c>
      <c r="AC1692" s="19">
        <f t="shared" si="193"/>
        <v>9.77</v>
      </c>
      <c r="AD1692" s="8" t="str">
        <f>IF(COUNTIF(Catégories!A:A,N1692)=0,"catégorie inconnue",LOOKUP(N1692,Catégories!A:A,Catégories!B:B))</f>
        <v>Frêt</v>
      </c>
      <c r="AE1692" s="21">
        <f t="shared" si="194"/>
        <v>11.214847327393716</v>
      </c>
    </row>
    <row r="1693" spans="2:31" hidden="1" x14ac:dyDescent="0.2">
      <c r="B1693" s="122" t="s">
        <v>3839</v>
      </c>
      <c r="C1693" s="122" t="s">
        <v>177</v>
      </c>
      <c r="D1693" s="123">
        <v>46155</v>
      </c>
      <c r="E1693" s="122" t="s">
        <v>545</v>
      </c>
      <c r="F1693" s="122" t="s">
        <v>22</v>
      </c>
      <c r="G1693" s="122" t="s">
        <v>192</v>
      </c>
      <c r="H1693" s="122" t="s">
        <v>149</v>
      </c>
      <c r="I1693" s="122" t="s">
        <v>4975</v>
      </c>
      <c r="J1693" s="122" t="s">
        <v>4975</v>
      </c>
      <c r="K1693" s="122" t="s">
        <v>24</v>
      </c>
      <c r="L1693" s="122" t="s">
        <v>4976</v>
      </c>
      <c r="M1693" s="122" t="s">
        <v>25</v>
      </c>
      <c r="N1693" s="122" t="s">
        <v>26</v>
      </c>
      <c r="O1693" s="122" t="s">
        <v>25</v>
      </c>
      <c r="P1693" s="122" t="s">
        <v>27</v>
      </c>
      <c r="Q1693" s="122" t="s">
        <v>190</v>
      </c>
      <c r="R1693" s="124">
        <v>1.1859999999999999</v>
      </c>
      <c r="S1693" s="122" t="s">
        <v>191</v>
      </c>
      <c r="T1693" s="125">
        <v>10.02</v>
      </c>
      <c r="U1693" s="122" t="s">
        <v>30</v>
      </c>
      <c r="W1693" s="8" t="str">
        <f t="shared" si="188"/>
        <v/>
      </c>
      <c r="X1693" s="8">
        <f>IF(S1693="6B",_xlfn.XLOOKUP(H1693,'Zoning 2shop'!A:A,'Zoning 2shop'!B:B),IF(S1693="6C",_xlfn.XLOOKUP(G1693,'Zoning 2shop'!C:C,'Zoning 2shop'!D:D),""))</f>
        <v>25</v>
      </c>
      <c r="Y1693" s="112">
        <f t="shared" si="189"/>
        <v>0.14910705133062102</v>
      </c>
      <c r="Z1693" s="4">
        <f t="shared" si="190"/>
        <v>10.02</v>
      </c>
      <c r="AA1693" s="4">
        <f t="shared" si="191"/>
        <v>0.08</v>
      </c>
      <c r="AB1693" s="4">
        <f t="shared" si="192"/>
        <v>1.4940526543328225</v>
      </c>
      <c r="AC1693" s="19">
        <f t="shared" si="193"/>
        <v>10.1</v>
      </c>
      <c r="AD1693" s="8" t="str">
        <f>IF(COUNTIF(Catégories!A:A,N1693)=0,"catégorie inconnue",LOOKUP(N1693,Catégories!A:A,Catégories!B:B))</f>
        <v>Frêt</v>
      </c>
      <c r="AE1693" s="21">
        <f t="shared" si="194"/>
        <v>11.594052654332822</v>
      </c>
    </row>
    <row r="1694" spans="2:31" hidden="1" x14ac:dyDescent="0.2">
      <c r="B1694" s="122" t="s">
        <v>3839</v>
      </c>
      <c r="C1694" s="122" t="s">
        <v>177</v>
      </c>
      <c r="D1694" s="123">
        <v>46155</v>
      </c>
      <c r="E1694" s="122" t="s">
        <v>4969</v>
      </c>
      <c r="F1694" s="122" t="s">
        <v>22</v>
      </c>
      <c r="G1694" s="122" t="s">
        <v>151</v>
      </c>
      <c r="H1694" s="122" t="s">
        <v>149</v>
      </c>
      <c r="I1694" s="122" t="s">
        <v>4970</v>
      </c>
      <c r="J1694" s="122" t="s">
        <v>4970</v>
      </c>
      <c r="K1694" s="122" t="s">
        <v>24</v>
      </c>
      <c r="L1694" s="122" t="s">
        <v>4971</v>
      </c>
      <c r="M1694" s="122" t="s">
        <v>25</v>
      </c>
      <c r="N1694" s="122" t="s">
        <v>26</v>
      </c>
      <c r="O1694" s="122" t="s">
        <v>25</v>
      </c>
      <c r="P1694" s="122" t="s">
        <v>27</v>
      </c>
      <c r="Q1694" s="122" t="s">
        <v>190</v>
      </c>
      <c r="R1694" s="124">
        <v>4.5060000000000002</v>
      </c>
      <c r="S1694" s="122" t="s">
        <v>191</v>
      </c>
      <c r="T1694" s="125">
        <v>9.69</v>
      </c>
      <c r="U1694" s="122" t="s">
        <v>30</v>
      </c>
      <c r="W1694" s="8" t="str">
        <f t="shared" si="188"/>
        <v/>
      </c>
      <c r="X1694" s="8">
        <f>IF(S1694="6B",_xlfn.XLOOKUP(H1694,'Zoning 2shop'!A:A,'Zoning 2shop'!B:B),IF(S1694="6C",_xlfn.XLOOKUP(G1694,'Zoning 2shop'!C:C,'Zoning 2shop'!D:D),""))</f>
        <v>30</v>
      </c>
      <c r="Y1694" s="112">
        <f t="shared" si="189"/>
        <v>0.14910705133062102</v>
      </c>
      <c r="Z1694" s="4">
        <f t="shared" si="190"/>
        <v>9.69</v>
      </c>
      <c r="AA1694" s="4">
        <f t="shared" si="191"/>
        <v>0.08</v>
      </c>
      <c r="AB1694" s="4">
        <f t="shared" si="192"/>
        <v>1.4448473273937177</v>
      </c>
      <c r="AC1694" s="19">
        <f t="shared" si="193"/>
        <v>9.77</v>
      </c>
      <c r="AD1694" s="8" t="str">
        <f>IF(COUNTIF(Catégories!A:A,N1694)=0,"catégorie inconnue",LOOKUP(N1694,Catégories!A:A,Catégories!B:B))</f>
        <v>Frêt</v>
      </c>
      <c r="AE1694" s="21">
        <f t="shared" si="194"/>
        <v>11.214847327393716</v>
      </c>
    </row>
    <row r="1695" spans="2:31" hidden="1" x14ac:dyDescent="0.2">
      <c r="B1695" s="122" t="s">
        <v>3839</v>
      </c>
      <c r="C1695" s="122" t="s">
        <v>177</v>
      </c>
      <c r="D1695" s="123">
        <v>46155</v>
      </c>
      <c r="E1695" s="122" t="s">
        <v>4874</v>
      </c>
      <c r="F1695" s="122" t="s">
        <v>22</v>
      </c>
      <c r="G1695" s="122" t="s">
        <v>151</v>
      </c>
      <c r="H1695" s="122" t="s">
        <v>149</v>
      </c>
      <c r="I1695" s="122" t="s">
        <v>4875</v>
      </c>
      <c r="J1695" s="122" t="s">
        <v>4875</v>
      </c>
      <c r="K1695" s="122" t="s">
        <v>24</v>
      </c>
      <c r="L1695" s="122" t="s">
        <v>4876</v>
      </c>
      <c r="M1695" s="122" t="s">
        <v>25</v>
      </c>
      <c r="N1695" s="122" t="s">
        <v>26</v>
      </c>
      <c r="O1695" s="122" t="s">
        <v>25</v>
      </c>
      <c r="P1695" s="122" t="s">
        <v>27</v>
      </c>
      <c r="Q1695" s="122" t="s">
        <v>190</v>
      </c>
      <c r="R1695" s="124">
        <v>0.874</v>
      </c>
      <c r="S1695" s="122" t="s">
        <v>191</v>
      </c>
      <c r="T1695" s="125">
        <v>5.55</v>
      </c>
      <c r="U1695" s="122" t="s">
        <v>30</v>
      </c>
      <c r="W1695" s="8" t="str">
        <f t="shared" si="188"/>
        <v/>
      </c>
      <c r="X1695" s="8">
        <f>IF(S1695="6B",_xlfn.XLOOKUP(H1695,'Zoning 2shop'!A:A,'Zoning 2shop'!B:B),IF(S1695="6C",_xlfn.XLOOKUP(G1695,'Zoning 2shop'!C:C,'Zoning 2shop'!D:D),""))</f>
        <v>30</v>
      </c>
      <c r="Y1695" s="112">
        <f t="shared" si="189"/>
        <v>0.14910705133062102</v>
      </c>
      <c r="Z1695" s="4">
        <f t="shared" si="190"/>
        <v>5.55</v>
      </c>
      <c r="AA1695" s="4">
        <f t="shared" si="191"/>
        <v>0.08</v>
      </c>
      <c r="AB1695" s="4">
        <f t="shared" si="192"/>
        <v>0.8275441348849466</v>
      </c>
      <c r="AC1695" s="19">
        <f t="shared" si="193"/>
        <v>5.63</v>
      </c>
      <c r="AD1695" s="8" t="str">
        <f>IF(COUNTIF(Catégories!A:A,N1695)=0,"catégorie inconnue",LOOKUP(N1695,Catégories!A:A,Catégories!B:B))</f>
        <v>Frêt</v>
      </c>
      <c r="AE1695" s="21">
        <f t="shared" si="194"/>
        <v>6.4575441348849463</v>
      </c>
    </row>
    <row r="1696" spans="2:31" hidden="1" x14ac:dyDescent="0.2">
      <c r="B1696" s="122" t="s">
        <v>3839</v>
      </c>
      <c r="C1696" s="122" t="s">
        <v>177</v>
      </c>
      <c r="D1696" s="123">
        <v>46155</v>
      </c>
      <c r="E1696" s="122" t="s">
        <v>571</v>
      </c>
      <c r="F1696" s="122" t="s">
        <v>22</v>
      </c>
      <c r="G1696" s="122" t="s">
        <v>151</v>
      </c>
      <c r="H1696" s="122" t="s">
        <v>149</v>
      </c>
      <c r="I1696" s="122" t="s">
        <v>4935</v>
      </c>
      <c r="J1696" s="122" t="s">
        <v>4935</v>
      </c>
      <c r="K1696" s="122" t="s">
        <v>24</v>
      </c>
      <c r="L1696" s="122" t="s">
        <v>4936</v>
      </c>
      <c r="M1696" s="122" t="s">
        <v>25</v>
      </c>
      <c r="N1696" s="122" t="s">
        <v>26</v>
      </c>
      <c r="O1696" s="122" t="s">
        <v>25</v>
      </c>
      <c r="P1696" s="122" t="s">
        <v>27</v>
      </c>
      <c r="Q1696" s="122" t="s">
        <v>190</v>
      </c>
      <c r="R1696" s="124">
        <v>0.77800000000000002</v>
      </c>
      <c r="S1696" s="122" t="s">
        <v>191</v>
      </c>
      <c r="T1696" s="125">
        <v>5.55</v>
      </c>
      <c r="U1696" s="122" t="s">
        <v>30</v>
      </c>
      <c r="W1696" s="8" t="str">
        <f t="shared" si="188"/>
        <v/>
      </c>
      <c r="X1696" s="8">
        <f>IF(S1696="6B",_xlfn.XLOOKUP(H1696,'Zoning 2shop'!A:A,'Zoning 2shop'!B:B),IF(S1696="6C",_xlfn.XLOOKUP(G1696,'Zoning 2shop'!C:C,'Zoning 2shop'!D:D),""))</f>
        <v>30</v>
      </c>
      <c r="Y1696" s="112">
        <f t="shared" si="189"/>
        <v>0.14910705133062102</v>
      </c>
      <c r="Z1696" s="4">
        <f t="shared" si="190"/>
        <v>5.55</v>
      </c>
      <c r="AA1696" s="4">
        <f t="shared" si="191"/>
        <v>0.08</v>
      </c>
      <c r="AB1696" s="4">
        <f t="shared" si="192"/>
        <v>0.8275441348849466</v>
      </c>
      <c r="AC1696" s="19">
        <f t="shared" si="193"/>
        <v>5.63</v>
      </c>
      <c r="AD1696" s="8" t="str">
        <f>IF(COUNTIF(Catégories!A:A,N1696)=0,"catégorie inconnue",LOOKUP(N1696,Catégories!A:A,Catégories!B:B))</f>
        <v>Frêt</v>
      </c>
      <c r="AE1696" s="21">
        <f t="shared" si="194"/>
        <v>6.4575441348849463</v>
      </c>
    </row>
    <row r="1697" spans="2:31" hidden="1" x14ac:dyDescent="0.2">
      <c r="B1697" s="122" t="s">
        <v>3839</v>
      </c>
      <c r="C1697" s="122" t="s">
        <v>177</v>
      </c>
      <c r="D1697" s="123">
        <v>46155</v>
      </c>
      <c r="E1697" s="122" t="s">
        <v>4929</v>
      </c>
      <c r="F1697" s="122" t="s">
        <v>22</v>
      </c>
      <c r="G1697" s="122" t="s">
        <v>151</v>
      </c>
      <c r="H1697" s="122" t="s">
        <v>149</v>
      </c>
      <c r="I1697" s="122" t="s">
        <v>4930</v>
      </c>
      <c r="J1697" s="122" t="s">
        <v>4930</v>
      </c>
      <c r="K1697" s="122" t="s">
        <v>24</v>
      </c>
      <c r="L1697" s="122" t="s">
        <v>4931</v>
      </c>
      <c r="M1697" s="122" t="s">
        <v>25</v>
      </c>
      <c r="N1697" s="122" t="s">
        <v>26</v>
      </c>
      <c r="O1697" s="122" t="s">
        <v>25</v>
      </c>
      <c r="P1697" s="122" t="s">
        <v>27</v>
      </c>
      <c r="Q1697" s="122" t="s">
        <v>190</v>
      </c>
      <c r="R1697" s="124">
        <v>4.9370000000000003</v>
      </c>
      <c r="S1697" s="122" t="s">
        <v>191</v>
      </c>
      <c r="T1697" s="125">
        <v>9.69</v>
      </c>
      <c r="U1697" s="122" t="s">
        <v>30</v>
      </c>
      <c r="W1697" s="8" t="str">
        <f t="shared" si="188"/>
        <v/>
      </c>
      <c r="X1697" s="8">
        <f>IF(S1697="6B",_xlfn.XLOOKUP(H1697,'Zoning 2shop'!A:A,'Zoning 2shop'!B:B),IF(S1697="6C",_xlfn.XLOOKUP(G1697,'Zoning 2shop'!C:C,'Zoning 2shop'!D:D),""))</f>
        <v>30</v>
      </c>
      <c r="Y1697" s="112">
        <f t="shared" si="189"/>
        <v>0.14910705133062102</v>
      </c>
      <c r="Z1697" s="4">
        <f t="shared" si="190"/>
        <v>9.69</v>
      </c>
      <c r="AA1697" s="4">
        <f t="shared" si="191"/>
        <v>0.08</v>
      </c>
      <c r="AB1697" s="4">
        <f t="shared" si="192"/>
        <v>1.4448473273937177</v>
      </c>
      <c r="AC1697" s="19">
        <f t="shared" si="193"/>
        <v>9.77</v>
      </c>
      <c r="AD1697" s="8" t="str">
        <f>IF(COUNTIF(Catégories!A:A,N1697)=0,"catégorie inconnue",LOOKUP(N1697,Catégories!A:A,Catégories!B:B))</f>
        <v>Frêt</v>
      </c>
      <c r="AE1697" s="21">
        <f t="shared" si="194"/>
        <v>11.214847327393716</v>
      </c>
    </row>
    <row r="1698" spans="2:31" ht="25.5" hidden="1" x14ac:dyDescent="0.2">
      <c r="B1698" s="122" t="s">
        <v>3839</v>
      </c>
      <c r="C1698" s="122" t="s">
        <v>177</v>
      </c>
      <c r="D1698" s="123">
        <v>46155</v>
      </c>
      <c r="E1698" s="122" t="s">
        <v>4929</v>
      </c>
      <c r="F1698" s="122" t="s">
        <v>22</v>
      </c>
      <c r="G1698" s="122" t="s">
        <v>151</v>
      </c>
      <c r="H1698" s="122" t="s">
        <v>149</v>
      </c>
      <c r="I1698" s="122" t="s">
        <v>4930</v>
      </c>
      <c r="J1698" s="122" t="s">
        <v>4930</v>
      </c>
      <c r="K1698" s="122" t="s">
        <v>24</v>
      </c>
      <c r="L1698" s="122" t="s">
        <v>4931</v>
      </c>
      <c r="M1698" s="122" t="s">
        <v>25</v>
      </c>
      <c r="N1698" s="122" t="s">
        <v>41</v>
      </c>
      <c r="O1698" s="122" t="s">
        <v>25</v>
      </c>
      <c r="P1698" s="122"/>
      <c r="Q1698" s="122" t="s">
        <v>190</v>
      </c>
      <c r="R1698" s="124">
        <v>0</v>
      </c>
      <c r="S1698" s="122" t="s">
        <v>191</v>
      </c>
      <c r="T1698" s="125">
        <v>2</v>
      </c>
      <c r="U1698" s="122" t="s">
        <v>30</v>
      </c>
      <c r="W1698" s="8" t="str">
        <f t="shared" si="188"/>
        <v/>
      </c>
      <c r="X1698" s="8">
        <f>IF(S1698="6B",_xlfn.XLOOKUP(H1698,'Zoning 2shop'!A:A,'Zoning 2shop'!B:B),IF(S1698="6C",_xlfn.XLOOKUP(G1698,'Zoning 2shop'!C:C,'Zoning 2shop'!D:D),""))</f>
        <v>30</v>
      </c>
      <c r="Y1698" s="112">
        <f t="shared" si="189"/>
        <v>0.14910705133062102</v>
      </c>
      <c r="Z1698" s="4">
        <f t="shared" si="190"/>
        <v>2</v>
      </c>
      <c r="AA1698" s="4">
        <f t="shared" si="191"/>
        <v>0.08</v>
      </c>
      <c r="AB1698" s="4">
        <f t="shared" si="192"/>
        <v>0.29821410266124204</v>
      </c>
      <c r="AC1698" s="19">
        <f t="shared" si="193"/>
        <v>2.08</v>
      </c>
      <c r="AD1698" s="8" t="str">
        <f>IF(COUNTIF(Catégories!A:A,N1698)=0,"catégorie inconnue",LOOKUP(N1698,Catégories!A:A,Catégories!B:B))</f>
        <v>Frêt</v>
      </c>
      <c r="AE1698" s="21">
        <f t="shared" si="194"/>
        <v>2.378214102661242</v>
      </c>
    </row>
    <row r="1699" spans="2:31" hidden="1" x14ac:dyDescent="0.2">
      <c r="B1699" s="122" t="s">
        <v>3839</v>
      </c>
      <c r="C1699" s="122" t="s">
        <v>177</v>
      </c>
      <c r="D1699" s="123">
        <v>46155</v>
      </c>
      <c r="E1699" s="122" t="s">
        <v>4948</v>
      </c>
      <c r="F1699" s="122" t="s">
        <v>22</v>
      </c>
      <c r="G1699" s="122" t="s">
        <v>151</v>
      </c>
      <c r="H1699" s="122" t="s">
        <v>149</v>
      </c>
      <c r="I1699" s="122" t="s">
        <v>4949</v>
      </c>
      <c r="J1699" s="122" t="s">
        <v>4949</v>
      </c>
      <c r="K1699" s="122" t="s">
        <v>24</v>
      </c>
      <c r="L1699" s="122" t="s">
        <v>4950</v>
      </c>
      <c r="M1699" s="122" t="s">
        <v>25</v>
      </c>
      <c r="N1699" s="122" t="s">
        <v>26</v>
      </c>
      <c r="O1699" s="122" t="s">
        <v>25</v>
      </c>
      <c r="P1699" s="122" t="s">
        <v>27</v>
      </c>
      <c r="Q1699" s="122" t="s">
        <v>190</v>
      </c>
      <c r="R1699" s="124">
        <v>4.5060000000000002</v>
      </c>
      <c r="S1699" s="122" t="s">
        <v>191</v>
      </c>
      <c r="T1699" s="125">
        <v>9.69</v>
      </c>
      <c r="U1699" s="122" t="s">
        <v>30</v>
      </c>
      <c r="W1699" s="8" t="str">
        <f t="shared" si="188"/>
        <v/>
      </c>
      <c r="X1699" s="8">
        <f>IF(S1699="6B",_xlfn.XLOOKUP(H1699,'Zoning 2shop'!A:A,'Zoning 2shop'!B:B),IF(S1699="6C",_xlfn.XLOOKUP(G1699,'Zoning 2shop'!C:C,'Zoning 2shop'!D:D),""))</f>
        <v>30</v>
      </c>
      <c r="Y1699" s="112">
        <f t="shared" si="189"/>
        <v>0.14910705133062102</v>
      </c>
      <c r="Z1699" s="4">
        <f t="shared" si="190"/>
        <v>9.69</v>
      </c>
      <c r="AA1699" s="4">
        <f t="shared" si="191"/>
        <v>0.08</v>
      </c>
      <c r="AB1699" s="4">
        <f t="shared" si="192"/>
        <v>1.4448473273937177</v>
      </c>
      <c r="AC1699" s="19">
        <f t="shared" si="193"/>
        <v>9.77</v>
      </c>
      <c r="AD1699" s="8" t="str">
        <f>IF(COUNTIF(Catégories!A:A,N1699)=0,"catégorie inconnue",LOOKUP(N1699,Catégories!A:A,Catégories!B:B))</f>
        <v>Frêt</v>
      </c>
      <c r="AE1699" s="21">
        <f t="shared" si="194"/>
        <v>11.214847327393716</v>
      </c>
    </row>
    <row r="1700" spans="2:31" hidden="1" x14ac:dyDescent="0.2">
      <c r="B1700" s="122" t="s">
        <v>3839</v>
      </c>
      <c r="C1700" s="122" t="s">
        <v>177</v>
      </c>
      <c r="D1700" s="123">
        <v>46155</v>
      </c>
      <c r="E1700" s="122" t="s">
        <v>4886</v>
      </c>
      <c r="F1700" s="122" t="s">
        <v>22</v>
      </c>
      <c r="G1700" s="122" t="s">
        <v>151</v>
      </c>
      <c r="H1700" s="122" t="s">
        <v>149</v>
      </c>
      <c r="I1700" s="122" t="s">
        <v>4887</v>
      </c>
      <c r="J1700" s="122" t="s">
        <v>4887</v>
      </c>
      <c r="K1700" s="122" t="s">
        <v>24</v>
      </c>
      <c r="L1700" s="122" t="s">
        <v>4888</v>
      </c>
      <c r="M1700" s="122" t="s">
        <v>25</v>
      </c>
      <c r="N1700" s="122" t="s">
        <v>26</v>
      </c>
      <c r="O1700" s="122" t="s">
        <v>25</v>
      </c>
      <c r="P1700" s="122" t="s">
        <v>27</v>
      </c>
      <c r="Q1700" s="122" t="s">
        <v>190</v>
      </c>
      <c r="R1700" s="124">
        <v>0.71699999999999997</v>
      </c>
      <c r="S1700" s="122" t="s">
        <v>191</v>
      </c>
      <c r="T1700" s="125">
        <v>5.55</v>
      </c>
      <c r="U1700" s="122" t="s">
        <v>30</v>
      </c>
      <c r="W1700" s="8" t="str">
        <f t="shared" si="188"/>
        <v/>
      </c>
      <c r="X1700" s="8">
        <f>IF(S1700="6B",_xlfn.XLOOKUP(H1700,'Zoning 2shop'!A:A,'Zoning 2shop'!B:B),IF(S1700="6C",_xlfn.XLOOKUP(G1700,'Zoning 2shop'!C:C,'Zoning 2shop'!D:D),""))</f>
        <v>30</v>
      </c>
      <c r="Y1700" s="112">
        <f t="shared" si="189"/>
        <v>0.14910705133062102</v>
      </c>
      <c r="Z1700" s="4">
        <f t="shared" si="190"/>
        <v>5.55</v>
      </c>
      <c r="AA1700" s="4">
        <f t="shared" si="191"/>
        <v>0.08</v>
      </c>
      <c r="AB1700" s="4">
        <f t="shared" si="192"/>
        <v>0.8275441348849466</v>
      </c>
      <c r="AC1700" s="19">
        <f t="shared" si="193"/>
        <v>5.63</v>
      </c>
      <c r="AD1700" s="8" t="str">
        <f>IF(COUNTIF(Catégories!A:A,N1700)=0,"catégorie inconnue",LOOKUP(N1700,Catégories!A:A,Catégories!B:B))</f>
        <v>Frêt</v>
      </c>
      <c r="AE1700" s="21">
        <f t="shared" si="194"/>
        <v>6.4575441348849463</v>
      </c>
    </row>
    <row r="1701" spans="2:31" hidden="1" x14ac:dyDescent="0.2">
      <c r="B1701" s="122" t="s">
        <v>3839</v>
      </c>
      <c r="C1701" s="122" t="s">
        <v>177</v>
      </c>
      <c r="D1701" s="123">
        <v>46155</v>
      </c>
      <c r="E1701" s="122" t="s">
        <v>4922</v>
      </c>
      <c r="F1701" s="122" t="s">
        <v>22</v>
      </c>
      <c r="G1701" s="122" t="s">
        <v>192</v>
      </c>
      <c r="H1701" s="122" t="s">
        <v>149</v>
      </c>
      <c r="I1701" s="122" t="s">
        <v>4923</v>
      </c>
      <c r="J1701" s="122" t="s">
        <v>4923</v>
      </c>
      <c r="K1701" s="122" t="s">
        <v>24</v>
      </c>
      <c r="L1701" s="122" t="s">
        <v>4924</v>
      </c>
      <c r="M1701" s="122" t="s">
        <v>25</v>
      </c>
      <c r="N1701" s="122" t="s">
        <v>26</v>
      </c>
      <c r="O1701" s="122" t="s">
        <v>25</v>
      </c>
      <c r="P1701" s="122" t="s">
        <v>27</v>
      </c>
      <c r="Q1701" s="122" t="s">
        <v>190</v>
      </c>
      <c r="R1701" s="124">
        <v>0.24</v>
      </c>
      <c r="S1701" s="122" t="s">
        <v>191</v>
      </c>
      <c r="T1701" s="125">
        <v>9.4700000000000006</v>
      </c>
      <c r="U1701" s="122" t="s">
        <v>30</v>
      </c>
      <c r="W1701" s="8" t="str">
        <f t="shared" si="188"/>
        <v/>
      </c>
      <c r="X1701" s="8">
        <f>IF(S1701="6B",_xlfn.XLOOKUP(H1701,'Zoning 2shop'!A:A,'Zoning 2shop'!B:B),IF(S1701="6C",_xlfn.XLOOKUP(G1701,'Zoning 2shop'!C:C,'Zoning 2shop'!D:D),""))</f>
        <v>25</v>
      </c>
      <c r="Y1701" s="112">
        <f t="shared" si="189"/>
        <v>0.14910705133062102</v>
      </c>
      <c r="Z1701" s="4">
        <f t="shared" si="190"/>
        <v>9.4700000000000006</v>
      </c>
      <c r="AA1701" s="4">
        <f t="shared" si="191"/>
        <v>0.08</v>
      </c>
      <c r="AB1701" s="4">
        <f t="shared" si="192"/>
        <v>1.4120437761009812</v>
      </c>
      <c r="AC1701" s="19">
        <f t="shared" si="193"/>
        <v>9.5500000000000007</v>
      </c>
      <c r="AD1701" s="8" t="str">
        <f>IF(COUNTIF(Catégories!A:A,N1701)=0,"catégorie inconnue",LOOKUP(N1701,Catégories!A:A,Catégories!B:B))</f>
        <v>Frêt</v>
      </c>
      <c r="AE1701" s="21">
        <f t="shared" si="194"/>
        <v>10.962043776100982</v>
      </c>
    </row>
    <row r="1702" spans="2:31" hidden="1" x14ac:dyDescent="0.2">
      <c r="B1702" s="122" t="s">
        <v>3839</v>
      </c>
      <c r="C1702" s="122" t="s">
        <v>177</v>
      </c>
      <c r="D1702" s="123">
        <v>46155</v>
      </c>
      <c r="E1702" s="122" t="s">
        <v>4926</v>
      </c>
      <c r="F1702" s="122" t="s">
        <v>22</v>
      </c>
      <c r="G1702" s="122" t="s">
        <v>161</v>
      </c>
      <c r="H1702" s="122" t="s">
        <v>149</v>
      </c>
      <c r="I1702" s="122" t="s">
        <v>4927</v>
      </c>
      <c r="J1702" s="122" t="s">
        <v>4927</v>
      </c>
      <c r="K1702" s="122" t="s">
        <v>24</v>
      </c>
      <c r="L1702" s="122" t="s">
        <v>4928</v>
      </c>
      <c r="M1702" s="122" t="s">
        <v>25</v>
      </c>
      <c r="N1702" s="122" t="s">
        <v>26</v>
      </c>
      <c r="O1702" s="122" t="s">
        <v>25</v>
      </c>
      <c r="P1702" s="122" t="s">
        <v>27</v>
      </c>
      <c r="Q1702" s="122" t="s">
        <v>190</v>
      </c>
      <c r="R1702" s="124">
        <v>4.7869999999999999</v>
      </c>
      <c r="S1702" s="122" t="s">
        <v>191</v>
      </c>
      <c r="T1702" s="125">
        <v>13.83</v>
      </c>
      <c r="U1702" s="122" t="s">
        <v>30</v>
      </c>
      <c r="W1702" s="8" t="str">
        <f t="shared" si="188"/>
        <v/>
      </c>
      <c r="X1702" s="8">
        <f>IF(S1702="6B",_xlfn.XLOOKUP(H1702,'Zoning 2shop'!A:A,'Zoning 2shop'!B:B),IF(S1702="6C",_xlfn.XLOOKUP(G1702,'Zoning 2shop'!C:C,'Zoning 2shop'!D:D),""))</f>
        <v>25</v>
      </c>
      <c r="Y1702" s="112">
        <f t="shared" si="189"/>
        <v>0.14910705133062102</v>
      </c>
      <c r="Z1702" s="4">
        <f t="shared" si="190"/>
        <v>13.83</v>
      </c>
      <c r="AA1702" s="4">
        <f t="shared" si="191"/>
        <v>0.08</v>
      </c>
      <c r="AB1702" s="4">
        <f t="shared" si="192"/>
        <v>2.0621505199024885</v>
      </c>
      <c r="AC1702" s="19">
        <f t="shared" si="193"/>
        <v>13.91</v>
      </c>
      <c r="AD1702" s="8" t="str">
        <f>IF(COUNTIF(Catégories!A:A,N1702)=0,"catégorie inconnue",LOOKUP(N1702,Catégories!A:A,Catégories!B:B))</f>
        <v>Frêt</v>
      </c>
      <c r="AE1702" s="21">
        <f t="shared" si="194"/>
        <v>15.972150519902488</v>
      </c>
    </row>
    <row r="1703" spans="2:31" hidden="1" x14ac:dyDescent="0.2">
      <c r="B1703" s="122" t="s">
        <v>3839</v>
      </c>
      <c r="C1703" s="122" t="s">
        <v>177</v>
      </c>
      <c r="D1703" s="123">
        <v>46155</v>
      </c>
      <c r="E1703" s="122" t="s">
        <v>4889</v>
      </c>
      <c r="F1703" s="122" t="s">
        <v>22</v>
      </c>
      <c r="G1703" s="122" t="s">
        <v>151</v>
      </c>
      <c r="H1703" s="122" t="s">
        <v>149</v>
      </c>
      <c r="I1703" s="122" t="s">
        <v>4890</v>
      </c>
      <c r="J1703" s="122" t="s">
        <v>4890</v>
      </c>
      <c r="K1703" s="122" t="s">
        <v>24</v>
      </c>
      <c r="L1703" s="122" t="s">
        <v>4891</v>
      </c>
      <c r="M1703" s="122" t="s">
        <v>25</v>
      </c>
      <c r="N1703" s="122" t="s">
        <v>26</v>
      </c>
      <c r="O1703" s="122" t="s">
        <v>25</v>
      </c>
      <c r="P1703" s="122" t="s">
        <v>27</v>
      </c>
      <c r="Q1703" s="122" t="s">
        <v>190</v>
      </c>
      <c r="R1703" s="124">
        <v>1.7749999999999999</v>
      </c>
      <c r="S1703" s="122" t="s">
        <v>191</v>
      </c>
      <c r="T1703" s="125">
        <v>5.88</v>
      </c>
      <c r="U1703" s="122" t="s">
        <v>30</v>
      </c>
      <c r="W1703" s="8" t="str">
        <f t="shared" si="188"/>
        <v/>
      </c>
      <c r="X1703" s="8">
        <f>IF(S1703="6B",_xlfn.XLOOKUP(H1703,'Zoning 2shop'!A:A,'Zoning 2shop'!B:B),IF(S1703="6C",_xlfn.XLOOKUP(G1703,'Zoning 2shop'!C:C,'Zoning 2shop'!D:D),""))</f>
        <v>30</v>
      </c>
      <c r="Y1703" s="112">
        <f t="shared" si="189"/>
        <v>0.14910705133062102</v>
      </c>
      <c r="Z1703" s="4">
        <f t="shared" si="190"/>
        <v>5.88</v>
      </c>
      <c r="AA1703" s="4">
        <f t="shared" si="191"/>
        <v>0.08</v>
      </c>
      <c r="AB1703" s="4">
        <f t="shared" si="192"/>
        <v>0.87674946182405156</v>
      </c>
      <c r="AC1703" s="19">
        <f t="shared" si="193"/>
        <v>5.96</v>
      </c>
      <c r="AD1703" s="8" t="str">
        <f>IF(COUNTIF(Catégories!A:A,N1703)=0,"catégorie inconnue",LOOKUP(N1703,Catégories!A:A,Catégories!B:B))</f>
        <v>Frêt</v>
      </c>
      <c r="AE1703" s="21">
        <f t="shared" si="194"/>
        <v>6.8367494618240512</v>
      </c>
    </row>
    <row r="1704" spans="2:31" ht="25.5" hidden="1" x14ac:dyDescent="0.2">
      <c r="B1704" s="122" t="s">
        <v>3839</v>
      </c>
      <c r="C1704" s="122" t="s">
        <v>177</v>
      </c>
      <c r="D1704" s="123">
        <v>46155</v>
      </c>
      <c r="E1704" s="122" t="s">
        <v>4889</v>
      </c>
      <c r="F1704" s="122" t="s">
        <v>22</v>
      </c>
      <c r="G1704" s="122" t="s">
        <v>151</v>
      </c>
      <c r="H1704" s="122" t="s">
        <v>149</v>
      </c>
      <c r="I1704" s="122" t="s">
        <v>4890</v>
      </c>
      <c r="J1704" s="122" t="s">
        <v>4890</v>
      </c>
      <c r="K1704" s="122" t="s">
        <v>24</v>
      </c>
      <c r="L1704" s="122" t="s">
        <v>4891</v>
      </c>
      <c r="M1704" s="122" t="s">
        <v>25</v>
      </c>
      <c r="N1704" s="122" t="s">
        <v>41</v>
      </c>
      <c r="O1704" s="122" t="s">
        <v>25</v>
      </c>
      <c r="P1704" s="122"/>
      <c r="Q1704" s="122" t="s">
        <v>190</v>
      </c>
      <c r="R1704" s="124">
        <v>0</v>
      </c>
      <c r="S1704" s="122" t="s">
        <v>191</v>
      </c>
      <c r="T1704" s="125">
        <v>2</v>
      </c>
      <c r="U1704" s="122" t="s">
        <v>30</v>
      </c>
      <c r="W1704" s="8" t="str">
        <f t="shared" si="188"/>
        <v/>
      </c>
      <c r="X1704" s="8">
        <f>IF(S1704="6B",_xlfn.XLOOKUP(H1704,'Zoning 2shop'!A:A,'Zoning 2shop'!B:B),IF(S1704="6C",_xlfn.XLOOKUP(G1704,'Zoning 2shop'!C:C,'Zoning 2shop'!D:D),""))</f>
        <v>30</v>
      </c>
      <c r="Y1704" s="112">
        <f t="shared" si="189"/>
        <v>0.14910705133062102</v>
      </c>
      <c r="Z1704" s="4">
        <f t="shared" si="190"/>
        <v>2</v>
      </c>
      <c r="AA1704" s="4">
        <f t="shared" si="191"/>
        <v>0.08</v>
      </c>
      <c r="AB1704" s="4">
        <f t="shared" si="192"/>
        <v>0.29821410266124204</v>
      </c>
      <c r="AC1704" s="19">
        <f t="shared" si="193"/>
        <v>2.08</v>
      </c>
      <c r="AD1704" s="8" t="str">
        <f>IF(COUNTIF(Catégories!A:A,N1704)=0,"catégorie inconnue",LOOKUP(N1704,Catégories!A:A,Catégories!B:B))</f>
        <v>Frêt</v>
      </c>
      <c r="AE1704" s="21">
        <f t="shared" si="194"/>
        <v>2.378214102661242</v>
      </c>
    </row>
    <row r="1705" spans="2:31" hidden="1" x14ac:dyDescent="0.2">
      <c r="B1705" s="122" t="s">
        <v>3839</v>
      </c>
      <c r="C1705" s="122" t="s">
        <v>177</v>
      </c>
      <c r="D1705" s="123">
        <v>46155</v>
      </c>
      <c r="E1705" s="122" t="s">
        <v>4877</v>
      </c>
      <c r="F1705" s="122" t="s">
        <v>22</v>
      </c>
      <c r="G1705" s="122" t="s">
        <v>151</v>
      </c>
      <c r="H1705" s="122" t="s">
        <v>149</v>
      </c>
      <c r="I1705" s="122" t="s">
        <v>4878</v>
      </c>
      <c r="J1705" s="122" t="s">
        <v>4878</v>
      </c>
      <c r="K1705" s="122" t="s">
        <v>24</v>
      </c>
      <c r="L1705" s="122" t="s">
        <v>4879</v>
      </c>
      <c r="M1705" s="122" t="s">
        <v>25</v>
      </c>
      <c r="N1705" s="122" t="s">
        <v>26</v>
      </c>
      <c r="O1705" s="122" t="s">
        <v>25</v>
      </c>
      <c r="P1705" s="122" t="s">
        <v>27</v>
      </c>
      <c r="Q1705" s="122" t="s">
        <v>190</v>
      </c>
      <c r="R1705" s="124">
        <v>14.4</v>
      </c>
      <c r="S1705" s="122" t="s">
        <v>191</v>
      </c>
      <c r="T1705" s="125">
        <v>16.29</v>
      </c>
      <c r="U1705" s="122" t="s">
        <v>30</v>
      </c>
      <c r="W1705" s="8" t="str">
        <f t="shared" si="188"/>
        <v/>
      </c>
      <c r="X1705" s="8">
        <f>IF(S1705="6B",_xlfn.XLOOKUP(H1705,'Zoning 2shop'!A:A,'Zoning 2shop'!B:B),IF(S1705="6C",_xlfn.XLOOKUP(G1705,'Zoning 2shop'!C:C,'Zoning 2shop'!D:D),""))</f>
        <v>30</v>
      </c>
      <c r="Y1705" s="112">
        <f t="shared" si="189"/>
        <v>0.14910705133062102</v>
      </c>
      <c r="Z1705" s="4">
        <f t="shared" si="190"/>
        <v>16.29</v>
      </c>
      <c r="AA1705" s="4">
        <f t="shared" si="191"/>
        <v>0.08</v>
      </c>
      <c r="AB1705" s="4">
        <f t="shared" si="192"/>
        <v>2.4289538661758163</v>
      </c>
      <c r="AC1705" s="19">
        <f t="shared" si="193"/>
        <v>16.369999999999997</v>
      </c>
      <c r="AD1705" s="8" t="str">
        <f>IF(COUNTIF(Catégories!A:A,N1705)=0,"catégorie inconnue",LOOKUP(N1705,Catégories!A:A,Catégories!B:B))</f>
        <v>Frêt</v>
      </c>
      <c r="AE1705" s="21">
        <f t="shared" si="194"/>
        <v>18.798953866175815</v>
      </c>
    </row>
    <row r="1706" spans="2:31" hidden="1" x14ac:dyDescent="0.2">
      <c r="B1706" s="122" t="s">
        <v>3839</v>
      </c>
      <c r="C1706" s="122" t="s">
        <v>177</v>
      </c>
      <c r="D1706" s="123">
        <v>46155</v>
      </c>
      <c r="E1706" s="122" t="s">
        <v>4966</v>
      </c>
      <c r="F1706" s="122" t="s">
        <v>22</v>
      </c>
      <c r="G1706" s="122" t="s">
        <v>151</v>
      </c>
      <c r="H1706" s="122" t="s">
        <v>149</v>
      </c>
      <c r="I1706" s="122" t="s">
        <v>4967</v>
      </c>
      <c r="J1706" s="122" t="s">
        <v>4967</v>
      </c>
      <c r="K1706" s="122" t="s">
        <v>24</v>
      </c>
      <c r="L1706" s="122" t="s">
        <v>4968</v>
      </c>
      <c r="M1706" s="122" t="s">
        <v>25</v>
      </c>
      <c r="N1706" s="122" t="s">
        <v>26</v>
      </c>
      <c r="O1706" s="122" t="s">
        <v>25</v>
      </c>
      <c r="P1706" s="122" t="s">
        <v>27</v>
      </c>
      <c r="Q1706" s="122" t="s">
        <v>190</v>
      </c>
      <c r="R1706" s="124">
        <v>0.4</v>
      </c>
      <c r="S1706" s="122" t="s">
        <v>191</v>
      </c>
      <c r="T1706" s="125">
        <v>5.33</v>
      </c>
      <c r="U1706" s="122" t="s">
        <v>30</v>
      </c>
      <c r="W1706" s="8" t="str">
        <f t="shared" si="188"/>
        <v/>
      </c>
      <c r="X1706" s="8">
        <f>IF(S1706="6B",_xlfn.XLOOKUP(H1706,'Zoning 2shop'!A:A,'Zoning 2shop'!B:B),IF(S1706="6C",_xlfn.XLOOKUP(G1706,'Zoning 2shop'!C:C,'Zoning 2shop'!D:D),""))</f>
        <v>30</v>
      </c>
      <c r="Y1706" s="112">
        <f t="shared" si="189"/>
        <v>0.14910705133062102</v>
      </c>
      <c r="Z1706" s="4">
        <f t="shared" si="190"/>
        <v>5.33</v>
      </c>
      <c r="AA1706" s="4">
        <f t="shared" si="191"/>
        <v>0.08</v>
      </c>
      <c r="AB1706" s="4">
        <f t="shared" si="192"/>
        <v>0.79474058359221</v>
      </c>
      <c r="AC1706" s="19">
        <f t="shared" si="193"/>
        <v>5.41</v>
      </c>
      <c r="AD1706" s="8" t="str">
        <f>IF(COUNTIF(Catégories!A:A,N1706)=0,"catégorie inconnue",LOOKUP(N1706,Catégories!A:A,Catégories!B:B))</f>
        <v>Frêt</v>
      </c>
      <c r="AE1706" s="21">
        <f t="shared" si="194"/>
        <v>6.2047405835922103</v>
      </c>
    </row>
    <row r="1707" spans="2:31" hidden="1" x14ac:dyDescent="0.2">
      <c r="B1707" s="122" t="s">
        <v>3839</v>
      </c>
      <c r="C1707" s="122" t="s">
        <v>177</v>
      </c>
      <c r="D1707" s="123">
        <v>46155</v>
      </c>
      <c r="E1707" s="122" t="s">
        <v>4940</v>
      </c>
      <c r="F1707" s="122" t="s">
        <v>22</v>
      </c>
      <c r="G1707" s="122" t="s">
        <v>151</v>
      </c>
      <c r="H1707" s="122" t="s">
        <v>149</v>
      </c>
      <c r="I1707" s="122" t="s">
        <v>4941</v>
      </c>
      <c r="J1707" s="122" t="s">
        <v>4941</v>
      </c>
      <c r="K1707" s="122" t="s">
        <v>24</v>
      </c>
      <c r="L1707" s="122" t="s">
        <v>4942</v>
      </c>
      <c r="M1707" s="122" t="s">
        <v>25</v>
      </c>
      <c r="N1707" s="122" t="s">
        <v>26</v>
      </c>
      <c r="O1707" s="122" t="s">
        <v>25</v>
      </c>
      <c r="P1707" s="122" t="s">
        <v>27</v>
      </c>
      <c r="Q1707" s="122" t="s">
        <v>190</v>
      </c>
      <c r="R1707" s="124">
        <v>0.98</v>
      </c>
      <c r="S1707" s="122" t="s">
        <v>191</v>
      </c>
      <c r="T1707" s="125">
        <v>5.55</v>
      </c>
      <c r="U1707" s="122" t="s">
        <v>30</v>
      </c>
      <c r="W1707" s="8" t="str">
        <f t="shared" si="188"/>
        <v/>
      </c>
      <c r="X1707" s="8">
        <f>IF(S1707="6B",_xlfn.XLOOKUP(H1707,'Zoning 2shop'!A:A,'Zoning 2shop'!B:B),IF(S1707="6C",_xlfn.XLOOKUP(G1707,'Zoning 2shop'!C:C,'Zoning 2shop'!D:D),""))</f>
        <v>30</v>
      </c>
      <c r="Y1707" s="112">
        <f t="shared" si="189"/>
        <v>0.14910705133062102</v>
      </c>
      <c r="Z1707" s="4">
        <f t="shared" si="190"/>
        <v>5.55</v>
      </c>
      <c r="AA1707" s="4">
        <f t="shared" si="191"/>
        <v>0.08</v>
      </c>
      <c r="AB1707" s="4">
        <f t="shared" si="192"/>
        <v>0.8275441348849466</v>
      </c>
      <c r="AC1707" s="19">
        <f t="shared" si="193"/>
        <v>5.63</v>
      </c>
      <c r="AD1707" s="8" t="str">
        <f>IF(COUNTIF(Catégories!A:A,N1707)=0,"catégorie inconnue",LOOKUP(N1707,Catégories!A:A,Catégories!B:B))</f>
        <v>Frêt</v>
      </c>
      <c r="AE1707" s="21">
        <f t="shared" si="194"/>
        <v>6.4575441348849463</v>
      </c>
    </row>
    <row r="1708" spans="2:31" hidden="1" x14ac:dyDescent="0.2">
      <c r="B1708" s="122" t="s">
        <v>3839</v>
      </c>
      <c r="C1708" s="122" t="s">
        <v>177</v>
      </c>
      <c r="D1708" s="123">
        <v>46155</v>
      </c>
      <c r="E1708" s="122" t="s">
        <v>4895</v>
      </c>
      <c r="F1708" s="122" t="s">
        <v>22</v>
      </c>
      <c r="G1708" s="122" t="s">
        <v>151</v>
      </c>
      <c r="H1708" s="122" t="s">
        <v>149</v>
      </c>
      <c r="I1708" s="122" t="s">
        <v>4896</v>
      </c>
      <c r="J1708" s="122" t="s">
        <v>4896</v>
      </c>
      <c r="K1708" s="122" t="s">
        <v>24</v>
      </c>
      <c r="L1708" s="122" t="s">
        <v>4897</v>
      </c>
      <c r="M1708" s="122" t="s">
        <v>25</v>
      </c>
      <c r="N1708" s="122" t="s">
        <v>26</v>
      </c>
      <c r="O1708" s="122" t="s">
        <v>25</v>
      </c>
      <c r="P1708" s="122" t="s">
        <v>27</v>
      </c>
      <c r="Q1708" s="122" t="s">
        <v>190</v>
      </c>
      <c r="R1708" s="124">
        <v>1.8919999999999999</v>
      </c>
      <c r="S1708" s="122" t="s">
        <v>191</v>
      </c>
      <c r="T1708" s="125">
        <v>5.88</v>
      </c>
      <c r="U1708" s="122" t="s">
        <v>30</v>
      </c>
      <c r="W1708" s="8" t="str">
        <f t="shared" si="188"/>
        <v/>
      </c>
      <c r="X1708" s="8">
        <f>IF(S1708="6B",_xlfn.XLOOKUP(H1708,'Zoning 2shop'!A:A,'Zoning 2shop'!B:B),IF(S1708="6C",_xlfn.XLOOKUP(G1708,'Zoning 2shop'!C:C,'Zoning 2shop'!D:D),""))</f>
        <v>30</v>
      </c>
      <c r="Y1708" s="112">
        <f t="shared" si="189"/>
        <v>0.14910705133062102</v>
      </c>
      <c r="Z1708" s="4">
        <f t="shared" si="190"/>
        <v>5.88</v>
      </c>
      <c r="AA1708" s="4">
        <f t="shared" si="191"/>
        <v>0.08</v>
      </c>
      <c r="AB1708" s="4">
        <f t="shared" si="192"/>
        <v>0.87674946182405156</v>
      </c>
      <c r="AC1708" s="19">
        <f t="shared" si="193"/>
        <v>5.96</v>
      </c>
      <c r="AD1708" s="8" t="str">
        <f>IF(COUNTIF(Catégories!A:A,N1708)=0,"catégorie inconnue",LOOKUP(N1708,Catégories!A:A,Catégories!B:B))</f>
        <v>Frêt</v>
      </c>
      <c r="AE1708" s="21">
        <f t="shared" si="194"/>
        <v>6.8367494618240512</v>
      </c>
    </row>
    <row r="1709" spans="2:31" hidden="1" x14ac:dyDescent="0.2">
      <c r="B1709" s="122" t="s">
        <v>3839</v>
      </c>
      <c r="C1709" s="122" t="s">
        <v>177</v>
      </c>
      <c r="D1709" s="123">
        <v>46155</v>
      </c>
      <c r="E1709" s="122" t="s">
        <v>4919</v>
      </c>
      <c r="F1709" s="122" t="s">
        <v>22</v>
      </c>
      <c r="G1709" s="122" t="s">
        <v>151</v>
      </c>
      <c r="H1709" s="122" t="s">
        <v>149</v>
      </c>
      <c r="I1709" s="122" t="s">
        <v>4920</v>
      </c>
      <c r="J1709" s="122" t="s">
        <v>4920</v>
      </c>
      <c r="K1709" s="122" t="s">
        <v>24</v>
      </c>
      <c r="L1709" s="122" t="s">
        <v>4921</v>
      </c>
      <c r="M1709" s="122" t="s">
        <v>25</v>
      </c>
      <c r="N1709" s="122" t="s">
        <v>26</v>
      </c>
      <c r="O1709" s="122" t="s">
        <v>25</v>
      </c>
      <c r="P1709" s="122" t="s">
        <v>27</v>
      </c>
      <c r="Q1709" s="122" t="s">
        <v>190</v>
      </c>
      <c r="R1709" s="124">
        <v>5.8879999999999999</v>
      </c>
      <c r="S1709" s="122" t="s">
        <v>191</v>
      </c>
      <c r="T1709" s="125">
        <v>10.35</v>
      </c>
      <c r="U1709" s="122" t="s">
        <v>30</v>
      </c>
      <c r="W1709" s="8" t="str">
        <f t="shared" si="188"/>
        <v/>
      </c>
      <c r="X1709" s="8">
        <f>IF(S1709="6B",_xlfn.XLOOKUP(H1709,'Zoning 2shop'!A:A,'Zoning 2shop'!B:B),IF(S1709="6C",_xlfn.XLOOKUP(G1709,'Zoning 2shop'!C:C,'Zoning 2shop'!D:D),""))</f>
        <v>30</v>
      </c>
      <c r="Y1709" s="112">
        <f t="shared" si="189"/>
        <v>0.14910705133062102</v>
      </c>
      <c r="Z1709" s="4">
        <f t="shared" si="190"/>
        <v>10.35</v>
      </c>
      <c r="AA1709" s="4">
        <f t="shared" si="191"/>
        <v>0.08</v>
      </c>
      <c r="AB1709" s="4">
        <f t="shared" si="192"/>
        <v>1.5432579812719276</v>
      </c>
      <c r="AC1709" s="19">
        <f t="shared" si="193"/>
        <v>10.43</v>
      </c>
      <c r="AD1709" s="8" t="str">
        <f>IF(COUNTIF(Catégories!A:A,N1709)=0,"catégorie inconnue",LOOKUP(N1709,Catégories!A:A,Catégories!B:B))</f>
        <v>Frêt</v>
      </c>
      <c r="AE1709" s="21">
        <f t="shared" si="194"/>
        <v>11.973257981271928</v>
      </c>
    </row>
    <row r="1710" spans="2:31" hidden="1" x14ac:dyDescent="0.2">
      <c r="B1710" s="122" t="s">
        <v>3839</v>
      </c>
      <c r="C1710" s="122" t="s">
        <v>177</v>
      </c>
      <c r="D1710" s="123">
        <v>46155</v>
      </c>
      <c r="E1710" s="122" t="s">
        <v>4211</v>
      </c>
      <c r="F1710" s="122" t="s">
        <v>22</v>
      </c>
      <c r="G1710" s="122" t="s">
        <v>207</v>
      </c>
      <c r="H1710" s="122" t="s">
        <v>149</v>
      </c>
      <c r="I1710" s="122" t="s">
        <v>4212</v>
      </c>
      <c r="J1710" s="122" t="s">
        <v>4212</v>
      </c>
      <c r="K1710" s="122" t="s">
        <v>24</v>
      </c>
      <c r="L1710" s="122" t="s">
        <v>4868</v>
      </c>
      <c r="M1710" s="122" t="s">
        <v>25</v>
      </c>
      <c r="N1710" s="122" t="s">
        <v>26</v>
      </c>
      <c r="O1710" s="122" t="s">
        <v>25</v>
      </c>
      <c r="P1710" s="122" t="s">
        <v>27</v>
      </c>
      <c r="Q1710" s="122" t="s">
        <v>190</v>
      </c>
      <c r="R1710" s="124">
        <v>1.44</v>
      </c>
      <c r="S1710" s="122" t="s">
        <v>191</v>
      </c>
      <c r="T1710" s="125">
        <v>10.87</v>
      </c>
      <c r="U1710" s="122" t="s">
        <v>30</v>
      </c>
      <c r="W1710" s="8" t="str">
        <f t="shared" si="188"/>
        <v/>
      </c>
      <c r="X1710" s="8">
        <f>IF(S1710="6B",_xlfn.XLOOKUP(H1710,'Zoning 2shop'!A:A,'Zoning 2shop'!B:B),IF(S1710="6C",_xlfn.XLOOKUP(G1710,'Zoning 2shop'!C:C,'Zoning 2shop'!D:D),""))</f>
        <v>39</v>
      </c>
      <c r="Y1710" s="112">
        <f t="shared" si="189"/>
        <v>0.14910705133062102</v>
      </c>
      <c r="Z1710" s="4">
        <f t="shared" si="190"/>
        <v>10.87</v>
      </c>
      <c r="AA1710" s="4">
        <f t="shared" si="191"/>
        <v>0.08</v>
      </c>
      <c r="AB1710" s="4">
        <f t="shared" si="192"/>
        <v>1.6207936479638503</v>
      </c>
      <c r="AC1710" s="19">
        <f t="shared" si="193"/>
        <v>10.95</v>
      </c>
      <c r="AD1710" s="8" t="str">
        <f>IF(COUNTIF(Catégories!A:A,N1710)=0,"catégorie inconnue",LOOKUP(N1710,Catégories!A:A,Catégories!B:B))</f>
        <v>Frêt</v>
      </c>
      <c r="AE1710" s="21">
        <f t="shared" si="194"/>
        <v>12.57079364796385</v>
      </c>
    </row>
    <row r="1711" spans="2:31" hidden="1" x14ac:dyDescent="0.2">
      <c r="B1711" s="122" t="s">
        <v>3839</v>
      </c>
      <c r="C1711" s="122" t="s">
        <v>177</v>
      </c>
      <c r="D1711" s="123">
        <v>46155</v>
      </c>
      <c r="E1711" s="122" t="s">
        <v>4955</v>
      </c>
      <c r="F1711" s="122" t="s">
        <v>22</v>
      </c>
      <c r="G1711" s="122" t="s">
        <v>151</v>
      </c>
      <c r="H1711" s="122" t="s">
        <v>149</v>
      </c>
      <c r="I1711" s="122" t="s">
        <v>4956</v>
      </c>
      <c r="J1711" s="122" t="s">
        <v>4956</v>
      </c>
      <c r="K1711" s="122" t="s">
        <v>24</v>
      </c>
      <c r="L1711" s="122" t="s">
        <v>4957</v>
      </c>
      <c r="M1711" s="122" t="s">
        <v>25</v>
      </c>
      <c r="N1711" s="122" t="s">
        <v>26</v>
      </c>
      <c r="O1711" s="122" t="s">
        <v>25</v>
      </c>
      <c r="P1711" s="122" t="s">
        <v>27</v>
      </c>
      <c r="Q1711" s="122" t="s">
        <v>190</v>
      </c>
      <c r="R1711" s="124">
        <v>1.4259999999999999</v>
      </c>
      <c r="S1711" s="122" t="s">
        <v>191</v>
      </c>
      <c r="T1711" s="125">
        <v>5.88</v>
      </c>
      <c r="U1711" s="122" t="s">
        <v>30</v>
      </c>
      <c r="W1711" s="8" t="str">
        <f t="shared" si="188"/>
        <v/>
      </c>
      <c r="X1711" s="8">
        <f>IF(S1711="6B",_xlfn.XLOOKUP(H1711,'Zoning 2shop'!A:A,'Zoning 2shop'!B:B),IF(S1711="6C",_xlfn.XLOOKUP(G1711,'Zoning 2shop'!C:C,'Zoning 2shop'!D:D),""))</f>
        <v>30</v>
      </c>
      <c r="Y1711" s="112">
        <f t="shared" si="189"/>
        <v>0.14910705133062102</v>
      </c>
      <c r="Z1711" s="4">
        <f t="shared" si="190"/>
        <v>5.88</v>
      </c>
      <c r="AA1711" s="4">
        <f t="shared" si="191"/>
        <v>0.08</v>
      </c>
      <c r="AB1711" s="4">
        <f t="shared" si="192"/>
        <v>0.87674946182405156</v>
      </c>
      <c r="AC1711" s="19">
        <f t="shared" si="193"/>
        <v>5.96</v>
      </c>
      <c r="AD1711" s="8" t="str">
        <f>IF(COUNTIF(Catégories!A:A,N1711)=0,"catégorie inconnue",LOOKUP(N1711,Catégories!A:A,Catégories!B:B))</f>
        <v>Frêt</v>
      </c>
      <c r="AE1711" s="21">
        <f t="shared" si="194"/>
        <v>6.8367494618240512</v>
      </c>
    </row>
    <row r="1712" spans="2:31" hidden="1" x14ac:dyDescent="0.2">
      <c r="B1712" s="122" t="s">
        <v>3839</v>
      </c>
      <c r="C1712" s="122" t="s">
        <v>177</v>
      </c>
      <c r="D1712" s="123">
        <v>46155</v>
      </c>
      <c r="E1712" s="122" t="s">
        <v>4972</v>
      </c>
      <c r="F1712" s="122" t="s">
        <v>22</v>
      </c>
      <c r="G1712" s="122" t="s">
        <v>151</v>
      </c>
      <c r="H1712" s="122" t="s">
        <v>149</v>
      </c>
      <c r="I1712" s="122" t="s">
        <v>4973</v>
      </c>
      <c r="J1712" s="122" t="s">
        <v>4973</v>
      </c>
      <c r="K1712" s="122" t="s">
        <v>24</v>
      </c>
      <c r="L1712" s="122" t="s">
        <v>4974</v>
      </c>
      <c r="M1712" s="122" t="s">
        <v>25</v>
      </c>
      <c r="N1712" s="122" t="s">
        <v>26</v>
      </c>
      <c r="O1712" s="122" t="s">
        <v>25</v>
      </c>
      <c r="P1712" s="122" t="s">
        <v>27</v>
      </c>
      <c r="Q1712" s="122" t="s">
        <v>190</v>
      </c>
      <c r="R1712" s="124">
        <v>0.96</v>
      </c>
      <c r="S1712" s="122" t="s">
        <v>191</v>
      </c>
      <c r="T1712" s="125">
        <v>5.55</v>
      </c>
      <c r="U1712" s="122" t="s">
        <v>30</v>
      </c>
      <c r="W1712" s="8" t="str">
        <f t="shared" si="188"/>
        <v/>
      </c>
      <c r="X1712" s="8">
        <f>IF(S1712="6B",_xlfn.XLOOKUP(H1712,'Zoning 2shop'!A:A,'Zoning 2shop'!B:B),IF(S1712="6C",_xlfn.XLOOKUP(G1712,'Zoning 2shop'!C:C,'Zoning 2shop'!D:D),""))</f>
        <v>30</v>
      </c>
      <c r="Y1712" s="112">
        <f t="shared" si="189"/>
        <v>0.14910705133062102</v>
      </c>
      <c r="Z1712" s="4">
        <f t="shared" si="190"/>
        <v>5.55</v>
      </c>
      <c r="AA1712" s="4">
        <f t="shared" si="191"/>
        <v>0.08</v>
      </c>
      <c r="AB1712" s="4">
        <f t="shared" si="192"/>
        <v>0.8275441348849466</v>
      </c>
      <c r="AC1712" s="19">
        <f t="shared" si="193"/>
        <v>5.63</v>
      </c>
      <c r="AD1712" s="8" t="str">
        <f>IF(COUNTIF(Catégories!A:A,N1712)=0,"catégorie inconnue",LOOKUP(N1712,Catégories!A:A,Catégories!B:B))</f>
        <v>Frêt</v>
      </c>
      <c r="AE1712" s="21">
        <f t="shared" si="194"/>
        <v>6.4575441348849463</v>
      </c>
    </row>
    <row r="1713" spans="2:31" hidden="1" x14ac:dyDescent="0.2">
      <c r="B1713" s="122" t="s">
        <v>3839</v>
      </c>
      <c r="C1713" s="122" t="s">
        <v>177</v>
      </c>
      <c r="D1713" s="123">
        <v>46155</v>
      </c>
      <c r="E1713" s="122" t="s">
        <v>4911</v>
      </c>
      <c r="F1713" s="122" t="s">
        <v>22</v>
      </c>
      <c r="G1713" s="122" t="s">
        <v>151</v>
      </c>
      <c r="H1713" s="122" t="s">
        <v>149</v>
      </c>
      <c r="I1713" s="122" t="s">
        <v>4912</v>
      </c>
      <c r="J1713" s="122" t="s">
        <v>4912</v>
      </c>
      <c r="K1713" s="122" t="s">
        <v>24</v>
      </c>
      <c r="L1713" s="122" t="s">
        <v>4913</v>
      </c>
      <c r="M1713" s="122" t="s">
        <v>25</v>
      </c>
      <c r="N1713" s="122" t="s">
        <v>26</v>
      </c>
      <c r="O1713" s="122" t="s">
        <v>25</v>
      </c>
      <c r="P1713" s="122" t="s">
        <v>27</v>
      </c>
      <c r="Q1713" s="122" t="s">
        <v>190</v>
      </c>
      <c r="R1713" s="124">
        <v>4.532</v>
      </c>
      <c r="S1713" s="122" t="s">
        <v>191</v>
      </c>
      <c r="T1713" s="125">
        <v>9.69</v>
      </c>
      <c r="U1713" s="122" t="s">
        <v>30</v>
      </c>
      <c r="W1713" s="8" t="str">
        <f t="shared" si="188"/>
        <v/>
      </c>
      <c r="X1713" s="8">
        <f>IF(S1713="6B",_xlfn.XLOOKUP(H1713,'Zoning 2shop'!A:A,'Zoning 2shop'!B:B),IF(S1713="6C",_xlfn.XLOOKUP(G1713,'Zoning 2shop'!C:C,'Zoning 2shop'!D:D),""))</f>
        <v>30</v>
      </c>
      <c r="Y1713" s="112">
        <f t="shared" si="189"/>
        <v>0.14910705133062102</v>
      </c>
      <c r="Z1713" s="4">
        <f t="shared" si="190"/>
        <v>9.69</v>
      </c>
      <c r="AA1713" s="4">
        <f t="shared" si="191"/>
        <v>0.08</v>
      </c>
      <c r="AB1713" s="4">
        <f t="shared" si="192"/>
        <v>1.4448473273937177</v>
      </c>
      <c r="AC1713" s="19">
        <f t="shared" si="193"/>
        <v>9.77</v>
      </c>
      <c r="AD1713" s="8" t="str">
        <f>IF(COUNTIF(Catégories!A:A,N1713)=0,"catégorie inconnue",LOOKUP(N1713,Catégories!A:A,Catégories!B:B))</f>
        <v>Frêt</v>
      </c>
      <c r="AE1713" s="21">
        <f t="shared" si="194"/>
        <v>11.214847327393716</v>
      </c>
    </row>
    <row r="1714" spans="2:31" hidden="1" x14ac:dyDescent="0.2">
      <c r="B1714" s="122" t="s">
        <v>3839</v>
      </c>
      <c r="C1714" s="122" t="s">
        <v>177</v>
      </c>
      <c r="D1714" s="123">
        <v>46155</v>
      </c>
      <c r="E1714" s="122" t="s">
        <v>4908</v>
      </c>
      <c r="F1714" s="122" t="s">
        <v>22</v>
      </c>
      <c r="G1714" s="122" t="s">
        <v>151</v>
      </c>
      <c r="H1714" s="122" t="s">
        <v>149</v>
      </c>
      <c r="I1714" s="122" t="s">
        <v>4909</v>
      </c>
      <c r="J1714" s="122" t="s">
        <v>4909</v>
      </c>
      <c r="K1714" s="122" t="s">
        <v>24</v>
      </c>
      <c r="L1714" s="122" t="s">
        <v>4910</v>
      </c>
      <c r="M1714" s="122" t="s">
        <v>25</v>
      </c>
      <c r="N1714" s="122" t="s">
        <v>26</v>
      </c>
      <c r="O1714" s="122" t="s">
        <v>25</v>
      </c>
      <c r="P1714" s="122" t="s">
        <v>27</v>
      </c>
      <c r="Q1714" s="122" t="s">
        <v>190</v>
      </c>
      <c r="R1714" s="124">
        <v>0.23499999999999999</v>
      </c>
      <c r="S1714" s="122" t="s">
        <v>191</v>
      </c>
      <c r="T1714" s="125">
        <v>5.33</v>
      </c>
      <c r="U1714" s="122" t="s">
        <v>30</v>
      </c>
      <c r="W1714" s="8" t="str">
        <f t="shared" si="188"/>
        <v/>
      </c>
      <c r="X1714" s="8">
        <f>IF(S1714="6B",_xlfn.XLOOKUP(H1714,'Zoning 2shop'!A:A,'Zoning 2shop'!B:B),IF(S1714="6C",_xlfn.XLOOKUP(G1714,'Zoning 2shop'!C:C,'Zoning 2shop'!D:D),""))</f>
        <v>30</v>
      </c>
      <c r="Y1714" s="112">
        <f t="shared" si="189"/>
        <v>0.14910705133062102</v>
      </c>
      <c r="Z1714" s="4">
        <f t="shared" si="190"/>
        <v>5.33</v>
      </c>
      <c r="AA1714" s="4">
        <f t="shared" si="191"/>
        <v>0.08</v>
      </c>
      <c r="AB1714" s="4">
        <f t="shared" si="192"/>
        <v>0.79474058359221</v>
      </c>
      <c r="AC1714" s="19">
        <f t="shared" si="193"/>
        <v>5.41</v>
      </c>
      <c r="AD1714" s="8" t="str">
        <f>IF(COUNTIF(Catégories!A:A,N1714)=0,"catégorie inconnue",LOOKUP(N1714,Catégories!A:A,Catégories!B:B))</f>
        <v>Frêt</v>
      </c>
      <c r="AE1714" s="21">
        <f t="shared" si="194"/>
        <v>6.2047405835922103</v>
      </c>
    </row>
    <row r="1715" spans="2:31" hidden="1" x14ac:dyDescent="0.2">
      <c r="B1715" s="122" t="s">
        <v>3839</v>
      </c>
      <c r="C1715" s="122" t="s">
        <v>177</v>
      </c>
      <c r="D1715" s="123">
        <v>46155</v>
      </c>
      <c r="E1715" s="122" t="s">
        <v>4869</v>
      </c>
      <c r="F1715" s="122" t="s">
        <v>22</v>
      </c>
      <c r="G1715" s="122" t="s">
        <v>159</v>
      </c>
      <c r="H1715" s="122" t="s">
        <v>149</v>
      </c>
      <c r="I1715" s="122" t="s">
        <v>4870</v>
      </c>
      <c r="J1715" s="122" t="s">
        <v>4870</v>
      </c>
      <c r="K1715" s="122" t="s">
        <v>24</v>
      </c>
      <c r="L1715" s="122" t="s">
        <v>4871</v>
      </c>
      <c r="M1715" s="122" t="s">
        <v>25</v>
      </c>
      <c r="N1715" s="122" t="s">
        <v>26</v>
      </c>
      <c r="O1715" s="122" t="s">
        <v>25</v>
      </c>
      <c r="P1715" s="122" t="s">
        <v>27</v>
      </c>
      <c r="Q1715" s="122" t="s">
        <v>190</v>
      </c>
      <c r="R1715" s="124">
        <v>1.5</v>
      </c>
      <c r="S1715" s="122" t="s">
        <v>191</v>
      </c>
      <c r="T1715" s="125">
        <v>5.88</v>
      </c>
      <c r="U1715" s="122" t="s">
        <v>30</v>
      </c>
      <c r="W1715" s="8" t="str">
        <f t="shared" si="188"/>
        <v/>
      </c>
      <c r="X1715" s="8">
        <f>IF(S1715="6B",_xlfn.XLOOKUP(H1715,'Zoning 2shop'!A:A,'Zoning 2shop'!B:B),IF(S1715="6C",_xlfn.XLOOKUP(G1715,'Zoning 2shop'!C:C,'Zoning 2shop'!D:D),""))</f>
        <v>30</v>
      </c>
      <c r="Y1715" s="112">
        <f t="shared" si="189"/>
        <v>0.14910705133062102</v>
      </c>
      <c r="Z1715" s="4">
        <f t="shared" si="190"/>
        <v>5.88</v>
      </c>
      <c r="AA1715" s="4">
        <f t="shared" si="191"/>
        <v>0.08</v>
      </c>
      <c r="AB1715" s="4">
        <f t="shared" si="192"/>
        <v>0.87674946182405156</v>
      </c>
      <c r="AC1715" s="19">
        <f t="shared" si="193"/>
        <v>5.96</v>
      </c>
      <c r="AD1715" s="8" t="str">
        <f>IF(COUNTIF(Catégories!A:A,N1715)=0,"catégorie inconnue",LOOKUP(N1715,Catégories!A:A,Catégories!B:B))</f>
        <v>Frêt</v>
      </c>
      <c r="AE1715" s="21">
        <f t="shared" si="194"/>
        <v>6.8367494618240512</v>
      </c>
    </row>
    <row r="1716" spans="2:31" hidden="1" x14ac:dyDescent="0.2">
      <c r="B1716" s="122" t="s">
        <v>3839</v>
      </c>
      <c r="C1716" s="122" t="s">
        <v>177</v>
      </c>
      <c r="D1716" s="123">
        <v>46155</v>
      </c>
      <c r="E1716" s="122" t="s">
        <v>4945</v>
      </c>
      <c r="F1716" s="122" t="s">
        <v>22</v>
      </c>
      <c r="G1716" s="122" t="s">
        <v>156</v>
      </c>
      <c r="H1716" s="122" t="s">
        <v>149</v>
      </c>
      <c r="I1716" s="122" t="s">
        <v>4946</v>
      </c>
      <c r="J1716" s="122" t="s">
        <v>4946</v>
      </c>
      <c r="K1716" s="122" t="s">
        <v>24</v>
      </c>
      <c r="L1716" s="122" t="s">
        <v>4947</v>
      </c>
      <c r="M1716" s="122" t="s">
        <v>25</v>
      </c>
      <c r="N1716" s="122" t="s">
        <v>26</v>
      </c>
      <c r="O1716" s="122" t="s">
        <v>25</v>
      </c>
      <c r="P1716" s="122" t="s">
        <v>27</v>
      </c>
      <c r="Q1716" s="122" t="s">
        <v>190</v>
      </c>
      <c r="R1716" s="124">
        <v>1.248</v>
      </c>
      <c r="S1716" s="122" t="s">
        <v>191</v>
      </c>
      <c r="T1716" s="125">
        <v>5.88</v>
      </c>
      <c r="U1716" s="122" t="s">
        <v>30</v>
      </c>
      <c r="W1716" s="8" t="str">
        <f t="shared" si="188"/>
        <v/>
      </c>
      <c r="X1716" s="8">
        <f>IF(S1716="6B",_xlfn.XLOOKUP(H1716,'Zoning 2shop'!A:A,'Zoning 2shop'!B:B),IF(S1716="6C",_xlfn.XLOOKUP(G1716,'Zoning 2shop'!C:C,'Zoning 2shop'!D:D),""))</f>
        <v>42</v>
      </c>
      <c r="Y1716" s="112">
        <f t="shared" si="189"/>
        <v>0.14910705133062102</v>
      </c>
      <c r="Z1716" s="4">
        <f t="shared" si="190"/>
        <v>5.88</v>
      </c>
      <c r="AA1716" s="4">
        <f t="shared" si="191"/>
        <v>0.08</v>
      </c>
      <c r="AB1716" s="4">
        <f t="shared" si="192"/>
        <v>0.87674946182405156</v>
      </c>
      <c r="AC1716" s="19">
        <f t="shared" si="193"/>
        <v>5.96</v>
      </c>
      <c r="AD1716" s="8" t="str">
        <f>IF(COUNTIF(Catégories!A:A,N1716)=0,"catégorie inconnue",LOOKUP(N1716,Catégories!A:A,Catégories!B:B))</f>
        <v>Frêt</v>
      </c>
      <c r="AE1716" s="21">
        <f t="shared" si="194"/>
        <v>6.8367494618240512</v>
      </c>
    </row>
    <row r="1717" spans="2:31" hidden="1" x14ac:dyDescent="0.2">
      <c r="B1717" s="122" t="s">
        <v>3839</v>
      </c>
      <c r="C1717" s="122" t="s">
        <v>177</v>
      </c>
      <c r="D1717" s="123">
        <v>46155</v>
      </c>
      <c r="E1717" s="122" t="s">
        <v>4958</v>
      </c>
      <c r="F1717" s="122" t="s">
        <v>22</v>
      </c>
      <c r="G1717" s="122" t="s">
        <v>151</v>
      </c>
      <c r="H1717" s="122" t="s">
        <v>149</v>
      </c>
      <c r="I1717" s="122" t="s">
        <v>4959</v>
      </c>
      <c r="J1717" s="122" t="s">
        <v>4959</v>
      </c>
      <c r="K1717" s="122" t="s">
        <v>24</v>
      </c>
      <c r="L1717" s="122" t="s">
        <v>4960</v>
      </c>
      <c r="M1717" s="122" t="s">
        <v>25</v>
      </c>
      <c r="N1717" s="122" t="s">
        <v>26</v>
      </c>
      <c r="O1717" s="122" t="s">
        <v>25</v>
      </c>
      <c r="P1717" s="122" t="s">
        <v>27</v>
      </c>
      <c r="Q1717" s="122" t="s">
        <v>190</v>
      </c>
      <c r="R1717" s="124">
        <v>4.3650000000000002</v>
      </c>
      <c r="S1717" s="122" t="s">
        <v>191</v>
      </c>
      <c r="T1717" s="125">
        <v>9.69</v>
      </c>
      <c r="U1717" s="122" t="s">
        <v>30</v>
      </c>
      <c r="W1717" s="8" t="str">
        <f t="shared" si="188"/>
        <v/>
      </c>
      <c r="X1717" s="8">
        <f>IF(S1717="6B",_xlfn.XLOOKUP(H1717,'Zoning 2shop'!A:A,'Zoning 2shop'!B:B),IF(S1717="6C",_xlfn.XLOOKUP(G1717,'Zoning 2shop'!C:C,'Zoning 2shop'!D:D),""))</f>
        <v>30</v>
      </c>
      <c r="Y1717" s="112">
        <f t="shared" si="189"/>
        <v>0.14910705133062102</v>
      </c>
      <c r="Z1717" s="4">
        <f t="shared" si="190"/>
        <v>9.69</v>
      </c>
      <c r="AA1717" s="4">
        <f t="shared" si="191"/>
        <v>0.08</v>
      </c>
      <c r="AB1717" s="4">
        <f t="shared" si="192"/>
        <v>1.4448473273937177</v>
      </c>
      <c r="AC1717" s="19">
        <f t="shared" si="193"/>
        <v>9.77</v>
      </c>
      <c r="AD1717" s="8" t="str">
        <f>IF(COUNTIF(Catégories!A:A,N1717)=0,"catégorie inconnue",LOOKUP(N1717,Catégories!A:A,Catégories!B:B))</f>
        <v>Frêt</v>
      </c>
      <c r="AE1717" s="21">
        <f t="shared" si="194"/>
        <v>11.214847327393716</v>
      </c>
    </row>
    <row r="1718" spans="2:31" hidden="1" x14ac:dyDescent="0.2">
      <c r="B1718" s="122" t="s">
        <v>3839</v>
      </c>
      <c r="C1718" s="122" t="s">
        <v>177</v>
      </c>
      <c r="D1718" s="123">
        <v>46155</v>
      </c>
      <c r="E1718" s="122" t="s">
        <v>4905</v>
      </c>
      <c r="F1718" s="122" t="s">
        <v>22</v>
      </c>
      <c r="G1718" s="122" t="s">
        <v>151</v>
      </c>
      <c r="H1718" s="122" t="s">
        <v>149</v>
      </c>
      <c r="I1718" s="122" t="s">
        <v>4906</v>
      </c>
      <c r="J1718" s="122" t="s">
        <v>4906</v>
      </c>
      <c r="K1718" s="122" t="s">
        <v>24</v>
      </c>
      <c r="L1718" s="122" t="s">
        <v>4907</v>
      </c>
      <c r="M1718" s="122" t="s">
        <v>25</v>
      </c>
      <c r="N1718" s="122" t="s">
        <v>26</v>
      </c>
      <c r="O1718" s="122" t="s">
        <v>25</v>
      </c>
      <c r="P1718" s="122" t="s">
        <v>27</v>
      </c>
      <c r="Q1718" s="122" t="s">
        <v>190</v>
      </c>
      <c r="R1718" s="124">
        <v>0.53</v>
      </c>
      <c r="S1718" s="122" t="s">
        <v>191</v>
      </c>
      <c r="T1718" s="125">
        <v>5.55</v>
      </c>
      <c r="U1718" s="122" t="s">
        <v>30</v>
      </c>
      <c r="W1718" s="8" t="str">
        <f t="shared" si="188"/>
        <v/>
      </c>
      <c r="X1718" s="8">
        <f>IF(S1718="6B",_xlfn.XLOOKUP(H1718,'Zoning 2shop'!A:A,'Zoning 2shop'!B:B),IF(S1718="6C",_xlfn.XLOOKUP(G1718,'Zoning 2shop'!C:C,'Zoning 2shop'!D:D),""))</f>
        <v>30</v>
      </c>
      <c r="Y1718" s="112">
        <f t="shared" si="189"/>
        <v>0.14910705133062102</v>
      </c>
      <c r="Z1718" s="4">
        <f t="shared" si="190"/>
        <v>5.55</v>
      </c>
      <c r="AA1718" s="4">
        <f t="shared" si="191"/>
        <v>0.08</v>
      </c>
      <c r="AB1718" s="4">
        <f t="shared" si="192"/>
        <v>0.8275441348849466</v>
      </c>
      <c r="AC1718" s="19">
        <f t="shared" si="193"/>
        <v>5.63</v>
      </c>
      <c r="AD1718" s="8" t="str">
        <f>IF(COUNTIF(Catégories!A:A,N1718)=0,"catégorie inconnue",LOOKUP(N1718,Catégories!A:A,Catégories!B:B))</f>
        <v>Frêt</v>
      </c>
      <c r="AE1718" s="21">
        <f t="shared" si="194"/>
        <v>6.4575441348849463</v>
      </c>
    </row>
    <row r="1719" spans="2:31" hidden="1" x14ac:dyDescent="0.2">
      <c r="B1719" s="122" t="s">
        <v>3839</v>
      </c>
      <c r="C1719" s="122" t="s">
        <v>177</v>
      </c>
      <c r="D1719" s="123">
        <v>46155</v>
      </c>
      <c r="E1719" s="122" t="s">
        <v>4948</v>
      </c>
      <c r="F1719" s="122" t="s">
        <v>22</v>
      </c>
      <c r="G1719" s="122" t="s">
        <v>151</v>
      </c>
      <c r="H1719" s="122" t="s">
        <v>149</v>
      </c>
      <c r="I1719" s="122" t="s">
        <v>4951</v>
      </c>
      <c r="J1719" s="122" t="s">
        <v>4951</v>
      </c>
      <c r="K1719" s="122" t="s">
        <v>24</v>
      </c>
      <c r="L1719" s="122" t="s">
        <v>4952</v>
      </c>
      <c r="M1719" s="122" t="s">
        <v>25</v>
      </c>
      <c r="N1719" s="122" t="s">
        <v>26</v>
      </c>
      <c r="O1719" s="122" t="s">
        <v>25</v>
      </c>
      <c r="P1719" s="122" t="s">
        <v>27</v>
      </c>
      <c r="Q1719" s="122" t="s">
        <v>190</v>
      </c>
      <c r="R1719" s="124">
        <v>4.5060000000000002</v>
      </c>
      <c r="S1719" s="122" t="s">
        <v>191</v>
      </c>
      <c r="T1719" s="125">
        <v>9.69</v>
      </c>
      <c r="U1719" s="122" t="s">
        <v>30</v>
      </c>
      <c r="W1719" s="8" t="str">
        <f t="shared" si="188"/>
        <v/>
      </c>
      <c r="X1719" s="8">
        <f>IF(S1719="6B",_xlfn.XLOOKUP(H1719,'Zoning 2shop'!A:A,'Zoning 2shop'!B:B),IF(S1719="6C",_xlfn.XLOOKUP(G1719,'Zoning 2shop'!C:C,'Zoning 2shop'!D:D),""))</f>
        <v>30</v>
      </c>
      <c r="Y1719" s="112">
        <f t="shared" si="189"/>
        <v>0.14910705133062102</v>
      </c>
      <c r="Z1719" s="4">
        <f t="shared" si="190"/>
        <v>9.69</v>
      </c>
      <c r="AA1719" s="4">
        <f t="shared" si="191"/>
        <v>0.08</v>
      </c>
      <c r="AB1719" s="4">
        <f t="shared" si="192"/>
        <v>1.4448473273937177</v>
      </c>
      <c r="AC1719" s="19">
        <f t="shared" si="193"/>
        <v>9.77</v>
      </c>
      <c r="AD1719" s="8" t="str">
        <f>IF(COUNTIF(Catégories!A:A,N1719)=0,"catégorie inconnue",LOOKUP(N1719,Catégories!A:A,Catégories!B:B))</f>
        <v>Frêt</v>
      </c>
      <c r="AE1719" s="21">
        <f t="shared" si="194"/>
        <v>11.214847327393716</v>
      </c>
    </row>
    <row r="1720" spans="2:31" hidden="1" x14ac:dyDescent="0.2">
      <c r="B1720" s="122" t="s">
        <v>3839</v>
      </c>
      <c r="C1720" s="122" t="s">
        <v>177</v>
      </c>
      <c r="D1720" s="123">
        <v>46155</v>
      </c>
      <c r="E1720" s="122" t="s">
        <v>543</v>
      </c>
      <c r="F1720" s="122" t="s">
        <v>22</v>
      </c>
      <c r="G1720" s="122" t="s">
        <v>161</v>
      </c>
      <c r="H1720" s="122" t="s">
        <v>149</v>
      </c>
      <c r="I1720" s="122" t="s">
        <v>4943</v>
      </c>
      <c r="J1720" s="122" t="s">
        <v>4943</v>
      </c>
      <c r="K1720" s="122" t="s">
        <v>24</v>
      </c>
      <c r="L1720" s="122" t="s">
        <v>4944</v>
      </c>
      <c r="M1720" s="122" t="s">
        <v>25</v>
      </c>
      <c r="N1720" s="122" t="s">
        <v>26</v>
      </c>
      <c r="O1720" s="122" t="s">
        <v>25</v>
      </c>
      <c r="P1720" s="122" t="s">
        <v>27</v>
      </c>
      <c r="Q1720" s="122" t="s">
        <v>190</v>
      </c>
      <c r="R1720" s="124">
        <v>0.09</v>
      </c>
      <c r="S1720" s="122" t="s">
        <v>191</v>
      </c>
      <c r="T1720" s="125">
        <v>9.4700000000000006</v>
      </c>
      <c r="U1720" s="122" t="s">
        <v>30</v>
      </c>
      <c r="W1720" s="8" t="str">
        <f t="shared" si="188"/>
        <v/>
      </c>
      <c r="X1720" s="8">
        <f>IF(S1720="6B",_xlfn.XLOOKUP(H1720,'Zoning 2shop'!A:A,'Zoning 2shop'!B:B),IF(S1720="6C",_xlfn.XLOOKUP(G1720,'Zoning 2shop'!C:C,'Zoning 2shop'!D:D),""))</f>
        <v>25</v>
      </c>
      <c r="Y1720" s="112">
        <f t="shared" si="189"/>
        <v>0.14910705133062102</v>
      </c>
      <c r="Z1720" s="4">
        <f t="shared" si="190"/>
        <v>9.4700000000000006</v>
      </c>
      <c r="AA1720" s="4">
        <f t="shared" si="191"/>
        <v>0.08</v>
      </c>
      <c r="AB1720" s="4">
        <f t="shared" si="192"/>
        <v>1.4120437761009812</v>
      </c>
      <c r="AC1720" s="19">
        <f t="shared" si="193"/>
        <v>9.5500000000000007</v>
      </c>
      <c r="AD1720" s="8" t="str">
        <f>IF(COUNTIF(Catégories!A:A,N1720)=0,"catégorie inconnue",LOOKUP(N1720,Catégories!A:A,Catégories!B:B))</f>
        <v>Frêt</v>
      </c>
      <c r="AE1720" s="21">
        <f t="shared" si="194"/>
        <v>10.962043776100982</v>
      </c>
    </row>
    <row r="1721" spans="2:31" hidden="1" x14ac:dyDescent="0.2">
      <c r="B1721" s="122" t="s">
        <v>3839</v>
      </c>
      <c r="C1721" s="122" t="s">
        <v>177</v>
      </c>
      <c r="D1721" s="123">
        <v>46155</v>
      </c>
      <c r="E1721" s="122" t="s">
        <v>241</v>
      </c>
      <c r="F1721" s="122" t="s">
        <v>22</v>
      </c>
      <c r="G1721" s="122" t="s">
        <v>161</v>
      </c>
      <c r="H1721" s="122" t="s">
        <v>149</v>
      </c>
      <c r="I1721" s="122" t="s">
        <v>4903</v>
      </c>
      <c r="J1721" s="122" t="s">
        <v>4903</v>
      </c>
      <c r="K1721" s="122" t="s">
        <v>24</v>
      </c>
      <c r="L1721" s="122" t="s">
        <v>4904</v>
      </c>
      <c r="M1721" s="122" t="s">
        <v>25</v>
      </c>
      <c r="N1721" s="122" t="s">
        <v>26</v>
      </c>
      <c r="O1721" s="122" t="s">
        <v>25</v>
      </c>
      <c r="P1721" s="122" t="s">
        <v>27</v>
      </c>
      <c r="Q1721" s="122" t="s">
        <v>190</v>
      </c>
      <c r="R1721" s="124">
        <v>6.3449999999999998</v>
      </c>
      <c r="S1721" s="122" t="s">
        <v>191</v>
      </c>
      <c r="T1721" s="125">
        <v>15.15</v>
      </c>
      <c r="U1721" s="122" t="s">
        <v>30</v>
      </c>
      <c r="W1721" s="8" t="str">
        <f t="shared" si="188"/>
        <v/>
      </c>
      <c r="X1721" s="8">
        <f>IF(S1721="6B",_xlfn.XLOOKUP(H1721,'Zoning 2shop'!A:A,'Zoning 2shop'!B:B),IF(S1721="6C",_xlfn.XLOOKUP(G1721,'Zoning 2shop'!C:C,'Zoning 2shop'!D:D),""))</f>
        <v>25</v>
      </c>
      <c r="Y1721" s="112">
        <f t="shared" si="189"/>
        <v>0.14910705133062102</v>
      </c>
      <c r="Z1721" s="4">
        <f t="shared" si="190"/>
        <v>15.15</v>
      </c>
      <c r="AA1721" s="4">
        <f t="shared" si="191"/>
        <v>0.08</v>
      </c>
      <c r="AB1721" s="4">
        <f t="shared" si="192"/>
        <v>2.2589718276589084</v>
      </c>
      <c r="AC1721" s="19">
        <f t="shared" si="193"/>
        <v>15.23</v>
      </c>
      <c r="AD1721" s="8" t="str">
        <f>IF(COUNTIF(Catégories!A:A,N1721)=0,"catégorie inconnue",LOOKUP(N1721,Catégories!A:A,Catégories!B:B))</f>
        <v>Frêt</v>
      </c>
      <c r="AE1721" s="21">
        <f t="shared" si="194"/>
        <v>17.488971827658908</v>
      </c>
    </row>
    <row r="1722" spans="2:31" hidden="1" x14ac:dyDescent="0.2">
      <c r="B1722" s="122" t="s">
        <v>3839</v>
      </c>
      <c r="C1722" s="122" t="s">
        <v>177</v>
      </c>
      <c r="D1722" s="123">
        <v>46155</v>
      </c>
      <c r="E1722" s="122" t="s">
        <v>4629</v>
      </c>
      <c r="F1722" s="122" t="s">
        <v>22</v>
      </c>
      <c r="G1722" s="122" t="s">
        <v>151</v>
      </c>
      <c r="H1722" s="122" t="s">
        <v>149</v>
      </c>
      <c r="I1722" s="122" t="s">
        <v>4914</v>
      </c>
      <c r="J1722" s="122" t="s">
        <v>4914</v>
      </c>
      <c r="K1722" s="122" t="s">
        <v>24</v>
      </c>
      <c r="L1722" s="122" t="s">
        <v>4915</v>
      </c>
      <c r="M1722" s="122" t="s">
        <v>25</v>
      </c>
      <c r="N1722" s="122" t="s">
        <v>26</v>
      </c>
      <c r="O1722" s="122" t="s">
        <v>25</v>
      </c>
      <c r="P1722" s="122" t="s">
        <v>27</v>
      </c>
      <c r="Q1722" s="122" t="s">
        <v>190</v>
      </c>
      <c r="R1722" s="124">
        <v>1.26</v>
      </c>
      <c r="S1722" s="122" t="s">
        <v>191</v>
      </c>
      <c r="T1722" s="125">
        <v>5.88</v>
      </c>
      <c r="U1722" s="122" t="s">
        <v>30</v>
      </c>
      <c r="W1722" s="8" t="str">
        <f t="shared" si="188"/>
        <v/>
      </c>
      <c r="X1722" s="8">
        <f>IF(S1722="6B",_xlfn.XLOOKUP(H1722,'Zoning 2shop'!A:A,'Zoning 2shop'!B:B),IF(S1722="6C",_xlfn.XLOOKUP(G1722,'Zoning 2shop'!C:C,'Zoning 2shop'!D:D),""))</f>
        <v>30</v>
      </c>
      <c r="Y1722" s="112">
        <f t="shared" si="189"/>
        <v>0.14910705133062102</v>
      </c>
      <c r="Z1722" s="4">
        <f t="shared" si="190"/>
        <v>5.88</v>
      </c>
      <c r="AA1722" s="4">
        <f t="shared" si="191"/>
        <v>0.08</v>
      </c>
      <c r="AB1722" s="4">
        <f t="shared" si="192"/>
        <v>0.87674946182405156</v>
      </c>
      <c r="AC1722" s="19">
        <f t="shared" si="193"/>
        <v>5.96</v>
      </c>
      <c r="AD1722" s="8" t="str">
        <f>IF(COUNTIF(Catégories!A:A,N1722)=0,"catégorie inconnue",LOOKUP(N1722,Catégories!A:A,Catégories!B:B))</f>
        <v>Frêt</v>
      </c>
      <c r="AE1722" s="21">
        <f t="shared" si="194"/>
        <v>6.8367494618240512</v>
      </c>
    </row>
    <row r="1723" spans="2:31" hidden="1" x14ac:dyDescent="0.2">
      <c r="B1723" s="122" t="s">
        <v>3839</v>
      </c>
      <c r="C1723" s="122" t="s">
        <v>177</v>
      </c>
      <c r="D1723" s="123">
        <v>46155</v>
      </c>
      <c r="E1723" s="122" t="s">
        <v>4932</v>
      </c>
      <c r="F1723" s="122" t="s">
        <v>22</v>
      </c>
      <c r="G1723" s="122" t="s">
        <v>151</v>
      </c>
      <c r="H1723" s="122" t="s">
        <v>149</v>
      </c>
      <c r="I1723" s="122" t="s">
        <v>4933</v>
      </c>
      <c r="J1723" s="122" t="s">
        <v>4933</v>
      </c>
      <c r="K1723" s="122" t="s">
        <v>24</v>
      </c>
      <c r="L1723" s="122" t="s">
        <v>4934</v>
      </c>
      <c r="M1723" s="122" t="s">
        <v>25</v>
      </c>
      <c r="N1723" s="122" t="s">
        <v>26</v>
      </c>
      <c r="O1723" s="122" t="s">
        <v>25</v>
      </c>
      <c r="P1723" s="122" t="s">
        <v>27</v>
      </c>
      <c r="Q1723" s="122" t="s">
        <v>190</v>
      </c>
      <c r="R1723" s="124">
        <v>4.6379999999999999</v>
      </c>
      <c r="S1723" s="122" t="s">
        <v>191</v>
      </c>
      <c r="T1723" s="125">
        <v>9.69</v>
      </c>
      <c r="U1723" s="122" t="s">
        <v>30</v>
      </c>
      <c r="W1723" s="8" t="str">
        <f t="shared" si="188"/>
        <v/>
      </c>
      <c r="X1723" s="8">
        <f>IF(S1723="6B",_xlfn.XLOOKUP(H1723,'Zoning 2shop'!A:A,'Zoning 2shop'!B:B),IF(S1723="6C",_xlfn.XLOOKUP(G1723,'Zoning 2shop'!C:C,'Zoning 2shop'!D:D),""))</f>
        <v>30</v>
      </c>
      <c r="Y1723" s="112">
        <f t="shared" si="189"/>
        <v>0.14910705133062102</v>
      </c>
      <c r="Z1723" s="4">
        <f t="shared" si="190"/>
        <v>9.69</v>
      </c>
      <c r="AA1723" s="4">
        <f t="shared" si="191"/>
        <v>0.08</v>
      </c>
      <c r="AB1723" s="4">
        <f t="shared" si="192"/>
        <v>1.4448473273937177</v>
      </c>
      <c r="AC1723" s="19">
        <f t="shared" si="193"/>
        <v>9.77</v>
      </c>
      <c r="AD1723" s="8" t="str">
        <f>IF(COUNTIF(Catégories!A:A,N1723)=0,"catégorie inconnue",LOOKUP(N1723,Catégories!A:A,Catégories!B:B))</f>
        <v>Frêt</v>
      </c>
      <c r="AE1723" s="21">
        <f t="shared" si="194"/>
        <v>11.214847327393716</v>
      </c>
    </row>
    <row r="1724" spans="2:31" hidden="1" x14ac:dyDescent="0.2">
      <c r="B1724" s="122" t="s">
        <v>3839</v>
      </c>
      <c r="C1724" s="122" t="s">
        <v>177</v>
      </c>
      <c r="D1724" s="123">
        <v>46155</v>
      </c>
      <c r="E1724" s="122" t="s">
        <v>4937</v>
      </c>
      <c r="F1724" s="122" t="s">
        <v>22</v>
      </c>
      <c r="G1724" s="122" t="s">
        <v>151</v>
      </c>
      <c r="H1724" s="122" t="s">
        <v>149</v>
      </c>
      <c r="I1724" s="122" t="s">
        <v>4938</v>
      </c>
      <c r="J1724" s="122" t="s">
        <v>4938</v>
      </c>
      <c r="K1724" s="122" t="s">
        <v>24</v>
      </c>
      <c r="L1724" s="122" t="s">
        <v>4939</v>
      </c>
      <c r="M1724" s="122" t="s">
        <v>25</v>
      </c>
      <c r="N1724" s="122" t="s">
        <v>26</v>
      </c>
      <c r="O1724" s="122" t="s">
        <v>25</v>
      </c>
      <c r="P1724" s="122" t="s">
        <v>27</v>
      </c>
      <c r="Q1724" s="122" t="s">
        <v>190</v>
      </c>
      <c r="R1724" s="124">
        <v>4.532</v>
      </c>
      <c r="S1724" s="122" t="s">
        <v>191</v>
      </c>
      <c r="T1724" s="125">
        <v>9.69</v>
      </c>
      <c r="U1724" s="122" t="s">
        <v>30</v>
      </c>
      <c r="W1724" s="8" t="str">
        <f t="shared" si="188"/>
        <v/>
      </c>
      <c r="X1724" s="8">
        <f>IF(S1724="6B",_xlfn.XLOOKUP(H1724,'Zoning 2shop'!A:A,'Zoning 2shop'!B:B),IF(S1724="6C",_xlfn.XLOOKUP(G1724,'Zoning 2shop'!C:C,'Zoning 2shop'!D:D),""))</f>
        <v>30</v>
      </c>
      <c r="Y1724" s="112">
        <f t="shared" si="189"/>
        <v>0.14910705133062102</v>
      </c>
      <c r="Z1724" s="4">
        <f t="shared" si="190"/>
        <v>9.69</v>
      </c>
      <c r="AA1724" s="4">
        <f t="shared" si="191"/>
        <v>0.08</v>
      </c>
      <c r="AB1724" s="4">
        <f t="shared" si="192"/>
        <v>1.4448473273937177</v>
      </c>
      <c r="AC1724" s="19">
        <f t="shared" si="193"/>
        <v>9.77</v>
      </c>
      <c r="AD1724" s="8" t="str">
        <f>IF(COUNTIF(Catégories!A:A,N1724)=0,"catégorie inconnue",LOOKUP(N1724,Catégories!A:A,Catégories!B:B))</f>
        <v>Frêt</v>
      </c>
      <c r="AE1724" s="21">
        <f t="shared" si="194"/>
        <v>11.214847327393716</v>
      </c>
    </row>
    <row r="1725" spans="2:31" hidden="1" x14ac:dyDescent="0.2">
      <c r="B1725" s="122" t="s">
        <v>3839</v>
      </c>
      <c r="C1725" s="122" t="s">
        <v>177</v>
      </c>
      <c r="D1725" s="123">
        <v>46155</v>
      </c>
      <c r="E1725" s="122" t="s">
        <v>4916</v>
      </c>
      <c r="F1725" s="122" t="s">
        <v>22</v>
      </c>
      <c r="G1725" s="122" t="s">
        <v>207</v>
      </c>
      <c r="H1725" s="122" t="s">
        <v>149</v>
      </c>
      <c r="I1725" s="122" t="s">
        <v>4917</v>
      </c>
      <c r="J1725" s="122" t="s">
        <v>4917</v>
      </c>
      <c r="K1725" s="122" t="s">
        <v>24</v>
      </c>
      <c r="L1725" s="122" t="s">
        <v>4918</v>
      </c>
      <c r="M1725" s="122" t="s">
        <v>25</v>
      </c>
      <c r="N1725" s="122" t="s">
        <v>26</v>
      </c>
      <c r="O1725" s="122" t="s">
        <v>25</v>
      </c>
      <c r="P1725" s="122" t="s">
        <v>27</v>
      </c>
      <c r="Q1725" s="122" t="s">
        <v>190</v>
      </c>
      <c r="R1725" s="124">
        <v>5.0860000000000003</v>
      </c>
      <c r="S1725" s="122" t="s">
        <v>191</v>
      </c>
      <c r="T1725" s="125">
        <v>15.34</v>
      </c>
      <c r="U1725" s="122" t="s">
        <v>30</v>
      </c>
      <c r="W1725" s="8" t="str">
        <f t="shared" si="188"/>
        <v/>
      </c>
      <c r="X1725" s="8">
        <f>IF(S1725="6B",_xlfn.XLOOKUP(H1725,'Zoning 2shop'!A:A,'Zoning 2shop'!B:B),IF(S1725="6C",_xlfn.XLOOKUP(G1725,'Zoning 2shop'!C:C,'Zoning 2shop'!D:D),""))</f>
        <v>39</v>
      </c>
      <c r="Y1725" s="112">
        <f t="shared" si="189"/>
        <v>0.14910705133062102</v>
      </c>
      <c r="Z1725" s="4">
        <f t="shared" si="190"/>
        <v>15.34</v>
      </c>
      <c r="AA1725" s="4">
        <f t="shared" si="191"/>
        <v>0.08</v>
      </c>
      <c r="AB1725" s="4">
        <f t="shared" si="192"/>
        <v>2.2873021674117266</v>
      </c>
      <c r="AC1725" s="19">
        <f t="shared" si="193"/>
        <v>15.42</v>
      </c>
      <c r="AD1725" s="8" t="str">
        <f>IF(COUNTIF(Catégories!A:A,N1725)=0,"catégorie inconnue",LOOKUP(N1725,Catégories!A:A,Catégories!B:B))</f>
        <v>Frêt</v>
      </c>
      <c r="AE1725" s="21">
        <f t="shared" si="194"/>
        <v>17.707302167411726</v>
      </c>
    </row>
    <row r="1726" spans="2:31" hidden="1" x14ac:dyDescent="0.2">
      <c r="B1726" s="122" t="s">
        <v>3839</v>
      </c>
      <c r="C1726" s="122" t="s">
        <v>177</v>
      </c>
      <c r="D1726" s="123">
        <v>46155</v>
      </c>
      <c r="E1726" s="122" t="s">
        <v>4880</v>
      </c>
      <c r="F1726" s="122" t="s">
        <v>22</v>
      </c>
      <c r="G1726" s="122" t="s">
        <v>153</v>
      </c>
      <c r="H1726" s="122" t="s">
        <v>149</v>
      </c>
      <c r="I1726" s="122" t="s">
        <v>4881</v>
      </c>
      <c r="J1726" s="122" t="s">
        <v>4881</v>
      </c>
      <c r="K1726" s="122" t="s">
        <v>24</v>
      </c>
      <c r="L1726" s="122" t="s">
        <v>4882</v>
      </c>
      <c r="M1726" s="122" t="s">
        <v>25</v>
      </c>
      <c r="N1726" s="122" t="s">
        <v>26</v>
      </c>
      <c r="O1726" s="122" t="s">
        <v>25</v>
      </c>
      <c r="P1726" s="122" t="s">
        <v>27</v>
      </c>
      <c r="Q1726" s="122" t="s">
        <v>190</v>
      </c>
      <c r="R1726" s="124">
        <v>7.6609999999999996</v>
      </c>
      <c r="S1726" s="122" t="s">
        <v>191</v>
      </c>
      <c r="T1726" s="125">
        <v>12.74</v>
      </c>
      <c r="U1726" s="122" t="s">
        <v>30</v>
      </c>
      <c r="W1726" s="8" t="str">
        <f t="shared" si="188"/>
        <v/>
      </c>
      <c r="X1726" s="8">
        <f>IF(S1726="6B",_xlfn.XLOOKUP(H1726,'Zoning 2shop'!A:A,'Zoning 2shop'!B:B),IF(S1726="6C",_xlfn.XLOOKUP(G1726,'Zoning 2shop'!C:C,'Zoning 2shop'!D:D),""))</f>
        <v>33</v>
      </c>
      <c r="Y1726" s="112">
        <f t="shared" si="189"/>
        <v>0.14910705133062102</v>
      </c>
      <c r="Z1726" s="4">
        <f t="shared" si="190"/>
        <v>12.74</v>
      </c>
      <c r="AA1726" s="4">
        <f t="shared" si="191"/>
        <v>0.08</v>
      </c>
      <c r="AB1726" s="4">
        <f t="shared" si="192"/>
        <v>1.8996238339521119</v>
      </c>
      <c r="AC1726" s="19">
        <f t="shared" si="193"/>
        <v>12.82</v>
      </c>
      <c r="AD1726" s="8" t="str">
        <f>IF(COUNTIF(Catégories!A:A,N1726)=0,"catégorie inconnue",LOOKUP(N1726,Catégories!A:A,Catégories!B:B))</f>
        <v>Frêt</v>
      </c>
      <c r="AE1726" s="21">
        <f t="shared" si="194"/>
        <v>14.719623833952113</v>
      </c>
    </row>
    <row r="1727" spans="2:31" hidden="1" x14ac:dyDescent="0.2">
      <c r="B1727" s="122" t="s">
        <v>3839</v>
      </c>
      <c r="C1727" s="122" t="s">
        <v>177</v>
      </c>
      <c r="D1727" s="123">
        <v>46155</v>
      </c>
      <c r="E1727" s="122" t="s">
        <v>4961</v>
      </c>
      <c r="F1727" s="122" t="s">
        <v>22</v>
      </c>
      <c r="G1727" s="122" t="s">
        <v>151</v>
      </c>
      <c r="H1727" s="122" t="s">
        <v>149</v>
      </c>
      <c r="I1727" s="122" t="s">
        <v>4962</v>
      </c>
      <c r="J1727" s="122" t="s">
        <v>4962</v>
      </c>
      <c r="K1727" s="122" t="s">
        <v>24</v>
      </c>
      <c r="L1727" s="122" t="s">
        <v>4963</v>
      </c>
      <c r="M1727" s="122" t="s">
        <v>25</v>
      </c>
      <c r="N1727" s="122" t="s">
        <v>26</v>
      </c>
      <c r="O1727" s="122" t="s">
        <v>25</v>
      </c>
      <c r="P1727" s="122" t="s">
        <v>27</v>
      </c>
      <c r="Q1727" s="122" t="s">
        <v>190</v>
      </c>
      <c r="R1727" s="124">
        <v>0.12</v>
      </c>
      <c r="S1727" s="122" t="s">
        <v>191</v>
      </c>
      <c r="T1727" s="125">
        <v>5.33</v>
      </c>
      <c r="U1727" s="122" t="s">
        <v>30</v>
      </c>
      <c r="W1727" s="8" t="str">
        <f t="shared" si="188"/>
        <v/>
      </c>
      <c r="X1727" s="8">
        <f>IF(S1727="6B",_xlfn.XLOOKUP(H1727,'Zoning 2shop'!A:A,'Zoning 2shop'!B:B),IF(S1727="6C",_xlfn.XLOOKUP(G1727,'Zoning 2shop'!C:C,'Zoning 2shop'!D:D),""))</f>
        <v>30</v>
      </c>
      <c r="Y1727" s="112">
        <f t="shared" si="189"/>
        <v>0.14910705133062102</v>
      </c>
      <c r="Z1727" s="4">
        <f t="shared" si="190"/>
        <v>5.33</v>
      </c>
      <c r="AA1727" s="4">
        <f t="shared" si="191"/>
        <v>0.08</v>
      </c>
      <c r="AB1727" s="4">
        <f t="shared" si="192"/>
        <v>0.79474058359221</v>
      </c>
      <c r="AC1727" s="19">
        <f t="shared" si="193"/>
        <v>5.41</v>
      </c>
      <c r="AD1727" s="8" t="str">
        <f>IF(COUNTIF(Catégories!A:A,N1727)=0,"catégorie inconnue",LOOKUP(N1727,Catégories!A:A,Catégories!B:B))</f>
        <v>Frêt</v>
      </c>
      <c r="AE1727" s="21">
        <f t="shared" si="194"/>
        <v>6.2047405835922103</v>
      </c>
    </row>
    <row r="1728" spans="2:31" hidden="1" x14ac:dyDescent="0.2">
      <c r="B1728" s="122" t="s">
        <v>3839</v>
      </c>
      <c r="C1728" s="122" t="s">
        <v>177</v>
      </c>
      <c r="D1728" s="123">
        <v>46155</v>
      </c>
      <c r="E1728" s="122" t="s">
        <v>4961</v>
      </c>
      <c r="F1728" s="122" t="s">
        <v>22</v>
      </c>
      <c r="G1728" s="122" t="s">
        <v>151</v>
      </c>
      <c r="H1728" s="122" t="s">
        <v>149</v>
      </c>
      <c r="I1728" s="122" t="s">
        <v>4964</v>
      </c>
      <c r="J1728" s="122" t="s">
        <v>4964</v>
      </c>
      <c r="K1728" s="122" t="s">
        <v>24</v>
      </c>
      <c r="L1728" s="122" t="s">
        <v>4965</v>
      </c>
      <c r="M1728" s="122" t="s">
        <v>25</v>
      </c>
      <c r="N1728" s="122" t="s">
        <v>26</v>
      </c>
      <c r="O1728" s="122" t="s">
        <v>25</v>
      </c>
      <c r="P1728" s="122" t="s">
        <v>27</v>
      </c>
      <c r="Q1728" s="122" t="s">
        <v>190</v>
      </c>
      <c r="R1728" s="124">
        <v>4.532</v>
      </c>
      <c r="S1728" s="122" t="s">
        <v>191</v>
      </c>
      <c r="T1728" s="125">
        <v>9.69</v>
      </c>
      <c r="U1728" s="122" t="s">
        <v>30</v>
      </c>
      <c r="W1728" s="8" t="str">
        <f t="shared" si="188"/>
        <v/>
      </c>
      <c r="X1728" s="8">
        <f>IF(S1728="6B",_xlfn.XLOOKUP(H1728,'Zoning 2shop'!A:A,'Zoning 2shop'!B:B),IF(S1728="6C",_xlfn.XLOOKUP(G1728,'Zoning 2shop'!C:C,'Zoning 2shop'!D:D),""))</f>
        <v>30</v>
      </c>
      <c r="Y1728" s="112">
        <f t="shared" si="189"/>
        <v>0.14910705133062102</v>
      </c>
      <c r="Z1728" s="4">
        <f t="shared" si="190"/>
        <v>9.69</v>
      </c>
      <c r="AA1728" s="4">
        <f t="shared" si="191"/>
        <v>0.08</v>
      </c>
      <c r="AB1728" s="4">
        <f t="shared" si="192"/>
        <v>1.4448473273937177</v>
      </c>
      <c r="AC1728" s="19">
        <f t="shared" si="193"/>
        <v>9.77</v>
      </c>
      <c r="AD1728" s="8" t="str">
        <f>IF(COUNTIF(Catégories!A:A,N1728)=0,"catégorie inconnue",LOOKUP(N1728,Catégories!A:A,Catégories!B:B))</f>
        <v>Frêt</v>
      </c>
      <c r="AE1728" s="21">
        <f t="shared" si="194"/>
        <v>11.214847327393716</v>
      </c>
    </row>
    <row r="1729" spans="2:31" hidden="1" x14ac:dyDescent="0.2">
      <c r="B1729" s="122" t="s">
        <v>3839</v>
      </c>
      <c r="C1729" s="122" t="s">
        <v>177</v>
      </c>
      <c r="D1729" s="123">
        <v>46156</v>
      </c>
      <c r="E1729" s="122" t="s">
        <v>5024</v>
      </c>
      <c r="F1729" s="122" t="s">
        <v>22</v>
      </c>
      <c r="G1729" s="122" t="s">
        <v>151</v>
      </c>
      <c r="H1729" s="122" t="s">
        <v>149</v>
      </c>
      <c r="I1729" s="122" t="s">
        <v>5025</v>
      </c>
      <c r="J1729" s="122" t="s">
        <v>5025</v>
      </c>
      <c r="K1729" s="122" t="s">
        <v>24</v>
      </c>
      <c r="L1729" s="122" t="s">
        <v>5026</v>
      </c>
      <c r="M1729" s="122" t="s">
        <v>25</v>
      </c>
      <c r="N1729" s="122" t="s">
        <v>26</v>
      </c>
      <c r="O1729" s="122" t="s">
        <v>25</v>
      </c>
      <c r="P1729" s="122" t="s">
        <v>27</v>
      </c>
      <c r="Q1729" s="122" t="s">
        <v>190</v>
      </c>
      <c r="R1729" s="124">
        <v>6.7320000000000002</v>
      </c>
      <c r="S1729" s="122" t="s">
        <v>191</v>
      </c>
      <c r="T1729" s="125">
        <v>11.01</v>
      </c>
      <c r="U1729" s="122" t="s">
        <v>30</v>
      </c>
      <c r="W1729" s="8" t="str">
        <f t="shared" si="188"/>
        <v/>
      </c>
      <c r="X1729" s="8">
        <f>IF(S1729="6B",_xlfn.XLOOKUP(H1729,'Zoning 2shop'!A:A,'Zoning 2shop'!B:B),IF(S1729="6C",_xlfn.XLOOKUP(G1729,'Zoning 2shop'!C:C,'Zoning 2shop'!D:D),""))</f>
        <v>30</v>
      </c>
      <c r="Y1729" s="112">
        <f t="shared" si="189"/>
        <v>0.14910705133062102</v>
      </c>
      <c r="Z1729" s="4">
        <f t="shared" si="190"/>
        <v>11.01</v>
      </c>
      <c r="AA1729" s="4">
        <f t="shared" si="191"/>
        <v>0.08</v>
      </c>
      <c r="AB1729" s="4">
        <f t="shared" si="192"/>
        <v>1.6416686351501375</v>
      </c>
      <c r="AC1729" s="19">
        <f t="shared" si="193"/>
        <v>11.09</v>
      </c>
      <c r="AD1729" s="8" t="str">
        <f>IF(COUNTIF(Catégories!A:A,N1729)=0,"catégorie inconnue",LOOKUP(N1729,Catégories!A:A,Catégories!B:B))</f>
        <v>Frêt</v>
      </c>
      <c r="AE1729" s="21">
        <f t="shared" si="194"/>
        <v>12.731668635150138</v>
      </c>
    </row>
    <row r="1730" spans="2:31" hidden="1" x14ac:dyDescent="0.2">
      <c r="B1730" s="122" t="s">
        <v>3839</v>
      </c>
      <c r="C1730" s="122" t="s">
        <v>177</v>
      </c>
      <c r="D1730" s="123">
        <v>46156</v>
      </c>
      <c r="E1730" s="122" t="s">
        <v>4977</v>
      </c>
      <c r="F1730" s="122" t="s">
        <v>22</v>
      </c>
      <c r="G1730" s="122" t="s">
        <v>151</v>
      </c>
      <c r="H1730" s="122" t="s">
        <v>149</v>
      </c>
      <c r="I1730" s="122" t="s">
        <v>4978</v>
      </c>
      <c r="J1730" s="122" t="s">
        <v>4978</v>
      </c>
      <c r="K1730" s="122" t="s">
        <v>24</v>
      </c>
      <c r="L1730" s="122" t="s">
        <v>4979</v>
      </c>
      <c r="M1730" s="122" t="s">
        <v>25</v>
      </c>
      <c r="N1730" s="122" t="s">
        <v>26</v>
      </c>
      <c r="O1730" s="122" t="s">
        <v>25</v>
      </c>
      <c r="P1730" s="122" t="s">
        <v>27</v>
      </c>
      <c r="Q1730" s="122" t="s">
        <v>190</v>
      </c>
      <c r="R1730" s="124">
        <v>4.7869999999999999</v>
      </c>
      <c r="S1730" s="122" t="s">
        <v>191</v>
      </c>
      <c r="T1730" s="125">
        <v>9.69</v>
      </c>
      <c r="U1730" s="122" t="s">
        <v>30</v>
      </c>
      <c r="W1730" s="8" t="str">
        <f t="shared" ref="W1730:W1793" si="195">IF(C1730&lt;&gt;2,"",IF(S1730="5X","5XK",IF(S1730="5Y","5YK",IF(S1730="6B","6BK",IF(S1730="6C","6CK","")))))</f>
        <v/>
      </c>
      <c r="X1730" s="8">
        <f>IF(S1730="6B",_xlfn.XLOOKUP(H1730,'Zoning 2shop'!A:A,'Zoning 2shop'!B:B),IF(S1730="6C",_xlfn.XLOOKUP(G1730,'Zoning 2shop'!C:C,'Zoning 2shop'!D:D),""))</f>
        <v>30</v>
      </c>
      <c r="Y1730" s="112">
        <f t="shared" si="189"/>
        <v>0.14910705133062102</v>
      </c>
      <c r="Z1730" s="4">
        <f t="shared" si="190"/>
        <v>9.69</v>
      </c>
      <c r="AA1730" s="4">
        <f t="shared" si="191"/>
        <v>0.08</v>
      </c>
      <c r="AB1730" s="4">
        <f t="shared" si="192"/>
        <v>1.4448473273937177</v>
      </c>
      <c r="AC1730" s="19">
        <f t="shared" si="193"/>
        <v>9.77</v>
      </c>
      <c r="AD1730" s="8" t="str">
        <f>IF(COUNTIF(Catégories!A:A,N1730)=0,"catégorie inconnue",LOOKUP(N1730,Catégories!A:A,Catégories!B:B))</f>
        <v>Frêt</v>
      </c>
      <c r="AE1730" s="21">
        <f t="shared" si="194"/>
        <v>11.214847327393716</v>
      </c>
    </row>
    <row r="1731" spans="2:31" hidden="1" x14ac:dyDescent="0.2">
      <c r="B1731" s="122" t="s">
        <v>3839</v>
      </c>
      <c r="C1731" s="122" t="s">
        <v>177</v>
      </c>
      <c r="D1731" s="123">
        <v>46156</v>
      </c>
      <c r="E1731" s="122" t="s">
        <v>5007</v>
      </c>
      <c r="F1731" s="122" t="s">
        <v>22</v>
      </c>
      <c r="G1731" s="122" t="s">
        <v>151</v>
      </c>
      <c r="H1731" s="122" t="s">
        <v>149</v>
      </c>
      <c r="I1731" s="122" t="s">
        <v>5008</v>
      </c>
      <c r="J1731" s="122" t="s">
        <v>5008</v>
      </c>
      <c r="K1731" s="122" t="s">
        <v>24</v>
      </c>
      <c r="L1731" s="122" t="s">
        <v>5009</v>
      </c>
      <c r="M1731" s="122" t="s">
        <v>25</v>
      </c>
      <c r="N1731" s="122" t="s">
        <v>26</v>
      </c>
      <c r="O1731" s="122" t="s">
        <v>25</v>
      </c>
      <c r="P1731" s="122" t="s">
        <v>27</v>
      </c>
      <c r="Q1731" s="122" t="s">
        <v>190</v>
      </c>
      <c r="R1731" s="124">
        <v>4.532</v>
      </c>
      <c r="S1731" s="122" t="s">
        <v>191</v>
      </c>
      <c r="T1731" s="125">
        <v>9.69</v>
      </c>
      <c r="U1731" s="122" t="s">
        <v>30</v>
      </c>
      <c r="W1731" s="8" t="str">
        <f t="shared" si="195"/>
        <v/>
      </c>
      <c r="X1731" s="8">
        <f>IF(S1731="6B",_xlfn.XLOOKUP(H1731,'Zoning 2shop'!A:A,'Zoning 2shop'!B:B),IF(S1731="6C",_xlfn.XLOOKUP(G1731,'Zoning 2shop'!C:C,'Zoning 2shop'!D:D),""))</f>
        <v>30</v>
      </c>
      <c r="Y1731" s="112">
        <f t="shared" si="189"/>
        <v>0.14910705133062102</v>
      </c>
      <c r="Z1731" s="4">
        <f t="shared" si="190"/>
        <v>9.69</v>
      </c>
      <c r="AA1731" s="4">
        <f t="shared" si="191"/>
        <v>0.08</v>
      </c>
      <c r="AB1731" s="4">
        <f t="shared" si="192"/>
        <v>1.4448473273937177</v>
      </c>
      <c r="AC1731" s="19">
        <f t="shared" si="193"/>
        <v>9.77</v>
      </c>
      <c r="AD1731" s="8" t="str">
        <f>IF(COUNTIF(Catégories!A:A,N1731)=0,"catégorie inconnue",LOOKUP(N1731,Catégories!A:A,Catégories!B:B))</f>
        <v>Frêt</v>
      </c>
      <c r="AE1731" s="21">
        <f t="shared" si="194"/>
        <v>11.214847327393716</v>
      </c>
    </row>
    <row r="1732" spans="2:31" hidden="1" x14ac:dyDescent="0.2">
      <c r="B1732" s="122" t="s">
        <v>3839</v>
      </c>
      <c r="C1732" s="122" t="s">
        <v>177</v>
      </c>
      <c r="D1732" s="123">
        <v>46156</v>
      </c>
      <c r="E1732" s="122" t="s">
        <v>275</v>
      </c>
      <c r="F1732" s="122" t="s">
        <v>22</v>
      </c>
      <c r="G1732" s="122" t="s">
        <v>151</v>
      </c>
      <c r="H1732" s="122" t="s">
        <v>149</v>
      </c>
      <c r="I1732" s="122" t="s">
        <v>5047</v>
      </c>
      <c r="J1732" s="122" t="s">
        <v>5047</v>
      </c>
      <c r="K1732" s="122" t="s">
        <v>24</v>
      </c>
      <c r="L1732" s="122" t="s">
        <v>5048</v>
      </c>
      <c r="M1732" s="122" t="s">
        <v>25</v>
      </c>
      <c r="N1732" s="122" t="s">
        <v>26</v>
      </c>
      <c r="O1732" s="122" t="s">
        <v>25</v>
      </c>
      <c r="P1732" s="122" t="s">
        <v>27</v>
      </c>
      <c r="Q1732" s="122" t="s">
        <v>190</v>
      </c>
      <c r="R1732" s="124">
        <v>0.40799999999999997</v>
      </c>
      <c r="S1732" s="122" t="s">
        <v>191</v>
      </c>
      <c r="T1732" s="125">
        <v>5.33</v>
      </c>
      <c r="U1732" s="122" t="s">
        <v>30</v>
      </c>
      <c r="W1732" s="8" t="str">
        <f t="shared" si="195"/>
        <v/>
      </c>
      <c r="X1732" s="8">
        <f>IF(S1732="6B",_xlfn.XLOOKUP(H1732,'Zoning 2shop'!A:A,'Zoning 2shop'!B:B),IF(S1732="6C",_xlfn.XLOOKUP(G1732,'Zoning 2shop'!C:C,'Zoning 2shop'!D:D),""))</f>
        <v>30</v>
      </c>
      <c r="Y1732" s="112">
        <f t="shared" si="189"/>
        <v>0.14910705133062102</v>
      </c>
      <c r="Z1732" s="4">
        <f t="shared" si="190"/>
        <v>5.33</v>
      </c>
      <c r="AA1732" s="4">
        <f t="shared" si="191"/>
        <v>0.08</v>
      </c>
      <c r="AB1732" s="4">
        <f t="shared" si="192"/>
        <v>0.79474058359221</v>
      </c>
      <c r="AC1732" s="19">
        <f t="shared" si="193"/>
        <v>5.41</v>
      </c>
      <c r="AD1732" s="8" t="str">
        <f>IF(COUNTIF(Catégories!A:A,N1732)=0,"catégorie inconnue",LOOKUP(N1732,Catégories!A:A,Catégories!B:B))</f>
        <v>Frêt</v>
      </c>
      <c r="AE1732" s="21">
        <f t="shared" si="194"/>
        <v>6.2047405835922103</v>
      </c>
    </row>
    <row r="1733" spans="2:31" hidden="1" x14ac:dyDescent="0.2">
      <c r="B1733" s="122" t="s">
        <v>3839</v>
      </c>
      <c r="C1733" s="122" t="s">
        <v>177</v>
      </c>
      <c r="D1733" s="123">
        <v>46156</v>
      </c>
      <c r="E1733" s="122" t="s">
        <v>5019</v>
      </c>
      <c r="F1733" s="122" t="s">
        <v>22</v>
      </c>
      <c r="G1733" s="122" t="s">
        <v>151</v>
      </c>
      <c r="H1733" s="122" t="s">
        <v>149</v>
      </c>
      <c r="I1733" s="122" t="s">
        <v>5020</v>
      </c>
      <c r="J1733" s="122" t="s">
        <v>5020</v>
      </c>
      <c r="K1733" s="122" t="s">
        <v>24</v>
      </c>
      <c r="L1733" s="122" t="s">
        <v>5021</v>
      </c>
      <c r="M1733" s="122" t="s">
        <v>25</v>
      </c>
      <c r="N1733" s="122" t="s">
        <v>26</v>
      </c>
      <c r="O1733" s="122" t="s">
        <v>25</v>
      </c>
      <c r="P1733" s="122" t="s">
        <v>27</v>
      </c>
      <c r="Q1733" s="122" t="s">
        <v>190</v>
      </c>
      <c r="R1733" s="124">
        <v>1.325</v>
      </c>
      <c r="S1733" s="122" t="s">
        <v>191</v>
      </c>
      <c r="T1733" s="125">
        <v>5.88</v>
      </c>
      <c r="U1733" s="122" t="s">
        <v>30</v>
      </c>
      <c r="W1733" s="8" t="str">
        <f t="shared" si="195"/>
        <v/>
      </c>
      <c r="X1733" s="8">
        <f>IF(S1733="6B",_xlfn.XLOOKUP(H1733,'Zoning 2shop'!A:A,'Zoning 2shop'!B:B),IF(S1733="6C",_xlfn.XLOOKUP(G1733,'Zoning 2shop'!C:C,'Zoning 2shop'!D:D),""))</f>
        <v>30</v>
      </c>
      <c r="Y1733" s="112">
        <f t="shared" si="189"/>
        <v>0.14910705133062102</v>
      </c>
      <c r="Z1733" s="4">
        <f t="shared" si="190"/>
        <v>5.88</v>
      </c>
      <c r="AA1733" s="4">
        <f t="shared" si="191"/>
        <v>0.08</v>
      </c>
      <c r="AB1733" s="4">
        <f t="shared" si="192"/>
        <v>0.87674946182405156</v>
      </c>
      <c r="AC1733" s="19">
        <f t="shared" si="193"/>
        <v>5.96</v>
      </c>
      <c r="AD1733" s="8" t="str">
        <f>IF(COUNTIF(Catégories!A:A,N1733)=0,"catégorie inconnue",LOOKUP(N1733,Catégories!A:A,Catégories!B:B))</f>
        <v>Frêt</v>
      </c>
      <c r="AE1733" s="21">
        <f t="shared" si="194"/>
        <v>6.8367494618240512</v>
      </c>
    </row>
    <row r="1734" spans="2:31" hidden="1" x14ac:dyDescent="0.2">
      <c r="B1734" s="122" t="s">
        <v>3839</v>
      </c>
      <c r="C1734" s="122" t="s">
        <v>177</v>
      </c>
      <c r="D1734" s="123">
        <v>46156</v>
      </c>
      <c r="E1734" s="122" t="s">
        <v>5013</v>
      </c>
      <c r="F1734" s="122" t="s">
        <v>22</v>
      </c>
      <c r="G1734" s="122" t="s">
        <v>151</v>
      </c>
      <c r="H1734" s="122" t="s">
        <v>149</v>
      </c>
      <c r="I1734" s="122" t="s">
        <v>5014</v>
      </c>
      <c r="J1734" s="122" t="s">
        <v>5014</v>
      </c>
      <c r="K1734" s="122" t="s">
        <v>24</v>
      </c>
      <c r="L1734" s="122" t="s">
        <v>5015</v>
      </c>
      <c r="M1734" s="122" t="s">
        <v>25</v>
      </c>
      <c r="N1734" s="122" t="s">
        <v>26</v>
      </c>
      <c r="O1734" s="122" t="s">
        <v>25</v>
      </c>
      <c r="P1734" s="122" t="s">
        <v>27</v>
      </c>
      <c r="Q1734" s="122" t="s">
        <v>190</v>
      </c>
      <c r="R1734" s="124">
        <v>4.6779999999999999</v>
      </c>
      <c r="S1734" s="122" t="s">
        <v>191</v>
      </c>
      <c r="T1734" s="125">
        <v>9.69</v>
      </c>
      <c r="U1734" s="122" t="s">
        <v>30</v>
      </c>
      <c r="W1734" s="8" t="str">
        <f t="shared" si="195"/>
        <v/>
      </c>
      <c r="X1734" s="8">
        <f>IF(S1734="6B",_xlfn.XLOOKUP(H1734,'Zoning 2shop'!A:A,'Zoning 2shop'!B:B),IF(S1734="6C",_xlfn.XLOOKUP(G1734,'Zoning 2shop'!C:C,'Zoning 2shop'!D:D),""))</f>
        <v>30</v>
      </c>
      <c r="Y1734" s="112">
        <f t="shared" si="189"/>
        <v>0.14910705133062102</v>
      </c>
      <c r="Z1734" s="4">
        <f t="shared" si="190"/>
        <v>9.69</v>
      </c>
      <c r="AA1734" s="4">
        <f t="shared" si="191"/>
        <v>0.08</v>
      </c>
      <c r="AB1734" s="4">
        <f t="shared" si="192"/>
        <v>1.4448473273937177</v>
      </c>
      <c r="AC1734" s="19">
        <f t="shared" si="193"/>
        <v>9.77</v>
      </c>
      <c r="AD1734" s="8" t="str">
        <f>IF(COUNTIF(Catégories!A:A,N1734)=0,"catégorie inconnue",LOOKUP(N1734,Catégories!A:A,Catégories!B:B))</f>
        <v>Frêt</v>
      </c>
      <c r="AE1734" s="21">
        <f t="shared" si="194"/>
        <v>11.214847327393716</v>
      </c>
    </row>
    <row r="1735" spans="2:31" hidden="1" x14ac:dyDescent="0.2">
      <c r="B1735" s="122" t="s">
        <v>3839</v>
      </c>
      <c r="C1735" s="122" t="s">
        <v>177</v>
      </c>
      <c r="D1735" s="123">
        <v>46156</v>
      </c>
      <c r="E1735" s="122" t="s">
        <v>5016</v>
      </c>
      <c r="F1735" s="122" t="s">
        <v>22</v>
      </c>
      <c r="G1735" s="122" t="s">
        <v>151</v>
      </c>
      <c r="H1735" s="122" t="s">
        <v>149</v>
      </c>
      <c r="I1735" s="122" t="s">
        <v>5017</v>
      </c>
      <c r="J1735" s="122" t="s">
        <v>5017</v>
      </c>
      <c r="K1735" s="122" t="s">
        <v>24</v>
      </c>
      <c r="L1735" s="122" t="s">
        <v>5018</v>
      </c>
      <c r="M1735" s="122" t="s">
        <v>25</v>
      </c>
      <c r="N1735" s="122" t="s">
        <v>26</v>
      </c>
      <c r="O1735" s="122" t="s">
        <v>25</v>
      </c>
      <c r="P1735" s="122" t="s">
        <v>27</v>
      </c>
      <c r="Q1735" s="122" t="s">
        <v>190</v>
      </c>
      <c r="R1735" s="124">
        <v>6.4119999999999999</v>
      </c>
      <c r="S1735" s="122" t="s">
        <v>191</v>
      </c>
      <c r="T1735" s="125">
        <v>11.01</v>
      </c>
      <c r="U1735" s="122" t="s">
        <v>30</v>
      </c>
      <c r="W1735" s="8" t="str">
        <f t="shared" si="195"/>
        <v/>
      </c>
      <c r="X1735" s="8">
        <f>IF(S1735="6B",_xlfn.XLOOKUP(H1735,'Zoning 2shop'!A:A,'Zoning 2shop'!B:B),IF(S1735="6C",_xlfn.XLOOKUP(G1735,'Zoning 2shop'!C:C,'Zoning 2shop'!D:D),""))</f>
        <v>30</v>
      </c>
      <c r="Y1735" s="112">
        <f t="shared" si="189"/>
        <v>0.14910705133062102</v>
      </c>
      <c r="Z1735" s="4">
        <f t="shared" si="190"/>
        <v>11.01</v>
      </c>
      <c r="AA1735" s="4">
        <f t="shared" si="191"/>
        <v>0.08</v>
      </c>
      <c r="AB1735" s="4">
        <f t="shared" si="192"/>
        <v>1.6416686351501375</v>
      </c>
      <c r="AC1735" s="19">
        <f t="shared" si="193"/>
        <v>11.09</v>
      </c>
      <c r="AD1735" s="8" t="str">
        <f>IF(COUNTIF(Catégories!A:A,N1735)=0,"catégorie inconnue",LOOKUP(N1735,Catégories!A:A,Catégories!B:B))</f>
        <v>Frêt</v>
      </c>
      <c r="AE1735" s="21">
        <f t="shared" si="194"/>
        <v>12.731668635150138</v>
      </c>
    </row>
    <row r="1736" spans="2:31" hidden="1" x14ac:dyDescent="0.2">
      <c r="B1736" s="122" t="s">
        <v>3839</v>
      </c>
      <c r="C1736" s="122" t="s">
        <v>177</v>
      </c>
      <c r="D1736" s="123">
        <v>46156</v>
      </c>
      <c r="E1736" s="122" t="s">
        <v>5001</v>
      </c>
      <c r="F1736" s="122" t="s">
        <v>22</v>
      </c>
      <c r="G1736" s="122" t="s">
        <v>151</v>
      </c>
      <c r="H1736" s="122" t="s">
        <v>149</v>
      </c>
      <c r="I1736" s="122" t="s">
        <v>5002</v>
      </c>
      <c r="J1736" s="122" t="s">
        <v>5002</v>
      </c>
      <c r="K1736" s="122" t="s">
        <v>24</v>
      </c>
      <c r="L1736" s="122" t="s">
        <v>5003</v>
      </c>
      <c r="M1736" s="122" t="s">
        <v>25</v>
      </c>
      <c r="N1736" s="122" t="s">
        <v>26</v>
      </c>
      <c r="O1736" s="122" t="s">
        <v>25</v>
      </c>
      <c r="P1736" s="122" t="s">
        <v>27</v>
      </c>
      <c r="Q1736" s="122" t="s">
        <v>190</v>
      </c>
      <c r="R1736" s="124">
        <v>4.532</v>
      </c>
      <c r="S1736" s="122" t="s">
        <v>191</v>
      </c>
      <c r="T1736" s="125">
        <v>9.69</v>
      </c>
      <c r="U1736" s="122" t="s">
        <v>30</v>
      </c>
      <c r="W1736" s="8" t="str">
        <f t="shared" si="195"/>
        <v/>
      </c>
      <c r="X1736" s="8">
        <f>IF(S1736="6B",_xlfn.XLOOKUP(H1736,'Zoning 2shop'!A:A,'Zoning 2shop'!B:B),IF(S1736="6C",_xlfn.XLOOKUP(G1736,'Zoning 2shop'!C:C,'Zoning 2shop'!D:D),""))</f>
        <v>30</v>
      </c>
      <c r="Y1736" s="112">
        <f t="shared" si="189"/>
        <v>0.14910705133062102</v>
      </c>
      <c r="Z1736" s="4">
        <f t="shared" si="190"/>
        <v>9.69</v>
      </c>
      <c r="AA1736" s="4">
        <f t="shared" si="191"/>
        <v>0.08</v>
      </c>
      <c r="AB1736" s="4">
        <f t="shared" si="192"/>
        <v>1.4448473273937177</v>
      </c>
      <c r="AC1736" s="19">
        <f t="shared" si="193"/>
        <v>9.77</v>
      </c>
      <c r="AD1736" s="8" t="str">
        <f>IF(COUNTIF(Catégories!A:A,N1736)=0,"catégorie inconnue",LOOKUP(N1736,Catégories!A:A,Catégories!B:B))</f>
        <v>Frêt</v>
      </c>
      <c r="AE1736" s="21">
        <f t="shared" si="194"/>
        <v>11.214847327393716</v>
      </c>
    </row>
    <row r="1737" spans="2:31" hidden="1" x14ac:dyDescent="0.2">
      <c r="B1737" s="122" t="s">
        <v>3839</v>
      </c>
      <c r="C1737" s="122" t="s">
        <v>177</v>
      </c>
      <c r="D1737" s="123">
        <v>46156</v>
      </c>
      <c r="E1737" s="122" t="s">
        <v>4503</v>
      </c>
      <c r="F1737" s="122" t="s">
        <v>22</v>
      </c>
      <c r="G1737" s="122" t="s">
        <v>151</v>
      </c>
      <c r="H1737" s="122" t="s">
        <v>149</v>
      </c>
      <c r="I1737" s="122" t="s">
        <v>4993</v>
      </c>
      <c r="J1737" s="122" t="s">
        <v>4993</v>
      </c>
      <c r="K1737" s="122" t="s">
        <v>24</v>
      </c>
      <c r="L1737" s="122" t="s">
        <v>4994</v>
      </c>
      <c r="M1737" s="122" t="s">
        <v>25</v>
      </c>
      <c r="N1737" s="122" t="s">
        <v>26</v>
      </c>
      <c r="O1737" s="122" t="s">
        <v>25</v>
      </c>
      <c r="P1737" s="122" t="s">
        <v>27</v>
      </c>
      <c r="Q1737" s="122" t="s">
        <v>190</v>
      </c>
      <c r="R1737" s="124">
        <v>4.532</v>
      </c>
      <c r="S1737" s="122" t="s">
        <v>191</v>
      </c>
      <c r="T1737" s="125">
        <v>9.69</v>
      </c>
      <c r="U1737" s="122" t="s">
        <v>30</v>
      </c>
      <c r="W1737" s="8" t="str">
        <f t="shared" si="195"/>
        <v/>
      </c>
      <c r="X1737" s="8">
        <f>IF(S1737="6B",_xlfn.XLOOKUP(H1737,'Zoning 2shop'!A:A,'Zoning 2shop'!B:B),IF(S1737="6C",_xlfn.XLOOKUP(G1737,'Zoning 2shop'!C:C,'Zoning 2shop'!D:D),""))</f>
        <v>30</v>
      </c>
      <c r="Y1737" s="112">
        <f t="shared" si="189"/>
        <v>0.14910705133062102</v>
      </c>
      <c r="Z1737" s="4">
        <f t="shared" si="190"/>
        <v>9.69</v>
      </c>
      <c r="AA1737" s="4">
        <f t="shared" si="191"/>
        <v>0.08</v>
      </c>
      <c r="AB1737" s="4">
        <f t="shared" si="192"/>
        <v>1.4448473273937177</v>
      </c>
      <c r="AC1737" s="19">
        <f t="shared" si="193"/>
        <v>9.77</v>
      </c>
      <c r="AD1737" s="8" t="str">
        <f>IF(COUNTIF(Catégories!A:A,N1737)=0,"catégorie inconnue",LOOKUP(N1737,Catégories!A:A,Catégories!B:B))</f>
        <v>Frêt</v>
      </c>
      <c r="AE1737" s="21">
        <f t="shared" si="194"/>
        <v>11.214847327393716</v>
      </c>
    </row>
    <row r="1738" spans="2:31" hidden="1" x14ac:dyDescent="0.2">
      <c r="B1738" s="122" t="s">
        <v>3839</v>
      </c>
      <c r="C1738" s="122" t="s">
        <v>177</v>
      </c>
      <c r="D1738" s="123">
        <v>46156</v>
      </c>
      <c r="E1738" s="122" t="s">
        <v>502</v>
      </c>
      <c r="F1738" s="122" t="s">
        <v>22</v>
      </c>
      <c r="G1738" s="122" t="s">
        <v>161</v>
      </c>
      <c r="H1738" s="122" t="s">
        <v>149</v>
      </c>
      <c r="I1738" s="122" t="s">
        <v>4989</v>
      </c>
      <c r="J1738" s="122" t="s">
        <v>4989</v>
      </c>
      <c r="K1738" s="122" t="s">
        <v>24</v>
      </c>
      <c r="L1738" s="122" t="s">
        <v>4990</v>
      </c>
      <c r="M1738" s="122" t="s">
        <v>25</v>
      </c>
      <c r="N1738" s="122" t="s">
        <v>26</v>
      </c>
      <c r="O1738" s="122" t="s">
        <v>25</v>
      </c>
      <c r="P1738" s="122" t="s">
        <v>27</v>
      </c>
      <c r="Q1738" s="122" t="s">
        <v>190</v>
      </c>
      <c r="R1738" s="124">
        <v>4.532</v>
      </c>
      <c r="S1738" s="122" t="s">
        <v>191</v>
      </c>
      <c r="T1738" s="125">
        <v>13.83</v>
      </c>
      <c r="U1738" s="122" t="s">
        <v>30</v>
      </c>
      <c r="W1738" s="8" t="str">
        <f t="shared" si="195"/>
        <v/>
      </c>
      <c r="X1738" s="8">
        <f>IF(S1738="6B",_xlfn.XLOOKUP(H1738,'Zoning 2shop'!A:A,'Zoning 2shop'!B:B),IF(S1738="6C",_xlfn.XLOOKUP(G1738,'Zoning 2shop'!C:C,'Zoning 2shop'!D:D),""))</f>
        <v>25</v>
      </c>
      <c r="Y1738" s="112">
        <f t="shared" ref="Y1738:Y1801" si="196">AB1738/Z1738</f>
        <v>0.14910705133062102</v>
      </c>
      <c r="Z1738" s="4">
        <f t="shared" ref="Z1738:Z1801" si="197">T1738</f>
        <v>13.83</v>
      </c>
      <c r="AA1738" s="4">
        <f t="shared" ref="AA1738:AA1801" si="198">IF(OR(S1738="6C",S1738="6B",S1738="5X",S1738="5Y"),0.08,0.5)</f>
        <v>0.08</v>
      </c>
      <c r="AB1738" s="4">
        <f t="shared" ref="AB1738:AB1801" si="199">$AG$5/$AG$2*Z1738</f>
        <v>2.0621505199024885</v>
      </c>
      <c r="AC1738" s="19">
        <f t="shared" ref="AC1738:AC1801" si="200">Z1738+AA1738</f>
        <v>13.91</v>
      </c>
      <c r="AD1738" s="8" t="str">
        <f>IF(COUNTIF(Catégories!A:A,N1738)=0,"catégorie inconnue",LOOKUP(N1738,Catégories!A:A,Catégories!B:B))</f>
        <v>Frêt</v>
      </c>
      <c r="AE1738" s="21">
        <f t="shared" ref="AE1738:AE1801" si="201">SUM(Z1738:AB1738)</f>
        <v>15.972150519902488</v>
      </c>
    </row>
    <row r="1739" spans="2:31" hidden="1" x14ac:dyDescent="0.2">
      <c r="B1739" s="122" t="s">
        <v>3839</v>
      </c>
      <c r="C1739" s="122" t="s">
        <v>177</v>
      </c>
      <c r="D1739" s="123">
        <v>46156</v>
      </c>
      <c r="E1739" s="122" t="s">
        <v>573</v>
      </c>
      <c r="F1739" s="122" t="s">
        <v>22</v>
      </c>
      <c r="G1739" s="122" t="s">
        <v>151</v>
      </c>
      <c r="H1739" s="122" t="s">
        <v>149</v>
      </c>
      <c r="I1739" s="122" t="s">
        <v>5042</v>
      </c>
      <c r="J1739" s="122" t="s">
        <v>5042</v>
      </c>
      <c r="K1739" s="122" t="s">
        <v>24</v>
      </c>
      <c r="L1739" s="122" t="s">
        <v>5043</v>
      </c>
      <c r="M1739" s="122" t="s">
        <v>25</v>
      </c>
      <c r="N1739" s="122" t="s">
        <v>26</v>
      </c>
      <c r="O1739" s="122" t="s">
        <v>25</v>
      </c>
      <c r="P1739" s="122" t="s">
        <v>27</v>
      </c>
      <c r="Q1739" s="122" t="s">
        <v>190</v>
      </c>
      <c r="R1739" s="124">
        <v>0.28999999999999998</v>
      </c>
      <c r="S1739" s="122" t="s">
        <v>191</v>
      </c>
      <c r="T1739" s="125">
        <v>5.33</v>
      </c>
      <c r="U1739" s="122" t="s">
        <v>30</v>
      </c>
      <c r="W1739" s="8" t="str">
        <f t="shared" si="195"/>
        <v/>
      </c>
      <c r="X1739" s="8">
        <f>IF(S1739="6B",_xlfn.XLOOKUP(H1739,'Zoning 2shop'!A:A,'Zoning 2shop'!B:B),IF(S1739="6C",_xlfn.XLOOKUP(G1739,'Zoning 2shop'!C:C,'Zoning 2shop'!D:D),""))</f>
        <v>30</v>
      </c>
      <c r="Y1739" s="112">
        <f t="shared" si="196"/>
        <v>0.14910705133062102</v>
      </c>
      <c r="Z1739" s="4">
        <f t="shared" si="197"/>
        <v>5.33</v>
      </c>
      <c r="AA1739" s="4">
        <f t="shared" si="198"/>
        <v>0.08</v>
      </c>
      <c r="AB1739" s="4">
        <f t="shared" si="199"/>
        <v>0.79474058359221</v>
      </c>
      <c r="AC1739" s="19">
        <f t="shared" si="200"/>
        <v>5.41</v>
      </c>
      <c r="AD1739" s="8" t="str">
        <f>IF(COUNTIF(Catégories!A:A,N1739)=0,"catégorie inconnue",LOOKUP(N1739,Catégories!A:A,Catégories!B:B))</f>
        <v>Frêt</v>
      </c>
      <c r="AE1739" s="21">
        <f t="shared" si="201"/>
        <v>6.2047405835922103</v>
      </c>
    </row>
    <row r="1740" spans="2:31" hidden="1" x14ac:dyDescent="0.2">
      <c r="B1740" s="122" t="s">
        <v>3839</v>
      </c>
      <c r="C1740" s="122" t="s">
        <v>177</v>
      </c>
      <c r="D1740" s="123">
        <v>46156</v>
      </c>
      <c r="E1740" s="122" t="s">
        <v>5036</v>
      </c>
      <c r="F1740" s="122" t="s">
        <v>22</v>
      </c>
      <c r="G1740" s="122" t="s">
        <v>151</v>
      </c>
      <c r="H1740" s="122" t="s">
        <v>149</v>
      </c>
      <c r="I1740" s="122" t="s">
        <v>5037</v>
      </c>
      <c r="J1740" s="122" t="s">
        <v>5037</v>
      </c>
      <c r="K1740" s="122" t="s">
        <v>24</v>
      </c>
      <c r="L1740" s="122" t="s">
        <v>5038</v>
      </c>
      <c r="M1740" s="122" t="s">
        <v>25</v>
      </c>
      <c r="N1740" s="122" t="s">
        <v>26</v>
      </c>
      <c r="O1740" s="122" t="s">
        <v>25</v>
      </c>
      <c r="P1740" s="122" t="s">
        <v>27</v>
      </c>
      <c r="Q1740" s="122" t="s">
        <v>190</v>
      </c>
      <c r="R1740" s="124">
        <v>6.9180000000000001</v>
      </c>
      <c r="S1740" s="122" t="s">
        <v>191</v>
      </c>
      <c r="T1740" s="125">
        <v>11.01</v>
      </c>
      <c r="U1740" s="122" t="s">
        <v>30</v>
      </c>
      <c r="W1740" s="8" t="str">
        <f t="shared" si="195"/>
        <v/>
      </c>
      <c r="X1740" s="8">
        <f>IF(S1740="6B",_xlfn.XLOOKUP(H1740,'Zoning 2shop'!A:A,'Zoning 2shop'!B:B),IF(S1740="6C",_xlfn.XLOOKUP(G1740,'Zoning 2shop'!C:C,'Zoning 2shop'!D:D),""))</f>
        <v>30</v>
      </c>
      <c r="Y1740" s="112">
        <f t="shared" si="196"/>
        <v>0.14910705133062102</v>
      </c>
      <c r="Z1740" s="4">
        <f t="shared" si="197"/>
        <v>11.01</v>
      </c>
      <c r="AA1740" s="4">
        <f t="shared" si="198"/>
        <v>0.08</v>
      </c>
      <c r="AB1740" s="4">
        <f t="shared" si="199"/>
        <v>1.6416686351501375</v>
      </c>
      <c r="AC1740" s="19">
        <f t="shared" si="200"/>
        <v>11.09</v>
      </c>
      <c r="AD1740" s="8" t="str">
        <f>IF(COUNTIF(Catégories!A:A,N1740)=0,"catégorie inconnue",LOOKUP(N1740,Catégories!A:A,Catégories!B:B))</f>
        <v>Frêt</v>
      </c>
      <c r="AE1740" s="21">
        <f t="shared" si="201"/>
        <v>12.731668635150138</v>
      </c>
    </row>
    <row r="1741" spans="2:31" hidden="1" x14ac:dyDescent="0.2">
      <c r="B1741" s="122" t="s">
        <v>3839</v>
      </c>
      <c r="C1741" s="122" t="s">
        <v>177</v>
      </c>
      <c r="D1741" s="123">
        <v>46156</v>
      </c>
      <c r="E1741" s="122" t="s">
        <v>4983</v>
      </c>
      <c r="F1741" s="122" t="s">
        <v>22</v>
      </c>
      <c r="G1741" s="122" t="s">
        <v>151</v>
      </c>
      <c r="H1741" s="122" t="s">
        <v>149</v>
      </c>
      <c r="I1741" s="122" t="s">
        <v>4984</v>
      </c>
      <c r="J1741" s="122" t="s">
        <v>4984</v>
      </c>
      <c r="K1741" s="122" t="s">
        <v>24</v>
      </c>
      <c r="L1741" s="122" t="s">
        <v>4985</v>
      </c>
      <c r="M1741" s="122" t="s">
        <v>25</v>
      </c>
      <c r="N1741" s="122" t="s">
        <v>26</v>
      </c>
      <c r="O1741" s="122" t="s">
        <v>25</v>
      </c>
      <c r="P1741" s="122" t="s">
        <v>27</v>
      </c>
      <c r="Q1741" s="122" t="s">
        <v>190</v>
      </c>
      <c r="R1741" s="124">
        <v>4.3650000000000002</v>
      </c>
      <c r="S1741" s="122" t="s">
        <v>191</v>
      </c>
      <c r="T1741" s="125">
        <v>9.69</v>
      </c>
      <c r="U1741" s="122" t="s">
        <v>30</v>
      </c>
      <c r="W1741" s="8" t="str">
        <f t="shared" si="195"/>
        <v/>
      </c>
      <c r="X1741" s="8">
        <f>IF(S1741="6B",_xlfn.XLOOKUP(H1741,'Zoning 2shop'!A:A,'Zoning 2shop'!B:B),IF(S1741="6C",_xlfn.XLOOKUP(G1741,'Zoning 2shop'!C:C,'Zoning 2shop'!D:D),""))</f>
        <v>30</v>
      </c>
      <c r="Y1741" s="112">
        <f t="shared" si="196"/>
        <v>0.14910705133062102</v>
      </c>
      <c r="Z1741" s="4">
        <f t="shared" si="197"/>
        <v>9.69</v>
      </c>
      <c r="AA1741" s="4">
        <f t="shared" si="198"/>
        <v>0.08</v>
      </c>
      <c r="AB1741" s="4">
        <f t="shared" si="199"/>
        <v>1.4448473273937177</v>
      </c>
      <c r="AC1741" s="19">
        <f t="shared" si="200"/>
        <v>9.77</v>
      </c>
      <c r="AD1741" s="8" t="str">
        <f>IF(COUNTIF(Catégories!A:A,N1741)=0,"catégorie inconnue",LOOKUP(N1741,Catégories!A:A,Catégories!B:B))</f>
        <v>Frêt</v>
      </c>
      <c r="AE1741" s="21">
        <f t="shared" si="201"/>
        <v>11.214847327393716</v>
      </c>
    </row>
    <row r="1742" spans="2:31" hidden="1" x14ac:dyDescent="0.2">
      <c r="B1742" s="122" t="s">
        <v>3839</v>
      </c>
      <c r="C1742" s="122" t="s">
        <v>177</v>
      </c>
      <c r="D1742" s="123">
        <v>46156</v>
      </c>
      <c r="E1742" s="122" t="s">
        <v>5063</v>
      </c>
      <c r="F1742" s="122" t="s">
        <v>22</v>
      </c>
      <c r="G1742" s="122" t="s">
        <v>151</v>
      </c>
      <c r="H1742" s="122" t="s">
        <v>149</v>
      </c>
      <c r="I1742" s="122" t="s">
        <v>5064</v>
      </c>
      <c r="J1742" s="122" t="s">
        <v>5064</v>
      </c>
      <c r="K1742" s="122" t="s">
        <v>24</v>
      </c>
      <c r="L1742" s="122" t="s">
        <v>5065</v>
      </c>
      <c r="M1742" s="122" t="s">
        <v>25</v>
      </c>
      <c r="N1742" s="122" t="s">
        <v>26</v>
      </c>
      <c r="O1742" s="122" t="s">
        <v>25</v>
      </c>
      <c r="P1742" s="122" t="s">
        <v>27</v>
      </c>
      <c r="Q1742" s="122" t="s">
        <v>190</v>
      </c>
      <c r="R1742" s="124">
        <v>0.93600000000000005</v>
      </c>
      <c r="S1742" s="122" t="s">
        <v>191</v>
      </c>
      <c r="T1742" s="125">
        <v>5.55</v>
      </c>
      <c r="U1742" s="122" t="s">
        <v>30</v>
      </c>
      <c r="W1742" s="8" t="str">
        <f t="shared" si="195"/>
        <v/>
      </c>
      <c r="X1742" s="8">
        <f>IF(S1742="6B",_xlfn.XLOOKUP(H1742,'Zoning 2shop'!A:A,'Zoning 2shop'!B:B),IF(S1742="6C",_xlfn.XLOOKUP(G1742,'Zoning 2shop'!C:C,'Zoning 2shop'!D:D),""))</f>
        <v>30</v>
      </c>
      <c r="Y1742" s="112">
        <f t="shared" si="196"/>
        <v>0.14910705133062102</v>
      </c>
      <c r="Z1742" s="4">
        <f t="shared" si="197"/>
        <v>5.55</v>
      </c>
      <c r="AA1742" s="4">
        <f t="shared" si="198"/>
        <v>0.08</v>
      </c>
      <c r="AB1742" s="4">
        <f t="shared" si="199"/>
        <v>0.8275441348849466</v>
      </c>
      <c r="AC1742" s="19">
        <f t="shared" si="200"/>
        <v>5.63</v>
      </c>
      <c r="AD1742" s="8" t="str">
        <f>IF(COUNTIF(Catégories!A:A,N1742)=0,"catégorie inconnue",LOOKUP(N1742,Catégories!A:A,Catégories!B:B))</f>
        <v>Frêt</v>
      </c>
      <c r="AE1742" s="21">
        <f t="shared" si="201"/>
        <v>6.4575441348849463</v>
      </c>
    </row>
    <row r="1743" spans="2:31" hidden="1" x14ac:dyDescent="0.2">
      <c r="B1743" s="122" t="s">
        <v>3839</v>
      </c>
      <c r="C1743" s="122" t="s">
        <v>177</v>
      </c>
      <c r="D1743" s="123">
        <v>46156</v>
      </c>
      <c r="E1743" s="122" t="s">
        <v>5027</v>
      </c>
      <c r="F1743" s="122" t="s">
        <v>22</v>
      </c>
      <c r="G1743" s="122" t="s">
        <v>207</v>
      </c>
      <c r="H1743" s="122" t="s">
        <v>149</v>
      </c>
      <c r="I1743" s="122" t="s">
        <v>5028</v>
      </c>
      <c r="J1743" s="122" t="s">
        <v>5028</v>
      </c>
      <c r="K1743" s="122" t="s">
        <v>24</v>
      </c>
      <c r="L1743" s="122" t="s">
        <v>5029</v>
      </c>
      <c r="M1743" s="122" t="s">
        <v>25</v>
      </c>
      <c r="N1743" s="122" t="s">
        <v>26</v>
      </c>
      <c r="O1743" s="122" t="s">
        <v>25</v>
      </c>
      <c r="P1743" s="122" t="s">
        <v>27</v>
      </c>
      <c r="Q1743" s="122" t="s">
        <v>190</v>
      </c>
      <c r="R1743" s="124">
        <v>1.155</v>
      </c>
      <c r="S1743" s="122" t="s">
        <v>191</v>
      </c>
      <c r="T1743" s="125">
        <v>10.87</v>
      </c>
      <c r="U1743" s="122" t="s">
        <v>30</v>
      </c>
      <c r="W1743" s="8" t="str">
        <f t="shared" si="195"/>
        <v/>
      </c>
      <c r="X1743" s="8">
        <f>IF(S1743="6B",_xlfn.XLOOKUP(H1743,'Zoning 2shop'!A:A,'Zoning 2shop'!B:B),IF(S1743="6C",_xlfn.XLOOKUP(G1743,'Zoning 2shop'!C:C,'Zoning 2shop'!D:D),""))</f>
        <v>39</v>
      </c>
      <c r="Y1743" s="112">
        <f t="shared" si="196"/>
        <v>0.14910705133062102</v>
      </c>
      <c r="Z1743" s="4">
        <f t="shared" si="197"/>
        <v>10.87</v>
      </c>
      <c r="AA1743" s="4">
        <f t="shared" si="198"/>
        <v>0.08</v>
      </c>
      <c r="AB1743" s="4">
        <f t="shared" si="199"/>
        <v>1.6207936479638503</v>
      </c>
      <c r="AC1743" s="19">
        <f t="shared" si="200"/>
        <v>10.95</v>
      </c>
      <c r="AD1743" s="8" t="str">
        <f>IF(COUNTIF(Catégories!A:A,N1743)=0,"catégorie inconnue",LOOKUP(N1743,Catégories!A:A,Catégories!B:B))</f>
        <v>Frêt</v>
      </c>
      <c r="AE1743" s="21">
        <f t="shared" si="201"/>
        <v>12.57079364796385</v>
      </c>
    </row>
    <row r="1744" spans="2:31" hidden="1" x14ac:dyDescent="0.2">
      <c r="B1744" s="122" t="s">
        <v>3839</v>
      </c>
      <c r="C1744" s="122" t="s">
        <v>177</v>
      </c>
      <c r="D1744" s="123">
        <v>46156</v>
      </c>
      <c r="E1744" s="122" t="s">
        <v>5039</v>
      </c>
      <c r="F1744" s="122" t="s">
        <v>22</v>
      </c>
      <c r="G1744" s="122" t="s">
        <v>151</v>
      </c>
      <c r="H1744" s="122" t="s">
        <v>149</v>
      </c>
      <c r="I1744" s="122" t="s">
        <v>5040</v>
      </c>
      <c r="J1744" s="122" t="s">
        <v>5040</v>
      </c>
      <c r="K1744" s="122" t="s">
        <v>24</v>
      </c>
      <c r="L1744" s="122" t="s">
        <v>5041</v>
      </c>
      <c r="M1744" s="122" t="s">
        <v>25</v>
      </c>
      <c r="N1744" s="122" t="s">
        <v>26</v>
      </c>
      <c r="O1744" s="122" t="s">
        <v>25</v>
      </c>
      <c r="P1744" s="122" t="s">
        <v>27</v>
      </c>
      <c r="Q1744" s="122" t="s">
        <v>190</v>
      </c>
      <c r="R1744" s="124">
        <v>4.5060000000000002</v>
      </c>
      <c r="S1744" s="122" t="s">
        <v>191</v>
      </c>
      <c r="T1744" s="125">
        <v>9.69</v>
      </c>
      <c r="U1744" s="122" t="s">
        <v>30</v>
      </c>
      <c r="W1744" s="8" t="str">
        <f t="shared" si="195"/>
        <v/>
      </c>
      <c r="X1744" s="8">
        <f>IF(S1744="6B",_xlfn.XLOOKUP(H1744,'Zoning 2shop'!A:A,'Zoning 2shop'!B:B),IF(S1744="6C",_xlfn.XLOOKUP(G1744,'Zoning 2shop'!C:C,'Zoning 2shop'!D:D),""))</f>
        <v>30</v>
      </c>
      <c r="Y1744" s="112">
        <f t="shared" si="196"/>
        <v>0.14910705133062102</v>
      </c>
      <c r="Z1744" s="4">
        <f t="shared" si="197"/>
        <v>9.69</v>
      </c>
      <c r="AA1744" s="4">
        <f t="shared" si="198"/>
        <v>0.08</v>
      </c>
      <c r="AB1744" s="4">
        <f t="shared" si="199"/>
        <v>1.4448473273937177</v>
      </c>
      <c r="AC1744" s="19">
        <f t="shared" si="200"/>
        <v>9.77</v>
      </c>
      <c r="AD1744" s="8" t="str">
        <f>IF(COUNTIF(Catégories!A:A,N1744)=0,"catégorie inconnue",LOOKUP(N1744,Catégories!A:A,Catégories!B:B))</f>
        <v>Frêt</v>
      </c>
      <c r="AE1744" s="21">
        <f t="shared" si="201"/>
        <v>11.214847327393716</v>
      </c>
    </row>
    <row r="1745" spans="2:31" hidden="1" x14ac:dyDescent="0.2">
      <c r="B1745" s="122" t="s">
        <v>3839</v>
      </c>
      <c r="C1745" s="122" t="s">
        <v>177</v>
      </c>
      <c r="D1745" s="123">
        <v>46156</v>
      </c>
      <c r="E1745" s="122" t="s">
        <v>4354</v>
      </c>
      <c r="F1745" s="122" t="s">
        <v>22</v>
      </c>
      <c r="G1745" s="122" t="s">
        <v>151</v>
      </c>
      <c r="H1745" s="122" t="s">
        <v>149</v>
      </c>
      <c r="I1745" s="122" t="s">
        <v>5049</v>
      </c>
      <c r="J1745" s="122" t="s">
        <v>5049</v>
      </c>
      <c r="K1745" s="122" t="s">
        <v>24</v>
      </c>
      <c r="L1745" s="122" t="s">
        <v>5050</v>
      </c>
      <c r="M1745" s="122" t="s">
        <v>25</v>
      </c>
      <c r="N1745" s="122" t="s">
        <v>26</v>
      </c>
      <c r="O1745" s="122" t="s">
        <v>25</v>
      </c>
      <c r="P1745" s="122" t="s">
        <v>27</v>
      </c>
      <c r="Q1745" s="122" t="s">
        <v>190</v>
      </c>
      <c r="R1745" s="124">
        <v>2.2309999999999999</v>
      </c>
      <c r="S1745" s="122" t="s">
        <v>191</v>
      </c>
      <c r="T1745" s="125">
        <v>8.3699999999999992</v>
      </c>
      <c r="U1745" s="122" t="s">
        <v>30</v>
      </c>
      <c r="W1745" s="8" t="str">
        <f t="shared" si="195"/>
        <v/>
      </c>
      <c r="X1745" s="8">
        <f>IF(S1745="6B",_xlfn.XLOOKUP(H1745,'Zoning 2shop'!A:A,'Zoning 2shop'!B:B),IF(S1745="6C",_xlfn.XLOOKUP(G1745,'Zoning 2shop'!C:C,'Zoning 2shop'!D:D),""))</f>
        <v>30</v>
      </c>
      <c r="Y1745" s="112">
        <f t="shared" si="196"/>
        <v>0.14910705133062102</v>
      </c>
      <c r="Z1745" s="4">
        <f t="shared" si="197"/>
        <v>8.3699999999999992</v>
      </c>
      <c r="AA1745" s="4">
        <f t="shared" si="198"/>
        <v>0.08</v>
      </c>
      <c r="AB1745" s="4">
        <f t="shared" si="199"/>
        <v>1.2480260196372979</v>
      </c>
      <c r="AC1745" s="19">
        <f t="shared" si="200"/>
        <v>8.4499999999999993</v>
      </c>
      <c r="AD1745" s="8" t="str">
        <f>IF(COUNTIF(Catégories!A:A,N1745)=0,"catégorie inconnue",LOOKUP(N1745,Catégories!A:A,Catégories!B:B))</f>
        <v>Frêt</v>
      </c>
      <c r="AE1745" s="21">
        <f t="shared" si="201"/>
        <v>9.6980260196372967</v>
      </c>
    </row>
    <row r="1746" spans="2:31" hidden="1" x14ac:dyDescent="0.2">
      <c r="B1746" s="122" t="s">
        <v>3839</v>
      </c>
      <c r="C1746" s="122" t="s">
        <v>177</v>
      </c>
      <c r="D1746" s="123">
        <v>46156</v>
      </c>
      <c r="E1746" s="122" t="s">
        <v>4995</v>
      </c>
      <c r="F1746" s="122" t="s">
        <v>22</v>
      </c>
      <c r="G1746" s="122" t="s">
        <v>151</v>
      </c>
      <c r="H1746" s="122" t="s">
        <v>149</v>
      </c>
      <c r="I1746" s="122" t="s">
        <v>4996</v>
      </c>
      <c r="J1746" s="122" t="s">
        <v>4996</v>
      </c>
      <c r="K1746" s="122" t="s">
        <v>24</v>
      </c>
      <c r="L1746" s="122" t="s">
        <v>4997</v>
      </c>
      <c r="M1746" s="122" t="s">
        <v>25</v>
      </c>
      <c r="N1746" s="122" t="s">
        <v>26</v>
      </c>
      <c r="O1746" s="122" t="s">
        <v>25</v>
      </c>
      <c r="P1746" s="122" t="s">
        <v>27</v>
      </c>
      <c r="Q1746" s="122" t="s">
        <v>190</v>
      </c>
      <c r="R1746" s="124">
        <v>8.7110000000000003</v>
      </c>
      <c r="S1746" s="122" t="s">
        <v>191</v>
      </c>
      <c r="T1746" s="125">
        <v>12.33</v>
      </c>
      <c r="U1746" s="122" t="s">
        <v>30</v>
      </c>
      <c r="W1746" s="8" t="str">
        <f t="shared" si="195"/>
        <v/>
      </c>
      <c r="X1746" s="8">
        <f>IF(S1746="6B",_xlfn.XLOOKUP(H1746,'Zoning 2shop'!A:A,'Zoning 2shop'!B:B),IF(S1746="6C",_xlfn.XLOOKUP(G1746,'Zoning 2shop'!C:C,'Zoning 2shop'!D:D),""))</f>
        <v>30</v>
      </c>
      <c r="Y1746" s="112">
        <f t="shared" si="196"/>
        <v>0.14910705133062102</v>
      </c>
      <c r="Z1746" s="4">
        <f t="shared" si="197"/>
        <v>12.33</v>
      </c>
      <c r="AA1746" s="4">
        <f t="shared" si="198"/>
        <v>0.08</v>
      </c>
      <c r="AB1746" s="4">
        <f t="shared" si="199"/>
        <v>1.8384899429065571</v>
      </c>
      <c r="AC1746" s="19">
        <f t="shared" si="200"/>
        <v>12.41</v>
      </c>
      <c r="AD1746" s="8" t="str">
        <f>IF(COUNTIF(Catégories!A:A,N1746)=0,"catégorie inconnue",LOOKUP(N1746,Catégories!A:A,Catégories!B:B))</f>
        <v>Frêt</v>
      </c>
      <c r="AE1746" s="21">
        <f t="shared" si="201"/>
        <v>14.248489942906557</v>
      </c>
    </row>
    <row r="1747" spans="2:31" hidden="1" x14ac:dyDescent="0.2">
      <c r="B1747" s="122" t="s">
        <v>3839</v>
      </c>
      <c r="C1747" s="122" t="s">
        <v>177</v>
      </c>
      <c r="D1747" s="123">
        <v>46156</v>
      </c>
      <c r="E1747" s="122" t="s">
        <v>4986</v>
      </c>
      <c r="F1747" s="122" t="s">
        <v>22</v>
      </c>
      <c r="G1747" s="122" t="s">
        <v>156</v>
      </c>
      <c r="H1747" s="122" t="s">
        <v>149</v>
      </c>
      <c r="I1747" s="122" t="s">
        <v>4987</v>
      </c>
      <c r="J1747" s="122" t="s">
        <v>4987</v>
      </c>
      <c r="K1747" s="122" t="s">
        <v>24</v>
      </c>
      <c r="L1747" s="122" t="s">
        <v>4988</v>
      </c>
      <c r="M1747" s="122" t="s">
        <v>25</v>
      </c>
      <c r="N1747" s="122" t="s">
        <v>26</v>
      </c>
      <c r="O1747" s="122" t="s">
        <v>25</v>
      </c>
      <c r="P1747" s="122" t="s">
        <v>27</v>
      </c>
      <c r="Q1747" s="122" t="s">
        <v>190</v>
      </c>
      <c r="R1747" s="124">
        <v>0.79</v>
      </c>
      <c r="S1747" s="122" t="s">
        <v>191</v>
      </c>
      <c r="T1747" s="125">
        <v>5.55</v>
      </c>
      <c r="U1747" s="122" t="s">
        <v>30</v>
      </c>
      <c r="W1747" s="8" t="str">
        <f t="shared" si="195"/>
        <v/>
      </c>
      <c r="X1747" s="8">
        <f>IF(S1747="6B",_xlfn.XLOOKUP(H1747,'Zoning 2shop'!A:A,'Zoning 2shop'!B:B),IF(S1747="6C",_xlfn.XLOOKUP(G1747,'Zoning 2shop'!C:C,'Zoning 2shop'!D:D),""))</f>
        <v>42</v>
      </c>
      <c r="Y1747" s="112">
        <f t="shared" si="196"/>
        <v>0.14910705133062102</v>
      </c>
      <c r="Z1747" s="4">
        <f t="shared" si="197"/>
        <v>5.55</v>
      </c>
      <c r="AA1747" s="4">
        <f t="shared" si="198"/>
        <v>0.08</v>
      </c>
      <c r="AB1747" s="4">
        <f t="shared" si="199"/>
        <v>0.8275441348849466</v>
      </c>
      <c r="AC1747" s="19">
        <f t="shared" si="200"/>
        <v>5.63</v>
      </c>
      <c r="AD1747" s="8" t="str">
        <f>IF(COUNTIF(Catégories!A:A,N1747)=0,"catégorie inconnue",LOOKUP(N1747,Catégories!A:A,Catégories!B:B))</f>
        <v>Frêt</v>
      </c>
      <c r="AE1747" s="21">
        <f t="shared" si="201"/>
        <v>6.4575441348849463</v>
      </c>
    </row>
    <row r="1748" spans="2:31" hidden="1" x14ac:dyDescent="0.2">
      <c r="B1748" s="122" t="s">
        <v>3839</v>
      </c>
      <c r="C1748" s="122" t="s">
        <v>177</v>
      </c>
      <c r="D1748" s="123">
        <v>46156</v>
      </c>
      <c r="E1748" s="122" t="s">
        <v>4998</v>
      </c>
      <c r="F1748" s="122" t="s">
        <v>22</v>
      </c>
      <c r="G1748" s="122" t="s">
        <v>151</v>
      </c>
      <c r="H1748" s="122" t="s">
        <v>149</v>
      </c>
      <c r="I1748" s="122" t="s">
        <v>4999</v>
      </c>
      <c r="J1748" s="122" t="s">
        <v>4999</v>
      </c>
      <c r="K1748" s="122" t="s">
        <v>24</v>
      </c>
      <c r="L1748" s="122" t="s">
        <v>5000</v>
      </c>
      <c r="M1748" s="122" t="s">
        <v>25</v>
      </c>
      <c r="N1748" s="122" t="s">
        <v>26</v>
      </c>
      <c r="O1748" s="122" t="s">
        <v>25</v>
      </c>
      <c r="P1748" s="122" t="s">
        <v>27</v>
      </c>
      <c r="Q1748" s="122" t="s">
        <v>190</v>
      </c>
      <c r="R1748" s="124">
        <v>1.008</v>
      </c>
      <c r="S1748" s="122" t="s">
        <v>191</v>
      </c>
      <c r="T1748" s="125">
        <v>5.88</v>
      </c>
      <c r="U1748" s="122" t="s">
        <v>30</v>
      </c>
      <c r="W1748" s="8" t="str">
        <f t="shared" si="195"/>
        <v/>
      </c>
      <c r="X1748" s="8">
        <f>IF(S1748="6B",_xlfn.XLOOKUP(H1748,'Zoning 2shop'!A:A,'Zoning 2shop'!B:B),IF(S1748="6C",_xlfn.XLOOKUP(G1748,'Zoning 2shop'!C:C,'Zoning 2shop'!D:D),""))</f>
        <v>30</v>
      </c>
      <c r="Y1748" s="112">
        <f t="shared" si="196"/>
        <v>0.14910705133062102</v>
      </c>
      <c r="Z1748" s="4">
        <f t="shared" si="197"/>
        <v>5.88</v>
      </c>
      <c r="AA1748" s="4">
        <f t="shared" si="198"/>
        <v>0.08</v>
      </c>
      <c r="AB1748" s="4">
        <f t="shared" si="199"/>
        <v>0.87674946182405156</v>
      </c>
      <c r="AC1748" s="19">
        <f t="shared" si="200"/>
        <v>5.96</v>
      </c>
      <c r="AD1748" s="8" t="str">
        <f>IF(COUNTIF(Catégories!A:A,N1748)=0,"catégorie inconnue",LOOKUP(N1748,Catégories!A:A,Catégories!B:B))</f>
        <v>Frêt</v>
      </c>
      <c r="AE1748" s="21">
        <f t="shared" si="201"/>
        <v>6.8367494618240512</v>
      </c>
    </row>
    <row r="1749" spans="2:31" hidden="1" x14ac:dyDescent="0.2">
      <c r="B1749" s="122" t="s">
        <v>3839</v>
      </c>
      <c r="C1749" s="122" t="s">
        <v>177</v>
      </c>
      <c r="D1749" s="123">
        <v>46156</v>
      </c>
      <c r="E1749" s="122" t="s">
        <v>5010</v>
      </c>
      <c r="F1749" s="122" t="s">
        <v>22</v>
      </c>
      <c r="G1749" s="122" t="s">
        <v>151</v>
      </c>
      <c r="H1749" s="122" t="s">
        <v>149</v>
      </c>
      <c r="I1749" s="122" t="s">
        <v>5011</v>
      </c>
      <c r="J1749" s="122" t="s">
        <v>5011</v>
      </c>
      <c r="K1749" s="122" t="s">
        <v>24</v>
      </c>
      <c r="L1749" s="122" t="s">
        <v>5012</v>
      </c>
      <c r="M1749" s="122" t="s">
        <v>25</v>
      </c>
      <c r="N1749" s="122" t="s">
        <v>26</v>
      </c>
      <c r="O1749" s="122" t="s">
        <v>25</v>
      </c>
      <c r="P1749" s="122" t="s">
        <v>27</v>
      </c>
      <c r="Q1749" s="122" t="s">
        <v>190</v>
      </c>
      <c r="R1749" s="124">
        <v>5.9039999999999999</v>
      </c>
      <c r="S1749" s="122" t="s">
        <v>191</v>
      </c>
      <c r="T1749" s="125">
        <v>10.35</v>
      </c>
      <c r="U1749" s="122" t="s">
        <v>30</v>
      </c>
      <c r="W1749" s="8" t="str">
        <f t="shared" si="195"/>
        <v/>
      </c>
      <c r="X1749" s="8">
        <f>IF(S1749="6B",_xlfn.XLOOKUP(H1749,'Zoning 2shop'!A:A,'Zoning 2shop'!B:B),IF(S1749="6C",_xlfn.XLOOKUP(G1749,'Zoning 2shop'!C:C,'Zoning 2shop'!D:D),""))</f>
        <v>30</v>
      </c>
      <c r="Y1749" s="112">
        <f t="shared" si="196"/>
        <v>0.14910705133062102</v>
      </c>
      <c r="Z1749" s="4">
        <f t="shared" si="197"/>
        <v>10.35</v>
      </c>
      <c r="AA1749" s="4">
        <f t="shared" si="198"/>
        <v>0.08</v>
      </c>
      <c r="AB1749" s="4">
        <f t="shared" si="199"/>
        <v>1.5432579812719276</v>
      </c>
      <c r="AC1749" s="19">
        <f t="shared" si="200"/>
        <v>10.43</v>
      </c>
      <c r="AD1749" s="8" t="str">
        <f>IF(COUNTIF(Catégories!A:A,N1749)=0,"catégorie inconnue",LOOKUP(N1749,Catégories!A:A,Catégories!B:B))</f>
        <v>Frêt</v>
      </c>
      <c r="AE1749" s="21">
        <f t="shared" si="201"/>
        <v>11.973257981271928</v>
      </c>
    </row>
    <row r="1750" spans="2:31" hidden="1" x14ac:dyDescent="0.2">
      <c r="B1750" s="122" t="s">
        <v>3839</v>
      </c>
      <c r="C1750" s="122" t="s">
        <v>177</v>
      </c>
      <c r="D1750" s="123">
        <v>46156</v>
      </c>
      <c r="E1750" s="122" t="s">
        <v>514</v>
      </c>
      <c r="F1750" s="122" t="s">
        <v>22</v>
      </c>
      <c r="G1750" s="122" t="s">
        <v>161</v>
      </c>
      <c r="H1750" s="122" t="s">
        <v>149</v>
      </c>
      <c r="I1750" s="122" t="s">
        <v>4991</v>
      </c>
      <c r="J1750" s="122" t="s">
        <v>4991</v>
      </c>
      <c r="K1750" s="122" t="s">
        <v>24</v>
      </c>
      <c r="L1750" s="122" t="s">
        <v>4992</v>
      </c>
      <c r="M1750" s="122" t="s">
        <v>25</v>
      </c>
      <c r="N1750" s="122" t="s">
        <v>26</v>
      </c>
      <c r="O1750" s="122" t="s">
        <v>25</v>
      </c>
      <c r="P1750" s="122" t="s">
        <v>27</v>
      </c>
      <c r="Q1750" s="122" t="s">
        <v>190</v>
      </c>
      <c r="R1750" s="124">
        <v>0.63800000000000001</v>
      </c>
      <c r="S1750" s="122" t="s">
        <v>191</v>
      </c>
      <c r="T1750" s="125">
        <v>9.69</v>
      </c>
      <c r="U1750" s="122" t="s">
        <v>30</v>
      </c>
      <c r="W1750" s="8" t="str">
        <f t="shared" si="195"/>
        <v/>
      </c>
      <c r="X1750" s="8">
        <f>IF(S1750="6B",_xlfn.XLOOKUP(H1750,'Zoning 2shop'!A:A,'Zoning 2shop'!B:B),IF(S1750="6C",_xlfn.XLOOKUP(G1750,'Zoning 2shop'!C:C,'Zoning 2shop'!D:D),""))</f>
        <v>25</v>
      </c>
      <c r="Y1750" s="112">
        <f t="shared" si="196"/>
        <v>0.14910705133062102</v>
      </c>
      <c r="Z1750" s="4">
        <f t="shared" si="197"/>
        <v>9.69</v>
      </c>
      <c r="AA1750" s="4">
        <f t="shared" si="198"/>
        <v>0.08</v>
      </c>
      <c r="AB1750" s="4">
        <f t="shared" si="199"/>
        <v>1.4448473273937177</v>
      </c>
      <c r="AC1750" s="19">
        <f t="shared" si="200"/>
        <v>9.77</v>
      </c>
      <c r="AD1750" s="8" t="str">
        <f>IF(COUNTIF(Catégories!A:A,N1750)=0,"catégorie inconnue",LOOKUP(N1750,Catégories!A:A,Catégories!B:B))</f>
        <v>Frêt</v>
      </c>
      <c r="AE1750" s="21">
        <f t="shared" si="201"/>
        <v>11.214847327393716</v>
      </c>
    </row>
    <row r="1751" spans="2:31" hidden="1" x14ac:dyDescent="0.2">
      <c r="B1751" s="122" t="s">
        <v>3839</v>
      </c>
      <c r="C1751" s="122" t="s">
        <v>177</v>
      </c>
      <c r="D1751" s="123">
        <v>46156</v>
      </c>
      <c r="E1751" s="122" t="s">
        <v>5030</v>
      </c>
      <c r="F1751" s="122" t="s">
        <v>22</v>
      </c>
      <c r="G1751" s="122" t="s">
        <v>151</v>
      </c>
      <c r="H1751" s="122" t="s">
        <v>149</v>
      </c>
      <c r="I1751" s="122" t="s">
        <v>5031</v>
      </c>
      <c r="J1751" s="122" t="s">
        <v>5031</v>
      </c>
      <c r="K1751" s="122" t="s">
        <v>24</v>
      </c>
      <c r="L1751" s="122" t="s">
        <v>5032</v>
      </c>
      <c r="M1751" s="122" t="s">
        <v>25</v>
      </c>
      <c r="N1751" s="122" t="s">
        <v>26</v>
      </c>
      <c r="O1751" s="122" t="s">
        <v>25</v>
      </c>
      <c r="P1751" s="122" t="s">
        <v>27</v>
      </c>
      <c r="Q1751" s="122" t="s">
        <v>190</v>
      </c>
      <c r="R1751" s="124">
        <v>4.532</v>
      </c>
      <c r="S1751" s="122" t="s">
        <v>191</v>
      </c>
      <c r="T1751" s="125">
        <v>9.69</v>
      </c>
      <c r="U1751" s="122" t="s">
        <v>30</v>
      </c>
      <c r="W1751" s="8" t="str">
        <f t="shared" si="195"/>
        <v/>
      </c>
      <c r="X1751" s="8">
        <f>IF(S1751="6B",_xlfn.XLOOKUP(H1751,'Zoning 2shop'!A:A,'Zoning 2shop'!B:B),IF(S1751="6C",_xlfn.XLOOKUP(G1751,'Zoning 2shop'!C:C,'Zoning 2shop'!D:D),""))</f>
        <v>30</v>
      </c>
      <c r="Y1751" s="112">
        <f t="shared" si="196"/>
        <v>0.14910705133062102</v>
      </c>
      <c r="Z1751" s="4">
        <f t="shared" si="197"/>
        <v>9.69</v>
      </c>
      <c r="AA1751" s="4">
        <f t="shared" si="198"/>
        <v>0.08</v>
      </c>
      <c r="AB1751" s="4">
        <f t="shared" si="199"/>
        <v>1.4448473273937177</v>
      </c>
      <c r="AC1751" s="19">
        <f t="shared" si="200"/>
        <v>9.77</v>
      </c>
      <c r="AD1751" s="8" t="str">
        <f>IF(COUNTIF(Catégories!A:A,N1751)=0,"catégorie inconnue",LOOKUP(N1751,Catégories!A:A,Catégories!B:B))</f>
        <v>Frêt</v>
      </c>
      <c r="AE1751" s="21">
        <f t="shared" si="201"/>
        <v>11.214847327393716</v>
      </c>
    </row>
    <row r="1752" spans="2:31" hidden="1" x14ac:dyDescent="0.2">
      <c r="B1752" s="122" t="s">
        <v>3839</v>
      </c>
      <c r="C1752" s="122" t="s">
        <v>177</v>
      </c>
      <c r="D1752" s="123">
        <v>46156</v>
      </c>
      <c r="E1752" s="122" t="s">
        <v>5054</v>
      </c>
      <c r="F1752" s="122" t="s">
        <v>22</v>
      </c>
      <c r="G1752" s="122" t="s">
        <v>151</v>
      </c>
      <c r="H1752" s="122" t="s">
        <v>149</v>
      </c>
      <c r="I1752" s="122" t="s">
        <v>5055</v>
      </c>
      <c r="J1752" s="122" t="s">
        <v>5055</v>
      </c>
      <c r="K1752" s="122" t="s">
        <v>24</v>
      </c>
      <c r="L1752" s="122" t="s">
        <v>5056</v>
      </c>
      <c r="M1752" s="122" t="s">
        <v>25</v>
      </c>
      <c r="N1752" s="122" t="s">
        <v>26</v>
      </c>
      <c r="O1752" s="122" t="s">
        <v>25</v>
      </c>
      <c r="P1752" s="122" t="s">
        <v>27</v>
      </c>
      <c r="Q1752" s="122" t="s">
        <v>190</v>
      </c>
      <c r="R1752" s="124">
        <v>4.4029999999999996</v>
      </c>
      <c r="S1752" s="122" t="s">
        <v>191</v>
      </c>
      <c r="T1752" s="125">
        <v>9.69</v>
      </c>
      <c r="U1752" s="122" t="s">
        <v>30</v>
      </c>
      <c r="W1752" s="8" t="str">
        <f t="shared" si="195"/>
        <v/>
      </c>
      <c r="X1752" s="8">
        <f>IF(S1752="6B",_xlfn.XLOOKUP(H1752,'Zoning 2shop'!A:A,'Zoning 2shop'!B:B),IF(S1752="6C",_xlfn.XLOOKUP(G1752,'Zoning 2shop'!C:C,'Zoning 2shop'!D:D),""))</f>
        <v>30</v>
      </c>
      <c r="Y1752" s="112">
        <f t="shared" si="196"/>
        <v>0.14910705133062102</v>
      </c>
      <c r="Z1752" s="4">
        <f t="shared" si="197"/>
        <v>9.69</v>
      </c>
      <c r="AA1752" s="4">
        <f t="shared" si="198"/>
        <v>0.08</v>
      </c>
      <c r="AB1752" s="4">
        <f t="shared" si="199"/>
        <v>1.4448473273937177</v>
      </c>
      <c r="AC1752" s="19">
        <f t="shared" si="200"/>
        <v>9.77</v>
      </c>
      <c r="AD1752" s="8" t="str">
        <f>IF(COUNTIF(Catégories!A:A,N1752)=0,"catégorie inconnue",LOOKUP(N1752,Catégories!A:A,Catégories!B:B))</f>
        <v>Frêt</v>
      </c>
      <c r="AE1752" s="21">
        <f t="shared" si="201"/>
        <v>11.214847327393716</v>
      </c>
    </row>
    <row r="1753" spans="2:31" hidden="1" x14ac:dyDescent="0.2">
      <c r="B1753" s="122" t="s">
        <v>3839</v>
      </c>
      <c r="C1753" s="122" t="s">
        <v>177</v>
      </c>
      <c r="D1753" s="123">
        <v>46156</v>
      </c>
      <c r="E1753" s="122" t="s">
        <v>5057</v>
      </c>
      <c r="F1753" s="122" t="s">
        <v>22</v>
      </c>
      <c r="G1753" s="122" t="s">
        <v>151</v>
      </c>
      <c r="H1753" s="122" t="s">
        <v>149</v>
      </c>
      <c r="I1753" s="122" t="s">
        <v>5058</v>
      </c>
      <c r="J1753" s="122" t="s">
        <v>5058</v>
      </c>
      <c r="K1753" s="122" t="s">
        <v>24</v>
      </c>
      <c r="L1753" s="122" t="s">
        <v>5059</v>
      </c>
      <c r="M1753" s="122" t="s">
        <v>25</v>
      </c>
      <c r="N1753" s="122" t="s">
        <v>26</v>
      </c>
      <c r="O1753" s="122" t="s">
        <v>25</v>
      </c>
      <c r="P1753" s="122" t="s">
        <v>27</v>
      </c>
      <c r="Q1753" s="122" t="s">
        <v>190</v>
      </c>
      <c r="R1753" s="124">
        <v>4.6779999999999999</v>
      </c>
      <c r="S1753" s="122" t="s">
        <v>191</v>
      </c>
      <c r="T1753" s="125">
        <v>9.69</v>
      </c>
      <c r="U1753" s="122" t="s">
        <v>30</v>
      </c>
      <c r="W1753" s="8" t="str">
        <f t="shared" si="195"/>
        <v/>
      </c>
      <c r="X1753" s="8">
        <f>IF(S1753="6B",_xlfn.XLOOKUP(H1753,'Zoning 2shop'!A:A,'Zoning 2shop'!B:B),IF(S1753="6C",_xlfn.XLOOKUP(G1753,'Zoning 2shop'!C:C,'Zoning 2shop'!D:D),""))</f>
        <v>30</v>
      </c>
      <c r="Y1753" s="112">
        <f t="shared" si="196"/>
        <v>0.14910705133062102</v>
      </c>
      <c r="Z1753" s="4">
        <f t="shared" si="197"/>
        <v>9.69</v>
      </c>
      <c r="AA1753" s="4">
        <f t="shared" si="198"/>
        <v>0.08</v>
      </c>
      <c r="AB1753" s="4">
        <f t="shared" si="199"/>
        <v>1.4448473273937177</v>
      </c>
      <c r="AC1753" s="19">
        <f t="shared" si="200"/>
        <v>9.77</v>
      </c>
      <c r="AD1753" s="8" t="str">
        <f>IF(COUNTIF(Catégories!A:A,N1753)=0,"catégorie inconnue",LOOKUP(N1753,Catégories!A:A,Catégories!B:B))</f>
        <v>Frêt</v>
      </c>
      <c r="AE1753" s="21">
        <f t="shared" si="201"/>
        <v>11.214847327393716</v>
      </c>
    </row>
    <row r="1754" spans="2:31" hidden="1" x14ac:dyDescent="0.2">
      <c r="B1754" s="122" t="s">
        <v>3839</v>
      </c>
      <c r="C1754" s="122" t="s">
        <v>177</v>
      </c>
      <c r="D1754" s="123">
        <v>46156</v>
      </c>
      <c r="E1754" s="122" t="s">
        <v>5044</v>
      </c>
      <c r="F1754" s="122" t="s">
        <v>22</v>
      </c>
      <c r="G1754" s="122" t="s">
        <v>151</v>
      </c>
      <c r="H1754" s="122" t="s">
        <v>149</v>
      </c>
      <c r="I1754" s="122" t="s">
        <v>5045</v>
      </c>
      <c r="J1754" s="122" t="s">
        <v>5045</v>
      </c>
      <c r="K1754" s="122" t="s">
        <v>24</v>
      </c>
      <c r="L1754" s="122" t="s">
        <v>5046</v>
      </c>
      <c r="M1754" s="122" t="s">
        <v>25</v>
      </c>
      <c r="N1754" s="122" t="s">
        <v>26</v>
      </c>
      <c r="O1754" s="122" t="s">
        <v>25</v>
      </c>
      <c r="P1754" s="122" t="s">
        <v>27</v>
      </c>
      <c r="Q1754" s="122" t="s">
        <v>190</v>
      </c>
      <c r="R1754" s="124">
        <v>4.6379999999999999</v>
      </c>
      <c r="S1754" s="122" t="s">
        <v>191</v>
      </c>
      <c r="T1754" s="125">
        <v>9.69</v>
      </c>
      <c r="U1754" s="122" t="s">
        <v>30</v>
      </c>
      <c r="W1754" s="8" t="str">
        <f t="shared" si="195"/>
        <v/>
      </c>
      <c r="X1754" s="8">
        <f>IF(S1754="6B",_xlfn.XLOOKUP(H1754,'Zoning 2shop'!A:A,'Zoning 2shop'!B:B),IF(S1754="6C",_xlfn.XLOOKUP(G1754,'Zoning 2shop'!C:C,'Zoning 2shop'!D:D),""))</f>
        <v>30</v>
      </c>
      <c r="Y1754" s="112">
        <f t="shared" si="196"/>
        <v>0.14910705133062102</v>
      </c>
      <c r="Z1754" s="4">
        <f t="shared" si="197"/>
        <v>9.69</v>
      </c>
      <c r="AA1754" s="4">
        <f t="shared" si="198"/>
        <v>0.08</v>
      </c>
      <c r="AB1754" s="4">
        <f t="shared" si="199"/>
        <v>1.4448473273937177</v>
      </c>
      <c r="AC1754" s="19">
        <f t="shared" si="200"/>
        <v>9.77</v>
      </c>
      <c r="AD1754" s="8" t="str">
        <f>IF(COUNTIF(Catégories!A:A,N1754)=0,"catégorie inconnue",LOOKUP(N1754,Catégories!A:A,Catégories!B:B))</f>
        <v>Frêt</v>
      </c>
      <c r="AE1754" s="21">
        <f t="shared" si="201"/>
        <v>11.214847327393716</v>
      </c>
    </row>
    <row r="1755" spans="2:31" hidden="1" x14ac:dyDescent="0.2">
      <c r="B1755" s="122" t="s">
        <v>3839</v>
      </c>
      <c r="C1755" s="122" t="s">
        <v>177</v>
      </c>
      <c r="D1755" s="123">
        <v>46156</v>
      </c>
      <c r="E1755" s="122" t="s">
        <v>5004</v>
      </c>
      <c r="F1755" s="122" t="s">
        <v>22</v>
      </c>
      <c r="G1755" s="122" t="s">
        <v>151</v>
      </c>
      <c r="H1755" s="122" t="s">
        <v>149</v>
      </c>
      <c r="I1755" s="122" t="s">
        <v>5005</v>
      </c>
      <c r="J1755" s="122" t="s">
        <v>5005</v>
      </c>
      <c r="K1755" s="122" t="s">
        <v>24</v>
      </c>
      <c r="L1755" s="122" t="s">
        <v>5006</v>
      </c>
      <c r="M1755" s="122" t="s">
        <v>25</v>
      </c>
      <c r="N1755" s="122" t="s">
        <v>26</v>
      </c>
      <c r="O1755" s="122" t="s">
        <v>25</v>
      </c>
      <c r="P1755" s="122" t="s">
        <v>27</v>
      </c>
      <c r="Q1755" s="122" t="s">
        <v>190</v>
      </c>
      <c r="R1755" s="124">
        <v>5.9039999999999999</v>
      </c>
      <c r="S1755" s="122" t="s">
        <v>191</v>
      </c>
      <c r="T1755" s="125">
        <v>10.35</v>
      </c>
      <c r="U1755" s="122" t="s">
        <v>30</v>
      </c>
      <c r="W1755" s="8" t="str">
        <f t="shared" si="195"/>
        <v/>
      </c>
      <c r="X1755" s="8">
        <f>IF(S1755="6B",_xlfn.XLOOKUP(H1755,'Zoning 2shop'!A:A,'Zoning 2shop'!B:B),IF(S1755="6C",_xlfn.XLOOKUP(G1755,'Zoning 2shop'!C:C,'Zoning 2shop'!D:D),""))</f>
        <v>30</v>
      </c>
      <c r="Y1755" s="112">
        <f t="shared" si="196"/>
        <v>0.14910705133062102</v>
      </c>
      <c r="Z1755" s="4">
        <f t="shared" si="197"/>
        <v>10.35</v>
      </c>
      <c r="AA1755" s="4">
        <f t="shared" si="198"/>
        <v>0.08</v>
      </c>
      <c r="AB1755" s="4">
        <f t="shared" si="199"/>
        <v>1.5432579812719276</v>
      </c>
      <c r="AC1755" s="19">
        <f t="shared" si="200"/>
        <v>10.43</v>
      </c>
      <c r="AD1755" s="8" t="str">
        <f>IF(COUNTIF(Catégories!A:A,N1755)=0,"catégorie inconnue",LOOKUP(N1755,Catégories!A:A,Catégories!B:B))</f>
        <v>Frêt</v>
      </c>
      <c r="AE1755" s="21">
        <f t="shared" si="201"/>
        <v>11.973257981271928</v>
      </c>
    </row>
    <row r="1756" spans="2:31" hidden="1" x14ac:dyDescent="0.2">
      <c r="B1756" s="122" t="s">
        <v>3839</v>
      </c>
      <c r="C1756" s="122" t="s">
        <v>177</v>
      </c>
      <c r="D1756" s="123">
        <v>46156</v>
      </c>
      <c r="E1756" s="122" t="s">
        <v>4980</v>
      </c>
      <c r="F1756" s="122" t="s">
        <v>22</v>
      </c>
      <c r="G1756" s="122" t="s">
        <v>151</v>
      </c>
      <c r="H1756" s="122" t="s">
        <v>149</v>
      </c>
      <c r="I1756" s="122" t="s">
        <v>4981</v>
      </c>
      <c r="J1756" s="122" t="s">
        <v>4981</v>
      </c>
      <c r="K1756" s="122" t="s">
        <v>24</v>
      </c>
      <c r="L1756" s="122" t="s">
        <v>4982</v>
      </c>
      <c r="M1756" s="122" t="s">
        <v>25</v>
      </c>
      <c r="N1756" s="122" t="s">
        <v>26</v>
      </c>
      <c r="O1756" s="122" t="s">
        <v>25</v>
      </c>
      <c r="P1756" s="122" t="s">
        <v>27</v>
      </c>
      <c r="Q1756" s="122" t="s">
        <v>190</v>
      </c>
      <c r="R1756" s="124">
        <v>1.4279999999999999</v>
      </c>
      <c r="S1756" s="122" t="s">
        <v>191</v>
      </c>
      <c r="T1756" s="125">
        <v>5.88</v>
      </c>
      <c r="U1756" s="122" t="s">
        <v>30</v>
      </c>
      <c r="W1756" s="8" t="str">
        <f t="shared" si="195"/>
        <v/>
      </c>
      <c r="X1756" s="8">
        <f>IF(S1756="6B",_xlfn.XLOOKUP(H1756,'Zoning 2shop'!A:A,'Zoning 2shop'!B:B),IF(S1756="6C",_xlfn.XLOOKUP(G1756,'Zoning 2shop'!C:C,'Zoning 2shop'!D:D),""))</f>
        <v>30</v>
      </c>
      <c r="Y1756" s="112">
        <f t="shared" si="196"/>
        <v>0.14910705133062102</v>
      </c>
      <c r="Z1756" s="4">
        <f t="shared" si="197"/>
        <v>5.88</v>
      </c>
      <c r="AA1756" s="4">
        <f t="shared" si="198"/>
        <v>0.08</v>
      </c>
      <c r="AB1756" s="4">
        <f t="shared" si="199"/>
        <v>0.87674946182405156</v>
      </c>
      <c r="AC1756" s="19">
        <f t="shared" si="200"/>
        <v>5.96</v>
      </c>
      <c r="AD1756" s="8" t="str">
        <f>IF(COUNTIF(Catégories!A:A,N1756)=0,"catégorie inconnue",LOOKUP(N1756,Catégories!A:A,Catégories!B:B))</f>
        <v>Frêt</v>
      </c>
      <c r="AE1756" s="21">
        <f t="shared" si="201"/>
        <v>6.8367494618240512</v>
      </c>
    </row>
    <row r="1757" spans="2:31" hidden="1" x14ac:dyDescent="0.2">
      <c r="B1757" s="122" t="s">
        <v>3839</v>
      </c>
      <c r="C1757" s="122" t="s">
        <v>177</v>
      </c>
      <c r="D1757" s="123">
        <v>46156</v>
      </c>
      <c r="E1757" s="122" t="s">
        <v>3898</v>
      </c>
      <c r="F1757" s="122" t="s">
        <v>22</v>
      </c>
      <c r="G1757" s="122" t="s">
        <v>161</v>
      </c>
      <c r="H1757" s="122" t="s">
        <v>149</v>
      </c>
      <c r="I1757" s="122" t="s">
        <v>5022</v>
      </c>
      <c r="J1757" s="122" t="s">
        <v>5022</v>
      </c>
      <c r="K1757" s="122" t="s">
        <v>24</v>
      </c>
      <c r="L1757" s="122" t="s">
        <v>5023</v>
      </c>
      <c r="M1757" s="122" t="s">
        <v>25</v>
      </c>
      <c r="N1757" s="122" t="s">
        <v>26</v>
      </c>
      <c r="O1757" s="122" t="s">
        <v>25</v>
      </c>
      <c r="P1757" s="122" t="s">
        <v>27</v>
      </c>
      <c r="Q1757" s="122" t="s">
        <v>190</v>
      </c>
      <c r="R1757" s="124">
        <v>4.6079999999999997</v>
      </c>
      <c r="S1757" s="122" t="s">
        <v>191</v>
      </c>
      <c r="T1757" s="125">
        <v>13.83</v>
      </c>
      <c r="U1757" s="122" t="s">
        <v>30</v>
      </c>
      <c r="W1757" s="8" t="str">
        <f t="shared" si="195"/>
        <v/>
      </c>
      <c r="X1757" s="8">
        <f>IF(S1757="6B",_xlfn.XLOOKUP(H1757,'Zoning 2shop'!A:A,'Zoning 2shop'!B:B),IF(S1757="6C",_xlfn.XLOOKUP(G1757,'Zoning 2shop'!C:C,'Zoning 2shop'!D:D),""))</f>
        <v>25</v>
      </c>
      <c r="Y1757" s="112">
        <f t="shared" si="196"/>
        <v>0.14910705133062102</v>
      </c>
      <c r="Z1757" s="4">
        <f t="shared" si="197"/>
        <v>13.83</v>
      </c>
      <c r="AA1757" s="4">
        <f t="shared" si="198"/>
        <v>0.08</v>
      </c>
      <c r="AB1757" s="4">
        <f t="shared" si="199"/>
        <v>2.0621505199024885</v>
      </c>
      <c r="AC1757" s="19">
        <f t="shared" si="200"/>
        <v>13.91</v>
      </c>
      <c r="AD1757" s="8" t="str">
        <f>IF(COUNTIF(Catégories!A:A,N1757)=0,"catégorie inconnue",LOOKUP(N1757,Catégories!A:A,Catégories!B:B))</f>
        <v>Frêt</v>
      </c>
      <c r="AE1757" s="21">
        <f t="shared" si="201"/>
        <v>15.972150519902488</v>
      </c>
    </row>
    <row r="1758" spans="2:31" hidden="1" x14ac:dyDescent="0.2">
      <c r="B1758" s="122" t="s">
        <v>3839</v>
      </c>
      <c r="C1758" s="122" t="s">
        <v>177</v>
      </c>
      <c r="D1758" s="123">
        <v>46156</v>
      </c>
      <c r="E1758" s="122" t="s">
        <v>5051</v>
      </c>
      <c r="F1758" s="122" t="s">
        <v>22</v>
      </c>
      <c r="G1758" s="122" t="s">
        <v>151</v>
      </c>
      <c r="H1758" s="122" t="s">
        <v>149</v>
      </c>
      <c r="I1758" s="122" t="s">
        <v>5052</v>
      </c>
      <c r="J1758" s="122" t="s">
        <v>5052</v>
      </c>
      <c r="K1758" s="122" t="s">
        <v>24</v>
      </c>
      <c r="L1758" s="122" t="s">
        <v>5053</v>
      </c>
      <c r="M1758" s="122" t="s">
        <v>25</v>
      </c>
      <c r="N1758" s="122" t="s">
        <v>26</v>
      </c>
      <c r="O1758" s="122" t="s">
        <v>25</v>
      </c>
      <c r="P1758" s="122" t="s">
        <v>27</v>
      </c>
      <c r="Q1758" s="122" t="s">
        <v>190</v>
      </c>
      <c r="R1758" s="124">
        <v>9.44</v>
      </c>
      <c r="S1758" s="122" t="s">
        <v>191</v>
      </c>
      <c r="T1758" s="125">
        <v>12.99</v>
      </c>
      <c r="U1758" s="122" t="s">
        <v>30</v>
      </c>
      <c r="W1758" s="8" t="str">
        <f t="shared" si="195"/>
        <v/>
      </c>
      <c r="X1758" s="8">
        <f>IF(S1758="6B",_xlfn.XLOOKUP(H1758,'Zoning 2shop'!A:A,'Zoning 2shop'!B:B),IF(S1758="6C",_xlfn.XLOOKUP(G1758,'Zoning 2shop'!C:C,'Zoning 2shop'!D:D),""))</f>
        <v>30</v>
      </c>
      <c r="Y1758" s="112">
        <f t="shared" si="196"/>
        <v>0.14910705133062102</v>
      </c>
      <c r="Z1758" s="4">
        <f t="shared" si="197"/>
        <v>12.99</v>
      </c>
      <c r="AA1758" s="4">
        <f t="shared" si="198"/>
        <v>0.08</v>
      </c>
      <c r="AB1758" s="4">
        <f t="shared" si="199"/>
        <v>1.936900596784767</v>
      </c>
      <c r="AC1758" s="19">
        <f t="shared" si="200"/>
        <v>13.07</v>
      </c>
      <c r="AD1758" s="8" t="str">
        <f>IF(COUNTIF(Catégories!A:A,N1758)=0,"catégorie inconnue",LOOKUP(N1758,Catégories!A:A,Catégories!B:B))</f>
        <v>Frêt</v>
      </c>
      <c r="AE1758" s="21">
        <f t="shared" si="201"/>
        <v>15.006900596784767</v>
      </c>
    </row>
    <row r="1759" spans="2:31" hidden="1" x14ac:dyDescent="0.2">
      <c r="B1759" s="122" t="s">
        <v>3839</v>
      </c>
      <c r="C1759" s="122" t="s">
        <v>177</v>
      </c>
      <c r="D1759" s="123">
        <v>46156</v>
      </c>
      <c r="E1759" s="122" t="s">
        <v>5060</v>
      </c>
      <c r="F1759" s="122" t="s">
        <v>22</v>
      </c>
      <c r="G1759" s="122" t="s">
        <v>151</v>
      </c>
      <c r="H1759" s="122" t="s">
        <v>149</v>
      </c>
      <c r="I1759" s="122" t="s">
        <v>5061</v>
      </c>
      <c r="J1759" s="122" t="s">
        <v>5061</v>
      </c>
      <c r="K1759" s="122" t="s">
        <v>24</v>
      </c>
      <c r="L1759" s="122" t="s">
        <v>5062</v>
      </c>
      <c r="M1759" s="122" t="s">
        <v>25</v>
      </c>
      <c r="N1759" s="122" t="s">
        <v>26</v>
      </c>
      <c r="O1759" s="122" t="s">
        <v>25</v>
      </c>
      <c r="P1759" s="122" t="s">
        <v>27</v>
      </c>
      <c r="Q1759" s="122" t="s">
        <v>190</v>
      </c>
      <c r="R1759" s="124">
        <v>6.2560000000000002</v>
      </c>
      <c r="S1759" s="122" t="s">
        <v>191</v>
      </c>
      <c r="T1759" s="125">
        <v>11.01</v>
      </c>
      <c r="U1759" s="122" t="s">
        <v>30</v>
      </c>
      <c r="W1759" s="8" t="str">
        <f t="shared" si="195"/>
        <v/>
      </c>
      <c r="X1759" s="8">
        <f>IF(S1759="6B",_xlfn.XLOOKUP(H1759,'Zoning 2shop'!A:A,'Zoning 2shop'!B:B),IF(S1759="6C",_xlfn.XLOOKUP(G1759,'Zoning 2shop'!C:C,'Zoning 2shop'!D:D),""))</f>
        <v>30</v>
      </c>
      <c r="Y1759" s="112">
        <f t="shared" si="196"/>
        <v>0.14910705133062102</v>
      </c>
      <c r="Z1759" s="4">
        <f t="shared" si="197"/>
        <v>11.01</v>
      </c>
      <c r="AA1759" s="4">
        <f t="shared" si="198"/>
        <v>0.08</v>
      </c>
      <c r="AB1759" s="4">
        <f t="shared" si="199"/>
        <v>1.6416686351501375</v>
      </c>
      <c r="AC1759" s="19">
        <f t="shared" si="200"/>
        <v>11.09</v>
      </c>
      <c r="AD1759" s="8" t="str">
        <f>IF(COUNTIF(Catégories!A:A,N1759)=0,"catégorie inconnue",LOOKUP(N1759,Catégories!A:A,Catégories!B:B))</f>
        <v>Frêt</v>
      </c>
      <c r="AE1759" s="21">
        <f t="shared" si="201"/>
        <v>12.731668635150138</v>
      </c>
    </row>
    <row r="1760" spans="2:31" hidden="1" x14ac:dyDescent="0.2">
      <c r="B1760" s="122" t="s">
        <v>3839</v>
      </c>
      <c r="C1760" s="122" t="s">
        <v>177</v>
      </c>
      <c r="D1760" s="123">
        <v>46156</v>
      </c>
      <c r="E1760" s="122" t="s">
        <v>5033</v>
      </c>
      <c r="F1760" s="122" t="s">
        <v>22</v>
      </c>
      <c r="G1760" s="122" t="s">
        <v>151</v>
      </c>
      <c r="H1760" s="122" t="s">
        <v>149</v>
      </c>
      <c r="I1760" s="122" t="s">
        <v>5034</v>
      </c>
      <c r="J1760" s="122" t="s">
        <v>5034</v>
      </c>
      <c r="K1760" s="122" t="s">
        <v>24</v>
      </c>
      <c r="L1760" s="122" t="s">
        <v>5035</v>
      </c>
      <c r="M1760" s="122" t="s">
        <v>25</v>
      </c>
      <c r="N1760" s="122" t="s">
        <v>26</v>
      </c>
      <c r="O1760" s="122" t="s">
        <v>25</v>
      </c>
      <c r="P1760" s="122" t="s">
        <v>27</v>
      </c>
      <c r="Q1760" s="122" t="s">
        <v>190</v>
      </c>
      <c r="R1760" s="124">
        <v>9.44</v>
      </c>
      <c r="S1760" s="122" t="s">
        <v>191</v>
      </c>
      <c r="T1760" s="125">
        <v>12.99</v>
      </c>
      <c r="U1760" s="122" t="s">
        <v>30</v>
      </c>
      <c r="W1760" s="8" t="str">
        <f t="shared" si="195"/>
        <v/>
      </c>
      <c r="X1760" s="8">
        <f>IF(S1760="6B",_xlfn.XLOOKUP(H1760,'Zoning 2shop'!A:A,'Zoning 2shop'!B:B),IF(S1760="6C",_xlfn.XLOOKUP(G1760,'Zoning 2shop'!C:C,'Zoning 2shop'!D:D),""))</f>
        <v>30</v>
      </c>
      <c r="Y1760" s="112">
        <f t="shared" si="196"/>
        <v>0.14910705133062102</v>
      </c>
      <c r="Z1760" s="4">
        <f t="shared" si="197"/>
        <v>12.99</v>
      </c>
      <c r="AA1760" s="4">
        <f t="shared" si="198"/>
        <v>0.08</v>
      </c>
      <c r="AB1760" s="4">
        <f t="shared" si="199"/>
        <v>1.936900596784767</v>
      </c>
      <c r="AC1760" s="19">
        <f t="shared" si="200"/>
        <v>13.07</v>
      </c>
      <c r="AD1760" s="8" t="str">
        <f>IF(COUNTIF(Catégories!A:A,N1760)=0,"catégorie inconnue",LOOKUP(N1760,Catégories!A:A,Catégories!B:B))</f>
        <v>Frêt</v>
      </c>
      <c r="AE1760" s="21">
        <f t="shared" si="201"/>
        <v>15.006900596784767</v>
      </c>
    </row>
    <row r="1761" spans="2:31" hidden="1" x14ac:dyDescent="0.2">
      <c r="B1761" s="122" t="s">
        <v>3839</v>
      </c>
      <c r="C1761" s="122" t="s">
        <v>177</v>
      </c>
      <c r="D1761" s="123">
        <v>46157</v>
      </c>
      <c r="E1761" s="122" t="s">
        <v>5124</v>
      </c>
      <c r="F1761" s="122" t="s">
        <v>22</v>
      </c>
      <c r="G1761" s="122" t="s">
        <v>151</v>
      </c>
      <c r="H1761" s="122" t="s">
        <v>149</v>
      </c>
      <c r="I1761" s="122" t="s">
        <v>5125</v>
      </c>
      <c r="J1761" s="122" t="s">
        <v>5125</v>
      </c>
      <c r="K1761" s="122" t="s">
        <v>24</v>
      </c>
      <c r="L1761" s="122" t="s">
        <v>5126</v>
      </c>
      <c r="M1761" s="122" t="s">
        <v>25</v>
      </c>
      <c r="N1761" s="122" t="s">
        <v>26</v>
      </c>
      <c r="O1761" s="122" t="s">
        <v>25</v>
      </c>
      <c r="P1761" s="122" t="s">
        <v>27</v>
      </c>
      <c r="Q1761" s="122" t="s">
        <v>190</v>
      </c>
      <c r="R1761" s="124">
        <v>4.71</v>
      </c>
      <c r="S1761" s="122" t="s">
        <v>191</v>
      </c>
      <c r="T1761" s="125">
        <v>9.69</v>
      </c>
      <c r="U1761" s="122" t="s">
        <v>30</v>
      </c>
      <c r="W1761" s="8" t="str">
        <f t="shared" si="195"/>
        <v/>
      </c>
      <c r="X1761" s="8">
        <f>IF(S1761="6B",_xlfn.XLOOKUP(H1761,'Zoning 2shop'!A:A,'Zoning 2shop'!B:B),IF(S1761="6C",_xlfn.XLOOKUP(G1761,'Zoning 2shop'!C:C,'Zoning 2shop'!D:D),""))</f>
        <v>30</v>
      </c>
      <c r="Y1761" s="112">
        <f t="shared" si="196"/>
        <v>0.14910705133062102</v>
      </c>
      <c r="Z1761" s="4">
        <f t="shared" si="197"/>
        <v>9.69</v>
      </c>
      <c r="AA1761" s="4">
        <f t="shared" si="198"/>
        <v>0.08</v>
      </c>
      <c r="AB1761" s="4">
        <f t="shared" si="199"/>
        <v>1.4448473273937177</v>
      </c>
      <c r="AC1761" s="19">
        <f t="shared" si="200"/>
        <v>9.77</v>
      </c>
      <c r="AD1761" s="8" t="str">
        <f>IF(COUNTIF(Catégories!A:A,N1761)=0,"catégorie inconnue",LOOKUP(N1761,Catégories!A:A,Catégories!B:B))</f>
        <v>Frêt</v>
      </c>
      <c r="AE1761" s="21">
        <f t="shared" si="201"/>
        <v>11.214847327393716</v>
      </c>
    </row>
    <row r="1762" spans="2:31" hidden="1" x14ac:dyDescent="0.2">
      <c r="B1762" s="122" t="s">
        <v>3839</v>
      </c>
      <c r="C1762" s="122" t="s">
        <v>177</v>
      </c>
      <c r="D1762" s="123">
        <v>46157</v>
      </c>
      <c r="E1762" s="122" t="s">
        <v>575</v>
      </c>
      <c r="F1762" s="122" t="s">
        <v>22</v>
      </c>
      <c r="G1762" s="122" t="s">
        <v>151</v>
      </c>
      <c r="H1762" s="122" t="s">
        <v>149</v>
      </c>
      <c r="I1762" s="122" t="s">
        <v>5117</v>
      </c>
      <c r="J1762" s="122" t="s">
        <v>5117</v>
      </c>
      <c r="K1762" s="122" t="s">
        <v>24</v>
      </c>
      <c r="L1762" s="122" t="s">
        <v>5118</v>
      </c>
      <c r="M1762" s="122" t="s">
        <v>25</v>
      </c>
      <c r="N1762" s="122" t="s">
        <v>26</v>
      </c>
      <c r="O1762" s="122" t="s">
        <v>25</v>
      </c>
      <c r="P1762" s="122" t="s">
        <v>27</v>
      </c>
      <c r="Q1762" s="122" t="s">
        <v>190</v>
      </c>
      <c r="R1762" s="124">
        <v>5.984</v>
      </c>
      <c r="S1762" s="122" t="s">
        <v>191</v>
      </c>
      <c r="T1762" s="125">
        <v>10.35</v>
      </c>
      <c r="U1762" s="122" t="s">
        <v>30</v>
      </c>
      <c r="W1762" s="8" t="str">
        <f t="shared" si="195"/>
        <v/>
      </c>
      <c r="X1762" s="8">
        <f>IF(S1762="6B",_xlfn.XLOOKUP(H1762,'Zoning 2shop'!A:A,'Zoning 2shop'!B:B),IF(S1762="6C",_xlfn.XLOOKUP(G1762,'Zoning 2shop'!C:C,'Zoning 2shop'!D:D),""))</f>
        <v>30</v>
      </c>
      <c r="Y1762" s="112">
        <f t="shared" si="196"/>
        <v>0.14910705133062102</v>
      </c>
      <c r="Z1762" s="4">
        <f t="shared" si="197"/>
        <v>10.35</v>
      </c>
      <c r="AA1762" s="4">
        <f t="shared" si="198"/>
        <v>0.08</v>
      </c>
      <c r="AB1762" s="4">
        <f t="shared" si="199"/>
        <v>1.5432579812719276</v>
      </c>
      <c r="AC1762" s="19">
        <f t="shared" si="200"/>
        <v>10.43</v>
      </c>
      <c r="AD1762" s="8" t="str">
        <f>IF(COUNTIF(Catégories!A:A,N1762)=0,"catégorie inconnue",LOOKUP(N1762,Catégories!A:A,Catégories!B:B))</f>
        <v>Frêt</v>
      </c>
      <c r="AE1762" s="21">
        <f t="shared" si="201"/>
        <v>11.973257981271928</v>
      </c>
    </row>
    <row r="1763" spans="2:31" hidden="1" x14ac:dyDescent="0.2">
      <c r="B1763" s="122" t="s">
        <v>3839</v>
      </c>
      <c r="C1763" s="122" t="s">
        <v>177</v>
      </c>
      <c r="D1763" s="123">
        <v>46157</v>
      </c>
      <c r="E1763" s="122" t="s">
        <v>5139</v>
      </c>
      <c r="F1763" s="122" t="s">
        <v>22</v>
      </c>
      <c r="G1763" s="122" t="s">
        <v>151</v>
      </c>
      <c r="H1763" s="122" t="s">
        <v>149</v>
      </c>
      <c r="I1763" s="122" t="s">
        <v>5140</v>
      </c>
      <c r="J1763" s="122" t="s">
        <v>5140</v>
      </c>
      <c r="K1763" s="122" t="s">
        <v>24</v>
      </c>
      <c r="L1763" s="122" t="s">
        <v>5141</v>
      </c>
      <c r="M1763" s="122" t="s">
        <v>25</v>
      </c>
      <c r="N1763" s="122" t="s">
        <v>26</v>
      </c>
      <c r="O1763" s="122" t="s">
        <v>25</v>
      </c>
      <c r="P1763" s="122" t="s">
        <v>27</v>
      </c>
      <c r="Q1763" s="122" t="s">
        <v>190</v>
      </c>
      <c r="R1763" s="124">
        <v>0.86399999999999999</v>
      </c>
      <c r="S1763" s="122" t="s">
        <v>191</v>
      </c>
      <c r="T1763" s="125">
        <v>5.55</v>
      </c>
      <c r="U1763" s="122" t="s">
        <v>30</v>
      </c>
      <c r="W1763" s="8" t="str">
        <f t="shared" si="195"/>
        <v/>
      </c>
      <c r="X1763" s="8">
        <f>IF(S1763="6B",_xlfn.XLOOKUP(H1763,'Zoning 2shop'!A:A,'Zoning 2shop'!B:B),IF(S1763="6C",_xlfn.XLOOKUP(G1763,'Zoning 2shop'!C:C,'Zoning 2shop'!D:D),""))</f>
        <v>30</v>
      </c>
      <c r="Y1763" s="112">
        <f t="shared" si="196"/>
        <v>0.14910705133062102</v>
      </c>
      <c r="Z1763" s="4">
        <f t="shared" si="197"/>
        <v>5.55</v>
      </c>
      <c r="AA1763" s="4">
        <f t="shared" si="198"/>
        <v>0.08</v>
      </c>
      <c r="AB1763" s="4">
        <f t="shared" si="199"/>
        <v>0.8275441348849466</v>
      </c>
      <c r="AC1763" s="19">
        <f t="shared" si="200"/>
        <v>5.63</v>
      </c>
      <c r="AD1763" s="8" t="str">
        <f>IF(COUNTIF(Catégories!A:A,N1763)=0,"catégorie inconnue",LOOKUP(N1763,Catégories!A:A,Catégories!B:B))</f>
        <v>Frêt</v>
      </c>
      <c r="AE1763" s="21">
        <f t="shared" si="201"/>
        <v>6.4575441348849463</v>
      </c>
    </row>
    <row r="1764" spans="2:31" hidden="1" x14ac:dyDescent="0.2">
      <c r="B1764" s="122" t="s">
        <v>3839</v>
      </c>
      <c r="C1764" s="122" t="s">
        <v>177</v>
      </c>
      <c r="D1764" s="123">
        <v>46157</v>
      </c>
      <c r="E1764" s="122" t="s">
        <v>502</v>
      </c>
      <c r="F1764" s="122" t="s">
        <v>22</v>
      </c>
      <c r="G1764" s="122" t="s">
        <v>161</v>
      </c>
      <c r="H1764" s="122" t="s">
        <v>149</v>
      </c>
      <c r="I1764" s="122" t="s">
        <v>5071</v>
      </c>
      <c r="J1764" s="122" t="s">
        <v>5071</v>
      </c>
      <c r="K1764" s="122" t="s">
        <v>24</v>
      </c>
      <c r="L1764" s="122" t="s">
        <v>5072</v>
      </c>
      <c r="M1764" s="122" t="s">
        <v>25</v>
      </c>
      <c r="N1764" s="122" t="s">
        <v>26</v>
      </c>
      <c r="O1764" s="122" t="s">
        <v>25</v>
      </c>
      <c r="P1764" s="122" t="s">
        <v>27</v>
      </c>
      <c r="Q1764" s="122" t="s">
        <v>190</v>
      </c>
      <c r="R1764" s="124">
        <v>6.6180000000000003</v>
      </c>
      <c r="S1764" s="122" t="s">
        <v>191</v>
      </c>
      <c r="T1764" s="125">
        <v>15.15</v>
      </c>
      <c r="U1764" s="122" t="s">
        <v>30</v>
      </c>
      <c r="W1764" s="8" t="str">
        <f t="shared" si="195"/>
        <v/>
      </c>
      <c r="X1764" s="8">
        <f>IF(S1764="6B",_xlfn.XLOOKUP(H1764,'Zoning 2shop'!A:A,'Zoning 2shop'!B:B),IF(S1764="6C",_xlfn.XLOOKUP(G1764,'Zoning 2shop'!C:C,'Zoning 2shop'!D:D),""))</f>
        <v>25</v>
      </c>
      <c r="Y1764" s="112">
        <f t="shared" si="196"/>
        <v>0.14910705133062102</v>
      </c>
      <c r="Z1764" s="4">
        <f t="shared" si="197"/>
        <v>15.15</v>
      </c>
      <c r="AA1764" s="4">
        <f t="shared" si="198"/>
        <v>0.08</v>
      </c>
      <c r="AB1764" s="4">
        <f t="shared" si="199"/>
        <v>2.2589718276589084</v>
      </c>
      <c r="AC1764" s="19">
        <f t="shared" si="200"/>
        <v>15.23</v>
      </c>
      <c r="AD1764" s="8" t="str">
        <f>IF(COUNTIF(Catégories!A:A,N1764)=0,"catégorie inconnue",LOOKUP(N1764,Catégories!A:A,Catégories!B:B))</f>
        <v>Frêt</v>
      </c>
      <c r="AE1764" s="21">
        <f t="shared" si="201"/>
        <v>17.488971827658908</v>
      </c>
    </row>
    <row r="1765" spans="2:31" hidden="1" x14ac:dyDescent="0.2">
      <c r="B1765" s="122" t="s">
        <v>3839</v>
      </c>
      <c r="C1765" s="122" t="s">
        <v>177</v>
      </c>
      <c r="D1765" s="123">
        <v>46157</v>
      </c>
      <c r="E1765" s="122" t="s">
        <v>351</v>
      </c>
      <c r="F1765" s="122" t="s">
        <v>22</v>
      </c>
      <c r="G1765" s="122" t="s">
        <v>151</v>
      </c>
      <c r="H1765" s="122" t="s">
        <v>149</v>
      </c>
      <c r="I1765" s="122" t="s">
        <v>5115</v>
      </c>
      <c r="J1765" s="122" t="s">
        <v>5115</v>
      </c>
      <c r="K1765" s="122" t="s">
        <v>24</v>
      </c>
      <c r="L1765" s="122" t="s">
        <v>5116</v>
      </c>
      <c r="M1765" s="122" t="s">
        <v>25</v>
      </c>
      <c r="N1765" s="122" t="s">
        <v>26</v>
      </c>
      <c r="O1765" s="122" t="s">
        <v>25</v>
      </c>
      <c r="P1765" s="122" t="s">
        <v>27</v>
      </c>
      <c r="Q1765" s="122" t="s">
        <v>190</v>
      </c>
      <c r="R1765" s="124">
        <v>11.04</v>
      </c>
      <c r="S1765" s="122" t="s">
        <v>191</v>
      </c>
      <c r="T1765" s="125">
        <v>14.31</v>
      </c>
      <c r="U1765" s="122" t="s">
        <v>30</v>
      </c>
      <c r="W1765" s="8" t="str">
        <f t="shared" si="195"/>
        <v/>
      </c>
      <c r="X1765" s="8">
        <f>IF(S1765="6B",_xlfn.XLOOKUP(H1765,'Zoning 2shop'!A:A,'Zoning 2shop'!B:B),IF(S1765="6C",_xlfn.XLOOKUP(G1765,'Zoning 2shop'!C:C,'Zoning 2shop'!D:D),""))</f>
        <v>30</v>
      </c>
      <c r="Y1765" s="112">
        <f t="shared" si="196"/>
        <v>0.14910705133062102</v>
      </c>
      <c r="Z1765" s="4">
        <f t="shared" si="197"/>
        <v>14.31</v>
      </c>
      <c r="AA1765" s="4">
        <f t="shared" si="198"/>
        <v>0.08</v>
      </c>
      <c r="AB1765" s="4">
        <f t="shared" si="199"/>
        <v>2.1337219045411868</v>
      </c>
      <c r="AC1765" s="19">
        <f t="shared" si="200"/>
        <v>14.39</v>
      </c>
      <c r="AD1765" s="8" t="str">
        <f>IF(COUNTIF(Catégories!A:A,N1765)=0,"catégorie inconnue",LOOKUP(N1765,Catégories!A:A,Catégories!B:B))</f>
        <v>Frêt</v>
      </c>
      <c r="AE1765" s="21">
        <f t="shared" si="201"/>
        <v>16.523721904541187</v>
      </c>
    </row>
    <row r="1766" spans="2:31" hidden="1" x14ac:dyDescent="0.2">
      <c r="B1766" s="122" t="s">
        <v>3839</v>
      </c>
      <c r="C1766" s="122" t="s">
        <v>177</v>
      </c>
      <c r="D1766" s="123">
        <v>46157</v>
      </c>
      <c r="E1766" s="122" t="s">
        <v>5096</v>
      </c>
      <c r="F1766" s="122" t="s">
        <v>22</v>
      </c>
      <c r="G1766" s="122" t="s">
        <v>151</v>
      </c>
      <c r="H1766" s="122" t="s">
        <v>149</v>
      </c>
      <c r="I1766" s="122" t="s">
        <v>5097</v>
      </c>
      <c r="J1766" s="122" t="s">
        <v>5097</v>
      </c>
      <c r="K1766" s="122" t="s">
        <v>24</v>
      </c>
      <c r="L1766" s="122" t="s">
        <v>5098</v>
      </c>
      <c r="M1766" s="122" t="s">
        <v>25</v>
      </c>
      <c r="N1766" s="122" t="s">
        <v>26</v>
      </c>
      <c r="O1766" s="122" t="s">
        <v>25</v>
      </c>
      <c r="P1766" s="122" t="s">
        <v>27</v>
      </c>
      <c r="Q1766" s="122" t="s">
        <v>190</v>
      </c>
      <c r="R1766" s="124">
        <v>4.7990000000000004</v>
      </c>
      <c r="S1766" s="122" t="s">
        <v>191</v>
      </c>
      <c r="T1766" s="125">
        <v>9.69</v>
      </c>
      <c r="U1766" s="122" t="s">
        <v>30</v>
      </c>
      <c r="W1766" s="8" t="str">
        <f t="shared" si="195"/>
        <v/>
      </c>
      <c r="X1766" s="8">
        <f>IF(S1766="6B",_xlfn.XLOOKUP(H1766,'Zoning 2shop'!A:A,'Zoning 2shop'!B:B),IF(S1766="6C",_xlfn.XLOOKUP(G1766,'Zoning 2shop'!C:C,'Zoning 2shop'!D:D),""))</f>
        <v>30</v>
      </c>
      <c r="Y1766" s="112">
        <f t="shared" si="196"/>
        <v>0.14910705133062102</v>
      </c>
      <c r="Z1766" s="4">
        <f t="shared" si="197"/>
        <v>9.69</v>
      </c>
      <c r="AA1766" s="4">
        <f t="shared" si="198"/>
        <v>0.08</v>
      </c>
      <c r="AB1766" s="4">
        <f t="shared" si="199"/>
        <v>1.4448473273937177</v>
      </c>
      <c r="AC1766" s="19">
        <f t="shared" si="200"/>
        <v>9.77</v>
      </c>
      <c r="AD1766" s="8" t="str">
        <f>IF(COUNTIF(Catégories!A:A,N1766)=0,"catégorie inconnue",LOOKUP(N1766,Catégories!A:A,Catégories!B:B))</f>
        <v>Frêt</v>
      </c>
      <c r="AE1766" s="21">
        <f t="shared" si="201"/>
        <v>11.214847327393716</v>
      </c>
    </row>
    <row r="1767" spans="2:31" hidden="1" x14ac:dyDescent="0.2">
      <c r="B1767" s="122" t="s">
        <v>3839</v>
      </c>
      <c r="C1767" s="122" t="s">
        <v>177</v>
      </c>
      <c r="D1767" s="123">
        <v>46157</v>
      </c>
      <c r="E1767" s="122" t="s">
        <v>5084</v>
      </c>
      <c r="F1767" s="122" t="s">
        <v>22</v>
      </c>
      <c r="G1767" s="122" t="s">
        <v>151</v>
      </c>
      <c r="H1767" s="122" t="s">
        <v>149</v>
      </c>
      <c r="I1767" s="122" t="s">
        <v>5085</v>
      </c>
      <c r="J1767" s="122" t="s">
        <v>5085</v>
      </c>
      <c r="K1767" s="122" t="s">
        <v>24</v>
      </c>
      <c r="L1767" s="122" t="s">
        <v>5086</v>
      </c>
      <c r="M1767" s="122" t="s">
        <v>25</v>
      </c>
      <c r="N1767" s="122" t="s">
        <v>26</v>
      </c>
      <c r="O1767" s="122" t="s">
        <v>25</v>
      </c>
      <c r="P1767" s="122" t="s">
        <v>27</v>
      </c>
      <c r="Q1767" s="122" t="s">
        <v>190</v>
      </c>
      <c r="R1767" s="124">
        <v>1.232</v>
      </c>
      <c r="S1767" s="122" t="s">
        <v>191</v>
      </c>
      <c r="T1767" s="125">
        <v>5.88</v>
      </c>
      <c r="U1767" s="122" t="s">
        <v>30</v>
      </c>
      <c r="W1767" s="8" t="str">
        <f t="shared" si="195"/>
        <v/>
      </c>
      <c r="X1767" s="8">
        <f>IF(S1767="6B",_xlfn.XLOOKUP(H1767,'Zoning 2shop'!A:A,'Zoning 2shop'!B:B),IF(S1767="6C",_xlfn.XLOOKUP(G1767,'Zoning 2shop'!C:C,'Zoning 2shop'!D:D),""))</f>
        <v>30</v>
      </c>
      <c r="Y1767" s="112">
        <f t="shared" si="196"/>
        <v>0.14910705133062102</v>
      </c>
      <c r="Z1767" s="4">
        <f t="shared" si="197"/>
        <v>5.88</v>
      </c>
      <c r="AA1767" s="4">
        <f t="shared" si="198"/>
        <v>0.08</v>
      </c>
      <c r="AB1767" s="4">
        <f t="shared" si="199"/>
        <v>0.87674946182405156</v>
      </c>
      <c r="AC1767" s="19">
        <f t="shared" si="200"/>
        <v>5.96</v>
      </c>
      <c r="AD1767" s="8" t="str">
        <f>IF(COUNTIF(Catégories!A:A,N1767)=0,"catégorie inconnue",LOOKUP(N1767,Catégories!A:A,Catégories!B:B))</f>
        <v>Frêt</v>
      </c>
      <c r="AE1767" s="21">
        <f t="shared" si="201"/>
        <v>6.8367494618240512</v>
      </c>
    </row>
    <row r="1768" spans="2:31" hidden="1" x14ac:dyDescent="0.2">
      <c r="B1768" s="122" t="s">
        <v>3839</v>
      </c>
      <c r="C1768" s="122" t="s">
        <v>177</v>
      </c>
      <c r="D1768" s="123">
        <v>46157</v>
      </c>
      <c r="E1768" s="122" t="s">
        <v>551</v>
      </c>
      <c r="F1768" s="122" t="s">
        <v>22</v>
      </c>
      <c r="G1768" s="122" t="s">
        <v>161</v>
      </c>
      <c r="H1768" s="122" t="s">
        <v>149</v>
      </c>
      <c r="I1768" s="122" t="s">
        <v>5069</v>
      </c>
      <c r="J1768" s="122" t="s">
        <v>5069</v>
      </c>
      <c r="K1768" s="122" t="s">
        <v>24</v>
      </c>
      <c r="L1768" s="122" t="s">
        <v>5070</v>
      </c>
      <c r="M1768" s="122" t="s">
        <v>25</v>
      </c>
      <c r="N1768" s="122" t="s">
        <v>26</v>
      </c>
      <c r="O1768" s="122" t="s">
        <v>25</v>
      </c>
      <c r="P1768" s="122" t="s">
        <v>27</v>
      </c>
      <c r="Q1768" s="122" t="s">
        <v>190</v>
      </c>
      <c r="R1768" s="124">
        <v>1.05</v>
      </c>
      <c r="S1768" s="122" t="s">
        <v>191</v>
      </c>
      <c r="T1768" s="125">
        <v>10.02</v>
      </c>
      <c r="U1768" s="122" t="s">
        <v>30</v>
      </c>
      <c r="W1768" s="8" t="str">
        <f t="shared" si="195"/>
        <v/>
      </c>
      <c r="X1768" s="8">
        <f>IF(S1768="6B",_xlfn.XLOOKUP(H1768,'Zoning 2shop'!A:A,'Zoning 2shop'!B:B),IF(S1768="6C",_xlfn.XLOOKUP(G1768,'Zoning 2shop'!C:C,'Zoning 2shop'!D:D),""))</f>
        <v>25</v>
      </c>
      <c r="Y1768" s="112">
        <f t="shared" si="196"/>
        <v>0.14910705133062102</v>
      </c>
      <c r="Z1768" s="4">
        <f t="shared" si="197"/>
        <v>10.02</v>
      </c>
      <c r="AA1768" s="4">
        <f t="shared" si="198"/>
        <v>0.08</v>
      </c>
      <c r="AB1768" s="4">
        <f t="shared" si="199"/>
        <v>1.4940526543328225</v>
      </c>
      <c r="AC1768" s="19">
        <f t="shared" si="200"/>
        <v>10.1</v>
      </c>
      <c r="AD1768" s="8" t="str">
        <f>IF(COUNTIF(Catégories!A:A,N1768)=0,"catégorie inconnue",LOOKUP(N1768,Catégories!A:A,Catégories!B:B))</f>
        <v>Frêt</v>
      </c>
      <c r="AE1768" s="21">
        <f t="shared" si="201"/>
        <v>11.594052654332822</v>
      </c>
    </row>
    <row r="1769" spans="2:31" hidden="1" x14ac:dyDescent="0.2">
      <c r="B1769" s="122" t="s">
        <v>3839</v>
      </c>
      <c r="C1769" s="122" t="s">
        <v>177</v>
      </c>
      <c r="D1769" s="123">
        <v>46157</v>
      </c>
      <c r="E1769" s="122" t="s">
        <v>5087</v>
      </c>
      <c r="F1769" s="122" t="s">
        <v>22</v>
      </c>
      <c r="G1769" s="122" t="s">
        <v>161</v>
      </c>
      <c r="H1769" s="122" t="s">
        <v>149</v>
      </c>
      <c r="I1769" s="122" t="s">
        <v>5088</v>
      </c>
      <c r="J1769" s="122" t="s">
        <v>5088</v>
      </c>
      <c r="K1769" s="122" t="s">
        <v>24</v>
      </c>
      <c r="L1769" s="122" t="s">
        <v>5089</v>
      </c>
      <c r="M1769" s="122" t="s">
        <v>25</v>
      </c>
      <c r="N1769" s="122" t="s">
        <v>26</v>
      </c>
      <c r="O1769" s="122" t="s">
        <v>25</v>
      </c>
      <c r="P1769" s="122" t="s">
        <v>27</v>
      </c>
      <c r="Q1769" s="122" t="s">
        <v>190</v>
      </c>
      <c r="R1769" s="124">
        <v>5.9219999999999997</v>
      </c>
      <c r="S1769" s="122" t="s">
        <v>191</v>
      </c>
      <c r="T1769" s="125">
        <v>14.49</v>
      </c>
      <c r="U1769" s="122" t="s">
        <v>30</v>
      </c>
      <c r="W1769" s="8" t="str">
        <f t="shared" si="195"/>
        <v/>
      </c>
      <c r="X1769" s="8">
        <f>IF(S1769="6B",_xlfn.XLOOKUP(H1769,'Zoning 2shop'!A:A,'Zoning 2shop'!B:B),IF(S1769="6C",_xlfn.XLOOKUP(G1769,'Zoning 2shop'!C:C,'Zoning 2shop'!D:D),""))</f>
        <v>25</v>
      </c>
      <c r="Y1769" s="112">
        <f t="shared" si="196"/>
        <v>0.14910705133062102</v>
      </c>
      <c r="Z1769" s="4">
        <f t="shared" si="197"/>
        <v>14.49</v>
      </c>
      <c r="AA1769" s="4">
        <f t="shared" si="198"/>
        <v>0.08</v>
      </c>
      <c r="AB1769" s="4">
        <f t="shared" si="199"/>
        <v>2.1605611737806987</v>
      </c>
      <c r="AC1769" s="19">
        <f t="shared" si="200"/>
        <v>14.57</v>
      </c>
      <c r="AD1769" s="8" t="str">
        <f>IF(COUNTIF(Catégories!A:A,N1769)=0,"catégorie inconnue",LOOKUP(N1769,Catégories!A:A,Catégories!B:B))</f>
        <v>Frêt</v>
      </c>
      <c r="AE1769" s="21">
        <f t="shared" si="201"/>
        <v>16.7305611737807</v>
      </c>
    </row>
    <row r="1770" spans="2:31" hidden="1" x14ac:dyDescent="0.2">
      <c r="B1770" s="122" t="s">
        <v>3839</v>
      </c>
      <c r="C1770" s="122" t="s">
        <v>177</v>
      </c>
      <c r="D1770" s="123">
        <v>46157</v>
      </c>
      <c r="E1770" s="122" t="s">
        <v>367</v>
      </c>
      <c r="F1770" s="122" t="s">
        <v>22</v>
      </c>
      <c r="G1770" s="122" t="s">
        <v>151</v>
      </c>
      <c r="H1770" s="122" t="s">
        <v>149</v>
      </c>
      <c r="I1770" s="122" t="s">
        <v>5082</v>
      </c>
      <c r="J1770" s="122" t="s">
        <v>5082</v>
      </c>
      <c r="K1770" s="122" t="s">
        <v>24</v>
      </c>
      <c r="L1770" s="122" t="s">
        <v>5083</v>
      </c>
      <c r="M1770" s="122" t="s">
        <v>25</v>
      </c>
      <c r="N1770" s="122" t="s">
        <v>26</v>
      </c>
      <c r="O1770" s="122" t="s">
        <v>25</v>
      </c>
      <c r="P1770" s="122" t="s">
        <v>27</v>
      </c>
      <c r="Q1770" s="122" t="s">
        <v>190</v>
      </c>
      <c r="R1770" s="124">
        <v>6.2729999999999997</v>
      </c>
      <c r="S1770" s="122" t="s">
        <v>191</v>
      </c>
      <c r="T1770" s="125">
        <v>11.01</v>
      </c>
      <c r="U1770" s="122" t="s">
        <v>30</v>
      </c>
      <c r="W1770" s="8" t="str">
        <f t="shared" si="195"/>
        <v/>
      </c>
      <c r="X1770" s="8">
        <f>IF(S1770="6B",_xlfn.XLOOKUP(H1770,'Zoning 2shop'!A:A,'Zoning 2shop'!B:B),IF(S1770="6C",_xlfn.XLOOKUP(G1770,'Zoning 2shop'!C:C,'Zoning 2shop'!D:D),""))</f>
        <v>30</v>
      </c>
      <c r="Y1770" s="112">
        <f t="shared" si="196"/>
        <v>0.14910705133062102</v>
      </c>
      <c r="Z1770" s="4">
        <f t="shared" si="197"/>
        <v>11.01</v>
      </c>
      <c r="AA1770" s="4">
        <f t="shared" si="198"/>
        <v>0.08</v>
      </c>
      <c r="AB1770" s="4">
        <f t="shared" si="199"/>
        <v>1.6416686351501375</v>
      </c>
      <c r="AC1770" s="19">
        <f t="shared" si="200"/>
        <v>11.09</v>
      </c>
      <c r="AD1770" s="8" t="str">
        <f>IF(COUNTIF(Catégories!A:A,N1770)=0,"catégorie inconnue",LOOKUP(N1770,Catégories!A:A,Catégories!B:B))</f>
        <v>Frêt</v>
      </c>
      <c r="AE1770" s="21">
        <f t="shared" si="201"/>
        <v>12.731668635150138</v>
      </c>
    </row>
    <row r="1771" spans="2:31" hidden="1" x14ac:dyDescent="0.2">
      <c r="B1771" s="122" t="s">
        <v>3839</v>
      </c>
      <c r="C1771" s="122" t="s">
        <v>177</v>
      </c>
      <c r="D1771" s="123">
        <v>46157</v>
      </c>
      <c r="E1771" s="122" t="s">
        <v>5099</v>
      </c>
      <c r="F1771" s="122" t="s">
        <v>22</v>
      </c>
      <c r="G1771" s="122" t="s">
        <v>151</v>
      </c>
      <c r="H1771" s="122" t="s">
        <v>149</v>
      </c>
      <c r="I1771" s="122" t="s">
        <v>5100</v>
      </c>
      <c r="J1771" s="122" t="s">
        <v>5100</v>
      </c>
      <c r="K1771" s="122" t="s">
        <v>24</v>
      </c>
      <c r="L1771" s="122" t="s">
        <v>5101</v>
      </c>
      <c r="M1771" s="122" t="s">
        <v>25</v>
      </c>
      <c r="N1771" s="122" t="s">
        <v>26</v>
      </c>
      <c r="O1771" s="122" t="s">
        <v>25</v>
      </c>
      <c r="P1771" s="122" t="s">
        <v>27</v>
      </c>
      <c r="Q1771" s="122" t="s">
        <v>190</v>
      </c>
      <c r="R1771" s="124">
        <v>5.0220000000000002</v>
      </c>
      <c r="S1771" s="122" t="s">
        <v>191</v>
      </c>
      <c r="T1771" s="125">
        <v>10.35</v>
      </c>
      <c r="U1771" s="122" t="s">
        <v>30</v>
      </c>
      <c r="W1771" s="8" t="str">
        <f t="shared" si="195"/>
        <v/>
      </c>
      <c r="X1771" s="8">
        <f>IF(S1771="6B",_xlfn.XLOOKUP(H1771,'Zoning 2shop'!A:A,'Zoning 2shop'!B:B),IF(S1771="6C",_xlfn.XLOOKUP(G1771,'Zoning 2shop'!C:C,'Zoning 2shop'!D:D),""))</f>
        <v>30</v>
      </c>
      <c r="Y1771" s="112">
        <f t="shared" si="196"/>
        <v>0.14910705133062102</v>
      </c>
      <c r="Z1771" s="4">
        <f t="shared" si="197"/>
        <v>10.35</v>
      </c>
      <c r="AA1771" s="4">
        <f t="shared" si="198"/>
        <v>0.08</v>
      </c>
      <c r="AB1771" s="4">
        <f t="shared" si="199"/>
        <v>1.5432579812719276</v>
      </c>
      <c r="AC1771" s="19">
        <f t="shared" si="200"/>
        <v>10.43</v>
      </c>
      <c r="AD1771" s="8" t="str">
        <f>IF(COUNTIF(Catégories!A:A,N1771)=0,"catégorie inconnue",LOOKUP(N1771,Catégories!A:A,Catégories!B:B))</f>
        <v>Frêt</v>
      </c>
      <c r="AE1771" s="21">
        <f t="shared" si="201"/>
        <v>11.973257981271928</v>
      </c>
    </row>
    <row r="1772" spans="2:31" hidden="1" x14ac:dyDescent="0.2">
      <c r="B1772" s="122" t="s">
        <v>3839</v>
      </c>
      <c r="C1772" s="122" t="s">
        <v>177</v>
      </c>
      <c r="D1772" s="123">
        <v>46157</v>
      </c>
      <c r="E1772" s="122" t="s">
        <v>5127</v>
      </c>
      <c r="F1772" s="122" t="s">
        <v>22</v>
      </c>
      <c r="G1772" s="122" t="s">
        <v>151</v>
      </c>
      <c r="H1772" s="122" t="s">
        <v>149</v>
      </c>
      <c r="I1772" s="122" t="s">
        <v>5128</v>
      </c>
      <c r="J1772" s="122" t="s">
        <v>5128</v>
      </c>
      <c r="K1772" s="122" t="s">
        <v>24</v>
      </c>
      <c r="L1772" s="122" t="s">
        <v>5129</v>
      </c>
      <c r="M1772" s="122" t="s">
        <v>25</v>
      </c>
      <c r="N1772" s="122" t="s">
        <v>26</v>
      </c>
      <c r="O1772" s="122" t="s">
        <v>25</v>
      </c>
      <c r="P1772" s="122" t="s">
        <v>27</v>
      </c>
      <c r="Q1772" s="122" t="s">
        <v>190</v>
      </c>
      <c r="R1772" s="124">
        <v>4.3650000000000002</v>
      </c>
      <c r="S1772" s="122" t="s">
        <v>191</v>
      </c>
      <c r="T1772" s="125">
        <v>9.69</v>
      </c>
      <c r="U1772" s="122" t="s">
        <v>30</v>
      </c>
      <c r="W1772" s="8" t="str">
        <f t="shared" si="195"/>
        <v/>
      </c>
      <c r="X1772" s="8">
        <f>IF(S1772="6B",_xlfn.XLOOKUP(H1772,'Zoning 2shop'!A:A,'Zoning 2shop'!B:B),IF(S1772="6C",_xlfn.XLOOKUP(G1772,'Zoning 2shop'!C:C,'Zoning 2shop'!D:D),""))</f>
        <v>30</v>
      </c>
      <c r="Y1772" s="112">
        <f t="shared" si="196"/>
        <v>0.14910705133062102</v>
      </c>
      <c r="Z1772" s="4">
        <f t="shared" si="197"/>
        <v>9.69</v>
      </c>
      <c r="AA1772" s="4">
        <f t="shared" si="198"/>
        <v>0.08</v>
      </c>
      <c r="AB1772" s="4">
        <f t="shared" si="199"/>
        <v>1.4448473273937177</v>
      </c>
      <c r="AC1772" s="19">
        <f t="shared" si="200"/>
        <v>9.77</v>
      </c>
      <c r="AD1772" s="8" t="str">
        <f>IF(COUNTIF(Catégories!A:A,N1772)=0,"catégorie inconnue",LOOKUP(N1772,Catégories!A:A,Catégories!B:B))</f>
        <v>Frêt</v>
      </c>
      <c r="AE1772" s="21">
        <f t="shared" si="201"/>
        <v>11.214847327393716</v>
      </c>
    </row>
    <row r="1773" spans="2:31" hidden="1" x14ac:dyDescent="0.2">
      <c r="B1773" s="122" t="s">
        <v>3839</v>
      </c>
      <c r="C1773" s="122" t="s">
        <v>177</v>
      </c>
      <c r="D1773" s="123">
        <v>46157</v>
      </c>
      <c r="E1773" s="122" t="s">
        <v>5093</v>
      </c>
      <c r="F1773" s="122" t="s">
        <v>22</v>
      </c>
      <c r="G1773" s="122" t="s">
        <v>156</v>
      </c>
      <c r="H1773" s="122" t="s">
        <v>149</v>
      </c>
      <c r="I1773" s="122" t="s">
        <v>5094</v>
      </c>
      <c r="J1773" s="122" t="s">
        <v>5094</v>
      </c>
      <c r="K1773" s="122" t="s">
        <v>24</v>
      </c>
      <c r="L1773" s="122" t="s">
        <v>5095</v>
      </c>
      <c r="M1773" s="122" t="s">
        <v>25</v>
      </c>
      <c r="N1773" s="122" t="s">
        <v>26</v>
      </c>
      <c r="O1773" s="122" t="s">
        <v>25</v>
      </c>
      <c r="P1773" s="122" t="s">
        <v>27</v>
      </c>
      <c r="Q1773" s="122" t="s">
        <v>190</v>
      </c>
      <c r="R1773" s="124">
        <v>4.6779999999999999</v>
      </c>
      <c r="S1773" s="122" t="s">
        <v>191</v>
      </c>
      <c r="T1773" s="125">
        <v>9.69</v>
      </c>
      <c r="U1773" s="122" t="s">
        <v>30</v>
      </c>
      <c r="W1773" s="8" t="str">
        <f t="shared" si="195"/>
        <v/>
      </c>
      <c r="X1773" s="8">
        <f>IF(S1773="6B",_xlfn.XLOOKUP(H1773,'Zoning 2shop'!A:A,'Zoning 2shop'!B:B),IF(S1773="6C",_xlfn.XLOOKUP(G1773,'Zoning 2shop'!C:C,'Zoning 2shop'!D:D),""))</f>
        <v>42</v>
      </c>
      <c r="Y1773" s="112">
        <f t="shared" si="196"/>
        <v>0.14910705133062102</v>
      </c>
      <c r="Z1773" s="4">
        <f t="shared" si="197"/>
        <v>9.69</v>
      </c>
      <c r="AA1773" s="4">
        <f t="shared" si="198"/>
        <v>0.08</v>
      </c>
      <c r="AB1773" s="4">
        <f t="shared" si="199"/>
        <v>1.4448473273937177</v>
      </c>
      <c r="AC1773" s="19">
        <f t="shared" si="200"/>
        <v>9.77</v>
      </c>
      <c r="AD1773" s="8" t="str">
        <f>IF(COUNTIF(Catégories!A:A,N1773)=0,"catégorie inconnue",LOOKUP(N1773,Catégories!A:A,Catégories!B:B))</f>
        <v>Frêt</v>
      </c>
      <c r="AE1773" s="21">
        <f t="shared" si="201"/>
        <v>11.214847327393716</v>
      </c>
    </row>
    <row r="1774" spans="2:31" hidden="1" x14ac:dyDescent="0.2">
      <c r="B1774" s="122" t="s">
        <v>3839</v>
      </c>
      <c r="C1774" s="122" t="s">
        <v>177</v>
      </c>
      <c r="D1774" s="123">
        <v>46157</v>
      </c>
      <c r="E1774" s="122" t="s">
        <v>5151</v>
      </c>
      <c r="F1774" s="122" t="s">
        <v>22</v>
      </c>
      <c r="G1774" s="122" t="s">
        <v>151</v>
      </c>
      <c r="H1774" s="122" t="s">
        <v>149</v>
      </c>
      <c r="I1774" s="122" t="s">
        <v>5152</v>
      </c>
      <c r="J1774" s="122" t="s">
        <v>5152</v>
      </c>
      <c r="K1774" s="122" t="s">
        <v>24</v>
      </c>
      <c r="L1774" s="122" t="s">
        <v>5153</v>
      </c>
      <c r="M1774" s="122" t="s">
        <v>25</v>
      </c>
      <c r="N1774" s="122" t="s">
        <v>26</v>
      </c>
      <c r="O1774" s="122" t="s">
        <v>25</v>
      </c>
      <c r="P1774" s="122" t="s">
        <v>27</v>
      </c>
      <c r="Q1774" s="122" t="s">
        <v>190</v>
      </c>
      <c r="R1774" s="124">
        <v>4.532</v>
      </c>
      <c r="S1774" s="122" t="s">
        <v>191</v>
      </c>
      <c r="T1774" s="125">
        <v>9.69</v>
      </c>
      <c r="U1774" s="122" t="s">
        <v>30</v>
      </c>
      <c r="W1774" s="8" t="str">
        <f t="shared" si="195"/>
        <v/>
      </c>
      <c r="X1774" s="8">
        <f>IF(S1774="6B",_xlfn.XLOOKUP(H1774,'Zoning 2shop'!A:A,'Zoning 2shop'!B:B),IF(S1774="6C",_xlfn.XLOOKUP(G1774,'Zoning 2shop'!C:C,'Zoning 2shop'!D:D),""))</f>
        <v>30</v>
      </c>
      <c r="Y1774" s="112">
        <f t="shared" si="196"/>
        <v>0.14910705133062102</v>
      </c>
      <c r="Z1774" s="4">
        <f t="shared" si="197"/>
        <v>9.69</v>
      </c>
      <c r="AA1774" s="4">
        <f t="shared" si="198"/>
        <v>0.08</v>
      </c>
      <c r="AB1774" s="4">
        <f t="shared" si="199"/>
        <v>1.4448473273937177</v>
      </c>
      <c r="AC1774" s="19">
        <f t="shared" si="200"/>
        <v>9.77</v>
      </c>
      <c r="AD1774" s="8" t="str">
        <f>IF(COUNTIF(Catégories!A:A,N1774)=0,"catégorie inconnue",LOOKUP(N1774,Catégories!A:A,Catégories!B:B))</f>
        <v>Frêt</v>
      </c>
      <c r="AE1774" s="21">
        <f t="shared" si="201"/>
        <v>11.214847327393716</v>
      </c>
    </row>
    <row r="1775" spans="2:31" hidden="1" x14ac:dyDescent="0.2">
      <c r="B1775" s="122" t="s">
        <v>3839</v>
      </c>
      <c r="C1775" s="122" t="s">
        <v>177</v>
      </c>
      <c r="D1775" s="123">
        <v>46157</v>
      </c>
      <c r="E1775" s="122" t="s">
        <v>581</v>
      </c>
      <c r="F1775" s="122" t="s">
        <v>22</v>
      </c>
      <c r="G1775" s="122" t="s">
        <v>156</v>
      </c>
      <c r="H1775" s="122" t="s">
        <v>149</v>
      </c>
      <c r="I1775" s="122" t="s">
        <v>5130</v>
      </c>
      <c r="J1775" s="122" t="s">
        <v>5130</v>
      </c>
      <c r="K1775" s="122" t="s">
        <v>24</v>
      </c>
      <c r="L1775" s="122" t="s">
        <v>5131</v>
      </c>
      <c r="M1775" s="122" t="s">
        <v>25</v>
      </c>
      <c r="N1775" s="122" t="s">
        <v>26</v>
      </c>
      <c r="O1775" s="122" t="s">
        <v>25</v>
      </c>
      <c r="P1775" s="122" t="s">
        <v>27</v>
      </c>
      <c r="Q1775" s="122" t="s">
        <v>190</v>
      </c>
      <c r="R1775" s="124">
        <v>0.78400000000000003</v>
      </c>
      <c r="S1775" s="122" t="s">
        <v>191</v>
      </c>
      <c r="T1775" s="125">
        <v>5.55</v>
      </c>
      <c r="U1775" s="122" t="s">
        <v>30</v>
      </c>
      <c r="W1775" s="8" t="str">
        <f t="shared" si="195"/>
        <v/>
      </c>
      <c r="X1775" s="8">
        <f>IF(S1775="6B",_xlfn.XLOOKUP(H1775,'Zoning 2shop'!A:A,'Zoning 2shop'!B:B),IF(S1775="6C",_xlfn.XLOOKUP(G1775,'Zoning 2shop'!C:C,'Zoning 2shop'!D:D),""))</f>
        <v>42</v>
      </c>
      <c r="Y1775" s="112">
        <f t="shared" si="196"/>
        <v>0.14910705133062102</v>
      </c>
      <c r="Z1775" s="4">
        <f t="shared" si="197"/>
        <v>5.55</v>
      </c>
      <c r="AA1775" s="4">
        <f t="shared" si="198"/>
        <v>0.08</v>
      </c>
      <c r="AB1775" s="4">
        <f t="shared" si="199"/>
        <v>0.8275441348849466</v>
      </c>
      <c r="AC1775" s="19">
        <f t="shared" si="200"/>
        <v>5.63</v>
      </c>
      <c r="AD1775" s="8" t="str">
        <f>IF(COUNTIF(Catégories!A:A,N1775)=0,"catégorie inconnue",LOOKUP(N1775,Catégories!A:A,Catégories!B:B))</f>
        <v>Frêt</v>
      </c>
      <c r="AE1775" s="21">
        <f t="shared" si="201"/>
        <v>6.4575441348849463</v>
      </c>
    </row>
    <row r="1776" spans="2:31" hidden="1" x14ac:dyDescent="0.2">
      <c r="B1776" s="122" t="s">
        <v>3839</v>
      </c>
      <c r="C1776" s="122" t="s">
        <v>177</v>
      </c>
      <c r="D1776" s="123">
        <v>46157</v>
      </c>
      <c r="E1776" s="122" t="s">
        <v>5148</v>
      </c>
      <c r="F1776" s="122" t="s">
        <v>22</v>
      </c>
      <c r="G1776" s="122" t="s">
        <v>151</v>
      </c>
      <c r="H1776" s="122" t="s">
        <v>149</v>
      </c>
      <c r="I1776" s="122" t="s">
        <v>5149</v>
      </c>
      <c r="J1776" s="122" t="s">
        <v>5149</v>
      </c>
      <c r="K1776" s="122" t="s">
        <v>24</v>
      </c>
      <c r="L1776" s="122" t="s">
        <v>5150</v>
      </c>
      <c r="M1776" s="122" t="s">
        <v>25</v>
      </c>
      <c r="N1776" s="122" t="s">
        <v>26</v>
      </c>
      <c r="O1776" s="122" t="s">
        <v>25</v>
      </c>
      <c r="P1776" s="122" t="s">
        <v>27</v>
      </c>
      <c r="Q1776" s="122" t="s">
        <v>190</v>
      </c>
      <c r="R1776" s="124">
        <v>4.532</v>
      </c>
      <c r="S1776" s="122" t="s">
        <v>191</v>
      </c>
      <c r="T1776" s="125">
        <v>9.69</v>
      </c>
      <c r="U1776" s="122" t="s">
        <v>30</v>
      </c>
      <c r="W1776" s="8" t="str">
        <f t="shared" si="195"/>
        <v/>
      </c>
      <c r="X1776" s="8">
        <f>IF(S1776="6B",_xlfn.XLOOKUP(H1776,'Zoning 2shop'!A:A,'Zoning 2shop'!B:B),IF(S1776="6C",_xlfn.XLOOKUP(G1776,'Zoning 2shop'!C:C,'Zoning 2shop'!D:D),""))</f>
        <v>30</v>
      </c>
      <c r="Y1776" s="112">
        <f t="shared" si="196"/>
        <v>0.14910705133062102</v>
      </c>
      <c r="Z1776" s="4">
        <f t="shared" si="197"/>
        <v>9.69</v>
      </c>
      <c r="AA1776" s="4">
        <f t="shared" si="198"/>
        <v>0.08</v>
      </c>
      <c r="AB1776" s="4">
        <f t="shared" si="199"/>
        <v>1.4448473273937177</v>
      </c>
      <c r="AC1776" s="19">
        <f t="shared" si="200"/>
        <v>9.77</v>
      </c>
      <c r="AD1776" s="8" t="str">
        <f>IF(COUNTIF(Catégories!A:A,N1776)=0,"catégorie inconnue",LOOKUP(N1776,Catégories!A:A,Catégories!B:B))</f>
        <v>Frêt</v>
      </c>
      <c r="AE1776" s="21">
        <f t="shared" si="201"/>
        <v>11.214847327393716</v>
      </c>
    </row>
    <row r="1777" spans="2:31" hidden="1" x14ac:dyDescent="0.2">
      <c r="B1777" s="122" t="s">
        <v>3839</v>
      </c>
      <c r="C1777" s="122" t="s">
        <v>177</v>
      </c>
      <c r="D1777" s="123">
        <v>46157</v>
      </c>
      <c r="E1777" s="122" t="s">
        <v>4922</v>
      </c>
      <c r="F1777" s="122" t="s">
        <v>22</v>
      </c>
      <c r="G1777" s="122" t="s">
        <v>192</v>
      </c>
      <c r="H1777" s="122" t="s">
        <v>149</v>
      </c>
      <c r="I1777" s="122" t="s">
        <v>5108</v>
      </c>
      <c r="J1777" s="122" t="s">
        <v>5108</v>
      </c>
      <c r="K1777" s="122" t="s">
        <v>24</v>
      </c>
      <c r="L1777" s="122" t="s">
        <v>5109</v>
      </c>
      <c r="M1777" s="122" t="s">
        <v>25</v>
      </c>
      <c r="N1777" s="122" t="s">
        <v>26</v>
      </c>
      <c r="O1777" s="122" t="s">
        <v>25</v>
      </c>
      <c r="P1777" s="122" t="s">
        <v>27</v>
      </c>
      <c r="Q1777" s="122" t="s">
        <v>190</v>
      </c>
      <c r="R1777" s="124">
        <v>4.7869999999999999</v>
      </c>
      <c r="S1777" s="122" t="s">
        <v>191</v>
      </c>
      <c r="T1777" s="125">
        <v>13.83</v>
      </c>
      <c r="U1777" s="122" t="s">
        <v>30</v>
      </c>
      <c r="W1777" s="8" t="str">
        <f t="shared" si="195"/>
        <v/>
      </c>
      <c r="X1777" s="8">
        <f>IF(S1777="6B",_xlfn.XLOOKUP(H1777,'Zoning 2shop'!A:A,'Zoning 2shop'!B:B),IF(S1777="6C",_xlfn.XLOOKUP(G1777,'Zoning 2shop'!C:C,'Zoning 2shop'!D:D),""))</f>
        <v>25</v>
      </c>
      <c r="Y1777" s="112">
        <f t="shared" si="196"/>
        <v>0.14910705133062102</v>
      </c>
      <c r="Z1777" s="4">
        <f t="shared" si="197"/>
        <v>13.83</v>
      </c>
      <c r="AA1777" s="4">
        <f t="shared" si="198"/>
        <v>0.08</v>
      </c>
      <c r="AB1777" s="4">
        <f t="shared" si="199"/>
        <v>2.0621505199024885</v>
      </c>
      <c r="AC1777" s="19">
        <f t="shared" si="200"/>
        <v>13.91</v>
      </c>
      <c r="AD1777" s="8" t="str">
        <f>IF(COUNTIF(Catégories!A:A,N1777)=0,"catégorie inconnue",LOOKUP(N1777,Catégories!A:A,Catégories!B:B))</f>
        <v>Frêt</v>
      </c>
      <c r="AE1777" s="21">
        <f t="shared" si="201"/>
        <v>15.972150519902488</v>
      </c>
    </row>
    <row r="1778" spans="2:31" hidden="1" x14ac:dyDescent="0.2">
      <c r="B1778" s="122" t="s">
        <v>3839</v>
      </c>
      <c r="C1778" s="122" t="s">
        <v>177</v>
      </c>
      <c r="D1778" s="123">
        <v>46157</v>
      </c>
      <c r="E1778" s="122" t="s">
        <v>5142</v>
      </c>
      <c r="F1778" s="122" t="s">
        <v>22</v>
      </c>
      <c r="G1778" s="122" t="s">
        <v>151</v>
      </c>
      <c r="H1778" s="122" t="s">
        <v>149</v>
      </c>
      <c r="I1778" s="122" t="s">
        <v>5143</v>
      </c>
      <c r="J1778" s="122" t="s">
        <v>5143</v>
      </c>
      <c r="K1778" s="122" t="s">
        <v>24</v>
      </c>
      <c r="L1778" s="122" t="s">
        <v>5144</v>
      </c>
      <c r="M1778" s="122" t="s">
        <v>25</v>
      </c>
      <c r="N1778" s="122" t="s">
        <v>26</v>
      </c>
      <c r="O1778" s="122" t="s">
        <v>25</v>
      </c>
      <c r="P1778" s="122" t="s">
        <v>27</v>
      </c>
      <c r="Q1778" s="122" t="s">
        <v>190</v>
      </c>
      <c r="R1778" s="124">
        <v>5.7729999999999997</v>
      </c>
      <c r="S1778" s="122" t="s">
        <v>191</v>
      </c>
      <c r="T1778" s="125">
        <v>10.35</v>
      </c>
      <c r="U1778" s="122" t="s">
        <v>30</v>
      </c>
      <c r="W1778" s="8" t="str">
        <f t="shared" si="195"/>
        <v/>
      </c>
      <c r="X1778" s="8">
        <f>IF(S1778="6B",_xlfn.XLOOKUP(H1778,'Zoning 2shop'!A:A,'Zoning 2shop'!B:B),IF(S1778="6C",_xlfn.XLOOKUP(G1778,'Zoning 2shop'!C:C,'Zoning 2shop'!D:D),""))</f>
        <v>30</v>
      </c>
      <c r="Y1778" s="112">
        <f t="shared" si="196"/>
        <v>0.14910705133062102</v>
      </c>
      <c r="Z1778" s="4">
        <f t="shared" si="197"/>
        <v>10.35</v>
      </c>
      <c r="AA1778" s="4">
        <f t="shared" si="198"/>
        <v>0.08</v>
      </c>
      <c r="AB1778" s="4">
        <f t="shared" si="199"/>
        <v>1.5432579812719276</v>
      </c>
      <c r="AC1778" s="19">
        <f t="shared" si="200"/>
        <v>10.43</v>
      </c>
      <c r="AD1778" s="8" t="str">
        <f>IF(COUNTIF(Catégories!A:A,N1778)=0,"catégorie inconnue",LOOKUP(N1778,Catégories!A:A,Catégories!B:B))</f>
        <v>Frêt</v>
      </c>
      <c r="AE1778" s="21">
        <f t="shared" si="201"/>
        <v>11.973257981271928</v>
      </c>
    </row>
    <row r="1779" spans="2:31" hidden="1" x14ac:dyDescent="0.2">
      <c r="B1779" s="122" t="s">
        <v>3839</v>
      </c>
      <c r="C1779" s="122" t="s">
        <v>177</v>
      </c>
      <c r="D1779" s="123">
        <v>46157</v>
      </c>
      <c r="E1779" s="122" t="s">
        <v>5090</v>
      </c>
      <c r="F1779" s="122" t="s">
        <v>22</v>
      </c>
      <c r="G1779" s="122" t="s">
        <v>151</v>
      </c>
      <c r="H1779" s="122" t="s">
        <v>149</v>
      </c>
      <c r="I1779" s="122" t="s">
        <v>5091</v>
      </c>
      <c r="J1779" s="122" t="s">
        <v>5091</v>
      </c>
      <c r="K1779" s="122" t="s">
        <v>24</v>
      </c>
      <c r="L1779" s="122" t="s">
        <v>5092</v>
      </c>
      <c r="M1779" s="122" t="s">
        <v>25</v>
      </c>
      <c r="N1779" s="122" t="s">
        <v>26</v>
      </c>
      <c r="O1779" s="122" t="s">
        <v>25</v>
      </c>
      <c r="P1779" s="122" t="s">
        <v>27</v>
      </c>
      <c r="Q1779" s="122" t="s">
        <v>190</v>
      </c>
      <c r="R1779" s="124">
        <v>0.626</v>
      </c>
      <c r="S1779" s="122" t="s">
        <v>191</v>
      </c>
      <c r="T1779" s="125">
        <v>5.55</v>
      </c>
      <c r="U1779" s="122" t="s">
        <v>30</v>
      </c>
      <c r="W1779" s="8" t="str">
        <f t="shared" si="195"/>
        <v/>
      </c>
      <c r="X1779" s="8">
        <f>IF(S1779="6B",_xlfn.XLOOKUP(H1779,'Zoning 2shop'!A:A,'Zoning 2shop'!B:B),IF(S1779="6C",_xlfn.XLOOKUP(G1779,'Zoning 2shop'!C:C,'Zoning 2shop'!D:D),""))</f>
        <v>30</v>
      </c>
      <c r="Y1779" s="112">
        <f t="shared" si="196"/>
        <v>0.14910705133062102</v>
      </c>
      <c r="Z1779" s="4">
        <f t="shared" si="197"/>
        <v>5.55</v>
      </c>
      <c r="AA1779" s="4">
        <f t="shared" si="198"/>
        <v>0.08</v>
      </c>
      <c r="AB1779" s="4">
        <f t="shared" si="199"/>
        <v>0.8275441348849466</v>
      </c>
      <c r="AC1779" s="19">
        <f t="shared" si="200"/>
        <v>5.63</v>
      </c>
      <c r="AD1779" s="8" t="str">
        <f>IF(COUNTIF(Catégories!A:A,N1779)=0,"catégorie inconnue",LOOKUP(N1779,Catégories!A:A,Catégories!B:B))</f>
        <v>Frêt</v>
      </c>
      <c r="AE1779" s="21">
        <f t="shared" si="201"/>
        <v>6.4575441348849463</v>
      </c>
    </row>
    <row r="1780" spans="2:31" ht="25.5" hidden="1" x14ac:dyDescent="0.2">
      <c r="B1780" s="122" t="s">
        <v>3839</v>
      </c>
      <c r="C1780" s="122" t="s">
        <v>177</v>
      </c>
      <c r="D1780" s="123">
        <v>46157</v>
      </c>
      <c r="E1780" s="122" t="s">
        <v>5090</v>
      </c>
      <c r="F1780" s="122" t="s">
        <v>22</v>
      </c>
      <c r="G1780" s="122" t="s">
        <v>151</v>
      </c>
      <c r="H1780" s="122" t="s">
        <v>149</v>
      </c>
      <c r="I1780" s="122" t="s">
        <v>5091</v>
      </c>
      <c r="J1780" s="122" t="s">
        <v>5091</v>
      </c>
      <c r="K1780" s="122" t="s">
        <v>24</v>
      </c>
      <c r="L1780" s="122" t="s">
        <v>5092</v>
      </c>
      <c r="M1780" s="122" t="s">
        <v>25</v>
      </c>
      <c r="N1780" s="122" t="s">
        <v>41</v>
      </c>
      <c r="O1780" s="122" t="s">
        <v>25</v>
      </c>
      <c r="P1780" s="122"/>
      <c r="Q1780" s="122" t="s">
        <v>190</v>
      </c>
      <c r="R1780" s="124">
        <v>0</v>
      </c>
      <c r="S1780" s="122" t="s">
        <v>191</v>
      </c>
      <c r="T1780" s="125">
        <v>2</v>
      </c>
      <c r="U1780" s="122" t="s">
        <v>30</v>
      </c>
      <c r="W1780" s="8" t="str">
        <f t="shared" si="195"/>
        <v/>
      </c>
      <c r="X1780" s="8">
        <f>IF(S1780="6B",_xlfn.XLOOKUP(H1780,'Zoning 2shop'!A:A,'Zoning 2shop'!B:B),IF(S1780="6C",_xlfn.XLOOKUP(G1780,'Zoning 2shop'!C:C,'Zoning 2shop'!D:D),""))</f>
        <v>30</v>
      </c>
      <c r="Y1780" s="112">
        <f t="shared" si="196"/>
        <v>0.14910705133062102</v>
      </c>
      <c r="Z1780" s="4">
        <f t="shared" si="197"/>
        <v>2</v>
      </c>
      <c r="AA1780" s="4">
        <f t="shared" si="198"/>
        <v>0.08</v>
      </c>
      <c r="AB1780" s="4">
        <f t="shared" si="199"/>
        <v>0.29821410266124204</v>
      </c>
      <c r="AC1780" s="19">
        <f t="shared" si="200"/>
        <v>2.08</v>
      </c>
      <c r="AD1780" s="8" t="str">
        <f>IF(COUNTIF(Catégories!A:A,N1780)=0,"catégorie inconnue",LOOKUP(N1780,Catégories!A:A,Catégories!B:B))</f>
        <v>Frêt</v>
      </c>
      <c r="AE1780" s="21">
        <f t="shared" si="201"/>
        <v>2.378214102661242</v>
      </c>
    </row>
    <row r="1781" spans="2:31" hidden="1" x14ac:dyDescent="0.2">
      <c r="B1781" s="122" t="s">
        <v>3839</v>
      </c>
      <c r="C1781" s="122" t="s">
        <v>177</v>
      </c>
      <c r="D1781" s="123">
        <v>46157</v>
      </c>
      <c r="E1781" s="122" t="s">
        <v>555</v>
      </c>
      <c r="F1781" s="122" t="s">
        <v>22</v>
      </c>
      <c r="G1781" s="122" t="s">
        <v>151</v>
      </c>
      <c r="H1781" s="122" t="s">
        <v>149</v>
      </c>
      <c r="I1781" s="122" t="s">
        <v>5135</v>
      </c>
      <c r="J1781" s="122" t="s">
        <v>5135</v>
      </c>
      <c r="K1781" s="122" t="s">
        <v>24</v>
      </c>
      <c r="L1781" s="122" t="s">
        <v>5136</v>
      </c>
      <c r="M1781" s="122" t="s">
        <v>25</v>
      </c>
      <c r="N1781" s="122" t="s">
        <v>26</v>
      </c>
      <c r="O1781" s="122" t="s">
        <v>25</v>
      </c>
      <c r="P1781" s="122" t="s">
        <v>27</v>
      </c>
      <c r="Q1781" s="122" t="s">
        <v>190</v>
      </c>
      <c r="R1781" s="124">
        <v>4.532</v>
      </c>
      <c r="S1781" s="122" t="s">
        <v>191</v>
      </c>
      <c r="T1781" s="125">
        <v>9.69</v>
      </c>
      <c r="U1781" s="122" t="s">
        <v>30</v>
      </c>
      <c r="W1781" s="8" t="str">
        <f t="shared" si="195"/>
        <v/>
      </c>
      <c r="X1781" s="8">
        <f>IF(S1781="6B",_xlfn.XLOOKUP(H1781,'Zoning 2shop'!A:A,'Zoning 2shop'!B:B),IF(S1781="6C",_xlfn.XLOOKUP(G1781,'Zoning 2shop'!C:C,'Zoning 2shop'!D:D),""))</f>
        <v>30</v>
      </c>
      <c r="Y1781" s="112">
        <f t="shared" si="196"/>
        <v>0.14910705133062102</v>
      </c>
      <c r="Z1781" s="4">
        <f t="shared" si="197"/>
        <v>9.69</v>
      </c>
      <c r="AA1781" s="4">
        <f t="shared" si="198"/>
        <v>0.08</v>
      </c>
      <c r="AB1781" s="4">
        <f t="shared" si="199"/>
        <v>1.4448473273937177</v>
      </c>
      <c r="AC1781" s="19">
        <f t="shared" si="200"/>
        <v>9.77</v>
      </c>
      <c r="AD1781" s="8" t="str">
        <f>IF(COUNTIF(Catégories!A:A,N1781)=0,"catégorie inconnue",LOOKUP(N1781,Catégories!A:A,Catégories!B:B))</f>
        <v>Frêt</v>
      </c>
      <c r="AE1781" s="21">
        <f t="shared" si="201"/>
        <v>11.214847327393716</v>
      </c>
    </row>
    <row r="1782" spans="2:31" hidden="1" x14ac:dyDescent="0.2">
      <c r="B1782" s="122" t="s">
        <v>3839</v>
      </c>
      <c r="C1782" s="122" t="s">
        <v>177</v>
      </c>
      <c r="D1782" s="123">
        <v>46157</v>
      </c>
      <c r="E1782" s="122" t="s">
        <v>5102</v>
      </c>
      <c r="F1782" s="122" t="s">
        <v>22</v>
      </c>
      <c r="G1782" s="122" t="s">
        <v>151</v>
      </c>
      <c r="H1782" s="122" t="s">
        <v>149</v>
      </c>
      <c r="I1782" s="122" t="s">
        <v>5103</v>
      </c>
      <c r="J1782" s="122" t="s">
        <v>5103</v>
      </c>
      <c r="K1782" s="122" t="s">
        <v>24</v>
      </c>
      <c r="L1782" s="122" t="s">
        <v>5104</v>
      </c>
      <c r="M1782" s="122" t="s">
        <v>25</v>
      </c>
      <c r="N1782" s="122" t="s">
        <v>26</v>
      </c>
      <c r="O1782" s="122" t="s">
        <v>25</v>
      </c>
      <c r="P1782" s="122" t="s">
        <v>27</v>
      </c>
      <c r="Q1782" s="122" t="s">
        <v>190</v>
      </c>
      <c r="R1782" s="124">
        <v>5.51</v>
      </c>
      <c r="S1782" s="122" t="s">
        <v>191</v>
      </c>
      <c r="T1782" s="125">
        <v>10.35</v>
      </c>
      <c r="U1782" s="122" t="s">
        <v>30</v>
      </c>
      <c r="W1782" s="8" t="str">
        <f t="shared" si="195"/>
        <v/>
      </c>
      <c r="X1782" s="8">
        <f>IF(S1782="6B",_xlfn.XLOOKUP(H1782,'Zoning 2shop'!A:A,'Zoning 2shop'!B:B),IF(S1782="6C",_xlfn.XLOOKUP(G1782,'Zoning 2shop'!C:C,'Zoning 2shop'!D:D),""))</f>
        <v>30</v>
      </c>
      <c r="Y1782" s="112">
        <f t="shared" si="196"/>
        <v>0.14910705133062102</v>
      </c>
      <c r="Z1782" s="4">
        <f t="shared" si="197"/>
        <v>10.35</v>
      </c>
      <c r="AA1782" s="4">
        <f t="shared" si="198"/>
        <v>0.08</v>
      </c>
      <c r="AB1782" s="4">
        <f t="shared" si="199"/>
        <v>1.5432579812719276</v>
      </c>
      <c r="AC1782" s="19">
        <f t="shared" si="200"/>
        <v>10.43</v>
      </c>
      <c r="AD1782" s="8" t="str">
        <f>IF(COUNTIF(Catégories!A:A,N1782)=0,"catégorie inconnue",LOOKUP(N1782,Catégories!A:A,Catégories!B:B))</f>
        <v>Frêt</v>
      </c>
      <c r="AE1782" s="21">
        <f t="shared" si="201"/>
        <v>11.973257981271928</v>
      </c>
    </row>
    <row r="1783" spans="2:31" hidden="1" x14ac:dyDescent="0.2">
      <c r="B1783" s="122" t="s">
        <v>3839</v>
      </c>
      <c r="C1783" s="122" t="s">
        <v>177</v>
      </c>
      <c r="D1783" s="123">
        <v>46157</v>
      </c>
      <c r="E1783" s="122" t="s">
        <v>5066</v>
      </c>
      <c r="F1783" s="122" t="s">
        <v>22</v>
      </c>
      <c r="G1783" s="122" t="s">
        <v>153</v>
      </c>
      <c r="H1783" s="122" t="s">
        <v>149</v>
      </c>
      <c r="I1783" s="122" t="s">
        <v>5067</v>
      </c>
      <c r="J1783" s="122" t="s">
        <v>5067</v>
      </c>
      <c r="K1783" s="122" t="s">
        <v>24</v>
      </c>
      <c r="L1783" s="122" t="s">
        <v>5068</v>
      </c>
      <c r="M1783" s="122" t="s">
        <v>25</v>
      </c>
      <c r="N1783" s="122" t="s">
        <v>26</v>
      </c>
      <c r="O1783" s="122" t="s">
        <v>25</v>
      </c>
      <c r="P1783" s="122" t="s">
        <v>27</v>
      </c>
      <c r="Q1783" s="122" t="s">
        <v>190</v>
      </c>
      <c r="R1783" s="124">
        <v>0.67</v>
      </c>
      <c r="S1783" s="122" t="s">
        <v>191</v>
      </c>
      <c r="T1783" s="125">
        <v>6.62</v>
      </c>
      <c r="U1783" s="122" t="s">
        <v>30</v>
      </c>
      <c r="W1783" s="8" t="str">
        <f t="shared" si="195"/>
        <v/>
      </c>
      <c r="X1783" s="8">
        <f>IF(S1783="6B",_xlfn.XLOOKUP(H1783,'Zoning 2shop'!A:A,'Zoning 2shop'!B:B),IF(S1783="6C",_xlfn.XLOOKUP(G1783,'Zoning 2shop'!C:C,'Zoning 2shop'!D:D),""))</f>
        <v>33</v>
      </c>
      <c r="Y1783" s="112">
        <f t="shared" si="196"/>
        <v>0.14910705133062102</v>
      </c>
      <c r="Z1783" s="4">
        <f t="shared" si="197"/>
        <v>6.62</v>
      </c>
      <c r="AA1783" s="4">
        <f t="shared" si="198"/>
        <v>0.08</v>
      </c>
      <c r="AB1783" s="4">
        <f t="shared" si="199"/>
        <v>0.98708867980871118</v>
      </c>
      <c r="AC1783" s="19">
        <f t="shared" si="200"/>
        <v>6.7</v>
      </c>
      <c r="AD1783" s="8" t="str">
        <f>IF(COUNTIF(Catégories!A:A,N1783)=0,"catégorie inconnue",LOOKUP(N1783,Catégories!A:A,Catégories!B:B))</f>
        <v>Frêt</v>
      </c>
      <c r="AE1783" s="21">
        <f t="shared" si="201"/>
        <v>7.6870886798087117</v>
      </c>
    </row>
    <row r="1784" spans="2:31" hidden="1" x14ac:dyDescent="0.2">
      <c r="B1784" s="122" t="s">
        <v>3839</v>
      </c>
      <c r="C1784" s="122" t="s">
        <v>177</v>
      </c>
      <c r="D1784" s="123">
        <v>46157</v>
      </c>
      <c r="E1784" s="122" t="s">
        <v>5119</v>
      </c>
      <c r="F1784" s="122" t="s">
        <v>22</v>
      </c>
      <c r="G1784" s="122" t="s">
        <v>151</v>
      </c>
      <c r="H1784" s="122" t="s">
        <v>149</v>
      </c>
      <c r="I1784" s="122" t="s">
        <v>5120</v>
      </c>
      <c r="J1784" s="122" t="s">
        <v>5120</v>
      </c>
      <c r="K1784" s="122" t="s">
        <v>24</v>
      </c>
      <c r="L1784" s="122" t="s">
        <v>5121</v>
      </c>
      <c r="M1784" s="122" t="s">
        <v>25</v>
      </c>
      <c r="N1784" s="122" t="s">
        <v>26</v>
      </c>
      <c r="O1784" s="122" t="s">
        <v>25</v>
      </c>
      <c r="P1784" s="122" t="s">
        <v>27</v>
      </c>
      <c r="Q1784" s="122" t="s">
        <v>190</v>
      </c>
      <c r="R1784" s="124">
        <v>4.532</v>
      </c>
      <c r="S1784" s="122" t="s">
        <v>191</v>
      </c>
      <c r="T1784" s="125">
        <v>9.69</v>
      </c>
      <c r="U1784" s="122" t="s">
        <v>30</v>
      </c>
      <c r="W1784" s="8" t="str">
        <f t="shared" si="195"/>
        <v/>
      </c>
      <c r="X1784" s="8">
        <f>IF(S1784="6B",_xlfn.XLOOKUP(H1784,'Zoning 2shop'!A:A,'Zoning 2shop'!B:B),IF(S1784="6C",_xlfn.XLOOKUP(G1784,'Zoning 2shop'!C:C,'Zoning 2shop'!D:D),""))</f>
        <v>30</v>
      </c>
      <c r="Y1784" s="112">
        <f t="shared" si="196"/>
        <v>0.14910705133062102</v>
      </c>
      <c r="Z1784" s="4">
        <f t="shared" si="197"/>
        <v>9.69</v>
      </c>
      <c r="AA1784" s="4">
        <f t="shared" si="198"/>
        <v>0.08</v>
      </c>
      <c r="AB1784" s="4">
        <f t="shared" si="199"/>
        <v>1.4448473273937177</v>
      </c>
      <c r="AC1784" s="19">
        <f t="shared" si="200"/>
        <v>9.77</v>
      </c>
      <c r="AD1784" s="8" t="str">
        <f>IF(COUNTIF(Catégories!A:A,N1784)=0,"catégorie inconnue",LOOKUP(N1784,Catégories!A:A,Catégories!B:B))</f>
        <v>Frêt</v>
      </c>
      <c r="AE1784" s="21">
        <f t="shared" si="201"/>
        <v>11.214847327393716</v>
      </c>
    </row>
    <row r="1785" spans="2:31" hidden="1" x14ac:dyDescent="0.2">
      <c r="B1785" s="122" t="s">
        <v>3839</v>
      </c>
      <c r="C1785" s="122" t="s">
        <v>177</v>
      </c>
      <c r="D1785" s="123">
        <v>46157</v>
      </c>
      <c r="E1785" s="122" t="s">
        <v>4640</v>
      </c>
      <c r="F1785" s="122" t="s">
        <v>22</v>
      </c>
      <c r="G1785" s="122" t="s">
        <v>151</v>
      </c>
      <c r="H1785" s="122" t="s">
        <v>149</v>
      </c>
      <c r="I1785" s="122" t="s">
        <v>5113</v>
      </c>
      <c r="J1785" s="122" t="s">
        <v>5113</v>
      </c>
      <c r="K1785" s="122" t="s">
        <v>24</v>
      </c>
      <c r="L1785" s="122" t="s">
        <v>5114</v>
      </c>
      <c r="M1785" s="122" t="s">
        <v>25</v>
      </c>
      <c r="N1785" s="122" t="s">
        <v>26</v>
      </c>
      <c r="O1785" s="122" t="s">
        <v>25</v>
      </c>
      <c r="P1785" s="122" t="s">
        <v>27</v>
      </c>
      <c r="Q1785" s="122" t="s">
        <v>190</v>
      </c>
      <c r="R1785" s="124">
        <v>1.331</v>
      </c>
      <c r="S1785" s="122" t="s">
        <v>191</v>
      </c>
      <c r="T1785" s="125">
        <v>5.88</v>
      </c>
      <c r="U1785" s="122" t="s">
        <v>30</v>
      </c>
      <c r="W1785" s="8" t="str">
        <f t="shared" si="195"/>
        <v/>
      </c>
      <c r="X1785" s="8">
        <f>IF(S1785="6B",_xlfn.XLOOKUP(H1785,'Zoning 2shop'!A:A,'Zoning 2shop'!B:B),IF(S1785="6C",_xlfn.XLOOKUP(G1785,'Zoning 2shop'!C:C,'Zoning 2shop'!D:D),""))</f>
        <v>30</v>
      </c>
      <c r="Y1785" s="112">
        <f t="shared" si="196"/>
        <v>0.14910705133062102</v>
      </c>
      <c r="Z1785" s="4">
        <f t="shared" si="197"/>
        <v>5.88</v>
      </c>
      <c r="AA1785" s="4">
        <f t="shared" si="198"/>
        <v>0.08</v>
      </c>
      <c r="AB1785" s="4">
        <f t="shared" si="199"/>
        <v>0.87674946182405156</v>
      </c>
      <c r="AC1785" s="19">
        <f t="shared" si="200"/>
        <v>5.96</v>
      </c>
      <c r="AD1785" s="8" t="str">
        <f>IF(COUNTIF(Catégories!A:A,N1785)=0,"catégorie inconnue",LOOKUP(N1785,Catégories!A:A,Catégories!B:B))</f>
        <v>Frêt</v>
      </c>
      <c r="AE1785" s="21">
        <f t="shared" si="201"/>
        <v>6.8367494618240512</v>
      </c>
    </row>
    <row r="1786" spans="2:31" hidden="1" x14ac:dyDescent="0.2">
      <c r="B1786" s="122" t="s">
        <v>3839</v>
      </c>
      <c r="C1786" s="122" t="s">
        <v>177</v>
      </c>
      <c r="D1786" s="123">
        <v>46157</v>
      </c>
      <c r="E1786" s="122" t="s">
        <v>5145</v>
      </c>
      <c r="F1786" s="122" t="s">
        <v>22</v>
      </c>
      <c r="G1786" s="122" t="s">
        <v>151</v>
      </c>
      <c r="H1786" s="122" t="s">
        <v>149</v>
      </c>
      <c r="I1786" s="122" t="s">
        <v>5146</v>
      </c>
      <c r="J1786" s="122" t="s">
        <v>5146</v>
      </c>
      <c r="K1786" s="122" t="s">
        <v>24</v>
      </c>
      <c r="L1786" s="122" t="s">
        <v>5147</v>
      </c>
      <c r="M1786" s="122" t="s">
        <v>25</v>
      </c>
      <c r="N1786" s="122" t="s">
        <v>26</v>
      </c>
      <c r="O1786" s="122" t="s">
        <v>25</v>
      </c>
      <c r="P1786" s="122" t="s">
        <v>27</v>
      </c>
      <c r="Q1786" s="122" t="s">
        <v>190</v>
      </c>
      <c r="R1786" s="124">
        <v>5.0860000000000003</v>
      </c>
      <c r="S1786" s="122" t="s">
        <v>191</v>
      </c>
      <c r="T1786" s="125">
        <v>10.35</v>
      </c>
      <c r="U1786" s="122" t="s">
        <v>30</v>
      </c>
      <c r="W1786" s="8" t="str">
        <f t="shared" si="195"/>
        <v/>
      </c>
      <c r="X1786" s="8">
        <f>IF(S1786="6B",_xlfn.XLOOKUP(H1786,'Zoning 2shop'!A:A,'Zoning 2shop'!B:B),IF(S1786="6C",_xlfn.XLOOKUP(G1786,'Zoning 2shop'!C:C,'Zoning 2shop'!D:D),""))</f>
        <v>30</v>
      </c>
      <c r="Y1786" s="112">
        <f t="shared" si="196"/>
        <v>0.14910705133062102</v>
      </c>
      <c r="Z1786" s="4">
        <f t="shared" si="197"/>
        <v>10.35</v>
      </c>
      <c r="AA1786" s="4">
        <f t="shared" si="198"/>
        <v>0.08</v>
      </c>
      <c r="AB1786" s="4">
        <f t="shared" si="199"/>
        <v>1.5432579812719276</v>
      </c>
      <c r="AC1786" s="19">
        <f t="shared" si="200"/>
        <v>10.43</v>
      </c>
      <c r="AD1786" s="8" t="str">
        <f>IF(COUNTIF(Catégories!A:A,N1786)=0,"catégorie inconnue",LOOKUP(N1786,Catégories!A:A,Catégories!B:B))</f>
        <v>Frêt</v>
      </c>
      <c r="AE1786" s="21">
        <f t="shared" si="201"/>
        <v>11.973257981271928</v>
      </c>
    </row>
    <row r="1787" spans="2:31" hidden="1" x14ac:dyDescent="0.2">
      <c r="B1787" s="122" t="s">
        <v>3839</v>
      </c>
      <c r="C1787" s="122" t="s">
        <v>177</v>
      </c>
      <c r="D1787" s="123">
        <v>46157</v>
      </c>
      <c r="E1787" s="122" t="s">
        <v>5079</v>
      </c>
      <c r="F1787" s="122" t="s">
        <v>22</v>
      </c>
      <c r="G1787" s="122" t="s">
        <v>156</v>
      </c>
      <c r="H1787" s="122" t="s">
        <v>149</v>
      </c>
      <c r="I1787" s="122" t="s">
        <v>5080</v>
      </c>
      <c r="J1787" s="122" t="s">
        <v>5080</v>
      </c>
      <c r="K1787" s="122" t="s">
        <v>24</v>
      </c>
      <c r="L1787" s="122" t="s">
        <v>5081</v>
      </c>
      <c r="M1787" s="122" t="s">
        <v>25</v>
      </c>
      <c r="N1787" s="122" t="s">
        <v>26</v>
      </c>
      <c r="O1787" s="122" t="s">
        <v>25</v>
      </c>
      <c r="P1787" s="122" t="s">
        <v>27</v>
      </c>
      <c r="Q1787" s="122" t="s">
        <v>190</v>
      </c>
      <c r="R1787" s="124">
        <v>0.874</v>
      </c>
      <c r="S1787" s="122" t="s">
        <v>191</v>
      </c>
      <c r="T1787" s="125">
        <v>5.55</v>
      </c>
      <c r="U1787" s="122" t="s">
        <v>30</v>
      </c>
      <c r="W1787" s="8" t="str">
        <f t="shared" si="195"/>
        <v/>
      </c>
      <c r="X1787" s="8">
        <f>IF(S1787="6B",_xlfn.XLOOKUP(H1787,'Zoning 2shop'!A:A,'Zoning 2shop'!B:B),IF(S1787="6C",_xlfn.XLOOKUP(G1787,'Zoning 2shop'!C:C,'Zoning 2shop'!D:D),""))</f>
        <v>42</v>
      </c>
      <c r="Y1787" s="112">
        <f t="shared" si="196"/>
        <v>0.14910705133062102</v>
      </c>
      <c r="Z1787" s="4">
        <f t="shared" si="197"/>
        <v>5.55</v>
      </c>
      <c r="AA1787" s="4">
        <f t="shared" si="198"/>
        <v>0.08</v>
      </c>
      <c r="AB1787" s="4">
        <f t="shared" si="199"/>
        <v>0.8275441348849466</v>
      </c>
      <c r="AC1787" s="19">
        <f t="shared" si="200"/>
        <v>5.63</v>
      </c>
      <c r="AD1787" s="8" t="str">
        <f>IF(COUNTIF(Catégories!A:A,N1787)=0,"catégorie inconnue",LOOKUP(N1787,Catégories!A:A,Catégories!B:B))</f>
        <v>Frêt</v>
      </c>
      <c r="AE1787" s="21">
        <f t="shared" si="201"/>
        <v>6.4575441348849463</v>
      </c>
    </row>
    <row r="1788" spans="2:31" hidden="1" x14ac:dyDescent="0.2">
      <c r="B1788" s="122" t="s">
        <v>3839</v>
      </c>
      <c r="C1788" s="122" t="s">
        <v>177</v>
      </c>
      <c r="D1788" s="123">
        <v>46157</v>
      </c>
      <c r="E1788" s="122" t="s">
        <v>5076</v>
      </c>
      <c r="F1788" s="122" t="s">
        <v>22</v>
      </c>
      <c r="G1788" s="122" t="s">
        <v>151</v>
      </c>
      <c r="H1788" s="122" t="s">
        <v>149</v>
      </c>
      <c r="I1788" s="122" t="s">
        <v>5077</v>
      </c>
      <c r="J1788" s="122" t="s">
        <v>5077</v>
      </c>
      <c r="K1788" s="122" t="s">
        <v>24</v>
      </c>
      <c r="L1788" s="122" t="s">
        <v>5078</v>
      </c>
      <c r="M1788" s="122" t="s">
        <v>25</v>
      </c>
      <c r="N1788" s="122" t="s">
        <v>26</v>
      </c>
      <c r="O1788" s="122" t="s">
        <v>25</v>
      </c>
      <c r="P1788" s="122" t="s">
        <v>27</v>
      </c>
      <c r="Q1788" s="122" t="s">
        <v>190</v>
      </c>
      <c r="R1788" s="124">
        <v>4.532</v>
      </c>
      <c r="S1788" s="122" t="s">
        <v>191</v>
      </c>
      <c r="T1788" s="125">
        <v>9.69</v>
      </c>
      <c r="U1788" s="122" t="s">
        <v>30</v>
      </c>
      <c r="W1788" s="8" t="str">
        <f t="shared" si="195"/>
        <v/>
      </c>
      <c r="X1788" s="8">
        <f>IF(S1788="6B",_xlfn.XLOOKUP(H1788,'Zoning 2shop'!A:A,'Zoning 2shop'!B:B),IF(S1788="6C",_xlfn.XLOOKUP(G1788,'Zoning 2shop'!C:C,'Zoning 2shop'!D:D),""))</f>
        <v>30</v>
      </c>
      <c r="Y1788" s="112">
        <f t="shared" si="196"/>
        <v>0.14910705133062102</v>
      </c>
      <c r="Z1788" s="4">
        <f t="shared" si="197"/>
        <v>9.69</v>
      </c>
      <c r="AA1788" s="4">
        <f t="shared" si="198"/>
        <v>0.08</v>
      </c>
      <c r="AB1788" s="4">
        <f t="shared" si="199"/>
        <v>1.4448473273937177</v>
      </c>
      <c r="AC1788" s="19">
        <f t="shared" si="200"/>
        <v>9.77</v>
      </c>
      <c r="AD1788" s="8" t="str">
        <f>IF(COUNTIF(Catégories!A:A,N1788)=0,"catégorie inconnue",LOOKUP(N1788,Catégories!A:A,Catégories!B:B))</f>
        <v>Frêt</v>
      </c>
      <c r="AE1788" s="21">
        <f t="shared" si="201"/>
        <v>11.214847327393716</v>
      </c>
    </row>
    <row r="1789" spans="2:31" hidden="1" x14ac:dyDescent="0.2">
      <c r="B1789" s="122" t="s">
        <v>3839</v>
      </c>
      <c r="C1789" s="122" t="s">
        <v>177</v>
      </c>
      <c r="D1789" s="123">
        <v>46157</v>
      </c>
      <c r="E1789" s="122" t="s">
        <v>5105</v>
      </c>
      <c r="F1789" s="122" t="s">
        <v>22</v>
      </c>
      <c r="G1789" s="122" t="s">
        <v>151</v>
      </c>
      <c r="H1789" s="122" t="s">
        <v>149</v>
      </c>
      <c r="I1789" s="122" t="s">
        <v>5106</v>
      </c>
      <c r="J1789" s="122" t="s">
        <v>5106</v>
      </c>
      <c r="K1789" s="122" t="s">
        <v>24</v>
      </c>
      <c r="L1789" s="122" t="s">
        <v>5107</v>
      </c>
      <c r="M1789" s="122" t="s">
        <v>25</v>
      </c>
      <c r="N1789" s="122" t="s">
        <v>26</v>
      </c>
      <c r="O1789" s="122" t="s">
        <v>25</v>
      </c>
      <c r="P1789" s="122" t="s">
        <v>27</v>
      </c>
      <c r="Q1789" s="122" t="s">
        <v>190</v>
      </c>
      <c r="R1789" s="124">
        <v>3.024</v>
      </c>
      <c r="S1789" s="122" t="s">
        <v>191</v>
      </c>
      <c r="T1789" s="125">
        <v>9.0299999999999994</v>
      </c>
      <c r="U1789" s="122" t="s">
        <v>30</v>
      </c>
      <c r="W1789" s="8" t="str">
        <f t="shared" si="195"/>
        <v/>
      </c>
      <c r="X1789" s="8">
        <f>IF(S1789="6B",_xlfn.XLOOKUP(H1789,'Zoning 2shop'!A:A,'Zoning 2shop'!B:B),IF(S1789="6C",_xlfn.XLOOKUP(G1789,'Zoning 2shop'!C:C,'Zoning 2shop'!D:D),""))</f>
        <v>30</v>
      </c>
      <c r="Y1789" s="112">
        <f t="shared" si="196"/>
        <v>0.14910705133062102</v>
      </c>
      <c r="Z1789" s="4">
        <f t="shared" si="197"/>
        <v>9.0299999999999994</v>
      </c>
      <c r="AA1789" s="4">
        <f t="shared" si="198"/>
        <v>0.08</v>
      </c>
      <c r="AB1789" s="4">
        <f t="shared" si="199"/>
        <v>1.3464366735155078</v>
      </c>
      <c r="AC1789" s="19">
        <f t="shared" si="200"/>
        <v>9.11</v>
      </c>
      <c r="AD1789" s="8" t="str">
        <f>IF(COUNTIF(Catégories!A:A,N1789)=0,"catégorie inconnue",LOOKUP(N1789,Catégories!A:A,Catégories!B:B))</f>
        <v>Frêt</v>
      </c>
      <c r="AE1789" s="21">
        <f t="shared" si="201"/>
        <v>10.456436673515507</v>
      </c>
    </row>
    <row r="1790" spans="2:31" hidden="1" x14ac:dyDescent="0.2">
      <c r="B1790" s="122" t="s">
        <v>3839</v>
      </c>
      <c r="C1790" s="122" t="s">
        <v>177</v>
      </c>
      <c r="D1790" s="123">
        <v>46157</v>
      </c>
      <c r="E1790" s="122" t="s">
        <v>5073</v>
      </c>
      <c r="F1790" s="122" t="s">
        <v>22</v>
      </c>
      <c r="G1790" s="122" t="s">
        <v>156</v>
      </c>
      <c r="H1790" s="122" t="s">
        <v>149</v>
      </c>
      <c r="I1790" s="122" t="s">
        <v>5074</v>
      </c>
      <c r="J1790" s="122" t="s">
        <v>5074</v>
      </c>
      <c r="K1790" s="122" t="s">
        <v>24</v>
      </c>
      <c r="L1790" s="122" t="s">
        <v>5075</v>
      </c>
      <c r="M1790" s="122" t="s">
        <v>25</v>
      </c>
      <c r="N1790" s="122" t="s">
        <v>26</v>
      </c>
      <c r="O1790" s="122" t="s">
        <v>25</v>
      </c>
      <c r="P1790" s="122" t="s">
        <v>27</v>
      </c>
      <c r="Q1790" s="122" t="s">
        <v>190</v>
      </c>
      <c r="R1790" s="124">
        <v>10.856</v>
      </c>
      <c r="S1790" s="122" t="s">
        <v>191</v>
      </c>
      <c r="T1790" s="125">
        <v>13.65</v>
      </c>
      <c r="U1790" s="122" t="s">
        <v>30</v>
      </c>
      <c r="W1790" s="8" t="str">
        <f t="shared" si="195"/>
        <v/>
      </c>
      <c r="X1790" s="8">
        <f>IF(S1790="6B",_xlfn.XLOOKUP(H1790,'Zoning 2shop'!A:A,'Zoning 2shop'!B:B),IF(S1790="6C",_xlfn.XLOOKUP(G1790,'Zoning 2shop'!C:C,'Zoning 2shop'!D:D),""))</f>
        <v>42</v>
      </c>
      <c r="Y1790" s="112">
        <f t="shared" si="196"/>
        <v>0.14910705133062102</v>
      </c>
      <c r="Z1790" s="4">
        <f t="shared" si="197"/>
        <v>13.65</v>
      </c>
      <c r="AA1790" s="4">
        <f t="shared" si="198"/>
        <v>0.08</v>
      </c>
      <c r="AB1790" s="4">
        <f t="shared" si="199"/>
        <v>2.0353112506629771</v>
      </c>
      <c r="AC1790" s="19">
        <f t="shared" si="200"/>
        <v>13.73</v>
      </c>
      <c r="AD1790" s="8" t="str">
        <f>IF(COUNTIF(Catégories!A:A,N1790)=0,"catégorie inconnue",LOOKUP(N1790,Catégories!A:A,Catégories!B:B))</f>
        <v>Frêt</v>
      </c>
      <c r="AE1790" s="21">
        <f t="shared" si="201"/>
        <v>15.765311250662977</v>
      </c>
    </row>
    <row r="1791" spans="2:31" hidden="1" x14ac:dyDescent="0.2">
      <c r="B1791" s="122" t="s">
        <v>3839</v>
      </c>
      <c r="C1791" s="122" t="s">
        <v>177</v>
      </c>
      <c r="D1791" s="123">
        <v>46157</v>
      </c>
      <c r="E1791" s="122" t="s">
        <v>4447</v>
      </c>
      <c r="F1791" s="122" t="s">
        <v>22</v>
      </c>
      <c r="G1791" s="122" t="s">
        <v>151</v>
      </c>
      <c r="H1791" s="122" t="s">
        <v>149</v>
      </c>
      <c r="I1791" s="122" t="s">
        <v>5122</v>
      </c>
      <c r="J1791" s="122" t="s">
        <v>5122</v>
      </c>
      <c r="K1791" s="122" t="s">
        <v>24</v>
      </c>
      <c r="L1791" s="122" t="s">
        <v>5123</v>
      </c>
      <c r="M1791" s="122" t="s">
        <v>25</v>
      </c>
      <c r="N1791" s="122" t="s">
        <v>26</v>
      </c>
      <c r="O1791" s="122" t="s">
        <v>25</v>
      </c>
      <c r="P1791" s="122" t="s">
        <v>27</v>
      </c>
      <c r="Q1791" s="122" t="s">
        <v>190</v>
      </c>
      <c r="R1791" s="124">
        <v>4.532</v>
      </c>
      <c r="S1791" s="122" t="s">
        <v>191</v>
      </c>
      <c r="T1791" s="125">
        <v>9.69</v>
      </c>
      <c r="U1791" s="122" t="s">
        <v>30</v>
      </c>
      <c r="W1791" s="8" t="str">
        <f t="shared" si="195"/>
        <v/>
      </c>
      <c r="X1791" s="8">
        <f>IF(S1791="6B",_xlfn.XLOOKUP(H1791,'Zoning 2shop'!A:A,'Zoning 2shop'!B:B),IF(S1791="6C",_xlfn.XLOOKUP(G1791,'Zoning 2shop'!C:C,'Zoning 2shop'!D:D),""))</f>
        <v>30</v>
      </c>
      <c r="Y1791" s="112">
        <f t="shared" si="196"/>
        <v>0.14910705133062102</v>
      </c>
      <c r="Z1791" s="4">
        <f t="shared" si="197"/>
        <v>9.69</v>
      </c>
      <c r="AA1791" s="4">
        <f t="shared" si="198"/>
        <v>0.08</v>
      </c>
      <c r="AB1791" s="4">
        <f t="shared" si="199"/>
        <v>1.4448473273937177</v>
      </c>
      <c r="AC1791" s="19">
        <f t="shared" si="200"/>
        <v>9.77</v>
      </c>
      <c r="AD1791" s="8" t="str">
        <f>IF(COUNTIF(Catégories!A:A,N1791)=0,"catégorie inconnue",LOOKUP(N1791,Catégories!A:A,Catégories!B:B))</f>
        <v>Frêt</v>
      </c>
      <c r="AE1791" s="21">
        <f t="shared" si="201"/>
        <v>11.214847327393716</v>
      </c>
    </row>
    <row r="1792" spans="2:31" hidden="1" x14ac:dyDescent="0.2">
      <c r="B1792" s="122" t="s">
        <v>3839</v>
      </c>
      <c r="C1792" s="122" t="s">
        <v>177</v>
      </c>
      <c r="D1792" s="123">
        <v>46157</v>
      </c>
      <c r="E1792" s="122" t="s">
        <v>5132</v>
      </c>
      <c r="F1792" s="122" t="s">
        <v>22</v>
      </c>
      <c r="G1792" s="122" t="s">
        <v>151</v>
      </c>
      <c r="H1792" s="122" t="s">
        <v>149</v>
      </c>
      <c r="I1792" s="122" t="s">
        <v>5133</v>
      </c>
      <c r="J1792" s="122" t="s">
        <v>5133</v>
      </c>
      <c r="K1792" s="122" t="s">
        <v>24</v>
      </c>
      <c r="L1792" s="122" t="s">
        <v>5134</v>
      </c>
      <c r="M1792" s="122" t="s">
        <v>25</v>
      </c>
      <c r="N1792" s="122" t="s">
        <v>26</v>
      </c>
      <c r="O1792" s="122" t="s">
        <v>25</v>
      </c>
      <c r="P1792" s="122" t="s">
        <v>27</v>
      </c>
      <c r="Q1792" s="122" t="s">
        <v>190</v>
      </c>
      <c r="R1792" s="124">
        <v>4.4029999999999996</v>
      </c>
      <c r="S1792" s="122" t="s">
        <v>191</v>
      </c>
      <c r="T1792" s="125">
        <v>9.69</v>
      </c>
      <c r="U1792" s="122" t="s">
        <v>30</v>
      </c>
      <c r="W1792" s="8" t="str">
        <f t="shared" si="195"/>
        <v/>
      </c>
      <c r="X1792" s="8">
        <f>IF(S1792="6B",_xlfn.XLOOKUP(H1792,'Zoning 2shop'!A:A,'Zoning 2shop'!B:B),IF(S1792="6C",_xlfn.XLOOKUP(G1792,'Zoning 2shop'!C:C,'Zoning 2shop'!D:D),""))</f>
        <v>30</v>
      </c>
      <c r="Y1792" s="112">
        <f t="shared" si="196"/>
        <v>0.14910705133062102</v>
      </c>
      <c r="Z1792" s="4">
        <f t="shared" si="197"/>
        <v>9.69</v>
      </c>
      <c r="AA1792" s="4">
        <f t="shared" si="198"/>
        <v>0.08</v>
      </c>
      <c r="AB1792" s="4">
        <f t="shared" si="199"/>
        <v>1.4448473273937177</v>
      </c>
      <c r="AC1792" s="19">
        <f t="shared" si="200"/>
        <v>9.77</v>
      </c>
      <c r="AD1792" s="8" t="str">
        <f>IF(COUNTIF(Catégories!A:A,N1792)=0,"catégorie inconnue",LOOKUP(N1792,Catégories!A:A,Catégories!B:B))</f>
        <v>Frêt</v>
      </c>
      <c r="AE1792" s="21">
        <f t="shared" si="201"/>
        <v>11.214847327393716</v>
      </c>
    </row>
    <row r="1793" spans="2:31" hidden="1" x14ac:dyDescent="0.2">
      <c r="B1793" s="122" t="s">
        <v>3839</v>
      </c>
      <c r="C1793" s="122" t="s">
        <v>177</v>
      </c>
      <c r="D1793" s="123">
        <v>46157</v>
      </c>
      <c r="E1793" s="122" t="s">
        <v>5110</v>
      </c>
      <c r="F1793" s="122" t="s">
        <v>22</v>
      </c>
      <c r="G1793" s="122" t="s">
        <v>153</v>
      </c>
      <c r="H1793" s="122" t="s">
        <v>149</v>
      </c>
      <c r="I1793" s="122" t="s">
        <v>5111</v>
      </c>
      <c r="J1793" s="122" t="s">
        <v>5111</v>
      </c>
      <c r="K1793" s="122" t="s">
        <v>24</v>
      </c>
      <c r="L1793" s="122" t="s">
        <v>5112</v>
      </c>
      <c r="M1793" s="122" t="s">
        <v>25</v>
      </c>
      <c r="N1793" s="122" t="s">
        <v>26</v>
      </c>
      <c r="O1793" s="122" t="s">
        <v>25</v>
      </c>
      <c r="P1793" s="122" t="s">
        <v>27</v>
      </c>
      <c r="Q1793" s="122" t="s">
        <v>190</v>
      </c>
      <c r="R1793" s="124">
        <v>0.21</v>
      </c>
      <c r="S1793" s="122" t="s">
        <v>191</v>
      </c>
      <c r="T1793" s="125">
        <v>6.4</v>
      </c>
      <c r="U1793" s="122" t="s">
        <v>30</v>
      </c>
      <c r="W1793" s="8" t="str">
        <f t="shared" si="195"/>
        <v/>
      </c>
      <c r="X1793" s="8">
        <f>IF(S1793="6B",_xlfn.XLOOKUP(H1793,'Zoning 2shop'!A:A,'Zoning 2shop'!B:B),IF(S1793="6C",_xlfn.XLOOKUP(G1793,'Zoning 2shop'!C:C,'Zoning 2shop'!D:D),""))</f>
        <v>33</v>
      </c>
      <c r="Y1793" s="112">
        <f t="shared" si="196"/>
        <v>0.14910705133062102</v>
      </c>
      <c r="Z1793" s="4">
        <f t="shared" si="197"/>
        <v>6.4</v>
      </c>
      <c r="AA1793" s="4">
        <f t="shared" si="198"/>
        <v>0.08</v>
      </c>
      <c r="AB1793" s="4">
        <f t="shared" si="199"/>
        <v>0.95428512851597458</v>
      </c>
      <c r="AC1793" s="19">
        <f t="shared" si="200"/>
        <v>6.48</v>
      </c>
      <c r="AD1793" s="8" t="str">
        <f>IF(COUNTIF(Catégories!A:A,N1793)=0,"catégorie inconnue",LOOKUP(N1793,Catégories!A:A,Catégories!B:B))</f>
        <v>Frêt</v>
      </c>
      <c r="AE1793" s="21">
        <f t="shared" si="201"/>
        <v>7.4342851285159748</v>
      </c>
    </row>
    <row r="1794" spans="2:31" hidden="1" x14ac:dyDescent="0.2">
      <c r="B1794" s="122" t="s">
        <v>3839</v>
      </c>
      <c r="C1794" s="122" t="s">
        <v>177</v>
      </c>
      <c r="D1794" s="123">
        <v>46157</v>
      </c>
      <c r="E1794" s="122" t="s">
        <v>5054</v>
      </c>
      <c r="F1794" s="122" t="s">
        <v>22</v>
      </c>
      <c r="G1794" s="122" t="s">
        <v>151</v>
      </c>
      <c r="H1794" s="122" t="s">
        <v>149</v>
      </c>
      <c r="I1794" s="122" t="s">
        <v>5137</v>
      </c>
      <c r="J1794" s="122" t="s">
        <v>5137</v>
      </c>
      <c r="K1794" s="122" t="s">
        <v>24</v>
      </c>
      <c r="L1794" s="122" t="s">
        <v>5138</v>
      </c>
      <c r="M1794" s="122" t="s">
        <v>25</v>
      </c>
      <c r="N1794" s="122" t="s">
        <v>26</v>
      </c>
      <c r="O1794" s="122" t="s">
        <v>25</v>
      </c>
      <c r="P1794" s="122" t="s">
        <v>27</v>
      </c>
      <c r="Q1794" s="122" t="s">
        <v>190</v>
      </c>
      <c r="R1794" s="124">
        <v>14.16</v>
      </c>
      <c r="S1794" s="122" t="s">
        <v>191</v>
      </c>
      <c r="T1794" s="125">
        <v>16.29</v>
      </c>
      <c r="U1794" s="122" t="s">
        <v>30</v>
      </c>
      <c r="W1794" s="8" t="str">
        <f t="shared" ref="W1794:W1857" si="202">IF(C1794&lt;&gt;2,"",IF(S1794="5X","5XK",IF(S1794="5Y","5YK",IF(S1794="6B","6BK",IF(S1794="6C","6CK","")))))</f>
        <v/>
      </c>
      <c r="X1794" s="8">
        <f>IF(S1794="6B",_xlfn.XLOOKUP(H1794,'Zoning 2shop'!A:A,'Zoning 2shop'!B:B),IF(S1794="6C",_xlfn.XLOOKUP(G1794,'Zoning 2shop'!C:C,'Zoning 2shop'!D:D),""))</f>
        <v>30</v>
      </c>
      <c r="Y1794" s="112">
        <f t="shared" si="196"/>
        <v>0.14910705133062102</v>
      </c>
      <c r="Z1794" s="4">
        <f t="shared" si="197"/>
        <v>16.29</v>
      </c>
      <c r="AA1794" s="4">
        <f t="shared" si="198"/>
        <v>0.08</v>
      </c>
      <c r="AB1794" s="4">
        <f t="shared" si="199"/>
        <v>2.4289538661758163</v>
      </c>
      <c r="AC1794" s="19">
        <f t="shared" si="200"/>
        <v>16.369999999999997</v>
      </c>
      <c r="AD1794" s="8" t="str">
        <f>IF(COUNTIF(Catégories!A:A,N1794)=0,"catégorie inconnue",LOOKUP(N1794,Catégories!A:A,Catégories!B:B))</f>
        <v>Frêt</v>
      </c>
      <c r="AE1794" s="21">
        <f t="shared" si="201"/>
        <v>18.798953866175815</v>
      </c>
    </row>
    <row r="1795" spans="2:31" hidden="1" x14ac:dyDescent="0.2">
      <c r="B1795" s="122" t="s">
        <v>3839</v>
      </c>
      <c r="C1795" s="122" t="s">
        <v>177</v>
      </c>
      <c r="D1795" s="123">
        <v>46158</v>
      </c>
      <c r="E1795" s="122" t="s">
        <v>5001</v>
      </c>
      <c r="F1795" s="122" t="s">
        <v>22</v>
      </c>
      <c r="G1795" s="122" t="s">
        <v>151</v>
      </c>
      <c r="H1795" s="122" t="s">
        <v>149</v>
      </c>
      <c r="I1795" s="122" t="s">
        <v>5182</v>
      </c>
      <c r="J1795" s="122" t="s">
        <v>5182</v>
      </c>
      <c r="K1795" s="122" t="s">
        <v>24</v>
      </c>
      <c r="L1795" s="122" t="s">
        <v>5183</v>
      </c>
      <c r="M1795" s="122" t="s">
        <v>25</v>
      </c>
      <c r="N1795" s="122" t="s">
        <v>26</v>
      </c>
      <c r="O1795" s="122" t="s">
        <v>25</v>
      </c>
      <c r="P1795" s="122" t="s">
        <v>27</v>
      </c>
      <c r="Q1795" s="122" t="s">
        <v>190</v>
      </c>
      <c r="R1795" s="124">
        <v>1.728</v>
      </c>
      <c r="S1795" s="122" t="s">
        <v>191</v>
      </c>
      <c r="T1795" s="125">
        <v>5.88</v>
      </c>
      <c r="U1795" s="122" t="s">
        <v>30</v>
      </c>
      <c r="W1795" s="8" t="str">
        <f t="shared" si="202"/>
        <v/>
      </c>
      <c r="X1795" s="8">
        <f>IF(S1795="6B",_xlfn.XLOOKUP(H1795,'Zoning 2shop'!A:A,'Zoning 2shop'!B:B),IF(S1795="6C",_xlfn.XLOOKUP(G1795,'Zoning 2shop'!C:C,'Zoning 2shop'!D:D),""))</f>
        <v>30</v>
      </c>
      <c r="Y1795" s="112">
        <f t="shared" si="196"/>
        <v>0.14910705133062102</v>
      </c>
      <c r="Z1795" s="4">
        <f t="shared" si="197"/>
        <v>5.88</v>
      </c>
      <c r="AA1795" s="4">
        <f t="shared" si="198"/>
        <v>0.08</v>
      </c>
      <c r="AB1795" s="4">
        <f t="shared" si="199"/>
        <v>0.87674946182405156</v>
      </c>
      <c r="AC1795" s="19">
        <f t="shared" si="200"/>
        <v>5.96</v>
      </c>
      <c r="AD1795" s="8" t="str">
        <f>IF(COUNTIF(Catégories!A:A,N1795)=0,"catégorie inconnue",LOOKUP(N1795,Catégories!A:A,Catégories!B:B))</f>
        <v>Frêt</v>
      </c>
      <c r="AE1795" s="21">
        <f t="shared" si="201"/>
        <v>6.8367494618240512</v>
      </c>
    </row>
    <row r="1796" spans="2:31" hidden="1" x14ac:dyDescent="0.2">
      <c r="B1796" s="122" t="s">
        <v>3839</v>
      </c>
      <c r="C1796" s="122" t="s">
        <v>177</v>
      </c>
      <c r="D1796" s="123">
        <v>46158</v>
      </c>
      <c r="E1796" s="122" t="s">
        <v>5192</v>
      </c>
      <c r="F1796" s="122" t="s">
        <v>22</v>
      </c>
      <c r="G1796" s="122" t="s">
        <v>151</v>
      </c>
      <c r="H1796" s="122" t="s">
        <v>149</v>
      </c>
      <c r="I1796" s="122" t="s">
        <v>5193</v>
      </c>
      <c r="J1796" s="122" t="s">
        <v>5193</v>
      </c>
      <c r="K1796" s="122" t="s">
        <v>24</v>
      </c>
      <c r="L1796" s="122" t="s">
        <v>5194</v>
      </c>
      <c r="M1796" s="122" t="s">
        <v>25</v>
      </c>
      <c r="N1796" s="122" t="s">
        <v>26</v>
      </c>
      <c r="O1796" s="122" t="s">
        <v>25</v>
      </c>
      <c r="P1796" s="122" t="s">
        <v>27</v>
      </c>
      <c r="Q1796" s="122" t="s">
        <v>190</v>
      </c>
      <c r="R1796" s="124">
        <v>0.7</v>
      </c>
      <c r="S1796" s="122" t="s">
        <v>191</v>
      </c>
      <c r="T1796" s="125">
        <v>5.55</v>
      </c>
      <c r="U1796" s="122" t="s">
        <v>30</v>
      </c>
      <c r="W1796" s="8" t="str">
        <f t="shared" si="202"/>
        <v/>
      </c>
      <c r="X1796" s="8">
        <f>IF(S1796="6B",_xlfn.XLOOKUP(H1796,'Zoning 2shop'!A:A,'Zoning 2shop'!B:B),IF(S1796="6C",_xlfn.XLOOKUP(G1796,'Zoning 2shop'!C:C,'Zoning 2shop'!D:D),""))</f>
        <v>30</v>
      </c>
      <c r="Y1796" s="112">
        <f t="shared" si="196"/>
        <v>0.14910705133062102</v>
      </c>
      <c r="Z1796" s="4">
        <f t="shared" si="197"/>
        <v>5.55</v>
      </c>
      <c r="AA1796" s="4">
        <f t="shared" si="198"/>
        <v>0.08</v>
      </c>
      <c r="AB1796" s="4">
        <f t="shared" si="199"/>
        <v>0.8275441348849466</v>
      </c>
      <c r="AC1796" s="19">
        <f t="shared" si="200"/>
        <v>5.63</v>
      </c>
      <c r="AD1796" s="8" t="str">
        <f>IF(COUNTIF(Catégories!A:A,N1796)=0,"catégorie inconnue",LOOKUP(N1796,Catégories!A:A,Catégories!B:B))</f>
        <v>Frêt</v>
      </c>
      <c r="AE1796" s="21">
        <f t="shared" si="201"/>
        <v>6.4575441348849463</v>
      </c>
    </row>
    <row r="1797" spans="2:31" hidden="1" x14ac:dyDescent="0.2">
      <c r="B1797" s="122" t="s">
        <v>3839</v>
      </c>
      <c r="C1797" s="122" t="s">
        <v>177</v>
      </c>
      <c r="D1797" s="123">
        <v>46158</v>
      </c>
      <c r="E1797" s="122" t="s">
        <v>5173</v>
      </c>
      <c r="F1797" s="122" t="s">
        <v>22</v>
      </c>
      <c r="G1797" s="122" t="s">
        <v>151</v>
      </c>
      <c r="H1797" s="122" t="s">
        <v>149</v>
      </c>
      <c r="I1797" s="122" t="s">
        <v>5174</v>
      </c>
      <c r="J1797" s="122" t="s">
        <v>5174</v>
      </c>
      <c r="K1797" s="122" t="s">
        <v>24</v>
      </c>
      <c r="L1797" s="122" t="s">
        <v>5175</v>
      </c>
      <c r="M1797" s="122" t="s">
        <v>25</v>
      </c>
      <c r="N1797" s="122" t="s">
        <v>26</v>
      </c>
      <c r="O1797" s="122" t="s">
        <v>25</v>
      </c>
      <c r="P1797" s="122" t="s">
        <v>27</v>
      </c>
      <c r="Q1797" s="122" t="s">
        <v>190</v>
      </c>
      <c r="R1797" s="124">
        <v>4.532</v>
      </c>
      <c r="S1797" s="122" t="s">
        <v>191</v>
      </c>
      <c r="T1797" s="125">
        <v>9.69</v>
      </c>
      <c r="U1797" s="122" t="s">
        <v>30</v>
      </c>
      <c r="W1797" s="8" t="str">
        <f t="shared" si="202"/>
        <v/>
      </c>
      <c r="X1797" s="8">
        <f>IF(S1797="6B",_xlfn.XLOOKUP(H1797,'Zoning 2shop'!A:A,'Zoning 2shop'!B:B),IF(S1797="6C",_xlfn.XLOOKUP(G1797,'Zoning 2shop'!C:C,'Zoning 2shop'!D:D),""))</f>
        <v>30</v>
      </c>
      <c r="Y1797" s="112">
        <f t="shared" si="196"/>
        <v>0.14910705133062102</v>
      </c>
      <c r="Z1797" s="4">
        <f t="shared" si="197"/>
        <v>9.69</v>
      </c>
      <c r="AA1797" s="4">
        <f t="shared" si="198"/>
        <v>0.08</v>
      </c>
      <c r="AB1797" s="4">
        <f t="shared" si="199"/>
        <v>1.4448473273937177</v>
      </c>
      <c r="AC1797" s="19">
        <f t="shared" si="200"/>
        <v>9.77</v>
      </c>
      <c r="AD1797" s="8" t="str">
        <f>IF(COUNTIF(Catégories!A:A,N1797)=0,"catégorie inconnue",LOOKUP(N1797,Catégories!A:A,Catégories!B:B))</f>
        <v>Frêt</v>
      </c>
      <c r="AE1797" s="21">
        <f t="shared" si="201"/>
        <v>11.214847327393716</v>
      </c>
    </row>
    <row r="1798" spans="2:31" hidden="1" x14ac:dyDescent="0.2">
      <c r="B1798" s="122" t="s">
        <v>3839</v>
      </c>
      <c r="C1798" s="122" t="s">
        <v>177</v>
      </c>
      <c r="D1798" s="123">
        <v>46158</v>
      </c>
      <c r="E1798" s="122" t="s">
        <v>5165</v>
      </c>
      <c r="F1798" s="122" t="s">
        <v>22</v>
      </c>
      <c r="G1798" s="122" t="s">
        <v>151</v>
      </c>
      <c r="H1798" s="122" t="s">
        <v>149</v>
      </c>
      <c r="I1798" s="122" t="s">
        <v>5166</v>
      </c>
      <c r="J1798" s="122" t="s">
        <v>5166</v>
      </c>
      <c r="K1798" s="122" t="s">
        <v>24</v>
      </c>
      <c r="L1798" s="122" t="s">
        <v>5167</v>
      </c>
      <c r="M1798" s="122" t="s">
        <v>25</v>
      </c>
      <c r="N1798" s="122" t="s">
        <v>26</v>
      </c>
      <c r="O1798" s="122" t="s">
        <v>25</v>
      </c>
      <c r="P1798" s="122" t="s">
        <v>27</v>
      </c>
      <c r="Q1798" s="122" t="s">
        <v>190</v>
      </c>
      <c r="R1798" s="124">
        <v>0.88400000000000001</v>
      </c>
      <c r="S1798" s="122" t="s">
        <v>191</v>
      </c>
      <c r="T1798" s="125">
        <v>5.55</v>
      </c>
      <c r="U1798" s="122" t="s">
        <v>30</v>
      </c>
      <c r="W1798" s="8" t="str">
        <f t="shared" si="202"/>
        <v/>
      </c>
      <c r="X1798" s="8">
        <f>IF(S1798="6B",_xlfn.XLOOKUP(H1798,'Zoning 2shop'!A:A,'Zoning 2shop'!B:B),IF(S1798="6C",_xlfn.XLOOKUP(G1798,'Zoning 2shop'!C:C,'Zoning 2shop'!D:D),""))</f>
        <v>30</v>
      </c>
      <c r="Y1798" s="112">
        <f t="shared" si="196"/>
        <v>0.14910705133062102</v>
      </c>
      <c r="Z1798" s="4">
        <f t="shared" si="197"/>
        <v>5.55</v>
      </c>
      <c r="AA1798" s="4">
        <f t="shared" si="198"/>
        <v>0.08</v>
      </c>
      <c r="AB1798" s="4">
        <f t="shared" si="199"/>
        <v>0.8275441348849466</v>
      </c>
      <c r="AC1798" s="19">
        <f t="shared" si="200"/>
        <v>5.63</v>
      </c>
      <c r="AD1798" s="8" t="str">
        <f>IF(COUNTIF(Catégories!A:A,N1798)=0,"catégorie inconnue",LOOKUP(N1798,Catégories!A:A,Catégories!B:B))</f>
        <v>Frêt</v>
      </c>
      <c r="AE1798" s="21">
        <f t="shared" si="201"/>
        <v>6.4575441348849463</v>
      </c>
    </row>
    <row r="1799" spans="2:31" hidden="1" x14ac:dyDescent="0.2">
      <c r="B1799" s="122" t="s">
        <v>3839</v>
      </c>
      <c r="C1799" s="122" t="s">
        <v>177</v>
      </c>
      <c r="D1799" s="123">
        <v>46158</v>
      </c>
      <c r="E1799" s="122" t="s">
        <v>5186</v>
      </c>
      <c r="F1799" s="122" t="s">
        <v>22</v>
      </c>
      <c r="G1799" s="122" t="s">
        <v>151</v>
      </c>
      <c r="H1799" s="122" t="s">
        <v>149</v>
      </c>
      <c r="I1799" s="122" t="s">
        <v>5187</v>
      </c>
      <c r="J1799" s="122" t="s">
        <v>5187</v>
      </c>
      <c r="K1799" s="122" t="s">
        <v>24</v>
      </c>
      <c r="L1799" s="122" t="s">
        <v>5188</v>
      </c>
      <c r="M1799" s="122" t="s">
        <v>25</v>
      </c>
      <c r="N1799" s="122" t="s">
        <v>26</v>
      </c>
      <c r="O1799" s="122" t="s">
        <v>25</v>
      </c>
      <c r="P1799" s="122" t="s">
        <v>27</v>
      </c>
      <c r="Q1799" s="122" t="s">
        <v>190</v>
      </c>
      <c r="R1799" s="124">
        <v>4.532</v>
      </c>
      <c r="S1799" s="122" t="s">
        <v>191</v>
      </c>
      <c r="T1799" s="125">
        <v>9.69</v>
      </c>
      <c r="U1799" s="122" t="s">
        <v>30</v>
      </c>
      <c r="W1799" s="8" t="str">
        <f t="shared" si="202"/>
        <v/>
      </c>
      <c r="X1799" s="8">
        <f>IF(S1799="6B",_xlfn.XLOOKUP(H1799,'Zoning 2shop'!A:A,'Zoning 2shop'!B:B),IF(S1799="6C",_xlfn.XLOOKUP(G1799,'Zoning 2shop'!C:C,'Zoning 2shop'!D:D),""))</f>
        <v>30</v>
      </c>
      <c r="Y1799" s="112">
        <f t="shared" si="196"/>
        <v>0.14910705133062102</v>
      </c>
      <c r="Z1799" s="4">
        <f t="shared" si="197"/>
        <v>9.69</v>
      </c>
      <c r="AA1799" s="4">
        <f t="shared" si="198"/>
        <v>0.08</v>
      </c>
      <c r="AB1799" s="4">
        <f t="shared" si="199"/>
        <v>1.4448473273937177</v>
      </c>
      <c r="AC1799" s="19">
        <f t="shared" si="200"/>
        <v>9.77</v>
      </c>
      <c r="AD1799" s="8" t="str">
        <f>IF(COUNTIF(Catégories!A:A,N1799)=0,"catégorie inconnue",LOOKUP(N1799,Catégories!A:A,Catégories!B:B))</f>
        <v>Frêt</v>
      </c>
      <c r="AE1799" s="21">
        <f t="shared" si="201"/>
        <v>11.214847327393716</v>
      </c>
    </row>
    <row r="1800" spans="2:31" hidden="1" x14ac:dyDescent="0.2">
      <c r="B1800" s="122" t="s">
        <v>3839</v>
      </c>
      <c r="C1800" s="122" t="s">
        <v>177</v>
      </c>
      <c r="D1800" s="123">
        <v>46158</v>
      </c>
      <c r="E1800" s="122" t="s">
        <v>5200</v>
      </c>
      <c r="F1800" s="122" t="s">
        <v>22</v>
      </c>
      <c r="G1800" s="122" t="s">
        <v>151</v>
      </c>
      <c r="H1800" s="122" t="s">
        <v>149</v>
      </c>
      <c r="I1800" s="122" t="s">
        <v>5201</v>
      </c>
      <c r="J1800" s="122" t="s">
        <v>5201</v>
      </c>
      <c r="K1800" s="122" t="s">
        <v>24</v>
      </c>
      <c r="L1800" s="122" t="s">
        <v>5202</v>
      </c>
      <c r="M1800" s="122" t="s">
        <v>25</v>
      </c>
      <c r="N1800" s="122" t="s">
        <v>26</v>
      </c>
      <c r="O1800" s="122" t="s">
        <v>25</v>
      </c>
      <c r="P1800" s="122" t="s">
        <v>27</v>
      </c>
      <c r="Q1800" s="122" t="s">
        <v>190</v>
      </c>
      <c r="R1800" s="124">
        <v>5.5469999999999997</v>
      </c>
      <c r="S1800" s="122" t="s">
        <v>191</v>
      </c>
      <c r="T1800" s="125">
        <v>10.35</v>
      </c>
      <c r="U1800" s="122" t="s">
        <v>30</v>
      </c>
      <c r="W1800" s="8" t="str">
        <f t="shared" si="202"/>
        <v/>
      </c>
      <c r="X1800" s="8">
        <f>IF(S1800="6B",_xlfn.XLOOKUP(H1800,'Zoning 2shop'!A:A,'Zoning 2shop'!B:B),IF(S1800="6C",_xlfn.XLOOKUP(G1800,'Zoning 2shop'!C:C,'Zoning 2shop'!D:D),""))</f>
        <v>30</v>
      </c>
      <c r="Y1800" s="112">
        <f t="shared" si="196"/>
        <v>0.14910705133062102</v>
      </c>
      <c r="Z1800" s="4">
        <f t="shared" si="197"/>
        <v>10.35</v>
      </c>
      <c r="AA1800" s="4">
        <f t="shared" si="198"/>
        <v>0.08</v>
      </c>
      <c r="AB1800" s="4">
        <f t="shared" si="199"/>
        <v>1.5432579812719276</v>
      </c>
      <c r="AC1800" s="19">
        <f t="shared" si="200"/>
        <v>10.43</v>
      </c>
      <c r="AD1800" s="8" t="str">
        <f>IF(COUNTIF(Catégories!A:A,N1800)=0,"catégorie inconnue",LOOKUP(N1800,Catégories!A:A,Catégories!B:B))</f>
        <v>Frêt</v>
      </c>
      <c r="AE1800" s="21">
        <f t="shared" si="201"/>
        <v>11.973257981271928</v>
      </c>
    </row>
    <row r="1801" spans="2:31" hidden="1" x14ac:dyDescent="0.2">
      <c r="B1801" s="122" t="s">
        <v>3839</v>
      </c>
      <c r="C1801" s="122" t="s">
        <v>177</v>
      </c>
      <c r="D1801" s="123">
        <v>46158</v>
      </c>
      <c r="E1801" s="122" t="s">
        <v>5212</v>
      </c>
      <c r="F1801" s="122" t="s">
        <v>22</v>
      </c>
      <c r="G1801" s="122" t="s">
        <v>151</v>
      </c>
      <c r="H1801" s="122" t="s">
        <v>149</v>
      </c>
      <c r="I1801" s="122" t="s">
        <v>5213</v>
      </c>
      <c r="J1801" s="122" t="s">
        <v>5213</v>
      </c>
      <c r="K1801" s="122" t="s">
        <v>24</v>
      </c>
      <c r="L1801" s="122" t="s">
        <v>5214</v>
      </c>
      <c r="M1801" s="122" t="s">
        <v>25</v>
      </c>
      <c r="N1801" s="122" t="s">
        <v>26</v>
      </c>
      <c r="O1801" s="122" t="s">
        <v>25</v>
      </c>
      <c r="P1801" s="122" t="s">
        <v>27</v>
      </c>
      <c r="Q1801" s="122" t="s">
        <v>190</v>
      </c>
      <c r="R1801" s="124">
        <v>1.165</v>
      </c>
      <c r="S1801" s="122" t="s">
        <v>191</v>
      </c>
      <c r="T1801" s="125">
        <v>5.88</v>
      </c>
      <c r="U1801" s="122" t="s">
        <v>30</v>
      </c>
      <c r="W1801" s="8" t="str">
        <f t="shared" si="202"/>
        <v/>
      </c>
      <c r="X1801" s="8">
        <f>IF(S1801="6B",_xlfn.XLOOKUP(H1801,'Zoning 2shop'!A:A,'Zoning 2shop'!B:B),IF(S1801="6C",_xlfn.XLOOKUP(G1801,'Zoning 2shop'!C:C,'Zoning 2shop'!D:D),""))</f>
        <v>30</v>
      </c>
      <c r="Y1801" s="112">
        <f t="shared" si="196"/>
        <v>0.14910705133062102</v>
      </c>
      <c r="Z1801" s="4">
        <f t="shared" si="197"/>
        <v>5.88</v>
      </c>
      <c r="AA1801" s="4">
        <f t="shared" si="198"/>
        <v>0.08</v>
      </c>
      <c r="AB1801" s="4">
        <f t="shared" si="199"/>
        <v>0.87674946182405156</v>
      </c>
      <c r="AC1801" s="19">
        <f t="shared" si="200"/>
        <v>5.96</v>
      </c>
      <c r="AD1801" s="8" t="str">
        <f>IF(COUNTIF(Catégories!A:A,N1801)=0,"catégorie inconnue",LOOKUP(N1801,Catégories!A:A,Catégories!B:B))</f>
        <v>Frêt</v>
      </c>
      <c r="AE1801" s="21">
        <f t="shared" si="201"/>
        <v>6.8367494618240512</v>
      </c>
    </row>
    <row r="1802" spans="2:31" hidden="1" x14ac:dyDescent="0.2">
      <c r="B1802" s="122" t="s">
        <v>3839</v>
      </c>
      <c r="C1802" s="122" t="s">
        <v>177</v>
      </c>
      <c r="D1802" s="123">
        <v>46158</v>
      </c>
      <c r="E1802" s="122" t="s">
        <v>5157</v>
      </c>
      <c r="F1802" s="122" t="s">
        <v>22</v>
      </c>
      <c r="G1802" s="122" t="s">
        <v>151</v>
      </c>
      <c r="H1802" s="122" t="s">
        <v>149</v>
      </c>
      <c r="I1802" s="122" t="s">
        <v>5158</v>
      </c>
      <c r="J1802" s="122" t="s">
        <v>5158</v>
      </c>
      <c r="K1802" s="122" t="s">
        <v>24</v>
      </c>
      <c r="L1802" s="122" t="s">
        <v>5159</v>
      </c>
      <c r="M1802" s="122" t="s">
        <v>25</v>
      </c>
      <c r="N1802" s="122" t="s">
        <v>26</v>
      </c>
      <c r="O1802" s="122" t="s">
        <v>25</v>
      </c>
      <c r="P1802" s="122" t="s">
        <v>27</v>
      </c>
      <c r="Q1802" s="122" t="s">
        <v>190</v>
      </c>
      <c r="R1802" s="124">
        <v>1.2290000000000001</v>
      </c>
      <c r="S1802" s="122" t="s">
        <v>191</v>
      </c>
      <c r="T1802" s="125">
        <v>5.88</v>
      </c>
      <c r="U1802" s="122" t="s">
        <v>30</v>
      </c>
      <c r="W1802" s="8" t="str">
        <f t="shared" si="202"/>
        <v/>
      </c>
      <c r="X1802" s="8">
        <f>IF(S1802="6B",_xlfn.XLOOKUP(H1802,'Zoning 2shop'!A:A,'Zoning 2shop'!B:B),IF(S1802="6C",_xlfn.XLOOKUP(G1802,'Zoning 2shop'!C:C,'Zoning 2shop'!D:D),""))</f>
        <v>30</v>
      </c>
      <c r="Y1802" s="112">
        <f t="shared" ref="Y1802:Y1865" si="203">AB1802/Z1802</f>
        <v>0.14910705133062102</v>
      </c>
      <c r="Z1802" s="4">
        <f t="shared" ref="Z1802:Z1865" si="204">T1802</f>
        <v>5.88</v>
      </c>
      <c r="AA1802" s="4">
        <f t="shared" ref="AA1802:AA1865" si="205">IF(OR(S1802="6C",S1802="6B",S1802="5X",S1802="5Y"),0.08,0.5)</f>
        <v>0.08</v>
      </c>
      <c r="AB1802" s="4">
        <f t="shared" ref="AB1802:AB1865" si="206">$AG$5/$AG$2*Z1802</f>
        <v>0.87674946182405156</v>
      </c>
      <c r="AC1802" s="19">
        <f t="shared" ref="AC1802:AC1865" si="207">Z1802+AA1802</f>
        <v>5.96</v>
      </c>
      <c r="AD1802" s="8" t="str">
        <f>IF(COUNTIF(Catégories!A:A,N1802)=0,"catégorie inconnue",LOOKUP(N1802,Catégories!A:A,Catégories!B:B))</f>
        <v>Frêt</v>
      </c>
      <c r="AE1802" s="21">
        <f t="shared" ref="AE1802:AE1865" si="208">SUM(Z1802:AB1802)</f>
        <v>6.8367494618240512</v>
      </c>
    </row>
    <row r="1803" spans="2:31" hidden="1" x14ac:dyDescent="0.2">
      <c r="B1803" s="122" t="s">
        <v>3839</v>
      </c>
      <c r="C1803" s="122" t="s">
        <v>177</v>
      </c>
      <c r="D1803" s="123">
        <v>46158</v>
      </c>
      <c r="E1803" s="122" t="s">
        <v>4165</v>
      </c>
      <c r="F1803" s="122" t="s">
        <v>22</v>
      </c>
      <c r="G1803" s="122" t="s">
        <v>151</v>
      </c>
      <c r="H1803" s="122" t="s">
        <v>149</v>
      </c>
      <c r="I1803" s="122" t="s">
        <v>5184</v>
      </c>
      <c r="J1803" s="122" t="s">
        <v>5184</v>
      </c>
      <c r="K1803" s="122" t="s">
        <v>24</v>
      </c>
      <c r="L1803" s="122" t="s">
        <v>5185</v>
      </c>
      <c r="M1803" s="122" t="s">
        <v>25</v>
      </c>
      <c r="N1803" s="122" t="s">
        <v>26</v>
      </c>
      <c r="O1803" s="122" t="s">
        <v>25</v>
      </c>
      <c r="P1803" s="122" t="s">
        <v>27</v>
      </c>
      <c r="Q1803" s="122" t="s">
        <v>190</v>
      </c>
      <c r="R1803" s="124">
        <v>5.28</v>
      </c>
      <c r="S1803" s="122" t="s">
        <v>191</v>
      </c>
      <c r="T1803" s="125">
        <v>10.35</v>
      </c>
      <c r="U1803" s="122" t="s">
        <v>30</v>
      </c>
      <c r="W1803" s="8" t="str">
        <f t="shared" si="202"/>
        <v/>
      </c>
      <c r="X1803" s="8">
        <f>IF(S1803="6B",_xlfn.XLOOKUP(H1803,'Zoning 2shop'!A:A,'Zoning 2shop'!B:B),IF(S1803="6C",_xlfn.XLOOKUP(G1803,'Zoning 2shop'!C:C,'Zoning 2shop'!D:D),""))</f>
        <v>30</v>
      </c>
      <c r="Y1803" s="112">
        <f t="shared" si="203"/>
        <v>0.14910705133062102</v>
      </c>
      <c r="Z1803" s="4">
        <f t="shared" si="204"/>
        <v>10.35</v>
      </c>
      <c r="AA1803" s="4">
        <f t="shared" si="205"/>
        <v>0.08</v>
      </c>
      <c r="AB1803" s="4">
        <f t="shared" si="206"/>
        <v>1.5432579812719276</v>
      </c>
      <c r="AC1803" s="19">
        <f t="shared" si="207"/>
        <v>10.43</v>
      </c>
      <c r="AD1803" s="8" t="str">
        <f>IF(COUNTIF(Catégories!A:A,N1803)=0,"catégorie inconnue",LOOKUP(N1803,Catégories!A:A,Catégories!B:B))</f>
        <v>Frêt</v>
      </c>
      <c r="AE1803" s="21">
        <f t="shared" si="208"/>
        <v>11.973257981271928</v>
      </c>
    </row>
    <row r="1804" spans="2:31" hidden="1" x14ac:dyDescent="0.2">
      <c r="B1804" s="122" t="s">
        <v>3839</v>
      </c>
      <c r="C1804" s="122" t="s">
        <v>177</v>
      </c>
      <c r="D1804" s="123">
        <v>46158</v>
      </c>
      <c r="E1804" s="122" t="s">
        <v>5221</v>
      </c>
      <c r="F1804" s="122" t="s">
        <v>22</v>
      </c>
      <c r="G1804" s="122" t="s">
        <v>151</v>
      </c>
      <c r="H1804" s="122" t="s">
        <v>149</v>
      </c>
      <c r="I1804" s="122" t="s">
        <v>5222</v>
      </c>
      <c r="J1804" s="122" t="s">
        <v>5222</v>
      </c>
      <c r="K1804" s="122" t="s">
        <v>24</v>
      </c>
      <c r="L1804" s="122" t="s">
        <v>5223</v>
      </c>
      <c r="M1804" s="122" t="s">
        <v>25</v>
      </c>
      <c r="N1804" s="122" t="s">
        <v>26</v>
      </c>
      <c r="O1804" s="122" t="s">
        <v>25</v>
      </c>
      <c r="P1804" s="122" t="s">
        <v>27</v>
      </c>
      <c r="Q1804" s="122" t="s">
        <v>190</v>
      </c>
      <c r="R1804" s="124">
        <v>1.4259999999999999</v>
      </c>
      <c r="S1804" s="122" t="s">
        <v>191</v>
      </c>
      <c r="T1804" s="125">
        <v>5.88</v>
      </c>
      <c r="U1804" s="122" t="s">
        <v>30</v>
      </c>
      <c r="W1804" s="8" t="str">
        <f t="shared" si="202"/>
        <v/>
      </c>
      <c r="X1804" s="8">
        <f>IF(S1804="6B",_xlfn.XLOOKUP(H1804,'Zoning 2shop'!A:A,'Zoning 2shop'!B:B),IF(S1804="6C",_xlfn.XLOOKUP(G1804,'Zoning 2shop'!C:C,'Zoning 2shop'!D:D),""))</f>
        <v>30</v>
      </c>
      <c r="Y1804" s="112">
        <f t="shared" si="203"/>
        <v>0.14910705133062102</v>
      </c>
      <c r="Z1804" s="4">
        <f t="shared" si="204"/>
        <v>5.88</v>
      </c>
      <c r="AA1804" s="4">
        <f t="shared" si="205"/>
        <v>0.08</v>
      </c>
      <c r="AB1804" s="4">
        <f t="shared" si="206"/>
        <v>0.87674946182405156</v>
      </c>
      <c r="AC1804" s="19">
        <f t="shared" si="207"/>
        <v>5.96</v>
      </c>
      <c r="AD1804" s="8" t="str">
        <f>IF(COUNTIF(Catégories!A:A,N1804)=0,"catégorie inconnue",LOOKUP(N1804,Catégories!A:A,Catégories!B:B))</f>
        <v>Frêt</v>
      </c>
      <c r="AE1804" s="21">
        <f t="shared" si="208"/>
        <v>6.8367494618240512</v>
      </c>
    </row>
    <row r="1805" spans="2:31" hidden="1" x14ac:dyDescent="0.2">
      <c r="B1805" s="122" t="s">
        <v>3839</v>
      </c>
      <c r="C1805" s="122" t="s">
        <v>177</v>
      </c>
      <c r="D1805" s="123">
        <v>46158</v>
      </c>
      <c r="E1805" s="122" t="s">
        <v>5221</v>
      </c>
      <c r="F1805" s="122" t="s">
        <v>22</v>
      </c>
      <c r="G1805" s="122" t="s">
        <v>151</v>
      </c>
      <c r="H1805" s="122" t="s">
        <v>149</v>
      </c>
      <c r="I1805" s="122" t="s">
        <v>5224</v>
      </c>
      <c r="J1805" s="122" t="s">
        <v>5224</v>
      </c>
      <c r="K1805" s="122" t="s">
        <v>24</v>
      </c>
      <c r="L1805" s="122" t="s">
        <v>5225</v>
      </c>
      <c r="M1805" s="122" t="s">
        <v>25</v>
      </c>
      <c r="N1805" s="122" t="s">
        <v>26</v>
      </c>
      <c r="O1805" s="122" t="s">
        <v>25</v>
      </c>
      <c r="P1805" s="122" t="s">
        <v>27</v>
      </c>
      <c r="Q1805" s="122" t="s">
        <v>190</v>
      </c>
      <c r="R1805" s="124">
        <v>4.6379999999999999</v>
      </c>
      <c r="S1805" s="122" t="s">
        <v>191</v>
      </c>
      <c r="T1805" s="125">
        <v>9.69</v>
      </c>
      <c r="U1805" s="122" t="s">
        <v>30</v>
      </c>
      <c r="W1805" s="8" t="str">
        <f t="shared" si="202"/>
        <v/>
      </c>
      <c r="X1805" s="8">
        <f>IF(S1805="6B",_xlfn.XLOOKUP(H1805,'Zoning 2shop'!A:A,'Zoning 2shop'!B:B),IF(S1805="6C",_xlfn.XLOOKUP(G1805,'Zoning 2shop'!C:C,'Zoning 2shop'!D:D),""))</f>
        <v>30</v>
      </c>
      <c r="Y1805" s="112">
        <f t="shared" si="203"/>
        <v>0.14910705133062102</v>
      </c>
      <c r="Z1805" s="4">
        <f t="shared" si="204"/>
        <v>9.69</v>
      </c>
      <c r="AA1805" s="4">
        <f t="shared" si="205"/>
        <v>0.08</v>
      </c>
      <c r="AB1805" s="4">
        <f t="shared" si="206"/>
        <v>1.4448473273937177</v>
      </c>
      <c r="AC1805" s="19">
        <f t="shared" si="207"/>
        <v>9.77</v>
      </c>
      <c r="AD1805" s="8" t="str">
        <f>IF(COUNTIF(Catégories!A:A,N1805)=0,"catégorie inconnue",LOOKUP(N1805,Catégories!A:A,Catégories!B:B))</f>
        <v>Frêt</v>
      </c>
      <c r="AE1805" s="21">
        <f t="shared" si="208"/>
        <v>11.214847327393716</v>
      </c>
    </row>
    <row r="1806" spans="2:31" hidden="1" x14ac:dyDescent="0.2">
      <c r="B1806" s="122" t="s">
        <v>3839</v>
      </c>
      <c r="C1806" s="122" t="s">
        <v>177</v>
      </c>
      <c r="D1806" s="123">
        <v>46158</v>
      </c>
      <c r="E1806" s="122" t="s">
        <v>360</v>
      </c>
      <c r="F1806" s="122" t="s">
        <v>22</v>
      </c>
      <c r="G1806" s="122" t="s">
        <v>151</v>
      </c>
      <c r="H1806" s="122" t="s">
        <v>149</v>
      </c>
      <c r="I1806" s="122" t="s">
        <v>5198</v>
      </c>
      <c r="J1806" s="122" t="s">
        <v>5198</v>
      </c>
      <c r="K1806" s="122" t="s">
        <v>24</v>
      </c>
      <c r="L1806" s="122" t="s">
        <v>5199</v>
      </c>
      <c r="M1806" s="122" t="s">
        <v>25</v>
      </c>
      <c r="N1806" s="122" t="s">
        <v>26</v>
      </c>
      <c r="O1806" s="122" t="s">
        <v>25</v>
      </c>
      <c r="P1806" s="122" t="s">
        <v>27</v>
      </c>
      <c r="Q1806" s="122" t="s">
        <v>190</v>
      </c>
      <c r="R1806" s="124">
        <v>6.2560000000000002</v>
      </c>
      <c r="S1806" s="122" t="s">
        <v>191</v>
      </c>
      <c r="T1806" s="125">
        <v>11.01</v>
      </c>
      <c r="U1806" s="122" t="s">
        <v>30</v>
      </c>
      <c r="W1806" s="8" t="str">
        <f t="shared" si="202"/>
        <v/>
      </c>
      <c r="X1806" s="8">
        <f>IF(S1806="6B",_xlfn.XLOOKUP(H1806,'Zoning 2shop'!A:A,'Zoning 2shop'!B:B),IF(S1806="6C",_xlfn.XLOOKUP(G1806,'Zoning 2shop'!C:C,'Zoning 2shop'!D:D),""))</f>
        <v>30</v>
      </c>
      <c r="Y1806" s="112">
        <f t="shared" si="203"/>
        <v>0.14910705133062102</v>
      </c>
      <c r="Z1806" s="4">
        <f t="shared" si="204"/>
        <v>11.01</v>
      </c>
      <c r="AA1806" s="4">
        <f t="shared" si="205"/>
        <v>0.08</v>
      </c>
      <c r="AB1806" s="4">
        <f t="shared" si="206"/>
        <v>1.6416686351501375</v>
      </c>
      <c r="AC1806" s="19">
        <f t="shared" si="207"/>
        <v>11.09</v>
      </c>
      <c r="AD1806" s="8" t="str">
        <f>IF(COUNTIF(Catégories!A:A,N1806)=0,"catégorie inconnue",LOOKUP(N1806,Catégories!A:A,Catégories!B:B))</f>
        <v>Frêt</v>
      </c>
      <c r="AE1806" s="21">
        <f t="shared" si="208"/>
        <v>12.731668635150138</v>
      </c>
    </row>
    <row r="1807" spans="2:31" hidden="1" x14ac:dyDescent="0.2">
      <c r="B1807" s="122" t="s">
        <v>3839</v>
      </c>
      <c r="C1807" s="122" t="s">
        <v>177</v>
      </c>
      <c r="D1807" s="123">
        <v>46158</v>
      </c>
      <c r="E1807" s="122" t="s">
        <v>5215</v>
      </c>
      <c r="F1807" s="122" t="s">
        <v>22</v>
      </c>
      <c r="G1807" s="122" t="s">
        <v>151</v>
      </c>
      <c r="H1807" s="122" t="s">
        <v>149</v>
      </c>
      <c r="I1807" s="122" t="s">
        <v>5216</v>
      </c>
      <c r="J1807" s="122" t="s">
        <v>5216</v>
      </c>
      <c r="K1807" s="122" t="s">
        <v>24</v>
      </c>
      <c r="L1807" s="122" t="s">
        <v>5217</v>
      </c>
      <c r="M1807" s="122" t="s">
        <v>25</v>
      </c>
      <c r="N1807" s="122" t="s">
        <v>26</v>
      </c>
      <c r="O1807" s="122" t="s">
        <v>25</v>
      </c>
      <c r="P1807" s="122" t="s">
        <v>27</v>
      </c>
      <c r="Q1807" s="122" t="s">
        <v>190</v>
      </c>
      <c r="R1807" s="124">
        <v>9.1920000000000002</v>
      </c>
      <c r="S1807" s="122" t="s">
        <v>191</v>
      </c>
      <c r="T1807" s="125">
        <v>12.99</v>
      </c>
      <c r="U1807" s="122" t="s">
        <v>30</v>
      </c>
      <c r="W1807" s="8" t="str">
        <f t="shared" si="202"/>
        <v/>
      </c>
      <c r="X1807" s="8">
        <f>IF(S1807="6B",_xlfn.XLOOKUP(H1807,'Zoning 2shop'!A:A,'Zoning 2shop'!B:B),IF(S1807="6C",_xlfn.XLOOKUP(G1807,'Zoning 2shop'!C:C,'Zoning 2shop'!D:D),""))</f>
        <v>30</v>
      </c>
      <c r="Y1807" s="112">
        <f t="shared" si="203"/>
        <v>0.14910705133062102</v>
      </c>
      <c r="Z1807" s="4">
        <f t="shared" si="204"/>
        <v>12.99</v>
      </c>
      <c r="AA1807" s="4">
        <f t="shared" si="205"/>
        <v>0.08</v>
      </c>
      <c r="AB1807" s="4">
        <f t="shared" si="206"/>
        <v>1.936900596784767</v>
      </c>
      <c r="AC1807" s="19">
        <f t="shared" si="207"/>
        <v>13.07</v>
      </c>
      <c r="AD1807" s="8" t="str">
        <f>IF(COUNTIF(Catégories!A:A,N1807)=0,"catégorie inconnue",LOOKUP(N1807,Catégories!A:A,Catégories!B:B))</f>
        <v>Frêt</v>
      </c>
      <c r="AE1807" s="21">
        <f t="shared" si="208"/>
        <v>15.006900596784767</v>
      </c>
    </row>
    <row r="1808" spans="2:31" hidden="1" x14ac:dyDescent="0.2">
      <c r="B1808" s="122" t="s">
        <v>3839</v>
      </c>
      <c r="C1808" s="122" t="s">
        <v>177</v>
      </c>
      <c r="D1808" s="123">
        <v>46158</v>
      </c>
      <c r="E1808" s="122" t="s">
        <v>5226</v>
      </c>
      <c r="F1808" s="122" t="s">
        <v>22</v>
      </c>
      <c r="G1808" s="122" t="s">
        <v>151</v>
      </c>
      <c r="H1808" s="122" t="s">
        <v>149</v>
      </c>
      <c r="I1808" s="122" t="s">
        <v>5227</v>
      </c>
      <c r="J1808" s="122" t="s">
        <v>5227</v>
      </c>
      <c r="K1808" s="122" t="s">
        <v>24</v>
      </c>
      <c r="L1808" s="122" t="s">
        <v>5228</v>
      </c>
      <c r="M1808" s="122" t="s">
        <v>25</v>
      </c>
      <c r="N1808" s="122" t="s">
        <v>26</v>
      </c>
      <c r="O1808" s="122" t="s">
        <v>25</v>
      </c>
      <c r="P1808" s="122" t="s">
        <v>27</v>
      </c>
      <c r="Q1808" s="122" t="s">
        <v>190</v>
      </c>
      <c r="R1808" s="124">
        <v>4.7869999999999999</v>
      </c>
      <c r="S1808" s="122" t="s">
        <v>191</v>
      </c>
      <c r="T1808" s="125">
        <v>9.69</v>
      </c>
      <c r="U1808" s="122" t="s">
        <v>30</v>
      </c>
      <c r="W1808" s="8" t="str">
        <f t="shared" si="202"/>
        <v/>
      </c>
      <c r="X1808" s="8">
        <f>IF(S1808="6B",_xlfn.XLOOKUP(H1808,'Zoning 2shop'!A:A,'Zoning 2shop'!B:B),IF(S1808="6C",_xlfn.XLOOKUP(G1808,'Zoning 2shop'!C:C,'Zoning 2shop'!D:D),""))</f>
        <v>30</v>
      </c>
      <c r="Y1808" s="112">
        <f t="shared" si="203"/>
        <v>0.14910705133062102</v>
      </c>
      <c r="Z1808" s="4">
        <f t="shared" si="204"/>
        <v>9.69</v>
      </c>
      <c r="AA1808" s="4">
        <f t="shared" si="205"/>
        <v>0.08</v>
      </c>
      <c r="AB1808" s="4">
        <f t="shared" si="206"/>
        <v>1.4448473273937177</v>
      </c>
      <c r="AC1808" s="19">
        <f t="shared" si="207"/>
        <v>9.77</v>
      </c>
      <c r="AD1808" s="8" t="str">
        <f>IF(COUNTIF(Catégories!A:A,N1808)=0,"catégorie inconnue",LOOKUP(N1808,Catégories!A:A,Catégories!B:B))</f>
        <v>Frêt</v>
      </c>
      <c r="AE1808" s="21">
        <f t="shared" si="208"/>
        <v>11.214847327393716</v>
      </c>
    </row>
    <row r="1809" spans="2:31" hidden="1" x14ac:dyDescent="0.2">
      <c r="B1809" s="122" t="s">
        <v>3839</v>
      </c>
      <c r="C1809" s="122" t="s">
        <v>177</v>
      </c>
      <c r="D1809" s="123">
        <v>46158</v>
      </c>
      <c r="E1809" s="122" t="s">
        <v>540</v>
      </c>
      <c r="F1809" s="122" t="s">
        <v>22</v>
      </c>
      <c r="G1809" s="122" t="s">
        <v>151</v>
      </c>
      <c r="H1809" s="122" t="s">
        <v>149</v>
      </c>
      <c r="I1809" s="122" t="s">
        <v>5169</v>
      </c>
      <c r="J1809" s="122" t="s">
        <v>5169</v>
      </c>
      <c r="K1809" s="122" t="s">
        <v>24</v>
      </c>
      <c r="L1809" s="122" t="s">
        <v>5170</v>
      </c>
      <c r="M1809" s="122" t="s">
        <v>25</v>
      </c>
      <c r="N1809" s="122" t="s">
        <v>26</v>
      </c>
      <c r="O1809" s="122" t="s">
        <v>25</v>
      </c>
      <c r="P1809" s="122" t="s">
        <v>27</v>
      </c>
      <c r="Q1809" s="122" t="s">
        <v>190</v>
      </c>
      <c r="R1809" s="124">
        <v>4.532</v>
      </c>
      <c r="S1809" s="122" t="s">
        <v>191</v>
      </c>
      <c r="T1809" s="125">
        <v>9.69</v>
      </c>
      <c r="U1809" s="122" t="s">
        <v>30</v>
      </c>
      <c r="W1809" s="8" t="str">
        <f t="shared" si="202"/>
        <v/>
      </c>
      <c r="X1809" s="8">
        <f>IF(S1809="6B",_xlfn.XLOOKUP(H1809,'Zoning 2shop'!A:A,'Zoning 2shop'!B:B),IF(S1809="6C",_xlfn.XLOOKUP(G1809,'Zoning 2shop'!C:C,'Zoning 2shop'!D:D),""))</f>
        <v>30</v>
      </c>
      <c r="Y1809" s="112">
        <f t="shared" si="203"/>
        <v>0.14910705133062102</v>
      </c>
      <c r="Z1809" s="4">
        <f t="shared" si="204"/>
        <v>9.69</v>
      </c>
      <c r="AA1809" s="4">
        <f t="shared" si="205"/>
        <v>0.08</v>
      </c>
      <c r="AB1809" s="4">
        <f t="shared" si="206"/>
        <v>1.4448473273937177</v>
      </c>
      <c r="AC1809" s="19">
        <f t="shared" si="207"/>
        <v>9.77</v>
      </c>
      <c r="AD1809" s="8" t="str">
        <f>IF(COUNTIF(Catégories!A:A,N1809)=0,"catégorie inconnue",LOOKUP(N1809,Catégories!A:A,Catégories!B:B))</f>
        <v>Frêt</v>
      </c>
      <c r="AE1809" s="21">
        <f t="shared" si="208"/>
        <v>11.214847327393716</v>
      </c>
    </row>
    <row r="1810" spans="2:31" hidden="1" x14ac:dyDescent="0.2">
      <c r="B1810" s="122" t="s">
        <v>3839</v>
      </c>
      <c r="C1810" s="122" t="s">
        <v>177</v>
      </c>
      <c r="D1810" s="123">
        <v>46158</v>
      </c>
      <c r="E1810" s="122" t="s">
        <v>5162</v>
      </c>
      <c r="F1810" s="122" t="s">
        <v>22</v>
      </c>
      <c r="G1810" s="122" t="s">
        <v>151</v>
      </c>
      <c r="H1810" s="122" t="s">
        <v>149</v>
      </c>
      <c r="I1810" s="122" t="s">
        <v>5163</v>
      </c>
      <c r="J1810" s="122" t="s">
        <v>5163</v>
      </c>
      <c r="K1810" s="122" t="s">
        <v>24</v>
      </c>
      <c r="L1810" s="122" t="s">
        <v>5164</v>
      </c>
      <c r="M1810" s="122" t="s">
        <v>25</v>
      </c>
      <c r="N1810" s="122" t="s">
        <v>26</v>
      </c>
      <c r="O1810" s="122" t="s">
        <v>25</v>
      </c>
      <c r="P1810" s="122" t="s">
        <v>27</v>
      </c>
      <c r="Q1810" s="122" t="s">
        <v>190</v>
      </c>
      <c r="R1810" s="124">
        <v>1.32</v>
      </c>
      <c r="S1810" s="122" t="s">
        <v>191</v>
      </c>
      <c r="T1810" s="125">
        <v>5.88</v>
      </c>
      <c r="U1810" s="122" t="s">
        <v>30</v>
      </c>
      <c r="W1810" s="8" t="str">
        <f t="shared" si="202"/>
        <v/>
      </c>
      <c r="X1810" s="8">
        <f>IF(S1810="6B",_xlfn.XLOOKUP(H1810,'Zoning 2shop'!A:A,'Zoning 2shop'!B:B),IF(S1810="6C",_xlfn.XLOOKUP(G1810,'Zoning 2shop'!C:C,'Zoning 2shop'!D:D),""))</f>
        <v>30</v>
      </c>
      <c r="Y1810" s="112">
        <f t="shared" si="203"/>
        <v>0.14910705133062102</v>
      </c>
      <c r="Z1810" s="4">
        <f t="shared" si="204"/>
        <v>5.88</v>
      </c>
      <c r="AA1810" s="4">
        <f t="shared" si="205"/>
        <v>0.08</v>
      </c>
      <c r="AB1810" s="4">
        <f t="shared" si="206"/>
        <v>0.87674946182405156</v>
      </c>
      <c r="AC1810" s="19">
        <f t="shared" si="207"/>
        <v>5.96</v>
      </c>
      <c r="AD1810" s="8" t="str">
        <f>IF(COUNTIF(Catégories!A:A,N1810)=0,"catégorie inconnue",LOOKUP(N1810,Catégories!A:A,Catégories!B:B))</f>
        <v>Frêt</v>
      </c>
      <c r="AE1810" s="21">
        <f t="shared" si="208"/>
        <v>6.8367494618240512</v>
      </c>
    </row>
    <row r="1811" spans="2:31" hidden="1" x14ac:dyDescent="0.2">
      <c r="B1811" s="122" t="s">
        <v>3839</v>
      </c>
      <c r="C1811" s="122" t="s">
        <v>177</v>
      </c>
      <c r="D1811" s="123">
        <v>46158</v>
      </c>
      <c r="E1811" s="122" t="s">
        <v>5203</v>
      </c>
      <c r="F1811" s="122" t="s">
        <v>22</v>
      </c>
      <c r="G1811" s="122" t="s">
        <v>156</v>
      </c>
      <c r="H1811" s="122" t="s">
        <v>149</v>
      </c>
      <c r="I1811" s="122" t="s">
        <v>5204</v>
      </c>
      <c r="J1811" s="122" t="s">
        <v>5204</v>
      </c>
      <c r="K1811" s="122" t="s">
        <v>24</v>
      </c>
      <c r="L1811" s="122" t="s">
        <v>5205</v>
      </c>
      <c r="M1811" s="122" t="s">
        <v>25</v>
      </c>
      <c r="N1811" s="122" t="s">
        <v>26</v>
      </c>
      <c r="O1811" s="122" t="s">
        <v>25</v>
      </c>
      <c r="P1811" s="122" t="s">
        <v>27</v>
      </c>
      <c r="Q1811" s="122" t="s">
        <v>190</v>
      </c>
      <c r="R1811" s="124">
        <v>4.7229999999999999</v>
      </c>
      <c r="S1811" s="122" t="s">
        <v>191</v>
      </c>
      <c r="T1811" s="125">
        <v>9.69</v>
      </c>
      <c r="U1811" s="122" t="s">
        <v>30</v>
      </c>
      <c r="W1811" s="8" t="str">
        <f t="shared" si="202"/>
        <v/>
      </c>
      <c r="X1811" s="8">
        <f>IF(S1811="6B",_xlfn.XLOOKUP(H1811,'Zoning 2shop'!A:A,'Zoning 2shop'!B:B),IF(S1811="6C",_xlfn.XLOOKUP(G1811,'Zoning 2shop'!C:C,'Zoning 2shop'!D:D),""))</f>
        <v>42</v>
      </c>
      <c r="Y1811" s="112">
        <f t="shared" si="203"/>
        <v>0.14910705133062102</v>
      </c>
      <c r="Z1811" s="4">
        <f t="shared" si="204"/>
        <v>9.69</v>
      </c>
      <c r="AA1811" s="4">
        <f t="shared" si="205"/>
        <v>0.08</v>
      </c>
      <c r="AB1811" s="4">
        <f t="shared" si="206"/>
        <v>1.4448473273937177</v>
      </c>
      <c r="AC1811" s="19">
        <f t="shared" si="207"/>
        <v>9.77</v>
      </c>
      <c r="AD1811" s="8" t="str">
        <f>IF(COUNTIF(Catégories!A:A,N1811)=0,"catégorie inconnue",LOOKUP(N1811,Catégories!A:A,Catégories!B:B))</f>
        <v>Frêt</v>
      </c>
      <c r="AE1811" s="21">
        <f t="shared" si="208"/>
        <v>11.214847327393716</v>
      </c>
    </row>
    <row r="1812" spans="2:31" hidden="1" x14ac:dyDescent="0.2">
      <c r="B1812" s="122" t="s">
        <v>3839</v>
      </c>
      <c r="C1812" s="122" t="s">
        <v>177</v>
      </c>
      <c r="D1812" s="123">
        <v>46158</v>
      </c>
      <c r="E1812" s="122" t="s">
        <v>5154</v>
      </c>
      <c r="F1812" s="122" t="s">
        <v>22</v>
      </c>
      <c r="G1812" s="122" t="s">
        <v>151</v>
      </c>
      <c r="H1812" s="122" t="s">
        <v>149</v>
      </c>
      <c r="I1812" s="122" t="s">
        <v>5155</v>
      </c>
      <c r="J1812" s="122" t="s">
        <v>5155</v>
      </c>
      <c r="K1812" s="122" t="s">
        <v>24</v>
      </c>
      <c r="L1812" s="122" t="s">
        <v>5156</v>
      </c>
      <c r="M1812" s="122" t="s">
        <v>25</v>
      </c>
      <c r="N1812" s="122" t="s">
        <v>26</v>
      </c>
      <c r="O1812" s="122" t="s">
        <v>25</v>
      </c>
      <c r="P1812" s="122" t="s">
        <v>27</v>
      </c>
      <c r="Q1812" s="122" t="s">
        <v>190</v>
      </c>
      <c r="R1812" s="124">
        <v>4.532</v>
      </c>
      <c r="S1812" s="122" t="s">
        <v>191</v>
      </c>
      <c r="T1812" s="125">
        <v>9.69</v>
      </c>
      <c r="U1812" s="122" t="s">
        <v>30</v>
      </c>
      <c r="W1812" s="8" t="str">
        <f t="shared" si="202"/>
        <v/>
      </c>
      <c r="X1812" s="8">
        <f>IF(S1812="6B",_xlfn.XLOOKUP(H1812,'Zoning 2shop'!A:A,'Zoning 2shop'!B:B),IF(S1812="6C",_xlfn.XLOOKUP(G1812,'Zoning 2shop'!C:C,'Zoning 2shop'!D:D),""))</f>
        <v>30</v>
      </c>
      <c r="Y1812" s="112">
        <f t="shared" si="203"/>
        <v>0.14910705133062102</v>
      </c>
      <c r="Z1812" s="4">
        <f t="shared" si="204"/>
        <v>9.69</v>
      </c>
      <c r="AA1812" s="4">
        <f t="shared" si="205"/>
        <v>0.08</v>
      </c>
      <c r="AB1812" s="4">
        <f t="shared" si="206"/>
        <v>1.4448473273937177</v>
      </c>
      <c r="AC1812" s="19">
        <f t="shared" si="207"/>
        <v>9.77</v>
      </c>
      <c r="AD1812" s="8" t="str">
        <f>IF(COUNTIF(Catégories!A:A,N1812)=0,"catégorie inconnue",LOOKUP(N1812,Catégories!A:A,Catégories!B:B))</f>
        <v>Frêt</v>
      </c>
      <c r="AE1812" s="21">
        <f t="shared" si="208"/>
        <v>11.214847327393716</v>
      </c>
    </row>
    <row r="1813" spans="2:31" hidden="1" x14ac:dyDescent="0.2">
      <c r="B1813" s="122" t="s">
        <v>3839</v>
      </c>
      <c r="C1813" s="122" t="s">
        <v>177</v>
      </c>
      <c r="D1813" s="123">
        <v>46158</v>
      </c>
      <c r="E1813" s="122" t="s">
        <v>5218</v>
      </c>
      <c r="F1813" s="122" t="s">
        <v>22</v>
      </c>
      <c r="G1813" s="122" t="s">
        <v>151</v>
      </c>
      <c r="H1813" s="122" t="s">
        <v>149</v>
      </c>
      <c r="I1813" s="122" t="s">
        <v>5219</v>
      </c>
      <c r="J1813" s="122" t="s">
        <v>5219</v>
      </c>
      <c r="K1813" s="122" t="s">
        <v>24</v>
      </c>
      <c r="L1813" s="122" t="s">
        <v>5220</v>
      </c>
      <c r="M1813" s="122" t="s">
        <v>25</v>
      </c>
      <c r="N1813" s="122" t="s">
        <v>26</v>
      </c>
      <c r="O1813" s="122" t="s">
        <v>25</v>
      </c>
      <c r="P1813" s="122" t="s">
        <v>27</v>
      </c>
      <c r="Q1813" s="122" t="s">
        <v>190</v>
      </c>
      <c r="R1813" s="124">
        <v>0.499</v>
      </c>
      <c r="S1813" s="122" t="s">
        <v>191</v>
      </c>
      <c r="T1813" s="125">
        <v>5.33</v>
      </c>
      <c r="U1813" s="122" t="s">
        <v>30</v>
      </c>
      <c r="W1813" s="8" t="str">
        <f t="shared" si="202"/>
        <v/>
      </c>
      <c r="X1813" s="8">
        <f>IF(S1813="6B",_xlfn.XLOOKUP(H1813,'Zoning 2shop'!A:A,'Zoning 2shop'!B:B),IF(S1813="6C",_xlfn.XLOOKUP(G1813,'Zoning 2shop'!C:C,'Zoning 2shop'!D:D),""))</f>
        <v>30</v>
      </c>
      <c r="Y1813" s="112">
        <f t="shared" si="203"/>
        <v>0.14910705133062102</v>
      </c>
      <c r="Z1813" s="4">
        <f t="shared" si="204"/>
        <v>5.33</v>
      </c>
      <c r="AA1813" s="4">
        <f t="shared" si="205"/>
        <v>0.08</v>
      </c>
      <c r="AB1813" s="4">
        <f t="shared" si="206"/>
        <v>0.79474058359221</v>
      </c>
      <c r="AC1813" s="19">
        <f t="shared" si="207"/>
        <v>5.41</v>
      </c>
      <c r="AD1813" s="8" t="str">
        <f>IF(COUNTIF(Catégories!A:A,N1813)=0,"catégorie inconnue",LOOKUP(N1813,Catégories!A:A,Catégories!B:B))</f>
        <v>Frêt</v>
      </c>
      <c r="AE1813" s="21">
        <f t="shared" si="208"/>
        <v>6.2047405835922103</v>
      </c>
    </row>
    <row r="1814" spans="2:31" hidden="1" x14ac:dyDescent="0.2">
      <c r="B1814" s="122" t="s">
        <v>3839</v>
      </c>
      <c r="C1814" s="122" t="s">
        <v>177</v>
      </c>
      <c r="D1814" s="123">
        <v>46158</v>
      </c>
      <c r="E1814" s="122" t="s">
        <v>2712</v>
      </c>
      <c r="F1814" s="122" t="s">
        <v>22</v>
      </c>
      <c r="G1814" s="122" t="s">
        <v>161</v>
      </c>
      <c r="H1814" s="122" t="s">
        <v>149</v>
      </c>
      <c r="I1814" s="122" t="s">
        <v>5160</v>
      </c>
      <c r="J1814" s="122" t="s">
        <v>5160</v>
      </c>
      <c r="K1814" s="122" t="s">
        <v>24</v>
      </c>
      <c r="L1814" s="122" t="s">
        <v>5161</v>
      </c>
      <c r="M1814" s="122" t="s">
        <v>25</v>
      </c>
      <c r="N1814" s="122" t="s">
        <v>26</v>
      </c>
      <c r="O1814" s="122" t="s">
        <v>25</v>
      </c>
      <c r="P1814" s="122" t="s">
        <v>27</v>
      </c>
      <c r="Q1814" s="122" t="s">
        <v>190</v>
      </c>
      <c r="R1814" s="124">
        <v>4.532</v>
      </c>
      <c r="S1814" s="122" t="s">
        <v>191</v>
      </c>
      <c r="T1814" s="125">
        <v>13.83</v>
      </c>
      <c r="U1814" s="122" t="s">
        <v>30</v>
      </c>
      <c r="W1814" s="8" t="str">
        <f t="shared" si="202"/>
        <v/>
      </c>
      <c r="X1814" s="8">
        <f>IF(S1814="6B",_xlfn.XLOOKUP(H1814,'Zoning 2shop'!A:A,'Zoning 2shop'!B:B),IF(S1814="6C",_xlfn.XLOOKUP(G1814,'Zoning 2shop'!C:C,'Zoning 2shop'!D:D),""))</f>
        <v>25</v>
      </c>
      <c r="Y1814" s="112">
        <f t="shared" si="203"/>
        <v>0.14910705133062102</v>
      </c>
      <c r="Z1814" s="4">
        <f t="shared" si="204"/>
        <v>13.83</v>
      </c>
      <c r="AA1814" s="4">
        <f t="shared" si="205"/>
        <v>0.08</v>
      </c>
      <c r="AB1814" s="4">
        <f t="shared" si="206"/>
        <v>2.0621505199024885</v>
      </c>
      <c r="AC1814" s="19">
        <f t="shared" si="207"/>
        <v>13.91</v>
      </c>
      <c r="AD1814" s="8" t="str">
        <f>IF(COUNTIF(Catégories!A:A,N1814)=0,"catégorie inconnue",LOOKUP(N1814,Catégories!A:A,Catégories!B:B))</f>
        <v>Frêt</v>
      </c>
      <c r="AE1814" s="21">
        <f t="shared" si="208"/>
        <v>15.972150519902488</v>
      </c>
    </row>
    <row r="1815" spans="2:31" hidden="1" x14ac:dyDescent="0.2">
      <c r="B1815" s="122" t="s">
        <v>3839</v>
      </c>
      <c r="C1815" s="122" t="s">
        <v>177</v>
      </c>
      <c r="D1815" s="123">
        <v>46158</v>
      </c>
      <c r="E1815" s="122" t="s">
        <v>5179</v>
      </c>
      <c r="F1815" s="122" t="s">
        <v>22</v>
      </c>
      <c r="G1815" s="122" t="s">
        <v>154</v>
      </c>
      <c r="H1815" s="122" t="s">
        <v>149</v>
      </c>
      <c r="I1815" s="122" t="s">
        <v>5180</v>
      </c>
      <c r="J1815" s="122" t="s">
        <v>5180</v>
      </c>
      <c r="K1815" s="122" t="s">
        <v>24</v>
      </c>
      <c r="L1815" s="122" t="s">
        <v>5181</v>
      </c>
      <c r="M1815" s="122" t="s">
        <v>25</v>
      </c>
      <c r="N1815" s="122" t="s">
        <v>26</v>
      </c>
      <c r="O1815" s="122" t="s">
        <v>25</v>
      </c>
      <c r="P1815" s="122" t="s">
        <v>27</v>
      </c>
      <c r="Q1815" s="122" t="s">
        <v>190</v>
      </c>
      <c r="R1815" s="124">
        <v>0.20200000000000001</v>
      </c>
      <c r="S1815" s="122" t="s">
        <v>191</v>
      </c>
      <c r="T1815" s="125">
        <v>4.84</v>
      </c>
      <c r="U1815" s="122" t="s">
        <v>30</v>
      </c>
      <c r="W1815" s="8" t="str">
        <f t="shared" si="202"/>
        <v/>
      </c>
      <c r="X1815" s="8">
        <f>IF(S1815="6B",_xlfn.XLOOKUP(H1815,'Zoning 2shop'!A:A,'Zoning 2shop'!B:B),IF(S1815="6C",_xlfn.XLOOKUP(G1815,'Zoning 2shop'!C:C,'Zoning 2shop'!D:D),""))</f>
        <v>26</v>
      </c>
      <c r="Y1815" s="112">
        <f t="shared" si="203"/>
        <v>0.14910705133062102</v>
      </c>
      <c r="Z1815" s="4">
        <f t="shared" si="204"/>
        <v>4.84</v>
      </c>
      <c r="AA1815" s="4">
        <f t="shared" si="205"/>
        <v>0.08</v>
      </c>
      <c r="AB1815" s="4">
        <f t="shared" si="206"/>
        <v>0.72167812844020574</v>
      </c>
      <c r="AC1815" s="19">
        <f t="shared" si="207"/>
        <v>4.92</v>
      </c>
      <c r="AD1815" s="8" t="str">
        <f>IF(COUNTIF(Catégories!A:A,N1815)=0,"catégorie inconnue",LOOKUP(N1815,Catégories!A:A,Catégories!B:B))</f>
        <v>Frêt</v>
      </c>
      <c r="AE1815" s="21">
        <f t="shared" si="208"/>
        <v>5.6416781284402058</v>
      </c>
    </row>
    <row r="1816" spans="2:31" hidden="1" x14ac:dyDescent="0.2">
      <c r="B1816" s="122" t="s">
        <v>3839</v>
      </c>
      <c r="C1816" s="122" t="s">
        <v>177</v>
      </c>
      <c r="D1816" s="123">
        <v>46158</v>
      </c>
      <c r="E1816" s="122" t="s">
        <v>5206</v>
      </c>
      <c r="F1816" s="122" t="s">
        <v>22</v>
      </c>
      <c r="G1816" s="122" t="s">
        <v>151</v>
      </c>
      <c r="H1816" s="122" t="s">
        <v>149</v>
      </c>
      <c r="I1816" s="122" t="s">
        <v>5207</v>
      </c>
      <c r="J1816" s="122" t="s">
        <v>5207</v>
      </c>
      <c r="K1816" s="122" t="s">
        <v>24</v>
      </c>
      <c r="L1816" s="122" t="s">
        <v>5208</v>
      </c>
      <c r="M1816" s="122" t="s">
        <v>25</v>
      </c>
      <c r="N1816" s="122" t="s">
        <v>26</v>
      </c>
      <c r="O1816" s="122" t="s">
        <v>25</v>
      </c>
      <c r="P1816" s="122" t="s">
        <v>27</v>
      </c>
      <c r="Q1816" s="122" t="s">
        <v>190</v>
      </c>
      <c r="R1816" s="124">
        <v>4.57</v>
      </c>
      <c r="S1816" s="122" t="s">
        <v>191</v>
      </c>
      <c r="T1816" s="125">
        <v>9.69</v>
      </c>
      <c r="U1816" s="122" t="s">
        <v>30</v>
      </c>
      <c r="W1816" s="8" t="str">
        <f t="shared" si="202"/>
        <v/>
      </c>
      <c r="X1816" s="8">
        <f>IF(S1816="6B",_xlfn.XLOOKUP(H1816,'Zoning 2shop'!A:A,'Zoning 2shop'!B:B),IF(S1816="6C",_xlfn.XLOOKUP(G1816,'Zoning 2shop'!C:C,'Zoning 2shop'!D:D),""))</f>
        <v>30</v>
      </c>
      <c r="Y1816" s="112">
        <f t="shared" si="203"/>
        <v>0.14910705133062102</v>
      </c>
      <c r="Z1816" s="4">
        <f t="shared" si="204"/>
        <v>9.69</v>
      </c>
      <c r="AA1816" s="4">
        <f t="shared" si="205"/>
        <v>0.08</v>
      </c>
      <c r="AB1816" s="4">
        <f t="shared" si="206"/>
        <v>1.4448473273937177</v>
      </c>
      <c r="AC1816" s="19">
        <f t="shared" si="207"/>
        <v>9.77</v>
      </c>
      <c r="AD1816" s="8" t="str">
        <f>IF(COUNTIF(Catégories!A:A,N1816)=0,"catégorie inconnue",LOOKUP(N1816,Catégories!A:A,Catégories!B:B))</f>
        <v>Frêt</v>
      </c>
      <c r="AE1816" s="21">
        <f t="shared" si="208"/>
        <v>11.214847327393716</v>
      </c>
    </row>
    <row r="1817" spans="2:31" hidden="1" x14ac:dyDescent="0.2">
      <c r="B1817" s="122" t="s">
        <v>3839</v>
      </c>
      <c r="C1817" s="122" t="s">
        <v>177</v>
      </c>
      <c r="D1817" s="123">
        <v>46158</v>
      </c>
      <c r="E1817" s="122" t="s">
        <v>5209</v>
      </c>
      <c r="F1817" s="122" t="s">
        <v>22</v>
      </c>
      <c r="G1817" s="122" t="s">
        <v>151</v>
      </c>
      <c r="H1817" s="122" t="s">
        <v>149</v>
      </c>
      <c r="I1817" s="122" t="s">
        <v>5210</v>
      </c>
      <c r="J1817" s="122" t="s">
        <v>5210</v>
      </c>
      <c r="K1817" s="122" t="s">
        <v>24</v>
      </c>
      <c r="L1817" s="122" t="s">
        <v>5211</v>
      </c>
      <c r="M1817" s="122" t="s">
        <v>25</v>
      </c>
      <c r="N1817" s="122" t="s">
        <v>26</v>
      </c>
      <c r="O1817" s="122" t="s">
        <v>25</v>
      </c>
      <c r="P1817" s="122" t="s">
        <v>27</v>
      </c>
      <c r="Q1817" s="122" t="s">
        <v>190</v>
      </c>
      <c r="R1817" s="124">
        <v>4.532</v>
      </c>
      <c r="S1817" s="122" t="s">
        <v>191</v>
      </c>
      <c r="T1817" s="125">
        <v>9.69</v>
      </c>
      <c r="U1817" s="122" t="s">
        <v>30</v>
      </c>
      <c r="W1817" s="8" t="str">
        <f t="shared" si="202"/>
        <v/>
      </c>
      <c r="X1817" s="8">
        <f>IF(S1817="6B",_xlfn.XLOOKUP(H1817,'Zoning 2shop'!A:A,'Zoning 2shop'!B:B),IF(S1817="6C",_xlfn.XLOOKUP(G1817,'Zoning 2shop'!C:C,'Zoning 2shop'!D:D),""))</f>
        <v>30</v>
      </c>
      <c r="Y1817" s="112">
        <f t="shared" si="203"/>
        <v>0.14910705133062102</v>
      </c>
      <c r="Z1817" s="4">
        <f t="shared" si="204"/>
        <v>9.69</v>
      </c>
      <c r="AA1817" s="4">
        <f t="shared" si="205"/>
        <v>0.08</v>
      </c>
      <c r="AB1817" s="4">
        <f t="shared" si="206"/>
        <v>1.4448473273937177</v>
      </c>
      <c r="AC1817" s="19">
        <f t="shared" si="207"/>
        <v>9.77</v>
      </c>
      <c r="AD1817" s="8" t="str">
        <f>IF(COUNTIF(Catégories!A:A,N1817)=0,"catégorie inconnue",LOOKUP(N1817,Catégories!A:A,Catégories!B:B))</f>
        <v>Frêt</v>
      </c>
      <c r="AE1817" s="21">
        <f t="shared" si="208"/>
        <v>11.214847327393716</v>
      </c>
    </row>
    <row r="1818" spans="2:31" hidden="1" x14ac:dyDescent="0.2">
      <c r="B1818" s="122" t="s">
        <v>3839</v>
      </c>
      <c r="C1818" s="122" t="s">
        <v>177</v>
      </c>
      <c r="D1818" s="123">
        <v>46158</v>
      </c>
      <c r="E1818" s="122" t="s">
        <v>5195</v>
      </c>
      <c r="F1818" s="122" t="s">
        <v>22</v>
      </c>
      <c r="G1818" s="122" t="s">
        <v>207</v>
      </c>
      <c r="H1818" s="122" t="s">
        <v>149</v>
      </c>
      <c r="I1818" s="122" t="s">
        <v>5196</v>
      </c>
      <c r="J1818" s="122" t="s">
        <v>5196</v>
      </c>
      <c r="K1818" s="122" t="s">
        <v>24</v>
      </c>
      <c r="L1818" s="122" t="s">
        <v>5197</v>
      </c>
      <c r="M1818" s="122" t="s">
        <v>25</v>
      </c>
      <c r="N1818" s="122" t="s">
        <v>26</v>
      </c>
      <c r="O1818" s="122" t="s">
        <v>25</v>
      </c>
      <c r="P1818" s="122" t="s">
        <v>27</v>
      </c>
      <c r="Q1818" s="122" t="s">
        <v>190</v>
      </c>
      <c r="R1818" s="124">
        <v>0.156</v>
      </c>
      <c r="S1818" s="122" t="s">
        <v>191</v>
      </c>
      <c r="T1818" s="125">
        <v>10.32</v>
      </c>
      <c r="U1818" s="122" t="s">
        <v>30</v>
      </c>
      <c r="W1818" s="8" t="str">
        <f t="shared" si="202"/>
        <v/>
      </c>
      <c r="X1818" s="8">
        <f>IF(S1818="6B",_xlfn.XLOOKUP(H1818,'Zoning 2shop'!A:A,'Zoning 2shop'!B:B),IF(S1818="6C",_xlfn.XLOOKUP(G1818,'Zoning 2shop'!C:C,'Zoning 2shop'!D:D),""))</f>
        <v>39</v>
      </c>
      <c r="Y1818" s="112">
        <f t="shared" si="203"/>
        <v>0.14910705133062102</v>
      </c>
      <c r="Z1818" s="4">
        <f t="shared" si="204"/>
        <v>10.32</v>
      </c>
      <c r="AA1818" s="4">
        <f t="shared" si="205"/>
        <v>0.08</v>
      </c>
      <c r="AB1818" s="4">
        <f t="shared" si="206"/>
        <v>1.538784769732009</v>
      </c>
      <c r="AC1818" s="19">
        <f t="shared" si="207"/>
        <v>10.4</v>
      </c>
      <c r="AD1818" s="8" t="str">
        <f>IF(COUNTIF(Catégories!A:A,N1818)=0,"catégorie inconnue",LOOKUP(N1818,Catégories!A:A,Catégories!B:B))</f>
        <v>Frêt</v>
      </c>
      <c r="AE1818" s="21">
        <f t="shared" si="208"/>
        <v>11.93878476973201</v>
      </c>
    </row>
    <row r="1819" spans="2:31" hidden="1" x14ac:dyDescent="0.2">
      <c r="B1819" s="122" t="s">
        <v>3839</v>
      </c>
      <c r="C1819" s="122" t="s">
        <v>177</v>
      </c>
      <c r="D1819" s="123">
        <v>46158</v>
      </c>
      <c r="E1819" s="122" t="s">
        <v>5229</v>
      </c>
      <c r="F1819" s="122" t="s">
        <v>22</v>
      </c>
      <c r="G1819" s="122" t="s">
        <v>151</v>
      </c>
      <c r="H1819" s="122" t="s">
        <v>149</v>
      </c>
      <c r="I1819" s="122" t="s">
        <v>5230</v>
      </c>
      <c r="J1819" s="122" t="s">
        <v>5230</v>
      </c>
      <c r="K1819" s="122" t="s">
        <v>24</v>
      </c>
      <c r="L1819" s="122" t="s">
        <v>5231</v>
      </c>
      <c r="M1819" s="122" t="s">
        <v>25</v>
      </c>
      <c r="N1819" s="122" t="s">
        <v>26</v>
      </c>
      <c r="O1819" s="122" t="s">
        <v>25</v>
      </c>
      <c r="P1819" s="122" t="s">
        <v>27</v>
      </c>
      <c r="Q1819" s="122" t="s">
        <v>190</v>
      </c>
      <c r="R1819" s="124">
        <v>4.4029999999999996</v>
      </c>
      <c r="S1819" s="122" t="s">
        <v>191</v>
      </c>
      <c r="T1819" s="125">
        <v>9.69</v>
      </c>
      <c r="U1819" s="122" t="s">
        <v>30</v>
      </c>
      <c r="W1819" s="8" t="str">
        <f t="shared" si="202"/>
        <v/>
      </c>
      <c r="X1819" s="8">
        <f>IF(S1819="6B",_xlfn.XLOOKUP(H1819,'Zoning 2shop'!A:A,'Zoning 2shop'!B:B),IF(S1819="6C",_xlfn.XLOOKUP(G1819,'Zoning 2shop'!C:C,'Zoning 2shop'!D:D),""))</f>
        <v>30</v>
      </c>
      <c r="Y1819" s="112">
        <f t="shared" si="203"/>
        <v>0.14910705133062102</v>
      </c>
      <c r="Z1819" s="4">
        <f t="shared" si="204"/>
        <v>9.69</v>
      </c>
      <c r="AA1819" s="4">
        <f t="shared" si="205"/>
        <v>0.08</v>
      </c>
      <c r="AB1819" s="4">
        <f t="shared" si="206"/>
        <v>1.4448473273937177</v>
      </c>
      <c r="AC1819" s="19">
        <f t="shared" si="207"/>
        <v>9.77</v>
      </c>
      <c r="AD1819" s="8" t="str">
        <f>IF(COUNTIF(Catégories!A:A,N1819)=0,"catégorie inconnue",LOOKUP(N1819,Catégories!A:A,Catégories!B:B))</f>
        <v>Frêt</v>
      </c>
      <c r="AE1819" s="21">
        <f t="shared" si="208"/>
        <v>11.214847327393716</v>
      </c>
    </row>
    <row r="1820" spans="2:31" hidden="1" x14ac:dyDescent="0.2">
      <c r="B1820" s="122" t="s">
        <v>3839</v>
      </c>
      <c r="C1820" s="122" t="s">
        <v>177</v>
      </c>
      <c r="D1820" s="123">
        <v>46158</v>
      </c>
      <c r="E1820" s="122" t="s">
        <v>563</v>
      </c>
      <c r="F1820" s="122" t="s">
        <v>22</v>
      </c>
      <c r="G1820" s="122" t="s">
        <v>192</v>
      </c>
      <c r="H1820" s="122" t="s">
        <v>149</v>
      </c>
      <c r="I1820" s="122" t="s">
        <v>4417</v>
      </c>
      <c r="J1820" s="122" t="s">
        <v>4417</v>
      </c>
      <c r="K1820" s="122" t="s">
        <v>24</v>
      </c>
      <c r="L1820" s="122" t="s">
        <v>5168</v>
      </c>
      <c r="M1820" s="122" t="s">
        <v>25</v>
      </c>
      <c r="N1820" s="122" t="s">
        <v>26</v>
      </c>
      <c r="O1820" s="122" t="s">
        <v>25</v>
      </c>
      <c r="P1820" s="122" t="s">
        <v>27</v>
      </c>
      <c r="Q1820" s="122" t="s">
        <v>190</v>
      </c>
      <c r="R1820" s="124">
        <v>4.6779999999999999</v>
      </c>
      <c r="S1820" s="122" t="s">
        <v>191</v>
      </c>
      <c r="T1820" s="125">
        <v>13.83</v>
      </c>
      <c r="U1820" s="122" t="s">
        <v>30</v>
      </c>
      <c r="W1820" s="8" t="str">
        <f t="shared" si="202"/>
        <v/>
      </c>
      <c r="X1820" s="8">
        <f>IF(S1820="6B",_xlfn.XLOOKUP(H1820,'Zoning 2shop'!A:A,'Zoning 2shop'!B:B),IF(S1820="6C",_xlfn.XLOOKUP(G1820,'Zoning 2shop'!C:C,'Zoning 2shop'!D:D),""))</f>
        <v>25</v>
      </c>
      <c r="Y1820" s="112">
        <f t="shared" si="203"/>
        <v>0.14910705133062102</v>
      </c>
      <c r="Z1820" s="4">
        <f t="shared" si="204"/>
        <v>13.83</v>
      </c>
      <c r="AA1820" s="4">
        <f t="shared" si="205"/>
        <v>0.08</v>
      </c>
      <c r="AB1820" s="4">
        <f t="shared" si="206"/>
        <v>2.0621505199024885</v>
      </c>
      <c r="AC1820" s="19">
        <f t="shared" si="207"/>
        <v>13.91</v>
      </c>
      <c r="AD1820" s="8" t="str">
        <f>IF(COUNTIF(Catégories!A:A,N1820)=0,"catégorie inconnue",LOOKUP(N1820,Catégories!A:A,Catégories!B:B))</f>
        <v>Frêt</v>
      </c>
      <c r="AE1820" s="21">
        <f t="shared" si="208"/>
        <v>15.972150519902488</v>
      </c>
    </row>
    <row r="1821" spans="2:31" hidden="1" x14ac:dyDescent="0.2">
      <c r="B1821" s="122" t="s">
        <v>3839</v>
      </c>
      <c r="C1821" s="122" t="s">
        <v>177</v>
      </c>
      <c r="D1821" s="123">
        <v>46158</v>
      </c>
      <c r="E1821" s="122" t="s">
        <v>4431</v>
      </c>
      <c r="F1821" s="122" t="s">
        <v>22</v>
      </c>
      <c r="G1821" s="122" t="s">
        <v>151</v>
      </c>
      <c r="H1821" s="122" t="s">
        <v>149</v>
      </c>
      <c r="I1821" s="122" t="s">
        <v>5171</v>
      </c>
      <c r="J1821" s="122" t="s">
        <v>5171</v>
      </c>
      <c r="K1821" s="122" t="s">
        <v>24</v>
      </c>
      <c r="L1821" s="122" t="s">
        <v>5172</v>
      </c>
      <c r="M1821" s="122" t="s">
        <v>25</v>
      </c>
      <c r="N1821" s="122" t="s">
        <v>26</v>
      </c>
      <c r="O1821" s="122" t="s">
        <v>25</v>
      </c>
      <c r="P1821" s="122" t="s">
        <v>27</v>
      </c>
      <c r="Q1821" s="122" t="s">
        <v>190</v>
      </c>
      <c r="R1821" s="124">
        <v>4.9539999999999997</v>
      </c>
      <c r="S1821" s="122" t="s">
        <v>191</v>
      </c>
      <c r="T1821" s="125">
        <v>9.69</v>
      </c>
      <c r="U1821" s="122" t="s">
        <v>30</v>
      </c>
      <c r="W1821" s="8" t="str">
        <f t="shared" si="202"/>
        <v/>
      </c>
      <c r="X1821" s="8">
        <f>IF(S1821="6B",_xlfn.XLOOKUP(H1821,'Zoning 2shop'!A:A,'Zoning 2shop'!B:B),IF(S1821="6C",_xlfn.XLOOKUP(G1821,'Zoning 2shop'!C:C,'Zoning 2shop'!D:D),""))</f>
        <v>30</v>
      </c>
      <c r="Y1821" s="112">
        <f t="shared" si="203"/>
        <v>0.14910705133062102</v>
      </c>
      <c r="Z1821" s="4">
        <f t="shared" si="204"/>
        <v>9.69</v>
      </c>
      <c r="AA1821" s="4">
        <f t="shared" si="205"/>
        <v>0.08</v>
      </c>
      <c r="AB1821" s="4">
        <f t="shared" si="206"/>
        <v>1.4448473273937177</v>
      </c>
      <c r="AC1821" s="19">
        <f t="shared" si="207"/>
        <v>9.77</v>
      </c>
      <c r="AD1821" s="8" t="str">
        <f>IF(COUNTIF(Catégories!A:A,N1821)=0,"catégorie inconnue",LOOKUP(N1821,Catégories!A:A,Catégories!B:B))</f>
        <v>Frêt</v>
      </c>
      <c r="AE1821" s="21">
        <f t="shared" si="208"/>
        <v>11.214847327393716</v>
      </c>
    </row>
    <row r="1822" spans="2:31" hidden="1" x14ac:dyDescent="0.2">
      <c r="B1822" s="122" t="s">
        <v>3839</v>
      </c>
      <c r="C1822" s="122" t="s">
        <v>177</v>
      </c>
      <c r="D1822" s="123">
        <v>46158</v>
      </c>
      <c r="E1822" s="122" t="s">
        <v>5189</v>
      </c>
      <c r="F1822" s="122" t="s">
        <v>22</v>
      </c>
      <c r="G1822" s="122" t="s">
        <v>151</v>
      </c>
      <c r="H1822" s="122" t="s">
        <v>149</v>
      </c>
      <c r="I1822" s="122" t="s">
        <v>5190</v>
      </c>
      <c r="J1822" s="122" t="s">
        <v>5190</v>
      </c>
      <c r="K1822" s="122" t="s">
        <v>24</v>
      </c>
      <c r="L1822" s="122" t="s">
        <v>5191</v>
      </c>
      <c r="M1822" s="122" t="s">
        <v>25</v>
      </c>
      <c r="N1822" s="122" t="s">
        <v>26</v>
      </c>
      <c r="O1822" s="122" t="s">
        <v>25</v>
      </c>
      <c r="P1822" s="122" t="s">
        <v>27</v>
      </c>
      <c r="Q1822" s="122" t="s">
        <v>190</v>
      </c>
      <c r="R1822" s="124">
        <v>4.266</v>
      </c>
      <c r="S1822" s="122" t="s">
        <v>191</v>
      </c>
      <c r="T1822" s="125">
        <v>9.69</v>
      </c>
      <c r="U1822" s="122" t="s">
        <v>30</v>
      </c>
      <c r="W1822" s="8" t="str">
        <f t="shared" si="202"/>
        <v/>
      </c>
      <c r="X1822" s="8">
        <f>IF(S1822="6B",_xlfn.XLOOKUP(H1822,'Zoning 2shop'!A:A,'Zoning 2shop'!B:B),IF(S1822="6C",_xlfn.XLOOKUP(G1822,'Zoning 2shop'!C:C,'Zoning 2shop'!D:D),""))</f>
        <v>30</v>
      </c>
      <c r="Y1822" s="112">
        <f t="shared" si="203"/>
        <v>0.14910705133062102</v>
      </c>
      <c r="Z1822" s="4">
        <f t="shared" si="204"/>
        <v>9.69</v>
      </c>
      <c r="AA1822" s="4">
        <f t="shared" si="205"/>
        <v>0.08</v>
      </c>
      <c r="AB1822" s="4">
        <f t="shared" si="206"/>
        <v>1.4448473273937177</v>
      </c>
      <c r="AC1822" s="19">
        <f t="shared" si="207"/>
        <v>9.77</v>
      </c>
      <c r="AD1822" s="8" t="str">
        <f>IF(COUNTIF(Catégories!A:A,N1822)=0,"catégorie inconnue",LOOKUP(N1822,Catégories!A:A,Catégories!B:B))</f>
        <v>Frêt</v>
      </c>
      <c r="AE1822" s="21">
        <f t="shared" si="208"/>
        <v>11.214847327393716</v>
      </c>
    </row>
    <row r="1823" spans="2:31" hidden="1" x14ac:dyDescent="0.2">
      <c r="B1823" s="122" t="s">
        <v>3839</v>
      </c>
      <c r="C1823" s="122" t="s">
        <v>177</v>
      </c>
      <c r="D1823" s="123">
        <v>46158</v>
      </c>
      <c r="E1823" s="122" t="s">
        <v>5176</v>
      </c>
      <c r="F1823" s="122" t="s">
        <v>22</v>
      </c>
      <c r="G1823" s="122" t="s">
        <v>153</v>
      </c>
      <c r="H1823" s="122" t="s">
        <v>149</v>
      </c>
      <c r="I1823" s="122" t="s">
        <v>5177</v>
      </c>
      <c r="J1823" s="122" t="s">
        <v>5177</v>
      </c>
      <c r="K1823" s="122" t="s">
        <v>24</v>
      </c>
      <c r="L1823" s="122" t="s">
        <v>5178</v>
      </c>
      <c r="M1823" s="122" t="s">
        <v>25</v>
      </c>
      <c r="N1823" s="122" t="s">
        <v>26</v>
      </c>
      <c r="O1823" s="122" t="s">
        <v>25</v>
      </c>
      <c r="P1823" s="122" t="s">
        <v>27</v>
      </c>
      <c r="Q1823" s="122" t="s">
        <v>190</v>
      </c>
      <c r="R1823" s="124">
        <v>7.258</v>
      </c>
      <c r="S1823" s="122" t="s">
        <v>191</v>
      </c>
      <c r="T1823" s="125">
        <v>12.74</v>
      </c>
      <c r="U1823" s="122" t="s">
        <v>30</v>
      </c>
      <c r="W1823" s="8" t="str">
        <f t="shared" si="202"/>
        <v/>
      </c>
      <c r="X1823" s="8">
        <f>IF(S1823="6B",_xlfn.XLOOKUP(H1823,'Zoning 2shop'!A:A,'Zoning 2shop'!B:B),IF(S1823="6C",_xlfn.XLOOKUP(G1823,'Zoning 2shop'!C:C,'Zoning 2shop'!D:D),""))</f>
        <v>33</v>
      </c>
      <c r="Y1823" s="112">
        <f t="shared" si="203"/>
        <v>0.14910705133062102</v>
      </c>
      <c r="Z1823" s="4">
        <f t="shared" si="204"/>
        <v>12.74</v>
      </c>
      <c r="AA1823" s="4">
        <f t="shared" si="205"/>
        <v>0.08</v>
      </c>
      <c r="AB1823" s="4">
        <f t="shared" si="206"/>
        <v>1.8996238339521119</v>
      </c>
      <c r="AC1823" s="19">
        <f t="shared" si="207"/>
        <v>12.82</v>
      </c>
      <c r="AD1823" s="8" t="str">
        <f>IF(COUNTIF(Catégories!A:A,N1823)=0,"catégorie inconnue",LOOKUP(N1823,Catégories!A:A,Catégories!B:B))</f>
        <v>Frêt</v>
      </c>
      <c r="AE1823" s="21">
        <f t="shared" si="208"/>
        <v>14.719623833952113</v>
      </c>
    </row>
    <row r="1824" spans="2:31" hidden="1" x14ac:dyDescent="0.2">
      <c r="B1824" s="122" t="s">
        <v>3839</v>
      </c>
      <c r="C1824" s="122" t="s">
        <v>177</v>
      </c>
      <c r="D1824" s="123">
        <v>46159</v>
      </c>
      <c r="E1824" s="122" t="s">
        <v>357</v>
      </c>
      <c r="F1824" s="122" t="s">
        <v>22</v>
      </c>
      <c r="G1824" s="122" t="s">
        <v>161</v>
      </c>
      <c r="H1824" s="122" t="s">
        <v>149</v>
      </c>
      <c r="I1824" s="122" t="s">
        <v>5263</v>
      </c>
      <c r="J1824" s="122" t="s">
        <v>5263</v>
      </c>
      <c r="K1824" s="122" t="s">
        <v>24</v>
      </c>
      <c r="L1824" s="122" t="s">
        <v>5264</v>
      </c>
      <c r="M1824" s="122" t="s">
        <v>25</v>
      </c>
      <c r="N1824" s="122" t="s">
        <v>26</v>
      </c>
      <c r="O1824" s="122" t="s">
        <v>25</v>
      </c>
      <c r="P1824" s="122" t="s">
        <v>27</v>
      </c>
      <c r="Q1824" s="122" t="s">
        <v>190</v>
      </c>
      <c r="R1824" s="124">
        <v>6.2720000000000002</v>
      </c>
      <c r="S1824" s="122" t="s">
        <v>191</v>
      </c>
      <c r="T1824" s="125">
        <v>15.15</v>
      </c>
      <c r="U1824" s="122" t="s">
        <v>30</v>
      </c>
      <c r="W1824" s="8" t="str">
        <f t="shared" si="202"/>
        <v/>
      </c>
      <c r="X1824" s="8">
        <f>IF(S1824="6B",_xlfn.XLOOKUP(H1824,'Zoning 2shop'!A:A,'Zoning 2shop'!B:B),IF(S1824="6C",_xlfn.XLOOKUP(G1824,'Zoning 2shop'!C:C,'Zoning 2shop'!D:D),""))</f>
        <v>25</v>
      </c>
      <c r="Y1824" s="112">
        <f t="shared" si="203"/>
        <v>0.14910705133062102</v>
      </c>
      <c r="Z1824" s="4">
        <f t="shared" si="204"/>
        <v>15.15</v>
      </c>
      <c r="AA1824" s="4">
        <f t="shared" si="205"/>
        <v>0.08</v>
      </c>
      <c r="AB1824" s="4">
        <f t="shared" si="206"/>
        <v>2.2589718276589084</v>
      </c>
      <c r="AC1824" s="19">
        <f t="shared" si="207"/>
        <v>15.23</v>
      </c>
      <c r="AD1824" s="8" t="str">
        <f>IF(COUNTIF(Catégories!A:A,N1824)=0,"catégorie inconnue",LOOKUP(N1824,Catégories!A:A,Catégories!B:B))</f>
        <v>Frêt</v>
      </c>
      <c r="AE1824" s="21">
        <f t="shared" si="208"/>
        <v>17.488971827658908</v>
      </c>
    </row>
    <row r="1825" spans="2:31" hidden="1" x14ac:dyDescent="0.2">
      <c r="B1825" s="122" t="s">
        <v>3839</v>
      </c>
      <c r="C1825" s="122" t="s">
        <v>177</v>
      </c>
      <c r="D1825" s="123">
        <v>46159</v>
      </c>
      <c r="E1825" s="122" t="s">
        <v>5250</v>
      </c>
      <c r="F1825" s="122" t="s">
        <v>22</v>
      </c>
      <c r="G1825" s="122" t="s">
        <v>151</v>
      </c>
      <c r="H1825" s="122" t="s">
        <v>149</v>
      </c>
      <c r="I1825" s="122" t="s">
        <v>5251</v>
      </c>
      <c r="J1825" s="122" t="s">
        <v>5251</v>
      </c>
      <c r="K1825" s="122" t="s">
        <v>24</v>
      </c>
      <c r="L1825" s="122" t="s">
        <v>5252</v>
      </c>
      <c r="M1825" s="122" t="s">
        <v>25</v>
      </c>
      <c r="N1825" s="122" t="s">
        <v>26</v>
      </c>
      <c r="O1825" s="122" t="s">
        <v>25</v>
      </c>
      <c r="P1825" s="122" t="s">
        <v>27</v>
      </c>
      <c r="Q1825" s="122" t="s">
        <v>190</v>
      </c>
      <c r="R1825" s="124">
        <v>1.03</v>
      </c>
      <c r="S1825" s="122" t="s">
        <v>191</v>
      </c>
      <c r="T1825" s="125">
        <v>5.88</v>
      </c>
      <c r="U1825" s="122" t="s">
        <v>30</v>
      </c>
      <c r="W1825" s="8" t="str">
        <f t="shared" si="202"/>
        <v/>
      </c>
      <c r="X1825" s="8">
        <f>IF(S1825="6B",_xlfn.XLOOKUP(H1825,'Zoning 2shop'!A:A,'Zoning 2shop'!B:B),IF(S1825="6C",_xlfn.XLOOKUP(G1825,'Zoning 2shop'!C:C,'Zoning 2shop'!D:D),""))</f>
        <v>30</v>
      </c>
      <c r="Y1825" s="112">
        <f t="shared" si="203"/>
        <v>0.14910705133062102</v>
      </c>
      <c r="Z1825" s="4">
        <f t="shared" si="204"/>
        <v>5.88</v>
      </c>
      <c r="AA1825" s="4">
        <f t="shared" si="205"/>
        <v>0.08</v>
      </c>
      <c r="AB1825" s="4">
        <f t="shared" si="206"/>
        <v>0.87674946182405156</v>
      </c>
      <c r="AC1825" s="19">
        <f t="shared" si="207"/>
        <v>5.96</v>
      </c>
      <c r="AD1825" s="8" t="str">
        <f>IF(COUNTIF(Catégories!A:A,N1825)=0,"catégorie inconnue",LOOKUP(N1825,Catégories!A:A,Catégories!B:B))</f>
        <v>Frêt</v>
      </c>
      <c r="AE1825" s="21">
        <f t="shared" si="208"/>
        <v>6.8367494618240512</v>
      </c>
    </row>
    <row r="1826" spans="2:31" hidden="1" x14ac:dyDescent="0.2">
      <c r="B1826" s="122" t="s">
        <v>3839</v>
      </c>
      <c r="C1826" s="122" t="s">
        <v>177</v>
      </c>
      <c r="D1826" s="123">
        <v>46159</v>
      </c>
      <c r="E1826" s="122" t="s">
        <v>5245</v>
      </c>
      <c r="F1826" s="122" t="s">
        <v>22</v>
      </c>
      <c r="G1826" s="122" t="s">
        <v>151</v>
      </c>
      <c r="H1826" s="122" t="s">
        <v>149</v>
      </c>
      <c r="I1826" s="122" t="s">
        <v>5246</v>
      </c>
      <c r="J1826" s="122" t="s">
        <v>5246</v>
      </c>
      <c r="K1826" s="122" t="s">
        <v>24</v>
      </c>
      <c r="L1826" s="122" t="s">
        <v>5247</v>
      </c>
      <c r="M1826" s="122" t="s">
        <v>25</v>
      </c>
      <c r="N1826" s="122" t="s">
        <v>26</v>
      </c>
      <c r="O1826" s="122" t="s">
        <v>25</v>
      </c>
      <c r="P1826" s="122" t="s">
        <v>27</v>
      </c>
      <c r="Q1826" s="122" t="s">
        <v>190</v>
      </c>
      <c r="R1826" s="124">
        <v>1.004</v>
      </c>
      <c r="S1826" s="122" t="s">
        <v>191</v>
      </c>
      <c r="T1826" s="125">
        <v>5.88</v>
      </c>
      <c r="U1826" s="122" t="s">
        <v>30</v>
      </c>
      <c r="W1826" s="8" t="str">
        <f t="shared" si="202"/>
        <v/>
      </c>
      <c r="X1826" s="8">
        <f>IF(S1826="6B",_xlfn.XLOOKUP(H1826,'Zoning 2shop'!A:A,'Zoning 2shop'!B:B),IF(S1826="6C",_xlfn.XLOOKUP(G1826,'Zoning 2shop'!C:C,'Zoning 2shop'!D:D),""))</f>
        <v>30</v>
      </c>
      <c r="Y1826" s="112">
        <f t="shared" si="203"/>
        <v>0.14910705133062102</v>
      </c>
      <c r="Z1826" s="4">
        <f t="shared" si="204"/>
        <v>5.88</v>
      </c>
      <c r="AA1826" s="4">
        <f t="shared" si="205"/>
        <v>0.08</v>
      </c>
      <c r="AB1826" s="4">
        <f t="shared" si="206"/>
        <v>0.87674946182405156</v>
      </c>
      <c r="AC1826" s="19">
        <f t="shared" si="207"/>
        <v>5.96</v>
      </c>
      <c r="AD1826" s="8" t="str">
        <f>IF(COUNTIF(Catégories!A:A,N1826)=0,"catégorie inconnue",LOOKUP(N1826,Catégories!A:A,Catégories!B:B))</f>
        <v>Frêt</v>
      </c>
      <c r="AE1826" s="21">
        <f t="shared" si="208"/>
        <v>6.8367494618240512</v>
      </c>
    </row>
    <row r="1827" spans="2:31" hidden="1" x14ac:dyDescent="0.2">
      <c r="B1827" s="122" t="s">
        <v>3839</v>
      </c>
      <c r="C1827" s="122" t="s">
        <v>177</v>
      </c>
      <c r="D1827" s="123">
        <v>46159</v>
      </c>
      <c r="E1827" s="122" t="s">
        <v>5253</v>
      </c>
      <c r="F1827" s="122" t="s">
        <v>22</v>
      </c>
      <c r="G1827" s="122" t="s">
        <v>151</v>
      </c>
      <c r="H1827" s="122" t="s">
        <v>149</v>
      </c>
      <c r="I1827" s="122" t="s">
        <v>5254</v>
      </c>
      <c r="J1827" s="122" t="s">
        <v>5254</v>
      </c>
      <c r="K1827" s="122" t="s">
        <v>24</v>
      </c>
      <c r="L1827" s="122" t="s">
        <v>5255</v>
      </c>
      <c r="M1827" s="122" t="s">
        <v>25</v>
      </c>
      <c r="N1827" s="122" t="s">
        <v>26</v>
      </c>
      <c r="O1827" s="122" t="s">
        <v>25</v>
      </c>
      <c r="P1827" s="122" t="s">
        <v>27</v>
      </c>
      <c r="Q1827" s="122" t="s">
        <v>190</v>
      </c>
      <c r="R1827" s="124">
        <v>9.2799999999999994</v>
      </c>
      <c r="S1827" s="122" t="s">
        <v>191</v>
      </c>
      <c r="T1827" s="125">
        <v>12.99</v>
      </c>
      <c r="U1827" s="122" t="s">
        <v>30</v>
      </c>
      <c r="W1827" s="8" t="str">
        <f t="shared" si="202"/>
        <v/>
      </c>
      <c r="X1827" s="8">
        <f>IF(S1827="6B",_xlfn.XLOOKUP(H1827,'Zoning 2shop'!A:A,'Zoning 2shop'!B:B),IF(S1827="6C",_xlfn.XLOOKUP(G1827,'Zoning 2shop'!C:C,'Zoning 2shop'!D:D),""))</f>
        <v>30</v>
      </c>
      <c r="Y1827" s="112">
        <f t="shared" si="203"/>
        <v>0.14910705133062102</v>
      </c>
      <c r="Z1827" s="4">
        <f t="shared" si="204"/>
        <v>12.99</v>
      </c>
      <c r="AA1827" s="4">
        <f t="shared" si="205"/>
        <v>0.08</v>
      </c>
      <c r="AB1827" s="4">
        <f t="shared" si="206"/>
        <v>1.936900596784767</v>
      </c>
      <c r="AC1827" s="19">
        <f t="shared" si="207"/>
        <v>13.07</v>
      </c>
      <c r="AD1827" s="8" t="str">
        <f>IF(COUNTIF(Catégories!A:A,N1827)=0,"catégorie inconnue",LOOKUP(N1827,Catégories!A:A,Catégories!B:B))</f>
        <v>Frêt</v>
      </c>
      <c r="AE1827" s="21">
        <f t="shared" si="208"/>
        <v>15.006900596784767</v>
      </c>
    </row>
    <row r="1828" spans="2:31" hidden="1" x14ac:dyDescent="0.2">
      <c r="B1828" s="122" t="s">
        <v>3839</v>
      </c>
      <c r="C1828" s="122" t="s">
        <v>177</v>
      </c>
      <c r="D1828" s="123">
        <v>46159</v>
      </c>
      <c r="E1828" s="122" t="s">
        <v>5265</v>
      </c>
      <c r="F1828" s="122" t="s">
        <v>22</v>
      </c>
      <c r="G1828" s="122" t="s">
        <v>151</v>
      </c>
      <c r="H1828" s="122" t="s">
        <v>149</v>
      </c>
      <c r="I1828" s="122" t="s">
        <v>5266</v>
      </c>
      <c r="J1828" s="122" t="s">
        <v>5266</v>
      </c>
      <c r="K1828" s="122" t="s">
        <v>24</v>
      </c>
      <c r="L1828" s="122" t="s">
        <v>5267</v>
      </c>
      <c r="M1828" s="122" t="s">
        <v>25</v>
      </c>
      <c r="N1828" s="122" t="s">
        <v>26</v>
      </c>
      <c r="O1828" s="122" t="s">
        <v>25</v>
      </c>
      <c r="P1828" s="122" t="s">
        <v>27</v>
      </c>
      <c r="Q1828" s="122" t="s">
        <v>190</v>
      </c>
      <c r="R1828" s="124">
        <v>4.532</v>
      </c>
      <c r="S1828" s="122" t="s">
        <v>191</v>
      </c>
      <c r="T1828" s="125">
        <v>9.69</v>
      </c>
      <c r="U1828" s="122" t="s">
        <v>30</v>
      </c>
      <c r="W1828" s="8" t="str">
        <f t="shared" si="202"/>
        <v/>
      </c>
      <c r="X1828" s="8">
        <f>IF(S1828="6B",_xlfn.XLOOKUP(H1828,'Zoning 2shop'!A:A,'Zoning 2shop'!B:B),IF(S1828="6C",_xlfn.XLOOKUP(G1828,'Zoning 2shop'!C:C,'Zoning 2shop'!D:D),""))</f>
        <v>30</v>
      </c>
      <c r="Y1828" s="112">
        <f t="shared" si="203"/>
        <v>0.14910705133062102</v>
      </c>
      <c r="Z1828" s="4">
        <f t="shared" si="204"/>
        <v>9.69</v>
      </c>
      <c r="AA1828" s="4">
        <f t="shared" si="205"/>
        <v>0.08</v>
      </c>
      <c r="AB1828" s="4">
        <f t="shared" si="206"/>
        <v>1.4448473273937177</v>
      </c>
      <c r="AC1828" s="19">
        <f t="shared" si="207"/>
        <v>9.77</v>
      </c>
      <c r="AD1828" s="8" t="str">
        <f>IF(COUNTIF(Catégories!A:A,N1828)=0,"catégorie inconnue",LOOKUP(N1828,Catégories!A:A,Catégories!B:B))</f>
        <v>Frêt</v>
      </c>
      <c r="AE1828" s="21">
        <f t="shared" si="208"/>
        <v>11.214847327393716</v>
      </c>
    </row>
    <row r="1829" spans="2:31" hidden="1" x14ac:dyDescent="0.2">
      <c r="B1829" s="122" t="s">
        <v>3839</v>
      </c>
      <c r="C1829" s="122" t="s">
        <v>177</v>
      </c>
      <c r="D1829" s="123">
        <v>46159</v>
      </c>
      <c r="E1829" s="122" t="s">
        <v>560</v>
      </c>
      <c r="F1829" s="122" t="s">
        <v>22</v>
      </c>
      <c r="G1829" s="122" t="s">
        <v>151</v>
      </c>
      <c r="H1829" s="122" t="s">
        <v>149</v>
      </c>
      <c r="I1829" s="122" t="s">
        <v>5248</v>
      </c>
      <c r="J1829" s="122" t="s">
        <v>5248</v>
      </c>
      <c r="K1829" s="122" t="s">
        <v>24</v>
      </c>
      <c r="L1829" s="122" t="s">
        <v>5249</v>
      </c>
      <c r="M1829" s="122" t="s">
        <v>25</v>
      </c>
      <c r="N1829" s="122" t="s">
        <v>26</v>
      </c>
      <c r="O1829" s="122" t="s">
        <v>25</v>
      </c>
      <c r="P1829" s="122" t="s">
        <v>27</v>
      </c>
      <c r="Q1829" s="122" t="s">
        <v>190</v>
      </c>
      <c r="R1829" s="124">
        <v>4.6379999999999999</v>
      </c>
      <c r="S1829" s="122" t="s">
        <v>191</v>
      </c>
      <c r="T1829" s="125">
        <v>9.69</v>
      </c>
      <c r="U1829" s="122" t="s">
        <v>30</v>
      </c>
      <c r="W1829" s="8" t="str">
        <f t="shared" si="202"/>
        <v/>
      </c>
      <c r="X1829" s="8">
        <f>IF(S1829="6B",_xlfn.XLOOKUP(H1829,'Zoning 2shop'!A:A,'Zoning 2shop'!B:B),IF(S1829="6C",_xlfn.XLOOKUP(G1829,'Zoning 2shop'!C:C,'Zoning 2shop'!D:D),""))</f>
        <v>30</v>
      </c>
      <c r="Y1829" s="112">
        <f t="shared" si="203"/>
        <v>0.14910705133062102</v>
      </c>
      <c r="Z1829" s="4">
        <f t="shared" si="204"/>
        <v>9.69</v>
      </c>
      <c r="AA1829" s="4">
        <f t="shared" si="205"/>
        <v>0.08</v>
      </c>
      <c r="AB1829" s="4">
        <f t="shared" si="206"/>
        <v>1.4448473273937177</v>
      </c>
      <c r="AC1829" s="19">
        <f t="shared" si="207"/>
        <v>9.77</v>
      </c>
      <c r="AD1829" s="8" t="str">
        <f>IF(COUNTIF(Catégories!A:A,N1829)=0,"catégorie inconnue",LOOKUP(N1829,Catégories!A:A,Catégories!B:B))</f>
        <v>Frêt</v>
      </c>
      <c r="AE1829" s="21">
        <f t="shared" si="208"/>
        <v>11.214847327393716</v>
      </c>
    </row>
    <row r="1830" spans="2:31" hidden="1" x14ac:dyDescent="0.2">
      <c r="B1830" s="122" t="s">
        <v>3839</v>
      </c>
      <c r="C1830" s="122" t="s">
        <v>177</v>
      </c>
      <c r="D1830" s="123">
        <v>46159</v>
      </c>
      <c r="E1830" s="122" t="s">
        <v>4807</v>
      </c>
      <c r="F1830" s="122" t="s">
        <v>22</v>
      </c>
      <c r="G1830" s="122" t="s">
        <v>151</v>
      </c>
      <c r="H1830" s="122" t="s">
        <v>149</v>
      </c>
      <c r="I1830" s="122" t="s">
        <v>5235</v>
      </c>
      <c r="J1830" s="122" t="s">
        <v>5235</v>
      </c>
      <c r="K1830" s="122" t="s">
        <v>24</v>
      </c>
      <c r="L1830" s="122" t="s">
        <v>5236</v>
      </c>
      <c r="M1830" s="122" t="s">
        <v>25</v>
      </c>
      <c r="N1830" s="122" t="s">
        <v>26</v>
      </c>
      <c r="O1830" s="122" t="s">
        <v>25</v>
      </c>
      <c r="P1830" s="122" t="s">
        <v>27</v>
      </c>
      <c r="Q1830" s="122" t="s">
        <v>190</v>
      </c>
      <c r="R1830" s="124">
        <v>4.3650000000000002</v>
      </c>
      <c r="S1830" s="122" t="s">
        <v>191</v>
      </c>
      <c r="T1830" s="125">
        <v>9.69</v>
      </c>
      <c r="U1830" s="122" t="s">
        <v>30</v>
      </c>
      <c r="W1830" s="8" t="str">
        <f t="shared" si="202"/>
        <v/>
      </c>
      <c r="X1830" s="8">
        <f>IF(S1830="6B",_xlfn.XLOOKUP(H1830,'Zoning 2shop'!A:A,'Zoning 2shop'!B:B),IF(S1830="6C",_xlfn.XLOOKUP(G1830,'Zoning 2shop'!C:C,'Zoning 2shop'!D:D),""))</f>
        <v>30</v>
      </c>
      <c r="Y1830" s="112">
        <f t="shared" si="203"/>
        <v>0.14910705133062102</v>
      </c>
      <c r="Z1830" s="4">
        <f t="shared" si="204"/>
        <v>9.69</v>
      </c>
      <c r="AA1830" s="4">
        <f t="shared" si="205"/>
        <v>0.08</v>
      </c>
      <c r="AB1830" s="4">
        <f t="shared" si="206"/>
        <v>1.4448473273937177</v>
      </c>
      <c r="AC1830" s="19">
        <f t="shared" si="207"/>
        <v>9.77</v>
      </c>
      <c r="AD1830" s="8" t="str">
        <f>IF(COUNTIF(Catégories!A:A,N1830)=0,"catégorie inconnue",LOOKUP(N1830,Catégories!A:A,Catégories!B:B))</f>
        <v>Frêt</v>
      </c>
      <c r="AE1830" s="21">
        <f t="shared" si="208"/>
        <v>11.214847327393716</v>
      </c>
    </row>
    <row r="1831" spans="2:31" hidden="1" x14ac:dyDescent="0.2">
      <c r="B1831" s="122" t="s">
        <v>3839</v>
      </c>
      <c r="C1831" s="122" t="s">
        <v>177</v>
      </c>
      <c r="D1831" s="123">
        <v>46159</v>
      </c>
      <c r="E1831" s="122" t="s">
        <v>346</v>
      </c>
      <c r="F1831" s="122" t="s">
        <v>22</v>
      </c>
      <c r="G1831" s="122" t="s">
        <v>151</v>
      </c>
      <c r="H1831" s="122" t="s">
        <v>149</v>
      </c>
      <c r="I1831" s="122" t="s">
        <v>5258</v>
      </c>
      <c r="J1831" s="122" t="s">
        <v>5258</v>
      </c>
      <c r="K1831" s="122" t="s">
        <v>24</v>
      </c>
      <c r="L1831" s="122" t="s">
        <v>5259</v>
      </c>
      <c r="M1831" s="122" t="s">
        <v>25</v>
      </c>
      <c r="N1831" s="122" t="s">
        <v>26</v>
      </c>
      <c r="O1831" s="122" t="s">
        <v>25</v>
      </c>
      <c r="P1831" s="122" t="s">
        <v>27</v>
      </c>
      <c r="Q1831" s="122" t="s">
        <v>190</v>
      </c>
      <c r="R1831" s="124">
        <v>4.3650000000000002</v>
      </c>
      <c r="S1831" s="122" t="s">
        <v>191</v>
      </c>
      <c r="T1831" s="125">
        <v>9.69</v>
      </c>
      <c r="U1831" s="122" t="s">
        <v>30</v>
      </c>
      <c r="W1831" s="8" t="str">
        <f t="shared" si="202"/>
        <v/>
      </c>
      <c r="X1831" s="8">
        <f>IF(S1831="6B",_xlfn.XLOOKUP(H1831,'Zoning 2shop'!A:A,'Zoning 2shop'!B:B),IF(S1831="6C",_xlfn.XLOOKUP(G1831,'Zoning 2shop'!C:C,'Zoning 2shop'!D:D),""))</f>
        <v>30</v>
      </c>
      <c r="Y1831" s="112">
        <f t="shared" si="203"/>
        <v>0.14910705133062102</v>
      </c>
      <c r="Z1831" s="4">
        <f t="shared" si="204"/>
        <v>9.69</v>
      </c>
      <c r="AA1831" s="4">
        <f t="shared" si="205"/>
        <v>0.08</v>
      </c>
      <c r="AB1831" s="4">
        <f t="shared" si="206"/>
        <v>1.4448473273937177</v>
      </c>
      <c r="AC1831" s="19">
        <f t="shared" si="207"/>
        <v>9.77</v>
      </c>
      <c r="AD1831" s="8" t="str">
        <f>IF(COUNTIF(Catégories!A:A,N1831)=0,"catégorie inconnue",LOOKUP(N1831,Catégories!A:A,Catégories!B:B))</f>
        <v>Frêt</v>
      </c>
      <c r="AE1831" s="21">
        <f t="shared" si="208"/>
        <v>11.214847327393716</v>
      </c>
    </row>
    <row r="1832" spans="2:31" hidden="1" x14ac:dyDescent="0.2">
      <c r="B1832" s="122" t="s">
        <v>3839</v>
      </c>
      <c r="C1832" s="122" t="s">
        <v>177</v>
      </c>
      <c r="D1832" s="123">
        <v>46159</v>
      </c>
      <c r="E1832" s="122" t="s">
        <v>5239</v>
      </c>
      <c r="F1832" s="122" t="s">
        <v>22</v>
      </c>
      <c r="G1832" s="122" t="s">
        <v>151</v>
      </c>
      <c r="H1832" s="122" t="s">
        <v>149</v>
      </c>
      <c r="I1832" s="122" t="s">
        <v>5240</v>
      </c>
      <c r="J1832" s="122" t="s">
        <v>5240</v>
      </c>
      <c r="K1832" s="122" t="s">
        <v>24</v>
      </c>
      <c r="L1832" s="122" t="s">
        <v>5241</v>
      </c>
      <c r="M1832" s="122" t="s">
        <v>25</v>
      </c>
      <c r="N1832" s="122" t="s">
        <v>26</v>
      </c>
      <c r="O1832" s="122" t="s">
        <v>25</v>
      </c>
      <c r="P1832" s="122" t="s">
        <v>27</v>
      </c>
      <c r="Q1832" s="122" t="s">
        <v>190</v>
      </c>
      <c r="R1832" s="124">
        <v>0.72799999999999998</v>
      </c>
      <c r="S1832" s="122" t="s">
        <v>191</v>
      </c>
      <c r="T1832" s="125">
        <v>5.55</v>
      </c>
      <c r="U1832" s="122" t="s">
        <v>30</v>
      </c>
      <c r="W1832" s="8" t="str">
        <f t="shared" si="202"/>
        <v/>
      </c>
      <c r="X1832" s="8">
        <f>IF(S1832="6B",_xlfn.XLOOKUP(H1832,'Zoning 2shop'!A:A,'Zoning 2shop'!B:B),IF(S1832="6C",_xlfn.XLOOKUP(G1832,'Zoning 2shop'!C:C,'Zoning 2shop'!D:D),""))</f>
        <v>30</v>
      </c>
      <c r="Y1832" s="112">
        <f t="shared" si="203"/>
        <v>0.14910705133062102</v>
      </c>
      <c r="Z1832" s="4">
        <f t="shared" si="204"/>
        <v>5.55</v>
      </c>
      <c r="AA1832" s="4">
        <f t="shared" si="205"/>
        <v>0.08</v>
      </c>
      <c r="AB1832" s="4">
        <f t="shared" si="206"/>
        <v>0.8275441348849466</v>
      </c>
      <c r="AC1832" s="19">
        <f t="shared" si="207"/>
        <v>5.63</v>
      </c>
      <c r="AD1832" s="8" t="str">
        <f>IF(COUNTIF(Catégories!A:A,N1832)=0,"catégorie inconnue",LOOKUP(N1832,Catégories!A:A,Catégories!B:B))</f>
        <v>Frêt</v>
      </c>
      <c r="AE1832" s="21">
        <f t="shared" si="208"/>
        <v>6.4575441348849463</v>
      </c>
    </row>
    <row r="1833" spans="2:31" hidden="1" x14ac:dyDescent="0.2">
      <c r="B1833" s="122" t="s">
        <v>3839</v>
      </c>
      <c r="C1833" s="122" t="s">
        <v>177</v>
      </c>
      <c r="D1833" s="123">
        <v>46159</v>
      </c>
      <c r="E1833" s="122" t="s">
        <v>5242</v>
      </c>
      <c r="F1833" s="122" t="s">
        <v>22</v>
      </c>
      <c r="G1833" s="122" t="s">
        <v>151</v>
      </c>
      <c r="H1833" s="122" t="s">
        <v>149</v>
      </c>
      <c r="I1833" s="122" t="s">
        <v>5243</v>
      </c>
      <c r="J1833" s="122" t="s">
        <v>5243</v>
      </c>
      <c r="K1833" s="122" t="s">
        <v>24</v>
      </c>
      <c r="L1833" s="122" t="s">
        <v>5244</v>
      </c>
      <c r="M1833" s="122" t="s">
        <v>25</v>
      </c>
      <c r="N1833" s="122" t="s">
        <v>26</v>
      </c>
      <c r="O1833" s="122" t="s">
        <v>25</v>
      </c>
      <c r="P1833" s="122" t="s">
        <v>27</v>
      </c>
      <c r="Q1833" s="122" t="s">
        <v>190</v>
      </c>
      <c r="R1833" s="124">
        <v>4.6379999999999999</v>
      </c>
      <c r="S1833" s="122" t="s">
        <v>191</v>
      </c>
      <c r="T1833" s="125">
        <v>9.69</v>
      </c>
      <c r="U1833" s="122" t="s">
        <v>30</v>
      </c>
      <c r="W1833" s="8" t="str">
        <f t="shared" si="202"/>
        <v/>
      </c>
      <c r="X1833" s="8">
        <f>IF(S1833="6B",_xlfn.XLOOKUP(H1833,'Zoning 2shop'!A:A,'Zoning 2shop'!B:B),IF(S1833="6C",_xlfn.XLOOKUP(G1833,'Zoning 2shop'!C:C,'Zoning 2shop'!D:D),""))</f>
        <v>30</v>
      </c>
      <c r="Y1833" s="112">
        <f t="shared" si="203"/>
        <v>0.14910705133062102</v>
      </c>
      <c r="Z1833" s="4">
        <f t="shared" si="204"/>
        <v>9.69</v>
      </c>
      <c r="AA1833" s="4">
        <f t="shared" si="205"/>
        <v>0.08</v>
      </c>
      <c r="AB1833" s="4">
        <f t="shared" si="206"/>
        <v>1.4448473273937177</v>
      </c>
      <c r="AC1833" s="19">
        <f t="shared" si="207"/>
        <v>9.77</v>
      </c>
      <c r="AD1833" s="8" t="str">
        <f>IF(COUNTIF(Catégories!A:A,N1833)=0,"catégorie inconnue",LOOKUP(N1833,Catégories!A:A,Catégories!B:B))</f>
        <v>Frêt</v>
      </c>
      <c r="AE1833" s="21">
        <f t="shared" si="208"/>
        <v>11.214847327393716</v>
      </c>
    </row>
    <row r="1834" spans="2:31" hidden="1" x14ac:dyDescent="0.2">
      <c r="B1834" s="122" t="s">
        <v>3839</v>
      </c>
      <c r="C1834" s="122" t="s">
        <v>177</v>
      </c>
      <c r="D1834" s="123">
        <v>46159</v>
      </c>
      <c r="E1834" s="122" t="s">
        <v>5232</v>
      </c>
      <c r="F1834" s="122" t="s">
        <v>22</v>
      </c>
      <c r="G1834" s="122" t="s">
        <v>151</v>
      </c>
      <c r="H1834" s="122" t="s">
        <v>149</v>
      </c>
      <c r="I1834" s="122" t="s">
        <v>5233</v>
      </c>
      <c r="J1834" s="122" t="s">
        <v>5233</v>
      </c>
      <c r="K1834" s="122" t="s">
        <v>24</v>
      </c>
      <c r="L1834" s="122" t="s">
        <v>5234</v>
      </c>
      <c r="M1834" s="122" t="s">
        <v>25</v>
      </c>
      <c r="N1834" s="122" t="s">
        <v>26</v>
      </c>
      <c r="O1834" s="122" t="s">
        <v>25</v>
      </c>
      <c r="P1834" s="122" t="s">
        <v>27</v>
      </c>
      <c r="Q1834" s="122" t="s">
        <v>190</v>
      </c>
      <c r="R1834" s="124">
        <v>4.1280000000000001</v>
      </c>
      <c r="S1834" s="122" t="s">
        <v>191</v>
      </c>
      <c r="T1834" s="125">
        <v>9.69</v>
      </c>
      <c r="U1834" s="122" t="s">
        <v>30</v>
      </c>
      <c r="W1834" s="8" t="str">
        <f t="shared" si="202"/>
        <v/>
      </c>
      <c r="X1834" s="8">
        <f>IF(S1834="6B",_xlfn.XLOOKUP(H1834,'Zoning 2shop'!A:A,'Zoning 2shop'!B:B),IF(S1834="6C",_xlfn.XLOOKUP(G1834,'Zoning 2shop'!C:C,'Zoning 2shop'!D:D),""))</f>
        <v>30</v>
      </c>
      <c r="Y1834" s="112">
        <f t="shared" si="203"/>
        <v>0.14910705133062102</v>
      </c>
      <c r="Z1834" s="4">
        <f t="shared" si="204"/>
        <v>9.69</v>
      </c>
      <c r="AA1834" s="4">
        <f t="shared" si="205"/>
        <v>0.08</v>
      </c>
      <c r="AB1834" s="4">
        <f t="shared" si="206"/>
        <v>1.4448473273937177</v>
      </c>
      <c r="AC1834" s="19">
        <f t="shared" si="207"/>
        <v>9.77</v>
      </c>
      <c r="AD1834" s="8" t="str">
        <f>IF(COUNTIF(Catégories!A:A,N1834)=0,"catégorie inconnue",LOOKUP(N1834,Catégories!A:A,Catégories!B:B))</f>
        <v>Frêt</v>
      </c>
      <c r="AE1834" s="21">
        <f t="shared" si="208"/>
        <v>11.214847327393716</v>
      </c>
    </row>
    <row r="1835" spans="2:31" hidden="1" x14ac:dyDescent="0.2">
      <c r="B1835" s="122" t="s">
        <v>3839</v>
      </c>
      <c r="C1835" s="122" t="s">
        <v>177</v>
      </c>
      <c r="D1835" s="123">
        <v>46159</v>
      </c>
      <c r="E1835" s="122" t="s">
        <v>2242</v>
      </c>
      <c r="F1835" s="122" t="s">
        <v>22</v>
      </c>
      <c r="G1835" s="122" t="s">
        <v>151</v>
      </c>
      <c r="H1835" s="122" t="s">
        <v>149</v>
      </c>
      <c r="I1835" s="122" t="s">
        <v>5237</v>
      </c>
      <c r="J1835" s="122" t="s">
        <v>5237</v>
      </c>
      <c r="K1835" s="122" t="s">
        <v>24</v>
      </c>
      <c r="L1835" s="122" t="s">
        <v>5238</v>
      </c>
      <c r="M1835" s="122" t="s">
        <v>25</v>
      </c>
      <c r="N1835" s="122" t="s">
        <v>26</v>
      </c>
      <c r="O1835" s="122" t="s">
        <v>25</v>
      </c>
      <c r="P1835" s="122" t="s">
        <v>27</v>
      </c>
      <c r="Q1835" s="122" t="s">
        <v>190</v>
      </c>
      <c r="R1835" s="124">
        <v>4.4029999999999996</v>
      </c>
      <c r="S1835" s="122" t="s">
        <v>191</v>
      </c>
      <c r="T1835" s="125">
        <v>9.69</v>
      </c>
      <c r="U1835" s="122" t="s">
        <v>30</v>
      </c>
      <c r="W1835" s="8" t="str">
        <f t="shared" si="202"/>
        <v/>
      </c>
      <c r="X1835" s="8">
        <f>IF(S1835="6B",_xlfn.XLOOKUP(H1835,'Zoning 2shop'!A:A,'Zoning 2shop'!B:B),IF(S1835="6C",_xlfn.XLOOKUP(G1835,'Zoning 2shop'!C:C,'Zoning 2shop'!D:D),""))</f>
        <v>30</v>
      </c>
      <c r="Y1835" s="112">
        <f t="shared" si="203"/>
        <v>0.14910705133062102</v>
      </c>
      <c r="Z1835" s="4">
        <f t="shared" si="204"/>
        <v>9.69</v>
      </c>
      <c r="AA1835" s="4">
        <f t="shared" si="205"/>
        <v>0.08</v>
      </c>
      <c r="AB1835" s="4">
        <f t="shared" si="206"/>
        <v>1.4448473273937177</v>
      </c>
      <c r="AC1835" s="19">
        <f t="shared" si="207"/>
        <v>9.77</v>
      </c>
      <c r="AD1835" s="8" t="str">
        <f>IF(COUNTIF(Catégories!A:A,N1835)=0,"catégorie inconnue",LOOKUP(N1835,Catégories!A:A,Catégories!B:B))</f>
        <v>Frêt</v>
      </c>
      <c r="AE1835" s="21">
        <f t="shared" si="208"/>
        <v>11.214847327393716</v>
      </c>
    </row>
    <row r="1836" spans="2:31" hidden="1" x14ac:dyDescent="0.2">
      <c r="B1836" s="122" t="s">
        <v>3839</v>
      </c>
      <c r="C1836" s="122" t="s">
        <v>177</v>
      </c>
      <c r="D1836" s="123">
        <v>46159</v>
      </c>
      <c r="E1836" s="122" t="s">
        <v>5260</v>
      </c>
      <c r="F1836" s="122" t="s">
        <v>22</v>
      </c>
      <c r="G1836" s="122" t="s">
        <v>151</v>
      </c>
      <c r="H1836" s="122" t="s">
        <v>149</v>
      </c>
      <c r="I1836" s="122" t="s">
        <v>5261</v>
      </c>
      <c r="J1836" s="122" t="s">
        <v>5261</v>
      </c>
      <c r="K1836" s="122" t="s">
        <v>24</v>
      </c>
      <c r="L1836" s="122" t="s">
        <v>5262</v>
      </c>
      <c r="M1836" s="122" t="s">
        <v>25</v>
      </c>
      <c r="N1836" s="122" t="s">
        <v>26</v>
      </c>
      <c r="O1836" s="122" t="s">
        <v>25</v>
      </c>
      <c r="P1836" s="122" t="s">
        <v>27</v>
      </c>
      <c r="Q1836" s="122" t="s">
        <v>190</v>
      </c>
      <c r="R1836" s="124">
        <v>0.88400000000000001</v>
      </c>
      <c r="S1836" s="122" t="s">
        <v>191</v>
      </c>
      <c r="T1836" s="125">
        <v>5.55</v>
      </c>
      <c r="U1836" s="122" t="s">
        <v>30</v>
      </c>
      <c r="W1836" s="8" t="str">
        <f t="shared" si="202"/>
        <v/>
      </c>
      <c r="X1836" s="8">
        <f>IF(S1836="6B",_xlfn.XLOOKUP(H1836,'Zoning 2shop'!A:A,'Zoning 2shop'!B:B),IF(S1836="6C",_xlfn.XLOOKUP(G1836,'Zoning 2shop'!C:C,'Zoning 2shop'!D:D),""))</f>
        <v>30</v>
      </c>
      <c r="Y1836" s="112">
        <f t="shared" si="203"/>
        <v>0.14910705133062102</v>
      </c>
      <c r="Z1836" s="4">
        <f t="shared" si="204"/>
        <v>5.55</v>
      </c>
      <c r="AA1836" s="4">
        <f t="shared" si="205"/>
        <v>0.08</v>
      </c>
      <c r="AB1836" s="4">
        <f t="shared" si="206"/>
        <v>0.8275441348849466</v>
      </c>
      <c r="AC1836" s="19">
        <f t="shared" si="207"/>
        <v>5.63</v>
      </c>
      <c r="AD1836" s="8" t="str">
        <f>IF(COUNTIF(Catégories!A:A,N1836)=0,"catégorie inconnue",LOOKUP(N1836,Catégories!A:A,Catégories!B:B))</f>
        <v>Frêt</v>
      </c>
      <c r="AE1836" s="21">
        <f t="shared" si="208"/>
        <v>6.4575441348849463</v>
      </c>
    </row>
    <row r="1837" spans="2:31" hidden="1" x14ac:dyDescent="0.2">
      <c r="B1837" s="122" t="s">
        <v>3839</v>
      </c>
      <c r="C1837" s="122" t="s">
        <v>177</v>
      </c>
      <c r="D1837" s="123">
        <v>46159</v>
      </c>
      <c r="E1837" s="122" t="s">
        <v>3672</v>
      </c>
      <c r="F1837" s="122" t="s">
        <v>22</v>
      </c>
      <c r="G1837" s="122" t="s">
        <v>151</v>
      </c>
      <c r="H1837" s="122" t="s">
        <v>149</v>
      </c>
      <c r="I1837" s="122" t="s">
        <v>5256</v>
      </c>
      <c r="J1837" s="122" t="s">
        <v>5256</v>
      </c>
      <c r="K1837" s="122" t="s">
        <v>24</v>
      </c>
      <c r="L1837" s="122" t="s">
        <v>5257</v>
      </c>
      <c r="M1837" s="122" t="s">
        <v>25</v>
      </c>
      <c r="N1837" s="122" t="s">
        <v>26</v>
      </c>
      <c r="O1837" s="122" t="s">
        <v>25</v>
      </c>
      <c r="P1837" s="122" t="s">
        <v>27</v>
      </c>
      <c r="Q1837" s="122" t="s">
        <v>190</v>
      </c>
      <c r="R1837" s="124">
        <v>4.532</v>
      </c>
      <c r="S1837" s="122" t="s">
        <v>191</v>
      </c>
      <c r="T1837" s="125">
        <v>9.69</v>
      </c>
      <c r="U1837" s="122" t="s">
        <v>30</v>
      </c>
      <c r="W1837" s="8" t="str">
        <f t="shared" si="202"/>
        <v/>
      </c>
      <c r="X1837" s="8">
        <f>IF(S1837="6B",_xlfn.XLOOKUP(H1837,'Zoning 2shop'!A:A,'Zoning 2shop'!B:B),IF(S1837="6C",_xlfn.XLOOKUP(G1837,'Zoning 2shop'!C:C,'Zoning 2shop'!D:D),""))</f>
        <v>30</v>
      </c>
      <c r="Y1837" s="112">
        <f t="shared" si="203"/>
        <v>0.14910705133062102</v>
      </c>
      <c r="Z1837" s="4">
        <f t="shared" si="204"/>
        <v>9.69</v>
      </c>
      <c r="AA1837" s="4">
        <f t="shared" si="205"/>
        <v>0.08</v>
      </c>
      <c r="AB1837" s="4">
        <f t="shared" si="206"/>
        <v>1.4448473273937177</v>
      </c>
      <c r="AC1837" s="19">
        <f t="shared" si="207"/>
        <v>9.77</v>
      </c>
      <c r="AD1837" s="8" t="str">
        <f>IF(COUNTIF(Catégories!A:A,N1837)=0,"catégorie inconnue",LOOKUP(N1837,Catégories!A:A,Catégories!B:B))</f>
        <v>Frêt</v>
      </c>
      <c r="AE1837" s="21">
        <f t="shared" si="208"/>
        <v>11.214847327393716</v>
      </c>
    </row>
    <row r="1838" spans="2:31" hidden="1" x14ac:dyDescent="0.2">
      <c r="B1838" s="122" t="s">
        <v>3839</v>
      </c>
      <c r="C1838" s="122" t="s">
        <v>177</v>
      </c>
      <c r="D1838" s="123">
        <v>46160</v>
      </c>
      <c r="E1838" s="122" t="s">
        <v>5323</v>
      </c>
      <c r="F1838" s="122" t="s">
        <v>22</v>
      </c>
      <c r="G1838" s="122" t="s">
        <v>151</v>
      </c>
      <c r="H1838" s="122" t="s">
        <v>149</v>
      </c>
      <c r="I1838" s="122" t="s">
        <v>5324</v>
      </c>
      <c r="J1838" s="122" t="s">
        <v>5324</v>
      </c>
      <c r="K1838" s="122" t="s">
        <v>24</v>
      </c>
      <c r="L1838" s="122" t="s">
        <v>5325</v>
      </c>
      <c r="M1838" s="122" t="s">
        <v>25</v>
      </c>
      <c r="N1838" s="122" t="s">
        <v>26</v>
      </c>
      <c r="O1838" s="122" t="s">
        <v>25</v>
      </c>
      <c r="P1838" s="122" t="s">
        <v>27</v>
      </c>
      <c r="Q1838" s="122" t="s">
        <v>190</v>
      </c>
      <c r="R1838" s="124">
        <v>4.5060000000000002</v>
      </c>
      <c r="S1838" s="122" t="s">
        <v>191</v>
      </c>
      <c r="T1838" s="125">
        <v>9.69</v>
      </c>
      <c r="U1838" s="122" t="s">
        <v>30</v>
      </c>
      <c r="W1838" s="8" t="str">
        <f t="shared" si="202"/>
        <v/>
      </c>
      <c r="X1838" s="8">
        <f>IF(S1838="6B",_xlfn.XLOOKUP(H1838,'Zoning 2shop'!A:A,'Zoning 2shop'!B:B),IF(S1838="6C",_xlfn.XLOOKUP(G1838,'Zoning 2shop'!C:C,'Zoning 2shop'!D:D),""))</f>
        <v>30</v>
      </c>
      <c r="Y1838" s="112">
        <f t="shared" si="203"/>
        <v>0.14910705133062102</v>
      </c>
      <c r="Z1838" s="4">
        <f t="shared" si="204"/>
        <v>9.69</v>
      </c>
      <c r="AA1838" s="4">
        <f t="shared" si="205"/>
        <v>0.08</v>
      </c>
      <c r="AB1838" s="4">
        <f t="shared" si="206"/>
        <v>1.4448473273937177</v>
      </c>
      <c r="AC1838" s="19">
        <f t="shared" si="207"/>
        <v>9.77</v>
      </c>
      <c r="AD1838" s="8" t="str">
        <f>IF(COUNTIF(Catégories!A:A,N1838)=0,"catégorie inconnue",LOOKUP(N1838,Catégories!A:A,Catégories!B:B))</f>
        <v>Frêt</v>
      </c>
      <c r="AE1838" s="21">
        <f t="shared" si="208"/>
        <v>11.214847327393716</v>
      </c>
    </row>
    <row r="1839" spans="2:31" hidden="1" x14ac:dyDescent="0.2">
      <c r="B1839" s="122" t="s">
        <v>3839</v>
      </c>
      <c r="C1839" s="122" t="s">
        <v>177</v>
      </c>
      <c r="D1839" s="123">
        <v>46160</v>
      </c>
      <c r="E1839" s="122" t="s">
        <v>5284</v>
      </c>
      <c r="F1839" s="122" t="s">
        <v>22</v>
      </c>
      <c r="G1839" s="122" t="s">
        <v>151</v>
      </c>
      <c r="H1839" s="122" t="s">
        <v>149</v>
      </c>
      <c r="I1839" s="122" t="s">
        <v>5285</v>
      </c>
      <c r="J1839" s="122" t="s">
        <v>5285</v>
      </c>
      <c r="K1839" s="122" t="s">
        <v>24</v>
      </c>
      <c r="L1839" s="122" t="s">
        <v>5286</v>
      </c>
      <c r="M1839" s="122" t="s">
        <v>25</v>
      </c>
      <c r="N1839" s="122" t="s">
        <v>26</v>
      </c>
      <c r="O1839" s="122" t="s">
        <v>25</v>
      </c>
      <c r="P1839" s="122" t="s">
        <v>27</v>
      </c>
      <c r="Q1839" s="122" t="s">
        <v>190</v>
      </c>
      <c r="R1839" s="124">
        <v>4.532</v>
      </c>
      <c r="S1839" s="122" t="s">
        <v>191</v>
      </c>
      <c r="T1839" s="125">
        <v>9.69</v>
      </c>
      <c r="U1839" s="122" t="s">
        <v>30</v>
      </c>
      <c r="W1839" s="8" t="str">
        <f t="shared" si="202"/>
        <v/>
      </c>
      <c r="X1839" s="8">
        <f>IF(S1839="6B",_xlfn.XLOOKUP(H1839,'Zoning 2shop'!A:A,'Zoning 2shop'!B:B),IF(S1839="6C",_xlfn.XLOOKUP(G1839,'Zoning 2shop'!C:C,'Zoning 2shop'!D:D),""))</f>
        <v>30</v>
      </c>
      <c r="Y1839" s="112">
        <f t="shared" si="203"/>
        <v>0.14910705133062102</v>
      </c>
      <c r="Z1839" s="4">
        <f t="shared" si="204"/>
        <v>9.69</v>
      </c>
      <c r="AA1839" s="4">
        <f t="shared" si="205"/>
        <v>0.08</v>
      </c>
      <c r="AB1839" s="4">
        <f t="shared" si="206"/>
        <v>1.4448473273937177</v>
      </c>
      <c r="AC1839" s="19">
        <f t="shared" si="207"/>
        <v>9.77</v>
      </c>
      <c r="AD1839" s="8" t="str">
        <f>IF(COUNTIF(Catégories!A:A,N1839)=0,"catégorie inconnue",LOOKUP(N1839,Catégories!A:A,Catégories!B:B))</f>
        <v>Frêt</v>
      </c>
      <c r="AE1839" s="21">
        <f t="shared" si="208"/>
        <v>11.214847327393716</v>
      </c>
    </row>
    <row r="1840" spans="2:31" hidden="1" x14ac:dyDescent="0.2">
      <c r="B1840" s="122" t="s">
        <v>3839</v>
      </c>
      <c r="C1840" s="122" t="s">
        <v>177</v>
      </c>
      <c r="D1840" s="123">
        <v>46160</v>
      </c>
      <c r="E1840" s="122" t="s">
        <v>5275</v>
      </c>
      <c r="F1840" s="122" t="s">
        <v>22</v>
      </c>
      <c r="G1840" s="122" t="s">
        <v>151</v>
      </c>
      <c r="H1840" s="122" t="s">
        <v>149</v>
      </c>
      <c r="I1840" s="122" t="s">
        <v>5276</v>
      </c>
      <c r="J1840" s="122" t="s">
        <v>5276</v>
      </c>
      <c r="K1840" s="122" t="s">
        <v>24</v>
      </c>
      <c r="L1840" s="122" t="s">
        <v>5277</v>
      </c>
      <c r="M1840" s="122" t="s">
        <v>25</v>
      </c>
      <c r="N1840" s="122" t="s">
        <v>26</v>
      </c>
      <c r="O1840" s="122" t="s">
        <v>25</v>
      </c>
      <c r="P1840" s="122" t="s">
        <v>27</v>
      </c>
      <c r="Q1840" s="122" t="s">
        <v>190</v>
      </c>
      <c r="R1840" s="124">
        <v>4.3559999999999999</v>
      </c>
      <c r="S1840" s="122" t="s">
        <v>191</v>
      </c>
      <c r="T1840" s="125">
        <v>9.69</v>
      </c>
      <c r="U1840" s="122" t="s">
        <v>30</v>
      </c>
      <c r="W1840" s="8" t="str">
        <f t="shared" si="202"/>
        <v/>
      </c>
      <c r="X1840" s="8">
        <f>IF(S1840="6B",_xlfn.XLOOKUP(H1840,'Zoning 2shop'!A:A,'Zoning 2shop'!B:B),IF(S1840="6C",_xlfn.XLOOKUP(G1840,'Zoning 2shop'!C:C,'Zoning 2shop'!D:D),""))</f>
        <v>30</v>
      </c>
      <c r="Y1840" s="112">
        <f t="shared" si="203"/>
        <v>0.14910705133062102</v>
      </c>
      <c r="Z1840" s="4">
        <f t="shared" si="204"/>
        <v>9.69</v>
      </c>
      <c r="AA1840" s="4">
        <f t="shared" si="205"/>
        <v>0.08</v>
      </c>
      <c r="AB1840" s="4">
        <f t="shared" si="206"/>
        <v>1.4448473273937177</v>
      </c>
      <c r="AC1840" s="19">
        <f t="shared" si="207"/>
        <v>9.77</v>
      </c>
      <c r="AD1840" s="8" t="str">
        <f>IF(COUNTIF(Catégories!A:A,N1840)=0,"catégorie inconnue",LOOKUP(N1840,Catégories!A:A,Catégories!B:B))</f>
        <v>Frêt</v>
      </c>
      <c r="AE1840" s="21">
        <f t="shared" si="208"/>
        <v>11.214847327393716</v>
      </c>
    </row>
    <row r="1841" spans="2:31" hidden="1" x14ac:dyDescent="0.2">
      <c r="B1841" s="122" t="s">
        <v>3839</v>
      </c>
      <c r="C1841" s="122" t="s">
        <v>177</v>
      </c>
      <c r="D1841" s="123">
        <v>46160</v>
      </c>
      <c r="E1841" s="122" t="s">
        <v>5328</v>
      </c>
      <c r="F1841" s="122" t="s">
        <v>22</v>
      </c>
      <c r="G1841" s="122" t="s">
        <v>151</v>
      </c>
      <c r="H1841" s="122" t="s">
        <v>149</v>
      </c>
      <c r="I1841" s="122" t="s">
        <v>5329</v>
      </c>
      <c r="J1841" s="122" t="s">
        <v>5329</v>
      </c>
      <c r="K1841" s="122" t="s">
        <v>24</v>
      </c>
      <c r="L1841" s="122" t="s">
        <v>5330</v>
      </c>
      <c r="M1841" s="122" t="s">
        <v>25</v>
      </c>
      <c r="N1841" s="122" t="s">
        <v>26</v>
      </c>
      <c r="O1841" s="122" t="s">
        <v>25</v>
      </c>
      <c r="P1841" s="122" t="s">
        <v>27</v>
      </c>
      <c r="Q1841" s="122" t="s">
        <v>190</v>
      </c>
      <c r="R1841" s="124">
        <v>4.532</v>
      </c>
      <c r="S1841" s="122" t="s">
        <v>191</v>
      </c>
      <c r="T1841" s="125">
        <v>9.69</v>
      </c>
      <c r="U1841" s="122" t="s">
        <v>30</v>
      </c>
      <c r="W1841" s="8" t="str">
        <f t="shared" si="202"/>
        <v/>
      </c>
      <c r="X1841" s="8">
        <f>IF(S1841="6B",_xlfn.XLOOKUP(H1841,'Zoning 2shop'!A:A,'Zoning 2shop'!B:B),IF(S1841="6C",_xlfn.XLOOKUP(G1841,'Zoning 2shop'!C:C,'Zoning 2shop'!D:D),""))</f>
        <v>30</v>
      </c>
      <c r="Y1841" s="112">
        <f t="shared" si="203"/>
        <v>0.14910705133062102</v>
      </c>
      <c r="Z1841" s="4">
        <f t="shared" si="204"/>
        <v>9.69</v>
      </c>
      <c r="AA1841" s="4">
        <f t="shared" si="205"/>
        <v>0.08</v>
      </c>
      <c r="AB1841" s="4">
        <f t="shared" si="206"/>
        <v>1.4448473273937177</v>
      </c>
      <c r="AC1841" s="19">
        <f t="shared" si="207"/>
        <v>9.77</v>
      </c>
      <c r="AD1841" s="8" t="str">
        <f>IF(COUNTIF(Catégories!A:A,N1841)=0,"catégorie inconnue",LOOKUP(N1841,Catégories!A:A,Catégories!B:B))</f>
        <v>Frêt</v>
      </c>
      <c r="AE1841" s="21">
        <f t="shared" si="208"/>
        <v>11.214847327393716</v>
      </c>
    </row>
    <row r="1842" spans="2:31" hidden="1" x14ac:dyDescent="0.2">
      <c r="B1842" s="122" t="s">
        <v>3839</v>
      </c>
      <c r="C1842" s="122" t="s">
        <v>177</v>
      </c>
      <c r="D1842" s="123">
        <v>46160</v>
      </c>
      <c r="E1842" s="122" t="s">
        <v>5270</v>
      </c>
      <c r="F1842" s="122" t="s">
        <v>22</v>
      </c>
      <c r="G1842" s="122" t="s">
        <v>207</v>
      </c>
      <c r="H1842" s="122" t="s">
        <v>149</v>
      </c>
      <c r="I1842" s="122" t="s">
        <v>5271</v>
      </c>
      <c r="J1842" s="122" t="s">
        <v>5271</v>
      </c>
      <c r="K1842" s="122" t="s">
        <v>24</v>
      </c>
      <c r="L1842" s="122" t="s">
        <v>5272</v>
      </c>
      <c r="M1842" s="122" t="s">
        <v>25</v>
      </c>
      <c r="N1842" s="122" t="s">
        <v>26</v>
      </c>
      <c r="O1842" s="122" t="s">
        <v>25</v>
      </c>
      <c r="P1842" s="122" t="s">
        <v>27</v>
      </c>
      <c r="Q1842" s="122" t="s">
        <v>190</v>
      </c>
      <c r="R1842" s="124">
        <v>2.7650000000000001</v>
      </c>
      <c r="S1842" s="122" t="s">
        <v>191</v>
      </c>
      <c r="T1842" s="125">
        <v>13.36</v>
      </c>
      <c r="U1842" s="122" t="s">
        <v>30</v>
      </c>
      <c r="W1842" s="8" t="str">
        <f t="shared" si="202"/>
        <v/>
      </c>
      <c r="X1842" s="8">
        <f>IF(S1842="6B",_xlfn.XLOOKUP(H1842,'Zoning 2shop'!A:A,'Zoning 2shop'!B:B),IF(S1842="6C",_xlfn.XLOOKUP(G1842,'Zoning 2shop'!C:C,'Zoning 2shop'!D:D),""))</f>
        <v>39</v>
      </c>
      <c r="Y1842" s="112">
        <f t="shared" si="203"/>
        <v>0.14910705133062102</v>
      </c>
      <c r="Z1842" s="4">
        <f t="shared" si="204"/>
        <v>13.36</v>
      </c>
      <c r="AA1842" s="4">
        <f t="shared" si="205"/>
        <v>0.08</v>
      </c>
      <c r="AB1842" s="4">
        <f t="shared" si="206"/>
        <v>1.9920702057770967</v>
      </c>
      <c r="AC1842" s="19">
        <f t="shared" si="207"/>
        <v>13.44</v>
      </c>
      <c r="AD1842" s="8" t="str">
        <f>IF(COUNTIF(Catégories!A:A,N1842)=0,"catégorie inconnue",LOOKUP(N1842,Catégories!A:A,Catégories!B:B))</f>
        <v>Frêt</v>
      </c>
      <c r="AE1842" s="21">
        <f t="shared" si="208"/>
        <v>15.432070205777096</v>
      </c>
    </row>
    <row r="1843" spans="2:31" hidden="1" x14ac:dyDescent="0.2">
      <c r="B1843" s="122" t="s">
        <v>3839</v>
      </c>
      <c r="C1843" s="122" t="s">
        <v>177</v>
      </c>
      <c r="D1843" s="123">
        <v>46160</v>
      </c>
      <c r="E1843" s="122" t="s">
        <v>5331</v>
      </c>
      <c r="F1843" s="122" t="s">
        <v>22</v>
      </c>
      <c r="G1843" s="122" t="s">
        <v>151</v>
      </c>
      <c r="H1843" s="122" t="s">
        <v>149</v>
      </c>
      <c r="I1843" s="122" t="s">
        <v>5332</v>
      </c>
      <c r="J1843" s="122" t="s">
        <v>5332</v>
      </c>
      <c r="K1843" s="122" t="s">
        <v>24</v>
      </c>
      <c r="L1843" s="122" t="s">
        <v>5333</v>
      </c>
      <c r="M1843" s="122" t="s">
        <v>25</v>
      </c>
      <c r="N1843" s="122" t="s">
        <v>26</v>
      </c>
      <c r="O1843" s="122" t="s">
        <v>25</v>
      </c>
      <c r="P1843" s="122" t="s">
        <v>27</v>
      </c>
      <c r="Q1843" s="122" t="s">
        <v>190</v>
      </c>
      <c r="R1843" s="124">
        <v>4.1660000000000004</v>
      </c>
      <c r="S1843" s="122" t="s">
        <v>191</v>
      </c>
      <c r="T1843" s="125">
        <v>9.69</v>
      </c>
      <c r="U1843" s="122" t="s">
        <v>30</v>
      </c>
      <c r="W1843" s="8" t="str">
        <f t="shared" si="202"/>
        <v/>
      </c>
      <c r="X1843" s="8">
        <f>IF(S1843="6B",_xlfn.XLOOKUP(H1843,'Zoning 2shop'!A:A,'Zoning 2shop'!B:B),IF(S1843="6C",_xlfn.XLOOKUP(G1843,'Zoning 2shop'!C:C,'Zoning 2shop'!D:D),""))</f>
        <v>30</v>
      </c>
      <c r="Y1843" s="112">
        <f t="shared" si="203"/>
        <v>0.14910705133062102</v>
      </c>
      <c r="Z1843" s="4">
        <f t="shared" si="204"/>
        <v>9.69</v>
      </c>
      <c r="AA1843" s="4">
        <f t="shared" si="205"/>
        <v>0.08</v>
      </c>
      <c r="AB1843" s="4">
        <f t="shared" si="206"/>
        <v>1.4448473273937177</v>
      </c>
      <c r="AC1843" s="19">
        <f t="shared" si="207"/>
        <v>9.77</v>
      </c>
      <c r="AD1843" s="8" t="str">
        <f>IF(COUNTIF(Catégories!A:A,N1843)=0,"catégorie inconnue",LOOKUP(N1843,Catégories!A:A,Catégories!B:B))</f>
        <v>Frêt</v>
      </c>
      <c r="AE1843" s="21">
        <f t="shared" si="208"/>
        <v>11.214847327393716</v>
      </c>
    </row>
    <row r="1844" spans="2:31" hidden="1" x14ac:dyDescent="0.2">
      <c r="B1844" s="122" t="s">
        <v>3839</v>
      </c>
      <c r="C1844" s="122" t="s">
        <v>177</v>
      </c>
      <c r="D1844" s="123">
        <v>46160</v>
      </c>
      <c r="E1844" s="122" t="s">
        <v>5296</v>
      </c>
      <c r="F1844" s="122" t="s">
        <v>22</v>
      </c>
      <c r="G1844" s="122" t="s">
        <v>151</v>
      </c>
      <c r="H1844" s="122" t="s">
        <v>149</v>
      </c>
      <c r="I1844" s="122" t="s">
        <v>5297</v>
      </c>
      <c r="J1844" s="122" t="s">
        <v>5297</v>
      </c>
      <c r="K1844" s="122" t="s">
        <v>24</v>
      </c>
      <c r="L1844" s="122" t="s">
        <v>5298</v>
      </c>
      <c r="M1844" s="122" t="s">
        <v>25</v>
      </c>
      <c r="N1844" s="122" t="s">
        <v>26</v>
      </c>
      <c r="O1844" s="122" t="s">
        <v>25</v>
      </c>
      <c r="P1844" s="122" t="s">
        <v>27</v>
      </c>
      <c r="Q1844" s="122" t="s">
        <v>190</v>
      </c>
      <c r="R1844" s="124">
        <v>1.766</v>
      </c>
      <c r="S1844" s="122" t="s">
        <v>191</v>
      </c>
      <c r="T1844" s="125">
        <v>5.88</v>
      </c>
      <c r="U1844" s="122" t="s">
        <v>30</v>
      </c>
      <c r="W1844" s="8" t="str">
        <f t="shared" si="202"/>
        <v/>
      </c>
      <c r="X1844" s="8">
        <f>IF(S1844="6B",_xlfn.XLOOKUP(H1844,'Zoning 2shop'!A:A,'Zoning 2shop'!B:B),IF(S1844="6C",_xlfn.XLOOKUP(G1844,'Zoning 2shop'!C:C,'Zoning 2shop'!D:D),""))</f>
        <v>30</v>
      </c>
      <c r="Y1844" s="112">
        <f t="shared" si="203"/>
        <v>0.14910705133062102</v>
      </c>
      <c r="Z1844" s="4">
        <f t="shared" si="204"/>
        <v>5.88</v>
      </c>
      <c r="AA1844" s="4">
        <f t="shared" si="205"/>
        <v>0.08</v>
      </c>
      <c r="AB1844" s="4">
        <f t="shared" si="206"/>
        <v>0.87674946182405156</v>
      </c>
      <c r="AC1844" s="19">
        <f t="shared" si="207"/>
        <v>5.96</v>
      </c>
      <c r="AD1844" s="8" t="str">
        <f>IF(COUNTIF(Catégories!A:A,N1844)=0,"catégorie inconnue",LOOKUP(N1844,Catégories!A:A,Catégories!B:B))</f>
        <v>Frêt</v>
      </c>
      <c r="AE1844" s="21">
        <f t="shared" si="208"/>
        <v>6.8367494618240512</v>
      </c>
    </row>
    <row r="1845" spans="2:31" hidden="1" x14ac:dyDescent="0.2">
      <c r="B1845" s="122" t="s">
        <v>3839</v>
      </c>
      <c r="C1845" s="122" t="s">
        <v>177</v>
      </c>
      <c r="D1845" s="123">
        <v>46160</v>
      </c>
      <c r="E1845" s="122" t="s">
        <v>4663</v>
      </c>
      <c r="F1845" s="122" t="s">
        <v>22</v>
      </c>
      <c r="G1845" s="122" t="s">
        <v>151</v>
      </c>
      <c r="H1845" s="122" t="s">
        <v>149</v>
      </c>
      <c r="I1845" s="122" t="s">
        <v>5318</v>
      </c>
      <c r="J1845" s="122" t="s">
        <v>5318</v>
      </c>
      <c r="K1845" s="122" t="s">
        <v>24</v>
      </c>
      <c r="L1845" s="122" t="s">
        <v>5319</v>
      </c>
      <c r="M1845" s="122" t="s">
        <v>25</v>
      </c>
      <c r="N1845" s="122" t="s">
        <v>26</v>
      </c>
      <c r="O1845" s="122" t="s">
        <v>25</v>
      </c>
      <c r="P1845" s="122" t="s">
        <v>27</v>
      </c>
      <c r="Q1845" s="122" t="s">
        <v>190</v>
      </c>
      <c r="R1845" s="124">
        <v>0.09</v>
      </c>
      <c r="S1845" s="122" t="s">
        <v>191</v>
      </c>
      <c r="T1845" s="125">
        <v>5.33</v>
      </c>
      <c r="U1845" s="122" t="s">
        <v>30</v>
      </c>
      <c r="W1845" s="8" t="str">
        <f t="shared" si="202"/>
        <v/>
      </c>
      <c r="X1845" s="8">
        <f>IF(S1845="6B",_xlfn.XLOOKUP(H1845,'Zoning 2shop'!A:A,'Zoning 2shop'!B:B),IF(S1845="6C",_xlfn.XLOOKUP(G1845,'Zoning 2shop'!C:C,'Zoning 2shop'!D:D),""))</f>
        <v>30</v>
      </c>
      <c r="Y1845" s="112">
        <f t="shared" si="203"/>
        <v>0.14910705133062102</v>
      </c>
      <c r="Z1845" s="4">
        <f t="shared" si="204"/>
        <v>5.33</v>
      </c>
      <c r="AA1845" s="4">
        <f t="shared" si="205"/>
        <v>0.08</v>
      </c>
      <c r="AB1845" s="4">
        <f t="shared" si="206"/>
        <v>0.79474058359221</v>
      </c>
      <c r="AC1845" s="19">
        <f t="shared" si="207"/>
        <v>5.41</v>
      </c>
      <c r="AD1845" s="8" t="str">
        <f>IF(COUNTIF(Catégories!A:A,N1845)=0,"catégorie inconnue",LOOKUP(N1845,Catégories!A:A,Catégories!B:B))</f>
        <v>Frêt</v>
      </c>
      <c r="AE1845" s="21">
        <f t="shared" si="208"/>
        <v>6.2047405835922103</v>
      </c>
    </row>
    <row r="1846" spans="2:31" hidden="1" x14ac:dyDescent="0.2">
      <c r="B1846" s="122" t="s">
        <v>3839</v>
      </c>
      <c r="C1846" s="122" t="s">
        <v>177</v>
      </c>
      <c r="D1846" s="123">
        <v>46160</v>
      </c>
      <c r="E1846" s="122" t="s">
        <v>5315</v>
      </c>
      <c r="F1846" s="122" t="s">
        <v>22</v>
      </c>
      <c r="G1846" s="122" t="s">
        <v>151</v>
      </c>
      <c r="H1846" s="122" t="s">
        <v>149</v>
      </c>
      <c r="I1846" s="122" t="s">
        <v>5316</v>
      </c>
      <c r="J1846" s="122" t="s">
        <v>5316</v>
      </c>
      <c r="K1846" s="122" t="s">
        <v>24</v>
      </c>
      <c r="L1846" s="122" t="s">
        <v>5317</v>
      </c>
      <c r="M1846" s="122" t="s">
        <v>25</v>
      </c>
      <c r="N1846" s="122" t="s">
        <v>26</v>
      </c>
      <c r="O1846" s="122" t="s">
        <v>25</v>
      </c>
      <c r="P1846" s="122" t="s">
        <v>27</v>
      </c>
      <c r="Q1846" s="122" t="s">
        <v>190</v>
      </c>
      <c r="R1846" s="124">
        <v>1.1040000000000001</v>
      </c>
      <c r="S1846" s="122" t="s">
        <v>191</v>
      </c>
      <c r="T1846" s="125">
        <v>5.88</v>
      </c>
      <c r="U1846" s="122" t="s">
        <v>30</v>
      </c>
      <c r="W1846" s="8" t="str">
        <f t="shared" si="202"/>
        <v/>
      </c>
      <c r="X1846" s="8">
        <f>IF(S1846="6B",_xlfn.XLOOKUP(H1846,'Zoning 2shop'!A:A,'Zoning 2shop'!B:B),IF(S1846="6C",_xlfn.XLOOKUP(G1846,'Zoning 2shop'!C:C,'Zoning 2shop'!D:D),""))</f>
        <v>30</v>
      </c>
      <c r="Y1846" s="112">
        <f t="shared" si="203"/>
        <v>0.14910705133062102</v>
      </c>
      <c r="Z1846" s="4">
        <f t="shared" si="204"/>
        <v>5.88</v>
      </c>
      <c r="AA1846" s="4">
        <f t="shared" si="205"/>
        <v>0.08</v>
      </c>
      <c r="AB1846" s="4">
        <f t="shared" si="206"/>
        <v>0.87674946182405156</v>
      </c>
      <c r="AC1846" s="19">
        <f t="shared" si="207"/>
        <v>5.96</v>
      </c>
      <c r="AD1846" s="8" t="str">
        <f>IF(COUNTIF(Catégories!A:A,N1846)=0,"catégorie inconnue",LOOKUP(N1846,Catégories!A:A,Catégories!B:B))</f>
        <v>Frêt</v>
      </c>
      <c r="AE1846" s="21">
        <f t="shared" si="208"/>
        <v>6.8367494618240512</v>
      </c>
    </row>
    <row r="1847" spans="2:31" hidden="1" x14ac:dyDescent="0.2">
      <c r="B1847" s="122" t="s">
        <v>3839</v>
      </c>
      <c r="C1847" s="122" t="s">
        <v>177</v>
      </c>
      <c r="D1847" s="123">
        <v>46160</v>
      </c>
      <c r="E1847" s="122" t="s">
        <v>549</v>
      </c>
      <c r="F1847" s="122" t="s">
        <v>22</v>
      </c>
      <c r="G1847" s="122" t="s">
        <v>151</v>
      </c>
      <c r="H1847" s="122" t="s">
        <v>149</v>
      </c>
      <c r="I1847" s="122" t="s">
        <v>5305</v>
      </c>
      <c r="J1847" s="122" t="s">
        <v>5305</v>
      </c>
      <c r="K1847" s="122" t="s">
        <v>24</v>
      </c>
      <c r="L1847" s="122" t="s">
        <v>5306</v>
      </c>
      <c r="M1847" s="122" t="s">
        <v>25</v>
      </c>
      <c r="N1847" s="122" t="s">
        <v>26</v>
      </c>
      <c r="O1847" s="122" t="s">
        <v>25</v>
      </c>
      <c r="P1847" s="122" t="s">
        <v>27</v>
      </c>
      <c r="Q1847" s="122" t="s">
        <v>190</v>
      </c>
      <c r="R1847" s="124">
        <v>6.2729999999999997</v>
      </c>
      <c r="S1847" s="122" t="s">
        <v>191</v>
      </c>
      <c r="T1847" s="125">
        <v>11.01</v>
      </c>
      <c r="U1847" s="122" t="s">
        <v>30</v>
      </c>
      <c r="W1847" s="8" t="str">
        <f t="shared" si="202"/>
        <v/>
      </c>
      <c r="X1847" s="8">
        <f>IF(S1847="6B",_xlfn.XLOOKUP(H1847,'Zoning 2shop'!A:A,'Zoning 2shop'!B:B),IF(S1847="6C",_xlfn.XLOOKUP(G1847,'Zoning 2shop'!C:C,'Zoning 2shop'!D:D),""))</f>
        <v>30</v>
      </c>
      <c r="Y1847" s="112">
        <f t="shared" si="203"/>
        <v>0.14910705133062102</v>
      </c>
      <c r="Z1847" s="4">
        <f t="shared" si="204"/>
        <v>11.01</v>
      </c>
      <c r="AA1847" s="4">
        <f t="shared" si="205"/>
        <v>0.08</v>
      </c>
      <c r="AB1847" s="4">
        <f t="shared" si="206"/>
        <v>1.6416686351501375</v>
      </c>
      <c r="AC1847" s="19">
        <f t="shared" si="207"/>
        <v>11.09</v>
      </c>
      <c r="AD1847" s="8" t="str">
        <f>IF(COUNTIF(Catégories!A:A,N1847)=0,"catégorie inconnue",LOOKUP(N1847,Catégories!A:A,Catégories!B:B))</f>
        <v>Frêt</v>
      </c>
      <c r="AE1847" s="21">
        <f t="shared" si="208"/>
        <v>12.731668635150138</v>
      </c>
    </row>
    <row r="1848" spans="2:31" hidden="1" x14ac:dyDescent="0.2">
      <c r="B1848" s="122" t="s">
        <v>3839</v>
      </c>
      <c r="C1848" s="122" t="s">
        <v>177</v>
      </c>
      <c r="D1848" s="123">
        <v>46160</v>
      </c>
      <c r="E1848" s="122" t="s">
        <v>5293</v>
      </c>
      <c r="F1848" s="122" t="s">
        <v>22</v>
      </c>
      <c r="G1848" s="122" t="s">
        <v>153</v>
      </c>
      <c r="H1848" s="122" t="s">
        <v>149</v>
      </c>
      <c r="I1848" s="122" t="s">
        <v>5294</v>
      </c>
      <c r="J1848" s="122" t="s">
        <v>5294</v>
      </c>
      <c r="K1848" s="122" t="s">
        <v>24</v>
      </c>
      <c r="L1848" s="122" t="s">
        <v>5295</v>
      </c>
      <c r="M1848" s="122" t="s">
        <v>25</v>
      </c>
      <c r="N1848" s="122" t="s">
        <v>26</v>
      </c>
      <c r="O1848" s="122" t="s">
        <v>25</v>
      </c>
      <c r="P1848" s="122" t="s">
        <v>27</v>
      </c>
      <c r="Q1848" s="122" t="s">
        <v>190</v>
      </c>
      <c r="R1848" s="124">
        <v>0.36</v>
      </c>
      <c r="S1848" s="122" t="s">
        <v>191</v>
      </c>
      <c r="T1848" s="125">
        <v>6.4</v>
      </c>
      <c r="U1848" s="122" t="s">
        <v>30</v>
      </c>
      <c r="W1848" s="8" t="str">
        <f t="shared" si="202"/>
        <v/>
      </c>
      <c r="X1848" s="8">
        <f>IF(S1848="6B",_xlfn.XLOOKUP(H1848,'Zoning 2shop'!A:A,'Zoning 2shop'!B:B),IF(S1848="6C",_xlfn.XLOOKUP(G1848,'Zoning 2shop'!C:C,'Zoning 2shop'!D:D),""))</f>
        <v>33</v>
      </c>
      <c r="Y1848" s="112">
        <f t="shared" si="203"/>
        <v>0.14910705133062102</v>
      </c>
      <c r="Z1848" s="4">
        <f t="shared" si="204"/>
        <v>6.4</v>
      </c>
      <c r="AA1848" s="4">
        <f t="shared" si="205"/>
        <v>0.08</v>
      </c>
      <c r="AB1848" s="4">
        <f t="shared" si="206"/>
        <v>0.95428512851597458</v>
      </c>
      <c r="AC1848" s="19">
        <f t="shared" si="207"/>
        <v>6.48</v>
      </c>
      <c r="AD1848" s="8" t="str">
        <f>IF(COUNTIF(Catégories!A:A,N1848)=0,"catégorie inconnue",LOOKUP(N1848,Catégories!A:A,Catégories!B:B))</f>
        <v>Frêt</v>
      </c>
      <c r="AE1848" s="21">
        <f t="shared" si="208"/>
        <v>7.4342851285159748</v>
      </c>
    </row>
    <row r="1849" spans="2:31" hidden="1" x14ac:dyDescent="0.2">
      <c r="B1849" s="122" t="s">
        <v>3839</v>
      </c>
      <c r="C1849" s="122" t="s">
        <v>177</v>
      </c>
      <c r="D1849" s="123">
        <v>46160</v>
      </c>
      <c r="E1849" s="122" t="s">
        <v>5278</v>
      </c>
      <c r="F1849" s="122" t="s">
        <v>22</v>
      </c>
      <c r="G1849" s="122" t="s">
        <v>151</v>
      </c>
      <c r="H1849" s="122" t="s">
        <v>149</v>
      </c>
      <c r="I1849" s="122" t="s">
        <v>5279</v>
      </c>
      <c r="J1849" s="122" t="s">
        <v>5279</v>
      </c>
      <c r="K1849" s="122" t="s">
        <v>24</v>
      </c>
      <c r="L1849" s="122" t="s">
        <v>5280</v>
      </c>
      <c r="M1849" s="122" t="s">
        <v>25</v>
      </c>
      <c r="N1849" s="122" t="s">
        <v>26</v>
      </c>
      <c r="O1849" s="122" t="s">
        <v>25</v>
      </c>
      <c r="P1849" s="122" t="s">
        <v>27</v>
      </c>
      <c r="Q1849" s="122" t="s">
        <v>190</v>
      </c>
      <c r="R1849" s="124">
        <v>4.532</v>
      </c>
      <c r="S1849" s="122" t="s">
        <v>191</v>
      </c>
      <c r="T1849" s="125">
        <v>9.69</v>
      </c>
      <c r="U1849" s="122" t="s">
        <v>30</v>
      </c>
      <c r="W1849" s="8" t="str">
        <f t="shared" si="202"/>
        <v/>
      </c>
      <c r="X1849" s="8">
        <f>IF(S1849="6B",_xlfn.XLOOKUP(H1849,'Zoning 2shop'!A:A,'Zoning 2shop'!B:B),IF(S1849="6C",_xlfn.XLOOKUP(G1849,'Zoning 2shop'!C:C,'Zoning 2shop'!D:D),""))</f>
        <v>30</v>
      </c>
      <c r="Y1849" s="112">
        <f t="shared" si="203"/>
        <v>0.14910705133062102</v>
      </c>
      <c r="Z1849" s="4">
        <f t="shared" si="204"/>
        <v>9.69</v>
      </c>
      <c r="AA1849" s="4">
        <f t="shared" si="205"/>
        <v>0.08</v>
      </c>
      <c r="AB1849" s="4">
        <f t="shared" si="206"/>
        <v>1.4448473273937177</v>
      </c>
      <c r="AC1849" s="19">
        <f t="shared" si="207"/>
        <v>9.77</v>
      </c>
      <c r="AD1849" s="8" t="str">
        <f>IF(COUNTIF(Catégories!A:A,N1849)=0,"catégorie inconnue",LOOKUP(N1849,Catégories!A:A,Catégories!B:B))</f>
        <v>Frêt</v>
      </c>
      <c r="AE1849" s="21">
        <f t="shared" si="208"/>
        <v>11.214847327393716</v>
      </c>
    </row>
    <row r="1850" spans="2:31" hidden="1" x14ac:dyDescent="0.2">
      <c r="B1850" s="122" t="s">
        <v>3839</v>
      </c>
      <c r="C1850" s="122" t="s">
        <v>177</v>
      </c>
      <c r="D1850" s="123">
        <v>46160</v>
      </c>
      <c r="E1850" s="122" t="s">
        <v>345</v>
      </c>
      <c r="F1850" s="122" t="s">
        <v>22</v>
      </c>
      <c r="G1850" s="122" t="s">
        <v>151</v>
      </c>
      <c r="H1850" s="122" t="s">
        <v>149</v>
      </c>
      <c r="I1850" s="122" t="s">
        <v>5313</v>
      </c>
      <c r="J1850" s="122" t="s">
        <v>5313</v>
      </c>
      <c r="K1850" s="122" t="s">
        <v>24</v>
      </c>
      <c r="L1850" s="122" t="s">
        <v>5314</v>
      </c>
      <c r="M1850" s="122" t="s">
        <v>25</v>
      </c>
      <c r="N1850" s="122" t="s">
        <v>26</v>
      </c>
      <c r="O1850" s="122" t="s">
        <v>25</v>
      </c>
      <c r="P1850" s="122" t="s">
        <v>27</v>
      </c>
      <c r="Q1850" s="122" t="s">
        <v>190</v>
      </c>
      <c r="R1850" s="124">
        <v>0.77500000000000002</v>
      </c>
      <c r="S1850" s="122" t="s">
        <v>191</v>
      </c>
      <c r="T1850" s="125">
        <v>5.55</v>
      </c>
      <c r="U1850" s="122" t="s">
        <v>30</v>
      </c>
      <c r="W1850" s="8" t="str">
        <f t="shared" si="202"/>
        <v/>
      </c>
      <c r="X1850" s="8">
        <f>IF(S1850="6B",_xlfn.XLOOKUP(H1850,'Zoning 2shop'!A:A,'Zoning 2shop'!B:B),IF(S1850="6C",_xlfn.XLOOKUP(G1850,'Zoning 2shop'!C:C,'Zoning 2shop'!D:D),""))</f>
        <v>30</v>
      </c>
      <c r="Y1850" s="112">
        <f t="shared" si="203"/>
        <v>0.14910705133062102</v>
      </c>
      <c r="Z1850" s="4">
        <f t="shared" si="204"/>
        <v>5.55</v>
      </c>
      <c r="AA1850" s="4">
        <f t="shared" si="205"/>
        <v>0.08</v>
      </c>
      <c r="AB1850" s="4">
        <f t="shared" si="206"/>
        <v>0.8275441348849466</v>
      </c>
      <c r="AC1850" s="19">
        <f t="shared" si="207"/>
        <v>5.63</v>
      </c>
      <c r="AD1850" s="8" t="str">
        <f>IF(COUNTIF(Catégories!A:A,N1850)=0,"catégorie inconnue",LOOKUP(N1850,Catégories!A:A,Catégories!B:B))</f>
        <v>Frêt</v>
      </c>
      <c r="AE1850" s="21">
        <f t="shared" si="208"/>
        <v>6.4575441348849463</v>
      </c>
    </row>
    <row r="1851" spans="2:31" hidden="1" x14ac:dyDescent="0.2">
      <c r="B1851" s="122" t="s">
        <v>3839</v>
      </c>
      <c r="C1851" s="122" t="s">
        <v>177</v>
      </c>
      <c r="D1851" s="123">
        <v>46160</v>
      </c>
      <c r="E1851" s="122" t="s">
        <v>5334</v>
      </c>
      <c r="F1851" s="122" t="s">
        <v>22</v>
      </c>
      <c r="G1851" s="122" t="s">
        <v>151</v>
      </c>
      <c r="H1851" s="122" t="s">
        <v>149</v>
      </c>
      <c r="I1851" s="122" t="s">
        <v>5335</v>
      </c>
      <c r="J1851" s="122" t="s">
        <v>5335</v>
      </c>
      <c r="K1851" s="122" t="s">
        <v>24</v>
      </c>
      <c r="L1851" s="122" t="s">
        <v>5336</v>
      </c>
      <c r="M1851" s="122" t="s">
        <v>25</v>
      </c>
      <c r="N1851" s="122" t="s">
        <v>26</v>
      </c>
      <c r="O1851" s="122" t="s">
        <v>25</v>
      </c>
      <c r="P1851" s="122" t="s">
        <v>27</v>
      </c>
      <c r="Q1851" s="122" t="s">
        <v>190</v>
      </c>
      <c r="R1851" s="124">
        <v>1.575</v>
      </c>
      <c r="S1851" s="122" t="s">
        <v>191</v>
      </c>
      <c r="T1851" s="125">
        <v>5.88</v>
      </c>
      <c r="U1851" s="122" t="s">
        <v>30</v>
      </c>
      <c r="W1851" s="8" t="str">
        <f t="shared" si="202"/>
        <v/>
      </c>
      <c r="X1851" s="8">
        <f>IF(S1851="6B",_xlfn.XLOOKUP(H1851,'Zoning 2shop'!A:A,'Zoning 2shop'!B:B),IF(S1851="6C",_xlfn.XLOOKUP(G1851,'Zoning 2shop'!C:C,'Zoning 2shop'!D:D),""))</f>
        <v>30</v>
      </c>
      <c r="Y1851" s="112">
        <f t="shared" si="203"/>
        <v>0.14910705133062102</v>
      </c>
      <c r="Z1851" s="4">
        <f t="shared" si="204"/>
        <v>5.88</v>
      </c>
      <c r="AA1851" s="4">
        <f t="shared" si="205"/>
        <v>0.08</v>
      </c>
      <c r="AB1851" s="4">
        <f t="shared" si="206"/>
        <v>0.87674946182405156</v>
      </c>
      <c r="AC1851" s="19">
        <f t="shared" si="207"/>
        <v>5.96</v>
      </c>
      <c r="AD1851" s="8" t="str">
        <f>IF(COUNTIF(Catégories!A:A,N1851)=0,"catégorie inconnue",LOOKUP(N1851,Catégories!A:A,Catégories!B:B))</f>
        <v>Frêt</v>
      </c>
      <c r="AE1851" s="21">
        <f t="shared" si="208"/>
        <v>6.8367494618240512</v>
      </c>
    </row>
    <row r="1852" spans="2:31" hidden="1" x14ac:dyDescent="0.2">
      <c r="B1852" s="122" t="s">
        <v>3839</v>
      </c>
      <c r="C1852" s="122" t="s">
        <v>177</v>
      </c>
      <c r="D1852" s="123">
        <v>46160</v>
      </c>
      <c r="E1852" s="122" t="s">
        <v>5287</v>
      </c>
      <c r="F1852" s="122" t="s">
        <v>22</v>
      </c>
      <c r="G1852" s="122" t="s">
        <v>156</v>
      </c>
      <c r="H1852" s="122" t="s">
        <v>149</v>
      </c>
      <c r="I1852" s="122" t="s">
        <v>5288</v>
      </c>
      <c r="J1852" s="122" t="s">
        <v>5288</v>
      </c>
      <c r="K1852" s="122" t="s">
        <v>24</v>
      </c>
      <c r="L1852" s="122" t="s">
        <v>5289</v>
      </c>
      <c r="M1852" s="122" t="s">
        <v>25</v>
      </c>
      <c r="N1852" s="122" t="s">
        <v>26</v>
      </c>
      <c r="O1852" s="122" t="s">
        <v>25</v>
      </c>
      <c r="P1852" s="122" t="s">
        <v>27</v>
      </c>
      <c r="Q1852" s="122" t="s">
        <v>190</v>
      </c>
      <c r="R1852" s="124">
        <v>0.88200000000000001</v>
      </c>
      <c r="S1852" s="122" t="s">
        <v>191</v>
      </c>
      <c r="T1852" s="125">
        <v>5.55</v>
      </c>
      <c r="U1852" s="122" t="s">
        <v>30</v>
      </c>
      <c r="W1852" s="8" t="str">
        <f t="shared" si="202"/>
        <v/>
      </c>
      <c r="X1852" s="8">
        <f>IF(S1852="6B",_xlfn.XLOOKUP(H1852,'Zoning 2shop'!A:A,'Zoning 2shop'!B:B),IF(S1852="6C",_xlfn.XLOOKUP(G1852,'Zoning 2shop'!C:C,'Zoning 2shop'!D:D),""))</f>
        <v>42</v>
      </c>
      <c r="Y1852" s="112">
        <f t="shared" si="203"/>
        <v>0.14910705133062102</v>
      </c>
      <c r="Z1852" s="4">
        <f t="shared" si="204"/>
        <v>5.55</v>
      </c>
      <c r="AA1852" s="4">
        <f t="shared" si="205"/>
        <v>0.08</v>
      </c>
      <c r="AB1852" s="4">
        <f t="shared" si="206"/>
        <v>0.8275441348849466</v>
      </c>
      <c r="AC1852" s="19">
        <f t="shared" si="207"/>
        <v>5.63</v>
      </c>
      <c r="AD1852" s="8" t="str">
        <f>IF(COUNTIF(Catégories!A:A,N1852)=0,"catégorie inconnue",LOOKUP(N1852,Catégories!A:A,Catégories!B:B))</f>
        <v>Frêt</v>
      </c>
      <c r="AE1852" s="21">
        <f t="shared" si="208"/>
        <v>6.4575441348849463</v>
      </c>
    </row>
    <row r="1853" spans="2:31" hidden="1" x14ac:dyDescent="0.2">
      <c r="B1853" s="122" t="s">
        <v>3839</v>
      </c>
      <c r="C1853" s="122" t="s">
        <v>177</v>
      </c>
      <c r="D1853" s="123">
        <v>46160</v>
      </c>
      <c r="E1853" s="122" t="s">
        <v>5310</v>
      </c>
      <c r="F1853" s="122" t="s">
        <v>22</v>
      </c>
      <c r="G1853" s="122" t="s">
        <v>151</v>
      </c>
      <c r="H1853" s="122" t="s">
        <v>149</v>
      </c>
      <c r="I1853" s="122" t="s">
        <v>5311</v>
      </c>
      <c r="J1853" s="122" t="s">
        <v>5311</v>
      </c>
      <c r="K1853" s="122" t="s">
        <v>24</v>
      </c>
      <c r="L1853" s="122" t="s">
        <v>5312</v>
      </c>
      <c r="M1853" s="122" t="s">
        <v>25</v>
      </c>
      <c r="N1853" s="122" t="s">
        <v>26</v>
      </c>
      <c r="O1853" s="122" t="s">
        <v>25</v>
      </c>
      <c r="P1853" s="122" t="s">
        <v>27</v>
      </c>
      <c r="Q1853" s="122" t="s">
        <v>190</v>
      </c>
      <c r="R1853" s="124">
        <v>0.27</v>
      </c>
      <c r="S1853" s="122" t="s">
        <v>191</v>
      </c>
      <c r="T1853" s="125">
        <v>5.33</v>
      </c>
      <c r="U1853" s="122" t="s">
        <v>30</v>
      </c>
      <c r="W1853" s="8" t="str">
        <f t="shared" si="202"/>
        <v/>
      </c>
      <c r="X1853" s="8">
        <f>IF(S1853="6B",_xlfn.XLOOKUP(H1853,'Zoning 2shop'!A:A,'Zoning 2shop'!B:B),IF(S1853="6C",_xlfn.XLOOKUP(G1853,'Zoning 2shop'!C:C,'Zoning 2shop'!D:D),""))</f>
        <v>30</v>
      </c>
      <c r="Y1853" s="112">
        <f t="shared" si="203"/>
        <v>0.14910705133062102</v>
      </c>
      <c r="Z1853" s="4">
        <f t="shared" si="204"/>
        <v>5.33</v>
      </c>
      <c r="AA1853" s="4">
        <f t="shared" si="205"/>
        <v>0.08</v>
      </c>
      <c r="AB1853" s="4">
        <f t="shared" si="206"/>
        <v>0.79474058359221</v>
      </c>
      <c r="AC1853" s="19">
        <f t="shared" si="207"/>
        <v>5.41</v>
      </c>
      <c r="AD1853" s="8" t="str">
        <f>IF(COUNTIF(Catégories!A:A,N1853)=0,"catégorie inconnue",LOOKUP(N1853,Catégories!A:A,Catégories!B:B))</f>
        <v>Frêt</v>
      </c>
      <c r="AE1853" s="21">
        <f t="shared" si="208"/>
        <v>6.2047405835922103</v>
      </c>
    </row>
    <row r="1854" spans="2:31" hidden="1" x14ac:dyDescent="0.2">
      <c r="B1854" s="122" t="s">
        <v>3839</v>
      </c>
      <c r="C1854" s="122" t="s">
        <v>177</v>
      </c>
      <c r="D1854" s="123">
        <v>46160</v>
      </c>
      <c r="E1854" s="122" t="s">
        <v>5299</v>
      </c>
      <c r="F1854" s="122" t="s">
        <v>22</v>
      </c>
      <c r="G1854" s="122" t="s">
        <v>151</v>
      </c>
      <c r="H1854" s="122" t="s">
        <v>149</v>
      </c>
      <c r="I1854" s="122" t="s">
        <v>5300</v>
      </c>
      <c r="J1854" s="122" t="s">
        <v>5300</v>
      </c>
      <c r="K1854" s="122" t="s">
        <v>24</v>
      </c>
      <c r="L1854" s="122" t="s">
        <v>5301</v>
      </c>
      <c r="M1854" s="122" t="s">
        <v>25</v>
      </c>
      <c r="N1854" s="122" t="s">
        <v>26</v>
      </c>
      <c r="O1854" s="122" t="s">
        <v>25</v>
      </c>
      <c r="P1854" s="122" t="s">
        <v>27</v>
      </c>
      <c r="Q1854" s="122" t="s">
        <v>190</v>
      </c>
      <c r="R1854" s="124">
        <v>4.532</v>
      </c>
      <c r="S1854" s="122" t="s">
        <v>191</v>
      </c>
      <c r="T1854" s="125">
        <v>9.69</v>
      </c>
      <c r="U1854" s="122" t="s">
        <v>30</v>
      </c>
      <c r="W1854" s="8" t="str">
        <f t="shared" si="202"/>
        <v/>
      </c>
      <c r="X1854" s="8">
        <f>IF(S1854="6B",_xlfn.XLOOKUP(H1854,'Zoning 2shop'!A:A,'Zoning 2shop'!B:B),IF(S1854="6C",_xlfn.XLOOKUP(G1854,'Zoning 2shop'!C:C,'Zoning 2shop'!D:D),""))</f>
        <v>30</v>
      </c>
      <c r="Y1854" s="112">
        <f t="shared" si="203"/>
        <v>0.14910705133062102</v>
      </c>
      <c r="Z1854" s="4">
        <f t="shared" si="204"/>
        <v>9.69</v>
      </c>
      <c r="AA1854" s="4">
        <f t="shared" si="205"/>
        <v>0.08</v>
      </c>
      <c r="AB1854" s="4">
        <f t="shared" si="206"/>
        <v>1.4448473273937177</v>
      </c>
      <c r="AC1854" s="19">
        <f t="shared" si="207"/>
        <v>9.77</v>
      </c>
      <c r="AD1854" s="8" t="str">
        <f>IF(COUNTIF(Catégories!A:A,N1854)=0,"catégorie inconnue",LOOKUP(N1854,Catégories!A:A,Catégories!B:B))</f>
        <v>Frêt</v>
      </c>
      <c r="AE1854" s="21">
        <f t="shared" si="208"/>
        <v>11.214847327393716</v>
      </c>
    </row>
    <row r="1855" spans="2:31" hidden="1" x14ac:dyDescent="0.2">
      <c r="B1855" s="122" t="s">
        <v>3839</v>
      </c>
      <c r="C1855" s="122" t="s">
        <v>177</v>
      </c>
      <c r="D1855" s="123">
        <v>46160</v>
      </c>
      <c r="E1855" s="122" t="s">
        <v>546</v>
      </c>
      <c r="F1855" s="122" t="s">
        <v>22</v>
      </c>
      <c r="G1855" s="122" t="s">
        <v>151</v>
      </c>
      <c r="H1855" s="122" t="s">
        <v>149</v>
      </c>
      <c r="I1855" s="122" t="s">
        <v>5273</v>
      </c>
      <c r="J1855" s="122" t="s">
        <v>5273</v>
      </c>
      <c r="K1855" s="122" t="s">
        <v>24</v>
      </c>
      <c r="L1855" s="122" t="s">
        <v>5274</v>
      </c>
      <c r="M1855" s="122" t="s">
        <v>25</v>
      </c>
      <c r="N1855" s="122" t="s">
        <v>26</v>
      </c>
      <c r="O1855" s="122" t="s">
        <v>25</v>
      </c>
      <c r="P1855" s="122" t="s">
        <v>27</v>
      </c>
      <c r="Q1855" s="122" t="s">
        <v>190</v>
      </c>
      <c r="R1855" s="124">
        <v>1.2</v>
      </c>
      <c r="S1855" s="122" t="s">
        <v>191</v>
      </c>
      <c r="T1855" s="125">
        <v>5.88</v>
      </c>
      <c r="U1855" s="122" t="s">
        <v>30</v>
      </c>
      <c r="W1855" s="8" t="str">
        <f t="shared" si="202"/>
        <v/>
      </c>
      <c r="X1855" s="8">
        <f>IF(S1855="6B",_xlfn.XLOOKUP(H1855,'Zoning 2shop'!A:A,'Zoning 2shop'!B:B),IF(S1855="6C",_xlfn.XLOOKUP(G1855,'Zoning 2shop'!C:C,'Zoning 2shop'!D:D),""))</f>
        <v>30</v>
      </c>
      <c r="Y1855" s="112">
        <f t="shared" si="203"/>
        <v>0.14910705133062102</v>
      </c>
      <c r="Z1855" s="4">
        <f t="shared" si="204"/>
        <v>5.88</v>
      </c>
      <c r="AA1855" s="4">
        <f t="shared" si="205"/>
        <v>0.08</v>
      </c>
      <c r="AB1855" s="4">
        <f t="shared" si="206"/>
        <v>0.87674946182405156</v>
      </c>
      <c r="AC1855" s="19">
        <f t="shared" si="207"/>
        <v>5.96</v>
      </c>
      <c r="AD1855" s="8" t="str">
        <f>IF(COUNTIF(Catégories!A:A,N1855)=0,"catégorie inconnue",LOOKUP(N1855,Catégories!A:A,Catégories!B:B))</f>
        <v>Frêt</v>
      </c>
      <c r="AE1855" s="21">
        <f t="shared" si="208"/>
        <v>6.8367494618240512</v>
      </c>
    </row>
    <row r="1856" spans="2:31" hidden="1" x14ac:dyDescent="0.2">
      <c r="B1856" s="122" t="s">
        <v>3839</v>
      </c>
      <c r="C1856" s="122" t="s">
        <v>177</v>
      </c>
      <c r="D1856" s="123">
        <v>46160</v>
      </c>
      <c r="E1856" s="122" t="s">
        <v>5320</v>
      </c>
      <c r="F1856" s="122" t="s">
        <v>22</v>
      </c>
      <c r="G1856" s="122" t="s">
        <v>207</v>
      </c>
      <c r="H1856" s="122" t="s">
        <v>149</v>
      </c>
      <c r="I1856" s="122" t="s">
        <v>5321</v>
      </c>
      <c r="J1856" s="122" t="s">
        <v>5321</v>
      </c>
      <c r="K1856" s="122" t="s">
        <v>24</v>
      </c>
      <c r="L1856" s="122" t="s">
        <v>5322</v>
      </c>
      <c r="M1856" s="122" t="s">
        <v>25</v>
      </c>
      <c r="N1856" s="122" t="s">
        <v>26</v>
      </c>
      <c r="O1856" s="122" t="s">
        <v>25</v>
      </c>
      <c r="P1856" s="122" t="s">
        <v>27</v>
      </c>
      <c r="Q1856" s="122" t="s">
        <v>190</v>
      </c>
      <c r="R1856" s="124">
        <v>4.7869999999999999</v>
      </c>
      <c r="S1856" s="122" t="s">
        <v>191</v>
      </c>
      <c r="T1856" s="125">
        <v>14.68</v>
      </c>
      <c r="U1856" s="122" t="s">
        <v>30</v>
      </c>
      <c r="W1856" s="8" t="str">
        <f t="shared" si="202"/>
        <v/>
      </c>
      <c r="X1856" s="8">
        <f>IF(S1856="6B",_xlfn.XLOOKUP(H1856,'Zoning 2shop'!A:A,'Zoning 2shop'!B:B),IF(S1856="6C",_xlfn.XLOOKUP(G1856,'Zoning 2shop'!C:C,'Zoning 2shop'!D:D),""))</f>
        <v>39</v>
      </c>
      <c r="Y1856" s="112">
        <f t="shared" si="203"/>
        <v>0.14910705133062102</v>
      </c>
      <c r="Z1856" s="4">
        <f t="shared" si="204"/>
        <v>14.68</v>
      </c>
      <c r="AA1856" s="4">
        <f t="shared" si="205"/>
        <v>0.08</v>
      </c>
      <c r="AB1856" s="4">
        <f t="shared" si="206"/>
        <v>2.1888915135335165</v>
      </c>
      <c r="AC1856" s="19">
        <f t="shared" si="207"/>
        <v>14.76</v>
      </c>
      <c r="AD1856" s="8" t="str">
        <f>IF(COUNTIF(Catégories!A:A,N1856)=0,"catégorie inconnue",LOOKUP(N1856,Catégories!A:A,Catégories!B:B))</f>
        <v>Frêt</v>
      </c>
      <c r="AE1856" s="21">
        <f t="shared" si="208"/>
        <v>16.948891513533518</v>
      </c>
    </row>
    <row r="1857" spans="2:31" hidden="1" x14ac:dyDescent="0.2">
      <c r="B1857" s="122" t="s">
        <v>3839</v>
      </c>
      <c r="C1857" s="122" t="s">
        <v>177</v>
      </c>
      <c r="D1857" s="123">
        <v>46160</v>
      </c>
      <c r="E1857" s="122" t="s">
        <v>349</v>
      </c>
      <c r="F1857" s="122" t="s">
        <v>22</v>
      </c>
      <c r="G1857" s="122" t="s">
        <v>151</v>
      </c>
      <c r="H1857" s="122" t="s">
        <v>149</v>
      </c>
      <c r="I1857" s="122" t="s">
        <v>5326</v>
      </c>
      <c r="J1857" s="122" t="s">
        <v>5326</v>
      </c>
      <c r="K1857" s="122" t="s">
        <v>24</v>
      </c>
      <c r="L1857" s="122" t="s">
        <v>5327</v>
      </c>
      <c r="M1857" s="122" t="s">
        <v>25</v>
      </c>
      <c r="N1857" s="122" t="s">
        <v>26</v>
      </c>
      <c r="O1857" s="122" t="s">
        <v>25</v>
      </c>
      <c r="P1857" s="122" t="s">
        <v>27</v>
      </c>
      <c r="Q1857" s="122" t="s">
        <v>190</v>
      </c>
      <c r="R1857" s="124">
        <v>1.17</v>
      </c>
      <c r="S1857" s="122" t="s">
        <v>191</v>
      </c>
      <c r="T1857" s="125">
        <v>5.88</v>
      </c>
      <c r="U1857" s="122" t="s">
        <v>30</v>
      </c>
      <c r="W1857" s="8" t="str">
        <f t="shared" si="202"/>
        <v/>
      </c>
      <c r="X1857" s="8">
        <f>IF(S1857="6B",_xlfn.XLOOKUP(H1857,'Zoning 2shop'!A:A,'Zoning 2shop'!B:B),IF(S1857="6C",_xlfn.XLOOKUP(G1857,'Zoning 2shop'!C:C,'Zoning 2shop'!D:D),""))</f>
        <v>30</v>
      </c>
      <c r="Y1857" s="112">
        <f t="shared" si="203"/>
        <v>0.14910705133062102</v>
      </c>
      <c r="Z1857" s="4">
        <f t="shared" si="204"/>
        <v>5.88</v>
      </c>
      <c r="AA1857" s="4">
        <f t="shared" si="205"/>
        <v>0.08</v>
      </c>
      <c r="AB1857" s="4">
        <f t="shared" si="206"/>
        <v>0.87674946182405156</v>
      </c>
      <c r="AC1857" s="19">
        <f t="shared" si="207"/>
        <v>5.96</v>
      </c>
      <c r="AD1857" s="8" t="str">
        <f>IF(COUNTIF(Catégories!A:A,N1857)=0,"catégorie inconnue",LOOKUP(N1857,Catégories!A:A,Catégories!B:B))</f>
        <v>Frêt</v>
      </c>
      <c r="AE1857" s="21">
        <f t="shared" si="208"/>
        <v>6.8367494618240512</v>
      </c>
    </row>
    <row r="1858" spans="2:31" hidden="1" x14ac:dyDescent="0.2">
      <c r="B1858" s="122" t="s">
        <v>3839</v>
      </c>
      <c r="C1858" s="122" t="s">
        <v>177</v>
      </c>
      <c r="D1858" s="123">
        <v>46160</v>
      </c>
      <c r="E1858" s="122" t="s">
        <v>5302</v>
      </c>
      <c r="F1858" s="122" t="s">
        <v>22</v>
      </c>
      <c r="G1858" s="122" t="s">
        <v>151</v>
      </c>
      <c r="H1858" s="122" t="s">
        <v>149</v>
      </c>
      <c r="I1858" s="122" t="s">
        <v>5303</v>
      </c>
      <c r="J1858" s="122" t="s">
        <v>5303</v>
      </c>
      <c r="K1858" s="122" t="s">
        <v>24</v>
      </c>
      <c r="L1858" s="122" t="s">
        <v>5304</v>
      </c>
      <c r="M1858" s="122" t="s">
        <v>25</v>
      </c>
      <c r="N1858" s="122" t="s">
        <v>26</v>
      </c>
      <c r="O1858" s="122" t="s">
        <v>25</v>
      </c>
      <c r="P1858" s="122" t="s">
        <v>27</v>
      </c>
      <c r="Q1858" s="122" t="s">
        <v>190</v>
      </c>
      <c r="R1858" s="124">
        <v>4.532</v>
      </c>
      <c r="S1858" s="122" t="s">
        <v>191</v>
      </c>
      <c r="T1858" s="125">
        <v>9.69</v>
      </c>
      <c r="U1858" s="122" t="s">
        <v>30</v>
      </c>
      <c r="W1858" s="8" t="str">
        <f t="shared" ref="W1858:W1921" si="209">IF(C1858&lt;&gt;2,"",IF(S1858="5X","5XK",IF(S1858="5Y","5YK",IF(S1858="6B","6BK",IF(S1858="6C","6CK","")))))</f>
        <v/>
      </c>
      <c r="X1858" s="8">
        <f>IF(S1858="6B",_xlfn.XLOOKUP(H1858,'Zoning 2shop'!A:A,'Zoning 2shop'!B:B),IF(S1858="6C",_xlfn.XLOOKUP(G1858,'Zoning 2shop'!C:C,'Zoning 2shop'!D:D),""))</f>
        <v>30</v>
      </c>
      <c r="Y1858" s="112">
        <f t="shared" si="203"/>
        <v>0.14910705133062102</v>
      </c>
      <c r="Z1858" s="4">
        <f t="shared" si="204"/>
        <v>9.69</v>
      </c>
      <c r="AA1858" s="4">
        <f t="shared" si="205"/>
        <v>0.08</v>
      </c>
      <c r="AB1858" s="4">
        <f t="shared" si="206"/>
        <v>1.4448473273937177</v>
      </c>
      <c r="AC1858" s="19">
        <f t="shared" si="207"/>
        <v>9.77</v>
      </c>
      <c r="AD1858" s="8" t="str">
        <f>IF(COUNTIF(Catégories!A:A,N1858)=0,"catégorie inconnue",LOOKUP(N1858,Catégories!A:A,Catégories!B:B))</f>
        <v>Frêt</v>
      </c>
      <c r="AE1858" s="21">
        <f t="shared" si="208"/>
        <v>11.214847327393716</v>
      </c>
    </row>
    <row r="1859" spans="2:31" hidden="1" x14ac:dyDescent="0.2">
      <c r="B1859" s="122" t="s">
        <v>3839</v>
      </c>
      <c r="C1859" s="122" t="s">
        <v>177</v>
      </c>
      <c r="D1859" s="123">
        <v>46160</v>
      </c>
      <c r="E1859" s="122" t="s">
        <v>5281</v>
      </c>
      <c r="F1859" s="122" t="s">
        <v>22</v>
      </c>
      <c r="G1859" s="122" t="s">
        <v>154</v>
      </c>
      <c r="H1859" s="122" t="s">
        <v>149</v>
      </c>
      <c r="I1859" s="122" t="s">
        <v>5282</v>
      </c>
      <c r="J1859" s="122" t="s">
        <v>5282</v>
      </c>
      <c r="K1859" s="122" t="s">
        <v>24</v>
      </c>
      <c r="L1859" s="122" t="s">
        <v>5283</v>
      </c>
      <c r="M1859" s="122" t="s">
        <v>25</v>
      </c>
      <c r="N1859" s="122" t="s">
        <v>26</v>
      </c>
      <c r="O1859" s="122" t="s">
        <v>25</v>
      </c>
      <c r="P1859" s="122" t="s">
        <v>27</v>
      </c>
      <c r="Q1859" s="122" t="s">
        <v>190</v>
      </c>
      <c r="R1859" s="124">
        <v>6.35</v>
      </c>
      <c r="S1859" s="122" t="s">
        <v>191</v>
      </c>
      <c r="T1859" s="125">
        <v>10.52</v>
      </c>
      <c r="U1859" s="122" t="s">
        <v>30</v>
      </c>
      <c r="W1859" s="8" t="str">
        <f t="shared" si="209"/>
        <v/>
      </c>
      <c r="X1859" s="8">
        <f>IF(S1859="6B",_xlfn.XLOOKUP(H1859,'Zoning 2shop'!A:A,'Zoning 2shop'!B:B),IF(S1859="6C",_xlfn.XLOOKUP(G1859,'Zoning 2shop'!C:C,'Zoning 2shop'!D:D),""))</f>
        <v>26</v>
      </c>
      <c r="Y1859" s="112">
        <f t="shared" si="203"/>
        <v>0.14910705133062102</v>
      </c>
      <c r="Z1859" s="4">
        <f t="shared" si="204"/>
        <v>10.52</v>
      </c>
      <c r="AA1859" s="4">
        <f t="shared" si="205"/>
        <v>0.08</v>
      </c>
      <c r="AB1859" s="4">
        <f t="shared" si="206"/>
        <v>1.568606179998133</v>
      </c>
      <c r="AC1859" s="19">
        <f t="shared" si="207"/>
        <v>10.6</v>
      </c>
      <c r="AD1859" s="8" t="str">
        <f>IF(COUNTIF(Catégories!A:A,N1859)=0,"catégorie inconnue",LOOKUP(N1859,Catégories!A:A,Catégories!B:B))</f>
        <v>Frêt</v>
      </c>
      <c r="AE1859" s="21">
        <f t="shared" si="208"/>
        <v>12.168606179998132</v>
      </c>
    </row>
    <row r="1860" spans="2:31" hidden="1" x14ac:dyDescent="0.2">
      <c r="B1860" s="122" t="s">
        <v>3839</v>
      </c>
      <c r="C1860" s="122" t="s">
        <v>177</v>
      </c>
      <c r="D1860" s="123">
        <v>46160</v>
      </c>
      <c r="E1860" s="122" t="s">
        <v>2047</v>
      </c>
      <c r="F1860" s="122" t="s">
        <v>22</v>
      </c>
      <c r="G1860" s="122" t="s">
        <v>151</v>
      </c>
      <c r="H1860" s="122" t="s">
        <v>149</v>
      </c>
      <c r="I1860" s="122" t="s">
        <v>5268</v>
      </c>
      <c r="J1860" s="122" t="s">
        <v>5268</v>
      </c>
      <c r="K1860" s="122" t="s">
        <v>24</v>
      </c>
      <c r="L1860" s="122" t="s">
        <v>5269</v>
      </c>
      <c r="M1860" s="122" t="s">
        <v>25</v>
      </c>
      <c r="N1860" s="122" t="s">
        <v>26</v>
      </c>
      <c r="O1860" s="122" t="s">
        <v>25</v>
      </c>
      <c r="P1860" s="122" t="s">
        <v>27</v>
      </c>
      <c r="Q1860" s="122" t="s">
        <v>190</v>
      </c>
      <c r="R1860" s="124">
        <v>0.04</v>
      </c>
      <c r="S1860" s="122" t="s">
        <v>191</v>
      </c>
      <c r="T1860" s="125">
        <v>5.33</v>
      </c>
      <c r="U1860" s="122" t="s">
        <v>30</v>
      </c>
      <c r="W1860" s="8" t="str">
        <f t="shared" si="209"/>
        <v/>
      </c>
      <c r="X1860" s="8">
        <f>IF(S1860="6B",_xlfn.XLOOKUP(H1860,'Zoning 2shop'!A:A,'Zoning 2shop'!B:B),IF(S1860="6C",_xlfn.XLOOKUP(G1860,'Zoning 2shop'!C:C,'Zoning 2shop'!D:D),""))</f>
        <v>30</v>
      </c>
      <c r="Y1860" s="112">
        <f t="shared" si="203"/>
        <v>0.14910705133062102</v>
      </c>
      <c r="Z1860" s="4">
        <f t="shared" si="204"/>
        <v>5.33</v>
      </c>
      <c r="AA1860" s="4">
        <f t="shared" si="205"/>
        <v>0.08</v>
      </c>
      <c r="AB1860" s="4">
        <f t="shared" si="206"/>
        <v>0.79474058359221</v>
      </c>
      <c r="AC1860" s="19">
        <f t="shared" si="207"/>
        <v>5.41</v>
      </c>
      <c r="AD1860" s="8" t="str">
        <f>IF(COUNTIF(Catégories!A:A,N1860)=0,"catégorie inconnue",LOOKUP(N1860,Catégories!A:A,Catégories!B:B))</f>
        <v>Frêt</v>
      </c>
      <c r="AE1860" s="21">
        <f t="shared" si="208"/>
        <v>6.2047405835922103</v>
      </c>
    </row>
    <row r="1861" spans="2:31" hidden="1" x14ac:dyDescent="0.2">
      <c r="B1861" s="122" t="s">
        <v>3839</v>
      </c>
      <c r="C1861" s="122" t="s">
        <v>177</v>
      </c>
      <c r="D1861" s="123">
        <v>46160</v>
      </c>
      <c r="E1861" s="122" t="s">
        <v>5290</v>
      </c>
      <c r="F1861" s="122" t="s">
        <v>22</v>
      </c>
      <c r="G1861" s="122" t="s">
        <v>151</v>
      </c>
      <c r="H1861" s="122" t="s">
        <v>149</v>
      </c>
      <c r="I1861" s="122" t="s">
        <v>5291</v>
      </c>
      <c r="J1861" s="122" t="s">
        <v>5291</v>
      </c>
      <c r="K1861" s="122" t="s">
        <v>24</v>
      </c>
      <c r="L1861" s="122" t="s">
        <v>5292</v>
      </c>
      <c r="M1861" s="122" t="s">
        <v>25</v>
      </c>
      <c r="N1861" s="122" t="s">
        <v>26</v>
      </c>
      <c r="O1861" s="122" t="s">
        <v>25</v>
      </c>
      <c r="P1861" s="122" t="s">
        <v>27</v>
      </c>
      <c r="Q1861" s="122" t="s">
        <v>190</v>
      </c>
      <c r="R1861" s="124">
        <v>4.7430000000000003</v>
      </c>
      <c r="S1861" s="122" t="s">
        <v>191</v>
      </c>
      <c r="T1861" s="125">
        <v>9.69</v>
      </c>
      <c r="U1861" s="122" t="s">
        <v>30</v>
      </c>
      <c r="W1861" s="8" t="str">
        <f t="shared" si="209"/>
        <v/>
      </c>
      <c r="X1861" s="8">
        <f>IF(S1861="6B",_xlfn.XLOOKUP(H1861,'Zoning 2shop'!A:A,'Zoning 2shop'!B:B),IF(S1861="6C",_xlfn.XLOOKUP(G1861,'Zoning 2shop'!C:C,'Zoning 2shop'!D:D),""))</f>
        <v>30</v>
      </c>
      <c r="Y1861" s="112">
        <f t="shared" si="203"/>
        <v>0.14910705133062102</v>
      </c>
      <c r="Z1861" s="4">
        <f t="shared" si="204"/>
        <v>9.69</v>
      </c>
      <c r="AA1861" s="4">
        <f t="shared" si="205"/>
        <v>0.08</v>
      </c>
      <c r="AB1861" s="4">
        <f t="shared" si="206"/>
        <v>1.4448473273937177</v>
      </c>
      <c r="AC1861" s="19">
        <f t="shared" si="207"/>
        <v>9.77</v>
      </c>
      <c r="AD1861" s="8" t="str">
        <f>IF(COUNTIF(Catégories!A:A,N1861)=0,"catégorie inconnue",LOOKUP(N1861,Catégories!A:A,Catégories!B:B))</f>
        <v>Frêt</v>
      </c>
      <c r="AE1861" s="21">
        <f t="shared" si="208"/>
        <v>11.214847327393716</v>
      </c>
    </row>
    <row r="1862" spans="2:31" hidden="1" x14ac:dyDescent="0.2">
      <c r="B1862" s="122" t="s">
        <v>3839</v>
      </c>
      <c r="C1862" s="122" t="s">
        <v>177</v>
      </c>
      <c r="D1862" s="123">
        <v>46160</v>
      </c>
      <c r="E1862" s="122" t="s">
        <v>5307</v>
      </c>
      <c r="F1862" s="122" t="s">
        <v>22</v>
      </c>
      <c r="G1862" s="122" t="s">
        <v>156</v>
      </c>
      <c r="H1862" s="122" t="s">
        <v>149</v>
      </c>
      <c r="I1862" s="122" t="s">
        <v>5308</v>
      </c>
      <c r="J1862" s="122" t="s">
        <v>5308</v>
      </c>
      <c r="K1862" s="122" t="s">
        <v>24</v>
      </c>
      <c r="L1862" s="122" t="s">
        <v>5309</v>
      </c>
      <c r="M1862" s="122" t="s">
        <v>25</v>
      </c>
      <c r="N1862" s="122" t="s">
        <v>26</v>
      </c>
      <c r="O1862" s="122" t="s">
        <v>25</v>
      </c>
      <c r="P1862" s="122" t="s">
        <v>27</v>
      </c>
      <c r="Q1862" s="122" t="s">
        <v>190</v>
      </c>
      <c r="R1862" s="124">
        <v>0.54600000000000004</v>
      </c>
      <c r="S1862" s="122" t="s">
        <v>191</v>
      </c>
      <c r="T1862" s="125">
        <v>5.55</v>
      </c>
      <c r="U1862" s="122" t="s">
        <v>30</v>
      </c>
      <c r="W1862" s="8" t="str">
        <f t="shared" si="209"/>
        <v/>
      </c>
      <c r="X1862" s="8">
        <f>IF(S1862="6B",_xlfn.XLOOKUP(H1862,'Zoning 2shop'!A:A,'Zoning 2shop'!B:B),IF(S1862="6C",_xlfn.XLOOKUP(G1862,'Zoning 2shop'!C:C,'Zoning 2shop'!D:D),""))</f>
        <v>42</v>
      </c>
      <c r="Y1862" s="112">
        <f t="shared" si="203"/>
        <v>0.14910705133062102</v>
      </c>
      <c r="Z1862" s="4">
        <f t="shared" si="204"/>
        <v>5.55</v>
      </c>
      <c r="AA1862" s="4">
        <f t="shared" si="205"/>
        <v>0.08</v>
      </c>
      <c r="AB1862" s="4">
        <f t="shared" si="206"/>
        <v>0.8275441348849466</v>
      </c>
      <c r="AC1862" s="19">
        <f t="shared" si="207"/>
        <v>5.63</v>
      </c>
      <c r="AD1862" s="8" t="str">
        <f>IF(COUNTIF(Catégories!A:A,N1862)=0,"catégorie inconnue",LOOKUP(N1862,Catégories!A:A,Catégories!B:B))</f>
        <v>Frêt</v>
      </c>
      <c r="AE1862" s="21">
        <f t="shared" si="208"/>
        <v>6.4575441348849463</v>
      </c>
    </row>
    <row r="1863" spans="2:31" hidden="1" x14ac:dyDescent="0.2">
      <c r="B1863" s="122" t="s">
        <v>3839</v>
      </c>
      <c r="C1863" s="122" t="s">
        <v>177</v>
      </c>
      <c r="D1863" s="123">
        <v>46161</v>
      </c>
      <c r="E1863" s="122" t="s">
        <v>5367</v>
      </c>
      <c r="F1863" s="122" t="s">
        <v>22</v>
      </c>
      <c r="G1863" s="122" t="s">
        <v>156</v>
      </c>
      <c r="H1863" s="122" t="s">
        <v>149</v>
      </c>
      <c r="I1863" s="122" t="s">
        <v>5368</v>
      </c>
      <c r="J1863" s="122" t="s">
        <v>5368</v>
      </c>
      <c r="K1863" s="122" t="s">
        <v>24</v>
      </c>
      <c r="L1863" s="122" t="s">
        <v>5369</v>
      </c>
      <c r="M1863" s="122" t="s">
        <v>25</v>
      </c>
      <c r="N1863" s="122" t="s">
        <v>26</v>
      </c>
      <c r="O1863" s="122" t="s">
        <v>25</v>
      </c>
      <c r="P1863" s="122" t="s">
        <v>27</v>
      </c>
      <c r="Q1863" s="122" t="s">
        <v>190</v>
      </c>
      <c r="R1863" s="124">
        <v>0.13</v>
      </c>
      <c r="S1863" s="122" t="s">
        <v>191</v>
      </c>
      <c r="T1863" s="125">
        <v>5.33</v>
      </c>
      <c r="U1863" s="122" t="s">
        <v>30</v>
      </c>
      <c r="W1863" s="8" t="str">
        <f t="shared" si="209"/>
        <v/>
      </c>
      <c r="X1863" s="8">
        <f>IF(S1863="6B",_xlfn.XLOOKUP(H1863,'Zoning 2shop'!A:A,'Zoning 2shop'!B:B),IF(S1863="6C",_xlfn.XLOOKUP(G1863,'Zoning 2shop'!C:C,'Zoning 2shop'!D:D),""))</f>
        <v>42</v>
      </c>
      <c r="Y1863" s="112">
        <f t="shared" si="203"/>
        <v>0.14910705133062102</v>
      </c>
      <c r="Z1863" s="4">
        <f t="shared" si="204"/>
        <v>5.33</v>
      </c>
      <c r="AA1863" s="4">
        <f t="shared" si="205"/>
        <v>0.08</v>
      </c>
      <c r="AB1863" s="4">
        <f t="shared" si="206"/>
        <v>0.79474058359221</v>
      </c>
      <c r="AC1863" s="19">
        <f t="shared" si="207"/>
        <v>5.41</v>
      </c>
      <c r="AD1863" s="8" t="str">
        <f>IF(COUNTIF(Catégories!A:A,N1863)=0,"catégorie inconnue",LOOKUP(N1863,Catégories!A:A,Catégories!B:B))</f>
        <v>Frêt</v>
      </c>
      <c r="AE1863" s="21">
        <f t="shared" si="208"/>
        <v>6.2047405835922103</v>
      </c>
    </row>
    <row r="1864" spans="2:31" hidden="1" x14ac:dyDescent="0.2">
      <c r="B1864" s="122" t="s">
        <v>3839</v>
      </c>
      <c r="C1864" s="122" t="s">
        <v>177</v>
      </c>
      <c r="D1864" s="123">
        <v>46161</v>
      </c>
      <c r="E1864" s="122" t="s">
        <v>350</v>
      </c>
      <c r="F1864" s="122" t="s">
        <v>22</v>
      </c>
      <c r="G1864" s="122" t="s">
        <v>151</v>
      </c>
      <c r="H1864" s="122" t="s">
        <v>149</v>
      </c>
      <c r="I1864" s="122" t="s">
        <v>5351</v>
      </c>
      <c r="J1864" s="122" t="s">
        <v>5351</v>
      </c>
      <c r="K1864" s="122" t="s">
        <v>24</v>
      </c>
      <c r="L1864" s="122" t="s">
        <v>5352</v>
      </c>
      <c r="M1864" s="122" t="s">
        <v>25</v>
      </c>
      <c r="N1864" s="122" t="s">
        <v>26</v>
      </c>
      <c r="O1864" s="122" t="s">
        <v>25</v>
      </c>
      <c r="P1864" s="122" t="s">
        <v>27</v>
      </c>
      <c r="Q1864" s="122" t="s">
        <v>190</v>
      </c>
      <c r="R1864" s="124">
        <v>3.8879999999999999</v>
      </c>
      <c r="S1864" s="122" t="s">
        <v>191</v>
      </c>
      <c r="T1864" s="125">
        <v>9.0299999999999994</v>
      </c>
      <c r="U1864" s="122" t="s">
        <v>30</v>
      </c>
      <c r="W1864" s="8" t="str">
        <f t="shared" si="209"/>
        <v/>
      </c>
      <c r="X1864" s="8">
        <f>IF(S1864="6B",_xlfn.XLOOKUP(H1864,'Zoning 2shop'!A:A,'Zoning 2shop'!B:B),IF(S1864="6C",_xlfn.XLOOKUP(G1864,'Zoning 2shop'!C:C,'Zoning 2shop'!D:D),""))</f>
        <v>30</v>
      </c>
      <c r="Y1864" s="112">
        <f t="shared" si="203"/>
        <v>0.14910705133062102</v>
      </c>
      <c r="Z1864" s="4">
        <f t="shared" si="204"/>
        <v>9.0299999999999994</v>
      </c>
      <c r="AA1864" s="4">
        <f t="shared" si="205"/>
        <v>0.08</v>
      </c>
      <c r="AB1864" s="4">
        <f t="shared" si="206"/>
        <v>1.3464366735155078</v>
      </c>
      <c r="AC1864" s="19">
        <f t="shared" si="207"/>
        <v>9.11</v>
      </c>
      <c r="AD1864" s="8" t="str">
        <f>IF(COUNTIF(Catégories!A:A,N1864)=0,"catégorie inconnue",LOOKUP(N1864,Catégories!A:A,Catégories!B:B))</f>
        <v>Frêt</v>
      </c>
      <c r="AE1864" s="21">
        <f t="shared" si="208"/>
        <v>10.456436673515507</v>
      </c>
    </row>
    <row r="1865" spans="2:31" hidden="1" x14ac:dyDescent="0.2">
      <c r="B1865" s="122" t="s">
        <v>3839</v>
      </c>
      <c r="C1865" s="122" t="s">
        <v>177</v>
      </c>
      <c r="D1865" s="123">
        <v>46161</v>
      </c>
      <c r="E1865" s="122" t="s">
        <v>5400</v>
      </c>
      <c r="F1865" s="122" t="s">
        <v>22</v>
      </c>
      <c r="G1865" s="122" t="s">
        <v>151</v>
      </c>
      <c r="H1865" s="122" t="s">
        <v>149</v>
      </c>
      <c r="I1865" s="122" t="s">
        <v>5401</v>
      </c>
      <c r="J1865" s="122" t="s">
        <v>5401</v>
      </c>
      <c r="K1865" s="122" t="s">
        <v>24</v>
      </c>
      <c r="L1865" s="122" t="s">
        <v>5402</v>
      </c>
      <c r="M1865" s="122" t="s">
        <v>25</v>
      </c>
      <c r="N1865" s="122" t="s">
        <v>26</v>
      </c>
      <c r="O1865" s="122" t="s">
        <v>25</v>
      </c>
      <c r="P1865" s="122" t="s">
        <v>27</v>
      </c>
      <c r="Q1865" s="122" t="s">
        <v>190</v>
      </c>
      <c r="R1865" s="124">
        <v>4.3650000000000002</v>
      </c>
      <c r="S1865" s="122" t="s">
        <v>191</v>
      </c>
      <c r="T1865" s="125">
        <v>9.69</v>
      </c>
      <c r="U1865" s="122" t="s">
        <v>30</v>
      </c>
      <c r="W1865" s="8" t="str">
        <f t="shared" si="209"/>
        <v/>
      </c>
      <c r="X1865" s="8">
        <f>IF(S1865="6B",_xlfn.XLOOKUP(H1865,'Zoning 2shop'!A:A,'Zoning 2shop'!B:B),IF(S1865="6C",_xlfn.XLOOKUP(G1865,'Zoning 2shop'!C:C,'Zoning 2shop'!D:D),""))</f>
        <v>30</v>
      </c>
      <c r="Y1865" s="112">
        <f t="shared" si="203"/>
        <v>0.14910705133062102</v>
      </c>
      <c r="Z1865" s="4">
        <f t="shared" si="204"/>
        <v>9.69</v>
      </c>
      <c r="AA1865" s="4">
        <f t="shared" si="205"/>
        <v>0.08</v>
      </c>
      <c r="AB1865" s="4">
        <f t="shared" si="206"/>
        <v>1.4448473273937177</v>
      </c>
      <c r="AC1865" s="19">
        <f t="shared" si="207"/>
        <v>9.77</v>
      </c>
      <c r="AD1865" s="8" t="str">
        <f>IF(COUNTIF(Catégories!A:A,N1865)=0,"catégorie inconnue",LOOKUP(N1865,Catégories!A:A,Catégories!B:B))</f>
        <v>Frêt</v>
      </c>
      <c r="AE1865" s="21">
        <f t="shared" si="208"/>
        <v>11.214847327393716</v>
      </c>
    </row>
    <row r="1866" spans="2:31" hidden="1" x14ac:dyDescent="0.2">
      <c r="B1866" s="122" t="s">
        <v>3839</v>
      </c>
      <c r="C1866" s="122" t="s">
        <v>177</v>
      </c>
      <c r="D1866" s="123">
        <v>46161</v>
      </c>
      <c r="E1866" s="122" t="s">
        <v>2541</v>
      </c>
      <c r="F1866" s="122" t="s">
        <v>22</v>
      </c>
      <c r="G1866" s="122" t="s">
        <v>154</v>
      </c>
      <c r="H1866" s="122" t="s">
        <v>149</v>
      </c>
      <c r="I1866" s="122" t="s">
        <v>5344</v>
      </c>
      <c r="J1866" s="122" t="s">
        <v>5344</v>
      </c>
      <c r="K1866" s="122" t="s">
        <v>24</v>
      </c>
      <c r="L1866" s="122" t="s">
        <v>5345</v>
      </c>
      <c r="M1866" s="122" t="s">
        <v>25</v>
      </c>
      <c r="N1866" s="122" t="s">
        <v>26</v>
      </c>
      <c r="O1866" s="122" t="s">
        <v>25</v>
      </c>
      <c r="P1866" s="122" t="s">
        <v>27</v>
      </c>
      <c r="Q1866" s="122" t="s">
        <v>190</v>
      </c>
      <c r="R1866" s="124">
        <v>4.6779999999999999</v>
      </c>
      <c r="S1866" s="122" t="s">
        <v>191</v>
      </c>
      <c r="T1866" s="125">
        <v>9.1999999999999993</v>
      </c>
      <c r="U1866" s="122" t="s">
        <v>30</v>
      </c>
      <c r="W1866" s="8" t="str">
        <f t="shared" si="209"/>
        <v/>
      </c>
      <c r="X1866" s="8">
        <f>IF(S1866="6B",_xlfn.XLOOKUP(H1866,'Zoning 2shop'!A:A,'Zoning 2shop'!B:B),IF(S1866="6C",_xlfn.XLOOKUP(G1866,'Zoning 2shop'!C:C,'Zoning 2shop'!D:D),""))</f>
        <v>26</v>
      </c>
      <c r="Y1866" s="112">
        <f t="shared" ref="Y1866:Y1929" si="210">AB1866/Z1866</f>
        <v>0.14910705133062102</v>
      </c>
      <c r="Z1866" s="4">
        <f t="shared" ref="Z1866:Z1929" si="211">T1866</f>
        <v>9.1999999999999993</v>
      </c>
      <c r="AA1866" s="4">
        <f t="shared" ref="AA1866:AA1929" si="212">IF(OR(S1866="6C",S1866="6B",S1866="5X",S1866="5Y"),0.08,0.5)</f>
        <v>0.08</v>
      </c>
      <c r="AB1866" s="4">
        <f t="shared" ref="AB1866:AB1929" si="213">$AG$5/$AG$2*Z1866</f>
        <v>1.3717848722417132</v>
      </c>
      <c r="AC1866" s="19">
        <f t="shared" ref="AC1866:AC1929" si="214">Z1866+AA1866</f>
        <v>9.2799999999999994</v>
      </c>
      <c r="AD1866" s="8" t="str">
        <f>IF(COUNTIF(Catégories!A:A,N1866)=0,"catégorie inconnue",LOOKUP(N1866,Catégories!A:A,Catégories!B:B))</f>
        <v>Frêt</v>
      </c>
      <c r="AE1866" s="21">
        <f t="shared" ref="AE1866:AE1929" si="215">SUM(Z1866:AB1866)</f>
        <v>10.651784872241713</v>
      </c>
    </row>
    <row r="1867" spans="2:31" hidden="1" x14ac:dyDescent="0.2">
      <c r="B1867" s="122" t="s">
        <v>3839</v>
      </c>
      <c r="C1867" s="122" t="s">
        <v>177</v>
      </c>
      <c r="D1867" s="123">
        <v>46161</v>
      </c>
      <c r="E1867" s="122" t="s">
        <v>3975</v>
      </c>
      <c r="F1867" s="122" t="s">
        <v>22</v>
      </c>
      <c r="G1867" s="122" t="s">
        <v>151</v>
      </c>
      <c r="H1867" s="122" t="s">
        <v>149</v>
      </c>
      <c r="I1867" s="122" t="s">
        <v>5406</v>
      </c>
      <c r="J1867" s="122" t="s">
        <v>5406</v>
      </c>
      <c r="K1867" s="122" t="s">
        <v>24</v>
      </c>
      <c r="L1867" s="122" t="s">
        <v>5407</v>
      </c>
      <c r="M1867" s="122" t="s">
        <v>25</v>
      </c>
      <c r="N1867" s="122" t="s">
        <v>26</v>
      </c>
      <c r="O1867" s="122" t="s">
        <v>25</v>
      </c>
      <c r="P1867" s="122" t="s">
        <v>27</v>
      </c>
      <c r="Q1867" s="122" t="s">
        <v>190</v>
      </c>
      <c r="R1867" s="124">
        <v>4.4640000000000004</v>
      </c>
      <c r="S1867" s="122" t="s">
        <v>191</v>
      </c>
      <c r="T1867" s="125">
        <v>9.69</v>
      </c>
      <c r="U1867" s="122" t="s">
        <v>30</v>
      </c>
      <c r="W1867" s="8" t="str">
        <f t="shared" si="209"/>
        <v/>
      </c>
      <c r="X1867" s="8">
        <f>IF(S1867="6B",_xlfn.XLOOKUP(H1867,'Zoning 2shop'!A:A,'Zoning 2shop'!B:B),IF(S1867="6C",_xlfn.XLOOKUP(G1867,'Zoning 2shop'!C:C,'Zoning 2shop'!D:D),""))</f>
        <v>30</v>
      </c>
      <c r="Y1867" s="112">
        <f t="shared" si="210"/>
        <v>0.14910705133062102</v>
      </c>
      <c r="Z1867" s="4">
        <f t="shared" si="211"/>
        <v>9.69</v>
      </c>
      <c r="AA1867" s="4">
        <f t="shared" si="212"/>
        <v>0.08</v>
      </c>
      <c r="AB1867" s="4">
        <f t="shared" si="213"/>
        <v>1.4448473273937177</v>
      </c>
      <c r="AC1867" s="19">
        <f t="shared" si="214"/>
        <v>9.77</v>
      </c>
      <c r="AD1867" s="8" t="str">
        <f>IF(COUNTIF(Catégories!A:A,N1867)=0,"catégorie inconnue",LOOKUP(N1867,Catégories!A:A,Catégories!B:B))</f>
        <v>Frêt</v>
      </c>
      <c r="AE1867" s="21">
        <f t="shared" si="215"/>
        <v>11.214847327393716</v>
      </c>
    </row>
    <row r="1868" spans="2:31" hidden="1" x14ac:dyDescent="0.2">
      <c r="B1868" s="122" t="s">
        <v>3839</v>
      </c>
      <c r="C1868" s="122" t="s">
        <v>177</v>
      </c>
      <c r="D1868" s="123">
        <v>46161</v>
      </c>
      <c r="E1868" s="122" t="s">
        <v>5337</v>
      </c>
      <c r="F1868" s="122" t="s">
        <v>22</v>
      </c>
      <c r="G1868" s="122" t="s">
        <v>151</v>
      </c>
      <c r="H1868" s="122" t="s">
        <v>149</v>
      </c>
      <c r="I1868" s="122" t="s">
        <v>5338</v>
      </c>
      <c r="J1868" s="122" t="s">
        <v>5338</v>
      </c>
      <c r="K1868" s="122" t="s">
        <v>24</v>
      </c>
      <c r="L1868" s="122" t="s">
        <v>5339</v>
      </c>
      <c r="M1868" s="122" t="s">
        <v>25</v>
      </c>
      <c r="N1868" s="122" t="s">
        <v>26</v>
      </c>
      <c r="O1868" s="122" t="s">
        <v>25</v>
      </c>
      <c r="P1868" s="122" t="s">
        <v>27</v>
      </c>
      <c r="Q1868" s="122" t="s">
        <v>190</v>
      </c>
      <c r="R1868" s="124">
        <v>0.9</v>
      </c>
      <c r="S1868" s="122" t="s">
        <v>191</v>
      </c>
      <c r="T1868" s="125">
        <v>5.55</v>
      </c>
      <c r="U1868" s="122" t="s">
        <v>30</v>
      </c>
      <c r="W1868" s="8" t="str">
        <f t="shared" si="209"/>
        <v/>
      </c>
      <c r="X1868" s="8">
        <f>IF(S1868="6B",_xlfn.XLOOKUP(H1868,'Zoning 2shop'!A:A,'Zoning 2shop'!B:B),IF(S1868="6C",_xlfn.XLOOKUP(G1868,'Zoning 2shop'!C:C,'Zoning 2shop'!D:D),""))</f>
        <v>30</v>
      </c>
      <c r="Y1868" s="112">
        <f t="shared" si="210"/>
        <v>0.14910705133062102</v>
      </c>
      <c r="Z1868" s="4">
        <f t="shared" si="211"/>
        <v>5.55</v>
      </c>
      <c r="AA1868" s="4">
        <f t="shared" si="212"/>
        <v>0.08</v>
      </c>
      <c r="AB1868" s="4">
        <f t="shared" si="213"/>
        <v>0.8275441348849466</v>
      </c>
      <c r="AC1868" s="19">
        <f t="shared" si="214"/>
        <v>5.63</v>
      </c>
      <c r="AD1868" s="8" t="str">
        <f>IF(COUNTIF(Catégories!A:A,N1868)=0,"catégorie inconnue",LOOKUP(N1868,Catégories!A:A,Catégories!B:B))</f>
        <v>Frêt</v>
      </c>
      <c r="AE1868" s="21">
        <f t="shared" si="215"/>
        <v>6.4575441348849463</v>
      </c>
    </row>
    <row r="1869" spans="2:31" hidden="1" x14ac:dyDescent="0.2">
      <c r="B1869" s="122" t="s">
        <v>3839</v>
      </c>
      <c r="C1869" s="122" t="s">
        <v>177</v>
      </c>
      <c r="D1869" s="123">
        <v>46161</v>
      </c>
      <c r="E1869" s="122" t="s">
        <v>5373</v>
      </c>
      <c r="F1869" s="122" t="s">
        <v>22</v>
      </c>
      <c r="G1869" s="122" t="s">
        <v>151</v>
      </c>
      <c r="H1869" s="122" t="s">
        <v>149</v>
      </c>
      <c r="I1869" s="122" t="s">
        <v>5374</v>
      </c>
      <c r="J1869" s="122" t="s">
        <v>5374</v>
      </c>
      <c r="K1869" s="122" t="s">
        <v>24</v>
      </c>
      <c r="L1869" s="122" t="s">
        <v>5375</v>
      </c>
      <c r="M1869" s="122" t="s">
        <v>25</v>
      </c>
      <c r="N1869" s="122" t="s">
        <v>26</v>
      </c>
      <c r="O1869" s="122" t="s">
        <v>25</v>
      </c>
      <c r="P1869" s="122" t="s">
        <v>27</v>
      </c>
      <c r="Q1869" s="122" t="s">
        <v>190</v>
      </c>
      <c r="R1869" s="124">
        <v>14.88</v>
      </c>
      <c r="S1869" s="122" t="s">
        <v>191</v>
      </c>
      <c r="T1869" s="125">
        <v>16.29</v>
      </c>
      <c r="U1869" s="122" t="s">
        <v>30</v>
      </c>
      <c r="W1869" s="8" t="str">
        <f t="shared" si="209"/>
        <v/>
      </c>
      <c r="X1869" s="8">
        <f>IF(S1869="6B",_xlfn.XLOOKUP(H1869,'Zoning 2shop'!A:A,'Zoning 2shop'!B:B),IF(S1869="6C",_xlfn.XLOOKUP(G1869,'Zoning 2shop'!C:C,'Zoning 2shop'!D:D),""))</f>
        <v>30</v>
      </c>
      <c r="Y1869" s="112">
        <f t="shared" si="210"/>
        <v>0.14910705133062102</v>
      </c>
      <c r="Z1869" s="4">
        <f t="shared" si="211"/>
        <v>16.29</v>
      </c>
      <c r="AA1869" s="4">
        <f t="shared" si="212"/>
        <v>0.08</v>
      </c>
      <c r="AB1869" s="4">
        <f t="shared" si="213"/>
        <v>2.4289538661758163</v>
      </c>
      <c r="AC1869" s="19">
        <f t="shared" si="214"/>
        <v>16.369999999999997</v>
      </c>
      <c r="AD1869" s="8" t="str">
        <f>IF(COUNTIF(Catégories!A:A,N1869)=0,"catégorie inconnue",LOOKUP(N1869,Catégories!A:A,Catégories!B:B))</f>
        <v>Frêt</v>
      </c>
      <c r="AE1869" s="21">
        <f t="shared" si="215"/>
        <v>18.798953866175815</v>
      </c>
    </row>
    <row r="1870" spans="2:31" hidden="1" x14ac:dyDescent="0.2">
      <c r="B1870" s="122" t="s">
        <v>3839</v>
      </c>
      <c r="C1870" s="122" t="s">
        <v>177</v>
      </c>
      <c r="D1870" s="123">
        <v>46161</v>
      </c>
      <c r="E1870" s="122" t="s">
        <v>523</v>
      </c>
      <c r="F1870" s="122" t="s">
        <v>22</v>
      </c>
      <c r="G1870" s="122" t="s">
        <v>151</v>
      </c>
      <c r="H1870" s="122" t="s">
        <v>149</v>
      </c>
      <c r="I1870" s="122" t="s">
        <v>5413</v>
      </c>
      <c r="J1870" s="122" t="s">
        <v>5413</v>
      </c>
      <c r="K1870" s="122" t="s">
        <v>24</v>
      </c>
      <c r="L1870" s="122" t="s">
        <v>5414</v>
      </c>
      <c r="M1870" s="122" t="s">
        <v>25</v>
      </c>
      <c r="N1870" s="122" t="s">
        <v>26</v>
      </c>
      <c r="O1870" s="122" t="s">
        <v>25</v>
      </c>
      <c r="P1870" s="122" t="s">
        <v>27</v>
      </c>
      <c r="Q1870" s="122" t="s">
        <v>190</v>
      </c>
      <c r="R1870" s="124">
        <v>4.3650000000000002</v>
      </c>
      <c r="S1870" s="122" t="s">
        <v>191</v>
      </c>
      <c r="T1870" s="125">
        <v>9.69</v>
      </c>
      <c r="U1870" s="122" t="s">
        <v>30</v>
      </c>
      <c r="W1870" s="8" t="str">
        <f t="shared" si="209"/>
        <v/>
      </c>
      <c r="X1870" s="8">
        <f>IF(S1870="6B",_xlfn.XLOOKUP(H1870,'Zoning 2shop'!A:A,'Zoning 2shop'!B:B),IF(S1870="6C",_xlfn.XLOOKUP(G1870,'Zoning 2shop'!C:C,'Zoning 2shop'!D:D),""))</f>
        <v>30</v>
      </c>
      <c r="Y1870" s="112">
        <f t="shared" si="210"/>
        <v>0.14910705133062102</v>
      </c>
      <c r="Z1870" s="4">
        <f t="shared" si="211"/>
        <v>9.69</v>
      </c>
      <c r="AA1870" s="4">
        <f t="shared" si="212"/>
        <v>0.08</v>
      </c>
      <c r="AB1870" s="4">
        <f t="shared" si="213"/>
        <v>1.4448473273937177</v>
      </c>
      <c r="AC1870" s="19">
        <f t="shared" si="214"/>
        <v>9.77</v>
      </c>
      <c r="AD1870" s="8" t="str">
        <f>IF(COUNTIF(Catégories!A:A,N1870)=0,"catégorie inconnue",LOOKUP(N1870,Catégories!A:A,Catégories!B:B))</f>
        <v>Frêt</v>
      </c>
      <c r="AE1870" s="21">
        <f t="shared" si="215"/>
        <v>11.214847327393716</v>
      </c>
    </row>
    <row r="1871" spans="2:31" hidden="1" x14ac:dyDescent="0.2">
      <c r="B1871" s="122" t="s">
        <v>3839</v>
      </c>
      <c r="C1871" s="122" t="s">
        <v>177</v>
      </c>
      <c r="D1871" s="123">
        <v>46161</v>
      </c>
      <c r="E1871" s="122" t="s">
        <v>5397</v>
      </c>
      <c r="F1871" s="122" t="s">
        <v>22</v>
      </c>
      <c r="G1871" s="122" t="s">
        <v>151</v>
      </c>
      <c r="H1871" s="122" t="s">
        <v>149</v>
      </c>
      <c r="I1871" s="122" t="s">
        <v>5398</v>
      </c>
      <c r="J1871" s="122" t="s">
        <v>5398</v>
      </c>
      <c r="K1871" s="122" t="s">
        <v>24</v>
      </c>
      <c r="L1871" s="122" t="s">
        <v>5399</v>
      </c>
      <c r="M1871" s="122" t="s">
        <v>25</v>
      </c>
      <c r="N1871" s="122" t="s">
        <v>26</v>
      </c>
      <c r="O1871" s="122" t="s">
        <v>25</v>
      </c>
      <c r="P1871" s="122" t="s">
        <v>27</v>
      </c>
      <c r="Q1871" s="122" t="s">
        <v>190</v>
      </c>
      <c r="R1871" s="124">
        <v>4.532</v>
      </c>
      <c r="S1871" s="122" t="s">
        <v>191</v>
      </c>
      <c r="T1871" s="125">
        <v>9.69</v>
      </c>
      <c r="U1871" s="122" t="s">
        <v>30</v>
      </c>
      <c r="W1871" s="8" t="str">
        <f t="shared" si="209"/>
        <v/>
      </c>
      <c r="X1871" s="8">
        <f>IF(S1871="6B",_xlfn.XLOOKUP(H1871,'Zoning 2shop'!A:A,'Zoning 2shop'!B:B),IF(S1871="6C",_xlfn.XLOOKUP(G1871,'Zoning 2shop'!C:C,'Zoning 2shop'!D:D),""))</f>
        <v>30</v>
      </c>
      <c r="Y1871" s="112">
        <f t="shared" si="210"/>
        <v>0.14910705133062102</v>
      </c>
      <c r="Z1871" s="4">
        <f t="shared" si="211"/>
        <v>9.69</v>
      </c>
      <c r="AA1871" s="4">
        <f t="shared" si="212"/>
        <v>0.08</v>
      </c>
      <c r="AB1871" s="4">
        <f t="shared" si="213"/>
        <v>1.4448473273937177</v>
      </c>
      <c r="AC1871" s="19">
        <f t="shared" si="214"/>
        <v>9.77</v>
      </c>
      <c r="AD1871" s="8" t="str">
        <f>IF(COUNTIF(Catégories!A:A,N1871)=0,"catégorie inconnue",LOOKUP(N1871,Catégories!A:A,Catégories!B:B))</f>
        <v>Frêt</v>
      </c>
      <c r="AE1871" s="21">
        <f t="shared" si="215"/>
        <v>11.214847327393716</v>
      </c>
    </row>
    <row r="1872" spans="2:31" hidden="1" x14ac:dyDescent="0.2">
      <c r="B1872" s="122" t="s">
        <v>3839</v>
      </c>
      <c r="C1872" s="122" t="s">
        <v>177</v>
      </c>
      <c r="D1872" s="123">
        <v>46161</v>
      </c>
      <c r="E1872" s="122" t="s">
        <v>562</v>
      </c>
      <c r="F1872" s="122" t="s">
        <v>22</v>
      </c>
      <c r="G1872" s="122" t="s">
        <v>156</v>
      </c>
      <c r="H1872" s="122" t="s">
        <v>149</v>
      </c>
      <c r="I1872" s="122" t="s">
        <v>5357</v>
      </c>
      <c r="J1872" s="122" t="s">
        <v>5357</v>
      </c>
      <c r="K1872" s="122" t="s">
        <v>24</v>
      </c>
      <c r="L1872" s="122" t="s">
        <v>5358</v>
      </c>
      <c r="M1872" s="122" t="s">
        <v>25</v>
      </c>
      <c r="N1872" s="122" t="s">
        <v>26</v>
      </c>
      <c r="O1872" s="122" t="s">
        <v>25</v>
      </c>
      <c r="P1872" s="122" t="s">
        <v>27</v>
      </c>
      <c r="Q1872" s="122" t="s">
        <v>190</v>
      </c>
      <c r="R1872" s="124">
        <v>1.1759999999999999</v>
      </c>
      <c r="S1872" s="122" t="s">
        <v>191</v>
      </c>
      <c r="T1872" s="125">
        <v>5.88</v>
      </c>
      <c r="U1872" s="122" t="s">
        <v>30</v>
      </c>
      <c r="W1872" s="8" t="str">
        <f t="shared" si="209"/>
        <v/>
      </c>
      <c r="X1872" s="8">
        <f>IF(S1872="6B",_xlfn.XLOOKUP(H1872,'Zoning 2shop'!A:A,'Zoning 2shop'!B:B),IF(S1872="6C",_xlfn.XLOOKUP(G1872,'Zoning 2shop'!C:C,'Zoning 2shop'!D:D),""))</f>
        <v>42</v>
      </c>
      <c r="Y1872" s="112">
        <f t="shared" si="210"/>
        <v>0.14910705133062102</v>
      </c>
      <c r="Z1872" s="4">
        <f t="shared" si="211"/>
        <v>5.88</v>
      </c>
      <c r="AA1872" s="4">
        <f t="shared" si="212"/>
        <v>0.08</v>
      </c>
      <c r="AB1872" s="4">
        <f t="shared" si="213"/>
        <v>0.87674946182405156</v>
      </c>
      <c r="AC1872" s="19">
        <f t="shared" si="214"/>
        <v>5.96</v>
      </c>
      <c r="AD1872" s="8" t="str">
        <f>IF(COUNTIF(Catégories!A:A,N1872)=0,"catégorie inconnue",LOOKUP(N1872,Catégories!A:A,Catégories!B:B))</f>
        <v>Frêt</v>
      </c>
      <c r="AE1872" s="21">
        <f t="shared" si="215"/>
        <v>6.8367494618240512</v>
      </c>
    </row>
    <row r="1873" spans="2:31" hidden="1" x14ac:dyDescent="0.2">
      <c r="B1873" s="122" t="s">
        <v>3839</v>
      </c>
      <c r="C1873" s="122" t="s">
        <v>177</v>
      </c>
      <c r="D1873" s="123">
        <v>46161</v>
      </c>
      <c r="E1873" s="122" t="s">
        <v>5376</v>
      </c>
      <c r="F1873" s="122" t="s">
        <v>22</v>
      </c>
      <c r="G1873" s="122" t="s">
        <v>151</v>
      </c>
      <c r="H1873" s="122" t="s">
        <v>149</v>
      </c>
      <c r="I1873" s="122" t="s">
        <v>5377</v>
      </c>
      <c r="J1873" s="122" t="s">
        <v>5377</v>
      </c>
      <c r="K1873" s="122" t="s">
        <v>24</v>
      </c>
      <c r="L1873" s="122" t="s">
        <v>5378</v>
      </c>
      <c r="M1873" s="122" t="s">
        <v>25</v>
      </c>
      <c r="N1873" s="122" t="s">
        <v>26</v>
      </c>
      <c r="O1873" s="122" t="s">
        <v>25</v>
      </c>
      <c r="P1873" s="122" t="s">
        <v>27</v>
      </c>
      <c r="Q1873" s="122" t="s">
        <v>190</v>
      </c>
      <c r="R1873" s="124">
        <v>0.23</v>
      </c>
      <c r="S1873" s="122" t="s">
        <v>191</v>
      </c>
      <c r="T1873" s="125">
        <v>5.33</v>
      </c>
      <c r="U1873" s="122" t="s">
        <v>30</v>
      </c>
      <c r="W1873" s="8" t="str">
        <f t="shared" si="209"/>
        <v/>
      </c>
      <c r="X1873" s="8">
        <f>IF(S1873="6B",_xlfn.XLOOKUP(H1873,'Zoning 2shop'!A:A,'Zoning 2shop'!B:B),IF(S1873="6C",_xlfn.XLOOKUP(G1873,'Zoning 2shop'!C:C,'Zoning 2shop'!D:D),""))</f>
        <v>30</v>
      </c>
      <c r="Y1873" s="112">
        <f t="shared" si="210"/>
        <v>0.14910705133062102</v>
      </c>
      <c r="Z1873" s="4">
        <f t="shared" si="211"/>
        <v>5.33</v>
      </c>
      <c r="AA1873" s="4">
        <f t="shared" si="212"/>
        <v>0.08</v>
      </c>
      <c r="AB1873" s="4">
        <f t="shared" si="213"/>
        <v>0.79474058359221</v>
      </c>
      <c r="AC1873" s="19">
        <f t="shared" si="214"/>
        <v>5.41</v>
      </c>
      <c r="AD1873" s="8" t="str">
        <f>IF(COUNTIF(Catégories!A:A,N1873)=0,"catégorie inconnue",LOOKUP(N1873,Catégories!A:A,Catégories!B:B))</f>
        <v>Frêt</v>
      </c>
      <c r="AE1873" s="21">
        <f t="shared" si="215"/>
        <v>6.2047405835922103</v>
      </c>
    </row>
    <row r="1874" spans="2:31" hidden="1" x14ac:dyDescent="0.2">
      <c r="B1874" s="122" t="s">
        <v>3839</v>
      </c>
      <c r="C1874" s="122" t="s">
        <v>177</v>
      </c>
      <c r="D1874" s="123">
        <v>46161</v>
      </c>
      <c r="E1874" s="122" t="s">
        <v>5346</v>
      </c>
      <c r="F1874" s="122" t="s">
        <v>22</v>
      </c>
      <c r="G1874" s="122" t="s">
        <v>151</v>
      </c>
      <c r="H1874" s="122" t="s">
        <v>149</v>
      </c>
      <c r="I1874" s="122" t="s">
        <v>5347</v>
      </c>
      <c r="J1874" s="122" t="s">
        <v>5347</v>
      </c>
      <c r="K1874" s="122" t="s">
        <v>24</v>
      </c>
      <c r="L1874" s="122" t="s">
        <v>5348</v>
      </c>
      <c r="M1874" s="122" t="s">
        <v>25</v>
      </c>
      <c r="N1874" s="122" t="s">
        <v>26</v>
      </c>
      <c r="O1874" s="122" t="s">
        <v>25</v>
      </c>
      <c r="P1874" s="122" t="s">
        <v>27</v>
      </c>
      <c r="Q1874" s="122" t="s">
        <v>190</v>
      </c>
      <c r="R1874" s="124">
        <v>1.2470000000000001</v>
      </c>
      <c r="S1874" s="122" t="s">
        <v>191</v>
      </c>
      <c r="T1874" s="125">
        <v>5.88</v>
      </c>
      <c r="U1874" s="122" t="s">
        <v>30</v>
      </c>
      <c r="W1874" s="8" t="str">
        <f t="shared" si="209"/>
        <v/>
      </c>
      <c r="X1874" s="8">
        <f>IF(S1874="6B",_xlfn.XLOOKUP(H1874,'Zoning 2shop'!A:A,'Zoning 2shop'!B:B),IF(S1874="6C",_xlfn.XLOOKUP(G1874,'Zoning 2shop'!C:C,'Zoning 2shop'!D:D),""))</f>
        <v>30</v>
      </c>
      <c r="Y1874" s="112">
        <f t="shared" si="210"/>
        <v>0.14910705133062102</v>
      </c>
      <c r="Z1874" s="4">
        <f t="shared" si="211"/>
        <v>5.88</v>
      </c>
      <c r="AA1874" s="4">
        <f t="shared" si="212"/>
        <v>0.08</v>
      </c>
      <c r="AB1874" s="4">
        <f t="shared" si="213"/>
        <v>0.87674946182405156</v>
      </c>
      <c r="AC1874" s="19">
        <f t="shared" si="214"/>
        <v>5.96</v>
      </c>
      <c r="AD1874" s="8" t="str">
        <f>IF(COUNTIF(Catégories!A:A,N1874)=0,"catégorie inconnue",LOOKUP(N1874,Catégories!A:A,Catégories!B:B))</f>
        <v>Frêt</v>
      </c>
      <c r="AE1874" s="21">
        <f t="shared" si="215"/>
        <v>6.8367494618240512</v>
      </c>
    </row>
    <row r="1875" spans="2:31" hidden="1" x14ac:dyDescent="0.2">
      <c r="B1875" s="122" t="s">
        <v>3839</v>
      </c>
      <c r="C1875" s="122" t="s">
        <v>177</v>
      </c>
      <c r="D1875" s="123">
        <v>46161</v>
      </c>
      <c r="E1875" s="122" t="s">
        <v>5410</v>
      </c>
      <c r="F1875" s="122" t="s">
        <v>22</v>
      </c>
      <c r="G1875" s="122" t="s">
        <v>161</v>
      </c>
      <c r="H1875" s="122" t="s">
        <v>149</v>
      </c>
      <c r="I1875" s="122" t="s">
        <v>5411</v>
      </c>
      <c r="J1875" s="122" t="s">
        <v>5411</v>
      </c>
      <c r="K1875" s="122" t="s">
        <v>24</v>
      </c>
      <c r="L1875" s="122" t="s">
        <v>5412</v>
      </c>
      <c r="M1875" s="122" t="s">
        <v>25</v>
      </c>
      <c r="N1875" s="122" t="s">
        <v>26</v>
      </c>
      <c r="O1875" s="122" t="s">
        <v>25</v>
      </c>
      <c r="P1875" s="122" t="s">
        <v>27</v>
      </c>
      <c r="Q1875" s="122" t="s">
        <v>190</v>
      </c>
      <c r="R1875" s="124">
        <v>0.64800000000000002</v>
      </c>
      <c r="S1875" s="122" t="s">
        <v>191</v>
      </c>
      <c r="T1875" s="125">
        <v>9.69</v>
      </c>
      <c r="U1875" s="122" t="s">
        <v>30</v>
      </c>
      <c r="W1875" s="8" t="str">
        <f t="shared" si="209"/>
        <v/>
      </c>
      <c r="X1875" s="8">
        <f>IF(S1875="6B",_xlfn.XLOOKUP(H1875,'Zoning 2shop'!A:A,'Zoning 2shop'!B:B),IF(S1875="6C",_xlfn.XLOOKUP(G1875,'Zoning 2shop'!C:C,'Zoning 2shop'!D:D),""))</f>
        <v>25</v>
      </c>
      <c r="Y1875" s="112">
        <f t="shared" si="210"/>
        <v>0.14910705133062102</v>
      </c>
      <c r="Z1875" s="4">
        <f t="shared" si="211"/>
        <v>9.69</v>
      </c>
      <c r="AA1875" s="4">
        <f t="shared" si="212"/>
        <v>0.08</v>
      </c>
      <c r="AB1875" s="4">
        <f t="shared" si="213"/>
        <v>1.4448473273937177</v>
      </c>
      <c r="AC1875" s="19">
        <f t="shared" si="214"/>
        <v>9.77</v>
      </c>
      <c r="AD1875" s="8" t="str">
        <f>IF(COUNTIF(Catégories!A:A,N1875)=0,"catégorie inconnue",LOOKUP(N1875,Catégories!A:A,Catégories!B:B))</f>
        <v>Frêt</v>
      </c>
      <c r="AE1875" s="21">
        <f t="shared" si="215"/>
        <v>11.214847327393716</v>
      </c>
    </row>
    <row r="1876" spans="2:31" hidden="1" x14ac:dyDescent="0.2">
      <c r="B1876" s="122" t="s">
        <v>3839</v>
      </c>
      <c r="C1876" s="122" t="s">
        <v>177</v>
      </c>
      <c r="D1876" s="123">
        <v>46161</v>
      </c>
      <c r="E1876" s="122" t="s">
        <v>510</v>
      </c>
      <c r="F1876" s="122" t="s">
        <v>22</v>
      </c>
      <c r="G1876" s="122" t="s">
        <v>151</v>
      </c>
      <c r="H1876" s="122" t="s">
        <v>149</v>
      </c>
      <c r="I1876" s="122" t="s">
        <v>5384</v>
      </c>
      <c r="J1876" s="122" t="s">
        <v>5384</v>
      </c>
      <c r="K1876" s="122" t="s">
        <v>24</v>
      </c>
      <c r="L1876" s="122" t="s">
        <v>5385</v>
      </c>
      <c r="M1876" s="122" t="s">
        <v>25</v>
      </c>
      <c r="N1876" s="122" t="s">
        <v>26</v>
      </c>
      <c r="O1876" s="122" t="s">
        <v>25</v>
      </c>
      <c r="P1876" s="122" t="s">
        <v>27</v>
      </c>
      <c r="Q1876" s="122" t="s">
        <v>190</v>
      </c>
      <c r="R1876" s="124">
        <v>0.08</v>
      </c>
      <c r="S1876" s="122" t="s">
        <v>191</v>
      </c>
      <c r="T1876" s="125">
        <v>5.33</v>
      </c>
      <c r="U1876" s="122" t="s">
        <v>30</v>
      </c>
      <c r="W1876" s="8" t="str">
        <f t="shared" si="209"/>
        <v/>
      </c>
      <c r="X1876" s="8">
        <f>IF(S1876="6B",_xlfn.XLOOKUP(H1876,'Zoning 2shop'!A:A,'Zoning 2shop'!B:B),IF(S1876="6C",_xlfn.XLOOKUP(G1876,'Zoning 2shop'!C:C,'Zoning 2shop'!D:D),""))</f>
        <v>30</v>
      </c>
      <c r="Y1876" s="112">
        <f t="shared" si="210"/>
        <v>0.14910705133062102</v>
      </c>
      <c r="Z1876" s="4">
        <f t="shared" si="211"/>
        <v>5.33</v>
      </c>
      <c r="AA1876" s="4">
        <f t="shared" si="212"/>
        <v>0.08</v>
      </c>
      <c r="AB1876" s="4">
        <f t="shared" si="213"/>
        <v>0.79474058359221</v>
      </c>
      <c r="AC1876" s="19">
        <f t="shared" si="214"/>
        <v>5.41</v>
      </c>
      <c r="AD1876" s="8" t="str">
        <f>IF(COUNTIF(Catégories!A:A,N1876)=0,"catégorie inconnue",LOOKUP(N1876,Catégories!A:A,Catégories!B:B))</f>
        <v>Frêt</v>
      </c>
      <c r="AE1876" s="21">
        <f t="shared" si="215"/>
        <v>6.2047405835922103</v>
      </c>
    </row>
    <row r="1877" spans="2:31" hidden="1" x14ac:dyDescent="0.2">
      <c r="B1877" s="122" t="s">
        <v>3839</v>
      </c>
      <c r="C1877" s="122" t="s">
        <v>177</v>
      </c>
      <c r="D1877" s="123">
        <v>46161</v>
      </c>
      <c r="E1877" s="122" t="s">
        <v>1981</v>
      </c>
      <c r="F1877" s="122" t="s">
        <v>22</v>
      </c>
      <c r="G1877" s="122" t="s">
        <v>151</v>
      </c>
      <c r="H1877" s="122" t="s">
        <v>149</v>
      </c>
      <c r="I1877" s="122" t="s">
        <v>5353</v>
      </c>
      <c r="J1877" s="122" t="s">
        <v>5353</v>
      </c>
      <c r="K1877" s="122" t="s">
        <v>24</v>
      </c>
      <c r="L1877" s="122" t="s">
        <v>5354</v>
      </c>
      <c r="M1877" s="122" t="s">
        <v>25</v>
      </c>
      <c r="N1877" s="122" t="s">
        <v>26</v>
      </c>
      <c r="O1877" s="122" t="s">
        <v>25</v>
      </c>
      <c r="P1877" s="122" t="s">
        <v>27</v>
      </c>
      <c r="Q1877" s="122" t="s">
        <v>190</v>
      </c>
      <c r="R1877" s="124">
        <v>4.5060000000000002</v>
      </c>
      <c r="S1877" s="122" t="s">
        <v>191</v>
      </c>
      <c r="T1877" s="125">
        <v>9.69</v>
      </c>
      <c r="U1877" s="122" t="s">
        <v>30</v>
      </c>
      <c r="W1877" s="8" t="str">
        <f t="shared" si="209"/>
        <v/>
      </c>
      <c r="X1877" s="8">
        <f>IF(S1877="6B",_xlfn.XLOOKUP(H1877,'Zoning 2shop'!A:A,'Zoning 2shop'!B:B),IF(S1877="6C",_xlfn.XLOOKUP(G1877,'Zoning 2shop'!C:C,'Zoning 2shop'!D:D),""))</f>
        <v>30</v>
      </c>
      <c r="Y1877" s="112">
        <f t="shared" si="210"/>
        <v>0.14910705133062102</v>
      </c>
      <c r="Z1877" s="4">
        <f t="shared" si="211"/>
        <v>9.69</v>
      </c>
      <c r="AA1877" s="4">
        <f t="shared" si="212"/>
        <v>0.08</v>
      </c>
      <c r="AB1877" s="4">
        <f t="shared" si="213"/>
        <v>1.4448473273937177</v>
      </c>
      <c r="AC1877" s="19">
        <f t="shared" si="214"/>
        <v>9.77</v>
      </c>
      <c r="AD1877" s="8" t="str">
        <f>IF(COUNTIF(Catégories!A:A,N1877)=0,"catégorie inconnue",LOOKUP(N1877,Catégories!A:A,Catégories!B:B))</f>
        <v>Frêt</v>
      </c>
      <c r="AE1877" s="21">
        <f t="shared" si="215"/>
        <v>11.214847327393716</v>
      </c>
    </row>
    <row r="1878" spans="2:31" hidden="1" x14ac:dyDescent="0.2">
      <c r="B1878" s="122" t="s">
        <v>3839</v>
      </c>
      <c r="C1878" s="122" t="s">
        <v>177</v>
      </c>
      <c r="D1878" s="123">
        <v>46161</v>
      </c>
      <c r="E1878" s="122" t="s">
        <v>5386</v>
      </c>
      <c r="F1878" s="122" t="s">
        <v>22</v>
      </c>
      <c r="G1878" s="122" t="s">
        <v>151</v>
      </c>
      <c r="H1878" s="122" t="s">
        <v>149</v>
      </c>
      <c r="I1878" s="122" t="s">
        <v>5387</v>
      </c>
      <c r="J1878" s="122" t="s">
        <v>5387</v>
      </c>
      <c r="K1878" s="122" t="s">
        <v>24</v>
      </c>
      <c r="L1878" s="122" t="s">
        <v>5388</v>
      </c>
      <c r="M1878" s="122" t="s">
        <v>25</v>
      </c>
      <c r="N1878" s="122" t="s">
        <v>26</v>
      </c>
      <c r="O1878" s="122" t="s">
        <v>25</v>
      </c>
      <c r="P1878" s="122" t="s">
        <v>27</v>
      </c>
      <c r="Q1878" s="122" t="s">
        <v>190</v>
      </c>
      <c r="R1878" s="124">
        <v>6.6909999999999998</v>
      </c>
      <c r="S1878" s="122" t="s">
        <v>191</v>
      </c>
      <c r="T1878" s="125">
        <v>11.01</v>
      </c>
      <c r="U1878" s="122" t="s">
        <v>30</v>
      </c>
      <c r="W1878" s="8" t="str">
        <f t="shared" si="209"/>
        <v/>
      </c>
      <c r="X1878" s="8">
        <f>IF(S1878="6B",_xlfn.XLOOKUP(H1878,'Zoning 2shop'!A:A,'Zoning 2shop'!B:B),IF(S1878="6C",_xlfn.XLOOKUP(G1878,'Zoning 2shop'!C:C,'Zoning 2shop'!D:D),""))</f>
        <v>30</v>
      </c>
      <c r="Y1878" s="112">
        <f t="shared" si="210"/>
        <v>0.14910705133062102</v>
      </c>
      <c r="Z1878" s="4">
        <f t="shared" si="211"/>
        <v>11.01</v>
      </c>
      <c r="AA1878" s="4">
        <f t="shared" si="212"/>
        <v>0.08</v>
      </c>
      <c r="AB1878" s="4">
        <f t="shared" si="213"/>
        <v>1.6416686351501375</v>
      </c>
      <c r="AC1878" s="19">
        <f t="shared" si="214"/>
        <v>11.09</v>
      </c>
      <c r="AD1878" s="8" t="str">
        <f>IF(COUNTIF(Catégories!A:A,N1878)=0,"catégorie inconnue",LOOKUP(N1878,Catégories!A:A,Catégories!B:B))</f>
        <v>Frêt</v>
      </c>
      <c r="AE1878" s="21">
        <f t="shared" si="215"/>
        <v>12.731668635150138</v>
      </c>
    </row>
    <row r="1879" spans="2:31" hidden="1" x14ac:dyDescent="0.2">
      <c r="B1879" s="122" t="s">
        <v>3839</v>
      </c>
      <c r="C1879" s="122" t="s">
        <v>177</v>
      </c>
      <c r="D1879" s="123">
        <v>46161</v>
      </c>
      <c r="E1879" s="122" t="s">
        <v>5362</v>
      </c>
      <c r="F1879" s="122" t="s">
        <v>22</v>
      </c>
      <c r="G1879" s="122" t="s">
        <v>151</v>
      </c>
      <c r="H1879" s="122" t="s">
        <v>149</v>
      </c>
      <c r="I1879" s="122" t="s">
        <v>5363</v>
      </c>
      <c r="J1879" s="122" t="s">
        <v>5363</v>
      </c>
      <c r="K1879" s="122" t="s">
        <v>24</v>
      </c>
      <c r="L1879" s="122" t="s">
        <v>5364</v>
      </c>
      <c r="M1879" s="122" t="s">
        <v>25</v>
      </c>
      <c r="N1879" s="122" t="s">
        <v>26</v>
      </c>
      <c r="O1879" s="122" t="s">
        <v>25</v>
      </c>
      <c r="P1879" s="122" t="s">
        <v>27</v>
      </c>
      <c r="Q1879" s="122" t="s">
        <v>190</v>
      </c>
      <c r="R1879" s="124">
        <v>4.9710000000000001</v>
      </c>
      <c r="S1879" s="122" t="s">
        <v>191</v>
      </c>
      <c r="T1879" s="125">
        <v>9.69</v>
      </c>
      <c r="U1879" s="122" t="s">
        <v>30</v>
      </c>
      <c r="W1879" s="8" t="str">
        <f t="shared" si="209"/>
        <v/>
      </c>
      <c r="X1879" s="8">
        <f>IF(S1879="6B",_xlfn.XLOOKUP(H1879,'Zoning 2shop'!A:A,'Zoning 2shop'!B:B),IF(S1879="6C",_xlfn.XLOOKUP(G1879,'Zoning 2shop'!C:C,'Zoning 2shop'!D:D),""))</f>
        <v>30</v>
      </c>
      <c r="Y1879" s="112">
        <f t="shared" si="210"/>
        <v>0.14910705133062102</v>
      </c>
      <c r="Z1879" s="4">
        <f t="shared" si="211"/>
        <v>9.69</v>
      </c>
      <c r="AA1879" s="4">
        <f t="shared" si="212"/>
        <v>0.08</v>
      </c>
      <c r="AB1879" s="4">
        <f t="shared" si="213"/>
        <v>1.4448473273937177</v>
      </c>
      <c r="AC1879" s="19">
        <f t="shared" si="214"/>
        <v>9.77</v>
      </c>
      <c r="AD1879" s="8" t="str">
        <f>IF(COUNTIF(Catégories!A:A,N1879)=0,"catégorie inconnue",LOOKUP(N1879,Catégories!A:A,Catégories!B:B))</f>
        <v>Frêt</v>
      </c>
      <c r="AE1879" s="21">
        <f t="shared" si="215"/>
        <v>11.214847327393716</v>
      </c>
    </row>
    <row r="1880" spans="2:31" hidden="1" x14ac:dyDescent="0.2">
      <c r="B1880" s="122" t="s">
        <v>3839</v>
      </c>
      <c r="C1880" s="122" t="s">
        <v>177</v>
      </c>
      <c r="D1880" s="123">
        <v>46161</v>
      </c>
      <c r="E1880" s="122" t="s">
        <v>5102</v>
      </c>
      <c r="F1880" s="122" t="s">
        <v>22</v>
      </c>
      <c r="G1880" s="122" t="s">
        <v>151</v>
      </c>
      <c r="H1880" s="122" t="s">
        <v>149</v>
      </c>
      <c r="I1880" s="122" t="s">
        <v>5379</v>
      </c>
      <c r="J1880" s="122" t="s">
        <v>5379</v>
      </c>
      <c r="K1880" s="122" t="s">
        <v>24</v>
      </c>
      <c r="L1880" s="122" t="s">
        <v>5380</v>
      </c>
      <c r="M1880" s="122" t="s">
        <v>25</v>
      </c>
      <c r="N1880" s="122" t="s">
        <v>26</v>
      </c>
      <c r="O1880" s="122" t="s">
        <v>25</v>
      </c>
      <c r="P1880" s="122" t="s">
        <v>27</v>
      </c>
      <c r="Q1880" s="122" t="s">
        <v>190</v>
      </c>
      <c r="R1880" s="124">
        <v>0.1</v>
      </c>
      <c r="S1880" s="122" t="s">
        <v>191</v>
      </c>
      <c r="T1880" s="125">
        <v>5.33</v>
      </c>
      <c r="U1880" s="122" t="s">
        <v>30</v>
      </c>
      <c r="W1880" s="8" t="str">
        <f t="shared" si="209"/>
        <v/>
      </c>
      <c r="X1880" s="8">
        <f>IF(S1880="6B",_xlfn.XLOOKUP(H1880,'Zoning 2shop'!A:A,'Zoning 2shop'!B:B),IF(S1880="6C",_xlfn.XLOOKUP(G1880,'Zoning 2shop'!C:C,'Zoning 2shop'!D:D),""))</f>
        <v>30</v>
      </c>
      <c r="Y1880" s="112">
        <f t="shared" si="210"/>
        <v>0.14910705133062102</v>
      </c>
      <c r="Z1880" s="4">
        <f t="shared" si="211"/>
        <v>5.33</v>
      </c>
      <c r="AA1880" s="4">
        <f t="shared" si="212"/>
        <v>0.08</v>
      </c>
      <c r="AB1880" s="4">
        <f t="shared" si="213"/>
        <v>0.79474058359221</v>
      </c>
      <c r="AC1880" s="19">
        <f t="shared" si="214"/>
        <v>5.41</v>
      </c>
      <c r="AD1880" s="8" t="str">
        <f>IF(COUNTIF(Catégories!A:A,N1880)=0,"catégorie inconnue",LOOKUP(N1880,Catégories!A:A,Catégories!B:B))</f>
        <v>Frêt</v>
      </c>
      <c r="AE1880" s="21">
        <f t="shared" si="215"/>
        <v>6.2047405835922103</v>
      </c>
    </row>
    <row r="1881" spans="2:31" hidden="1" x14ac:dyDescent="0.2">
      <c r="B1881" s="122" t="s">
        <v>3839</v>
      </c>
      <c r="C1881" s="122" t="s">
        <v>177</v>
      </c>
      <c r="D1881" s="123">
        <v>46161</v>
      </c>
      <c r="E1881" s="122" t="s">
        <v>527</v>
      </c>
      <c r="F1881" s="122" t="s">
        <v>22</v>
      </c>
      <c r="G1881" s="122" t="s">
        <v>161</v>
      </c>
      <c r="H1881" s="122" t="s">
        <v>149</v>
      </c>
      <c r="I1881" s="122" t="s">
        <v>5349</v>
      </c>
      <c r="J1881" s="122" t="s">
        <v>5349</v>
      </c>
      <c r="K1881" s="122" t="s">
        <v>24</v>
      </c>
      <c r="L1881" s="122" t="s">
        <v>5350</v>
      </c>
      <c r="M1881" s="122" t="s">
        <v>25</v>
      </c>
      <c r="N1881" s="122" t="s">
        <v>26</v>
      </c>
      <c r="O1881" s="122" t="s">
        <v>25</v>
      </c>
      <c r="P1881" s="122" t="s">
        <v>27</v>
      </c>
      <c r="Q1881" s="122" t="s">
        <v>190</v>
      </c>
      <c r="R1881" s="124">
        <v>7.0000000000000007E-2</v>
      </c>
      <c r="S1881" s="122" t="s">
        <v>191</v>
      </c>
      <c r="T1881" s="125">
        <v>9.4700000000000006</v>
      </c>
      <c r="U1881" s="122" t="s">
        <v>30</v>
      </c>
      <c r="W1881" s="8" t="str">
        <f t="shared" si="209"/>
        <v/>
      </c>
      <c r="X1881" s="8">
        <f>IF(S1881="6B",_xlfn.XLOOKUP(H1881,'Zoning 2shop'!A:A,'Zoning 2shop'!B:B),IF(S1881="6C",_xlfn.XLOOKUP(G1881,'Zoning 2shop'!C:C,'Zoning 2shop'!D:D),""))</f>
        <v>25</v>
      </c>
      <c r="Y1881" s="112">
        <f t="shared" si="210"/>
        <v>0.14910705133062102</v>
      </c>
      <c r="Z1881" s="4">
        <f t="shared" si="211"/>
        <v>9.4700000000000006</v>
      </c>
      <c r="AA1881" s="4">
        <f t="shared" si="212"/>
        <v>0.08</v>
      </c>
      <c r="AB1881" s="4">
        <f t="shared" si="213"/>
        <v>1.4120437761009812</v>
      </c>
      <c r="AC1881" s="19">
        <f t="shared" si="214"/>
        <v>9.5500000000000007</v>
      </c>
      <c r="AD1881" s="8" t="str">
        <f>IF(COUNTIF(Catégories!A:A,N1881)=0,"catégorie inconnue",LOOKUP(N1881,Catégories!A:A,Catégories!B:B))</f>
        <v>Frêt</v>
      </c>
      <c r="AE1881" s="21">
        <f t="shared" si="215"/>
        <v>10.962043776100982</v>
      </c>
    </row>
    <row r="1882" spans="2:31" hidden="1" x14ac:dyDescent="0.2">
      <c r="B1882" s="122" t="s">
        <v>3839</v>
      </c>
      <c r="C1882" s="122" t="s">
        <v>177</v>
      </c>
      <c r="D1882" s="123">
        <v>46161</v>
      </c>
      <c r="E1882" s="122" t="s">
        <v>5370</v>
      </c>
      <c r="F1882" s="122" t="s">
        <v>22</v>
      </c>
      <c r="G1882" s="122" t="s">
        <v>151</v>
      </c>
      <c r="H1882" s="122" t="s">
        <v>149</v>
      </c>
      <c r="I1882" s="122" t="s">
        <v>5371</v>
      </c>
      <c r="J1882" s="122" t="s">
        <v>5371</v>
      </c>
      <c r="K1882" s="122" t="s">
        <v>24</v>
      </c>
      <c r="L1882" s="122" t="s">
        <v>5372</v>
      </c>
      <c r="M1882" s="122" t="s">
        <v>25</v>
      </c>
      <c r="N1882" s="122" t="s">
        <v>26</v>
      </c>
      <c r="O1882" s="122" t="s">
        <v>25</v>
      </c>
      <c r="P1882" s="122" t="s">
        <v>27</v>
      </c>
      <c r="Q1882" s="122" t="s">
        <v>190</v>
      </c>
      <c r="R1882" s="124">
        <v>4.1280000000000001</v>
      </c>
      <c r="S1882" s="122" t="s">
        <v>191</v>
      </c>
      <c r="T1882" s="125">
        <v>9.69</v>
      </c>
      <c r="U1882" s="122" t="s">
        <v>30</v>
      </c>
      <c r="W1882" s="8" t="str">
        <f t="shared" si="209"/>
        <v/>
      </c>
      <c r="X1882" s="8">
        <f>IF(S1882="6B",_xlfn.XLOOKUP(H1882,'Zoning 2shop'!A:A,'Zoning 2shop'!B:B),IF(S1882="6C",_xlfn.XLOOKUP(G1882,'Zoning 2shop'!C:C,'Zoning 2shop'!D:D),""))</f>
        <v>30</v>
      </c>
      <c r="Y1882" s="112">
        <f t="shared" si="210"/>
        <v>0.14910705133062102</v>
      </c>
      <c r="Z1882" s="4">
        <f t="shared" si="211"/>
        <v>9.69</v>
      </c>
      <c r="AA1882" s="4">
        <f t="shared" si="212"/>
        <v>0.08</v>
      </c>
      <c r="AB1882" s="4">
        <f t="shared" si="213"/>
        <v>1.4448473273937177</v>
      </c>
      <c r="AC1882" s="19">
        <f t="shared" si="214"/>
        <v>9.77</v>
      </c>
      <c r="AD1882" s="8" t="str">
        <f>IF(COUNTIF(Catégories!A:A,N1882)=0,"catégorie inconnue",LOOKUP(N1882,Catégories!A:A,Catégories!B:B))</f>
        <v>Frêt</v>
      </c>
      <c r="AE1882" s="21">
        <f t="shared" si="215"/>
        <v>11.214847327393716</v>
      </c>
    </row>
    <row r="1883" spans="2:31" hidden="1" x14ac:dyDescent="0.2">
      <c r="B1883" s="122" t="s">
        <v>3839</v>
      </c>
      <c r="C1883" s="122" t="s">
        <v>177</v>
      </c>
      <c r="D1883" s="123">
        <v>46161</v>
      </c>
      <c r="E1883" s="122" t="s">
        <v>322</v>
      </c>
      <c r="F1883" s="122" t="s">
        <v>22</v>
      </c>
      <c r="G1883" s="122" t="s">
        <v>151</v>
      </c>
      <c r="H1883" s="122" t="s">
        <v>149</v>
      </c>
      <c r="I1883" s="122" t="s">
        <v>5340</v>
      </c>
      <c r="J1883" s="122" t="s">
        <v>5340</v>
      </c>
      <c r="K1883" s="122" t="s">
        <v>24</v>
      </c>
      <c r="L1883" s="122" t="s">
        <v>5341</v>
      </c>
      <c r="M1883" s="122" t="s">
        <v>25</v>
      </c>
      <c r="N1883" s="122" t="s">
        <v>26</v>
      </c>
      <c r="O1883" s="122" t="s">
        <v>25</v>
      </c>
      <c r="P1883" s="122" t="s">
        <v>27</v>
      </c>
      <c r="Q1883" s="122" t="s">
        <v>190</v>
      </c>
      <c r="R1883" s="124">
        <v>0.1</v>
      </c>
      <c r="S1883" s="122" t="s">
        <v>191</v>
      </c>
      <c r="T1883" s="125">
        <v>5.33</v>
      </c>
      <c r="U1883" s="122" t="s">
        <v>30</v>
      </c>
      <c r="W1883" s="8" t="str">
        <f t="shared" si="209"/>
        <v/>
      </c>
      <c r="X1883" s="8">
        <f>IF(S1883="6B",_xlfn.XLOOKUP(H1883,'Zoning 2shop'!A:A,'Zoning 2shop'!B:B),IF(S1883="6C",_xlfn.XLOOKUP(G1883,'Zoning 2shop'!C:C,'Zoning 2shop'!D:D),""))</f>
        <v>30</v>
      </c>
      <c r="Y1883" s="112">
        <f t="shared" si="210"/>
        <v>0.14910705133062102</v>
      </c>
      <c r="Z1883" s="4">
        <f t="shared" si="211"/>
        <v>5.33</v>
      </c>
      <c r="AA1883" s="4">
        <f t="shared" si="212"/>
        <v>0.08</v>
      </c>
      <c r="AB1883" s="4">
        <f t="shared" si="213"/>
        <v>0.79474058359221</v>
      </c>
      <c r="AC1883" s="19">
        <f t="shared" si="214"/>
        <v>5.41</v>
      </c>
      <c r="AD1883" s="8" t="str">
        <f>IF(COUNTIF(Catégories!A:A,N1883)=0,"catégorie inconnue",LOOKUP(N1883,Catégories!A:A,Catégories!B:B))</f>
        <v>Frêt</v>
      </c>
      <c r="AE1883" s="21">
        <f t="shared" si="215"/>
        <v>6.2047405835922103</v>
      </c>
    </row>
    <row r="1884" spans="2:31" hidden="1" x14ac:dyDescent="0.2">
      <c r="B1884" s="122" t="s">
        <v>3839</v>
      </c>
      <c r="C1884" s="122" t="s">
        <v>177</v>
      </c>
      <c r="D1884" s="123">
        <v>46161</v>
      </c>
      <c r="E1884" s="122" t="s">
        <v>1981</v>
      </c>
      <c r="F1884" s="122" t="s">
        <v>22</v>
      </c>
      <c r="G1884" s="122" t="s">
        <v>151</v>
      </c>
      <c r="H1884" s="122" t="s">
        <v>149</v>
      </c>
      <c r="I1884" s="122" t="s">
        <v>5355</v>
      </c>
      <c r="J1884" s="122" t="s">
        <v>5355</v>
      </c>
      <c r="K1884" s="122" t="s">
        <v>24</v>
      </c>
      <c r="L1884" s="122" t="s">
        <v>5356</v>
      </c>
      <c r="M1884" s="122" t="s">
        <v>25</v>
      </c>
      <c r="N1884" s="122" t="s">
        <v>26</v>
      </c>
      <c r="O1884" s="122" t="s">
        <v>25</v>
      </c>
      <c r="P1884" s="122" t="s">
        <v>27</v>
      </c>
      <c r="Q1884" s="122" t="s">
        <v>190</v>
      </c>
      <c r="R1884" s="124">
        <v>0.22</v>
      </c>
      <c r="S1884" s="122" t="s">
        <v>191</v>
      </c>
      <c r="T1884" s="125">
        <v>5.33</v>
      </c>
      <c r="U1884" s="122" t="s">
        <v>30</v>
      </c>
      <c r="W1884" s="8" t="str">
        <f t="shared" si="209"/>
        <v/>
      </c>
      <c r="X1884" s="8">
        <f>IF(S1884="6B",_xlfn.XLOOKUP(H1884,'Zoning 2shop'!A:A,'Zoning 2shop'!B:B),IF(S1884="6C",_xlfn.XLOOKUP(G1884,'Zoning 2shop'!C:C,'Zoning 2shop'!D:D),""))</f>
        <v>30</v>
      </c>
      <c r="Y1884" s="112">
        <f t="shared" si="210"/>
        <v>0.14910705133062102</v>
      </c>
      <c r="Z1884" s="4">
        <f t="shared" si="211"/>
        <v>5.33</v>
      </c>
      <c r="AA1884" s="4">
        <f t="shared" si="212"/>
        <v>0.08</v>
      </c>
      <c r="AB1884" s="4">
        <f t="shared" si="213"/>
        <v>0.79474058359221</v>
      </c>
      <c r="AC1884" s="19">
        <f t="shared" si="214"/>
        <v>5.41</v>
      </c>
      <c r="AD1884" s="8" t="str">
        <f>IF(COUNTIF(Catégories!A:A,N1884)=0,"catégorie inconnue",LOOKUP(N1884,Catégories!A:A,Catégories!B:B))</f>
        <v>Frêt</v>
      </c>
      <c r="AE1884" s="21">
        <f t="shared" si="215"/>
        <v>6.2047405835922103</v>
      </c>
    </row>
    <row r="1885" spans="2:31" hidden="1" x14ac:dyDescent="0.2">
      <c r="B1885" s="122" t="s">
        <v>3839</v>
      </c>
      <c r="C1885" s="122" t="s">
        <v>177</v>
      </c>
      <c r="D1885" s="123">
        <v>46161</v>
      </c>
      <c r="E1885" s="122" t="s">
        <v>322</v>
      </c>
      <c r="F1885" s="122" t="s">
        <v>22</v>
      </c>
      <c r="G1885" s="122" t="s">
        <v>151</v>
      </c>
      <c r="H1885" s="122" t="s">
        <v>149</v>
      </c>
      <c r="I1885" s="122" t="s">
        <v>5342</v>
      </c>
      <c r="J1885" s="122" t="s">
        <v>5342</v>
      </c>
      <c r="K1885" s="122" t="s">
        <v>24</v>
      </c>
      <c r="L1885" s="122" t="s">
        <v>5343</v>
      </c>
      <c r="M1885" s="122" t="s">
        <v>25</v>
      </c>
      <c r="N1885" s="122" t="s">
        <v>26</v>
      </c>
      <c r="O1885" s="122" t="s">
        <v>25</v>
      </c>
      <c r="P1885" s="122" t="s">
        <v>27</v>
      </c>
      <c r="Q1885" s="122" t="s">
        <v>190</v>
      </c>
      <c r="R1885" s="124">
        <v>0.98</v>
      </c>
      <c r="S1885" s="122" t="s">
        <v>191</v>
      </c>
      <c r="T1885" s="125">
        <v>5.55</v>
      </c>
      <c r="U1885" s="122" t="s">
        <v>30</v>
      </c>
      <c r="W1885" s="8" t="str">
        <f t="shared" si="209"/>
        <v/>
      </c>
      <c r="X1885" s="8">
        <f>IF(S1885="6B",_xlfn.XLOOKUP(H1885,'Zoning 2shop'!A:A,'Zoning 2shop'!B:B),IF(S1885="6C",_xlfn.XLOOKUP(G1885,'Zoning 2shop'!C:C,'Zoning 2shop'!D:D),""))</f>
        <v>30</v>
      </c>
      <c r="Y1885" s="112">
        <f t="shared" si="210"/>
        <v>0.14910705133062102</v>
      </c>
      <c r="Z1885" s="4">
        <f t="shared" si="211"/>
        <v>5.55</v>
      </c>
      <c r="AA1885" s="4">
        <f t="shared" si="212"/>
        <v>0.08</v>
      </c>
      <c r="AB1885" s="4">
        <f t="shared" si="213"/>
        <v>0.8275441348849466</v>
      </c>
      <c r="AC1885" s="19">
        <f t="shared" si="214"/>
        <v>5.63</v>
      </c>
      <c r="AD1885" s="8" t="str">
        <f>IF(COUNTIF(Catégories!A:A,N1885)=0,"catégorie inconnue",LOOKUP(N1885,Catégories!A:A,Catégories!B:B))</f>
        <v>Frêt</v>
      </c>
      <c r="AE1885" s="21">
        <f t="shared" si="215"/>
        <v>6.4575441348849463</v>
      </c>
    </row>
    <row r="1886" spans="2:31" hidden="1" x14ac:dyDescent="0.2">
      <c r="B1886" s="122" t="s">
        <v>3839</v>
      </c>
      <c r="C1886" s="122" t="s">
        <v>177</v>
      </c>
      <c r="D1886" s="123">
        <v>46161</v>
      </c>
      <c r="E1886" s="122" t="s">
        <v>5403</v>
      </c>
      <c r="F1886" s="122" t="s">
        <v>22</v>
      </c>
      <c r="G1886" s="122" t="s">
        <v>151</v>
      </c>
      <c r="H1886" s="122" t="s">
        <v>149</v>
      </c>
      <c r="I1886" s="122" t="s">
        <v>5404</v>
      </c>
      <c r="J1886" s="122" t="s">
        <v>5404</v>
      </c>
      <c r="K1886" s="122" t="s">
        <v>24</v>
      </c>
      <c r="L1886" s="122" t="s">
        <v>5405</v>
      </c>
      <c r="M1886" s="122" t="s">
        <v>25</v>
      </c>
      <c r="N1886" s="122" t="s">
        <v>26</v>
      </c>
      <c r="O1886" s="122" t="s">
        <v>25</v>
      </c>
      <c r="P1886" s="122" t="s">
        <v>27</v>
      </c>
      <c r="Q1886" s="122" t="s">
        <v>190</v>
      </c>
      <c r="R1886" s="124">
        <v>0.64600000000000002</v>
      </c>
      <c r="S1886" s="122" t="s">
        <v>191</v>
      </c>
      <c r="T1886" s="125">
        <v>5.55</v>
      </c>
      <c r="U1886" s="122" t="s">
        <v>30</v>
      </c>
      <c r="W1886" s="8" t="str">
        <f t="shared" si="209"/>
        <v/>
      </c>
      <c r="X1886" s="8">
        <f>IF(S1886="6B",_xlfn.XLOOKUP(H1886,'Zoning 2shop'!A:A,'Zoning 2shop'!B:B),IF(S1886="6C",_xlfn.XLOOKUP(G1886,'Zoning 2shop'!C:C,'Zoning 2shop'!D:D),""))</f>
        <v>30</v>
      </c>
      <c r="Y1886" s="112">
        <f t="shared" si="210"/>
        <v>0.14910705133062102</v>
      </c>
      <c r="Z1886" s="4">
        <f t="shared" si="211"/>
        <v>5.55</v>
      </c>
      <c r="AA1886" s="4">
        <f t="shared" si="212"/>
        <v>0.08</v>
      </c>
      <c r="AB1886" s="4">
        <f t="shared" si="213"/>
        <v>0.8275441348849466</v>
      </c>
      <c r="AC1886" s="19">
        <f t="shared" si="214"/>
        <v>5.63</v>
      </c>
      <c r="AD1886" s="8" t="str">
        <f>IF(COUNTIF(Catégories!A:A,N1886)=0,"catégorie inconnue",LOOKUP(N1886,Catégories!A:A,Catégories!B:B))</f>
        <v>Frêt</v>
      </c>
      <c r="AE1886" s="21">
        <f t="shared" si="215"/>
        <v>6.4575441348849463</v>
      </c>
    </row>
    <row r="1887" spans="2:31" hidden="1" x14ac:dyDescent="0.2">
      <c r="B1887" s="122" t="s">
        <v>3839</v>
      </c>
      <c r="C1887" s="122" t="s">
        <v>177</v>
      </c>
      <c r="D1887" s="123">
        <v>46161</v>
      </c>
      <c r="E1887" s="122" t="s">
        <v>5381</v>
      </c>
      <c r="F1887" s="122" t="s">
        <v>22</v>
      </c>
      <c r="G1887" s="122" t="s">
        <v>151</v>
      </c>
      <c r="H1887" s="122" t="s">
        <v>149</v>
      </c>
      <c r="I1887" s="122" t="s">
        <v>5382</v>
      </c>
      <c r="J1887" s="122" t="s">
        <v>5382</v>
      </c>
      <c r="K1887" s="122" t="s">
        <v>24</v>
      </c>
      <c r="L1887" s="122" t="s">
        <v>5383</v>
      </c>
      <c r="M1887" s="122" t="s">
        <v>25</v>
      </c>
      <c r="N1887" s="122" t="s">
        <v>26</v>
      </c>
      <c r="O1887" s="122" t="s">
        <v>25</v>
      </c>
      <c r="P1887" s="122" t="s">
        <v>27</v>
      </c>
      <c r="Q1887" s="122" t="s">
        <v>190</v>
      </c>
      <c r="R1887" s="124">
        <v>4.3650000000000002</v>
      </c>
      <c r="S1887" s="122" t="s">
        <v>191</v>
      </c>
      <c r="T1887" s="125">
        <v>9.69</v>
      </c>
      <c r="U1887" s="122" t="s">
        <v>30</v>
      </c>
      <c r="W1887" s="8" t="str">
        <f t="shared" si="209"/>
        <v/>
      </c>
      <c r="X1887" s="8">
        <f>IF(S1887="6B",_xlfn.XLOOKUP(H1887,'Zoning 2shop'!A:A,'Zoning 2shop'!B:B),IF(S1887="6C",_xlfn.XLOOKUP(G1887,'Zoning 2shop'!C:C,'Zoning 2shop'!D:D),""))</f>
        <v>30</v>
      </c>
      <c r="Y1887" s="112">
        <f t="shared" si="210"/>
        <v>0.14910705133062102</v>
      </c>
      <c r="Z1887" s="4">
        <f t="shared" si="211"/>
        <v>9.69</v>
      </c>
      <c r="AA1887" s="4">
        <f t="shared" si="212"/>
        <v>0.08</v>
      </c>
      <c r="AB1887" s="4">
        <f t="shared" si="213"/>
        <v>1.4448473273937177</v>
      </c>
      <c r="AC1887" s="19">
        <f t="shared" si="214"/>
        <v>9.77</v>
      </c>
      <c r="AD1887" s="8" t="str">
        <f>IF(COUNTIF(Catégories!A:A,N1887)=0,"catégorie inconnue",LOOKUP(N1887,Catégories!A:A,Catégories!B:B))</f>
        <v>Frêt</v>
      </c>
      <c r="AE1887" s="21">
        <f t="shared" si="215"/>
        <v>11.214847327393716</v>
      </c>
    </row>
    <row r="1888" spans="2:31" hidden="1" x14ac:dyDescent="0.2">
      <c r="B1888" s="122" t="s">
        <v>3839</v>
      </c>
      <c r="C1888" s="122" t="s">
        <v>177</v>
      </c>
      <c r="D1888" s="123">
        <v>46161</v>
      </c>
      <c r="E1888" s="122" t="s">
        <v>5415</v>
      </c>
      <c r="F1888" s="122" t="s">
        <v>22</v>
      </c>
      <c r="G1888" s="122" t="s">
        <v>151</v>
      </c>
      <c r="H1888" s="122" t="s">
        <v>149</v>
      </c>
      <c r="I1888" s="122" t="s">
        <v>5416</v>
      </c>
      <c r="J1888" s="122" t="s">
        <v>5416</v>
      </c>
      <c r="K1888" s="122" t="s">
        <v>24</v>
      </c>
      <c r="L1888" s="122" t="s">
        <v>5417</v>
      </c>
      <c r="M1888" s="122" t="s">
        <v>25</v>
      </c>
      <c r="N1888" s="122" t="s">
        <v>26</v>
      </c>
      <c r="O1888" s="122" t="s">
        <v>25</v>
      </c>
      <c r="P1888" s="122" t="s">
        <v>27</v>
      </c>
      <c r="Q1888" s="122" t="s">
        <v>190</v>
      </c>
      <c r="R1888" s="124">
        <v>6.2039999999999997</v>
      </c>
      <c r="S1888" s="122" t="s">
        <v>191</v>
      </c>
      <c r="T1888" s="125">
        <v>11.01</v>
      </c>
      <c r="U1888" s="122" t="s">
        <v>30</v>
      </c>
      <c r="W1888" s="8" t="str">
        <f t="shared" si="209"/>
        <v/>
      </c>
      <c r="X1888" s="8">
        <f>IF(S1888="6B",_xlfn.XLOOKUP(H1888,'Zoning 2shop'!A:A,'Zoning 2shop'!B:B),IF(S1888="6C",_xlfn.XLOOKUP(G1888,'Zoning 2shop'!C:C,'Zoning 2shop'!D:D),""))</f>
        <v>30</v>
      </c>
      <c r="Y1888" s="112">
        <f t="shared" si="210"/>
        <v>0.14910705133062102</v>
      </c>
      <c r="Z1888" s="4">
        <f t="shared" si="211"/>
        <v>11.01</v>
      </c>
      <c r="AA1888" s="4">
        <f t="shared" si="212"/>
        <v>0.08</v>
      </c>
      <c r="AB1888" s="4">
        <f t="shared" si="213"/>
        <v>1.6416686351501375</v>
      </c>
      <c r="AC1888" s="19">
        <f t="shared" si="214"/>
        <v>11.09</v>
      </c>
      <c r="AD1888" s="8" t="str">
        <f>IF(COUNTIF(Catégories!A:A,N1888)=0,"catégorie inconnue",LOOKUP(N1888,Catégories!A:A,Catégories!B:B))</f>
        <v>Frêt</v>
      </c>
      <c r="AE1888" s="21">
        <f t="shared" si="215"/>
        <v>12.731668635150138</v>
      </c>
    </row>
    <row r="1889" spans="2:31" hidden="1" x14ac:dyDescent="0.2">
      <c r="B1889" s="122" t="s">
        <v>3839</v>
      </c>
      <c r="C1889" s="122" t="s">
        <v>177</v>
      </c>
      <c r="D1889" s="123">
        <v>46161</v>
      </c>
      <c r="E1889" s="122" t="s">
        <v>5394</v>
      </c>
      <c r="F1889" s="122" t="s">
        <v>22</v>
      </c>
      <c r="G1889" s="122" t="s">
        <v>151</v>
      </c>
      <c r="H1889" s="122" t="s">
        <v>149</v>
      </c>
      <c r="I1889" s="122" t="s">
        <v>5395</v>
      </c>
      <c r="J1889" s="122" t="s">
        <v>5395</v>
      </c>
      <c r="K1889" s="122" t="s">
        <v>24</v>
      </c>
      <c r="L1889" s="122" t="s">
        <v>5396</v>
      </c>
      <c r="M1889" s="122" t="s">
        <v>25</v>
      </c>
      <c r="N1889" s="122" t="s">
        <v>26</v>
      </c>
      <c r="O1889" s="122" t="s">
        <v>25</v>
      </c>
      <c r="P1889" s="122" t="s">
        <v>27</v>
      </c>
      <c r="Q1889" s="122" t="s">
        <v>190</v>
      </c>
      <c r="R1889" s="124">
        <v>4.532</v>
      </c>
      <c r="S1889" s="122" t="s">
        <v>191</v>
      </c>
      <c r="T1889" s="125">
        <v>9.69</v>
      </c>
      <c r="U1889" s="122" t="s">
        <v>30</v>
      </c>
      <c r="W1889" s="8" t="str">
        <f t="shared" si="209"/>
        <v/>
      </c>
      <c r="X1889" s="8">
        <f>IF(S1889="6B",_xlfn.XLOOKUP(H1889,'Zoning 2shop'!A:A,'Zoning 2shop'!B:B),IF(S1889="6C",_xlfn.XLOOKUP(G1889,'Zoning 2shop'!C:C,'Zoning 2shop'!D:D),""))</f>
        <v>30</v>
      </c>
      <c r="Y1889" s="112">
        <f t="shared" si="210"/>
        <v>0.14910705133062102</v>
      </c>
      <c r="Z1889" s="4">
        <f t="shared" si="211"/>
        <v>9.69</v>
      </c>
      <c r="AA1889" s="4">
        <f t="shared" si="212"/>
        <v>0.08</v>
      </c>
      <c r="AB1889" s="4">
        <f t="shared" si="213"/>
        <v>1.4448473273937177</v>
      </c>
      <c r="AC1889" s="19">
        <f t="shared" si="214"/>
        <v>9.77</v>
      </c>
      <c r="AD1889" s="8" t="str">
        <f>IF(COUNTIF(Catégories!A:A,N1889)=0,"catégorie inconnue",LOOKUP(N1889,Catégories!A:A,Catégories!B:B))</f>
        <v>Frêt</v>
      </c>
      <c r="AE1889" s="21">
        <f t="shared" si="215"/>
        <v>11.214847327393716</v>
      </c>
    </row>
    <row r="1890" spans="2:31" hidden="1" x14ac:dyDescent="0.2">
      <c r="B1890" s="122" t="s">
        <v>3839</v>
      </c>
      <c r="C1890" s="122" t="s">
        <v>177</v>
      </c>
      <c r="D1890" s="123">
        <v>46161</v>
      </c>
      <c r="E1890" s="122" t="s">
        <v>5359</v>
      </c>
      <c r="F1890" s="122" t="s">
        <v>22</v>
      </c>
      <c r="G1890" s="122" t="s">
        <v>151</v>
      </c>
      <c r="H1890" s="122" t="s">
        <v>149</v>
      </c>
      <c r="I1890" s="122" t="s">
        <v>5360</v>
      </c>
      <c r="J1890" s="122" t="s">
        <v>5360</v>
      </c>
      <c r="K1890" s="122" t="s">
        <v>24</v>
      </c>
      <c r="L1890" s="122" t="s">
        <v>5361</v>
      </c>
      <c r="M1890" s="122" t="s">
        <v>25</v>
      </c>
      <c r="N1890" s="122" t="s">
        <v>26</v>
      </c>
      <c r="O1890" s="122" t="s">
        <v>25</v>
      </c>
      <c r="P1890" s="122" t="s">
        <v>27</v>
      </c>
      <c r="Q1890" s="122" t="s">
        <v>190</v>
      </c>
      <c r="R1890" s="124">
        <v>0.71299999999999997</v>
      </c>
      <c r="S1890" s="122" t="s">
        <v>191</v>
      </c>
      <c r="T1890" s="125">
        <v>5.55</v>
      </c>
      <c r="U1890" s="122" t="s">
        <v>30</v>
      </c>
      <c r="W1890" s="8" t="str">
        <f t="shared" si="209"/>
        <v/>
      </c>
      <c r="X1890" s="8">
        <f>IF(S1890="6B",_xlfn.XLOOKUP(H1890,'Zoning 2shop'!A:A,'Zoning 2shop'!B:B),IF(S1890="6C",_xlfn.XLOOKUP(G1890,'Zoning 2shop'!C:C,'Zoning 2shop'!D:D),""))</f>
        <v>30</v>
      </c>
      <c r="Y1890" s="112">
        <f t="shared" si="210"/>
        <v>0.14910705133062102</v>
      </c>
      <c r="Z1890" s="4">
        <f t="shared" si="211"/>
        <v>5.55</v>
      </c>
      <c r="AA1890" s="4">
        <f t="shared" si="212"/>
        <v>0.08</v>
      </c>
      <c r="AB1890" s="4">
        <f t="shared" si="213"/>
        <v>0.8275441348849466</v>
      </c>
      <c r="AC1890" s="19">
        <f t="shared" si="214"/>
        <v>5.63</v>
      </c>
      <c r="AD1890" s="8" t="str">
        <f>IF(COUNTIF(Catégories!A:A,N1890)=0,"catégorie inconnue",LOOKUP(N1890,Catégories!A:A,Catégories!B:B))</f>
        <v>Frêt</v>
      </c>
      <c r="AE1890" s="21">
        <f t="shared" si="215"/>
        <v>6.4575441348849463</v>
      </c>
    </row>
    <row r="1891" spans="2:31" hidden="1" x14ac:dyDescent="0.2">
      <c r="B1891" s="122" t="s">
        <v>3839</v>
      </c>
      <c r="C1891" s="122" t="s">
        <v>177</v>
      </c>
      <c r="D1891" s="123">
        <v>46161</v>
      </c>
      <c r="E1891" s="122" t="s">
        <v>5391</v>
      </c>
      <c r="F1891" s="122" t="s">
        <v>22</v>
      </c>
      <c r="G1891" s="122" t="s">
        <v>151</v>
      </c>
      <c r="H1891" s="122" t="s">
        <v>149</v>
      </c>
      <c r="I1891" s="122" t="s">
        <v>5392</v>
      </c>
      <c r="J1891" s="122" t="s">
        <v>5392</v>
      </c>
      <c r="K1891" s="122" t="s">
        <v>24</v>
      </c>
      <c r="L1891" s="122" t="s">
        <v>5393</v>
      </c>
      <c r="M1891" s="122" t="s">
        <v>25</v>
      </c>
      <c r="N1891" s="122" t="s">
        <v>26</v>
      </c>
      <c r="O1891" s="122" t="s">
        <v>25</v>
      </c>
      <c r="P1891" s="122" t="s">
        <v>27</v>
      </c>
      <c r="Q1891" s="122" t="s">
        <v>190</v>
      </c>
      <c r="R1891" s="124">
        <v>0.442</v>
      </c>
      <c r="S1891" s="122" t="s">
        <v>191</v>
      </c>
      <c r="T1891" s="125">
        <v>5.33</v>
      </c>
      <c r="U1891" s="122" t="s">
        <v>30</v>
      </c>
      <c r="W1891" s="8" t="str">
        <f t="shared" si="209"/>
        <v/>
      </c>
      <c r="X1891" s="8">
        <f>IF(S1891="6B",_xlfn.XLOOKUP(H1891,'Zoning 2shop'!A:A,'Zoning 2shop'!B:B),IF(S1891="6C",_xlfn.XLOOKUP(G1891,'Zoning 2shop'!C:C,'Zoning 2shop'!D:D),""))</f>
        <v>30</v>
      </c>
      <c r="Y1891" s="112">
        <f t="shared" si="210"/>
        <v>0.14910705133062102</v>
      </c>
      <c r="Z1891" s="4">
        <f t="shared" si="211"/>
        <v>5.33</v>
      </c>
      <c r="AA1891" s="4">
        <f t="shared" si="212"/>
        <v>0.08</v>
      </c>
      <c r="AB1891" s="4">
        <f t="shared" si="213"/>
        <v>0.79474058359221</v>
      </c>
      <c r="AC1891" s="19">
        <f t="shared" si="214"/>
        <v>5.41</v>
      </c>
      <c r="AD1891" s="8" t="str">
        <f>IF(COUNTIF(Catégories!A:A,N1891)=0,"catégorie inconnue",LOOKUP(N1891,Catégories!A:A,Catégories!B:B))</f>
        <v>Frêt</v>
      </c>
      <c r="AE1891" s="21">
        <f t="shared" si="215"/>
        <v>6.2047405835922103</v>
      </c>
    </row>
    <row r="1892" spans="2:31" hidden="1" x14ac:dyDescent="0.2">
      <c r="B1892" s="122" t="s">
        <v>3839</v>
      </c>
      <c r="C1892" s="122" t="s">
        <v>177</v>
      </c>
      <c r="D1892" s="123">
        <v>46161</v>
      </c>
      <c r="E1892" s="122" t="s">
        <v>5215</v>
      </c>
      <c r="F1892" s="122" t="s">
        <v>22</v>
      </c>
      <c r="G1892" s="122" t="s">
        <v>151</v>
      </c>
      <c r="H1892" s="122" t="s">
        <v>149</v>
      </c>
      <c r="I1892" s="122" t="s">
        <v>5408</v>
      </c>
      <c r="J1892" s="122" t="s">
        <v>5408</v>
      </c>
      <c r="K1892" s="122" t="s">
        <v>24</v>
      </c>
      <c r="L1892" s="122" t="s">
        <v>5409</v>
      </c>
      <c r="M1892" s="122" t="s">
        <v>25</v>
      </c>
      <c r="N1892" s="122" t="s">
        <v>26</v>
      </c>
      <c r="O1892" s="122" t="s">
        <v>25</v>
      </c>
      <c r="P1892" s="122" t="s">
        <v>27</v>
      </c>
      <c r="Q1892" s="122" t="s">
        <v>190</v>
      </c>
      <c r="R1892" s="124">
        <v>4.5060000000000002</v>
      </c>
      <c r="S1892" s="122" t="s">
        <v>191</v>
      </c>
      <c r="T1892" s="125">
        <v>9.69</v>
      </c>
      <c r="U1892" s="122" t="s">
        <v>30</v>
      </c>
      <c r="W1892" s="8" t="str">
        <f t="shared" si="209"/>
        <v/>
      </c>
      <c r="X1892" s="8">
        <f>IF(S1892="6B",_xlfn.XLOOKUP(H1892,'Zoning 2shop'!A:A,'Zoning 2shop'!B:B),IF(S1892="6C",_xlfn.XLOOKUP(G1892,'Zoning 2shop'!C:C,'Zoning 2shop'!D:D),""))</f>
        <v>30</v>
      </c>
      <c r="Y1892" s="112">
        <f t="shared" si="210"/>
        <v>0.14910705133062102</v>
      </c>
      <c r="Z1892" s="4">
        <f t="shared" si="211"/>
        <v>9.69</v>
      </c>
      <c r="AA1892" s="4">
        <f t="shared" si="212"/>
        <v>0.08</v>
      </c>
      <c r="AB1892" s="4">
        <f t="shared" si="213"/>
        <v>1.4448473273937177</v>
      </c>
      <c r="AC1892" s="19">
        <f t="shared" si="214"/>
        <v>9.77</v>
      </c>
      <c r="AD1892" s="8" t="str">
        <f>IF(COUNTIF(Catégories!A:A,N1892)=0,"catégorie inconnue",LOOKUP(N1892,Catégories!A:A,Catégories!B:B))</f>
        <v>Frêt</v>
      </c>
      <c r="AE1892" s="21">
        <f t="shared" si="215"/>
        <v>11.214847327393716</v>
      </c>
    </row>
    <row r="1893" spans="2:31" hidden="1" x14ac:dyDescent="0.2">
      <c r="B1893" s="122" t="s">
        <v>3839</v>
      </c>
      <c r="C1893" s="122" t="s">
        <v>177</v>
      </c>
      <c r="D1893" s="123">
        <v>46161</v>
      </c>
      <c r="E1893" s="122" t="s">
        <v>570</v>
      </c>
      <c r="F1893" s="122" t="s">
        <v>22</v>
      </c>
      <c r="G1893" s="122" t="s">
        <v>151</v>
      </c>
      <c r="H1893" s="122" t="s">
        <v>149</v>
      </c>
      <c r="I1893" s="122" t="s">
        <v>5389</v>
      </c>
      <c r="J1893" s="122" t="s">
        <v>5389</v>
      </c>
      <c r="K1893" s="122" t="s">
        <v>24</v>
      </c>
      <c r="L1893" s="122" t="s">
        <v>5390</v>
      </c>
      <c r="M1893" s="122" t="s">
        <v>25</v>
      </c>
      <c r="N1893" s="122" t="s">
        <v>26</v>
      </c>
      <c r="O1893" s="122" t="s">
        <v>25</v>
      </c>
      <c r="P1893" s="122" t="s">
        <v>27</v>
      </c>
      <c r="Q1893" s="122" t="s">
        <v>190</v>
      </c>
      <c r="R1893" s="124">
        <v>0.09</v>
      </c>
      <c r="S1893" s="122" t="s">
        <v>191</v>
      </c>
      <c r="T1893" s="125">
        <v>5.33</v>
      </c>
      <c r="U1893" s="122" t="s">
        <v>30</v>
      </c>
      <c r="W1893" s="8" t="str">
        <f t="shared" si="209"/>
        <v/>
      </c>
      <c r="X1893" s="8">
        <f>IF(S1893="6B",_xlfn.XLOOKUP(H1893,'Zoning 2shop'!A:A,'Zoning 2shop'!B:B),IF(S1893="6C",_xlfn.XLOOKUP(G1893,'Zoning 2shop'!C:C,'Zoning 2shop'!D:D),""))</f>
        <v>30</v>
      </c>
      <c r="Y1893" s="112">
        <f t="shared" si="210"/>
        <v>0.14910705133062102</v>
      </c>
      <c r="Z1893" s="4">
        <f t="shared" si="211"/>
        <v>5.33</v>
      </c>
      <c r="AA1893" s="4">
        <f t="shared" si="212"/>
        <v>0.08</v>
      </c>
      <c r="AB1893" s="4">
        <f t="shared" si="213"/>
        <v>0.79474058359221</v>
      </c>
      <c r="AC1893" s="19">
        <f t="shared" si="214"/>
        <v>5.41</v>
      </c>
      <c r="AD1893" s="8" t="str">
        <f>IF(COUNTIF(Catégories!A:A,N1893)=0,"catégorie inconnue",LOOKUP(N1893,Catégories!A:A,Catégories!B:B))</f>
        <v>Frêt</v>
      </c>
      <c r="AE1893" s="21">
        <f t="shared" si="215"/>
        <v>6.2047405835922103</v>
      </c>
    </row>
    <row r="1894" spans="2:31" hidden="1" x14ac:dyDescent="0.2">
      <c r="B1894" s="122" t="s">
        <v>3839</v>
      </c>
      <c r="C1894" s="122" t="s">
        <v>177</v>
      </c>
      <c r="D1894" s="123">
        <v>46161</v>
      </c>
      <c r="E1894" s="122" t="s">
        <v>273</v>
      </c>
      <c r="F1894" s="122" t="s">
        <v>22</v>
      </c>
      <c r="G1894" s="122" t="s">
        <v>151</v>
      </c>
      <c r="H1894" s="122" t="s">
        <v>149</v>
      </c>
      <c r="I1894" s="122" t="s">
        <v>5365</v>
      </c>
      <c r="J1894" s="122" t="s">
        <v>5365</v>
      </c>
      <c r="K1894" s="122" t="s">
        <v>24</v>
      </c>
      <c r="L1894" s="122" t="s">
        <v>5366</v>
      </c>
      <c r="M1894" s="122" t="s">
        <v>25</v>
      </c>
      <c r="N1894" s="122" t="s">
        <v>26</v>
      </c>
      <c r="O1894" s="122" t="s">
        <v>25</v>
      </c>
      <c r="P1894" s="122" t="s">
        <v>27</v>
      </c>
      <c r="Q1894" s="122" t="s">
        <v>190</v>
      </c>
      <c r="R1894" s="124">
        <v>9.84</v>
      </c>
      <c r="S1894" s="122" t="s">
        <v>191</v>
      </c>
      <c r="T1894" s="125">
        <v>12.99</v>
      </c>
      <c r="U1894" s="122" t="s">
        <v>30</v>
      </c>
      <c r="W1894" s="8" t="str">
        <f t="shared" si="209"/>
        <v/>
      </c>
      <c r="X1894" s="8">
        <f>IF(S1894="6B",_xlfn.XLOOKUP(H1894,'Zoning 2shop'!A:A,'Zoning 2shop'!B:B),IF(S1894="6C",_xlfn.XLOOKUP(G1894,'Zoning 2shop'!C:C,'Zoning 2shop'!D:D),""))</f>
        <v>30</v>
      </c>
      <c r="Y1894" s="112">
        <f t="shared" si="210"/>
        <v>0.14910705133062102</v>
      </c>
      <c r="Z1894" s="4">
        <f t="shared" si="211"/>
        <v>12.99</v>
      </c>
      <c r="AA1894" s="4">
        <f t="shared" si="212"/>
        <v>0.08</v>
      </c>
      <c r="AB1894" s="4">
        <f t="shared" si="213"/>
        <v>1.936900596784767</v>
      </c>
      <c r="AC1894" s="19">
        <f t="shared" si="214"/>
        <v>13.07</v>
      </c>
      <c r="AD1894" s="8" t="str">
        <f>IF(COUNTIF(Catégories!A:A,N1894)=0,"catégorie inconnue",LOOKUP(N1894,Catégories!A:A,Catégories!B:B))</f>
        <v>Frêt</v>
      </c>
      <c r="AE1894" s="21">
        <f t="shared" si="215"/>
        <v>15.006900596784767</v>
      </c>
    </row>
    <row r="1895" spans="2:31" hidden="1" x14ac:dyDescent="0.2">
      <c r="B1895" s="122" t="s">
        <v>3839</v>
      </c>
      <c r="C1895" s="122" t="s">
        <v>177</v>
      </c>
      <c r="D1895" s="123">
        <v>46161</v>
      </c>
      <c r="E1895" s="122" t="s">
        <v>263</v>
      </c>
      <c r="F1895" s="122" t="s">
        <v>22</v>
      </c>
      <c r="G1895" s="122" t="s">
        <v>154</v>
      </c>
      <c r="H1895" s="122" t="s">
        <v>149</v>
      </c>
      <c r="I1895" s="122" t="s">
        <v>5418</v>
      </c>
      <c r="J1895" s="122" t="s">
        <v>5418</v>
      </c>
      <c r="K1895" s="122" t="s">
        <v>24</v>
      </c>
      <c r="L1895" s="122" t="s">
        <v>5419</v>
      </c>
      <c r="M1895" s="122" t="s">
        <v>25</v>
      </c>
      <c r="N1895" s="122" t="s">
        <v>26</v>
      </c>
      <c r="O1895" s="122" t="s">
        <v>25</v>
      </c>
      <c r="P1895" s="122" t="s">
        <v>27</v>
      </c>
      <c r="Q1895" s="122" t="s">
        <v>190</v>
      </c>
      <c r="R1895" s="124">
        <v>0.85</v>
      </c>
      <c r="S1895" s="122" t="s">
        <v>191</v>
      </c>
      <c r="T1895" s="125">
        <v>4.95</v>
      </c>
      <c r="U1895" s="122" t="s">
        <v>30</v>
      </c>
      <c r="W1895" s="8" t="str">
        <f t="shared" si="209"/>
        <v/>
      </c>
      <c r="X1895" s="8">
        <f>IF(S1895="6B",_xlfn.XLOOKUP(H1895,'Zoning 2shop'!A:A,'Zoning 2shop'!B:B),IF(S1895="6C",_xlfn.XLOOKUP(G1895,'Zoning 2shop'!C:C,'Zoning 2shop'!D:D),""))</f>
        <v>26</v>
      </c>
      <c r="Y1895" s="112">
        <f t="shared" si="210"/>
        <v>0.14910705133062102</v>
      </c>
      <c r="Z1895" s="4">
        <f t="shared" si="211"/>
        <v>4.95</v>
      </c>
      <c r="AA1895" s="4">
        <f t="shared" si="212"/>
        <v>0.08</v>
      </c>
      <c r="AB1895" s="4">
        <f t="shared" si="213"/>
        <v>0.73807990408657409</v>
      </c>
      <c r="AC1895" s="19">
        <f t="shared" si="214"/>
        <v>5.03</v>
      </c>
      <c r="AD1895" s="8" t="str">
        <f>IF(COUNTIF(Catégories!A:A,N1895)=0,"catégorie inconnue",LOOKUP(N1895,Catégories!A:A,Catégories!B:B))</f>
        <v>Frêt</v>
      </c>
      <c r="AE1895" s="21">
        <f t="shared" si="215"/>
        <v>5.7680799040865747</v>
      </c>
    </row>
    <row r="1896" spans="2:31" hidden="1" x14ac:dyDescent="0.2">
      <c r="B1896" s="122" t="s">
        <v>3839</v>
      </c>
      <c r="C1896" s="122" t="s">
        <v>177</v>
      </c>
      <c r="D1896" s="123">
        <v>46162</v>
      </c>
      <c r="E1896" s="122" t="s">
        <v>346</v>
      </c>
      <c r="F1896" s="122" t="s">
        <v>22</v>
      </c>
      <c r="G1896" s="122" t="s">
        <v>151</v>
      </c>
      <c r="H1896" s="122" t="s">
        <v>149</v>
      </c>
      <c r="I1896" s="122" t="s">
        <v>5502</v>
      </c>
      <c r="J1896" s="122" t="s">
        <v>5502</v>
      </c>
      <c r="K1896" s="122" t="s">
        <v>24</v>
      </c>
      <c r="L1896" s="122" t="s">
        <v>5503</v>
      </c>
      <c r="M1896" s="122" t="s">
        <v>25</v>
      </c>
      <c r="N1896" s="122" t="s">
        <v>26</v>
      </c>
      <c r="O1896" s="122" t="s">
        <v>25</v>
      </c>
      <c r="P1896" s="122" t="s">
        <v>27</v>
      </c>
      <c r="Q1896" s="122" t="s">
        <v>190</v>
      </c>
      <c r="R1896" s="124">
        <v>0.05</v>
      </c>
      <c r="S1896" s="122" t="s">
        <v>191</v>
      </c>
      <c r="T1896" s="125">
        <v>5.33</v>
      </c>
      <c r="U1896" s="122" t="s">
        <v>30</v>
      </c>
      <c r="W1896" s="8" t="str">
        <f t="shared" si="209"/>
        <v/>
      </c>
      <c r="X1896" s="8">
        <f>IF(S1896="6B",_xlfn.XLOOKUP(H1896,'Zoning 2shop'!A:A,'Zoning 2shop'!B:B),IF(S1896="6C",_xlfn.XLOOKUP(G1896,'Zoning 2shop'!C:C,'Zoning 2shop'!D:D),""))</f>
        <v>30</v>
      </c>
      <c r="Y1896" s="112">
        <f t="shared" si="210"/>
        <v>0.14910705133062102</v>
      </c>
      <c r="Z1896" s="4">
        <f t="shared" si="211"/>
        <v>5.33</v>
      </c>
      <c r="AA1896" s="4">
        <f t="shared" si="212"/>
        <v>0.08</v>
      </c>
      <c r="AB1896" s="4">
        <f t="shared" si="213"/>
        <v>0.79474058359221</v>
      </c>
      <c r="AC1896" s="19">
        <f t="shared" si="214"/>
        <v>5.41</v>
      </c>
      <c r="AD1896" s="8" t="str">
        <f>IF(COUNTIF(Catégories!A:A,N1896)=0,"catégorie inconnue",LOOKUP(N1896,Catégories!A:A,Catégories!B:B))</f>
        <v>Frêt</v>
      </c>
      <c r="AE1896" s="21">
        <f t="shared" si="215"/>
        <v>6.2047405835922103</v>
      </c>
    </row>
    <row r="1897" spans="2:31" hidden="1" x14ac:dyDescent="0.2">
      <c r="B1897" s="122" t="s">
        <v>3839</v>
      </c>
      <c r="C1897" s="122" t="s">
        <v>177</v>
      </c>
      <c r="D1897" s="123">
        <v>46162</v>
      </c>
      <c r="E1897" s="122" t="s">
        <v>346</v>
      </c>
      <c r="F1897" s="122" t="s">
        <v>22</v>
      </c>
      <c r="G1897" s="122" t="s">
        <v>151</v>
      </c>
      <c r="H1897" s="122" t="s">
        <v>149</v>
      </c>
      <c r="I1897" s="122" t="s">
        <v>5504</v>
      </c>
      <c r="J1897" s="122" t="s">
        <v>5504</v>
      </c>
      <c r="K1897" s="122" t="s">
        <v>24</v>
      </c>
      <c r="L1897" s="122" t="s">
        <v>5505</v>
      </c>
      <c r="M1897" s="122" t="s">
        <v>25</v>
      </c>
      <c r="N1897" s="122" t="s">
        <v>26</v>
      </c>
      <c r="O1897" s="122" t="s">
        <v>25</v>
      </c>
      <c r="P1897" s="122" t="s">
        <v>27</v>
      </c>
      <c r="Q1897" s="122" t="s">
        <v>190</v>
      </c>
      <c r="R1897" s="124">
        <v>4.5410000000000004</v>
      </c>
      <c r="S1897" s="122" t="s">
        <v>191</v>
      </c>
      <c r="T1897" s="125">
        <v>9.69</v>
      </c>
      <c r="U1897" s="122" t="s">
        <v>30</v>
      </c>
      <c r="W1897" s="8" t="str">
        <f t="shared" si="209"/>
        <v/>
      </c>
      <c r="X1897" s="8">
        <f>IF(S1897="6B",_xlfn.XLOOKUP(H1897,'Zoning 2shop'!A:A,'Zoning 2shop'!B:B),IF(S1897="6C",_xlfn.XLOOKUP(G1897,'Zoning 2shop'!C:C,'Zoning 2shop'!D:D),""))</f>
        <v>30</v>
      </c>
      <c r="Y1897" s="112">
        <f t="shared" si="210"/>
        <v>0.14910705133062102</v>
      </c>
      <c r="Z1897" s="4">
        <f t="shared" si="211"/>
        <v>9.69</v>
      </c>
      <c r="AA1897" s="4">
        <f t="shared" si="212"/>
        <v>0.08</v>
      </c>
      <c r="AB1897" s="4">
        <f t="shared" si="213"/>
        <v>1.4448473273937177</v>
      </c>
      <c r="AC1897" s="19">
        <f t="shared" si="214"/>
        <v>9.77</v>
      </c>
      <c r="AD1897" s="8" t="str">
        <f>IF(COUNTIF(Catégories!A:A,N1897)=0,"catégorie inconnue",LOOKUP(N1897,Catégories!A:A,Catégories!B:B))</f>
        <v>Frêt</v>
      </c>
      <c r="AE1897" s="21">
        <f t="shared" si="215"/>
        <v>11.214847327393716</v>
      </c>
    </row>
    <row r="1898" spans="2:31" hidden="1" x14ac:dyDescent="0.2">
      <c r="B1898" s="122" t="s">
        <v>3839</v>
      </c>
      <c r="C1898" s="122" t="s">
        <v>177</v>
      </c>
      <c r="D1898" s="123">
        <v>46162</v>
      </c>
      <c r="E1898" s="122" t="s">
        <v>5441</v>
      </c>
      <c r="F1898" s="122" t="s">
        <v>22</v>
      </c>
      <c r="G1898" s="122" t="s">
        <v>154</v>
      </c>
      <c r="H1898" s="122" t="s">
        <v>149</v>
      </c>
      <c r="I1898" s="122" t="s">
        <v>5442</v>
      </c>
      <c r="J1898" s="122" t="s">
        <v>5442</v>
      </c>
      <c r="K1898" s="122" t="s">
        <v>24</v>
      </c>
      <c r="L1898" s="122" t="s">
        <v>5443</v>
      </c>
      <c r="M1898" s="122" t="s">
        <v>25</v>
      </c>
      <c r="N1898" s="122" t="s">
        <v>26</v>
      </c>
      <c r="O1898" s="122" t="s">
        <v>25</v>
      </c>
      <c r="P1898" s="122" t="s">
        <v>27</v>
      </c>
      <c r="Q1898" s="122" t="s">
        <v>190</v>
      </c>
      <c r="R1898" s="124">
        <v>0.65500000000000003</v>
      </c>
      <c r="S1898" s="122" t="s">
        <v>191</v>
      </c>
      <c r="T1898" s="125">
        <v>4.95</v>
      </c>
      <c r="U1898" s="122" t="s">
        <v>30</v>
      </c>
      <c r="W1898" s="8" t="str">
        <f t="shared" si="209"/>
        <v/>
      </c>
      <c r="X1898" s="8">
        <f>IF(S1898="6B",_xlfn.XLOOKUP(H1898,'Zoning 2shop'!A:A,'Zoning 2shop'!B:B),IF(S1898="6C",_xlfn.XLOOKUP(G1898,'Zoning 2shop'!C:C,'Zoning 2shop'!D:D),""))</f>
        <v>26</v>
      </c>
      <c r="Y1898" s="112">
        <f t="shared" si="210"/>
        <v>0.14910705133062102</v>
      </c>
      <c r="Z1898" s="4">
        <f t="shared" si="211"/>
        <v>4.95</v>
      </c>
      <c r="AA1898" s="4">
        <f t="shared" si="212"/>
        <v>0.08</v>
      </c>
      <c r="AB1898" s="4">
        <f t="shared" si="213"/>
        <v>0.73807990408657409</v>
      </c>
      <c r="AC1898" s="19">
        <f t="shared" si="214"/>
        <v>5.03</v>
      </c>
      <c r="AD1898" s="8" t="str">
        <f>IF(COUNTIF(Catégories!A:A,N1898)=0,"catégorie inconnue",LOOKUP(N1898,Catégories!A:A,Catégories!B:B))</f>
        <v>Frêt</v>
      </c>
      <c r="AE1898" s="21">
        <f t="shared" si="215"/>
        <v>5.7680799040865747</v>
      </c>
    </row>
    <row r="1899" spans="2:31" hidden="1" x14ac:dyDescent="0.2">
      <c r="B1899" s="122" t="s">
        <v>3839</v>
      </c>
      <c r="C1899" s="122" t="s">
        <v>177</v>
      </c>
      <c r="D1899" s="123">
        <v>46162</v>
      </c>
      <c r="E1899" s="122" t="s">
        <v>5490</v>
      </c>
      <c r="F1899" s="122" t="s">
        <v>22</v>
      </c>
      <c r="G1899" s="122" t="s">
        <v>192</v>
      </c>
      <c r="H1899" s="122" t="s">
        <v>149</v>
      </c>
      <c r="I1899" s="122" t="s">
        <v>5491</v>
      </c>
      <c r="J1899" s="122" t="s">
        <v>5491</v>
      </c>
      <c r="K1899" s="122" t="s">
        <v>24</v>
      </c>
      <c r="L1899" s="122" t="s">
        <v>5492</v>
      </c>
      <c r="M1899" s="122" t="s">
        <v>25</v>
      </c>
      <c r="N1899" s="122" t="s">
        <v>26</v>
      </c>
      <c r="O1899" s="122" t="s">
        <v>25</v>
      </c>
      <c r="P1899" s="122" t="s">
        <v>27</v>
      </c>
      <c r="Q1899" s="122" t="s">
        <v>190</v>
      </c>
      <c r="R1899" s="124">
        <v>6.9119999999999999</v>
      </c>
      <c r="S1899" s="122" t="s">
        <v>191</v>
      </c>
      <c r="T1899" s="125">
        <v>15.15</v>
      </c>
      <c r="U1899" s="122" t="s">
        <v>30</v>
      </c>
      <c r="W1899" s="8" t="str">
        <f t="shared" si="209"/>
        <v/>
      </c>
      <c r="X1899" s="8">
        <f>IF(S1899="6B",_xlfn.XLOOKUP(H1899,'Zoning 2shop'!A:A,'Zoning 2shop'!B:B),IF(S1899="6C",_xlfn.XLOOKUP(G1899,'Zoning 2shop'!C:C,'Zoning 2shop'!D:D),""))</f>
        <v>25</v>
      </c>
      <c r="Y1899" s="112">
        <f t="shared" si="210"/>
        <v>0.14910705133062102</v>
      </c>
      <c r="Z1899" s="4">
        <f t="shared" si="211"/>
        <v>15.15</v>
      </c>
      <c r="AA1899" s="4">
        <f t="shared" si="212"/>
        <v>0.08</v>
      </c>
      <c r="AB1899" s="4">
        <f t="shared" si="213"/>
        <v>2.2589718276589084</v>
      </c>
      <c r="AC1899" s="19">
        <f t="shared" si="214"/>
        <v>15.23</v>
      </c>
      <c r="AD1899" s="8" t="str">
        <f>IF(COUNTIF(Catégories!A:A,N1899)=0,"catégorie inconnue",LOOKUP(N1899,Catégories!A:A,Catégories!B:B))</f>
        <v>Frêt</v>
      </c>
      <c r="AE1899" s="21">
        <f t="shared" si="215"/>
        <v>17.488971827658908</v>
      </c>
    </row>
    <row r="1900" spans="2:31" hidden="1" x14ac:dyDescent="0.2">
      <c r="B1900" s="122" t="s">
        <v>3839</v>
      </c>
      <c r="C1900" s="122" t="s">
        <v>177</v>
      </c>
      <c r="D1900" s="123">
        <v>46162</v>
      </c>
      <c r="E1900" s="122" t="s">
        <v>5518</v>
      </c>
      <c r="F1900" s="122" t="s">
        <v>22</v>
      </c>
      <c r="G1900" s="122" t="s">
        <v>151</v>
      </c>
      <c r="H1900" s="122" t="s">
        <v>149</v>
      </c>
      <c r="I1900" s="122" t="s">
        <v>5519</v>
      </c>
      <c r="J1900" s="122" t="s">
        <v>5519</v>
      </c>
      <c r="K1900" s="122" t="s">
        <v>24</v>
      </c>
      <c r="L1900" s="122" t="s">
        <v>5520</v>
      </c>
      <c r="M1900" s="122" t="s">
        <v>25</v>
      </c>
      <c r="N1900" s="122" t="s">
        <v>26</v>
      </c>
      <c r="O1900" s="122" t="s">
        <v>25</v>
      </c>
      <c r="P1900" s="122" t="s">
        <v>27</v>
      </c>
      <c r="Q1900" s="122" t="s">
        <v>190</v>
      </c>
      <c r="R1900" s="124">
        <v>4.6079999999999997</v>
      </c>
      <c r="S1900" s="122" t="s">
        <v>191</v>
      </c>
      <c r="T1900" s="125">
        <v>9.69</v>
      </c>
      <c r="U1900" s="122" t="s">
        <v>30</v>
      </c>
      <c r="W1900" s="8" t="str">
        <f t="shared" si="209"/>
        <v/>
      </c>
      <c r="X1900" s="8">
        <f>IF(S1900="6B",_xlfn.XLOOKUP(H1900,'Zoning 2shop'!A:A,'Zoning 2shop'!B:B),IF(S1900="6C",_xlfn.XLOOKUP(G1900,'Zoning 2shop'!C:C,'Zoning 2shop'!D:D),""))</f>
        <v>30</v>
      </c>
      <c r="Y1900" s="112">
        <f t="shared" si="210"/>
        <v>0.14910705133062102</v>
      </c>
      <c r="Z1900" s="4">
        <f t="shared" si="211"/>
        <v>9.69</v>
      </c>
      <c r="AA1900" s="4">
        <f t="shared" si="212"/>
        <v>0.08</v>
      </c>
      <c r="AB1900" s="4">
        <f t="shared" si="213"/>
        <v>1.4448473273937177</v>
      </c>
      <c r="AC1900" s="19">
        <f t="shared" si="214"/>
        <v>9.77</v>
      </c>
      <c r="AD1900" s="8" t="str">
        <f>IF(COUNTIF(Catégories!A:A,N1900)=0,"catégorie inconnue",LOOKUP(N1900,Catégories!A:A,Catégories!B:B))</f>
        <v>Frêt</v>
      </c>
      <c r="AE1900" s="21">
        <f t="shared" si="215"/>
        <v>11.214847327393716</v>
      </c>
    </row>
    <row r="1901" spans="2:31" hidden="1" x14ac:dyDescent="0.2">
      <c r="B1901" s="122" t="s">
        <v>3839</v>
      </c>
      <c r="C1901" s="122" t="s">
        <v>177</v>
      </c>
      <c r="D1901" s="123">
        <v>46162</v>
      </c>
      <c r="E1901" s="122" t="s">
        <v>5484</v>
      </c>
      <c r="F1901" s="122" t="s">
        <v>22</v>
      </c>
      <c r="G1901" s="122" t="s">
        <v>151</v>
      </c>
      <c r="H1901" s="122" t="s">
        <v>149</v>
      </c>
      <c r="I1901" s="122" t="s">
        <v>5485</v>
      </c>
      <c r="J1901" s="122" t="s">
        <v>5485</v>
      </c>
      <c r="K1901" s="122" t="s">
        <v>24</v>
      </c>
      <c r="L1901" s="122" t="s">
        <v>5486</v>
      </c>
      <c r="M1901" s="122" t="s">
        <v>25</v>
      </c>
      <c r="N1901" s="122" t="s">
        <v>26</v>
      </c>
      <c r="O1901" s="122" t="s">
        <v>25</v>
      </c>
      <c r="P1901" s="122" t="s">
        <v>27</v>
      </c>
      <c r="Q1901" s="122" t="s">
        <v>190</v>
      </c>
      <c r="R1901" s="124">
        <v>4.532</v>
      </c>
      <c r="S1901" s="122" t="s">
        <v>191</v>
      </c>
      <c r="T1901" s="125">
        <v>9.69</v>
      </c>
      <c r="U1901" s="122" t="s">
        <v>30</v>
      </c>
      <c r="W1901" s="8" t="str">
        <f t="shared" si="209"/>
        <v/>
      </c>
      <c r="X1901" s="8">
        <f>IF(S1901="6B",_xlfn.XLOOKUP(H1901,'Zoning 2shop'!A:A,'Zoning 2shop'!B:B),IF(S1901="6C",_xlfn.XLOOKUP(G1901,'Zoning 2shop'!C:C,'Zoning 2shop'!D:D),""))</f>
        <v>30</v>
      </c>
      <c r="Y1901" s="112">
        <f t="shared" si="210"/>
        <v>0.14910705133062102</v>
      </c>
      <c r="Z1901" s="4">
        <f t="shared" si="211"/>
        <v>9.69</v>
      </c>
      <c r="AA1901" s="4">
        <f t="shared" si="212"/>
        <v>0.08</v>
      </c>
      <c r="AB1901" s="4">
        <f t="shared" si="213"/>
        <v>1.4448473273937177</v>
      </c>
      <c r="AC1901" s="19">
        <f t="shared" si="214"/>
        <v>9.77</v>
      </c>
      <c r="AD1901" s="8" t="str">
        <f>IF(COUNTIF(Catégories!A:A,N1901)=0,"catégorie inconnue",LOOKUP(N1901,Catégories!A:A,Catégories!B:B))</f>
        <v>Frêt</v>
      </c>
      <c r="AE1901" s="21">
        <f t="shared" si="215"/>
        <v>11.214847327393716</v>
      </c>
    </row>
    <row r="1902" spans="2:31" hidden="1" x14ac:dyDescent="0.2">
      <c r="B1902" s="122" t="s">
        <v>3839</v>
      </c>
      <c r="C1902" s="122" t="s">
        <v>177</v>
      </c>
      <c r="D1902" s="123">
        <v>46162</v>
      </c>
      <c r="E1902" s="122" t="s">
        <v>5428</v>
      </c>
      <c r="F1902" s="122" t="s">
        <v>22</v>
      </c>
      <c r="G1902" s="122" t="s">
        <v>156</v>
      </c>
      <c r="H1902" s="122" t="s">
        <v>149</v>
      </c>
      <c r="I1902" s="122" t="s">
        <v>5429</v>
      </c>
      <c r="J1902" s="122" t="s">
        <v>5429</v>
      </c>
      <c r="K1902" s="122" t="s">
        <v>24</v>
      </c>
      <c r="L1902" s="122" t="s">
        <v>5430</v>
      </c>
      <c r="M1902" s="122" t="s">
        <v>25</v>
      </c>
      <c r="N1902" s="122" t="s">
        <v>26</v>
      </c>
      <c r="O1902" s="122" t="s">
        <v>25</v>
      </c>
      <c r="P1902" s="122" t="s">
        <v>27</v>
      </c>
      <c r="Q1902" s="122" t="s">
        <v>190</v>
      </c>
      <c r="R1902" s="124">
        <v>0.03</v>
      </c>
      <c r="S1902" s="122" t="s">
        <v>191</v>
      </c>
      <c r="T1902" s="125">
        <v>5.33</v>
      </c>
      <c r="U1902" s="122" t="s">
        <v>30</v>
      </c>
      <c r="W1902" s="8" t="str">
        <f t="shared" si="209"/>
        <v/>
      </c>
      <c r="X1902" s="8">
        <f>IF(S1902="6B",_xlfn.XLOOKUP(H1902,'Zoning 2shop'!A:A,'Zoning 2shop'!B:B),IF(S1902="6C",_xlfn.XLOOKUP(G1902,'Zoning 2shop'!C:C,'Zoning 2shop'!D:D),""))</f>
        <v>42</v>
      </c>
      <c r="Y1902" s="112">
        <f t="shared" si="210"/>
        <v>0.14910705133062102</v>
      </c>
      <c r="Z1902" s="4">
        <f t="shared" si="211"/>
        <v>5.33</v>
      </c>
      <c r="AA1902" s="4">
        <f t="shared" si="212"/>
        <v>0.08</v>
      </c>
      <c r="AB1902" s="4">
        <f t="shared" si="213"/>
        <v>0.79474058359221</v>
      </c>
      <c r="AC1902" s="19">
        <f t="shared" si="214"/>
        <v>5.41</v>
      </c>
      <c r="AD1902" s="8" t="str">
        <f>IF(COUNTIF(Catégories!A:A,N1902)=0,"catégorie inconnue",LOOKUP(N1902,Catégories!A:A,Catégories!B:B))</f>
        <v>Frêt</v>
      </c>
      <c r="AE1902" s="21">
        <f t="shared" si="215"/>
        <v>6.2047405835922103</v>
      </c>
    </row>
    <row r="1903" spans="2:31" hidden="1" x14ac:dyDescent="0.2">
      <c r="B1903" s="122" t="s">
        <v>3839</v>
      </c>
      <c r="C1903" s="122" t="s">
        <v>177</v>
      </c>
      <c r="D1903" s="123">
        <v>46162</v>
      </c>
      <c r="E1903" s="122" t="s">
        <v>2541</v>
      </c>
      <c r="F1903" s="122" t="s">
        <v>22</v>
      </c>
      <c r="G1903" s="122" t="s">
        <v>161</v>
      </c>
      <c r="H1903" s="122" t="s">
        <v>149</v>
      </c>
      <c r="I1903" s="122" t="s">
        <v>5426</v>
      </c>
      <c r="J1903" s="122" t="s">
        <v>5426</v>
      </c>
      <c r="K1903" s="122" t="s">
        <v>24</v>
      </c>
      <c r="L1903" s="122" t="s">
        <v>5427</v>
      </c>
      <c r="M1903" s="122" t="s">
        <v>25</v>
      </c>
      <c r="N1903" s="122" t="s">
        <v>26</v>
      </c>
      <c r="O1903" s="122" t="s">
        <v>25</v>
      </c>
      <c r="P1903" s="122" t="s">
        <v>27</v>
      </c>
      <c r="Q1903" s="122" t="s">
        <v>190</v>
      </c>
      <c r="R1903" s="124">
        <v>4.9539999999999997</v>
      </c>
      <c r="S1903" s="122" t="s">
        <v>191</v>
      </c>
      <c r="T1903" s="125">
        <v>13.83</v>
      </c>
      <c r="U1903" s="122" t="s">
        <v>30</v>
      </c>
      <c r="W1903" s="8" t="str">
        <f t="shared" si="209"/>
        <v/>
      </c>
      <c r="X1903" s="8">
        <f>IF(S1903="6B",_xlfn.XLOOKUP(H1903,'Zoning 2shop'!A:A,'Zoning 2shop'!B:B),IF(S1903="6C",_xlfn.XLOOKUP(G1903,'Zoning 2shop'!C:C,'Zoning 2shop'!D:D),""))</f>
        <v>25</v>
      </c>
      <c r="Y1903" s="112">
        <f t="shared" si="210"/>
        <v>0.14910705133062102</v>
      </c>
      <c r="Z1903" s="4">
        <f t="shared" si="211"/>
        <v>13.83</v>
      </c>
      <c r="AA1903" s="4">
        <f t="shared" si="212"/>
        <v>0.08</v>
      </c>
      <c r="AB1903" s="4">
        <f t="shared" si="213"/>
        <v>2.0621505199024885</v>
      </c>
      <c r="AC1903" s="19">
        <f t="shared" si="214"/>
        <v>13.91</v>
      </c>
      <c r="AD1903" s="8" t="str">
        <f>IF(COUNTIF(Catégories!A:A,N1903)=0,"catégorie inconnue",LOOKUP(N1903,Catégories!A:A,Catégories!B:B))</f>
        <v>Frêt</v>
      </c>
      <c r="AE1903" s="21">
        <f t="shared" si="215"/>
        <v>15.972150519902488</v>
      </c>
    </row>
    <row r="1904" spans="2:31" hidden="1" x14ac:dyDescent="0.2">
      <c r="B1904" s="122" t="s">
        <v>3839</v>
      </c>
      <c r="C1904" s="122" t="s">
        <v>177</v>
      </c>
      <c r="D1904" s="123">
        <v>46162</v>
      </c>
      <c r="E1904" s="122" t="s">
        <v>5479</v>
      </c>
      <c r="F1904" s="122" t="s">
        <v>22</v>
      </c>
      <c r="G1904" s="122" t="s">
        <v>151</v>
      </c>
      <c r="H1904" s="122" t="s">
        <v>149</v>
      </c>
      <c r="I1904" s="122" t="s">
        <v>5480</v>
      </c>
      <c r="J1904" s="122" t="s">
        <v>5480</v>
      </c>
      <c r="K1904" s="122" t="s">
        <v>24</v>
      </c>
      <c r="L1904" s="122" t="s">
        <v>5481</v>
      </c>
      <c r="M1904" s="122" t="s">
        <v>25</v>
      </c>
      <c r="N1904" s="122" t="s">
        <v>26</v>
      </c>
      <c r="O1904" s="122" t="s">
        <v>25</v>
      </c>
      <c r="P1904" s="122" t="s">
        <v>27</v>
      </c>
      <c r="Q1904" s="122" t="s">
        <v>190</v>
      </c>
      <c r="R1904" s="124">
        <v>4.4029999999999996</v>
      </c>
      <c r="S1904" s="122" t="s">
        <v>191</v>
      </c>
      <c r="T1904" s="125">
        <v>9.69</v>
      </c>
      <c r="U1904" s="122" t="s">
        <v>30</v>
      </c>
      <c r="W1904" s="8" t="str">
        <f t="shared" si="209"/>
        <v/>
      </c>
      <c r="X1904" s="8">
        <f>IF(S1904="6B",_xlfn.XLOOKUP(H1904,'Zoning 2shop'!A:A,'Zoning 2shop'!B:B),IF(S1904="6C",_xlfn.XLOOKUP(G1904,'Zoning 2shop'!C:C,'Zoning 2shop'!D:D),""))</f>
        <v>30</v>
      </c>
      <c r="Y1904" s="112">
        <f t="shared" si="210"/>
        <v>0.14910705133062102</v>
      </c>
      <c r="Z1904" s="4">
        <f t="shared" si="211"/>
        <v>9.69</v>
      </c>
      <c r="AA1904" s="4">
        <f t="shared" si="212"/>
        <v>0.08</v>
      </c>
      <c r="AB1904" s="4">
        <f t="shared" si="213"/>
        <v>1.4448473273937177</v>
      </c>
      <c r="AC1904" s="19">
        <f t="shared" si="214"/>
        <v>9.77</v>
      </c>
      <c r="AD1904" s="8" t="str">
        <f>IF(COUNTIF(Catégories!A:A,N1904)=0,"catégorie inconnue",LOOKUP(N1904,Catégories!A:A,Catégories!B:B))</f>
        <v>Frêt</v>
      </c>
      <c r="AE1904" s="21">
        <f t="shared" si="215"/>
        <v>11.214847327393716</v>
      </c>
    </row>
    <row r="1905" spans="2:31" hidden="1" x14ac:dyDescent="0.2">
      <c r="B1905" s="122" t="s">
        <v>3839</v>
      </c>
      <c r="C1905" s="122" t="s">
        <v>177</v>
      </c>
      <c r="D1905" s="123">
        <v>46162</v>
      </c>
      <c r="E1905" s="122" t="s">
        <v>5453</v>
      </c>
      <c r="F1905" s="122" t="s">
        <v>22</v>
      </c>
      <c r="G1905" s="122" t="s">
        <v>192</v>
      </c>
      <c r="H1905" s="122" t="s">
        <v>149</v>
      </c>
      <c r="I1905" s="122" t="s">
        <v>5454</v>
      </c>
      <c r="J1905" s="122" t="s">
        <v>5454</v>
      </c>
      <c r="K1905" s="122" t="s">
        <v>24</v>
      </c>
      <c r="L1905" s="122" t="s">
        <v>5455</v>
      </c>
      <c r="M1905" s="122" t="s">
        <v>25</v>
      </c>
      <c r="N1905" s="122" t="s">
        <v>26</v>
      </c>
      <c r="O1905" s="122" t="s">
        <v>25</v>
      </c>
      <c r="P1905" s="122" t="s">
        <v>27</v>
      </c>
      <c r="Q1905" s="122" t="s">
        <v>190</v>
      </c>
      <c r="R1905" s="124">
        <v>4.7869999999999999</v>
      </c>
      <c r="S1905" s="122" t="s">
        <v>191</v>
      </c>
      <c r="T1905" s="125">
        <v>13.83</v>
      </c>
      <c r="U1905" s="122" t="s">
        <v>30</v>
      </c>
      <c r="W1905" s="8" t="str">
        <f t="shared" si="209"/>
        <v/>
      </c>
      <c r="X1905" s="8">
        <f>IF(S1905="6B",_xlfn.XLOOKUP(H1905,'Zoning 2shop'!A:A,'Zoning 2shop'!B:B),IF(S1905="6C",_xlfn.XLOOKUP(G1905,'Zoning 2shop'!C:C,'Zoning 2shop'!D:D),""))</f>
        <v>25</v>
      </c>
      <c r="Y1905" s="112">
        <f t="shared" si="210"/>
        <v>0.14910705133062102</v>
      </c>
      <c r="Z1905" s="4">
        <f t="shared" si="211"/>
        <v>13.83</v>
      </c>
      <c r="AA1905" s="4">
        <f t="shared" si="212"/>
        <v>0.08</v>
      </c>
      <c r="AB1905" s="4">
        <f t="shared" si="213"/>
        <v>2.0621505199024885</v>
      </c>
      <c r="AC1905" s="19">
        <f t="shared" si="214"/>
        <v>13.91</v>
      </c>
      <c r="AD1905" s="8" t="str">
        <f>IF(COUNTIF(Catégories!A:A,N1905)=0,"catégorie inconnue",LOOKUP(N1905,Catégories!A:A,Catégories!B:B))</f>
        <v>Frêt</v>
      </c>
      <c r="AE1905" s="21">
        <f t="shared" si="215"/>
        <v>15.972150519902488</v>
      </c>
    </row>
    <row r="1906" spans="2:31" hidden="1" x14ac:dyDescent="0.2">
      <c r="B1906" s="122" t="s">
        <v>3839</v>
      </c>
      <c r="C1906" s="122" t="s">
        <v>177</v>
      </c>
      <c r="D1906" s="123">
        <v>46162</v>
      </c>
      <c r="E1906" s="122" t="s">
        <v>5229</v>
      </c>
      <c r="F1906" s="122" t="s">
        <v>22</v>
      </c>
      <c r="G1906" s="122" t="s">
        <v>151</v>
      </c>
      <c r="H1906" s="122" t="s">
        <v>149</v>
      </c>
      <c r="I1906" s="122" t="s">
        <v>5523</v>
      </c>
      <c r="J1906" s="122" t="s">
        <v>5523</v>
      </c>
      <c r="K1906" s="122" t="s">
        <v>24</v>
      </c>
      <c r="L1906" s="122" t="s">
        <v>5524</v>
      </c>
      <c r="M1906" s="122" t="s">
        <v>25</v>
      </c>
      <c r="N1906" s="122" t="s">
        <v>26</v>
      </c>
      <c r="O1906" s="122" t="s">
        <v>25</v>
      </c>
      <c r="P1906" s="122" t="s">
        <v>27</v>
      </c>
      <c r="Q1906" s="122" t="s">
        <v>190</v>
      </c>
      <c r="R1906" s="124">
        <v>1.1200000000000001</v>
      </c>
      <c r="S1906" s="122" t="s">
        <v>191</v>
      </c>
      <c r="T1906" s="125">
        <v>5.88</v>
      </c>
      <c r="U1906" s="122" t="s">
        <v>30</v>
      </c>
      <c r="W1906" s="8" t="str">
        <f t="shared" si="209"/>
        <v/>
      </c>
      <c r="X1906" s="8">
        <f>IF(S1906="6B",_xlfn.XLOOKUP(H1906,'Zoning 2shop'!A:A,'Zoning 2shop'!B:B),IF(S1906="6C",_xlfn.XLOOKUP(G1906,'Zoning 2shop'!C:C,'Zoning 2shop'!D:D),""))</f>
        <v>30</v>
      </c>
      <c r="Y1906" s="112">
        <f t="shared" si="210"/>
        <v>0.14910705133062102</v>
      </c>
      <c r="Z1906" s="4">
        <f t="shared" si="211"/>
        <v>5.88</v>
      </c>
      <c r="AA1906" s="4">
        <f t="shared" si="212"/>
        <v>0.08</v>
      </c>
      <c r="AB1906" s="4">
        <f t="shared" si="213"/>
        <v>0.87674946182405156</v>
      </c>
      <c r="AC1906" s="19">
        <f t="shared" si="214"/>
        <v>5.96</v>
      </c>
      <c r="AD1906" s="8" t="str">
        <f>IF(COUNTIF(Catégories!A:A,N1906)=0,"catégorie inconnue",LOOKUP(N1906,Catégories!A:A,Catégories!B:B))</f>
        <v>Frêt</v>
      </c>
      <c r="AE1906" s="21">
        <f t="shared" si="215"/>
        <v>6.8367494618240512</v>
      </c>
    </row>
    <row r="1907" spans="2:31" hidden="1" x14ac:dyDescent="0.2">
      <c r="B1907" s="122" t="s">
        <v>3839</v>
      </c>
      <c r="C1907" s="122" t="s">
        <v>177</v>
      </c>
      <c r="D1907" s="123">
        <v>46162</v>
      </c>
      <c r="E1907" s="122" t="s">
        <v>550</v>
      </c>
      <c r="F1907" s="122" t="s">
        <v>22</v>
      </c>
      <c r="G1907" s="122" t="s">
        <v>151</v>
      </c>
      <c r="H1907" s="122" t="s">
        <v>149</v>
      </c>
      <c r="I1907" s="122" t="s">
        <v>5466</v>
      </c>
      <c r="J1907" s="122" t="s">
        <v>5466</v>
      </c>
      <c r="K1907" s="122" t="s">
        <v>24</v>
      </c>
      <c r="L1907" s="122" t="s">
        <v>5467</v>
      </c>
      <c r="M1907" s="122" t="s">
        <v>25</v>
      </c>
      <c r="N1907" s="122" t="s">
        <v>26</v>
      </c>
      <c r="O1907" s="122" t="s">
        <v>25</v>
      </c>
      <c r="P1907" s="122" t="s">
        <v>27</v>
      </c>
      <c r="Q1907" s="122" t="s">
        <v>190</v>
      </c>
      <c r="R1907" s="124">
        <v>1.8220000000000001</v>
      </c>
      <c r="S1907" s="122" t="s">
        <v>191</v>
      </c>
      <c r="T1907" s="125">
        <v>5.88</v>
      </c>
      <c r="U1907" s="122" t="s">
        <v>30</v>
      </c>
      <c r="W1907" s="8" t="str">
        <f t="shared" si="209"/>
        <v/>
      </c>
      <c r="X1907" s="8">
        <f>IF(S1907="6B",_xlfn.XLOOKUP(H1907,'Zoning 2shop'!A:A,'Zoning 2shop'!B:B),IF(S1907="6C",_xlfn.XLOOKUP(G1907,'Zoning 2shop'!C:C,'Zoning 2shop'!D:D),""))</f>
        <v>30</v>
      </c>
      <c r="Y1907" s="112">
        <f t="shared" si="210"/>
        <v>0.14910705133062102</v>
      </c>
      <c r="Z1907" s="4">
        <f t="shared" si="211"/>
        <v>5.88</v>
      </c>
      <c r="AA1907" s="4">
        <f t="shared" si="212"/>
        <v>0.08</v>
      </c>
      <c r="AB1907" s="4">
        <f t="shared" si="213"/>
        <v>0.87674946182405156</v>
      </c>
      <c r="AC1907" s="19">
        <f t="shared" si="214"/>
        <v>5.96</v>
      </c>
      <c r="AD1907" s="8" t="str">
        <f>IF(COUNTIF(Catégories!A:A,N1907)=0,"catégorie inconnue",LOOKUP(N1907,Catégories!A:A,Catégories!B:B))</f>
        <v>Frêt</v>
      </c>
      <c r="AE1907" s="21">
        <f t="shared" si="215"/>
        <v>6.8367494618240512</v>
      </c>
    </row>
    <row r="1908" spans="2:31" hidden="1" x14ac:dyDescent="0.2">
      <c r="B1908" s="122" t="s">
        <v>3839</v>
      </c>
      <c r="C1908" s="122" t="s">
        <v>177</v>
      </c>
      <c r="D1908" s="123">
        <v>46162</v>
      </c>
      <c r="E1908" s="122" t="s">
        <v>5525</v>
      </c>
      <c r="F1908" s="122" t="s">
        <v>22</v>
      </c>
      <c r="G1908" s="122" t="s">
        <v>151</v>
      </c>
      <c r="H1908" s="122" t="s">
        <v>149</v>
      </c>
      <c r="I1908" s="122" t="s">
        <v>5526</v>
      </c>
      <c r="J1908" s="122" t="s">
        <v>5526</v>
      </c>
      <c r="K1908" s="122" t="s">
        <v>24</v>
      </c>
      <c r="L1908" s="122" t="s">
        <v>5527</v>
      </c>
      <c r="M1908" s="122" t="s">
        <v>25</v>
      </c>
      <c r="N1908" s="122" t="s">
        <v>26</v>
      </c>
      <c r="O1908" s="122" t="s">
        <v>25</v>
      </c>
      <c r="P1908" s="122" t="s">
        <v>27</v>
      </c>
      <c r="Q1908" s="122" t="s">
        <v>190</v>
      </c>
      <c r="R1908" s="124">
        <v>0.22</v>
      </c>
      <c r="S1908" s="122" t="s">
        <v>191</v>
      </c>
      <c r="T1908" s="125">
        <v>5.33</v>
      </c>
      <c r="U1908" s="122" t="s">
        <v>30</v>
      </c>
      <c r="W1908" s="8" t="str">
        <f t="shared" si="209"/>
        <v/>
      </c>
      <c r="X1908" s="8">
        <f>IF(S1908="6B",_xlfn.XLOOKUP(H1908,'Zoning 2shop'!A:A,'Zoning 2shop'!B:B),IF(S1908="6C",_xlfn.XLOOKUP(G1908,'Zoning 2shop'!C:C,'Zoning 2shop'!D:D),""))</f>
        <v>30</v>
      </c>
      <c r="Y1908" s="112">
        <f t="shared" si="210"/>
        <v>0.14910705133062102</v>
      </c>
      <c r="Z1908" s="4">
        <f t="shared" si="211"/>
        <v>5.33</v>
      </c>
      <c r="AA1908" s="4">
        <f t="shared" si="212"/>
        <v>0.08</v>
      </c>
      <c r="AB1908" s="4">
        <f t="shared" si="213"/>
        <v>0.79474058359221</v>
      </c>
      <c r="AC1908" s="19">
        <f t="shared" si="214"/>
        <v>5.41</v>
      </c>
      <c r="AD1908" s="8" t="str">
        <f>IF(COUNTIF(Catégories!A:A,N1908)=0,"catégorie inconnue",LOOKUP(N1908,Catégories!A:A,Catégories!B:B))</f>
        <v>Frêt</v>
      </c>
      <c r="AE1908" s="21">
        <f t="shared" si="215"/>
        <v>6.2047405835922103</v>
      </c>
    </row>
    <row r="1909" spans="2:31" hidden="1" x14ac:dyDescent="0.2">
      <c r="B1909" s="122" t="s">
        <v>3839</v>
      </c>
      <c r="C1909" s="122" t="s">
        <v>177</v>
      </c>
      <c r="D1909" s="123">
        <v>46162</v>
      </c>
      <c r="E1909" s="122" t="s">
        <v>5525</v>
      </c>
      <c r="F1909" s="122" t="s">
        <v>22</v>
      </c>
      <c r="G1909" s="122" t="s">
        <v>151</v>
      </c>
      <c r="H1909" s="122" t="s">
        <v>149</v>
      </c>
      <c r="I1909" s="122" t="s">
        <v>5526</v>
      </c>
      <c r="J1909" s="122" t="s">
        <v>5526</v>
      </c>
      <c r="K1909" s="122" t="s">
        <v>24</v>
      </c>
      <c r="L1909" s="122" t="s">
        <v>5528</v>
      </c>
      <c r="M1909" s="122" t="s">
        <v>25</v>
      </c>
      <c r="N1909" s="122" t="s">
        <v>26</v>
      </c>
      <c r="O1909" s="122" t="s">
        <v>25</v>
      </c>
      <c r="P1909" s="122" t="s">
        <v>27</v>
      </c>
      <c r="Q1909" s="122" t="s">
        <v>190</v>
      </c>
      <c r="R1909" s="124">
        <v>5.7729999999999997</v>
      </c>
      <c r="S1909" s="122" t="s">
        <v>191</v>
      </c>
      <c r="T1909" s="125">
        <v>10.35</v>
      </c>
      <c r="U1909" s="122" t="s">
        <v>30</v>
      </c>
      <c r="W1909" s="8" t="str">
        <f t="shared" si="209"/>
        <v/>
      </c>
      <c r="X1909" s="8">
        <f>IF(S1909="6B",_xlfn.XLOOKUP(H1909,'Zoning 2shop'!A:A,'Zoning 2shop'!B:B),IF(S1909="6C",_xlfn.XLOOKUP(G1909,'Zoning 2shop'!C:C,'Zoning 2shop'!D:D),""))</f>
        <v>30</v>
      </c>
      <c r="Y1909" s="112">
        <f t="shared" si="210"/>
        <v>0.14910705133062102</v>
      </c>
      <c r="Z1909" s="4">
        <f t="shared" si="211"/>
        <v>10.35</v>
      </c>
      <c r="AA1909" s="4">
        <f t="shared" si="212"/>
        <v>0.08</v>
      </c>
      <c r="AB1909" s="4">
        <f t="shared" si="213"/>
        <v>1.5432579812719276</v>
      </c>
      <c r="AC1909" s="19">
        <f t="shared" si="214"/>
        <v>10.43</v>
      </c>
      <c r="AD1909" s="8" t="str">
        <f>IF(COUNTIF(Catégories!A:A,N1909)=0,"catégorie inconnue",LOOKUP(N1909,Catégories!A:A,Catégories!B:B))</f>
        <v>Frêt</v>
      </c>
      <c r="AE1909" s="21">
        <f t="shared" si="215"/>
        <v>11.973257981271928</v>
      </c>
    </row>
    <row r="1910" spans="2:31" hidden="1" x14ac:dyDescent="0.2">
      <c r="B1910" s="122" t="s">
        <v>3839</v>
      </c>
      <c r="C1910" s="122" t="s">
        <v>177</v>
      </c>
      <c r="D1910" s="123">
        <v>46162</v>
      </c>
      <c r="E1910" s="122" t="s">
        <v>5471</v>
      </c>
      <c r="F1910" s="122" t="s">
        <v>22</v>
      </c>
      <c r="G1910" s="122" t="s">
        <v>151</v>
      </c>
      <c r="H1910" s="122" t="s">
        <v>149</v>
      </c>
      <c r="I1910" s="122" t="s">
        <v>5472</v>
      </c>
      <c r="J1910" s="122" t="s">
        <v>5472</v>
      </c>
      <c r="K1910" s="122" t="s">
        <v>24</v>
      </c>
      <c r="L1910" s="122" t="s">
        <v>5473</v>
      </c>
      <c r="M1910" s="122" t="s">
        <v>25</v>
      </c>
      <c r="N1910" s="122" t="s">
        <v>26</v>
      </c>
      <c r="O1910" s="122" t="s">
        <v>25</v>
      </c>
      <c r="P1910" s="122" t="s">
        <v>27</v>
      </c>
      <c r="Q1910" s="122" t="s">
        <v>190</v>
      </c>
      <c r="R1910" s="124">
        <v>0.08</v>
      </c>
      <c r="S1910" s="122" t="s">
        <v>191</v>
      </c>
      <c r="T1910" s="125">
        <v>5.33</v>
      </c>
      <c r="U1910" s="122" t="s">
        <v>30</v>
      </c>
      <c r="W1910" s="8" t="str">
        <f t="shared" si="209"/>
        <v/>
      </c>
      <c r="X1910" s="8">
        <f>IF(S1910="6B",_xlfn.XLOOKUP(H1910,'Zoning 2shop'!A:A,'Zoning 2shop'!B:B),IF(S1910="6C",_xlfn.XLOOKUP(G1910,'Zoning 2shop'!C:C,'Zoning 2shop'!D:D),""))</f>
        <v>30</v>
      </c>
      <c r="Y1910" s="112">
        <f t="shared" si="210"/>
        <v>0.14910705133062102</v>
      </c>
      <c r="Z1910" s="4">
        <f t="shared" si="211"/>
        <v>5.33</v>
      </c>
      <c r="AA1910" s="4">
        <f t="shared" si="212"/>
        <v>0.08</v>
      </c>
      <c r="AB1910" s="4">
        <f t="shared" si="213"/>
        <v>0.79474058359221</v>
      </c>
      <c r="AC1910" s="19">
        <f t="shared" si="214"/>
        <v>5.41</v>
      </c>
      <c r="AD1910" s="8" t="str">
        <f>IF(COUNTIF(Catégories!A:A,N1910)=0,"catégorie inconnue",LOOKUP(N1910,Catégories!A:A,Catégories!B:B))</f>
        <v>Frêt</v>
      </c>
      <c r="AE1910" s="21">
        <f t="shared" si="215"/>
        <v>6.2047405835922103</v>
      </c>
    </row>
    <row r="1911" spans="2:31" hidden="1" x14ac:dyDescent="0.2">
      <c r="B1911" s="122" t="s">
        <v>3839</v>
      </c>
      <c r="C1911" s="122" t="s">
        <v>177</v>
      </c>
      <c r="D1911" s="123">
        <v>46162</v>
      </c>
      <c r="E1911" s="122" t="s">
        <v>561</v>
      </c>
      <c r="F1911" s="122" t="s">
        <v>22</v>
      </c>
      <c r="G1911" s="122" t="s">
        <v>151</v>
      </c>
      <c r="H1911" s="122" t="s">
        <v>149</v>
      </c>
      <c r="I1911" s="122" t="s">
        <v>5459</v>
      </c>
      <c r="J1911" s="122" t="s">
        <v>5459</v>
      </c>
      <c r="K1911" s="122" t="s">
        <v>24</v>
      </c>
      <c r="L1911" s="122" t="s">
        <v>5460</v>
      </c>
      <c r="M1911" s="122" t="s">
        <v>25</v>
      </c>
      <c r="N1911" s="122" t="s">
        <v>26</v>
      </c>
      <c r="O1911" s="122" t="s">
        <v>25</v>
      </c>
      <c r="P1911" s="122" t="s">
        <v>27</v>
      </c>
      <c r="Q1911" s="122" t="s">
        <v>190</v>
      </c>
      <c r="R1911" s="124">
        <v>4.4640000000000004</v>
      </c>
      <c r="S1911" s="122" t="s">
        <v>191</v>
      </c>
      <c r="T1911" s="125">
        <v>9.69</v>
      </c>
      <c r="U1911" s="122" t="s">
        <v>30</v>
      </c>
      <c r="W1911" s="8" t="str">
        <f t="shared" si="209"/>
        <v/>
      </c>
      <c r="X1911" s="8">
        <f>IF(S1911="6B",_xlfn.XLOOKUP(H1911,'Zoning 2shop'!A:A,'Zoning 2shop'!B:B),IF(S1911="6C",_xlfn.XLOOKUP(G1911,'Zoning 2shop'!C:C,'Zoning 2shop'!D:D),""))</f>
        <v>30</v>
      </c>
      <c r="Y1911" s="112">
        <f t="shared" si="210"/>
        <v>0.14910705133062102</v>
      </c>
      <c r="Z1911" s="4">
        <f t="shared" si="211"/>
        <v>9.69</v>
      </c>
      <c r="AA1911" s="4">
        <f t="shared" si="212"/>
        <v>0.08</v>
      </c>
      <c r="AB1911" s="4">
        <f t="shared" si="213"/>
        <v>1.4448473273937177</v>
      </c>
      <c r="AC1911" s="19">
        <f t="shared" si="214"/>
        <v>9.77</v>
      </c>
      <c r="AD1911" s="8" t="str">
        <f>IF(COUNTIF(Catégories!A:A,N1911)=0,"catégorie inconnue",LOOKUP(N1911,Catégories!A:A,Catégories!B:B))</f>
        <v>Frêt</v>
      </c>
      <c r="AE1911" s="21">
        <f t="shared" si="215"/>
        <v>11.214847327393716</v>
      </c>
    </row>
    <row r="1912" spans="2:31" hidden="1" x14ac:dyDescent="0.2">
      <c r="B1912" s="122" t="s">
        <v>3839</v>
      </c>
      <c r="C1912" s="122" t="s">
        <v>177</v>
      </c>
      <c r="D1912" s="123">
        <v>46162</v>
      </c>
      <c r="E1912" s="122" t="s">
        <v>2308</v>
      </c>
      <c r="F1912" s="122" t="s">
        <v>22</v>
      </c>
      <c r="G1912" s="122" t="s">
        <v>151</v>
      </c>
      <c r="H1912" s="122" t="s">
        <v>149</v>
      </c>
      <c r="I1912" s="122" t="s">
        <v>5451</v>
      </c>
      <c r="J1912" s="122" t="s">
        <v>5451</v>
      </c>
      <c r="K1912" s="122" t="s">
        <v>24</v>
      </c>
      <c r="L1912" s="122" t="s">
        <v>5452</v>
      </c>
      <c r="M1912" s="122" t="s">
        <v>25</v>
      </c>
      <c r="N1912" s="122" t="s">
        <v>26</v>
      </c>
      <c r="O1912" s="122" t="s">
        <v>25</v>
      </c>
      <c r="P1912" s="122" t="s">
        <v>27</v>
      </c>
      <c r="Q1912" s="122" t="s">
        <v>190</v>
      </c>
      <c r="R1912" s="124">
        <v>0.6</v>
      </c>
      <c r="S1912" s="122" t="s">
        <v>191</v>
      </c>
      <c r="T1912" s="125">
        <v>5.55</v>
      </c>
      <c r="U1912" s="122" t="s">
        <v>30</v>
      </c>
      <c r="W1912" s="8" t="str">
        <f t="shared" si="209"/>
        <v/>
      </c>
      <c r="X1912" s="8">
        <f>IF(S1912="6B",_xlfn.XLOOKUP(H1912,'Zoning 2shop'!A:A,'Zoning 2shop'!B:B),IF(S1912="6C",_xlfn.XLOOKUP(G1912,'Zoning 2shop'!C:C,'Zoning 2shop'!D:D),""))</f>
        <v>30</v>
      </c>
      <c r="Y1912" s="112">
        <f t="shared" si="210"/>
        <v>0.14910705133062102</v>
      </c>
      <c r="Z1912" s="4">
        <f t="shared" si="211"/>
        <v>5.55</v>
      </c>
      <c r="AA1912" s="4">
        <f t="shared" si="212"/>
        <v>0.08</v>
      </c>
      <c r="AB1912" s="4">
        <f t="shared" si="213"/>
        <v>0.8275441348849466</v>
      </c>
      <c r="AC1912" s="19">
        <f t="shared" si="214"/>
        <v>5.63</v>
      </c>
      <c r="AD1912" s="8" t="str">
        <f>IF(COUNTIF(Catégories!A:A,N1912)=0,"catégorie inconnue",LOOKUP(N1912,Catégories!A:A,Catégories!B:B))</f>
        <v>Frêt</v>
      </c>
      <c r="AE1912" s="21">
        <f t="shared" si="215"/>
        <v>6.4575441348849463</v>
      </c>
    </row>
    <row r="1913" spans="2:31" hidden="1" x14ac:dyDescent="0.2">
      <c r="B1913" s="122" t="s">
        <v>3839</v>
      </c>
      <c r="C1913" s="122" t="s">
        <v>177</v>
      </c>
      <c r="D1913" s="123">
        <v>46162</v>
      </c>
      <c r="E1913" s="122" t="s">
        <v>526</v>
      </c>
      <c r="F1913" s="122" t="s">
        <v>22</v>
      </c>
      <c r="G1913" s="122" t="s">
        <v>151</v>
      </c>
      <c r="H1913" s="122" t="s">
        <v>149</v>
      </c>
      <c r="I1913" s="122" t="s">
        <v>5439</v>
      </c>
      <c r="J1913" s="122" t="s">
        <v>5439</v>
      </c>
      <c r="K1913" s="122" t="s">
        <v>24</v>
      </c>
      <c r="L1913" s="122" t="s">
        <v>5440</v>
      </c>
      <c r="M1913" s="122" t="s">
        <v>25</v>
      </c>
      <c r="N1913" s="122" t="s">
        <v>26</v>
      </c>
      <c r="O1913" s="122" t="s">
        <v>25</v>
      </c>
      <c r="P1913" s="122" t="s">
        <v>27</v>
      </c>
      <c r="Q1913" s="122" t="s">
        <v>190</v>
      </c>
      <c r="R1913" s="124">
        <v>5.9039999999999999</v>
      </c>
      <c r="S1913" s="122" t="s">
        <v>191</v>
      </c>
      <c r="T1913" s="125">
        <v>10.35</v>
      </c>
      <c r="U1913" s="122" t="s">
        <v>30</v>
      </c>
      <c r="W1913" s="8" t="str">
        <f t="shared" si="209"/>
        <v/>
      </c>
      <c r="X1913" s="8">
        <f>IF(S1913="6B",_xlfn.XLOOKUP(H1913,'Zoning 2shop'!A:A,'Zoning 2shop'!B:B),IF(S1913="6C",_xlfn.XLOOKUP(G1913,'Zoning 2shop'!C:C,'Zoning 2shop'!D:D),""))</f>
        <v>30</v>
      </c>
      <c r="Y1913" s="112">
        <f t="shared" si="210"/>
        <v>0.14910705133062102</v>
      </c>
      <c r="Z1913" s="4">
        <f t="shared" si="211"/>
        <v>10.35</v>
      </c>
      <c r="AA1913" s="4">
        <f t="shared" si="212"/>
        <v>0.08</v>
      </c>
      <c r="AB1913" s="4">
        <f t="shared" si="213"/>
        <v>1.5432579812719276</v>
      </c>
      <c r="AC1913" s="19">
        <f t="shared" si="214"/>
        <v>10.43</v>
      </c>
      <c r="AD1913" s="8" t="str">
        <f>IF(COUNTIF(Catégories!A:A,N1913)=0,"catégorie inconnue",LOOKUP(N1913,Catégories!A:A,Catégories!B:B))</f>
        <v>Frêt</v>
      </c>
      <c r="AE1913" s="21">
        <f t="shared" si="215"/>
        <v>11.973257981271928</v>
      </c>
    </row>
    <row r="1914" spans="2:31" hidden="1" x14ac:dyDescent="0.2">
      <c r="B1914" s="122" t="s">
        <v>3839</v>
      </c>
      <c r="C1914" s="122" t="s">
        <v>177</v>
      </c>
      <c r="D1914" s="123">
        <v>46162</v>
      </c>
      <c r="E1914" s="122" t="s">
        <v>5423</v>
      </c>
      <c r="F1914" s="122" t="s">
        <v>22</v>
      </c>
      <c r="G1914" s="122" t="s">
        <v>151</v>
      </c>
      <c r="H1914" s="122" t="s">
        <v>149</v>
      </c>
      <c r="I1914" s="122" t="s">
        <v>5424</v>
      </c>
      <c r="J1914" s="122" t="s">
        <v>5424</v>
      </c>
      <c r="K1914" s="122" t="s">
        <v>24</v>
      </c>
      <c r="L1914" s="122" t="s">
        <v>5425</v>
      </c>
      <c r="M1914" s="122" t="s">
        <v>25</v>
      </c>
      <c r="N1914" s="122" t="s">
        <v>26</v>
      </c>
      <c r="O1914" s="122" t="s">
        <v>25</v>
      </c>
      <c r="P1914" s="122" t="s">
        <v>27</v>
      </c>
      <c r="Q1914" s="122" t="s">
        <v>190</v>
      </c>
      <c r="R1914" s="124">
        <v>0.09</v>
      </c>
      <c r="S1914" s="122" t="s">
        <v>191</v>
      </c>
      <c r="T1914" s="125">
        <v>5.33</v>
      </c>
      <c r="U1914" s="122" t="s">
        <v>30</v>
      </c>
      <c r="W1914" s="8" t="str">
        <f t="shared" si="209"/>
        <v/>
      </c>
      <c r="X1914" s="8">
        <f>IF(S1914="6B",_xlfn.XLOOKUP(H1914,'Zoning 2shop'!A:A,'Zoning 2shop'!B:B),IF(S1914="6C",_xlfn.XLOOKUP(G1914,'Zoning 2shop'!C:C,'Zoning 2shop'!D:D),""))</f>
        <v>30</v>
      </c>
      <c r="Y1914" s="112">
        <f t="shared" si="210"/>
        <v>0.14910705133062102</v>
      </c>
      <c r="Z1914" s="4">
        <f t="shared" si="211"/>
        <v>5.33</v>
      </c>
      <c r="AA1914" s="4">
        <f t="shared" si="212"/>
        <v>0.08</v>
      </c>
      <c r="AB1914" s="4">
        <f t="shared" si="213"/>
        <v>0.79474058359221</v>
      </c>
      <c r="AC1914" s="19">
        <f t="shared" si="214"/>
        <v>5.41</v>
      </c>
      <c r="AD1914" s="8" t="str">
        <f>IF(COUNTIF(Catégories!A:A,N1914)=0,"catégorie inconnue",LOOKUP(N1914,Catégories!A:A,Catégories!B:B))</f>
        <v>Frêt</v>
      </c>
      <c r="AE1914" s="21">
        <f t="shared" si="215"/>
        <v>6.2047405835922103</v>
      </c>
    </row>
    <row r="1915" spans="2:31" hidden="1" x14ac:dyDescent="0.2">
      <c r="B1915" s="122" t="s">
        <v>3839</v>
      </c>
      <c r="C1915" s="122" t="s">
        <v>177</v>
      </c>
      <c r="D1915" s="123">
        <v>46162</v>
      </c>
      <c r="E1915" s="122" t="s">
        <v>580</v>
      </c>
      <c r="F1915" s="122" t="s">
        <v>22</v>
      </c>
      <c r="G1915" s="122" t="s">
        <v>156</v>
      </c>
      <c r="H1915" s="122" t="s">
        <v>149</v>
      </c>
      <c r="I1915" s="122" t="s">
        <v>5497</v>
      </c>
      <c r="J1915" s="122" t="s">
        <v>5497</v>
      </c>
      <c r="K1915" s="122" t="s">
        <v>24</v>
      </c>
      <c r="L1915" s="122" t="s">
        <v>5498</v>
      </c>
      <c r="M1915" s="122" t="s">
        <v>25</v>
      </c>
      <c r="N1915" s="122" t="s">
        <v>26</v>
      </c>
      <c r="O1915" s="122" t="s">
        <v>25</v>
      </c>
      <c r="P1915" s="122" t="s">
        <v>27</v>
      </c>
      <c r="Q1915" s="122" t="s">
        <v>190</v>
      </c>
      <c r="R1915" s="124">
        <v>2.9750000000000001</v>
      </c>
      <c r="S1915" s="122" t="s">
        <v>191</v>
      </c>
      <c r="T1915" s="125">
        <v>8.3699999999999992</v>
      </c>
      <c r="U1915" s="122" t="s">
        <v>30</v>
      </c>
      <c r="W1915" s="8" t="str">
        <f t="shared" si="209"/>
        <v/>
      </c>
      <c r="X1915" s="8">
        <f>IF(S1915="6B",_xlfn.XLOOKUP(H1915,'Zoning 2shop'!A:A,'Zoning 2shop'!B:B),IF(S1915="6C",_xlfn.XLOOKUP(G1915,'Zoning 2shop'!C:C,'Zoning 2shop'!D:D),""))</f>
        <v>42</v>
      </c>
      <c r="Y1915" s="112">
        <f t="shared" si="210"/>
        <v>0.14910705133062102</v>
      </c>
      <c r="Z1915" s="4">
        <f t="shared" si="211"/>
        <v>8.3699999999999992</v>
      </c>
      <c r="AA1915" s="4">
        <f t="shared" si="212"/>
        <v>0.08</v>
      </c>
      <c r="AB1915" s="4">
        <f t="shared" si="213"/>
        <v>1.2480260196372979</v>
      </c>
      <c r="AC1915" s="19">
        <f t="shared" si="214"/>
        <v>8.4499999999999993</v>
      </c>
      <c r="AD1915" s="8" t="str">
        <f>IF(COUNTIF(Catégories!A:A,N1915)=0,"catégorie inconnue",LOOKUP(N1915,Catégories!A:A,Catégories!B:B))</f>
        <v>Frêt</v>
      </c>
      <c r="AE1915" s="21">
        <f t="shared" si="215"/>
        <v>9.6980260196372967</v>
      </c>
    </row>
    <row r="1916" spans="2:31" ht="25.5" hidden="1" x14ac:dyDescent="0.2">
      <c r="B1916" s="122" t="s">
        <v>3839</v>
      </c>
      <c r="C1916" s="122" t="s">
        <v>177</v>
      </c>
      <c r="D1916" s="123">
        <v>46162</v>
      </c>
      <c r="E1916" s="122" t="s">
        <v>580</v>
      </c>
      <c r="F1916" s="122" t="s">
        <v>22</v>
      </c>
      <c r="G1916" s="122" t="s">
        <v>156</v>
      </c>
      <c r="H1916" s="122" t="s">
        <v>149</v>
      </c>
      <c r="I1916" s="122" t="s">
        <v>5497</v>
      </c>
      <c r="J1916" s="122" t="s">
        <v>5497</v>
      </c>
      <c r="K1916" s="122" t="s">
        <v>24</v>
      </c>
      <c r="L1916" s="122" t="s">
        <v>5498</v>
      </c>
      <c r="M1916" s="122" t="s">
        <v>25</v>
      </c>
      <c r="N1916" s="122" t="s">
        <v>41</v>
      </c>
      <c r="O1916" s="122" t="s">
        <v>25</v>
      </c>
      <c r="P1916" s="122"/>
      <c r="Q1916" s="122" t="s">
        <v>190</v>
      </c>
      <c r="R1916" s="124">
        <v>0</v>
      </c>
      <c r="S1916" s="122" t="s">
        <v>191</v>
      </c>
      <c r="T1916" s="125">
        <v>2</v>
      </c>
      <c r="U1916" s="122" t="s">
        <v>30</v>
      </c>
      <c r="W1916" s="8" t="str">
        <f t="shared" si="209"/>
        <v/>
      </c>
      <c r="X1916" s="8">
        <f>IF(S1916="6B",_xlfn.XLOOKUP(H1916,'Zoning 2shop'!A:A,'Zoning 2shop'!B:B),IF(S1916="6C",_xlfn.XLOOKUP(G1916,'Zoning 2shop'!C:C,'Zoning 2shop'!D:D),""))</f>
        <v>42</v>
      </c>
      <c r="Y1916" s="112">
        <f t="shared" si="210"/>
        <v>0.14910705133062102</v>
      </c>
      <c r="Z1916" s="4">
        <f t="shared" si="211"/>
        <v>2</v>
      </c>
      <c r="AA1916" s="4">
        <f t="shared" si="212"/>
        <v>0.08</v>
      </c>
      <c r="AB1916" s="4">
        <f t="shared" si="213"/>
        <v>0.29821410266124204</v>
      </c>
      <c r="AC1916" s="19">
        <f t="shared" si="214"/>
        <v>2.08</v>
      </c>
      <c r="AD1916" s="8" t="str">
        <f>IF(COUNTIF(Catégories!A:A,N1916)=0,"catégorie inconnue",LOOKUP(N1916,Catégories!A:A,Catégories!B:B))</f>
        <v>Frêt</v>
      </c>
      <c r="AE1916" s="21">
        <f t="shared" si="215"/>
        <v>2.378214102661242</v>
      </c>
    </row>
    <row r="1917" spans="2:31" hidden="1" x14ac:dyDescent="0.2">
      <c r="B1917" s="122" t="s">
        <v>3839</v>
      </c>
      <c r="C1917" s="122" t="s">
        <v>177</v>
      </c>
      <c r="D1917" s="123">
        <v>46162</v>
      </c>
      <c r="E1917" s="122" t="s">
        <v>568</v>
      </c>
      <c r="F1917" s="122" t="s">
        <v>22</v>
      </c>
      <c r="G1917" s="122" t="s">
        <v>151</v>
      </c>
      <c r="H1917" s="122" t="s">
        <v>149</v>
      </c>
      <c r="I1917" s="122" t="s">
        <v>5493</v>
      </c>
      <c r="J1917" s="122" t="s">
        <v>5493</v>
      </c>
      <c r="K1917" s="122" t="s">
        <v>24</v>
      </c>
      <c r="L1917" s="122" t="s">
        <v>5494</v>
      </c>
      <c r="M1917" s="122" t="s">
        <v>25</v>
      </c>
      <c r="N1917" s="122" t="s">
        <v>26</v>
      </c>
      <c r="O1917" s="122" t="s">
        <v>25</v>
      </c>
      <c r="P1917" s="122" t="s">
        <v>27</v>
      </c>
      <c r="Q1917" s="122" t="s">
        <v>190</v>
      </c>
      <c r="R1917" s="124">
        <v>4.532</v>
      </c>
      <c r="S1917" s="122" t="s">
        <v>191</v>
      </c>
      <c r="T1917" s="125">
        <v>9.69</v>
      </c>
      <c r="U1917" s="122" t="s">
        <v>30</v>
      </c>
      <c r="W1917" s="8" t="str">
        <f t="shared" si="209"/>
        <v/>
      </c>
      <c r="X1917" s="8">
        <f>IF(S1917="6B",_xlfn.XLOOKUP(H1917,'Zoning 2shop'!A:A,'Zoning 2shop'!B:B),IF(S1917="6C",_xlfn.XLOOKUP(G1917,'Zoning 2shop'!C:C,'Zoning 2shop'!D:D),""))</f>
        <v>30</v>
      </c>
      <c r="Y1917" s="112">
        <f t="shared" si="210"/>
        <v>0.14910705133062102</v>
      </c>
      <c r="Z1917" s="4">
        <f t="shared" si="211"/>
        <v>9.69</v>
      </c>
      <c r="AA1917" s="4">
        <f t="shared" si="212"/>
        <v>0.08</v>
      </c>
      <c r="AB1917" s="4">
        <f t="shared" si="213"/>
        <v>1.4448473273937177</v>
      </c>
      <c r="AC1917" s="19">
        <f t="shared" si="214"/>
        <v>9.77</v>
      </c>
      <c r="AD1917" s="8" t="str">
        <f>IF(COUNTIF(Catégories!A:A,N1917)=0,"catégorie inconnue",LOOKUP(N1917,Catégories!A:A,Catégories!B:B))</f>
        <v>Frêt</v>
      </c>
      <c r="AE1917" s="21">
        <f t="shared" si="215"/>
        <v>11.214847327393716</v>
      </c>
    </row>
    <row r="1918" spans="2:31" hidden="1" x14ac:dyDescent="0.2">
      <c r="B1918" s="122" t="s">
        <v>3839</v>
      </c>
      <c r="C1918" s="122" t="s">
        <v>177</v>
      </c>
      <c r="D1918" s="123">
        <v>46162</v>
      </c>
      <c r="E1918" s="122" t="s">
        <v>5499</v>
      </c>
      <c r="F1918" s="122" t="s">
        <v>22</v>
      </c>
      <c r="G1918" s="122" t="s">
        <v>151</v>
      </c>
      <c r="H1918" s="122" t="s">
        <v>149</v>
      </c>
      <c r="I1918" s="122" t="s">
        <v>5500</v>
      </c>
      <c r="J1918" s="122" t="s">
        <v>5500</v>
      </c>
      <c r="K1918" s="122" t="s">
        <v>24</v>
      </c>
      <c r="L1918" s="122" t="s">
        <v>5501</v>
      </c>
      <c r="M1918" s="122" t="s">
        <v>25</v>
      </c>
      <c r="N1918" s="122" t="s">
        <v>26</v>
      </c>
      <c r="O1918" s="122" t="s">
        <v>25</v>
      </c>
      <c r="P1918" s="122" t="s">
        <v>27</v>
      </c>
      <c r="Q1918" s="122" t="s">
        <v>190</v>
      </c>
      <c r="R1918" s="124">
        <v>4.8940000000000001</v>
      </c>
      <c r="S1918" s="122" t="s">
        <v>191</v>
      </c>
      <c r="T1918" s="125">
        <v>9.69</v>
      </c>
      <c r="U1918" s="122" t="s">
        <v>30</v>
      </c>
      <c r="W1918" s="8" t="str">
        <f t="shared" si="209"/>
        <v/>
      </c>
      <c r="X1918" s="8">
        <f>IF(S1918="6B",_xlfn.XLOOKUP(H1918,'Zoning 2shop'!A:A,'Zoning 2shop'!B:B),IF(S1918="6C",_xlfn.XLOOKUP(G1918,'Zoning 2shop'!C:C,'Zoning 2shop'!D:D),""))</f>
        <v>30</v>
      </c>
      <c r="Y1918" s="112">
        <f t="shared" si="210"/>
        <v>0.14910705133062102</v>
      </c>
      <c r="Z1918" s="4">
        <f t="shared" si="211"/>
        <v>9.69</v>
      </c>
      <c r="AA1918" s="4">
        <f t="shared" si="212"/>
        <v>0.08</v>
      </c>
      <c r="AB1918" s="4">
        <f t="shared" si="213"/>
        <v>1.4448473273937177</v>
      </c>
      <c r="AC1918" s="19">
        <f t="shared" si="214"/>
        <v>9.77</v>
      </c>
      <c r="AD1918" s="8" t="str">
        <f>IF(COUNTIF(Catégories!A:A,N1918)=0,"catégorie inconnue",LOOKUP(N1918,Catégories!A:A,Catégories!B:B))</f>
        <v>Frêt</v>
      </c>
      <c r="AE1918" s="21">
        <f t="shared" si="215"/>
        <v>11.214847327393716</v>
      </c>
    </row>
    <row r="1919" spans="2:31" hidden="1" x14ac:dyDescent="0.2">
      <c r="B1919" s="122" t="s">
        <v>3839</v>
      </c>
      <c r="C1919" s="122" t="s">
        <v>177</v>
      </c>
      <c r="D1919" s="123">
        <v>46162</v>
      </c>
      <c r="E1919" s="122" t="s">
        <v>2401</v>
      </c>
      <c r="F1919" s="122" t="s">
        <v>22</v>
      </c>
      <c r="G1919" s="122" t="s">
        <v>151</v>
      </c>
      <c r="H1919" s="122" t="s">
        <v>149</v>
      </c>
      <c r="I1919" s="122" t="s">
        <v>5506</v>
      </c>
      <c r="J1919" s="122" t="s">
        <v>5506</v>
      </c>
      <c r="K1919" s="122" t="s">
        <v>24</v>
      </c>
      <c r="L1919" s="122" t="s">
        <v>5507</v>
      </c>
      <c r="M1919" s="122" t="s">
        <v>25</v>
      </c>
      <c r="N1919" s="122" t="s">
        <v>26</v>
      </c>
      <c r="O1919" s="122" t="s">
        <v>25</v>
      </c>
      <c r="P1919" s="122" t="s">
        <v>27</v>
      </c>
      <c r="Q1919" s="122" t="s">
        <v>190</v>
      </c>
      <c r="R1919" s="124">
        <v>0.17</v>
      </c>
      <c r="S1919" s="122" t="s">
        <v>191</v>
      </c>
      <c r="T1919" s="125">
        <v>5.33</v>
      </c>
      <c r="U1919" s="122" t="s">
        <v>30</v>
      </c>
      <c r="W1919" s="8" t="str">
        <f t="shared" si="209"/>
        <v/>
      </c>
      <c r="X1919" s="8">
        <f>IF(S1919="6B",_xlfn.XLOOKUP(H1919,'Zoning 2shop'!A:A,'Zoning 2shop'!B:B),IF(S1919="6C",_xlfn.XLOOKUP(G1919,'Zoning 2shop'!C:C,'Zoning 2shop'!D:D),""))</f>
        <v>30</v>
      </c>
      <c r="Y1919" s="112">
        <f t="shared" si="210"/>
        <v>0.14910705133062102</v>
      </c>
      <c r="Z1919" s="4">
        <f t="shared" si="211"/>
        <v>5.33</v>
      </c>
      <c r="AA1919" s="4">
        <f t="shared" si="212"/>
        <v>0.08</v>
      </c>
      <c r="AB1919" s="4">
        <f t="shared" si="213"/>
        <v>0.79474058359221</v>
      </c>
      <c r="AC1919" s="19">
        <f t="shared" si="214"/>
        <v>5.41</v>
      </c>
      <c r="AD1919" s="8" t="str">
        <f>IF(COUNTIF(Catégories!A:A,N1919)=0,"catégorie inconnue",LOOKUP(N1919,Catégories!A:A,Catégories!B:B))</f>
        <v>Frêt</v>
      </c>
      <c r="AE1919" s="21">
        <f t="shared" si="215"/>
        <v>6.2047405835922103</v>
      </c>
    </row>
    <row r="1920" spans="2:31" hidden="1" x14ac:dyDescent="0.2">
      <c r="B1920" s="122" t="s">
        <v>3839</v>
      </c>
      <c r="C1920" s="122" t="s">
        <v>177</v>
      </c>
      <c r="D1920" s="123">
        <v>46162</v>
      </c>
      <c r="E1920" s="122" t="s">
        <v>349</v>
      </c>
      <c r="F1920" s="122" t="s">
        <v>22</v>
      </c>
      <c r="G1920" s="122" t="s">
        <v>151</v>
      </c>
      <c r="H1920" s="122" t="s">
        <v>149</v>
      </c>
      <c r="I1920" s="122" t="s">
        <v>5508</v>
      </c>
      <c r="J1920" s="122" t="s">
        <v>5508</v>
      </c>
      <c r="K1920" s="122" t="s">
        <v>24</v>
      </c>
      <c r="L1920" s="122" t="s">
        <v>5509</v>
      </c>
      <c r="M1920" s="122" t="s">
        <v>25</v>
      </c>
      <c r="N1920" s="122" t="s">
        <v>26</v>
      </c>
      <c r="O1920" s="122" t="s">
        <v>25</v>
      </c>
      <c r="P1920" s="122" t="s">
        <v>27</v>
      </c>
      <c r="Q1920" s="122" t="s">
        <v>190</v>
      </c>
      <c r="R1920" s="124">
        <v>0.624</v>
      </c>
      <c r="S1920" s="122" t="s">
        <v>191</v>
      </c>
      <c r="T1920" s="125">
        <v>5.55</v>
      </c>
      <c r="U1920" s="122" t="s">
        <v>30</v>
      </c>
      <c r="W1920" s="8" t="str">
        <f t="shared" si="209"/>
        <v/>
      </c>
      <c r="X1920" s="8">
        <f>IF(S1920="6B",_xlfn.XLOOKUP(H1920,'Zoning 2shop'!A:A,'Zoning 2shop'!B:B),IF(S1920="6C",_xlfn.XLOOKUP(G1920,'Zoning 2shop'!C:C,'Zoning 2shop'!D:D),""))</f>
        <v>30</v>
      </c>
      <c r="Y1920" s="112">
        <f t="shared" si="210"/>
        <v>0.14910705133062102</v>
      </c>
      <c r="Z1920" s="4">
        <f t="shared" si="211"/>
        <v>5.55</v>
      </c>
      <c r="AA1920" s="4">
        <f t="shared" si="212"/>
        <v>0.08</v>
      </c>
      <c r="AB1920" s="4">
        <f t="shared" si="213"/>
        <v>0.8275441348849466</v>
      </c>
      <c r="AC1920" s="19">
        <f t="shared" si="214"/>
        <v>5.63</v>
      </c>
      <c r="AD1920" s="8" t="str">
        <f>IF(COUNTIF(Catégories!A:A,N1920)=0,"catégorie inconnue",LOOKUP(N1920,Catégories!A:A,Catégories!B:B))</f>
        <v>Frêt</v>
      </c>
      <c r="AE1920" s="21">
        <f t="shared" si="215"/>
        <v>6.4575441348849463</v>
      </c>
    </row>
    <row r="1921" spans="2:31" hidden="1" x14ac:dyDescent="0.2">
      <c r="B1921" s="122" t="s">
        <v>3839</v>
      </c>
      <c r="C1921" s="122" t="s">
        <v>177</v>
      </c>
      <c r="D1921" s="123">
        <v>46162</v>
      </c>
      <c r="E1921" s="122" t="s">
        <v>5474</v>
      </c>
      <c r="F1921" s="122" t="s">
        <v>22</v>
      </c>
      <c r="G1921" s="122" t="s">
        <v>154</v>
      </c>
      <c r="H1921" s="122" t="s">
        <v>149</v>
      </c>
      <c r="I1921" s="122" t="s">
        <v>5475</v>
      </c>
      <c r="J1921" s="122" t="s">
        <v>5475</v>
      </c>
      <c r="K1921" s="122" t="s">
        <v>24</v>
      </c>
      <c r="L1921" s="122" t="s">
        <v>5476</v>
      </c>
      <c r="M1921" s="122" t="s">
        <v>25</v>
      </c>
      <c r="N1921" s="122" t="s">
        <v>26</v>
      </c>
      <c r="O1921" s="122" t="s">
        <v>25</v>
      </c>
      <c r="P1921" s="122" t="s">
        <v>27</v>
      </c>
      <c r="Q1921" s="122" t="s">
        <v>190</v>
      </c>
      <c r="R1921" s="124">
        <v>0.1</v>
      </c>
      <c r="S1921" s="122" t="s">
        <v>191</v>
      </c>
      <c r="T1921" s="125">
        <v>4.84</v>
      </c>
      <c r="U1921" s="122" t="s">
        <v>30</v>
      </c>
      <c r="W1921" s="8" t="str">
        <f t="shared" si="209"/>
        <v/>
      </c>
      <c r="X1921" s="8">
        <f>IF(S1921="6B",_xlfn.XLOOKUP(H1921,'Zoning 2shop'!A:A,'Zoning 2shop'!B:B),IF(S1921="6C",_xlfn.XLOOKUP(G1921,'Zoning 2shop'!C:C,'Zoning 2shop'!D:D),""))</f>
        <v>26</v>
      </c>
      <c r="Y1921" s="112">
        <f t="shared" si="210"/>
        <v>0.14910705133062102</v>
      </c>
      <c r="Z1921" s="4">
        <f t="shared" si="211"/>
        <v>4.84</v>
      </c>
      <c r="AA1921" s="4">
        <f t="shared" si="212"/>
        <v>0.08</v>
      </c>
      <c r="AB1921" s="4">
        <f t="shared" si="213"/>
        <v>0.72167812844020574</v>
      </c>
      <c r="AC1921" s="19">
        <f t="shared" si="214"/>
        <v>4.92</v>
      </c>
      <c r="AD1921" s="8" t="str">
        <f>IF(COUNTIF(Catégories!A:A,N1921)=0,"catégorie inconnue",LOOKUP(N1921,Catégories!A:A,Catégories!B:B))</f>
        <v>Frêt</v>
      </c>
      <c r="AE1921" s="21">
        <f t="shared" si="215"/>
        <v>5.6416781284402058</v>
      </c>
    </row>
    <row r="1922" spans="2:31" hidden="1" x14ac:dyDescent="0.2">
      <c r="B1922" s="122" t="s">
        <v>3839</v>
      </c>
      <c r="C1922" s="122" t="s">
        <v>177</v>
      </c>
      <c r="D1922" s="123">
        <v>46162</v>
      </c>
      <c r="E1922" s="122" t="s">
        <v>5446</v>
      </c>
      <c r="F1922" s="122" t="s">
        <v>22</v>
      </c>
      <c r="G1922" s="122" t="s">
        <v>151</v>
      </c>
      <c r="H1922" s="122" t="s">
        <v>149</v>
      </c>
      <c r="I1922" s="122" t="s">
        <v>5447</v>
      </c>
      <c r="J1922" s="122" t="s">
        <v>5447</v>
      </c>
      <c r="K1922" s="122" t="s">
        <v>24</v>
      </c>
      <c r="L1922" s="122" t="s">
        <v>5448</v>
      </c>
      <c r="M1922" s="122" t="s">
        <v>25</v>
      </c>
      <c r="N1922" s="122" t="s">
        <v>26</v>
      </c>
      <c r="O1922" s="122" t="s">
        <v>25</v>
      </c>
      <c r="P1922" s="122" t="s">
        <v>27</v>
      </c>
      <c r="Q1922" s="122" t="s">
        <v>190</v>
      </c>
      <c r="R1922" s="124">
        <v>1.1160000000000001</v>
      </c>
      <c r="S1922" s="122" t="s">
        <v>191</v>
      </c>
      <c r="T1922" s="125">
        <v>5.88</v>
      </c>
      <c r="U1922" s="122" t="s">
        <v>30</v>
      </c>
      <c r="W1922" s="8" t="str">
        <f t="shared" ref="W1922:W1985" si="216">IF(C1922&lt;&gt;2,"",IF(S1922="5X","5XK",IF(S1922="5Y","5YK",IF(S1922="6B","6BK",IF(S1922="6C","6CK","")))))</f>
        <v/>
      </c>
      <c r="X1922" s="8">
        <f>IF(S1922="6B",_xlfn.XLOOKUP(H1922,'Zoning 2shop'!A:A,'Zoning 2shop'!B:B),IF(S1922="6C",_xlfn.XLOOKUP(G1922,'Zoning 2shop'!C:C,'Zoning 2shop'!D:D),""))</f>
        <v>30</v>
      </c>
      <c r="Y1922" s="112">
        <f t="shared" si="210"/>
        <v>0.14910705133062102</v>
      </c>
      <c r="Z1922" s="4">
        <f t="shared" si="211"/>
        <v>5.88</v>
      </c>
      <c r="AA1922" s="4">
        <f t="shared" si="212"/>
        <v>0.08</v>
      </c>
      <c r="AB1922" s="4">
        <f t="shared" si="213"/>
        <v>0.87674946182405156</v>
      </c>
      <c r="AC1922" s="19">
        <f t="shared" si="214"/>
        <v>5.96</v>
      </c>
      <c r="AD1922" s="8" t="str">
        <f>IF(COUNTIF(Catégories!A:A,N1922)=0,"catégorie inconnue",LOOKUP(N1922,Catégories!A:A,Catégories!B:B))</f>
        <v>Frêt</v>
      </c>
      <c r="AE1922" s="21">
        <f t="shared" si="215"/>
        <v>6.8367494618240512</v>
      </c>
    </row>
    <row r="1923" spans="2:31" hidden="1" x14ac:dyDescent="0.2">
      <c r="B1923" s="122" t="s">
        <v>3839</v>
      </c>
      <c r="C1923" s="122" t="s">
        <v>177</v>
      </c>
      <c r="D1923" s="123">
        <v>46162</v>
      </c>
      <c r="E1923" s="122" t="s">
        <v>541</v>
      </c>
      <c r="F1923" s="122" t="s">
        <v>22</v>
      </c>
      <c r="G1923" s="122" t="s">
        <v>151</v>
      </c>
      <c r="H1923" s="122" t="s">
        <v>149</v>
      </c>
      <c r="I1923" s="122" t="s">
        <v>5521</v>
      </c>
      <c r="J1923" s="122" t="s">
        <v>5521</v>
      </c>
      <c r="K1923" s="122" t="s">
        <v>24</v>
      </c>
      <c r="L1923" s="122" t="s">
        <v>5522</v>
      </c>
      <c r="M1923" s="122" t="s">
        <v>25</v>
      </c>
      <c r="N1923" s="122" t="s">
        <v>26</v>
      </c>
      <c r="O1923" s="122" t="s">
        <v>25</v>
      </c>
      <c r="P1923" s="122" t="s">
        <v>27</v>
      </c>
      <c r="Q1923" s="122" t="s">
        <v>190</v>
      </c>
      <c r="R1923" s="124">
        <v>0.55900000000000005</v>
      </c>
      <c r="S1923" s="122" t="s">
        <v>191</v>
      </c>
      <c r="T1923" s="125">
        <v>5.55</v>
      </c>
      <c r="U1923" s="122" t="s">
        <v>30</v>
      </c>
      <c r="W1923" s="8" t="str">
        <f t="shared" si="216"/>
        <v/>
      </c>
      <c r="X1923" s="8">
        <f>IF(S1923="6B",_xlfn.XLOOKUP(H1923,'Zoning 2shop'!A:A,'Zoning 2shop'!B:B),IF(S1923="6C",_xlfn.XLOOKUP(G1923,'Zoning 2shop'!C:C,'Zoning 2shop'!D:D),""))</f>
        <v>30</v>
      </c>
      <c r="Y1923" s="112">
        <f t="shared" si="210"/>
        <v>0.14910705133062102</v>
      </c>
      <c r="Z1923" s="4">
        <f t="shared" si="211"/>
        <v>5.55</v>
      </c>
      <c r="AA1923" s="4">
        <f t="shared" si="212"/>
        <v>0.08</v>
      </c>
      <c r="AB1923" s="4">
        <f t="shared" si="213"/>
        <v>0.8275441348849466</v>
      </c>
      <c r="AC1923" s="19">
        <f t="shared" si="214"/>
        <v>5.63</v>
      </c>
      <c r="AD1923" s="8" t="str">
        <f>IF(COUNTIF(Catégories!A:A,N1923)=0,"catégorie inconnue",LOOKUP(N1923,Catégories!A:A,Catégories!B:B))</f>
        <v>Frêt</v>
      </c>
      <c r="AE1923" s="21">
        <f t="shared" si="215"/>
        <v>6.4575441348849463</v>
      </c>
    </row>
    <row r="1924" spans="2:31" hidden="1" x14ac:dyDescent="0.2">
      <c r="B1924" s="122" t="s">
        <v>3839</v>
      </c>
      <c r="C1924" s="122" t="s">
        <v>177</v>
      </c>
      <c r="D1924" s="123">
        <v>46162</v>
      </c>
      <c r="E1924" s="122" t="s">
        <v>4611</v>
      </c>
      <c r="F1924" s="122" t="s">
        <v>22</v>
      </c>
      <c r="G1924" s="122" t="s">
        <v>156</v>
      </c>
      <c r="H1924" s="122" t="s">
        <v>149</v>
      </c>
      <c r="I1924" s="122" t="s">
        <v>5449</v>
      </c>
      <c r="J1924" s="122" t="s">
        <v>5449</v>
      </c>
      <c r="K1924" s="122" t="s">
        <v>24</v>
      </c>
      <c r="L1924" s="122" t="s">
        <v>5450</v>
      </c>
      <c r="M1924" s="122" t="s">
        <v>25</v>
      </c>
      <c r="N1924" s="122" t="s">
        <v>26</v>
      </c>
      <c r="O1924" s="122" t="s">
        <v>25</v>
      </c>
      <c r="P1924" s="122" t="s">
        <v>27</v>
      </c>
      <c r="Q1924" s="122" t="s">
        <v>190</v>
      </c>
      <c r="R1924" s="124">
        <v>4.57</v>
      </c>
      <c r="S1924" s="122" t="s">
        <v>191</v>
      </c>
      <c r="T1924" s="125">
        <v>9.69</v>
      </c>
      <c r="U1924" s="122" t="s">
        <v>30</v>
      </c>
      <c r="W1924" s="8" t="str">
        <f t="shared" si="216"/>
        <v/>
      </c>
      <c r="X1924" s="8">
        <f>IF(S1924="6B",_xlfn.XLOOKUP(H1924,'Zoning 2shop'!A:A,'Zoning 2shop'!B:B),IF(S1924="6C",_xlfn.XLOOKUP(G1924,'Zoning 2shop'!C:C,'Zoning 2shop'!D:D),""))</f>
        <v>42</v>
      </c>
      <c r="Y1924" s="112">
        <f t="shared" si="210"/>
        <v>0.14910705133062102</v>
      </c>
      <c r="Z1924" s="4">
        <f t="shared" si="211"/>
        <v>9.69</v>
      </c>
      <c r="AA1924" s="4">
        <f t="shared" si="212"/>
        <v>0.08</v>
      </c>
      <c r="AB1924" s="4">
        <f t="shared" si="213"/>
        <v>1.4448473273937177</v>
      </c>
      <c r="AC1924" s="19">
        <f t="shared" si="214"/>
        <v>9.77</v>
      </c>
      <c r="AD1924" s="8" t="str">
        <f>IF(COUNTIF(Catégories!A:A,N1924)=0,"catégorie inconnue",LOOKUP(N1924,Catégories!A:A,Catégories!B:B))</f>
        <v>Frêt</v>
      </c>
      <c r="AE1924" s="21">
        <f t="shared" si="215"/>
        <v>11.214847327393716</v>
      </c>
    </row>
    <row r="1925" spans="2:31" hidden="1" x14ac:dyDescent="0.2">
      <c r="B1925" s="122" t="s">
        <v>3839</v>
      </c>
      <c r="C1925" s="122" t="s">
        <v>177</v>
      </c>
      <c r="D1925" s="123">
        <v>46162</v>
      </c>
      <c r="E1925" s="122" t="s">
        <v>4422</v>
      </c>
      <c r="F1925" s="122" t="s">
        <v>22</v>
      </c>
      <c r="G1925" s="122" t="s">
        <v>151</v>
      </c>
      <c r="H1925" s="122" t="s">
        <v>149</v>
      </c>
      <c r="I1925" s="122" t="s">
        <v>5444</v>
      </c>
      <c r="J1925" s="122" t="s">
        <v>5444</v>
      </c>
      <c r="K1925" s="122" t="s">
        <v>24</v>
      </c>
      <c r="L1925" s="122" t="s">
        <v>5445</v>
      </c>
      <c r="M1925" s="122" t="s">
        <v>25</v>
      </c>
      <c r="N1925" s="122" t="s">
        <v>26</v>
      </c>
      <c r="O1925" s="122" t="s">
        <v>25</v>
      </c>
      <c r="P1925" s="122" t="s">
        <v>27</v>
      </c>
      <c r="Q1925" s="122" t="s">
        <v>190</v>
      </c>
      <c r="R1925" s="124">
        <v>4.6779999999999999</v>
      </c>
      <c r="S1925" s="122" t="s">
        <v>191</v>
      </c>
      <c r="T1925" s="125">
        <v>9.69</v>
      </c>
      <c r="U1925" s="122" t="s">
        <v>30</v>
      </c>
      <c r="W1925" s="8" t="str">
        <f t="shared" si="216"/>
        <v/>
      </c>
      <c r="X1925" s="8">
        <f>IF(S1925="6B",_xlfn.XLOOKUP(H1925,'Zoning 2shop'!A:A,'Zoning 2shop'!B:B),IF(S1925="6C",_xlfn.XLOOKUP(G1925,'Zoning 2shop'!C:C,'Zoning 2shop'!D:D),""))</f>
        <v>30</v>
      </c>
      <c r="Y1925" s="112">
        <f t="shared" si="210"/>
        <v>0.14910705133062102</v>
      </c>
      <c r="Z1925" s="4">
        <f t="shared" si="211"/>
        <v>9.69</v>
      </c>
      <c r="AA1925" s="4">
        <f t="shared" si="212"/>
        <v>0.08</v>
      </c>
      <c r="AB1925" s="4">
        <f t="shared" si="213"/>
        <v>1.4448473273937177</v>
      </c>
      <c r="AC1925" s="19">
        <f t="shared" si="214"/>
        <v>9.77</v>
      </c>
      <c r="AD1925" s="8" t="str">
        <f>IF(COUNTIF(Catégories!A:A,N1925)=0,"catégorie inconnue",LOOKUP(N1925,Catégories!A:A,Catégories!B:B))</f>
        <v>Frêt</v>
      </c>
      <c r="AE1925" s="21">
        <f t="shared" si="215"/>
        <v>11.214847327393716</v>
      </c>
    </row>
    <row r="1926" spans="2:31" hidden="1" x14ac:dyDescent="0.2">
      <c r="B1926" s="122" t="s">
        <v>3839</v>
      </c>
      <c r="C1926" s="122" t="s">
        <v>177</v>
      </c>
      <c r="D1926" s="123">
        <v>46162</v>
      </c>
      <c r="E1926" s="122" t="s">
        <v>5468</v>
      </c>
      <c r="F1926" s="122" t="s">
        <v>22</v>
      </c>
      <c r="G1926" s="122" t="s">
        <v>151</v>
      </c>
      <c r="H1926" s="122" t="s">
        <v>149</v>
      </c>
      <c r="I1926" s="122" t="s">
        <v>5469</v>
      </c>
      <c r="J1926" s="122" t="s">
        <v>5469</v>
      </c>
      <c r="K1926" s="122" t="s">
        <v>24</v>
      </c>
      <c r="L1926" s="122" t="s">
        <v>5470</v>
      </c>
      <c r="M1926" s="122" t="s">
        <v>25</v>
      </c>
      <c r="N1926" s="122" t="s">
        <v>26</v>
      </c>
      <c r="O1926" s="122" t="s">
        <v>25</v>
      </c>
      <c r="P1926" s="122" t="s">
        <v>27</v>
      </c>
      <c r="Q1926" s="122" t="s">
        <v>190</v>
      </c>
      <c r="R1926" s="124">
        <v>0.06</v>
      </c>
      <c r="S1926" s="122" t="s">
        <v>191</v>
      </c>
      <c r="T1926" s="125">
        <v>5.33</v>
      </c>
      <c r="U1926" s="122" t="s">
        <v>30</v>
      </c>
      <c r="W1926" s="8" t="str">
        <f t="shared" si="216"/>
        <v/>
      </c>
      <c r="X1926" s="8">
        <f>IF(S1926="6B",_xlfn.XLOOKUP(H1926,'Zoning 2shop'!A:A,'Zoning 2shop'!B:B),IF(S1926="6C",_xlfn.XLOOKUP(G1926,'Zoning 2shop'!C:C,'Zoning 2shop'!D:D),""))</f>
        <v>30</v>
      </c>
      <c r="Y1926" s="112">
        <f t="shared" si="210"/>
        <v>0.14910705133062102</v>
      </c>
      <c r="Z1926" s="4">
        <f t="shared" si="211"/>
        <v>5.33</v>
      </c>
      <c r="AA1926" s="4">
        <f t="shared" si="212"/>
        <v>0.08</v>
      </c>
      <c r="AB1926" s="4">
        <f t="shared" si="213"/>
        <v>0.79474058359221</v>
      </c>
      <c r="AC1926" s="19">
        <f t="shared" si="214"/>
        <v>5.41</v>
      </c>
      <c r="AD1926" s="8" t="str">
        <f>IF(COUNTIF(Catégories!A:A,N1926)=0,"catégorie inconnue",LOOKUP(N1926,Catégories!A:A,Catégories!B:B))</f>
        <v>Frêt</v>
      </c>
      <c r="AE1926" s="21">
        <f t="shared" si="215"/>
        <v>6.2047405835922103</v>
      </c>
    </row>
    <row r="1927" spans="2:31" hidden="1" x14ac:dyDescent="0.2">
      <c r="B1927" s="122" t="s">
        <v>3839</v>
      </c>
      <c r="C1927" s="122" t="s">
        <v>177</v>
      </c>
      <c r="D1927" s="123">
        <v>46162</v>
      </c>
      <c r="E1927" s="122" t="s">
        <v>5456</v>
      </c>
      <c r="F1927" s="122" t="s">
        <v>22</v>
      </c>
      <c r="G1927" s="122" t="s">
        <v>151</v>
      </c>
      <c r="H1927" s="122" t="s">
        <v>149</v>
      </c>
      <c r="I1927" s="122" t="s">
        <v>5457</v>
      </c>
      <c r="J1927" s="122" t="s">
        <v>5457</v>
      </c>
      <c r="K1927" s="122" t="s">
        <v>24</v>
      </c>
      <c r="L1927" s="122" t="s">
        <v>5458</v>
      </c>
      <c r="M1927" s="122" t="s">
        <v>25</v>
      </c>
      <c r="N1927" s="122" t="s">
        <v>26</v>
      </c>
      <c r="O1927" s="122" t="s">
        <v>25</v>
      </c>
      <c r="P1927" s="122" t="s">
        <v>27</v>
      </c>
      <c r="Q1927" s="122" t="s">
        <v>190</v>
      </c>
      <c r="R1927" s="124">
        <v>5.8479999999999999</v>
      </c>
      <c r="S1927" s="122" t="s">
        <v>191</v>
      </c>
      <c r="T1927" s="125">
        <v>10.35</v>
      </c>
      <c r="U1927" s="122" t="s">
        <v>30</v>
      </c>
      <c r="W1927" s="8" t="str">
        <f t="shared" si="216"/>
        <v/>
      </c>
      <c r="X1927" s="8">
        <f>IF(S1927="6B",_xlfn.XLOOKUP(H1927,'Zoning 2shop'!A:A,'Zoning 2shop'!B:B),IF(S1927="6C",_xlfn.XLOOKUP(G1927,'Zoning 2shop'!C:C,'Zoning 2shop'!D:D),""))</f>
        <v>30</v>
      </c>
      <c r="Y1927" s="112">
        <f t="shared" si="210"/>
        <v>0.14910705133062102</v>
      </c>
      <c r="Z1927" s="4">
        <f t="shared" si="211"/>
        <v>10.35</v>
      </c>
      <c r="AA1927" s="4">
        <f t="shared" si="212"/>
        <v>0.08</v>
      </c>
      <c r="AB1927" s="4">
        <f t="shared" si="213"/>
        <v>1.5432579812719276</v>
      </c>
      <c r="AC1927" s="19">
        <f t="shared" si="214"/>
        <v>10.43</v>
      </c>
      <c r="AD1927" s="8" t="str">
        <f>IF(COUNTIF(Catégories!A:A,N1927)=0,"catégorie inconnue",LOOKUP(N1927,Catégories!A:A,Catégories!B:B))</f>
        <v>Frêt</v>
      </c>
      <c r="AE1927" s="21">
        <f t="shared" si="215"/>
        <v>11.973257981271928</v>
      </c>
    </row>
    <row r="1928" spans="2:31" hidden="1" x14ac:dyDescent="0.2">
      <c r="B1928" s="122" t="s">
        <v>3839</v>
      </c>
      <c r="C1928" s="122" t="s">
        <v>177</v>
      </c>
      <c r="D1928" s="123">
        <v>46162</v>
      </c>
      <c r="E1928" s="122" t="s">
        <v>529</v>
      </c>
      <c r="F1928" s="122" t="s">
        <v>22</v>
      </c>
      <c r="G1928" s="122" t="s">
        <v>151</v>
      </c>
      <c r="H1928" s="122" t="s">
        <v>149</v>
      </c>
      <c r="I1928" s="122" t="s">
        <v>5495</v>
      </c>
      <c r="J1928" s="122" t="s">
        <v>5495</v>
      </c>
      <c r="K1928" s="122" t="s">
        <v>24</v>
      </c>
      <c r="L1928" s="122" t="s">
        <v>5496</v>
      </c>
      <c r="M1928" s="122" t="s">
        <v>25</v>
      </c>
      <c r="N1928" s="122" t="s">
        <v>26</v>
      </c>
      <c r="O1928" s="122" t="s">
        <v>25</v>
      </c>
      <c r="P1928" s="122" t="s">
        <v>27</v>
      </c>
      <c r="Q1928" s="122" t="s">
        <v>190</v>
      </c>
      <c r="R1928" s="124">
        <v>4.266</v>
      </c>
      <c r="S1928" s="122" t="s">
        <v>191</v>
      </c>
      <c r="T1928" s="125">
        <v>9.69</v>
      </c>
      <c r="U1928" s="122" t="s">
        <v>30</v>
      </c>
      <c r="W1928" s="8" t="str">
        <f t="shared" si="216"/>
        <v/>
      </c>
      <c r="X1928" s="8">
        <f>IF(S1928="6B",_xlfn.XLOOKUP(H1928,'Zoning 2shop'!A:A,'Zoning 2shop'!B:B),IF(S1928="6C",_xlfn.XLOOKUP(G1928,'Zoning 2shop'!C:C,'Zoning 2shop'!D:D),""))</f>
        <v>30</v>
      </c>
      <c r="Y1928" s="112">
        <f t="shared" si="210"/>
        <v>0.14910705133062102</v>
      </c>
      <c r="Z1928" s="4">
        <f t="shared" si="211"/>
        <v>9.69</v>
      </c>
      <c r="AA1928" s="4">
        <f t="shared" si="212"/>
        <v>0.08</v>
      </c>
      <c r="AB1928" s="4">
        <f t="shared" si="213"/>
        <v>1.4448473273937177</v>
      </c>
      <c r="AC1928" s="19">
        <f t="shared" si="214"/>
        <v>9.77</v>
      </c>
      <c r="AD1928" s="8" t="str">
        <f>IF(COUNTIF(Catégories!A:A,N1928)=0,"catégorie inconnue",LOOKUP(N1928,Catégories!A:A,Catégories!B:B))</f>
        <v>Frêt</v>
      </c>
      <c r="AE1928" s="21">
        <f t="shared" si="215"/>
        <v>11.214847327393716</v>
      </c>
    </row>
    <row r="1929" spans="2:31" hidden="1" x14ac:dyDescent="0.2">
      <c r="B1929" s="122" t="s">
        <v>3839</v>
      </c>
      <c r="C1929" s="122" t="s">
        <v>177</v>
      </c>
      <c r="D1929" s="123">
        <v>46162</v>
      </c>
      <c r="E1929" s="122" t="s">
        <v>5434</v>
      </c>
      <c r="F1929" s="122" t="s">
        <v>22</v>
      </c>
      <c r="G1929" s="122" t="s">
        <v>151</v>
      </c>
      <c r="H1929" s="122" t="s">
        <v>149</v>
      </c>
      <c r="I1929" s="122" t="s">
        <v>5435</v>
      </c>
      <c r="J1929" s="122" t="s">
        <v>5435</v>
      </c>
      <c r="K1929" s="122" t="s">
        <v>24</v>
      </c>
      <c r="L1929" s="122" t="s">
        <v>5436</v>
      </c>
      <c r="M1929" s="122" t="s">
        <v>25</v>
      </c>
      <c r="N1929" s="122" t="s">
        <v>26</v>
      </c>
      <c r="O1929" s="122" t="s">
        <v>25</v>
      </c>
      <c r="P1929" s="122" t="s">
        <v>27</v>
      </c>
      <c r="Q1929" s="122" t="s">
        <v>190</v>
      </c>
      <c r="R1929" s="124">
        <v>0.22</v>
      </c>
      <c r="S1929" s="122" t="s">
        <v>191</v>
      </c>
      <c r="T1929" s="125">
        <v>5.33</v>
      </c>
      <c r="U1929" s="122" t="s">
        <v>30</v>
      </c>
      <c r="W1929" s="8" t="str">
        <f t="shared" si="216"/>
        <v/>
      </c>
      <c r="X1929" s="8">
        <f>IF(S1929="6B",_xlfn.XLOOKUP(H1929,'Zoning 2shop'!A:A,'Zoning 2shop'!B:B),IF(S1929="6C",_xlfn.XLOOKUP(G1929,'Zoning 2shop'!C:C,'Zoning 2shop'!D:D),""))</f>
        <v>30</v>
      </c>
      <c r="Y1929" s="112">
        <f t="shared" si="210"/>
        <v>0.14910705133062102</v>
      </c>
      <c r="Z1929" s="4">
        <f t="shared" si="211"/>
        <v>5.33</v>
      </c>
      <c r="AA1929" s="4">
        <f t="shared" si="212"/>
        <v>0.08</v>
      </c>
      <c r="AB1929" s="4">
        <f t="shared" si="213"/>
        <v>0.79474058359221</v>
      </c>
      <c r="AC1929" s="19">
        <f t="shared" si="214"/>
        <v>5.41</v>
      </c>
      <c r="AD1929" s="8" t="str">
        <f>IF(COUNTIF(Catégories!A:A,N1929)=0,"catégorie inconnue",LOOKUP(N1929,Catégories!A:A,Catégories!B:B))</f>
        <v>Frêt</v>
      </c>
      <c r="AE1929" s="21">
        <f t="shared" si="215"/>
        <v>6.2047405835922103</v>
      </c>
    </row>
    <row r="1930" spans="2:31" hidden="1" x14ac:dyDescent="0.2">
      <c r="B1930" s="122" t="s">
        <v>3839</v>
      </c>
      <c r="C1930" s="122" t="s">
        <v>177</v>
      </c>
      <c r="D1930" s="123">
        <v>46162</v>
      </c>
      <c r="E1930" s="122" t="s">
        <v>5434</v>
      </c>
      <c r="F1930" s="122" t="s">
        <v>22</v>
      </c>
      <c r="G1930" s="122" t="s">
        <v>151</v>
      </c>
      <c r="H1930" s="122" t="s">
        <v>149</v>
      </c>
      <c r="I1930" s="122" t="s">
        <v>5437</v>
      </c>
      <c r="J1930" s="122" t="s">
        <v>5437</v>
      </c>
      <c r="K1930" s="122" t="s">
        <v>24</v>
      </c>
      <c r="L1930" s="122" t="s">
        <v>5438</v>
      </c>
      <c r="M1930" s="122" t="s">
        <v>25</v>
      </c>
      <c r="N1930" s="122" t="s">
        <v>26</v>
      </c>
      <c r="O1930" s="122" t="s">
        <v>25</v>
      </c>
      <c r="P1930" s="122" t="s">
        <v>27</v>
      </c>
      <c r="Q1930" s="122" t="s">
        <v>190</v>
      </c>
      <c r="R1930" s="124">
        <v>0.6</v>
      </c>
      <c r="S1930" s="122" t="s">
        <v>191</v>
      </c>
      <c r="T1930" s="125">
        <v>5.55</v>
      </c>
      <c r="U1930" s="122" t="s">
        <v>30</v>
      </c>
      <c r="W1930" s="8" t="str">
        <f t="shared" si="216"/>
        <v/>
      </c>
      <c r="X1930" s="8">
        <f>IF(S1930="6B",_xlfn.XLOOKUP(H1930,'Zoning 2shop'!A:A,'Zoning 2shop'!B:B),IF(S1930="6C",_xlfn.XLOOKUP(G1930,'Zoning 2shop'!C:C,'Zoning 2shop'!D:D),""))</f>
        <v>30</v>
      </c>
      <c r="Y1930" s="112">
        <f t="shared" ref="Y1930:Y1993" si="217">AB1930/Z1930</f>
        <v>0.14910705133062102</v>
      </c>
      <c r="Z1930" s="4">
        <f t="shared" ref="Z1930:Z1993" si="218">T1930</f>
        <v>5.55</v>
      </c>
      <c r="AA1930" s="4">
        <f t="shared" ref="AA1930:AA1993" si="219">IF(OR(S1930="6C",S1930="6B",S1930="5X",S1930="5Y"),0.08,0.5)</f>
        <v>0.08</v>
      </c>
      <c r="AB1930" s="4">
        <f t="shared" ref="AB1930:AB1993" si="220">$AG$5/$AG$2*Z1930</f>
        <v>0.8275441348849466</v>
      </c>
      <c r="AC1930" s="19">
        <f t="shared" ref="AC1930:AC1993" si="221">Z1930+AA1930</f>
        <v>5.63</v>
      </c>
      <c r="AD1930" s="8" t="str">
        <f>IF(COUNTIF(Catégories!A:A,N1930)=0,"catégorie inconnue",LOOKUP(N1930,Catégories!A:A,Catégories!B:B))</f>
        <v>Frêt</v>
      </c>
      <c r="AE1930" s="21">
        <f t="shared" ref="AE1930:AE1993" si="222">SUM(Z1930:AB1930)</f>
        <v>6.4575441348849463</v>
      </c>
    </row>
    <row r="1931" spans="2:31" hidden="1" x14ac:dyDescent="0.2">
      <c r="B1931" s="122" t="s">
        <v>3839</v>
      </c>
      <c r="C1931" s="122" t="s">
        <v>177</v>
      </c>
      <c r="D1931" s="123">
        <v>46162</v>
      </c>
      <c r="E1931" s="122" t="s">
        <v>5013</v>
      </c>
      <c r="F1931" s="122" t="s">
        <v>22</v>
      </c>
      <c r="G1931" s="122" t="s">
        <v>151</v>
      </c>
      <c r="H1931" s="122" t="s">
        <v>149</v>
      </c>
      <c r="I1931" s="122" t="s">
        <v>5477</v>
      </c>
      <c r="J1931" s="122" t="s">
        <v>5477</v>
      </c>
      <c r="K1931" s="122" t="s">
        <v>24</v>
      </c>
      <c r="L1931" s="122" t="s">
        <v>5478</v>
      </c>
      <c r="M1931" s="122" t="s">
        <v>25</v>
      </c>
      <c r="N1931" s="122" t="s">
        <v>26</v>
      </c>
      <c r="O1931" s="122" t="s">
        <v>25</v>
      </c>
      <c r="P1931" s="122" t="s">
        <v>27</v>
      </c>
      <c r="Q1931" s="122" t="s">
        <v>190</v>
      </c>
      <c r="R1931" s="124">
        <v>0.17</v>
      </c>
      <c r="S1931" s="122" t="s">
        <v>191</v>
      </c>
      <c r="T1931" s="125">
        <v>5.33</v>
      </c>
      <c r="U1931" s="122" t="s">
        <v>30</v>
      </c>
      <c r="W1931" s="8" t="str">
        <f t="shared" si="216"/>
        <v/>
      </c>
      <c r="X1931" s="8">
        <f>IF(S1931="6B",_xlfn.XLOOKUP(H1931,'Zoning 2shop'!A:A,'Zoning 2shop'!B:B),IF(S1931="6C",_xlfn.XLOOKUP(G1931,'Zoning 2shop'!C:C,'Zoning 2shop'!D:D),""))</f>
        <v>30</v>
      </c>
      <c r="Y1931" s="112">
        <f t="shared" si="217"/>
        <v>0.14910705133062102</v>
      </c>
      <c r="Z1931" s="4">
        <f t="shared" si="218"/>
        <v>5.33</v>
      </c>
      <c r="AA1931" s="4">
        <f t="shared" si="219"/>
        <v>0.08</v>
      </c>
      <c r="AB1931" s="4">
        <f t="shared" si="220"/>
        <v>0.79474058359221</v>
      </c>
      <c r="AC1931" s="19">
        <f t="shared" si="221"/>
        <v>5.41</v>
      </c>
      <c r="AD1931" s="8" t="str">
        <f>IF(COUNTIF(Catégories!A:A,N1931)=0,"catégorie inconnue",LOOKUP(N1931,Catégories!A:A,Catégories!B:B))</f>
        <v>Frêt</v>
      </c>
      <c r="AE1931" s="21">
        <f t="shared" si="222"/>
        <v>6.2047405835922103</v>
      </c>
    </row>
    <row r="1932" spans="2:31" hidden="1" x14ac:dyDescent="0.2">
      <c r="B1932" s="122" t="s">
        <v>3839</v>
      </c>
      <c r="C1932" s="122" t="s">
        <v>177</v>
      </c>
      <c r="D1932" s="123">
        <v>46162</v>
      </c>
      <c r="E1932" s="122" t="s">
        <v>4911</v>
      </c>
      <c r="F1932" s="122" t="s">
        <v>22</v>
      </c>
      <c r="G1932" s="122" t="s">
        <v>151</v>
      </c>
      <c r="H1932" s="122" t="s">
        <v>149</v>
      </c>
      <c r="I1932" s="122" t="s">
        <v>5464</v>
      </c>
      <c r="J1932" s="122" t="s">
        <v>5464</v>
      </c>
      <c r="K1932" s="122" t="s">
        <v>24</v>
      </c>
      <c r="L1932" s="122" t="s">
        <v>5465</v>
      </c>
      <c r="M1932" s="122" t="s">
        <v>25</v>
      </c>
      <c r="N1932" s="122" t="s">
        <v>26</v>
      </c>
      <c r="O1932" s="122" t="s">
        <v>25</v>
      </c>
      <c r="P1932" s="122" t="s">
        <v>27</v>
      </c>
      <c r="Q1932" s="122" t="s">
        <v>190</v>
      </c>
      <c r="R1932" s="124">
        <v>4.3650000000000002</v>
      </c>
      <c r="S1932" s="122" t="s">
        <v>191</v>
      </c>
      <c r="T1932" s="125">
        <v>9.69</v>
      </c>
      <c r="U1932" s="122" t="s">
        <v>30</v>
      </c>
      <c r="W1932" s="8" t="str">
        <f t="shared" si="216"/>
        <v/>
      </c>
      <c r="X1932" s="8">
        <f>IF(S1932="6B",_xlfn.XLOOKUP(H1932,'Zoning 2shop'!A:A,'Zoning 2shop'!B:B),IF(S1932="6C",_xlfn.XLOOKUP(G1932,'Zoning 2shop'!C:C,'Zoning 2shop'!D:D),""))</f>
        <v>30</v>
      </c>
      <c r="Y1932" s="112">
        <f t="shared" si="217"/>
        <v>0.14910705133062102</v>
      </c>
      <c r="Z1932" s="4">
        <f t="shared" si="218"/>
        <v>9.69</v>
      </c>
      <c r="AA1932" s="4">
        <f t="shared" si="219"/>
        <v>0.08</v>
      </c>
      <c r="AB1932" s="4">
        <f t="shared" si="220"/>
        <v>1.4448473273937177</v>
      </c>
      <c r="AC1932" s="19">
        <f t="shared" si="221"/>
        <v>9.77</v>
      </c>
      <c r="AD1932" s="8" t="str">
        <f>IF(COUNTIF(Catégories!A:A,N1932)=0,"catégorie inconnue",LOOKUP(N1932,Catégories!A:A,Catégories!B:B))</f>
        <v>Frêt</v>
      </c>
      <c r="AE1932" s="21">
        <f t="shared" si="222"/>
        <v>11.214847327393716</v>
      </c>
    </row>
    <row r="1933" spans="2:31" hidden="1" x14ac:dyDescent="0.2">
      <c r="B1933" s="122" t="s">
        <v>3839</v>
      </c>
      <c r="C1933" s="122" t="s">
        <v>177</v>
      </c>
      <c r="D1933" s="123">
        <v>46162</v>
      </c>
      <c r="E1933" s="122" t="s">
        <v>520</v>
      </c>
      <c r="F1933" s="122" t="s">
        <v>22</v>
      </c>
      <c r="G1933" s="122" t="s">
        <v>151</v>
      </c>
      <c r="H1933" s="122" t="s">
        <v>149</v>
      </c>
      <c r="I1933" s="122" t="s">
        <v>5510</v>
      </c>
      <c r="J1933" s="122" t="s">
        <v>5510</v>
      </c>
      <c r="K1933" s="122" t="s">
        <v>24</v>
      </c>
      <c r="L1933" s="122" t="s">
        <v>5511</v>
      </c>
      <c r="M1933" s="122" t="s">
        <v>25</v>
      </c>
      <c r="N1933" s="122" t="s">
        <v>26</v>
      </c>
      <c r="O1933" s="122" t="s">
        <v>25</v>
      </c>
      <c r="P1933" s="122" t="s">
        <v>27</v>
      </c>
      <c r="Q1933" s="122" t="s">
        <v>190</v>
      </c>
      <c r="R1933" s="124">
        <v>4.7430000000000003</v>
      </c>
      <c r="S1933" s="122" t="s">
        <v>191</v>
      </c>
      <c r="T1933" s="125">
        <v>9.69</v>
      </c>
      <c r="U1933" s="122" t="s">
        <v>30</v>
      </c>
      <c r="W1933" s="8" t="str">
        <f t="shared" si="216"/>
        <v/>
      </c>
      <c r="X1933" s="8">
        <f>IF(S1933="6B",_xlfn.XLOOKUP(H1933,'Zoning 2shop'!A:A,'Zoning 2shop'!B:B),IF(S1933="6C",_xlfn.XLOOKUP(G1933,'Zoning 2shop'!C:C,'Zoning 2shop'!D:D),""))</f>
        <v>30</v>
      </c>
      <c r="Y1933" s="112">
        <f t="shared" si="217"/>
        <v>0.14910705133062102</v>
      </c>
      <c r="Z1933" s="4">
        <f t="shared" si="218"/>
        <v>9.69</v>
      </c>
      <c r="AA1933" s="4">
        <f t="shared" si="219"/>
        <v>0.08</v>
      </c>
      <c r="AB1933" s="4">
        <f t="shared" si="220"/>
        <v>1.4448473273937177</v>
      </c>
      <c r="AC1933" s="19">
        <f t="shared" si="221"/>
        <v>9.77</v>
      </c>
      <c r="AD1933" s="8" t="str">
        <f>IF(COUNTIF(Catégories!A:A,N1933)=0,"catégorie inconnue",LOOKUP(N1933,Catégories!A:A,Catégories!B:B))</f>
        <v>Frêt</v>
      </c>
      <c r="AE1933" s="21">
        <f t="shared" si="222"/>
        <v>11.214847327393716</v>
      </c>
    </row>
    <row r="1934" spans="2:31" hidden="1" x14ac:dyDescent="0.2">
      <c r="B1934" s="122" t="s">
        <v>3839</v>
      </c>
      <c r="C1934" s="122" t="s">
        <v>177</v>
      </c>
      <c r="D1934" s="123">
        <v>46162</v>
      </c>
      <c r="E1934" s="122" t="s">
        <v>5512</v>
      </c>
      <c r="F1934" s="122" t="s">
        <v>22</v>
      </c>
      <c r="G1934" s="122" t="s">
        <v>151</v>
      </c>
      <c r="H1934" s="122" t="s">
        <v>149</v>
      </c>
      <c r="I1934" s="122" t="s">
        <v>5513</v>
      </c>
      <c r="J1934" s="122" t="s">
        <v>5513</v>
      </c>
      <c r="K1934" s="122" t="s">
        <v>24</v>
      </c>
      <c r="L1934" s="122" t="s">
        <v>5514</v>
      </c>
      <c r="M1934" s="122" t="s">
        <v>25</v>
      </c>
      <c r="N1934" s="122" t="s">
        <v>26</v>
      </c>
      <c r="O1934" s="122" t="s">
        <v>25</v>
      </c>
      <c r="P1934" s="122" t="s">
        <v>27</v>
      </c>
      <c r="Q1934" s="122" t="s">
        <v>190</v>
      </c>
      <c r="R1934" s="124">
        <v>4.532</v>
      </c>
      <c r="S1934" s="122" t="s">
        <v>191</v>
      </c>
      <c r="T1934" s="125">
        <v>9.69</v>
      </c>
      <c r="U1934" s="122" t="s">
        <v>30</v>
      </c>
      <c r="W1934" s="8" t="str">
        <f t="shared" si="216"/>
        <v/>
      </c>
      <c r="X1934" s="8">
        <f>IF(S1934="6B",_xlfn.XLOOKUP(H1934,'Zoning 2shop'!A:A,'Zoning 2shop'!B:B),IF(S1934="6C",_xlfn.XLOOKUP(G1934,'Zoning 2shop'!C:C,'Zoning 2shop'!D:D),""))</f>
        <v>30</v>
      </c>
      <c r="Y1934" s="112">
        <f t="shared" si="217"/>
        <v>0.14910705133062102</v>
      </c>
      <c r="Z1934" s="4">
        <f t="shared" si="218"/>
        <v>9.69</v>
      </c>
      <c r="AA1934" s="4">
        <f t="shared" si="219"/>
        <v>0.08</v>
      </c>
      <c r="AB1934" s="4">
        <f t="shared" si="220"/>
        <v>1.4448473273937177</v>
      </c>
      <c r="AC1934" s="19">
        <f t="shared" si="221"/>
        <v>9.77</v>
      </c>
      <c r="AD1934" s="8" t="str">
        <f>IF(COUNTIF(Catégories!A:A,N1934)=0,"catégorie inconnue",LOOKUP(N1934,Catégories!A:A,Catégories!B:B))</f>
        <v>Frêt</v>
      </c>
      <c r="AE1934" s="21">
        <f t="shared" si="222"/>
        <v>11.214847327393716</v>
      </c>
    </row>
    <row r="1935" spans="2:31" hidden="1" x14ac:dyDescent="0.2">
      <c r="B1935" s="122" t="s">
        <v>3839</v>
      </c>
      <c r="C1935" s="122" t="s">
        <v>177</v>
      </c>
      <c r="D1935" s="123">
        <v>46162</v>
      </c>
      <c r="E1935" s="122" t="s">
        <v>5431</v>
      </c>
      <c r="F1935" s="122" t="s">
        <v>22</v>
      </c>
      <c r="G1935" s="122" t="s">
        <v>161</v>
      </c>
      <c r="H1935" s="122" t="s">
        <v>149</v>
      </c>
      <c r="I1935" s="122" t="s">
        <v>5432</v>
      </c>
      <c r="J1935" s="122" t="s">
        <v>5432</v>
      </c>
      <c r="K1935" s="122" t="s">
        <v>24</v>
      </c>
      <c r="L1935" s="122" t="s">
        <v>5433</v>
      </c>
      <c r="M1935" s="122" t="s">
        <v>25</v>
      </c>
      <c r="N1935" s="122" t="s">
        <v>26</v>
      </c>
      <c r="O1935" s="122" t="s">
        <v>25</v>
      </c>
      <c r="P1935" s="122" t="s">
        <v>27</v>
      </c>
      <c r="Q1935" s="122" t="s">
        <v>190</v>
      </c>
      <c r="R1935" s="124">
        <v>7.0000000000000007E-2</v>
      </c>
      <c r="S1935" s="122" t="s">
        <v>191</v>
      </c>
      <c r="T1935" s="125">
        <v>9.4700000000000006</v>
      </c>
      <c r="U1935" s="122" t="s">
        <v>30</v>
      </c>
      <c r="W1935" s="8" t="str">
        <f t="shared" si="216"/>
        <v/>
      </c>
      <c r="X1935" s="8">
        <f>IF(S1935="6B",_xlfn.XLOOKUP(H1935,'Zoning 2shop'!A:A,'Zoning 2shop'!B:B),IF(S1935="6C",_xlfn.XLOOKUP(G1935,'Zoning 2shop'!C:C,'Zoning 2shop'!D:D),""))</f>
        <v>25</v>
      </c>
      <c r="Y1935" s="112">
        <f t="shared" si="217"/>
        <v>0.14910705133062102</v>
      </c>
      <c r="Z1935" s="4">
        <f t="shared" si="218"/>
        <v>9.4700000000000006</v>
      </c>
      <c r="AA1935" s="4">
        <f t="shared" si="219"/>
        <v>0.08</v>
      </c>
      <c r="AB1935" s="4">
        <f t="shared" si="220"/>
        <v>1.4120437761009812</v>
      </c>
      <c r="AC1935" s="19">
        <f t="shared" si="221"/>
        <v>9.5500000000000007</v>
      </c>
      <c r="AD1935" s="8" t="str">
        <f>IF(COUNTIF(Catégories!A:A,N1935)=0,"catégorie inconnue",LOOKUP(N1935,Catégories!A:A,Catégories!B:B))</f>
        <v>Frêt</v>
      </c>
      <c r="AE1935" s="21">
        <f t="shared" si="222"/>
        <v>10.962043776100982</v>
      </c>
    </row>
    <row r="1936" spans="2:31" hidden="1" x14ac:dyDescent="0.2">
      <c r="B1936" s="122" t="s">
        <v>3839</v>
      </c>
      <c r="C1936" s="122" t="s">
        <v>177</v>
      </c>
      <c r="D1936" s="123">
        <v>46162</v>
      </c>
      <c r="E1936" s="122" t="s">
        <v>5420</v>
      </c>
      <c r="F1936" s="122" t="s">
        <v>22</v>
      </c>
      <c r="G1936" s="122" t="s">
        <v>151</v>
      </c>
      <c r="H1936" s="122" t="s">
        <v>149</v>
      </c>
      <c r="I1936" s="122" t="s">
        <v>5421</v>
      </c>
      <c r="J1936" s="122" t="s">
        <v>5421</v>
      </c>
      <c r="K1936" s="122" t="s">
        <v>24</v>
      </c>
      <c r="L1936" s="122" t="s">
        <v>5422</v>
      </c>
      <c r="M1936" s="122" t="s">
        <v>25</v>
      </c>
      <c r="N1936" s="122" t="s">
        <v>26</v>
      </c>
      <c r="O1936" s="122" t="s">
        <v>25</v>
      </c>
      <c r="P1936" s="122" t="s">
        <v>27</v>
      </c>
      <c r="Q1936" s="122" t="s">
        <v>190</v>
      </c>
      <c r="R1936" s="124">
        <v>0.13</v>
      </c>
      <c r="S1936" s="122" t="s">
        <v>191</v>
      </c>
      <c r="T1936" s="125">
        <v>5.33</v>
      </c>
      <c r="U1936" s="122" t="s">
        <v>30</v>
      </c>
      <c r="W1936" s="8" t="str">
        <f t="shared" si="216"/>
        <v/>
      </c>
      <c r="X1936" s="8">
        <f>IF(S1936="6B",_xlfn.XLOOKUP(H1936,'Zoning 2shop'!A:A,'Zoning 2shop'!B:B),IF(S1936="6C",_xlfn.XLOOKUP(G1936,'Zoning 2shop'!C:C,'Zoning 2shop'!D:D),""))</f>
        <v>30</v>
      </c>
      <c r="Y1936" s="112">
        <f t="shared" si="217"/>
        <v>0.14910705133062102</v>
      </c>
      <c r="Z1936" s="4">
        <f t="shared" si="218"/>
        <v>5.33</v>
      </c>
      <c r="AA1936" s="4">
        <f t="shared" si="219"/>
        <v>0.08</v>
      </c>
      <c r="AB1936" s="4">
        <f t="shared" si="220"/>
        <v>0.79474058359221</v>
      </c>
      <c r="AC1936" s="19">
        <f t="shared" si="221"/>
        <v>5.41</v>
      </c>
      <c r="AD1936" s="8" t="str">
        <f>IF(COUNTIF(Catégories!A:A,N1936)=0,"catégorie inconnue",LOOKUP(N1936,Catégories!A:A,Catégories!B:B))</f>
        <v>Frêt</v>
      </c>
      <c r="AE1936" s="21">
        <f t="shared" si="222"/>
        <v>6.2047405835922103</v>
      </c>
    </row>
    <row r="1937" spans="2:31" hidden="1" x14ac:dyDescent="0.2">
      <c r="B1937" s="122" t="s">
        <v>3839</v>
      </c>
      <c r="C1937" s="122" t="s">
        <v>177</v>
      </c>
      <c r="D1937" s="123">
        <v>46162</v>
      </c>
      <c r="E1937" s="122" t="s">
        <v>4255</v>
      </c>
      <c r="F1937" s="122" t="s">
        <v>22</v>
      </c>
      <c r="G1937" s="122" t="s">
        <v>151</v>
      </c>
      <c r="H1937" s="122" t="s">
        <v>149</v>
      </c>
      <c r="I1937" s="122" t="s">
        <v>5482</v>
      </c>
      <c r="J1937" s="122" t="s">
        <v>5482</v>
      </c>
      <c r="K1937" s="122" t="s">
        <v>24</v>
      </c>
      <c r="L1937" s="122" t="s">
        <v>5483</v>
      </c>
      <c r="M1937" s="122" t="s">
        <v>25</v>
      </c>
      <c r="N1937" s="122" t="s">
        <v>26</v>
      </c>
      <c r="O1937" s="122" t="s">
        <v>25</v>
      </c>
      <c r="P1937" s="122" t="s">
        <v>27</v>
      </c>
      <c r="Q1937" s="122" t="s">
        <v>190</v>
      </c>
      <c r="R1937" s="124">
        <v>0.33600000000000002</v>
      </c>
      <c r="S1937" s="122" t="s">
        <v>191</v>
      </c>
      <c r="T1937" s="125">
        <v>5.33</v>
      </c>
      <c r="U1937" s="122" t="s">
        <v>30</v>
      </c>
      <c r="W1937" s="8" t="str">
        <f t="shared" si="216"/>
        <v/>
      </c>
      <c r="X1937" s="8">
        <f>IF(S1937="6B",_xlfn.XLOOKUP(H1937,'Zoning 2shop'!A:A,'Zoning 2shop'!B:B),IF(S1937="6C",_xlfn.XLOOKUP(G1937,'Zoning 2shop'!C:C,'Zoning 2shop'!D:D),""))</f>
        <v>30</v>
      </c>
      <c r="Y1937" s="112">
        <f t="shared" si="217"/>
        <v>0.14910705133062102</v>
      </c>
      <c r="Z1937" s="4">
        <f t="shared" si="218"/>
        <v>5.33</v>
      </c>
      <c r="AA1937" s="4">
        <f t="shared" si="219"/>
        <v>0.08</v>
      </c>
      <c r="AB1937" s="4">
        <f t="shared" si="220"/>
        <v>0.79474058359221</v>
      </c>
      <c r="AC1937" s="19">
        <f t="shared" si="221"/>
        <v>5.41</v>
      </c>
      <c r="AD1937" s="8" t="str">
        <f>IF(COUNTIF(Catégories!A:A,N1937)=0,"catégorie inconnue",LOOKUP(N1937,Catégories!A:A,Catégories!B:B))</f>
        <v>Frêt</v>
      </c>
      <c r="AE1937" s="21">
        <f t="shared" si="222"/>
        <v>6.2047405835922103</v>
      </c>
    </row>
    <row r="1938" spans="2:31" hidden="1" x14ac:dyDescent="0.2">
      <c r="B1938" s="122" t="s">
        <v>3839</v>
      </c>
      <c r="C1938" s="122" t="s">
        <v>177</v>
      </c>
      <c r="D1938" s="123">
        <v>46162</v>
      </c>
      <c r="E1938" s="122" t="s">
        <v>5487</v>
      </c>
      <c r="F1938" s="122" t="s">
        <v>22</v>
      </c>
      <c r="G1938" s="122" t="s">
        <v>161</v>
      </c>
      <c r="H1938" s="122" t="s">
        <v>149</v>
      </c>
      <c r="I1938" s="122" t="s">
        <v>5488</v>
      </c>
      <c r="J1938" s="122" t="s">
        <v>5488</v>
      </c>
      <c r="K1938" s="122" t="s">
        <v>24</v>
      </c>
      <c r="L1938" s="122" t="s">
        <v>5489</v>
      </c>
      <c r="M1938" s="122" t="s">
        <v>25</v>
      </c>
      <c r="N1938" s="122" t="s">
        <v>26</v>
      </c>
      <c r="O1938" s="122" t="s">
        <v>25</v>
      </c>
      <c r="P1938" s="122" t="s">
        <v>27</v>
      </c>
      <c r="Q1938" s="122" t="s">
        <v>190</v>
      </c>
      <c r="R1938" s="124">
        <v>5.984</v>
      </c>
      <c r="S1938" s="122" t="s">
        <v>191</v>
      </c>
      <c r="T1938" s="125">
        <v>14.49</v>
      </c>
      <c r="U1938" s="122" t="s">
        <v>30</v>
      </c>
      <c r="W1938" s="8" t="str">
        <f t="shared" si="216"/>
        <v/>
      </c>
      <c r="X1938" s="8">
        <f>IF(S1938="6B",_xlfn.XLOOKUP(H1938,'Zoning 2shop'!A:A,'Zoning 2shop'!B:B),IF(S1938="6C",_xlfn.XLOOKUP(G1938,'Zoning 2shop'!C:C,'Zoning 2shop'!D:D),""))</f>
        <v>25</v>
      </c>
      <c r="Y1938" s="112">
        <f t="shared" si="217"/>
        <v>0.14910705133062102</v>
      </c>
      <c r="Z1938" s="4">
        <f t="shared" si="218"/>
        <v>14.49</v>
      </c>
      <c r="AA1938" s="4">
        <f t="shared" si="219"/>
        <v>0.08</v>
      </c>
      <c r="AB1938" s="4">
        <f t="shared" si="220"/>
        <v>2.1605611737806987</v>
      </c>
      <c r="AC1938" s="19">
        <f t="shared" si="221"/>
        <v>14.57</v>
      </c>
      <c r="AD1938" s="8" t="str">
        <f>IF(COUNTIF(Catégories!A:A,N1938)=0,"catégorie inconnue",LOOKUP(N1938,Catégories!A:A,Catégories!B:B))</f>
        <v>Frêt</v>
      </c>
      <c r="AE1938" s="21">
        <f t="shared" si="222"/>
        <v>16.7305611737807</v>
      </c>
    </row>
    <row r="1939" spans="2:31" hidden="1" x14ac:dyDescent="0.2">
      <c r="B1939" s="122" t="s">
        <v>3839</v>
      </c>
      <c r="C1939" s="122" t="s">
        <v>177</v>
      </c>
      <c r="D1939" s="123">
        <v>46162</v>
      </c>
      <c r="E1939" s="122" t="s">
        <v>5515</v>
      </c>
      <c r="F1939" s="122" t="s">
        <v>22</v>
      </c>
      <c r="G1939" s="122" t="s">
        <v>207</v>
      </c>
      <c r="H1939" s="122" t="s">
        <v>149</v>
      </c>
      <c r="I1939" s="122" t="s">
        <v>5516</v>
      </c>
      <c r="J1939" s="122" t="s">
        <v>5516</v>
      </c>
      <c r="K1939" s="122" t="s">
        <v>24</v>
      </c>
      <c r="L1939" s="122" t="s">
        <v>5517</v>
      </c>
      <c r="M1939" s="122" t="s">
        <v>25</v>
      </c>
      <c r="N1939" s="122" t="s">
        <v>26</v>
      </c>
      <c r="O1939" s="122" t="s">
        <v>25</v>
      </c>
      <c r="P1939" s="122" t="s">
        <v>27</v>
      </c>
      <c r="Q1939" s="122" t="s">
        <v>190</v>
      </c>
      <c r="R1939" s="124">
        <v>4.6779999999999999</v>
      </c>
      <c r="S1939" s="122" t="s">
        <v>191</v>
      </c>
      <c r="T1939" s="125">
        <v>14.68</v>
      </c>
      <c r="U1939" s="122" t="s">
        <v>30</v>
      </c>
      <c r="W1939" s="8" t="str">
        <f t="shared" si="216"/>
        <v/>
      </c>
      <c r="X1939" s="8">
        <f>IF(S1939="6B",_xlfn.XLOOKUP(H1939,'Zoning 2shop'!A:A,'Zoning 2shop'!B:B),IF(S1939="6C",_xlfn.XLOOKUP(G1939,'Zoning 2shop'!C:C,'Zoning 2shop'!D:D),""))</f>
        <v>39</v>
      </c>
      <c r="Y1939" s="112">
        <f t="shared" si="217"/>
        <v>0.14910705133062102</v>
      </c>
      <c r="Z1939" s="4">
        <f t="shared" si="218"/>
        <v>14.68</v>
      </c>
      <c r="AA1939" s="4">
        <f t="shared" si="219"/>
        <v>0.08</v>
      </c>
      <c r="AB1939" s="4">
        <f t="shared" si="220"/>
        <v>2.1888915135335165</v>
      </c>
      <c r="AC1939" s="19">
        <f t="shared" si="221"/>
        <v>14.76</v>
      </c>
      <c r="AD1939" s="8" t="str">
        <f>IF(COUNTIF(Catégories!A:A,N1939)=0,"catégorie inconnue",LOOKUP(N1939,Catégories!A:A,Catégories!B:B))</f>
        <v>Frêt</v>
      </c>
      <c r="AE1939" s="21">
        <f t="shared" si="222"/>
        <v>16.948891513533518</v>
      </c>
    </row>
    <row r="1940" spans="2:31" hidden="1" x14ac:dyDescent="0.2">
      <c r="B1940" s="122" t="s">
        <v>3839</v>
      </c>
      <c r="C1940" s="122" t="s">
        <v>177</v>
      </c>
      <c r="D1940" s="123">
        <v>46162</v>
      </c>
      <c r="E1940" s="122" t="s">
        <v>5461</v>
      </c>
      <c r="F1940" s="122" t="s">
        <v>22</v>
      </c>
      <c r="G1940" s="122" t="s">
        <v>153</v>
      </c>
      <c r="H1940" s="122" t="s">
        <v>149</v>
      </c>
      <c r="I1940" s="122" t="s">
        <v>5462</v>
      </c>
      <c r="J1940" s="122" t="s">
        <v>5462</v>
      </c>
      <c r="K1940" s="122" t="s">
        <v>24</v>
      </c>
      <c r="L1940" s="122" t="s">
        <v>5463</v>
      </c>
      <c r="M1940" s="122" t="s">
        <v>25</v>
      </c>
      <c r="N1940" s="122" t="s">
        <v>26</v>
      </c>
      <c r="O1940" s="122" t="s">
        <v>25</v>
      </c>
      <c r="P1940" s="122" t="s">
        <v>27</v>
      </c>
      <c r="Q1940" s="122" t="s">
        <v>190</v>
      </c>
      <c r="R1940" s="124">
        <v>0.21</v>
      </c>
      <c r="S1940" s="122" t="s">
        <v>191</v>
      </c>
      <c r="T1940" s="125">
        <v>6.4</v>
      </c>
      <c r="U1940" s="122" t="s">
        <v>30</v>
      </c>
      <c r="W1940" s="8" t="str">
        <f t="shared" si="216"/>
        <v/>
      </c>
      <c r="X1940" s="8">
        <f>IF(S1940="6B",_xlfn.XLOOKUP(H1940,'Zoning 2shop'!A:A,'Zoning 2shop'!B:B),IF(S1940="6C",_xlfn.XLOOKUP(G1940,'Zoning 2shop'!C:C,'Zoning 2shop'!D:D),""))</f>
        <v>33</v>
      </c>
      <c r="Y1940" s="112">
        <f t="shared" si="217"/>
        <v>0.14910705133062102</v>
      </c>
      <c r="Z1940" s="4">
        <f t="shared" si="218"/>
        <v>6.4</v>
      </c>
      <c r="AA1940" s="4">
        <f t="shared" si="219"/>
        <v>0.08</v>
      </c>
      <c r="AB1940" s="4">
        <f t="shared" si="220"/>
        <v>0.95428512851597458</v>
      </c>
      <c r="AC1940" s="19">
        <f t="shared" si="221"/>
        <v>6.48</v>
      </c>
      <c r="AD1940" s="8" t="str">
        <f>IF(COUNTIF(Catégories!A:A,N1940)=0,"catégorie inconnue",LOOKUP(N1940,Catégories!A:A,Catégories!B:B))</f>
        <v>Frêt</v>
      </c>
      <c r="AE1940" s="21">
        <f t="shared" si="222"/>
        <v>7.4342851285159748</v>
      </c>
    </row>
    <row r="1941" spans="2:31" hidden="1" x14ac:dyDescent="0.2">
      <c r="B1941" s="122" t="s">
        <v>3839</v>
      </c>
      <c r="C1941" s="122" t="s">
        <v>177</v>
      </c>
      <c r="D1941" s="123">
        <v>46163</v>
      </c>
      <c r="E1941" s="122" t="s">
        <v>572</v>
      </c>
      <c r="F1941" s="122" t="s">
        <v>22</v>
      </c>
      <c r="G1941" s="122" t="s">
        <v>192</v>
      </c>
      <c r="H1941" s="122" t="s">
        <v>149</v>
      </c>
      <c r="I1941" s="122" t="s">
        <v>5571</v>
      </c>
      <c r="J1941" s="122" t="s">
        <v>5571</v>
      </c>
      <c r="K1941" s="122" t="s">
        <v>24</v>
      </c>
      <c r="L1941" s="122" t="s">
        <v>5572</v>
      </c>
      <c r="M1941" s="122" t="s">
        <v>25</v>
      </c>
      <c r="N1941" s="122" t="s">
        <v>26</v>
      </c>
      <c r="O1941" s="122" t="s">
        <v>25</v>
      </c>
      <c r="P1941" s="122" t="s">
        <v>27</v>
      </c>
      <c r="Q1941" s="122" t="s">
        <v>190</v>
      </c>
      <c r="R1941" s="124">
        <v>7.0309999999999997</v>
      </c>
      <c r="S1941" s="122" t="s">
        <v>191</v>
      </c>
      <c r="T1941" s="125">
        <v>15.81</v>
      </c>
      <c r="U1941" s="122" t="s">
        <v>30</v>
      </c>
      <c r="W1941" s="8" t="str">
        <f t="shared" si="216"/>
        <v/>
      </c>
      <c r="X1941" s="8">
        <f>IF(S1941="6B",_xlfn.XLOOKUP(H1941,'Zoning 2shop'!A:A,'Zoning 2shop'!B:B),IF(S1941="6C",_xlfn.XLOOKUP(G1941,'Zoning 2shop'!C:C,'Zoning 2shop'!D:D),""))</f>
        <v>25</v>
      </c>
      <c r="Y1941" s="112">
        <f t="shared" si="217"/>
        <v>0.14910705133062102</v>
      </c>
      <c r="Z1941" s="4">
        <f t="shared" si="218"/>
        <v>15.81</v>
      </c>
      <c r="AA1941" s="4">
        <f t="shared" si="219"/>
        <v>0.08</v>
      </c>
      <c r="AB1941" s="4">
        <f t="shared" si="220"/>
        <v>2.3573824815371185</v>
      </c>
      <c r="AC1941" s="19">
        <f t="shared" si="221"/>
        <v>15.89</v>
      </c>
      <c r="AD1941" s="8" t="str">
        <f>IF(COUNTIF(Catégories!A:A,N1941)=0,"catégorie inconnue",LOOKUP(N1941,Catégories!A:A,Catégories!B:B))</f>
        <v>Frêt</v>
      </c>
      <c r="AE1941" s="21">
        <f t="shared" si="222"/>
        <v>18.24738248153712</v>
      </c>
    </row>
    <row r="1942" spans="2:31" hidden="1" x14ac:dyDescent="0.2">
      <c r="B1942" s="122" t="s">
        <v>3839</v>
      </c>
      <c r="C1942" s="122" t="s">
        <v>177</v>
      </c>
      <c r="D1942" s="123">
        <v>46163</v>
      </c>
      <c r="E1942" s="122" t="s">
        <v>5589</v>
      </c>
      <c r="F1942" s="122" t="s">
        <v>22</v>
      </c>
      <c r="G1942" s="122" t="s">
        <v>151</v>
      </c>
      <c r="H1942" s="122" t="s">
        <v>149</v>
      </c>
      <c r="I1942" s="122" t="s">
        <v>5590</v>
      </c>
      <c r="J1942" s="122" t="s">
        <v>5590</v>
      </c>
      <c r="K1942" s="122" t="s">
        <v>24</v>
      </c>
      <c r="L1942" s="122" t="s">
        <v>5591</v>
      </c>
      <c r="M1942" s="122" t="s">
        <v>25</v>
      </c>
      <c r="N1942" s="122" t="s">
        <v>26</v>
      </c>
      <c r="O1942" s="122" t="s">
        <v>25</v>
      </c>
      <c r="P1942" s="122" t="s">
        <v>27</v>
      </c>
      <c r="Q1942" s="122" t="s">
        <v>190</v>
      </c>
      <c r="R1942" s="124">
        <v>5.7729999999999997</v>
      </c>
      <c r="S1942" s="122" t="s">
        <v>191</v>
      </c>
      <c r="T1942" s="125">
        <v>10.35</v>
      </c>
      <c r="U1942" s="122" t="s">
        <v>30</v>
      </c>
      <c r="W1942" s="8" t="str">
        <f t="shared" si="216"/>
        <v/>
      </c>
      <c r="X1942" s="8">
        <f>IF(S1942="6B",_xlfn.XLOOKUP(H1942,'Zoning 2shop'!A:A,'Zoning 2shop'!B:B),IF(S1942="6C",_xlfn.XLOOKUP(G1942,'Zoning 2shop'!C:C,'Zoning 2shop'!D:D),""))</f>
        <v>30</v>
      </c>
      <c r="Y1942" s="112">
        <f t="shared" si="217"/>
        <v>0.14910705133062102</v>
      </c>
      <c r="Z1942" s="4">
        <f t="shared" si="218"/>
        <v>10.35</v>
      </c>
      <c r="AA1942" s="4">
        <f t="shared" si="219"/>
        <v>0.08</v>
      </c>
      <c r="AB1942" s="4">
        <f t="shared" si="220"/>
        <v>1.5432579812719276</v>
      </c>
      <c r="AC1942" s="19">
        <f t="shared" si="221"/>
        <v>10.43</v>
      </c>
      <c r="AD1942" s="8" t="str">
        <f>IF(COUNTIF(Catégories!A:A,N1942)=0,"catégorie inconnue",LOOKUP(N1942,Catégories!A:A,Catégories!B:B))</f>
        <v>Frêt</v>
      </c>
      <c r="AE1942" s="21">
        <f t="shared" si="222"/>
        <v>11.973257981271928</v>
      </c>
    </row>
    <row r="1943" spans="2:31" hidden="1" x14ac:dyDescent="0.2">
      <c r="B1943" s="122" t="s">
        <v>3839</v>
      </c>
      <c r="C1943" s="122" t="s">
        <v>177</v>
      </c>
      <c r="D1943" s="123">
        <v>46163</v>
      </c>
      <c r="E1943" s="122" t="s">
        <v>5602</v>
      </c>
      <c r="F1943" s="122" t="s">
        <v>22</v>
      </c>
      <c r="G1943" s="122" t="s">
        <v>151</v>
      </c>
      <c r="H1943" s="122" t="s">
        <v>149</v>
      </c>
      <c r="I1943" s="122" t="s">
        <v>5603</v>
      </c>
      <c r="J1943" s="122" t="s">
        <v>5603</v>
      </c>
      <c r="K1943" s="122" t="s">
        <v>24</v>
      </c>
      <c r="L1943" s="122" t="s">
        <v>5604</v>
      </c>
      <c r="M1943" s="122" t="s">
        <v>25</v>
      </c>
      <c r="N1943" s="122" t="s">
        <v>26</v>
      </c>
      <c r="O1943" s="122" t="s">
        <v>25</v>
      </c>
      <c r="P1943" s="122" t="s">
        <v>27</v>
      </c>
      <c r="Q1943" s="122" t="s">
        <v>190</v>
      </c>
      <c r="R1943" s="124">
        <v>6.48</v>
      </c>
      <c r="S1943" s="122" t="s">
        <v>191</v>
      </c>
      <c r="T1943" s="125">
        <v>11.01</v>
      </c>
      <c r="U1943" s="122" t="s">
        <v>30</v>
      </c>
      <c r="W1943" s="8" t="str">
        <f t="shared" si="216"/>
        <v/>
      </c>
      <c r="X1943" s="8">
        <f>IF(S1943="6B",_xlfn.XLOOKUP(H1943,'Zoning 2shop'!A:A,'Zoning 2shop'!B:B),IF(S1943="6C",_xlfn.XLOOKUP(G1943,'Zoning 2shop'!C:C,'Zoning 2shop'!D:D),""))</f>
        <v>30</v>
      </c>
      <c r="Y1943" s="112">
        <f t="shared" si="217"/>
        <v>0.14910705133062102</v>
      </c>
      <c r="Z1943" s="4">
        <f t="shared" si="218"/>
        <v>11.01</v>
      </c>
      <c r="AA1943" s="4">
        <f t="shared" si="219"/>
        <v>0.08</v>
      </c>
      <c r="AB1943" s="4">
        <f t="shared" si="220"/>
        <v>1.6416686351501375</v>
      </c>
      <c r="AC1943" s="19">
        <f t="shared" si="221"/>
        <v>11.09</v>
      </c>
      <c r="AD1943" s="8" t="str">
        <f>IF(COUNTIF(Catégories!A:A,N1943)=0,"catégorie inconnue",LOOKUP(N1943,Catégories!A:A,Catégories!B:B))</f>
        <v>Frêt</v>
      </c>
      <c r="AE1943" s="21">
        <f t="shared" si="222"/>
        <v>12.731668635150138</v>
      </c>
    </row>
    <row r="1944" spans="2:31" hidden="1" x14ac:dyDescent="0.2">
      <c r="B1944" s="122" t="s">
        <v>3839</v>
      </c>
      <c r="C1944" s="122" t="s">
        <v>177</v>
      </c>
      <c r="D1944" s="123">
        <v>46163</v>
      </c>
      <c r="E1944" s="122" t="s">
        <v>5599</v>
      </c>
      <c r="F1944" s="122" t="s">
        <v>22</v>
      </c>
      <c r="G1944" s="122" t="s">
        <v>151</v>
      </c>
      <c r="H1944" s="122" t="s">
        <v>149</v>
      </c>
      <c r="I1944" s="122" t="s">
        <v>5600</v>
      </c>
      <c r="J1944" s="122" t="s">
        <v>5600</v>
      </c>
      <c r="K1944" s="122" t="s">
        <v>24</v>
      </c>
      <c r="L1944" s="122" t="s">
        <v>5601</v>
      </c>
      <c r="M1944" s="122" t="s">
        <v>25</v>
      </c>
      <c r="N1944" s="122" t="s">
        <v>26</v>
      </c>
      <c r="O1944" s="122" t="s">
        <v>25</v>
      </c>
      <c r="P1944" s="122" t="s">
        <v>27</v>
      </c>
      <c r="Q1944" s="122" t="s">
        <v>190</v>
      </c>
      <c r="R1944" s="124">
        <v>4.6379999999999999</v>
      </c>
      <c r="S1944" s="122" t="s">
        <v>191</v>
      </c>
      <c r="T1944" s="125">
        <v>9.69</v>
      </c>
      <c r="U1944" s="122" t="s">
        <v>30</v>
      </c>
      <c r="W1944" s="8" t="str">
        <f t="shared" si="216"/>
        <v/>
      </c>
      <c r="X1944" s="8">
        <f>IF(S1944="6B",_xlfn.XLOOKUP(H1944,'Zoning 2shop'!A:A,'Zoning 2shop'!B:B),IF(S1944="6C",_xlfn.XLOOKUP(G1944,'Zoning 2shop'!C:C,'Zoning 2shop'!D:D),""))</f>
        <v>30</v>
      </c>
      <c r="Y1944" s="112">
        <f t="shared" si="217"/>
        <v>0.14910705133062102</v>
      </c>
      <c r="Z1944" s="4">
        <f t="shared" si="218"/>
        <v>9.69</v>
      </c>
      <c r="AA1944" s="4">
        <f t="shared" si="219"/>
        <v>0.08</v>
      </c>
      <c r="AB1944" s="4">
        <f t="shared" si="220"/>
        <v>1.4448473273937177</v>
      </c>
      <c r="AC1944" s="19">
        <f t="shared" si="221"/>
        <v>9.77</v>
      </c>
      <c r="AD1944" s="8" t="str">
        <f>IF(COUNTIF(Catégories!A:A,N1944)=0,"catégorie inconnue",LOOKUP(N1944,Catégories!A:A,Catégories!B:B))</f>
        <v>Frêt</v>
      </c>
      <c r="AE1944" s="21">
        <f t="shared" si="222"/>
        <v>11.214847327393716</v>
      </c>
    </row>
    <row r="1945" spans="2:31" hidden="1" x14ac:dyDescent="0.2">
      <c r="B1945" s="122" t="s">
        <v>3839</v>
      </c>
      <c r="C1945" s="122" t="s">
        <v>177</v>
      </c>
      <c r="D1945" s="123">
        <v>46163</v>
      </c>
      <c r="E1945" s="122" t="s">
        <v>5532</v>
      </c>
      <c r="F1945" s="122" t="s">
        <v>22</v>
      </c>
      <c r="G1945" s="122" t="s">
        <v>151</v>
      </c>
      <c r="H1945" s="122" t="s">
        <v>149</v>
      </c>
      <c r="I1945" s="122" t="s">
        <v>5533</v>
      </c>
      <c r="J1945" s="122" t="s">
        <v>5533</v>
      </c>
      <c r="K1945" s="122" t="s">
        <v>24</v>
      </c>
      <c r="L1945" s="122" t="s">
        <v>5534</v>
      </c>
      <c r="M1945" s="122" t="s">
        <v>25</v>
      </c>
      <c r="N1945" s="122" t="s">
        <v>26</v>
      </c>
      <c r="O1945" s="122" t="s">
        <v>25</v>
      </c>
      <c r="P1945" s="122" t="s">
        <v>27</v>
      </c>
      <c r="Q1945" s="122" t="s">
        <v>190</v>
      </c>
      <c r="R1945" s="124">
        <v>4.6779999999999999</v>
      </c>
      <c r="S1945" s="122" t="s">
        <v>191</v>
      </c>
      <c r="T1945" s="125">
        <v>9.69</v>
      </c>
      <c r="U1945" s="122" t="s">
        <v>30</v>
      </c>
      <c r="W1945" s="8" t="str">
        <f t="shared" si="216"/>
        <v/>
      </c>
      <c r="X1945" s="8">
        <f>IF(S1945="6B",_xlfn.XLOOKUP(H1945,'Zoning 2shop'!A:A,'Zoning 2shop'!B:B),IF(S1945="6C",_xlfn.XLOOKUP(G1945,'Zoning 2shop'!C:C,'Zoning 2shop'!D:D),""))</f>
        <v>30</v>
      </c>
      <c r="Y1945" s="112">
        <f t="shared" si="217"/>
        <v>0.14910705133062102</v>
      </c>
      <c r="Z1945" s="4">
        <f t="shared" si="218"/>
        <v>9.69</v>
      </c>
      <c r="AA1945" s="4">
        <f t="shared" si="219"/>
        <v>0.08</v>
      </c>
      <c r="AB1945" s="4">
        <f t="shared" si="220"/>
        <v>1.4448473273937177</v>
      </c>
      <c r="AC1945" s="19">
        <f t="shared" si="221"/>
        <v>9.77</v>
      </c>
      <c r="AD1945" s="8" t="str">
        <f>IF(COUNTIF(Catégories!A:A,N1945)=0,"catégorie inconnue",LOOKUP(N1945,Catégories!A:A,Catégories!B:B))</f>
        <v>Frêt</v>
      </c>
      <c r="AE1945" s="21">
        <f t="shared" si="222"/>
        <v>11.214847327393716</v>
      </c>
    </row>
    <row r="1946" spans="2:31" hidden="1" x14ac:dyDescent="0.2">
      <c r="B1946" s="122" t="s">
        <v>3839</v>
      </c>
      <c r="C1946" s="122" t="s">
        <v>177</v>
      </c>
      <c r="D1946" s="123">
        <v>46163</v>
      </c>
      <c r="E1946" s="122" t="s">
        <v>4261</v>
      </c>
      <c r="F1946" s="122" t="s">
        <v>22</v>
      </c>
      <c r="G1946" s="122" t="s">
        <v>151</v>
      </c>
      <c r="H1946" s="122" t="s">
        <v>149</v>
      </c>
      <c r="I1946" s="122" t="s">
        <v>5582</v>
      </c>
      <c r="J1946" s="122" t="s">
        <v>5582</v>
      </c>
      <c r="K1946" s="122" t="s">
        <v>24</v>
      </c>
      <c r="L1946" s="122" t="s">
        <v>5583</v>
      </c>
      <c r="M1946" s="122" t="s">
        <v>25</v>
      </c>
      <c r="N1946" s="122" t="s">
        <v>26</v>
      </c>
      <c r="O1946" s="122" t="s">
        <v>25</v>
      </c>
      <c r="P1946" s="122" t="s">
        <v>27</v>
      </c>
      <c r="Q1946" s="122" t="s">
        <v>190</v>
      </c>
      <c r="R1946" s="124">
        <v>0.35</v>
      </c>
      <c r="S1946" s="122" t="s">
        <v>191</v>
      </c>
      <c r="T1946" s="125">
        <v>5.33</v>
      </c>
      <c r="U1946" s="122" t="s">
        <v>30</v>
      </c>
      <c r="W1946" s="8" t="str">
        <f t="shared" si="216"/>
        <v/>
      </c>
      <c r="X1946" s="8">
        <f>IF(S1946="6B",_xlfn.XLOOKUP(H1946,'Zoning 2shop'!A:A,'Zoning 2shop'!B:B),IF(S1946="6C",_xlfn.XLOOKUP(G1946,'Zoning 2shop'!C:C,'Zoning 2shop'!D:D),""))</f>
        <v>30</v>
      </c>
      <c r="Y1946" s="112">
        <f t="shared" si="217"/>
        <v>0.14910705133062102</v>
      </c>
      <c r="Z1946" s="4">
        <f t="shared" si="218"/>
        <v>5.33</v>
      </c>
      <c r="AA1946" s="4">
        <f t="shared" si="219"/>
        <v>0.08</v>
      </c>
      <c r="AB1946" s="4">
        <f t="shared" si="220"/>
        <v>0.79474058359221</v>
      </c>
      <c r="AC1946" s="19">
        <f t="shared" si="221"/>
        <v>5.41</v>
      </c>
      <c r="AD1946" s="8" t="str">
        <f>IF(COUNTIF(Catégories!A:A,N1946)=0,"catégorie inconnue",LOOKUP(N1946,Catégories!A:A,Catégories!B:B))</f>
        <v>Frêt</v>
      </c>
      <c r="AE1946" s="21">
        <f t="shared" si="222"/>
        <v>6.2047405835922103</v>
      </c>
    </row>
    <row r="1947" spans="2:31" hidden="1" x14ac:dyDescent="0.2">
      <c r="B1947" s="122" t="s">
        <v>3839</v>
      </c>
      <c r="C1947" s="122" t="s">
        <v>177</v>
      </c>
      <c r="D1947" s="123">
        <v>46163</v>
      </c>
      <c r="E1947" s="122" t="s">
        <v>5546</v>
      </c>
      <c r="F1947" s="122" t="s">
        <v>22</v>
      </c>
      <c r="G1947" s="122" t="s">
        <v>151</v>
      </c>
      <c r="H1947" s="122" t="s">
        <v>149</v>
      </c>
      <c r="I1947" s="122" t="s">
        <v>5547</v>
      </c>
      <c r="J1947" s="122" t="s">
        <v>5547</v>
      </c>
      <c r="K1947" s="122" t="s">
        <v>24</v>
      </c>
      <c r="L1947" s="122" t="s">
        <v>5548</v>
      </c>
      <c r="M1947" s="122" t="s">
        <v>25</v>
      </c>
      <c r="N1947" s="122" t="s">
        <v>26</v>
      </c>
      <c r="O1947" s="122" t="s">
        <v>25</v>
      </c>
      <c r="P1947" s="122" t="s">
        <v>27</v>
      </c>
      <c r="Q1947" s="122" t="s">
        <v>190</v>
      </c>
      <c r="R1947" s="124">
        <v>4.7430000000000003</v>
      </c>
      <c r="S1947" s="122" t="s">
        <v>191</v>
      </c>
      <c r="T1947" s="125">
        <v>9.69</v>
      </c>
      <c r="U1947" s="122" t="s">
        <v>30</v>
      </c>
      <c r="W1947" s="8" t="str">
        <f t="shared" si="216"/>
        <v/>
      </c>
      <c r="X1947" s="8">
        <f>IF(S1947="6B",_xlfn.XLOOKUP(H1947,'Zoning 2shop'!A:A,'Zoning 2shop'!B:B),IF(S1947="6C",_xlfn.XLOOKUP(G1947,'Zoning 2shop'!C:C,'Zoning 2shop'!D:D),""))</f>
        <v>30</v>
      </c>
      <c r="Y1947" s="112">
        <f t="shared" si="217"/>
        <v>0.14910705133062102</v>
      </c>
      <c r="Z1947" s="4">
        <f t="shared" si="218"/>
        <v>9.69</v>
      </c>
      <c r="AA1947" s="4">
        <f t="shared" si="219"/>
        <v>0.08</v>
      </c>
      <c r="AB1947" s="4">
        <f t="shared" si="220"/>
        <v>1.4448473273937177</v>
      </c>
      <c r="AC1947" s="19">
        <f t="shared" si="221"/>
        <v>9.77</v>
      </c>
      <c r="AD1947" s="8" t="str">
        <f>IF(COUNTIF(Catégories!A:A,N1947)=0,"catégorie inconnue",LOOKUP(N1947,Catégories!A:A,Catégories!B:B))</f>
        <v>Frêt</v>
      </c>
      <c r="AE1947" s="21">
        <f t="shared" si="222"/>
        <v>11.214847327393716</v>
      </c>
    </row>
    <row r="1948" spans="2:31" hidden="1" x14ac:dyDescent="0.2">
      <c r="B1948" s="122" t="s">
        <v>3839</v>
      </c>
      <c r="C1948" s="122" t="s">
        <v>177</v>
      </c>
      <c r="D1948" s="123">
        <v>46163</v>
      </c>
      <c r="E1948" s="122" t="s">
        <v>5592</v>
      </c>
      <c r="F1948" s="122" t="s">
        <v>22</v>
      </c>
      <c r="G1948" s="122" t="s">
        <v>151</v>
      </c>
      <c r="H1948" s="122" t="s">
        <v>149</v>
      </c>
      <c r="I1948" s="122" t="s">
        <v>5593</v>
      </c>
      <c r="J1948" s="122" t="s">
        <v>5593</v>
      </c>
      <c r="K1948" s="122" t="s">
        <v>24</v>
      </c>
      <c r="L1948" s="122" t="s">
        <v>5594</v>
      </c>
      <c r="M1948" s="122" t="s">
        <v>25</v>
      </c>
      <c r="N1948" s="122" t="s">
        <v>26</v>
      </c>
      <c r="O1948" s="122" t="s">
        <v>25</v>
      </c>
      <c r="P1948" s="122" t="s">
        <v>27</v>
      </c>
      <c r="Q1948" s="122" t="s">
        <v>190</v>
      </c>
      <c r="R1948" s="124">
        <v>1.4</v>
      </c>
      <c r="S1948" s="122" t="s">
        <v>191</v>
      </c>
      <c r="T1948" s="125">
        <v>5.88</v>
      </c>
      <c r="U1948" s="122" t="s">
        <v>30</v>
      </c>
      <c r="W1948" s="8" t="str">
        <f t="shared" si="216"/>
        <v/>
      </c>
      <c r="X1948" s="8">
        <f>IF(S1948="6B",_xlfn.XLOOKUP(H1948,'Zoning 2shop'!A:A,'Zoning 2shop'!B:B),IF(S1948="6C",_xlfn.XLOOKUP(G1948,'Zoning 2shop'!C:C,'Zoning 2shop'!D:D),""))</f>
        <v>30</v>
      </c>
      <c r="Y1948" s="112">
        <f t="shared" si="217"/>
        <v>0.14910705133062102</v>
      </c>
      <c r="Z1948" s="4">
        <f t="shared" si="218"/>
        <v>5.88</v>
      </c>
      <c r="AA1948" s="4">
        <f t="shared" si="219"/>
        <v>0.08</v>
      </c>
      <c r="AB1948" s="4">
        <f t="shared" si="220"/>
        <v>0.87674946182405156</v>
      </c>
      <c r="AC1948" s="19">
        <f t="shared" si="221"/>
        <v>5.96</v>
      </c>
      <c r="AD1948" s="8" t="str">
        <f>IF(COUNTIF(Catégories!A:A,N1948)=0,"catégorie inconnue",LOOKUP(N1948,Catégories!A:A,Catégories!B:B))</f>
        <v>Frêt</v>
      </c>
      <c r="AE1948" s="21">
        <f t="shared" si="222"/>
        <v>6.8367494618240512</v>
      </c>
    </row>
    <row r="1949" spans="2:31" hidden="1" x14ac:dyDescent="0.2">
      <c r="B1949" s="122" t="s">
        <v>3839</v>
      </c>
      <c r="C1949" s="122" t="s">
        <v>177</v>
      </c>
      <c r="D1949" s="123">
        <v>46163</v>
      </c>
      <c r="E1949" s="122" t="s">
        <v>5537</v>
      </c>
      <c r="F1949" s="122" t="s">
        <v>22</v>
      </c>
      <c r="G1949" s="122" t="s">
        <v>151</v>
      </c>
      <c r="H1949" s="122" t="s">
        <v>149</v>
      </c>
      <c r="I1949" s="122" t="s">
        <v>5538</v>
      </c>
      <c r="J1949" s="122" t="s">
        <v>5538</v>
      </c>
      <c r="K1949" s="122" t="s">
        <v>24</v>
      </c>
      <c r="L1949" s="122" t="s">
        <v>5539</v>
      </c>
      <c r="M1949" s="122" t="s">
        <v>25</v>
      </c>
      <c r="N1949" s="122" t="s">
        <v>26</v>
      </c>
      <c r="O1949" s="122" t="s">
        <v>25</v>
      </c>
      <c r="P1949" s="122" t="s">
        <v>27</v>
      </c>
      <c r="Q1949" s="122" t="s">
        <v>190</v>
      </c>
      <c r="R1949" s="124">
        <v>4.5060000000000002</v>
      </c>
      <c r="S1949" s="122" t="s">
        <v>191</v>
      </c>
      <c r="T1949" s="125">
        <v>9.69</v>
      </c>
      <c r="U1949" s="122" t="s">
        <v>30</v>
      </c>
      <c r="W1949" s="8" t="str">
        <f t="shared" si="216"/>
        <v/>
      </c>
      <c r="X1949" s="8">
        <f>IF(S1949="6B",_xlfn.XLOOKUP(H1949,'Zoning 2shop'!A:A,'Zoning 2shop'!B:B),IF(S1949="6C",_xlfn.XLOOKUP(G1949,'Zoning 2shop'!C:C,'Zoning 2shop'!D:D),""))</f>
        <v>30</v>
      </c>
      <c r="Y1949" s="112">
        <f t="shared" si="217"/>
        <v>0.14910705133062102</v>
      </c>
      <c r="Z1949" s="4">
        <f t="shared" si="218"/>
        <v>9.69</v>
      </c>
      <c r="AA1949" s="4">
        <f t="shared" si="219"/>
        <v>0.08</v>
      </c>
      <c r="AB1949" s="4">
        <f t="shared" si="220"/>
        <v>1.4448473273937177</v>
      </c>
      <c r="AC1949" s="19">
        <f t="shared" si="221"/>
        <v>9.77</v>
      </c>
      <c r="AD1949" s="8" t="str">
        <f>IF(COUNTIF(Catégories!A:A,N1949)=0,"catégorie inconnue",LOOKUP(N1949,Catégories!A:A,Catégories!B:B))</f>
        <v>Frêt</v>
      </c>
      <c r="AE1949" s="21">
        <f t="shared" si="222"/>
        <v>11.214847327393716</v>
      </c>
    </row>
    <row r="1950" spans="2:31" hidden="1" x14ac:dyDescent="0.2">
      <c r="B1950" s="122" t="s">
        <v>3839</v>
      </c>
      <c r="C1950" s="122" t="s">
        <v>177</v>
      </c>
      <c r="D1950" s="123">
        <v>46163</v>
      </c>
      <c r="E1950" s="122" t="s">
        <v>4497</v>
      </c>
      <c r="F1950" s="122" t="s">
        <v>22</v>
      </c>
      <c r="G1950" s="122" t="s">
        <v>151</v>
      </c>
      <c r="H1950" s="122" t="s">
        <v>149</v>
      </c>
      <c r="I1950" s="122" t="s">
        <v>5540</v>
      </c>
      <c r="J1950" s="122" t="s">
        <v>5540</v>
      </c>
      <c r="K1950" s="122" t="s">
        <v>24</v>
      </c>
      <c r="L1950" s="122" t="s">
        <v>5541</v>
      </c>
      <c r="M1950" s="122" t="s">
        <v>25</v>
      </c>
      <c r="N1950" s="122" t="s">
        <v>26</v>
      </c>
      <c r="O1950" s="122" t="s">
        <v>25</v>
      </c>
      <c r="P1950" s="122" t="s">
        <v>27</v>
      </c>
      <c r="Q1950" s="122" t="s">
        <v>190</v>
      </c>
      <c r="R1950" s="124">
        <v>1.24</v>
      </c>
      <c r="S1950" s="122" t="s">
        <v>191</v>
      </c>
      <c r="T1950" s="125">
        <v>5.88</v>
      </c>
      <c r="U1950" s="122" t="s">
        <v>30</v>
      </c>
      <c r="W1950" s="8" t="str">
        <f t="shared" si="216"/>
        <v/>
      </c>
      <c r="X1950" s="8">
        <f>IF(S1950="6B",_xlfn.XLOOKUP(H1950,'Zoning 2shop'!A:A,'Zoning 2shop'!B:B),IF(S1950="6C",_xlfn.XLOOKUP(G1950,'Zoning 2shop'!C:C,'Zoning 2shop'!D:D),""))</f>
        <v>30</v>
      </c>
      <c r="Y1950" s="112">
        <f t="shared" si="217"/>
        <v>0.14910705133062102</v>
      </c>
      <c r="Z1950" s="4">
        <f t="shared" si="218"/>
        <v>5.88</v>
      </c>
      <c r="AA1950" s="4">
        <f t="shared" si="219"/>
        <v>0.08</v>
      </c>
      <c r="AB1950" s="4">
        <f t="shared" si="220"/>
        <v>0.87674946182405156</v>
      </c>
      <c r="AC1950" s="19">
        <f t="shared" si="221"/>
        <v>5.96</v>
      </c>
      <c r="AD1950" s="8" t="str">
        <f>IF(COUNTIF(Catégories!A:A,N1950)=0,"catégorie inconnue",LOOKUP(N1950,Catégories!A:A,Catégories!B:B))</f>
        <v>Frêt</v>
      </c>
      <c r="AE1950" s="21">
        <f t="shared" si="222"/>
        <v>6.8367494618240512</v>
      </c>
    </row>
    <row r="1951" spans="2:31" hidden="1" x14ac:dyDescent="0.2">
      <c r="B1951" s="122" t="s">
        <v>3839</v>
      </c>
      <c r="C1951" s="122" t="s">
        <v>177</v>
      </c>
      <c r="D1951" s="123">
        <v>46163</v>
      </c>
      <c r="E1951" s="122" t="s">
        <v>5579</v>
      </c>
      <c r="F1951" s="122" t="s">
        <v>22</v>
      </c>
      <c r="G1951" s="122" t="s">
        <v>151</v>
      </c>
      <c r="H1951" s="122" t="s">
        <v>149</v>
      </c>
      <c r="I1951" s="122" t="s">
        <v>5580</v>
      </c>
      <c r="J1951" s="122" t="s">
        <v>5580</v>
      </c>
      <c r="K1951" s="122" t="s">
        <v>24</v>
      </c>
      <c r="L1951" s="122" t="s">
        <v>5581</v>
      </c>
      <c r="M1951" s="122" t="s">
        <v>25</v>
      </c>
      <c r="N1951" s="122" t="s">
        <v>26</v>
      </c>
      <c r="O1951" s="122" t="s">
        <v>25</v>
      </c>
      <c r="P1951" s="122" t="s">
        <v>27</v>
      </c>
      <c r="Q1951" s="122" t="s">
        <v>190</v>
      </c>
      <c r="R1951" s="124">
        <v>0.22</v>
      </c>
      <c r="S1951" s="122" t="s">
        <v>191</v>
      </c>
      <c r="T1951" s="125">
        <v>5.33</v>
      </c>
      <c r="U1951" s="122" t="s">
        <v>30</v>
      </c>
      <c r="W1951" s="8" t="str">
        <f t="shared" si="216"/>
        <v/>
      </c>
      <c r="X1951" s="8">
        <f>IF(S1951="6B",_xlfn.XLOOKUP(H1951,'Zoning 2shop'!A:A,'Zoning 2shop'!B:B),IF(S1951="6C",_xlfn.XLOOKUP(G1951,'Zoning 2shop'!C:C,'Zoning 2shop'!D:D),""))</f>
        <v>30</v>
      </c>
      <c r="Y1951" s="112">
        <f t="shared" si="217"/>
        <v>0.14910705133062102</v>
      </c>
      <c r="Z1951" s="4">
        <f t="shared" si="218"/>
        <v>5.33</v>
      </c>
      <c r="AA1951" s="4">
        <f t="shared" si="219"/>
        <v>0.08</v>
      </c>
      <c r="AB1951" s="4">
        <f t="shared" si="220"/>
        <v>0.79474058359221</v>
      </c>
      <c r="AC1951" s="19">
        <f t="shared" si="221"/>
        <v>5.41</v>
      </c>
      <c r="AD1951" s="8" t="str">
        <f>IF(COUNTIF(Catégories!A:A,N1951)=0,"catégorie inconnue",LOOKUP(N1951,Catégories!A:A,Catégories!B:B))</f>
        <v>Frêt</v>
      </c>
      <c r="AE1951" s="21">
        <f t="shared" si="222"/>
        <v>6.2047405835922103</v>
      </c>
    </row>
    <row r="1952" spans="2:31" hidden="1" x14ac:dyDescent="0.2">
      <c r="B1952" s="122" t="s">
        <v>3839</v>
      </c>
      <c r="C1952" s="122" t="s">
        <v>177</v>
      </c>
      <c r="D1952" s="123">
        <v>46163</v>
      </c>
      <c r="E1952" s="122" t="s">
        <v>5613</v>
      </c>
      <c r="F1952" s="122" t="s">
        <v>22</v>
      </c>
      <c r="G1952" s="122" t="s">
        <v>156</v>
      </c>
      <c r="H1952" s="122" t="s">
        <v>149</v>
      </c>
      <c r="I1952" s="122" t="s">
        <v>5614</v>
      </c>
      <c r="J1952" s="122" t="s">
        <v>5614</v>
      </c>
      <c r="K1952" s="122" t="s">
        <v>24</v>
      </c>
      <c r="L1952" s="122" t="s">
        <v>5615</v>
      </c>
      <c r="M1952" s="122" t="s">
        <v>25</v>
      </c>
      <c r="N1952" s="122" t="s">
        <v>26</v>
      </c>
      <c r="O1952" s="122" t="s">
        <v>25</v>
      </c>
      <c r="P1952" s="122" t="s">
        <v>27</v>
      </c>
      <c r="Q1952" s="122" t="s">
        <v>190</v>
      </c>
      <c r="R1952" s="124">
        <v>0.13</v>
      </c>
      <c r="S1952" s="122" t="s">
        <v>191</v>
      </c>
      <c r="T1952" s="125">
        <v>5.33</v>
      </c>
      <c r="U1952" s="122" t="s">
        <v>30</v>
      </c>
      <c r="W1952" s="8" t="str">
        <f t="shared" si="216"/>
        <v/>
      </c>
      <c r="X1952" s="8">
        <f>IF(S1952="6B",_xlfn.XLOOKUP(H1952,'Zoning 2shop'!A:A,'Zoning 2shop'!B:B),IF(S1952="6C",_xlfn.XLOOKUP(G1952,'Zoning 2shop'!C:C,'Zoning 2shop'!D:D),""))</f>
        <v>42</v>
      </c>
      <c r="Y1952" s="112">
        <f t="shared" si="217"/>
        <v>0.14910705133062102</v>
      </c>
      <c r="Z1952" s="4">
        <f t="shared" si="218"/>
        <v>5.33</v>
      </c>
      <c r="AA1952" s="4">
        <f t="shared" si="219"/>
        <v>0.08</v>
      </c>
      <c r="AB1952" s="4">
        <f t="shared" si="220"/>
        <v>0.79474058359221</v>
      </c>
      <c r="AC1952" s="19">
        <f t="shared" si="221"/>
        <v>5.41</v>
      </c>
      <c r="AD1952" s="8" t="str">
        <f>IF(COUNTIF(Catégories!A:A,N1952)=0,"catégorie inconnue",LOOKUP(N1952,Catégories!A:A,Catégories!B:B))</f>
        <v>Frêt</v>
      </c>
      <c r="AE1952" s="21">
        <f t="shared" si="222"/>
        <v>6.2047405835922103</v>
      </c>
    </row>
    <row r="1953" spans="2:31" hidden="1" x14ac:dyDescent="0.2">
      <c r="B1953" s="122" t="s">
        <v>3839</v>
      </c>
      <c r="C1953" s="122" t="s">
        <v>177</v>
      </c>
      <c r="D1953" s="123">
        <v>46163</v>
      </c>
      <c r="E1953" s="122" t="s">
        <v>5568</v>
      </c>
      <c r="F1953" s="122" t="s">
        <v>22</v>
      </c>
      <c r="G1953" s="122" t="s">
        <v>156</v>
      </c>
      <c r="H1953" s="122" t="s">
        <v>149</v>
      </c>
      <c r="I1953" s="122" t="s">
        <v>5569</v>
      </c>
      <c r="J1953" s="122" t="s">
        <v>5569</v>
      </c>
      <c r="K1953" s="122" t="s">
        <v>24</v>
      </c>
      <c r="L1953" s="122" t="s">
        <v>5570</v>
      </c>
      <c r="M1953" s="122" t="s">
        <v>25</v>
      </c>
      <c r="N1953" s="122" t="s">
        <v>26</v>
      </c>
      <c r="O1953" s="122" t="s">
        <v>25</v>
      </c>
      <c r="P1953" s="122" t="s">
        <v>27</v>
      </c>
      <c r="Q1953" s="122" t="s">
        <v>190</v>
      </c>
      <c r="R1953" s="124">
        <v>5.2670000000000003</v>
      </c>
      <c r="S1953" s="122" t="s">
        <v>191</v>
      </c>
      <c r="T1953" s="125">
        <v>10.35</v>
      </c>
      <c r="U1953" s="122" t="s">
        <v>30</v>
      </c>
      <c r="W1953" s="8" t="str">
        <f t="shared" si="216"/>
        <v/>
      </c>
      <c r="X1953" s="8">
        <f>IF(S1953="6B",_xlfn.XLOOKUP(H1953,'Zoning 2shop'!A:A,'Zoning 2shop'!B:B),IF(S1953="6C",_xlfn.XLOOKUP(G1953,'Zoning 2shop'!C:C,'Zoning 2shop'!D:D),""))</f>
        <v>42</v>
      </c>
      <c r="Y1953" s="112">
        <f t="shared" si="217"/>
        <v>0.14910705133062102</v>
      </c>
      <c r="Z1953" s="4">
        <f t="shared" si="218"/>
        <v>10.35</v>
      </c>
      <c r="AA1953" s="4">
        <f t="shared" si="219"/>
        <v>0.08</v>
      </c>
      <c r="AB1953" s="4">
        <f t="shared" si="220"/>
        <v>1.5432579812719276</v>
      </c>
      <c r="AC1953" s="19">
        <f t="shared" si="221"/>
        <v>10.43</v>
      </c>
      <c r="AD1953" s="8" t="str">
        <f>IF(COUNTIF(Catégories!A:A,N1953)=0,"catégorie inconnue",LOOKUP(N1953,Catégories!A:A,Catégories!B:B))</f>
        <v>Frêt</v>
      </c>
      <c r="AE1953" s="21">
        <f t="shared" si="222"/>
        <v>11.973257981271928</v>
      </c>
    </row>
    <row r="1954" spans="2:31" hidden="1" x14ac:dyDescent="0.2">
      <c r="B1954" s="122" t="s">
        <v>3839</v>
      </c>
      <c r="C1954" s="122" t="s">
        <v>177</v>
      </c>
      <c r="D1954" s="123">
        <v>46163</v>
      </c>
      <c r="E1954" s="122" t="s">
        <v>5568</v>
      </c>
      <c r="F1954" s="122" t="s">
        <v>22</v>
      </c>
      <c r="G1954" s="122" t="s">
        <v>156</v>
      </c>
      <c r="H1954" s="122" t="s">
        <v>149</v>
      </c>
      <c r="I1954" s="122" t="s">
        <v>5569</v>
      </c>
      <c r="J1954" s="122" t="s">
        <v>5569</v>
      </c>
      <c r="K1954" s="122" t="s">
        <v>24</v>
      </c>
      <c r="L1954" s="122" t="s">
        <v>5570</v>
      </c>
      <c r="M1954" s="122" t="s">
        <v>25</v>
      </c>
      <c r="N1954" s="122" t="s">
        <v>82</v>
      </c>
      <c r="O1954" s="122" t="s">
        <v>25</v>
      </c>
      <c r="P1954" s="122"/>
      <c r="Q1954" s="122" t="s">
        <v>190</v>
      </c>
      <c r="R1954" s="124">
        <v>0</v>
      </c>
      <c r="S1954" s="122" t="s">
        <v>191</v>
      </c>
      <c r="T1954" s="125">
        <v>20</v>
      </c>
      <c r="U1954" s="122" t="s">
        <v>30</v>
      </c>
      <c r="W1954" s="8" t="str">
        <f t="shared" si="216"/>
        <v/>
      </c>
      <c r="X1954" s="8">
        <f>IF(S1954="6B",_xlfn.XLOOKUP(H1954,'Zoning 2shop'!A:A,'Zoning 2shop'!B:B),IF(S1954="6C",_xlfn.XLOOKUP(G1954,'Zoning 2shop'!C:C,'Zoning 2shop'!D:D),""))</f>
        <v>42</v>
      </c>
      <c r="Y1954" s="112">
        <f t="shared" si="217"/>
        <v>0.14910705133062102</v>
      </c>
      <c r="Z1954" s="4">
        <f t="shared" si="218"/>
        <v>20</v>
      </c>
      <c r="AA1954" s="4">
        <f t="shared" si="219"/>
        <v>0.08</v>
      </c>
      <c r="AB1954" s="4">
        <f t="shared" si="220"/>
        <v>2.9821410266124202</v>
      </c>
      <c r="AC1954" s="19">
        <f t="shared" si="221"/>
        <v>20.079999999999998</v>
      </c>
      <c r="AD1954" s="8" t="str">
        <f>IF(COUNTIF(Catégories!A:A,N1954)=0,"catégorie inconnue",LOOKUP(N1954,Catégories!A:A,Catégories!B:B))</f>
        <v>Colis volumineux</v>
      </c>
      <c r="AE1954" s="21">
        <f t="shared" si="222"/>
        <v>23.062141026612419</v>
      </c>
    </row>
    <row r="1955" spans="2:31" hidden="1" x14ac:dyDescent="0.2">
      <c r="B1955" s="122" t="s">
        <v>3839</v>
      </c>
      <c r="C1955" s="122" t="s">
        <v>177</v>
      </c>
      <c r="D1955" s="123">
        <v>46163</v>
      </c>
      <c r="E1955" s="122" t="s">
        <v>5555</v>
      </c>
      <c r="F1955" s="122" t="s">
        <v>22</v>
      </c>
      <c r="G1955" s="122" t="s">
        <v>151</v>
      </c>
      <c r="H1955" s="122" t="s">
        <v>149</v>
      </c>
      <c r="I1955" s="122" t="s">
        <v>5556</v>
      </c>
      <c r="J1955" s="122" t="s">
        <v>5556</v>
      </c>
      <c r="K1955" s="122" t="s">
        <v>24</v>
      </c>
      <c r="L1955" s="122" t="s">
        <v>5557</v>
      </c>
      <c r="M1955" s="122" t="s">
        <v>25</v>
      </c>
      <c r="N1955" s="122" t="s">
        <v>26</v>
      </c>
      <c r="O1955" s="122" t="s">
        <v>25</v>
      </c>
      <c r="P1955" s="122" t="s">
        <v>27</v>
      </c>
      <c r="Q1955" s="122" t="s">
        <v>190</v>
      </c>
      <c r="R1955" s="124">
        <v>0.1</v>
      </c>
      <c r="S1955" s="122" t="s">
        <v>191</v>
      </c>
      <c r="T1955" s="125">
        <v>5.33</v>
      </c>
      <c r="U1955" s="122" t="s">
        <v>30</v>
      </c>
      <c r="W1955" s="8" t="str">
        <f t="shared" si="216"/>
        <v/>
      </c>
      <c r="X1955" s="8">
        <f>IF(S1955="6B",_xlfn.XLOOKUP(H1955,'Zoning 2shop'!A:A,'Zoning 2shop'!B:B),IF(S1955="6C",_xlfn.XLOOKUP(G1955,'Zoning 2shop'!C:C,'Zoning 2shop'!D:D),""))</f>
        <v>30</v>
      </c>
      <c r="Y1955" s="112">
        <f t="shared" si="217"/>
        <v>0.14910705133062102</v>
      </c>
      <c r="Z1955" s="4">
        <f t="shared" si="218"/>
        <v>5.33</v>
      </c>
      <c r="AA1955" s="4">
        <f t="shared" si="219"/>
        <v>0.08</v>
      </c>
      <c r="AB1955" s="4">
        <f t="shared" si="220"/>
        <v>0.79474058359221</v>
      </c>
      <c r="AC1955" s="19">
        <f t="shared" si="221"/>
        <v>5.41</v>
      </c>
      <c r="AD1955" s="8" t="str">
        <f>IF(COUNTIF(Catégories!A:A,N1955)=0,"catégorie inconnue",LOOKUP(N1955,Catégories!A:A,Catégories!B:B))</f>
        <v>Frêt</v>
      </c>
      <c r="AE1955" s="21">
        <f t="shared" si="222"/>
        <v>6.2047405835922103</v>
      </c>
    </row>
    <row r="1956" spans="2:31" hidden="1" x14ac:dyDescent="0.2">
      <c r="B1956" s="122" t="s">
        <v>3839</v>
      </c>
      <c r="C1956" s="122" t="s">
        <v>177</v>
      </c>
      <c r="D1956" s="123">
        <v>46163</v>
      </c>
      <c r="E1956" s="122" t="s">
        <v>278</v>
      </c>
      <c r="F1956" s="122" t="s">
        <v>22</v>
      </c>
      <c r="G1956" s="122" t="s">
        <v>153</v>
      </c>
      <c r="H1956" s="122" t="s">
        <v>149</v>
      </c>
      <c r="I1956" s="122" t="s">
        <v>5542</v>
      </c>
      <c r="J1956" s="122" t="s">
        <v>5542</v>
      </c>
      <c r="K1956" s="122" t="s">
        <v>24</v>
      </c>
      <c r="L1956" s="122" t="s">
        <v>5543</v>
      </c>
      <c r="M1956" s="122" t="s">
        <v>25</v>
      </c>
      <c r="N1956" s="122" t="s">
        <v>26</v>
      </c>
      <c r="O1956" s="122" t="s">
        <v>25</v>
      </c>
      <c r="P1956" s="122" t="s">
        <v>27</v>
      </c>
      <c r="Q1956" s="122" t="s">
        <v>190</v>
      </c>
      <c r="R1956" s="124">
        <v>4.4029999999999996</v>
      </c>
      <c r="S1956" s="122" t="s">
        <v>191</v>
      </c>
      <c r="T1956" s="125">
        <v>10.76</v>
      </c>
      <c r="U1956" s="122" t="s">
        <v>30</v>
      </c>
      <c r="W1956" s="8" t="str">
        <f t="shared" si="216"/>
        <v/>
      </c>
      <c r="X1956" s="8">
        <f>IF(S1956="6B",_xlfn.XLOOKUP(H1956,'Zoning 2shop'!A:A,'Zoning 2shop'!B:B),IF(S1956="6C",_xlfn.XLOOKUP(G1956,'Zoning 2shop'!C:C,'Zoning 2shop'!D:D),""))</f>
        <v>33</v>
      </c>
      <c r="Y1956" s="112">
        <f t="shared" si="217"/>
        <v>0.14910705133062102</v>
      </c>
      <c r="Z1956" s="4">
        <f t="shared" si="218"/>
        <v>10.76</v>
      </c>
      <c r="AA1956" s="4">
        <f t="shared" si="219"/>
        <v>0.08</v>
      </c>
      <c r="AB1956" s="4">
        <f t="shared" si="220"/>
        <v>1.6043918723174821</v>
      </c>
      <c r="AC1956" s="19">
        <f t="shared" si="221"/>
        <v>10.84</v>
      </c>
      <c r="AD1956" s="8" t="str">
        <f>IF(COUNTIF(Catégories!A:A,N1956)=0,"catégorie inconnue",LOOKUP(N1956,Catégories!A:A,Catégories!B:B))</f>
        <v>Frêt</v>
      </c>
      <c r="AE1956" s="21">
        <f t="shared" si="222"/>
        <v>12.444391872317482</v>
      </c>
    </row>
    <row r="1957" spans="2:31" hidden="1" x14ac:dyDescent="0.2">
      <c r="B1957" s="122" t="s">
        <v>3839</v>
      </c>
      <c r="C1957" s="122" t="s">
        <v>177</v>
      </c>
      <c r="D1957" s="123">
        <v>46163</v>
      </c>
      <c r="E1957" s="122" t="s">
        <v>5584</v>
      </c>
      <c r="F1957" s="122" t="s">
        <v>22</v>
      </c>
      <c r="G1957" s="122" t="s">
        <v>151</v>
      </c>
      <c r="H1957" s="122" t="s">
        <v>149</v>
      </c>
      <c r="I1957" s="122" t="s">
        <v>5585</v>
      </c>
      <c r="J1957" s="122" t="s">
        <v>5585</v>
      </c>
      <c r="K1957" s="122" t="s">
        <v>24</v>
      </c>
      <c r="L1957" s="122" t="s">
        <v>5586</v>
      </c>
      <c r="M1957" s="122" t="s">
        <v>25</v>
      </c>
      <c r="N1957" s="122" t="s">
        <v>26</v>
      </c>
      <c r="O1957" s="122" t="s">
        <v>25</v>
      </c>
      <c r="P1957" s="122" t="s">
        <v>27</v>
      </c>
      <c r="Q1957" s="122" t="s">
        <v>190</v>
      </c>
      <c r="R1957" s="124">
        <v>0.27600000000000002</v>
      </c>
      <c r="S1957" s="122" t="s">
        <v>191</v>
      </c>
      <c r="T1957" s="125">
        <v>5.33</v>
      </c>
      <c r="U1957" s="122" t="s">
        <v>30</v>
      </c>
      <c r="W1957" s="8" t="str">
        <f t="shared" si="216"/>
        <v/>
      </c>
      <c r="X1957" s="8">
        <f>IF(S1957="6B",_xlfn.XLOOKUP(H1957,'Zoning 2shop'!A:A,'Zoning 2shop'!B:B),IF(S1957="6C",_xlfn.XLOOKUP(G1957,'Zoning 2shop'!C:C,'Zoning 2shop'!D:D),""))</f>
        <v>30</v>
      </c>
      <c r="Y1957" s="112">
        <f t="shared" si="217"/>
        <v>0.14910705133062102</v>
      </c>
      <c r="Z1957" s="4">
        <f t="shared" si="218"/>
        <v>5.33</v>
      </c>
      <c r="AA1957" s="4">
        <f t="shared" si="219"/>
        <v>0.08</v>
      </c>
      <c r="AB1957" s="4">
        <f t="shared" si="220"/>
        <v>0.79474058359221</v>
      </c>
      <c r="AC1957" s="19">
        <f t="shared" si="221"/>
        <v>5.41</v>
      </c>
      <c r="AD1957" s="8" t="str">
        <f>IF(COUNTIF(Catégories!A:A,N1957)=0,"catégorie inconnue",LOOKUP(N1957,Catégories!A:A,Catégories!B:B))</f>
        <v>Frêt</v>
      </c>
      <c r="AE1957" s="21">
        <f t="shared" si="222"/>
        <v>6.2047405835922103</v>
      </c>
    </row>
    <row r="1958" spans="2:31" hidden="1" x14ac:dyDescent="0.2">
      <c r="B1958" s="122" t="s">
        <v>3839</v>
      </c>
      <c r="C1958" s="122" t="s">
        <v>177</v>
      </c>
      <c r="D1958" s="123">
        <v>46163</v>
      </c>
      <c r="E1958" s="122" t="s">
        <v>505</v>
      </c>
      <c r="F1958" s="122" t="s">
        <v>22</v>
      </c>
      <c r="G1958" s="122" t="s">
        <v>161</v>
      </c>
      <c r="H1958" s="122" t="s">
        <v>149</v>
      </c>
      <c r="I1958" s="122" t="s">
        <v>5558</v>
      </c>
      <c r="J1958" s="122" t="s">
        <v>5558</v>
      </c>
      <c r="K1958" s="122" t="s">
        <v>24</v>
      </c>
      <c r="L1958" s="122" t="s">
        <v>5559</v>
      </c>
      <c r="M1958" s="122" t="s">
        <v>25</v>
      </c>
      <c r="N1958" s="122" t="s">
        <v>26</v>
      </c>
      <c r="O1958" s="122" t="s">
        <v>25</v>
      </c>
      <c r="P1958" s="122" t="s">
        <v>27</v>
      </c>
      <c r="Q1958" s="122" t="s">
        <v>190</v>
      </c>
      <c r="R1958" s="124">
        <v>4.532</v>
      </c>
      <c r="S1958" s="122" t="s">
        <v>191</v>
      </c>
      <c r="T1958" s="125">
        <v>13.83</v>
      </c>
      <c r="U1958" s="122" t="s">
        <v>30</v>
      </c>
      <c r="W1958" s="8" t="str">
        <f t="shared" si="216"/>
        <v/>
      </c>
      <c r="X1958" s="8">
        <f>IF(S1958="6B",_xlfn.XLOOKUP(H1958,'Zoning 2shop'!A:A,'Zoning 2shop'!B:B),IF(S1958="6C",_xlfn.XLOOKUP(G1958,'Zoning 2shop'!C:C,'Zoning 2shop'!D:D),""))</f>
        <v>25</v>
      </c>
      <c r="Y1958" s="112">
        <f t="shared" si="217"/>
        <v>0.14910705133062102</v>
      </c>
      <c r="Z1958" s="4">
        <f t="shared" si="218"/>
        <v>13.83</v>
      </c>
      <c r="AA1958" s="4">
        <f t="shared" si="219"/>
        <v>0.08</v>
      </c>
      <c r="AB1958" s="4">
        <f t="shared" si="220"/>
        <v>2.0621505199024885</v>
      </c>
      <c r="AC1958" s="19">
        <f t="shared" si="221"/>
        <v>13.91</v>
      </c>
      <c r="AD1958" s="8" t="str">
        <f>IF(COUNTIF(Catégories!A:A,N1958)=0,"catégorie inconnue",LOOKUP(N1958,Catégories!A:A,Catégories!B:B))</f>
        <v>Frêt</v>
      </c>
      <c r="AE1958" s="21">
        <f t="shared" si="222"/>
        <v>15.972150519902488</v>
      </c>
    </row>
    <row r="1959" spans="2:31" hidden="1" x14ac:dyDescent="0.2">
      <c r="B1959" s="122" t="s">
        <v>3839</v>
      </c>
      <c r="C1959" s="122" t="s">
        <v>177</v>
      </c>
      <c r="D1959" s="123">
        <v>46163</v>
      </c>
      <c r="E1959" s="122" t="s">
        <v>352</v>
      </c>
      <c r="F1959" s="122" t="s">
        <v>22</v>
      </c>
      <c r="G1959" s="122" t="s">
        <v>151</v>
      </c>
      <c r="H1959" s="122" t="s">
        <v>149</v>
      </c>
      <c r="I1959" s="122" t="s">
        <v>5544</v>
      </c>
      <c r="J1959" s="122" t="s">
        <v>5544</v>
      </c>
      <c r="K1959" s="122" t="s">
        <v>24</v>
      </c>
      <c r="L1959" s="122" t="s">
        <v>5545</v>
      </c>
      <c r="M1959" s="122" t="s">
        <v>25</v>
      </c>
      <c r="N1959" s="122" t="s">
        <v>26</v>
      </c>
      <c r="O1959" s="122" t="s">
        <v>25</v>
      </c>
      <c r="P1959" s="122" t="s">
        <v>27</v>
      </c>
      <c r="Q1959" s="122" t="s">
        <v>190</v>
      </c>
      <c r="R1959" s="124">
        <v>2.9569999999999999</v>
      </c>
      <c r="S1959" s="122" t="s">
        <v>191</v>
      </c>
      <c r="T1959" s="125">
        <v>8.3699999999999992</v>
      </c>
      <c r="U1959" s="122" t="s">
        <v>30</v>
      </c>
      <c r="W1959" s="8" t="str">
        <f t="shared" si="216"/>
        <v/>
      </c>
      <c r="X1959" s="8">
        <f>IF(S1959="6B",_xlfn.XLOOKUP(H1959,'Zoning 2shop'!A:A,'Zoning 2shop'!B:B),IF(S1959="6C",_xlfn.XLOOKUP(G1959,'Zoning 2shop'!C:C,'Zoning 2shop'!D:D),""))</f>
        <v>30</v>
      </c>
      <c r="Y1959" s="112">
        <f t="shared" si="217"/>
        <v>0.14910705133062102</v>
      </c>
      <c r="Z1959" s="4">
        <f t="shared" si="218"/>
        <v>8.3699999999999992</v>
      </c>
      <c r="AA1959" s="4">
        <f t="shared" si="219"/>
        <v>0.08</v>
      </c>
      <c r="AB1959" s="4">
        <f t="shared" si="220"/>
        <v>1.2480260196372979</v>
      </c>
      <c r="AC1959" s="19">
        <f t="shared" si="221"/>
        <v>8.4499999999999993</v>
      </c>
      <c r="AD1959" s="8" t="str">
        <f>IF(COUNTIF(Catégories!A:A,N1959)=0,"catégorie inconnue",LOOKUP(N1959,Catégories!A:A,Catégories!B:B))</f>
        <v>Frêt</v>
      </c>
      <c r="AE1959" s="21">
        <f t="shared" si="222"/>
        <v>9.6980260196372967</v>
      </c>
    </row>
    <row r="1960" spans="2:31" hidden="1" x14ac:dyDescent="0.2">
      <c r="B1960" s="122" t="s">
        <v>3839</v>
      </c>
      <c r="C1960" s="122" t="s">
        <v>177</v>
      </c>
      <c r="D1960" s="123">
        <v>46163</v>
      </c>
      <c r="E1960" s="122" t="s">
        <v>5549</v>
      </c>
      <c r="F1960" s="122" t="s">
        <v>22</v>
      </c>
      <c r="G1960" s="122" t="s">
        <v>151</v>
      </c>
      <c r="H1960" s="122" t="s">
        <v>149</v>
      </c>
      <c r="I1960" s="122" t="s">
        <v>5550</v>
      </c>
      <c r="J1960" s="122" t="s">
        <v>5550</v>
      </c>
      <c r="K1960" s="122" t="s">
        <v>24</v>
      </c>
      <c r="L1960" s="122" t="s">
        <v>5551</v>
      </c>
      <c r="M1960" s="122" t="s">
        <v>25</v>
      </c>
      <c r="N1960" s="122" t="s">
        <v>26</v>
      </c>
      <c r="O1960" s="122" t="s">
        <v>25</v>
      </c>
      <c r="P1960" s="122" t="s">
        <v>27</v>
      </c>
      <c r="Q1960" s="122" t="s">
        <v>190</v>
      </c>
      <c r="R1960" s="124">
        <v>0.06</v>
      </c>
      <c r="S1960" s="122" t="s">
        <v>191</v>
      </c>
      <c r="T1960" s="125">
        <v>5.33</v>
      </c>
      <c r="U1960" s="122" t="s">
        <v>30</v>
      </c>
      <c r="W1960" s="8" t="str">
        <f t="shared" si="216"/>
        <v/>
      </c>
      <c r="X1960" s="8">
        <f>IF(S1960="6B",_xlfn.XLOOKUP(H1960,'Zoning 2shop'!A:A,'Zoning 2shop'!B:B),IF(S1960="6C",_xlfn.XLOOKUP(G1960,'Zoning 2shop'!C:C,'Zoning 2shop'!D:D),""))</f>
        <v>30</v>
      </c>
      <c r="Y1960" s="112">
        <f t="shared" si="217"/>
        <v>0.14910705133062102</v>
      </c>
      <c r="Z1960" s="4">
        <f t="shared" si="218"/>
        <v>5.33</v>
      </c>
      <c r="AA1960" s="4">
        <f t="shared" si="219"/>
        <v>0.08</v>
      </c>
      <c r="AB1960" s="4">
        <f t="shared" si="220"/>
        <v>0.79474058359221</v>
      </c>
      <c r="AC1960" s="19">
        <f t="shared" si="221"/>
        <v>5.41</v>
      </c>
      <c r="AD1960" s="8" t="str">
        <f>IF(COUNTIF(Catégories!A:A,N1960)=0,"catégorie inconnue",LOOKUP(N1960,Catégories!A:A,Catégories!B:B))</f>
        <v>Frêt</v>
      </c>
      <c r="AE1960" s="21">
        <f t="shared" si="222"/>
        <v>6.2047405835922103</v>
      </c>
    </row>
    <row r="1961" spans="2:31" hidden="1" x14ac:dyDescent="0.2">
      <c r="B1961" s="122" t="s">
        <v>3839</v>
      </c>
      <c r="C1961" s="122" t="s">
        <v>177</v>
      </c>
      <c r="D1961" s="123">
        <v>46163</v>
      </c>
      <c r="E1961" s="122" t="s">
        <v>5605</v>
      </c>
      <c r="F1961" s="122" t="s">
        <v>22</v>
      </c>
      <c r="G1961" s="122" t="s">
        <v>151</v>
      </c>
      <c r="H1961" s="122" t="s">
        <v>149</v>
      </c>
      <c r="I1961" s="122" t="s">
        <v>5606</v>
      </c>
      <c r="J1961" s="122" t="s">
        <v>5606</v>
      </c>
      <c r="K1961" s="122" t="s">
        <v>24</v>
      </c>
      <c r="L1961" s="122" t="s">
        <v>5607</v>
      </c>
      <c r="M1961" s="122" t="s">
        <v>25</v>
      </c>
      <c r="N1961" s="122" t="s">
        <v>26</v>
      </c>
      <c r="O1961" s="122" t="s">
        <v>25</v>
      </c>
      <c r="P1961" s="122" t="s">
        <v>27</v>
      </c>
      <c r="Q1961" s="122" t="s">
        <v>190</v>
      </c>
      <c r="R1961" s="124">
        <v>1.55</v>
      </c>
      <c r="S1961" s="122" t="s">
        <v>191</v>
      </c>
      <c r="T1961" s="125">
        <v>5.88</v>
      </c>
      <c r="U1961" s="122" t="s">
        <v>30</v>
      </c>
      <c r="W1961" s="8" t="str">
        <f t="shared" si="216"/>
        <v/>
      </c>
      <c r="X1961" s="8">
        <f>IF(S1961="6B",_xlfn.XLOOKUP(H1961,'Zoning 2shop'!A:A,'Zoning 2shop'!B:B),IF(S1961="6C",_xlfn.XLOOKUP(G1961,'Zoning 2shop'!C:C,'Zoning 2shop'!D:D),""))</f>
        <v>30</v>
      </c>
      <c r="Y1961" s="112">
        <f t="shared" si="217"/>
        <v>0.14910705133062102</v>
      </c>
      <c r="Z1961" s="4">
        <f t="shared" si="218"/>
        <v>5.88</v>
      </c>
      <c r="AA1961" s="4">
        <f t="shared" si="219"/>
        <v>0.08</v>
      </c>
      <c r="AB1961" s="4">
        <f t="shared" si="220"/>
        <v>0.87674946182405156</v>
      </c>
      <c r="AC1961" s="19">
        <f t="shared" si="221"/>
        <v>5.96</v>
      </c>
      <c r="AD1961" s="8" t="str">
        <f>IF(COUNTIF(Catégories!A:A,N1961)=0,"catégorie inconnue",LOOKUP(N1961,Catégories!A:A,Catégories!B:B))</f>
        <v>Frêt</v>
      </c>
      <c r="AE1961" s="21">
        <f t="shared" si="222"/>
        <v>6.8367494618240512</v>
      </c>
    </row>
    <row r="1962" spans="2:31" hidden="1" x14ac:dyDescent="0.2">
      <c r="B1962" s="122" t="s">
        <v>3839</v>
      </c>
      <c r="C1962" s="122" t="s">
        <v>177</v>
      </c>
      <c r="D1962" s="123">
        <v>46163</v>
      </c>
      <c r="E1962" s="122" t="s">
        <v>3904</v>
      </c>
      <c r="F1962" s="122" t="s">
        <v>22</v>
      </c>
      <c r="G1962" s="122" t="s">
        <v>151</v>
      </c>
      <c r="H1962" s="122" t="s">
        <v>149</v>
      </c>
      <c r="I1962" s="122" t="s">
        <v>5587</v>
      </c>
      <c r="J1962" s="122" t="s">
        <v>5587</v>
      </c>
      <c r="K1962" s="122" t="s">
        <v>24</v>
      </c>
      <c r="L1962" s="122" t="s">
        <v>5588</v>
      </c>
      <c r="M1962" s="122" t="s">
        <v>25</v>
      </c>
      <c r="N1962" s="122" t="s">
        <v>26</v>
      </c>
      <c r="O1962" s="122" t="s">
        <v>25</v>
      </c>
      <c r="P1962" s="122" t="s">
        <v>27</v>
      </c>
      <c r="Q1962" s="122" t="s">
        <v>190</v>
      </c>
      <c r="R1962" s="124">
        <v>0.28999999999999998</v>
      </c>
      <c r="S1962" s="122" t="s">
        <v>191</v>
      </c>
      <c r="T1962" s="125">
        <v>5.33</v>
      </c>
      <c r="U1962" s="122" t="s">
        <v>30</v>
      </c>
      <c r="W1962" s="8" t="str">
        <f t="shared" si="216"/>
        <v/>
      </c>
      <c r="X1962" s="8">
        <f>IF(S1962="6B",_xlfn.XLOOKUP(H1962,'Zoning 2shop'!A:A,'Zoning 2shop'!B:B),IF(S1962="6C",_xlfn.XLOOKUP(G1962,'Zoning 2shop'!C:C,'Zoning 2shop'!D:D),""))</f>
        <v>30</v>
      </c>
      <c r="Y1962" s="112">
        <f t="shared" si="217"/>
        <v>0.14910705133062102</v>
      </c>
      <c r="Z1962" s="4">
        <f t="shared" si="218"/>
        <v>5.33</v>
      </c>
      <c r="AA1962" s="4">
        <f t="shared" si="219"/>
        <v>0.08</v>
      </c>
      <c r="AB1962" s="4">
        <f t="shared" si="220"/>
        <v>0.79474058359221</v>
      </c>
      <c r="AC1962" s="19">
        <f t="shared" si="221"/>
        <v>5.41</v>
      </c>
      <c r="AD1962" s="8" t="str">
        <f>IF(COUNTIF(Catégories!A:A,N1962)=0,"catégorie inconnue",LOOKUP(N1962,Catégories!A:A,Catégories!B:B))</f>
        <v>Frêt</v>
      </c>
      <c r="AE1962" s="21">
        <f t="shared" si="222"/>
        <v>6.2047405835922103</v>
      </c>
    </row>
    <row r="1963" spans="2:31" hidden="1" x14ac:dyDescent="0.2">
      <c r="B1963" s="122" t="s">
        <v>3839</v>
      </c>
      <c r="C1963" s="122" t="s">
        <v>177</v>
      </c>
      <c r="D1963" s="123">
        <v>46163</v>
      </c>
      <c r="E1963" s="122" t="s">
        <v>5552</v>
      </c>
      <c r="F1963" s="122" t="s">
        <v>22</v>
      </c>
      <c r="G1963" s="122" t="s">
        <v>151</v>
      </c>
      <c r="H1963" s="122" t="s">
        <v>149</v>
      </c>
      <c r="I1963" s="122" t="s">
        <v>5553</v>
      </c>
      <c r="J1963" s="122" t="s">
        <v>5553</v>
      </c>
      <c r="K1963" s="122" t="s">
        <v>24</v>
      </c>
      <c r="L1963" s="122" t="s">
        <v>5554</v>
      </c>
      <c r="M1963" s="122" t="s">
        <v>25</v>
      </c>
      <c r="N1963" s="122" t="s">
        <v>26</v>
      </c>
      <c r="O1963" s="122" t="s">
        <v>25</v>
      </c>
      <c r="P1963" s="122" t="s">
        <v>27</v>
      </c>
      <c r="Q1963" s="122" t="s">
        <v>190</v>
      </c>
      <c r="R1963" s="124">
        <v>4.6379999999999999</v>
      </c>
      <c r="S1963" s="122" t="s">
        <v>191</v>
      </c>
      <c r="T1963" s="125">
        <v>9.69</v>
      </c>
      <c r="U1963" s="122" t="s">
        <v>30</v>
      </c>
      <c r="W1963" s="8" t="str">
        <f t="shared" si="216"/>
        <v/>
      </c>
      <c r="X1963" s="8">
        <f>IF(S1963="6B",_xlfn.XLOOKUP(H1963,'Zoning 2shop'!A:A,'Zoning 2shop'!B:B),IF(S1963="6C",_xlfn.XLOOKUP(G1963,'Zoning 2shop'!C:C,'Zoning 2shop'!D:D),""))</f>
        <v>30</v>
      </c>
      <c r="Y1963" s="112">
        <f t="shared" si="217"/>
        <v>0.14910705133062102</v>
      </c>
      <c r="Z1963" s="4">
        <f t="shared" si="218"/>
        <v>9.69</v>
      </c>
      <c r="AA1963" s="4">
        <f t="shared" si="219"/>
        <v>0.08</v>
      </c>
      <c r="AB1963" s="4">
        <f t="shared" si="220"/>
        <v>1.4448473273937177</v>
      </c>
      <c r="AC1963" s="19">
        <f t="shared" si="221"/>
        <v>9.77</v>
      </c>
      <c r="AD1963" s="8" t="str">
        <f>IF(COUNTIF(Catégories!A:A,N1963)=0,"catégorie inconnue",LOOKUP(N1963,Catégories!A:A,Catégories!B:B))</f>
        <v>Frêt</v>
      </c>
      <c r="AE1963" s="21">
        <f t="shared" si="222"/>
        <v>11.214847327393716</v>
      </c>
    </row>
    <row r="1964" spans="2:31" hidden="1" x14ac:dyDescent="0.2">
      <c r="B1964" s="122" t="s">
        <v>3839</v>
      </c>
      <c r="C1964" s="122" t="s">
        <v>177</v>
      </c>
      <c r="D1964" s="123">
        <v>46163</v>
      </c>
      <c r="E1964" s="122" t="s">
        <v>5563</v>
      </c>
      <c r="F1964" s="122" t="s">
        <v>22</v>
      </c>
      <c r="G1964" s="122" t="s">
        <v>192</v>
      </c>
      <c r="H1964" s="122" t="s">
        <v>149</v>
      </c>
      <c r="I1964" s="122" t="s">
        <v>5564</v>
      </c>
      <c r="J1964" s="122" t="s">
        <v>5564</v>
      </c>
      <c r="K1964" s="122" t="s">
        <v>24</v>
      </c>
      <c r="L1964" s="122" t="s">
        <v>5565</v>
      </c>
      <c r="M1964" s="122" t="s">
        <v>25</v>
      </c>
      <c r="N1964" s="122" t="s">
        <v>26</v>
      </c>
      <c r="O1964" s="122" t="s">
        <v>25</v>
      </c>
      <c r="P1964" s="122" t="s">
        <v>27</v>
      </c>
      <c r="Q1964" s="122" t="s">
        <v>190</v>
      </c>
      <c r="R1964" s="124">
        <v>0.23</v>
      </c>
      <c r="S1964" s="122" t="s">
        <v>191</v>
      </c>
      <c r="T1964" s="125">
        <v>9.4700000000000006</v>
      </c>
      <c r="U1964" s="122" t="s">
        <v>30</v>
      </c>
      <c r="W1964" s="8" t="str">
        <f t="shared" si="216"/>
        <v/>
      </c>
      <c r="X1964" s="8">
        <f>IF(S1964="6B",_xlfn.XLOOKUP(H1964,'Zoning 2shop'!A:A,'Zoning 2shop'!B:B),IF(S1964="6C",_xlfn.XLOOKUP(G1964,'Zoning 2shop'!C:C,'Zoning 2shop'!D:D),""))</f>
        <v>25</v>
      </c>
      <c r="Y1964" s="112">
        <f t="shared" si="217"/>
        <v>0.14910705133062102</v>
      </c>
      <c r="Z1964" s="4">
        <f t="shared" si="218"/>
        <v>9.4700000000000006</v>
      </c>
      <c r="AA1964" s="4">
        <f t="shared" si="219"/>
        <v>0.08</v>
      </c>
      <c r="AB1964" s="4">
        <f t="shared" si="220"/>
        <v>1.4120437761009812</v>
      </c>
      <c r="AC1964" s="19">
        <f t="shared" si="221"/>
        <v>9.5500000000000007</v>
      </c>
      <c r="AD1964" s="8" t="str">
        <f>IF(COUNTIF(Catégories!A:A,N1964)=0,"catégorie inconnue",LOOKUP(N1964,Catégories!A:A,Catégories!B:B))</f>
        <v>Frêt</v>
      </c>
      <c r="AE1964" s="21">
        <f t="shared" si="222"/>
        <v>10.962043776100982</v>
      </c>
    </row>
    <row r="1965" spans="2:31" hidden="1" x14ac:dyDescent="0.2">
      <c r="B1965" s="122" t="s">
        <v>3839</v>
      </c>
      <c r="C1965" s="122" t="s">
        <v>177</v>
      </c>
      <c r="D1965" s="123">
        <v>46163</v>
      </c>
      <c r="E1965" s="122" t="s">
        <v>5563</v>
      </c>
      <c r="F1965" s="122" t="s">
        <v>22</v>
      </c>
      <c r="G1965" s="122" t="s">
        <v>192</v>
      </c>
      <c r="H1965" s="122" t="s">
        <v>149</v>
      </c>
      <c r="I1965" s="122" t="s">
        <v>5566</v>
      </c>
      <c r="J1965" s="122" t="s">
        <v>5566</v>
      </c>
      <c r="K1965" s="122" t="s">
        <v>24</v>
      </c>
      <c r="L1965" s="122" t="s">
        <v>5567</v>
      </c>
      <c r="M1965" s="122" t="s">
        <v>25</v>
      </c>
      <c r="N1965" s="122" t="s">
        <v>26</v>
      </c>
      <c r="O1965" s="122" t="s">
        <v>25</v>
      </c>
      <c r="P1965" s="122" t="s">
        <v>27</v>
      </c>
      <c r="Q1965" s="122" t="s">
        <v>190</v>
      </c>
      <c r="R1965" s="124">
        <v>6.1340000000000003</v>
      </c>
      <c r="S1965" s="122" t="s">
        <v>191</v>
      </c>
      <c r="T1965" s="125">
        <v>15.15</v>
      </c>
      <c r="U1965" s="122" t="s">
        <v>30</v>
      </c>
      <c r="W1965" s="8" t="str">
        <f t="shared" si="216"/>
        <v/>
      </c>
      <c r="X1965" s="8">
        <f>IF(S1965="6B",_xlfn.XLOOKUP(H1965,'Zoning 2shop'!A:A,'Zoning 2shop'!B:B),IF(S1965="6C",_xlfn.XLOOKUP(G1965,'Zoning 2shop'!C:C,'Zoning 2shop'!D:D),""))</f>
        <v>25</v>
      </c>
      <c r="Y1965" s="112">
        <f t="shared" si="217"/>
        <v>0.14910705133062102</v>
      </c>
      <c r="Z1965" s="4">
        <f t="shared" si="218"/>
        <v>15.15</v>
      </c>
      <c r="AA1965" s="4">
        <f t="shared" si="219"/>
        <v>0.08</v>
      </c>
      <c r="AB1965" s="4">
        <f t="shared" si="220"/>
        <v>2.2589718276589084</v>
      </c>
      <c r="AC1965" s="19">
        <f t="shared" si="221"/>
        <v>15.23</v>
      </c>
      <c r="AD1965" s="8" t="str">
        <f>IF(COUNTIF(Catégories!A:A,N1965)=0,"catégorie inconnue",LOOKUP(N1965,Catégories!A:A,Catégories!B:B))</f>
        <v>Frêt</v>
      </c>
      <c r="AE1965" s="21">
        <f t="shared" si="222"/>
        <v>17.488971827658908</v>
      </c>
    </row>
    <row r="1966" spans="2:31" hidden="1" x14ac:dyDescent="0.2">
      <c r="B1966" s="122" t="s">
        <v>3839</v>
      </c>
      <c r="C1966" s="122" t="s">
        <v>177</v>
      </c>
      <c r="D1966" s="123">
        <v>46163</v>
      </c>
      <c r="E1966" s="122" t="s">
        <v>5560</v>
      </c>
      <c r="F1966" s="122" t="s">
        <v>22</v>
      </c>
      <c r="G1966" s="122" t="s">
        <v>192</v>
      </c>
      <c r="H1966" s="122" t="s">
        <v>149</v>
      </c>
      <c r="I1966" s="122" t="s">
        <v>5561</v>
      </c>
      <c r="J1966" s="122" t="s">
        <v>5561</v>
      </c>
      <c r="K1966" s="122" t="s">
        <v>24</v>
      </c>
      <c r="L1966" s="122" t="s">
        <v>5562</v>
      </c>
      <c r="M1966" s="122" t="s">
        <v>25</v>
      </c>
      <c r="N1966" s="122" t="s">
        <v>26</v>
      </c>
      <c r="O1966" s="122" t="s">
        <v>25</v>
      </c>
      <c r="P1966" s="122" t="s">
        <v>27</v>
      </c>
      <c r="Q1966" s="122" t="s">
        <v>190</v>
      </c>
      <c r="R1966" s="124">
        <v>2.0910000000000002</v>
      </c>
      <c r="S1966" s="122" t="s">
        <v>191</v>
      </c>
      <c r="T1966" s="125">
        <v>12.51</v>
      </c>
      <c r="U1966" s="122" t="s">
        <v>30</v>
      </c>
      <c r="W1966" s="8" t="str">
        <f t="shared" si="216"/>
        <v/>
      </c>
      <c r="X1966" s="8">
        <f>IF(S1966="6B",_xlfn.XLOOKUP(H1966,'Zoning 2shop'!A:A,'Zoning 2shop'!B:B),IF(S1966="6C",_xlfn.XLOOKUP(G1966,'Zoning 2shop'!C:C,'Zoning 2shop'!D:D),""))</f>
        <v>25</v>
      </c>
      <c r="Y1966" s="112">
        <f t="shared" si="217"/>
        <v>0.14910705133062102</v>
      </c>
      <c r="Z1966" s="4">
        <f t="shared" si="218"/>
        <v>12.51</v>
      </c>
      <c r="AA1966" s="4">
        <f t="shared" si="219"/>
        <v>0.08</v>
      </c>
      <c r="AB1966" s="4">
        <f t="shared" si="220"/>
        <v>1.8653292121460689</v>
      </c>
      <c r="AC1966" s="19">
        <f t="shared" si="221"/>
        <v>12.59</v>
      </c>
      <c r="AD1966" s="8" t="str">
        <f>IF(COUNTIF(Catégories!A:A,N1966)=0,"catégorie inconnue",LOOKUP(N1966,Catégories!A:A,Catégories!B:B))</f>
        <v>Frêt</v>
      </c>
      <c r="AE1966" s="21">
        <f t="shared" si="222"/>
        <v>14.455329212146069</v>
      </c>
    </row>
    <row r="1967" spans="2:31" hidden="1" x14ac:dyDescent="0.2">
      <c r="B1967" s="122" t="s">
        <v>3839</v>
      </c>
      <c r="C1967" s="122" t="s">
        <v>177</v>
      </c>
      <c r="D1967" s="123">
        <v>46163</v>
      </c>
      <c r="E1967" s="122" t="s">
        <v>506</v>
      </c>
      <c r="F1967" s="122" t="s">
        <v>22</v>
      </c>
      <c r="G1967" s="122" t="s">
        <v>151</v>
      </c>
      <c r="H1967" s="122" t="s">
        <v>149</v>
      </c>
      <c r="I1967" s="122" t="s">
        <v>5595</v>
      </c>
      <c r="J1967" s="122" t="s">
        <v>5595</v>
      </c>
      <c r="K1967" s="122" t="s">
        <v>24</v>
      </c>
      <c r="L1967" s="122" t="s">
        <v>5596</v>
      </c>
      <c r="M1967" s="122" t="s">
        <v>25</v>
      </c>
      <c r="N1967" s="122" t="s">
        <v>26</v>
      </c>
      <c r="O1967" s="122" t="s">
        <v>25</v>
      </c>
      <c r="P1967" s="122" t="s">
        <v>27</v>
      </c>
      <c r="Q1967" s="122" t="s">
        <v>190</v>
      </c>
      <c r="R1967" s="124">
        <v>4.3650000000000002</v>
      </c>
      <c r="S1967" s="122" t="s">
        <v>191</v>
      </c>
      <c r="T1967" s="125">
        <v>9.69</v>
      </c>
      <c r="U1967" s="122" t="s">
        <v>30</v>
      </c>
      <c r="W1967" s="8" t="str">
        <f t="shared" si="216"/>
        <v/>
      </c>
      <c r="X1967" s="8">
        <f>IF(S1967="6B",_xlfn.XLOOKUP(H1967,'Zoning 2shop'!A:A,'Zoning 2shop'!B:B),IF(S1967="6C",_xlfn.XLOOKUP(G1967,'Zoning 2shop'!C:C,'Zoning 2shop'!D:D),""))</f>
        <v>30</v>
      </c>
      <c r="Y1967" s="112">
        <f t="shared" si="217"/>
        <v>0.14910705133062102</v>
      </c>
      <c r="Z1967" s="4">
        <f t="shared" si="218"/>
        <v>9.69</v>
      </c>
      <c r="AA1967" s="4">
        <f t="shared" si="219"/>
        <v>0.08</v>
      </c>
      <c r="AB1967" s="4">
        <f t="shared" si="220"/>
        <v>1.4448473273937177</v>
      </c>
      <c r="AC1967" s="19">
        <f t="shared" si="221"/>
        <v>9.77</v>
      </c>
      <c r="AD1967" s="8" t="str">
        <f>IF(COUNTIF(Catégories!A:A,N1967)=0,"catégorie inconnue",LOOKUP(N1967,Catégories!A:A,Catégories!B:B))</f>
        <v>Frêt</v>
      </c>
      <c r="AE1967" s="21">
        <f t="shared" si="222"/>
        <v>11.214847327393716</v>
      </c>
    </row>
    <row r="1968" spans="2:31" hidden="1" x14ac:dyDescent="0.2">
      <c r="B1968" s="122" t="s">
        <v>3839</v>
      </c>
      <c r="C1968" s="122" t="s">
        <v>177</v>
      </c>
      <c r="D1968" s="123">
        <v>46163</v>
      </c>
      <c r="E1968" s="122" t="s">
        <v>2358</v>
      </c>
      <c r="F1968" s="122" t="s">
        <v>22</v>
      </c>
      <c r="G1968" s="122" t="s">
        <v>151</v>
      </c>
      <c r="H1968" s="122" t="s">
        <v>149</v>
      </c>
      <c r="I1968" s="122" t="s">
        <v>5611</v>
      </c>
      <c r="J1968" s="122" t="s">
        <v>5611</v>
      </c>
      <c r="K1968" s="122" t="s">
        <v>24</v>
      </c>
      <c r="L1968" s="122" t="s">
        <v>5612</v>
      </c>
      <c r="M1968" s="122" t="s">
        <v>25</v>
      </c>
      <c r="N1968" s="122" t="s">
        <v>26</v>
      </c>
      <c r="O1968" s="122" t="s">
        <v>25</v>
      </c>
      <c r="P1968" s="122" t="s">
        <v>27</v>
      </c>
      <c r="Q1968" s="122" t="s">
        <v>190</v>
      </c>
      <c r="R1968" s="124">
        <v>5.5439999999999996</v>
      </c>
      <c r="S1968" s="122" t="s">
        <v>191</v>
      </c>
      <c r="T1968" s="125">
        <v>10.35</v>
      </c>
      <c r="U1968" s="122" t="s">
        <v>30</v>
      </c>
      <c r="W1968" s="8" t="str">
        <f t="shared" si="216"/>
        <v/>
      </c>
      <c r="X1968" s="8">
        <f>IF(S1968="6B",_xlfn.XLOOKUP(H1968,'Zoning 2shop'!A:A,'Zoning 2shop'!B:B),IF(S1968="6C",_xlfn.XLOOKUP(G1968,'Zoning 2shop'!C:C,'Zoning 2shop'!D:D),""))</f>
        <v>30</v>
      </c>
      <c r="Y1968" s="112">
        <f t="shared" si="217"/>
        <v>0.14910705133062102</v>
      </c>
      <c r="Z1968" s="4">
        <f t="shared" si="218"/>
        <v>10.35</v>
      </c>
      <c r="AA1968" s="4">
        <f t="shared" si="219"/>
        <v>0.08</v>
      </c>
      <c r="AB1968" s="4">
        <f t="shared" si="220"/>
        <v>1.5432579812719276</v>
      </c>
      <c r="AC1968" s="19">
        <f t="shared" si="221"/>
        <v>10.43</v>
      </c>
      <c r="AD1968" s="8" t="str">
        <f>IF(COUNTIF(Catégories!A:A,N1968)=0,"catégorie inconnue",LOOKUP(N1968,Catégories!A:A,Catégories!B:B))</f>
        <v>Frêt</v>
      </c>
      <c r="AE1968" s="21">
        <f t="shared" si="222"/>
        <v>11.973257981271928</v>
      </c>
    </row>
    <row r="1969" spans="2:31" ht="25.5" hidden="1" x14ac:dyDescent="0.2">
      <c r="B1969" s="122" t="s">
        <v>3839</v>
      </c>
      <c r="C1969" s="122" t="s">
        <v>177</v>
      </c>
      <c r="D1969" s="123">
        <v>46163</v>
      </c>
      <c r="E1969" s="122" t="s">
        <v>2358</v>
      </c>
      <c r="F1969" s="122" t="s">
        <v>22</v>
      </c>
      <c r="G1969" s="122" t="s">
        <v>151</v>
      </c>
      <c r="H1969" s="122" t="s">
        <v>149</v>
      </c>
      <c r="I1969" s="122" t="s">
        <v>5611</v>
      </c>
      <c r="J1969" s="122" t="s">
        <v>5611</v>
      </c>
      <c r="K1969" s="122" t="s">
        <v>24</v>
      </c>
      <c r="L1969" s="122" t="s">
        <v>5612</v>
      </c>
      <c r="M1969" s="122" t="s">
        <v>25</v>
      </c>
      <c r="N1969" s="122" t="s">
        <v>41</v>
      </c>
      <c r="O1969" s="122" t="s">
        <v>25</v>
      </c>
      <c r="P1969" s="122"/>
      <c r="Q1969" s="122" t="s">
        <v>190</v>
      </c>
      <c r="R1969" s="124">
        <v>0</v>
      </c>
      <c r="S1969" s="122" t="s">
        <v>191</v>
      </c>
      <c r="T1969" s="125">
        <v>2</v>
      </c>
      <c r="U1969" s="122" t="s">
        <v>30</v>
      </c>
      <c r="W1969" s="8" t="str">
        <f t="shared" si="216"/>
        <v/>
      </c>
      <c r="X1969" s="8">
        <f>IF(S1969="6B",_xlfn.XLOOKUP(H1969,'Zoning 2shop'!A:A,'Zoning 2shop'!B:B),IF(S1969="6C",_xlfn.XLOOKUP(G1969,'Zoning 2shop'!C:C,'Zoning 2shop'!D:D),""))</f>
        <v>30</v>
      </c>
      <c r="Y1969" s="112">
        <f t="shared" si="217"/>
        <v>0.14910705133062102</v>
      </c>
      <c r="Z1969" s="4">
        <f t="shared" si="218"/>
        <v>2</v>
      </c>
      <c r="AA1969" s="4">
        <f t="shared" si="219"/>
        <v>0.08</v>
      </c>
      <c r="AB1969" s="4">
        <f t="shared" si="220"/>
        <v>0.29821410266124204</v>
      </c>
      <c r="AC1969" s="19">
        <f t="shared" si="221"/>
        <v>2.08</v>
      </c>
      <c r="AD1969" s="8" t="str">
        <f>IF(COUNTIF(Catégories!A:A,N1969)=0,"catégorie inconnue",LOOKUP(N1969,Catégories!A:A,Catégories!B:B))</f>
        <v>Frêt</v>
      </c>
      <c r="AE1969" s="21">
        <f t="shared" si="222"/>
        <v>2.378214102661242</v>
      </c>
    </row>
    <row r="1970" spans="2:31" hidden="1" x14ac:dyDescent="0.2">
      <c r="B1970" s="122" t="s">
        <v>3839</v>
      </c>
      <c r="C1970" s="122" t="s">
        <v>177</v>
      </c>
      <c r="D1970" s="123">
        <v>46163</v>
      </c>
      <c r="E1970" s="122" t="s">
        <v>5608</v>
      </c>
      <c r="F1970" s="122" t="s">
        <v>22</v>
      </c>
      <c r="G1970" s="122" t="s">
        <v>151</v>
      </c>
      <c r="H1970" s="122" t="s">
        <v>149</v>
      </c>
      <c r="I1970" s="122" t="s">
        <v>5609</v>
      </c>
      <c r="J1970" s="122" t="s">
        <v>5609</v>
      </c>
      <c r="K1970" s="122" t="s">
        <v>24</v>
      </c>
      <c r="L1970" s="122" t="s">
        <v>5610</v>
      </c>
      <c r="M1970" s="122" t="s">
        <v>25</v>
      </c>
      <c r="N1970" s="122" t="s">
        <v>26</v>
      </c>
      <c r="O1970" s="122" t="s">
        <v>25</v>
      </c>
      <c r="P1970" s="122" t="s">
        <v>27</v>
      </c>
      <c r="Q1970" s="122" t="s">
        <v>190</v>
      </c>
      <c r="R1970" s="124">
        <v>0.04</v>
      </c>
      <c r="S1970" s="122" t="s">
        <v>191</v>
      </c>
      <c r="T1970" s="125">
        <v>5.33</v>
      </c>
      <c r="U1970" s="122" t="s">
        <v>30</v>
      </c>
      <c r="W1970" s="8" t="str">
        <f t="shared" si="216"/>
        <v/>
      </c>
      <c r="X1970" s="8">
        <f>IF(S1970="6B",_xlfn.XLOOKUP(H1970,'Zoning 2shop'!A:A,'Zoning 2shop'!B:B),IF(S1970="6C",_xlfn.XLOOKUP(G1970,'Zoning 2shop'!C:C,'Zoning 2shop'!D:D),""))</f>
        <v>30</v>
      </c>
      <c r="Y1970" s="112">
        <f t="shared" si="217"/>
        <v>0.14910705133062102</v>
      </c>
      <c r="Z1970" s="4">
        <f t="shared" si="218"/>
        <v>5.33</v>
      </c>
      <c r="AA1970" s="4">
        <f t="shared" si="219"/>
        <v>0.08</v>
      </c>
      <c r="AB1970" s="4">
        <f t="shared" si="220"/>
        <v>0.79474058359221</v>
      </c>
      <c r="AC1970" s="19">
        <f t="shared" si="221"/>
        <v>5.41</v>
      </c>
      <c r="AD1970" s="8" t="str">
        <f>IF(COUNTIF(Catégories!A:A,N1970)=0,"catégorie inconnue",LOOKUP(N1970,Catégories!A:A,Catégories!B:B))</f>
        <v>Frêt</v>
      </c>
      <c r="AE1970" s="21">
        <f t="shared" si="222"/>
        <v>6.2047405835922103</v>
      </c>
    </row>
    <row r="1971" spans="2:31" hidden="1" x14ac:dyDescent="0.2">
      <c r="B1971" s="122" t="s">
        <v>3839</v>
      </c>
      <c r="C1971" s="122" t="s">
        <v>177</v>
      </c>
      <c r="D1971" s="123">
        <v>46163</v>
      </c>
      <c r="E1971" s="122" t="s">
        <v>5576</v>
      </c>
      <c r="F1971" s="122" t="s">
        <v>22</v>
      </c>
      <c r="G1971" s="122" t="s">
        <v>151</v>
      </c>
      <c r="H1971" s="122" t="s">
        <v>149</v>
      </c>
      <c r="I1971" s="122" t="s">
        <v>5577</v>
      </c>
      <c r="J1971" s="122" t="s">
        <v>5577</v>
      </c>
      <c r="K1971" s="122" t="s">
        <v>24</v>
      </c>
      <c r="L1971" s="122" t="s">
        <v>5578</v>
      </c>
      <c r="M1971" s="122" t="s">
        <v>25</v>
      </c>
      <c r="N1971" s="122" t="s">
        <v>26</v>
      </c>
      <c r="O1971" s="122" t="s">
        <v>25</v>
      </c>
      <c r="P1971" s="122" t="s">
        <v>27</v>
      </c>
      <c r="Q1971" s="122" t="s">
        <v>190</v>
      </c>
      <c r="R1971" s="124">
        <v>0.17</v>
      </c>
      <c r="S1971" s="122" t="s">
        <v>191</v>
      </c>
      <c r="T1971" s="125">
        <v>5.33</v>
      </c>
      <c r="U1971" s="122" t="s">
        <v>30</v>
      </c>
      <c r="W1971" s="8" t="str">
        <f t="shared" si="216"/>
        <v/>
      </c>
      <c r="X1971" s="8">
        <f>IF(S1971="6B",_xlfn.XLOOKUP(H1971,'Zoning 2shop'!A:A,'Zoning 2shop'!B:B),IF(S1971="6C",_xlfn.XLOOKUP(G1971,'Zoning 2shop'!C:C,'Zoning 2shop'!D:D),""))</f>
        <v>30</v>
      </c>
      <c r="Y1971" s="112">
        <f t="shared" si="217"/>
        <v>0.14910705133062102</v>
      </c>
      <c r="Z1971" s="4">
        <f t="shared" si="218"/>
        <v>5.33</v>
      </c>
      <c r="AA1971" s="4">
        <f t="shared" si="219"/>
        <v>0.08</v>
      </c>
      <c r="AB1971" s="4">
        <f t="shared" si="220"/>
        <v>0.79474058359221</v>
      </c>
      <c r="AC1971" s="19">
        <f t="shared" si="221"/>
        <v>5.41</v>
      </c>
      <c r="AD1971" s="8" t="str">
        <f>IF(COUNTIF(Catégories!A:A,N1971)=0,"catégorie inconnue",LOOKUP(N1971,Catégories!A:A,Catégories!B:B))</f>
        <v>Frêt</v>
      </c>
      <c r="AE1971" s="21">
        <f t="shared" si="222"/>
        <v>6.2047405835922103</v>
      </c>
    </row>
    <row r="1972" spans="2:31" hidden="1" x14ac:dyDescent="0.2">
      <c r="B1972" s="122" t="s">
        <v>3839</v>
      </c>
      <c r="C1972" s="122" t="s">
        <v>177</v>
      </c>
      <c r="D1972" s="123">
        <v>46163</v>
      </c>
      <c r="E1972" s="122" t="s">
        <v>5529</v>
      </c>
      <c r="F1972" s="122" t="s">
        <v>22</v>
      </c>
      <c r="G1972" s="122" t="s">
        <v>151</v>
      </c>
      <c r="H1972" s="122" t="s">
        <v>149</v>
      </c>
      <c r="I1972" s="122" t="s">
        <v>5530</v>
      </c>
      <c r="J1972" s="122" t="s">
        <v>5530</v>
      </c>
      <c r="K1972" s="122" t="s">
        <v>24</v>
      </c>
      <c r="L1972" s="122" t="s">
        <v>5531</v>
      </c>
      <c r="M1972" s="122" t="s">
        <v>25</v>
      </c>
      <c r="N1972" s="122" t="s">
        <v>26</v>
      </c>
      <c r="O1972" s="122" t="s">
        <v>25</v>
      </c>
      <c r="P1972" s="122" t="s">
        <v>27</v>
      </c>
      <c r="Q1972" s="122" t="s">
        <v>190</v>
      </c>
      <c r="R1972" s="124">
        <v>4.3650000000000002</v>
      </c>
      <c r="S1972" s="122" t="s">
        <v>191</v>
      </c>
      <c r="T1972" s="125">
        <v>9.69</v>
      </c>
      <c r="U1972" s="122" t="s">
        <v>30</v>
      </c>
      <c r="W1972" s="8" t="str">
        <f t="shared" si="216"/>
        <v/>
      </c>
      <c r="X1972" s="8">
        <f>IF(S1972="6B",_xlfn.XLOOKUP(H1972,'Zoning 2shop'!A:A,'Zoning 2shop'!B:B),IF(S1972="6C",_xlfn.XLOOKUP(G1972,'Zoning 2shop'!C:C,'Zoning 2shop'!D:D),""))</f>
        <v>30</v>
      </c>
      <c r="Y1972" s="112">
        <f t="shared" si="217"/>
        <v>0.14910705133062102</v>
      </c>
      <c r="Z1972" s="4">
        <f t="shared" si="218"/>
        <v>9.69</v>
      </c>
      <c r="AA1972" s="4">
        <f t="shared" si="219"/>
        <v>0.08</v>
      </c>
      <c r="AB1972" s="4">
        <f t="shared" si="220"/>
        <v>1.4448473273937177</v>
      </c>
      <c r="AC1972" s="19">
        <f t="shared" si="221"/>
        <v>9.77</v>
      </c>
      <c r="AD1972" s="8" t="str">
        <f>IF(COUNTIF(Catégories!A:A,N1972)=0,"catégorie inconnue",LOOKUP(N1972,Catégories!A:A,Catégories!B:B))</f>
        <v>Frêt</v>
      </c>
      <c r="AE1972" s="21">
        <f t="shared" si="222"/>
        <v>11.214847327393716</v>
      </c>
    </row>
    <row r="1973" spans="2:31" hidden="1" x14ac:dyDescent="0.2">
      <c r="B1973" s="122" t="s">
        <v>3839</v>
      </c>
      <c r="C1973" s="122" t="s">
        <v>177</v>
      </c>
      <c r="D1973" s="123">
        <v>46163</v>
      </c>
      <c r="E1973" s="122" t="s">
        <v>5573</v>
      </c>
      <c r="F1973" s="122" t="s">
        <v>22</v>
      </c>
      <c r="G1973" s="122" t="s">
        <v>207</v>
      </c>
      <c r="H1973" s="122" t="s">
        <v>149</v>
      </c>
      <c r="I1973" s="122" t="s">
        <v>5574</v>
      </c>
      <c r="J1973" s="122" t="s">
        <v>5574</v>
      </c>
      <c r="K1973" s="122" t="s">
        <v>24</v>
      </c>
      <c r="L1973" s="122" t="s">
        <v>5575</v>
      </c>
      <c r="M1973" s="122" t="s">
        <v>25</v>
      </c>
      <c r="N1973" s="122" t="s">
        <v>26</v>
      </c>
      <c r="O1973" s="122" t="s">
        <v>25</v>
      </c>
      <c r="P1973" s="122" t="s">
        <v>27</v>
      </c>
      <c r="Q1973" s="122" t="s">
        <v>190</v>
      </c>
      <c r="R1973" s="124">
        <v>4.532</v>
      </c>
      <c r="S1973" s="122" t="s">
        <v>191</v>
      </c>
      <c r="T1973" s="125">
        <v>14.68</v>
      </c>
      <c r="U1973" s="122" t="s">
        <v>30</v>
      </c>
      <c r="W1973" s="8" t="str">
        <f t="shared" si="216"/>
        <v/>
      </c>
      <c r="X1973" s="8">
        <f>IF(S1973="6B",_xlfn.XLOOKUP(H1973,'Zoning 2shop'!A:A,'Zoning 2shop'!B:B),IF(S1973="6C",_xlfn.XLOOKUP(G1973,'Zoning 2shop'!C:C,'Zoning 2shop'!D:D),""))</f>
        <v>39</v>
      </c>
      <c r="Y1973" s="112">
        <f t="shared" si="217"/>
        <v>0.14910705133062102</v>
      </c>
      <c r="Z1973" s="4">
        <f t="shared" si="218"/>
        <v>14.68</v>
      </c>
      <c r="AA1973" s="4">
        <f t="shared" si="219"/>
        <v>0.08</v>
      </c>
      <c r="AB1973" s="4">
        <f t="shared" si="220"/>
        <v>2.1888915135335165</v>
      </c>
      <c r="AC1973" s="19">
        <f t="shared" si="221"/>
        <v>14.76</v>
      </c>
      <c r="AD1973" s="8" t="str">
        <f>IF(COUNTIF(Catégories!A:A,N1973)=0,"catégorie inconnue",LOOKUP(N1973,Catégories!A:A,Catégories!B:B))</f>
        <v>Frêt</v>
      </c>
      <c r="AE1973" s="21">
        <f t="shared" si="222"/>
        <v>16.948891513533518</v>
      </c>
    </row>
    <row r="1974" spans="2:31" hidden="1" x14ac:dyDescent="0.2">
      <c r="B1974" s="122" t="s">
        <v>3839</v>
      </c>
      <c r="C1974" s="122" t="s">
        <v>177</v>
      </c>
      <c r="D1974" s="123">
        <v>46163</v>
      </c>
      <c r="E1974" s="122" t="s">
        <v>538</v>
      </c>
      <c r="F1974" s="122" t="s">
        <v>22</v>
      </c>
      <c r="G1974" s="122" t="s">
        <v>151</v>
      </c>
      <c r="H1974" s="122" t="s">
        <v>149</v>
      </c>
      <c r="I1974" s="122" t="s">
        <v>5535</v>
      </c>
      <c r="J1974" s="122" t="s">
        <v>5535</v>
      </c>
      <c r="K1974" s="122" t="s">
        <v>24</v>
      </c>
      <c r="L1974" s="122" t="s">
        <v>5536</v>
      </c>
      <c r="M1974" s="122" t="s">
        <v>25</v>
      </c>
      <c r="N1974" s="122" t="s">
        <v>26</v>
      </c>
      <c r="O1974" s="122" t="s">
        <v>25</v>
      </c>
      <c r="P1974" s="122" t="s">
        <v>27</v>
      </c>
      <c r="Q1974" s="122" t="s">
        <v>190</v>
      </c>
      <c r="R1974" s="124">
        <v>3.827</v>
      </c>
      <c r="S1974" s="122" t="s">
        <v>191</v>
      </c>
      <c r="T1974" s="125">
        <v>9.0299999999999994</v>
      </c>
      <c r="U1974" s="122" t="s">
        <v>30</v>
      </c>
      <c r="W1974" s="8" t="str">
        <f t="shared" si="216"/>
        <v/>
      </c>
      <c r="X1974" s="8">
        <f>IF(S1974="6B",_xlfn.XLOOKUP(H1974,'Zoning 2shop'!A:A,'Zoning 2shop'!B:B),IF(S1974="6C",_xlfn.XLOOKUP(G1974,'Zoning 2shop'!C:C,'Zoning 2shop'!D:D),""))</f>
        <v>30</v>
      </c>
      <c r="Y1974" s="112">
        <f t="shared" si="217"/>
        <v>0.14910705133062102</v>
      </c>
      <c r="Z1974" s="4">
        <f t="shared" si="218"/>
        <v>9.0299999999999994</v>
      </c>
      <c r="AA1974" s="4">
        <f t="shared" si="219"/>
        <v>0.08</v>
      </c>
      <c r="AB1974" s="4">
        <f t="shared" si="220"/>
        <v>1.3464366735155078</v>
      </c>
      <c r="AC1974" s="19">
        <f t="shared" si="221"/>
        <v>9.11</v>
      </c>
      <c r="AD1974" s="8" t="str">
        <f>IF(COUNTIF(Catégories!A:A,N1974)=0,"catégorie inconnue",LOOKUP(N1974,Catégories!A:A,Catégories!B:B))</f>
        <v>Frêt</v>
      </c>
      <c r="AE1974" s="21">
        <f t="shared" si="222"/>
        <v>10.456436673515507</v>
      </c>
    </row>
    <row r="1975" spans="2:31" hidden="1" x14ac:dyDescent="0.2">
      <c r="B1975" s="122" t="s">
        <v>3839</v>
      </c>
      <c r="C1975" s="122" t="s">
        <v>177</v>
      </c>
      <c r="D1975" s="123">
        <v>46163</v>
      </c>
      <c r="E1975" s="122" t="s">
        <v>363</v>
      </c>
      <c r="F1975" s="122" t="s">
        <v>22</v>
      </c>
      <c r="G1975" s="122" t="s">
        <v>151</v>
      </c>
      <c r="H1975" s="122" t="s">
        <v>149</v>
      </c>
      <c r="I1975" s="122" t="s">
        <v>5597</v>
      </c>
      <c r="J1975" s="122" t="s">
        <v>5597</v>
      </c>
      <c r="K1975" s="122" t="s">
        <v>24</v>
      </c>
      <c r="L1975" s="122" t="s">
        <v>5598</v>
      </c>
      <c r="M1975" s="122" t="s">
        <v>25</v>
      </c>
      <c r="N1975" s="122" t="s">
        <v>26</v>
      </c>
      <c r="O1975" s="122" t="s">
        <v>25</v>
      </c>
      <c r="P1975" s="122" t="s">
        <v>27</v>
      </c>
      <c r="Q1975" s="122" t="s">
        <v>190</v>
      </c>
      <c r="R1975" s="124">
        <v>9.6620000000000008</v>
      </c>
      <c r="S1975" s="122" t="s">
        <v>191</v>
      </c>
      <c r="T1975" s="125">
        <v>12.99</v>
      </c>
      <c r="U1975" s="122" t="s">
        <v>30</v>
      </c>
      <c r="W1975" s="8" t="str">
        <f t="shared" si="216"/>
        <v/>
      </c>
      <c r="X1975" s="8">
        <f>IF(S1975="6B",_xlfn.XLOOKUP(H1975,'Zoning 2shop'!A:A,'Zoning 2shop'!B:B),IF(S1975="6C",_xlfn.XLOOKUP(G1975,'Zoning 2shop'!C:C,'Zoning 2shop'!D:D),""))</f>
        <v>30</v>
      </c>
      <c r="Y1975" s="112">
        <f t="shared" si="217"/>
        <v>0.14910705133062102</v>
      </c>
      <c r="Z1975" s="4">
        <f t="shared" si="218"/>
        <v>12.99</v>
      </c>
      <c r="AA1975" s="4">
        <f t="shared" si="219"/>
        <v>0.08</v>
      </c>
      <c r="AB1975" s="4">
        <f t="shared" si="220"/>
        <v>1.936900596784767</v>
      </c>
      <c r="AC1975" s="19">
        <f t="shared" si="221"/>
        <v>13.07</v>
      </c>
      <c r="AD1975" s="8" t="str">
        <f>IF(COUNTIF(Catégories!A:A,N1975)=0,"catégorie inconnue",LOOKUP(N1975,Catégories!A:A,Catégories!B:B))</f>
        <v>Frêt</v>
      </c>
      <c r="AE1975" s="21">
        <f t="shared" si="222"/>
        <v>15.006900596784767</v>
      </c>
    </row>
    <row r="1976" spans="2:31" hidden="1" x14ac:dyDescent="0.2">
      <c r="B1976" s="122" t="s">
        <v>3839</v>
      </c>
      <c r="C1976" s="122" t="s">
        <v>177</v>
      </c>
      <c r="D1976" s="123">
        <v>46164</v>
      </c>
      <c r="E1976" s="122" t="s">
        <v>5674</v>
      </c>
      <c r="F1976" s="122" t="s">
        <v>22</v>
      </c>
      <c r="G1976" s="122" t="s">
        <v>151</v>
      </c>
      <c r="H1976" s="122" t="s">
        <v>149</v>
      </c>
      <c r="I1976" s="122" t="s">
        <v>5675</v>
      </c>
      <c r="J1976" s="122" t="s">
        <v>5675</v>
      </c>
      <c r="K1976" s="122" t="s">
        <v>24</v>
      </c>
      <c r="L1976" s="122" t="s">
        <v>5676</v>
      </c>
      <c r="M1976" s="122" t="s">
        <v>25</v>
      </c>
      <c r="N1976" s="122" t="s">
        <v>26</v>
      </c>
      <c r="O1976" s="122" t="s">
        <v>25</v>
      </c>
      <c r="P1976" s="122" t="s">
        <v>27</v>
      </c>
      <c r="Q1976" s="122" t="s">
        <v>190</v>
      </c>
      <c r="R1976" s="124">
        <v>4.6379999999999999</v>
      </c>
      <c r="S1976" s="122" t="s">
        <v>191</v>
      </c>
      <c r="T1976" s="125">
        <v>9.69</v>
      </c>
      <c r="U1976" s="122" t="s">
        <v>30</v>
      </c>
      <c r="W1976" s="8" t="str">
        <f t="shared" si="216"/>
        <v/>
      </c>
      <c r="X1976" s="8">
        <f>IF(S1976="6B",_xlfn.XLOOKUP(H1976,'Zoning 2shop'!A:A,'Zoning 2shop'!B:B),IF(S1976="6C",_xlfn.XLOOKUP(G1976,'Zoning 2shop'!C:C,'Zoning 2shop'!D:D),""))</f>
        <v>30</v>
      </c>
      <c r="Y1976" s="112">
        <f t="shared" si="217"/>
        <v>0.14910705133062102</v>
      </c>
      <c r="Z1976" s="4">
        <f t="shared" si="218"/>
        <v>9.69</v>
      </c>
      <c r="AA1976" s="4">
        <f t="shared" si="219"/>
        <v>0.08</v>
      </c>
      <c r="AB1976" s="4">
        <f t="shared" si="220"/>
        <v>1.4448473273937177</v>
      </c>
      <c r="AC1976" s="19">
        <f t="shared" si="221"/>
        <v>9.77</v>
      </c>
      <c r="AD1976" s="8" t="str">
        <f>IF(COUNTIF(Catégories!A:A,N1976)=0,"catégorie inconnue",LOOKUP(N1976,Catégories!A:A,Catégories!B:B))</f>
        <v>Frêt</v>
      </c>
      <c r="AE1976" s="21">
        <f t="shared" si="222"/>
        <v>11.214847327393716</v>
      </c>
    </row>
    <row r="1977" spans="2:31" hidden="1" x14ac:dyDescent="0.2">
      <c r="B1977" s="122" t="s">
        <v>3839</v>
      </c>
      <c r="C1977" s="122" t="s">
        <v>177</v>
      </c>
      <c r="D1977" s="123">
        <v>46164</v>
      </c>
      <c r="E1977" s="122" t="s">
        <v>5683</v>
      </c>
      <c r="F1977" s="122" t="s">
        <v>22</v>
      </c>
      <c r="G1977" s="122" t="s">
        <v>151</v>
      </c>
      <c r="H1977" s="122" t="s">
        <v>149</v>
      </c>
      <c r="I1977" s="122" t="s">
        <v>5684</v>
      </c>
      <c r="J1977" s="122" t="s">
        <v>5684</v>
      </c>
      <c r="K1977" s="122" t="s">
        <v>24</v>
      </c>
      <c r="L1977" s="122" t="s">
        <v>5685</v>
      </c>
      <c r="M1977" s="122" t="s">
        <v>25</v>
      </c>
      <c r="N1977" s="122" t="s">
        <v>26</v>
      </c>
      <c r="O1977" s="122" t="s">
        <v>25</v>
      </c>
      <c r="P1977" s="122" t="s">
        <v>27</v>
      </c>
      <c r="Q1977" s="122" t="s">
        <v>190</v>
      </c>
      <c r="R1977" s="124">
        <v>4.3650000000000002</v>
      </c>
      <c r="S1977" s="122" t="s">
        <v>191</v>
      </c>
      <c r="T1977" s="125">
        <v>9.69</v>
      </c>
      <c r="U1977" s="122" t="s">
        <v>30</v>
      </c>
      <c r="W1977" s="8" t="str">
        <f t="shared" si="216"/>
        <v/>
      </c>
      <c r="X1977" s="8">
        <f>IF(S1977="6B",_xlfn.XLOOKUP(H1977,'Zoning 2shop'!A:A,'Zoning 2shop'!B:B),IF(S1977="6C",_xlfn.XLOOKUP(G1977,'Zoning 2shop'!C:C,'Zoning 2shop'!D:D),""))</f>
        <v>30</v>
      </c>
      <c r="Y1977" s="112">
        <f t="shared" si="217"/>
        <v>0.14910705133062102</v>
      </c>
      <c r="Z1977" s="4">
        <f t="shared" si="218"/>
        <v>9.69</v>
      </c>
      <c r="AA1977" s="4">
        <f t="shared" si="219"/>
        <v>0.08</v>
      </c>
      <c r="AB1977" s="4">
        <f t="shared" si="220"/>
        <v>1.4448473273937177</v>
      </c>
      <c r="AC1977" s="19">
        <f t="shared" si="221"/>
        <v>9.77</v>
      </c>
      <c r="AD1977" s="8" t="str">
        <f>IF(COUNTIF(Catégories!A:A,N1977)=0,"catégorie inconnue",LOOKUP(N1977,Catégories!A:A,Catégories!B:B))</f>
        <v>Frêt</v>
      </c>
      <c r="AE1977" s="21">
        <f t="shared" si="222"/>
        <v>11.214847327393716</v>
      </c>
    </row>
    <row r="1978" spans="2:31" hidden="1" x14ac:dyDescent="0.2">
      <c r="B1978" s="122" t="s">
        <v>3839</v>
      </c>
      <c r="C1978" s="122" t="s">
        <v>177</v>
      </c>
      <c r="D1978" s="123">
        <v>46164</v>
      </c>
      <c r="E1978" s="122" t="s">
        <v>5645</v>
      </c>
      <c r="F1978" s="122" t="s">
        <v>22</v>
      </c>
      <c r="G1978" s="122" t="s">
        <v>161</v>
      </c>
      <c r="H1978" s="122" t="s">
        <v>149</v>
      </c>
      <c r="I1978" s="122" t="s">
        <v>5646</v>
      </c>
      <c r="J1978" s="122" t="s">
        <v>5646</v>
      </c>
      <c r="K1978" s="122" t="s">
        <v>24</v>
      </c>
      <c r="L1978" s="122" t="s">
        <v>5647</v>
      </c>
      <c r="M1978" s="122" t="s">
        <v>25</v>
      </c>
      <c r="N1978" s="122" t="s">
        <v>26</v>
      </c>
      <c r="O1978" s="122" t="s">
        <v>25</v>
      </c>
      <c r="P1978" s="122" t="s">
        <v>27</v>
      </c>
      <c r="Q1978" s="122" t="s">
        <v>190</v>
      </c>
      <c r="R1978" s="124">
        <v>4.57</v>
      </c>
      <c r="S1978" s="122" t="s">
        <v>191</v>
      </c>
      <c r="T1978" s="125">
        <v>13.83</v>
      </c>
      <c r="U1978" s="122" t="s">
        <v>30</v>
      </c>
      <c r="W1978" s="8" t="str">
        <f t="shared" si="216"/>
        <v/>
      </c>
      <c r="X1978" s="8">
        <f>IF(S1978="6B",_xlfn.XLOOKUP(H1978,'Zoning 2shop'!A:A,'Zoning 2shop'!B:B),IF(S1978="6C",_xlfn.XLOOKUP(G1978,'Zoning 2shop'!C:C,'Zoning 2shop'!D:D),""))</f>
        <v>25</v>
      </c>
      <c r="Y1978" s="112">
        <f t="shared" si="217"/>
        <v>0.14910705133062102</v>
      </c>
      <c r="Z1978" s="4">
        <f t="shared" si="218"/>
        <v>13.83</v>
      </c>
      <c r="AA1978" s="4">
        <f t="shared" si="219"/>
        <v>0.08</v>
      </c>
      <c r="AB1978" s="4">
        <f t="shared" si="220"/>
        <v>2.0621505199024885</v>
      </c>
      <c r="AC1978" s="19">
        <f t="shared" si="221"/>
        <v>13.91</v>
      </c>
      <c r="AD1978" s="8" t="str">
        <f>IF(COUNTIF(Catégories!A:A,N1978)=0,"catégorie inconnue",LOOKUP(N1978,Catégories!A:A,Catégories!B:B))</f>
        <v>Frêt</v>
      </c>
      <c r="AE1978" s="21">
        <f t="shared" si="222"/>
        <v>15.972150519902488</v>
      </c>
    </row>
    <row r="1979" spans="2:31" hidden="1" x14ac:dyDescent="0.2">
      <c r="B1979" s="122" t="s">
        <v>3839</v>
      </c>
      <c r="C1979" s="122" t="s">
        <v>177</v>
      </c>
      <c r="D1979" s="123">
        <v>46164</v>
      </c>
      <c r="E1979" s="122" t="s">
        <v>2627</v>
      </c>
      <c r="F1979" s="122" t="s">
        <v>22</v>
      </c>
      <c r="G1979" s="122" t="s">
        <v>151</v>
      </c>
      <c r="H1979" s="122" t="s">
        <v>149</v>
      </c>
      <c r="I1979" s="122" t="s">
        <v>5628</v>
      </c>
      <c r="J1979" s="122" t="s">
        <v>5628</v>
      </c>
      <c r="K1979" s="122" t="s">
        <v>24</v>
      </c>
      <c r="L1979" s="122" t="s">
        <v>5629</v>
      </c>
      <c r="M1979" s="122" t="s">
        <v>25</v>
      </c>
      <c r="N1979" s="122" t="s">
        <v>26</v>
      </c>
      <c r="O1979" s="122" t="s">
        <v>25</v>
      </c>
      <c r="P1979" s="122" t="s">
        <v>27</v>
      </c>
      <c r="Q1979" s="122" t="s">
        <v>190</v>
      </c>
      <c r="R1979" s="124">
        <v>7.8339999999999996</v>
      </c>
      <c r="S1979" s="122" t="s">
        <v>191</v>
      </c>
      <c r="T1979" s="125">
        <v>11.67</v>
      </c>
      <c r="U1979" s="122" t="s">
        <v>30</v>
      </c>
      <c r="W1979" s="8" t="str">
        <f t="shared" si="216"/>
        <v/>
      </c>
      <c r="X1979" s="8">
        <f>IF(S1979="6B",_xlfn.XLOOKUP(H1979,'Zoning 2shop'!A:A,'Zoning 2shop'!B:B),IF(S1979="6C",_xlfn.XLOOKUP(G1979,'Zoning 2shop'!C:C,'Zoning 2shop'!D:D),""))</f>
        <v>30</v>
      </c>
      <c r="Y1979" s="112">
        <f t="shared" si="217"/>
        <v>0.14910705133062102</v>
      </c>
      <c r="Z1979" s="4">
        <f t="shared" si="218"/>
        <v>11.67</v>
      </c>
      <c r="AA1979" s="4">
        <f t="shared" si="219"/>
        <v>0.08</v>
      </c>
      <c r="AB1979" s="4">
        <f t="shared" si="220"/>
        <v>1.7400792890283474</v>
      </c>
      <c r="AC1979" s="19">
        <f t="shared" si="221"/>
        <v>11.75</v>
      </c>
      <c r="AD1979" s="8" t="str">
        <f>IF(COUNTIF(Catégories!A:A,N1979)=0,"catégorie inconnue",LOOKUP(N1979,Catégories!A:A,Catégories!B:B))</f>
        <v>Frêt</v>
      </c>
      <c r="AE1979" s="21">
        <f t="shared" si="222"/>
        <v>13.490079289028348</v>
      </c>
    </row>
    <row r="1980" spans="2:31" hidden="1" x14ac:dyDescent="0.2">
      <c r="B1980" s="122" t="s">
        <v>3839</v>
      </c>
      <c r="C1980" s="122" t="s">
        <v>177</v>
      </c>
      <c r="D1980" s="123">
        <v>46164</v>
      </c>
      <c r="E1980" s="122" t="s">
        <v>5637</v>
      </c>
      <c r="F1980" s="122" t="s">
        <v>22</v>
      </c>
      <c r="G1980" s="122" t="s">
        <v>151</v>
      </c>
      <c r="H1980" s="122" t="s">
        <v>149</v>
      </c>
      <c r="I1980" s="122" t="s">
        <v>5638</v>
      </c>
      <c r="J1980" s="122" t="s">
        <v>5638</v>
      </c>
      <c r="K1980" s="122" t="s">
        <v>24</v>
      </c>
      <c r="L1980" s="122" t="s">
        <v>5639</v>
      </c>
      <c r="M1980" s="122" t="s">
        <v>25</v>
      </c>
      <c r="N1980" s="122" t="s">
        <v>26</v>
      </c>
      <c r="O1980" s="122" t="s">
        <v>25</v>
      </c>
      <c r="P1980" s="122" t="s">
        <v>27</v>
      </c>
      <c r="Q1980" s="122" t="s">
        <v>190</v>
      </c>
      <c r="R1980" s="124">
        <v>1.044</v>
      </c>
      <c r="S1980" s="122" t="s">
        <v>191</v>
      </c>
      <c r="T1980" s="125">
        <v>5.88</v>
      </c>
      <c r="U1980" s="122" t="s">
        <v>30</v>
      </c>
      <c r="W1980" s="8" t="str">
        <f t="shared" si="216"/>
        <v/>
      </c>
      <c r="X1980" s="8">
        <f>IF(S1980="6B",_xlfn.XLOOKUP(H1980,'Zoning 2shop'!A:A,'Zoning 2shop'!B:B),IF(S1980="6C",_xlfn.XLOOKUP(G1980,'Zoning 2shop'!C:C,'Zoning 2shop'!D:D),""))</f>
        <v>30</v>
      </c>
      <c r="Y1980" s="112">
        <f t="shared" si="217"/>
        <v>0.14910705133062102</v>
      </c>
      <c r="Z1980" s="4">
        <f t="shared" si="218"/>
        <v>5.88</v>
      </c>
      <c r="AA1980" s="4">
        <f t="shared" si="219"/>
        <v>0.08</v>
      </c>
      <c r="AB1980" s="4">
        <f t="shared" si="220"/>
        <v>0.87674946182405156</v>
      </c>
      <c r="AC1980" s="19">
        <f t="shared" si="221"/>
        <v>5.96</v>
      </c>
      <c r="AD1980" s="8" t="str">
        <f>IF(COUNTIF(Catégories!A:A,N1980)=0,"catégorie inconnue",LOOKUP(N1980,Catégories!A:A,Catégories!B:B))</f>
        <v>Frêt</v>
      </c>
      <c r="AE1980" s="21">
        <f t="shared" si="222"/>
        <v>6.8367494618240512</v>
      </c>
    </row>
    <row r="1981" spans="2:31" hidden="1" x14ac:dyDescent="0.2">
      <c r="B1981" s="122" t="s">
        <v>3839</v>
      </c>
      <c r="C1981" s="122" t="s">
        <v>177</v>
      </c>
      <c r="D1981" s="123">
        <v>46164</v>
      </c>
      <c r="E1981" s="122" t="s">
        <v>5686</v>
      </c>
      <c r="F1981" s="122" t="s">
        <v>22</v>
      </c>
      <c r="G1981" s="122" t="s">
        <v>151</v>
      </c>
      <c r="H1981" s="122" t="s">
        <v>149</v>
      </c>
      <c r="I1981" s="122" t="s">
        <v>5687</v>
      </c>
      <c r="J1981" s="122" t="s">
        <v>5687</v>
      </c>
      <c r="K1981" s="122" t="s">
        <v>24</v>
      </c>
      <c r="L1981" s="122" t="s">
        <v>5688</v>
      </c>
      <c r="M1981" s="122" t="s">
        <v>25</v>
      </c>
      <c r="N1981" s="122" t="s">
        <v>26</v>
      </c>
      <c r="O1981" s="122" t="s">
        <v>25</v>
      </c>
      <c r="P1981" s="122" t="s">
        <v>27</v>
      </c>
      <c r="Q1981" s="122" t="s">
        <v>190</v>
      </c>
      <c r="R1981" s="124">
        <v>0.93600000000000005</v>
      </c>
      <c r="S1981" s="122" t="s">
        <v>191</v>
      </c>
      <c r="T1981" s="125">
        <v>5.55</v>
      </c>
      <c r="U1981" s="122" t="s">
        <v>30</v>
      </c>
      <c r="W1981" s="8" t="str">
        <f t="shared" si="216"/>
        <v/>
      </c>
      <c r="X1981" s="8">
        <f>IF(S1981="6B",_xlfn.XLOOKUP(H1981,'Zoning 2shop'!A:A,'Zoning 2shop'!B:B),IF(S1981="6C",_xlfn.XLOOKUP(G1981,'Zoning 2shop'!C:C,'Zoning 2shop'!D:D),""))</f>
        <v>30</v>
      </c>
      <c r="Y1981" s="112">
        <f t="shared" si="217"/>
        <v>0.14910705133062102</v>
      </c>
      <c r="Z1981" s="4">
        <f t="shared" si="218"/>
        <v>5.55</v>
      </c>
      <c r="AA1981" s="4">
        <f t="shared" si="219"/>
        <v>0.08</v>
      </c>
      <c r="AB1981" s="4">
        <f t="shared" si="220"/>
        <v>0.8275441348849466</v>
      </c>
      <c r="AC1981" s="19">
        <f t="shared" si="221"/>
        <v>5.63</v>
      </c>
      <c r="AD1981" s="8" t="str">
        <f>IF(COUNTIF(Catégories!A:A,N1981)=0,"catégorie inconnue",LOOKUP(N1981,Catégories!A:A,Catégories!B:B))</f>
        <v>Frêt</v>
      </c>
      <c r="AE1981" s="21">
        <f t="shared" si="222"/>
        <v>6.4575441348849463</v>
      </c>
    </row>
    <row r="1982" spans="2:31" hidden="1" x14ac:dyDescent="0.2">
      <c r="B1982" s="122" t="s">
        <v>3839</v>
      </c>
      <c r="C1982" s="122" t="s">
        <v>177</v>
      </c>
      <c r="D1982" s="123">
        <v>46164</v>
      </c>
      <c r="E1982" s="122" t="s">
        <v>4247</v>
      </c>
      <c r="F1982" s="122" t="s">
        <v>22</v>
      </c>
      <c r="G1982" s="122" t="s">
        <v>151</v>
      </c>
      <c r="H1982" s="122" t="s">
        <v>149</v>
      </c>
      <c r="I1982" s="122" t="s">
        <v>5643</v>
      </c>
      <c r="J1982" s="122" t="s">
        <v>5643</v>
      </c>
      <c r="K1982" s="122" t="s">
        <v>24</v>
      </c>
      <c r="L1982" s="122" t="s">
        <v>5644</v>
      </c>
      <c r="M1982" s="122" t="s">
        <v>25</v>
      </c>
      <c r="N1982" s="122" t="s">
        <v>26</v>
      </c>
      <c r="O1982" s="122" t="s">
        <v>25</v>
      </c>
      <c r="P1982" s="122" t="s">
        <v>27</v>
      </c>
      <c r="Q1982" s="122" t="s">
        <v>190</v>
      </c>
      <c r="R1982" s="124">
        <v>4.532</v>
      </c>
      <c r="S1982" s="122" t="s">
        <v>191</v>
      </c>
      <c r="T1982" s="125">
        <v>9.69</v>
      </c>
      <c r="U1982" s="122" t="s">
        <v>30</v>
      </c>
      <c r="W1982" s="8" t="str">
        <f t="shared" si="216"/>
        <v/>
      </c>
      <c r="X1982" s="8">
        <f>IF(S1982="6B",_xlfn.XLOOKUP(H1982,'Zoning 2shop'!A:A,'Zoning 2shop'!B:B),IF(S1982="6C",_xlfn.XLOOKUP(G1982,'Zoning 2shop'!C:C,'Zoning 2shop'!D:D),""))</f>
        <v>30</v>
      </c>
      <c r="Y1982" s="112">
        <f t="shared" si="217"/>
        <v>0.14910705133062102</v>
      </c>
      <c r="Z1982" s="4">
        <f t="shared" si="218"/>
        <v>9.69</v>
      </c>
      <c r="AA1982" s="4">
        <f t="shared" si="219"/>
        <v>0.08</v>
      </c>
      <c r="AB1982" s="4">
        <f t="shared" si="220"/>
        <v>1.4448473273937177</v>
      </c>
      <c r="AC1982" s="19">
        <f t="shared" si="221"/>
        <v>9.77</v>
      </c>
      <c r="AD1982" s="8" t="str">
        <f>IF(COUNTIF(Catégories!A:A,N1982)=0,"catégorie inconnue",LOOKUP(N1982,Catégories!A:A,Catégories!B:B))</f>
        <v>Frêt</v>
      </c>
      <c r="AE1982" s="21">
        <f t="shared" si="222"/>
        <v>11.214847327393716</v>
      </c>
    </row>
    <row r="1983" spans="2:31" hidden="1" x14ac:dyDescent="0.2">
      <c r="B1983" s="122" t="s">
        <v>3839</v>
      </c>
      <c r="C1983" s="122" t="s">
        <v>177</v>
      </c>
      <c r="D1983" s="123">
        <v>46164</v>
      </c>
      <c r="E1983" s="122" t="s">
        <v>5657</v>
      </c>
      <c r="F1983" s="122" t="s">
        <v>22</v>
      </c>
      <c r="G1983" s="122" t="s">
        <v>151</v>
      </c>
      <c r="H1983" s="122" t="s">
        <v>149</v>
      </c>
      <c r="I1983" s="122" t="s">
        <v>5658</v>
      </c>
      <c r="J1983" s="122" t="s">
        <v>5658</v>
      </c>
      <c r="K1983" s="122" t="s">
        <v>24</v>
      </c>
      <c r="L1983" s="122" t="s">
        <v>5659</v>
      </c>
      <c r="M1983" s="122" t="s">
        <v>25</v>
      </c>
      <c r="N1983" s="122" t="s">
        <v>26</v>
      </c>
      <c r="O1983" s="122" t="s">
        <v>25</v>
      </c>
      <c r="P1983" s="122" t="s">
        <v>27</v>
      </c>
      <c r="Q1983" s="122" t="s">
        <v>190</v>
      </c>
      <c r="R1983" s="124">
        <v>4.5060000000000002</v>
      </c>
      <c r="S1983" s="122" t="s">
        <v>191</v>
      </c>
      <c r="T1983" s="125">
        <v>9.69</v>
      </c>
      <c r="U1983" s="122" t="s">
        <v>30</v>
      </c>
      <c r="W1983" s="8" t="str">
        <f t="shared" si="216"/>
        <v/>
      </c>
      <c r="X1983" s="8">
        <f>IF(S1983="6B",_xlfn.XLOOKUP(H1983,'Zoning 2shop'!A:A,'Zoning 2shop'!B:B),IF(S1983="6C",_xlfn.XLOOKUP(G1983,'Zoning 2shop'!C:C,'Zoning 2shop'!D:D),""))</f>
        <v>30</v>
      </c>
      <c r="Y1983" s="112">
        <f t="shared" si="217"/>
        <v>0.14910705133062102</v>
      </c>
      <c r="Z1983" s="4">
        <f t="shared" si="218"/>
        <v>9.69</v>
      </c>
      <c r="AA1983" s="4">
        <f t="shared" si="219"/>
        <v>0.08</v>
      </c>
      <c r="AB1983" s="4">
        <f t="shared" si="220"/>
        <v>1.4448473273937177</v>
      </c>
      <c r="AC1983" s="19">
        <f t="shared" si="221"/>
        <v>9.77</v>
      </c>
      <c r="AD1983" s="8" t="str">
        <f>IF(COUNTIF(Catégories!A:A,N1983)=0,"catégorie inconnue",LOOKUP(N1983,Catégories!A:A,Catégories!B:B))</f>
        <v>Frêt</v>
      </c>
      <c r="AE1983" s="21">
        <f t="shared" si="222"/>
        <v>11.214847327393716</v>
      </c>
    </row>
    <row r="1984" spans="2:31" hidden="1" x14ac:dyDescent="0.2">
      <c r="B1984" s="122" t="s">
        <v>3839</v>
      </c>
      <c r="C1984" s="122" t="s">
        <v>177</v>
      </c>
      <c r="D1984" s="123">
        <v>46164</v>
      </c>
      <c r="E1984" s="122" t="s">
        <v>560</v>
      </c>
      <c r="F1984" s="122" t="s">
        <v>22</v>
      </c>
      <c r="G1984" s="122" t="s">
        <v>151</v>
      </c>
      <c r="H1984" s="122" t="s">
        <v>149</v>
      </c>
      <c r="I1984" s="122" t="s">
        <v>5648</v>
      </c>
      <c r="J1984" s="122" t="s">
        <v>5648</v>
      </c>
      <c r="K1984" s="122" t="s">
        <v>24</v>
      </c>
      <c r="L1984" s="122" t="s">
        <v>5649</v>
      </c>
      <c r="M1984" s="122" t="s">
        <v>25</v>
      </c>
      <c r="N1984" s="122" t="s">
        <v>26</v>
      </c>
      <c r="O1984" s="122" t="s">
        <v>25</v>
      </c>
      <c r="P1984" s="122" t="s">
        <v>27</v>
      </c>
      <c r="Q1984" s="122" t="s">
        <v>190</v>
      </c>
      <c r="R1984" s="124">
        <v>4.5060000000000002</v>
      </c>
      <c r="S1984" s="122" t="s">
        <v>191</v>
      </c>
      <c r="T1984" s="125">
        <v>9.69</v>
      </c>
      <c r="U1984" s="122" t="s">
        <v>30</v>
      </c>
      <c r="W1984" s="8" t="str">
        <f t="shared" si="216"/>
        <v/>
      </c>
      <c r="X1984" s="8">
        <f>IF(S1984="6B",_xlfn.XLOOKUP(H1984,'Zoning 2shop'!A:A,'Zoning 2shop'!B:B),IF(S1984="6C",_xlfn.XLOOKUP(G1984,'Zoning 2shop'!C:C,'Zoning 2shop'!D:D),""))</f>
        <v>30</v>
      </c>
      <c r="Y1984" s="112">
        <f t="shared" si="217"/>
        <v>0.14910705133062102</v>
      </c>
      <c r="Z1984" s="4">
        <f t="shared" si="218"/>
        <v>9.69</v>
      </c>
      <c r="AA1984" s="4">
        <f t="shared" si="219"/>
        <v>0.08</v>
      </c>
      <c r="AB1984" s="4">
        <f t="shared" si="220"/>
        <v>1.4448473273937177</v>
      </c>
      <c r="AC1984" s="19">
        <f t="shared" si="221"/>
        <v>9.77</v>
      </c>
      <c r="AD1984" s="8" t="str">
        <f>IF(COUNTIF(Catégories!A:A,N1984)=0,"catégorie inconnue",LOOKUP(N1984,Catégories!A:A,Catégories!B:B))</f>
        <v>Frêt</v>
      </c>
      <c r="AE1984" s="21">
        <f t="shared" si="222"/>
        <v>11.214847327393716</v>
      </c>
    </row>
    <row r="1985" spans="2:31" hidden="1" x14ac:dyDescent="0.2">
      <c r="B1985" s="122" t="s">
        <v>3839</v>
      </c>
      <c r="C1985" s="122" t="s">
        <v>177</v>
      </c>
      <c r="D1985" s="123">
        <v>46164</v>
      </c>
      <c r="E1985" s="122" t="s">
        <v>5640</v>
      </c>
      <c r="F1985" s="122" t="s">
        <v>22</v>
      </c>
      <c r="G1985" s="122" t="s">
        <v>151</v>
      </c>
      <c r="H1985" s="122" t="s">
        <v>149</v>
      </c>
      <c r="I1985" s="122" t="s">
        <v>5641</v>
      </c>
      <c r="J1985" s="122" t="s">
        <v>5641</v>
      </c>
      <c r="K1985" s="122" t="s">
        <v>24</v>
      </c>
      <c r="L1985" s="122" t="s">
        <v>5642</v>
      </c>
      <c r="M1985" s="122" t="s">
        <v>25</v>
      </c>
      <c r="N1985" s="122" t="s">
        <v>26</v>
      </c>
      <c r="O1985" s="122" t="s">
        <v>25</v>
      </c>
      <c r="P1985" s="122" t="s">
        <v>27</v>
      </c>
      <c r="Q1985" s="122" t="s">
        <v>190</v>
      </c>
      <c r="R1985" s="124">
        <v>5.7789999999999999</v>
      </c>
      <c r="S1985" s="122" t="s">
        <v>191</v>
      </c>
      <c r="T1985" s="125">
        <v>10.35</v>
      </c>
      <c r="U1985" s="122" t="s">
        <v>30</v>
      </c>
      <c r="W1985" s="8" t="str">
        <f t="shared" si="216"/>
        <v/>
      </c>
      <c r="X1985" s="8">
        <f>IF(S1985="6B",_xlfn.XLOOKUP(H1985,'Zoning 2shop'!A:A,'Zoning 2shop'!B:B),IF(S1985="6C",_xlfn.XLOOKUP(G1985,'Zoning 2shop'!C:C,'Zoning 2shop'!D:D),""))</f>
        <v>30</v>
      </c>
      <c r="Y1985" s="112">
        <f t="shared" si="217"/>
        <v>0.14910705133062102</v>
      </c>
      <c r="Z1985" s="4">
        <f t="shared" si="218"/>
        <v>10.35</v>
      </c>
      <c r="AA1985" s="4">
        <f t="shared" si="219"/>
        <v>0.08</v>
      </c>
      <c r="AB1985" s="4">
        <f t="shared" si="220"/>
        <v>1.5432579812719276</v>
      </c>
      <c r="AC1985" s="19">
        <f t="shared" si="221"/>
        <v>10.43</v>
      </c>
      <c r="AD1985" s="8" t="str">
        <f>IF(COUNTIF(Catégories!A:A,N1985)=0,"catégorie inconnue",LOOKUP(N1985,Catégories!A:A,Catégories!B:B))</f>
        <v>Frêt</v>
      </c>
      <c r="AE1985" s="21">
        <f t="shared" si="222"/>
        <v>11.973257981271928</v>
      </c>
    </row>
    <row r="1986" spans="2:31" hidden="1" x14ac:dyDescent="0.2">
      <c r="B1986" s="122" t="s">
        <v>3839</v>
      </c>
      <c r="C1986" s="122" t="s">
        <v>177</v>
      </c>
      <c r="D1986" s="123">
        <v>46164</v>
      </c>
      <c r="E1986" s="122" t="s">
        <v>4216</v>
      </c>
      <c r="F1986" s="122" t="s">
        <v>22</v>
      </c>
      <c r="G1986" s="122" t="s">
        <v>161</v>
      </c>
      <c r="H1986" s="122" t="s">
        <v>149</v>
      </c>
      <c r="I1986" s="122" t="s">
        <v>5621</v>
      </c>
      <c r="J1986" s="122" t="s">
        <v>5621</v>
      </c>
      <c r="K1986" s="122" t="s">
        <v>24</v>
      </c>
      <c r="L1986" s="122" t="s">
        <v>5622</v>
      </c>
      <c r="M1986" s="122" t="s">
        <v>25</v>
      </c>
      <c r="N1986" s="122" t="s">
        <v>26</v>
      </c>
      <c r="O1986" s="122" t="s">
        <v>25</v>
      </c>
      <c r="P1986" s="122" t="s">
        <v>27</v>
      </c>
      <c r="Q1986" s="122" t="s">
        <v>190</v>
      </c>
      <c r="R1986" s="124">
        <v>0.54400000000000004</v>
      </c>
      <c r="S1986" s="122" t="s">
        <v>191</v>
      </c>
      <c r="T1986" s="125">
        <v>9.69</v>
      </c>
      <c r="U1986" s="122" t="s">
        <v>30</v>
      </c>
      <c r="W1986" s="8" t="str">
        <f t="shared" ref="W1986:W2049" si="223">IF(C1986&lt;&gt;2,"",IF(S1986="5X","5XK",IF(S1986="5Y","5YK",IF(S1986="6B","6BK",IF(S1986="6C","6CK","")))))</f>
        <v/>
      </c>
      <c r="X1986" s="8">
        <f>IF(S1986="6B",_xlfn.XLOOKUP(H1986,'Zoning 2shop'!A:A,'Zoning 2shop'!B:B),IF(S1986="6C",_xlfn.XLOOKUP(G1986,'Zoning 2shop'!C:C,'Zoning 2shop'!D:D),""))</f>
        <v>25</v>
      </c>
      <c r="Y1986" s="112">
        <f t="shared" si="217"/>
        <v>0.14910705133062102</v>
      </c>
      <c r="Z1986" s="4">
        <f t="shared" si="218"/>
        <v>9.69</v>
      </c>
      <c r="AA1986" s="4">
        <f t="shared" si="219"/>
        <v>0.08</v>
      </c>
      <c r="AB1986" s="4">
        <f t="shared" si="220"/>
        <v>1.4448473273937177</v>
      </c>
      <c r="AC1986" s="19">
        <f t="shared" si="221"/>
        <v>9.77</v>
      </c>
      <c r="AD1986" s="8" t="str">
        <f>IF(COUNTIF(Catégories!A:A,N1986)=0,"catégorie inconnue",LOOKUP(N1986,Catégories!A:A,Catégories!B:B))</f>
        <v>Frêt</v>
      </c>
      <c r="AE1986" s="21">
        <f t="shared" si="222"/>
        <v>11.214847327393716</v>
      </c>
    </row>
    <row r="1987" spans="2:31" hidden="1" x14ac:dyDescent="0.2">
      <c r="B1987" s="122" t="s">
        <v>3839</v>
      </c>
      <c r="C1987" s="122" t="s">
        <v>177</v>
      </c>
      <c r="D1987" s="123">
        <v>46164</v>
      </c>
      <c r="E1987" s="122" t="s">
        <v>5680</v>
      </c>
      <c r="F1987" s="122" t="s">
        <v>22</v>
      </c>
      <c r="G1987" s="122" t="s">
        <v>161</v>
      </c>
      <c r="H1987" s="122" t="s">
        <v>149</v>
      </c>
      <c r="I1987" s="122" t="s">
        <v>5681</v>
      </c>
      <c r="J1987" s="122" t="s">
        <v>5681</v>
      </c>
      <c r="K1987" s="122" t="s">
        <v>24</v>
      </c>
      <c r="L1987" s="122" t="s">
        <v>5682</v>
      </c>
      <c r="M1987" s="122" t="s">
        <v>25</v>
      </c>
      <c r="N1987" s="122" t="s">
        <v>26</v>
      </c>
      <c r="O1987" s="122" t="s">
        <v>25</v>
      </c>
      <c r="P1987" s="122" t="s">
        <v>27</v>
      </c>
      <c r="Q1987" s="122" t="s">
        <v>190</v>
      </c>
      <c r="R1987" s="124">
        <v>6.0350000000000001</v>
      </c>
      <c r="S1987" s="122" t="s">
        <v>191</v>
      </c>
      <c r="T1987" s="125">
        <v>15.15</v>
      </c>
      <c r="U1987" s="122" t="s">
        <v>30</v>
      </c>
      <c r="W1987" s="8" t="str">
        <f t="shared" si="223"/>
        <v/>
      </c>
      <c r="X1987" s="8">
        <f>IF(S1987="6B",_xlfn.XLOOKUP(H1987,'Zoning 2shop'!A:A,'Zoning 2shop'!B:B),IF(S1987="6C",_xlfn.XLOOKUP(G1987,'Zoning 2shop'!C:C,'Zoning 2shop'!D:D),""))</f>
        <v>25</v>
      </c>
      <c r="Y1987" s="112">
        <f t="shared" si="217"/>
        <v>0.14910705133062102</v>
      </c>
      <c r="Z1987" s="4">
        <f t="shared" si="218"/>
        <v>15.15</v>
      </c>
      <c r="AA1987" s="4">
        <f t="shared" si="219"/>
        <v>0.08</v>
      </c>
      <c r="AB1987" s="4">
        <f t="shared" si="220"/>
        <v>2.2589718276589084</v>
      </c>
      <c r="AC1987" s="19">
        <f t="shared" si="221"/>
        <v>15.23</v>
      </c>
      <c r="AD1987" s="8" t="str">
        <f>IF(COUNTIF(Catégories!A:A,N1987)=0,"catégorie inconnue",LOOKUP(N1987,Catégories!A:A,Catégories!B:B))</f>
        <v>Frêt</v>
      </c>
      <c r="AE1987" s="21">
        <f t="shared" si="222"/>
        <v>17.488971827658908</v>
      </c>
    </row>
    <row r="1988" spans="2:31" hidden="1" x14ac:dyDescent="0.2">
      <c r="B1988" s="122" t="s">
        <v>3839</v>
      </c>
      <c r="C1988" s="122" t="s">
        <v>177</v>
      </c>
      <c r="D1988" s="123">
        <v>46164</v>
      </c>
      <c r="E1988" s="122" t="s">
        <v>5625</v>
      </c>
      <c r="F1988" s="122" t="s">
        <v>22</v>
      </c>
      <c r="G1988" s="122" t="s">
        <v>153</v>
      </c>
      <c r="H1988" s="122" t="s">
        <v>149</v>
      </c>
      <c r="I1988" s="122" t="s">
        <v>5626</v>
      </c>
      <c r="J1988" s="122" t="s">
        <v>5626</v>
      </c>
      <c r="K1988" s="122" t="s">
        <v>24</v>
      </c>
      <c r="L1988" s="122" t="s">
        <v>5627</v>
      </c>
      <c r="M1988" s="122" t="s">
        <v>25</v>
      </c>
      <c r="N1988" s="122" t="s">
        <v>26</v>
      </c>
      <c r="O1988" s="122" t="s">
        <v>25</v>
      </c>
      <c r="P1988" s="122" t="s">
        <v>27</v>
      </c>
      <c r="Q1988" s="122" t="s">
        <v>190</v>
      </c>
      <c r="R1988" s="124">
        <v>0.21</v>
      </c>
      <c r="S1988" s="122" t="s">
        <v>191</v>
      </c>
      <c r="T1988" s="125">
        <v>6.4</v>
      </c>
      <c r="U1988" s="122" t="s">
        <v>30</v>
      </c>
      <c r="W1988" s="8" t="str">
        <f t="shared" si="223"/>
        <v/>
      </c>
      <c r="X1988" s="8">
        <f>IF(S1988="6B",_xlfn.XLOOKUP(H1988,'Zoning 2shop'!A:A,'Zoning 2shop'!B:B),IF(S1988="6C",_xlfn.XLOOKUP(G1988,'Zoning 2shop'!C:C,'Zoning 2shop'!D:D),""))</f>
        <v>33</v>
      </c>
      <c r="Y1988" s="112">
        <f t="shared" si="217"/>
        <v>0.14910705133062102</v>
      </c>
      <c r="Z1988" s="4">
        <f t="shared" si="218"/>
        <v>6.4</v>
      </c>
      <c r="AA1988" s="4">
        <f t="shared" si="219"/>
        <v>0.08</v>
      </c>
      <c r="AB1988" s="4">
        <f t="shared" si="220"/>
        <v>0.95428512851597458</v>
      </c>
      <c r="AC1988" s="19">
        <f t="shared" si="221"/>
        <v>6.48</v>
      </c>
      <c r="AD1988" s="8" t="str">
        <f>IF(COUNTIF(Catégories!A:A,N1988)=0,"catégorie inconnue",LOOKUP(N1988,Catégories!A:A,Catégories!B:B))</f>
        <v>Frêt</v>
      </c>
      <c r="AE1988" s="21">
        <f t="shared" si="222"/>
        <v>7.4342851285159748</v>
      </c>
    </row>
    <row r="1989" spans="2:31" hidden="1" x14ac:dyDescent="0.2">
      <c r="B1989" s="122" t="s">
        <v>3839</v>
      </c>
      <c r="C1989" s="122" t="s">
        <v>177</v>
      </c>
      <c r="D1989" s="123">
        <v>46164</v>
      </c>
      <c r="E1989" s="122" t="s">
        <v>5677</v>
      </c>
      <c r="F1989" s="122" t="s">
        <v>22</v>
      </c>
      <c r="G1989" s="122" t="s">
        <v>151</v>
      </c>
      <c r="H1989" s="122" t="s">
        <v>149</v>
      </c>
      <c r="I1989" s="122" t="s">
        <v>5678</v>
      </c>
      <c r="J1989" s="122" t="s">
        <v>5678</v>
      </c>
      <c r="K1989" s="122" t="s">
        <v>24</v>
      </c>
      <c r="L1989" s="122" t="s">
        <v>5679</v>
      </c>
      <c r="M1989" s="122" t="s">
        <v>25</v>
      </c>
      <c r="N1989" s="122" t="s">
        <v>26</v>
      </c>
      <c r="O1989" s="122" t="s">
        <v>25</v>
      </c>
      <c r="P1989" s="122" t="s">
        <v>27</v>
      </c>
      <c r="Q1989" s="122" t="s">
        <v>190</v>
      </c>
      <c r="R1989" s="124">
        <v>0.7</v>
      </c>
      <c r="S1989" s="122" t="s">
        <v>191</v>
      </c>
      <c r="T1989" s="125">
        <v>5.55</v>
      </c>
      <c r="U1989" s="122" t="s">
        <v>30</v>
      </c>
      <c r="W1989" s="8" t="str">
        <f t="shared" si="223"/>
        <v/>
      </c>
      <c r="X1989" s="8">
        <f>IF(S1989="6B",_xlfn.XLOOKUP(H1989,'Zoning 2shop'!A:A,'Zoning 2shop'!B:B),IF(S1989="6C",_xlfn.XLOOKUP(G1989,'Zoning 2shop'!C:C,'Zoning 2shop'!D:D),""))</f>
        <v>30</v>
      </c>
      <c r="Y1989" s="112">
        <f t="shared" si="217"/>
        <v>0.14910705133062102</v>
      </c>
      <c r="Z1989" s="4">
        <f t="shared" si="218"/>
        <v>5.55</v>
      </c>
      <c r="AA1989" s="4">
        <f t="shared" si="219"/>
        <v>0.08</v>
      </c>
      <c r="AB1989" s="4">
        <f t="shared" si="220"/>
        <v>0.8275441348849466</v>
      </c>
      <c r="AC1989" s="19">
        <f t="shared" si="221"/>
        <v>5.63</v>
      </c>
      <c r="AD1989" s="8" t="str">
        <f>IF(COUNTIF(Catégories!A:A,N1989)=0,"catégorie inconnue",LOOKUP(N1989,Catégories!A:A,Catégories!B:B))</f>
        <v>Frêt</v>
      </c>
      <c r="AE1989" s="21">
        <f t="shared" si="222"/>
        <v>6.4575441348849463</v>
      </c>
    </row>
    <row r="1990" spans="2:31" hidden="1" x14ac:dyDescent="0.2">
      <c r="B1990" s="122" t="s">
        <v>3839</v>
      </c>
      <c r="C1990" s="122" t="s">
        <v>177</v>
      </c>
      <c r="D1990" s="123">
        <v>46164</v>
      </c>
      <c r="E1990" s="122" t="s">
        <v>5652</v>
      </c>
      <c r="F1990" s="122" t="s">
        <v>22</v>
      </c>
      <c r="G1990" s="122" t="s">
        <v>151</v>
      </c>
      <c r="H1990" s="122" t="s">
        <v>149</v>
      </c>
      <c r="I1990" s="122" t="s">
        <v>5653</v>
      </c>
      <c r="J1990" s="122" t="s">
        <v>5653</v>
      </c>
      <c r="K1990" s="122" t="s">
        <v>24</v>
      </c>
      <c r="L1990" s="122" t="s">
        <v>5654</v>
      </c>
      <c r="M1990" s="122" t="s">
        <v>25</v>
      </c>
      <c r="N1990" s="122" t="s">
        <v>26</v>
      </c>
      <c r="O1990" s="122" t="s">
        <v>25</v>
      </c>
      <c r="P1990" s="122" t="s">
        <v>27</v>
      </c>
      <c r="Q1990" s="122" t="s">
        <v>190</v>
      </c>
      <c r="R1990" s="124">
        <v>0.53200000000000003</v>
      </c>
      <c r="S1990" s="122" t="s">
        <v>191</v>
      </c>
      <c r="T1990" s="125">
        <v>5.55</v>
      </c>
      <c r="U1990" s="122" t="s">
        <v>30</v>
      </c>
      <c r="W1990" s="8" t="str">
        <f t="shared" si="223"/>
        <v/>
      </c>
      <c r="X1990" s="8">
        <f>IF(S1990="6B",_xlfn.XLOOKUP(H1990,'Zoning 2shop'!A:A,'Zoning 2shop'!B:B),IF(S1990="6C",_xlfn.XLOOKUP(G1990,'Zoning 2shop'!C:C,'Zoning 2shop'!D:D),""))</f>
        <v>30</v>
      </c>
      <c r="Y1990" s="112">
        <f t="shared" si="217"/>
        <v>0.14910705133062102</v>
      </c>
      <c r="Z1990" s="4">
        <f t="shared" si="218"/>
        <v>5.55</v>
      </c>
      <c r="AA1990" s="4">
        <f t="shared" si="219"/>
        <v>0.08</v>
      </c>
      <c r="AB1990" s="4">
        <f t="shared" si="220"/>
        <v>0.8275441348849466</v>
      </c>
      <c r="AC1990" s="19">
        <f t="shared" si="221"/>
        <v>5.63</v>
      </c>
      <c r="AD1990" s="8" t="str">
        <f>IF(COUNTIF(Catégories!A:A,N1990)=0,"catégorie inconnue",LOOKUP(N1990,Catégories!A:A,Catégories!B:B))</f>
        <v>Frêt</v>
      </c>
      <c r="AE1990" s="21">
        <f t="shared" si="222"/>
        <v>6.4575441348849463</v>
      </c>
    </row>
    <row r="1991" spans="2:31" hidden="1" x14ac:dyDescent="0.2">
      <c r="B1991" s="122" t="s">
        <v>3839</v>
      </c>
      <c r="C1991" s="122" t="s">
        <v>177</v>
      </c>
      <c r="D1991" s="123">
        <v>46164</v>
      </c>
      <c r="E1991" s="122" t="s">
        <v>337</v>
      </c>
      <c r="F1991" s="122" t="s">
        <v>22</v>
      </c>
      <c r="G1991" s="122" t="s">
        <v>151</v>
      </c>
      <c r="H1991" s="122" t="s">
        <v>149</v>
      </c>
      <c r="I1991" s="122" t="s">
        <v>5655</v>
      </c>
      <c r="J1991" s="122" t="s">
        <v>5655</v>
      </c>
      <c r="K1991" s="122" t="s">
        <v>24</v>
      </c>
      <c r="L1991" s="122" t="s">
        <v>5656</v>
      </c>
      <c r="M1991" s="122" t="s">
        <v>25</v>
      </c>
      <c r="N1991" s="122" t="s">
        <v>26</v>
      </c>
      <c r="O1991" s="122" t="s">
        <v>25</v>
      </c>
      <c r="P1991" s="122" t="s">
        <v>27</v>
      </c>
      <c r="Q1991" s="122" t="s">
        <v>190</v>
      </c>
      <c r="R1991" s="124">
        <v>4.5060000000000002</v>
      </c>
      <c r="S1991" s="122" t="s">
        <v>191</v>
      </c>
      <c r="T1991" s="125">
        <v>9.69</v>
      </c>
      <c r="U1991" s="122" t="s">
        <v>30</v>
      </c>
      <c r="W1991" s="8" t="str">
        <f t="shared" si="223"/>
        <v/>
      </c>
      <c r="X1991" s="8">
        <f>IF(S1991="6B",_xlfn.XLOOKUP(H1991,'Zoning 2shop'!A:A,'Zoning 2shop'!B:B),IF(S1991="6C",_xlfn.XLOOKUP(G1991,'Zoning 2shop'!C:C,'Zoning 2shop'!D:D),""))</f>
        <v>30</v>
      </c>
      <c r="Y1991" s="112">
        <f t="shared" si="217"/>
        <v>0.14910705133062102</v>
      </c>
      <c r="Z1991" s="4">
        <f t="shared" si="218"/>
        <v>9.69</v>
      </c>
      <c r="AA1991" s="4">
        <f t="shared" si="219"/>
        <v>0.08</v>
      </c>
      <c r="AB1991" s="4">
        <f t="shared" si="220"/>
        <v>1.4448473273937177</v>
      </c>
      <c r="AC1991" s="19">
        <f t="shared" si="221"/>
        <v>9.77</v>
      </c>
      <c r="AD1991" s="8" t="str">
        <f>IF(COUNTIF(Catégories!A:A,N1991)=0,"catégorie inconnue",LOOKUP(N1991,Catégories!A:A,Catégories!B:B))</f>
        <v>Frêt</v>
      </c>
      <c r="AE1991" s="21">
        <f t="shared" si="222"/>
        <v>11.214847327393716</v>
      </c>
    </row>
    <row r="1992" spans="2:31" hidden="1" x14ac:dyDescent="0.2">
      <c r="B1992" s="122" t="s">
        <v>3839</v>
      </c>
      <c r="C1992" s="122" t="s">
        <v>177</v>
      </c>
      <c r="D1992" s="123">
        <v>46164</v>
      </c>
      <c r="E1992" s="122" t="s">
        <v>538</v>
      </c>
      <c r="F1992" s="122" t="s">
        <v>22</v>
      </c>
      <c r="G1992" s="122" t="s">
        <v>151</v>
      </c>
      <c r="H1992" s="122" t="s">
        <v>149</v>
      </c>
      <c r="I1992" s="122" t="s">
        <v>5619</v>
      </c>
      <c r="J1992" s="122" t="s">
        <v>5619</v>
      </c>
      <c r="K1992" s="122" t="s">
        <v>24</v>
      </c>
      <c r="L1992" s="122" t="s">
        <v>5620</v>
      </c>
      <c r="M1992" s="122" t="s">
        <v>25</v>
      </c>
      <c r="N1992" s="122" t="s">
        <v>26</v>
      </c>
      <c r="O1992" s="122" t="s">
        <v>25</v>
      </c>
      <c r="P1992" s="122" t="s">
        <v>27</v>
      </c>
      <c r="Q1992" s="122" t="s">
        <v>190</v>
      </c>
      <c r="R1992" s="124">
        <v>0.14000000000000001</v>
      </c>
      <c r="S1992" s="122" t="s">
        <v>191</v>
      </c>
      <c r="T1992" s="125">
        <v>5.33</v>
      </c>
      <c r="U1992" s="122" t="s">
        <v>30</v>
      </c>
      <c r="W1992" s="8" t="str">
        <f t="shared" si="223"/>
        <v/>
      </c>
      <c r="X1992" s="8">
        <f>IF(S1992="6B",_xlfn.XLOOKUP(H1992,'Zoning 2shop'!A:A,'Zoning 2shop'!B:B),IF(S1992="6C",_xlfn.XLOOKUP(G1992,'Zoning 2shop'!C:C,'Zoning 2shop'!D:D),""))</f>
        <v>30</v>
      </c>
      <c r="Y1992" s="112">
        <f t="shared" si="217"/>
        <v>0.14910705133062102</v>
      </c>
      <c r="Z1992" s="4">
        <f t="shared" si="218"/>
        <v>5.33</v>
      </c>
      <c r="AA1992" s="4">
        <f t="shared" si="219"/>
        <v>0.08</v>
      </c>
      <c r="AB1992" s="4">
        <f t="shared" si="220"/>
        <v>0.79474058359221</v>
      </c>
      <c r="AC1992" s="19">
        <f t="shared" si="221"/>
        <v>5.41</v>
      </c>
      <c r="AD1992" s="8" t="str">
        <f>IF(COUNTIF(Catégories!A:A,N1992)=0,"catégorie inconnue",LOOKUP(N1992,Catégories!A:A,Catégories!B:B))</f>
        <v>Frêt</v>
      </c>
      <c r="AE1992" s="21">
        <f t="shared" si="222"/>
        <v>6.2047405835922103</v>
      </c>
    </row>
    <row r="1993" spans="2:31" hidden="1" x14ac:dyDescent="0.2">
      <c r="B1993" s="122" t="s">
        <v>3839</v>
      </c>
      <c r="C1993" s="122" t="s">
        <v>177</v>
      </c>
      <c r="D1993" s="123">
        <v>46164</v>
      </c>
      <c r="E1993" s="122" t="s">
        <v>5632</v>
      </c>
      <c r="F1993" s="122" t="s">
        <v>22</v>
      </c>
      <c r="G1993" s="122" t="s">
        <v>151</v>
      </c>
      <c r="H1993" s="122" t="s">
        <v>149</v>
      </c>
      <c r="I1993" s="122" t="s">
        <v>5633</v>
      </c>
      <c r="J1993" s="122" t="s">
        <v>5633</v>
      </c>
      <c r="K1993" s="122" t="s">
        <v>24</v>
      </c>
      <c r="L1993" s="122" t="s">
        <v>5634</v>
      </c>
      <c r="M1993" s="122" t="s">
        <v>25</v>
      </c>
      <c r="N1993" s="122" t="s">
        <v>26</v>
      </c>
      <c r="O1993" s="122" t="s">
        <v>25</v>
      </c>
      <c r="P1993" s="122" t="s">
        <v>27</v>
      </c>
      <c r="Q1993" s="122" t="s">
        <v>190</v>
      </c>
      <c r="R1993" s="124">
        <v>0.28000000000000003</v>
      </c>
      <c r="S1993" s="122" t="s">
        <v>191</v>
      </c>
      <c r="T1993" s="125">
        <v>5.33</v>
      </c>
      <c r="U1993" s="122" t="s">
        <v>30</v>
      </c>
      <c r="W1993" s="8" t="str">
        <f t="shared" si="223"/>
        <v/>
      </c>
      <c r="X1993" s="8">
        <f>IF(S1993="6B",_xlfn.XLOOKUP(H1993,'Zoning 2shop'!A:A,'Zoning 2shop'!B:B),IF(S1993="6C",_xlfn.XLOOKUP(G1993,'Zoning 2shop'!C:C,'Zoning 2shop'!D:D),""))</f>
        <v>30</v>
      </c>
      <c r="Y1993" s="112">
        <f t="shared" si="217"/>
        <v>0.14910705133062102</v>
      </c>
      <c r="Z1993" s="4">
        <f t="shared" si="218"/>
        <v>5.33</v>
      </c>
      <c r="AA1993" s="4">
        <f t="shared" si="219"/>
        <v>0.08</v>
      </c>
      <c r="AB1993" s="4">
        <f t="shared" si="220"/>
        <v>0.79474058359221</v>
      </c>
      <c r="AC1993" s="19">
        <f t="shared" si="221"/>
        <v>5.41</v>
      </c>
      <c r="AD1993" s="8" t="str">
        <f>IF(COUNTIF(Catégories!A:A,N1993)=0,"catégorie inconnue",LOOKUP(N1993,Catégories!A:A,Catégories!B:B))</f>
        <v>Frêt</v>
      </c>
      <c r="AE1993" s="21">
        <f t="shared" si="222"/>
        <v>6.2047405835922103</v>
      </c>
    </row>
    <row r="1994" spans="2:31" hidden="1" x14ac:dyDescent="0.2">
      <c r="B1994" s="122" t="s">
        <v>3839</v>
      </c>
      <c r="C1994" s="122" t="s">
        <v>177</v>
      </c>
      <c r="D1994" s="123">
        <v>46164</v>
      </c>
      <c r="E1994" s="122" t="s">
        <v>5668</v>
      </c>
      <c r="F1994" s="122" t="s">
        <v>22</v>
      </c>
      <c r="G1994" s="122" t="s">
        <v>151</v>
      </c>
      <c r="H1994" s="122" t="s">
        <v>149</v>
      </c>
      <c r="I1994" s="122" t="s">
        <v>5669</v>
      </c>
      <c r="J1994" s="122" t="s">
        <v>5669</v>
      </c>
      <c r="K1994" s="122" t="s">
        <v>24</v>
      </c>
      <c r="L1994" s="122" t="s">
        <v>5670</v>
      </c>
      <c r="M1994" s="122" t="s">
        <v>25</v>
      </c>
      <c r="N1994" s="122" t="s">
        <v>26</v>
      </c>
      <c r="O1994" s="122" t="s">
        <v>25</v>
      </c>
      <c r="P1994" s="122" t="s">
        <v>27</v>
      </c>
      <c r="Q1994" s="122" t="s">
        <v>190</v>
      </c>
      <c r="R1994" s="124">
        <v>4.4029999999999996</v>
      </c>
      <c r="S1994" s="122" t="s">
        <v>191</v>
      </c>
      <c r="T1994" s="125">
        <v>9.69</v>
      </c>
      <c r="U1994" s="122" t="s">
        <v>30</v>
      </c>
      <c r="W1994" s="8" t="str">
        <f t="shared" si="223"/>
        <v/>
      </c>
      <c r="X1994" s="8">
        <f>IF(S1994="6B",_xlfn.XLOOKUP(H1994,'Zoning 2shop'!A:A,'Zoning 2shop'!B:B),IF(S1994="6C",_xlfn.XLOOKUP(G1994,'Zoning 2shop'!C:C,'Zoning 2shop'!D:D),""))</f>
        <v>30</v>
      </c>
      <c r="Y1994" s="112">
        <f t="shared" ref="Y1994:Y2000" si="224">AB1994/Z1994</f>
        <v>0.14910705133062102</v>
      </c>
      <c r="Z1994" s="4">
        <f t="shared" ref="Z1994:Z2000" si="225">T1994</f>
        <v>9.69</v>
      </c>
      <c r="AA1994" s="4">
        <f t="shared" ref="AA1994:AA2000" si="226">IF(OR(S1994="6C",S1994="6B",S1994="5X",S1994="5Y"),0.08,0.5)</f>
        <v>0.08</v>
      </c>
      <c r="AB1994" s="4">
        <f t="shared" ref="AB1994:AB2000" si="227">$AG$5/$AG$2*Z1994</f>
        <v>1.4448473273937177</v>
      </c>
      <c r="AC1994" s="19">
        <f t="shared" ref="AC1994:AC2000" si="228">Z1994+AA1994</f>
        <v>9.77</v>
      </c>
      <c r="AD1994" s="8" t="str">
        <f>IF(COUNTIF(Catégories!A:A,N1994)=0,"catégorie inconnue",LOOKUP(N1994,Catégories!A:A,Catégories!B:B))</f>
        <v>Frêt</v>
      </c>
      <c r="AE1994" s="21">
        <f t="shared" ref="AE1994:AE2057" si="229">SUM(Z1994:AB1994)</f>
        <v>11.214847327393716</v>
      </c>
    </row>
    <row r="1995" spans="2:31" hidden="1" x14ac:dyDescent="0.2">
      <c r="B1995" s="122" t="s">
        <v>3839</v>
      </c>
      <c r="C1995" s="122" t="s">
        <v>177</v>
      </c>
      <c r="D1995" s="123">
        <v>46164</v>
      </c>
      <c r="E1995" s="122" t="s">
        <v>5662</v>
      </c>
      <c r="F1995" s="122" t="s">
        <v>22</v>
      </c>
      <c r="G1995" s="122" t="s">
        <v>151</v>
      </c>
      <c r="H1995" s="122" t="s">
        <v>149</v>
      </c>
      <c r="I1995" s="122" t="s">
        <v>5663</v>
      </c>
      <c r="J1995" s="122" t="s">
        <v>5663</v>
      </c>
      <c r="K1995" s="122" t="s">
        <v>24</v>
      </c>
      <c r="L1995" s="122" t="s">
        <v>5664</v>
      </c>
      <c r="M1995" s="122" t="s">
        <v>25</v>
      </c>
      <c r="N1995" s="122" t="s">
        <v>26</v>
      </c>
      <c r="O1995" s="122" t="s">
        <v>25</v>
      </c>
      <c r="P1995" s="122" t="s">
        <v>27</v>
      </c>
      <c r="Q1995" s="122" t="s">
        <v>190</v>
      </c>
      <c r="R1995" s="124">
        <v>4.532</v>
      </c>
      <c r="S1995" s="122" t="s">
        <v>191</v>
      </c>
      <c r="T1995" s="125">
        <v>9.69</v>
      </c>
      <c r="U1995" s="122" t="s">
        <v>30</v>
      </c>
      <c r="W1995" s="8" t="str">
        <f t="shared" si="223"/>
        <v/>
      </c>
      <c r="X1995" s="8">
        <f>IF(S1995="6B",_xlfn.XLOOKUP(H1995,'Zoning 2shop'!A:A,'Zoning 2shop'!B:B),IF(S1995="6C",_xlfn.XLOOKUP(G1995,'Zoning 2shop'!C:C,'Zoning 2shop'!D:D),""))</f>
        <v>30</v>
      </c>
      <c r="Y1995" s="112">
        <f t="shared" si="224"/>
        <v>0.14910705133062102</v>
      </c>
      <c r="Z1995" s="4">
        <f t="shared" si="225"/>
        <v>9.69</v>
      </c>
      <c r="AA1995" s="4">
        <f t="shared" si="226"/>
        <v>0.08</v>
      </c>
      <c r="AB1995" s="4">
        <f t="shared" si="227"/>
        <v>1.4448473273937177</v>
      </c>
      <c r="AC1995" s="19">
        <f t="shared" si="228"/>
        <v>9.77</v>
      </c>
      <c r="AD1995" s="8" t="str">
        <f>IF(COUNTIF(Catégories!A:A,N1995)=0,"catégorie inconnue",LOOKUP(N1995,Catégories!A:A,Catégories!B:B))</f>
        <v>Frêt</v>
      </c>
      <c r="AE1995" s="21">
        <f t="shared" si="229"/>
        <v>11.214847327393716</v>
      </c>
    </row>
    <row r="1996" spans="2:31" hidden="1" x14ac:dyDescent="0.2">
      <c r="B1996" s="122" t="s">
        <v>3839</v>
      </c>
      <c r="C1996" s="122" t="s">
        <v>177</v>
      </c>
      <c r="D1996" s="123">
        <v>46164</v>
      </c>
      <c r="E1996" s="122" t="s">
        <v>1993</v>
      </c>
      <c r="F1996" s="122" t="s">
        <v>22</v>
      </c>
      <c r="G1996" s="122" t="s">
        <v>151</v>
      </c>
      <c r="H1996" s="122" t="s">
        <v>149</v>
      </c>
      <c r="I1996" s="122" t="s">
        <v>5630</v>
      </c>
      <c r="J1996" s="122" t="s">
        <v>5630</v>
      </c>
      <c r="K1996" s="122" t="s">
        <v>24</v>
      </c>
      <c r="L1996" s="122" t="s">
        <v>5631</v>
      </c>
      <c r="M1996" s="122" t="s">
        <v>25</v>
      </c>
      <c r="N1996" s="122" t="s">
        <v>26</v>
      </c>
      <c r="O1996" s="122" t="s">
        <v>25</v>
      </c>
      <c r="P1996" s="122" t="s">
        <v>27</v>
      </c>
      <c r="Q1996" s="122" t="s">
        <v>190</v>
      </c>
      <c r="R1996" s="124">
        <v>6.5519999999999996</v>
      </c>
      <c r="S1996" s="122" t="s">
        <v>191</v>
      </c>
      <c r="T1996" s="125">
        <v>11.01</v>
      </c>
      <c r="U1996" s="122" t="s">
        <v>30</v>
      </c>
      <c r="W1996" s="8" t="str">
        <f t="shared" si="223"/>
        <v/>
      </c>
      <c r="X1996" s="8">
        <f>IF(S1996="6B",_xlfn.XLOOKUP(H1996,'Zoning 2shop'!A:A,'Zoning 2shop'!B:B),IF(S1996="6C",_xlfn.XLOOKUP(G1996,'Zoning 2shop'!C:C,'Zoning 2shop'!D:D),""))</f>
        <v>30</v>
      </c>
      <c r="Y1996" s="112">
        <f t="shared" si="224"/>
        <v>0.14910705133062102</v>
      </c>
      <c r="Z1996" s="4">
        <f t="shared" si="225"/>
        <v>11.01</v>
      </c>
      <c r="AA1996" s="4">
        <f t="shared" si="226"/>
        <v>0.08</v>
      </c>
      <c r="AB1996" s="4">
        <f t="shared" si="227"/>
        <v>1.6416686351501375</v>
      </c>
      <c r="AC1996" s="19">
        <f t="shared" si="228"/>
        <v>11.09</v>
      </c>
      <c r="AD1996" s="8" t="str">
        <f>IF(COUNTIF(Catégories!A:A,N1996)=0,"catégorie inconnue",LOOKUP(N1996,Catégories!A:A,Catégories!B:B))</f>
        <v>Frêt</v>
      </c>
      <c r="AE1996" s="21">
        <f t="shared" si="229"/>
        <v>12.731668635150138</v>
      </c>
    </row>
    <row r="1997" spans="2:31" hidden="1" x14ac:dyDescent="0.2">
      <c r="B1997" s="122" t="s">
        <v>3839</v>
      </c>
      <c r="C1997" s="122" t="s">
        <v>177</v>
      </c>
      <c r="D1997" s="123">
        <v>46164</v>
      </c>
      <c r="E1997" s="122" t="s">
        <v>5671</v>
      </c>
      <c r="F1997" s="122" t="s">
        <v>22</v>
      </c>
      <c r="G1997" s="122" t="s">
        <v>161</v>
      </c>
      <c r="H1997" s="122" t="s">
        <v>149</v>
      </c>
      <c r="I1997" s="122" t="s">
        <v>5672</v>
      </c>
      <c r="J1997" s="122" t="s">
        <v>5672</v>
      </c>
      <c r="K1997" s="122" t="s">
        <v>24</v>
      </c>
      <c r="L1997" s="122" t="s">
        <v>5673</v>
      </c>
      <c r="M1997" s="122" t="s">
        <v>25</v>
      </c>
      <c r="N1997" s="122" t="s">
        <v>26</v>
      </c>
      <c r="O1997" s="122" t="s">
        <v>25</v>
      </c>
      <c r="P1997" s="122" t="s">
        <v>27</v>
      </c>
      <c r="Q1997" s="122" t="s">
        <v>190</v>
      </c>
      <c r="R1997" s="124">
        <v>4.532</v>
      </c>
      <c r="S1997" s="122" t="s">
        <v>191</v>
      </c>
      <c r="T1997" s="125">
        <v>13.83</v>
      </c>
      <c r="U1997" s="122" t="s">
        <v>30</v>
      </c>
      <c r="W1997" s="8" t="str">
        <f t="shared" si="223"/>
        <v/>
      </c>
      <c r="X1997" s="8">
        <f>IF(S1997="6B",_xlfn.XLOOKUP(H1997,'Zoning 2shop'!A:A,'Zoning 2shop'!B:B),IF(S1997="6C",_xlfn.XLOOKUP(G1997,'Zoning 2shop'!C:C,'Zoning 2shop'!D:D),""))</f>
        <v>25</v>
      </c>
      <c r="Y1997" s="112">
        <f t="shared" si="224"/>
        <v>0.14910705133062102</v>
      </c>
      <c r="Z1997" s="4">
        <f t="shared" si="225"/>
        <v>13.83</v>
      </c>
      <c r="AA1997" s="4">
        <f t="shared" si="226"/>
        <v>0.08</v>
      </c>
      <c r="AB1997" s="4">
        <f t="shared" si="227"/>
        <v>2.0621505199024885</v>
      </c>
      <c r="AC1997" s="19">
        <f t="shared" si="228"/>
        <v>13.91</v>
      </c>
      <c r="AD1997" s="8" t="str">
        <f>IF(COUNTIF(Catégories!A:A,N1997)=0,"catégorie inconnue",LOOKUP(N1997,Catégories!A:A,Catégories!B:B))</f>
        <v>Frêt</v>
      </c>
      <c r="AE1997" s="21">
        <f t="shared" si="229"/>
        <v>15.972150519902488</v>
      </c>
    </row>
    <row r="1998" spans="2:31" hidden="1" x14ac:dyDescent="0.2">
      <c r="B1998" s="122" t="s">
        <v>3839</v>
      </c>
      <c r="C1998" s="122" t="s">
        <v>177</v>
      </c>
      <c r="D1998" s="123">
        <v>46164</v>
      </c>
      <c r="E1998" s="122" t="s">
        <v>5665</v>
      </c>
      <c r="F1998" s="122" t="s">
        <v>22</v>
      </c>
      <c r="G1998" s="122" t="s">
        <v>151</v>
      </c>
      <c r="H1998" s="122" t="s">
        <v>149</v>
      </c>
      <c r="I1998" s="122" t="s">
        <v>5666</v>
      </c>
      <c r="J1998" s="122" t="s">
        <v>5666</v>
      </c>
      <c r="K1998" s="122" t="s">
        <v>24</v>
      </c>
      <c r="L1998" s="122" t="s">
        <v>5667</v>
      </c>
      <c r="M1998" s="122" t="s">
        <v>25</v>
      </c>
      <c r="N1998" s="122" t="s">
        <v>26</v>
      </c>
      <c r="O1998" s="122" t="s">
        <v>25</v>
      </c>
      <c r="P1998" s="122" t="s">
        <v>27</v>
      </c>
      <c r="Q1998" s="122" t="s">
        <v>190</v>
      </c>
      <c r="R1998" s="124">
        <v>5.9039999999999999</v>
      </c>
      <c r="S1998" s="122" t="s">
        <v>191</v>
      </c>
      <c r="T1998" s="125">
        <v>10.35</v>
      </c>
      <c r="U1998" s="122" t="s">
        <v>30</v>
      </c>
      <c r="W1998" s="8" t="str">
        <f t="shared" si="223"/>
        <v/>
      </c>
      <c r="X1998" s="8">
        <f>IF(S1998="6B",_xlfn.XLOOKUP(H1998,'Zoning 2shop'!A:A,'Zoning 2shop'!B:B),IF(S1998="6C",_xlfn.XLOOKUP(G1998,'Zoning 2shop'!C:C,'Zoning 2shop'!D:D),""))</f>
        <v>30</v>
      </c>
      <c r="Y1998" s="112">
        <f t="shared" si="224"/>
        <v>0.14910705133062102</v>
      </c>
      <c r="Z1998" s="4">
        <f t="shared" si="225"/>
        <v>10.35</v>
      </c>
      <c r="AA1998" s="4">
        <f t="shared" si="226"/>
        <v>0.08</v>
      </c>
      <c r="AB1998" s="4">
        <f t="shared" si="227"/>
        <v>1.5432579812719276</v>
      </c>
      <c r="AC1998" s="19">
        <f t="shared" si="228"/>
        <v>10.43</v>
      </c>
      <c r="AD1998" s="8" t="str">
        <f>IF(COUNTIF(Catégories!A:A,N1998)=0,"catégorie inconnue",LOOKUP(N1998,Catégories!A:A,Catégories!B:B))</f>
        <v>Frêt</v>
      </c>
      <c r="AE1998" s="21">
        <f t="shared" si="229"/>
        <v>11.973257981271928</v>
      </c>
    </row>
    <row r="1999" spans="2:31" hidden="1" x14ac:dyDescent="0.2">
      <c r="B1999" s="122" t="s">
        <v>3839</v>
      </c>
      <c r="C1999" s="122" t="s">
        <v>177</v>
      </c>
      <c r="D1999" s="123">
        <v>46164</v>
      </c>
      <c r="E1999" s="122" t="s">
        <v>5186</v>
      </c>
      <c r="F1999" s="122" t="s">
        <v>22</v>
      </c>
      <c r="G1999" s="122" t="s">
        <v>151</v>
      </c>
      <c r="H1999" s="122" t="s">
        <v>149</v>
      </c>
      <c r="I1999" s="122" t="s">
        <v>5635</v>
      </c>
      <c r="J1999" s="122" t="s">
        <v>5635</v>
      </c>
      <c r="K1999" s="122" t="s">
        <v>24</v>
      </c>
      <c r="L1999" s="122" t="s">
        <v>5636</v>
      </c>
      <c r="M1999" s="122" t="s">
        <v>25</v>
      </c>
      <c r="N1999" s="122" t="s">
        <v>26</v>
      </c>
      <c r="O1999" s="122" t="s">
        <v>25</v>
      </c>
      <c r="P1999" s="122" t="s">
        <v>27</v>
      </c>
      <c r="Q1999" s="122" t="s">
        <v>190</v>
      </c>
      <c r="R1999" s="124">
        <v>0.24</v>
      </c>
      <c r="S1999" s="122" t="s">
        <v>191</v>
      </c>
      <c r="T1999" s="125">
        <v>5.33</v>
      </c>
      <c r="U1999" s="122" t="s">
        <v>30</v>
      </c>
      <c r="W1999" s="8" t="str">
        <f t="shared" si="223"/>
        <v/>
      </c>
      <c r="X1999" s="8">
        <f>IF(S1999="6B",_xlfn.XLOOKUP(H1999,'Zoning 2shop'!A:A,'Zoning 2shop'!B:B),IF(S1999="6C",_xlfn.XLOOKUP(G1999,'Zoning 2shop'!C:C,'Zoning 2shop'!D:D),""))</f>
        <v>30</v>
      </c>
      <c r="Y1999" s="112">
        <f t="shared" si="224"/>
        <v>0.14910705133062102</v>
      </c>
      <c r="Z1999" s="4">
        <f t="shared" si="225"/>
        <v>5.33</v>
      </c>
      <c r="AA1999" s="4">
        <f t="shared" si="226"/>
        <v>0.08</v>
      </c>
      <c r="AB1999" s="4">
        <f t="shared" si="227"/>
        <v>0.79474058359221</v>
      </c>
      <c r="AC1999" s="19">
        <f t="shared" si="228"/>
        <v>5.41</v>
      </c>
      <c r="AD1999" s="8" t="str">
        <f>IF(COUNTIF(Catégories!A:A,N1999)=0,"catégorie inconnue",LOOKUP(N1999,Catégories!A:A,Catégories!B:B))</f>
        <v>Frêt</v>
      </c>
      <c r="AE1999" s="21">
        <f t="shared" si="229"/>
        <v>6.2047405835922103</v>
      </c>
    </row>
    <row r="2000" spans="2:31" hidden="1" x14ac:dyDescent="0.2">
      <c r="B2000" s="122" t="s">
        <v>3839</v>
      </c>
      <c r="C2000" s="122" t="s">
        <v>177</v>
      </c>
      <c r="D2000" s="123">
        <v>46164</v>
      </c>
      <c r="E2000" s="122" t="s">
        <v>5689</v>
      </c>
      <c r="F2000" s="122" t="s">
        <v>22</v>
      </c>
      <c r="G2000" s="122" t="s">
        <v>156</v>
      </c>
      <c r="H2000" s="122" t="s">
        <v>149</v>
      </c>
      <c r="I2000" s="122" t="s">
        <v>5690</v>
      </c>
      <c r="J2000" s="122" t="s">
        <v>5690</v>
      </c>
      <c r="K2000" s="122" t="s">
        <v>24</v>
      </c>
      <c r="L2000" s="122" t="s">
        <v>5691</v>
      </c>
      <c r="M2000" s="122" t="s">
        <v>25</v>
      </c>
      <c r="N2000" s="122" t="s">
        <v>26</v>
      </c>
      <c r="O2000" s="122" t="s">
        <v>25</v>
      </c>
      <c r="P2000" s="122" t="s">
        <v>27</v>
      </c>
      <c r="Q2000" s="122" t="s">
        <v>190</v>
      </c>
      <c r="R2000" s="124">
        <v>7.04</v>
      </c>
      <c r="S2000" s="122" t="s">
        <v>191</v>
      </c>
      <c r="T2000" s="125">
        <v>11.67</v>
      </c>
      <c r="U2000" s="122" t="s">
        <v>30</v>
      </c>
      <c r="W2000" s="8" t="str">
        <f t="shared" si="223"/>
        <v/>
      </c>
      <c r="X2000" s="8">
        <f>IF(S2000="6B",_xlfn.XLOOKUP(H2000,'Zoning 2shop'!A:A,'Zoning 2shop'!B:B),IF(S2000="6C",_xlfn.XLOOKUP(G2000,'Zoning 2shop'!C:C,'Zoning 2shop'!D:D),""))</f>
        <v>42</v>
      </c>
      <c r="Y2000" s="112">
        <f t="shared" si="224"/>
        <v>0.14910705133062102</v>
      </c>
      <c r="Z2000" s="4">
        <f t="shared" si="225"/>
        <v>11.67</v>
      </c>
      <c r="AA2000" s="4">
        <f t="shared" si="226"/>
        <v>0.08</v>
      </c>
      <c r="AB2000" s="4">
        <f t="shared" si="227"/>
        <v>1.7400792890283474</v>
      </c>
      <c r="AC2000" s="19">
        <f t="shared" si="228"/>
        <v>11.75</v>
      </c>
      <c r="AD2000" s="8" t="str">
        <f>IF(COUNTIF(Catégories!A:A,N2000)=0,"catégorie inconnue",LOOKUP(N2000,Catégories!A:A,Catégories!B:B))</f>
        <v>Frêt</v>
      </c>
      <c r="AE2000" s="21">
        <f t="shared" si="229"/>
        <v>13.490079289028348</v>
      </c>
    </row>
    <row r="2001" spans="2:31" hidden="1" x14ac:dyDescent="0.2">
      <c r="B2001" t="s">
        <v>3839</v>
      </c>
      <c r="C2001" t="s">
        <v>177</v>
      </c>
      <c r="D2001">
        <v>46164</v>
      </c>
      <c r="E2001" t="s">
        <v>5579</v>
      </c>
      <c r="F2001" t="s">
        <v>22</v>
      </c>
      <c r="G2001" t="s">
        <v>151</v>
      </c>
      <c r="H2001" t="s">
        <v>149</v>
      </c>
      <c r="I2001" t="s">
        <v>5650</v>
      </c>
      <c r="J2001" t="s">
        <v>5650</v>
      </c>
      <c r="K2001" t="s">
        <v>24</v>
      </c>
      <c r="L2001" t="s">
        <v>5651</v>
      </c>
      <c r="M2001" t="s">
        <v>25</v>
      </c>
      <c r="N2001" t="s">
        <v>26</v>
      </c>
      <c r="O2001" t="s">
        <v>25</v>
      </c>
      <c r="P2001" t="s">
        <v>27</v>
      </c>
      <c r="Q2001" t="s">
        <v>190</v>
      </c>
      <c r="R2001">
        <v>1.8720000000000001</v>
      </c>
      <c r="S2001" s="113" t="s">
        <v>191</v>
      </c>
      <c r="T2001">
        <v>5.88</v>
      </c>
      <c r="U2001" t="s">
        <v>30</v>
      </c>
      <c r="W2001" s="8" t="str">
        <f t="shared" si="223"/>
        <v/>
      </c>
      <c r="X2001" s="8">
        <f>IF(S2001="6B",_xlfn.XLOOKUP(H2001,'Zoning 2shop'!A:A,'Zoning 2shop'!B:B),IF(S2001="6C",_xlfn.XLOOKUP(G2001,'Zoning 2shop'!C:C,'Zoning 2shop'!D:D),""))</f>
        <v>30</v>
      </c>
      <c r="Y2001" s="112">
        <f t="shared" ref="Y2001:Y2064" si="230">AB2001/Z2001</f>
        <v>0.14910705133062102</v>
      </c>
      <c r="Z2001" s="4">
        <f t="shared" ref="Z2001:Z2064" si="231">T2001</f>
        <v>5.88</v>
      </c>
      <c r="AA2001" s="4">
        <f t="shared" ref="AA2001:AA2064" si="232">IF(OR(S2001="6C",S2001="6B",S2001="5X",S2001="5Y"),0.08,0.5)</f>
        <v>0.08</v>
      </c>
      <c r="AB2001" s="4">
        <f t="shared" ref="AB2001:AB2064" si="233">$AG$5/$AG$2*Z2001</f>
        <v>0.87674946182405156</v>
      </c>
      <c r="AC2001" s="19">
        <f t="shared" ref="AC2001:AC2064" si="234">Z2001+AA2001</f>
        <v>5.96</v>
      </c>
      <c r="AD2001" s="8" t="str">
        <f>IF(COUNTIF(Catégories!A:A,N2001)=0,"catégorie inconnue",LOOKUP(N2001,Catégories!A:A,Catégories!B:B))</f>
        <v>Frêt</v>
      </c>
      <c r="AE2001" s="21">
        <f t="shared" si="229"/>
        <v>6.8367494618240512</v>
      </c>
    </row>
    <row r="2002" spans="2:31" hidden="1" x14ac:dyDescent="0.2">
      <c r="B2002" t="s">
        <v>3839</v>
      </c>
      <c r="C2002" t="s">
        <v>177</v>
      </c>
      <c r="D2002">
        <v>46164</v>
      </c>
      <c r="E2002" t="s">
        <v>5616</v>
      </c>
      <c r="F2002" t="s">
        <v>22</v>
      </c>
      <c r="G2002" t="s">
        <v>151</v>
      </c>
      <c r="H2002" t="s">
        <v>149</v>
      </c>
      <c r="I2002" t="s">
        <v>5617</v>
      </c>
      <c r="J2002" t="s">
        <v>5617</v>
      </c>
      <c r="K2002" t="s">
        <v>24</v>
      </c>
      <c r="L2002" t="s">
        <v>5618</v>
      </c>
      <c r="M2002" t="s">
        <v>25</v>
      </c>
      <c r="N2002" t="s">
        <v>26</v>
      </c>
      <c r="O2002" t="s">
        <v>25</v>
      </c>
      <c r="P2002" t="s">
        <v>27</v>
      </c>
      <c r="Q2002" t="s">
        <v>190</v>
      </c>
      <c r="R2002">
        <v>4.5060000000000002</v>
      </c>
      <c r="S2002" s="113" t="s">
        <v>191</v>
      </c>
      <c r="T2002">
        <v>9.69</v>
      </c>
      <c r="U2002" t="s">
        <v>30</v>
      </c>
      <c r="W2002" s="8" t="str">
        <f t="shared" si="223"/>
        <v/>
      </c>
      <c r="X2002" s="8">
        <f>IF(S2002="6B",_xlfn.XLOOKUP(H2002,'Zoning 2shop'!A:A,'Zoning 2shop'!B:B),IF(S2002="6C",_xlfn.XLOOKUP(G2002,'Zoning 2shop'!C:C,'Zoning 2shop'!D:D),""))</f>
        <v>30</v>
      </c>
      <c r="Y2002" s="112">
        <f t="shared" si="230"/>
        <v>0.14910705133062102</v>
      </c>
      <c r="Z2002" s="4">
        <f t="shared" si="231"/>
        <v>9.69</v>
      </c>
      <c r="AA2002" s="4">
        <f t="shared" si="232"/>
        <v>0.08</v>
      </c>
      <c r="AB2002" s="4">
        <f t="shared" si="233"/>
        <v>1.4448473273937177</v>
      </c>
      <c r="AC2002" s="19">
        <f t="shared" si="234"/>
        <v>9.77</v>
      </c>
      <c r="AD2002" s="8" t="str">
        <f>IF(COUNTIF(Catégories!A:A,N2002)=0,"catégorie inconnue",LOOKUP(N2002,Catégories!A:A,Catégories!B:B))</f>
        <v>Frêt</v>
      </c>
      <c r="AE2002" s="21">
        <f t="shared" si="229"/>
        <v>11.214847327393716</v>
      </c>
    </row>
    <row r="2003" spans="2:31" hidden="1" x14ac:dyDescent="0.2">
      <c r="B2003" t="s">
        <v>3839</v>
      </c>
      <c r="C2003" t="s">
        <v>177</v>
      </c>
      <c r="D2003">
        <v>46164</v>
      </c>
      <c r="E2003" t="s">
        <v>348</v>
      </c>
      <c r="F2003" t="s">
        <v>22</v>
      </c>
      <c r="G2003" t="s">
        <v>154</v>
      </c>
      <c r="H2003" t="s">
        <v>149</v>
      </c>
      <c r="I2003" t="s">
        <v>5623</v>
      </c>
      <c r="J2003" t="s">
        <v>5623</v>
      </c>
      <c r="K2003" t="s">
        <v>24</v>
      </c>
      <c r="L2003" t="s">
        <v>5624</v>
      </c>
      <c r="M2003" t="s">
        <v>25</v>
      </c>
      <c r="N2003" t="s">
        <v>26</v>
      </c>
      <c r="O2003" t="s">
        <v>25</v>
      </c>
      <c r="P2003" t="s">
        <v>27</v>
      </c>
      <c r="Q2003" t="s">
        <v>190</v>
      </c>
      <c r="R2003">
        <v>0.04</v>
      </c>
      <c r="S2003" s="113" t="s">
        <v>191</v>
      </c>
      <c r="T2003">
        <v>4.84</v>
      </c>
      <c r="U2003" t="s">
        <v>30</v>
      </c>
      <c r="W2003" s="8" t="str">
        <f t="shared" si="223"/>
        <v/>
      </c>
      <c r="X2003" s="8">
        <f>IF(S2003="6B",_xlfn.XLOOKUP(H2003,'Zoning 2shop'!A:A,'Zoning 2shop'!B:B),IF(S2003="6C",_xlfn.XLOOKUP(G2003,'Zoning 2shop'!C:C,'Zoning 2shop'!D:D),""))</f>
        <v>26</v>
      </c>
      <c r="Y2003" s="112">
        <f t="shared" si="230"/>
        <v>0.14910705133062102</v>
      </c>
      <c r="Z2003" s="4">
        <f t="shared" si="231"/>
        <v>4.84</v>
      </c>
      <c r="AA2003" s="4">
        <f t="shared" si="232"/>
        <v>0.08</v>
      </c>
      <c r="AB2003" s="4">
        <f t="shared" si="233"/>
        <v>0.72167812844020574</v>
      </c>
      <c r="AC2003" s="19">
        <f t="shared" si="234"/>
        <v>4.92</v>
      </c>
      <c r="AD2003" s="8" t="str">
        <f>IF(COUNTIF(Catégories!A:A,N2003)=0,"catégorie inconnue",LOOKUP(N2003,Catégories!A:A,Catégories!B:B))</f>
        <v>Frêt</v>
      </c>
      <c r="AE2003" s="21">
        <f t="shared" si="229"/>
        <v>5.6416781284402058</v>
      </c>
    </row>
    <row r="2004" spans="2:31" hidden="1" x14ac:dyDescent="0.2">
      <c r="B2004" t="s">
        <v>3839</v>
      </c>
      <c r="C2004" t="s">
        <v>177</v>
      </c>
      <c r="D2004">
        <v>46164</v>
      </c>
      <c r="E2004" t="s">
        <v>2392</v>
      </c>
      <c r="F2004" t="s">
        <v>22</v>
      </c>
      <c r="G2004" t="s">
        <v>151</v>
      </c>
      <c r="H2004" t="s">
        <v>149</v>
      </c>
      <c r="I2004" t="s">
        <v>5660</v>
      </c>
      <c r="J2004" t="s">
        <v>5660</v>
      </c>
      <c r="K2004" t="s">
        <v>24</v>
      </c>
      <c r="L2004" t="s">
        <v>5661</v>
      </c>
      <c r="M2004" t="s">
        <v>25</v>
      </c>
      <c r="N2004" t="s">
        <v>26</v>
      </c>
      <c r="O2004" t="s">
        <v>25</v>
      </c>
      <c r="P2004" t="s">
        <v>27</v>
      </c>
      <c r="Q2004" t="s">
        <v>190</v>
      </c>
      <c r="R2004">
        <v>0.22</v>
      </c>
      <c r="S2004" s="113" t="s">
        <v>191</v>
      </c>
      <c r="T2004">
        <v>5.33</v>
      </c>
      <c r="U2004" t="s">
        <v>30</v>
      </c>
      <c r="W2004" s="8" t="str">
        <f t="shared" si="223"/>
        <v/>
      </c>
      <c r="X2004" s="8">
        <f>IF(S2004="6B",_xlfn.XLOOKUP(H2004,'Zoning 2shop'!A:A,'Zoning 2shop'!B:B),IF(S2004="6C",_xlfn.XLOOKUP(G2004,'Zoning 2shop'!C:C,'Zoning 2shop'!D:D),""))</f>
        <v>30</v>
      </c>
      <c r="Y2004" s="112">
        <f t="shared" si="230"/>
        <v>0.14910705133062102</v>
      </c>
      <c r="Z2004" s="4">
        <f t="shared" si="231"/>
        <v>5.33</v>
      </c>
      <c r="AA2004" s="4">
        <f t="shared" si="232"/>
        <v>0.08</v>
      </c>
      <c r="AB2004" s="4">
        <f t="shared" si="233"/>
        <v>0.79474058359221</v>
      </c>
      <c r="AC2004" s="19">
        <f t="shared" si="234"/>
        <v>5.41</v>
      </c>
      <c r="AD2004" s="8" t="str">
        <f>IF(COUNTIF(Catégories!A:A,N2004)=0,"catégorie inconnue",LOOKUP(N2004,Catégories!A:A,Catégories!B:B))</f>
        <v>Frêt</v>
      </c>
      <c r="AE2004" s="21">
        <f t="shared" si="229"/>
        <v>6.2047405835922103</v>
      </c>
    </row>
    <row r="2005" spans="2:31" hidden="1" x14ac:dyDescent="0.2">
      <c r="B2005" t="s">
        <v>3839</v>
      </c>
      <c r="C2005" t="s">
        <v>177</v>
      </c>
      <c r="D2005">
        <v>46165</v>
      </c>
      <c r="E2005" t="s">
        <v>5700</v>
      </c>
      <c r="F2005" t="s">
        <v>22</v>
      </c>
      <c r="G2005" t="s">
        <v>151</v>
      </c>
      <c r="H2005" t="s">
        <v>149</v>
      </c>
      <c r="I2005" t="s">
        <v>5701</v>
      </c>
      <c r="J2005" t="s">
        <v>5701</v>
      </c>
      <c r="K2005" t="s">
        <v>24</v>
      </c>
      <c r="L2005" t="s">
        <v>5702</v>
      </c>
      <c r="M2005" t="s">
        <v>25</v>
      </c>
      <c r="N2005" t="s">
        <v>26</v>
      </c>
      <c r="O2005" t="s">
        <v>25</v>
      </c>
      <c r="P2005" t="s">
        <v>27</v>
      </c>
      <c r="Q2005" t="s">
        <v>190</v>
      </c>
      <c r="R2005">
        <v>5.9939999999999998</v>
      </c>
      <c r="S2005" s="113" t="s">
        <v>191</v>
      </c>
      <c r="T2005">
        <v>10.35</v>
      </c>
      <c r="U2005" t="s">
        <v>30</v>
      </c>
      <c r="W2005" s="8" t="str">
        <f t="shared" si="223"/>
        <v/>
      </c>
      <c r="X2005" s="8">
        <f>IF(S2005="6B",_xlfn.XLOOKUP(H2005,'Zoning 2shop'!A:A,'Zoning 2shop'!B:B),IF(S2005="6C",_xlfn.XLOOKUP(G2005,'Zoning 2shop'!C:C,'Zoning 2shop'!D:D),""))</f>
        <v>30</v>
      </c>
      <c r="Y2005" s="112">
        <f t="shared" si="230"/>
        <v>0.14910705133062102</v>
      </c>
      <c r="Z2005" s="4">
        <f t="shared" si="231"/>
        <v>10.35</v>
      </c>
      <c r="AA2005" s="4">
        <f t="shared" si="232"/>
        <v>0.08</v>
      </c>
      <c r="AB2005" s="4">
        <f t="shared" si="233"/>
        <v>1.5432579812719276</v>
      </c>
      <c r="AC2005" s="19">
        <f t="shared" si="234"/>
        <v>10.43</v>
      </c>
      <c r="AD2005" s="8" t="str">
        <f>IF(COUNTIF(Catégories!A:A,N2005)=0,"catégorie inconnue",LOOKUP(N2005,Catégories!A:A,Catégories!B:B))</f>
        <v>Frêt</v>
      </c>
      <c r="AE2005" s="21">
        <f t="shared" si="229"/>
        <v>11.973257981271928</v>
      </c>
    </row>
    <row r="2006" spans="2:31" hidden="1" x14ac:dyDescent="0.2">
      <c r="B2006" t="s">
        <v>3839</v>
      </c>
      <c r="C2006" t="s">
        <v>177</v>
      </c>
      <c r="D2006">
        <v>46165</v>
      </c>
      <c r="E2006" t="s">
        <v>5415</v>
      </c>
      <c r="F2006" t="s">
        <v>22</v>
      </c>
      <c r="G2006" t="s">
        <v>151</v>
      </c>
      <c r="H2006" t="s">
        <v>149</v>
      </c>
      <c r="I2006" t="s">
        <v>5725</v>
      </c>
      <c r="J2006" t="s">
        <v>5725</v>
      </c>
      <c r="K2006" t="s">
        <v>24</v>
      </c>
      <c r="L2006" t="s">
        <v>5726</v>
      </c>
      <c r="M2006" t="s">
        <v>25</v>
      </c>
      <c r="N2006" t="s">
        <v>26</v>
      </c>
      <c r="O2006" t="s">
        <v>25</v>
      </c>
      <c r="P2006" t="s">
        <v>27</v>
      </c>
      <c r="Q2006" t="s">
        <v>190</v>
      </c>
      <c r="R2006">
        <v>0.67600000000000005</v>
      </c>
      <c r="S2006" s="113" t="s">
        <v>191</v>
      </c>
      <c r="T2006">
        <v>5.55</v>
      </c>
      <c r="U2006" t="s">
        <v>30</v>
      </c>
      <c r="W2006" s="8" t="str">
        <f t="shared" si="223"/>
        <v/>
      </c>
      <c r="X2006" s="8">
        <f>IF(S2006="6B",_xlfn.XLOOKUP(H2006,'Zoning 2shop'!A:A,'Zoning 2shop'!B:B),IF(S2006="6C",_xlfn.XLOOKUP(G2006,'Zoning 2shop'!C:C,'Zoning 2shop'!D:D),""))</f>
        <v>30</v>
      </c>
      <c r="Y2006" s="112">
        <f t="shared" si="230"/>
        <v>0.14910705133062102</v>
      </c>
      <c r="Z2006" s="4">
        <f t="shared" si="231"/>
        <v>5.55</v>
      </c>
      <c r="AA2006" s="4">
        <f t="shared" si="232"/>
        <v>0.08</v>
      </c>
      <c r="AB2006" s="4">
        <f t="shared" si="233"/>
        <v>0.8275441348849466</v>
      </c>
      <c r="AC2006" s="19">
        <f t="shared" si="234"/>
        <v>5.63</v>
      </c>
      <c r="AD2006" s="8" t="str">
        <f>IF(COUNTIF(Catégories!A:A,N2006)=0,"catégorie inconnue",LOOKUP(N2006,Catégories!A:A,Catégories!B:B))</f>
        <v>Frêt</v>
      </c>
      <c r="AE2006" s="21">
        <f t="shared" si="229"/>
        <v>6.4575441348849463</v>
      </c>
    </row>
    <row r="2007" spans="2:31" hidden="1" x14ac:dyDescent="0.2">
      <c r="B2007" t="s">
        <v>3839</v>
      </c>
      <c r="C2007" t="s">
        <v>177</v>
      </c>
      <c r="D2007">
        <v>46165</v>
      </c>
      <c r="E2007" t="s">
        <v>547</v>
      </c>
      <c r="F2007" t="s">
        <v>22</v>
      </c>
      <c r="G2007" t="s">
        <v>156</v>
      </c>
      <c r="H2007" t="s">
        <v>149</v>
      </c>
      <c r="I2007" t="s">
        <v>5695</v>
      </c>
      <c r="J2007" t="s">
        <v>5695</v>
      </c>
      <c r="K2007" t="s">
        <v>24</v>
      </c>
      <c r="L2007" t="s">
        <v>5696</v>
      </c>
      <c r="M2007" t="s">
        <v>25</v>
      </c>
      <c r="N2007" t="s">
        <v>26</v>
      </c>
      <c r="O2007" t="s">
        <v>25</v>
      </c>
      <c r="P2007" t="s">
        <v>27</v>
      </c>
      <c r="Q2007" t="s">
        <v>190</v>
      </c>
      <c r="R2007">
        <v>5.0860000000000003</v>
      </c>
      <c r="S2007" s="113" t="s">
        <v>191</v>
      </c>
      <c r="T2007">
        <v>10.35</v>
      </c>
      <c r="U2007" t="s">
        <v>30</v>
      </c>
      <c r="W2007" s="8" t="str">
        <f t="shared" si="223"/>
        <v/>
      </c>
      <c r="X2007" s="8">
        <f>IF(S2007="6B",_xlfn.XLOOKUP(H2007,'Zoning 2shop'!A:A,'Zoning 2shop'!B:B),IF(S2007="6C",_xlfn.XLOOKUP(G2007,'Zoning 2shop'!C:C,'Zoning 2shop'!D:D),""))</f>
        <v>42</v>
      </c>
      <c r="Y2007" s="112">
        <f t="shared" si="230"/>
        <v>0.14910705133062102</v>
      </c>
      <c r="Z2007" s="4">
        <f t="shared" si="231"/>
        <v>10.35</v>
      </c>
      <c r="AA2007" s="4">
        <f t="shared" si="232"/>
        <v>0.08</v>
      </c>
      <c r="AB2007" s="4">
        <f t="shared" si="233"/>
        <v>1.5432579812719276</v>
      </c>
      <c r="AC2007" s="19">
        <f t="shared" si="234"/>
        <v>10.43</v>
      </c>
      <c r="AD2007" s="8" t="str">
        <f>IF(COUNTIF(Catégories!A:A,N2007)=0,"catégorie inconnue",LOOKUP(N2007,Catégories!A:A,Catégories!B:B))</f>
        <v>Frêt</v>
      </c>
      <c r="AE2007" s="21">
        <f t="shared" si="229"/>
        <v>11.973257981271928</v>
      </c>
    </row>
    <row r="2008" spans="2:31" hidden="1" x14ac:dyDescent="0.2">
      <c r="B2008" t="s">
        <v>3839</v>
      </c>
      <c r="C2008" t="s">
        <v>177</v>
      </c>
      <c r="D2008">
        <v>46165</v>
      </c>
      <c r="E2008" t="s">
        <v>5710</v>
      </c>
      <c r="F2008" t="s">
        <v>22</v>
      </c>
      <c r="G2008" t="s">
        <v>151</v>
      </c>
      <c r="H2008" t="s">
        <v>149</v>
      </c>
      <c r="I2008" t="s">
        <v>5711</v>
      </c>
      <c r="J2008" t="s">
        <v>5711</v>
      </c>
      <c r="K2008" t="s">
        <v>24</v>
      </c>
      <c r="L2008" t="s">
        <v>5712</v>
      </c>
      <c r="M2008" t="s">
        <v>25</v>
      </c>
      <c r="N2008" t="s">
        <v>26</v>
      </c>
      <c r="O2008" t="s">
        <v>25</v>
      </c>
      <c r="P2008" t="s">
        <v>27</v>
      </c>
      <c r="Q2008" t="s">
        <v>190</v>
      </c>
      <c r="R2008">
        <v>0.48299999999999998</v>
      </c>
      <c r="S2008" s="113" t="s">
        <v>191</v>
      </c>
      <c r="T2008">
        <v>5.33</v>
      </c>
      <c r="U2008" t="s">
        <v>30</v>
      </c>
      <c r="W2008" s="8" t="str">
        <f t="shared" si="223"/>
        <v/>
      </c>
      <c r="X2008" s="8">
        <f>IF(S2008="6B",_xlfn.XLOOKUP(H2008,'Zoning 2shop'!A:A,'Zoning 2shop'!B:B),IF(S2008="6C",_xlfn.XLOOKUP(G2008,'Zoning 2shop'!C:C,'Zoning 2shop'!D:D),""))</f>
        <v>30</v>
      </c>
      <c r="Y2008" s="112">
        <f t="shared" si="230"/>
        <v>0.14910705133062102</v>
      </c>
      <c r="Z2008" s="4">
        <f t="shared" si="231"/>
        <v>5.33</v>
      </c>
      <c r="AA2008" s="4">
        <f t="shared" si="232"/>
        <v>0.08</v>
      </c>
      <c r="AB2008" s="4">
        <f t="shared" si="233"/>
        <v>0.79474058359221</v>
      </c>
      <c r="AC2008" s="19">
        <f t="shared" si="234"/>
        <v>5.41</v>
      </c>
      <c r="AD2008" s="8" t="str">
        <f>IF(COUNTIF(Catégories!A:A,N2008)=0,"catégorie inconnue",LOOKUP(N2008,Catégories!A:A,Catégories!B:B))</f>
        <v>Frêt</v>
      </c>
      <c r="AE2008" s="21">
        <f t="shared" si="229"/>
        <v>6.2047405835922103</v>
      </c>
    </row>
    <row r="2009" spans="2:31" hidden="1" x14ac:dyDescent="0.2">
      <c r="B2009" t="s">
        <v>3839</v>
      </c>
      <c r="C2009" t="s">
        <v>177</v>
      </c>
      <c r="D2009">
        <v>46165</v>
      </c>
      <c r="E2009" t="s">
        <v>5720</v>
      </c>
      <c r="F2009" t="s">
        <v>22</v>
      </c>
      <c r="G2009" t="s">
        <v>151</v>
      </c>
      <c r="H2009" t="s">
        <v>149</v>
      </c>
      <c r="I2009" t="s">
        <v>5721</v>
      </c>
      <c r="J2009" t="s">
        <v>5721</v>
      </c>
      <c r="K2009" t="s">
        <v>24</v>
      </c>
      <c r="L2009" t="s">
        <v>5722</v>
      </c>
      <c r="M2009" t="s">
        <v>25</v>
      </c>
      <c r="N2009" t="s">
        <v>26</v>
      </c>
      <c r="O2009" t="s">
        <v>25</v>
      </c>
      <c r="P2009" t="s">
        <v>27</v>
      </c>
      <c r="Q2009" t="s">
        <v>190</v>
      </c>
      <c r="R2009">
        <v>0.91200000000000003</v>
      </c>
      <c r="S2009" s="113" t="s">
        <v>191</v>
      </c>
      <c r="T2009">
        <v>5.55</v>
      </c>
      <c r="U2009" t="s">
        <v>30</v>
      </c>
      <c r="W2009" s="8" t="str">
        <f t="shared" si="223"/>
        <v/>
      </c>
      <c r="X2009" s="8">
        <f>IF(S2009="6B",_xlfn.XLOOKUP(H2009,'Zoning 2shop'!A:A,'Zoning 2shop'!B:B),IF(S2009="6C",_xlfn.XLOOKUP(G2009,'Zoning 2shop'!C:C,'Zoning 2shop'!D:D),""))</f>
        <v>30</v>
      </c>
      <c r="Y2009" s="112">
        <f t="shared" si="230"/>
        <v>0.14910705133062102</v>
      </c>
      <c r="Z2009" s="4">
        <f t="shared" si="231"/>
        <v>5.55</v>
      </c>
      <c r="AA2009" s="4">
        <f t="shared" si="232"/>
        <v>0.08</v>
      </c>
      <c r="AB2009" s="4">
        <f t="shared" si="233"/>
        <v>0.8275441348849466</v>
      </c>
      <c r="AC2009" s="19">
        <f t="shared" si="234"/>
        <v>5.63</v>
      </c>
      <c r="AD2009" s="8" t="str">
        <f>IF(COUNTIF(Catégories!A:A,N2009)=0,"catégorie inconnue",LOOKUP(N2009,Catégories!A:A,Catégories!B:B))</f>
        <v>Frêt</v>
      </c>
      <c r="AE2009" s="21">
        <f t="shared" si="229"/>
        <v>6.4575441348849463</v>
      </c>
    </row>
    <row r="2010" spans="2:31" hidden="1" x14ac:dyDescent="0.2">
      <c r="B2010" t="s">
        <v>3839</v>
      </c>
      <c r="C2010" t="s">
        <v>177</v>
      </c>
      <c r="D2010">
        <v>46165</v>
      </c>
      <c r="E2010" t="s">
        <v>2432</v>
      </c>
      <c r="F2010" t="s">
        <v>22</v>
      </c>
      <c r="G2010" t="s">
        <v>151</v>
      </c>
      <c r="H2010" t="s">
        <v>149</v>
      </c>
      <c r="I2010" t="s">
        <v>5716</v>
      </c>
      <c r="J2010" t="s">
        <v>5716</v>
      </c>
      <c r="K2010" t="s">
        <v>24</v>
      </c>
      <c r="L2010" t="s">
        <v>5717</v>
      </c>
      <c r="M2010" t="s">
        <v>25</v>
      </c>
      <c r="N2010" t="s">
        <v>26</v>
      </c>
      <c r="O2010" t="s">
        <v>25</v>
      </c>
      <c r="P2010" t="s">
        <v>27</v>
      </c>
      <c r="Q2010" t="s">
        <v>190</v>
      </c>
      <c r="R2010">
        <v>1.1759999999999999</v>
      </c>
      <c r="S2010" s="113" t="s">
        <v>191</v>
      </c>
      <c r="T2010">
        <v>5.88</v>
      </c>
      <c r="U2010" t="s">
        <v>30</v>
      </c>
      <c r="W2010" s="8" t="str">
        <f t="shared" si="223"/>
        <v/>
      </c>
      <c r="X2010" s="8">
        <f>IF(S2010="6B",_xlfn.XLOOKUP(H2010,'Zoning 2shop'!A:A,'Zoning 2shop'!B:B),IF(S2010="6C",_xlfn.XLOOKUP(G2010,'Zoning 2shop'!C:C,'Zoning 2shop'!D:D),""))</f>
        <v>30</v>
      </c>
      <c r="Y2010" s="112">
        <f t="shared" si="230"/>
        <v>0.14910705133062102</v>
      </c>
      <c r="Z2010" s="4">
        <f t="shared" si="231"/>
        <v>5.88</v>
      </c>
      <c r="AA2010" s="4">
        <f t="shared" si="232"/>
        <v>0.08</v>
      </c>
      <c r="AB2010" s="4">
        <f t="shared" si="233"/>
        <v>0.87674946182405156</v>
      </c>
      <c r="AC2010" s="19">
        <f t="shared" si="234"/>
        <v>5.96</v>
      </c>
      <c r="AD2010" s="8" t="str">
        <f>IF(COUNTIF(Catégories!A:A,N2010)=0,"catégorie inconnue",LOOKUP(N2010,Catégories!A:A,Catégories!B:B))</f>
        <v>Frêt</v>
      </c>
      <c r="AE2010" s="21">
        <f t="shared" si="229"/>
        <v>6.8367494618240512</v>
      </c>
    </row>
    <row r="2011" spans="2:31" hidden="1" x14ac:dyDescent="0.2">
      <c r="B2011" t="s">
        <v>3839</v>
      </c>
      <c r="C2011" t="s">
        <v>177</v>
      </c>
      <c r="D2011">
        <v>46165</v>
      </c>
      <c r="E2011" t="s">
        <v>4937</v>
      </c>
      <c r="F2011" t="s">
        <v>22</v>
      </c>
      <c r="G2011" t="s">
        <v>151</v>
      </c>
      <c r="H2011" t="s">
        <v>149</v>
      </c>
      <c r="I2011" t="s">
        <v>5708</v>
      </c>
      <c r="J2011" t="s">
        <v>5708</v>
      </c>
      <c r="K2011" t="s">
        <v>24</v>
      </c>
      <c r="L2011" t="s">
        <v>5709</v>
      </c>
      <c r="M2011" t="s">
        <v>25</v>
      </c>
      <c r="N2011" t="s">
        <v>26</v>
      </c>
      <c r="O2011" t="s">
        <v>25</v>
      </c>
      <c r="P2011" t="s">
        <v>27</v>
      </c>
      <c r="Q2011" t="s">
        <v>190</v>
      </c>
      <c r="R2011">
        <v>1.591</v>
      </c>
      <c r="S2011" s="113" t="s">
        <v>191</v>
      </c>
      <c r="T2011">
        <v>5.88</v>
      </c>
      <c r="U2011" t="s">
        <v>30</v>
      </c>
      <c r="W2011" s="8" t="str">
        <f t="shared" si="223"/>
        <v/>
      </c>
      <c r="X2011" s="8">
        <f>IF(S2011="6B",_xlfn.XLOOKUP(H2011,'Zoning 2shop'!A:A,'Zoning 2shop'!B:B),IF(S2011="6C",_xlfn.XLOOKUP(G2011,'Zoning 2shop'!C:C,'Zoning 2shop'!D:D),""))</f>
        <v>30</v>
      </c>
      <c r="Y2011" s="112">
        <f t="shared" si="230"/>
        <v>0.14910705133062102</v>
      </c>
      <c r="Z2011" s="4">
        <f t="shared" si="231"/>
        <v>5.88</v>
      </c>
      <c r="AA2011" s="4">
        <f t="shared" si="232"/>
        <v>0.08</v>
      </c>
      <c r="AB2011" s="4">
        <f t="shared" si="233"/>
        <v>0.87674946182405156</v>
      </c>
      <c r="AC2011" s="19">
        <f t="shared" si="234"/>
        <v>5.96</v>
      </c>
      <c r="AD2011" s="8" t="str">
        <f>IF(COUNTIF(Catégories!A:A,N2011)=0,"catégorie inconnue",LOOKUP(N2011,Catégories!A:A,Catégories!B:B))</f>
        <v>Frêt</v>
      </c>
      <c r="AE2011" s="21">
        <f t="shared" si="229"/>
        <v>6.8367494618240512</v>
      </c>
    </row>
    <row r="2012" spans="2:31" hidden="1" x14ac:dyDescent="0.2">
      <c r="B2012" t="s">
        <v>3839</v>
      </c>
      <c r="C2012" t="s">
        <v>177</v>
      </c>
      <c r="D2012">
        <v>46165</v>
      </c>
      <c r="E2012" t="s">
        <v>5713</v>
      </c>
      <c r="F2012" t="s">
        <v>22</v>
      </c>
      <c r="G2012" t="s">
        <v>151</v>
      </c>
      <c r="H2012" t="s">
        <v>149</v>
      </c>
      <c r="I2012" t="s">
        <v>5714</v>
      </c>
      <c r="J2012" t="s">
        <v>5714</v>
      </c>
      <c r="K2012" t="s">
        <v>24</v>
      </c>
      <c r="L2012" t="s">
        <v>5715</v>
      </c>
      <c r="M2012" t="s">
        <v>25</v>
      </c>
      <c r="N2012" t="s">
        <v>26</v>
      </c>
      <c r="O2012" t="s">
        <v>25</v>
      </c>
      <c r="P2012" t="s">
        <v>27</v>
      </c>
      <c r="Q2012" t="s">
        <v>190</v>
      </c>
      <c r="R2012">
        <v>4.532</v>
      </c>
      <c r="S2012" s="113" t="s">
        <v>191</v>
      </c>
      <c r="T2012">
        <v>9.69</v>
      </c>
      <c r="U2012" t="s">
        <v>30</v>
      </c>
      <c r="W2012" s="8" t="str">
        <f t="shared" si="223"/>
        <v/>
      </c>
      <c r="X2012" s="8">
        <f>IF(S2012="6B",_xlfn.XLOOKUP(H2012,'Zoning 2shop'!A:A,'Zoning 2shop'!B:B),IF(S2012="6C",_xlfn.XLOOKUP(G2012,'Zoning 2shop'!C:C,'Zoning 2shop'!D:D),""))</f>
        <v>30</v>
      </c>
      <c r="Y2012" s="112">
        <f t="shared" si="230"/>
        <v>0.14910705133062102</v>
      </c>
      <c r="Z2012" s="4">
        <f t="shared" si="231"/>
        <v>9.69</v>
      </c>
      <c r="AA2012" s="4">
        <f t="shared" si="232"/>
        <v>0.08</v>
      </c>
      <c r="AB2012" s="4">
        <f t="shared" si="233"/>
        <v>1.4448473273937177</v>
      </c>
      <c r="AC2012" s="19">
        <f t="shared" si="234"/>
        <v>9.77</v>
      </c>
      <c r="AD2012" s="8" t="str">
        <f>IF(COUNTIF(Catégories!A:A,N2012)=0,"catégorie inconnue",LOOKUP(N2012,Catégories!A:A,Catégories!B:B))</f>
        <v>Frêt</v>
      </c>
      <c r="AE2012" s="21">
        <f t="shared" si="229"/>
        <v>11.214847327393716</v>
      </c>
    </row>
    <row r="2013" spans="2:31" hidden="1" x14ac:dyDescent="0.2">
      <c r="B2013" t="s">
        <v>3839</v>
      </c>
      <c r="C2013" t="s">
        <v>177</v>
      </c>
      <c r="D2013">
        <v>46165</v>
      </c>
      <c r="E2013" t="s">
        <v>5730</v>
      </c>
      <c r="F2013" t="s">
        <v>22</v>
      </c>
      <c r="G2013" t="s">
        <v>151</v>
      </c>
      <c r="H2013" t="s">
        <v>149</v>
      </c>
      <c r="I2013" t="s">
        <v>5731</v>
      </c>
      <c r="J2013" t="s">
        <v>5731</v>
      </c>
      <c r="K2013" t="s">
        <v>24</v>
      </c>
      <c r="L2013" t="s">
        <v>5732</v>
      </c>
      <c r="M2013" t="s">
        <v>25</v>
      </c>
      <c r="N2013" t="s">
        <v>26</v>
      </c>
      <c r="O2013" t="s">
        <v>25</v>
      </c>
      <c r="P2013" t="s">
        <v>27</v>
      </c>
      <c r="Q2013" t="s">
        <v>190</v>
      </c>
      <c r="R2013">
        <v>0.1</v>
      </c>
      <c r="S2013" s="113" t="s">
        <v>191</v>
      </c>
      <c r="T2013">
        <v>5.33</v>
      </c>
      <c r="U2013" t="s">
        <v>30</v>
      </c>
      <c r="W2013" s="8" t="str">
        <f t="shared" si="223"/>
        <v/>
      </c>
      <c r="X2013" s="8">
        <f>IF(S2013="6B",_xlfn.XLOOKUP(H2013,'Zoning 2shop'!A:A,'Zoning 2shop'!B:B),IF(S2013="6C",_xlfn.XLOOKUP(G2013,'Zoning 2shop'!C:C,'Zoning 2shop'!D:D),""))</f>
        <v>30</v>
      </c>
      <c r="Y2013" s="112">
        <f t="shared" si="230"/>
        <v>0.14910705133062102</v>
      </c>
      <c r="Z2013" s="4">
        <f t="shared" si="231"/>
        <v>5.33</v>
      </c>
      <c r="AA2013" s="4">
        <f t="shared" si="232"/>
        <v>0.08</v>
      </c>
      <c r="AB2013" s="4">
        <f t="shared" si="233"/>
        <v>0.79474058359221</v>
      </c>
      <c r="AC2013" s="19">
        <f t="shared" si="234"/>
        <v>5.41</v>
      </c>
      <c r="AD2013" s="8" t="str">
        <f>IF(COUNTIF(Catégories!A:A,N2013)=0,"catégorie inconnue",LOOKUP(N2013,Catégories!A:A,Catégories!B:B))</f>
        <v>Frêt</v>
      </c>
      <c r="AE2013" s="21">
        <f t="shared" si="229"/>
        <v>6.2047405835922103</v>
      </c>
    </row>
    <row r="2014" spans="2:31" hidden="1" x14ac:dyDescent="0.2">
      <c r="B2014" t="s">
        <v>3839</v>
      </c>
      <c r="C2014" t="s">
        <v>177</v>
      </c>
      <c r="D2014">
        <v>46165</v>
      </c>
      <c r="E2014" t="s">
        <v>5705</v>
      </c>
      <c r="F2014" t="s">
        <v>22</v>
      </c>
      <c r="G2014" t="s">
        <v>161</v>
      </c>
      <c r="H2014" t="s">
        <v>149</v>
      </c>
      <c r="I2014" t="s">
        <v>5706</v>
      </c>
      <c r="J2014" t="s">
        <v>5706</v>
      </c>
      <c r="K2014" t="s">
        <v>24</v>
      </c>
      <c r="L2014" t="s">
        <v>5707</v>
      </c>
      <c r="M2014" t="s">
        <v>25</v>
      </c>
      <c r="N2014" t="s">
        <v>26</v>
      </c>
      <c r="O2014" t="s">
        <v>25</v>
      </c>
      <c r="P2014" t="s">
        <v>27</v>
      </c>
      <c r="Q2014" t="s">
        <v>190</v>
      </c>
      <c r="R2014">
        <v>6.2560000000000002</v>
      </c>
      <c r="S2014" s="113" t="s">
        <v>191</v>
      </c>
      <c r="T2014">
        <v>15.15</v>
      </c>
      <c r="U2014" t="s">
        <v>30</v>
      </c>
      <c r="W2014" s="8" t="str">
        <f t="shared" si="223"/>
        <v/>
      </c>
      <c r="X2014" s="8">
        <f>IF(S2014="6B",_xlfn.XLOOKUP(H2014,'Zoning 2shop'!A:A,'Zoning 2shop'!B:B),IF(S2014="6C",_xlfn.XLOOKUP(G2014,'Zoning 2shop'!C:C,'Zoning 2shop'!D:D),""))</f>
        <v>25</v>
      </c>
      <c r="Y2014" s="112">
        <f t="shared" si="230"/>
        <v>0.14910705133062102</v>
      </c>
      <c r="Z2014" s="4">
        <f t="shared" si="231"/>
        <v>15.15</v>
      </c>
      <c r="AA2014" s="4">
        <f t="shared" si="232"/>
        <v>0.08</v>
      </c>
      <c r="AB2014" s="4">
        <f t="shared" si="233"/>
        <v>2.2589718276589084</v>
      </c>
      <c r="AC2014" s="19">
        <f t="shared" si="234"/>
        <v>15.23</v>
      </c>
      <c r="AD2014" s="8" t="str">
        <f>IF(COUNTIF(Catégories!A:A,N2014)=0,"catégorie inconnue",LOOKUP(N2014,Catégories!A:A,Catégories!B:B))</f>
        <v>Frêt</v>
      </c>
      <c r="AE2014" s="21">
        <f t="shared" si="229"/>
        <v>17.488971827658908</v>
      </c>
    </row>
    <row r="2015" spans="2:31" hidden="1" x14ac:dyDescent="0.2">
      <c r="B2015" t="s">
        <v>3839</v>
      </c>
      <c r="C2015" t="s">
        <v>177</v>
      </c>
      <c r="D2015">
        <v>46165</v>
      </c>
      <c r="E2015" t="s">
        <v>528</v>
      </c>
      <c r="F2015" t="s">
        <v>22</v>
      </c>
      <c r="G2015" t="s">
        <v>192</v>
      </c>
      <c r="H2015" t="s">
        <v>149</v>
      </c>
      <c r="I2015" t="s">
        <v>5723</v>
      </c>
      <c r="J2015" t="s">
        <v>5723</v>
      </c>
      <c r="K2015" t="s">
        <v>24</v>
      </c>
      <c r="L2015" t="s">
        <v>5724</v>
      </c>
      <c r="M2015" t="s">
        <v>25</v>
      </c>
      <c r="N2015" t="s">
        <v>26</v>
      </c>
      <c r="O2015" t="s">
        <v>25</v>
      </c>
      <c r="P2015" t="s">
        <v>27</v>
      </c>
      <c r="Q2015" t="s">
        <v>190</v>
      </c>
      <c r="R2015">
        <v>0.23</v>
      </c>
      <c r="S2015" s="113" t="s">
        <v>191</v>
      </c>
      <c r="T2015">
        <v>9.4700000000000006</v>
      </c>
      <c r="U2015" t="s">
        <v>30</v>
      </c>
      <c r="W2015" s="8" t="str">
        <f t="shared" si="223"/>
        <v/>
      </c>
      <c r="X2015" s="8">
        <f>IF(S2015="6B",_xlfn.XLOOKUP(H2015,'Zoning 2shop'!A:A,'Zoning 2shop'!B:B),IF(S2015="6C",_xlfn.XLOOKUP(G2015,'Zoning 2shop'!C:C,'Zoning 2shop'!D:D),""))</f>
        <v>25</v>
      </c>
      <c r="Y2015" s="112">
        <f t="shared" si="230"/>
        <v>0.14910705133062102</v>
      </c>
      <c r="Z2015" s="4">
        <f t="shared" si="231"/>
        <v>9.4700000000000006</v>
      </c>
      <c r="AA2015" s="4">
        <f t="shared" si="232"/>
        <v>0.08</v>
      </c>
      <c r="AB2015" s="4">
        <f t="shared" si="233"/>
        <v>1.4120437761009812</v>
      </c>
      <c r="AC2015" s="19">
        <f t="shared" si="234"/>
        <v>9.5500000000000007</v>
      </c>
      <c r="AD2015" s="8" t="str">
        <f>IF(COUNTIF(Catégories!A:A,N2015)=0,"catégorie inconnue",LOOKUP(N2015,Catégories!A:A,Catégories!B:B))</f>
        <v>Frêt</v>
      </c>
      <c r="AE2015" s="21">
        <f t="shared" si="229"/>
        <v>10.962043776100982</v>
      </c>
    </row>
    <row r="2016" spans="2:31" hidden="1" x14ac:dyDescent="0.2">
      <c r="B2016" t="s">
        <v>3839</v>
      </c>
      <c r="C2016" t="s">
        <v>177</v>
      </c>
      <c r="D2016">
        <v>46165</v>
      </c>
      <c r="E2016" t="s">
        <v>5697</v>
      </c>
      <c r="F2016" t="s">
        <v>22</v>
      </c>
      <c r="G2016" t="s">
        <v>207</v>
      </c>
      <c r="H2016" t="s">
        <v>149</v>
      </c>
      <c r="I2016" t="s">
        <v>5698</v>
      </c>
      <c r="J2016" t="s">
        <v>5698</v>
      </c>
      <c r="K2016" t="s">
        <v>24</v>
      </c>
      <c r="L2016" t="s">
        <v>5699</v>
      </c>
      <c r="M2016" t="s">
        <v>25</v>
      </c>
      <c r="N2016" t="s">
        <v>26</v>
      </c>
      <c r="O2016" t="s">
        <v>25</v>
      </c>
      <c r="P2016" t="s">
        <v>27</v>
      </c>
      <c r="Q2016" t="s">
        <v>190</v>
      </c>
      <c r="R2016">
        <v>0.18</v>
      </c>
      <c r="S2016" s="113" t="s">
        <v>191</v>
      </c>
      <c r="T2016">
        <v>10.32</v>
      </c>
      <c r="U2016" t="s">
        <v>30</v>
      </c>
      <c r="W2016" s="8" t="str">
        <f t="shared" si="223"/>
        <v/>
      </c>
      <c r="X2016" s="8">
        <f>IF(S2016="6B",_xlfn.XLOOKUP(H2016,'Zoning 2shop'!A:A,'Zoning 2shop'!B:B),IF(S2016="6C",_xlfn.XLOOKUP(G2016,'Zoning 2shop'!C:C,'Zoning 2shop'!D:D),""))</f>
        <v>39</v>
      </c>
      <c r="Y2016" s="112">
        <f t="shared" si="230"/>
        <v>0.14910705133062102</v>
      </c>
      <c r="Z2016" s="4">
        <f t="shared" si="231"/>
        <v>10.32</v>
      </c>
      <c r="AA2016" s="4">
        <f t="shared" si="232"/>
        <v>0.08</v>
      </c>
      <c r="AB2016" s="4">
        <f t="shared" si="233"/>
        <v>1.538784769732009</v>
      </c>
      <c r="AC2016" s="19">
        <f t="shared" si="234"/>
        <v>10.4</v>
      </c>
      <c r="AD2016" s="8" t="str">
        <f>IF(COUNTIF(Catégories!A:A,N2016)=0,"catégorie inconnue",LOOKUP(N2016,Catégories!A:A,Catégories!B:B))</f>
        <v>Frêt</v>
      </c>
      <c r="AE2016" s="21">
        <f t="shared" si="229"/>
        <v>11.93878476973201</v>
      </c>
    </row>
    <row r="2017" spans="2:31" hidden="1" x14ac:dyDescent="0.2">
      <c r="B2017" t="s">
        <v>3839</v>
      </c>
      <c r="C2017" t="s">
        <v>177</v>
      </c>
      <c r="D2017">
        <v>46165</v>
      </c>
      <c r="E2017" t="s">
        <v>530</v>
      </c>
      <c r="F2017" t="s">
        <v>22</v>
      </c>
      <c r="G2017" t="s">
        <v>151</v>
      </c>
      <c r="H2017" t="s">
        <v>149</v>
      </c>
      <c r="I2017" t="s">
        <v>5718</v>
      </c>
      <c r="J2017" t="s">
        <v>5718</v>
      </c>
      <c r="K2017" t="s">
        <v>24</v>
      </c>
      <c r="L2017" t="s">
        <v>5719</v>
      </c>
      <c r="M2017" t="s">
        <v>25</v>
      </c>
      <c r="N2017" t="s">
        <v>26</v>
      </c>
      <c r="O2017" t="s">
        <v>25</v>
      </c>
      <c r="P2017" t="s">
        <v>27</v>
      </c>
      <c r="Q2017" t="s">
        <v>190</v>
      </c>
      <c r="R2017">
        <v>0.21</v>
      </c>
      <c r="S2017" s="113" t="s">
        <v>191</v>
      </c>
      <c r="T2017">
        <v>5.33</v>
      </c>
      <c r="U2017" t="s">
        <v>30</v>
      </c>
      <c r="W2017" s="8" t="str">
        <f t="shared" si="223"/>
        <v/>
      </c>
      <c r="X2017" s="8">
        <f>IF(S2017="6B",_xlfn.XLOOKUP(H2017,'Zoning 2shop'!A:A,'Zoning 2shop'!B:B),IF(S2017="6C",_xlfn.XLOOKUP(G2017,'Zoning 2shop'!C:C,'Zoning 2shop'!D:D),""))</f>
        <v>30</v>
      </c>
      <c r="Y2017" s="112">
        <f t="shared" si="230"/>
        <v>0.14910705133062102</v>
      </c>
      <c r="Z2017" s="4">
        <f t="shared" si="231"/>
        <v>5.33</v>
      </c>
      <c r="AA2017" s="4">
        <f t="shared" si="232"/>
        <v>0.08</v>
      </c>
      <c r="AB2017" s="4">
        <f t="shared" si="233"/>
        <v>0.79474058359221</v>
      </c>
      <c r="AC2017" s="19">
        <f t="shared" si="234"/>
        <v>5.41</v>
      </c>
      <c r="AD2017" s="8" t="str">
        <f>IF(COUNTIF(Catégories!A:A,N2017)=0,"catégorie inconnue",LOOKUP(N2017,Catégories!A:A,Catégories!B:B))</f>
        <v>Frêt</v>
      </c>
      <c r="AE2017" s="21">
        <f t="shared" si="229"/>
        <v>6.2047405835922103</v>
      </c>
    </row>
    <row r="2018" spans="2:31" hidden="1" x14ac:dyDescent="0.2">
      <c r="B2018" t="s">
        <v>3839</v>
      </c>
      <c r="C2018" t="s">
        <v>177</v>
      </c>
      <c r="D2018">
        <v>46165</v>
      </c>
      <c r="E2018" t="s">
        <v>5727</v>
      </c>
      <c r="F2018" t="s">
        <v>22</v>
      </c>
      <c r="G2018" t="s">
        <v>151</v>
      </c>
      <c r="H2018" t="s">
        <v>149</v>
      </c>
      <c r="I2018" t="s">
        <v>5728</v>
      </c>
      <c r="J2018" t="s">
        <v>5728</v>
      </c>
      <c r="K2018" t="s">
        <v>24</v>
      </c>
      <c r="L2018" t="s">
        <v>5729</v>
      </c>
      <c r="M2018" t="s">
        <v>25</v>
      </c>
      <c r="N2018" t="s">
        <v>26</v>
      </c>
      <c r="O2018" t="s">
        <v>25</v>
      </c>
      <c r="P2018" t="s">
        <v>27</v>
      </c>
      <c r="Q2018" t="s">
        <v>190</v>
      </c>
      <c r="R2018">
        <v>6.2610000000000001</v>
      </c>
      <c r="S2018" s="113" t="s">
        <v>191</v>
      </c>
      <c r="T2018">
        <v>11.01</v>
      </c>
      <c r="U2018" t="s">
        <v>30</v>
      </c>
      <c r="W2018" s="8" t="str">
        <f t="shared" si="223"/>
        <v/>
      </c>
      <c r="X2018" s="8">
        <f>IF(S2018="6B",_xlfn.XLOOKUP(H2018,'Zoning 2shop'!A:A,'Zoning 2shop'!B:B),IF(S2018="6C",_xlfn.XLOOKUP(G2018,'Zoning 2shop'!C:C,'Zoning 2shop'!D:D),""))</f>
        <v>30</v>
      </c>
      <c r="Y2018" s="112">
        <f t="shared" si="230"/>
        <v>0.14910705133062102</v>
      </c>
      <c r="Z2018" s="4">
        <f t="shared" si="231"/>
        <v>11.01</v>
      </c>
      <c r="AA2018" s="4">
        <f t="shared" si="232"/>
        <v>0.08</v>
      </c>
      <c r="AB2018" s="4">
        <f t="shared" si="233"/>
        <v>1.6416686351501375</v>
      </c>
      <c r="AC2018" s="19">
        <f t="shared" si="234"/>
        <v>11.09</v>
      </c>
      <c r="AD2018" s="8" t="str">
        <f>IF(COUNTIF(Catégories!A:A,N2018)=0,"catégorie inconnue",LOOKUP(N2018,Catégories!A:A,Catégories!B:B))</f>
        <v>Frêt</v>
      </c>
      <c r="AE2018" s="21">
        <f t="shared" si="229"/>
        <v>12.731668635150138</v>
      </c>
    </row>
    <row r="2019" spans="2:31" hidden="1" x14ac:dyDescent="0.2">
      <c r="B2019" t="s">
        <v>3839</v>
      </c>
      <c r="C2019" t="s">
        <v>177</v>
      </c>
      <c r="D2019">
        <v>46165</v>
      </c>
      <c r="E2019" t="s">
        <v>5692</v>
      </c>
      <c r="F2019" t="s">
        <v>22</v>
      </c>
      <c r="G2019" t="s">
        <v>151</v>
      </c>
      <c r="H2019" t="s">
        <v>149</v>
      </c>
      <c r="I2019" t="s">
        <v>5693</v>
      </c>
      <c r="J2019" t="s">
        <v>5693</v>
      </c>
      <c r="K2019" t="s">
        <v>24</v>
      </c>
      <c r="L2019" t="s">
        <v>5694</v>
      </c>
      <c r="M2019" t="s">
        <v>25</v>
      </c>
      <c r="N2019" t="s">
        <v>26</v>
      </c>
      <c r="O2019" t="s">
        <v>25</v>
      </c>
      <c r="P2019" t="s">
        <v>27</v>
      </c>
      <c r="Q2019" t="s">
        <v>190</v>
      </c>
      <c r="R2019">
        <v>1.1220000000000001</v>
      </c>
      <c r="S2019" s="113" t="s">
        <v>191</v>
      </c>
      <c r="T2019">
        <v>5.88</v>
      </c>
      <c r="U2019" t="s">
        <v>30</v>
      </c>
      <c r="W2019" s="8" t="str">
        <f t="shared" si="223"/>
        <v/>
      </c>
      <c r="X2019" s="8">
        <f>IF(S2019="6B",_xlfn.XLOOKUP(H2019,'Zoning 2shop'!A:A,'Zoning 2shop'!B:B),IF(S2019="6C",_xlfn.XLOOKUP(G2019,'Zoning 2shop'!C:C,'Zoning 2shop'!D:D),""))</f>
        <v>30</v>
      </c>
      <c r="Y2019" s="112">
        <f t="shared" si="230"/>
        <v>0.14910705133062102</v>
      </c>
      <c r="Z2019" s="4">
        <f t="shared" si="231"/>
        <v>5.88</v>
      </c>
      <c r="AA2019" s="4">
        <f t="shared" si="232"/>
        <v>0.08</v>
      </c>
      <c r="AB2019" s="4">
        <f t="shared" si="233"/>
        <v>0.87674946182405156</v>
      </c>
      <c r="AC2019" s="19">
        <f t="shared" si="234"/>
        <v>5.96</v>
      </c>
      <c r="AD2019" s="8" t="str">
        <f>IF(COUNTIF(Catégories!A:A,N2019)=0,"catégorie inconnue",LOOKUP(N2019,Catégories!A:A,Catégories!B:B))</f>
        <v>Frêt</v>
      </c>
      <c r="AE2019" s="21">
        <f t="shared" si="229"/>
        <v>6.8367494618240512</v>
      </c>
    </row>
    <row r="2020" spans="2:31" hidden="1" x14ac:dyDescent="0.2">
      <c r="B2020" t="s">
        <v>3839</v>
      </c>
      <c r="C2020" t="s">
        <v>177</v>
      </c>
      <c r="D2020">
        <v>46165</v>
      </c>
      <c r="E2020" t="s">
        <v>273</v>
      </c>
      <c r="F2020" t="s">
        <v>22</v>
      </c>
      <c r="G2020" t="s">
        <v>151</v>
      </c>
      <c r="H2020" t="s">
        <v>149</v>
      </c>
      <c r="I2020" t="s">
        <v>5703</v>
      </c>
      <c r="J2020" t="s">
        <v>5703</v>
      </c>
      <c r="K2020" t="s">
        <v>24</v>
      </c>
      <c r="L2020" t="s">
        <v>5704</v>
      </c>
      <c r="M2020" t="s">
        <v>25</v>
      </c>
      <c r="N2020" t="s">
        <v>26</v>
      </c>
      <c r="O2020" t="s">
        <v>25</v>
      </c>
      <c r="P2020" t="s">
        <v>27</v>
      </c>
      <c r="Q2020" t="s">
        <v>190</v>
      </c>
      <c r="R2020">
        <v>4.532</v>
      </c>
      <c r="S2020" s="113" t="s">
        <v>191</v>
      </c>
      <c r="T2020">
        <v>9.69</v>
      </c>
      <c r="U2020" t="s">
        <v>30</v>
      </c>
      <c r="W2020" s="8" t="str">
        <f t="shared" si="223"/>
        <v/>
      </c>
      <c r="X2020" s="8">
        <f>IF(S2020="6B",_xlfn.XLOOKUP(H2020,'Zoning 2shop'!A:A,'Zoning 2shop'!B:B),IF(S2020="6C",_xlfn.XLOOKUP(G2020,'Zoning 2shop'!C:C,'Zoning 2shop'!D:D),""))</f>
        <v>30</v>
      </c>
      <c r="Y2020" s="112">
        <f t="shared" si="230"/>
        <v>0.14910705133062102</v>
      </c>
      <c r="Z2020" s="4">
        <f t="shared" si="231"/>
        <v>9.69</v>
      </c>
      <c r="AA2020" s="4">
        <f t="shared" si="232"/>
        <v>0.08</v>
      </c>
      <c r="AB2020" s="4">
        <f t="shared" si="233"/>
        <v>1.4448473273937177</v>
      </c>
      <c r="AC2020" s="19">
        <f t="shared" si="234"/>
        <v>9.77</v>
      </c>
      <c r="AD2020" s="8" t="str">
        <f>IF(COUNTIF(Catégories!A:A,N2020)=0,"catégorie inconnue",LOOKUP(N2020,Catégories!A:A,Catégories!B:B))</f>
        <v>Frêt</v>
      </c>
      <c r="AE2020" s="21">
        <f t="shared" si="229"/>
        <v>11.214847327393716</v>
      </c>
    </row>
    <row r="2021" spans="2:31" hidden="1" x14ac:dyDescent="0.2">
      <c r="B2021" t="s">
        <v>3839</v>
      </c>
      <c r="C2021" t="s">
        <v>177</v>
      </c>
      <c r="D2021">
        <v>46166</v>
      </c>
      <c r="E2021" t="s">
        <v>4459</v>
      </c>
      <c r="F2021" t="s">
        <v>22</v>
      </c>
      <c r="G2021" t="s">
        <v>161</v>
      </c>
      <c r="H2021" t="s">
        <v>149</v>
      </c>
      <c r="I2021" t="s">
        <v>5770</v>
      </c>
      <c r="J2021" t="s">
        <v>5770</v>
      </c>
      <c r="K2021" t="s">
        <v>24</v>
      </c>
      <c r="L2021" t="s">
        <v>5771</v>
      </c>
      <c r="M2021" t="s">
        <v>25</v>
      </c>
      <c r="N2021" t="s">
        <v>26</v>
      </c>
      <c r="O2021" t="s">
        <v>25</v>
      </c>
      <c r="P2021" t="s">
        <v>27</v>
      </c>
      <c r="Q2021" t="s">
        <v>190</v>
      </c>
      <c r="R2021">
        <v>0.82499999999999996</v>
      </c>
      <c r="S2021" s="113" t="s">
        <v>191</v>
      </c>
      <c r="T2021">
        <v>9.69</v>
      </c>
      <c r="U2021" t="s">
        <v>30</v>
      </c>
      <c r="W2021" s="8" t="str">
        <f t="shared" si="223"/>
        <v/>
      </c>
      <c r="X2021" s="8">
        <f>IF(S2021="6B",_xlfn.XLOOKUP(H2021,'Zoning 2shop'!A:A,'Zoning 2shop'!B:B),IF(S2021="6C",_xlfn.XLOOKUP(G2021,'Zoning 2shop'!C:C,'Zoning 2shop'!D:D),""))</f>
        <v>25</v>
      </c>
      <c r="Y2021" s="112">
        <f t="shared" si="230"/>
        <v>0.14910705133062102</v>
      </c>
      <c r="Z2021" s="4">
        <f t="shared" si="231"/>
        <v>9.69</v>
      </c>
      <c r="AA2021" s="4">
        <f t="shared" si="232"/>
        <v>0.08</v>
      </c>
      <c r="AB2021" s="4">
        <f t="shared" si="233"/>
        <v>1.4448473273937177</v>
      </c>
      <c r="AC2021" s="19">
        <f t="shared" si="234"/>
        <v>9.77</v>
      </c>
      <c r="AD2021" s="8" t="str">
        <f>IF(COUNTIF(Catégories!A:A,N2021)=0,"catégorie inconnue",LOOKUP(N2021,Catégories!A:A,Catégories!B:B))</f>
        <v>Frêt</v>
      </c>
      <c r="AE2021" s="21">
        <f t="shared" si="229"/>
        <v>11.214847327393716</v>
      </c>
    </row>
    <row r="2022" spans="2:31" hidden="1" x14ac:dyDescent="0.2">
      <c r="B2022" t="s">
        <v>3839</v>
      </c>
      <c r="C2022" t="s">
        <v>177</v>
      </c>
      <c r="D2022">
        <v>46166</v>
      </c>
      <c r="E2022" t="s">
        <v>351</v>
      </c>
      <c r="F2022" t="s">
        <v>22</v>
      </c>
      <c r="G2022" t="s">
        <v>151</v>
      </c>
      <c r="H2022" t="s">
        <v>149</v>
      </c>
      <c r="I2022" t="s">
        <v>5763</v>
      </c>
      <c r="J2022" t="s">
        <v>5763</v>
      </c>
      <c r="K2022" t="s">
        <v>24</v>
      </c>
      <c r="L2022" t="s">
        <v>5764</v>
      </c>
      <c r="M2022" t="s">
        <v>25</v>
      </c>
      <c r="N2022" t="s">
        <v>26</v>
      </c>
      <c r="O2022" t="s">
        <v>25</v>
      </c>
      <c r="P2022" t="s">
        <v>27</v>
      </c>
      <c r="Q2022" t="s">
        <v>190</v>
      </c>
      <c r="R2022">
        <v>0.04</v>
      </c>
      <c r="S2022" s="113" t="s">
        <v>191</v>
      </c>
      <c r="T2022">
        <v>5.33</v>
      </c>
      <c r="U2022" t="s">
        <v>30</v>
      </c>
      <c r="W2022" s="8" t="str">
        <f t="shared" si="223"/>
        <v/>
      </c>
      <c r="X2022" s="8">
        <f>IF(S2022="6B",_xlfn.XLOOKUP(H2022,'Zoning 2shop'!A:A,'Zoning 2shop'!B:B),IF(S2022="6C",_xlfn.XLOOKUP(G2022,'Zoning 2shop'!C:C,'Zoning 2shop'!D:D),""))</f>
        <v>30</v>
      </c>
      <c r="Y2022" s="112">
        <f t="shared" si="230"/>
        <v>0.14910705133062102</v>
      </c>
      <c r="Z2022" s="4">
        <f t="shared" si="231"/>
        <v>5.33</v>
      </c>
      <c r="AA2022" s="4">
        <f t="shared" si="232"/>
        <v>0.08</v>
      </c>
      <c r="AB2022" s="4">
        <f t="shared" si="233"/>
        <v>0.79474058359221</v>
      </c>
      <c r="AC2022" s="19">
        <f t="shared" si="234"/>
        <v>5.41</v>
      </c>
      <c r="AD2022" s="8" t="str">
        <f>IF(COUNTIF(Catégories!A:A,N2022)=0,"catégorie inconnue",LOOKUP(N2022,Catégories!A:A,Catégories!B:B))</f>
        <v>Frêt</v>
      </c>
      <c r="AE2022" s="21">
        <f t="shared" si="229"/>
        <v>6.2047405835922103</v>
      </c>
    </row>
    <row r="2023" spans="2:31" hidden="1" x14ac:dyDescent="0.2">
      <c r="B2023" t="s">
        <v>3839</v>
      </c>
      <c r="C2023" t="s">
        <v>177</v>
      </c>
      <c r="D2023">
        <v>46166</v>
      </c>
      <c r="E2023" t="s">
        <v>5746</v>
      </c>
      <c r="F2023" t="s">
        <v>22</v>
      </c>
      <c r="G2023" t="s">
        <v>151</v>
      </c>
      <c r="H2023" t="s">
        <v>149</v>
      </c>
      <c r="I2023" t="s">
        <v>5747</v>
      </c>
      <c r="J2023" t="s">
        <v>5747</v>
      </c>
      <c r="K2023" t="s">
        <v>24</v>
      </c>
      <c r="L2023" t="s">
        <v>5748</v>
      </c>
      <c r="M2023" t="s">
        <v>25</v>
      </c>
      <c r="N2023" t="s">
        <v>26</v>
      </c>
      <c r="O2023" t="s">
        <v>25</v>
      </c>
      <c r="P2023" t="s">
        <v>27</v>
      </c>
      <c r="Q2023" t="s">
        <v>190</v>
      </c>
      <c r="R2023">
        <v>4.6379999999999999</v>
      </c>
      <c r="S2023" s="113" t="s">
        <v>191</v>
      </c>
      <c r="T2023">
        <v>9.69</v>
      </c>
      <c r="U2023" t="s">
        <v>30</v>
      </c>
      <c r="W2023" s="8" t="str">
        <f t="shared" si="223"/>
        <v/>
      </c>
      <c r="X2023" s="8">
        <f>IF(S2023="6B",_xlfn.XLOOKUP(H2023,'Zoning 2shop'!A:A,'Zoning 2shop'!B:B),IF(S2023="6C",_xlfn.XLOOKUP(G2023,'Zoning 2shop'!C:C,'Zoning 2shop'!D:D),""))</f>
        <v>30</v>
      </c>
      <c r="Y2023" s="112">
        <f t="shared" si="230"/>
        <v>0.14910705133062102</v>
      </c>
      <c r="Z2023" s="4">
        <f t="shared" si="231"/>
        <v>9.69</v>
      </c>
      <c r="AA2023" s="4">
        <f t="shared" si="232"/>
        <v>0.08</v>
      </c>
      <c r="AB2023" s="4">
        <f t="shared" si="233"/>
        <v>1.4448473273937177</v>
      </c>
      <c r="AC2023" s="19">
        <f t="shared" si="234"/>
        <v>9.77</v>
      </c>
      <c r="AD2023" s="8" t="str">
        <f>IF(COUNTIF(Catégories!A:A,N2023)=0,"catégorie inconnue",LOOKUP(N2023,Catégories!A:A,Catégories!B:B))</f>
        <v>Frêt</v>
      </c>
      <c r="AE2023" s="21">
        <f t="shared" si="229"/>
        <v>11.214847327393716</v>
      </c>
    </row>
    <row r="2024" spans="2:31" hidden="1" x14ac:dyDescent="0.2">
      <c r="B2024" t="s">
        <v>3839</v>
      </c>
      <c r="C2024" t="s">
        <v>177</v>
      </c>
      <c r="D2024">
        <v>46166</v>
      </c>
      <c r="E2024" t="s">
        <v>5733</v>
      </c>
      <c r="F2024" t="s">
        <v>22</v>
      </c>
      <c r="G2024" t="s">
        <v>154</v>
      </c>
      <c r="H2024" t="s">
        <v>149</v>
      </c>
      <c r="I2024" t="s">
        <v>5734</v>
      </c>
      <c r="J2024" t="s">
        <v>5734</v>
      </c>
      <c r="K2024" t="s">
        <v>24</v>
      </c>
      <c r="L2024" t="s">
        <v>5735</v>
      </c>
      <c r="M2024" t="s">
        <v>25</v>
      </c>
      <c r="N2024" t="s">
        <v>26</v>
      </c>
      <c r="O2024" t="s">
        <v>25</v>
      </c>
      <c r="P2024" t="s">
        <v>27</v>
      </c>
      <c r="Q2024" t="s">
        <v>190</v>
      </c>
      <c r="R2024">
        <v>4.6779999999999999</v>
      </c>
      <c r="S2024" s="113" t="s">
        <v>191</v>
      </c>
      <c r="T2024">
        <v>9.1999999999999993</v>
      </c>
      <c r="U2024" t="s">
        <v>30</v>
      </c>
      <c r="W2024" s="8" t="str">
        <f t="shared" si="223"/>
        <v/>
      </c>
      <c r="X2024" s="8">
        <f>IF(S2024="6B",_xlfn.XLOOKUP(H2024,'Zoning 2shop'!A:A,'Zoning 2shop'!B:B),IF(S2024="6C",_xlfn.XLOOKUP(G2024,'Zoning 2shop'!C:C,'Zoning 2shop'!D:D),""))</f>
        <v>26</v>
      </c>
      <c r="Y2024" s="112">
        <f t="shared" si="230"/>
        <v>0.14910705133062102</v>
      </c>
      <c r="Z2024" s="4">
        <f t="shared" si="231"/>
        <v>9.1999999999999993</v>
      </c>
      <c r="AA2024" s="4">
        <f t="shared" si="232"/>
        <v>0.08</v>
      </c>
      <c r="AB2024" s="4">
        <f t="shared" si="233"/>
        <v>1.3717848722417132</v>
      </c>
      <c r="AC2024" s="19">
        <f t="shared" si="234"/>
        <v>9.2799999999999994</v>
      </c>
      <c r="AD2024" s="8" t="str">
        <f>IF(COUNTIF(Catégories!A:A,N2024)=0,"catégorie inconnue",LOOKUP(N2024,Catégories!A:A,Catégories!B:B))</f>
        <v>Frêt</v>
      </c>
      <c r="AE2024" s="21">
        <f t="shared" si="229"/>
        <v>10.651784872241713</v>
      </c>
    </row>
    <row r="2025" spans="2:31" hidden="1" x14ac:dyDescent="0.2">
      <c r="B2025" t="s">
        <v>3839</v>
      </c>
      <c r="C2025" t="s">
        <v>177</v>
      </c>
      <c r="D2025">
        <v>46166</v>
      </c>
      <c r="E2025" t="s">
        <v>5752</v>
      </c>
      <c r="F2025" t="s">
        <v>22</v>
      </c>
      <c r="G2025" t="s">
        <v>151</v>
      </c>
      <c r="H2025" t="s">
        <v>149</v>
      </c>
      <c r="I2025" t="s">
        <v>5753</v>
      </c>
      <c r="J2025" t="s">
        <v>5753</v>
      </c>
      <c r="K2025" t="s">
        <v>24</v>
      </c>
      <c r="L2025" t="s">
        <v>5754</v>
      </c>
      <c r="M2025" t="s">
        <v>25</v>
      </c>
      <c r="N2025" t="s">
        <v>26</v>
      </c>
      <c r="O2025" t="s">
        <v>25</v>
      </c>
      <c r="P2025" t="s">
        <v>27</v>
      </c>
      <c r="Q2025" t="s">
        <v>190</v>
      </c>
      <c r="R2025">
        <v>4.6779999999999999</v>
      </c>
      <c r="S2025" s="113" t="s">
        <v>191</v>
      </c>
      <c r="T2025">
        <v>9.69</v>
      </c>
      <c r="U2025" t="s">
        <v>30</v>
      </c>
      <c r="W2025" s="8" t="str">
        <f t="shared" si="223"/>
        <v/>
      </c>
      <c r="X2025" s="8">
        <f>IF(S2025="6B",_xlfn.XLOOKUP(H2025,'Zoning 2shop'!A:A,'Zoning 2shop'!B:B),IF(S2025="6C",_xlfn.XLOOKUP(G2025,'Zoning 2shop'!C:C,'Zoning 2shop'!D:D),""))</f>
        <v>30</v>
      </c>
      <c r="Y2025" s="112">
        <f t="shared" si="230"/>
        <v>0.14910705133062102</v>
      </c>
      <c r="Z2025" s="4">
        <f t="shared" si="231"/>
        <v>9.69</v>
      </c>
      <c r="AA2025" s="4">
        <f t="shared" si="232"/>
        <v>0.08</v>
      </c>
      <c r="AB2025" s="4">
        <f t="shared" si="233"/>
        <v>1.4448473273937177</v>
      </c>
      <c r="AC2025" s="19">
        <f t="shared" si="234"/>
        <v>9.77</v>
      </c>
      <c r="AD2025" s="8" t="str">
        <f>IF(COUNTIF(Catégories!A:A,N2025)=0,"catégorie inconnue",LOOKUP(N2025,Catégories!A:A,Catégories!B:B))</f>
        <v>Frêt</v>
      </c>
      <c r="AE2025" s="21">
        <f t="shared" si="229"/>
        <v>11.214847327393716</v>
      </c>
    </row>
    <row r="2026" spans="2:31" hidden="1" x14ac:dyDescent="0.2">
      <c r="B2026" t="s">
        <v>3839</v>
      </c>
      <c r="C2026" t="s">
        <v>177</v>
      </c>
      <c r="D2026">
        <v>46166</v>
      </c>
      <c r="E2026" t="s">
        <v>563</v>
      </c>
      <c r="F2026" t="s">
        <v>22</v>
      </c>
      <c r="G2026" t="s">
        <v>192</v>
      </c>
      <c r="H2026" t="s">
        <v>149</v>
      </c>
      <c r="I2026" t="s">
        <v>5744</v>
      </c>
      <c r="J2026" t="s">
        <v>5744</v>
      </c>
      <c r="K2026" t="s">
        <v>24</v>
      </c>
      <c r="L2026" t="s">
        <v>5745</v>
      </c>
      <c r="M2026" t="s">
        <v>25</v>
      </c>
      <c r="N2026" t="s">
        <v>26</v>
      </c>
      <c r="O2026" t="s">
        <v>25</v>
      </c>
      <c r="P2026" t="s">
        <v>27</v>
      </c>
      <c r="Q2026" t="s">
        <v>190</v>
      </c>
      <c r="R2026">
        <v>0.2</v>
      </c>
      <c r="S2026" s="113" t="s">
        <v>191</v>
      </c>
      <c r="T2026">
        <v>9.4700000000000006</v>
      </c>
      <c r="U2026" t="s">
        <v>30</v>
      </c>
      <c r="W2026" s="8" t="str">
        <f t="shared" si="223"/>
        <v/>
      </c>
      <c r="X2026" s="8">
        <f>IF(S2026="6B",_xlfn.XLOOKUP(H2026,'Zoning 2shop'!A:A,'Zoning 2shop'!B:B),IF(S2026="6C",_xlfn.XLOOKUP(G2026,'Zoning 2shop'!C:C,'Zoning 2shop'!D:D),""))</f>
        <v>25</v>
      </c>
      <c r="Y2026" s="112">
        <f t="shared" si="230"/>
        <v>0.14910705133062102</v>
      </c>
      <c r="Z2026" s="4">
        <f t="shared" si="231"/>
        <v>9.4700000000000006</v>
      </c>
      <c r="AA2026" s="4">
        <f t="shared" si="232"/>
        <v>0.08</v>
      </c>
      <c r="AB2026" s="4">
        <f t="shared" si="233"/>
        <v>1.4120437761009812</v>
      </c>
      <c r="AC2026" s="19">
        <f t="shared" si="234"/>
        <v>9.5500000000000007</v>
      </c>
      <c r="AD2026" s="8" t="str">
        <f>IF(COUNTIF(Catégories!A:A,N2026)=0,"catégorie inconnue",LOOKUP(N2026,Catégories!A:A,Catégories!B:B))</f>
        <v>Frêt</v>
      </c>
      <c r="AE2026" s="21">
        <f t="shared" si="229"/>
        <v>10.962043776100982</v>
      </c>
    </row>
    <row r="2027" spans="2:31" hidden="1" x14ac:dyDescent="0.2">
      <c r="B2027" t="s">
        <v>3839</v>
      </c>
      <c r="C2027" t="s">
        <v>177</v>
      </c>
      <c r="D2027">
        <v>46166</v>
      </c>
      <c r="E2027" t="s">
        <v>5736</v>
      </c>
      <c r="F2027" t="s">
        <v>22</v>
      </c>
      <c r="G2027" t="s">
        <v>151</v>
      </c>
      <c r="H2027" t="s">
        <v>149</v>
      </c>
      <c r="I2027" t="s">
        <v>5737</v>
      </c>
      <c r="J2027" t="s">
        <v>5737</v>
      </c>
      <c r="K2027" t="s">
        <v>24</v>
      </c>
      <c r="L2027" t="s">
        <v>5738</v>
      </c>
      <c r="M2027" t="s">
        <v>25</v>
      </c>
      <c r="N2027" t="s">
        <v>26</v>
      </c>
      <c r="O2027" t="s">
        <v>25</v>
      </c>
      <c r="P2027" t="s">
        <v>27</v>
      </c>
      <c r="Q2027" t="s">
        <v>190</v>
      </c>
      <c r="R2027">
        <v>0.70199999999999996</v>
      </c>
      <c r="S2027" s="113" t="s">
        <v>191</v>
      </c>
      <c r="T2027">
        <v>5.55</v>
      </c>
      <c r="U2027" t="s">
        <v>30</v>
      </c>
      <c r="W2027" s="8" t="str">
        <f t="shared" si="223"/>
        <v/>
      </c>
      <c r="X2027" s="8">
        <f>IF(S2027="6B",_xlfn.XLOOKUP(H2027,'Zoning 2shop'!A:A,'Zoning 2shop'!B:B),IF(S2027="6C",_xlfn.XLOOKUP(G2027,'Zoning 2shop'!C:C,'Zoning 2shop'!D:D),""))</f>
        <v>30</v>
      </c>
      <c r="Y2027" s="112">
        <f t="shared" si="230"/>
        <v>0.14910705133062102</v>
      </c>
      <c r="Z2027" s="4">
        <f t="shared" si="231"/>
        <v>5.55</v>
      </c>
      <c r="AA2027" s="4">
        <f t="shared" si="232"/>
        <v>0.08</v>
      </c>
      <c r="AB2027" s="4">
        <f t="shared" si="233"/>
        <v>0.8275441348849466</v>
      </c>
      <c r="AC2027" s="19">
        <f t="shared" si="234"/>
        <v>5.63</v>
      </c>
      <c r="AD2027" s="8" t="str">
        <f>IF(COUNTIF(Catégories!A:A,N2027)=0,"catégorie inconnue",LOOKUP(N2027,Catégories!A:A,Catégories!B:B))</f>
        <v>Frêt</v>
      </c>
      <c r="AE2027" s="21">
        <f t="shared" si="229"/>
        <v>6.4575441348849463</v>
      </c>
    </row>
    <row r="2028" spans="2:31" hidden="1" x14ac:dyDescent="0.2">
      <c r="B2028" t="s">
        <v>3839</v>
      </c>
      <c r="C2028" t="s">
        <v>177</v>
      </c>
      <c r="D2028">
        <v>46166</v>
      </c>
      <c r="E2028" t="s">
        <v>5755</v>
      </c>
      <c r="F2028" t="s">
        <v>22</v>
      </c>
      <c r="G2028" t="s">
        <v>151</v>
      </c>
      <c r="H2028" t="s">
        <v>149</v>
      </c>
      <c r="I2028" t="s">
        <v>5756</v>
      </c>
      <c r="J2028" t="s">
        <v>5756</v>
      </c>
      <c r="K2028" t="s">
        <v>24</v>
      </c>
      <c r="L2028" t="s">
        <v>5757</v>
      </c>
      <c r="M2028" t="s">
        <v>25</v>
      </c>
      <c r="N2028" t="s">
        <v>26</v>
      </c>
      <c r="O2028" t="s">
        <v>25</v>
      </c>
      <c r="P2028" t="s">
        <v>27</v>
      </c>
      <c r="Q2028" t="s">
        <v>190</v>
      </c>
      <c r="R2028">
        <v>0.21</v>
      </c>
      <c r="S2028" s="113" t="s">
        <v>191</v>
      </c>
      <c r="T2028">
        <v>5.33</v>
      </c>
      <c r="U2028" t="s">
        <v>30</v>
      </c>
      <c r="W2028" s="8" t="str">
        <f t="shared" si="223"/>
        <v/>
      </c>
      <c r="X2028" s="8">
        <f>IF(S2028="6B",_xlfn.XLOOKUP(H2028,'Zoning 2shop'!A:A,'Zoning 2shop'!B:B),IF(S2028="6C",_xlfn.XLOOKUP(G2028,'Zoning 2shop'!C:C,'Zoning 2shop'!D:D),""))</f>
        <v>30</v>
      </c>
      <c r="Y2028" s="112">
        <f t="shared" si="230"/>
        <v>0.14910705133062102</v>
      </c>
      <c r="Z2028" s="4">
        <f t="shared" si="231"/>
        <v>5.33</v>
      </c>
      <c r="AA2028" s="4">
        <f t="shared" si="232"/>
        <v>0.08</v>
      </c>
      <c r="AB2028" s="4">
        <f t="shared" si="233"/>
        <v>0.79474058359221</v>
      </c>
      <c r="AC2028" s="19">
        <f t="shared" si="234"/>
        <v>5.41</v>
      </c>
      <c r="AD2028" s="8" t="str">
        <f>IF(COUNTIF(Catégories!A:A,N2028)=0,"catégorie inconnue",LOOKUP(N2028,Catégories!A:A,Catégories!B:B))</f>
        <v>Frêt</v>
      </c>
      <c r="AE2028" s="21">
        <f t="shared" si="229"/>
        <v>6.2047405835922103</v>
      </c>
    </row>
    <row r="2029" spans="2:31" hidden="1" x14ac:dyDescent="0.2">
      <c r="B2029" t="s">
        <v>3839</v>
      </c>
      <c r="C2029" t="s">
        <v>177</v>
      </c>
      <c r="D2029">
        <v>46166</v>
      </c>
      <c r="E2029" t="s">
        <v>534</v>
      </c>
      <c r="F2029" t="s">
        <v>22</v>
      </c>
      <c r="G2029" t="s">
        <v>151</v>
      </c>
      <c r="H2029" t="s">
        <v>149</v>
      </c>
      <c r="I2029" t="s">
        <v>5772</v>
      </c>
      <c r="J2029" t="s">
        <v>5772</v>
      </c>
      <c r="K2029" t="s">
        <v>24</v>
      </c>
      <c r="L2029" t="s">
        <v>5773</v>
      </c>
      <c r="M2029" t="s">
        <v>25</v>
      </c>
      <c r="N2029" t="s">
        <v>26</v>
      </c>
      <c r="O2029" t="s">
        <v>25</v>
      </c>
      <c r="P2029" t="s">
        <v>27</v>
      </c>
      <c r="Q2029" t="s">
        <v>190</v>
      </c>
      <c r="R2029">
        <v>0.4</v>
      </c>
      <c r="S2029" s="113" t="s">
        <v>191</v>
      </c>
      <c r="T2029">
        <v>5.33</v>
      </c>
      <c r="U2029" t="s">
        <v>30</v>
      </c>
      <c r="W2029" s="8" t="str">
        <f t="shared" si="223"/>
        <v/>
      </c>
      <c r="X2029" s="8">
        <f>IF(S2029="6B",_xlfn.XLOOKUP(H2029,'Zoning 2shop'!A:A,'Zoning 2shop'!B:B),IF(S2029="6C",_xlfn.XLOOKUP(G2029,'Zoning 2shop'!C:C,'Zoning 2shop'!D:D),""))</f>
        <v>30</v>
      </c>
      <c r="Y2029" s="112">
        <f t="shared" si="230"/>
        <v>0.14910705133062102</v>
      </c>
      <c r="Z2029" s="4">
        <f t="shared" si="231"/>
        <v>5.33</v>
      </c>
      <c r="AA2029" s="4">
        <f t="shared" si="232"/>
        <v>0.08</v>
      </c>
      <c r="AB2029" s="4">
        <f t="shared" si="233"/>
        <v>0.79474058359221</v>
      </c>
      <c r="AC2029" s="19">
        <f t="shared" si="234"/>
        <v>5.41</v>
      </c>
      <c r="AD2029" s="8" t="str">
        <f>IF(COUNTIF(Catégories!A:A,N2029)=0,"catégorie inconnue",LOOKUP(N2029,Catégories!A:A,Catégories!B:B))</f>
        <v>Frêt</v>
      </c>
      <c r="AE2029" s="21">
        <f t="shared" si="229"/>
        <v>6.2047405835922103</v>
      </c>
    </row>
    <row r="2030" spans="2:31" hidden="1" x14ac:dyDescent="0.2">
      <c r="B2030" t="s">
        <v>3839</v>
      </c>
      <c r="C2030" t="s">
        <v>177</v>
      </c>
      <c r="D2030">
        <v>46166</v>
      </c>
      <c r="E2030" t="s">
        <v>2383</v>
      </c>
      <c r="F2030" t="s">
        <v>22</v>
      </c>
      <c r="G2030" t="s">
        <v>151</v>
      </c>
      <c r="H2030" t="s">
        <v>149</v>
      </c>
      <c r="I2030" t="s">
        <v>5761</v>
      </c>
      <c r="J2030" t="s">
        <v>5761</v>
      </c>
      <c r="K2030" t="s">
        <v>24</v>
      </c>
      <c r="L2030" t="s">
        <v>5762</v>
      </c>
      <c r="M2030" t="s">
        <v>25</v>
      </c>
      <c r="N2030" t="s">
        <v>26</v>
      </c>
      <c r="O2030" t="s">
        <v>25</v>
      </c>
      <c r="P2030" t="s">
        <v>27</v>
      </c>
      <c r="Q2030" t="s">
        <v>190</v>
      </c>
      <c r="R2030">
        <v>4.532</v>
      </c>
      <c r="S2030" s="113" t="s">
        <v>191</v>
      </c>
      <c r="T2030">
        <v>9.69</v>
      </c>
      <c r="U2030" t="s">
        <v>30</v>
      </c>
      <c r="W2030" s="8" t="str">
        <f t="shared" si="223"/>
        <v/>
      </c>
      <c r="X2030" s="8">
        <f>IF(S2030="6B",_xlfn.XLOOKUP(H2030,'Zoning 2shop'!A:A,'Zoning 2shop'!B:B),IF(S2030="6C",_xlfn.XLOOKUP(G2030,'Zoning 2shop'!C:C,'Zoning 2shop'!D:D),""))</f>
        <v>30</v>
      </c>
      <c r="Y2030" s="112">
        <f t="shared" si="230"/>
        <v>0.14910705133062102</v>
      </c>
      <c r="Z2030" s="4">
        <f t="shared" si="231"/>
        <v>9.69</v>
      </c>
      <c r="AA2030" s="4">
        <f t="shared" si="232"/>
        <v>0.08</v>
      </c>
      <c r="AB2030" s="4">
        <f t="shared" si="233"/>
        <v>1.4448473273937177</v>
      </c>
      <c r="AC2030" s="19">
        <f t="shared" si="234"/>
        <v>9.77</v>
      </c>
      <c r="AD2030" s="8" t="str">
        <f>IF(COUNTIF(Catégories!A:A,N2030)=0,"catégorie inconnue",LOOKUP(N2030,Catégories!A:A,Catégories!B:B))</f>
        <v>Frêt</v>
      </c>
      <c r="AE2030" s="21">
        <f t="shared" si="229"/>
        <v>11.214847327393716</v>
      </c>
    </row>
    <row r="2031" spans="2:31" hidden="1" x14ac:dyDescent="0.2">
      <c r="B2031" t="s">
        <v>3839</v>
      </c>
      <c r="C2031" t="s">
        <v>177</v>
      </c>
      <c r="D2031">
        <v>46166</v>
      </c>
      <c r="E2031" t="s">
        <v>5741</v>
      </c>
      <c r="F2031" t="s">
        <v>22</v>
      </c>
      <c r="G2031" t="s">
        <v>156</v>
      </c>
      <c r="H2031" t="s">
        <v>149</v>
      </c>
      <c r="I2031" t="s">
        <v>5742</v>
      </c>
      <c r="J2031" t="s">
        <v>5742</v>
      </c>
      <c r="K2031" t="s">
        <v>24</v>
      </c>
      <c r="L2031" t="s">
        <v>5743</v>
      </c>
      <c r="M2031" t="s">
        <v>25</v>
      </c>
      <c r="N2031" t="s">
        <v>26</v>
      </c>
      <c r="O2031" t="s">
        <v>25</v>
      </c>
      <c r="P2031" t="s">
        <v>27</v>
      </c>
      <c r="Q2031" t="s">
        <v>190</v>
      </c>
      <c r="R2031">
        <v>0.67200000000000004</v>
      </c>
      <c r="S2031" s="113" t="s">
        <v>191</v>
      </c>
      <c r="T2031">
        <v>5.55</v>
      </c>
      <c r="U2031" t="s">
        <v>30</v>
      </c>
      <c r="W2031" s="8" t="str">
        <f t="shared" si="223"/>
        <v/>
      </c>
      <c r="X2031" s="8">
        <f>IF(S2031="6B",_xlfn.XLOOKUP(H2031,'Zoning 2shop'!A:A,'Zoning 2shop'!B:B),IF(S2031="6C",_xlfn.XLOOKUP(G2031,'Zoning 2shop'!C:C,'Zoning 2shop'!D:D),""))</f>
        <v>42</v>
      </c>
      <c r="Y2031" s="112">
        <f t="shared" si="230"/>
        <v>0.14910705133062102</v>
      </c>
      <c r="Z2031" s="4">
        <f t="shared" si="231"/>
        <v>5.55</v>
      </c>
      <c r="AA2031" s="4">
        <f t="shared" si="232"/>
        <v>0.08</v>
      </c>
      <c r="AB2031" s="4">
        <f t="shared" si="233"/>
        <v>0.8275441348849466</v>
      </c>
      <c r="AC2031" s="19">
        <f t="shared" si="234"/>
        <v>5.63</v>
      </c>
      <c r="AD2031" s="8" t="str">
        <f>IF(COUNTIF(Catégories!A:A,N2031)=0,"catégorie inconnue",LOOKUP(N2031,Catégories!A:A,Catégories!B:B))</f>
        <v>Frêt</v>
      </c>
      <c r="AE2031" s="21">
        <f t="shared" si="229"/>
        <v>6.4575441348849463</v>
      </c>
    </row>
    <row r="2032" spans="2:31" hidden="1" x14ac:dyDescent="0.2">
      <c r="B2032" t="s">
        <v>3839</v>
      </c>
      <c r="C2032" t="s">
        <v>177</v>
      </c>
      <c r="D2032">
        <v>46166</v>
      </c>
      <c r="E2032" t="s">
        <v>5767</v>
      </c>
      <c r="F2032" t="s">
        <v>22</v>
      </c>
      <c r="G2032" t="s">
        <v>156</v>
      </c>
      <c r="H2032" t="s">
        <v>149</v>
      </c>
      <c r="I2032" t="s">
        <v>5768</v>
      </c>
      <c r="J2032" t="s">
        <v>5768</v>
      </c>
      <c r="K2032" t="s">
        <v>24</v>
      </c>
      <c r="L2032" t="s">
        <v>5769</v>
      </c>
      <c r="M2032" t="s">
        <v>25</v>
      </c>
      <c r="N2032" t="s">
        <v>26</v>
      </c>
      <c r="O2032" t="s">
        <v>25</v>
      </c>
      <c r="P2032" t="s">
        <v>27</v>
      </c>
      <c r="Q2032" t="s">
        <v>190</v>
      </c>
      <c r="R2032">
        <v>4.9539999999999997</v>
      </c>
      <c r="S2032" s="113" t="s">
        <v>191</v>
      </c>
      <c r="T2032">
        <v>9.69</v>
      </c>
      <c r="U2032" t="s">
        <v>30</v>
      </c>
      <c r="W2032" s="8" t="str">
        <f t="shared" si="223"/>
        <v/>
      </c>
      <c r="X2032" s="8">
        <f>IF(S2032="6B",_xlfn.XLOOKUP(H2032,'Zoning 2shop'!A:A,'Zoning 2shop'!B:B),IF(S2032="6C",_xlfn.XLOOKUP(G2032,'Zoning 2shop'!C:C,'Zoning 2shop'!D:D),""))</f>
        <v>42</v>
      </c>
      <c r="Y2032" s="112">
        <f t="shared" si="230"/>
        <v>0.14910705133062102</v>
      </c>
      <c r="Z2032" s="4">
        <f t="shared" si="231"/>
        <v>9.69</v>
      </c>
      <c r="AA2032" s="4">
        <f t="shared" si="232"/>
        <v>0.08</v>
      </c>
      <c r="AB2032" s="4">
        <f t="shared" si="233"/>
        <v>1.4448473273937177</v>
      </c>
      <c r="AC2032" s="19">
        <f t="shared" si="234"/>
        <v>9.77</v>
      </c>
      <c r="AD2032" s="8" t="str">
        <f>IF(COUNTIF(Catégories!A:A,N2032)=0,"catégorie inconnue",LOOKUP(N2032,Catégories!A:A,Catégories!B:B))</f>
        <v>Frêt</v>
      </c>
      <c r="AE2032" s="21">
        <f t="shared" si="229"/>
        <v>11.214847327393716</v>
      </c>
    </row>
    <row r="2033" spans="2:31" hidden="1" x14ac:dyDescent="0.2">
      <c r="B2033" t="s">
        <v>3839</v>
      </c>
      <c r="C2033" t="s">
        <v>177</v>
      </c>
      <c r="D2033">
        <v>46166</v>
      </c>
      <c r="E2033" t="s">
        <v>5749</v>
      </c>
      <c r="F2033" t="s">
        <v>22</v>
      </c>
      <c r="G2033" t="s">
        <v>192</v>
      </c>
      <c r="H2033" t="s">
        <v>149</v>
      </c>
      <c r="I2033" t="s">
        <v>5750</v>
      </c>
      <c r="J2033" t="s">
        <v>5750</v>
      </c>
      <c r="K2033" t="s">
        <v>24</v>
      </c>
      <c r="L2033" t="s">
        <v>5751</v>
      </c>
      <c r="M2033" t="s">
        <v>25</v>
      </c>
      <c r="N2033" t="s">
        <v>26</v>
      </c>
      <c r="O2033" t="s">
        <v>25</v>
      </c>
      <c r="P2033" t="s">
        <v>27</v>
      </c>
      <c r="Q2033" t="s">
        <v>190</v>
      </c>
      <c r="R2033">
        <v>0.91</v>
      </c>
      <c r="S2033" s="113" t="s">
        <v>191</v>
      </c>
      <c r="T2033">
        <v>9.69</v>
      </c>
      <c r="U2033" t="s">
        <v>30</v>
      </c>
      <c r="W2033" s="8" t="str">
        <f t="shared" si="223"/>
        <v/>
      </c>
      <c r="X2033" s="8">
        <f>IF(S2033="6B",_xlfn.XLOOKUP(H2033,'Zoning 2shop'!A:A,'Zoning 2shop'!B:B),IF(S2033="6C",_xlfn.XLOOKUP(G2033,'Zoning 2shop'!C:C,'Zoning 2shop'!D:D),""))</f>
        <v>25</v>
      </c>
      <c r="Y2033" s="112">
        <f t="shared" si="230"/>
        <v>0.14910705133062102</v>
      </c>
      <c r="Z2033" s="4">
        <f t="shared" si="231"/>
        <v>9.69</v>
      </c>
      <c r="AA2033" s="4">
        <f t="shared" si="232"/>
        <v>0.08</v>
      </c>
      <c r="AB2033" s="4">
        <f t="shared" si="233"/>
        <v>1.4448473273937177</v>
      </c>
      <c r="AC2033" s="19">
        <f t="shared" si="234"/>
        <v>9.77</v>
      </c>
      <c r="AD2033" s="8" t="str">
        <f>IF(COUNTIF(Catégories!A:A,N2033)=0,"catégorie inconnue",LOOKUP(N2033,Catégories!A:A,Catégories!B:B))</f>
        <v>Frêt</v>
      </c>
      <c r="AE2033" s="21">
        <f t="shared" si="229"/>
        <v>11.214847327393716</v>
      </c>
    </row>
    <row r="2034" spans="2:31" hidden="1" x14ac:dyDescent="0.2">
      <c r="B2034" t="s">
        <v>3839</v>
      </c>
      <c r="C2034" t="s">
        <v>177</v>
      </c>
      <c r="D2034">
        <v>46166</v>
      </c>
      <c r="E2034" t="s">
        <v>4524</v>
      </c>
      <c r="F2034" t="s">
        <v>22</v>
      </c>
      <c r="G2034" t="s">
        <v>151</v>
      </c>
      <c r="H2034" t="s">
        <v>149</v>
      </c>
      <c r="I2034" t="s">
        <v>5739</v>
      </c>
      <c r="J2034" t="s">
        <v>5739</v>
      </c>
      <c r="K2034" t="s">
        <v>24</v>
      </c>
      <c r="L2034" t="s">
        <v>5740</v>
      </c>
      <c r="M2034" t="s">
        <v>25</v>
      </c>
      <c r="N2034" t="s">
        <v>26</v>
      </c>
      <c r="O2034" t="s">
        <v>25</v>
      </c>
      <c r="P2034" t="s">
        <v>27</v>
      </c>
      <c r="Q2034" t="s">
        <v>190</v>
      </c>
      <c r="R2034">
        <v>6.12</v>
      </c>
      <c r="S2034" s="113" t="s">
        <v>191</v>
      </c>
      <c r="T2034">
        <v>11.01</v>
      </c>
      <c r="U2034" t="s">
        <v>30</v>
      </c>
      <c r="W2034" s="8" t="str">
        <f t="shared" si="223"/>
        <v/>
      </c>
      <c r="X2034" s="8">
        <f>IF(S2034="6B",_xlfn.XLOOKUP(H2034,'Zoning 2shop'!A:A,'Zoning 2shop'!B:B),IF(S2034="6C",_xlfn.XLOOKUP(G2034,'Zoning 2shop'!C:C,'Zoning 2shop'!D:D),""))</f>
        <v>30</v>
      </c>
      <c r="Y2034" s="112">
        <f t="shared" si="230"/>
        <v>0.14910705133062102</v>
      </c>
      <c r="Z2034" s="4">
        <f t="shared" si="231"/>
        <v>11.01</v>
      </c>
      <c r="AA2034" s="4">
        <f t="shared" si="232"/>
        <v>0.08</v>
      </c>
      <c r="AB2034" s="4">
        <f t="shared" si="233"/>
        <v>1.6416686351501375</v>
      </c>
      <c r="AC2034" s="19">
        <f t="shared" si="234"/>
        <v>11.09</v>
      </c>
      <c r="AD2034" s="8" t="str">
        <f>IF(COUNTIF(Catégories!A:A,N2034)=0,"catégorie inconnue",LOOKUP(N2034,Catégories!A:A,Catégories!B:B))</f>
        <v>Frêt</v>
      </c>
      <c r="AE2034" s="21">
        <f t="shared" si="229"/>
        <v>12.731668635150138</v>
      </c>
    </row>
    <row r="2035" spans="2:31" hidden="1" x14ac:dyDescent="0.2">
      <c r="B2035" t="s">
        <v>3839</v>
      </c>
      <c r="C2035" t="s">
        <v>177</v>
      </c>
      <c r="D2035">
        <v>46166</v>
      </c>
      <c r="E2035" t="s">
        <v>4948</v>
      </c>
      <c r="F2035" t="s">
        <v>22</v>
      </c>
      <c r="G2035" t="s">
        <v>151</v>
      </c>
      <c r="H2035" t="s">
        <v>149</v>
      </c>
      <c r="I2035" t="s">
        <v>5765</v>
      </c>
      <c r="J2035" t="s">
        <v>5765</v>
      </c>
      <c r="K2035" t="s">
        <v>24</v>
      </c>
      <c r="L2035" t="s">
        <v>5766</v>
      </c>
      <c r="M2035" t="s">
        <v>25</v>
      </c>
      <c r="N2035" t="s">
        <v>26</v>
      </c>
      <c r="O2035" t="s">
        <v>25</v>
      </c>
      <c r="P2035" t="s">
        <v>27</v>
      </c>
      <c r="Q2035" t="s">
        <v>190</v>
      </c>
      <c r="R2035">
        <v>0.35</v>
      </c>
      <c r="S2035" s="113" t="s">
        <v>191</v>
      </c>
      <c r="T2035">
        <v>5.33</v>
      </c>
      <c r="U2035" t="s">
        <v>30</v>
      </c>
      <c r="W2035" s="8" t="str">
        <f t="shared" si="223"/>
        <v/>
      </c>
      <c r="X2035" s="8">
        <f>IF(S2035="6B",_xlfn.XLOOKUP(H2035,'Zoning 2shop'!A:A,'Zoning 2shop'!B:B),IF(S2035="6C",_xlfn.XLOOKUP(G2035,'Zoning 2shop'!C:C,'Zoning 2shop'!D:D),""))</f>
        <v>30</v>
      </c>
      <c r="Y2035" s="112">
        <f t="shared" si="230"/>
        <v>0.14910705133062102</v>
      </c>
      <c r="Z2035" s="4">
        <f t="shared" si="231"/>
        <v>5.33</v>
      </c>
      <c r="AA2035" s="4">
        <f t="shared" si="232"/>
        <v>0.08</v>
      </c>
      <c r="AB2035" s="4">
        <f t="shared" si="233"/>
        <v>0.79474058359221</v>
      </c>
      <c r="AC2035" s="19">
        <f t="shared" si="234"/>
        <v>5.41</v>
      </c>
      <c r="AD2035" s="8" t="str">
        <f>IF(COUNTIF(Catégories!A:A,N2035)=0,"catégorie inconnue",LOOKUP(N2035,Catégories!A:A,Catégories!B:B))</f>
        <v>Frêt</v>
      </c>
      <c r="AE2035" s="21">
        <f t="shared" si="229"/>
        <v>6.2047405835922103</v>
      </c>
    </row>
    <row r="2036" spans="2:31" hidden="1" x14ac:dyDescent="0.2">
      <c r="B2036" t="s">
        <v>3839</v>
      </c>
      <c r="C2036" t="s">
        <v>177</v>
      </c>
      <c r="D2036">
        <v>46166</v>
      </c>
      <c r="E2036" t="s">
        <v>5758</v>
      </c>
      <c r="F2036" t="s">
        <v>22</v>
      </c>
      <c r="G2036" t="s">
        <v>151</v>
      </c>
      <c r="H2036" t="s">
        <v>149</v>
      </c>
      <c r="I2036" t="s">
        <v>5759</v>
      </c>
      <c r="J2036" t="s">
        <v>5759</v>
      </c>
      <c r="K2036" t="s">
        <v>24</v>
      </c>
      <c r="L2036" t="s">
        <v>5760</v>
      </c>
      <c r="M2036" t="s">
        <v>25</v>
      </c>
      <c r="N2036" t="s">
        <v>26</v>
      </c>
      <c r="O2036" t="s">
        <v>25</v>
      </c>
      <c r="P2036" t="s">
        <v>27</v>
      </c>
      <c r="Q2036" t="s">
        <v>190</v>
      </c>
      <c r="R2036">
        <v>7.37</v>
      </c>
      <c r="S2036" s="113" t="s">
        <v>191</v>
      </c>
      <c r="T2036">
        <v>11.67</v>
      </c>
      <c r="U2036" t="s">
        <v>30</v>
      </c>
      <c r="W2036" s="8" t="str">
        <f t="shared" si="223"/>
        <v/>
      </c>
      <c r="X2036" s="8">
        <f>IF(S2036="6B",_xlfn.XLOOKUP(H2036,'Zoning 2shop'!A:A,'Zoning 2shop'!B:B),IF(S2036="6C",_xlfn.XLOOKUP(G2036,'Zoning 2shop'!C:C,'Zoning 2shop'!D:D),""))</f>
        <v>30</v>
      </c>
      <c r="Y2036" s="112">
        <f t="shared" si="230"/>
        <v>0.14910705133062102</v>
      </c>
      <c r="Z2036" s="4">
        <f t="shared" si="231"/>
        <v>11.67</v>
      </c>
      <c r="AA2036" s="4">
        <f t="shared" si="232"/>
        <v>0.08</v>
      </c>
      <c r="AB2036" s="4">
        <f t="shared" si="233"/>
        <v>1.7400792890283474</v>
      </c>
      <c r="AC2036" s="19">
        <f t="shared" si="234"/>
        <v>11.75</v>
      </c>
      <c r="AD2036" s="8" t="str">
        <f>IF(COUNTIF(Catégories!A:A,N2036)=0,"catégorie inconnue",LOOKUP(N2036,Catégories!A:A,Catégories!B:B))</f>
        <v>Frêt</v>
      </c>
      <c r="AE2036" s="21">
        <f t="shared" si="229"/>
        <v>13.490079289028348</v>
      </c>
    </row>
    <row r="2037" spans="2:31" hidden="1" x14ac:dyDescent="0.2">
      <c r="B2037" t="s">
        <v>3839</v>
      </c>
      <c r="C2037" t="s">
        <v>177</v>
      </c>
      <c r="D2037">
        <v>46166</v>
      </c>
      <c r="E2037" t="s">
        <v>5758</v>
      </c>
      <c r="F2037" t="s">
        <v>22</v>
      </c>
      <c r="G2037" t="s">
        <v>151</v>
      </c>
      <c r="H2037" t="s">
        <v>149</v>
      </c>
      <c r="I2037" t="s">
        <v>5759</v>
      </c>
      <c r="J2037" t="s">
        <v>5759</v>
      </c>
      <c r="K2037" t="s">
        <v>24</v>
      </c>
      <c r="L2037" t="s">
        <v>5760</v>
      </c>
      <c r="M2037" t="s">
        <v>25</v>
      </c>
      <c r="N2037" t="s">
        <v>41</v>
      </c>
      <c r="O2037" t="s">
        <v>25</v>
      </c>
      <c r="Q2037" t="s">
        <v>190</v>
      </c>
      <c r="R2037">
        <v>0</v>
      </c>
      <c r="S2037" s="113" t="s">
        <v>191</v>
      </c>
      <c r="T2037">
        <v>2</v>
      </c>
      <c r="U2037" t="s">
        <v>30</v>
      </c>
      <c r="W2037" s="8" t="str">
        <f t="shared" si="223"/>
        <v/>
      </c>
      <c r="X2037" s="8">
        <f>IF(S2037="6B",_xlfn.XLOOKUP(H2037,'Zoning 2shop'!A:A,'Zoning 2shop'!B:B),IF(S2037="6C",_xlfn.XLOOKUP(G2037,'Zoning 2shop'!C:C,'Zoning 2shop'!D:D),""))</f>
        <v>30</v>
      </c>
      <c r="Y2037" s="112">
        <f t="shared" si="230"/>
        <v>0.14910705133062102</v>
      </c>
      <c r="Z2037" s="4">
        <f t="shared" si="231"/>
        <v>2</v>
      </c>
      <c r="AA2037" s="4">
        <f t="shared" si="232"/>
        <v>0.08</v>
      </c>
      <c r="AB2037" s="4">
        <f t="shared" si="233"/>
        <v>0.29821410266124204</v>
      </c>
      <c r="AC2037" s="19">
        <f t="shared" si="234"/>
        <v>2.08</v>
      </c>
      <c r="AD2037" s="8" t="str">
        <f>IF(COUNTIF(Catégories!A:A,N2037)=0,"catégorie inconnue",LOOKUP(N2037,Catégories!A:A,Catégories!B:B))</f>
        <v>Frêt</v>
      </c>
      <c r="AE2037" s="21">
        <f t="shared" si="229"/>
        <v>2.378214102661242</v>
      </c>
    </row>
    <row r="2038" spans="2:31" hidden="1" x14ac:dyDescent="0.2">
      <c r="B2038" t="s">
        <v>3839</v>
      </c>
      <c r="C2038" t="s">
        <v>177</v>
      </c>
      <c r="D2038">
        <v>46167</v>
      </c>
      <c r="E2038" t="s">
        <v>5810</v>
      </c>
      <c r="F2038" t="s">
        <v>22</v>
      </c>
      <c r="G2038" t="s">
        <v>151</v>
      </c>
      <c r="H2038" t="s">
        <v>149</v>
      </c>
      <c r="I2038" t="s">
        <v>5811</v>
      </c>
      <c r="J2038" t="s">
        <v>5811</v>
      </c>
      <c r="K2038" t="s">
        <v>24</v>
      </c>
      <c r="L2038" t="s">
        <v>5812</v>
      </c>
      <c r="M2038" t="s">
        <v>25</v>
      </c>
      <c r="N2038" t="s">
        <v>26</v>
      </c>
      <c r="O2038" t="s">
        <v>25</v>
      </c>
      <c r="P2038" t="s">
        <v>27</v>
      </c>
      <c r="Q2038" t="s">
        <v>190</v>
      </c>
      <c r="R2038">
        <v>4.7939999999999996</v>
      </c>
      <c r="S2038" s="113" t="s">
        <v>191</v>
      </c>
      <c r="T2038">
        <v>9.69</v>
      </c>
      <c r="U2038" t="s">
        <v>30</v>
      </c>
      <c r="W2038" s="8" t="str">
        <f t="shared" si="223"/>
        <v/>
      </c>
      <c r="X2038" s="8">
        <f>IF(S2038="6B",_xlfn.XLOOKUP(H2038,'Zoning 2shop'!A:A,'Zoning 2shop'!B:B),IF(S2038="6C",_xlfn.XLOOKUP(G2038,'Zoning 2shop'!C:C,'Zoning 2shop'!D:D),""))</f>
        <v>30</v>
      </c>
      <c r="Y2038" s="112">
        <f t="shared" si="230"/>
        <v>0.14910705133062102</v>
      </c>
      <c r="Z2038" s="4">
        <f t="shared" si="231"/>
        <v>9.69</v>
      </c>
      <c r="AA2038" s="4">
        <f t="shared" si="232"/>
        <v>0.08</v>
      </c>
      <c r="AB2038" s="4">
        <f t="shared" si="233"/>
        <v>1.4448473273937177</v>
      </c>
      <c r="AC2038" s="19">
        <f t="shared" si="234"/>
        <v>9.77</v>
      </c>
      <c r="AD2038" s="8" t="str">
        <f>IF(COUNTIF(Catégories!A:A,N2038)=0,"catégorie inconnue",LOOKUP(N2038,Catégories!A:A,Catégories!B:B))</f>
        <v>Frêt</v>
      </c>
      <c r="AE2038" s="21">
        <f t="shared" si="229"/>
        <v>11.214847327393716</v>
      </c>
    </row>
    <row r="2039" spans="2:31" hidden="1" x14ac:dyDescent="0.2">
      <c r="B2039" t="s">
        <v>3839</v>
      </c>
      <c r="C2039" t="s">
        <v>177</v>
      </c>
      <c r="D2039">
        <v>46167</v>
      </c>
      <c r="E2039" t="s">
        <v>5781</v>
      </c>
      <c r="F2039" t="s">
        <v>22</v>
      </c>
      <c r="G2039" t="s">
        <v>153</v>
      </c>
      <c r="H2039" t="s">
        <v>149</v>
      </c>
      <c r="I2039" t="s">
        <v>5782</v>
      </c>
      <c r="J2039" t="s">
        <v>5782</v>
      </c>
      <c r="K2039" t="s">
        <v>24</v>
      </c>
      <c r="L2039" t="s">
        <v>5783</v>
      </c>
      <c r="M2039" t="s">
        <v>25</v>
      </c>
      <c r="N2039" t="s">
        <v>26</v>
      </c>
      <c r="O2039" t="s">
        <v>25</v>
      </c>
      <c r="P2039" t="s">
        <v>27</v>
      </c>
      <c r="Q2039" t="s">
        <v>190</v>
      </c>
      <c r="R2039">
        <v>1.3819999999999999</v>
      </c>
      <c r="S2039" s="113" t="s">
        <v>191</v>
      </c>
      <c r="T2039">
        <v>6.95</v>
      </c>
      <c r="U2039" t="s">
        <v>30</v>
      </c>
      <c r="W2039" s="8" t="str">
        <f t="shared" si="223"/>
        <v/>
      </c>
      <c r="X2039" s="8">
        <f>IF(S2039="6B",_xlfn.XLOOKUP(H2039,'Zoning 2shop'!A:A,'Zoning 2shop'!B:B),IF(S2039="6C",_xlfn.XLOOKUP(G2039,'Zoning 2shop'!C:C,'Zoning 2shop'!D:D),""))</f>
        <v>33</v>
      </c>
      <c r="Y2039" s="112">
        <f t="shared" si="230"/>
        <v>0.14910705133062102</v>
      </c>
      <c r="Z2039" s="4">
        <f t="shared" si="231"/>
        <v>6.95</v>
      </c>
      <c r="AA2039" s="4">
        <f t="shared" si="232"/>
        <v>0.08</v>
      </c>
      <c r="AB2039" s="4">
        <f t="shared" si="233"/>
        <v>1.0362940067478161</v>
      </c>
      <c r="AC2039" s="19">
        <f t="shared" si="234"/>
        <v>7.03</v>
      </c>
      <c r="AD2039" s="8" t="str">
        <f>IF(COUNTIF(Catégories!A:A,N2039)=0,"catégorie inconnue",LOOKUP(N2039,Catégories!A:A,Catégories!B:B))</f>
        <v>Frêt</v>
      </c>
      <c r="AE2039" s="21">
        <f t="shared" si="229"/>
        <v>8.0662940067478157</v>
      </c>
    </row>
    <row r="2040" spans="2:31" hidden="1" x14ac:dyDescent="0.2">
      <c r="B2040" t="s">
        <v>3839</v>
      </c>
      <c r="C2040" t="s">
        <v>177</v>
      </c>
      <c r="D2040">
        <v>46167</v>
      </c>
      <c r="E2040" t="s">
        <v>5784</v>
      </c>
      <c r="F2040" t="s">
        <v>22</v>
      </c>
      <c r="G2040" t="s">
        <v>154</v>
      </c>
      <c r="H2040" t="s">
        <v>149</v>
      </c>
      <c r="I2040" t="s">
        <v>5785</v>
      </c>
      <c r="J2040" t="s">
        <v>5785</v>
      </c>
      <c r="K2040" t="s">
        <v>24</v>
      </c>
      <c r="L2040" t="s">
        <v>5786</v>
      </c>
      <c r="M2040" t="s">
        <v>25</v>
      </c>
      <c r="N2040" t="s">
        <v>26</v>
      </c>
      <c r="O2040" t="s">
        <v>25</v>
      </c>
      <c r="P2040" t="s">
        <v>27</v>
      </c>
      <c r="Q2040" t="s">
        <v>190</v>
      </c>
      <c r="R2040">
        <v>4.6379999999999999</v>
      </c>
      <c r="S2040" s="113" t="s">
        <v>191</v>
      </c>
      <c r="T2040">
        <v>9.1999999999999993</v>
      </c>
      <c r="U2040" t="s">
        <v>30</v>
      </c>
      <c r="W2040" s="8" t="str">
        <f t="shared" si="223"/>
        <v/>
      </c>
      <c r="X2040" s="8">
        <f>IF(S2040="6B",_xlfn.XLOOKUP(H2040,'Zoning 2shop'!A:A,'Zoning 2shop'!B:B),IF(S2040="6C",_xlfn.XLOOKUP(G2040,'Zoning 2shop'!C:C,'Zoning 2shop'!D:D),""))</f>
        <v>26</v>
      </c>
      <c r="Y2040" s="112">
        <f t="shared" si="230"/>
        <v>0.14910705133062102</v>
      </c>
      <c r="Z2040" s="4">
        <f t="shared" si="231"/>
        <v>9.1999999999999993</v>
      </c>
      <c r="AA2040" s="4">
        <f t="shared" si="232"/>
        <v>0.08</v>
      </c>
      <c r="AB2040" s="4">
        <f t="shared" si="233"/>
        <v>1.3717848722417132</v>
      </c>
      <c r="AC2040" s="19">
        <f t="shared" si="234"/>
        <v>9.2799999999999994</v>
      </c>
      <c r="AD2040" s="8" t="str">
        <f>IF(COUNTIF(Catégories!A:A,N2040)=0,"catégorie inconnue",LOOKUP(N2040,Catégories!A:A,Catégories!B:B))</f>
        <v>Frêt</v>
      </c>
      <c r="AE2040" s="21">
        <f t="shared" si="229"/>
        <v>10.651784872241713</v>
      </c>
    </row>
    <row r="2041" spans="2:31" hidden="1" x14ac:dyDescent="0.2">
      <c r="B2041" t="s">
        <v>3839</v>
      </c>
      <c r="C2041" t="s">
        <v>177</v>
      </c>
      <c r="D2041">
        <v>46167</v>
      </c>
      <c r="E2041" t="s">
        <v>5796</v>
      </c>
      <c r="F2041" t="s">
        <v>22</v>
      </c>
      <c r="G2041" t="s">
        <v>151</v>
      </c>
      <c r="H2041" t="s">
        <v>149</v>
      </c>
      <c r="I2041" t="s">
        <v>5797</v>
      </c>
      <c r="J2041" t="s">
        <v>5797</v>
      </c>
      <c r="K2041" t="s">
        <v>24</v>
      </c>
      <c r="L2041" t="s">
        <v>5798</v>
      </c>
      <c r="M2041" t="s">
        <v>25</v>
      </c>
      <c r="N2041" t="s">
        <v>26</v>
      </c>
      <c r="O2041" t="s">
        <v>25</v>
      </c>
      <c r="P2041" t="s">
        <v>27</v>
      </c>
      <c r="Q2041" t="s">
        <v>190</v>
      </c>
      <c r="R2041">
        <v>4.4029999999999996</v>
      </c>
      <c r="S2041" s="113" t="s">
        <v>191</v>
      </c>
      <c r="T2041">
        <v>9.69</v>
      </c>
      <c r="U2041" t="s">
        <v>30</v>
      </c>
      <c r="W2041" s="8" t="str">
        <f t="shared" si="223"/>
        <v/>
      </c>
      <c r="X2041" s="8">
        <f>IF(S2041="6B",_xlfn.XLOOKUP(H2041,'Zoning 2shop'!A:A,'Zoning 2shop'!B:B),IF(S2041="6C",_xlfn.XLOOKUP(G2041,'Zoning 2shop'!C:C,'Zoning 2shop'!D:D),""))</f>
        <v>30</v>
      </c>
      <c r="Y2041" s="112">
        <f t="shared" si="230"/>
        <v>0.14910705133062102</v>
      </c>
      <c r="Z2041" s="4">
        <f t="shared" si="231"/>
        <v>9.69</v>
      </c>
      <c r="AA2041" s="4">
        <f t="shared" si="232"/>
        <v>0.08</v>
      </c>
      <c r="AB2041" s="4">
        <f t="shared" si="233"/>
        <v>1.4448473273937177</v>
      </c>
      <c r="AC2041" s="19">
        <f t="shared" si="234"/>
        <v>9.77</v>
      </c>
      <c r="AD2041" s="8" t="str">
        <f>IF(COUNTIF(Catégories!A:A,N2041)=0,"catégorie inconnue",LOOKUP(N2041,Catégories!A:A,Catégories!B:B))</f>
        <v>Frêt</v>
      </c>
      <c r="AE2041" s="21">
        <f t="shared" si="229"/>
        <v>11.214847327393716</v>
      </c>
    </row>
    <row r="2042" spans="2:31" hidden="1" x14ac:dyDescent="0.2">
      <c r="B2042" t="s">
        <v>3839</v>
      </c>
      <c r="C2042" t="s">
        <v>177</v>
      </c>
      <c r="D2042">
        <v>46167</v>
      </c>
      <c r="E2042" t="s">
        <v>5790</v>
      </c>
      <c r="F2042" t="s">
        <v>22</v>
      </c>
      <c r="G2042" t="s">
        <v>153</v>
      </c>
      <c r="H2042" t="s">
        <v>149</v>
      </c>
      <c r="I2042" t="s">
        <v>5791</v>
      </c>
      <c r="J2042" t="s">
        <v>5791</v>
      </c>
      <c r="K2042" t="s">
        <v>24</v>
      </c>
      <c r="L2042" t="s">
        <v>5792</v>
      </c>
      <c r="M2042" t="s">
        <v>25</v>
      </c>
      <c r="N2042" t="s">
        <v>26</v>
      </c>
      <c r="O2042" t="s">
        <v>25</v>
      </c>
      <c r="P2042" t="s">
        <v>27</v>
      </c>
      <c r="Q2042" t="s">
        <v>190</v>
      </c>
      <c r="R2042">
        <v>0.51</v>
      </c>
      <c r="S2042" s="113" t="s">
        <v>191</v>
      </c>
      <c r="T2042">
        <v>6.62</v>
      </c>
      <c r="U2042" t="s">
        <v>30</v>
      </c>
      <c r="W2042" s="8" t="str">
        <f t="shared" si="223"/>
        <v/>
      </c>
      <c r="X2042" s="8">
        <f>IF(S2042="6B",_xlfn.XLOOKUP(H2042,'Zoning 2shop'!A:A,'Zoning 2shop'!B:B),IF(S2042="6C",_xlfn.XLOOKUP(G2042,'Zoning 2shop'!C:C,'Zoning 2shop'!D:D),""))</f>
        <v>33</v>
      </c>
      <c r="Y2042" s="112">
        <f t="shared" si="230"/>
        <v>0.14910705133062102</v>
      </c>
      <c r="Z2042" s="4">
        <f t="shared" si="231"/>
        <v>6.62</v>
      </c>
      <c r="AA2042" s="4">
        <f t="shared" si="232"/>
        <v>0.08</v>
      </c>
      <c r="AB2042" s="4">
        <f t="shared" si="233"/>
        <v>0.98708867980871118</v>
      </c>
      <c r="AC2042" s="19">
        <f t="shared" si="234"/>
        <v>6.7</v>
      </c>
      <c r="AD2042" s="8" t="str">
        <f>IF(COUNTIF(Catégories!A:A,N2042)=0,"catégorie inconnue",LOOKUP(N2042,Catégories!A:A,Catégories!B:B))</f>
        <v>Frêt</v>
      </c>
      <c r="AE2042" s="21">
        <f t="shared" si="229"/>
        <v>7.6870886798087117</v>
      </c>
    </row>
    <row r="2043" spans="2:31" hidden="1" x14ac:dyDescent="0.2">
      <c r="B2043" t="s">
        <v>3839</v>
      </c>
      <c r="C2043" t="s">
        <v>177</v>
      </c>
      <c r="D2043">
        <v>46167</v>
      </c>
      <c r="E2043" t="s">
        <v>5802</v>
      </c>
      <c r="F2043" t="s">
        <v>22</v>
      </c>
      <c r="G2043" t="s">
        <v>151</v>
      </c>
      <c r="H2043" t="s">
        <v>149</v>
      </c>
      <c r="I2043" t="s">
        <v>5803</v>
      </c>
      <c r="J2043" t="s">
        <v>5803</v>
      </c>
      <c r="K2043" t="s">
        <v>24</v>
      </c>
      <c r="L2043" t="s">
        <v>5804</v>
      </c>
      <c r="M2043" t="s">
        <v>25</v>
      </c>
      <c r="N2043" t="s">
        <v>26</v>
      </c>
      <c r="O2043" t="s">
        <v>25</v>
      </c>
      <c r="P2043" t="s">
        <v>27</v>
      </c>
      <c r="Q2043" t="s">
        <v>190</v>
      </c>
      <c r="R2043">
        <v>5.2640000000000002</v>
      </c>
      <c r="S2043" s="113" t="s">
        <v>191</v>
      </c>
      <c r="T2043">
        <v>10.35</v>
      </c>
      <c r="U2043" t="s">
        <v>30</v>
      </c>
      <c r="W2043" s="8" t="str">
        <f t="shared" si="223"/>
        <v/>
      </c>
      <c r="X2043" s="8">
        <f>IF(S2043="6B",_xlfn.XLOOKUP(H2043,'Zoning 2shop'!A:A,'Zoning 2shop'!B:B),IF(S2043="6C",_xlfn.XLOOKUP(G2043,'Zoning 2shop'!C:C,'Zoning 2shop'!D:D),""))</f>
        <v>30</v>
      </c>
      <c r="Y2043" s="112">
        <f t="shared" si="230"/>
        <v>0.14910705133062102</v>
      </c>
      <c r="Z2043" s="4">
        <f t="shared" si="231"/>
        <v>10.35</v>
      </c>
      <c r="AA2043" s="4">
        <f t="shared" si="232"/>
        <v>0.08</v>
      </c>
      <c r="AB2043" s="4">
        <f t="shared" si="233"/>
        <v>1.5432579812719276</v>
      </c>
      <c r="AC2043" s="19">
        <f t="shared" si="234"/>
        <v>10.43</v>
      </c>
      <c r="AD2043" s="8" t="str">
        <f>IF(COUNTIF(Catégories!A:A,N2043)=0,"catégorie inconnue",LOOKUP(N2043,Catégories!A:A,Catégories!B:B))</f>
        <v>Frêt</v>
      </c>
      <c r="AE2043" s="21">
        <f t="shared" si="229"/>
        <v>11.973257981271928</v>
      </c>
    </row>
    <row r="2044" spans="2:31" hidden="1" x14ac:dyDescent="0.2">
      <c r="B2044" t="s">
        <v>3839</v>
      </c>
      <c r="C2044" t="s">
        <v>177</v>
      </c>
      <c r="D2044">
        <v>46167</v>
      </c>
      <c r="E2044" t="s">
        <v>1978</v>
      </c>
      <c r="F2044" t="s">
        <v>22</v>
      </c>
      <c r="G2044" t="s">
        <v>151</v>
      </c>
      <c r="H2044" t="s">
        <v>149</v>
      </c>
      <c r="I2044" t="s">
        <v>5774</v>
      </c>
      <c r="J2044" t="s">
        <v>5774</v>
      </c>
      <c r="K2044" t="s">
        <v>24</v>
      </c>
      <c r="L2044" t="s">
        <v>5775</v>
      </c>
      <c r="M2044" t="s">
        <v>25</v>
      </c>
      <c r="N2044" t="s">
        <v>26</v>
      </c>
      <c r="O2044" t="s">
        <v>25</v>
      </c>
      <c r="P2044" t="s">
        <v>27</v>
      </c>
      <c r="Q2044" t="s">
        <v>190</v>
      </c>
      <c r="R2044">
        <v>0.95099999999999996</v>
      </c>
      <c r="S2044" s="113" t="s">
        <v>191</v>
      </c>
      <c r="T2044">
        <v>5.55</v>
      </c>
      <c r="U2044" t="s">
        <v>30</v>
      </c>
      <c r="W2044" s="8" t="str">
        <f t="shared" si="223"/>
        <v/>
      </c>
      <c r="X2044" s="8">
        <f>IF(S2044="6B",_xlfn.XLOOKUP(H2044,'Zoning 2shop'!A:A,'Zoning 2shop'!B:B),IF(S2044="6C",_xlfn.XLOOKUP(G2044,'Zoning 2shop'!C:C,'Zoning 2shop'!D:D),""))</f>
        <v>30</v>
      </c>
      <c r="Y2044" s="112">
        <f t="shared" si="230"/>
        <v>0.14910705133062102</v>
      </c>
      <c r="Z2044" s="4">
        <f t="shared" si="231"/>
        <v>5.55</v>
      </c>
      <c r="AA2044" s="4">
        <f t="shared" si="232"/>
        <v>0.08</v>
      </c>
      <c r="AB2044" s="4">
        <f t="shared" si="233"/>
        <v>0.8275441348849466</v>
      </c>
      <c r="AC2044" s="19">
        <f t="shared" si="234"/>
        <v>5.63</v>
      </c>
      <c r="AD2044" s="8" t="str">
        <f>IF(COUNTIF(Catégories!A:A,N2044)=0,"catégorie inconnue",LOOKUP(N2044,Catégories!A:A,Catégories!B:B))</f>
        <v>Frêt</v>
      </c>
      <c r="AE2044" s="21">
        <f t="shared" si="229"/>
        <v>6.4575441348849463</v>
      </c>
    </row>
    <row r="2045" spans="2:31" hidden="1" x14ac:dyDescent="0.2">
      <c r="B2045" t="s">
        <v>3839</v>
      </c>
      <c r="C2045" t="s">
        <v>177</v>
      </c>
      <c r="D2045">
        <v>46167</v>
      </c>
      <c r="E2045" t="s">
        <v>5793</v>
      </c>
      <c r="F2045" t="s">
        <v>22</v>
      </c>
      <c r="G2045" t="s">
        <v>151</v>
      </c>
      <c r="H2045" t="s">
        <v>149</v>
      </c>
      <c r="I2045" t="s">
        <v>5794</v>
      </c>
      <c r="J2045" t="s">
        <v>5794</v>
      </c>
      <c r="K2045" t="s">
        <v>24</v>
      </c>
      <c r="L2045" t="s">
        <v>5795</v>
      </c>
      <c r="M2045" t="s">
        <v>25</v>
      </c>
      <c r="N2045" t="s">
        <v>26</v>
      </c>
      <c r="O2045" t="s">
        <v>25</v>
      </c>
      <c r="P2045" t="s">
        <v>27</v>
      </c>
      <c r="Q2045" t="s">
        <v>190</v>
      </c>
      <c r="R2045">
        <v>0.1</v>
      </c>
      <c r="S2045" s="113" t="s">
        <v>191</v>
      </c>
      <c r="T2045">
        <v>5.33</v>
      </c>
      <c r="U2045" t="s">
        <v>30</v>
      </c>
      <c r="W2045" s="8" t="str">
        <f t="shared" si="223"/>
        <v/>
      </c>
      <c r="X2045" s="8">
        <f>IF(S2045="6B",_xlfn.XLOOKUP(H2045,'Zoning 2shop'!A:A,'Zoning 2shop'!B:B),IF(S2045="6C",_xlfn.XLOOKUP(G2045,'Zoning 2shop'!C:C,'Zoning 2shop'!D:D),""))</f>
        <v>30</v>
      </c>
      <c r="Y2045" s="112">
        <f t="shared" si="230"/>
        <v>0.14910705133062102</v>
      </c>
      <c r="Z2045" s="4">
        <f t="shared" si="231"/>
        <v>5.33</v>
      </c>
      <c r="AA2045" s="4">
        <f t="shared" si="232"/>
        <v>0.08</v>
      </c>
      <c r="AB2045" s="4">
        <f t="shared" si="233"/>
        <v>0.79474058359221</v>
      </c>
      <c r="AC2045" s="19">
        <f t="shared" si="234"/>
        <v>5.41</v>
      </c>
      <c r="AD2045" s="8" t="str">
        <f>IF(COUNTIF(Catégories!A:A,N2045)=0,"catégorie inconnue",LOOKUP(N2045,Catégories!A:A,Catégories!B:B))</f>
        <v>Frêt</v>
      </c>
      <c r="AE2045" s="21">
        <f t="shared" si="229"/>
        <v>6.2047405835922103</v>
      </c>
    </row>
    <row r="2046" spans="2:31" hidden="1" x14ac:dyDescent="0.2">
      <c r="B2046" t="s">
        <v>3839</v>
      </c>
      <c r="C2046" t="s">
        <v>177</v>
      </c>
      <c r="D2046">
        <v>46167</v>
      </c>
      <c r="E2046" t="s">
        <v>5799</v>
      </c>
      <c r="F2046" t="s">
        <v>22</v>
      </c>
      <c r="G2046" t="s">
        <v>151</v>
      </c>
      <c r="H2046" t="s">
        <v>149</v>
      </c>
      <c r="I2046" t="s">
        <v>5800</v>
      </c>
      <c r="J2046" t="s">
        <v>5800</v>
      </c>
      <c r="K2046" t="s">
        <v>24</v>
      </c>
      <c r="L2046" t="s">
        <v>5801</v>
      </c>
      <c r="M2046" t="s">
        <v>25</v>
      </c>
      <c r="N2046" t="s">
        <v>26</v>
      </c>
      <c r="O2046" t="s">
        <v>25</v>
      </c>
      <c r="P2046" t="s">
        <v>27</v>
      </c>
      <c r="Q2046" t="s">
        <v>190</v>
      </c>
      <c r="R2046">
        <v>0.98599999999999999</v>
      </c>
      <c r="S2046" s="113" t="s">
        <v>191</v>
      </c>
      <c r="T2046">
        <v>5.55</v>
      </c>
      <c r="U2046" t="s">
        <v>30</v>
      </c>
      <c r="W2046" s="8" t="str">
        <f t="shared" si="223"/>
        <v/>
      </c>
      <c r="X2046" s="8">
        <f>IF(S2046="6B",_xlfn.XLOOKUP(H2046,'Zoning 2shop'!A:A,'Zoning 2shop'!B:B),IF(S2046="6C",_xlfn.XLOOKUP(G2046,'Zoning 2shop'!C:C,'Zoning 2shop'!D:D),""))</f>
        <v>30</v>
      </c>
      <c r="Y2046" s="112">
        <f t="shared" si="230"/>
        <v>0.14910705133062102</v>
      </c>
      <c r="Z2046" s="4">
        <f t="shared" si="231"/>
        <v>5.55</v>
      </c>
      <c r="AA2046" s="4">
        <f t="shared" si="232"/>
        <v>0.08</v>
      </c>
      <c r="AB2046" s="4">
        <f t="shared" si="233"/>
        <v>0.8275441348849466</v>
      </c>
      <c r="AC2046" s="19">
        <f t="shared" si="234"/>
        <v>5.63</v>
      </c>
      <c r="AD2046" s="8" t="str">
        <f>IF(COUNTIF(Catégories!A:A,N2046)=0,"catégorie inconnue",LOOKUP(N2046,Catégories!A:A,Catégories!B:B))</f>
        <v>Frêt</v>
      </c>
      <c r="AE2046" s="21">
        <f t="shared" si="229"/>
        <v>6.4575441348849463</v>
      </c>
    </row>
    <row r="2047" spans="2:31" hidden="1" x14ac:dyDescent="0.2">
      <c r="B2047" t="s">
        <v>3839</v>
      </c>
      <c r="C2047" t="s">
        <v>177</v>
      </c>
      <c r="D2047">
        <v>46167</v>
      </c>
      <c r="E2047" t="s">
        <v>5787</v>
      </c>
      <c r="F2047" t="s">
        <v>22</v>
      </c>
      <c r="G2047" t="s">
        <v>151</v>
      </c>
      <c r="H2047" t="s">
        <v>149</v>
      </c>
      <c r="I2047" t="s">
        <v>5788</v>
      </c>
      <c r="J2047" t="s">
        <v>5788</v>
      </c>
      <c r="K2047" t="s">
        <v>24</v>
      </c>
      <c r="L2047" t="s">
        <v>5789</v>
      </c>
      <c r="M2047" t="s">
        <v>25</v>
      </c>
      <c r="N2047" t="s">
        <v>26</v>
      </c>
      <c r="O2047" t="s">
        <v>25</v>
      </c>
      <c r="P2047" t="s">
        <v>27</v>
      </c>
      <c r="Q2047" t="s">
        <v>190</v>
      </c>
      <c r="R2047">
        <v>0.05</v>
      </c>
      <c r="S2047" s="113" t="s">
        <v>191</v>
      </c>
      <c r="T2047">
        <v>5.33</v>
      </c>
      <c r="U2047" t="s">
        <v>30</v>
      </c>
      <c r="W2047" s="8" t="str">
        <f t="shared" si="223"/>
        <v/>
      </c>
      <c r="X2047" s="8">
        <f>IF(S2047="6B",_xlfn.XLOOKUP(H2047,'Zoning 2shop'!A:A,'Zoning 2shop'!B:B),IF(S2047="6C",_xlfn.XLOOKUP(G2047,'Zoning 2shop'!C:C,'Zoning 2shop'!D:D),""))</f>
        <v>30</v>
      </c>
      <c r="Y2047" s="112">
        <f t="shared" si="230"/>
        <v>0.14910705133062102</v>
      </c>
      <c r="Z2047" s="4">
        <f t="shared" si="231"/>
        <v>5.33</v>
      </c>
      <c r="AA2047" s="4">
        <f t="shared" si="232"/>
        <v>0.08</v>
      </c>
      <c r="AB2047" s="4">
        <f t="shared" si="233"/>
        <v>0.79474058359221</v>
      </c>
      <c r="AC2047" s="19">
        <f t="shared" si="234"/>
        <v>5.41</v>
      </c>
      <c r="AD2047" s="8" t="str">
        <f>IF(COUNTIF(Catégories!A:A,N2047)=0,"catégorie inconnue",LOOKUP(N2047,Catégories!A:A,Catégories!B:B))</f>
        <v>Frêt</v>
      </c>
      <c r="AE2047" s="21">
        <f t="shared" si="229"/>
        <v>6.2047405835922103</v>
      </c>
    </row>
    <row r="2048" spans="2:31" hidden="1" x14ac:dyDescent="0.2">
      <c r="B2048" t="s">
        <v>3839</v>
      </c>
      <c r="C2048" t="s">
        <v>177</v>
      </c>
      <c r="D2048">
        <v>46167</v>
      </c>
      <c r="E2048" t="s">
        <v>508</v>
      </c>
      <c r="F2048" t="s">
        <v>22</v>
      </c>
      <c r="G2048" t="s">
        <v>151</v>
      </c>
      <c r="H2048" t="s">
        <v>149</v>
      </c>
      <c r="I2048" t="s">
        <v>5776</v>
      </c>
      <c r="J2048" t="s">
        <v>5776</v>
      </c>
      <c r="K2048" t="s">
        <v>24</v>
      </c>
      <c r="L2048" t="s">
        <v>5777</v>
      </c>
      <c r="M2048" t="s">
        <v>25</v>
      </c>
      <c r="N2048" t="s">
        <v>26</v>
      </c>
      <c r="O2048" t="s">
        <v>25</v>
      </c>
      <c r="P2048" t="s">
        <v>27</v>
      </c>
      <c r="Q2048" t="s">
        <v>190</v>
      </c>
      <c r="R2048">
        <v>7.0659999999999998</v>
      </c>
      <c r="S2048" s="113" t="s">
        <v>191</v>
      </c>
      <c r="T2048">
        <v>11.67</v>
      </c>
      <c r="U2048" t="s">
        <v>30</v>
      </c>
      <c r="W2048" s="8" t="str">
        <f t="shared" si="223"/>
        <v/>
      </c>
      <c r="X2048" s="8">
        <f>IF(S2048="6B",_xlfn.XLOOKUP(H2048,'Zoning 2shop'!A:A,'Zoning 2shop'!B:B),IF(S2048="6C",_xlfn.XLOOKUP(G2048,'Zoning 2shop'!C:C,'Zoning 2shop'!D:D),""))</f>
        <v>30</v>
      </c>
      <c r="Y2048" s="112">
        <f t="shared" si="230"/>
        <v>0.14910705133062102</v>
      </c>
      <c r="Z2048" s="4">
        <f t="shared" si="231"/>
        <v>11.67</v>
      </c>
      <c r="AA2048" s="4">
        <f t="shared" si="232"/>
        <v>0.08</v>
      </c>
      <c r="AB2048" s="4">
        <f t="shared" si="233"/>
        <v>1.7400792890283474</v>
      </c>
      <c r="AC2048" s="19">
        <f t="shared" si="234"/>
        <v>11.75</v>
      </c>
      <c r="AD2048" s="8" t="str">
        <f>IF(COUNTIF(Catégories!A:A,N2048)=0,"catégorie inconnue",LOOKUP(N2048,Catégories!A:A,Catégories!B:B))</f>
        <v>Frêt</v>
      </c>
      <c r="AE2048" s="21">
        <f t="shared" si="229"/>
        <v>13.490079289028348</v>
      </c>
    </row>
    <row r="2049" spans="2:31" hidden="1" x14ac:dyDescent="0.2">
      <c r="B2049" t="s">
        <v>3839</v>
      </c>
      <c r="C2049" t="s">
        <v>177</v>
      </c>
      <c r="D2049">
        <v>46167</v>
      </c>
      <c r="E2049" t="s">
        <v>5805</v>
      </c>
      <c r="F2049" t="s">
        <v>22</v>
      </c>
      <c r="G2049" t="s">
        <v>151</v>
      </c>
      <c r="H2049" t="s">
        <v>149</v>
      </c>
      <c r="I2049" t="s">
        <v>5806</v>
      </c>
      <c r="J2049" t="s">
        <v>5806</v>
      </c>
      <c r="K2049" t="s">
        <v>24</v>
      </c>
      <c r="L2049" t="s">
        <v>5807</v>
      </c>
      <c r="M2049" t="s">
        <v>25</v>
      </c>
      <c r="N2049" t="s">
        <v>26</v>
      </c>
      <c r="O2049" t="s">
        <v>25</v>
      </c>
      <c r="P2049" t="s">
        <v>27</v>
      </c>
      <c r="Q2049" t="s">
        <v>190</v>
      </c>
      <c r="R2049">
        <v>4.7869999999999999</v>
      </c>
      <c r="S2049" s="113" t="s">
        <v>191</v>
      </c>
      <c r="T2049">
        <v>9.69</v>
      </c>
      <c r="U2049" t="s">
        <v>30</v>
      </c>
      <c r="W2049" s="8" t="str">
        <f t="shared" si="223"/>
        <v/>
      </c>
      <c r="X2049" s="8">
        <f>IF(S2049="6B",_xlfn.XLOOKUP(H2049,'Zoning 2shop'!A:A,'Zoning 2shop'!B:B),IF(S2049="6C",_xlfn.XLOOKUP(G2049,'Zoning 2shop'!C:C,'Zoning 2shop'!D:D),""))</f>
        <v>30</v>
      </c>
      <c r="Y2049" s="112">
        <f t="shared" si="230"/>
        <v>0.14910705133062102</v>
      </c>
      <c r="Z2049" s="4">
        <f t="shared" si="231"/>
        <v>9.69</v>
      </c>
      <c r="AA2049" s="4">
        <f t="shared" si="232"/>
        <v>0.08</v>
      </c>
      <c r="AB2049" s="4">
        <f t="shared" si="233"/>
        <v>1.4448473273937177</v>
      </c>
      <c r="AC2049" s="19">
        <f t="shared" si="234"/>
        <v>9.77</v>
      </c>
      <c r="AD2049" s="8" t="str">
        <f>IF(COUNTIF(Catégories!A:A,N2049)=0,"catégorie inconnue",LOOKUP(N2049,Catégories!A:A,Catégories!B:B))</f>
        <v>Frêt</v>
      </c>
      <c r="AE2049" s="21">
        <f t="shared" si="229"/>
        <v>11.214847327393716</v>
      </c>
    </row>
    <row r="2050" spans="2:31" hidden="1" x14ac:dyDescent="0.2">
      <c r="B2050" t="s">
        <v>3839</v>
      </c>
      <c r="C2050" t="s">
        <v>177</v>
      </c>
      <c r="D2050">
        <v>46167</v>
      </c>
      <c r="E2050" t="s">
        <v>544</v>
      </c>
      <c r="F2050" t="s">
        <v>22</v>
      </c>
      <c r="G2050" t="s">
        <v>192</v>
      </c>
      <c r="H2050" t="s">
        <v>149</v>
      </c>
      <c r="I2050" t="s">
        <v>5808</v>
      </c>
      <c r="J2050" t="s">
        <v>5808</v>
      </c>
      <c r="K2050" t="s">
        <v>24</v>
      </c>
      <c r="L2050" t="s">
        <v>5809</v>
      </c>
      <c r="M2050" t="s">
        <v>25</v>
      </c>
      <c r="N2050" t="s">
        <v>26</v>
      </c>
      <c r="O2050" t="s">
        <v>25</v>
      </c>
      <c r="P2050" t="s">
        <v>27</v>
      </c>
      <c r="Q2050" t="s">
        <v>190</v>
      </c>
      <c r="R2050">
        <v>0.62</v>
      </c>
      <c r="S2050" s="113" t="s">
        <v>191</v>
      </c>
      <c r="T2050">
        <v>9.69</v>
      </c>
      <c r="U2050" t="s">
        <v>30</v>
      </c>
      <c r="W2050" s="8" t="str">
        <f t="shared" ref="W2050:W2113" si="235">IF(C2050&lt;&gt;2,"",IF(S2050="5X","5XK",IF(S2050="5Y","5YK",IF(S2050="6B","6BK",IF(S2050="6C","6CK","")))))</f>
        <v/>
      </c>
      <c r="X2050" s="8">
        <f>IF(S2050="6B",_xlfn.XLOOKUP(H2050,'Zoning 2shop'!A:A,'Zoning 2shop'!B:B),IF(S2050="6C",_xlfn.XLOOKUP(G2050,'Zoning 2shop'!C:C,'Zoning 2shop'!D:D),""))</f>
        <v>25</v>
      </c>
      <c r="Y2050" s="112">
        <f t="shared" si="230"/>
        <v>0.14910705133062102</v>
      </c>
      <c r="Z2050" s="4">
        <f t="shared" si="231"/>
        <v>9.69</v>
      </c>
      <c r="AA2050" s="4">
        <f t="shared" si="232"/>
        <v>0.08</v>
      </c>
      <c r="AB2050" s="4">
        <f t="shared" si="233"/>
        <v>1.4448473273937177</v>
      </c>
      <c r="AC2050" s="19">
        <f t="shared" si="234"/>
        <v>9.77</v>
      </c>
      <c r="AD2050" s="8" t="str">
        <f>IF(COUNTIF(Catégories!A:A,N2050)=0,"catégorie inconnue",LOOKUP(N2050,Catégories!A:A,Catégories!B:B))</f>
        <v>Frêt</v>
      </c>
      <c r="AE2050" s="21">
        <f t="shared" si="229"/>
        <v>11.214847327393716</v>
      </c>
    </row>
    <row r="2051" spans="2:31" hidden="1" x14ac:dyDescent="0.2">
      <c r="B2051" t="s">
        <v>3839</v>
      </c>
      <c r="C2051" t="s">
        <v>177</v>
      </c>
      <c r="D2051">
        <v>46167</v>
      </c>
      <c r="E2051" t="s">
        <v>5778</v>
      </c>
      <c r="F2051" t="s">
        <v>22</v>
      </c>
      <c r="G2051" t="s">
        <v>151</v>
      </c>
      <c r="H2051" t="s">
        <v>149</v>
      </c>
      <c r="I2051" t="s">
        <v>5779</v>
      </c>
      <c r="J2051" t="s">
        <v>5779</v>
      </c>
      <c r="K2051" t="s">
        <v>24</v>
      </c>
      <c r="L2051" t="s">
        <v>5780</v>
      </c>
      <c r="M2051" t="s">
        <v>25</v>
      </c>
      <c r="N2051" t="s">
        <v>26</v>
      </c>
      <c r="O2051" t="s">
        <v>25</v>
      </c>
      <c r="P2051" t="s">
        <v>27</v>
      </c>
      <c r="Q2051" t="s">
        <v>190</v>
      </c>
      <c r="R2051">
        <v>4.532</v>
      </c>
      <c r="S2051" s="113" t="s">
        <v>191</v>
      </c>
      <c r="T2051">
        <v>9.69</v>
      </c>
      <c r="U2051" t="s">
        <v>30</v>
      </c>
      <c r="W2051" s="8" t="str">
        <f t="shared" si="235"/>
        <v/>
      </c>
      <c r="X2051" s="8">
        <f>IF(S2051="6B",_xlfn.XLOOKUP(H2051,'Zoning 2shop'!A:A,'Zoning 2shop'!B:B),IF(S2051="6C",_xlfn.XLOOKUP(G2051,'Zoning 2shop'!C:C,'Zoning 2shop'!D:D),""))</f>
        <v>30</v>
      </c>
      <c r="Y2051" s="112">
        <f t="shared" si="230"/>
        <v>0.14910705133062102</v>
      </c>
      <c r="Z2051" s="4">
        <f t="shared" si="231"/>
        <v>9.69</v>
      </c>
      <c r="AA2051" s="4">
        <f t="shared" si="232"/>
        <v>0.08</v>
      </c>
      <c r="AB2051" s="4">
        <f t="shared" si="233"/>
        <v>1.4448473273937177</v>
      </c>
      <c r="AC2051" s="19">
        <f t="shared" si="234"/>
        <v>9.77</v>
      </c>
      <c r="AD2051" s="8" t="str">
        <f>IF(COUNTIF(Catégories!A:A,N2051)=0,"catégorie inconnue",LOOKUP(N2051,Catégories!A:A,Catégories!B:B))</f>
        <v>Frêt</v>
      </c>
      <c r="AE2051" s="21">
        <f t="shared" si="229"/>
        <v>11.214847327393716</v>
      </c>
    </row>
    <row r="2052" spans="2:31" hidden="1" x14ac:dyDescent="0.2">
      <c r="B2052" t="s">
        <v>3839</v>
      </c>
      <c r="C2052" t="s">
        <v>177</v>
      </c>
      <c r="D2052">
        <v>46168</v>
      </c>
      <c r="E2052" t="s">
        <v>5813</v>
      </c>
      <c r="F2052" t="s">
        <v>22</v>
      </c>
      <c r="G2052" t="s">
        <v>153</v>
      </c>
      <c r="H2052" t="s">
        <v>149</v>
      </c>
      <c r="I2052" t="s">
        <v>5814</v>
      </c>
      <c r="J2052" t="s">
        <v>5814</v>
      </c>
      <c r="K2052" t="s">
        <v>24</v>
      </c>
      <c r="L2052" t="s">
        <v>5815</v>
      </c>
      <c r="M2052" t="s">
        <v>25</v>
      </c>
      <c r="N2052" t="s">
        <v>26</v>
      </c>
      <c r="O2052" t="s">
        <v>25</v>
      </c>
      <c r="P2052" t="s">
        <v>27</v>
      </c>
      <c r="Q2052" t="s">
        <v>190</v>
      </c>
      <c r="R2052">
        <v>0.22</v>
      </c>
      <c r="S2052" s="113" t="s">
        <v>191</v>
      </c>
      <c r="T2052">
        <v>6.4</v>
      </c>
      <c r="U2052" t="s">
        <v>30</v>
      </c>
      <c r="W2052" s="8" t="str">
        <f t="shared" si="235"/>
        <v/>
      </c>
      <c r="X2052" s="8">
        <f>IF(S2052="6B",_xlfn.XLOOKUP(H2052,'Zoning 2shop'!A:A,'Zoning 2shop'!B:B),IF(S2052="6C",_xlfn.XLOOKUP(G2052,'Zoning 2shop'!C:C,'Zoning 2shop'!D:D),""))</f>
        <v>33</v>
      </c>
      <c r="Y2052" s="112">
        <f t="shared" si="230"/>
        <v>0.14910705133062102</v>
      </c>
      <c r="Z2052" s="4">
        <f t="shared" si="231"/>
        <v>6.4</v>
      </c>
      <c r="AA2052" s="4">
        <f t="shared" si="232"/>
        <v>0.08</v>
      </c>
      <c r="AB2052" s="4">
        <f t="shared" si="233"/>
        <v>0.95428512851597458</v>
      </c>
      <c r="AC2052" s="19">
        <f t="shared" si="234"/>
        <v>6.48</v>
      </c>
      <c r="AD2052" s="8" t="str">
        <f>IF(COUNTIF(Catégories!A:A,N2052)=0,"catégorie inconnue",LOOKUP(N2052,Catégories!A:A,Catégories!B:B))</f>
        <v>Frêt</v>
      </c>
      <c r="AE2052" s="21">
        <f t="shared" si="229"/>
        <v>7.4342851285159748</v>
      </c>
    </row>
    <row r="2053" spans="2:31" hidden="1" x14ac:dyDescent="0.2">
      <c r="B2053" t="s">
        <v>3839</v>
      </c>
      <c r="C2053" t="s">
        <v>177</v>
      </c>
      <c r="D2053">
        <v>46168</v>
      </c>
      <c r="E2053" t="s">
        <v>2509</v>
      </c>
      <c r="F2053" t="s">
        <v>22</v>
      </c>
      <c r="G2053" t="s">
        <v>151</v>
      </c>
      <c r="H2053" t="s">
        <v>149</v>
      </c>
      <c r="I2053" t="s">
        <v>5868</v>
      </c>
      <c r="J2053" t="s">
        <v>5868</v>
      </c>
      <c r="K2053" t="s">
        <v>24</v>
      </c>
      <c r="L2053" t="s">
        <v>5869</v>
      </c>
      <c r="M2053" t="s">
        <v>25</v>
      </c>
      <c r="N2053" t="s">
        <v>26</v>
      </c>
      <c r="O2053" t="s">
        <v>25</v>
      </c>
      <c r="P2053" t="s">
        <v>27</v>
      </c>
      <c r="Q2053" t="s">
        <v>190</v>
      </c>
      <c r="R2053">
        <v>0.34</v>
      </c>
      <c r="S2053" s="113" t="s">
        <v>191</v>
      </c>
      <c r="T2053">
        <v>5.33</v>
      </c>
      <c r="U2053" t="s">
        <v>30</v>
      </c>
      <c r="W2053" s="8" t="str">
        <f t="shared" si="235"/>
        <v/>
      </c>
      <c r="X2053" s="8">
        <f>IF(S2053="6B",_xlfn.XLOOKUP(H2053,'Zoning 2shop'!A:A,'Zoning 2shop'!B:B),IF(S2053="6C",_xlfn.XLOOKUP(G2053,'Zoning 2shop'!C:C,'Zoning 2shop'!D:D),""))</f>
        <v>30</v>
      </c>
      <c r="Y2053" s="112">
        <f t="shared" si="230"/>
        <v>0.14910705133062102</v>
      </c>
      <c r="Z2053" s="4">
        <f t="shared" si="231"/>
        <v>5.33</v>
      </c>
      <c r="AA2053" s="4">
        <f t="shared" si="232"/>
        <v>0.08</v>
      </c>
      <c r="AB2053" s="4">
        <f t="shared" si="233"/>
        <v>0.79474058359221</v>
      </c>
      <c r="AC2053" s="19">
        <f t="shared" si="234"/>
        <v>5.41</v>
      </c>
      <c r="AD2053" s="8" t="str">
        <f>IF(COUNTIF(Catégories!A:A,N2053)=0,"catégorie inconnue",LOOKUP(N2053,Catégories!A:A,Catégories!B:B))</f>
        <v>Frêt</v>
      </c>
      <c r="AE2053" s="21">
        <f t="shared" si="229"/>
        <v>6.2047405835922103</v>
      </c>
    </row>
    <row r="2054" spans="2:31" hidden="1" x14ac:dyDescent="0.2">
      <c r="B2054" t="s">
        <v>3839</v>
      </c>
      <c r="C2054" t="s">
        <v>177</v>
      </c>
      <c r="D2054">
        <v>46168</v>
      </c>
      <c r="E2054" t="s">
        <v>5837</v>
      </c>
      <c r="F2054" t="s">
        <v>22</v>
      </c>
      <c r="G2054" t="s">
        <v>151</v>
      </c>
      <c r="H2054" t="s">
        <v>149</v>
      </c>
      <c r="I2054" t="s">
        <v>5838</v>
      </c>
      <c r="J2054" t="s">
        <v>5838</v>
      </c>
      <c r="K2054" t="s">
        <v>24</v>
      </c>
      <c r="L2054" t="s">
        <v>5839</v>
      </c>
      <c r="M2054" t="s">
        <v>25</v>
      </c>
      <c r="N2054" t="s">
        <v>26</v>
      </c>
      <c r="O2054" t="s">
        <v>25</v>
      </c>
      <c r="P2054" t="s">
        <v>27</v>
      </c>
      <c r="Q2054" t="s">
        <v>190</v>
      </c>
      <c r="R2054">
        <v>0.21</v>
      </c>
      <c r="S2054" s="113" t="s">
        <v>191</v>
      </c>
      <c r="T2054">
        <v>5.33</v>
      </c>
      <c r="U2054" t="s">
        <v>30</v>
      </c>
      <c r="W2054" s="8" t="str">
        <f t="shared" si="235"/>
        <v/>
      </c>
      <c r="X2054" s="8">
        <f>IF(S2054="6B",_xlfn.XLOOKUP(H2054,'Zoning 2shop'!A:A,'Zoning 2shop'!B:B),IF(S2054="6C",_xlfn.XLOOKUP(G2054,'Zoning 2shop'!C:C,'Zoning 2shop'!D:D),""))</f>
        <v>30</v>
      </c>
      <c r="Y2054" s="112">
        <f t="shared" si="230"/>
        <v>0.14910705133062102</v>
      </c>
      <c r="Z2054" s="4">
        <f t="shared" si="231"/>
        <v>5.33</v>
      </c>
      <c r="AA2054" s="4">
        <f t="shared" si="232"/>
        <v>0.08</v>
      </c>
      <c r="AB2054" s="4">
        <f t="shared" si="233"/>
        <v>0.79474058359221</v>
      </c>
      <c r="AC2054" s="19">
        <f t="shared" si="234"/>
        <v>5.41</v>
      </c>
      <c r="AD2054" s="8" t="str">
        <f>IF(COUNTIF(Catégories!A:A,N2054)=0,"catégorie inconnue",LOOKUP(N2054,Catégories!A:A,Catégories!B:B))</f>
        <v>Frêt</v>
      </c>
      <c r="AE2054" s="21">
        <f t="shared" si="229"/>
        <v>6.2047405835922103</v>
      </c>
    </row>
    <row r="2055" spans="2:31" hidden="1" x14ac:dyDescent="0.2">
      <c r="B2055" t="s">
        <v>3839</v>
      </c>
      <c r="C2055" t="s">
        <v>177</v>
      </c>
      <c r="D2055">
        <v>46168</v>
      </c>
      <c r="E2055" t="s">
        <v>5824</v>
      </c>
      <c r="F2055" t="s">
        <v>22</v>
      </c>
      <c r="G2055" t="s">
        <v>156</v>
      </c>
      <c r="H2055" t="s">
        <v>149</v>
      </c>
      <c r="I2055" t="s">
        <v>5825</v>
      </c>
      <c r="J2055" t="s">
        <v>5825</v>
      </c>
      <c r="K2055" t="s">
        <v>24</v>
      </c>
      <c r="L2055" t="s">
        <v>5826</v>
      </c>
      <c r="M2055" t="s">
        <v>25</v>
      </c>
      <c r="N2055" t="s">
        <v>26</v>
      </c>
      <c r="O2055" t="s">
        <v>25</v>
      </c>
      <c r="P2055" t="s">
        <v>27</v>
      </c>
      <c r="Q2055" t="s">
        <v>190</v>
      </c>
      <c r="R2055">
        <v>5.7729999999999997</v>
      </c>
      <c r="S2055" s="113" t="s">
        <v>191</v>
      </c>
      <c r="T2055">
        <v>10.35</v>
      </c>
      <c r="U2055" t="s">
        <v>30</v>
      </c>
      <c r="W2055" s="8" t="str">
        <f t="shared" si="235"/>
        <v/>
      </c>
      <c r="X2055" s="8">
        <f>IF(S2055="6B",_xlfn.XLOOKUP(H2055,'Zoning 2shop'!A:A,'Zoning 2shop'!B:B),IF(S2055="6C",_xlfn.XLOOKUP(G2055,'Zoning 2shop'!C:C,'Zoning 2shop'!D:D),""))</f>
        <v>42</v>
      </c>
      <c r="Y2055" s="112">
        <f t="shared" si="230"/>
        <v>0.14910705133062102</v>
      </c>
      <c r="Z2055" s="4">
        <f t="shared" si="231"/>
        <v>10.35</v>
      </c>
      <c r="AA2055" s="4">
        <f t="shared" si="232"/>
        <v>0.08</v>
      </c>
      <c r="AB2055" s="4">
        <f t="shared" si="233"/>
        <v>1.5432579812719276</v>
      </c>
      <c r="AC2055" s="19">
        <f t="shared" si="234"/>
        <v>10.43</v>
      </c>
      <c r="AD2055" s="8" t="str">
        <f>IF(COUNTIF(Catégories!A:A,N2055)=0,"catégorie inconnue",LOOKUP(N2055,Catégories!A:A,Catégories!B:B))</f>
        <v>Frêt</v>
      </c>
      <c r="AE2055" s="21">
        <f t="shared" si="229"/>
        <v>11.973257981271928</v>
      </c>
    </row>
    <row r="2056" spans="2:31" hidden="1" x14ac:dyDescent="0.2">
      <c r="B2056" t="s">
        <v>3839</v>
      </c>
      <c r="C2056" t="s">
        <v>177</v>
      </c>
      <c r="D2056">
        <v>46168</v>
      </c>
      <c r="E2056" t="s">
        <v>5846</v>
      </c>
      <c r="F2056" t="s">
        <v>22</v>
      </c>
      <c r="G2056" t="s">
        <v>151</v>
      </c>
      <c r="H2056" t="s">
        <v>149</v>
      </c>
      <c r="I2056" t="s">
        <v>5847</v>
      </c>
      <c r="J2056" t="s">
        <v>5847</v>
      </c>
      <c r="K2056" t="s">
        <v>24</v>
      </c>
      <c r="L2056" t="s">
        <v>5848</v>
      </c>
      <c r="M2056" t="s">
        <v>25</v>
      </c>
      <c r="N2056" t="s">
        <v>26</v>
      </c>
      <c r="O2056" t="s">
        <v>25</v>
      </c>
      <c r="P2056" t="s">
        <v>27</v>
      </c>
      <c r="Q2056" t="s">
        <v>190</v>
      </c>
      <c r="R2056">
        <v>0.622</v>
      </c>
      <c r="S2056" s="113" t="s">
        <v>191</v>
      </c>
      <c r="T2056">
        <v>5.55</v>
      </c>
      <c r="U2056" t="s">
        <v>30</v>
      </c>
      <c r="W2056" s="8" t="str">
        <f t="shared" si="235"/>
        <v/>
      </c>
      <c r="X2056" s="8">
        <f>IF(S2056="6B",_xlfn.XLOOKUP(H2056,'Zoning 2shop'!A:A,'Zoning 2shop'!B:B),IF(S2056="6C",_xlfn.XLOOKUP(G2056,'Zoning 2shop'!C:C,'Zoning 2shop'!D:D),""))</f>
        <v>30</v>
      </c>
      <c r="Y2056" s="112">
        <f t="shared" si="230"/>
        <v>0.14910705133062102</v>
      </c>
      <c r="Z2056" s="4">
        <f t="shared" si="231"/>
        <v>5.55</v>
      </c>
      <c r="AA2056" s="4">
        <f t="shared" si="232"/>
        <v>0.08</v>
      </c>
      <c r="AB2056" s="4">
        <f t="shared" si="233"/>
        <v>0.8275441348849466</v>
      </c>
      <c r="AC2056" s="19">
        <f t="shared" si="234"/>
        <v>5.63</v>
      </c>
      <c r="AD2056" s="8" t="str">
        <f>IF(COUNTIF(Catégories!A:A,N2056)=0,"catégorie inconnue",LOOKUP(N2056,Catégories!A:A,Catégories!B:B))</f>
        <v>Frêt</v>
      </c>
      <c r="AE2056" s="21">
        <f t="shared" si="229"/>
        <v>6.4575441348849463</v>
      </c>
    </row>
    <row r="2057" spans="2:31" hidden="1" x14ac:dyDescent="0.2">
      <c r="B2057" t="s">
        <v>3839</v>
      </c>
      <c r="C2057" t="s">
        <v>177</v>
      </c>
      <c r="D2057">
        <v>46168</v>
      </c>
      <c r="E2057" t="s">
        <v>5829</v>
      </c>
      <c r="F2057" t="s">
        <v>22</v>
      </c>
      <c r="G2057" t="s">
        <v>192</v>
      </c>
      <c r="H2057" t="s">
        <v>149</v>
      </c>
      <c r="I2057" t="s">
        <v>5830</v>
      </c>
      <c r="J2057" t="s">
        <v>5830</v>
      </c>
      <c r="K2057" t="s">
        <v>24</v>
      </c>
      <c r="L2057" t="s">
        <v>5831</v>
      </c>
      <c r="M2057" t="s">
        <v>25</v>
      </c>
      <c r="N2057" t="s">
        <v>26</v>
      </c>
      <c r="O2057" t="s">
        <v>25</v>
      </c>
      <c r="P2057" t="s">
        <v>27</v>
      </c>
      <c r="Q2057" t="s">
        <v>190</v>
      </c>
      <c r="R2057">
        <v>0.2</v>
      </c>
      <c r="S2057" s="113" t="s">
        <v>191</v>
      </c>
      <c r="T2057">
        <v>9.4700000000000006</v>
      </c>
      <c r="U2057" t="s">
        <v>30</v>
      </c>
      <c r="W2057" s="8" t="str">
        <f t="shared" si="235"/>
        <v/>
      </c>
      <c r="X2057" s="8">
        <f>IF(S2057="6B",_xlfn.XLOOKUP(H2057,'Zoning 2shop'!A:A,'Zoning 2shop'!B:B),IF(S2057="6C",_xlfn.XLOOKUP(G2057,'Zoning 2shop'!C:C,'Zoning 2shop'!D:D),""))</f>
        <v>25</v>
      </c>
      <c r="Y2057" s="112">
        <f t="shared" si="230"/>
        <v>0.14910705133062102</v>
      </c>
      <c r="Z2057" s="4">
        <f t="shared" si="231"/>
        <v>9.4700000000000006</v>
      </c>
      <c r="AA2057" s="4">
        <f t="shared" si="232"/>
        <v>0.08</v>
      </c>
      <c r="AB2057" s="4">
        <f t="shared" si="233"/>
        <v>1.4120437761009812</v>
      </c>
      <c r="AC2057" s="19">
        <f t="shared" si="234"/>
        <v>9.5500000000000007</v>
      </c>
      <c r="AD2057" s="8" t="str">
        <f>IF(COUNTIF(Catégories!A:A,N2057)=0,"catégorie inconnue",LOOKUP(N2057,Catégories!A:A,Catégories!B:B))</f>
        <v>Frêt</v>
      </c>
      <c r="AE2057" s="21">
        <f t="shared" si="229"/>
        <v>10.962043776100982</v>
      </c>
    </row>
    <row r="2058" spans="2:31" hidden="1" x14ac:dyDescent="0.2">
      <c r="B2058" t="s">
        <v>3839</v>
      </c>
      <c r="C2058" t="s">
        <v>177</v>
      </c>
      <c r="D2058">
        <v>46168</v>
      </c>
      <c r="E2058" t="s">
        <v>5880</v>
      </c>
      <c r="F2058" t="s">
        <v>22</v>
      </c>
      <c r="G2058" t="s">
        <v>161</v>
      </c>
      <c r="H2058" t="s">
        <v>149</v>
      </c>
      <c r="I2058" t="s">
        <v>5881</v>
      </c>
      <c r="J2058" t="s">
        <v>5881</v>
      </c>
      <c r="K2058" t="s">
        <v>24</v>
      </c>
      <c r="L2058" t="s">
        <v>5882</v>
      </c>
      <c r="M2058" t="s">
        <v>25</v>
      </c>
      <c r="N2058" t="s">
        <v>26</v>
      </c>
      <c r="O2058" t="s">
        <v>25</v>
      </c>
      <c r="P2058" t="s">
        <v>27</v>
      </c>
      <c r="Q2058" t="s">
        <v>190</v>
      </c>
      <c r="R2058">
        <v>6.048</v>
      </c>
      <c r="S2058" s="113" t="s">
        <v>191</v>
      </c>
      <c r="T2058">
        <v>15.15</v>
      </c>
      <c r="U2058" t="s">
        <v>30</v>
      </c>
      <c r="W2058" s="8" t="str">
        <f t="shared" si="235"/>
        <v/>
      </c>
      <c r="X2058" s="8">
        <f>IF(S2058="6B",_xlfn.XLOOKUP(H2058,'Zoning 2shop'!A:A,'Zoning 2shop'!B:B),IF(S2058="6C",_xlfn.XLOOKUP(G2058,'Zoning 2shop'!C:C,'Zoning 2shop'!D:D),""))</f>
        <v>25</v>
      </c>
      <c r="Y2058" s="112">
        <f t="shared" si="230"/>
        <v>0.14910705133062102</v>
      </c>
      <c r="Z2058" s="4">
        <f t="shared" si="231"/>
        <v>15.15</v>
      </c>
      <c r="AA2058" s="4">
        <f t="shared" si="232"/>
        <v>0.08</v>
      </c>
      <c r="AB2058" s="4">
        <f t="shared" si="233"/>
        <v>2.2589718276589084</v>
      </c>
      <c r="AC2058" s="19">
        <f t="shared" si="234"/>
        <v>15.23</v>
      </c>
      <c r="AD2058" s="8" t="str">
        <f>IF(COUNTIF(Catégories!A:A,N2058)=0,"catégorie inconnue",LOOKUP(N2058,Catégories!A:A,Catégories!B:B))</f>
        <v>Frêt</v>
      </c>
      <c r="AE2058" s="21">
        <f t="shared" ref="AE2058:AE2121" si="236">SUM(Z2058:AB2058)</f>
        <v>17.488971827658908</v>
      </c>
    </row>
    <row r="2059" spans="2:31" hidden="1" x14ac:dyDescent="0.2">
      <c r="B2059" t="s">
        <v>3839</v>
      </c>
      <c r="C2059" t="s">
        <v>177</v>
      </c>
      <c r="D2059">
        <v>46168</v>
      </c>
      <c r="E2059" t="s">
        <v>2349</v>
      </c>
      <c r="F2059" t="s">
        <v>22</v>
      </c>
      <c r="G2059" t="s">
        <v>151</v>
      </c>
      <c r="H2059" t="s">
        <v>149</v>
      </c>
      <c r="I2059" t="s">
        <v>5835</v>
      </c>
      <c r="J2059" t="s">
        <v>5835</v>
      </c>
      <c r="K2059" t="s">
        <v>24</v>
      </c>
      <c r="L2059" t="s">
        <v>5836</v>
      </c>
      <c r="M2059" t="s">
        <v>25</v>
      </c>
      <c r="N2059" t="s">
        <v>26</v>
      </c>
      <c r="O2059" t="s">
        <v>25</v>
      </c>
      <c r="P2059" t="s">
        <v>27</v>
      </c>
      <c r="Q2059" t="s">
        <v>190</v>
      </c>
      <c r="R2059">
        <v>4.4029999999999996</v>
      </c>
      <c r="S2059" s="113" t="s">
        <v>191</v>
      </c>
      <c r="T2059">
        <v>9.69</v>
      </c>
      <c r="U2059" t="s">
        <v>30</v>
      </c>
      <c r="W2059" s="8" t="str">
        <f t="shared" si="235"/>
        <v/>
      </c>
      <c r="X2059" s="8">
        <f>IF(S2059="6B",_xlfn.XLOOKUP(H2059,'Zoning 2shop'!A:A,'Zoning 2shop'!B:B),IF(S2059="6C",_xlfn.XLOOKUP(G2059,'Zoning 2shop'!C:C,'Zoning 2shop'!D:D),""))</f>
        <v>30</v>
      </c>
      <c r="Y2059" s="112">
        <f t="shared" si="230"/>
        <v>0.14910705133062102</v>
      </c>
      <c r="Z2059" s="4">
        <f t="shared" si="231"/>
        <v>9.69</v>
      </c>
      <c r="AA2059" s="4">
        <f t="shared" si="232"/>
        <v>0.08</v>
      </c>
      <c r="AB2059" s="4">
        <f t="shared" si="233"/>
        <v>1.4448473273937177</v>
      </c>
      <c r="AC2059" s="19">
        <f t="shared" si="234"/>
        <v>9.77</v>
      </c>
      <c r="AD2059" s="8" t="str">
        <f>IF(COUNTIF(Catégories!A:A,N2059)=0,"catégorie inconnue",LOOKUP(N2059,Catégories!A:A,Catégories!B:B))</f>
        <v>Frêt</v>
      </c>
      <c r="AE2059" s="21">
        <f t="shared" si="236"/>
        <v>11.214847327393716</v>
      </c>
    </row>
    <row r="2060" spans="2:31" hidden="1" x14ac:dyDescent="0.2">
      <c r="B2060" t="s">
        <v>3839</v>
      </c>
      <c r="C2060" t="s">
        <v>177</v>
      </c>
      <c r="D2060">
        <v>46168</v>
      </c>
      <c r="E2060" t="s">
        <v>5843</v>
      </c>
      <c r="F2060" t="s">
        <v>22</v>
      </c>
      <c r="G2060" t="s">
        <v>192</v>
      </c>
      <c r="H2060" t="s">
        <v>149</v>
      </c>
      <c r="I2060" t="s">
        <v>5844</v>
      </c>
      <c r="J2060" t="s">
        <v>5844</v>
      </c>
      <c r="K2060" t="s">
        <v>24</v>
      </c>
      <c r="L2060" t="s">
        <v>5845</v>
      </c>
      <c r="M2060" t="s">
        <v>25</v>
      </c>
      <c r="N2060" t="s">
        <v>26</v>
      </c>
      <c r="O2060" t="s">
        <v>25</v>
      </c>
      <c r="P2060" t="s">
        <v>27</v>
      </c>
      <c r="Q2060" t="s">
        <v>190</v>
      </c>
      <c r="R2060">
        <v>1.4850000000000001</v>
      </c>
      <c r="S2060" s="113" t="s">
        <v>191</v>
      </c>
      <c r="T2060">
        <v>10.02</v>
      </c>
      <c r="U2060" t="s">
        <v>30</v>
      </c>
      <c r="W2060" s="8" t="str">
        <f t="shared" si="235"/>
        <v/>
      </c>
      <c r="X2060" s="8">
        <f>IF(S2060="6B",_xlfn.XLOOKUP(H2060,'Zoning 2shop'!A:A,'Zoning 2shop'!B:B),IF(S2060="6C",_xlfn.XLOOKUP(G2060,'Zoning 2shop'!C:C,'Zoning 2shop'!D:D),""))</f>
        <v>25</v>
      </c>
      <c r="Y2060" s="112">
        <f t="shared" si="230"/>
        <v>0.14910705133062102</v>
      </c>
      <c r="Z2060" s="4">
        <f t="shared" si="231"/>
        <v>10.02</v>
      </c>
      <c r="AA2060" s="4">
        <f t="shared" si="232"/>
        <v>0.08</v>
      </c>
      <c r="AB2060" s="4">
        <f t="shared" si="233"/>
        <v>1.4940526543328225</v>
      </c>
      <c r="AC2060" s="19">
        <f t="shared" si="234"/>
        <v>10.1</v>
      </c>
      <c r="AD2060" s="8" t="str">
        <f>IF(COUNTIF(Catégories!A:A,N2060)=0,"catégorie inconnue",LOOKUP(N2060,Catégories!A:A,Catégories!B:B))</f>
        <v>Frêt</v>
      </c>
      <c r="AE2060" s="21">
        <f t="shared" si="236"/>
        <v>11.594052654332822</v>
      </c>
    </row>
    <row r="2061" spans="2:31" hidden="1" x14ac:dyDescent="0.2">
      <c r="B2061" t="s">
        <v>3839</v>
      </c>
      <c r="C2061" t="s">
        <v>177</v>
      </c>
      <c r="D2061">
        <v>46168</v>
      </c>
      <c r="E2061" t="s">
        <v>5840</v>
      </c>
      <c r="F2061" t="s">
        <v>22</v>
      </c>
      <c r="G2061" t="s">
        <v>151</v>
      </c>
      <c r="H2061" t="s">
        <v>149</v>
      </c>
      <c r="I2061" t="s">
        <v>5841</v>
      </c>
      <c r="J2061" t="s">
        <v>5841</v>
      </c>
      <c r="K2061" t="s">
        <v>24</v>
      </c>
      <c r="L2061" t="s">
        <v>5842</v>
      </c>
      <c r="M2061" t="s">
        <v>25</v>
      </c>
      <c r="N2061" t="s">
        <v>26</v>
      </c>
      <c r="O2061" t="s">
        <v>25</v>
      </c>
      <c r="P2061" t="s">
        <v>27</v>
      </c>
      <c r="Q2061" t="s">
        <v>190</v>
      </c>
      <c r="R2061">
        <v>1.306</v>
      </c>
      <c r="S2061" s="113" t="s">
        <v>191</v>
      </c>
      <c r="T2061">
        <v>5.88</v>
      </c>
      <c r="U2061" t="s">
        <v>30</v>
      </c>
      <c r="W2061" s="8" t="str">
        <f t="shared" si="235"/>
        <v/>
      </c>
      <c r="X2061" s="8">
        <f>IF(S2061="6B",_xlfn.XLOOKUP(H2061,'Zoning 2shop'!A:A,'Zoning 2shop'!B:B),IF(S2061="6C",_xlfn.XLOOKUP(G2061,'Zoning 2shop'!C:C,'Zoning 2shop'!D:D),""))</f>
        <v>30</v>
      </c>
      <c r="Y2061" s="112">
        <f t="shared" si="230"/>
        <v>0.14910705133062102</v>
      </c>
      <c r="Z2061" s="4">
        <f t="shared" si="231"/>
        <v>5.88</v>
      </c>
      <c r="AA2061" s="4">
        <f t="shared" si="232"/>
        <v>0.08</v>
      </c>
      <c r="AB2061" s="4">
        <f t="shared" si="233"/>
        <v>0.87674946182405156</v>
      </c>
      <c r="AC2061" s="19">
        <f t="shared" si="234"/>
        <v>5.96</v>
      </c>
      <c r="AD2061" s="8" t="str">
        <f>IF(COUNTIF(Catégories!A:A,N2061)=0,"catégorie inconnue",LOOKUP(N2061,Catégories!A:A,Catégories!B:B))</f>
        <v>Frêt</v>
      </c>
      <c r="AE2061" s="21">
        <f t="shared" si="236"/>
        <v>6.8367494618240512</v>
      </c>
    </row>
    <row r="2062" spans="2:31" hidden="1" x14ac:dyDescent="0.2">
      <c r="B2062" t="s">
        <v>3839</v>
      </c>
      <c r="C2062" t="s">
        <v>177</v>
      </c>
      <c r="D2062">
        <v>46168</v>
      </c>
      <c r="E2062" t="s">
        <v>5816</v>
      </c>
      <c r="F2062" t="s">
        <v>22</v>
      </c>
      <c r="G2062" t="s">
        <v>156</v>
      </c>
      <c r="H2062" t="s">
        <v>149</v>
      </c>
      <c r="I2062" t="s">
        <v>5817</v>
      </c>
      <c r="J2062" t="s">
        <v>5817</v>
      </c>
      <c r="K2062" t="s">
        <v>24</v>
      </c>
      <c r="L2062" t="s">
        <v>5818</v>
      </c>
      <c r="M2062" t="s">
        <v>25</v>
      </c>
      <c r="N2062" t="s">
        <v>26</v>
      </c>
      <c r="O2062" t="s">
        <v>25</v>
      </c>
      <c r="P2062" t="s">
        <v>27</v>
      </c>
      <c r="Q2062" t="s">
        <v>190</v>
      </c>
      <c r="R2062">
        <v>4.4269999999999996</v>
      </c>
      <c r="S2062" s="113" t="s">
        <v>191</v>
      </c>
      <c r="T2062">
        <v>9.69</v>
      </c>
      <c r="U2062" t="s">
        <v>30</v>
      </c>
      <c r="W2062" s="8" t="str">
        <f t="shared" si="235"/>
        <v/>
      </c>
      <c r="X2062" s="8">
        <f>IF(S2062="6B",_xlfn.XLOOKUP(H2062,'Zoning 2shop'!A:A,'Zoning 2shop'!B:B),IF(S2062="6C",_xlfn.XLOOKUP(G2062,'Zoning 2shop'!C:C,'Zoning 2shop'!D:D),""))</f>
        <v>42</v>
      </c>
      <c r="Y2062" s="112">
        <f t="shared" si="230"/>
        <v>0.14910705133062102</v>
      </c>
      <c r="Z2062" s="4">
        <f t="shared" si="231"/>
        <v>9.69</v>
      </c>
      <c r="AA2062" s="4">
        <f t="shared" si="232"/>
        <v>0.08</v>
      </c>
      <c r="AB2062" s="4">
        <f t="shared" si="233"/>
        <v>1.4448473273937177</v>
      </c>
      <c r="AC2062" s="19">
        <f t="shared" si="234"/>
        <v>9.77</v>
      </c>
      <c r="AD2062" s="8" t="str">
        <f>IF(COUNTIF(Catégories!A:A,N2062)=0,"catégorie inconnue",LOOKUP(N2062,Catégories!A:A,Catégories!B:B))</f>
        <v>Frêt</v>
      </c>
      <c r="AE2062" s="21">
        <f t="shared" si="236"/>
        <v>11.214847327393716</v>
      </c>
    </row>
    <row r="2063" spans="2:31" hidden="1" x14ac:dyDescent="0.2">
      <c r="B2063" t="s">
        <v>3839</v>
      </c>
      <c r="C2063" t="s">
        <v>177</v>
      </c>
      <c r="D2063">
        <v>46168</v>
      </c>
      <c r="E2063" t="s">
        <v>359</v>
      </c>
      <c r="F2063" t="s">
        <v>22</v>
      </c>
      <c r="G2063" t="s">
        <v>151</v>
      </c>
      <c r="H2063" t="s">
        <v>149</v>
      </c>
      <c r="I2063" t="s">
        <v>5870</v>
      </c>
      <c r="J2063" t="s">
        <v>5870</v>
      </c>
      <c r="K2063" t="s">
        <v>24</v>
      </c>
      <c r="L2063" t="s">
        <v>5871</v>
      </c>
      <c r="M2063" t="s">
        <v>25</v>
      </c>
      <c r="N2063" t="s">
        <v>26</v>
      </c>
      <c r="O2063" t="s">
        <v>25</v>
      </c>
      <c r="P2063" t="s">
        <v>27</v>
      </c>
      <c r="Q2063" t="s">
        <v>190</v>
      </c>
      <c r="R2063">
        <v>4.3650000000000002</v>
      </c>
      <c r="S2063" s="113" t="s">
        <v>191</v>
      </c>
      <c r="T2063">
        <v>9.69</v>
      </c>
      <c r="U2063" t="s">
        <v>30</v>
      </c>
      <c r="W2063" s="8" t="str">
        <f t="shared" si="235"/>
        <v/>
      </c>
      <c r="X2063" s="8">
        <f>IF(S2063="6B",_xlfn.XLOOKUP(H2063,'Zoning 2shop'!A:A,'Zoning 2shop'!B:B),IF(S2063="6C",_xlfn.XLOOKUP(G2063,'Zoning 2shop'!C:C,'Zoning 2shop'!D:D),""))</f>
        <v>30</v>
      </c>
      <c r="Y2063" s="112">
        <f t="shared" si="230"/>
        <v>0.14910705133062102</v>
      </c>
      <c r="Z2063" s="4">
        <f t="shared" si="231"/>
        <v>9.69</v>
      </c>
      <c r="AA2063" s="4">
        <f t="shared" si="232"/>
        <v>0.08</v>
      </c>
      <c r="AB2063" s="4">
        <f t="shared" si="233"/>
        <v>1.4448473273937177</v>
      </c>
      <c r="AC2063" s="19">
        <f t="shared" si="234"/>
        <v>9.77</v>
      </c>
      <c r="AD2063" s="8" t="str">
        <f>IF(COUNTIF(Catégories!A:A,N2063)=0,"catégorie inconnue",LOOKUP(N2063,Catégories!A:A,Catégories!B:B))</f>
        <v>Frêt</v>
      </c>
      <c r="AE2063" s="21">
        <f t="shared" si="236"/>
        <v>11.214847327393716</v>
      </c>
    </row>
    <row r="2064" spans="2:31" hidden="1" x14ac:dyDescent="0.2">
      <c r="B2064" t="s">
        <v>3839</v>
      </c>
      <c r="C2064" t="s">
        <v>177</v>
      </c>
      <c r="D2064">
        <v>46168</v>
      </c>
      <c r="E2064" t="s">
        <v>5872</v>
      </c>
      <c r="F2064" t="s">
        <v>22</v>
      </c>
      <c r="G2064" t="s">
        <v>154</v>
      </c>
      <c r="H2064" t="s">
        <v>149</v>
      </c>
      <c r="I2064" t="s">
        <v>5873</v>
      </c>
      <c r="J2064" t="s">
        <v>5873</v>
      </c>
      <c r="K2064" t="s">
        <v>24</v>
      </c>
      <c r="L2064" t="s">
        <v>5874</v>
      </c>
      <c r="M2064" t="s">
        <v>25</v>
      </c>
      <c r="N2064" t="s">
        <v>26</v>
      </c>
      <c r="O2064" t="s">
        <v>25</v>
      </c>
      <c r="P2064" t="s">
        <v>27</v>
      </c>
      <c r="Q2064" t="s">
        <v>190</v>
      </c>
      <c r="R2064">
        <v>0.81</v>
      </c>
      <c r="S2064" s="113" t="s">
        <v>191</v>
      </c>
      <c r="T2064">
        <v>4.95</v>
      </c>
      <c r="U2064" t="s">
        <v>30</v>
      </c>
      <c r="W2064" s="8" t="str">
        <f t="shared" si="235"/>
        <v/>
      </c>
      <c r="X2064" s="8">
        <f>IF(S2064="6B",_xlfn.XLOOKUP(H2064,'Zoning 2shop'!A:A,'Zoning 2shop'!B:B),IF(S2064="6C",_xlfn.XLOOKUP(G2064,'Zoning 2shop'!C:C,'Zoning 2shop'!D:D),""))</f>
        <v>26</v>
      </c>
      <c r="Y2064" s="112">
        <f t="shared" si="230"/>
        <v>0.14910705133062102</v>
      </c>
      <c r="Z2064" s="4">
        <f t="shared" si="231"/>
        <v>4.95</v>
      </c>
      <c r="AA2064" s="4">
        <f t="shared" si="232"/>
        <v>0.08</v>
      </c>
      <c r="AB2064" s="4">
        <f t="shared" si="233"/>
        <v>0.73807990408657409</v>
      </c>
      <c r="AC2064" s="19">
        <f t="shared" si="234"/>
        <v>5.03</v>
      </c>
      <c r="AD2064" s="8" t="str">
        <f>IF(COUNTIF(Catégories!A:A,N2064)=0,"catégorie inconnue",LOOKUP(N2064,Catégories!A:A,Catégories!B:B))</f>
        <v>Frêt</v>
      </c>
      <c r="AE2064" s="21">
        <f t="shared" si="236"/>
        <v>5.7680799040865747</v>
      </c>
    </row>
    <row r="2065" spans="2:31" hidden="1" x14ac:dyDescent="0.2">
      <c r="B2065" t="s">
        <v>3839</v>
      </c>
      <c r="C2065" t="s">
        <v>177</v>
      </c>
      <c r="D2065">
        <v>46168</v>
      </c>
      <c r="E2065" t="s">
        <v>5854</v>
      </c>
      <c r="F2065" t="s">
        <v>22</v>
      </c>
      <c r="G2065" t="s">
        <v>151</v>
      </c>
      <c r="H2065" t="s">
        <v>149</v>
      </c>
      <c r="I2065" t="s">
        <v>5855</v>
      </c>
      <c r="J2065" t="s">
        <v>5855</v>
      </c>
      <c r="K2065" t="s">
        <v>24</v>
      </c>
      <c r="L2065" t="s">
        <v>5856</v>
      </c>
      <c r="M2065" t="s">
        <v>25</v>
      </c>
      <c r="N2065" t="s">
        <v>26</v>
      </c>
      <c r="O2065" t="s">
        <v>25</v>
      </c>
      <c r="P2065" t="s">
        <v>27</v>
      </c>
      <c r="Q2065" t="s">
        <v>190</v>
      </c>
      <c r="R2065">
        <v>4.532</v>
      </c>
      <c r="S2065" s="113" t="s">
        <v>191</v>
      </c>
      <c r="T2065">
        <v>9.69</v>
      </c>
      <c r="U2065" t="s">
        <v>30</v>
      </c>
      <c r="W2065" s="8" t="str">
        <f t="shared" si="235"/>
        <v/>
      </c>
      <c r="X2065" s="8">
        <f>IF(S2065="6B",_xlfn.XLOOKUP(H2065,'Zoning 2shop'!A:A,'Zoning 2shop'!B:B),IF(S2065="6C",_xlfn.XLOOKUP(G2065,'Zoning 2shop'!C:C,'Zoning 2shop'!D:D),""))</f>
        <v>30</v>
      </c>
      <c r="Y2065" s="112">
        <f t="shared" ref="Y2065:Y2128" si="237">AB2065/Z2065</f>
        <v>0.14910705133062102</v>
      </c>
      <c r="Z2065" s="4">
        <f t="shared" ref="Z2065:Z2128" si="238">T2065</f>
        <v>9.69</v>
      </c>
      <c r="AA2065" s="4">
        <f t="shared" ref="AA2065:AA2128" si="239">IF(OR(S2065="6C",S2065="6B",S2065="5X",S2065="5Y"),0.08,0.5)</f>
        <v>0.08</v>
      </c>
      <c r="AB2065" s="4">
        <f t="shared" ref="AB2065:AB2128" si="240">$AG$5/$AG$2*Z2065</f>
        <v>1.4448473273937177</v>
      </c>
      <c r="AC2065" s="19">
        <f t="shared" ref="AC2065:AC2128" si="241">Z2065+AA2065</f>
        <v>9.77</v>
      </c>
      <c r="AD2065" s="8" t="str">
        <f>IF(COUNTIF(Catégories!A:A,N2065)=0,"catégorie inconnue",LOOKUP(N2065,Catégories!A:A,Catégories!B:B))</f>
        <v>Frêt</v>
      </c>
      <c r="AE2065" s="21">
        <f t="shared" si="236"/>
        <v>11.214847327393716</v>
      </c>
    </row>
    <row r="2066" spans="2:31" hidden="1" x14ac:dyDescent="0.2">
      <c r="B2066" t="s">
        <v>3839</v>
      </c>
      <c r="C2066" t="s">
        <v>177</v>
      </c>
      <c r="D2066">
        <v>46168</v>
      </c>
      <c r="E2066" t="s">
        <v>2712</v>
      </c>
      <c r="F2066" t="s">
        <v>22</v>
      </c>
      <c r="G2066" t="s">
        <v>161</v>
      </c>
      <c r="H2066" t="s">
        <v>149</v>
      </c>
      <c r="I2066" t="s">
        <v>5819</v>
      </c>
      <c r="J2066" t="s">
        <v>5819</v>
      </c>
      <c r="K2066" t="s">
        <v>24</v>
      </c>
      <c r="L2066" t="s">
        <v>5820</v>
      </c>
      <c r="M2066" t="s">
        <v>25</v>
      </c>
      <c r="N2066" t="s">
        <v>26</v>
      </c>
      <c r="O2066" t="s">
        <v>25</v>
      </c>
      <c r="P2066" t="s">
        <v>27</v>
      </c>
      <c r="Q2066" t="s">
        <v>190</v>
      </c>
      <c r="R2066">
        <v>4.1660000000000004</v>
      </c>
      <c r="S2066" s="113" t="s">
        <v>191</v>
      </c>
      <c r="T2066">
        <v>13.83</v>
      </c>
      <c r="U2066" t="s">
        <v>30</v>
      </c>
      <c r="W2066" s="8" t="str">
        <f t="shared" si="235"/>
        <v/>
      </c>
      <c r="X2066" s="8">
        <f>IF(S2066="6B",_xlfn.XLOOKUP(H2066,'Zoning 2shop'!A:A,'Zoning 2shop'!B:B),IF(S2066="6C",_xlfn.XLOOKUP(G2066,'Zoning 2shop'!C:C,'Zoning 2shop'!D:D),""))</f>
        <v>25</v>
      </c>
      <c r="Y2066" s="112">
        <f t="shared" si="237"/>
        <v>0.14910705133062102</v>
      </c>
      <c r="Z2066" s="4">
        <f t="shared" si="238"/>
        <v>13.83</v>
      </c>
      <c r="AA2066" s="4">
        <f t="shared" si="239"/>
        <v>0.08</v>
      </c>
      <c r="AB2066" s="4">
        <f t="shared" si="240"/>
        <v>2.0621505199024885</v>
      </c>
      <c r="AC2066" s="19">
        <f t="shared" si="241"/>
        <v>13.91</v>
      </c>
      <c r="AD2066" s="8" t="str">
        <f>IF(COUNTIF(Catégories!A:A,N2066)=0,"catégorie inconnue",LOOKUP(N2066,Catégories!A:A,Catégories!B:B))</f>
        <v>Frêt</v>
      </c>
      <c r="AE2066" s="21">
        <f t="shared" si="236"/>
        <v>15.972150519902488</v>
      </c>
    </row>
    <row r="2067" spans="2:31" hidden="1" x14ac:dyDescent="0.2">
      <c r="B2067" t="s">
        <v>3839</v>
      </c>
      <c r="C2067" t="s">
        <v>177</v>
      </c>
      <c r="D2067">
        <v>46168</v>
      </c>
      <c r="E2067" t="s">
        <v>4024</v>
      </c>
      <c r="F2067" t="s">
        <v>22</v>
      </c>
      <c r="G2067" t="s">
        <v>153</v>
      </c>
      <c r="H2067" t="s">
        <v>149</v>
      </c>
      <c r="I2067" t="s">
        <v>5827</v>
      </c>
      <c r="J2067" t="s">
        <v>5827</v>
      </c>
      <c r="K2067" t="s">
        <v>24</v>
      </c>
      <c r="L2067" t="s">
        <v>5828</v>
      </c>
      <c r="M2067" t="s">
        <v>25</v>
      </c>
      <c r="N2067" t="s">
        <v>26</v>
      </c>
      <c r="O2067" t="s">
        <v>25</v>
      </c>
      <c r="P2067" t="s">
        <v>27</v>
      </c>
      <c r="Q2067" t="s">
        <v>190</v>
      </c>
      <c r="R2067">
        <v>0.57599999999999996</v>
      </c>
      <c r="S2067" s="113" t="s">
        <v>191</v>
      </c>
      <c r="T2067">
        <v>6.62</v>
      </c>
      <c r="U2067" t="s">
        <v>30</v>
      </c>
      <c r="W2067" s="8" t="str">
        <f t="shared" si="235"/>
        <v/>
      </c>
      <c r="X2067" s="8">
        <f>IF(S2067="6B",_xlfn.XLOOKUP(H2067,'Zoning 2shop'!A:A,'Zoning 2shop'!B:B),IF(S2067="6C",_xlfn.XLOOKUP(G2067,'Zoning 2shop'!C:C,'Zoning 2shop'!D:D),""))</f>
        <v>33</v>
      </c>
      <c r="Y2067" s="112">
        <f t="shared" si="237"/>
        <v>0.14910705133062102</v>
      </c>
      <c r="Z2067" s="4">
        <f t="shared" si="238"/>
        <v>6.62</v>
      </c>
      <c r="AA2067" s="4">
        <f t="shared" si="239"/>
        <v>0.08</v>
      </c>
      <c r="AB2067" s="4">
        <f t="shared" si="240"/>
        <v>0.98708867980871118</v>
      </c>
      <c r="AC2067" s="19">
        <f t="shared" si="241"/>
        <v>6.7</v>
      </c>
      <c r="AD2067" s="8" t="str">
        <f>IF(COUNTIF(Catégories!A:A,N2067)=0,"catégorie inconnue",LOOKUP(N2067,Catégories!A:A,Catégories!B:B))</f>
        <v>Frêt</v>
      </c>
      <c r="AE2067" s="21">
        <f t="shared" si="236"/>
        <v>7.6870886798087117</v>
      </c>
    </row>
    <row r="2068" spans="2:31" hidden="1" x14ac:dyDescent="0.2">
      <c r="B2068" t="s">
        <v>3839</v>
      </c>
      <c r="C2068" t="s">
        <v>177</v>
      </c>
      <c r="D2068">
        <v>46168</v>
      </c>
      <c r="E2068" t="s">
        <v>5865</v>
      </c>
      <c r="F2068" t="s">
        <v>22</v>
      </c>
      <c r="G2068" t="s">
        <v>151</v>
      </c>
      <c r="H2068" t="s">
        <v>149</v>
      </c>
      <c r="I2068" t="s">
        <v>5866</v>
      </c>
      <c r="J2068" t="s">
        <v>5866</v>
      </c>
      <c r="K2068" t="s">
        <v>24</v>
      </c>
      <c r="L2068" t="s">
        <v>5867</v>
      </c>
      <c r="M2068" t="s">
        <v>25</v>
      </c>
      <c r="N2068" t="s">
        <v>26</v>
      </c>
      <c r="O2068" t="s">
        <v>25</v>
      </c>
      <c r="P2068" t="s">
        <v>27</v>
      </c>
      <c r="Q2068" t="s">
        <v>190</v>
      </c>
      <c r="R2068">
        <v>0.874</v>
      </c>
      <c r="S2068" s="113" t="s">
        <v>191</v>
      </c>
      <c r="T2068">
        <v>5.55</v>
      </c>
      <c r="U2068" t="s">
        <v>30</v>
      </c>
      <c r="W2068" s="8" t="str">
        <f t="shared" si="235"/>
        <v/>
      </c>
      <c r="X2068" s="8">
        <f>IF(S2068="6B",_xlfn.XLOOKUP(H2068,'Zoning 2shop'!A:A,'Zoning 2shop'!B:B),IF(S2068="6C",_xlfn.XLOOKUP(G2068,'Zoning 2shop'!C:C,'Zoning 2shop'!D:D),""))</f>
        <v>30</v>
      </c>
      <c r="Y2068" s="112">
        <f t="shared" si="237"/>
        <v>0.14910705133062102</v>
      </c>
      <c r="Z2068" s="4">
        <f t="shared" si="238"/>
        <v>5.55</v>
      </c>
      <c r="AA2068" s="4">
        <f t="shared" si="239"/>
        <v>0.08</v>
      </c>
      <c r="AB2068" s="4">
        <f t="shared" si="240"/>
        <v>0.8275441348849466</v>
      </c>
      <c r="AC2068" s="19">
        <f t="shared" si="241"/>
        <v>5.63</v>
      </c>
      <c r="AD2068" s="8" t="str">
        <f>IF(COUNTIF(Catégories!A:A,N2068)=0,"catégorie inconnue",LOOKUP(N2068,Catégories!A:A,Catégories!B:B))</f>
        <v>Frêt</v>
      </c>
      <c r="AE2068" s="21">
        <f t="shared" si="236"/>
        <v>6.4575441348849463</v>
      </c>
    </row>
    <row r="2069" spans="2:31" hidden="1" x14ac:dyDescent="0.2">
      <c r="B2069" t="s">
        <v>3839</v>
      </c>
      <c r="C2069" t="s">
        <v>177</v>
      </c>
      <c r="D2069">
        <v>46168</v>
      </c>
      <c r="E2069" t="s">
        <v>5821</v>
      </c>
      <c r="F2069" t="s">
        <v>22</v>
      </c>
      <c r="G2069" t="s">
        <v>151</v>
      </c>
      <c r="H2069" t="s">
        <v>149</v>
      </c>
      <c r="I2069" t="s">
        <v>5822</v>
      </c>
      <c r="J2069" t="s">
        <v>5822</v>
      </c>
      <c r="K2069" t="s">
        <v>24</v>
      </c>
      <c r="L2069" t="s">
        <v>5823</v>
      </c>
      <c r="M2069" t="s">
        <v>25</v>
      </c>
      <c r="N2069" t="s">
        <v>26</v>
      </c>
      <c r="O2069" t="s">
        <v>25</v>
      </c>
      <c r="P2069" t="s">
        <v>27</v>
      </c>
      <c r="Q2069" t="s">
        <v>190</v>
      </c>
      <c r="R2069">
        <v>0.17</v>
      </c>
      <c r="S2069" s="113" t="s">
        <v>191</v>
      </c>
      <c r="T2069">
        <v>5.33</v>
      </c>
      <c r="U2069" t="s">
        <v>30</v>
      </c>
      <c r="W2069" s="8" t="str">
        <f t="shared" si="235"/>
        <v/>
      </c>
      <c r="X2069" s="8">
        <f>IF(S2069="6B",_xlfn.XLOOKUP(H2069,'Zoning 2shop'!A:A,'Zoning 2shop'!B:B),IF(S2069="6C",_xlfn.XLOOKUP(G2069,'Zoning 2shop'!C:C,'Zoning 2shop'!D:D),""))</f>
        <v>30</v>
      </c>
      <c r="Y2069" s="112">
        <f t="shared" si="237"/>
        <v>0.14910705133062102</v>
      </c>
      <c r="Z2069" s="4">
        <f t="shared" si="238"/>
        <v>5.33</v>
      </c>
      <c r="AA2069" s="4">
        <f t="shared" si="239"/>
        <v>0.08</v>
      </c>
      <c r="AB2069" s="4">
        <f t="shared" si="240"/>
        <v>0.79474058359221</v>
      </c>
      <c r="AC2069" s="19">
        <f t="shared" si="241"/>
        <v>5.41</v>
      </c>
      <c r="AD2069" s="8" t="str">
        <f>IF(COUNTIF(Catégories!A:A,N2069)=0,"catégorie inconnue",LOOKUP(N2069,Catégories!A:A,Catégories!B:B))</f>
        <v>Frêt</v>
      </c>
      <c r="AE2069" s="21">
        <f t="shared" si="236"/>
        <v>6.2047405835922103</v>
      </c>
    </row>
    <row r="2070" spans="2:31" hidden="1" x14ac:dyDescent="0.2">
      <c r="B2070" t="s">
        <v>3839</v>
      </c>
      <c r="C2070" t="s">
        <v>177</v>
      </c>
      <c r="D2070">
        <v>46168</v>
      </c>
      <c r="E2070" t="s">
        <v>2271</v>
      </c>
      <c r="F2070" t="s">
        <v>22</v>
      </c>
      <c r="G2070" t="s">
        <v>151</v>
      </c>
      <c r="H2070" t="s">
        <v>149</v>
      </c>
      <c r="I2070" t="s">
        <v>5849</v>
      </c>
      <c r="J2070" t="s">
        <v>5849</v>
      </c>
      <c r="K2070" t="s">
        <v>24</v>
      </c>
      <c r="L2070" t="s">
        <v>5850</v>
      </c>
      <c r="M2070" t="s">
        <v>25</v>
      </c>
      <c r="N2070" t="s">
        <v>26</v>
      </c>
      <c r="O2070" t="s">
        <v>25</v>
      </c>
      <c r="P2070" t="s">
        <v>27</v>
      </c>
      <c r="Q2070" t="s">
        <v>190</v>
      </c>
      <c r="R2070">
        <v>0.56999999999999995</v>
      </c>
      <c r="S2070" s="113" t="s">
        <v>191</v>
      </c>
      <c r="T2070">
        <v>5.55</v>
      </c>
      <c r="U2070" t="s">
        <v>30</v>
      </c>
      <c r="W2070" s="8" t="str">
        <f t="shared" si="235"/>
        <v/>
      </c>
      <c r="X2070" s="8">
        <f>IF(S2070="6B",_xlfn.XLOOKUP(H2070,'Zoning 2shop'!A:A,'Zoning 2shop'!B:B),IF(S2070="6C",_xlfn.XLOOKUP(G2070,'Zoning 2shop'!C:C,'Zoning 2shop'!D:D),""))</f>
        <v>30</v>
      </c>
      <c r="Y2070" s="112">
        <f t="shared" si="237"/>
        <v>0.14910705133062102</v>
      </c>
      <c r="Z2070" s="4">
        <f t="shared" si="238"/>
        <v>5.55</v>
      </c>
      <c r="AA2070" s="4">
        <f t="shared" si="239"/>
        <v>0.08</v>
      </c>
      <c r="AB2070" s="4">
        <f t="shared" si="240"/>
        <v>0.8275441348849466</v>
      </c>
      <c r="AC2070" s="19">
        <f t="shared" si="241"/>
        <v>5.63</v>
      </c>
      <c r="AD2070" s="8" t="str">
        <f>IF(COUNTIF(Catégories!A:A,N2070)=0,"catégorie inconnue",LOOKUP(N2070,Catégories!A:A,Catégories!B:B))</f>
        <v>Frêt</v>
      </c>
      <c r="AE2070" s="21">
        <f t="shared" si="236"/>
        <v>6.4575441348849463</v>
      </c>
    </row>
    <row r="2071" spans="2:31" hidden="1" x14ac:dyDescent="0.2">
      <c r="B2071" t="s">
        <v>3839</v>
      </c>
      <c r="C2071" t="s">
        <v>177</v>
      </c>
      <c r="D2071">
        <v>46168</v>
      </c>
      <c r="E2071" t="s">
        <v>5875</v>
      </c>
      <c r="F2071" t="s">
        <v>22</v>
      </c>
      <c r="G2071" t="s">
        <v>151</v>
      </c>
      <c r="H2071" t="s">
        <v>149</v>
      </c>
      <c r="I2071" t="s">
        <v>5876</v>
      </c>
      <c r="J2071" t="s">
        <v>5876</v>
      </c>
      <c r="K2071" t="s">
        <v>24</v>
      </c>
      <c r="L2071" t="s">
        <v>5877</v>
      </c>
      <c r="M2071" t="s">
        <v>25</v>
      </c>
      <c r="N2071" t="s">
        <v>26</v>
      </c>
      <c r="O2071" t="s">
        <v>25</v>
      </c>
      <c r="P2071" t="s">
        <v>27</v>
      </c>
      <c r="Q2071" t="s">
        <v>190</v>
      </c>
      <c r="R2071">
        <v>4.266</v>
      </c>
      <c r="S2071" s="113" t="s">
        <v>191</v>
      </c>
      <c r="T2071">
        <v>9.69</v>
      </c>
      <c r="U2071" t="s">
        <v>30</v>
      </c>
      <c r="W2071" s="8" t="str">
        <f t="shared" si="235"/>
        <v/>
      </c>
      <c r="X2071" s="8">
        <f>IF(S2071="6B",_xlfn.XLOOKUP(H2071,'Zoning 2shop'!A:A,'Zoning 2shop'!B:B),IF(S2071="6C",_xlfn.XLOOKUP(G2071,'Zoning 2shop'!C:C,'Zoning 2shop'!D:D),""))</f>
        <v>30</v>
      </c>
      <c r="Y2071" s="112">
        <f t="shared" si="237"/>
        <v>0.14910705133062102</v>
      </c>
      <c r="Z2071" s="4">
        <f t="shared" si="238"/>
        <v>9.69</v>
      </c>
      <c r="AA2071" s="4">
        <f t="shared" si="239"/>
        <v>0.08</v>
      </c>
      <c r="AB2071" s="4">
        <f t="shared" si="240"/>
        <v>1.4448473273937177</v>
      </c>
      <c r="AC2071" s="19">
        <f t="shared" si="241"/>
        <v>9.77</v>
      </c>
      <c r="AD2071" s="8" t="str">
        <f>IF(COUNTIF(Catégories!A:A,N2071)=0,"catégorie inconnue",LOOKUP(N2071,Catégories!A:A,Catégories!B:B))</f>
        <v>Frêt</v>
      </c>
      <c r="AE2071" s="21">
        <f t="shared" si="236"/>
        <v>11.214847327393716</v>
      </c>
    </row>
    <row r="2072" spans="2:31" hidden="1" x14ac:dyDescent="0.2">
      <c r="B2072" t="s">
        <v>3839</v>
      </c>
      <c r="C2072" t="s">
        <v>177</v>
      </c>
      <c r="D2072">
        <v>46168</v>
      </c>
      <c r="E2072" t="s">
        <v>469</v>
      </c>
      <c r="F2072" t="s">
        <v>22</v>
      </c>
      <c r="G2072" t="s">
        <v>151</v>
      </c>
      <c r="H2072" t="s">
        <v>149</v>
      </c>
      <c r="I2072" t="s">
        <v>5860</v>
      </c>
      <c r="J2072" t="s">
        <v>5860</v>
      </c>
      <c r="K2072" t="s">
        <v>24</v>
      </c>
      <c r="L2072" t="s">
        <v>5861</v>
      </c>
      <c r="M2072" t="s">
        <v>25</v>
      </c>
      <c r="N2072" t="s">
        <v>26</v>
      </c>
      <c r="O2072" t="s">
        <v>25</v>
      </c>
      <c r="P2072" t="s">
        <v>27</v>
      </c>
      <c r="Q2072" t="s">
        <v>190</v>
      </c>
      <c r="R2072">
        <v>4.6779999999999999</v>
      </c>
      <c r="S2072" s="113" t="s">
        <v>191</v>
      </c>
      <c r="T2072">
        <v>9.69</v>
      </c>
      <c r="U2072" t="s">
        <v>30</v>
      </c>
      <c r="W2072" s="8" t="str">
        <f t="shared" si="235"/>
        <v/>
      </c>
      <c r="X2072" s="8">
        <f>IF(S2072="6B",_xlfn.XLOOKUP(H2072,'Zoning 2shop'!A:A,'Zoning 2shop'!B:B),IF(S2072="6C",_xlfn.XLOOKUP(G2072,'Zoning 2shop'!C:C,'Zoning 2shop'!D:D),""))</f>
        <v>30</v>
      </c>
      <c r="Y2072" s="112">
        <f t="shared" si="237"/>
        <v>0.14910705133062102</v>
      </c>
      <c r="Z2072" s="4">
        <f t="shared" si="238"/>
        <v>9.69</v>
      </c>
      <c r="AA2072" s="4">
        <f t="shared" si="239"/>
        <v>0.08</v>
      </c>
      <c r="AB2072" s="4">
        <f t="shared" si="240"/>
        <v>1.4448473273937177</v>
      </c>
      <c r="AC2072" s="19">
        <f t="shared" si="241"/>
        <v>9.77</v>
      </c>
      <c r="AD2072" s="8" t="str">
        <f>IF(COUNTIF(Catégories!A:A,N2072)=0,"catégorie inconnue",LOOKUP(N2072,Catégories!A:A,Catégories!B:B))</f>
        <v>Frêt</v>
      </c>
      <c r="AE2072" s="21">
        <f t="shared" si="236"/>
        <v>11.214847327393716</v>
      </c>
    </row>
    <row r="2073" spans="2:31" hidden="1" x14ac:dyDescent="0.2">
      <c r="B2073" t="s">
        <v>3839</v>
      </c>
      <c r="C2073" t="s">
        <v>177</v>
      </c>
      <c r="D2073">
        <v>46168</v>
      </c>
      <c r="E2073" t="s">
        <v>5875</v>
      </c>
      <c r="F2073" t="s">
        <v>22</v>
      </c>
      <c r="G2073" t="s">
        <v>151</v>
      </c>
      <c r="H2073" t="s">
        <v>149</v>
      </c>
      <c r="I2073" t="s">
        <v>5878</v>
      </c>
      <c r="J2073" t="s">
        <v>5878</v>
      </c>
      <c r="K2073" t="s">
        <v>24</v>
      </c>
      <c r="L2073" t="s">
        <v>5879</v>
      </c>
      <c r="M2073" t="s">
        <v>25</v>
      </c>
      <c r="N2073" t="s">
        <v>26</v>
      </c>
      <c r="O2073" t="s">
        <v>25</v>
      </c>
      <c r="P2073" t="s">
        <v>27</v>
      </c>
      <c r="Q2073" t="s">
        <v>190</v>
      </c>
      <c r="R2073">
        <v>0.18</v>
      </c>
      <c r="S2073" s="113" t="s">
        <v>191</v>
      </c>
      <c r="T2073">
        <v>5.33</v>
      </c>
      <c r="U2073" t="s">
        <v>30</v>
      </c>
      <c r="W2073" s="8" t="str">
        <f t="shared" si="235"/>
        <v/>
      </c>
      <c r="X2073" s="8">
        <f>IF(S2073="6B",_xlfn.XLOOKUP(H2073,'Zoning 2shop'!A:A,'Zoning 2shop'!B:B),IF(S2073="6C",_xlfn.XLOOKUP(G2073,'Zoning 2shop'!C:C,'Zoning 2shop'!D:D),""))</f>
        <v>30</v>
      </c>
      <c r="Y2073" s="112">
        <f t="shared" si="237"/>
        <v>0.14910705133062102</v>
      </c>
      <c r="Z2073" s="4">
        <f t="shared" si="238"/>
        <v>5.33</v>
      </c>
      <c r="AA2073" s="4">
        <f t="shared" si="239"/>
        <v>0.08</v>
      </c>
      <c r="AB2073" s="4">
        <f t="shared" si="240"/>
        <v>0.79474058359221</v>
      </c>
      <c r="AC2073" s="19">
        <f t="shared" si="241"/>
        <v>5.41</v>
      </c>
      <c r="AD2073" s="8" t="str">
        <f>IF(COUNTIF(Catégories!A:A,N2073)=0,"catégorie inconnue",LOOKUP(N2073,Catégories!A:A,Catégories!B:B))</f>
        <v>Frêt</v>
      </c>
      <c r="AE2073" s="21">
        <f t="shared" si="236"/>
        <v>6.2047405835922103</v>
      </c>
    </row>
    <row r="2074" spans="2:31" hidden="1" x14ac:dyDescent="0.2">
      <c r="B2074" t="s">
        <v>3839</v>
      </c>
      <c r="C2074" t="s">
        <v>177</v>
      </c>
      <c r="D2074">
        <v>46168</v>
      </c>
      <c r="E2074" t="s">
        <v>5851</v>
      </c>
      <c r="F2074" t="s">
        <v>22</v>
      </c>
      <c r="G2074" t="s">
        <v>151</v>
      </c>
      <c r="H2074" t="s">
        <v>149</v>
      </c>
      <c r="I2074" t="s">
        <v>5852</v>
      </c>
      <c r="J2074" t="s">
        <v>5852</v>
      </c>
      <c r="K2074" t="s">
        <v>24</v>
      </c>
      <c r="L2074" t="s">
        <v>5853</v>
      </c>
      <c r="M2074" t="s">
        <v>25</v>
      </c>
      <c r="N2074" t="s">
        <v>26</v>
      </c>
      <c r="O2074" t="s">
        <v>25</v>
      </c>
      <c r="P2074" t="s">
        <v>27</v>
      </c>
      <c r="Q2074" t="s">
        <v>190</v>
      </c>
      <c r="R2074">
        <v>1.21</v>
      </c>
      <c r="S2074" s="113" t="s">
        <v>191</v>
      </c>
      <c r="T2074">
        <v>5.88</v>
      </c>
      <c r="U2074" t="s">
        <v>30</v>
      </c>
      <c r="W2074" s="8" t="str">
        <f t="shared" si="235"/>
        <v/>
      </c>
      <c r="X2074" s="8">
        <f>IF(S2074="6B",_xlfn.XLOOKUP(H2074,'Zoning 2shop'!A:A,'Zoning 2shop'!B:B),IF(S2074="6C",_xlfn.XLOOKUP(G2074,'Zoning 2shop'!C:C,'Zoning 2shop'!D:D),""))</f>
        <v>30</v>
      </c>
      <c r="Y2074" s="112">
        <f t="shared" si="237"/>
        <v>0.14910705133062102</v>
      </c>
      <c r="Z2074" s="4">
        <f t="shared" si="238"/>
        <v>5.88</v>
      </c>
      <c r="AA2074" s="4">
        <f t="shared" si="239"/>
        <v>0.08</v>
      </c>
      <c r="AB2074" s="4">
        <f t="shared" si="240"/>
        <v>0.87674946182405156</v>
      </c>
      <c r="AC2074" s="19">
        <f t="shared" si="241"/>
        <v>5.96</v>
      </c>
      <c r="AD2074" s="8" t="str">
        <f>IF(COUNTIF(Catégories!A:A,N2074)=0,"catégorie inconnue",LOOKUP(N2074,Catégories!A:A,Catégories!B:B))</f>
        <v>Frêt</v>
      </c>
      <c r="AE2074" s="21">
        <f t="shared" si="236"/>
        <v>6.8367494618240512</v>
      </c>
    </row>
    <row r="2075" spans="2:31" hidden="1" x14ac:dyDescent="0.2">
      <c r="B2075" t="s">
        <v>3839</v>
      </c>
      <c r="C2075" t="s">
        <v>177</v>
      </c>
      <c r="D2075">
        <v>46168</v>
      </c>
      <c r="E2075" t="s">
        <v>5832</v>
      </c>
      <c r="F2075" t="s">
        <v>22</v>
      </c>
      <c r="G2075" t="s">
        <v>156</v>
      </c>
      <c r="H2075" t="s">
        <v>149</v>
      </c>
      <c r="I2075" t="s">
        <v>5833</v>
      </c>
      <c r="J2075" t="s">
        <v>5833</v>
      </c>
      <c r="K2075" t="s">
        <v>24</v>
      </c>
      <c r="L2075" t="s">
        <v>5834</v>
      </c>
      <c r="M2075" t="s">
        <v>25</v>
      </c>
      <c r="N2075" t="s">
        <v>26</v>
      </c>
      <c r="O2075" t="s">
        <v>25</v>
      </c>
      <c r="P2075" t="s">
        <v>27</v>
      </c>
      <c r="Q2075" t="s">
        <v>190</v>
      </c>
      <c r="R2075">
        <v>5.1139999999999999</v>
      </c>
      <c r="S2075" s="113" t="s">
        <v>191</v>
      </c>
      <c r="T2075">
        <v>10.35</v>
      </c>
      <c r="U2075" t="s">
        <v>30</v>
      </c>
      <c r="W2075" s="8" t="str">
        <f t="shared" si="235"/>
        <v/>
      </c>
      <c r="X2075" s="8">
        <f>IF(S2075="6B",_xlfn.XLOOKUP(H2075,'Zoning 2shop'!A:A,'Zoning 2shop'!B:B),IF(S2075="6C",_xlfn.XLOOKUP(G2075,'Zoning 2shop'!C:C,'Zoning 2shop'!D:D),""))</f>
        <v>42</v>
      </c>
      <c r="Y2075" s="112">
        <f t="shared" si="237"/>
        <v>0.14910705133062102</v>
      </c>
      <c r="Z2075" s="4">
        <f t="shared" si="238"/>
        <v>10.35</v>
      </c>
      <c r="AA2075" s="4">
        <f t="shared" si="239"/>
        <v>0.08</v>
      </c>
      <c r="AB2075" s="4">
        <f t="shared" si="240"/>
        <v>1.5432579812719276</v>
      </c>
      <c r="AC2075" s="19">
        <f t="shared" si="241"/>
        <v>10.43</v>
      </c>
      <c r="AD2075" s="8" t="str">
        <f>IF(COUNTIF(Catégories!A:A,N2075)=0,"catégorie inconnue",LOOKUP(N2075,Catégories!A:A,Catégories!B:B))</f>
        <v>Frêt</v>
      </c>
      <c r="AE2075" s="21">
        <f t="shared" si="236"/>
        <v>11.973257981271928</v>
      </c>
    </row>
    <row r="2076" spans="2:31" hidden="1" x14ac:dyDescent="0.2">
      <c r="B2076" t="s">
        <v>3839</v>
      </c>
      <c r="C2076" t="s">
        <v>177</v>
      </c>
      <c r="D2076">
        <v>46168</v>
      </c>
      <c r="E2076" t="s">
        <v>5857</v>
      </c>
      <c r="F2076" t="s">
        <v>22</v>
      </c>
      <c r="G2076" t="s">
        <v>151</v>
      </c>
      <c r="H2076" t="s">
        <v>149</v>
      </c>
      <c r="I2076" t="s">
        <v>5858</v>
      </c>
      <c r="J2076" t="s">
        <v>5858</v>
      </c>
      <c r="K2076" t="s">
        <v>24</v>
      </c>
      <c r="L2076" t="s">
        <v>5859</v>
      </c>
      <c r="M2076" t="s">
        <v>25</v>
      </c>
      <c r="N2076" t="s">
        <v>26</v>
      </c>
      <c r="O2076" t="s">
        <v>25</v>
      </c>
      <c r="P2076" t="s">
        <v>27</v>
      </c>
      <c r="Q2076" t="s">
        <v>190</v>
      </c>
      <c r="R2076">
        <v>5.8479999999999999</v>
      </c>
      <c r="S2076" s="113" t="s">
        <v>191</v>
      </c>
      <c r="T2076">
        <v>10.35</v>
      </c>
      <c r="U2076" t="s">
        <v>30</v>
      </c>
      <c r="W2076" s="8" t="str">
        <f t="shared" si="235"/>
        <v/>
      </c>
      <c r="X2076" s="8">
        <f>IF(S2076="6B",_xlfn.XLOOKUP(H2076,'Zoning 2shop'!A:A,'Zoning 2shop'!B:B),IF(S2076="6C",_xlfn.XLOOKUP(G2076,'Zoning 2shop'!C:C,'Zoning 2shop'!D:D),""))</f>
        <v>30</v>
      </c>
      <c r="Y2076" s="112">
        <f t="shared" si="237"/>
        <v>0.14910705133062102</v>
      </c>
      <c r="Z2076" s="4">
        <f t="shared" si="238"/>
        <v>10.35</v>
      </c>
      <c r="AA2076" s="4">
        <f t="shared" si="239"/>
        <v>0.08</v>
      </c>
      <c r="AB2076" s="4">
        <f t="shared" si="240"/>
        <v>1.5432579812719276</v>
      </c>
      <c r="AC2076" s="19">
        <f t="shared" si="241"/>
        <v>10.43</v>
      </c>
      <c r="AD2076" s="8" t="str">
        <f>IF(COUNTIF(Catégories!A:A,N2076)=0,"catégorie inconnue",LOOKUP(N2076,Catégories!A:A,Catégories!B:B))</f>
        <v>Frêt</v>
      </c>
      <c r="AE2076" s="21">
        <f t="shared" si="236"/>
        <v>11.973257981271928</v>
      </c>
    </row>
    <row r="2077" spans="2:31" hidden="1" x14ac:dyDescent="0.2">
      <c r="B2077" t="s">
        <v>3839</v>
      </c>
      <c r="C2077" t="s">
        <v>177</v>
      </c>
      <c r="D2077">
        <v>46168</v>
      </c>
      <c r="E2077" t="s">
        <v>5862</v>
      </c>
      <c r="F2077" t="s">
        <v>22</v>
      </c>
      <c r="G2077" t="s">
        <v>151</v>
      </c>
      <c r="H2077" t="s">
        <v>149</v>
      </c>
      <c r="I2077" t="s">
        <v>5863</v>
      </c>
      <c r="J2077" t="s">
        <v>5863</v>
      </c>
      <c r="K2077" t="s">
        <v>24</v>
      </c>
      <c r="L2077" t="s">
        <v>5864</v>
      </c>
      <c r="M2077" t="s">
        <v>25</v>
      </c>
      <c r="N2077" t="s">
        <v>26</v>
      </c>
      <c r="O2077" t="s">
        <v>25</v>
      </c>
      <c r="P2077" t="s">
        <v>27</v>
      </c>
      <c r="Q2077" t="s">
        <v>190</v>
      </c>
      <c r="R2077">
        <v>0.13</v>
      </c>
      <c r="S2077" s="113" t="s">
        <v>191</v>
      </c>
      <c r="T2077">
        <v>5.33</v>
      </c>
      <c r="U2077" t="s">
        <v>30</v>
      </c>
      <c r="W2077" s="8" t="str">
        <f t="shared" si="235"/>
        <v/>
      </c>
      <c r="X2077" s="8">
        <f>IF(S2077="6B",_xlfn.XLOOKUP(H2077,'Zoning 2shop'!A:A,'Zoning 2shop'!B:B),IF(S2077="6C",_xlfn.XLOOKUP(G2077,'Zoning 2shop'!C:C,'Zoning 2shop'!D:D),""))</f>
        <v>30</v>
      </c>
      <c r="Y2077" s="112">
        <f t="shared" si="237"/>
        <v>0.14910705133062102</v>
      </c>
      <c r="Z2077" s="4">
        <f t="shared" si="238"/>
        <v>5.33</v>
      </c>
      <c r="AA2077" s="4">
        <f t="shared" si="239"/>
        <v>0.08</v>
      </c>
      <c r="AB2077" s="4">
        <f t="shared" si="240"/>
        <v>0.79474058359221</v>
      </c>
      <c r="AC2077" s="19">
        <f t="shared" si="241"/>
        <v>5.41</v>
      </c>
      <c r="AD2077" s="8" t="str">
        <f>IF(COUNTIF(Catégories!A:A,N2077)=0,"catégorie inconnue",LOOKUP(N2077,Catégories!A:A,Catégories!B:B))</f>
        <v>Frêt</v>
      </c>
      <c r="AE2077" s="21">
        <f t="shared" si="236"/>
        <v>6.2047405835922103</v>
      </c>
    </row>
    <row r="2078" spans="2:31" hidden="1" x14ac:dyDescent="0.2">
      <c r="B2078" t="s">
        <v>3839</v>
      </c>
      <c r="C2078" t="s">
        <v>177</v>
      </c>
      <c r="D2078">
        <v>46169</v>
      </c>
      <c r="E2078" t="s">
        <v>5906</v>
      </c>
      <c r="F2078" t="s">
        <v>22</v>
      </c>
      <c r="G2078" t="s">
        <v>151</v>
      </c>
      <c r="H2078" t="s">
        <v>149</v>
      </c>
      <c r="I2078" t="s">
        <v>5907</v>
      </c>
      <c r="J2078" t="s">
        <v>5907</v>
      </c>
      <c r="K2078" t="s">
        <v>24</v>
      </c>
      <c r="L2078" t="s">
        <v>5908</v>
      </c>
      <c r="M2078" t="s">
        <v>25</v>
      </c>
      <c r="N2078" t="s">
        <v>26</v>
      </c>
      <c r="O2078" t="s">
        <v>25</v>
      </c>
      <c r="P2078" t="s">
        <v>27</v>
      </c>
      <c r="Q2078" t="s">
        <v>190</v>
      </c>
      <c r="R2078">
        <v>0.4</v>
      </c>
      <c r="S2078" s="113" t="s">
        <v>191</v>
      </c>
      <c r="T2078">
        <v>5.33</v>
      </c>
      <c r="U2078" t="s">
        <v>30</v>
      </c>
      <c r="W2078" s="8" t="str">
        <f t="shared" si="235"/>
        <v/>
      </c>
      <c r="X2078" s="8">
        <f>IF(S2078="6B",_xlfn.XLOOKUP(H2078,'Zoning 2shop'!A:A,'Zoning 2shop'!B:B),IF(S2078="6C",_xlfn.XLOOKUP(G2078,'Zoning 2shop'!C:C,'Zoning 2shop'!D:D),""))</f>
        <v>30</v>
      </c>
      <c r="Y2078" s="112">
        <f t="shared" si="237"/>
        <v>0.14910705133062102</v>
      </c>
      <c r="Z2078" s="4">
        <f t="shared" si="238"/>
        <v>5.33</v>
      </c>
      <c r="AA2078" s="4">
        <f t="shared" si="239"/>
        <v>0.08</v>
      </c>
      <c r="AB2078" s="4">
        <f t="shared" si="240"/>
        <v>0.79474058359221</v>
      </c>
      <c r="AC2078" s="19">
        <f t="shared" si="241"/>
        <v>5.41</v>
      </c>
      <c r="AD2078" s="8" t="str">
        <f>IF(COUNTIF(Catégories!A:A,N2078)=0,"catégorie inconnue",LOOKUP(N2078,Catégories!A:A,Catégories!B:B))</f>
        <v>Frêt</v>
      </c>
      <c r="AE2078" s="21">
        <f t="shared" si="236"/>
        <v>6.2047405835922103</v>
      </c>
    </row>
    <row r="2079" spans="2:31" hidden="1" x14ac:dyDescent="0.2">
      <c r="B2079" t="s">
        <v>3839</v>
      </c>
      <c r="C2079" t="s">
        <v>177</v>
      </c>
      <c r="D2079">
        <v>46169</v>
      </c>
      <c r="E2079" t="s">
        <v>321</v>
      </c>
      <c r="F2079" t="s">
        <v>22</v>
      </c>
      <c r="G2079" t="s">
        <v>151</v>
      </c>
      <c r="H2079" t="s">
        <v>149</v>
      </c>
      <c r="I2079" t="s">
        <v>5927</v>
      </c>
      <c r="J2079" t="s">
        <v>5927</v>
      </c>
      <c r="K2079" t="s">
        <v>24</v>
      </c>
      <c r="L2079" t="s">
        <v>5928</v>
      </c>
      <c r="M2079" t="s">
        <v>25</v>
      </c>
      <c r="N2079" t="s">
        <v>26</v>
      </c>
      <c r="O2079" t="s">
        <v>25</v>
      </c>
      <c r="P2079" t="s">
        <v>27</v>
      </c>
      <c r="Q2079" t="s">
        <v>190</v>
      </c>
      <c r="R2079">
        <v>0.24</v>
      </c>
      <c r="S2079" s="113" t="s">
        <v>191</v>
      </c>
      <c r="T2079">
        <v>5.33</v>
      </c>
      <c r="U2079" t="s">
        <v>30</v>
      </c>
      <c r="W2079" s="8" t="str">
        <f t="shared" si="235"/>
        <v/>
      </c>
      <c r="X2079" s="8">
        <f>IF(S2079="6B",_xlfn.XLOOKUP(H2079,'Zoning 2shop'!A:A,'Zoning 2shop'!B:B),IF(S2079="6C",_xlfn.XLOOKUP(G2079,'Zoning 2shop'!C:C,'Zoning 2shop'!D:D),""))</f>
        <v>30</v>
      </c>
      <c r="Y2079" s="112">
        <f t="shared" si="237"/>
        <v>0.14910705133062102</v>
      </c>
      <c r="Z2079" s="4">
        <f t="shared" si="238"/>
        <v>5.33</v>
      </c>
      <c r="AA2079" s="4">
        <f t="shared" si="239"/>
        <v>0.08</v>
      </c>
      <c r="AB2079" s="4">
        <f t="shared" si="240"/>
        <v>0.79474058359221</v>
      </c>
      <c r="AC2079" s="19">
        <f t="shared" si="241"/>
        <v>5.41</v>
      </c>
      <c r="AD2079" s="8" t="str">
        <f>IF(COUNTIF(Catégories!A:A,N2079)=0,"catégorie inconnue",LOOKUP(N2079,Catégories!A:A,Catégories!B:B))</f>
        <v>Frêt</v>
      </c>
      <c r="AE2079" s="21">
        <f t="shared" si="236"/>
        <v>6.2047405835922103</v>
      </c>
    </row>
    <row r="2080" spans="2:31" hidden="1" x14ac:dyDescent="0.2">
      <c r="B2080" t="s">
        <v>3839</v>
      </c>
      <c r="C2080" t="s">
        <v>177</v>
      </c>
      <c r="D2080">
        <v>46169</v>
      </c>
      <c r="E2080" t="s">
        <v>5909</v>
      </c>
      <c r="F2080" t="s">
        <v>22</v>
      </c>
      <c r="G2080" t="s">
        <v>153</v>
      </c>
      <c r="H2080" t="s">
        <v>149</v>
      </c>
      <c r="I2080" t="s">
        <v>5910</v>
      </c>
      <c r="J2080" t="s">
        <v>5910</v>
      </c>
      <c r="K2080" t="s">
        <v>24</v>
      </c>
      <c r="L2080" t="s">
        <v>5911</v>
      </c>
      <c r="M2080" t="s">
        <v>25</v>
      </c>
      <c r="N2080" t="s">
        <v>26</v>
      </c>
      <c r="O2080" t="s">
        <v>25</v>
      </c>
      <c r="P2080" t="s">
        <v>27</v>
      </c>
      <c r="Q2080" t="s">
        <v>190</v>
      </c>
      <c r="R2080">
        <v>1.67</v>
      </c>
      <c r="S2080" s="113" t="s">
        <v>191</v>
      </c>
      <c r="T2080">
        <v>6.95</v>
      </c>
      <c r="U2080" t="s">
        <v>30</v>
      </c>
      <c r="W2080" s="8" t="str">
        <f t="shared" si="235"/>
        <v/>
      </c>
      <c r="X2080" s="8">
        <f>IF(S2080="6B",_xlfn.XLOOKUP(H2080,'Zoning 2shop'!A:A,'Zoning 2shop'!B:B),IF(S2080="6C",_xlfn.XLOOKUP(G2080,'Zoning 2shop'!C:C,'Zoning 2shop'!D:D),""))</f>
        <v>33</v>
      </c>
      <c r="Y2080" s="112">
        <f t="shared" si="237"/>
        <v>0.14910705133062102</v>
      </c>
      <c r="Z2080" s="4">
        <f t="shared" si="238"/>
        <v>6.95</v>
      </c>
      <c r="AA2080" s="4">
        <f t="shared" si="239"/>
        <v>0.08</v>
      </c>
      <c r="AB2080" s="4">
        <f t="shared" si="240"/>
        <v>1.0362940067478161</v>
      </c>
      <c r="AC2080" s="19">
        <f t="shared" si="241"/>
        <v>7.03</v>
      </c>
      <c r="AD2080" s="8" t="str">
        <f>IF(COUNTIF(Catégories!A:A,N2080)=0,"catégorie inconnue",LOOKUP(N2080,Catégories!A:A,Catégories!B:B))</f>
        <v>Frêt</v>
      </c>
      <c r="AE2080" s="21">
        <f t="shared" si="236"/>
        <v>8.0662940067478157</v>
      </c>
    </row>
    <row r="2081" spans="2:31" hidden="1" x14ac:dyDescent="0.2">
      <c r="B2081" t="s">
        <v>3839</v>
      </c>
      <c r="C2081" t="s">
        <v>177</v>
      </c>
      <c r="D2081">
        <v>46169</v>
      </c>
      <c r="E2081" t="s">
        <v>5931</v>
      </c>
      <c r="F2081" t="s">
        <v>22</v>
      </c>
      <c r="G2081" t="s">
        <v>151</v>
      </c>
      <c r="H2081" t="s">
        <v>149</v>
      </c>
      <c r="I2081" t="s">
        <v>5932</v>
      </c>
      <c r="J2081" t="s">
        <v>5932</v>
      </c>
      <c r="K2081" t="s">
        <v>24</v>
      </c>
      <c r="L2081" t="s">
        <v>5933</v>
      </c>
      <c r="M2081" t="s">
        <v>25</v>
      </c>
      <c r="N2081" t="s">
        <v>26</v>
      </c>
      <c r="O2081" t="s">
        <v>25</v>
      </c>
      <c r="P2081" t="s">
        <v>27</v>
      </c>
      <c r="Q2081" t="s">
        <v>190</v>
      </c>
      <c r="R2081">
        <v>0.4</v>
      </c>
      <c r="S2081" s="113" t="s">
        <v>191</v>
      </c>
      <c r="T2081">
        <v>5.33</v>
      </c>
      <c r="U2081" t="s">
        <v>30</v>
      </c>
      <c r="W2081" s="8" t="str">
        <f t="shared" si="235"/>
        <v/>
      </c>
      <c r="X2081" s="8">
        <f>IF(S2081="6B",_xlfn.XLOOKUP(H2081,'Zoning 2shop'!A:A,'Zoning 2shop'!B:B),IF(S2081="6C",_xlfn.XLOOKUP(G2081,'Zoning 2shop'!C:C,'Zoning 2shop'!D:D),""))</f>
        <v>30</v>
      </c>
      <c r="Y2081" s="112">
        <f t="shared" si="237"/>
        <v>0.14910705133062102</v>
      </c>
      <c r="Z2081" s="4">
        <f t="shared" si="238"/>
        <v>5.33</v>
      </c>
      <c r="AA2081" s="4">
        <f t="shared" si="239"/>
        <v>0.08</v>
      </c>
      <c r="AB2081" s="4">
        <f t="shared" si="240"/>
        <v>0.79474058359221</v>
      </c>
      <c r="AC2081" s="19">
        <f t="shared" si="241"/>
        <v>5.41</v>
      </c>
      <c r="AD2081" s="8" t="str">
        <f>IF(COUNTIF(Catégories!A:A,N2081)=0,"catégorie inconnue",LOOKUP(N2081,Catégories!A:A,Catégories!B:B))</f>
        <v>Frêt</v>
      </c>
      <c r="AE2081" s="21">
        <f t="shared" si="236"/>
        <v>6.2047405835922103</v>
      </c>
    </row>
    <row r="2082" spans="2:31" hidden="1" x14ac:dyDescent="0.2">
      <c r="B2082" t="s">
        <v>3839</v>
      </c>
      <c r="C2082" t="s">
        <v>177</v>
      </c>
      <c r="D2082">
        <v>46169</v>
      </c>
      <c r="E2082" t="s">
        <v>5916</v>
      </c>
      <c r="F2082" t="s">
        <v>22</v>
      </c>
      <c r="G2082" t="s">
        <v>151</v>
      </c>
      <c r="H2082" t="s">
        <v>149</v>
      </c>
      <c r="I2082" t="s">
        <v>5917</v>
      </c>
      <c r="J2082" t="s">
        <v>5917</v>
      </c>
      <c r="K2082" t="s">
        <v>24</v>
      </c>
      <c r="L2082" t="s">
        <v>5918</v>
      </c>
      <c r="M2082" t="s">
        <v>25</v>
      </c>
      <c r="N2082" t="s">
        <v>26</v>
      </c>
      <c r="O2082" t="s">
        <v>25</v>
      </c>
      <c r="P2082" t="s">
        <v>27</v>
      </c>
      <c r="Q2082" t="s">
        <v>190</v>
      </c>
      <c r="R2082">
        <v>1.05</v>
      </c>
      <c r="S2082" s="113" t="s">
        <v>191</v>
      </c>
      <c r="T2082">
        <v>5.88</v>
      </c>
      <c r="U2082" t="s">
        <v>30</v>
      </c>
      <c r="W2082" s="8" t="str">
        <f t="shared" si="235"/>
        <v/>
      </c>
      <c r="X2082" s="8">
        <f>IF(S2082="6B",_xlfn.XLOOKUP(H2082,'Zoning 2shop'!A:A,'Zoning 2shop'!B:B),IF(S2082="6C",_xlfn.XLOOKUP(G2082,'Zoning 2shop'!C:C,'Zoning 2shop'!D:D),""))</f>
        <v>30</v>
      </c>
      <c r="Y2082" s="112">
        <f t="shared" si="237"/>
        <v>0.14910705133062102</v>
      </c>
      <c r="Z2082" s="4">
        <f t="shared" si="238"/>
        <v>5.88</v>
      </c>
      <c r="AA2082" s="4">
        <f t="shared" si="239"/>
        <v>0.08</v>
      </c>
      <c r="AB2082" s="4">
        <f t="shared" si="240"/>
        <v>0.87674946182405156</v>
      </c>
      <c r="AC2082" s="19">
        <f t="shared" si="241"/>
        <v>5.96</v>
      </c>
      <c r="AD2082" s="8" t="str">
        <f>IF(COUNTIF(Catégories!A:A,N2082)=0,"catégorie inconnue",LOOKUP(N2082,Catégories!A:A,Catégories!B:B))</f>
        <v>Frêt</v>
      </c>
      <c r="AE2082" s="21">
        <f t="shared" si="236"/>
        <v>6.8367494618240512</v>
      </c>
    </row>
    <row r="2083" spans="2:31" hidden="1" x14ac:dyDescent="0.2">
      <c r="B2083" t="s">
        <v>3839</v>
      </c>
      <c r="C2083" t="s">
        <v>177</v>
      </c>
      <c r="D2083">
        <v>46169</v>
      </c>
      <c r="E2083" t="s">
        <v>424</v>
      </c>
      <c r="F2083" t="s">
        <v>22</v>
      </c>
      <c r="G2083" t="s">
        <v>153</v>
      </c>
      <c r="H2083" t="s">
        <v>149</v>
      </c>
      <c r="I2083" t="s">
        <v>5887</v>
      </c>
      <c r="J2083" t="s">
        <v>5887</v>
      </c>
      <c r="K2083" t="s">
        <v>24</v>
      </c>
      <c r="L2083" t="s">
        <v>5888</v>
      </c>
      <c r="M2083" t="s">
        <v>25</v>
      </c>
      <c r="N2083" t="s">
        <v>26</v>
      </c>
      <c r="O2083" t="s">
        <v>25</v>
      </c>
      <c r="P2083" t="s">
        <v>27</v>
      </c>
      <c r="Q2083" t="s">
        <v>190</v>
      </c>
      <c r="R2083">
        <v>0.08</v>
      </c>
      <c r="S2083" s="113" t="s">
        <v>191</v>
      </c>
      <c r="T2083">
        <v>6.4</v>
      </c>
      <c r="U2083" t="s">
        <v>30</v>
      </c>
      <c r="W2083" s="8" t="str">
        <f t="shared" si="235"/>
        <v/>
      </c>
      <c r="X2083" s="8">
        <f>IF(S2083="6B",_xlfn.XLOOKUP(H2083,'Zoning 2shop'!A:A,'Zoning 2shop'!B:B),IF(S2083="6C",_xlfn.XLOOKUP(G2083,'Zoning 2shop'!C:C,'Zoning 2shop'!D:D),""))</f>
        <v>33</v>
      </c>
      <c r="Y2083" s="112">
        <f t="shared" si="237"/>
        <v>0.14910705133062102</v>
      </c>
      <c r="Z2083" s="4">
        <f t="shared" si="238"/>
        <v>6.4</v>
      </c>
      <c r="AA2083" s="4">
        <f t="shared" si="239"/>
        <v>0.08</v>
      </c>
      <c r="AB2083" s="4">
        <f t="shared" si="240"/>
        <v>0.95428512851597458</v>
      </c>
      <c r="AC2083" s="19">
        <f t="shared" si="241"/>
        <v>6.48</v>
      </c>
      <c r="AD2083" s="8" t="str">
        <f>IF(COUNTIF(Catégories!A:A,N2083)=0,"catégorie inconnue",LOOKUP(N2083,Catégories!A:A,Catégories!B:B))</f>
        <v>Frêt</v>
      </c>
      <c r="AE2083" s="21">
        <f t="shared" si="236"/>
        <v>7.4342851285159748</v>
      </c>
    </row>
    <row r="2084" spans="2:31" hidden="1" x14ac:dyDescent="0.2">
      <c r="B2084" t="s">
        <v>3839</v>
      </c>
      <c r="C2084" t="s">
        <v>177</v>
      </c>
      <c r="D2084">
        <v>46169</v>
      </c>
      <c r="E2084" t="s">
        <v>5897</v>
      </c>
      <c r="F2084" t="s">
        <v>22</v>
      </c>
      <c r="G2084" t="s">
        <v>154</v>
      </c>
      <c r="H2084" t="s">
        <v>149</v>
      </c>
      <c r="I2084" t="s">
        <v>5898</v>
      </c>
      <c r="J2084" t="s">
        <v>5898</v>
      </c>
      <c r="K2084" t="s">
        <v>24</v>
      </c>
      <c r="L2084" t="s">
        <v>5899</v>
      </c>
      <c r="M2084" t="s">
        <v>25</v>
      </c>
      <c r="N2084" t="s">
        <v>26</v>
      </c>
      <c r="O2084" t="s">
        <v>25</v>
      </c>
      <c r="P2084" t="s">
        <v>27</v>
      </c>
      <c r="Q2084" t="s">
        <v>190</v>
      </c>
      <c r="R2084">
        <v>0.28999999999999998</v>
      </c>
      <c r="S2084" s="113" t="s">
        <v>191</v>
      </c>
      <c r="T2084">
        <v>4.84</v>
      </c>
      <c r="U2084" t="s">
        <v>30</v>
      </c>
      <c r="W2084" s="8" t="str">
        <f t="shared" si="235"/>
        <v/>
      </c>
      <c r="X2084" s="8">
        <f>IF(S2084="6B",_xlfn.XLOOKUP(H2084,'Zoning 2shop'!A:A,'Zoning 2shop'!B:B),IF(S2084="6C",_xlfn.XLOOKUP(G2084,'Zoning 2shop'!C:C,'Zoning 2shop'!D:D),""))</f>
        <v>26</v>
      </c>
      <c r="Y2084" s="112">
        <f t="shared" si="237"/>
        <v>0.14910705133062102</v>
      </c>
      <c r="Z2084" s="4">
        <f t="shared" si="238"/>
        <v>4.84</v>
      </c>
      <c r="AA2084" s="4">
        <f t="shared" si="239"/>
        <v>0.08</v>
      </c>
      <c r="AB2084" s="4">
        <f t="shared" si="240"/>
        <v>0.72167812844020574</v>
      </c>
      <c r="AC2084" s="19">
        <f t="shared" si="241"/>
        <v>4.92</v>
      </c>
      <c r="AD2084" s="8" t="str">
        <f>IF(COUNTIF(Catégories!A:A,N2084)=0,"catégorie inconnue",LOOKUP(N2084,Catégories!A:A,Catégories!B:B))</f>
        <v>Frêt</v>
      </c>
      <c r="AE2084" s="21">
        <f t="shared" si="236"/>
        <v>5.6416781284402058</v>
      </c>
    </row>
    <row r="2085" spans="2:31" hidden="1" x14ac:dyDescent="0.2">
      <c r="B2085" t="s">
        <v>3839</v>
      </c>
      <c r="C2085" t="s">
        <v>177</v>
      </c>
      <c r="D2085">
        <v>46169</v>
      </c>
      <c r="E2085" t="s">
        <v>5608</v>
      </c>
      <c r="F2085" t="s">
        <v>22</v>
      </c>
      <c r="G2085" t="s">
        <v>151</v>
      </c>
      <c r="H2085" t="s">
        <v>149</v>
      </c>
      <c r="I2085" t="s">
        <v>5943</v>
      </c>
      <c r="J2085" t="s">
        <v>5943</v>
      </c>
      <c r="K2085" t="s">
        <v>24</v>
      </c>
      <c r="L2085" t="s">
        <v>5944</v>
      </c>
      <c r="M2085" t="s">
        <v>25</v>
      </c>
      <c r="N2085" t="s">
        <v>26</v>
      </c>
      <c r="O2085" t="s">
        <v>25</v>
      </c>
      <c r="P2085" t="s">
        <v>27</v>
      </c>
      <c r="Q2085" t="s">
        <v>190</v>
      </c>
      <c r="R2085">
        <v>0.21</v>
      </c>
      <c r="S2085" s="113" t="s">
        <v>191</v>
      </c>
      <c r="T2085">
        <v>5.33</v>
      </c>
      <c r="U2085" t="s">
        <v>30</v>
      </c>
      <c r="W2085" s="8" t="str">
        <f t="shared" si="235"/>
        <v/>
      </c>
      <c r="X2085" s="8">
        <f>IF(S2085="6B",_xlfn.XLOOKUP(H2085,'Zoning 2shop'!A:A,'Zoning 2shop'!B:B),IF(S2085="6C",_xlfn.XLOOKUP(G2085,'Zoning 2shop'!C:C,'Zoning 2shop'!D:D),""))</f>
        <v>30</v>
      </c>
      <c r="Y2085" s="112">
        <f t="shared" si="237"/>
        <v>0.14910705133062102</v>
      </c>
      <c r="Z2085" s="4">
        <f t="shared" si="238"/>
        <v>5.33</v>
      </c>
      <c r="AA2085" s="4">
        <f t="shared" si="239"/>
        <v>0.08</v>
      </c>
      <c r="AB2085" s="4">
        <f t="shared" si="240"/>
        <v>0.79474058359221</v>
      </c>
      <c r="AC2085" s="19">
        <f t="shared" si="241"/>
        <v>5.41</v>
      </c>
      <c r="AD2085" s="8" t="str">
        <f>IF(COUNTIF(Catégories!A:A,N2085)=0,"catégorie inconnue",LOOKUP(N2085,Catégories!A:A,Catégories!B:B))</f>
        <v>Frêt</v>
      </c>
      <c r="AE2085" s="21">
        <f t="shared" si="236"/>
        <v>6.2047405835922103</v>
      </c>
    </row>
    <row r="2086" spans="2:31" hidden="1" x14ac:dyDescent="0.2">
      <c r="B2086" t="s">
        <v>3839</v>
      </c>
      <c r="C2086" t="s">
        <v>177</v>
      </c>
      <c r="D2086">
        <v>46169</v>
      </c>
      <c r="E2086" t="s">
        <v>4668</v>
      </c>
      <c r="F2086" t="s">
        <v>22</v>
      </c>
      <c r="G2086" t="s">
        <v>151</v>
      </c>
      <c r="H2086" t="s">
        <v>149</v>
      </c>
      <c r="I2086" t="s">
        <v>5929</v>
      </c>
      <c r="J2086" t="s">
        <v>5929</v>
      </c>
      <c r="K2086" t="s">
        <v>24</v>
      </c>
      <c r="L2086" t="s">
        <v>5930</v>
      </c>
      <c r="M2086" t="s">
        <v>25</v>
      </c>
      <c r="N2086" t="s">
        <v>26</v>
      </c>
      <c r="O2086" t="s">
        <v>25</v>
      </c>
      <c r="P2086" t="s">
        <v>27</v>
      </c>
      <c r="Q2086" t="s">
        <v>190</v>
      </c>
      <c r="R2086">
        <v>4.532</v>
      </c>
      <c r="S2086" s="113" t="s">
        <v>191</v>
      </c>
      <c r="T2086">
        <v>9.69</v>
      </c>
      <c r="U2086" t="s">
        <v>30</v>
      </c>
      <c r="W2086" s="8" t="str">
        <f t="shared" si="235"/>
        <v/>
      </c>
      <c r="X2086" s="8">
        <f>IF(S2086="6B",_xlfn.XLOOKUP(H2086,'Zoning 2shop'!A:A,'Zoning 2shop'!B:B),IF(S2086="6C",_xlfn.XLOOKUP(G2086,'Zoning 2shop'!C:C,'Zoning 2shop'!D:D),""))</f>
        <v>30</v>
      </c>
      <c r="Y2086" s="112">
        <f t="shared" si="237"/>
        <v>0.14910705133062102</v>
      </c>
      <c r="Z2086" s="4">
        <f t="shared" si="238"/>
        <v>9.69</v>
      </c>
      <c r="AA2086" s="4">
        <f t="shared" si="239"/>
        <v>0.08</v>
      </c>
      <c r="AB2086" s="4">
        <f t="shared" si="240"/>
        <v>1.4448473273937177</v>
      </c>
      <c r="AC2086" s="19">
        <f t="shared" si="241"/>
        <v>9.77</v>
      </c>
      <c r="AD2086" s="8" t="str">
        <f>IF(COUNTIF(Catégories!A:A,N2086)=0,"catégorie inconnue",LOOKUP(N2086,Catégories!A:A,Catégories!B:B))</f>
        <v>Frêt</v>
      </c>
      <c r="AE2086" s="21">
        <f t="shared" si="236"/>
        <v>11.214847327393716</v>
      </c>
    </row>
    <row r="2087" spans="2:31" hidden="1" x14ac:dyDescent="0.2">
      <c r="B2087" t="s">
        <v>3839</v>
      </c>
      <c r="C2087" t="s">
        <v>177</v>
      </c>
      <c r="D2087">
        <v>46169</v>
      </c>
      <c r="E2087" t="s">
        <v>5921</v>
      </c>
      <c r="F2087" t="s">
        <v>22</v>
      </c>
      <c r="G2087" t="s">
        <v>151</v>
      </c>
      <c r="H2087" t="s">
        <v>149</v>
      </c>
      <c r="I2087" t="s">
        <v>5922</v>
      </c>
      <c r="J2087" t="s">
        <v>5922</v>
      </c>
      <c r="K2087" t="s">
        <v>24</v>
      </c>
      <c r="L2087" t="s">
        <v>5923</v>
      </c>
      <c r="M2087" t="s">
        <v>25</v>
      </c>
      <c r="N2087" t="s">
        <v>26</v>
      </c>
      <c r="O2087" t="s">
        <v>25</v>
      </c>
      <c r="P2087" t="s">
        <v>27</v>
      </c>
      <c r="Q2087" t="s">
        <v>190</v>
      </c>
      <c r="R2087">
        <v>0.17</v>
      </c>
      <c r="S2087" s="113" t="s">
        <v>191</v>
      </c>
      <c r="T2087">
        <v>5.33</v>
      </c>
      <c r="U2087" t="s">
        <v>30</v>
      </c>
      <c r="W2087" s="8" t="str">
        <f t="shared" si="235"/>
        <v/>
      </c>
      <c r="X2087" s="8">
        <f>IF(S2087="6B",_xlfn.XLOOKUP(H2087,'Zoning 2shop'!A:A,'Zoning 2shop'!B:B),IF(S2087="6C",_xlfn.XLOOKUP(G2087,'Zoning 2shop'!C:C,'Zoning 2shop'!D:D),""))</f>
        <v>30</v>
      </c>
      <c r="Y2087" s="112">
        <f t="shared" si="237"/>
        <v>0.14910705133062102</v>
      </c>
      <c r="Z2087" s="4">
        <f t="shared" si="238"/>
        <v>5.33</v>
      </c>
      <c r="AA2087" s="4">
        <f t="shared" si="239"/>
        <v>0.08</v>
      </c>
      <c r="AB2087" s="4">
        <f t="shared" si="240"/>
        <v>0.79474058359221</v>
      </c>
      <c r="AC2087" s="19">
        <f t="shared" si="241"/>
        <v>5.41</v>
      </c>
      <c r="AD2087" s="8" t="str">
        <f>IF(COUNTIF(Catégories!A:A,N2087)=0,"catégorie inconnue",LOOKUP(N2087,Catégories!A:A,Catégories!B:B))</f>
        <v>Frêt</v>
      </c>
      <c r="AE2087" s="21">
        <f t="shared" si="236"/>
        <v>6.2047405835922103</v>
      </c>
    </row>
    <row r="2088" spans="2:31" hidden="1" x14ac:dyDescent="0.2">
      <c r="B2088" t="s">
        <v>3839</v>
      </c>
      <c r="C2088" t="s">
        <v>177</v>
      </c>
      <c r="D2088">
        <v>46169</v>
      </c>
      <c r="E2088" t="s">
        <v>2271</v>
      </c>
      <c r="F2088" t="s">
        <v>22</v>
      </c>
      <c r="G2088" t="s">
        <v>151</v>
      </c>
      <c r="H2088" t="s">
        <v>149</v>
      </c>
      <c r="I2088" t="s">
        <v>5914</v>
      </c>
      <c r="J2088" t="s">
        <v>5914</v>
      </c>
      <c r="K2088" t="s">
        <v>24</v>
      </c>
      <c r="L2088" t="s">
        <v>5915</v>
      </c>
      <c r="M2088" t="s">
        <v>25</v>
      </c>
      <c r="N2088" t="s">
        <v>26</v>
      </c>
      <c r="O2088" t="s">
        <v>25</v>
      </c>
      <c r="P2088" t="s">
        <v>27</v>
      </c>
      <c r="Q2088" t="s">
        <v>190</v>
      </c>
      <c r="R2088">
        <v>7.0000000000000007E-2</v>
      </c>
      <c r="S2088" s="113" t="s">
        <v>191</v>
      </c>
      <c r="T2088">
        <v>5.33</v>
      </c>
      <c r="U2088" t="s">
        <v>30</v>
      </c>
      <c r="W2088" s="8" t="str">
        <f t="shared" si="235"/>
        <v/>
      </c>
      <c r="X2088" s="8">
        <f>IF(S2088="6B",_xlfn.XLOOKUP(H2088,'Zoning 2shop'!A:A,'Zoning 2shop'!B:B),IF(S2088="6C",_xlfn.XLOOKUP(G2088,'Zoning 2shop'!C:C,'Zoning 2shop'!D:D),""))</f>
        <v>30</v>
      </c>
      <c r="Y2088" s="112">
        <f t="shared" si="237"/>
        <v>0.14910705133062102</v>
      </c>
      <c r="Z2088" s="4">
        <f t="shared" si="238"/>
        <v>5.33</v>
      </c>
      <c r="AA2088" s="4">
        <f t="shared" si="239"/>
        <v>0.08</v>
      </c>
      <c r="AB2088" s="4">
        <f t="shared" si="240"/>
        <v>0.79474058359221</v>
      </c>
      <c r="AC2088" s="19">
        <f t="shared" si="241"/>
        <v>5.41</v>
      </c>
      <c r="AD2088" s="8" t="str">
        <f>IF(COUNTIF(Catégories!A:A,N2088)=0,"catégorie inconnue",LOOKUP(N2088,Catégories!A:A,Catégories!B:B))</f>
        <v>Frêt</v>
      </c>
      <c r="AE2088" s="21">
        <f t="shared" si="236"/>
        <v>6.2047405835922103</v>
      </c>
    </row>
    <row r="2089" spans="2:31" hidden="1" x14ac:dyDescent="0.2">
      <c r="B2089" t="s">
        <v>3839</v>
      </c>
      <c r="C2089" t="s">
        <v>177</v>
      </c>
      <c r="D2089">
        <v>46169</v>
      </c>
      <c r="E2089" t="s">
        <v>5940</v>
      </c>
      <c r="F2089" t="s">
        <v>22</v>
      </c>
      <c r="G2089" t="s">
        <v>151</v>
      </c>
      <c r="H2089" t="s">
        <v>149</v>
      </c>
      <c r="I2089" t="s">
        <v>5941</v>
      </c>
      <c r="J2089" t="s">
        <v>5941</v>
      </c>
      <c r="K2089" t="s">
        <v>24</v>
      </c>
      <c r="L2089" t="s">
        <v>5942</v>
      </c>
      <c r="M2089" t="s">
        <v>25</v>
      </c>
      <c r="N2089" t="s">
        <v>26</v>
      </c>
      <c r="O2089" t="s">
        <v>25</v>
      </c>
      <c r="P2089" t="s">
        <v>27</v>
      </c>
      <c r="Q2089" t="s">
        <v>190</v>
      </c>
      <c r="R2089">
        <v>5.6580000000000004</v>
      </c>
      <c r="S2089" s="113" t="s">
        <v>191</v>
      </c>
      <c r="T2089">
        <v>10.35</v>
      </c>
      <c r="U2089" t="s">
        <v>30</v>
      </c>
      <c r="W2089" s="8" t="str">
        <f t="shared" si="235"/>
        <v/>
      </c>
      <c r="X2089" s="8">
        <f>IF(S2089="6B",_xlfn.XLOOKUP(H2089,'Zoning 2shop'!A:A,'Zoning 2shop'!B:B),IF(S2089="6C",_xlfn.XLOOKUP(G2089,'Zoning 2shop'!C:C,'Zoning 2shop'!D:D),""))</f>
        <v>30</v>
      </c>
      <c r="Y2089" s="112">
        <f t="shared" si="237"/>
        <v>0.14910705133062102</v>
      </c>
      <c r="Z2089" s="4">
        <f t="shared" si="238"/>
        <v>10.35</v>
      </c>
      <c r="AA2089" s="4">
        <f t="shared" si="239"/>
        <v>0.08</v>
      </c>
      <c r="AB2089" s="4">
        <f t="shared" si="240"/>
        <v>1.5432579812719276</v>
      </c>
      <c r="AC2089" s="19">
        <f t="shared" si="241"/>
        <v>10.43</v>
      </c>
      <c r="AD2089" s="8" t="str">
        <f>IF(COUNTIF(Catégories!A:A,N2089)=0,"catégorie inconnue",LOOKUP(N2089,Catégories!A:A,Catégories!B:B))</f>
        <v>Frêt</v>
      </c>
      <c r="AE2089" s="21">
        <f t="shared" si="236"/>
        <v>11.973257981271928</v>
      </c>
    </row>
    <row r="2090" spans="2:31" hidden="1" x14ac:dyDescent="0.2">
      <c r="B2090" t="s">
        <v>3839</v>
      </c>
      <c r="C2090" t="s">
        <v>177</v>
      </c>
      <c r="D2090">
        <v>46169</v>
      </c>
      <c r="E2090" t="s">
        <v>5894</v>
      </c>
      <c r="F2090" t="s">
        <v>22</v>
      </c>
      <c r="G2090" t="s">
        <v>156</v>
      </c>
      <c r="H2090" t="s">
        <v>149</v>
      </c>
      <c r="I2090" t="s">
        <v>5895</v>
      </c>
      <c r="J2090" t="s">
        <v>5895</v>
      </c>
      <c r="K2090" t="s">
        <v>24</v>
      </c>
      <c r="L2090" t="s">
        <v>5896</v>
      </c>
      <c r="M2090" t="s">
        <v>25</v>
      </c>
      <c r="N2090" t="s">
        <v>26</v>
      </c>
      <c r="O2090" t="s">
        <v>25</v>
      </c>
      <c r="P2090" t="s">
        <v>27</v>
      </c>
      <c r="Q2090" t="s">
        <v>190</v>
      </c>
      <c r="R2090">
        <v>0.1</v>
      </c>
      <c r="S2090" s="113" t="s">
        <v>191</v>
      </c>
      <c r="T2090">
        <v>5.33</v>
      </c>
      <c r="U2090" t="s">
        <v>30</v>
      </c>
      <c r="W2090" s="8" t="str">
        <f t="shared" si="235"/>
        <v/>
      </c>
      <c r="X2090" s="8">
        <f>IF(S2090="6B",_xlfn.XLOOKUP(H2090,'Zoning 2shop'!A:A,'Zoning 2shop'!B:B),IF(S2090="6C",_xlfn.XLOOKUP(G2090,'Zoning 2shop'!C:C,'Zoning 2shop'!D:D),""))</f>
        <v>42</v>
      </c>
      <c r="Y2090" s="112">
        <f t="shared" si="237"/>
        <v>0.14910705133062102</v>
      </c>
      <c r="Z2090" s="4">
        <f t="shared" si="238"/>
        <v>5.33</v>
      </c>
      <c r="AA2090" s="4">
        <f t="shared" si="239"/>
        <v>0.08</v>
      </c>
      <c r="AB2090" s="4">
        <f t="shared" si="240"/>
        <v>0.79474058359221</v>
      </c>
      <c r="AC2090" s="19">
        <f t="shared" si="241"/>
        <v>5.41</v>
      </c>
      <c r="AD2090" s="8" t="str">
        <f>IF(COUNTIF(Catégories!A:A,N2090)=0,"catégorie inconnue",LOOKUP(N2090,Catégories!A:A,Catégories!B:B))</f>
        <v>Frêt</v>
      </c>
      <c r="AE2090" s="21">
        <f t="shared" si="236"/>
        <v>6.2047405835922103</v>
      </c>
    </row>
    <row r="2091" spans="2:31" hidden="1" x14ac:dyDescent="0.2">
      <c r="B2091" t="s">
        <v>3839</v>
      </c>
      <c r="C2091" t="s">
        <v>177</v>
      </c>
      <c r="D2091">
        <v>46169</v>
      </c>
      <c r="E2091" t="s">
        <v>5875</v>
      </c>
      <c r="F2091" t="s">
        <v>22</v>
      </c>
      <c r="G2091" t="s">
        <v>151</v>
      </c>
      <c r="H2091" t="s">
        <v>149</v>
      </c>
      <c r="I2091" t="s">
        <v>5876</v>
      </c>
      <c r="J2091" t="s">
        <v>5876</v>
      </c>
      <c r="K2091" t="s">
        <v>24</v>
      </c>
      <c r="L2091" t="s">
        <v>5945</v>
      </c>
      <c r="M2091" t="s">
        <v>25</v>
      </c>
      <c r="N2091" t="s">
        <v>26</v>
      </c>
      <c r="O2091" t="s">
        <v>25</v>
      </c>
      <c r="P2091" t="s">
        <v>27</v>
      </c>
      <c r="Q2091" t="s">
        <v>190</v>
      </c>
      <c r="R2091">
        <v>0.19</v>
      </c>
      <c r="S2091" s="113" t="s">
        <v>191</v>
      </c>
      <c r="T2091">
        <v>5.33</v>
      </c>
      <c r="U2091" t="s">
        <v>30</v>
      </c>
      <c r="W2091" s="8" t="str">
        <f t="shared" si="235"/>
        <v/>
      </c>
      <c r="X2091" s="8">
        <f>IF(S2091="6B",_xlfn.XLOOKUP(H2091,'Zoning 2shop'!A:A,'Zoning 2shop'!B:B),IF(S2091="6C",_xlfn.XLOOKUP(G2091,'Zoning 2shop'!C:C,'Zoning 2shop'!D:D),""))</f>
        <v>30</v>
      </c>
      <c r="Y2091" s="112">
        <f t="shared" si="237"/>
        <v>0.14910705133062102</v>
      </c>
      <c r="Z2091" s="4">
        <f t="shared" si="238"/>
        <v>5.33</v>
      </c>
      <c r="AA2091" s="4">
        <f t="shared" si="239"/>
        <v>0.08</v>
      </c>
      <c r="AB2091" s="4">
        <f t="shared" si="240"/>
        <v>0.79474058359221</v>
      </c>
      <c r="AC2091" s="19">
        <f t="shared" si="241"/>
        <v>5.41</v>
      </c>
      <c r="AD2091" s="8" t="str">
        <f>IF(COUNTIF(Catégories!A:A,N2091)=0,"catégorie inconnue",LOOKUP(N2091,Catégories!A:A,Catégories!B:B))</f>
        <v>Frêt</v>
      </c>
      <c r="AE2091" s="21">
        <f t="shared" si="236"/>
        <v>6.2047405835922103</v>
      </c>
    </row>
    <row r="2092" spans="2:31" hidden="1" x14ac:dyDescent="0.2">
      <c r="B2092" t="s">
        <v>3839</v>
      </c>
      <c r="C2092" t="s">
        <v>177</v>
      </c>
      <c r="D2092">
        <v>46169</v>
      </c>
      <c r="E2092" t="s">
        <v>5903</v>
      </c>
      <c r="F2092" t="s">
        <v>22</v>
      </c>
      <c r="G2092" t="s">
        <v>151</v>
      </c>
      <c r="H2092" t="s">
        <v>149</v>
      </c>
      <c r="I2092" t="s">
        <v>5904</v>
      </c>
      <c r="J2092" t="s">
        <v>5904</v>
      </c>
      <c r="K2092" t="s">
        <v>24</v>
      </c>
      <c r="L2092" t="s">
        <v>5905</v>
      </c>
      <c r="M2092" t="s">
        <v>25</v>
      </c>
      <c r="N2092" t="s">
        <v>26</v>
      </c>
      <c r="O2092" t="s">
        <v>25</v>
      </c>
      <c r="P2092" t="s">
        <v>27</v>
      </c>
      <c r="Q2092" t="s">
        <v>190</v>
      </c>
      <c r="R2092">
        <v>0.22</v>
      </c>
      <c r="S2092" s="113" t="s">
        <v>191</v>
      </c>
      <c r="T2092">
        <v>5.33</v>
      </c>
      <c r="U2092" t="s">
        <v>30</v>
      </c>
      <c r="W2092" s="8" t="str">
        <f t="shared" si="235"/>
        <v/>
      </c>
      <c r="X2092" s="8">
        <f>IF(S2092="6B",_xlfn.XLOOKUP(H2092,'Zoning 2shop'!A:A,'Zoning 2shop'!B:B),IF(S2092="6C",_xlfn.XLOOKUP(G2092,'Zoning 2shop'!C:C,'Zoning 2shop'!D:D),""))</f>
        <v>30</v>
      </c>
      <c r="Y2092" s="112">
        <f t="shared" si="237"/>
        <v>0.14910705133062102</v>
      </c>
      <c r="Z2092" s="4">
        <f t="shared" si="238"/>
        <v>5.33</v>
      </c>
      <c r="AA2092" s="4">
        <f t="shared" si="239"/>
        <v>0.08</v>
      </c>
      <c r="AB2092" s="4">
        <f t="shared" si="240"/>
        <v>0.79474058359221</v>
      </c>
      <c r="AC2092" s="19">
        <f t="shared" si="241"/>
        <v>5.41</v>
      </c>
      <c r="AD2092" s="8" t="str">
        <f>IF(COUNTIF(Catégories!A:A,N2092)=0,"catégorie inconnue",LOOKUP(N2092,Catégories!A:A,Catégories!B:B))</f>
        <v>Frêt</v>
      </c>
      <c r="AE2092" s="21">
        <f t="shared" si="236"/>
        <v>6.2047405835922103</v>
      </c>
    </row>
    <row r="2093" spans="2:31" hidden="1" x14ac:dyDescent="0.2">
      <c r="B2093" t="s">
        <v>3839</v>
      </c>
      <c r="C2093" t="s">
        <v>177</v>
      </c>
      <c r="D2093">
        <v>46169</v>
      </c>
      <c r="E2093" t="s">
        <v>3966</v>
      </c>
      <c r="F2093" t="s">
        <v>22</v>
      </c>
      <c r="G2093" t="s">
        <v>151</v>
      </c>
      <c r="H2093" t="s">
        <v>149</v>
      </c>
      <c r="I2093" t="s">
        <v>5919</v>
      </c>
      <c r="J2093" t="s">
        <v>5919</v>
      </c>
      <c r="K2093" t="s">
        <v>24</v>
      </c>
      <c r="L2093" t="s">
        <v>5920</v>
      </c>
      <c r="M2093" t="s">
        <v>25</v>
      </c>
      <c r="N2093" t="s">
        <v>26</v>
      </c>
      <c r="O2093" t="s">
        <v>25</v>
      </c>
      <c r="P2093" t="s">
        <v>27</v>
      </c>
      <c r="Q2093" t="s">
        <v>190</v>
      </c>
      <c r="R2093">
        <v>4.6779999999999999</v>
      </c>
      <c r="S2093" s="113" t="s">
        <v>191</v>
      </c>
      <c r="T2093">
        <v>9.69</v>
      </c>
      <c r="U2093" t="s">
        <v>30</v>
      </c>
      <c r="W2093" s="8" t="str">
        <f t="shared" si="235"/>
        <v/>
      </c>
      <c r="X2093" s="8">
        <f>IF(S2093="6B",_xlfn.XLOOKUP(H2093,'Zoning 2shop'!A:A,'Zoning 2shop'!B:B),IF(S2093="6C",_xlfn.XLOOKUP(G2093,'Zoning 2shop'!C:C,'Zoning 2shop'!D:D),""))</f>
        <v>30</v>
      </c>
      <c r="Y2093" s="112">
        <f t="shared" si="237"/>
        <v>0.14910705133062102</v>
      </c>
      <c r="Z2093" s="4">
        <f t="shared" si="238"/>
        <v>9.69</v>
      </c>
      <c r="AA2093" s="4">
        <f t="shared" si="239"/>
        <v>0.08</v>
      </c>
      <c r="AB2093" s="4">
        <f t="shared" si="240"/>
        <v>1.4448473273937177</v>
      </c>
      <c r="AC2093" s="19">
        <f t="shared" si="241"/>
        <v>9.77</v>
      </c>
      <c r="AD2093" s="8" t="str">
        <f>IF(COUNTIF(Catégories!A:A,N2093)=0,"catégorie inconnue",LOOKUP(N2093,Catégories!A:A,Catégories!B:B))</f>
        <v>Frêt</v>
      </c>
      <c r="AE2093" s="21">
        <f t="shared" si="236"/>
        <v>11.214847327393716</v>
      </c>
    </row>
    <row r="2094" spans="2:31" hidden="1" x14ac:dyDescent="0.2">
      <c r="B2094" t="s">
        <v>3839</v>
      </c>
      <c r="C2094" t="s">
        <v>177</v>
      </c>
      <c r="D2094">
        <v>46169</v>
      </c>
      <c r="E2094" t="s">
        <v>5924</v>
      </c>
      <c r="F2094" t="s">
        <v>22</v>
      </c>
      <c r="G2094" t="s">
        <v>151</v>
      </c>
      <c r="H2094" t="s">
        <v>149</v>
      </c>
      <c r="I2094" t="s">
        <v>5925</v>
      </c>
      <c r="J2094" t="s">
        <v>5925</v>
      </c>
      <c r="K2094" t="s">
        <v>24</v>
      </c>
      <c r="L2094" t="s">
        <v>5926</v>
      </c>
      <c r="M2094" t="s">
        <v>25</v>
      </c>
      <c r="N2094" t="s">
        <v>26</v>
      </c>
      <c r="O2094" t="s">
        <v>25</v>
      </c>
      <c r="P2094" t="s">
        <v>27</v>
      </c>
      <c r="Q2094" t="s">
        <v>190</v>
      </c>
      <c r="R2094">
        <v>0.09</v>
      </c>
      <c r="S2094" s="113" t="s">
        <v>191</v>
      </c>
      <c r="T2094">
        <v>5.33</v>
      </c>
      <c r="U2094" t="s">
        <v>30</v>
      </c>
      <c r="W2094" s="8" t="str">
        <f t="shared" si="235"/>
        <v/>
      </c>
      <c r="X2094" s="8">
        <f>IF(S2094="6B",_xlfn.XLOOKUP(H2094,'Zoning 2shop'!A:A,'Zoning 2shop'!B:B),IF(S2094="6C",_xlfn.XLOOKUP(G2094,'Zoning 2shop'!C:C,'Zoning 2shop'!D:D),""))</f>
        <v>30</v>
      </c>
      <c r="Y2094" s="112">
        <f t="shared" si="237"/>
        <v>0.14910705133062102</v>
      </c>
      <c r="Z2094" s="4">
        <f t="shared" si="238"/>
        <v>5.33</v>
      </c>
      <c r="AA2094" s="4">
        <f t="shared" si="239"/>
        <v>0.08</v>
      </c>
      <c r="AB2094" s="4">
        <f t="shared" si="240"/>
        <v>0.79474058359221</v>
      </c>
      <c r="AC2094" s="19">
        <f t="shared" si="241"/>
        <v>5.41</v>
      </c>
      <c r="AD2094" s="8" t="str">
        <f>IF(COUNTIF(Catégories!A:A,N2094)=0,"catégorie inconnue",LOOKUP(N2094,Catégories!A:A,Catégories!B:B))</f>
        <v>Frêt</v>
      </c>
      <c r="AE2094" s="21">
        <f t="shared" si="236"/>
        <v>6.2047405835922103</v>
      </c>
    </row>
    <row r="2095" spans="2:31" hidden="1" x14ac:dyDescent="0.2">
      <c r="B2095" t="s">
        <v>3839</v>
      </c>
      <c r="C2095" t="s">
        <v>177</v>
      </c>
      <c r="D2095">
        <v>46169</v>
      </c>
      <c r="E2095" t="s">
        <v>3843</v>
      </c>
      <c r="F2095" t="s">
        <v>22</v>
      </c>
      <c r="G2095" t="s">
        <v>151</v>
      </c>
      <c r="H2095" t="s">
        <v>149</v>
      </c>
      <c r="I2095" t="s">
        <v>5912</v>
      </c>
      <c r="J2095" t="s">
        <v>5912</v>
      </c>
      <c r="K2095" t="s">
        <v>24</v>
      </c>
      <c r="L2095" t="s">
        <v>5913</v>
      </c>
      <c r="M2095" t="s">
        <v>25</v>
      </c>
      <c r="N2095" t="s">
        <v>26</v>
      </c>
      <c r="O2095" t="s">
        <v>25</v>
      </c>
      <c r="P2095" t="s">
        <v>27</v>
      </c>
      <c r="Q2095" t="s">
        <v>190</v>
      </c>
      <c r="R2095">
        <v>0.5</v>
      </c>
      <c r="S2095" s="113" t="s">
        <v>191</v>
      </c>
      <c r="T2095">
        <v>5.33</v>
      </c>
      <c r="U2095" t="s">
        <v>30</v>
      </c>
      <c r="W2095" s="8" t="str">
        <f t="shared" si="235"/>
        <v/>
      </c>
      <c r="X2095" s="8">
        <f>IF(S2095="6B",_xlfn.XLOOKUP(H2095,'Zoning 2shop'!A:A,'Zoning 2shop'!B:B),IF(S2095="6C",_xlfn.XLOOKUP(G2095,'Zoning 2shop'!C:C,'Zoning 2shop'!D:D),""))</f>
        <v>30</v>
      </c>
      <c r="Y2095" s="112">
        <f t="shared" si="237"/>
        <v>0.14910705133062102</v>
      </c>
      <c r="Z2095" s="4">
        <f t="shared" si="238"/>
        <v>5.33</v>
      </c>
      <c r="AA2095" s="4">
        <f t="shared" si="239"/>
        <v>0.08</v>
      </c>
      <c r="AB2095" s="4">
        <f t="shared" si="240"/>
        <v>0.79474058359221</v>
      </c>
      <c r="AC2095" s="19">
        <f t="shared" si="241"/>
        <v>5.41</v>
      </c>
      <c r="AD2095" s="8" t="str">
        <f>IF(COUNTIF(Catégories!A:A,N2095)=0,"catégorie inconnue",LOOKUP(N2095,Catégories!A:A,Catégories!B:B))</f>
        <v>Frêt</v>
      </c>
      <c r="AE2095" s="21">
        <f t="shared" si="236"/>
        <v>6.2047405835922103</v>
      </c>
    </row>
    <row r="2096" spans="2:31" hidden="1" x14ac:dyDescent="0.2">
      <c r="B2096" t="s">
        <v>3839</v>
      </c>
      <c r="C2096" t="s">
        <v>177</v>
      </c>
      <c r="D2096">
        <v>46169</v>
      </c>
      <c r="E2096" t="s">
        <v>5884</v>
      </c>
      <c r="F2096" t="s">
        <v>22</v>
      </c>
      <c r="G2096" t="s">
        <v>151</v>
      </c>
      <c r="H2096" t="s">
        <v>149</v>
      </c>
      <c r="I2096" t="s">
        <v>5885</v>
      </c>
      <c r="J2096" t="s">
        <v>5885</v>
      </c>
      <c r="K2096" t="s">
        <v>24</v>
      </c>
      <c r="L2096" t="s">
        <v>5886</v>
      </c>
      <c r="M2096" t="s">
        <v>25</v>
      </c>
      <c r="N2096" t="s">
        <v>26</v>
      </c>
      <c r="O2096" t="s">
        <v>25</v>
      </c>
      <c r="P2096" t="s">
        <v>27</v>
      </c>
      <c r="Q2096" t="s">
        <v>190</v>
      </c>
      <c r="R2096">
        <v>4.3650000000000002</v>
      </c>
      <c r="S2096" s="113" t="s">
        <v>191</v>
      </c>
      <c r="T2096">
        <v>9.69</v>
      </c>
      <c r="U2096" t="s">
        <v>30</v>
      </c>
      <c r="W2096" s="8" t="str">
        <f t="shared" si="235"/>
        <v/>
      </c>
      <c r="X2096" s="8">
        <f>IF(S2096="6B",_xlfn.XLOOKUP(H2096,'Zoning 2shop'!A:A,'Zoning 2shop'!B:B),IF(S2096="6C",_xlfn.XLOOKUP(G2096,'Zoning 2shop'!C:C,'Zoning 2shop'!D:D),""))</f>
        <v>30</v>
      </c>
      <c r="Y2096" s="112">
        <f t="shared" si="237"/>
        <v>0.14910705133062102</v>
      </c>
      <c r="Z2096" s="4">
        <f t="shared" si="238"/>
        <v>9.69</v>
      </c>
      <c r="AA2096" s="4">
        <f t="shared" si="239"/>
        <v>0.08</v>
      </c>
      <c r="AB2096" s="4">
        <f t="shared" si="240"/>
        <v>1.4448473273937177</v>
      </c>
      <c r="AC2096" s="19">
        <f t="shared" si="241"/>
        <v>9.77</v>
      </c>
      <c r="AD2096" s="8" t="str">
        <f>IF(COUNTIF(Catégories!A:A,N2096)=0,"catégorie inconnue",LOOKUP(N2096,Catégories!A:A,Catégories!B:B))</f>
        <v>Frêt</v>
      </c>
      <c r="AE2096" s="21">
        <f t="shared" si="236"/>
        <v>11.214847327393716</v>
      </c>
    </row>
    <row r="2097" spans="2:31" hidden="1" x14ac:dyDescent="0.2">
      <c r="B2097" t="s">
        <v>3839</v>
      </c>
      <c r="C2097" t="s">
        <v>177</v>
      </c>
      <c r="D2097">
        <v>46169</v>
      </c>
      <c r="E2097" t="s">
        <v>5934</v>
      </c>
      <c r="F2097" t="s">
        <v>22</v>
      </c>
      <c r="G2097" t="s">
        <v>151</v>
      </c>
      <c r="H2097" t="s">
        <v>149</v>
      </c>
      <c r="I2097" t="s">
        <v>5935</v>
      </c>
      <c r="J2097" t="s">
        <v>5935</v>
      </c>
      <c r="K2097" t="s">
        <v>24</v>
      </c>
      <c r="L2097" t="s">
        <v>5936</v>
      </c>
      <c r="M2097" t="s">
        <v>25</v>
      </c>
      <c r="N2097" t="s">
        <v>26</v>
      </c>
      <c r="O2097" t="s">
        <v>25</v>
      </c>
      <c r="P2097" t="s">
        <v>27</v>
      </c>
      <c r="Q2097" t="s">
        <v>190</v>
      </c>
      <c r="R2097">
        <v>0.67</v>
      </c>
      <c r="S2097" s="113" t="s">
        <v>191</v>
      </c>
      <c r="T2097">
        <v>5.55</v>
      </c>
      <c r="U2097" t="s">
        <v>30</v>
      </c>
      <c r="W2097" s="8" t="str">
        <f t="shared" si="235"/>
        <v/>
      </c>
      <c r="X2097" s="8">
        <f>IF(S2097="6B",_xlfn.XLOOKUP(H2097,'Zoning 2shop'!A:A,'Zoning 2shop'!B:B),IF(S2097="6C",_xlfn.XLOOKUP(G2097,'Zoning 2shop'!C:C,'Zoning 2shop'!D:D),""))</f>
        <v>30</v>
      </c>
      <c r="Y2097" s="112">
        <f t="shared" si="237"/>
        <v>0.14910705133062102</v>
      </c>
      <c r="Z2097" s="4">
        <f t="shared" si="238"/>
        <v>5.55</v>
      </c>
      <c r="AA2097" s="4">
        <f t="shared" si="239"/>
        <v>0.08</v>
      </c>
      <c r="AB2097" s="4">
        <f t="shared" si="240"/>
        <v>0.8275441348849466</v>
      </c>
      <c r="AC2097" s="19">
        <f t="shared" si="241"/>
        <v>5.63</v>
      </c>
      <c r="AD2097" s="8" t="str">
        <f>IF(COUNTIF(Catégories!A:A,N2097)=0,"catégorie inconnue",LOOKUP(N2097,Catégories!A:A,Catégories!B:B))</f>
        <v>Frêt</v>
      </c>
      <c r="AE2097" s="21">
        <f t="shared" si="236"/>
        <v>6.4575441348849463</v>
      </c>
    </row>
    <row r="2098" spans="2:31" hidden="1" x14ac:dyDescent="0.2">
      <c r="B2098" t="s">
        <v>3839</v>
      </c>
      <c r="C2098" t="s">
        <v>177</v>
      </c>
      <c r="D2098">
        <v>46169</v>
      </c>
      <c r="E2098" t="s">
        <v>5889</v>
      </c>
      <c r="F2098" t="s">
        <v>22</v>
      </c>
      <c r="G2098" t="s">
        <v>207</v>
      </c>
      <c r="H2098" t="s">
        <v>149</v>
      </c>
      <c r="I2098" t="s">
        <v>5890</v>
      </c>
      <c r="J2098" t="s">
        <v>5890</v>
      </c>
      <c r="K2098" t="s">
        <v>24</v>
      </c>
      <c r="L2098" t="s">
        <v>5891</v>
      </c>
      <c r="M2098" t="s">
        <v>25</v>
      </c>
      <c r="N2098" t="s">
        <v>26</v>
      </c>
      <c r="O2098" t="s">
        <v>25</v>
      </c>
      <c r="P2098" t="s">
        <v>27</v>
      </c>
      <c r="Q2098" t="s">
        <v>190</v>
      </c>
      <c r="R2098">
        <v>4.532</v>
      </c>
      <c r="S2098" s="113" t="s">
        <v>191</v>
      </c>
      <c r="T2098">
        <v>14.68</v>
      </c>
      <c r="U2098" t="s">
        <v>30</v>
      </c>
      <c r="W2098" s="8" t="str">
        <f t="shared" si="235"/>
        <v/>
      </c>
      <c r="X2098" s="8">
        <f>IF(S2098="6B",_xlfn.XLOOKUP(H2098,'Zoning 2shop'!A:A,'Zoning 2shop'!B:B),IF(S2098="6C",_xlfn.XLOOKUP(G2098,'Zoning 2shop'!C:C,'Zoning 2shop'!D:D),""))</f>
        <v>39</v>
      </c>
      <c r="Y2098" s="112">
        <f t="shared" si="237"/>
        <v>0.14910705133062102</v>
      </c>
      <c r="Z2098" s="4">
        <f t="shared" si="238"/>
        <v>14.68</v>
      </c>
      <c r="AA2098" s="4">
        <f t="shared" si="239"/>
        <v>0.08</v>
      </c>
      <c r="AB2098" s="4">
        <f t="shared" si="240"/>
        <v>2.1888915135335165</v>
      </c>
      <c r="AC2098" s="19">
        <f t="shared" si="241"/>
        <v>14.76</v>
      </c>
      <c r="AD2098" s="8" t="str">
        <f>IF(COUNTIF(Catégories!A:A,N2098)=0,"catégorie inconnue",LOOKUP(N2098,Catégories!A:A,Catégories!B:B))</f>
        <v>Frêt</v>
      </c>
      <c r="AE2098" s="21">
        <f t="shared" si="236"/>
        <v>16.948891513533518</v>
      </c>
    </row>
    <row r="2099" spans="2:31" hidden="1" x14ac:dyDescent="0.2">
      <c r="B2099" t="s">
        <v>3839</v>
      </c>
      <c r="C2099" t="s">
        <v>177</v>
      </c>
      <c r="D2099">
        <v>46169</v>
      </c>
      <c r="E2099" t="s">
        <v>5889</v>
      </c>
      <c r="F2099" t="s">
        <v>22</v>
      </c>
      <c r="G2099" t="s">
        <v>207</v>
      </c>
      <c r="H2099" t="s">
        <v>149</v>
      </c>
      <c r="I2099" t="s">
        <v>5892</v>
      </c>
      <c r="J2099" t="s">
        <v>5892</v>
      </c>
      <c r="K2099" t="s">
        <v>24</v>
      </c>
      <c r="L2099" t="s">
        <v>5893</v>
      </c>
      <c r="M2099" t="s">
        <v>25</v>
      </c>
      <c r="N2099" t="s">
        <v>26</v>
      </c>
      <c r="O2099" t="s">
        <v>25</v>
      </c>
      <c r="P2099" t="s">
        <v>27</v>
      </c>
      <c r="Q2099" t="s">
        <v>190</v>
      </c>
      <c r="R2099">
        <v>4.532</v>
      </c>
      <c r="S2099" s="113" t="s">
        <v>191</v>
      </c>
      <c r="T2099">
        <v>14.68</v>
      </c>
      <c r="U2099" t="s">
        <v>30</v>
      </c>
      <c r="W2099" s="8" t="str">
        <f t="shared" si="235"/>
        <v/>
      </c>
      <c r="X2099" s="8">
        <f>IF(S2099="6B",_xlfn.XLOOKUP(H2099,'Zoning 2shop'!A:A,'Zoning 2shop'!B:B),IF(S2099="6C",_xlfn.XLOOKUP(G2099,'Zoning 2shop'!C:C,'Zoning 2shop'!D:D),""))</f>
        <v>39</v>
      </c>
      <c r="Y2099" s="112">
        <f t="shared" si="237"/>
        <v>0.14910705133062102</v>
      </c>
      <c r="Z2099" s="4">
        <f t="shared" si="238"/>
        <v>14.68</v>
      </c>
      <c r="AA2099" s="4">
        <f t="shared" si="239"/>
        <v>0.08</v>
      </c>
      <c r="AB2099" s="4">
        <f t="shared" si="240"/>
        <v>2.1888915135335165</v>
      </c>
      <c r="AC2099" s="19">
        <f t="shared" si="241"/>
        <v>14.76</v>
      </c>
      <c r="AD2099" s="8" t="str">
        <f>IF(COUNTIF(Catégories!A:A,N2099)=0,"catégorie inconnue",LOOKUP(N2099,Catégories!A:A,Catégories!B:B))</f>
        <v>Frêt</v>
      </c>
      <c r="AE2099" s="21">
        <f t="shared" si="236"/>
        <v>16.948891513533518</v>
      </c>
    </row>
    <row r="2100" spans="2:31" hidden="1" x14ac:dyDescent="0.2">
      <c r="B2100" t="s">
        <v>3839</v>
      </c>
      <c r="C2100" t="s">
        <v>177</v>
      </c>
      <c r="D2100">
        <v>46169</v>
      </c>
      <c r="E2100" t="s">
        <v>5937</v>
      </c>
      <c r="F2100" t="s">
        <v>22</v>
      </c>
      <c r="G2100" t="s">
        <v>151</v>
      </c>
      <c r="H2100" t="s">
        <v>149</v>
      </c>
      <c r="I2100" t="s">
        <v>5938</v>
      </c>
      <c r="J2100" t="s">
        <v>5938</v>
      </c>
      <c r="K2100" t="s">
        <v>24</v>
      </c>
      <c r="L2100" t="s">
        <v>5939</v>
      </c>
      <c r="M2100" t="s">
        <v>25</v>
      </c>
      <c r="N2100" t="s">
        <v>26</v>
      </c>
      <c r="O2100" t="s">
        <v>25</v>
      </c>
      <c r="P2100" t="s">
        <v>27</v>
      </c>
      <c r="Q2100" t="s">
        <v>190</v>
      </c>
      <c r="R2100">
        <v>0.21</v>
      </c>
      <c r="S2100" s="113" t="s">
        <v>191</v>
      </c>
      <c r="T2100">
        <v>5.33</v>
      </c>
      <c r="U2100" t="s">
        <v>30</v>
      </c>
      <c r="W2100" s="8" t="str">
        <f t="shared" si="235"/>
        <v/>
      </c>
      <c r="X2100" s="8">
        <f>IF(S2100="6B",_xlfn.XLOOKUP(H2100,'Zoning 2shop'!A:A,'Zoning 2shop'!B:B),IF(S2100="6C",_xlfn.XLOOKUP(G2100,'Zoning 2shop'!C:C,'Zoning 2shop'!D:D),""))</f>
        <v>30</v>
      </c>
      <c r="Y2100" s="112">
        <f t="shared" si="237"/>
        <v>0.14910705133062102</v>
      </c>
      <c r="Z2100" s="4">
        <f t="shared" si="238"/>
        <v>5.33</v>
      </c>
      <c r="AA2100" s="4">
        <f t="shared" si="239"/>
        <v>0.08</v>
      </c>
      <c r="AB2100" s="4">
        <f t="shared" si="240"/>
        <v>0.79474058359221</v>
      </c>
      <c r="AC2100" s="19">
        <f t="shared" si="241"/>
        <v>5.41</v>
      </c>
      <c r="AD2100" s="8" t="str">
        <f>IF(COUNTIF(Catégories!A:A,N2100)=0,"catégorie inconnue",LOOKUP(N2100,Catégories!A:A,Catégories!B:B))</f>
        <v>Frêt</v>
      </c>
      <c r="AE2100" s="21">
        <f t="shared" si="236"/>
        <v>6.2047405835922103</v>
      </c>
    </row>
    <row r="2101" spans="2:31" hidden="1" x14ac:dyDescent="0.2">
      <c r="B2101" t="s">
        <v>3839</v>
      </c>
      <c r="C2101" t="s">
        <v>177</v>
      </c>
      <c r="D2101">
        <v>46169</v>
      </c>
      <c r="E2101" t="s">
        <v>5900</v>
      </c>
      <c r="F2101" t="s">
        <v>22</v>
      </c>
      <c r="G2101" t="s">
        <v>151</v>
      </c>
      <c r="H2101" t="s">
        <v>149</v>
      </c>
      <c r="I2101" t="s">
        <v>5901</v>
      </c>
      <c r="J2101" t="s">
        <v>5901</v>
      </c>
      <c r="K2101" t="s">
        <v>24</v>
      </c>
      <c r="L2101" t="s">
        <v>5902</v>
      </c>
      <c r="M2101" t="s">
        <v>25</v>
      </c>
      <c r="N2101" t="s">
        <v>26</v>
      </c>
      <c r="O2101" t="s">
        <v>25</v>
      </c>
      <c r="P2101" t="s">
        <v>27</v>
      </c>
      <c r="Q2101" t="s">
        <v>190</v>
      </c>
      <c r="R2101">
        <v>1.79</v>
      </c>
      <c r="S2101" s="113" t="s">
        <v>191</v>
      </c>
      <c r="T2101">
        <v>5.88</v>
      </c>
      <c r="U2101" t="s">
        <v>30</v>
      </c>
      <c r="W2101" s="8" t="str">
        <f t="shared" si="235"/>
        <v/>
      </c>
      <c r="X2101" s="8">
        <f>IF(S2101="6B",_xlfn.XLOOKUP(H2101,'Zoning 2shop'!A:A,'Zoning 2shop'!B:B),IF(S2101="6C",_xlfn.XLOOKUP(G2101,'Zoning 2shop'!C:C,'Zoning 2shop'!D:D),""))</f>
        <v>30</v>
      </c>
      <c r="Y2101" s="112">
        <f t="shared" si="237"/>
        <v>0.14910705133062102</v>
      </c>
      <c r="Z2101" s="4">
        <f t="shared" si="238"/>
        <v>5.88</v>
      </c>
      <c r="AA2101" s="4">
        <f t="shared" si="239"/>
        <v>0.08</v>
      </c>
      <c r="AB2101" s="4">
        <f t="shared" si="240"/>
        <v>0.87674946182405156</v>
      </c>
      <c r="AC2101" s="19">
        <f t="shared" si="241"/>
        <v>5.96</v>
      </c>
      <c r="AD2101" s="8" t="str">
        <f>IF(COUNTIF(Catégories!A:A,N2101)=0,"catégorie inconnue",LOOKUP(N2101,Catégories!A:A,Catégories!B:B))</f>
        <v>Frêt</v>
      </c>
      <c r="AE2101" s="21">
        <f t="shared" si="236"/>
        <v>6.8367494618240512</v>
      </c>
    </row>
    <row r="2102" spans="2:31" hidden="1" x14ac:dyDescent="0.2">
      <c r="B2102" t="s">
        <v>3839</v>
      </c>
      <c r="C2102" t="s">
        <v>177</v>
      </c>
      <c r="D2102">
        <v>46169</v>
      </c>
      <c r="E2102" t="s">
        <v>5428</v>
      </c>
      <c r="F2102" t="s">
        <v>22</v>
      </c>
      <c r="G2102" t="s">
        <v>156</v>
      </c>
      <c r="H2102" t="s">
        <v>149</v>
      </c>
      <c r="I2102" t="s">
        <v>5429</v>
      </c>
      <c r="J2102" t="s">
        <v>5429</v>
      </c>
      <c r="K2102" t="s">
        <v>24</v>
      </c>
      <c r="L2102" t="s">
        <v>5883</v>
      </c>
      <c r="M2102" t="s">
        <v>25</v>
      </c>
      <c r="N2102" t="s">
        <v>26</v>
      </c>
      <c r="O2102" t="s">
        <v>25</v>
      </c>
      <c r="P2102" t="s">
        <v>27</v>
      </c>
      <c r="Q2102" t="s">
        <v>190</v>
      </c>
      <c r="R2102">
        <v>4.6779999999999999</v>
      </c>
      <c r="S2102" s="113" t="s">
        <v>191</v>
      </c>
      <c r="T2102">
        <v>9.69</v>
      </c>
      <c r="U2102" t="s">
        <v>30</v>
      </c>
      <c r="W2102" s="8" t="str">
        <f t="shared" si="235"/>
        <v/>
      </c>
      <c r="X2102" s="8">
        <f>IF(S2102="6B",_xlfn.XLOOKUP(H2102,'Zoning 2shop'!A:A,'Zoning 2shop'!B:B),IF(S2102="6C",_xlfn.XLOOKUP(G2102,'Zoning 2shop'!C:C,'Zoning 2shop'!D:D),""))</f>
        <v>42</v>
      </c>
      <c r="Y2102" s="112">
        <f t="shared" si="237"/>
        <v>0.14910705133062102</v>
      </c>
      <c r="Z2102" s="4">
        <f t="shared" si="238"/>
        <v>9.69</v>
      </c>
      <c r="AA2102" s="4">
        <f t="shared" si="239"/>
        <v>0.08</v>
      </c>
      <c r="AB2102" s="4">
        <f t="shared" si="240"/>
        <v>1.4448473273937177</v>
      </c>
      <c r="AC2102" s="19">
        <f t="shared" si="241"/>
        <v>9.77</v>
      </c>
      <c r="AD2102" s="8" t="str">
        <f>IF(COUNTIF(Catégories!A:A,N2102)=0,"catégorie inconnue",LOOKUP(N2102,Catégories!A:A,Catégories!B:B))</f>
        <v>Frêt</v>
      </c>
      <c r="AE2102" s="21">
        <f t="shared" si="236"/>
        <v>11.214847327393716</v>
      </c>
    </row>
    <row r="2103" spans="2:31" hidden="1" x14ac:dyDescent="0.2">
      <c r="B2103" t="s">
        <v>3839</v>
      </c>
      <c r="C2103" t="s">
        <v>177</v>
      </c>
      <c r="D2103">
        <v>46170</v>
      </c>
      <c r="E2103" t="s">
        <v>6000</v>
      </c>
      <c r="F2103" t="s">
        <v>22</v>
      </c>
      <c r="G2103" t="s">
        <v>151</v>
      </c>
      <c r="H2103" t="s">
        <v>149</v>
      </c>
      <c r="I2103" t="s">
        <v>6001</v>
      </c>
      <c r="J2103" t="s">
        <v>6001</v>
      </c>
      <c r="K2103" t="s">
        <v>24</v>
      </c>
      <c r="L2103" t="s">
        <v>6002</v>
      </c>
      <c r="M2103" t="s">
        <v>25</v>
      </c>
      <c r="N2103" t="s">
        <v>26</v>
      </c>
      <c r="O2103" t="s">
        <v>25</v>
      </c>
      <c r="P2103" t="s">
        <v>27</v>
      </c>
      <c r="Q2103" t="s">
        <v>190</v>
      </c>
      <c r="R2103">
        <v>0.28000000000000003</v>
      </c>
      <c r="S2103" s="113" t="s">
        <v>191</v>
      </c>
      <c r="T2103">
        <v>5.33</v>
      </c>
      <c r="U2103" t="s">
        <v>30</v>
      </c>
      <c r="W2103" s="8" t="str">
        <f t="shared" si="235"/>
        <v/>
      </c>
      <c r="X2103" s="8">
        <f>IF(S2103="6B",_xlfn.XLOOKUP(H2103,'Zoning 2shop'!A:A,'Zoning 2shop'!B:B),IF(S2103="6C",_xlfn.XLOOKUP(G2103,'Zoning 2shop'!C:C,'Zoning 2shop'!D:D),""))</f>
        <v>30</v>
      </c>
      <c r="Y2103" s="112">
        <f t="shared" si="237"/>
        <v>0.14910705133062102</v>
      </c>
      <c r="Z2103" s="4">
        <f t="shared" si="238"/>
        <v>5.33</v>
      </c>
      <c r="AA2103" s="4">
        <f t="shared" si="239"/>
        <v>0.08</v>
      </c>
      <c r="AB2103" s="4">
        <f t="shared" si="240"/>
        <v>0.79474058359221</v>
      </c>
      <c r="AC2103" s="19">
        <f t="shared" si="241"/>
        <v>5.41</v>
      </c>
      <c r="AD2103" s="8" t="str">
        <f>IF(COUNTIF(Catégories!A:A,N2103)=0,"catégorie inconnue",LOOKUP(N2103,Catégories!A:A,Catégories!B:B))</f>
        <v>Frêt</v>
      </c>
      <c r="AE2103" s="21">
        <f t="shared" si="236"/>
        <v>6.2047405835922103</v>
      </c>
    </row>
    <row r="2104" spans="2:31" hidden="1" x14ac:dyDescent="0.2">
      <c r="B2104" t="s">
        <v>3839</v>
      </c>
      <c r="C2104" t="s">
        <v>177</v>
      </c>
      <c r="D2104">
        <v>46170</v>
      </c>
      <c r="E2104" t="s">
        <v>6013</v>
      </c>
      <c r="F2104" t="s">
        <v>22</v>
      </c>
      <c r="G2104" t="s">
        <v>156</v>
      </c>
      <c r="H2104" t="s">
        <v>149</v>
      </c>
      <c r="I2104" t="s">
        <v>6014</v>
      </c>
      <c r="J2104" t="s">
        <v>6014</v>
      </c>
      <c r="K2104" t="s">
        <v>24</v>
      </c>
      <c r="L2104" t="s">
        <v>6015</v>
      </c>
      <c r="M2104" t="s">
        <v>25</v>
      </c>
      <c r="N2104" t="s">
        <v>26</v>
      </c>
      <c r="O2104" t="s">
        <v>25</v>
      </c>
      <c r="P2104" t="s">
        <v>27</v>
      </c>
      <c r="Q2104" t="s">
        <v>190</v>
      </c>
      <c r="R2104">
        <v>0.35</v>
      </c>
      <c r="S2104" s="113" t="s">
        <v>191</v>
      </c>
      <c r="T2104">
        <v>5.33</v>
      </c>
      <c r="U2104" t="s">
        <v>30</v>
      </c>
      <c r="W2104" s="8" t="str">
        <f t="shared" si="235"/>
        <v/>
      </c>
      <c r="X2104" s="8">
        <f>IF(S2104="6B",_xlfn.XLOOKUP(H2104,'Zoning 2shop'!A:A,'Zoning 2shop'!B:B),IF(S2104="6C",_xlfn.XLOOKUP(G2104,'Zoning 2shop'!C:C,'Zoning 2shop'!D:D),""))</f>
        <v>42</v>
      </c>
      <c r="Y2104" s="112">
        <f t="shared" si="237"/>
        <v>0.14910705133062102</v>
      </c>
      <c r="Z2104" s="4">
        <f t="shared" si="238"/>
        <v>5.33</v>
      </c>
      <c r="AA2104" s="4">
        <f t="shared" si="239"/>
        <v>0.08</v>
      </c>
      <c r="AB2104" s="4">
        <f t="shared" si="240"/>
        <v>0.79474058359221</v>
      </c>
      <c r="AC2104" s="19">
        <f t="shared" si="241"/>
        <v>5.41</v>
      </c>
      <c r="AD2104" s="8" t="str">
        <f>IF(COUNTIF(Catégories!A:A,N2104)=0,"catégorie inconnue",LOOKUP(N2104,Catégories!A:A,Catégories!B:B))</f>
        <v>Frêt</v>
      </c>
      <c r="AE2104" s="21">
        <f t="shared" si="236"/>
        <v>6.2047405835922103</v>
      </c>
    </row>
    <row r="2105" spans="2:31" hidden="1" x14ac:dyDescent="0.2">
      <c r="B2105" t="s">
        <v>3839</v>
      </c>
      <c r="C2105" t="s">
        <v>177</v>
      </c>
      <c r="D2105">
        <v>46170</v>
      </c>
      <c r="E2105" t="s">
        <v>5978</v>
      </c>
      <c r="F2105" t="s">
        <v>22</v>
      </c>
      <c r="G2105" t="s">
        <v>151</v>
      </c>
      <c r="H2105" t="s">
        <v>149</v>
      </c>
      <c r="I2105" t="s">
        <v>5979</v>
      </c>
      <c r="J2105" t="s">
        <v>5979</v>
      </c>
      <c r="K2105" t="s">
        <v>24</v>
      </c>
      <c r="L2105" t="s">
        <v>5980</v>
      </c>
      <c r="M2105" t="s">
        <v>25</v>
      </c>
      <c r="N2105" t="s">
        <v>26</v>
      </c>
      <c r="O2105" t="s">
        <v>25</v>
      </c>
      <c r="P2105" t="s">
        <v>27</v>
      </c>
      <c r="Q2105" t="s">
        <v>190</v>
      </c>
      <c r="R2105">
        <v>0.22</v>
      </c>
      <c r="S2105" s="113" t="s">
        <v>191</v>
      </c>
      <c r="T2105">
        <v>5.33</v>
      </c>
      <c r="U2105" t="s">
        <v>30</v>
      </c>
      <c r="W2105" s="8" t="str">
        <f t="shared" si="235"/>
        <v/>
      </c>
      <c r="X2105" s="8">
        <f>IF(S2105="6B",_xlfn.XLOOKUP(H2105,'Zoning 2shop'!A:A,'Zoning 2shop'!B:B),IF(S2105="6C",_xlfn.XLOOKUP(G2105,'Zoning 2shop'!C:C,'Zoning 2shop'!D:D),""))</f>
        <v>30</v>
      </c>
      <c r="Y2105" s="112">
        <f t="shared" si="237"/>
        <v>0.14910705133062102</v>
      </c>
      <c r="Z2105" s="4">
        <f t="shared" si="238"/>
        <v>5.33</v>
      </c>
      <c r="AA2105" s="4">
        <f t="shared" si="239"/>
        <v>0.08</v>
      </c>
      <c r="AB2105" s="4">
        <f t="shared" si="240"/>
        <v>0.79474058359221</v>
      </c>
      <c r="AC2105" s="19">
        <f t="shared" si="241"/>
        <v>5.41</v>
      </c>
      <c r="AD2105" s="8" t="str">
        <f>IF(COUNTIF(Catégories!A:A,N2105)=0,"catégorie inconnue",LOOKUP(N2105,Catégories!A:A,Catégories!B:B))</f>
        <v>Frêt</v>
      </c>
      <c r="AE2105" s="21">
        <f t="shared" si="236"/>
        <v>6.2047405835922103</v>
      </c>
    </row>
    <row r="2106" spans="2:31" hidden="1" x14ac:dyDescent="0.2">
      <c r="B2106" t="s">
        <v>3839</v>
      </c>
      <c r="C2106" t="s">
        <v>177</v>
      </c>
      <c r="D2106">
        <v>46170</v>
      </c>
      <c r="E2106" t="s">
        <v>5960</v>
      </c>
      <c r="F2106" t="s">
        <v>22</v>
      </c>
      <c r="G2106" t="s">
        <v>153</v>
      </c>
      <c r="H2106" t="s">
        <v>149</v>
      </c>
      <c r="I2106" t="s">
        <v>5961</v>
      </c>
      <c r="J2106" t="s">
        <v>5961</v>
      </c>
      <c r="K2106" t="s">
        <v>24</v>
      </c>
      <c r="L2106" t="s">
        <v>5962</v>
      </c>
      <c r="M2106" t="s">
        <v>25</v>
      </c>
      <c r="N2106" t="s">
        <v>26</v>
      </c>
      <c r="O2106" t="s">
        <v>25</v>
      </c>
      <c r="P2106" t="s">
        <v>27</v>
      </c>
      <c r="Q2106" t="s">
        <v>190</v>
      </c>
      <c r="R2106">
        <v>0.05</v>
      </c>
      <c r="S2106" s="113" t="s">
        <v>191</v>
      </c>
      <c r="T2106">
        <v>6.4</v>
      </c>
      <c r="U2106" t="s">
        <v>30</v>
      </c>
      <c r="W2106" s="8" t="str">
        <f t="shared" si="235"/>
        <v/>
      </c>
      <c r="X2106" s="8">
        <f>IF(S2106="6B",_xlfn.XLOOKUP(H2106,'Zoning 2shop'!A:A,'Zoning 2shop'!B:B),IF(S2106="6C",_xlfn.XLOOKUP(G2106,'Zoning 2shop'!C:C,'Zoning 2shop'!D:D),""))</f>
        <v>33</v>
      </c>
      <c r="Y2106" s="112">
        <f t="shared" si="237"/>
        <v>0.14910705133062102</v>
      </c>
      <c r="Z2106" s="4">
        <f t="shared" si="238"/>
        <v>6.4</v>
      </c>
      <c r="AA2106" s="4">
        <f t="shared" si="239"/>
        <v>0.08</v>
      </c>
      <c r="AB2106" s="4">
        <f t="shared" si="240"/>
        <v>0.95428512851597458</v>
      </c>
      <c r="AC2106" s="19">
        <f t="shared" si="241"/>
        <v>6.48</v>
      </c>
      <c r="AD2106" s="8" t="str">
        <f>IF(COUNTIF(Catégories!A:A,N2106)=0,"catégorie inconnue",LOOKUP(N2106,Catégories!A:A,Catégories!B:B))</f>
        <v>Frêt</v>
      </c>
      <c r="AE2106" s="21">
        <f t="shared" si="236"/>
        <v>7.4342851285159748</v>
      </c>
    </row>
    <row r="2107" spans="2:31" hidden="1" x14ac:dyDescent="0.2">
      <c r="B2107" t="s">
        <v>3839</v>
      </c>
      <c r="C2107" t="s">
        <v>177</v>
      </c>
      <c r="D2107">
        <v>46170</v>
      </c>
      <c r="E2107" t="s">
        <v>516</v>
      </c>
      <c r="F2107" t="s">
        <v>22</v>
      </c>
      <c r="G2107" t="s">
        <v>156</v>
      </c>
      <c r="H2107" t="s">
        <v>149</v>
      </c>
      <c r="I2107" t="s">
        <v>5993</v>
      </c>
      <c r="J2107" t="s">
        <v>5993</v>
      </c>
      <c r="K2107" t="s">
        <v>24</v>
      </c>
      <c r="L2107" t="s">
        <v>5994</v>
      </c>
      <c r="M2107" t="s">
        <v>25</v>
      </c>
      <c r="N2107" t="s">
        <v>26</v>
      </c>
      <c r="O2107" t="s">
        <v>25</v>
      </c>
      <c r="P2107" t="s">
        <v>27</v>
      </c>
      <c r="Q2107" t="s">
        <v>190</v>
      </c>
      <c r="R2107">
        <v>1.7749999999999999</v>
      </c>
      <c r="S2107" s="113" t="s">
        <v>191</v>
      </c>
      <c r="T2107">
        <v>5.88</v>
      </c>
      <c r="U2107" t="s">
        <v>30</v>
      </c>
      <c r="W2107" s="8" t="str">
        <f t="shared" si="235"/>
        <v/>
      </c>
      <c r="X2107" s="8">
        <f>IF(S2107="6B",_xlfn.XLOOKUP(H2107,'Zoning 2shop'!A:A,'Zoning 2shop'!B:B),IF(S2107="6C",_xlfn.XLOOKUP(G2107,'Zoning 2shop'!C:C,'Zoning 2shop'!D:D),""))</f>
        <v>42</v>
      </c>
      <c r="Y2107" s="112">
        <f t="shared" si="237"/>
        <v>0.14910705133062102</v>
      </c>
      <c r="Z2107" s="4">
        <f t="shared" si="238"/>
        <v>5.88</v>
      </c>
      <c r="AA2107" s="4">
        <f t="shared" si="239"/>
        <v>0.08</v>
      </c>
      <c r="AB2107" s="4">
        <f t="shared" si="240"/>
        <v>0.87674946182405156</v>
      </c>
      <c r="AC2107" s="19">
        <f t="shared" si="241"/>
        <v>5.96</v>
      </c>
      <c r="AD2107" s="8" t="str">
        <f>IF(COUNTIF(Catégories!A:A,N2107)=0,"catégorie inconnue",LOOKUP(N2107,Catégories!A:A,Catégories!B:B))</f>
        <v>Frêt</v>
      </c>
      <c r="AE2107" s="21">
        <f t="shared" si="236"/>
        <v>6.8367494618240512</v>
      </c>
    </row>
    <row r="2108" spans="2:31" hidden="1" x14ac:dyDescent="0.2">
      <c r="B2108" t="s">
        <v>3839</v>
      </c>
      <c r="C2108" t="s">
        <v>177</v>
      </c>
      <c r="D2108">
        <v>46170</v>
      </c>
      <c r="E2108" t="s">
        <v>342</v>
      </c>
      <c r="F2108" t="s">
        <v>22</v>
      </c>
      <c r="G2108" t="s">
        <v>151</v>
      </c>
      <c r="H2108" t="s">
        <v>149</v>
      </c>
      <c r="I2108" t="s">
        <v>6009</v>
      </c>
      <c r="J2108" t="s">
        <v>6009</v>
      </c>
      <c r="K2108" t="s">
        <v>24</v>
      </c>
      <c r="L2108" t="s">
        <v>6010</v>
      </c>
      <c r="M2108" t="s">
        <v>25</v>
      </c>
      <c r="N2108" t="s">
        <v>26</v>
      </c>
      <c r="O2108" t="s">
        <v>25</v>
      </c>
      <c r="P2108" t="s">
        <v>27</v>
      </c>
      <c r="Q2108" t="s">
        <v>190</v>
      </c>
      <c r="R2108">
        <v>0.04</v>
      </c>
      <c r="S2108" s="113" t="s">
        <v>191</v>
      </c>
      <c r="T2108">
        <v>5.33</v>
      </c>
      <c r="U2108" t="s">
        <v>30</v>
      </c>
      <c r="W2108" s="8" t="str">
        <f t="shared" si="235"/>
        <v/>
      </c>
      <c r="X2108" s="8">
        <f>IF(S2108="6B",_xlfn.XLOOKUP(H2108,'Zoning 2shop'!A:A,'Zoning 2shop'!B:B),IF(S2108="6C",_xlfn.XLOOKUP(G2108,'Zoning 2shop'!C:C,'Zoning 2shop'!D:D),""))</f>
        <v>30</v>
      </c>
      <c r="Y2108" s="112">
        <f t="shared" si="237"/>
        <v>0.14910705133062102</v>
      </c>
      <c r="Z2108" s="4">
        <f t="shared" si="238"/>
        <v>5.33</v>
      </c>
      <c r="AA2108" s="4">
        <f t="shared" si="239"/>
        <v>0.08</v>
      </c>
      <c r="AB2108" s="4">
        <f t="shared" si="240"/>
        <v>0.79474058359221</v>
      </c>
      <c r="AC2108" s="19">
        <f t="shared" si="241"/>
        <v>5.41</v>
      </c>
      <c r="AD2108" s="8" t="str">
        <f>IF(COUNTIF(Catégories!A:A,N2108)=0,"catégorie inconnue",LOOKUP(N2108,Catégories!A:A,Catégories!B:B))</f>
        <v>Frêt</v>
      </c>
      <c r="AE2108" s="21">
        <f t="shared" si="236"/>
        <v>6.2047405835922103</v>
      </c>
    </row>
    <row r="2109" spans="2:31" hidden="1" x14ac:dyDescent="0.2">
      <c r="B2109" t="s">
        <v>3839</v>
      </c>
      <c r="C2109" t="s">
        <v>177</v>
      </c>
      <c r="D2109">
        <v>46170</v>
      </c>
      <c r="E2109" t="s">
        <v>6032</v>
      </c>
      <c r="F2109" t="s">
        <v>22</v>
      </c>
      <c r="G2109" t="s">
        <v>151</v>
      </c>
      <c r="H2109" t="s">
        <v>149</v>
      </c>
      <c r="I2109" t="s">
        <v>6033</v>
      </c>
      <c r="J2109" t="s">
        <v>6033</v>
      </c>
      <c r="K2109" t="s">
        <v>24</v>
      </c>
      <c r="L2109" t="s">
        <v>6034</v>
      </c>
      <c r="M2109" t="s">
        <v>25</v>
      </c>
      <c r="N2109" t="s">
        <v>26</v>
      </c>
      <c r="O2109" t="s">
        <v>25</v>
      </c>
      <c r="P2109" t="s">
        <v>27</v>
      </c>
      <c r="Q2109" t="s">
        <v>190</v>
      </c>
      <c r="R2109">
        <v>0.14000000000000001</v>
      </c>
      <c r="S2109" s="113" t="s">
        <v>191</v>
      </c>
      <c r="T2109">
        <v>5.33</v>
      </c>
      <c r="U2109" t="s">
        <v>30</v>
      </c>
      <c r="W2109" s="8" t="str">
        <f t="shared" si="235"/>
        <v/>
      </c>
      <c r="X2109" s="8">
        <f>IF(S2109="6B",_xlfn.XLOOKUP(H2109,'Zoning 2shop'!A:A,'Zoning 2shop'!B:B),IF(S2109="6C",_xlfn.XLOOKUP(G2109,'Zoning 2shop'!C:C,'Zoning 2shop'!D:D),""))</f>
        <v>30</v>
      </c>
      <c r="Y2109" s="112">
        <f t="shared" si="237"/>
        <v>0.14910705133062102</v>
      </c>
      <c r="Z2109" s="4">
        <f t="shared" si="238"/>
        <v>5.33</v>
      </c>
      <c r="AA2109" s="4">
        <f t="shared" si="239"/>
        <v>0.08</v>
      </c>
      <c r="AB2109" s="4">
        <f t="shared" si="240"/>
        <v>0.79474058359221</v>
      </c>
      <c r="AC2109" s="19">
        <f t="shared" si="241"/>
        <v>5.41</v>
      </c>
      <c r="AD2109" s="8" t="str">
        <f>IF(COUNTIF(Catégories!A:A,N2109)=0,"catégorie inconnue",LOOKUP(N2109,Catégories!A:A,Catégories!B:B))</f>
        <v>Frêt</v>
      </c>
      <c r="AE2109" s="21">
        <f t="shared" si="236"/>
        <v>6.2047405835922103</v>
      </c>
    </row>
    <row r="2110" spans="2:31" hidden="1" x14ac:dyDescent="0.2">
      <c r="B2110" t="s">
        <v>3839</v>
      </c>
      <c r="C2110" t="s">
        <v>177</v>
      </c>
      <c r="D2110">
        <v>46170</v>
      </c>
      <c r="E2110" t="s">
        <v>241</v>
      </c>
      <c r="F2110" t="s">
        <v>22</v>
      </c>
      <c r="G2110" t="s">
        <v>161</v>
      </c>
      <c r="H2110" t="s">
        <v>149</v>
      </c>
      <c r="I2110" t="s">
        <v>5976</v>
      </c>
      <c r="J2110" t="s">
        <v>5976</v>
      </c>
      <c r="K2110" t="s">
        <v>24</v>
      </c>
      <c r="L2110" t="s">
        <v>5977</v>
      </c>
      <c r="M2110" t="s">
        <v>25</v>
      </c>
      <c r="N2110" t="s">
        <v>26</v>
      </c>
      <c r="O2110" t="s">
        <v>25</v>
      </c>
      <c r="P2110" t="s">
        <v>27</v>
      </c>
      <c r="Q2110" t="s">
        <v>190</v>
      </c>
      <c r="R2110">
        <v>0.1</v>
      </c>
      <c r="S2110" s="113" t="s">
        <v>191</v>
      </c>
      <c r="T2110">
        <v>9.4700000000000006</v>
      </c>
      <c r="U2110" t="s">
        <v>30</v>
      </c>
      <c r="W2110" s="8" t="str">
        <f t="shared" si="235"/>
        <v/>
      </c>
      <c r="X2110" s="8">
        <f>IF(S2110="6B",_xlfn.XLOOKUP(H2110,'Zoning 2shop'!A:A,'Zoning 2shop'!B:B),IF(S2110="6C",_xlfn.XLOOKUP(G2110,'Zoning 2shop'!C:C,'Zoning 2shop'!D:D),""))</f>
        <v>25</v>
      </c>
      <c r="Y2110" s="112">
        <f t="shared" si="237"/>
        <v>0.14910705133062102</v>
      </c>
      <c r="Z2110" s="4">
        <f t="shared" si="238"/>
        <v>9.4700000000000006</v>
      </c>
      <c r="AA2110" s="4">
        <f t="shared" si="239"/>
        <v>0.08</v>
      </c>
      <c r="AB2110" s="4">
        <f t="shared" si="240"/>
        <v>1.4120437761009812</v>
      </c>
      <c r="AC2110" s="19">
        <f t="shared" si="241"/>
        <v>9.5500000000000007</v>
      </c>
      <c r="AD2110" s="8" t="str">
        <f>IF(COUNTIF(Catégories!A:A,N2110)=0,"catégorie inconnue",LOOKUP(N2110,Catégories!A:A,Catégories!B:B))</f>
        <v>Frêt</v>
      </c>
      <c r="AE2110" s="21">
        <f t="shared" si="236"/>
        <v>10.962043776100982</v>
      </c>
    </row>
    <row r="2111" spans="2:31" hidden="1" x14ac:dyDescent="0.2">
      <c r="B2111" t="s">
        <v>3839</v>
      </c>
      <c r="C2111" t="s">
        <v>177</v>
      </c>
      <c r="D2111">
        <v>46170</v>
      </c>
      <c r="E2111" t="s">
        <v>5668</v>
      </c>
      <c r="F2111" t="s">
        <v>22</v>
      </c>
      <c r="G2111" t="s">
        <v>151</v>
      </c>
      <c r="H2111" t="s">
        <v>149</v>
      </c>
      <c r="I2111" t="s">
        <v>6011</v>
      </c>
      <c r="J2111" t="s">
        <v>6011</v>
      </c>
      <c r="K2111" t="s">
        <v>24</v>
      </c>
      <c r="L2111" t="s">
        <v>6012</v>
      </c>
      <c r="M2111" t="s">
        <v>25</v>
      </c>
      <c r="N2111" t="s">
        <v>26</v>
      </c>
      <c r="O2111" t="s">
        <v>25</v>
      </c>
      <c r="P2111" t="s">
        <v>27</v>
      </c>
      <c r="Q2111" t="s">
        <v>190</v>
      </c>
      <c r="R2111">
        <v>4.532</v>
      </c>
      <c r="S2111" s="113" t="s">
        <v>191</v>
      </c>
      <c r="T2111">
        <v>9.69</v>
      </c>
      <c r="U2111" t="s">
        <v>30</v>
      </c>
      <c r="W2111" s="8" t="str">
        <f t="shared" si="235"/>
        <v/>
      </c>
      <c r="X2111" s="8">
        <f>IF(S2111="6B",_xlfn.XLOOKUP(H2111,'Zoning 2shop'!A:A,'Zoning 2shop'!B:B),IF(S2111="6C",_xlfn.XLOOKUP(G2111,'Zoning 2shop'!C:C,'Zoning 2shop'!D:D),""))</f>
        <v>30</v>
      </c>
      <c r="Y2111" s="112">
        <f t="shared" si="237"/>
        <v>0.14910705133062102</v>
      </c>
      <c r="Z2111" s="4">
        <f t="shared" si="238"/>
        <v>9.69</v>
      </c>
      <c r="AA2111" s="4">
        <f t="shared" si="239"/>
        <v>0.08</v>
      </c>
      <c r="AB2111" s="4">
        <f t="shared" si="240"/>
        <v>1.4448473273937177</v>
      </c>
      <c r="AC2111" s="19">
        <f t="shared" si="241"/>
        <v>9.77</v>
      </c>
      <c r="AD2111" s="8" t="str">
        <f>IF(COUNTIF(Catégories!A:A,N2111)=0,"catégorie inconnue",LOOKUP(N2111,Catégories!A:A,Catégories!B:B))</f>
        <v>Frêt</v>
      </c>
      <c r="AE2111" s="21">
        <f t="shared" si="236"/>
        <v>11.214847327393716</v>
      </c>
    </row>
    <row r="2112" spans="2:31" hidden="1" x14ac:dyDescent="0.2">
      <c r="B2112" t="s">
        <v>3839</v>
      </c>
      <c r="C2112" t="s">
        <v>177</v>
      </c>
      <c r="D2112">
        <v>46170</v>
      </c>
      <c r="E2112" t="s">
        <v>6032</v>
      </c>
      <c r="F2112" t="s">
        <v>22</v>
      </c>
      <c r="G2112" t="s">
        <v>151</v>
      </c>
      <c r="H2112" t="s">
        <v>149</v>
      </c>
      <c r="I2112" t="s">
        <v>6033</v>
      </c>
      <c r="J2112" t="s">
        <v>6033</v>
      </c>
      <c r="K2112" t="s">
        <v>24</v>
      </c>
      <c r="L2112" t="s">
        <v>6035</v>
      </c>
      <c r="M2112" t="s">
        <v>25</v>
      </c>
      <c r="N2112" t="s">
        <v>26</v>
      </c>
      <c r="O2112" t="s">
        <v>25</v>
      </c>
      <c r="P2112" t="s">
        <v>27</v>
      </c>
      <c r="Q2112" t="s">
        <v>190</v>
      </c>
      <c r="R2112">
        <v>0.14000000000000001</v>
      </c>
      <c r="S2112" s="113" t="s">
        <v>191</v>
      </c>
      <c r="T2112">
        <v>5.33</v>
      </c>
      <c r="U2112" t="s">
        <v>30</v>
      </c>
      <c r="W2112" s="8" t="str">
        <f t="shared" si="235"/>
        <v/>
      </c>
      <c r="X2112" s="8">
        <f>IF(S2112="6B",_xlfn.XLOOKUP(H2112,'Zoning 2shop'!A:A,'Zoning 2shop'!B:B),IF(S2112="6C",_xlfn.XLOOKUP(G2112,'Zoning 2shop'!C:C,'Zoning 2shop'!D:D),""))</f>
        <v>30</v>
      </c>
      <c r="Y2112" s="112">
        <f t="shared" si="237"/>
        <v>0.14910705133062102</v>
      </c>
      <c r="Z2112" s="4">
        <f t="shared" si="238"/>
        <v>5.33</v>
      </c>
      <c r="AA2112" s="4">
        <f t="shared" si="239"/>
        <v>0.08</v>
      </c>
      <c r="AB2112" s="4">
        <f t="shared" si="240"/>
        <v>0.79474058359221</v>
      </c>
      <c r="AC2112" s="19">
        <f t="shared" si="241"/>
        <v>5.41</v>
      </c>
      <c r="AD2112" s="8" t="str">
        <f>IF(COUNTIF(Catégories!A:A,N2112)=0,"catégorie inconnue",LOOKUP(N2112,Catégories!A:A,Catégories!B:B))</f>
        <v>Frêt</v>
      </c>
      <c r="AE2112" s="21">
        <f t="shared" si="236"/>
        <v>6.2047405835922103</v>
      </c>
    </row>
    <row r="2113" spans="2:31" hidden="1" x14ac:dyDescent="0.2">
      <c r="B2113" t="s">
        <v>3839</v>
      </c>
      <c r="C2113" t="s">
        <v>177</v>
      </c>
      <c r="D2113">
        <v>46170</v>
      </c>
      <c r="E2113" t="s">
        <v>6023</v>
      </c>
      <c r="F2113" t="s">
        <v>22</v>
      </c>
      <c r="G2113" t="s">
        <v>151</v>
      </c>
      <c r="H2113" t="s">
        <v>149</v>
      </c>
      <c r="I2113" t="s">
        <v>6024</v>
      </c>
      <c r="J2113" t="s">
        <v>6024</v>
      </c>
      <c r="K2113" t="s">
        <v>24</v>
      </c>
      <c r="L2113" t="s">
        <v>6025</v>
      </c>
      <c r="M2113" t="s">
        <v>25</v>
      </c>
      <c r="N2113" t="s">
        <v>26</v>
      </c>
      <c r="O2113" t="s">
        <v>25</v>
      </c>
      <c r="P2113" t="s">
        <v>27</v>
      </c>
      <c r="Q2113" t="s">
        <v>190</v>
      </c>
      <c r="R2113">
        <v>0.03</v>
      </c>
      <c r="S2113" s="113" t="s">
        <v>191</v>
      </c>
      <c r="T2113">
        <v>5.33</v>
      </c>
      <c r="U2113" t="s">
        <v>30</v>
      </c>
      <c r="W2113" s="8" t="str">
        <f t="shared" si="235"/>
        <v/>
      </c>
      <c r="X2113" s="8">
        <f>IF(S2113="6B",_xlfn.XLOOKUP(H2113,'Zoning 2shop'!A:A,'Zoning 2shop'!B:B),IF(S2113="6C",_xlfn.XLOOKUP(G2113,'Zoning 2shop'!C:C,'Zoning 2shop'!D:D),""))</f>
        <v>30</v>
      </c>
      <c r="Y2113" s="112">
        <f t="shared" si="237"/>
        <v>0.14910705133062102</v>
      </c>
      <c r="Z2113" s="4">
        <f t="shared" si="238"/>
        <v>5.33</v>
      </c>
      <c r="AA2113" s="4">
        <f t="shared" si="239"/>
        <v>0.08</v>
      </c>
      <c r="AB2113" s="4">
        <f t="shared" si="240"/>
        <v>0.79474058359221</v>
      </c>
      <c r="AC2113" s="19">
        <f t="shared" si="241"/>
        <v>5.41</v>
      </c>
      <c r="AD2113" s="8" t="str">
        <f>IF(COUNTIF(Catégories!A:A,N2113)=0,"catégorie inconnue",LOOKUP(N2113,Catégories!A:A,Catégories!B:B))</f>
        <v>Frêt</v>
      </c>
      <c r="AE2113" s="21">
        <f t="shared" si="236"/>
        <v>6.2047405835922103</v>
      </c>
    </row>
    <row r="2114" spans="2:31" hidden="1" x14ac:dyDescent="0.2">
      <c r="B2114" t="s">
        <v>3839</v>
      </c>
      <c r="C2114" t="s">
        <v>177</v>
      </c>
      <c r="D2114">
        <v>46170</v>
      </c>
      <c r="E2114" t="s">
        <v>6026</v>
      </c>
      <c r="F2114" t="s">
        <v>22</v>
      </c>
      <c r="G2114" t="s">
        <v>192</v>
      </c>
      <c r="H2114" t="s">
        <v>149</v>
      </c>
      <c r="I2114" t="s">
        <v>6027</v>
      </c>
      <c r="J2114" t="s">
        <v>6027</v>
      </c>
      <c r="K2114" t="s">
        <v>24</v>
      </c>
      <c r="L2114" t="s">
        <v>6028</v>
      </c>
      <c r="M2114" t="s">
        <v>25</v>
      </c>
      <c r="N2114" t="s">
        <v>26</v>
      </c>
      <c r="O2114" t="s">
        <v>25</v>
      </c>
      <c r="P2114" t="s">
        <v>27</v>
      </c>
      <c r="Q2114" t="s">
        <v>190</v>
      </c>
      <c r="R2114">
        <v>0.21</v>
      </c>
      <c r="S2114" s="113" t="s">
        <v>191</v>
      </c>
      <c r="T2114">
        <v>9.4700000000000006</v>
      </c>
      <c r="U2114" t="s">
        <v>30</v>
      </c>
      <c r="W2114" s="8" t="str">
        <f t="shared" ref="W2114:W2177" si="242">IF(C2114&lt;&gt;2,"",IF(S2114="5X","5XK",IF(S2114="5Y","5YK",IF(S2114="6B","6BK",IF(S2114="6C","6CK","")))))</f>
        <v/>
      </c>
      <c r="X2114" s="8">
        <f>IF(S2114="6B",_xlfn.XLOOKUP(H2114,'Zoning 2shop'!A:A,'Zoning 2shop'!B:B),IF(S2114="6C",_xlfn.XLOOKUP(G2114,'Zoning 2shop'!C:C,'Zoning 2shop'!D:D),""))</f>
        <v>25</v>
      </c>
      <c r="Y2114" s="112">
        <f t="shared" si="237"/>
        <v>0.14910705133062102</v>
      </c>
      <c r="Z2114" s="4">
        <f t="shared" si="238"/>
        <v>9.4700000000000006</v>
      </c>
      <c r="AA2114" s="4">
        <f t="shared" si="239"/>
        <v>0.08</v>
      </c>
      <c r="AB2114" s="4">
        <f t="shared" si="240"/>
        <v>1.4120437761009812</v>
      </c>
      <c r="AC2114" s="19">
        <f t="shared" si="241"/>
        <v>9.5500000000000007</v>
      </c>
      <c r="AD2114" s="8" t="str">
        <f>IF(COUNTIF(Catégories!A:A,N2114)=0,"catégorie inconnue",LOOKUP(N2114,Catégories!A:A,Catégories!B:B))</f>
        <v>Frêt</v>
      </c>
      <c r="AE2114" s="21">
        <f t="shared" si="236"/>
        <v>10.962043776100982</v>
      </c>
    </row>
    <row r="2115" spans="2:31" hidden="1" x14ac:dyDescent="0.2">
      <c r="B2115" t="s">
        <v>3839</v>
      </c>
      <c r="C2115" t="s">
        <v>177</v>
      </c>
      <c r="D2115">
        <v>46170</v>
      </c>
      <c r="E2115" t="s">
        <v>5973</v>
      </c>
      <c r="F2115" t="s">
        <v>22</v>
      </c>
      <c r="G2115" t="s">
        <v>161</v>
      </c>
      <c r="H2115" t="s">
        <v>149</v>
      </c>
      <c r="I2115" t="s">
        <v>5974</v>
      </c>
      <c r="J2115" t="s">
        <v>5974</v>
      </c>
      <c r="K2115" t="s">
        <v>24</v>
      </c>
      <c r="L2115" t="s">
        <v>5975</v>
      </c>
      <c r="M2115" t="s">
        <v>25</v>
      </c>
      <c r="N2115" t="s">
        <v>26</v>
      </c>
      <c r="O2115" t="s">
        <v>25</v>
      </c>
      <c r="P2115" t="s">
        <v>27</v>
      </c>
      <c r="Q2115" t="s">
        <v>190</v>
      </c>
      <c r="R2115">
        <v>3.72</v>
      </c>
      <c r="S2115" s="113" t="s">
        <v>191</v>
      </c>
      <c r="T2115">
        <v>13.17</v>
      </c>
      <c r="U2115" t="s">
        <v>30</v>
      </c>
      <c r="W2115" s="8" t="str">
        <f t="shared" si="242"/>
        <v/>
      </c>
      <c r="X2115" s="8">
        <f>IF(S2115="6B",_xlfn.XLOOKUP(H2115,'Zoning 2shop'!A:A,'Zoning 2shop'!B:B),IF(S2115="6C",_xlfn.XLOOKUP(G2115,'Zoning 2shop'!C:C,'Zoning 2shop'!D:D),""))</f>
        <v>25</v>
      </c>
      <c r="Y2115" s="112">
        <f t="shared" si="237"/>
        <v>0.14910705133062102</v>
      </c>
      <c r="Z2115" s="4">
        <f t="shared" si="238"/>
        <v>13.17</v>
      </c>
      <c r="AA2115" s="4">
        <f t="shared" si="239"/>
        <v>0.08</v>
      </c>
      <c r="AB2115" s="4">
        <f t="shared" si="240"/>
        <v>1.9637398660242789</v>
      </c>
      <c r="AC2115" s="19">
        <f t="shared" si="241"/>
        <v>13.25</v>
      </c>
      <c r="AD2115" s="8" t="str">
        <f>IF(COUNTIF(Catégories!A:A,N2115)=0,"catégorie inconnue",LOOKUP(N2115,Catégories!A:A,Catégories!B:B))</f>
        <v>Frêt</v>
      </c>
      <c r="AE2115" s="21">
        <f t="shared" si="236"/>
        <v>15.213739866024278</v>
      </c>
    </row>
    <row r="2116" spans="2:31" hidden="1" x14ac:dyDescent="0.2">
      <c r="B2116" t="s">
        <v>3839</v>
      </c>
      <c r="C2116" t="s">
        <v>177</v>
      </c>
      <c r="D2116">
        <v>46170</v>
      </c>
      <c r="E2116" t="s">
        <v>6018</v>
      </c>
      <c r="F2116" t="s">
        <v>22</v>
      </c>
      <c r="G2116" t="s">
        <v>151</v>
      </c>
      <c r="H2116" t="s">
        <v>149</v>
      </c>
      <c r="I2116" t="s">
        <v>6019</v>
      </c>
      <c r="J2116" t="s">
        <v>6019</v>
      </c>
      <c r="K2116" t="s">
        <v>24</v>
      </c>
      <c r="L2116" t="s">
        <v>6020</v>
      </c>
      <c r="M2116" t="s">
        <v>25</v>
      </c>
      <c r="N2116" t="s">
        <v>26</v>
      </c>
      <c r="O2116" t="s">
        <v>25</v>
      </c>
      <c r="P2116" t="s">
        <v>27</v>
      </c>
      <c r="Q2116" t="s">
        <v>190</v>
      </c>
      <c r="R2116">
        <v>0.13</v>
      </c>
      <c r="S2116" s="113" t="s">
        <v>191</v>
      </c>
      <c r="T2116">
        <v>5.33</v>
      </c>
      <c r="U2116" t="s">
        <v>30</v>
      </c>
      <c r="W2116" s="8" t="str">
        <f t="shared" si="242"/>
        <v/>
      </c>
      <c r="X2116" s="8">
        <f>IF(S2116="6B",_xlfn.XLOOKUP(H2116,'Zoning 2shop'!A:A,'Zoning 2shop'!B:B),IF(S2116="6C",_xlfn.XLOOKUP(G2116,'Zoning 2shop'!C:C,'Zoning 2shop'!D:D),""))</f>
        <v>30</v>
      </c>
      <c r="Y2116" s="112">
        <f t="shared" si="237"/>
        <v>0.14910705133062102</v>
      </c>
      <c r="Z2116" s="4">
        <f t="shared" si="238"/>
        <v>5.33</v>
      </c>
      <c r="AA2116" s="4">
        <f t="shared" si="239"/>
        <v>0.08</v>
      </c>
      <c r="AB2116" s="4">
        <f t="shared" si="240"/>
        <v>0.79474058359221</v>
      </c>
      <c r="AC2116" s="19">
        <f t="shared" si="241"/>
        <v>5.41</v>
      </c>
      <c r="AD2116" s="8" t="str">
        <f>IF(COUNTIF(Catégories!A:A,N2116)=0,"catégorie inconnue",LOOKUP(N2116,Catégories!A:A,Catégories!B:B))</f>
        <v>Frêt</v>
      </c>
      <c r="AE2116" s="21">
        <f t="shared" si="236"/>
        <v>6.2047405835922103</v>
      </c>
    </row>
    <row r="2117" spans="2:31" hidden="1" x14ac:dyDescent="0.2">
      <c r="B2117" t="s">
        <v>3839</v>
      </c>
      <c r="C2117" t="s">
        <v>177</v>
      </c>
      <c r="D2117">
        <v>46170</v>
      </c>
      <c r="E2117" t="s">
        <v>5951</v>
      </c>
      <c r="F2117" t="s">
        <v>22</v>
      </c>
      <c r="G2117" t="s">
        <v>153</v>
      </c>
      <c r="H2117" t="s">
        <v>149</v>
      </c>
      <c r="I2117" t="s">
        <v>5952</v>
      </c>
      <c r="J2117" t="s">
        <v>5952</v>
      </c>
      <c r="K2117" t="s">
        <v>24</v>
      </c>
      <c r="L2117" t="s">
        <v>5953</v>
      </c>
      <c r="M2117" t="s">
        <v>25</v>
      </c>
      <c r="N2117" t="s">
        <v>26</v>
      </c>
      <c r="O2117" t="s">
        <v>25</v>
      </c>
      <c r="P2117" t="s">
        <v>27</v>
      </c>
      <c r="Q2117" t="s">
        <v>190</v>
      </c>
      <c r="R2117">
        <v>0.32</v>
      </c>
      <c r="S2117" s="113" t="s">
        <v>191</v>
      </c>
      <c r="T2117">
        <v>6.4</v>
      </c>
      <c r="U2117" t="s">
        <v>30</v>
      </c>
      <c r="W2117" s="8" t="str">
        <f t="shared" si="242"/>
        <v/>
      </c>
      <c r="X2117" s="8">
        <f>IF(S2117="6B",_xlfn.XLOOKUP(H2117,'Zoning 2shop'!A:A,'Zoning 2shop'!B:B),IF(S2117="6C",_xlfn.XLOOKUP(G2117,'Zoning 2shop'!C:C,'Zoning 2shop'!D:D),""))</f>
        <v>33</v>
      </c>
      <c r="Y2117" s="112">
        <f t="shared" si="237"/>
        <v>0.14910705133062102</v>
      </c>
      <c r="Z2117" s="4">
        <f t="shared" si="238"/>
        <v>6.4</v>
      </c>
      <c r="AA2117" s="4">
        <f t="shared" si="239"/>
        <v>0.08</v>
      </c>
      <c r="AB2117" s="4">
        <f t="shared" si="240"/>
        <v>0.95428512851597458</v>
      </c>
      <c r="AC2117" s="19">
        <f t="shared" si="241"/>
        <v>6.48</v>
      </c>
      <c r="AD2117" s="8" t="str">
        <f>IF(COUNTIF(Catégories!A:A,N2117)=0,"catégorie inconnue",LOOKUP(N2117,Catégories!A:A,Catégories!B:B))</f>
        <v>Frêt</v>
      </c>
      <c r="AE2117" s="21">
        <f t="shared" si="236"/>
        <v>7.4342851285159748</v>
      </c>
    </row>
    <row r="2118" spans="2:31" hidden="1" x14ac:dyDescent="0.2">
      <c r="B2118" t="s">
        <v>3839</v>
      </c>
      <c r="C2118" t="s">
        <v>177</v>
      </c>
      <c r="D2118">
        <v>46170</v>
      </c>
      <c r="E2118" t="s">
        <v>5987</v>
      </c>
      <c r="F2118" t="s">
        <v>22</v>
      </c>
      <c r="G2118" t="s">
        <v>151</v>
      </c>
      <c r="H2118" t="s">
        <v>149</v>
      </c>
      <c r="I2118" t="s">
        <v>5988</v>
      </c>
      <c r="J2118" t="s">
        <v>5988</v>
      </c>
      <c r="K2118" t="s">
        <v>24</v>
      </c>
      <c r="L2118" t="s">
        <v>5989</v>
      </c>
      <c r="M2118" t="s">
        <v>25</v>
      </c>
      <c r="N2118" t="s">
        <v>26</v>
      </c>
      <c r="O2118" t="s">
        <v>25</v>
      </c>
      <c r="P2118" t="s">
        <v>27</v>
      </c>
      <c r="Q2118" t="s">
        <v>190</v>
      </c>
      <c r="R2118">
        <v>0.73</v>
      </c>
      <c r="S2118" s="113" t="s">
        <v>191</v>
      </c>
      <c r="T2118">
        <v>5.55</v>
      </c>
      <c r="U2118" t="s">
        <v>30</v>
      </c>
      <c r="W2118" s="8" t="str">
        <f t="shared" si="242"/>
        <v/>
      </c>
      <c r="X2118" s="8">
        <f>IF(S2118="6B",_xlfn.XLOOKUP(H2118,'Zoning 2shop'!A:A,'Zoning 2shop'!B:B),IF(S2118="6C",_xlfn.XLOOKUP(G2118,'Zoning 2shop'!C:C,'Zoning 2shop'!D:D),""))</f>
        <v>30</v>
      </c>
      <c r="Y2118" s="112">
        <f t="shared" si="237"/>
        <v>0.14910705133062102</v>
      </c>
      <c r="Z2118" s="4">
        <f t="shared" si="238"/>
        <v>5.55</v>
      </c>
      <c r="AA2118" s="4">
        <f t="shared" si="239"/>
        <v>0.08</v>
      </c>
      <c r="AB2118" s="4">
        <f t="shared" si="240"/>
        <v>0.8275441348849466</v>
      </c>
      <c r="AC2118" s="19">
        <f t="shared" si="241"/>
        <v>5.63</v>
      </c>
      <c r="AD2118" s="8" t="str">
        <f>IF(COUNTIF(Catégories!A:A,N2118)=0,"catégorie inconnue",LOOKUP(N2118,Catégories!A:A,Catégories!B:B))</f>
        <v>Frêt</v>
      </c>
      <c r="AE2118" s="21">
        <f t="shared" si="236"/>
        <v>6.4575441348849463</v>
      </c>
    </row>
    <row r="2119" spans="2:31" hidden="1" x14ac:dyDescent="0.2">
      <c r="B2119" t="s">
        <v>3839</v>
      </c>
      <c r="C2119" t="s">
        <v>177</v>
      </c>
      <c r="D2119">
        <v>46170</v>
      </c>
      <c r="E2119" t="s">
        <v>6036</v>
      </c>
      <c r="F2119" t="s">
        <v>22</v>
      </c>
      <c r="G2119" t="s">
        <v>151</v>
      </c>
      <c r="H2119" t="s">
        <v>149</v>
      </c>
      <c r="I2119" t="s">
        <v>6037</v>
      </c>
      <c r="J2119" t="s">
        <v>6037</v>
      </c>
      <c r="K2119" t="s">
        <v>24</v>
      </c>
      <c r="L2119" t="s">
        <v>6038</v>
      </c>
      <c r="M2119" t="s">
        <v>25</v>
      </c>
      <c r="N2119" t="s">
        <v>26</v>
      </c>
      <c r="O2119" t="s">
        <v>25</v>
      </c>
      <c r="P2119" t="s">
        <v>27</v>
      </c>
      <c r="Q2119" t="s">
        <v>190</v>
      </c>
      <c r="R2119">
        <v>0.32</v>
      </c>
      <c r="S2119" s="113" t="s">
        <v>191</v>
      </c>
      <c r="T2119">
        <v>5.33</v>
      </c>
      <c r="U2119" t="s">
        <v>30</v>
      </c>
      <c r="W2119" s="8" t="str">
        <f t="shared" si="242"/>
        <v/>
      </c>
      <c r="X2119" s="8">
        <f>IF(S2119="6B",_xlfn.XLOOKUP(H2119,'Zoning 2shop'!A:A,'Zoning 2shop'!B:B),IF(S2119="6C",_xlfn.XLOOKUP(G2119,'Zoning 2shop'!C:C,'Zoning 2shop'!D:D),""))</f>
        <v>30</v>
      </c>
      <c r="Y2119" s="112">
        <f t="shared" si="237"/>
        <v>0.14910705133062102</v>
      </c>
      <c r="Z2119" s="4">
        <f t="shared" si="238"/>
        <v>5.33</v>
      </c>
      <c r="AA2119" s="4">
        <f t="shared" si="239"/>
        <v>0.08</v>
      </c>
      <c r="AB2119" s="4">
        <f t="shared" si="240"/>
        <v>0.79474058359221</v>
      </c>
      <c r="AC2119" s="19">
        <f t="shared" si="241"/>
        <v>5.41</v>
      </c>
      <c r="AD2119" s="8" t="str">
        <f>IF(COUNTIF(Catégories!A:A,N2119)=0,"catégorie inconnue",LOOKUP(N2119,Catégories!A:A,Catégories!B:B))</f>
        <v>Frêt</v>
      </c>
      <c r="AE2119" s="21">
        <f t="shared" si="236"/>
        <v>6.2047405835922103</v>
      </c>
    </row>
    <row r="2120" spans="2:31" hidden="1" x14ac:dyDescent="0.2">
      <c r="B2120" t="s">
        <v>3839</v>
      </c>
      <c r="C2120" t="s">
        <v>177</v>
      </c>
      <c r="D2120">
        <v>46170</v>
      </c>
      <c r="E2120" t="s">
        <v>4216</v>
      </c>
      <c r="F2120" t="s">
        <v>22</v>
      </c>
      <c r="G2120" t="s">
        <v>161</v>
      </c>
      <c r="H2120" t="s">
        <v>149</v>
      </c>
      <c r="I2120" t="s">
        <v>5949</v>
      </c>
      <c r="J2120" t="s">
        <v>5949</v>
      </c>
      <c r="K2120" t="s">
        <v>24</v>
      </c>
      <c r="L2120" t="s">
        <v>5950</v>
      </c>
      <c r="M2120" t="s">
        <v>25</v>
      </c>
      <c r="N2120" t="s">
        <v>26</v>
      </c>
      <c r="O2120" t="s">
        <v>25</v>
      </c>
      <c r="P2120" t="s">
        <v>27</v>
      </c>
      <c r="Q2120" t="s">
        <v>190</v>
      </c>
      <c r="R2120">
        <v>0.12</v>
      </c>
      <c r="S2120" s="113" t="s">
        <v>191</v>
      </c>
      <c r="T2120">
        <v>9.4700000000000006</v>
      </c>
      <c r="U2120" t="s">
        <v>30</v>
      </c>
      <c r="W2120" s="8" t="str">
        <f t="shared" si="242"/>
        <v/>
      </c>
      <c r="X2120" s="8">
        <f>IF(S2120="6B",_xlfn.XLOOKUP(H2120,'Zoning 2shop'!A:A,'Zoning 2shop'!B:B),IF(S2120="6C",_xlfn.XLOOKUP(G2120,'Zoning 2shop'!C:C,'Zoning 2shop'!D:D),""))</f>
        <v>25</v>
      </c>
      <c r="Y2120" s="112">
        <f t="shared" si="237"/>
        <v>0.14910705133062102</v>
      </c>
      <c r="Z2120" s="4">
        <f t="shared" si="238"/>
        <v>9.4700000000000006</v>
      </c>
      <c r="AA2120" s="4">
        <f t="shared" si="239"/>
        <v>0.08</v>
      </c>
      <c r="AB2120" s="4">
        <f t="shared" si="240"/>
        <v>1.4120437761009812</v>
      </c>
      <c r="AC2120" s="19">
        <f t="shared" si="241"/>
        <v>9.5500000000000007</v>
      </c>
      <c r="AD2120" s="8" t="str">
        <f>IF(COUNTIF(Catégories!A:A,N2120)=0,"catégorie inconnue",LOOKUP(N2120,Catégories!A:A,Catégories!B:B))</f>
        <v>Frêt</v>
      </c>
      <c r="AE2120" s="21">
        <f t="shared" si="236"/>
        <v>10.962043776100982</v>
      </c>
    </row>
    <row r="2121" spans="2:31" hidden="1" x14ac:dyDescent="0.2">
      <c r="B2121" t="s">
        <v>3839</v>
      </c>
      <c r="C2121" t="s">
        <v>177</v>
      </c>
      <c r="D2121">
        <v>46170</v>
      </c>
      <c r="E2121" t="s">
        <v>2535</v>
      </c>
      <c r="F2121" t="s">
        <v>22</v>
      </c>
      <c r="G2121" t="s">
        <v>151</v>
      </c>
      <c r="H2121" t="s">
        <v>149</v>
      </c>
      <c r="I2121" t="s">
        <v>6041</v>
      </c>
      <c r="J2121" t="s">
        <v>6041</v>
      </c>
      <c r="K2121" t="s">
        <v>24</v>
      </c>
      <c r="L2121" t="s">
        <v>6042</v>
      </c>
      <c r="M2121" t="s">
        <v>25</v>
      </c>
      <c r="N2121" t="s">
        <v>26</v>
      </c>
      <c r="O2121" t="s">
        <v>25</v>
      </c>
      <c r="P2121" t="s">
        <v>27</v>
      </c>
      <c r="Q2121" t="s">
        <v>190</v>
      </c>
      <c r="R2121">
        <v>0.18</v>
      </c>
      <c r="S2121" s="113" t="s">
        <v>191</v>
      </c>
      <c r="T2121">
        <v>5.33</v>
      </c>
      <c r="U2121" t="s">
        <v>30</v>
      </c>
      <c r="W2121" s="8" t="str">
        <f t="shared" si="242"/>
        <v/>
      </c>
      <c r="X2121" s="8">
        <f>IF(S2121="6B",_xlfn.XLOOKUP(H2121,'Zoning 2shop'!A:A,'Zoning 2shop'!B:B),IF(S2121="6C",_xlfn.XLOOKUP(G2121,'Zoning 2shop'!C:C,'Zoning 2shop'!D:D),""))</f>
        <v>30</v>
      </c>
      <c r="Y2121" s="112">
        <f t="shared" si="237"/>
        <v>0.14910705133062102</v>
      </c>
      <c r="Z2121" s="4">
        <f t="shared" si="238"/>
        <v>5.33</v>
      </c>
      <c r="AA2121" s="4">
        <f t="shared" si="239"/>
        <v>0.08</v>
      </c>
      <c r="AB2121" s="4">
        <f t="shared" si="240"/>
        <v>0.79474058359221</v>
      </c>
      <c r="AC2121" s="19">
        <f t="shared" si="241"/>
        <v>5.41</v>
      </c>
      <c r="AD2121" s="8" t="str">
        <f>IF(COUNTIF(Catégories!A:A,N2121)=0,"catégorie inconnue",LOOKUP(N2121,Catégories!A:A,Catégories!B:B))</f>
        <v>Frêt</v>
      </c>
      <c r="AE2121" s="21">
        <f t="shared" si="236"/>
        <v>6.2047405835922103</v>
      </c>
    </row>
    <row r="2122" spans="2:31" hidden="1" x14ac:dyDescent="0.2">
      <c r="B2122" t="s">
        <v>3839</v>
      </c>
      <c r="C2122" t="s">
        <v>177</v>
      </c>
      <c r="D2122">
        <v>46170</v>
      </c>
      <c r="E2122" t="s">
        <v>5957</v>
      </c>
      <c r="F2122" t="s">
        <v>22</v>
      </c>
      <c r="G2122" t="s">
        <v>151</v>
      </c>
      <c r="H2122" t="s">
        <v>149</v>
      </c>
      <c r="I2122" t="s">
        <v>5958</v>
      </c>
      <c r="J2122" t="s">
        <v>5958</v>
      </c>
      <c r="K2122" t="s">
        <v>24</v>
      </c>
      <c r="L2122" t="s">
        <v>5959</v>
      </c>
      <c r="M2122" t="s">
        <v>25</v>
      </c>
      <c r="N2122" t="s">
        <v>26</v>
      </c>
      <c r="O2122" t="s">
        <v>25</v>
      </c>
      <c r="P2122" t="s">
        <v>27</v>
      </c>
      <c r="Q2122" t="s">
        <v>190</v>
      </c>
      <c r="R2122">
        <v>0.17</v>
      </c>
      <c r="S2122" s="113" t="s">
        <v>191</v>
      </c>
      <c r="T2122">
        <v>5.33</v>
      </c>
      <c r="U2122" t="s">
        <v>30</v>
      </c>
      <c r="W2122" s="8" t="str">
        <f t="shared" si="242"/>
        <v/>
      </c>
      <c r="X2122" s="8">
        <f>IF(S2122="6B",_xlfn.XLOOKUP(H2122,'Zoning 2shop'!A:A,'Zoning 2shop'!B:B),IF(S2122="6C",_xlfn.XLOOKUP(G2122,'Zoning 2shop'!C:C,'Zoning 2shop'!D:D),""))</f>
        <v>30</v>
      </c>
      <c r="Y2122" s="112">
        <f t="shared" si="237"/>
        <v>0.14910705133062102</v>
      </c>
      <c r="Z2122" s="4">
        <f t="shared" si="238"/>
        <v>5.33</v>
      </c>
      <c r="AA2122" s="4">
        <f t="shared" si="239"/>
        <v>0.08</v>
      </c>
      <c r="AB2122" s="4">
        <f t="shared" si="240"/>
        <v>0.79474058359221</v>
      </c>
      <c r="AC2122" s="19">
        <f t="shared" si="241"/>
        <v>5.41</v>
      </c>
      <c r="AD2122" s="8" t="str">
        <f>IF(COUNTIF(Catégories!A:A,N2122)=0,"catégorie inconnue",LOOKUP(N2122,Catégories!A:A,Catégories!B:B))</f>
        <v>Frêt</v>
      </c>
      <c r="AE2122" s="21">
        <f t="shared" ref="AE2122:AE2185" si="243">SUM(Z2122:AB2122)</f>
        <v>6.2047405835922103</v>
      </c>
    </row>
    <row r="2123" spans="2:31" hidden="1" x14ac:dyDescent="0.2">
      <c r="B2123" t="s">
        <v>3839</v>
      </c>
      <c r="C2123" t="s">
        <v>177</v>
      </c>
      <c r="D2123">
        <v>46170</v>
      </c>
      <c r="E2123" t="s">
        <v>6006</v>
      </c>
      <c r="F2123" t="s">
        <v>22</v>
      </c>
      <c r="G2123" t="s">
        <v>151</v>
      </c>
      <c r="H2123" t="s">
        <v>149</v>
      </c>
      <c r="I2123" t="s">
        <v>6007</v>
      </c>
      <c r="J2123" t="s">
        <v>6007</v>
      </c>
      <c r="K2123" t="s">
        <v>24</v>
      </c>
      <c r="L2123" t="s">
        <v>6008</v>
      </c>
      <c r="M2123" t="s">
        <v>25</v>
      </c>
      <c r="N2123" t="s">
        <v>26</v>
      </c>
      <c r="O2123" t="s">
        <v>25</v>
      </c>
      <c r="P2123" t="s">
        <v>27</v>
      </c>
      <c r="Q2123" t="s">
        <v>190</v>
      </c>
      <c r="R2123">
        <v>4.266</v>
      </c>
      <c r="S2123" s="113" t="s">
        <v>191</v>
      </c>
      <c r="T2123">
        <v>9.69</v>
      </c>
      <c r="U2123" t="s">
        <v>30</v>
      </c>
      <c r="W2123" s="8" t="str">
        <f t="shared" si="242"/>
        <v/>
      </c>
      <c r="X2123" s="8">
        <f>IF(S2123="6B",_xlfn.XLOOKUP(H2123,'Zoning 2shop'!A:A,'Zoning 2shop'!B:B),IF(S2123="6C",_xlfn.XLOOKUP(G2123,'Zoning 2shop'!C:C,'Zoning 2shop'!D:D),""))</f>
        <v>30</v>
      </c>
      <c r="Y2123" s="112">
        <f t="shared" si="237"/>
        <v>0.14910705133062102</v>
      </c>
      <c r="Z2123" s="4">
        <f t="shared" si="238"/>
        <v>9.69</v>
      </c>
      <c r="AA2123" s="4">
        <f t="shared" si="239"/>
        <v>0.08</v>
      </c>
      <c r="AB2123" s="4">
        <f t="shared" si="240"/>
        <v>1.4448473273937177</v>
      </c>
      <c r="AC2123" s="19">
        <f t="shared" si="241"/>
        <v>9.77</v>
      </c>
      <c r="AD2123" s="8" t="str">
        <f>IF(COUNTIF(Catégories!A:A,N2123)=0,"catégorie inconnue",LOOKUP(N2123,Catégories!A:A,Catégories!B:B))</f>
        <v>Frêt</v>
      </c>
      <c r="AE2123" s="21">
        <f t="shared" si="243"/>
        <v>11.214847327393716</v>
      </c>
    </row>
    <row r="2124" spans="2:31" hidden="1" x14ac:dyDescent="0.2">
      <c r="B2124" t="s">
        <v>3839</v>
      </c>
      <c r="C2124" t="s">
        <v>177</v>
      </c>
      <c r="D2124">
        <v>46170</v>
      </c>
      <c r="E2124" t="s">
        <v>554</v>
      </c>
      <c r="F2124" t="s">
        <v>22</v>
      </c>
      <c r="G2124" t="s">
        <v>161</v>
      </c>
      <c r="H2124" t="s">
        <v>149</v>
      </c>
      <c r="I2124" t="s">
        <v>5995</v>
      </c>
      <c r="J2124" t="s">
        <v>5995</v>
      </c>
      <c r="K2124" t="s">
        <v>24</v>
      </c>
      <c r="L2124" t="s">
        <v>5996</v>
      </c>
      <c r="M2124" t="s">
        <v>25</v>
      </c>
      <c r="N2124" t="s">
        <v>26</v>
      </c>
      <c r="O2124" t="s">
        <v>25</v>
      </c>
      <c r="P2124" t="s">
        <v>27</v>
      </c>
      <c r="Q2124" t="s">
        <v>190</v>
      </c>
      <c r="R2124">
        <v>0.28999999999999998</v>
      </c>
      <c r="S2124" s="113" t="s">
        <v>191</v>
      </c>
      <c r="T2124">
        <v>9.4700000000000006</v>
      </c>
      <c r="U2124" t="s">
        <v>30</v>
      </c>
      <c r="W2124" s="8" t="str">
        <f t="shared" si="242"/>
        <v/>
      </c>
      <c r="X2124" s="8">
        <f>IF(S2124="6B",_xlfn.XLOOKUP(H2124,'Zoning 2shop'!A:A,'Zoning 2shop'!B:B),IF(S2124="6C",_xlfn.XLOOKUP(G2124,'Zoning 2shop'!C:C,'Zoning 2shop'!D:D),""))</f>
        <v>25</v>
      </c>
      <c r="Y2124" s="112">
        <f t="shared" si="237"/>
        <v>0.14910705133062102</v>
      </c>
      <c r="Z2124" s="4">
        <f t="shared" si="238"/>
        <v>9.4700000000000006</v>
      </c>
      <c r="AA2124" s="4">
        <f t="shared" si="239"/>
        <v>0.08</v>
      </c>
      <c r="AB2124" s="4">
        <f t="shared" si="240"/>
        <v>1.4120437761009812</v>
      </c>
      <c r="AC2124" s="19">
        <f t="shared" si="241"/>
        <v>9.5500000000000007</v>
      </c>
      <c r="AD2124" s="8" t="str">
        <f>IF(COUNTIF(Catégories!A:A,N2124)=0,"catégorie inconnue",LOOKUP(N2124,Catégories!A:A,Catégories!B:B))</f>
        <v>Frêt</v>
      </c>
      <c r="AE2124" s="21">
        <f t="shared" si="243"/>
        <v>10.962043776100982</v>
      </c>
    </row>
    <row r="2125" spans="2:31" hidden="1" x14ac:dyDescent="0.2">
      <c r="B2125" t="s">
        <v>3839</v>
      </c>
      <c r="C2125" t="s">
        <v>177</v>
      </c>
      <c r="D2125">
        <v>46170</v>
      </c>
      <c r="E2125" t="s">
        <v>512</v>
      </c>
      <c r="F2125" t="s">
        <v>22</v>
      </c>
      <c r="G2125" t="s">
        <v>154</v>
      </c>
      <c r="H2125" t="s">
        <v>149</v>
      </c>
      <c r="I2125" t="s">
        <v>5963</v>
      </c>
      <c r="J2125" t="s">
        <v>5963</v>
      </c>
      <c r="K2125" t="s">
        <v>24</v>
      </c>
      <c r="L2125" t="s">
        <v>5964</v>
      </c>
      <c r="M2125" t="s">
        <v>25</v>
      </c>
      <c r="N2125" t="s">
        <v>26</v>
      </c>
      <c r="O2125" t="s">
        <v>25</v>
      </c>
      <c r="P2125" t="s">
        <v>27</v>
      </c>
      <c r="Q2125" t="s">
        <v>190</v>
      </c>
      <c r="R2125">
        <v>4.532</v>
      </c>
      <c r="S2125" s="113" t="s">
        <v>191</v>
      </c>
      <c r="T2125">
        <v>9.1999999999999993</v>
      </c>
      <c r="U2125" t="s">
        <v>30</v>
      </c>
      <c r="W2125" s="8" t="str">
        <f t="shared" si="242"/>
        <v/>
      </c>
      <c r="X2125" s="8">
        <f>IF(S2125="6B",_xlfn.XLOOKUP(H2125,'Zoning 2shop'!A:A,'Zoning 2shop'!B:B),IF(S2125="6C",_xlfn.XLOOKUP(G2125,'Zoning 2shop'!C:C,'Zoning 2shop'!D:D),""))</f>
        <v>26</v>
      </c>
      <c r="Y2125" s="112">
        <f t="shared" si="237"/>
        <v>0.14910705133062102</v>
      </c>
      <c r="Z2125" s="4">
        <f t="shared" si="238"/>
        <v>9.1999999999999993</v>
      </c>
      <c r="AA2125" s="4">
        <f t="shared" si="239"/>
        <v>0.08</v>
      </c>
      <c r="AB2125" s="4">
        <f t="shared" si="240"/>
        <v>1.3717848722417132</v>
      </c>
      <c r="AC2125" s="19">
        <f t="shared" si="241"/>
        <v>9.2799999999999994</v>
      </c>
      <c r="AD2125" s="8" t="str">
        <f>IF(COUNTIF(Catégories!A:A,N2125)=0,"catégorie inconnue",LOOKUP(N2125,Catégories!A:A,Catégories!B:B))</f>
        <v>Frêt</v>
      </c>
      <c r="AE2125" s="21">
        <f t="shared" si="243"/>
        <v>10.651784872241713</v>
      </c>
    </row>
    <row r="2126" spans="2:31" hidden="1" x14ac:dyDescent="0.2">
      <c r="B2126" t="s">
        <v>3839</v>
      </c>
      <c r="C2126" t="s">
        <v>177</v>
      </c>
      <c r="D2126">
        <v>46170</v>
      </c>
      <c r="E2126" t="s">
        <v>5970</v>
      </c>
      <c r="F2126" t="s">
        <v>22</v>
      </c>
      <c r="G2126" t="s">
        <v>192</v>
      </c>
      <c r="H2126" t="s">
        <v>149</v>
      </c>
      <c r="I2126" t="s">
        <v>5971</v>
      </c>
      <c r="J2126" t="s">
        <v>5971</v>
      </c>
      <c r="K2126" t="s">
        <v>24</v>
      </c>
      <c r="L2126" t="s">
        <v>5972</v>
      </c>
      <c r="M2126" t="s">
        <v>25</v>
      </c>
      <c r="N2126" t="s">
        <v>26</v>
      </c>
      <c r="O2126" t="s">
        <v>25</v>
      </c>
      <c r="P2126" t="s">
        <v>27</v>
      </c>
      <c r="Q2126" t="s">
        <v>190</v>
      </c>
      <c r="R2126">
        <v>0.03</v>
      </c>
      <c r="S2126" s="113" t="s">
        <v>191</v>
      </c>
      <c r="T2126">
        <v>9.4700000000000006</v>
      </c>
      <c r="U2126" t="s">
        <v>30</v>
      </c>
      <c r="W2126" s="8" t="str">
        <f t="shared" si="242"/>
        <v/>
      </c>
      <c r="X2126" s="8">
        <f>IF(S2126="6B",_xlfn.XLOOKUP(H2126,'Zoning 2shop'!A:A,'Zoning 2shop'!B:B),IF(S2126="6C",_xlfn.XLOOKUP(G2126,'Zoning 2shop'!C:C,'Zoning 2shop'!D:D),""))</f>
        <v>25</v>
      </c>
      <c r="Y2126" s="112">
        <f t="shared" si="237"/>
        <v>0.14910705133062102</v>
      </c>
      <c r="Z2126" s="4">
        <f t="shared" si="238"/>
        <v>9.4700000000000006</v>
      </c>
      <c r="AA2126" s="4">
        <f t="shared" si="239"/>
        <v>0.08</v>
      </c>
      <c r="AB2126" s="4">
        <f t="shared" si="240"/>
        <v>1.4120437761009812</v>
      </c>
      <c r="AC2126" s="19">
        <f t="shared" si="241"/>
        <v>9.5500000000000007</v>
      </c>
      <c r="AD2126" s="8" t="str">
        <f>IF(COUNTIF(Catégories!A:A,N2126)=0,"catégorie inconnue",LOOKUP(N2126,Catégories!A:A,Catégories!B:B))</f>
        <v>Frêt</v>
      </c>
      <c r="AE2126" s="21">
        <f t="shared" si="243"/>
        <v>10.962043776100982</v>
      </c>
    </row>
    <row r="2127" spans="2:31" hidden="1" x14ac:dyDescent="0.2">
      <c r="B2127" t="s">
        <v>3839</v>
      </c>
      <c r="C2127" t="s">
        <v>177</v>
      </c>
      <c r="D2127">
        <v>46170</v>
      </c>
      <c r="E2127" t="s">
        <v>6003</v>
      </c>
      <c r="F2127" t="s">
        <v>22</v>
      </c>
      <c r="G2127" t="s">
        <v>161</v>
      </c>
      <c r="H2127" t="s">
        <v>149</v>
      </c>
      <c r="I2127" t="s">
        <v>6004</v>
      </c>
      <c r="J2127" t="s">
        <v>6004</v>
      </c>
      <c r="K2127" t="s">
        <v>24</v>
      </c>
      <c r="L2127" t="s">
        <v>6005</v>
      </c>
      <c r="M2127" t="s">
        <v>25</v>
      </c>
      <c r="N2127" t="s">
        <v>26</v>
      </c>
      <c r="O2127" t="s">
        <v>25</v>
      </c>
      <c r="P2127" t="s">
        <v>27</v>
      </c>
      <c r="Q2127" t="s">
        <v>190</v>
      </c>
      <c r="R2127">
        <v>0.13</v>
      </c>
      <c r="S2127" s="113" t="s">
        <v>191</v>
      </c>
      <c r="T2127">
        <v>9.4700000000000006</v>
      </c>
      <c r="U2127" t="s">
        <v>30</v>
      </c>
      <c r="W2127" s="8" t="str">
        <f t="shared" si="242"/>
        <v/>
      </c>
      <c r="X2127" s="8">
        <f>IF(S2127="6B",_xlfn.XLOOKUP(H2127,'Zoning 2shop'!A:A,'Zoning 2shop'!B:B),IF(S2127="6C",_xlfn.XLOOKUP(G2127,'Zoning 2shop'!C:C,'Zoning 2shop'!D:D),""))</f>
        <v>25</v>
      </c>
      <c r="Y2127" s="112">
        <f t="shared" si="237"/>
        <v>0.14910705133062102</v>
      </c>
      <c r="Z2127" s="4">
        <f t="shared" si="238"/>
        <v>9.4700000000000006</v>
      </c>
      <c r="AA2127" s="4">
        <f t="shared" si="239"/>
        <v>0.08</v>
      </c>
      <c r="AB2127" s="4">
        <f t="shared" si="240"/>
        <v>1.4120437761009812</v>
      </c>
      <c r="AC2127" s="19">
        <f t="shared" si="241"/>
        <v>9.5500000000000007</v>
      </c>
      <c r="AD2127" s="8" t="str">
        <f>IF(COUNTIF(Catégories!A:A,N2127)=0,"catégorie inconnue",LOOKUP(N2127,Catégories!A:A,Catégories!B:B))</f>
        <v>Frêt</v>
      </c>
      <c r="AE2127" s="21">
        <f t="shared" si="243"/>
        <v>10.962043776100982</v>
      </c>
    </row>
    <row r="2128" spans="2:31" hidden="1" x14ac:dyDescent="0.2">
      <c r="B2128" t="s">
        <v>3839</v>
      </c>
      <c r="C2128" t="s">
        <v>177</v>
      </c>
      <c r="D2128">
        <v>46170</v>
      </c>
      <c r="E2128" t="s">
        <v>6029</v>
      </c>
      <c r="F2128" t="s">
        <v>22</v>
      </c>
      <c r="G2128" t="s">
        <v>151</v>
      </c>
      <c r="H2128" t="s">
        <v>149</v>
      </c>
      <c r="I2128" t="s">
        <v>6030</v>
      </c>
      <c r="J2128" t="s">
        <v>6030</v>
      </c>
      <c r="K2128" t="s">
        <v>24</v>
      </c>
      <c r="L2128" t="s">
        <v>6031</v>
      </c>
      <c r="M2128" t="s">
        <v>25</v>
      </c>
      <c r="N2128" t="s">
        <v>26</v>
      </c>
      <c r="O2128" t="s">
        <v>25</v>
      </c>
      <c r="P2128" t="s">
        <v>27</v>
      </c>
      <c r="Q2128" t="s">
        <v>190</v>
      </c>
      <c r="R2128">
        <v>0.53</v>
      </c>
      <c r="S2128" s="113" t="s">
        <v>191</v>
      </c>
      <c r="T2128">
        <v>5.55</v>
      </c>
      <c r="U2128" t="s">
        <v>30</v>
      </c>
      <c r="W2128" s="8" t="str">
        <f t="shared" si="242"/>
        <v/>
      </c>
      <c r="X2128" s="8">
        <f>IF(S2128="6B",_xlfn.XLOOKUP(H2128,'Zoning 2shop'!A:A,'Zoning 2shop'!B:B),IF(S2128="6C",_xlfn.XLOOKUP(G2128,'Zoning 2shop'!C:C,'Zoning 2shop'!D:D),""))</f>
        <v>30</v>
      </c>
      <c r="Y2128" s="112">
        <f t="shared" si="237"/>
        <v>0.14910705133062102</v>
      </c>
      <c r="Z2128" s="4">
        <f t="shared" si="238"/>
        <v>5.55</v>
      </c>
      <c r="AA2128" s="4">
        <f t="shared" si="239"/>
        <v>0.08</v>
      </c>
      <c r="AB2128" s="4">
        <f t="shared" si="240"/>
        <v>0.8275441348849466</v>
      </c>
      <c r="AC2128" s="19">
        <f t="shared" si="241"/>
        <v>5.63</v>
      </c>
      <c r="AD2128" s="8" t="str">
        <f>IF(COUNTIF(Catégories!A:A,N2128)=0,"catégorie inconnue",LOOKUP(N2128,Catégories!A:A,Catégories!B:B))</f>
        <v>Frêt</v>
      </c>
      <c r="AE2128" s="21">
        <f t="shared" si="243"/>
        <v>6.4575441348849463</v>
      </c>
    </row>
    <row r="2129" spans="2:31" hidden="1" x14ac:dyDescent="0.2">
      <c r="B2129" t="s">
        <v>3839</v>
      </c>
      <c r="C2129" t="s">
        <v>177</v>
      </c>
      <c r="D2129">
        <v>46170</v>
      </c>
      <c r="E2129" t="s">
        <v>5990</v>
      </c>
      <c r="F2129" t="s">
        <v>22</v>
      </c>
      <c r="G2129" t="s">
        <v>151</v>
      </c>
      <c r="H2129" t="s">
        <v>149</v>
      </c>
      <c r="I2129" t="s">
        <v>5991</v>
      </c>
      <c r="J2129" t="s">
        <v>5991</v>
      </c>
      <c r="K2129" t="s">
        <v>24</v>
      </c>
      <c r="L2129" t="s">
        <v>5992</v>
      </c>
      <c r="M2129" t="s">
        <v>25</v>
      </c>
      <c r="N2129" t="s">
        <v>26</v>
      </c>
      <c r="O2129" t="s">
        <v>25</v>
      </c>
      <c r="P2129" t="s">
        <v>27</v>
      </c>
      <c r="Q2129" t="s">
        <v>190</v>
      </c>
      <c r="R2129">
        <v>0.23</v>
      </c>
      <c r="S2129" s="113" t="s">
        <v>191</v>
      </c>
      <c r="T2129">
        <v>5.33</v>
      </c>
      <c r="U2129" t="s">
        <v>30</v>
      </c>
      <c r="W2129" s="8" t="str">
        <f t="shared" si="242"/>
        <v/>
      </c>
      <c r="X2129" s="8">
        <f>IF(S2129="6B",_xlfn.XLOOKUP(H2129,'Zoning 2shop'!A:A,'Zoning 2shop'!B:B),IF(S2129="6C",_xlfn.XLOOKUP(G2129,'Zoning 2shop'!C:C,'Zoning 2shop'!D:D),""))</f>
        <v>30</v>
      </c>
      <c r="Y2129" s="112">
        <f t="shared" ref="Y2129:Y2192" si="244">AB2129/Z2129</f>
        <v>0.14910705133062102</v>
      </c>
      <c r="Z2129" s="4">
        <f t="shared" ref="Z2129:Z2192" si="245">T2129</f>
        <v>5.33</v>
      </c>
      <c r="AA2129" s="4">
        <f t="shared" ref="AA2129:AA2192" si="246">IF(OR(S2129="6C",S2129="6B",S2129="5X",S2129="5Y"),0.08,0.5)</f>
        <v>0.08</v>
      </c>
      <c r="AB2129" s="4">
        <f t="shared" ref="AB2129:AB2192" si="247">$AG$5/$AG$2*Z2129</f>
        <v>0.79474058359221</v>
      </c>
      <c r="AC2129" s="19">
        <f t="shared" ref="AC2129:AC2192" si="248">Z2129+AA2129</f>
        <v>5.41</v>
      </c>
      <c r="AD2129" s="8" t="str">
        <f>IF(COUNTIF(Catégories!A:A,N2129)=0,"catégorie inconnue",LOOKUP(N2129,Catégories!A:A,Catégories!B:B))</f>
        <v>Frêt</v>
      </c>
      <c r="AE2129" s="21">
        <f t="shared" si="243"/>
        <v>6.2047405835922103</v>
      </c>
    </row>
    <row r="2130" spans="2:31" hidden="1" x14ac:dyDescent="0.2">
      <c r="B2130" t="s">
        <v>3839</v>
      </c>
      <c r="C2130" t="s">
        <v>177</v>
      </c>
      <c r="D2130">
        <v>46170</v>
      </c>
      <c r="E2130" t="s">
        <v>5872</v>
      </c>
      <c r="F2130" t="s">
        <v>22</v>
      </c>
      <c r="G2130" t="s">
        <v>161</v>
      </c>
      <c r="H2130" t="s">
        <v>149</v>
      </c>
      <c r="I2130" t="s">
        <v>6039</v>
      </c>
      <c r="J2130" t="s">
        <v>6039</v>
      </c>
      <c r="K2130" t="s">
        <v>24</v>
      </c>
      <c r="L2130" t="s">
        <v>6040</v>
      </c>
      <c r="M2130" t="s">
        <v>25</v>
      </c>
      <c r="N2130" t="s">
        <v>26</v>
      </c>
      <c r="O2130" t="s">
        <v>25</v>
      </c>
      <c r="P2130" t="s">
        <v>27</v>
      </c>
      <c r="Q2130" t="s">
        <v>190</v>
      </c>
      <c r="R2130">
        <v>4.6779999999999999</v>
      </c>
      <c r="S2130" s="113" t="s">
        <v>191</v>
      </c>
      <c r="T2130">
        <v>13.83</v>
      </c>
      <c r="U2130" t="s">
        <v>30</v>
      </c>
      <c r="W2130" s="8" t="str">
        <f t="shared" si="242"/>
        <v/>
      </c>
      <c r="X2130" s="8">
        <f>IF(S2130="6B",_xlfn.XLOOKUP(H2130,'Zoning 2shop'!A:A,'Zoning 2shop'!B:B),IF(S2130="6C",_xlfn.XLOOKUP(G2130,'Zoning 2shop'!C:C,'Zoning 2shop'!D:D),""))</f>
        <v>25</v>
      </c>
      <c r="Y2130" s="112">
        <f t="shared" si="244"/>
        <v>0.14910705133062102</v>
      </c>
      <c r="Z2130" s="4">
        <f t="shared" si="245"/>
        <v>13.83</v>
      </c>
      <c r="AA2130" s="4">
        <f t="shared" si="246"/>
        <v>0.08</v>
      </c>
      <c r="AB2130" s="4">
        <f t="shared" si="247"/>
        <v>2.0621505199024885</v>
      </c>
      <c r="AC2130" s="19">
        <f t="shared" si="248"/>
        <v>13.91</v>
      </c>
      <c r="AD2130" s="8" t="str">
        <f>IF(COUNTIF(Catégories!A:A,N2130)=0,"catégorie inconnue",LOOKUP(N2130,Catégories!A:A,Catégories!B:B))</f>
        <v>Frêt</v>
      </c>
      <c r="AE2130" s="21">
        <f t="shared" si="243"/>
        <v>15.972150519902488</v>
      </c>
    </row>
    <row r="2131" spans="2:31" hidden="1" x14ac:dyDescent="0.2">
      <c r="B2131" t="s">
        <v>3839</v>
      </c>
      <c r="C2131" t="s">
        <v>177</v>
      </c>
      <c r="D2131">
        <v>46170</v>
      </c>
      <c r="E2131" t="s">
        <v>3980</v>
      </c>
      <c r="F2131" t="s">
        <v>22</v>
      </c>
      <c r="G2131" t="s">
        <v>156</v>
      </c>
      <c r="H2131" t="s">
        <v>149</v>
      </c>
      <c r="I2131" t="s">
        <v>6016</v>
      </c>
      <c r="J2131" t="s">
        <v>6016</v>
      </c>
      <c r="K2131" t="s">
        <v>24</v>
      </c>
      <c r="L2131" t="s">
        <v>6017</v>
      </c>
      <c r="M2131" t="s">
        <v>25</v>
      </c>
      <c r="N2131" t="s">
        <v>26</v>
      </c>
      <c r="O2131" t="s">
        <v>25</v>
      </c>
      <c r="P2131" t="s">
        <v>27</v>
      </c>
      <c r="Q2131" t="s">
        <v>190</v>
      </c>
      <c r="R2131">
        <v>0.21</v>
      </c>
      <c r="S2131" s="113" t="s">
        <v>191</v>
      </c>
      <c r="T2131">
        <v>5.33</v>
      </c>
      <c r="U2131" t="s">
        <v>30</v>
      </c>
      <c r="W2131" s="8" t="str">
        <f t="shared" si="242"/>
        <v/>
      </c>
      <c r="X2131" s="8">
        <f>IF(S2131="6B",_xlfn.XLOOKUP(H2131,'Zoning 2shop'!A:A,'Zoning 2shop'!B:B),IF(S2131="6C",_xlfn.XLOOKUP(G2131,'Zoning 2shop'!C:C,'Zoning 2shop'!D:D),""))</f>
        <v>42</v>
      </c>
      <c r="Y2131" s="112">
        <f t="shared" si="244"/>
        <v>0.14910705133062102</v>
      </c>
      <c r="Z2131" s="4">
        <f t="shared" si="245"/>
        <v>5.33</v>
      </c>
      <c r="AA2131" s="4">
        <f t="shared" si="246"/>
        <v>0.08</v>
      </c>
      <c r="AB2131" s="4">
        <f t="shared" si="247"/>
        <v>0.79474058359221</v>
      </c>
      <c r="AC2131" s="19">
        <f t="shared" si="248"/>
        <v>5.41</v>
      </c>
      <c r="AD2131" s="8" t="str">
        <f>IF(COUNTIF(Catégories!A:A,N2131)=0,"catégorie inconnue",LOOKUP(N2131,Catégories!A:A,Catégories!B:B))</f>
        <v>Frêt</v>
      </c>
      <c r="AE2131" s="21">
        <f t="shared" si="243"/>
        <v>6.2047405835922103</v>
      </c>
    </row>
    <row r="2132" spans="2:31" hidden="1" x14ac:dyDescent="0.2">
      <c r="B2132" t="s">
        <v>3839</v>
      </c>
      <c r="C2132" t="s">
        <v>177</v>
      </c>
      <c r="D2132">
        <v>46170</v>
      </c>
      <c r="E2132" t="s">
        <v>6045</v>
      </c>
      <c r="F2132" t="s">
        <v>22</v>
      </c>
      <c r="G2132" t="s">
        <v>151</v>
      </c>
      <c r="H2132" t="s">
        <v>149</v>
      </c>
      <c r="I2132" t="s">
        <v>6046</v>
      </c>
      <c r="J2132" t="s">
        <v>6046</v>
      </c>
      <c r="K2132" t="s">
        <v>24</v>
      </c>
      <c r="L2132" t="s">
        <v>6047</v>
      </c>
      <c r="M2132" t="s">
        <v>25</v>
      </c>
      <c r="N2132" t="s">
        <v>26</v>
      </c>
      <c r="O2132" t="s">
        <v>25</v>
      </c>
      <c r="P2132" t="s">
        <v>27</v>
      </c>
      <c r="Q2132" t="s">
        <v>190</v>
      </c>
      <c r="R2132">
        <v>0.25</v>
      </c>
      <c r="S2132" s="113" t="s">
        <v>191</v>
      </c>
      <c r="T2132">
        <v>5.33</v>
      </c>
      <c r="U2132" t="s">
        <v>30</v>
      </c>
      <c r="W2132" s="8" t="str">
        <f t="shared" si="242"/>
        <v/>
      </c>
      <c r="X2132" s="8">
        <f>IF(S2132="6B",_xlfn.XLOOKUP(H2132,'Zoning 2shop'!A:A,'Zoning 2shop'!B:B),IF(S2132="6C",_xlfn.XLOOKUP(G2132,'Zoning 2shop'!C:C,'Zoning 2shop'!D:D),""))</f>
        <v>30</v>
      </c>
      <c r="Y2132" s="112">
        <f t="shared" si="244"/>
        <v>0.14910705133062102</v>
      </c>
      <c r="Z2132" s="4">
        <f t="shared" si="245"/>
        <v>5.33</v>
      </c>
      <c r="AA2132" s="4">
        <f t="shared" si="246"/>
        <v>0.08</v>
      </c>
      <c r="AB2132" s="4">
        <f t="shared" si="247"/>
        <v>0.79474058359221</v>
      </c>
      <c r="AC2132" s="19">
        <f t="shared" si="248"/>
        <v>5.41</v>
      </c>
      <c r="AD2132" s="8" t="str">
        <f>IF(COUNTIF(Catégories!A:A,N2132)=0,"catégorie inconnue",LOOKUP(N2132,Catégories!A:A,Catégories!B:B))</f>
        <v>Frêt</v>
      </c>
      <c r="AE2132" s="21">
        <f t="shared" si="243"/>
        <v>6.2047405835922103</v>
      </c>
    </row>
    <row r="2133" spans="2:31" hidden="1" x14ac:dyDescent="0.2">
      <c r="B2133" t="s">
        <v>3839</v>
      </c>
      <c r="C2133" t="s">
        <v>177</v>
      </c>
      <c r="D2133">
        <v>46170</v>
      </c>
      <c r="E2133" t="s">
        <v>5946</v>
      </c>
      <c r="F2133" t="s">
        <v>22</v>
      </c>
      <c r="G2133" t="s">
        <v>151</v>
      </c>
      <c r="H2133" t="s">
        <v>149</v>
      </c>
      <c r="I2133" t="s">
        <v>5947</v>
      </c>
      <c r="J2133" t="s">
        <v>5947</v>
      </c>
      <c r="K2133" t="s">
        <v>24</v>
      </c>
      <c r="L2133" t="s">
        <v>5948</v>
      </c>
      <c r="M2133" t="s">
        <v>25</v>
      </c>
      <c r="N2133" t="s">
        <v>26</v>
      </c>
      <c r="O2133" t="s">
        <v>25</v>
      </c>
      <c r="P2133" t="s">
        <v>27</v>
      </c>
      <c r="Q2133" t="s">
        <v>190</v>
      </c>
      <c r="R2133">
        <v>0.39</v>
      </c>
      <c r="S2133" s="113" t="s">
        <v>191</v>
      </c>
      <c r="T2133">
        <v>5.33</v>
      </c>
      <c r="U2133" t="s">
        <v>30</v>
      </c>
      <c r="W2133" s="8" t="str">
        <f t="shared" si="242"/>
        <v/>
      </c>
      <c r="X2133" s="8">
        <f>IF(S2133="6B",_xlfn.XLOOKUP(H2133,'Zoning 2shop'!A:A,'Zoning 2shop'!B:B),IF(S2133="6C",_xlfn.XLOOKUP(G2133,'Zoning 2shop'!C:C,'Zoning 2shop'!D:D),""))</f>
        <v>30</v>
      </c>
      <c r="Y2133" s="112">
        <f t="shared" si="244"/>
        <v>0.14910705133062102</v>
      </c>
      <c r="Z2133" s="4">
        <f t="shared" si="245"/>
        <v>5.33</v>
      </c>
      <c r="AA2133" s="4">
        <f t="shared" si="246"/>
        <v>0.08</v>
      </c>
      <c r="AB2133" s="4">
        <f t="shared" si="247"/>
        <v>0.79474058359221</v>
      </c>
      <c r="AC2133" s="19">
        <f t="shared" si="248"/>
        <v>5.41</v>
      </c>
      <c r="AD2133" s="8" t="str">
        <f>IF(COUNTIF(Catégories!A:A,N2133)=0,"catégorie inconnue",LOOKUP(N2133,Catégories!A:A,Catégories!B:B))</f>
        <v>Frêt</v>
      </c>
      <c r="AE2133" s="21">
        <f t="shared" si="243"/>
        <v>6.2047405835922103</v>
      </c>
    </row>
    <row r="2134" spans="2:31" hidden="1" x14ac:dyDescent="0.2">
      <c r="B2134" t="s">
        <v>3839</v>
      </c>
      <c r="C2134" t="s">
        <v>177</v>
      </c>
      <c r="D2134">
        <v>46170</v>
      </c>
      <c r="E2134" t="s">
        <v>5954</v>
      </c>
      <c r="F2134" t="s">
        <v>22</v>
      </c>
      <c r="G2134" t="s">
        <v>154</v>
      </c>
      <c r="H2134" t="s">
        <v>149</v>
      </c>
      <c r="I2134" t="s">
        <v>5955</v>
      </c>
      <c r="J2134" t="s">
        <v>5955</v>
      </c>
      <c r="K2134" t="s">
        <v>24</v>
      </c>
      <c r="L2134" t="s">
        <v>5956</v>
      </c>
      <c r="M2134" t="s">
        <v>25</v>
      </c>
      <c r="N2134" t="s">
        <v>26</v>
      </c>
      <c r="O2134" t="s">
        <v>25</v>
      </c>
      <c r="P2134" t="s">
        <v>27</v>
      </c>
      <c r="Q2134" t="s">
        <v>190</v>
      </c>
      <c r="R2134">
        <v>0.4</v>
      </c>
      <c r="S2134" s="113" t="s">
        <v>191</v>
      </c>
      <c r="T2134">
        <v>4.84</v>
      </c>
      <c r="U2134" t="s">
        <v>30</v>
      </c>
      <c r="W2134" s="8" t="str">
        <f t="shared" si="242"/>
        <v/>
      </c>
      <c r="X2134" s="8">
        <f>IF(S2134="6B",_xlfn.XLOOKUP(H2134,'Zoning 2shop'!A:A,'Zoning 2shop'!B:B),IF(S2134="6C",_xlfn.XLOOKUP(G2134,'Zoning 2shop'!C:C,'Zoning 2shop'!D:D),""))</f>
        <v>26</v>
      </c>
      <c r="Y2134" s="112">
        <f t="shared" si="244"/>
        <v>0.14910705133062102</v>
      </c>
      <c r="Z2134" s="4">
        <f t="shared" si="245"/>
        <v>4.84</v>
      </c>
      <c r="AA2134" s="4">
        <f t="shared" si="246"/>
        <v>0.08</v>
      </c>
      <c r="AB2134" s="4">
        <f t="shared" si="247"/>
        <v>0.72167812844020574</v>
      </c>
      <c r="AC2134" s="19">
        <f t="shared" si="248"/>
        <v>4.92</v>
      </c>
      <c r="AD2134" s="8" t="str">
        <f>IF(COUNTIF(Catégories!A:A,N2134)=0,"catégorie inconnue",LOOKUP(N2134,Catégories!A:A,Catégories!B:B))</f>
        <v>Frêt</v>
      </c>
      <c r="AE2134" s="21">
        <f t="shared" si="243"/>
        <v>5.6416781284402058</v>
      </c>
    </row>
    <row r="2135" spans="2:31" hidden="1" x14ac:dyDescent="0.2">
      <c r="B2135" t="s">
        <v>3839</v>
      </c>
      <c r="C2135" t="s">
        <v>177</v>
      </c>
      <c r="D2135">
        <v>46170</v>
      </c>
      <c r="E2135" t="s">
        <v>5997</v>
      </c>
      <c r="F2135" t="s">
        <v>22</v>
      </c>
      <c r="G2135" t="s">
        <v>151</v>
      </c>
      <c r="H2135" t="s">
        <v>149</v>
      </c>
      <c r="I2135" t="s">
        <v>5998</v>
      </c>
      <c r="J2135" t="s">
        <v>5998</v>
      </c>
      <c r="K2135" t="s">
        <v>24</v>
      </c>
      <c r="L2135" t="s">
        <v>5999</v>
      </c>
      <c r="M2135" t="s">
        <v>25</v>
      </c>
      <c r="N2135" t="s">
        <v>26</v>
      </c>
      <c r="O2135" t="s">
        <v>25</v>
      </c>
      <c r="P2135" t="s">
        <v>27</v>
      </c>
      <c r="Q2135" t="s">
        <v>190</v>
      </c>
      <c r="R2135">
        <v>0.23</v>
      </c>
      <c r="S2135" s="113" t="s">
        <v>191</v>
      </c>
      <c r="T2135">
        <v>5.33</v>
      </c>
      <c r="U2135" t="s">
        <v>30</v>
      </c>
      <c r="W2135" s="8" t="str">
        <f t="shared" si="242"/>
        <v/>
      </c>
      <c r="X2135" s="8">
        <f>IF(S2135="6B",_xlfn.XLOOKUP(H2135,'Zoning 2shop'!A:A,'Zoning 2shop'!B:B),IF(S2135="6C",_xlfn.XLOOKUP(G2135,'Zoning 2shop'!C:C,'Zoning 2shop'!D:D),""))</f>
        <v>30</v>
      </c>
      <c r="Y2135" s="112">
        <f t="shared" si="244"/>
        <v>0.14910705133062102</v>
      </c>
      <c r="Z2135" s="4">
        <f t="shared" si="245"/>
        <v>5.33</v>
      </c>
      <c r="AA2135" s="4">
        <f t="shared" si="246"/>
        <v>0.08</v>
      </c>
      <c r="AB2135" s="4">
        <f t="shared" si="247"/>
        <v>0.79474058359221</v>
      </c>
      <c r="AC2135" s="19">
        <f t="shared" si="248"/>
        <v>5.41</v>
      </c>
      <c r="AD2135" s="8" t="str">
        <f>IF(COUNTIF(Catégories!A:A,N2135)=0,"catégorie inconnue",LOOKUP(N2135,Catégories!A:A,Catégories!B:B))</f>
        <v>Frêt</v>
      </c>
      <c r="AE2135" s="21">
        <f t="shared" si="243"/>
        <v>6.2047405835922103</v>
      </c>
    </row>
    <row r="2136" spans="2:31" hidden="1" x14ac:dyDescent="0.2">
      <c r="B2136" t="s">
        <v>3839</v>
      </c>
      <c r="C2136" t="s">
        <v>177</v>
      </c>
      <c r="D2136">
        <v>46170</v>
      </c>
      <c r="E2136" t="s">
        <v>553</v>
      </c>
      <c r="F2136" t="s">
        <v>22</v>
      </c>
      <c r="G2136" t="s">
        <v>151</v>
      </c>
      <c r="H2136" t="s">
        <v>149</v>
      </c>
      <c r="I2136" t="s">
        <v>6043</v>
      </c>
      <c r="J2136" t="s">
        <v>6043</v>
      </c>
      <c r="K2136" t="s">
        <v>24</v>
      </c>
      <c r="L2136" t="s">
        <v>6044</v>
      </c>
      <c r="M2136" t="s">
        <v>25</v>
      </c>
      <c r="N2136" t="s">
        <v>26</v>
      </c>
      <c r="O2136" t="s">
        <v>25</v>
      </c>
      <c r="P2136" t="s">
        <v>27</v>
      </c>
      <c r="Q2136" t="s">
        <v>190</v>
      </c>
      <c r="R2136">
        <v>0.21</v>
      </c>
      <c r="S2136" s="113" t="s">
        <v>191</v>
      </c>
      <c r="T2136">
        <v>5.33</v>
      </c>
      <c r="U2136" t="s">
        <v>30</v>
      </c>
      <c r="W2136" s="8" t="str">
        <f t="shared" si="242"/>
        <v/>
      </c>
      <c r="X2136" s="8">
        <f>IF(S2136="6B",_xlfn.XLOOKUP(H2136,'Zoning 2shop'!A:A,'Zoning 2shop'!B:B),IF(S2136="6C",_xlfn.XLOOKUP(G2136,'Zoning 2shop'!C:C,'Zoning 2shop'!D:D),""))</f>
        <v>30</v>
      </c>
      <c r="Y2136" s="112">
        <f t="shared" si="244"/>
        <v>0.14910705133062102</v>
      </c>
      <c r="Z2136" s="4">
        <f t="shared" si="245"/>
        <v>5.33</v>
      </c>
      <c r="AA2136" s="4">
        <f t="shared" si="246"/>
        <v>0.08</v>
      </c>
      <c r="AB2136" s="4">
        <f t="shared" si="247"/>
        <v>0.79474058359221</v>
      </c>
      <c r="AC2136" s="19">
        <f t="shared" si="248"/>
        <v>5.41</v>
      </c>
      <c r="AD2136" s="8" t="str">
        <f>IF(COUNTIF(Catégories!A:A,N2136)=0,"catégorie inconnue",LOOKUP(N2136,Catégories!A:A,Catégories!B:B))</f>
        <v>Frêt</v>
      </c>
      <c r="AE2136" s="21">
        <f t="shared" si="243"/>
        <v>6.2047405835922103</v>
      </c>
    </row>
    <row r="2137" spans="2:31" hidden="1" x14ac:dyDescent="0.2">
      <c r="B2137" t="s">
        <v>3839</v>
      </c>
      <c r="C2137" t="s">
        <v>177</v>
      </c>
      <c r="D2137">
        <v>46170</v>
      </c>
      <c r="E2137" t="s">
        <v>4620</v>
      </c>
      <c r="F2137" t="s">
        <v>22</v>
      </c>
      <c r="G2137" t="s">
        <v>192</v>
      </c>
      <c r="H2137" t="s">
        <v>149</v>
      </c>
      <c r="I2137" t="s">
        <v>5965</v>
      </c>
      <c r="J2137" t="s">
        <v>5965</v>
      </c>
      <c r="K2137" t="s">
        <v>24</v>
      </c>
      <c r="L2137" t="s">
        <v>5966</v>
      </c>
      <c r="M2137" t="s">
        <v>25</v>
      </c>
      <c r="N2137" t="s">
        <v>26</v>
      </c>
      <c r="O2137" t="s">
        <v>25</v>
      </c>
      <c r="P2137" t="s">
        <v>27</v>
      </c>
      <c r="Q2137" t="s">
        <v>190</v>
      </c>
      <c r="R2137">
        <v>0.23</v>
      </c>
      <c r="S2137" s="113" t="s">
        <v>191</v>
      </c>
      <c r="T2137">
        <v>9.4700000000000006</v>
      </c>
      <c r="U2137" t="s">
        <v>30</v>
      </c>
      <c r="W2137" s="8" t="str">
        <f t="shared" si="242"/>
        <v/>
      </c>
      <c r="X2137" s="8">
        <f>IF(S2137="6B",_xlfn.XLOOKUP(H2137,'Zoning 2shop'!A:A,'Zoning 2shop'!B:B),IF(S2137="6C",_xlfn.XLOOKUP(G2137,'Zoning 2shop'!C:C,'Zoning 2shop'!D:D),""))</f>
        <v>25</v>
      </c>
      <c r="Y2137" s="112">
        <f t="shared" si="244"/>
        <v>0.14910705133062102</v>
      </c>
      <c r="Z2137" s="4">
        <f t="shared" si="245"/>
        <v>9.4700000000000006</v>
      </c>
      <c r="AA2137" s="4">
        <f t="shared" si="246"/>
        <v>0.08</v>
      </c>
      <c r="AB2137" s="4">
        <f t="shared" si="247"/>
        <v>1.4120437761009812</v>
      </c>
      <c r="AC2137" s="19">
        <f t="shared" si="248"/>
        <v>9.5500000000000007</v>
      </c>
      <c r="AD2137" s="8" t="str">
        <f>IF(COUNTIF(Catégories!A:A,N2137)=0,"catégorie inconnue",LOOKUP(N2137,Catégories!A:A,Catégories!B:B))</f>
        <v>Frêt</v>
      </c>
      <c r="AE2137" s="21">
        <f t="shared" si="243"/>
        <v>10.962043776100982</v>
      </c>
    </row>
    <row r="2138" spans="2:31" hidden="1" x14ac:dyDescent="0.2">
      <c r="B2138" t="s">
        <v>3839</v>
      </c>
      <c r="C2138" t="s">
        <v>177</v>
      </c>
      <c r="D2138">
        <v>46170</v>
      </c>
      <c r="E2138" t="s">
        <v>5984</v>
      </c>
      <c r="F2138" t="s">
        <v>22</v>
      </c>
      <c r="G2138" t="s">
        <v>151</v>
      </c>
      <c r="H2138" t="s">
        <v>149</v>
      </c>
      <c r="I2138" t="s">
        <v>5985</v>
      </c>
      <c r="J2138" t="s">
        <v>5985</v>
      </c>
      <c r="K2138" t="s">
        <v>24</v>
      </c>
      <c r="L2138" t="s">
        <v>5986</v>
      </c>
      <c r="M2138" t="s">
        <v>25</v>
      </c>
      <c r="N2138" t="s">
        <v>26</v>
      </c>
      <c r="O2138" t="s">
        <v>25</v>
      </c>
      <c r="P2138" t="s">
        <v>27</v>
      </c>
      <c r="Q2138" t="s">
        <v>190</v>
      </c>
      <c r="R2138">
        <v>6.48</v>
      </c>
      <c r="S2138" s="113" t="s">
        <v>191</v>
      </c>
      <c r="T2138">
        <v>11.01</v>
      </c>
      <c r="U2138" t="s">
        <v>30</v>
      </c>
      <c r="W2138" s="8" t="str">
        <f t="shared" si="242"/>
        <v/>
      </c>
      <c r="X2138" s="8">
        <f>IF(S2138="6B",_xlfn.XLOOKUP(H2138,'Zoning 2shop'!A:A,'Zoning 2shop'!B:B),IF(S2138="6C",_xlfn.XLOOKUP(G2138,'Zoning 2shop'!C:C,'Zoning 2shop'!D:D),""))</f>
        <v>30</v>
      </c>
      <c r="Y2138" s="112">
        <f t="shared" si="244"/>
        <v>0.14910705133062102</v>
      </c>
      <c r="Z2138" s="4">
        <f t="shared" si="245"/>
        <v>11.01</v>
      </c>
      <c r="AA2138" s="4">
        <f t="shared" si="246"/>
        <v>0.08</v>
      </c>
      <c r="AB2138" s="4">
        <f t="shared" si="247"/>
        <v>1.6416686351501375</v>
      </c>
      <c r="AC2138" s="19">
        <f t="shared" si="248"/>
        <v>11.09</v>
      </c>
      <c r="AD2138" s="8" t="str">
        <f>IF(COUNTIF(Catégories!A:A,N2138)=0,"catégorie inconnue",LOOKUP(N2138,Catégories!A:A,Catégories!B:B))</f>
        <v>Frêt</v>
      </c>
      <c r="AE2138" s="21">
        <f t="shared" si="243"/>
        <v>12.731668635150138</v>
      </c>
    </row>
    <row r="2139" spans="2:31" hidden="1" x14ac:dyDescent="0.2">
      <c r="B2139" t="s">
        <v>3839</v>
      </c>
      <c r="C2139" t="s">
        <v>177</v>
      </c>
      <c r="D2139">
        <v>46170</v>
      </c>
      <c r="E2139" t="s">
        <v>5981</v>
      </c>
      <c r="F2139" t="s">
        <v>22</v>
      </c>
      <c r="G2139" t="s">
        <v>151</v>
      </c>
      <c r="H2139" t="s">
        <v>149</v>
      </c>
      <c r="I2139" t="s">
        <v>5982</v>
      </c>
      <c r="J2139" t="s">
        <v>5982</v>
      </c>
      <c r="K2139" t="s">
        <v>24</v>
      </c>
      <c r="L2139" t="s">
        <v>5983</v>
      </c>
      <c r="M2139" t="s">
        <v>25</v>
      </c>
      <c r="N2139" t="s">
        <v>26</v>
      </c>
      <c r="O2139" t="s">
        <v>25</v>
      </c>
      <c r="P2139" t="s">
        <v>27</v>
      </c>
      <c r="Q2139" t="s">
        <v>190</v>
      </c>
      <c r="R2139">
        <v>0.26</v>
      </c>
      <c r="S2139" s="113" t="s">
        <v>191</v>
      </c>
      <c r="T2139">
        <v>5.33</v>
      </c>
      <c r="U2139" t="s">
        <v>30</v>
      </c>
      <c r="W2139" s="8" t="str">
        <f t="shared" si="242"/>
        <v/>
      </c>
      <c r="X2139" s="8">
        <f>IF(S2139="6B",_xlfn.XLOOKUP(H2139,'Zoning 2shop'!A:A,'Zoning 2shop'!B:B),IF(S2139="6C",_xlfn.XLOOKUP(G2139,'Zoning 2shop'!C:C,'Zoning 2shop'!D:D),""))</f>
        <v>30</v>
      </c>
      <c r="Y2139" s="112">
        <f t="shared" si="244"/>
        <v>0.14910705133062102</v>
      </c>
      <c r="Z2139" s="4">
        <f t="shared" si="245"/>
        <v>5.33</v>
      </c>
      <c r="AA2139" s="4">
        <f t="shared" si="246"/>
        <v>0.08</v>
      </c>
      <c r="AB2139" s="4">
        <f t="shared" si="247"/>
        <v>0.79474058359221</v>
      </c>
      <c r="AC2139" s="19">
        <f t="shared" si="248"/>
        <v>5.41</v>
      </c>
      <c r="AD2139" s="8" t="str">
        <f>IF(COUNTIF(Catégories!A:A,N2139)=0,"catégorie inconnue",LOOKUP(N2139,Catégories!A:A,Catégories!B:B))</f>
        <v>Frêt</v>
      </c>
      <c r="AE2139" s="21">
        <f t="shared" si="243"/>
        <v>6.2047405835922103</v>
      </c>
    </row>
    <row r="2140" spans="2:31" hidden="1" x14ac:dyDescent="0.2">
      <c r="B2140" t="s">
        <v>3839</v>
      </c>
      <c r="C2140" t="s">
        <v>177</v>
      </c>
      <c r="D2140">
        <v>46170</v>
      </c>
      <c r="E2140" t="s">
        <v>4969</v>
      </c>
      <c r="F2140" t="s">
        <v>22</v>
      </c>
      <c r="G2140" t="s">
        <v>151</v>
      </c>
      <c r="H2140" t="s">
        <v>149</v>
      </c>
      <c r="I2140" t="s">
        <v>6021</v>
      </c>
      <c r="J2140" t="s">
        <v>6021</v>
      </c>
      <c r="K2140" t="s">
        <v>24</v>
      </c>
      <c r="L2140" t="s">
        <v>6022</v>
      </c>
      <c r="M2140" t="s">
        <v>25</v>
      </c>
      <c r="N2140" t="s">
        <v>26</v>
      </c>
      <c r="O2140" t="s">
        <v>25</v>
      </c>
      <c r="P2140" t="s">
        <v>27</v>
      </c>
      <c r="Q2140" t="s">
        <v>190</v>
      </c>
      <c r="R2140">
        <v>0.27</v>
      </c>
      <c r="S2140" s="113" t="s">
        <v>191</v>
      </c>
      <c r="T2140">
        <v>5.33</v>
      </c>
      <c r="U2140" t="s">
        <v>30</v>
      </c>
      <c r="W2140" s="8" t="str">
        <f t="shared" si="242"/>
        <v/>
      </c>
      <c r="X2140" s="8">
        <f>IF(S2140="6B",_xlfn.XLOOKUP(H2140,'Zoning 2shop'!A:A,'Zoning 2shop'!B:B),IF(S2140="6C",_xlfn.XLOOKUP(G2140,'Zoning 2shop'!C:C,'Zoning 2shop'!D:D),""))</f>
        <v>30</v>
      </c>
      <c r="Y2140" s="112">
        <f t="shared" si="244"/>
        <v>0.14910705133062102</v>
      </c>
      <c r="Z2140" s="4">
        <f t="shared" si="245"/>
        <v>5.33</v>
      </c>
      <c r="AA2140" s="4">
        <f t="shared" si="246"/>
        <v>0.08</v>
      </c>
      <c r="AB2140" s="4">
        <f t="shared" si="247"/>
        <v>0.79474058359221</v>
      </c>
      <c r="AC2140" s="19">
        <f t="shared" si="248"/>
        <v>5.41</v>
      </c>
      <c r="AD2140" s="8" t="str">
        <f>IF(COUNTIF(Catégories!A:A,N2140)=0,"catégorie inconnue",LOOKUP(N2140,Catégories!A:A,Catégories!B:B))</f>
        <v>Frêt</v>
      </c>
      <c r="AE2140" s="21">
        <f t="shared" si="243"/>
        <v>6.2047405835922103</v>
      </c>
    </row>
    <row r="2141" spans="2:31" hidden="1" x14ac:dyDescent="0.2">
      <c r="B2141" t="s">
        <v>3839</v>
      </c>
      <c r="C2141" t="s">
        <v>177</v>
      </c>
      <c r="D2141">
        <v>46170</v>
      </c>
      <c r="E2141" t="s">
        <v>5967</v>
      </c>
      <c r="F2141" t="s">
        <v>22</v>
      </c>
      <c r="G2141" t="s">
        <v>151</v>
      </c>
      <c r="H2141" t="s">
        <v>149</v>
      </c>
      <c r="I2141" t="s">
        <v>5968</v>
      </c>
      <c r="J2141" t="s">
        <v>5968</v>
      </c>
      <c r="K2141" t="s">
        <v>24</v>
      </c>
      <c r="L2141" t="s">
        <v>5969</v>
      </c>
      <c r="M2141" t="s">
        <v>25</v>
      </c>
      <c r="N2141" t="s">
        <v>26</v>
      </c>
      <c r="O2141" t="s">
        <v>25</v>
      </c>
      <c r="P2141" t="s">
        <v>27</v>
      </c>
      <c r="Q2141" t="s">
        <v>190</v>
      </c>
      <c r="R2141">
        <v>0.89</v>
      </c>
      <c r="S2141" s="113" t="s">
        <v>191</v>
      </c>
      <c r="T2141">
        <v>5.55</v>
      </c>
      <c r="U2141" t="s">
        <v>30</v>
      </c>
      <c r="W2141" s="8" t="str">
        <f t="shared" si="242"/>
        <v/>
      </c>
      <c r="X2141" s="8">
        <f>IF(S2141="6B",_xlfn.XLOOKUP(H2141,'Zoning 2shop'!A:A,'Zoning 2shop'!B:B),IF(S2141="6C",_xlfn.XLOOKUP(G2141,'Zoning 2shop'!C:C,'Zoning 2shop'!D:D),""))</f>
        <v>30</v>
      </c>
      <c r="Y2141" s="112">
        <f t="shared" si="244"/>
        <v>0.14910705133062102</v>
      </c>
      <c r="Z2141" s="4">
        <f t="shared" si="245"/>
        <v>5.55</v>
      </c>
      <c r="AA2141" s="4">
        <f t="shared" si="246"/>
        <v>0.08</v>
      </c>
      <c r="AB2141" s="4">
        <f t="shared" si="247"/>
        <v>0.8275441348849466</v>
      </c>
      <c r="AC2141" s="19">
        <f t="shared" si="248"/>
        <v>5.63</v>
      </c>
      <c r="AD2141" s="8" t="str">
        <f>IF(COUNTIF(Catégories!A:A,N2141)=0,"catégorie inconnue",LOOKUP(N2141,Catégories!A:A,Catégories!B:B))</f>
        <v>Frêt</v>
      </c>
      <c r="AE2141" s="21">
        <f t="shared" si="243"/>
        <v>6.4575441348849463</v>
      </c>
    </row>
    <row r="2142" spans="2:31" hidden="1" x14ac:dyDescent="0.2">
      <c r="B2142" t="s">
        <v>3839</v>
      </c>
      <c r="C2142" t="s">
        <v>177</v>
      </c>
      <c r="D2142">
        <v>46171</v>
      </c>
      <c r="E2142" t="s">
        <v>6145</v>
      </c>
      <c r="F2142" t="s">
        <v>22</v>
      </c>
      <c r="G2142" t="s">
        <v>161</v>
      </c>
      <c r="H2142" t="s">
        <v>149</v>
      </c>
      <c r="I2142" t="s">
        <v>6146</v>
      </c>
      <c r="J2142" t="s">
        <v>6146</v>
      </c>
      <c r="K2142" t="s">
        <v>24</v>
      </c>
      <c r="L2142" t="s">
        <v>6147</v>
      </c>
      <c r="M2142" t="s">
        <v>25</v>
      </c>
      <c r="N2142" t="s">
        <v>26</v>
      </c>
      <c r="O2142" t="s">
        <v>25</v>
      </c>
      <c r="P2142" t="s">
        <v>27</v>
      </c>
      <c r="Q2142" t="s">
        <v>190</v>
      </c>
      <c r="R2142">
        <v>0.23</v>
      </c>
      <c r="S2142" s="113" t="s">
        <v>191</v>
      </c>
      <c r="T2142">
        <v>9.4700000000000006</v>
      </c>
      <c r="U2142" t="s">
        <v>30</v>
      </c>
      <c r="W2142" s="8" t="str">
        <f t="shared" si="242"/>
        <v/>
      </c>
      <c r="X2142" s="8">
        <f>IF(S2142="6B",_xlfn.XLOOKUP(H2142,'Zoning 2shop'!A:A,'Zoning 2shop'!B:B),IF(S2142="6C",_xlfn.XLOOKUP(G2142,'Zoning 2shop'!C:C,'Zoning 2shop'!D:D),""))</f>
        <v>25</v>
      </c>
      <c r="Y2142" s="112">
        <f t="shared" si="244"/>
        <v>0.14910705133062102</v>
      </c>
      <c r="Z2142" s="4">
        <f t="shared" si="245"/>
        <v>9.4700000000000006</v>
      </c>
      <c r="AA2142" s="4">
        <f t="shared" si="246"/>
        <v>0.08</v>
      </c>
      <c r="AB2142" s="4">
        <f t="shared" si="247"/>
        <v>1.4120437761009812</v>
      </c>
      <c r="AC2142" s="19">
        <f t="shared" si="248"/>
        <v>9.5500000000000007</v>
      </c>
      <c r="AD2142" s="8" t="str">
        <f>IF(COUNTIF(Catégories!A:A,N2142)=0,"catégorie inconnue",LOOKUP(N2142,Catégories!A:A,Catégories!B:B))</f>
        <v>Frêt</v>
      </c>
      <c r="AE2142" s="21">
        <f t="shared" si="243"/>
        <v>10.962043776100982</v>
      </c>
    </row>
    <row r="2143" spans="2:31" hidden="1" x14ac:dyDescent="0.2">
      <c r="B2143" t="s">
        <v>3839</v>
      </c>
      <c r="C2143" t="s">
        <v>177</v>
      </c>
      <c r="D2143">
        <v>46171</v>
      </c>
      <c r="E2143" t="s">
        <v>501</v>
      </c>
      <c r="F2143" t="s">
        <v>22</v>
      </c>
      <c r="G2143" t="s">
        <v>151</v>
      </c>
      <c r="H2143" t="s">
        <v>149</v>
      </c>
      <c r="I2143" t="s">
        <v>6096</v>
      </c>
      <c r="J2143" t="s">
        <v>6096</v>
      </c>
      <c r="K2143" t="s">
        <v>24</v>
      </c>
      <c r="L2143" t="s">
        <v>6097</v>
      </c>
      <c r="M2143" t="s">
        <v>25</v>
      </c>
      <c r="N2143" t="s">
        <v>26</v>
      </c>
      <c r="O2143" t="s">
        <v>25</v>
      </c>
      <c r="P2143" t="s">
        <v>27</v>
      </c>
      <c r="Q2143" t="s">
        <v>190</v>
      </c>
      <c r="R2143">
        <v>0.46</v>
      </c>
      <c r="S2143" s="113" t="s">
        <v>191</v>
      </c>
      <c r="T2143">
        <v>5.33</v>
      </c>
      <c r="U2143" t="s">
        <v>30</v>
      </c>
      <c r="W2143" s="8" t="str">
        <f t="shared" si="242"/>
        <v/>
      </c>
      <c r="X2143" s="8">
        <f>IF(S2143="6B",_xlfn.XLOOKUP(H2143,'Zoning 2shop'!A:A,'Zoning 2shop'!B:B),IF(S2143="6C",_xlfn.XLOOKUP(G2143,'Zoning 2shop'!C:C,'Zoning 2shop'!D:D),""))</f>
        <v>30</v>
      </c>
      <c r="Y2143" s="112">
        <f t="shared" si="244"/>
        <v>0.14910705133062102</v>
      </c>
      <c r="Z2143" s="4">
        <f t="shared" si="245"/>
        <v>5.33</v>
      </c>
      <c r="AA2143" s="4">
        <f t="shared" si="246"/>
        <v>0.08</v>
      </c>
      <c r="AB2143" s="4">
        <f t="shared" si="247"/>
        <v>0.79474058359221</v>
      </c>
      <c r="AC2143" s="19">
        <f t="shared" si="248"/>
        <v>5.41</v>
      </c>
      <c r="AD2143" s="8" t="str">
        <f>IF(COUNTIF(Catégories!A:A,N2143)=0,"catégorie inconnue",LOOKUP(N2143,Catégories!A:A,Catégories!B:B))</f>
        <v>Frêt</v>
      </c>
      <c r="AE2143" s="21">
        <f t="shared" si="243"/>
        <v>6.2047405835922103</v>
      </c>
    </row>
    <row r="2144" spans="2:31" hidden="1" x14ac:dyDescent="0.2">
      <c r="B2144" t="s">
        <v>3839</v>
      </c>
      <c r="C2144" t="s">
        <v>177</v>
      </c>
      <c r="D2144">
        <v>46171</v>
      </c>
      <c r="E2144" t="s">
        <v>4494</v>
      </c>
      <c r="F2144" t="s">
        <v>22</v>
      </c>
      <c r="G2144" t="s">
        <v>161</v>
      </c>
      <c r="H2144" t="s">
        <v>149</v>
      </c>
      <c r="I2144" t="s">
        <v>6165</v>
      </c>
      <c r="J2144" t="s">
        <v>6165</v>
      </c>
      <c r="K2144" t="s">
        <v>24</v>
      </c>
      <c r="L2144" t="s">
        <v>6166</v>
      </c>
      <c r="M2144" t="s">
        <v>25</v>
      </c>
      <c r="N2144" t="s">
        <v>26</v>
      </c>
      <c r="O2144" t="s">
        <v>25</v>
      </c>
      <c r="P2144" t="s">
        <v>27</v>
      </c>
      <c r="Q2144" t="s">
        <v>190</v>
      </c>
      <c r="R2144">
        <v>0.47</v>
      </c>
      <c r="S2144" s="113" t="s">
        <v>191</v>
      </c>
      <c r="T2144">
        <v>9.4700000000000006</v>
      </c>
      <c r="U2144" t="s">
        <v>30</v>
      </c>
      <c r="W2144" s="8" t="str">
        <f t="shared" si="242"/>
        <v/>
      </c>
      <c r="X2144" s="8">
        <f>IF(S2144="6B",_xlfn.XLOOKUP(H2144,'Zoning 2shop'!A:A,'Zoning 2shop'!B:B),IF(S2144="6C",_xlfn.XLOOKUP(G2144,'Zoning 2shop'!C:C,'Zoning 2shop'!D:D),""))</f>
        <v>25</v>
      </c>
      <c r="Y2144" s="112">
        <f t="shared" si="244"/>
        <v>0.14910705133062102</v>
      </c>
      <c r="Z2144" s="4">
        <f t="shared" si="245"/>
        <v>9.4700000000000006</v>
      </c>
      <c r="AA2144" s="4">
        <f t="shared" si="246"/>
        <v>0.08</v>
      </c>
      <c r="AB2144" s="4">
        <f t="shared" si="247"/>
        <v>1.4120437761009812</v>
      </c>
      <c r="AC2144" s="19">
        <f t="shared" si="248"/>
        <v>9.5500000000000007</v>
      </c>
      <c r="AD2144" s="8" t="str">
        <f>IF(COUNTIF(Catégories!A:A,N2144)=0,"catégorie inconnue",LOOKUP(N2144,Catégories!A:A,Catégories!B:B))</f>
        <v>Frêt</v>
      </c>
      <c r="AE2144" s="21">
        <f t="shared" si="243"/>
        <v>10.962043776100982</v>
      </c>
    </row>
    <row r="2145" spans="2:31" hidden="1" x14ac:dyDescent="0.2">
      <c r="B2145" t="s">
        <v>3839</v>
      </c>
      <c r="C2145" t="s">
        <v>177</v>
      </c>
      <c r="D2145">
        <v>46171</v>
      </c>
      <c r="E2145" t="s">
        <v>6109</v>
      </c>
      <c r="F2145" t="s">
        <v>22</v>
      </c>
      <c r="G2145" t="s">
        <v>151</v>
      </c>
      <c r="H2145" t="s">
        <v>149</v>
      </c>
      <c r="I2145" t="s">
        <v>6110</v>
      </c>
      <c r="J2145" t="s">
        <v>6110</v>
      </c>
      <c r="K2145" t="s">
        <v>24</v>
      </c>
      <c r="L2145" t="s">
        <v>6111</v>
      </c>
      <c r="M2145" t="s">
        <v>25</v>
      </c>
      <c r="N2145" t="s">
        <v>26</v>
      </c>
      <c r="O2145" t="s">
        <v>25</v>
      </c>
      <c r="P2145" t="s">
        <v>27</v>
      </c>
      <c r="Q2145" t="s">
        <v>190</v>
      </c>
      <c r="R2145">
        <v>0.06</v>
      </c>
      <c r="S2145" s="113" t="s">
        <v>191</v>
      </c>
      <c r="T2145">
        <v>5.33</v>
      </c>
      <c r="U2145" t="s">
        <v>30</v>
      </c>
      <c r="W2145" s="8" t="str">
        <f t="shared" si="242"/>
        <v/>
      </c>
      <c r="X2145" s="8">
        <f>IF(S2145="6B",_xlfn.XLOOKUP(H2145,'Zoning 2shop'!A:A,'Zoning 2shop'!B:B),IF(S2145="6C",_xlfn.XLOOKUP(G2145,'Zoning 2shop'!C:C,'Zoning 2shop'!D:D),""))</f>
        <v>30</v>
      </c>
      <c r="Y2145" s="112">
        <f t="shared" si="244"/>
        <v>0.14910705133062102</v>
      </c>
      <c r="Z2145" s="4">
        <f t="shared" si="245"/>
        <v>5.33</v>
      </c>
      <c r="AA2145" s="4">
        <f t="shared" si="246"/>
        <v>0.08</v>
      </c>
      <c r="AB2145" s="4">
        <f t="shared" si="247"/>
        <v>0.79474058359221</v>
      </c>
      <c r="AC2145" s="19">
        <f t="shared" si="248"/>
        <v>5.41</v>
      </c>
      <c r="AD2145" s="8" t="str">
        <f>IF(COUNTIF(Catégories!A:A,N2145)=0,"catégorie inconnue",LOOKUP(N2145,Catégories!A:A,Catégories!B:B))</f>
        <v>Frêt</v>
      </c>
      <c r="AE2145" s="21">
        <f t="shared" si="243"/>
        <v>6.2047405835922103</v>
      </c>
    </row>
    <row r="2146" spans="2:31" hidden="1" x14ac:dyDescent="0.2">
      <c r="B2146" t="s">
        <v>3839</v>
      </c>
      <c r="C2146" t="s">
        <v>177</v>
      </c>
      <c r="D2146">
        <v>46171</v>
      </c>
      <c r="E2146" t="s">
        <v>567</v>
      </c>
      <c r="F2146" t="s">
        <v>22</v>
      </c>
      <c r="G2146" t="s">
        <v>151</v>
      </c>
      <c r="H2146" t="s">
        <v>149</v>
      </c>
      <c r="I2146" t="s">
        <v>6134</v>
      </c>
      <c r="J2146" t="s">
        <v>6134</v>
      </c>
      <c r="K2146" t="s">
        <v>24</v>
      </c>
      <c r="L2146" t="s">
        <v>6135</v>
      </c>
      <c r="M2146" t="s">
        <v>25</v>
      </c>
      <c r="N2146" t="s">
        <v>26</v>
      </c>
      <c r="O2146" t="s">
        <v>25</v>
      </c>
      <c r="P2146" t="s">
        <v>27</v>
      </c>
      <c r="Q2146" t="s">
        <v>190</v>
      </c>
      <c r="R2146">
        <v>0.13</v>
      </c>
      <c r="S2146" s="113" t="s">
        <v>191</v>
      </c>
      <c r="T2146">
        <v>5.33</v>
      </c>
      <c r="U2146" t="s">
        <v>30</v>
      </c>
      <c r="W2146" s="8" t="str">
        <f t="shared" si="242"/>
        <v/>
      </c>
      <c r="X2146" s="8">
        <f>IF(S2146="6B",_xlfn.XLOOKUP(H2146,'Zoning 2shop'!A:A,'Zoning 2shop'!B:B),IF(S2146="6C",_xlfn.XLOOKUP(G2146,'Zoning 2shop'!C:C,'Zoning 2shop'!D:D),""))</f>
        <v>30</v>
      </c>
      <c r="Y2146" s="112">
        <f t="shared" si="244"/>
        <v>0.14910705133062102</v>
      </c>
      <c r="Z2146" s="4">
        <f t="shared" si="245"/>
        <v>5.33</v>
      </c>
      <c r="AA2146" s="4">
        <f t="shared" si="246"/>
        <v>0.08</v>
      </c>
      <c r="AB2146" s="4">
        <f t="shared" si="247"/>
        <v>0.79474058359221</v>
      </c>
      <c r="AC2146" s="19">
        <f t="shared" si="248"/>
        <v>5.41</v>
      </c>
      <c r="AD2146" s="8" t="str">
        <f>IF(COUNTIF(Catégories!A:A,N2146)=0,"catégorie inconnue",LOOKUP(N2146,Catégories!A:A,Catégories!B:B))</f>
        <v>Frêt</v>
      </c>
      <c r="AE2146" s="21">
        <f t="shared" si="243"/>
        <v>6.2047405835922103</v>
      </c>
    </row>
    <row r="2147" spans="2:31" hidden="1" x14ac:dyDescent="0.2">
      <c r="B2147" t="s">
        <v>3839</v>
      </c>
      <c r="C2147" t="s">
        <v>177</v>
      </c>
      <c r="D2147">
        <v>46171</v>
      </c>
      <c r="E2147" t="s">
        <v>6090</v>
      </c>
      <c r="F2147" t="s">
        <v>22</v>
      </c>
      <c r="G2147" t="s">
        <v>151</v>
      </c>
      <c r="H2147" t="s">
        <v>149</v>
      </c>
      <c r="I2147" t="s">
        <v>6091</v>
      </c>
      <c r="J2147" t="s">
        <v>6091</v>
      </c>
      <c r="K2147" t="s">
        <v>24</v>
      </c>
      <c r="L2147" t="s">
        <v>6092</v>
      </c>
      <c r="M2147" t="s">
        <v>25</v>
      </c>
      <c r="N2147" t="s">
        <v>26</v>
      </c>
      <c r="O2147" t="s">
        <v>25</v>
      </c>
      <c r="P2147" t="s">
        <v>27</v>
      </c>
      <c r="Q2147" t="s">
        <v>190</v>
      </c>
      <c r="R2147">
        <v>0.5</v>
      </c>
      <c r="S2147" s="113" t="s">
        <v>191</v>
      </c>
      <c r="T2147">
        <v>5.33</v>
      </c>
      <c r="U2147" t="s">
        <v>30</v>
      </c>
      <c r="W2147" s="8" t="str">
        <f t="shared" si="242"/>
        <v/>
      </c>
      <c r="X2147" s="8">
        <f>IF(S2147="6B",_xlfn.XLOOKUP(H2147,'Zoning 2shop'!A:A,'Zoning 2shop'!B:B),IF(S2147="6C",_xlfn.XLOOKUP(G2147,'Zoning 2shop'!C:C,'Zoning 2shop'!D:D),""))</f>
        <v>30</v>
      </c>
      <c r="Y2147" s="112">
        <f t="shared" si="244"/>
        <v>0.14910705133062102</v>
      </c>
      <c r="Z2147" s="4">
        <f t="shared" si="245"/>
        <v>5.33</v>
      </c>
      <c r="AA2147" s="4">
        <f t="shared" si="246"/>
        <v>0.08</v>
      </c>
      <c r="AB2147" s="4">
        <f t="shared" si="247"/>
        <v>0.79474058359221</v>
      </c>
      <c r="AC2147" s="19">
        <f t="shared" si="248"/>
        <v>5.41</v>
      </c>
      <c r="AD2147" s="8" t="str">
        <f>IF(COUNTIF(Catégories!A:A,N2147)=0,"catégorie inconnue",LOOKUP(N2147,Catégories!A:A,Catégories!B:B))</f>
        <v>Frêt</v>
      </c>
      <c r="AE2147" s="21">
        <f t="shared" si="243"/>
        <v>6.2047405835922103</v>
      </c>
    </row>
    <row r="2148" spans="2:31" hidden="1" x14ac:dyDescent="0.2">
      <c r="B2148" t="s">
        <v>3839</v>
      </c>
      <c r="C2148" t="s">
        <v>177</v>
      </c>
      <c r="D2148">
        <v>46171</v>
      </c>
      <c r="E2148" t="s">
        <v>6150</v>
      </c>
      <c r="F2148" t="s">
        <v>22</v>
      </c>
      <c r="G2148" t="s">
        <v>156</v>
      </c>
      <c r="H2148" t="s">
        <v>149</v>
      </c>
      <c r="I2148" t="s">
        <v>6151</v>
      </c>
      <c r="J2148" t="s">
        <v>6151</v>
      </c>
      <c r="K2148" t="s">
        <v>24</v>
      </c>
      <c r="L2148" t="s">
        <v>6152</v>
      </c>
      <c r="M2148" t="s">
        <v>25</v>
      </c>
      <c r="N2148" t="s">
        <v>26</v>
      </c>
      <c r="O2148" t="s">
        <v>25</v>
      </c>
      <c r="P2148" t="s">
        <v>27</v>
      </c>
      <c r="Q2148" t="s">
        <v>190</v>
      </c>
      <c r="R2148">
        <v>5.069</v>
      </c>
      <c r="S2148" s="113" t="s">
        <v>191</v>
      </c>
      <c r="T2148">
        <v>10.35</v>
      </c>
      <c r="U2148" t="s">
        <v>30</v>
      </c>
      <c r="W2148" s="8" t="str">
        <f t="shared" si="242"/>
        <v/>
      </c>
      <c r="X2148" s="8">
        <f>IF(S2148="6B",_xlfn.XLOOKUP(H2148,'Zoning 2shop'!A:A,'Zoning 2shop'!B:B),IF(S2148="6C",_xlfn.XLOOKUP(G2148,'Zoning 2shop'!C:C,'Zoning 2shop'!D:D),""))</f>
        <v>42</v>
      </c>
      <c r="Y2148" s="112">
        <f t="shared" si="244"/>
        <v>0.14910705133062102</v>
      </c>
      <c r="Z2148" s="4">
        <f t="shared" si="245"/>
        <v>10.35</v>
      </c>
      <c r="AA2148" s="4">
        <f t="shared" si="246"/>
        <v>0.08</v>
      </c>
      <c r="AB2148" s="4">
        <f t="shared" si="247"/>
        <v>1.5432579812719276</v>
      </c>
      <c r="AC2148" s="19">
        <f t="shared" si="248"/>
        <v>10.43</v>
      </c>
      <c r="AD2148" s="8" t="str">
        <f>IF(COUNTIF(Catégories!A:A,N2148)=0,"catégorie inconnue",LOOKUP(N2148,Catégories!A:A,Catégories!B:B))</f>
        <v>Frêt</v>
      </c>
      <c r="AE2148" s="21">
        <f t="shared" si="243"/>
        <v>11.973257981271928</v>
      </c>
    </row>
    <row r="2149" spans="2:31" hidden="1" x14ac:dyDescent="0.2">
      <c r="B2149" t="s">
        <v>3839</v>
      </c>
      <c r="C2149" t="s">
        <v>177</v>
      </c>
      <c r="D2149">
        <v>46171</v>
      </c>
      <c r="E2149" t="s">
        <v>6006</v>
      </c>
      <c r="F2149" t="s">
        <v>22</v>
      </c>
      <c r="G2149" t="s">
        <v>151</v>
      </c>
      <c r="H2149" t="s">
        <v>149</v>
      </c>
      <c r="I2149" t="s">
        <v>6121</v>
      </c>
      <c r="J2149" t="s">
        <v>6121</v>
      </c>
      <c r="K2149" t="s">
        <v>24</v>
      </c>
      <c r="L2149" t="s">
        <v>6122</v>
      </c>
      <c r="M2149" t="s">
        <v>25</v>
      </c>
      <c r="N2149" t="s">
        <v>26</v>
      </c>
      <c r="O2149" t="s">
        <v>25</v>
      </c>
      <c r="P2149" t="s">
        <v>27</v>
      </c>
      <c r="Q2149" t="s">
        <v>190</v>
      </c>
      <c r="R2149">
        <v>0.08</v>
      </c>
      <c r="S2149" s="113" t="s">
        <v>191</v>
      </c>
      <c r="T2149">
        <v>5.33</v>
      </c>
      <c r="U2149" t="s">
        <v>30</v>
      </c>
      <c r="W2149" s="8" t="str">
        <f t="shared" si="242"/>
        <v/>
      </c>
      <c r="X2149" s="8">
        <f>IF(S2149="6B",_xlfn.XLOOKUP(H2149,'Zoning 2shop'!A:A,'Zoning 2shop'!B:B),IF(S2149="6C",_xlfn.XLOOKUP(G2149,'Zoning 2shop'!C:C,'Zoning 2shop'!D:D),""))</f>
        <v>30</v>
      </c>
      <c r="Y2149" s="112">
        <f t="shared" si="244"/>
        <v>0.14910705133062102</v>
      </c>
      <c r="Z2149" s="4">
        <f t="shared" si="245"/>
        <v>5.33</v>
      </c>
      <c r="AA2149" s="4">
        <f t="shared" si="246"/>
        <v>0.08</v>
      </c>
      <c r="AB2149" s="4">
        <f t="shared" si="247"/>
        <v>0.79474058359221</v>
      </c>
      <c r="AC2149" s="19">
        <f t="shared" si="248"/>
        <v>5.41</v>
      </c>
      <c r="AD2149" s="8" t="str">
        <f>IF(COUNTIF(Catégories!A:A,N2149)=0,"catégorie inconnue",LOOKUP(N2149,Catégories!A:A,Catégories!B:B))</f>
        <v>Frêt</v>
      </c>
      <c r="AE2149" s="21">
        <f t="shared" si="243"/>
        <v>6.2047405835922103</v>
      </c>
    </row>
    <row r="2150" spans="2:31" hidden="1" x14ac:dyDescent="0.2">
      <c r="B2150" t="s">
        <v>3839</v>
      </c>
      <c r="C2150" t="s">
        <v>177</v>
      </c>
      <c r="D2150">
        <v>46171</v>
      </c>
      <c r="E2150" t="s">
        <v>6142</v>
      </c>
      <c r="F2150" t="s">
        <v>22</v>
      </c>
      <c r="G2150" t="s">
        <v>151</v>
      </c>
      <c r="H2150" t="s">
        <v>149</v>
      </c>
      <c r="I2150" t="s">
        <v>6143</v>
      </c>
      <c r="J2150" t="s">
        <v>6143</v>
      </c>
      <c r="K2150" t="s">
        <v>24</v>
      </c>
      <c r="L2150" t="s">
        <v>6144</v>
      </c>
      <c r="M2150" t="s">
        <v>25</v>
      </c>
      <c r="N2150" t="s">
        <v>26</v>
      </c>
      <c r="O2150" t="s">
        <v>25</v>
      </c>
      <c r="P2150" t="s">
        <v>27</v>
      </c>
      <c r="Q2150" t="s">
        <v>190</v>
      </c>
      <c r="R2150">
        <v>0.03</v>
      </c>
      <c r="S2150" s="113" t="s">
        <v>191</v>
      </c>
      <c r="T2150">
        <v>5.33</v>
      </c>
      <c r="U2150" t="s">
        <v>30</v>
      </c>
      <c r="W2150" s="8" t="str">
        <f t="shared" si="242"/>
        <v/>
      </c>
      <c r="X2150" s="8">
        <f>IF(S2150="6B",_xlfn.XLOOKUP(H2150,'Zoning 2shop'!A:A,'Zoning 2shop'!B:B),IF(S2150="6C",_xlfn.XLOOKUP(G2150,'Zoning 2shop'!C:C,'Zoning 2shop'!D:D),""))</f>
        <v>30</v>
      </c>
      <c r="Y2150" s="112">
        <f t="shared" si="244"/>
        <v>0.14910705133062102</v>
      </c>
      <c r="Z2150" s="4">
        <f t="shared" si="245"/>
        <v>5.33</v>
      </c>
      <c r="AA2150" s="4">
        <f t="shared" si="246"/>
        <v>0.08</v>
      </c>
      <c r="AB2150" s="4">
        <f t="shared" si="247"/>
        <v>0.79474058359221</v>
      </c>
      <c r="AC2150" s="19">
        <f t="shared" si="248"/>
        <v>5.41</v>
      </c>
      <c r="AD2150" s="8" t="str">
        <f>IF(COUNTIF(Catégories!A:A,N2150)=0,"catégorie inconnue",LOOKUP(N2150,Catégories!A:A,Catégories!B:B))</f>
        <v>Frêt</v>
      </c>
      <c r="AE2150" s="21">
        <f t="shared" si="243"/>
        <v>6.2047405835922103</v>
      </c>
    </row>
    <row r="2151" spans="2:31" hidden="1" x14ac:dyDescent="0.2">
      <c r="B2151" t="s">
        <v>3839</v>
      </c>
      <c r="C2151" t="s">
        <v>177</v>
      </c>
      <c r="D2151">
        <v>46171</v>
      </c>
      <c r="E2151" t="s">
        <v>344</v>
      </c>
      <c r="F2151" t="s">
        <v>22</v>
      </c>
      <c r="G2151" t="s">
        <v>151</v>
      </c>
      <c r="H2151" t="s">
        <v>149</v>
      </c>
      <c r="I2151" t="s">
        <v>6123</v>
      </c>
      <c r="J2151" t="s">
        <v>6123</v>
      </c>
      <c r="K2151" t="s">
        <v>24</v>
      </c>
      <c r="L2151" t="s">
        <v>6124</v>
      </c>
      <c r="M2151" t="s">
        <v>25</v>
      </c>
      <c r="N2151" t="s">
        <v>26</v>
      </c>
      <c r="O2151" t="s">
        <v>25</v>
      </c>
      <c r="P2151" t="s">
        <v>27</v>
      </c>
      <c r="Q2151" t="s">
        <v>190</v>
      </c>
      <c r="R2151">
        <v>0.23</v>
      </c>
      <c r="S2151" s="113" t="s">
        <v>191</v>
      </c>
      <c r="T2151">
        <v>5.33</v>
      </c>
      <c r="U2151" t="s">
        <v>30</v>
      </c>
      <c r="W2151" s="8" t="str">
        <f t="shared" si="242"/>
        <v/>
      </c>
      <c r="X2151" s="8">
        <f>IF(S2151="6B",_xlfn.XLOOKUP(H2151,'Zoning 2shop'!A:A,'Zoning 2shop'!B:B),IF(S2151="6C",_xlfn.XLOOKUP(G2151,'Zoning 2shop'!C:C,'Zoning 2shop'!D:D),""))</f>
        <v>30</v>
      </c>
      <c r="Y2151" s="112">
        <f t="shared" si="244"/>
        <v>0.14910705133062102</v>
      </c>
      <c r="Z2151" s="4">
        <f t="shared" si="245"/>
        <v>5.33</v>
      </c>
      <c r="AA2151" s="4">
        <f t="shared" si="246"/>
        <v>0.08</v>
      </c>
      <c r="AB2151" s="4">
        <f t="shared" si="247"/>
        <v>0.79474058359221</v>
      </c>
      <c r="AC2151" s="19">
        <f t="shared" si="248"/>
        <v>5.41</v>
      </c>
      <c r="AD2151" s="8" t="str">
        <f>IF(COUNTIF(Catégories!A:A,N2151)=0,"catégorie inconnue",LOOKUP(N2151,Catégories!A:A,Catégories!B:B))</f>
        <v>Frêt</v>
      </c>
      <c r="AE2151" s="21">
        <f t="shared" si="243"/>
        <v>6.2047405835922103</v>
      </c>
    </row>
    <row r="2152" spans="2:31" hidden="1" x14ac:dyDescent="0.2">
      <c r="B2152" t="s">
        <v>3839</v>
      </c>
      <c r="C2152" t="s">
        <v>177</v>
      </c>
      <c r="D2152">
        <v>46171</v>
      </c>
      <c r="E2152" t="s">
        <v>6115</v>
      </c>
      <c r="F2152" t="s">
        <v>22</v>
      </c>
      <c r="G2152" t="s">
        <v>161</v>
      </c>
      <c r="H2152" t="s">
        <v>149</v>
      </c>
      <c r="I2152" t="s">
        <v>6116</v>
      </c>
      <c r="J2152" t="s">
        <v>6116</v>
      </c>
      <c r="K2152" t="s">
        <v>24</v>
      </c>
      <c r="L2152" t="s">
        <v>6117</v>
      </c>
      <c r="M2152" t="s">
        <v>25</v>
      </c>
      <c r="N2152" t="s">
        <v>26</v>
      </c>
      <c r="O2152" t="s">
        <v>25</v>
      </c>
      <c r="P2152" t="s">
        <v>27</v>
      </c>
      <c r="Q2152" t="s">
        <v>190</v>
      </c>
      <c r="R2152">
        <v>0.08</v>
      </c>
      <c r="S2152" s="113" t="s">
        <v>191</v>
      </c>
      <c r="T2152">
        <v>9.4700000000000006</v>
      </c>
      <c r="U2152" t="s">
        <v>30</v>
      </c>
      <c r="W2152" s="8" t="str">
        <f t="shared" si="242"/>
        <v/>
      </c>
      <c r="X2152" s="8">
        <f>IF(S2152="6B",_xlfn.XLOOKUP(H2152,'Zoning 2shop'!A:A,'Zoning 2shop'!B:B),IF(S2152="6C",_xlfn.XLOOKUP(G2152,'Zoning 2shop'!C:C,'Zoning 2shop'!D:D),""))</f>
        <v>25</v>
      </c>
      <c r="Y2152" s="112">
        <f t="shared" si="244"/>
        <v>0.14910705133062102</v>
      </c>
      <c r="Z2152" s="4">
        <f t="shared" si="245"/>
        <v>9.4700000000000006</v>
      </c>
      <c r="AA2152" s="4">
        <f t="shared" si="246"/>
        <v>0.08</v>
      </c>
      <c r="AB2152" s="4">
        <f t="shared" si="247"/>
        <v>1.4120437761009812</v>
      </c>
      <c r="AC2152" s="19">
        <f t="shared" si="248"/>
        <v>9.5500000000000007</v>
      </c>
      <c r="AD2152" s="8" t="str">
        <f>IF(COUNTIF(Catégories!A:A,N2152)=0,"catégorie inconnue",LOOKUP(N2152,Catégories!A:A,Catégories!B:B))</f>
        <v>Frêt</v>
      </c>
      <c r="AE2152" s="21">
        <f t="shared" si="243"/>
        <v>10.962043776100982</v>
      </c>
    </row>
    <row r="2153" spans="2:31" hidden="1" x14ac:dyDescent="0.2">
      <c r="B2153" t="s">
        <v>3839</v>
      </c>
      <c r="C2153" t="s">
        <v>177</v>
      </c>
      <c r="D2153">
        <v>46171</v>
      </c>
      <c r="E2153" t="s">
        <v>2375</v>
      </c>
      <c r="F2153" t="s">
        <v>22</v>
      </c>
      <c r="G2153" t="s">
        <v>151</v>
      </c>
      <c r="H2153" t="s">
        <v>149</v>
      </c>
      <c r="I2153" t="s">
        <v>6069</v>
      </c>
      <c r="J2153" t="s">
        <v>6069</v>
      </c>
      <c r="K2153" t="s">
        <v>24</v>
      </c>
      <c r="L2153" t="s">
        <v>6070</v>
      </c>
      <c r="M2153" t="s">
        <v>25</v>
      </c>
      <c r="N2153" t="s">
        <v>26</v>
      </c>
      <c r="O2153" t="s">
        <v>25</v>
      </c>
      <c r="P2153" t="s">
        <v>27</v>
      </c>
      <c r="Q2153" t="s">
        <v>190</v>
      </c>
      <c r="R2153">
        <v>0.46</v>
      </c>
      <c r="S2153" s="113" t="s">
        <v>191</v>
      </c>
      <c r="T2153">
        <v>5.33</v>
      </c>
      <c r="U2153" t="s">
        <v>30</v>
      </c>
      <c r="W2153" s="8" t="str">
        <f t="shared" si="242"/>
        <v/>
      </c>
      <c r="X2153" s="8">
        <f>IF(S2153="6B",_xlfn.XLOOKUP(H2153,'Zoning 2shop'!A:A,'Zoning 2shop'!B:B),IF(S2153="6C",_xlfn.XLOOKUP(G2153,'Zoning 2shop'!C:C,'Zoning 2shop'!D:D),""))</f>
        <v>30</v>
      </c>
      <c r="Y2153" s="112">
        <f t="shared" si="244"/>
        <v>0.14910705133062102</v>
      </c>
      <c r="Z2153" s="4">
        <f t="shared" si="245"/>
        <v>5.33</v>
      </c>
      <c r="AA2153" s="4">
        <f t="shared" si="246"/>
        <v>0.08</v>
      </c>
      <c r="AB2153" s="4">
        <f t="shared" si="247"/>
        <v>0.79474058359221</v>
      </c>
      <c r="AC2153" s="19">
        <f t="shared" si="248"/>
        <v>5.41</v>
      </c>
      <c r="AD2153" s="8" t="str">
        <f>IF(COUNTIF(Catégories!A:A,N2153)=0,"catégorie inconnue",LOOKUP(N2153,Catégories!A:A,Catégories!B:B))</f>
        <v>Frêt</v>
      </c>
      <c r="AE2153" s="21">
        <f t="shared" si="243"/>
        <v>6.2047405835922103</v>
      </c>
    </row>
    <row r="2154" spans="2:31" hidden="1" x14ac:dyDescent="0.2">
      <c r="B2154" t="s">
        <v>3839</v>
      </c>
      <c r="C2154" t="s">
        <v>177</v>
      </c>
      <c r="D2154">
        <v>46171</v>
      </c>
      <c r="E2154" t="s">
        <v>6063</v>
      </c>
      <c r="F2154" t="s">
        <v>22</v>
      </c>
      <c r="G2154" t="s">
        <v>156</v>
      </c>
      <c r="H2154" t="s">
        <v>149</v>
      </c>
      <c r="I2154" t="s">
        <v>6064</v>
      </c>
      <c r="J2154" t="s">
        <v>6064</v>
      </c>
      <c r="K2154" t="s">
        <v>24</v>
      </c>
      <c r="L2154" t="s">
        <v>6065</v>
      </c>
      <c r="M2154" t="s">
        <v>25</v>
      </c>
      <c r="N2154" t="s">
        <v>26</v>
      </c>
      <c r="O2154" t="s">
        <v>25</v>
      </c>
      <c r="P2154" t="s">
        <v>27</v>
      </c>
      <c r="Q2154" t="s">
        <v>190</v>
      </c>
      <c r="R2154">
        <v>2.2000000000000002</v>
      </c>
      <c r="S2154" s="113" t="s">
        <v>191</v>
      </c>
      <c r="T2154">
        <v>8.3699999999999992</v>
      </c>
      <c r="U2154" t="s">
        <v>30</v>
      </c>
      <c r="W2154" s="8" t="str">
        <f t="shared" si="242"/>
        <v/>
      </c>
      <c r="X2154" s="8">
        <f>IF(S2154="6B",_xlfn.XLOOKUP(H2154,'Zoning 2shop'!A:A,'Zoning 2shop'!B:B),IF(S2154="6C",_xlfn.XLOOKUP(G2154,'Zoning 2shop'!C:C,'Zoning 2shop'!D:D),""))</f>
        <v>42</v>
      </c>
      <c r="Y2154" s="112">
        <f t="shared" si="244"/>
        <v>0.14910705133062102</v>
      </c>
      <c r="Z2154" s="4">
        <f t="shared" si="245"/>
        <v>8.3699999999999992</v>
      </c>
      <c r="AA2154" s="4">
        <f t="shared" si="246"/>
        <v>0.08</v>
      </c>
      <c r="AB2154" s="4">
        <f t="shared" si="247"/>
        <v>1.2480260196372979</v>
      </c>
      <c r="AC2154" s="19">
        <f t="shared" si="248"/>
        <v>8.4499999999999993</v>
      </c>
      <c r="AD2154" s="8" t="str">
        <f>IF(COUNTIF(Catégories!A:A,N2154)=0,"catégorie inconnue",LOOKUP(N2154,Catégories!A:A,Catégories!B:B))</f>
        <v>Frêt</v>
      </c>
      <c r="AE2154" s="21">
        <f t="shared" si="243"/>
        <v>9.6980260196372967</v>
      </c>
    </row>
    <row r="2155" spans="2:31" hidden="1" x14ac:dyDescent="0.2">
      <c r="B2155" t="s">
        <v>3839</v>
      </c>
      <c r="C2155" t="s">
        <v>177</v>
      </c>
      <c r="D2155">
        <v>46171</v>
      </c>
      <c r="E2155" t="s">
        <v>6101</v>
      </c>
      <c r="F2155" t="s">
        <v>22</v>
      </c>
      <c r="G2155" t="s">
        <v>151</v>
      </c>
      <c r="H2155" t="s">
        <v>149</v>
      </c>
      <c r="I2155" t="s">
        <v>6102</v>
      </c>
      <c r="J2155" t="s">
        <v>6102</v>
      </c>
      <c r="K2155" t="s">
        <v>24</v>
      </c>
      <c r="L2155" t="s">
        <v>6103</v>
      </c>
      <c r="M2155" t="s">
        <v>25</v>
      </c>
      <c r="N2155" t="s">
        <v>26</v>
      </c>
      <c r="O2155" t="s">
        <v>25</v>
      </c>
      <c r="P2155" t="s">
        <v>27</v>
      </c>
      <c r="Q2155" t="s">
        <v>190</v>
      </c>
      <c r="R2155">
        <v>0.12</v>
      </c>
      <c r="S2155" s="113" t="s">
        <v>191</v>
      </c>
      <c r="T2155">
        <v>5.33</v>
      </c>
      <c r="U2155" t="s">
        <v>30</v>
      </c>
      <c r="W2155" s="8" t="str">
        <f t="shared" si="242"/>
        <v/>
      </c>
      <c r="X2155" s="8">
        <f>IF(S2155="6B",_xlfn.XLOOKUP(H2155,'Zoning 2shop'!A:A,'Zoning 2shop'!B:B),IF(S2155="6C",_xlfn.XLOOKUP(G2155,'Zoning 2shop'!C:C,'Zoning 2shop'!D:D),""))</f>
        <v>30</v>
      </c>
      <c r="Y2155" s="112">
        <f t="shared" si="244"/>
        <v>0.14910705133062102</v>
      </c>
      <c r="Z2155" s="4">
        <f t="shared" si="245"/>
        <v>5.33</v>
      </c>
      <c r="AA2155" s="4">
        <f t="shared" si="246"/>
        <v>0.08</v>
      </c>
      <c r="AB2155" s="4">
        <f t="shared" si="247"/>
        <v>0.79474058359221</v>
      </c>
      <c r="AC2155" s="19">
        <f t="shared" si="248"/>
        <v>5.41</v>
      </c>
      <c r="AD2155" s="8" t="str">
        <f>IF(COUNTIF(Catégories!A:A,N2155)=0,"catégorie inconnue",LOOKUP(N2155,Catégories!A:A,Catégories!B:B))</f>
        <v>Frêt</v>
      </c>
      <c r="AE2155" s="21">
        <f t="shared" si="243"/>
        <v>6.2047405835922103</v>
      </c>
    </row>
    <row r="2156" spans="2:31" hidden="1" x14ac:dyDescent="0.2">
      <c r="B2156" t="s">
        <v>3839</v>
      </c>
      <c r="C2156" t="s">
        <v>177</v>
      </c>
      <c r="D2156">
        <v>46171</v>
      </c>
      <c r="E2156" t="s">
        <v>6060</v>
      </c>
      <c r="F2156" t="s">
        <v>22</v>
      </c>
      <c r="G2156" t="s">
        <v>156</v>
      </c>
      <c r="H2156" t="s">
        <v>149</v>
      </c>
      <c r="I2156" t="s">
        <v>6061</v>
      </c>
      <c r="J2156" t="s">
        <v>6061</v>
      </c>
      <c r="K2156" t="s">
        <v>24</v>
      </c>
      <c r="L2156" t="s">
        <v>6062</v>
      </c>
      <c r="M2156" t="s">
        <v>25</v>
      </c>
      <c r="N2156" t="s">
        <v>26</v>
      </c>
      <c r="O2156" t="s">
        <v>25</v>
      </c>
      <c r="P2156" t="s">
        <v>27</v>
      </c>
      <c r="Q2156" t="s">
        <v>190</v>
      </c>
      <c r="R2156">
        <v>2.48</v>
      </c>
      <c r="S2156" s="113" t="s">
        <v>191</v>
      </c>
      <c r="T2156">
        <v>8.3699999999999992</v>
      </c>
      <c r="U2156" t="s">
        <v>30</v>
      </c>
      <c r="W2156" s="8" t="str">
        <f t="shared" si="242"/>
        <v/>
      </c>
      <c r="X2156" s="8">
        <f>IF(S2156="6B",_xlfn.XLOOKUP(H2156,'Zoning 2shop'!A:A,'Zoning 2shop'!B:B),IF(S2156="6C",_xlfn.XLOOKUP(G2156,'Zoning 2shop'!C:C,'Zoning 2shop'!D:D),""))</f>
        <v>42</v>
      </c>
      <c r="Y2156" s="112">
        <f t="shared" si="244"/>
        <v>0.14910705133062102</v>
      </c>
      <c r="Z2156" s="4">
        <f t="shared" si="245"/>
        <v>8.3699999999999992</v>
      </c>
      <c r="AA2156" s="4">
        <f t="shared" si="246"/>
        <v>0.08</v>
      </c>
      <c r="AB2156" s="4">
        <f t="shared" si="247"/>
        <v>1.2480260196372979</v>
      </c>
      <c r="AC2156" s="19">
        <f t="shared" si="248"/>
        <v>8.4499999999999993</v>
      </c>
      <c r="AD2156" s="8" t="str">
        <f>IF(COUNTIF(Catégories!A:A,N2156)=0,"catégorie inconnue",LOOKUP(N2156,Catégories!A:A,Catégories!B:B))</f>
        <v>Frêt</v>
      </c>
      <c r="AE2156" s="21">
        <f t="shared" si="243"/>
        <v>9.6980260196372967</v>
      </c>
    </row>
    <row r="2157" spans="2:31" hidden="1" x14ac:dyDescent="0.2">
      <c r="B2157" t="s">
        <v>3839</v>
      </c>
      <c r="C2157" t="s">
        <v>177</v>
      </c>
      <c r="D2157">
        <v>46171</v>
      </c>
      <c r="E2157" t="s">
        <v>6077</v>
      </c>
      <c r="F2157" t="s">
        <v>22</v>
      </c>
      <c r="G2157" t="s">
        <v>151</v>
      </c>
      <c r="H2157" t="s">
        <v>149</v>
      </c>
      <c r="I2157" t="s">
        <v>6078</v>
      </c>
      <c r="J2157" t="s">
        <v>6078</v>
      </c>
      <c r="K2157" t="s">
        <v>24</v>
      </c>
      <c r="L2157" t="s">
        <v>6079</v>
      </c>
      <c r="M2157" t="s">
        <v>25</v>
      </c>
      <c r="N2157" t="s">
        <v>26</v>
      </c>
      <c r="O2157" t="s">
        <v>25</v>
      </c>
      <c r="P2157" t="s">
        <v>27</v>
      </c>
      <c r="Q2157" t="s">
        <v>190</v>
      </c>
      <c r="R2157">
        <v>0.22</v>
      </c>
      <c r="S2157" s="113" t="s">
        <v>191</v>
      </c>
      <c r="T2157">
        <v>5.33</v>
      </c>
      <c r="U2157" t="s">
        <v>30</v>
      </c>
      <c r="W2157" s="8" t="str">
        <f t="shared" si="242"/>
        <v/>
      </c>
      <c r="X2157" s="8">
        <f>IF(S2157="6B",_xlfn.XLOOKUP(H2157,'Zoning 2shop'!A:A,'Zoning 2shop'!B:B),IF(S2157="6C",_xlfn.XLOOKUP(G2157,'Zoning 2shop'!C:C,'Zoning 2shop'!D:D),""))</f>
        <v>30</v>
      </c>
      <c r="Y2157" s="112">
        <f t="shared" si="244"/>
        <v>0.14910705133062102</v>
      </c>
      <c r="Z2157" s="4">
        <f t="shared" si="245"/>
        <v>5.33</v>
      </c>
      <c r="AA2157" s="4">
        <f t="shared" si="246"/>
        <v>0.08</v>
      </c>
      <c r="AB2157" s="4">
        <f t="shared" si="247"/>
        <v>0.79474058359221</v>
      </c>
      <c r="AC2157" s="19">
        <f t="shared" si="248"/>
        <v>5.41</v>
      </c>
      <c r="AD2157" s="8" t="str">
        <f>IF(COUNTIF(Catégories!A:A,N2157)=0,"catégorie inconnue",LOOKUP(N2157,Catégories!A:A,Catégories!B:B))</f>
        <v>Frêt</v>
      </c>
      <c r="AE2157" s="21">
        <f t="shared" si="243"/>
        <v>6.2047405835922103</v>
      </c>
    </row>
    <row r="2158" spans="2:31" hidden="1" x14ac:dyDescent="0.2">
      <c r="B2158" t="s">
        <v>3839</v>
      </c>
      <c r="C2158" t="s">
        <v>177</v>
      </c>
      <c r="D2158">
        <v>46171</v>
      </c>
      <c r="E2158" t="s">
        <v>6128</v>
      </c>
      <c r="F2158" t="s">
        <v>22</v>
      </c>
      <c r="G2158" t="s">
        <v>151</v>
      </c>
      <c r="H2158" t="s">
        <v>149</v>
      </c>
      <c r="I2158" t="s">
        <v>6129</v>
      </c>
      <c r="J2158" t="s">
        <v>6129</v>
      </c>
      <c r="K2158" t="s">
        <v>24</v>
      </c>
      <c r="L2158" t="s">
        <v>6130</v>
      </c>
      <c r="M2158" t="s">
        <v>25</v>
      </c>
      <c r="N2158" t="s">
        <v>26</v>
      </c>
      <c r="O2158" t="s">
        <v>25</v>
      </c>
      <c r="P2158" t="s">
        <v>27</v>
      </c>
      <c r="Q2158" t="s">
        <v>190</v>
      </c>
      <c r="R2158">
        <v>0.24</v>
      </c>
      <c r="S2158" s="113" t="s">
        <v>191</v>
      </c>
      <c r="T2158">
        <v>5.33</v>
      </c>
      <c r="U2158" t="s">
        <v>30</v>
      </c>
      <c r="W2158" s="8" t="str">
        <f t="shared" si="242"/>
        <v/>
      </c>
      <c r="X2158" s="8">
        <f>IF(S2158="6B",_xlfn.XLOOKUP(H2158,'Zoning 2shop'!A:A,'Zoning 2shop'!B:B),IF(S2158="6C",_xlfn.XLOOKUP(G2158,'Zoning 2shop'!C:C,'Zoning 2shop'!D:D),""))</f>
        <v>30</v>
      </c>
      <c r="Y2158" s="112">
        <f t="shared" si="244"/>
        <v>0.14910705133062102</v>
      </c>
      <c r="Z2158" s="4">
        <f t="shared" si="245"/>
        <v>5.33</v>
      </c>
      <c r="AA2158" s="4">
        <f t="shared" si="246"/>
        <v>0.08</v>
      </c>
      <c r="AB2158" s="4">
        <f t="shared" si="247"/>
        <v>0.79474058359221</v>
      </c>
      <c r="AC2158" s="19">
        <f t="shared" si="248"/>
        <v>5.41</v>
      </c>
      <c r="AD2158" s="8" t="str">
        <f>IF(COUNTIF(Catégories!A:A,N2158)=0,"catégorie inconnue",LOOKUP(N2158,Catégories!A:A,Catégories!B:B))</f>
        <v>Frêt</v>
      </c>
      <c r="AE2158" s="21">
        <f t="shared" si="243"/>
        <v>6.2047405835922103</v>
      </c>
    </row>
    <row r="2159" spans="2:31" hidden="1" x14ac:dyDescent="0.2">
      <c r="B2159" t="s">
        <v>3839</v>
      </c>
      <c r="C2159" t="s">
        <v>177</v>
      </c>
      <c r="D2159">
        <v>46171</v>
      </c>
      <c r="E2159" t="s">
        <v>6054</v>
      </c>
      <c r="F2159" t="s">
        <v>22</v>
      </c>
      <c r="G2159" t="s">
        <v>151</v>
      </c>
      <c r="H2159" t="s">
        <v>149</v>
      </c>
      <c r="I2159" t="s">
        <v>6055</v>
      </c>
      <c r="J2159" t="s">
        <v>6055</v>
      </c>
      <c r="K2159" t="s">
        <v>24</v>
      </c>
      <c r="L2159" t="s">
        <v>6056</v>
      </c>
      <c r="M2159" t="s">
        <v>25</v>
      </c>
      <c r="N2159" t="s">
        <v>26</v>
      </c>
      <c r="O2159" t="s">
        <v>25</v>
      </c>
      <c r="P2159" t="s">
        <v>27</v>
      </c>
      <c r="Q2159" t="s">
        <v>190</v>
      </c>
      <c r="R2159">
        <v>0.18</v>
      </c>
      <c r="S2159" s="113" t="s">
        <v>191</v>
      </c>
      <c r="T2159">
        <v>5.33</v>
      </c>
      <c r="U2159" t="s">
        <v>30</v>
      </c>
      <c r="W2159" s="8" t="str">
        <f t="shared" si="242"/>
        <v/>
      </c>
      <c r="X2159" s="8">
        <f>IF(S2159="6B",_xlfn.XLOOKUP(H2159,'Zoning 2shop'!A:A,'Zoning 2shop'!B:B),IF(S2159="6C",_xlfn.XLOOKUP(G2159,'Zoning 2shop'!C:C,'Zoning 2shop'!D:D),""))</f>
        <v>30</v>
      </c>
      <c r="Y2159" s="112">
        <f t="shared" si="244"/>
        <v>0.14910705133062102</v>
      </c>
      <c r="Z2159" s="4">
        <f t="shared" si="245"/>
        <v>5.33</v>
      </c>
      <c r="AA2159" s="4">
        <f t="shared" si="246"/>
        <v>0.08</v>
      </c>
      <c r="AB2159" s="4">
        <f t="shared" si="247"/>
        <v>0.79474058359221</v>
      </c>
      <c r="AC2159" s="19">
        <f t="shared" si="248"/>
        <v>5.41</v>
      </c>
      <c r="AD2159" s="8" t="str">
        <f>IF(COUNTIF(Catégories!A:A,N2159)=0,"catégorie inconnue",LOOKUP(N2159,Catégories!A:A,Catégories!B:B))</f>
        <v>Frêt</v>
      </c>
      <c r="AE2159" s="21">
        <f t="shared" si="243"/>
        <v>6.2047405835922103</v>
      </c>
    </row>
    <row r="2160" spans="2:31" hidden="1" x14ac:dyDescent="0.2">
      <c r="B2160" t="s">
        <v>3839</v>
      </c>
      <c r="C2160" t="s">
        <v>177</v>
      </c>
      <c r="D2160">
        <v>46171</v>
      </c>
      <c r="E2160" t="s">
        <v>6125</v>
      </c>
      <c r="F2160" t="s">
        <v>22</v>
      </c>
      <c r="G2160" t="s">
        <v>151</v>
      </c>
      <c r="H2160" t="s">
        <v>149</v>
      </c>
      <c r="I2160" t="s">
        <v>6126</v>
      </c>
      <c r="J2160" t="s">
        <v>6126</v>
      </c>
      <c r="K2160" t="s">
        <v>24</v>
      </c>
      <c r="L2160" t="s">
        <v>6127</v>
      </c>
      <c r="M2160" t="s">
        <v>25</v>
      </c>
      <c r="N2160" t="s">
        <v>26</v>
      </c>
      <c r="O2160" t="s">
        <v>25</v>
      </c>
      <c r="P2160" t="s">
        <v>27</v>
      </c>
      <c r="Q2160" t="s">
        <v>190</v>
      </c>
      <c r="R2160">
        <v>0.21</v>
      </c>
      <c r="S2160" s="113" t="s">
        <v>191</v>
      </c>
      <c r="T2160">
        <v>5.33</v>
      </c>
      <c r="U2160" t="s">
        <v>30</v>
      </c>
      <c r="W2160" s="8" t="str">
        <f t="shared" si="242"/>
        <v/>
      </c>
      <c r="X2160" s="8">
        <f>IF(S2160="6B",_xlfn.XLOOKUP(H2160,'Zoning 2shop'!A:A,'Zoning 2shop'!B:B),IF(S2160="6C",_xlfn.XLOOKUP(G2160,'Zoning 2shop'!C:C,'Zoning 2shop'!D:D),""))</f>
        <v>30</v>
      </c>
      <c r="Y2160" s="112">
        <f t="shared" si="244"/>
        <v>0.14910705133062102</v>
      </c>
      <c r="Z2160" s="4">
        <f t="shared" si="245"/>
        <v>5.33</v>
      </c>
      <c r="AA2160" s="4">
        <f t="shared" si="246"/>
        <v>0.08</v>
      </c>
      <c r="AB2160" s="4">
        <f t="shared" si="247"/>
        <v>0.79474058359221</v>
      </c>
      <c r="AC2160" s="19">
        <f t="shared" si="248"/>
        <v>5.41</v>
      </c>
      <c r="AD2160" s="8" t="str">
        <f>IF(COUNTIF(Catégories!A:A,N2160)=0,"catégorie inconnue",LOOKUP(N2160,Catégories!A:A,Catégories!B:B))</f>
        <v>Frêt</v>
      </c>
      <c r="AE2160" s="21">
        <f t="shared" si="243"/>
        <v>6.2047405835922103</v>
      </c>
    </row>
    <row r="2161" spans="2:31" hidden="1" x14ac:dyDescent="0.2">
      <c r="B2161" t="s">
        <v>3839</v>
      </c>
      <c r="C2161" t="s">
        <v>177</v>
      </c>
      <c r="D2161">
        <v>46171</v>
      </c>
      <c r="E2161" t="s">
        <v>6085</v>
      </c>
      <c r="F2161" t="s">
        <v>22</v>
      </c>
      <c r="G2161" t="s">
        <v>151</v>
      </c>
      <c r="H2161" t="s">
        <v>149</v>
      </c>
      <c r="I2161" t="s">
        <v>6086</v>
      </c>
      <c r="J2161" t="s">
        <v>6086</v>
      </c>
      <c r="K2161" t="s">
        <v>24</v>
      </c>
      <c r="L2161" t="s">
        <v>6087</v>
      </c>
      <c r="M2161" t="s">
        <v>25</v>
      </c>
      <c r="N2161" t="s">
        <v>26</v>
      </c>
      <c r="O2161" t="s">
        <v>25</v>
      </c>
      <c r="P2161" t="s">
        <v>27</v>
      </c>
      <c r="Q2161" t="s">
        <v>190</v>
      </c>
      <c r="R2161">
        <v>1.07</v>
      </c>
      <c r="S2161" s="113" t="s">
        <v>191</v>
      </c>
      <c r="T2161">
        <v>5.88</v>
      </c>
      <c r="U2161" t="s">
        <v>30</v>
      </c>
      <c r="W2161" s="8" t="str">
        <f t="shared" si="242"/>
        <v/>
      </c>
      <c r="X2161" s="8">
        <f>IF(S2161="6B",_xlfn.XLOOKUP(H2161,'Zoning 2shop'!A:A,'Zoning 2shop'!B:B),IF(S2161="6C",_xlfn.XLOOKUP(G2161,'Zoning 2shop'!C:C,'Zoning 2shop'!D:D),""))</f>
        <v>30</v>
      </c>
      <c r="Y2161" s="112">
        <f t="shared" si="244"/>
        <v>0.14910705133062102</v>
      </c>
      <c r="Z2161" s="4">
        <f t="shared" si="245"/>
        <v>5.88</v>
      </c>
      <c r="AA2161" s="4">
        <f t="shared" si="246"/>
        <v>0.08</v>
      </c>
      <c r="AB2161" s="4">
        <f t="shared" si="247"/>
        <v>0.87674946182405156</v>
      </c>
      <c r="AC2161" s="19">
        <f t="shared" si="248"/>
        <v>5.96</v>
      </c>
      <c r="AD2161" s="8" t="str">
        <f>IF(COUNTIF(Catégories!A:A,N2161)=0,"catégorie inconnue",LOOKUP(N2161,Catégories!A:A,Catégories!B:B))</f>
        <v>Frêt</v>
      </c>
      <c r="AE2161" s="21">
        <f t="shared" si="243"/>
        <v>6.8367494618240512</v>
      </c>
    </row>
    <row r="2162" spans="2:31" hidden="1" x14ac:dyDescent="0.2">
      <c r="B2162" t="s">
        <v>3839</v>
      </c>
      <c r="C2162" t="s">
        <v>177</v>
      </c>
      <c r="D2162">
        <v>46171</v>
      </c>
      <c r="E2162" t="s">
        <v>6136</v>
      </c>
      <c r="F2162" t="s">
        <v>22</v>
      </c>
      <c r="G2162" t="s">
        <v>156</v>
      </c>
      <c r="H2162" t="s">
        <v>149</v>
      </c>
      <c r="I2162" t="s">
        <v>6137</v>
      </c>
      <c r="J2162" t="s">
        <v>6137</v>
      </c>
      <c r="K2162" t="s">
        <v>24</v>
      </c>
      <c r="L2162" t="s">
        <v>6138</v>
      </c>
      <c r="M2162" t="s">
        <v>25</v>
      </c>
      <c r="N2162" t="s">
        <v>26</v>
      </c>
      <c r="O2162" t="s">
        <v>25</v>
      </c>
      <c r="P2162" t="s">
        <v>27</v>
      </c>
      <c r="Q2162" t="s">
        <v>190</v>
      </c>
      <c r="R2162">
        <v>0.32</v>
      </c>
      <c r="S2162" s="113" t="s">
        <v>191</v>
      </c>
      <c r="T2162">
        <v>5.33</v>
      </c>
      <c r="U2162" t="s">
        <v>30</v>
      </c>
      <c r="W2162" s="8" t="str">
        <f t="shared" si="242"/>
        <v/>
      </c>
      <c r="X2162" s="8">
        <f>IF(S2162="6B",_xlfn.XLOOKUP(H2162,'Zoning 2shop'!A:A,'Zoning 2shop'!B:B),IF(S2162="6C",_xlfn.XLOOKUP(G2162,'Zoning 2shop'!C:C,'Zoning 2shop'!D:D),""))</f>
        <v>42</v>
      </c>
      <c r="Y2162" s="112">
        <f t="shared" si="244"/>
        <v>0.14910705133062102</v>
      </c>
      <c r="Z2162" s="4">
        <f t="shared" si="245"/>
        <v>5.33</v>
      </c>
      <c r="AA2162" s="4">
        <f t="shared" si="246"/>
        <v>0.08</v>
      </c>
      <c r="AB2162" s="4">
        <f t="shared" si="247"/>
        <v>0.79474058359221</v>
      </c>
      <c r="AC2162" s="19">
        <f t="shared" si="248"/>
        <v>5.41</v>
      </c>
      <c r="AD2162" s="8" t="str">
        <f>IF(COUNTIF(Catégories!A:A,N2162)=0,"catégorie inconnue",LOOKUP(N2162,Catégories!A:A,Catégories!B:B))</f>
        <v>Frêt</v>
      </c>
      <c r="AE2162" s="21">
        <f t="shared" si="243"/>
        <v>6.2047405835922103</v>
      </c>
    </row>
    <row r="2163" spans="2:31" hidden="1" x14ac:dyDescent="0.2">
      <c r="B2163" t="s">
        <v>3839</v>
      </c>
      <c r="C2163" t="s">
        <v>177</v>
      </c>
      <c r="D2163">
        <v>46171</v>
      </c>
      <c r="E2163" t="s">
        <v>6159</v>
      </c>
      <c r="F2163" t="s">
        <v>22</v>
      </c>
      <c r="G2163" t="s">
        <v>151</v>
      </c>
      <c r="H2163" t="s">
        <v>149</v>
      </c>
      <c r="I2163" t="s">
        <v>6160</v>
      </c>
      <c r="J2163" t="s">
        <v>6160</v>
      </c>
      <c r="K2163" t="s">
        <v>24</v>
      </c>
      <c r="L2163" t="s">
        <v>6161</v>
      </c>
      <c r="M2163" t="s">
        <v>25</v>
      </c>
      <c r="N2163" t="s">
        <v>26</v>
      </c>
      <c r="O2163" t="s">
        <v>25</v>
      </c>
      <c r="P2163" t="s">
        <v>27</v>
      </c>
      <c r="Q2163" t="s">
        <v>190</v>
      </c>
      <c r="R2163">
        <v>0.03</v>
      </c>
      <c r="S2163" s="113" t="s">
        <v>191</v>
      </c>
      <c r="T2163">
        <v>5.33</v>
      </c>
      <c r="U2163" t="s">
        <v>30</v>
      </c>
      <c r="W2163" s="8" t="str">
        <f t="shared" si="242"/>
        <v/>
      </c>
      <c r="X2163" s="8">
        <f>IF(S2163="6B",_xlfn.XLOOKUP(H2163,'Zoning 2shop'!A:A,'Zoning 2shop'!B:B),IF(S2163="6C",_xlfn.XLOOKUP(G2163,'Zoning 2shop'!C:C,'Zoning 2shop'!D:D),""))</f>
        <v>30</v>
      </c>
      <c r="Y2163" s="112">
        <f t="shared" si="244"/>
        <v>0.14910705133062102</v>
      </c>
      <c r="Z2163" s="4">
        <f t="shared" si="245"/>
        <v>5.33</v>
      </c>
      <c r="AA2163" s="4">
        <f t="shared" si="246"/>
        <v>0.08</v>
      </c>
      <c r="AB2163" s="4">
        <f t="shared" si="247"/>
        <v>0.79474058359221</v>
      </c>
      <c r="AC2163" s="19">
        <f t="shared" si="248"/>
        <v>5.41</v>
      </c>
      <c r="AD2163" s="8" t="str">
        <f>IF(COUNTIF(Catégories!A:A,N2163)=0,"catégorie inconnue",LOOKUP(N2163,Catégories!A:A,Catégories!B:B))</f>
        <v>Frêt</v>
      </c>
      <c r="AE2163" s="21">
        <f t="shared" si="243"/>
        <v>6.2047405835922103</v>
      </c>
    </row>
    <row r="2164" spans="2:31" hidden="1" x14ac:dyDescent="0.2">
      <c r="B2164" t="s">
        <v>3839</v>
      </c>
      <c r="C2164" t="s">
        <v>177</v>
      </c>
      <c r="D2164">
        <v>46171</v>
      </c>
      <c r="E2164" t="s">
        <v>6074</v>
      </c>
      <c r="F2164" t="s">
        <v>22</v>
      </c>
      <c r="G2164" t="s">
        <v>151</v>
      </c>
      <c r="H2164" t="s">
        <v>149</v>
      </c>
      <c r="I2164" t="s">
        <v>6075</v>
      </c>
      <c r="J2164" t="s">
        <v>6075</v>
      </c>
      <c r="K2164" t="s">
        <v>24</v>
      </c>
      <c r="L2164" t="s">
        <v>6076</v>
      </c>
      <c r="M2164" t="s">
        <v>25</v>
      </c>
      <c r="N2164" t="s">
        <v>26</v>
      </c>
      <c r="O2164" t="s">
        <v>25</v>
      </c>
      <c r="P2164" t="s">
        <v>27</v>
      </c>
      <c r="Q2164" t="s">
        <v>190</v>
      </c>
      <c r="R2164">
        <v>0.28000000000000003</v>
      </c>
      <c r="S2164" s="113" t="s">
        <v>191</v>
      </c>
      <c r="T2164">
        <v>5.33</v>
      </c>
      <c r="U2164" t="s">
        <v>30</v>
      </c>
      <c r="W2164" s="8" t="str">
        <f t="shared" si="242"/>
        <v/>
      </c>
      <c r="X2164" s="8">
        <f>IF(S2164="6B",_xlfn.XLOOKUP(H2164,'Zoning 2shop'!A:A,'Zoning 2shop'!B:B),IF(S2164="6C",_xlfn.XLOOKUP(G2164,'Zoning 2shop'!C:C,'Zoning 2shop'!D:D),""))</f>
        <v>30</v>
      </c>
      <c r="Y2164" s="112">
        <f t="shared" si="244"/>
        <v>0.14910705133062102</v>
      </c>
      <c r="Z2164" s="4">
        <f t="shared" si="245"/>
        <v>5.33</v>
      </c>
      <c r="AA2164" s="4">
        <f t="shared" si="246"/>
        <v>0.08</v>
      </c>
      <c r="AB2164" s="4">
        <f t="shared" si="247"/>
        <v>0.79474058359221</v>
      </c>
      <c r="AC2164" s="19">
        <f t="shared" si="248"/>
        <v>5.41</v>
      </c>
      <c r="AD2164" s="8" t="str">
        <f>IF(COUNTIF(Catégories!A:A,N2164)=0,"catégorie inconnue",LOOKUP(N2164,Catégories!A:A,Catégories!B:B))</f>
        <v>Frêt</v>
      </c>
      <c r="AE2164" s="21">
        <f t="shared" si="243"/>
        <v>6.2047405835922103</v>
      </c>
    </row>
    <row r="2165" spans="2:31" hidden="1" x14ac:dyDescent="0.2">
      <c r="B2165" t="s">
        <v>3839</v>
      </c>
      <c r="C2165" t="s">
        <v>177</v>
      </c>
      <c r="D2165">
        <v>46171</v>
      </c>
      <c r="E2165" t="s">
        <v>6048</v>
      </c>
      <c r="F2165" t="s">
        <v>22</v>
      </c>
      <c r="G2165" t="s">
        <v>154</v>
      </c>
      <c r="H2165" t="s">
        <v>149</v>
      </c>
      <c r="I2165" t="s">
        <v>6049</v>
      </c>
      <c r="J2165" t="s">
        <v>6049</v>
      </c>
      <c r="K2165" t="s">
        <v>24</v>
      </c>
      <c r="L2165" t="s">
        <v>6050</v>
      </c>
      <c r="M2165" t="s">
        <v>25</v>
      </c>
      <c r="N2165" t="s">
        <v>26</v>
      </c>
      <c r="O2165" t="s">
        <v>25</v>
      </c>
      <c r="P2165" t="s">
        <v>27</v>
      </c>
      <c r="Q2165" t="s">
        <v>190</v>
      </c>
      <c r="R2165">
        <v>0.28999999999999998</v>
      </c>
      <c r="S2165" s="113" t="s">
        <v>191</v>
      </c>
      <c r="T2165">
        <v>4.84</v>
      </c>
      <c r="U2165" t="s">
        <v>30</v>
      </c>
      <c r="W2165" s="8" t="str">
        <f t="shared" si="242"/>
        <v/>
      </c>
      <c r="X2165" s="8">
        <f>IF(S2165="6B",_xlfn.XLOOKUP(H2165,'Zoning 2shop'!A:A,'Zoning 2shop'!B:B),IF(S2165="6C",_xlfn.XLOOKUP(G2165,'Zoning 2shop'!C:C,'Zoning 2shop'!D:D),""))</f>
        <v>26</v>
      </c>
      <c r="Y2165" s="112">
        <f t="shared" si="244"/>
        <v>0.14910705133062102</v>
      </c>
      <c r="Z2165" s="4">
        <f t="shared" si="245"/>
        <v>4.84</v>
      </c>
      <c r="AA2165" s="4">
        <f t="shared" si="246"/>
        <v>0.08</v>
      </c>
      <c r="AB2165" s="4">
        <f t="shared" si="247"/>
        <v>0.72167812844020574</v>
      </c>
      <c r="AC2165" s="19">
        <f t="shared" si="248"/>
        <v>4.92</v>
      </c>
      <c r="AD2165" s="8" t="str">
        <f>IF(COUNTIF(Catégories!A:A,N2165)=0,"catégorie inconnue",LOOKUP(N2165,Catégories!A:A,Catégories!B:B))</f>
        <v>Frêt</v>
      </c>
      <c r="AE2165" s="21">
        <f t="shared" si="243"/>
        <v>5.6416781284402058</v>
      </c>
    </row>
    <row r="2166" spans="2:31" hidden="1" x14ac:dyDescent="0.2">
      <c r="B2166" t="s">
        <v>3839</v>
      </c>
      <c r="C2166" t="s">
        <v>177</v>
      </c>
      <c r="D2166">
        <v>46171</v>
      </c>
      <c r="E2166" t="s">
        <v>6048</v>
      </c>
      <c r="F2166" t="s">
        <v>22</v>
      </c>
      <c r="G2166" t="s">
        <v>154</v>
      </c>
      <c r="H2166" t="s">
        <v>149</v>
      </c>
      <c r="I2166" t="s">
        <v>6051</v>
      </c>
      <c r="J2166" t="s">
        <v>6051</v>
      </c>
      <c r="K2166" t="s">
        <v>24</v>
      </c>
      <c r="L2166" t="s">
        <v>6052</v>
      </c>
      <c r="M2166" t="s">
        <v>25</v>
      </c>
      <c r="N2166" t="s">
        <v>26</v>
      </c>
      <c r="O2166" t="s">
        <v>25</v>
      </c>
      <c r="P2166" t="s">
        <v>27</v>
      </c>
      <c r="Q2166" t="s">
        <v>190</v>
      </c>
      <c r="R2166">
        <v>0.14000000000000001</v>
      </c>
      <c r="S2166" s="113" t="s">
        <v>191</v>
      </c>
      <c r="T2166">
        <v>4.84</v>
      </c>
      <c r="U2166" t="s">
        <v>30</v>
      </c>
      <c r="W2166" s="8" t="str">
        <f t="shared" si="242"/>
        <v/>
      </c>
      <c r="X2166" s="8">
        <f>IF(S2166="6B",_xlfn.XLOOKUP(H2166,'Zoning 2shop'!A:A,'Zoning 2shop'!B:B),IF(S2166="6C",_xlfn.XLOOKUP(G2166,'Zoning 2shop'!C:C,'Zoning 2shop'!D:D),""))</f>
        <v>26</v>
      </c>
      <c r="Y2166" s="112">
        <f t="shared" si="244"/>
        <v>0.14910705133062102</v>
      </c>
      <c r="Z2166" s="4">
        <f t="shared" si="245"/>
        <v>4.84</v>
      </c>
      <c r="AA2166" s="4">
        <f t="shared" si="246"/>
        <v>0.08</v>
      </c>
      <c r="AB2166" s="4">
        <f t="shared" si="247"/>
        <v>0.72167812844020574</v>
      </c>
      <c r="AC2166" s="19">
        <f t="shared" si="248"/>
        <v>4.92</v>
      </c>
      <c r="AD2166" s="8" t="str">
        <f>IF(COUNTIF(Catégories!A:A,N2166)=0,"catégorie inconnue",LOOKUP(N2166,Catégories!A:A,Catégories!B:B))</f>
        <v>Frêt</v>
      </c>
      <c r="AE2166" s="21">
        <f t="shared" si="243"/>
        <v>5.6416781284402058</v>
      </c>
    </row>
    <row r="2167" spans="2:31" hidden="1" x14ac:dyDescent="0.2">
      <c r="B2167" t="s">
        <v>3839</v>
      </c>
      <c r="C2167" t="s">
        <v>177</v>
      </c>
      <c r="D2167">
        <v>46171</v>
      </c>
      <c r="E2167" t="s">
        <v>6139</v>
      </c>
      <c r="F2167" t="s">
        <v>22</v>
      </c>
      <c r="G2167" t="s">
        <v>151</v>
      </c>
      <c r="H2167" t="s">
        <v>149</v>
      </c>
      <c r="I2167" t="s">
        <v>6140</v>
      </c>
      <c r="J2167" t="s">
        <v>6140</v>
      </c>
      <c r="K2167" t="s">
        <v>24</v>
      </c>
      <c r="L2167" t="s">
        <v>6141</v>
      </c>
      <c r="M2167" t="s">
        <v>25</v>
      </c>
      <c r="N2167" t="s">
        <v>26</v>
      </c>
      <c r="O2167" t="s">
        <v>25</v>
      </c>
      <c r="P2167" t="s">
        <v>27</v>
      </c>
      <c r="Q2167" t="s">
        <v>190</v>
      </c>
      <c r="R2167">
        <v>0.1</v>
      </c>
      <c r="S2167" s="113" t="s">
        <v>191</v>
      </c>
      <c r="T2167">
        <v>5.33</v>
      </c>
      <c r="U2167" t="s">
        <v>30</v>
      </c>
      <c r="W2167" s="8" t="str">
        <f t="shared" si="242"/>
        <v/>
      </c>
      <c r="X2167" s="8">
        <f>IF(S2167="6B",_xlfn.XLOOKUP(H2167,'Zoning 2shop'!A:A,'Zoning 2shop'!B:B),IF(S2167="6C",_xlfn.XLOOKUP(G2167,'Zoning 2shop'!C:C,'Zoning 2shop'!D:D),""))</f>
        <v>30</v>
      </c>
      <c r="Y2167" s="112">
        <f t="shared" si="244"/>
        <v>0.14910705133062102</v>
      </c>
      <c r="Z2167" s="4">
        <f t="shared" si="245"/>
        <v>5.33</v>
      </c>
      <c r="AA2167" s="4">
        <f t="shared" si="246"/>
        <v>0.08</v>
      </c>
      <c r="AB2167" s="4">
        <f t="shared" si="247"/>
        <v>0.79474058359221</v>
      </c>
      <c r="AC2167" s="19">
        <f t="shared" si="248"/>
        <v>5.41</v>
      </c>
      <c r="AD2167" s="8" t="str">
        <f>IF(COUNTIF(Catégories!A:A,N2167)=0,"catégorie inconnue",LOOKUP(N2167,Catégories!A:A,Catégories!B:B))</f>
        <v>Frêt</v>
      </c>
      <c r="AE2167" s="21">
        <f t="shared" si="243"/>
        <v>6.2047405835922103</v>
      </c>
    </row>
    <row r="2168" spans="2:31" hidden="1" x14ac:dyDescent="0.2">
      <c r="B2168" t="s">
        <v>3839</v>
      </c>
      <c r="C2168" t="s">
        <v>177</v>
      </c>
      <c r="D2168">
        <v>46171</v>
      </c>
      <c r="E2168" t="s">
        <v>6071</v>
      </c>
      <c r="F2168" t="s">
        <v>22</v>
      </c>
      <c r="G2168" t="s">
        <v>156</v>
      </c>
      <c r="H2168" t="s">
        <v>149</v>
      </c>
      <c r="I2168" t="s">
        <v>6072</v>
      </c>
      <c r="J2168" t="s">
        <v>6072</v>
      </c>
      <c r="K2168" t="s">
        <v>24</v>
      </c>
      <c r="L2168" t="s">
        <v>6073</v>
      </c>
      <c r="M2168" t="s">
        <v>25</v>
      </c>
      <c r="N2168" t="s">
        <v>26</v>
      </c>
      <c r="O2168" t="s">
        <v>25</v>
      </c>
      <c r="P2168" t="s">
        <v>27</v>
      </c>
      <c r="Q2168" t="s">
        <v>190</v>
      </c>
      <c r="R2168">
        <v>0.56000000000000005</v>
      </c>
      <c r="S2168" s="113" t="s">
        <v>191</v>
      </c>
      <c r="T2168">
        <v>5.55</v>
      </c>
      <c r="U2168" t="s">
        <v>30</v>
      </c>
      <c r="W2168" s="8" t="str">
        <f t="shared" si="242"/>
        <v/>
      </c>
      <c r="X2168" s="8">
        <f>IF(S2168="6B",_xlfn.XLOOKUP(H2168,'Zoning 2shop'!A:A,'Zoning 2shop'!B:B),IF(S2168="6C",_xlfn.XLOOKUP(G2168,'Zoning 2shop'!C:C,'Zoning 2shop'!D:D),""))</f>
        <v>42</v>
      </c>
      <c r="Y2168" s="112">
        <f t="shared" si="244"/>
        <v>0.14910705133062102</v>
      </c>
      <c r="Z2168" s="4">
        <f t="shared" si="245"/>
        <v>5.55</v>
      </c>
      <c r="AA2168" s="4">
        <f t="shared" si="246"/>
        <v>0.08</v>
      </c>
      <c r="AB2168" s="4">
        <f t="shared" si="247"/>
        <v>0.8275441348849466</v>
      </c>
      <c r="AC2168" s="19">
        <f t="shared" si="248"/>
        <v>5.63</v>
      </c>
      <c r="AD2168" s="8" t="str">
        <f>IF(COUNTIF(Catégories!A:A,N2168)=0,"catégorie inconnue",LOOKUP(N2168,Catégories!A:A,Catégories!B:B))</f>
        <v>Frêt</v>
      </c>
      <c r="AE2168" s="21">
        <f t="shared" si="243"/>
        <v>6.4575441348849463</v>
      </c>
    </row>
    <row r="2169" spans="2:31" hidden="1" x14ac:dyDescent="0.2">
      <c r="B2169" t="s">
        <v>3839</v>
      </c>
      <c r="C2169" t="s">
        <v>177</v>
      </c>
      <c r="D2169">
        <v>46171</v>
      </c>
      <c r="E2169" t="s">
        <v>6048</v>
      </c>
      <c r="F2169" t="s">
        <v>22</v>
      </c>
      <c r="G2169" t="s">
        <v>154</v>
      </c>
      <c r="H2169" t="s">
        <v>149</v>
      </c>
      <c r="I2169" t="s">
        <v>6051</v>
      </c>
      <c r="J2169" t="s">
        <v>6051</v>
      </c>
      <c r="K2169" t="s">
        <v>24</v>
      </c>
      <c r="L2169" t="s">
        <v>6053</v>
      </c>
      <c r="M2169" t="s">
        <v>25</v>
      </c>
      <c r="N2169" t="s">
        <v>26</v>
      </c>
      <c r="O2169" t="s">
        <v>25</v>
      </c>
      <c r="P2169" t="s">
        <v>27</v>
      </c>
      <c r="Q2169" t="s">
        <v>190</v>
      </c>
      <c r="R2169">
        <v>0.35</v>
      </c>
      <c r="S2169" s="113" t="s">
        <v>191</v>
      </c>
      <c r="T2169">
        <v>4.84</v>
      </c>
      <c r="U2169" t="s">
        <v>30</v>
      </c>
      <c r="W2169" s="8" t="str">
        <f t="shared" si="242"/>
        <v/>
      </c>
      <c r="X2169" s="8">
        <f>IF(S2169="6B",_xlfn.XLOOKUP(H2169,'Zoning 2shop'!A:A,'Zoning 2shop'!B:B),IF(S2169="6C",_xlfn.XLOOKUP(G2169,'Zoning 2shop'!C:C,'Zoning 2shop'!D:D),""))</f>
        <v>26</v>
      </c>
      <c r="Y2169" s="112">
        <f t="shared" si="244"/>
        <v>0.14910705133062102</v>
      </c>
      <c r="Z2169" s="4">
        <f t="shared" si="245"/>
        <v>4.84</v>
      </c>
      <c r="AA2169" s="4">
        <f t="shared" si="246"/>
        <v>0.08</v>
      </c>
      <c r="AB2169" s="4">
        <f t="shared" si="247"/>
        <v>0.72167812844020574</v>
      </c>
      <c r="AC2169" s="19">
        <f t="shared" si="248"/>
        <v>4.92</v>
      </c>
      <c r="AD2169" s="8" t="str">
        <f>IF(COUNTIF(Catégories!A:A,N2169)=0,"catégorie inconnue",LOOKUP(N2169,Catégories!A:A,Catégories!B:B))</f>
        <v>Frêt</v>
      </c>
      <c r="AE2169" s="21">
        <f t="shared" si="243"/>
        <v>5.6416781284402058</v>
      </c>
    </row>
    <row r="2170" spans="2:31" hidden="1" x14ac:dyDescent="0.2">
      <c r="B2170" t="s">
        <v>3839</v>
      </c>
      <c r="C2170" t="s">
        <v>177</v>
      </c>
      <c r="D2170">
        <v>46171</v>
      </c>
      <c r="E2170" t="s">
        <v>6057</v>
      </c>
      <c r="F2170" t="s">
        <v>22</v>
      </c>
      <c r="G2170" t="s">
        <v>156</v>
      </c>
      <c r="H2170" t="s">
        <v>149</v>
      </c>
      <c r="I2170" t="s">
        <v>6058</v>
      </c>
      <c r="J2170" t="s">
        <v>6058</v>
      </c>
      <c r="K2170" t="s">
        <v>24</v>
      </c>
      <c r="L2170" t="s">
        <v>6059</v>
      </c>
      <c r="M2170" t="s">
        <v>25</v>
      </c>
      <c r="N2170" t="s">
        <v>26</v>
      </c>
      <c r="O2170" t="s">
        <v>25</v>
      </c>
      <c r="P2170" t="s">
        <v>27</v>
      </c>
      <c r="Q2170" t="s">
        <v>190</v>
      </c>
      <c r="R2170">
        <v>0.23</v>
      </c>
      <c r="S2170" s="113" t="s">
        <v>191</v>
      </c>
      <c r="T2170">
        <v>5.33</v>
      </c>
      <c r="U2170" t="s">
        <v>30</v>
      </c>
      <c r="W2170" s="8" t="str">
        <f t="shared" si="242"/>
        <v/>
      </c>
      <c r="X2170" s="8">
        <f>IF(S2170="6B",_xlfn.XLOOKUP(H2170,'Zoning 2shop'!A:A,'Zoning 2shop'!B:B),IF(S2170="6C",_xlfn.XLOOKUP(G2170,'Zoning 2shop'!C:C,'Zoning 2shop'!D:D),""))</f>
        <v>42</v>
      </c>
      <c r="Y2170" s="112">
        <f t="shared" si="244"/>
        <v>0.14910705133062102</v>
      </c>
      <c r="Z2170" s="4">
        <f t="shared" si="245"/>
        <v>5.33</v>
      </c>
      <c r="AA2170" s="4">
        <f t="shared" si="246"/>
        <v>0.08</v>
      </c>
      <c r="AB2170" s="4">
        <f t="shared" si="247"/>
        <v>0.79474058359221</v>
      </c>
      <c r="AC2170" s="19">
        <f t="shared" si="248"/>
        <v>5.41</v>
      </c>
      <c r="AD2170" s="8" t="str">
        <f>IF(COUNTIF(Catégories!A:A,N2170)=0,"catégorie inconnue",LOOKUP(N2170,Catégories!A:A,Catégories!B:B))</f>
        <v>Frêt</v>
      </c>
      <c r="AE2170" s="21">
        <f t="shared" si="243"/>
        <v>6.2047405835922103</v>
      </c>
    </row>
    <row r="2171" spans="2:31" hidden="1" x14ac:dyDescent="0.2">
      <c r="B2171" t="s">
        <v>3839</v>
      </c>
      <c r="C2171" t="s">
        <v>177</v>
      </c>
      <c r="D2171">
        <v>46171</v>
      </c>
      <c r="E2171" t="s">
        <v>6153</v>
      </c>
      <c r="F2171" t="s">
        <v>22</v>
      </c>
      <c r="G2171" t="s">
        <v>151</v>
      </c>
      <c r="H2171" t="s">
        <v>149</v>
      </c>
      <c r="I2171" t="s">
        <v>6154</v>
      </c>
      <c r="J2171" t="s">
        <v>6154</v>
      </c>
      <c r="K2171" t="s">
        <v>24</v>
      </c>
      <c r="L2171" t="s">
        <v>6155</v>
      </c>
      <c r="M2171" t="s">
        <v>25</v>
      </c>
      <c r="N2171" t="s">
        <v>26</v>
      </c>
      <c r="O2171" t="s">
        <v>25</v>
      </c>
      <c r="P2171" t="s">
        <v>27</v>
      </c>
      <c r="Q2171" t="s">
        <v>190</v>
      </c>
      <c r="R2171">
        <v>0.2</v>
      </c>
      <c r="S2171" s="113" t="s">
        <v>191</v>
      </c>
      <c r="T2171">
        <v>5.33</v>
      </c>
      <c r="U2171" t="s">
        <v>30</v>
      </c>
      <c r="W2171" s="8" t="str">
        <f t="shared" si="242"/>
        <v/>
      </c>
      <c r="X2171" s="8">
        <f>IF(S2171="6B",_xlfn.XLOOKUP(H2171,'Zoning 2shop'!A:A,'Zoning 2shop'!B:B),IF(S2171="6C",_xlfn.XLOOKUP(G2171,'Zoning 2shop'!C:C,'Zoning 2shop'!D:D),""))</f>
        <v>30</v>
      </c>
      <c r="Y2171" s="112">
        <f t="shared" si="244"/>
        <v>0.14910705133062102</v>
      </c>
      <c r="Z2171" s="4">
        <f t="shared" si="245"/>
        <v>5.33</v>
      </c>
      <c r="AA2171" s="4">
        <f t="shared" si="246"/>
        <v>0.08</v>
      </c>
      <c r="AB2171" s="4">
        <f t="shared" si="247"/>
        <v>0.79474058359221</v>
      </c>
      <c r="AC2171" s="19">
        <f t="shared" si="248"/>
        <v>5.41</v>
      </c>
      <c r="AD2171" s="8" t="str">
        <f>IF(COUNTIF(Catégories!A:A,N2171)=0,"catégorie inconnue",LOOKUP(N2171,Catégories!A:A,Catégories!B:B))</f>
        <v>Frêt</v>
      </c>
      <c r="AE2171" s="21">
        <f t="shared" si="243"/>
        <v>6.2047405835922103</v>
      </c>
    </row>
    <row r="2172" spans="2:31" hidden="1" x14ac:dyDescent="0.2">
      <c r="B2172" t="s">
        <v>3839</v>
      </c>
      <c r="C2172" t="s">
        <v>177</v>
      </c>
      <c r="D2172">
        <v>46171</v>
      </c>
      <c r="E2172" t="s">
        <v>6112</v>
      </c>
      <c r="F2172" t="s">
        <v>22</v>
      </c>
      <c r="G2172" t="s">
        <v>151</v>
      </c>
      <c r="H2172" t="s">
        <v>149</v>
      </c>
      <c r="I2172" t="s">
        <v>6113</v>
      </c>
      <c r="J2172" t="s">
        <v>6113</v>
      </c>
      <c r="K2172" t="s">
        <v>24</v>
      </c>
      <c r="L2172" t="s">
        <v>6114</v>
      </c>
      <c r="M2172" t="s">
        <v>25</v>
      </c>
      <c r="N2172" t="s">
        <v>26</v>
      </c>
      <c r="O2172" t="s">
        <v>25</v>
      </c>
      <c r="P2172" t="s">
        <v>27</v>
      </c>
      <c r="Q2172" t="s">
        <v>190</v>
      </c>
      <c r="R2172">
        <v>0.36</v>
      </c>
      <c r="S2172" s="113" t="s">
        <v>191</v>
      </c>
      <c r="T2172">
        <v>5.33</v>
      </c>
      <c r="U2172" t="s">
        <v>30</v>
      </c>
      <c r="W2172" s="8" t="str">
        <f t="shared" si="242"/>
        <v/>
      </c>
      <c r="X2172" s="8">
        <f>IF(S2172="6B",_xlfn.XLOOKUP(H2172,'Zoning 2shop'!A:A,'Zoning 2shop'!B:B),IF(S2172="6C",_xlfn.XLOOKUP(G2172,'Zoning 2shop'!C:C,'Zoning 2shop'!D:D),""))</f>
        <v>30</v>
      </c>
      <c r="Y2172" s="112">
        <f t="shared" si="244"/>
        <v>0.14910705133062102</v>
      </c>
      <c r="Z2172" s="4">
        <f t="shared" si="245"/>
        <v>5.33</v>
      </c>
      <c r="AA2172" s="4">
        <f t="shared" si="246"/>
        <v>0.08</v>
      </c>
      <c r="AB2172" s="4">
        <f t="shared" si="247"/>
        <v>0.79474058359221</v>
      </c>
      <c r="AC2172" s="19">
        <f t="shared" si="248"/>
        <v>5.41</v>
      </c>
      <c r="AD2172" s="8" t="str">
        <f>IF(COUNTIF(Catégories!A:A,N2172)=0,"catégorie inconnue",LOOKUP(N2172,Catégories!A:A,Catégories!B:B))</f>
        <v>Frêt</v>
      </c>
      <c r="AE2172" s="21">
        <f t="shared" si="243"/>
        <v>6.2047405835922103</v>
      </c>
    </row>
    <row r="2173" spans="2:31" hidden="1" x14ac:dyDescent="0.2">
      <c r="B2173" t="s">
        <v>3839</v>
      </c>
      <c r="C2173" t="s">
        <v>177</v>
      </c>
      <c r="D2173">
        <v>46171</v>
      </c>
      <c r="E2173" t="s">
        <v>6066</v>
      </c>
      <c r="F2173" t="s">
        <v>22</v>
      </c>
      <c r="G2173" t="s">
        <v>156</v>
      </c>
      <c r="H2173" t="s">
        <v>149</v>
      </c>
      <c r="I2173" t="s">
        <v>6067</v>
      </c>
      <c r="J2173" t="s">
        <v>6067</v>
      </c>
      <c r="K2173" t="s">
        <v>24</v>
      </c>
      <c r="L2173" t="s">
        <v>6068</v>
      </c>
      <c r="M2173" t="s">
        <v>25</v>
      </c>
      <c r="N2173" t="s">
        <v>26</v>
      </c>
      <c r="O2173" t="s">
        <v>25</v>
      </c>
      <c r="P2173" t="s">
        <v>27</v>
      </c>
      <c r="Q2173" t="s">
        <v>190</v>
      </c>
      <c r="R2173">
        <v>0.17</v>
      </c>
      <c r="S2173" s="113" t="s">
        <v>191</v>
      </c>
      <c r="T2173">
        <v>5.33</v>
      </c>
      <c r="U2173" t="s">
        <v>30</v>
      </c>
      <c r="W2173" s="8" t="str">
        <f t="shared" si="242"/>
        <v/>
      </c>
      <c r="X2173" s="8">
        <f>IF(S2173="6B",_xlfn.XLOOKUP(H2173,'Zoning 2shop'!A:A,'Zoning 2shop'!B:B),IF(S2173="6C",_xlfn.XLOOKUP(G2173,'Zoning 2shop'!C:C,'Zoning 2shop'!D:D),""))</f>
        <v>42</v>
      </c>
      <c r="Y2173" s="112">
        <f t="shared" si="244"/>
        <v>0.14910705133062102</v>
      </c>
      <c r="Z2173" s="4">
        <f t="shared" si="245"/>
        <v>5.33</v>
      </c>
      <c r="AA2173" s="4">
        <f t="shared" si="246"/>
        <v>0.08</v>
      </c>
      <c r="AB2173" s="4">
        <f t="shared" si="247"/>
        <v>0.79474058359221</v>
      </c>
      <c r="AC2173" s="19">
        <f t="shared" si="248"/>
        <v>5.41</v>
      </c>
      <c r="AD2173" s="8" t="str">
        <f>IF(COUNTIF(Catégories!A:A,N2173)=0,"catégorie inconnue",LOOKUP(N2173,Catégories!A:A,Catégories!B:B))</f>
        <v>Frêt</v>
      </c>
      <c r="AE2173" s="21">
        <f t="shared" si="243"/>
        <v>6.2047405835922103</v>
      </c>
    </row>
    <row r="2174" spans="2:31" hidden="1" x14ac:dyDescent="0.2">
      <c r="B2174" t="s">
        <v>3839</v>
      </c>
      <c r="C2174" t="s">
        <v>177</v>
      </c>
      <c r="D2174">
        <v>46171</v>
      </c>
      <c r="E2174" t="s">
        <v>2580</v>
      </c>
      <c r="F2174" t="s">
        <v>22</v>
      </c>
      <c r="G2174" t="s">
        <v>151</v>
      </c>
      <c r="H2174" t="s">
        <v>149</v>
      </c>
      <c r="I2174" t="s">
        <v>6083</v>
      </c>
      <c r="J2174" t="s">
        <v>6083</v>
      </c>
      <c r="K2174" t="s">
        <v>24</v>
      </c>
      <c r="L2174" t="s">
        <v>6084</v>
      </c>
      <c r="M2174" t="s">
        <v>25</v>
      </c>
      <c r="N2174" t="s">
        <v>26</v>
      </c>
      <c r="O2174" t="s">
        <v>25</v>
      </c>
      <c r="P2174" t="s">
        <v>27</v>
      </c>
      <c r="Q2174" t="s">
        <v>190</v>
      </c>
      <c r="R2174">
        <v>0.03</v>
      </c>
      <c r="S2174" s="113" t="s">
        <v>191</v>
      </c>
      <c r="T2174">
        <v>5.33</v>
      </c>
      <c r="U2174" t="s">
        <v>30</v>
      </c>
      <c r="W2174" s="8" t="str">
        <f t="shared" si="242"/>
        <v/>
      </c>
      <c r="X2174" s="8">
        <f>IF(S2174="6B",_xlfn.XLOOKUP(H2174,'Zoning 2shop'!A:A,'Zoning 2shop'!B:B),IF(S2174="6C",_xlfn.XLOOKUP(G2174,'Zoning 2shop'!C:C,'Zoning 2shop'!D:D),""))</f>
        <v>30</v>
      </c>
      <c r="Y2174" s="112">
        <f t="shared" si="244"/>
        <v>0.14910705133062102</v>
      </c>
      <c r="Z2174" s="4">
        <f t="shared" si="245"/>
        <v>5.33</v>
      </c>
      <c r="AA2174" s="4">
        <f t="shared" si="246"/>
        <v>0.08</v>
      </c>
      <c r="AB2174" s="4">
        <f t="shared" si="247"/>
        <v>0.79474058359221</v>
      </c>
      <c r="AC2174" s="19">
        <f t="shared" si="248"/>
        <v>5.41</v>
      </c>
      <c r="AD2174" s="8" t="str">
        <f>IF(COUNTIF(Catégories!A:A,N2174)=0,"catégorie inconnue",LOOKUP(N2174,Catégories!A:A,Catégories!B:B))</f>
        <v>Frêt</v>
      </c>
      <c r="AE2174" s="21">
        <f t="shared" si="243"/>
        <v>6.2047405835922103</v>
      </c>
    </row>
    <row r="2175" spans="2:31" hidden="1" x14ac:dyDescent="0.2">
      <c r="B2175" t="s">
        <v>3839</v>
      </c>
      <c r="C2175" t="s">
        <v>177</v>
      </c>
      <c r="D2175">
        <v>46171</v>
      </c>
      <c r="E2175" t="s">
        <v>6093</v>
      </c>
      <c r="F2175" t="s">
        <v>22</v>
      </c>
      <c r="G2175" t="s">
        <v>192</v>
      </c>
      <c r="H2175" t="s">
        <v>149</v>
      </c>
      <c r="I2175" t="s">
        <v>6094</v>
      </c>
      <c r="J2175" t="s">
        <v>6094</v>
      </c>
      <c r="K2175" t="s">
        <v>24</v>
      </c>
      <c r="L2175" t="s">
        <v>6095</v>
      </c>
      <c r="M2175" t="s">
        <v>25</v>
      </c>
      <c r="N2175" t="s">
        <v>26</v>
      </c>
      <c r="O2175" t="s">
        <v>25</v>
      </c>
      <c r="P2175" t="s">
        <v>27</v>
      </c>
      <c r="Q2175" t="s">
        <v>190</v>
      </c>
      <c r="R2175">
        <v>0.41</v>
      </c>
      <c r="S2175" s="113" t="s">
        <v>191</v>
      </c>
      <c r="T2175">
        <v>9.4700000000000006</v>
      </c>
      <c r="U2175" t="s">
        <v>30</v>
      </c>
      <c r="W2175" s="8" t="str">
        <f t="shared" si="242"/>
        <v/>
      </c>
      <c r="X2175" s="8">
        <f>IF(S2175="6B",_xlfn.XLOOKUP(H2175,'Zoning 2shop'!A:A,'Zoning 2shop'!B:B),IF(S2175="6C",_xlfn.XLOOKUP(G2175,'Zoning 2shop'!C:C,'Zoning 2shop'!D:D),""))</f>
        <v>25</v>
      </c>
      <c r="Y2175" s="112">
        <f t="shared" si="244"/>
        <v>0.14910705133062102</v>
      </c>
      <c r="Z2175" s="4">
        <f t="shared" si="245"/>
        <v>9.4700000000000006</v>
      </c>
      <c r="AA2175" s="4">
        <f t="shared" si="246"/>
        <v>0.08</v>
      </c>
      <c r="AB2175" s="4">
        <f t="shared" si="247"/>
        <v>1.4120437761009812</v>
      </c>
      <c r="AC2175" s="19">
        <f t="shared" si="248"/>
        <v>9.5500000000000007</v>
      </c>
      <c r="AD2175" s="8" t="str">
        <f>IF(COUNTIF(Catégories!A:A,N2175)=0,"catégorie inconnue",LOOKUP(N2175,Catégories!A:A,Catégories!B:B))</f>
        <v>Frêt</v>
      </c>
      <c r="AE2175" s="21">
        <f t="shared" si="243"/>
        <v>10.962043776100982</v>
      </c>
    </row>
    <row r="2176" spans="2:31" hidden="1" x14ac:dyDescent="0.2">
      <c r="B2176" t="s">
        <v>3839</v>
      </c>
      <c r="C2176" t="s">
        <v>177</v>
      </c>
      <c r="D2176">
        <v>46171</v>
      </c>
      <c r="E2176" t="s">
        <v>6131</v>
      </c>
      <c r="F2176" t="s">
        <v>22</v>
      </c>
      <c r="G2176" t="s">
        <v>151</v>
      </c>
      <c r="H2176" t="s">
        <v>149</v>
      </c>
      <c r="I2176" t="s">
        <v>6132</v>
      </c>
      <c r="J2176" t="s">
        <v>6132</v>
      </c>
      <c r="K2176" t="s">
        <v>24</v>
      </c>
      <c r="L2176" t="s">
        <v>6133</v>
      </c>
      <c r="M2176" t="s">
        <v>25</v>
      </c>
      <c r="N2176" t="s">
        <v>26</v>
      </c>
      <c r="O2176" t="s">
        <v>25</v>
      </c>
      <c r="P2176" t="s">
        <v>27</v>
      </c>
      <c r="Q2176" t="s">
        <v>190</v>
      </c>
      <c r="R2176">
        <v>0.54</v>
      </c>
      <c r="S2176" s="113" t="s">
        <v>191</v>
      </c>
      <c r="T2176">
        <v>5.55</v>
      </c>
      <c r="U2176" t="s">
        <v>30</v>
      </c>
      <c r="W2176" s="8" t="str">
        <f t="shared" si="242"/>
        <v/>
      </c>
      <c r="X2176" s="8">
        <f>IF(S2176="6B",_xlfn.XLOOKUP(H2176,'Zoning 2shop'!A:A,'Zoning 2shop'!B:B),IF(S2176="6C",_xlfn.XLOOKUP(G2176,'Zoning 2shop'!C:C,'Zoning 2shop'!D:D),""))</f>
        <v>30</v>
      </c>
      <c r="Y2176" s="112">
        <f t="shared" si="244"/>
        <v>0.14910705133062102</v>
      </c>
      <c r="Z2176" s="4">
        <f t="shared" si="245"/>
        <v>5.55</v>
      </c>
      <c r="AA2176" s="4">
        <f t="shared" si="246"/>
        <v>0.08</v>
      </c>
      <c r="AB2176" s="4">
        <f t="shared" si="247"/>
        <v>0.8275441348849466</v>
      </c>
      <c r="AC2176" s="19">
        <f t="shared" si="248"/>
        <v>5.63</v>
      </c>
      <c r="AD2176" s="8" t="str">
        <f>IF(COUNTIF(Catégories!A:A,N2176)=0,"catégorie inconnue",LOOKUP(N2176,Catégories!A:A,Catégories!B:B))</f>
        <v>Frêt</v>
      </c>
      <c r="AE2176" s="21">
        <f t="shared" si="243"/>
        <v>6.4575441348849463</v>
      </c>
    </row>
    <row r="2177" spans="2:31" hidden="1" x14ac:dyDescent="0.2">
      <c r="B2177" t="s">
        <v>3839</v>
      </c>
      <c r="C2177" t="s">
        <v>177</v>
      </c>
      <c r="D2177">
        <v>46171</v>
      </c>
      <c r="E2177" t="s">
        <v>6098</v>
      </c>
      <c r="F2177" t="s">
        <v>22</v>
      </c>
      <c r="G2177" t="s">
        <v>151</v>
      </c>
      <c r="H2177" t="s">
        <v>149</v>
      </c>
      <c r="I2177" t="s">
        <v>6099</v>
      </c>
      <c r="J2177" t="s">
        <v>6099</v>
      </c>
      <c r="K2177" t="s">
        <v>24</v>
      </c>
      <c r="L2177" t="s">
        <v>6100</v>
      </c>
      <c r="M2177" t="s">
        <v>25</v>
      </c>
      <c r="N2177" t="s">
        <v>26</v>
      </c>
      <c r="O2177" t="s">
        <v>25</v>
      </c>
      <c r="P2177" t="s">
        <v>27</v>
      </c>
      <c r="Q2177" t="s">
        <v>190</v>
      </c>
      <c r="R2177">
        <v>0.25</v>
      </c>
      <c r="S2177" s="113" t="s">
        <v>191</v>
      </c>
      <c r="T2177">
        <v>5.33</v>
      </c>
      <c r="U2177" t="s">
        <v>30</v>
      </c>
      <c r="W2177" s="8" t="str">
        <f t="shared" si="242"/>
        <v/>
      </c>
      <c r="X2177" s="8">
        <f>IF(S2177="6B",_xlfn.XLOOKUP(H2177,'Zoning 2shop'!A:A,'Zoning 2shop'!B:B),IF(S2177="6C",_xlfn.XLOOKUP(G2177,'Zoning 2shop'!C:C,'Zoning 2shop'!D:D),""))</f>
        <v>30</v>
      </c>
      <c r="Y2177" s="112">
        <f t="shared" si="244"/>
        <v>0.14910705133062102</v>
      </c>
      <c r="Z2177" s="4">
        <f t="shared" si="245"/>
        <v>5.33</v>
      </c>
      <c r="AA2177" s="4">
        <f t="shared" si="246"/>
        <v>0.08</v>
      </c>
      <c r="AB2177" s="4">
        <f t="shared" si="247"/>
        <v>0.79474058359221</v>
      </c>
      <c r="AC2177" s="19">
        <f t="shared" si="248"/>
        <v>5.41</v>
      </c>
      <c r="AD2177" s="8" t="str">
        <f>IF(COUNTIF(Catégories!A:A,N2177)=0,"catégorie inconnue",LOOKUP(N2177,Catégories!A:A,Catégories!B:B))</f>
        <v>Frêt</v>
      </c>
      <c r="AE2177" s="21">
        <f t="shared" si="243"/>
        <v>6.2047405835922103</v>
      </c>
    </row>
    <row r="2178" spans="2:31" hidden="1" x14ac:dyDescent="0.2">
      <c r="B2178" t="s">
        <v>3839</v>
      </c>
      <c r="C2178" t="s">
        <v>177</v>
      </c>
      <c r="D2178">
        <v>46171</v>
      </c>
      <c r="E2178" t="s">
        <v>360</v>
      </c>
      <c r="F2178" t="s">
        <v>22</v>
      </c>
      <c r="G2178" t="s">
        <v>151</v>
      </c>
      <c r="H2178" t="s">
        <v>149</v>
      </c>
      <c r="I2178" t="s">
        <v>6088</v>
      </c>
      <c r="J2178" t="s">
        <v>6088</v>
      </c>
      <c r="K2178" t="s">
        <v>24</v>
      </c>
      <c r="L2178" t="s">
        <v>6089</v>
      </c>
      <c r="M2178" t="s">
        <v>25</v>
      </c>
      <c r="N2178" t="s">
        <v>26</v>
      </c>
      <c r="O2178" t="s">
        <v>25</v>
      </c>
      <c r="P2178" t="s">
        <v>27</v>
      </c>
      <c r="Q2178" t="s">
        <v>190</v>
      </c>
      <c r="R2178">
        <v>0.28999999999999998</v>
      </c>
      <c r="S2178" s="113" t="s">
        <v>191</v>
      </c>
      <c r="T2178">
        <v>5.33</v>
      </c>
      <c r="U2178" t="s">
        <v>30</v>
      </c>
      <c r="W2178" s="8" t="str">
        <f t="shared" ref="W2178:W2241" si="249">IF(C2178&lt;&gt;2,"",IF(S2178="5X","5XK",IF(S2178="5Y","5YK",IF(S2178="6B","6BK",IF(S2178="6C","6CK","")))))</f>
        <v/>
      </c>
      <c r="X2178" s="8">
        <f>IF(S2178="6B",_xlfn.XLOOKUP(H2178,'Zoning 2shop'!A:A,'Zoning 2shop'!B:B),IF(S2178="6C",_xlfn.XLOOKUP(G2178,'Zoning 2shop'!C:C,'Zoning 2shop'!D:D),""))</f>
        <v>30</v>
      </c>
      <c r="Y2178" s="112">
        <f t="shared" si="244"/>
        <v>0.14910705133062102</v>
      </c>
      <c r="Z2178" s="4">
        <f t="shared" si="245"/>
        <v>5.33</v>
      </c>
      <c r="AA2178" s="4">
        <f t="shared" si="246"/>
        <v>0.08</v>
      </c>
      <c r="AB2178" s="4">
        <f t="shared" si="247"/>
        <v>0.79474058359221</v>
      </c>
      <c r="AC2178" s="19">
        <f t="shared" si="248"/>
        <v>5.41</v>
      </c>
      <c r="AD2178" s="8" t="str">
        <f>IF(COUNTIF(Catégories!A:A,N2178)=0,"catégorie inconnue",LOOKUP(N2178,Catégories!A:A,Catégories!B:B))</f>
        <v>Frêt</v>
      </c>
      <c r="AE2178" s="21">
        <f t="shared" si="243"/>
        <v>6.2047405835922103</v>
      </c>
    </row>
    <row r="2179" spans="2:31" hidden="1" x14ac:dyDescent="0.2">
      <c r="B2179" t="s">
        <v>3839</v>
      </c>
      <c r="C2179" t="s">
        <v>177</v>
      </c>
      <c r="D2179">
        <v>46171</v>
      </c>
      <c r="E2179" t="s">
        <v>6118</v>
      </c>
      <c r="F2179" t="s">
        <v>22</v>
      </c>
      <c r="G2179" t="s">
        <v>151</v>
      </c>
      <c r="H2179" t="s">
        <v>149</v>
      </c>
      <c r="I2179" t="s">
        <v>6119</v>
      </c>
      <c r="J2179" t="s">
        <v>6119</v>
      </c>
      <c r="K2179" t="s">
        <v>24</v>
      </c>
      <c r="L2179" t="s">
        <v>6120</v>
      </c>
      <c r="M2179" t="s">
        <v>25</v>
      </c>
      <c r="N2179" t="s">
        <v>26</v>
      </c>
      <c r="O2179" t="s">
        <v>25</v>
      </c>
      <c r="P2179" t="s">
        <v>27</v>
      </c>
      <c r="Q2179" t="s">
        <v>190</v>
      </c>
      <c r="R2179">
        <v>0.36</v>
      </c>
      <c r="S2179" s="113" t="s">
        <v>191</v>
      </c>
      <c r="T2179">
        <v>5.33</v>
      </c>
      <c r="U2179" t="s">
        <v>30</v>
      </c>
      <c r="W2179" s="8" t="str">
        <f t="shared" si="249"/>
        <v/>
      </c>
      <c r="X2179" s="8">
        <f>IF(S2179="6B",_xlfn.XLOOKUP(H2179,'Zoning 2shop'!A:A,'Zoning 2shop'!B:B),IF(S2179="6C",_xlfn.XLOOKUP(G2179,'Zoning 2shop'!C:C,'Zoning 2shop'!D:D),""))</f>
        <v>30</v>
      </c>
      <c r="Y2179" s="112">
        <f t="shared" si="244"/>
        <v>0.14910705133062102</v>
      </c>
      <c r="Z2179" s="4">
        <f t="shared" si="245"/>
        <v>5.33</v>
      </c>
      <c r="AA2179" s="4">
        <f t="shared" si="246"/>
        <v>0.08</v>
      </c>
      <c r="AB2179" s="4">
        <f t="shared" si="247"/>
        <v>0.79474058359221</v>
      </c>
      <c r="AC2179" s="19">
        <f t="shared" si="248"/>
        <v>5.41</v>
      </c>
      <c r="AD2179" s="8" t="str">
        <f>IF(COUNTIF(Catégories!A:A,N2179)=0,"catégorie inconnue",LOOKUP(N2179,Catégories!A:A,Catégories!B:B))</f>
        <v>Frêt</v>
      </c>
      <c r="AE2179" s="21">
        <f t="shared" si="243"/>
        <v>6.2047405835922103</v>
      </c>
    </row>
    <row r="2180" spans="2:31" hidden="1" x14ac:dyDescent="0.2">
      <c r="B2180" t="s">
        <v>3839</v>
      </c>
      <c r="C2180" t="s">
        <v>177</v>
      </c>
      <c r="D2180">
        <v>46171</v>
      </c>
      <c r="E2180" t="s">
        <v>6104</v>
      </c>
      <c r="F2180" t="s">
        <v>22</v>
      </c>
      <c r="G2180" t="s">
        <v>161</v>
      </c>
      <c r="H2180" t="s">
        <v>149</v>
      </c>
      <c r="I2180" t="s">
        <v>6105</v>
      </c>
      <c r="J2180" t="s">
        <v>6105</v>
      </c>
      <c r="K2180" t="s">
        <v>24</v>
      </c>
      <c r="L2180" t="s">
        <v>6106</v>
      </c>
      <c r="M2180" t="s">
        <v>25</v>
      </c>
      <c r="N2180" t="s">
        <v>26</v>
      </c>
      <c r="O2180" t="s">
        <v>25</v>
      </c>
      <c r="P2180" t="s">
        <v>27</v>
      </c>
      <c r="Q2180" t="s">
        <v>190</v>
      </c>
      <c r="R2180">
        <v>0.28999999999999998</v>
      </c>
      <c r="S2180" s="113" t="s">
        <v>191</v>
      </c>
      <c r="T2180">
        <v>9.4700000000000006</v>
      </c>
      <c r="U2180" t="s">
        <v>30</v>
      </c>
      <c r="W2180" s="8" t="str">
        <f t="shared" si="249"/>
        <v/>
      </c>
      <c r="X2180" s="8">
        <f>IF(S2180="6B",_xlfn.XLOOKUP(H2180,'Zoning 2shop'!A:A,'Zoning 2shop'!B:B),IF(S2180="6C",_xlfn.XLOOKUP(G2180,'Zoning 2shop'!C:C,'Zoning 2shop'!D:D),""))</f>
        <v>25</v>
      </c>
      <c r="Y2180" s="112">
        <f t="shared" si="244"/>
        <v>0.14910705133062102</v>
      </c>
      <c r="Z2180" s="4">
        <f t="shared" si="245"/>
        <v>9.4700000000000006</v>
      </c>
      <c r="AA2180" s="4">
        <f t="shared" si="246"/>
        <v>0.08</v>
      </c>
      <c r="AB2180" s="4">
        <f t="shared" si="247"/>
        <v>1.4120437761009812</v>
      </c>
      <c r="AC2180" s="19">
        <f t="shared" si="248"/>
        <v>9.5500000000000007</v>
      </c>
      <c r="AD2180" s="8" t="str">
        <f>IF(COUNTIF(Catégories!A:A,N2180)=0,"catégorie inconnue",LOOKUP(N2180,Catégories!A:A,Catégories!B:B))</f>
        <v>Frêt</v>
      </c>
      <c r="AE2180" s="21">
        <f t="shared" si="243"/>
        <v>10.962043776100982</v>
      </c>
    </row>
    <row r="2181" spans="2:31" hidden="1" x14ac:dyDescent="0.2">
      <c r="B2181" t="s">
        <v>3839</v>
      </c>
      <c r="C2181" t="s">
        <v>177</v>
      </c>
      <c r="D2181">
        <v>46171</v>
      </c>
      <c r="E2181" t="s">
        <v>6104</v>
      </c>
      <c r="F2181" t="s">
        <v>22</v>
      </c>
      <c r="G2181" t="s">
        <v>161</v>
      </c>
      <c r="H2181" t="s">
        <v>149</v>
      </c>
      <c r="I2181" t="s">
        <v>6107</v>
      </c>
      <c r="J2181" t="s">
        <v>6107</v>
      </c>
      <c r="K2181" t="s">
        <v>24</v>
      </c>
      <c r="L2181" t="s">
        <v>6108</v>
      </c>
      <c r="M2181" t="s">
        <v>25</v>
      </c>
      <c r="N2181" t="s">
        <v>26</v>
      </c>
      <c r="O2181" t="s">
        <v>25</v>
      </c>
      <c r="P2181" t="s">
        <v>27</v>
      </c>
      <c r="Q2181" t="s">
        <v>190</v>
      </c>
      <c r="R2181">
        <v>0.21</v>
      </c>
      <c r="S2181" s="113" t="s">
        <v>191</v>
      </c>
      <c r="T2181">
        <v>9.4700000000000006</v>
      </c>
      <c r="U2181" t="s">
        <v>30</v>
      </c>
      <c r="W2181" s="8" t="str">
        <f t="shared" si="249"/>
        <v/>
      </c>
      <c r="X2181" s="8">
        <f>IF(S2181="6B",_xlfn.XLOOKUP(H2181,'Zoning 2shop'!A:A,'Zoning 2shop'!B:B),IF(S2181="6C",_xlfn.XLOOKUP(G2181,'Zoning 2shop'!C:C,'Zoning 2shop'!D:D),""))</f>
        <v>25</v>
      </c>
      <c r="Y2181" s="112">
        <f t="shared" si="244"/>
        <v>0.14910705133062102</v>
      </c>
      <c r="Z2181" s="4">
        <f t="shared" si="245"/>
        <v>9.4700000000000006</v>
      </c>
      <c r="AA2181" s="4">
        <f t="shared" si="246"/>
        <v>0.08</v>
      </c>
      <c r="AB2181" s="4">
        <f t="shared" si="247"/>
        <v>1.4120437761009812</v>
      </c>
      <c r="AC2181" s="19">
        <f t="shared" si="248"/>
        <v>9.5500000000000007</v>
      </c>
      <c r="AD2181" s="8" t="str">
        <f>IF(COUNTIF(Catégories!A:A,N2181)=0,"catégorie inconnue",LOOKUP(N2181,Catégories!A:A,Catégories!B:B))</f>
        <v>Frêt</v>
      </c>
      <c r="AE2181" s="21">
        <f t="shared" si="243"/>
        <v>10.962043776100982</v>
      </c>
    </row>
    <row r="2182" spans="2:31" hidden="1" x14ac:dyDescent="0.2">
      <c r="B2182" t="s">
        <v>3839</v>
      </c>
      <c r="C2182" t="s">
        <v>177</v>
      </c>
      <c r="D2182">
        <v>46171</v>
      </c>
      <c r="E2182" t="s">
        <v>6156</v>
      </c>
      <c r="F2182" t="s">
        <v>22</v>
      </c>
      <c r="G2182" t="s">
        <v>151</v>
      </c>
      <c r="H2182" t="s">
        <v>149</v>
      </c>
      <c r="I2182" t="s">
        <v>6157</v>
      </c>
      <c r="J2182" t="s">
        <v>6157</v>
      </c>
      <c r="K2182" t="s">
        <v>24</v>
      </c>
      <c r="L2182" t="s">
        <v>6158</v>
      </c>
      <c r="M2182" t="s">
        <v>25</v>
      </c>
      <c r="N2182" t="s">
        <v>26</v>
      </c>
      <c r="O2182" t="s">
        <v>25</v>
      </c>
      <c r="P2182" t="s">
        <v>27</v>
      </c>
      <c r="Q2182" t="s">
        <v>190</v>
      </c>
      <c r="R2182">
        <v>0.4</v>
      </c>
      <c r="S2182" s="113" t="s">
        <v>191</v>
      </c>
      <c r="T2182">
        <v>5.33</v>
      </c>
      <c r="U2182" t="s">
        <v>30</v>
      </c>
      <c r="W2182" s="8" t="str">
        <f t="shared" si="249"/>
        <v/>
      </c>
      <c r="X2182" s="8">
        <f>IF(S2182="6B",_xlfn.XLOOKUP(H2182,'Zoning 2shop'!A:A,'Zoning 2shop'!B:B),IF(S2182="6C",_xlfn.XLOOKUP(G2182,'Zoning 2shop'!C:C,'Zoning 2shop'!D:D),""))</f>
        <v>30</v>
      </c>
      <c r="Y2182" s="112">
        <f t="shared" si="244"/>
        <v>0.14910705133062102</v>
      </c>
      <c r="Z2182" s="4">
        <f t="shared" si="245"/>
        <v>5.33</v>
      </c>
      <c r="AA2182" s="4">
        <f t="shared" si="246"/>
        <v>0.08</v>
      </c>
      <c r="AB2182" s="4">
        <f t="shared" si="247"/>
        <v>0.79474058359221</v>
      </c>
      <c r="AC2182" s="19">
        <f t="shared" si="248"/>
        <v>5.41</v>
      </c>
      <c r="AD2182" s="8" t="str">
        <f>IF(COUNTIF(Catégories!A:A,N2182)=0,"catégorie inconnue",LOOKUP(N2182,Catégories!A:A,Catégories!B:B))</f>
        <v>Frêt</v>
      </c>
      <c r="AE2182" s="21">
        <f t="shared" si="243"/>
        <v>6.2047405835922103</v>
      </c>
    </row>
    <row r="2183" spans="2:31" hidden="1" x14ac:dyDescent="0.2">
      <c r="B2183" t="s">
        <v>3839</v>
      </c>
      <c r="C2183" t="s">
        <v>177</v>
      </c>
      <c r="D2183">
        <v>46171</v>
      </c>
      <c r="E2183" t="s">
        <v>6162</v>
      </c>
      <c r="F2183" t="s">
        <v>22</v>
      </c>
      <c r="G2183" t="s">
        <v>151</v>
      </c>
      <c r="H2183" t="s">
        <v>149</v>
      </c>
      <c r="I2183" t="s">
        <v>6163</v>
      </c>
      <c r="J2183" t="s">
        <v>6163</v>
      </c>
      <c r="K2183" t="s">
        <v>24</v>
      </c>
      <c r="L2183" t="s">
        <v>6164</v>
      </c>
      <c r="M2183" t="s">
        <v>25</v>
      </c>
      <c r="N2183" t="s">
        <v>26</v>
      </c>
      <c r="O2183" t="s">
        <v>25</v>
      </c>
      <c r="P2183" t="s">
        <v>27</v>
      </c>
      <c r="Q2183" t="s">
        <v>190</v>
      </c>
      <c r="R2183">
        <v>0.67</v>
      </c>
      <c r="S2183" s="113" t="s">
        <v>191</v>
      </c>
      <c r="T2183">
        <v>5.55</v>
      </c>
      <c r="U2183" t="s">
        <v>30</v>
      </c>
      <c r="W2183" s="8" t="str">
        <f t="shared" si="249"/>
        <v/>
      </c>
      <c r="X2183" s="8">
        <f>IF(S2183="6B",_xlfn.XLOOKUP(H2183,'Zoning 2shop'!A:A,'Zoning 2shop'!B:B),IF(S2183="6C",_xlfn.XLOOKUP(G2183,'Zoning 2shop'!C:C,'Zoning 2shop'!D:D),""))</f>
        <v>30</v>
      </c>
      <c r="Y2183" s="112">
        <f t="shared" si="244"/>
        <v>0.14910705133062102</v>
      </c>
      <c r="Z2183" s="4">
        <f t="shared" si="245"/>
        <v>5.55</v>
      </c>
      <c r="AA2183" s="4">
        <f t="shared" si="246"/>
        <v>0.08</v>
      </c>
      <c r="AB2183" s="4">
        <f t="shared" si="247"/>
        <v>0.8275441348849466</v>
      </c>
      <c r="AC2183" s="19">
        <f t="shared" si="248"/>
        <v>5.63</v>
      </c>
      <c r="AD2183" s="8" t="str">
        <f>IF(COUNTIF(Catégories!A:A,N2183)=0,"catégorie inconnue",LOOKUP(N2183,Catégories!A:A,Catégories!B:B))</f>
        <v>Frêt</v>
      </c>
      <c r="AE2183" s="21">
        <f t="shared" si="243"/>
        <v>6.4575441348849463</v>
      </c>
    </row>
    <row r="2184" spans="2:31" hidden="1" x14ac:dyDescent="0.2">
      <c r="B2184" t="s">
        <v>3839</v>
      </c>
      <c r="C2184" t="s">
        <v>177</v>
      </c>
      <c r="D2184">
        <v>46171</v>
      </c>
      <c r="E2184" t="s">
        <v>6080</v>
      </c>
      <c r="F2184" t="s">
        <v>22</v>
      </c>
      <c r="G2184" t="s">
        <v>151</v>
      </c>
      <c r="H2184" t="s">
        <v>149</v>
      </c>
      <c r="I2184" t="s">
        <v>6081</v>
      </c>
      <c r="J2184" t="s">
        <v>6081</v>
      </c>
      <c r="K2184" t="s">
        <v>24</v>
      </c>
      <c r="L2184" t="s">
        <v>6082</v>
      </c>
      <c r="M2184" t="s">
        <v>25</v>
      </c>
      <c r="N2184" t="s">
        <v>26</v>
      </c>
      <c r="O2184" t="s">
        <v>25</v>
      </c>
      <c r="P2184" t="s">
        <v>27</v>
      </c>
      <c r="Q2184" t="s">
        <v>190</v>
      </c>
      <c r="R2184">
        <v>0.28000000000000003</v>
      </c>
      <c r="S2184" s="113" t="s">
        <v>191</v>
      </c>
      <c r="T2184">
        <v>5.33</v>
      </c>
      <c r="U2184" t="s">
        <v>30</v>
      </c>
      <c r="W2184" s="8" t="str">
        <f t="shared" si="249"/>
        <v/>
      </c>
      <c r="X2184" s="8">
        <f>IF(S2184="6B",_xlfn.XLOOKUP(H2184,'Zoning 2shop'!A:A,'Zoning 2shop'!B:B),IF(S2184="6C",_xlfn.XLOOKUP(G2184,'Zoning 2shop'!C:C,'Zoning 2shop'!D:D),""))</f>
        <v>30</v>
      </c>
      <c r="Y2184" s="112">
        <f t="shared" si="244"/>
        <v>0.14910705133062102</v>
      </c>
      <c r="Z2184" s="4">
        <f t="shared" si="245"/>
        <v>5.33</v>
      </c>
      <c r="AA2184" s="4">
        <f t="shared" si="246"/>
        <v>0.08</v>
      </c>
      <c r="AB2184" s="4">
        <f t="shared" si="247"/>
        <v>0.79474058359221</v>
      </c>
      <c r="AC2184" s="19">
        <f t="shared" si="248"/>
        <v>5.41</v>
      </c>
      <c r="AD2184" s="8" t="str">
        <f>IF(COUNTIF(Catégories!A:A,N2184)=0,"catégorie inconnue",LOOKUP(N2184,Catégories!A:A,Catégories!B:B))</f>
        <v>Frêt</v>
      </c>
      <c r="AE2184" s="21">
        <f t="shared" si="243"/>
        <v>6.2047405835922103</v>
      </c>
    </row>
    <row r="2185" spans="2:31" hidden="1" x14ac:dyDescent="0.2">
      <c r="B2185" t="s">
        <v>3839</v>
      </c>
      <c r="C2185" t="s">
        <v>177</v>
      </c>
      <c r="D2185">
        <v>46171</v>
      </c>
      <c r="E2185" t="s">
        <v>4966</v>
      </c>
      <c r="F2185" t="s">
        <v>22</v>
      </c>
      <c r="G2185" t="s">
        <v>151</v>
      </c>
      <c r="H2185" t="s">
        <v>149</v>
      </c>
      <c r="I2185" t="s">
        <v>6148</v>
      </c>
      <c r="J2185" t="s">
        <v>6148</v>
      </c>
      <c r="K2185" t="s">
        <v>24</v>
      </c>
      <c r="L2185" t="s">
        <v>6149</v>
      </c>
      <c r="M2185" t="s">
        <v>25</v>
      </c>
      <c r="N2185" t="s">
        <v>26</v>
      </c>
      <c r="O2185" t="s">
        <v>25</v>
      </c>
      <c r="P2185" t="s">
        <v>27</v>
      </c>
      <c r="Q2185" t="s">
        <v>190</v>
      </c>
      <c r="R2185">
        <v>0.22</v>
      </c>
      <c r="S2185" s="113" t="s">
        <v>191</v>
      </c>
      <c r="T2185">
        <v>5.33</v>
      </c>
      <c r="U2185" t="s">
        <v>30</v>
      </c>
      <c r="W2185" s="8" t="str">
        <f t="shared" si="249"/>
        <v/>
      </c>
      <c r="X2185" s="8">
        <f>IF(S2185="6B",_xlfn.XLOOKUP(H2185,'Zoning 2shop'!A:A,'Zoning 2shop'!B:B),IF(S2185="6C",_xlfn.XLOOKUP(G2185,'Zoning 2shop'!C:C,'Zoning 2shop'!D:D),""))</f>
        <v>30</v>
      </c>
      <c r="Y2185" s="112">
        <f t="shared" si="244"/>
        <v>0.14910705133062102</v>
      </c>
      <c r="Z2185" s="4">
        <f t="shared" si="245"/>
        <v>5.33</v>
      </c>
      <c r="AA2185" s="4">
        <f t="shared" si="246"/>
        <v>0.08</v>
      </c>
      <c r="AB2185" s="4">
        <f t="shared" si="247"/>
        <v>0.79474058359221</v>
      </c>
      <c r="AC2185" s="19">
        <f t="shared" si="248"/>
        <v>5.41</v>
      </c>
      <c r="AD2185" s="8" t="str">
        <f>IF(COUNTIF(Catégories!A:A,N2185)=0,"catégorie inconnue",LOOKUP(N2185,Catégories!A:A,Catégories!B:B))</f>
        <v>Frêt</v>
      </c>
      <c r="AE2185" s="21">
        <f t="shared" si="243"/>
        <v>6.2047405835922103</v>
      </c>
    </row>
    <row r="2186" spans="2:31" hidden="1" x14ac:dyDescent="0.2">
      <c r="B2186" t="s">
        <v>3839</v>
      </c>
      <c r="C2186" t="s">
        <v>177</v>
      </c>
      <c r="D2186">
        <v>46172</v>
      </c>
      <c r="E2186" t="s">
        <v>360</v>
      </c>
      <c r="F2186" t="s">
        <v>22</v>
      </c>
      <c r="G2186" t="s">
        <v>151</v>
      </c>
      <c r="H2186" t="s">
        <v>149</v>
      </c>
      <c r="I2186" t="s">
        <v>6211</v>
      </c>
      <c r="J2186" t="s">
        <v>6211</v>
      </c>
      <c r="K2186" t="s">
        <v>24</v>
      </c>
      <c r="L2186" t="s">
        <v>6212</v>
      </c>
      <c r="M2186" t="s">
        <v>25</v>
      </c>
      <c r="N2186" t="s">
        <v>26</v>
      </c>
      <c r="O2186" t="s">
        <v>25</v>
      </c>
      <c r="P2186" t="s">
        <v>27</v>
      </c>
      <c r="Q2186" t="s">
        <v>190</v>
      </c>
      <c r="R2186">
        <v>0.05</v>
      </c>
      <c r="S2186" s="113" t="s">
        <v>191</v>
      </c>
      <c r="T2186">
        <v>5.33</v>
      </c>
      <c r="U2186" t="s">
        <v>30</v>
      </c>
      <c r="W2186" s="8" t="str">
        <f t="shared" si="249"/>
        <v/>
      </c>
      <c r="X2186" s="8">
        <f>IF(S2186="6B",_xlfn.XLOOKUP(H2186,'Zoning 2shop'!A:A,'Zoning 2shop'!B:B),IF(S2186="6C",_xlfn.XLOOKUP(G2186,'Zoning 2shop'!C:C,'Zoning 2shop'!D:D),""))</f>
        <v>30</v>
      </c>
      <c r="Y2186" s="112">
        <f t="shared" si="244"/>
        <v>0.14910705133062102</v>
      </c>
      <c r="Z2186" s="4">
        <f t="shared" si="245"/>
        <v>5.33</v>
      </c>
      <c r="AA2186" s="4">
        <f t="shared" si="246"/>
        <v>0.08</v>
      </c>
      <c r="AB2186" s="4">
        <f t="shared" si="247"/>
        <v>0.79474058359221</v>
      </c>
      <c r="AC2186" s="19">
        <f t="shared" si="248"/>
        <v>5.41</v>
      </c>
      <c r="AD2186" s="8" t="str">
        <f>IF(COUNTIF(Catégories!A:A,N2186)=0,"catégorie inconnue",LOOKUP(N2186,Catégories!A:A,Catégories!B:B))</f>
        <v>Frêt</v>
      </c>
      <c r="AE2186" s="21">
        <f t="shared" ref="AE2186:AE2249" si="250">SUM(Z2186:AB2186)</f>
        <v>6.2047405835922103</v>
      </c>
    </row>
    <row r="2187" spans="2:31" hidden="1" x14ac:dyDescent="0.2">
      <c r="B2187" t="s">
        <v>3839</v>
      </c>
      <c r="C2187" t="s">
        <v>177</v>
      </c>
      <c r="D2187">
        <v>46172</v>
      </c>
      <c r="E2187" t="s">
        <v>360</v>
      </c>
      <c r="F2187" t="s">
        <v>22</v>
      </c>
      <c r="G2187" t="s">
        <v>151</v>
      </c>
      <c r="H2187" t="s">
        <v>149</v>
      </c>
      <c r="I2187" t="s">
        <v>6213</v>
      </c>
      <c r="J2187" t="s">
        <v>6213</v>
      </c>
      <c r="K2187" t="s">
        <v>24</v>
      </c>
      <c r="L2187" t="s">
        <v>6214</v>
      </c>
      <c r="M2187" t="s">
        <v>25</v>
      </c>
      <c r="N2187" t="s">
        <v>26</v>
      </c>
      <c r="O2187" t="s">
        <v>25</v>
      </c>
      <c r="P2187" t="s">
        <v>27</v>
      </c>
      <c r="Q2187" t="s">
        <v>190</v>
      </c>
      <c r="R2187">
        <v>0.63</v>
      </c>
      <c r="S2187" s="113" t="s">
        <v>191</v>
      </c>
      <c r="T2187">
        <v>5.55</v>
      </c>
      <c r="U2187" t="s">
        <v>30</v>
      </c>
      <c r="W2187" s="8" t="str">
        <f t="shared" si="249"/>
        <v/>
      </c>
      <c r="X2187" s="8">
        <f>IF(S2187="6B",_xlfn.XLOOKUP(H2187,'Zoning 2shop'!A:A,'Zoning 2shop'!B:B),IF(S2187="6C",_xlfn.XLOOKUP(G2187,'Zoning 2shop'!C:C,'Zoning 2shop'!D:D),""))</f>
        <v>30</v>
      </c>
      <c r="Y2187" s="112">
        <f t="shared" si="244"/>
        <v>0.14910705133062102</v>
      </c>
      <c r="Z2187" s="4">
        <f t="shared" si="245"/>
        <v>5.55</v>
      </c>
      <c r="AA2187" s="4">
        <f t="shared" si="246"/>
        <v>0.08</v>
      </c>
      <c r="AB2187" s="4">
        <f t="shared" si="247"/>
        <v>0.8275441348849466</v>
      </c>
      <c r="AC2187" s="19">
        <f t="shared" si="248"/>
        <v>5.63</v>
      </c>
      <c r="AD2187" s="8" t="str">
        <f>IF(COUNTIF(Catégories!A:A,N2187)=0,"catégorie inconnue",LOOKUP(N2187,Catégories!A:A,Catégories!B:B))</f>
        <v>Frêt</v>
      </c>
      <c r="AE2187" s="21">
        <f t="shared" si="250"/>
        <v>6.4575441348849463</v>
      </c>
    </row>
    <row r="2188" spans="2:31" hidden="1" x14ac:dyDescent="0.2">
      <c r="B2188" t="s">
        <v>3839</v>
      </c>
      <c r="C2188" t="s">
        <v>177</v>
      </c>
      <c r="D2188">
        <v>46172</v>
      </c>
      <c r="E2188" t="s">
        <v>6255</v>
      </c>
      <c r="F2188" t="s">
        <v>22</v>
      </c>
      <c r="G2188" t="s">
        <v>151</v>
      </c>
      <c r="H2188" t="s">
        <v>149</v>
      </c>
      <c r="I2188" t="s">
        <v>6256</v>
      </c>
      <c r="J2188" t="s">
        <v>6256</v>
      </c>
      <c r="K2188" t="s">
        <v>24</v>
      </c>
      <c r="L2188" t="s">
        <v>6257</v>
      </c>
      <c r="M2188" t="s">
        <v>25</v>
      </c>
      <c r="N2188" t="s">
        <v>26</v>
      </c>
      <c r="O2188" t="s">
        <v>25</v>
      </c>
      <c r="P2188" t="s">
        <v>27</v>
      </c>
      <c r="Q2188" t="s">
        <v>190</v>
      </c>
      <c r="R2188">
        <v>0.09</v>
      </c>
      <c r="S2188" s="113" t="s">
        <v>191</v>
      </c>
      <c r="T2188">
        <v>5.33</v>
      </c>
      <c r="U2188" t="s">
        <v>30</v>
      </c>
      <c r="W2188" s="8" t="str">
        <f t="shared" si="249"/>
        <v/>
      </c>
      <c r="X2188" s="8">
        <f>IF(S2188="6B",_xlfn.XLOOKUP(H2188,'Zoning 2shop'!A:A,'Zoning 2shop'!B:B),IF(S2188="6C",_xlfn.XLOOKUP(G2188,'Zoning 2shop'!C:C,'Zoning 2shop'!D:D),""))</f>
        <v>30</v>
      </c>
      <c r="Y2188" s="112">
        <f t="shared" si="244"/>
        <v>0.14910705133062102</v>
      </c>
      <c r="Z2188" s="4">
        <f t="shared" si="245"/>
        <v>5.33</v>
      </c>
      <c r="AA2188" s="4">
        <f t="shared" si="246"/>
        <v>0.08</v>
      </c>
      <c r="AB2188" s="4">
        <f t="shared" si="247"/>
        <v>0.79474058359221</v>
      </c>
      <c r="AC2188" s="19">
        <f t="shared" si="248"/>
        <v>5.41</v>
      </c>
      <c r="AD2188" s="8" t="str">
        <f>IF(COUNTIF(Catégories!A:A,N2188)=0,"catégorie inconnue",LOOKUP(N2188,Catégories!A:A,Catégories!B:B))</f>
        <v>Frêt</v>
      </c>
      <c r="AE2188" s="21">
        <f t="shared" si="250"/>
        <v>6.2047405835922103</v>
      </c>
    </row>
    <row r="2189" spans="2:31" hidden="1" x14ac:dyDescent="0.2">
      <c r="B2189" t="s">
        <v>3839</v>
      </c>
      <c r="C2189" t="s">
        <v>177</v>
      </c>
      <c r="D2189">
        <v>46172</v>
      </c>
      <c r="E2189" t="s">
        <v>6247</v>
      </c>
      <c r="F2189" t="s">
        <v>22</v>
      </c>
      <c r="G2189" t="s">
        <v>161</v>
      </c>
      <c r="H2189" t="s">
        <v>149</v>
      </c>
      <c r="I2189" t="s">
        <v>6248</v>
      </c>
      <c r="J2189" t="s">
        <v>6248</v>
      </c>
      <c r="K2189" t="s">
        <v>24</v>
      </c>
      <c r="L2189" t="s">
        <v>6249</v>
      </c>
      <c r="M2189" t="s">
        <v>25</v>
      </c>
      <c r="N2189" t="s">
        <v>26</v>
      </c>
      <c r="O2189" t="s">
        <v>25</v>
      </c>
      <c r="P2189" t="s">
        <v>27</v>
      </c>
      <c r="Q2189" t="s">
        <v>190</v>
      </c>
      <c r="R2189">
        <v>0.11</v>
      </c>
      <c r="S2189" s="113" t="s">
        <v>191</v>
      </c>
      <c r="T2189">
        <v>9.4700000000000006</v>
      </c>
      <c r="U2189" t="s">
        <v>30</v>
      </c>
      <c r="W2189" s="8" t="str">
        <f t="shared" si="249"/>
        <v/>
      </c>
      <c r="X2189" s="8">
        <f>IF(S2189="6B",_xlfn.XLOOKUP(H2189,'Zoning 2shop'!A:A,'Zoning 2shop'!B:B),IF(S2189="6C",_xlfn.XLOOKUP(G2189,'Zoning 2shop'!C:C,'Zoning 2shop'!D:D),""))</f>
        <v>25</v>
      </c>
      <c r="Y2189" s="112">
        <f t="shared" si="244"/>
        <v>0.14910705133062102</v>
      </c>
      <c r="Z2189" s="4">
        <f t="shared" si="245"/>
        <v>9.4700000000000006</v>
      </c>
      <c r="AA2189" s="4">
        <f t="shared" si="246"/>
        <v>0.08</v>
      </c>
      <c r="AB2189" s="4">
        <f t="shared" si="247"/>
        <v>1.4120437761009812</v>
      </c>
      <c r="AC2189" s="19">
        <f t="shared" si="248"/>
        <v>9.5500000000000007</v>
      </c>
      <c r="AD2189" s="8" t="str">
        <f>IF(COUNTIF(Catégories!A:A,N2189)=0,"catégorie inconnue",LOOKUP(N2189,Catégories!A:A,Catégories!B:B))</f>
        <v>Frêt</v>
      </c>
      <c r="AE2189" s="21">
        <f t="shared" si="250"/>
        <v>10.962043776100982</v>
      </c>
    </row>
    <row r="2190" spans="2:31" hidden="1" x14ac:dyDescent="0.2">
      <c r="B2190" t="s">
        <v>3839</v>
      </c>
      <c r="C2190" t="s">
        <v>177</v>
      </c>
      <c r="D2190">
        <v>46172</v>
      </c>
      <c r="E2190" t="s">
        <v>2331</v>
      </c>
      <c r="F2190" t="s">
        <v>22</v>
      </c>
      <c r="G2190" t="s">
        <v>151</v>
      </c>
      <c r="H2190" t="s">
        <v>149</v>
      </c>
      <c r="I2190" t="s">
        <v>6218</v>
      </c>
      <c r="J2190" t="s">
        <v>6218</v>
      </c>
      <c r="K2190" t="s">
        <v>24</v>
      </c>
      <c r="L2190" t="s">
        <v>6219</v>
      </c>
      <c r="M2190" t="s">
        <v>25</v>
      </c>
      <c r="N2190" t="s">
        <v>26</v>
      </c>
      <c r="O2190" t="s">
        <v>25</v>
      </c>
      <c r="P2190" t="s">
        <v>27</v>
      </c>
      <c r="Q2190" t="s">
        <v>190</v>
      </c>
      <c r="R2190">
        <v>0.53</v>
      </c>
      <c r="S2190" s="113" t="s">
        <v>191</v>
      </c>
      <c r="T2190">
        <v>5.55</v>
      </c>
      <c r="U2190" t="s">
        <v>30</v>
      </c>
      <c r="W2190" s="8" t="str">
        <f t="shared" si="249"/>
        <v/>
      </c>
      <c r="X2190" s="8">
        <f>IF(S2190="6B",_xlfn.XLOOKUP(H2190,'Zoning 2shop'!A:A,'Zoning 2shop'!B:B),IF(S2190="6C",_xlfn.XLOOKUP(G2190,'Zoning 2shop'!C:C,'Zoning 2shop'!D:D),""))</f>
        <v>30</v>
      </c>
      <c r="Y2190" s="112">
        <f t="shared" si="244"/>
        <v>0.14910705133062102</v>
      </c>
      <c r="Z2190" s="4">
        <f t="shared" si="245"/>
        <v>5.55</v>
      </c>
      <c r="AA2190" s="4">
        <f t="shared" si="246"/>
        <v>0.08</v>
      </c>
      <c r="AB2190" s="4">
        <f t="shared" si="247"/>
        <v>0.8275441348849466</v>
      </c>
      <c r="AC2190" s="19">
        <f t="shared" si="248"/>
        <v>5.63</v>
      </c>
      <c r="AD2190" s="8" t="str">
        <f>IF(COUNTIF(Catégories!A:A,N2190)=0,"catégorie inconnue",LOOKUP(N2190,Catégories!A:A,Catégories!B:B))</f>
        <v>Frêt</v>
      </c>
      <c r="AE2190" s="21">
        <f t="shared" si="250"/>
        <v>6.4575441348849463</v>
      </c>
    </row>
    <row r="2191" spans="2:31" hidden="1" x14ac:dyDescent="0.2">
      <c r="B2191" t="s">
        <v>3839</v>
      </c>
      <c r="C2191" t="s">
        <v>177</v>
      </c>
      <c r="D2191">
        <v>46172</v>
      </c>
      <c r="E2191" t="s">
        <v>6258</v>
      </c>
      <c r="F2191" t="s">
        <v>22</v>
      </c>
      <c r="G2191" t="s">
        <v>154</v>
      </c>
      <c r="H2191" t="s">
        <v>149</v>
      </c>
      <c r="I2191" t="s">
        <v>6259</v>
      </c>
      <c r="J2191" t="s">
        <v>6259</v>
      </c>
      <c r="K2191" t="s">
        <v>24</v>
      </c>
      <c r="L2191" t="s">
        <v>6260</v>
      </c>
      <c r="M2191" t="s">
        <v>25</v>
      </c>
      <c r="N2191" t="s">
        <v>26</v>
      </c>
      <c r="O2191" t="s">
        <v>25</v>
      </c>
      <c r="P2191" t="s">
        <v>27</v>
      </c>
      <c r="Q2191" t="s">
        <v>190</v>
      </c>
      <c r="R2191">
        <v>0.22</v>
      </c>
      <c r="S2191" s="113" t="s">
        <v>191</v>
      </c>
      <c r="T2191">
        <v>4.84</v>
      </c>
      <c r="U2191" t="s">
        <v>30</v>
      </c>
      <c r="W2191" s="8" t="str">
        <f t="shared" si="249"/>
        <v/>
      </c>
      <c r="X2191" s="8">
        <f>IF(S2191="6B",_xlfn.XLOOKUP(H2191,'Zoning 2shop'!A:A,'Zoning 2shop'!B:B),IF(S2191="6C",_xlfn.XLOOKUP(G2191,'Zoning 2shop'!C:C,'Zoning 2shop'!D:D),""))</f>
        <v>26</v>
      </c>
      <c r="Y2191" s="112">
        <f t="shared" si="244"/>
        <v>0.14910705133062102</v>
      </c>
      <c r="Z2191" s="4">
        <f t="shared" si="245"/>
        <v>4.84</v>
      </c>
      <c r="AA2191" s="4">
        <f t="shared" si="246"/>
        <v>0.08</v>
      </c>
      <c r="AB2191" s="4">
        <f t="shared" si="247"/>
        <v>0.72167812844020574</v>
      </c>
      <c r="AC2191" s="19">
        <f t="shared" si="248"/>
        <v>4.92</v>
      </c>
      <c r="AD2191" s="8" t="str">
        <f>IF(COUNTIF(Catégories!A:A,N2191)=0,"catégorie inconnue",LOOKUP(N2191,Catégories!A:A,Catégories!B:B))</f>
        <v>Frêt</v>
      </c>
      <c r="AE2191" s="21">
        <f t="shared" si="250"/>
        <v>5.6416781284402058</v>
      </c>
    </row>
    <row r="2192" spans="2:31" hidden="1" x14ac:dyDescent="0.2">
      <c r="B2192" t="s">
        <v>3839</v>
      </c>
      <c r="C2192" t="s">
        <v>177</v>
      </c>
      <c r="D2192">
        <v>46172</v>
      </c>
      <c r="E2192" t="s">
        <v>2642</v>
      </c>
      <c r="F2192" t="s">
        <v>22</v>
      </c>
      <c r="G2192" t="s">
        <v>153</v>
      </c>
      <c r="H2192" t="s">
        <v>149</v>
      </c>
      <c r="I2192" t="s">
        <v>6206</v>
      </c>
      <c r="J2192" t="s">
        <v>6206</v>
      </c>
      <c r="K2192" t="s">
        <v>24</v>
      </c>
      <c r="L2192" t="s">
        <v>6207</v>
      </c>
      <c r="M2192" t="s">
        <v>25</v>
      </c>
      <c r="N2192" t="s">
        <v>26</v>
      </c>
      <c r="O2192" t="s">
        <v>25</v>
      </c>
      <c r="P2192" t="s">
        <v>27</v>
      </c>
      <c r="Q2192" t="s">
        <v>190</v>
      </c>
      <c r="R2192">
        <v>0.41</v>
      </c>
      <c r="S2192" s="113" t="s">
        <v>191</v>
      </c>
      <c r="T2192">
        <v>6.4</v>
      </c>
      <c r="U2192" t="s">
        <v>30</v>
      </c>
      <c r="W2192" s="8" t="str">
        <f t="shared" si="249"/>
        <v/>
      </c>
      <c r="X2192" s="8">
        <f>IF(S2192="6B",_xlfn.XLOOKUP(H2192,'Zoning 2shop'!A:A,'Zoning 2shop'!B:B),IF(S2192="6C",_xlfn.XLOOKUP(G2192,'Zoning 2shop'!C:C,'Zoning 2shop'!D:D),""))</f>
        <v>33</v>
      </c>
      <c r="Y2192" s="112">
        <f t="shared" si="244"/>
        <v>0.14910705133062102</v>
      </c>
      <c r="Z2192" s="4">
        <f t="shared" si="245"/>
        <v>6.4</v>
      </c>
      <c r="AA2192" s="4">
        <f t="shared" si="246"/>
        <v>0.08</v>
      </c>
      <c r="AB2192" s="4">
        <f t="shared" si="247"/>
        <v>0.95428512851597458</v>
      </c>
      <c r="AC2192" s="19">
        <f t="shared" si="248"/>
        <v>6.48</v>
      </c>
      <c r="AD2192" s="8" t="str">
        <f>IF(COUNTIF(Catégories!A:A,N2192)=0,"catégorie inconnue",LOOKUP(N2192,Catégories!A:A,Catégories!B:B))</f>
        <v>Frêt</v>
      </c>
      <c r="AE2192" s="21">
        <f t="shared" si="250"/>
        <v>7.4342851285159748</v>
      </c>
    </row>
    <row r="2193" spans="2:31" hidden="1" x14ac:dyDescent="0.2">
      <c r="B2193" t="s">
        <v>3839</v>
      </c>
      <c r="C2193" t="s">
        <v>177</v>
      </c>
      <c r="D2193">
        <v>46172</v>
      </c>
      <c r="E2193" t="s">
        <v>6169</v>
      </c>
      <c r="F2193" t="s">
        <v>22</v>
      </c>
      <c r="G2193" t="s">
        <v>151</v>
      </c>
      <c r="H2193" t="s">
        <v>149</v>
      </c>
      <c r="I2193" t="s">
        <v>6170</v>
      </c>
      <c r="J2193" t="s">
        <v>6170</v>
      </c>
      <c r="K2193" t="s">
        <v>24</v>
      </c>
      <c r="L2193" t="s">
        <v>6171</v>
      </c>
      <c r="M2193" t="s">
        <v>25</v>
      </c>
      <c r="N2193" t="s">
        <v>26</v>
      </c>
      <c r="O2193" t="s">
        <v>25</v>
      </c>
      <c r="P2193" t="s">
        <v>27</v>
      </c>
      <c r="Q2193" t="s">
        <v>190</v>
      </c>
      <c r="R2193">
        <v>0.36</v>
      </c>
      <c r="S2193" s="113" t="s">
        <v>191</v>
      </c>
      <c r="T2193">
        <v>5.33</v>
      </c>
      <c r="U2193" t="s">
        <v>30</v>
      </c>
      <c r="W2193" s="8" t="str">
        <f t="shared" si="249"/>
        <v/>
      </c>
      <c r="X2193" s="8">
        <f>IF(S2193="6B",_xlfn.XLOOKUP(H2193,'Zoning 2shop'!A:A,'Zoning 2shop'!B:B),IF(S2193="6C",_xlfn.XLOOKUP(G2193,'Zoning 2shop'!C:C,'Zoning 2shop'!D:D),""))</f>
        <v>30</v>
      </c>
      <c r="Y2193" s="112">
        <f t="shared" ref="Y2193:Y2256" si="251">AB2193/Z2193</f>
        <v>0.14910705133062102</v>
      </c>
      <c r="Z2193" s="4">
        <f t="shared" ref="Z2193:Z2256" si="252">T2193</f>
        <v>5.33</v>
      </c>
      <c r="AA2193" s="4">
        <f t="shared" ref="AA2193:AA2256" si="253">IF(OR(S2193="6C",S2193="6B",S2193="5X",S2193="5Y"),0.08,0.5)</f>
        <v>0.08</v>
      </c>
      <c r="AB2193" s="4">
        <f t="shared" ref="AB2193:AB2256" si="254">$AG$5/$AG$2*Z2193</f>
        <v>0.79474058359221</v>
      </c>
      <c r="AC2193" s="19">
        <f t="shared" ref="AC2193:AC2256" si="255">Z2193+AA2193</f>
        <v>5.41</v>
      </c>
      <c r="AD2193" s="8" t="str">
        <f>IF(COUNTIF(Catégories!A:A,N2193)=0,"catégorie inconnue",LOOKUP(N2193,Catégories!A:A,Catégories!B:B))</f>
        <v>Frêt</v>
      </c>
      <c r="AE2193" s="21">
        <f t="shared" si="250"/>
        <v>6.2047405835922103</v>
      </c>
    </row>
    <row r="2194" spans="2:31" hidden="1" x14ac:dyDescent="0.2">
      <c r="B2194" t="s">
        <v>3839</v>
      </c>
      <c r="C2194" t="s">
        <v>177</v>
      </c>
      <c r="D2194">
        <v>46172</v>
      </c>
      <c r="E2194" t="s">
        <v>575</v>
      </c>
      <c r="F2194" t="s">
        <v>22</v>
      </c>
      <c r="G2194" t="s">
        <v>151</v>
      </c>
      <c r="H2194" t="s">
        <v>149</v>
      </c>
      <c r="I2194" t="s">
        <v>6220</v>
      </c>
      <c r="J2194" t="s">
        <v>6220</v>
      </c>
      <c r="K2194" t="s">
        <v>24</v>
      </c>
      <c r="L2194" t="s">
        <v>6221</v>
      </c>
      <c r="M2194" t="s">
        <v>25</v>
      </c>
      <c r="N2194" t="s">
        <v>26</v>
      </c>
      <c r="O2194" t="s">
        <v>25</v>
      </c>
      <c r="P2194" t="s">
        <v>27</v>
      </c>
      <c r="Q2194" t="s">
        <v>190</v>
      </c>
      <c r="R2194">
        <v>0.46</v>
      </c>
      <c r="S2194" s="113" t="s">
        <v>191</v>
      </c>
      <c r="T2194">
        <v>5.33</v>
      </c>
      <c r="U2194" t="s">
        <v>30</v>
      </c>
      <c r="W2194" s="8" t="str">
        <f t="shared" si="249"/>
        <v/>
      </c>
      <c r="X2194" s="8">
        <f>IF(S2194="6B",_xlfn.XLOOKUP(H2194,'Zoning 2shop'!A:A,'Zoning 2shop'!B:B),IF(S2194="6C",_xlfn.XLOOKUP(G2194,'Zoning 2shop'!C:C,'Zoning 2shop'!D:D),""))</f>
        <v>30</v>
      </c>
      <c r="Y2194" s="112">
        <f t="shared" si="251"/>
        <v>0.14910705133062102</v>
      </c>
      <c r="Z2194" s="4">
        <f t="shared" si="252"/>
        <v>5.33</v>
      </c>
      <c r="AA2194" s="4">
        <f t="shared" si="253"/>
        <v>0.08</v>
      </c>
      <c r="AB2194" s="4">
        <f t="shared" si="254"/>
        <v>0.79474058359221</v>
      </c>
      <c r="AC2194" s="19">
        <f t="shared" si="255"/>
        <v>5.41</v>
      </c>
      <c r="AD2194" s="8" t="str">
        <f>IF(COUNTIF(Catégories!A:A,N2194)=0,"catégorie inconnue",LOOKUP(N2194,Catégories!A:A,Catégories!B:B))</f>
        <v>Frêt</v>
      </c>
      <c r="AE2194" s="21">
        <f t="shared" si="250"/>
        <v>6.2047405835922103</v>
      </c>
    </row>
    <row r="2195" spans="2:31" hidden="1" x14ac:dyDescent="0.2">
      <c r="B2195" t="s">
        <v>3839</v>
      </c>
      <c r="C2195" t="s">
        <v>177</v>
      </c>
      <c r="D2195">
        <v>46172</v>
      </c>
      <c r="E2195" t="s">
        <v>6180</v>
      </c>
      <c r="F2195" t="s">
        <v>22</v>
      </c>
      <c r="G2195" t="s">
        <v>151</v>
      </c>
      <c r="H2195" t="s">
        <v>149</v>
      </c>
      <c r="I2195" t="s">
        <v>6181</v>
      </c>
      <c r="J2195" t="s">
        <v>6181</v>
      </c>
      <c r="K2195" t="s">
        <v>24</v>
      </c>
      <c r="L2195" t="s">
        <v>6182</v>
      </c>
      <c r="M2195" t="s">
        <v>25</v>
      </c>
      <c r="N2195" t="s">
        <v>26</v>
      </c>
      <c r="O2195" t="s">
        <v>25</v>
      </c>
      <c r="P2195" t="s">
        <v>27</v>
      </c>
      <c r="Q2195" t="s">
        <v>190</v>
      </c>
      <c r="R2195">
        <v>0.42</v>
      </c>
      <c r="S2195" s="113" t="s">
        <v>191</v>
      </c>
      <c r="T2195">
        <v>5.33</v>
      </c>
      <c r="U2195" t="s">
        <v>30</v>
      </c>
      <c r="W2195" s="8" t="str">
        <f t="shared" si="249"/>
        <v/>
      </c>
      <c r="X2195" s="8">
        <f>IF(S2195="6B",_xlfn.XLOOKUP(H2195,'Zoning 2shop'!A:A,'Zoning 2shop'!B:B),IF(S2195="6C",_xlfn.XLOOKUP(G2195,'Zoning 2shop'!C:C,'Zoning 2shop'!D:D),""))</f>
        <v>30</v>
      </c>
      <c r="Y2195" s="112">
        <f t="shared" si="251"/>
        <v>0.14910705133062102</v>
      </c>
      <c r="Z2195" s="4">
        <f t="shared" si="252"/>
        <v>5.33</v>
      </c>
      <c r="AA2195" s="4">
        <f t="shared" si="253"/>
        <v>0.08</v>
      </c>
      <c r="AB2195" s="4">
        <f t="shared" si="254"/>
        <v>0.79474058359221</v>
      </c>
      <c r="AC2195" s="19">
        <f t="shared" si="255"/>
        <v>5.41</v>
      </c>
      <c r="AD2195" s="8" t="str">
        <f>IF(COUNTIF(Catégories!A:A,N2195)=0,"catégorie inconnue",LOOKUP(N2195,Catégories!A:A,Catégories!B:B))</f>
        <v>Frêt</v>
      </c>
      <c r="AE2195" s="21">
        <f t="shared" si="250"/>
        <v>6.2047405835922103</v>
      </c>
    </row>
    <row r="2196" spans="2:31" hidden="1" x14ac:dyDescent="0.2">
      <c r="B2196" t="s">
        <v>3839</v>
      </c>
      <c r="C2196" t="s">
        <v>177</v>
      </c>
      <c r="D2196">
        <v>46172</v>
      </c>
      <c r="E2196" t="s">
        <v>6198</v>
      </c>
      <c r="F2196" t="s">
        <v>22</v>
      </c>
      <c r="G2196" t="s">
        <v>153</v>
      </c>
      <c r="H2196" t="s">
        <v>149</v>
      </c>
      <c r="I2196" t="s">
        <v>6199</v>
      </c>
      <c r="J2196" t="s">
        <v>6199</v>
      </c>
      <c r="K2196" t="s">
        <v>24</v>
      </c>
      <c r="L2196" t="s">
        <v>6200</v>
      </c>
      <c r="M2196" t="s">
        <v>25</v>
      </c>
      <c r="N2196" t="s">
        <v>26</v>
      </c>
      <c r="O2196" t="s">
        <v>25</v>
      </c>
      <c r="P2196" t="s">
        <v>27</v>
      </c>
      <c r="Q2196" t="s">
        <v>190</v>
      </c>
      <c r="R2196">
        <v>0.13</v>
      </c>
      <c r="S2196" s="113" t="s">
        <v>191</v>
      </c>
      <c r="T2196">
        <v>6.4</v>
      </c>
      <c r="U2196" t="s">
        <v>30</v>
      </c>
      <c r="W2196" s="8" t="str">
        <f t="shared" si="249"/>
        <v/>
      </c>
      <c r="X2196" s="8">
        <f>IF(S2196="6B",_xlfn.XLOOKUP(H2196,'Zoning 2shop'!A:A,'Zoning 2shop'!B:B),IF(S2196="6C",_xlfn.XLOOKUP(G2196,'Zoning 2shop'!C:C,'Zoning 2shop'!D:D),""))</f>
        <v>33</v>
      </c>
      <c r="Y2196" s="112">
        <f t="shared" si="251"/>
        <v>0.14910705133062102</v>
      </c>
      <c r="Z2196" s="4">
        <f t="shared" si="252"/>
        <v>6.4</v>
      </c>
      <c r="AA2196" s="4">
        <f t="shared" si="253"/>
        <v>0.08</v>
      </c>
      <c r="AB2196" s="4">
        <f t="shared" si="254"/>
        <v>0.95428512851597458</v>
      </c>
      <c r="AC2196" s="19">
        <f t="shared" si="255"/>
        <v>6.48</v>
      </c>
      <c r="AD2196" s="8" t="str">
        <f>IF(COUNTIF(Catégories!A:A,N2196)=0,"catégorie inconnue",LOOKUP(N2196,Catégories!A:A,Catégories!B:B))</f>
        <v>Frêt</v>
      </c>
      <c r="AE2196" s="21">
        <f t="shared" si="250"/>
        <v>7.4342851285159748</v>
      </c>
    </row>
    <row r="2197" spans="2:31" hidden="1" x14ac:dyDescent="0.2">
      <c r="B2197" t="s">
        <v>3839</v>
      </c>
      <c r="C2197" t="s">
        <v>177</v>
      </c>
      <c r="D2197">
        <v>46172</v>
      </c>
      <c r="E2197" t="s">
        <v>353</v>
      </c>
      <c r="F2197" t="s">
        <v>22</v>
      </c>
      <c r="G2197" t="s">
        <v>192</v>
      </c>
      <c r="H2197" t="s">
        <v>149</v>
      </c>
      <c r="I2197" t="s">
        <v>6204</v>
      </c>
      <c r="J2197" t="s">
        <v>6204</v>
      </c>
      <c r="K2197" t="s">
        <v>24</v>
      </c>
      <c r="L2197" t="s">
        <v>6205</v>
      </c>
      <c r="M2197" t="s">
        <v>25</v>
      </c>
      <c r="N2197" t="s">
        <v>26</v>
      </c>
      <c r="O2197" t="s">
        <v>25</v>
      </c>
      <c r="P2197" t="s">
        <v>27</v>
      </c>
      <c r="Q2197" t="s">
        <v>190</v>
      </c>
      <c r="R2197">
        <v>0.44</v>
      </c>
      <c r="S2197" s="113" t="s">
        <v>191</v>
      </c>
      <c r="T2197">
        <v>9.4700000000000006</v>
      </c>
      <c r="U2197" t="s">
        <v>30</v>
      </c>
      <c r="W2197" s="8" t="str">
        <f t="shared" si="249"/>
        <v/>
      </c>
      <c r="X2197" s="8">
        <f>IF(S2197="6B",_xlfn.XLOOKUP(H2197,'Zoning 2shop'!A:A,'Zoning 2shop'!B:B),IF(S2197="6C",_xlfn.XLOOKUP(G2197,'Zoning 2shop'!C:C,'Zoning 2shop'!D:D),""))</f>
        <v>25</v>
      </c>
      <c r="Y2197" s="112">
        <f t="shared" si="251"/>
        <v>0.14910705133062102</v>
      </c>
      <c r="Z2197" s="4">
        <f t="shared" si="252"/>
        <v>9.4700000000000006</v>
      </c>
      <c r="AA2197" s="4">
        <f t="shared" si="253"/>
        <v>0.08</v>
      </c>
      <c r="AB2197" s="4">
        <f t="shared" si="254"/>
        <v>1.4120437761009812</v>
      </c>
      <c r="AC2197" s="19">
        <f t="shared" si="255"/>
        <v>9.5500000000000007</v>
      </c>
      <c r="AD2197" s="8" t="str">
        <f>IF(COUNTIF(Catégories!A:A,N2197)=0,"catégorie inconnue",LOOKUP(N2197,Catégories!A:A,Catégories!B:B))</f>
        <v>Frêt</v>
      </c>
      <c r="AE2197" s="21">
        <f t="shared" si="250"/>
        <v>10.962043776100982</v>
      </c>
    </row>
    <row r="2198" spans="2:31" hidden="1" x14ac:dyDescent="0.2">
      <c r="B2198" t="s">
        <v>3839</v>
      </c>
      <c r="C2198" t="s">
        <v>177</v>
      </c>
      <c r="D2198">
        <v>46172</v>
      </c>
      <c r="E2198" t="s">
        <v>6244</v>
      </c>
      <c r="F2198" t="s">
        <v>22</v>
      </c>
      <c r="G2198" t="s">
        <v>151</v>
      </c>
      <c r="H2198" t="s">
        <v>149</v>
      </c>
      <c r="I2198" t="s">
        <v>6245</v>
      </c>
      <c r="J2198" t="s">
        <v>6245</v>
      </c>
      <c r="K2198" t="s">
        <v>24</v>
      </c>
      <c r="L2198" t="s">
        <v>6246</v>
      </c>
      <c r="M2198" t="s">
        <v>25</v>
      </c>
      <c r="N2198" t="s">
        <v>26</v>
      </c>
      <c r="O2198" t="s">
        <v>25</v>
      </c>
      <c r="P2198" t="s">
        <v>27</v>
      </c>
      <c r="Q2198" t="s">
        <v>190</v>
      </c>
      <c r="R2198">
        <v>0.17</v>
      </c>
      <c r="S2198" s="113" t="s">
        <v>191</v>
      </c>
      <c r="T2198">
        <v>5.33</v>
      </c>
      <c r="U2198" t="s">
        <v>30</v>
      </c>
      <c r="W2198" s="8" t="str">
        <f t="shared" si="249"/>
        <v/>
      </c>
      <c r="X2198" s="8">
        <f>IF(S2198="6B",_xlfn.XLOOKUP(H2198,'Zoning 2shop'!A:A,'Zoning 2shop'!B:B),IF(S2198="6C",_xlfn.XLOOKUP(G2198,'Zoning 2shop'!C:C,'Zoning 2shop'!D:D),""))</f>
        <v>30</v>
      </c>
      <c r="Y2198" s="112">
        <f t="shared" si="251"/>
        <v>0.14910705133062102</v>
      </c>
      <c r="Z2198" s="4">
        <f t="shared" si="252"/>
        <v>5.33</v>
      </c>
      <c r="AA2198" s="4">
        <f t="shared" si="253"/>
        <v>0.08</v>
      </c>
      <c r="AB2198" s="4">
        <f t="shared" si="254"/>
        <v>0.79474058359221</v>
      </c>
      <c r="AC2198" s="19">
        <f t="shared" si="255"/>
        <v>5.41</v>
      </c>
      <c r="AD2198" s="8" t="str">
        <f>IF(COUNTIF(Catégories!A:A,N2198)=0,"catégorie inconnue",LOOKUP(N2198,Catégories!A:A,Catégories!B:B))</f>
        <v>Frêt</v>
      </c>
      <c r="AE2198" s="21">
        <f t="shared" si="250"/>
        <v>6.2047405835922103</v>
      </c>
    </row>
    <row r="2199" spans="2:31" hidden="1" x14ac:dyDescent="0.2">
      <c r="B2199" t="s">
        <v>3839</v>
      </c>
      <c r="C2199" t="s">
        <v>177</v>
      </c>
      <c r="D2199">
        <v>46172</v>
      </c>
      <c r="E2199" t="s">
        <v>6229</v>
      </c>
      <c r="F2199" t="s">
        <v>22</v>
      </c>
      <c r="G2199" t="s">
        <v>151</v>
      </c>
      <c r="H2199" t="s">
        <v>149</v>
      </c>
      <c r="I2199" t="s">
        <v>6230</v>
      </c>
      <c r="J2199" t="s">
        <v>6230</v>
      </c>
      <c r="K2199" t="s">
        <v>24</v>
      </c>
      <c r="L2199" t="s">
        <v>6231</v>
      </c>
      <c r="M2199" t="s">
        <v>25</v>
      </c>
      <c r="N2199" t="s">
        <v>26</v>
      </c>
      <c r="O2199" t="s">
        <v>25</v>
      </c>
      <c r="P2199" t="s">
        <v>27</v>
      </c>
      <c r="Q2199" t="s">
        <v>190</v>
      </c>
      <c r="R2199">
        <v>0.03</v>
      </c>
      <c r="S2199" s="113" t="s">
        <v>191</v>
      </c>
      <c r="T2199">
        <v>5.33</v>
      </c>
      <c r="U2199" t="s">
        <v>30</v>
      </c>
      <c r="W2199" s="8" t="str">
        <f t="shared" si="249"/>
        <v/>
      </c>
      <c r="X2199" s="8">
        <f>IF(S2199="6B",_xlfn.XLOOKUP(H2199,'Zoning 2shop'!A:A,'Zoning 2shop'!B:B),IF(S2199="6C",_xlfn.XLOOKUP(G2199,'Zoning 2shop'!C:C,'Zoning 2shop'!D:D),""))</f>
        <v>30</v>
      </c>
      <c r="Y2199" s="112">
        <f t="shared" si="251"/>
        <v>0.14910705133062102</v>
      </c>
      <c r="Z2199" s="4">
        <f t="shared" si="252"/>
        <v>5.33</v>
      </c>
      <c r="AA2199" s="4">
        <f t="shared" si="253"/>
        <v>0.08</v>
      </c>
      <c r="AB2199" s="4">
        <f t="shared" si="254"/>
        <v>0.79474058359221</v>
      </c>
      <c r="AC2199" s="19">
        <f t="shared" si="255"/>
        <v>5.41</v>
      </c>
      <c r="AD2199" s="8" t="str">
        <f>IF(COUNTIF(Catégories!A:A,N2199)=0,"catégorie inconnue",LOOKUP(N2199,Catégories!A:A,Catégories!B:B))</f>
        <v>Frêt</v>
      </c>
      <c r="AE2199" s="21">
        <f t="shared" si="250"/>
        <v>6.2047405835922103</v>
      </c>
    </row>
    <row r="2200" spans="2:31" hidden="1" x14ac:dyDescent="0.2">
      <c r="B2200" t="s">
        <v>3839</v>
      </c>
      <c r="C2200" t="s">
        <v>177</v>
      </c>
      <c r="D2200">
        <v>46172</v>
      </c>
      <c r="E2200" t="s">
        <v>6208</v>
      </c>
      <c r="F2200" t="s">
        <v>22</v>
      </c>
      <c r="G2200" t="s">
        <v>151</v>
      </c>
      <c r="H2200" t="s">
        <v>149</v>
      </c>
      <c r="I2200" t="s">
        <v>6209</v>
      </c>
      <c r="J2200" t="s">
        <v>6209</v>
      </c>
      <c r="K2200" t="s">
        <v>24</v>
      </c>
      <c r="L2200" t="s">
        <v>6210</v>
      </c>
      <c r="M2200" t="s">
        <v>25</v>
      </c>
      <c r="N2200" t="s">
        <v>26</v>
      </c>
      <c r="O2200" t="s">
        <v>25</v>
      </c>
      <c r="P2200" t="s">
        <v>27</v>
      </c>
      <c r="Q2200" t="s">
        <v>190</v>
      </c>
      <c r="R2200">
        <v>0.19</v>
      </c>
      <c r="S2200" s="113" t="s">
        <v>191</v>
      </c>
      <c r="T2200">
        <v>5.33</v>
      </c>
      <c r="U2200" t="s">
        <v>30</v>
      </c>
      <c r="W2200" s="8" t="str">
        <f t="shared" si="249"/>
        <v/>
      </c>
      <c r="X2200" s="8">
        <f>IF(S2200="6B",_xlfn.XLOOKUP(H2200,'Zoning 2shop'!A:A,'Zoning 2shop'!B:B),IF(S2200="6C",_xlfn.XLOOKUP(G2200,'Zoning 2shop'!C:C,'Zoning 2shop'!D:D),""))</f>
        <v>30</v>
      </c>
      <c r="Y2200" s="112">
        <f t="shared" si="251"/>
        <v>0.14910705133062102</v>
      </c>
      <c r="Z2200" s="4">
        <f t="shared" si="252"/>
        <v>5.33</v>
      </c>
      <c r="AA2200" s="4">
        <f t="shared" si="253"/>
        <v>0.08</v>
      </c>
      <c r="AB2200" s="4">
        <f t="shared" si="254"/>
        <v>0.79474058359221</v>
      </c>
      <c r="AC2200" s="19">
        <f t="shared" si="255"/>
        <v>5.41</v>
      </c>
      <c r="AD2200" s="8" t="str">
        <f>IF(COUNTIF(Catégories!A:A,N2200)=0,"catégorie inconnue",LOOKUP(N2200,Catégories!A:A,Catégories!B:B))</f>
        <v>Frêt</v>
      </c>
      <c r="AE2200" s="21">
        <f t="shared" si="250"/>
        <v>6.2047405835922103</v>
      </c>
    </row>
    <row r="2201" spans="2:31" hidden="1" x14ac:dyDescent="0.2">
      <c r="B2201" t="s">
        <v>3839</v>
      </c>
      <c r="C2201" t="s">
        <v>177</v>
      </c>
      <c r="D2201">
        <v>46172</v>
      </c>
      <c r="E2201" t="s">
        <v>6183</v>
      </c>
      <c r="F2201" t="s">
        <v>22</v>
      </c>
      <c r="G2201" t="s">
        <v>151</v>
      </c>
      <c r="H2201" t="s">
        <v>149</v>
      </c>
      <c r="I2201" t="s">
        <v>6184</v>
      </c>
      <c r="J2201" t="s">
        <v>6184</v>
      </c>
      <c r="K2201" t="s">
        <v>24</v>
      </c>
      <c r="L2201" t="s">
        <v>6185</v>
      </c>
      <c r="M2201" t="s">
        <v>25</v>
      </c>
      <c r="N2201" t="s">
        <v>26</v>
      </c>
      <c r="O2201" t="s">
        <v>25</v>
      </c>
      <c r="P2201" t="s">
        <v>27</v>
      </c>
      <c r="Q2201" t="s">
        <v>190</v>
      </c>
      <c r="R2201">
        <v>0.41</v>
      </c>
      <c r="S2201" s="113" t="s">
        <v>191</v>
      </c>
      <c r="T2201">
        <v>5.33</v>
      </c>
      <c r="U2201" t="s">
        <v>30</v>
      </c>
      <c r="W2201" s="8" t="str">
        <f t="shared" si="249"/>
        <v/>
      </c>
      <c r="X2201" s="8">
        <f>IF(S2201="6B",_xlfn.XLOOKUP(H2201,'Zoning 2shop'!A:A,'Zoning 2shop'!B:B),IF(S2201="6C",_xlfn.XLOOKUP(G2201,'Zoning 2shop'!C:C,'Zoning 2shop'!D:D),""))</f>
        <v>30</v>
      </c>
      <c r="Y2201" s="112">
        <f t="shared" si="251"/>
        <v>0.14910705133062102</v>
      </c>
      <c r="Z2201" s="4">
        <f t="shared" si="252"/>
        <v>5.33</v>
      </c>
      <c r="AA2201" s="4">
        <f t="shared" si="253"/>
        <v>0.08</v>
      </c>
      <c r="AB2201" s="4">
        <f t="shared" si="254"/>
        <v>0.79474058359221</v>
      </c>
      <c r="AC2201" s="19">
        <f t="shared" si="255"/>
        <v>5.41</v>
      </c>
      <c r="AD2201" s="8" t="str">
        <f>IF(COUNTIF(Catégories!A:A,N2201)=0,"catégorie inconnue",LOOKUP(N2201,Catégories!A:A,Catégories!B:B))</f>
        <v>Frêt</v>
      </c>
      <c r="AE2201" s="21">
        <f t="shared" si="250"/>
        <v>6.2047405835922103</v>
      </c>
    </row>
    <row r="2202" spans="2:31" hidden="1" x14ac:dyDescent="0.2">
      <c r="B2202" t="s">
        <v>3839</v>
      </c>
      <c r="C2202" t="s">
        <v>177</v>
      </c>
      <c r="D2202">
        <v>46172</v>
      </c>
      <c r="E2202" t="s">
        <v>6215</v>
      </c>
      <c r="F2202" t="s">
        <v>22</v>
      </c>
      <c r="G2202" t="s">
        <v>151</v>
      </c>
      <c r="H2202" t="s">
        <v>149</v>
      </c>
      <c r="I2202" t="s">
        <v>6216</v>
      </c>
      <c r="J2202" t="s">
        <v>6216</v>
      </c>
      <c r="K2202" t="s">
        <v>24</v>
      </c>
      <c r="L2202" t="s">
        <v>6217</v>
      </c>
      <c r="M2202" t="s">
        <v>25</v>
      </c>
      <c r="N2202" t="s">
        <v>26</v>
      </c>
      <c r="O2202" t="s">
        <v>25</v>
      </c>
      <c r="P2202" t="s">
        <v>27</v>
      </c>
      <c r="Q2202" t="s">
        <v>190</v>
      </c>
      <c r="R2202">
        <v>0.37</v>
      </c>
      <c r="S2202" s="113" t="s">
        <v>191</v>
      </c>
      <c r="T2202">
        <v>5.33</v>
      </c>
      <c r="U2202" t="s">
        <v>30</v>
      </c>
      <c r="W2202" s="8" t="str">
        <f t="shared" si="249"/>
        <v/>
      </c>
      <c r="X2202" s="8">
        <f>IF(S2202="6B",_xlfn.XLOOKUP(H2202,'Zoning 2shop'!A:A,'Zoning 2shop'!B:B),IF(S2202="6C",_xlfn.XLOOKUP(G2202,'Zoning 2shop'!C:C,'Zoning 2shop'!D:D),""))</f>
        <v>30</v>
      </c>
      <c r="Y2202" s="112">
        <f t="shared" si="251"/>
        <v>0.14910705133062102</v>
      </c>
      <c r="Z2202" s="4">
        <f t="shared" si="252"/>
        <v>5.33</v>
      </c>
      <c r="AA2202" s="4">
        <f t="shared" si="253"/>
        <v>0.08</v>
      </c>
      <c r="AB2202" s="4">
        <f t="shared" si="254"/>
        <v>0.79474058359221</v>
      </c>
      <c r="AC2202" s="19">
        <f t="shared" si="255"/>
        <v>5.41</v>
      </c>
      <c r="AD2202" s="8" t="str">
        <f>IF(COUNTIF(Catégories!A:A,N2202)=0,"catégorie inconnue",LOOKUP(N2202,Catégories!A:A,Catégories!B:B))</f>
        <v>Frêt</v>
      </c>
      <c r="AE2202" s="21">
        <f t="shared" si="250"/>
        <v>6.2047405835922103</v>
      </c>
    </row>
    <row r="2203" spans="2:31" hidden="1" x14ac:dyDescent="0.2">
      <c r="B2203" t="s">
        <v>3839</v>
      </c>
      <c r="C2203" t="s">
        <v>177</v>
      </c>
      <c r="D2203">
        <v>46172</v>
      </c>
      <c r="E2203" t="s">
        <v>6201</v>
      </c>
      <c r="F2203" t="s">
        <v>22</v>
      </c>
      <c r="G2203" t="s">
        <v>151</v>
      </c>
      <c r="H2203" t="s">
        <v>149</v>
      </c>
      <c r="I2203" t="s">
        <v>6202</v>
      </c>
      <c r="J2203" t="s">
        <v>6202</v>
      </c>
      <c r="K2203" t="s">
        <v>24</v>
      </c>
      <c r="L2203" t="s">
        <v>6203</v>
      </c>
      <c r="M2203" t="s">
        <v>25</v>
      </c>
      <c r="N2203" t="s">
        <v>26</v>
      </c>
      <c r="O2203" t="s">
        <v>25</v>
      </c>
      <c r="P2203" t="s">
        <v>27</v>
      </c>
      <c r="Q2203" t="s">
        <v>190</v>
      </c>
      <c r="R2203">
        <v>0.18</v>
      </c>
      <c r="S2203" s="113" t="s">
        <v>191</v>
      </c>
      <c r="T2203">
        <v>5.33</v>
      </c>
      <c r="U2203" t="s">
        <v>30</v>
      </c>
      <c r="W2203" s="8" t="str">
        <f t="shared" si="249"/>
        <v/>
      </c>
      <c r="X2203" s="8">
        <f>IF(S2203="6B",_xlfn.XLOOKUP(H2203,'Zoning 2shop'!A:A,'Zoning 2shop'!B:B),IF(S2203="6C",_xlfn.XLOOKUP(G2203,'Zoning 2shop'!C:C,'Zoning 2shop'!D:D),""))</f>
        <v>30</v>
      </c>
      <c r="Y2203" s="112">
        <f t="shared" si="251"/>
        <v>0.14910705133062102</v>
      </c>
      <c r="Z2203" s="4">
        <f t="shared" si="252"/>
        <v>5.33</v>
      </c>
      <c r="AA2203" s="4">
        <f t="shared" si="253"/>
        <v>0.08</v>
      </c>
      <c r="AB2203" s="4">
        <f t="shared" si="254"/>
        <v>0.79474058359221</v>
      </c>
      <c r="AC2203" s="19">
        <f t="shared" si="255"/>
        <v>5.41</v>
      </c>
      <c r="AD2203" s="8" t="str">
        <f>IF(COUNTIF(Catégories!A:A,N2203)=0,"catégorie inconnue",LOOKUP(N2203,Catégories!A:A,Catégories!B:B))</f>
        <v>Frêt</v>
      </c>
      <c r="AE2203" s="21">
        <f t="shared" si="250"/>
        <v>6.2047405835922103</v>
      </c>
    </row>
    <row r="2204" spans="2:31" hidden="1" x14ac:dyDescent="0.2">
      <c r="B2204" t="s">
        <v>3839</v>
      </c>
      <c r="C2204" t="s">
        <v>177</v>
      </c>
      <c r="D2204">
        <v>46172</v>
      </c>
      <c r="E2204" t="s">
        <v>2627</v>
      </c>
      <c r="F2204" t="s">
        <v>22</v>
      </c>
      <c r="G2204" t="s">
        <v>151</v>
      </c>
      <c r="H2204" t="s">
        <v>149</v>
      </c>
      <c r="I2204" t="s">
        <v>6186</v>
      </c>
      <c r="J2204" t="s">
        <v>6186</v>
      </c>
      <c r="K2204" t="s">
        <v>24</v>
      </c>
      <c r="L2204" t="s">
        <v>6187</v>
      </c>
      <c r="M2204" t="s">
        <v>25</v>
      </c>
      <c r="N2204" t="s">
        <v>26</v>
      </c>
      <c r="O2204" t="s">
        <v>25</v>
      </c>
      <c r="P2204" t="s">
        <v>27</v>
      </c>
      <c r="Q2204" t="s">
        <v>190</v>
      </c>
      <c r="R2204">
        <v>0.85</v>
      </c>
      <c r="S2204" s="113" t="s">
        <v>191</v>
      </c>
      <c r="T2204">
        <v>5.55</v>
      </c>
      <c r="U2204" t="s">
        <v>30</v>
      </c>
      <c r="W2204" s="8" t="str">
        <f t="shared" si="249"/>
        <v/>
      </c>
      <c r="X2204" s="8">
        <f>IF(S2204="6B",_xlfn.XLOOKUP(H2204,'Zoning 2shop'!A:A,'Zoning 2shop'!B:B),IF(S2204="6C",_xlfn.XLOOKUP(G2204,'Zoning 2shop'!C:C,'Zoning 2shop'!D:D),""))</f>
        <v>30</v>
      </c>
      <c r="Y2204" s="112">
        <f t="shared" si="251"/>
        <v>0.14910705133062102</v>
      </c>
      <c r="Z2204" s="4">
        <f t="shared" si="252"/>
        <v>5.55</v>
      </c>
      <c r="AA2204" s="4">
        <f t="shared" si="253"/>
        <v>0.08</v>
      </c>
      <c r="AB2204" s="4">
        <f t="shared" si="254"/>
        <v>0.8275441348849466</v>
      </c>
      <c r="AC2204" s="19">
        <f t="shared" si="255"/>
        <v>5.63</v>
      </c>
      <c r="AD2204" s="8" t="str">
        <f>IF(COUNTIF(Catégories!A:A,N2204)=0,"catégorie inconnue",LOOKUP(N2204,Catégories!A:A,Catégories!B:B))</f>
        <v>Frêt</v>
      </c>
      <c r="AE2204" s="21">
        <f t="shared" si="250"/>
        <v>6.4575441348849463</v>
      </c>
    </row>
    <row r="2205" spans="2:31" hidden="1" x14ac:dyDescent="0.2">
      <c r="B2205" t="s">
        <v>3839</v>
      </c>
      <c r="C2205" t="s">
        <v>177</v>
      </c>
      <c r="D2205">
        <v>46172</v>
      </c>
      <c r="E2205" t="s">
        <v>352</v>
      </c>
      <c r="F2205" t="s">
        <v>22</v>
      </c>
      <c r="G2205" t="s">
        <v>151</v>
      </c>
      <c r="H2205" t="s">
        <v>149</v>
      </c>
      <c r="I2205" t="s">
        <v>6176</v>
      </c>
      <c r="J2205" t="s">
        <v>6176</v>
      </c>
      <c r="K2205" t="s">
        <v>24</v>
      </c>
      <c r="L2205" t="s">
        <v>6177</v>
      </c>
      <c r="M2205" t="s">
        <v>25</v>
      </c>
      <c r="N2205" t="s">
        <v>26</v>
      </c>
      <c r="O2205" t="s">
        <v>25</v>
      </c>
      <c r="P2205" t="s">
        <v>27</v>
      </c>
      <c r="Q2205" t="s">
        <v>190</v>
      </c>
      <c r="R2205">
        <v>0.14000000000000001</v>
      </c>
      <c r="S2205" s="113" t="s">
        <v>191</v>
      </c>
      <c r="T2205">
        <v>5.33</v>
      </c>
      <c r="U2205" t="s">
        <v>30</v>
      </c>
      <c r="W2205" s="8" t="str">
        <f t="shared" si="249"/>
        <v/>
      </c>
      <c r="X2205" s="8">
        <f>IF(S2205="6B",_xlfn.XLOOKUP(H2205,'Zoning 2shop'!A:A,'Zoning 2shop'!B:B),IF(S2205="6C",_xlfn.XLOOKUP(G2205,'Zoning 2shop'!C:C,'Zoning 2shop'!D:D),""))</f>
        <v>30</v>
      </c>
      <c r="Y2205" s="112">
        <f t="shared" si="251"/>
        <v>0.14910705133062102</v>
      </c>
      <c r="Z2205" s="4">
        <f t="shared" si="252"/>
        <v>5.33</v>
      </c>
      <c r="AA2205" s="4">
        <f t="shared" si="253"/>
        <v>0.08</v>
      </c>
      <c r="AB2205" s="4">
        <f t="shared" si="254"/>
        <v>0.79474058359221</v>
      </c>
      <c r="AC2205" s="19">
        <f t="shared" si="255"/>
        <v>5.41</v>
      </c>
      <c r="AD2205" s="8" t="str">
        <f>IF(COUNTIF(Catégories!A:A,N2205)=0,"catégorie inconnue",LOOKUP(N2205,Catégories!A:A,Catégories!B:B))</f>
        <v>Frêt</v>
      </c>
      <c r="AE2205" s="21">
        <f t="shared" si="250"/>
        <v>6.2047405835922103</v>
      </c>
    </row>
    <row r="2206" spans="2:31" hidden="1" x14ac:dyDescent="0.2">
      <c r="B2206" t="s">
        <v>3839</v>
      </c>
      <c r="C2206" t="s">
        <v>177</v>
      </c>
      <c r="D2206">
        <v>46172</v>
      </c>
      <c r="E2206" t="s">
        <v>6195</v>
      </c>
      <c r="F2206" t="s">
        <v>22</v>
      </c>
      <c r="G2206" t="s">
        <v>161</v>
      </c>
      <c r="H2206" t="s">
        <v>149</v>
      </c>
      <c r="I2206" t="s">
        <v>6196</v>
      </c>
      <c r="J2206" t="s">
        <v>6196</v>
      </c>
      <c r="K2206" t="s">
        <v>24</v>
      </c>
      <c r="L2206" t="s">
        <v>6197</v>
      </c>
      <c r="M2206" t="s">
        <v>25</v>
      </c>
      <c r="N2206" t="s">
        <v>26</v>
      </c>
      <c r="O2206" t="s">
        <v>25</v>
      </c>
      <c r="P2206" t="s">
        <v>27</v>
      </c>
      <c r="Q2206" t="s">
        <v>190</v>
      </c>
      <c r="R2206">
        <v>0.32</v>
      </c>
      <c r="S2206" s="113" t="s">
        <v>191</v>
      </c>
      <c r="T2206">
        <v>9.4700000000000006</v>
      </c>
      <c r="U2206" t="s">
        <v>30</v>
      </c>
      <c r="W2206" s="8" t="str">
        <f t="shared" si="249"/>
        <v/>
      </c>
      <c r="X2206" s="8">
        <f>IF(S2206="6B",_xlfn.XLOOKUP(H2206,'Zoning 2shop'!A:A,'Zoning 2shop'!B:B),IF(S2206="6C",_xlfn.XLOOKUP(G2206,'Zoning 2shop'!C:C,'Zoning 2shop'!D:D),""))</f>
        <v>25</v>
      </c>
      <c r="Y2206" s="112">
        <f t="shared" si="251"/>
        <v>0.14910705133062102</v>
      </c>
      <c r="Z2206" s="4">
        <f t="shared" si="252"/>
        <v>9.4700000000000006</v>
      </c>
      <c r="AA2206" s="4">
        <f t="shared" si="253"/>
        <v>0.08</v>
      </c>
      <c r="AB2206" s="4">
        <f t="shared" si="254"/>
        <v>1.4120437761009812</v>
      </c>
      <c r="AC2206" s="19">
        <f t="shared" si="255"/>
        <v>9.5500000000000007</v>
      </c>
      <c r="AD2206" s="8" t="str">
        <f>IF(COUNTIF(Catégories!A:A,N2206)=0,"catégorie inconnue",LOOKUP(N2206,Catégories!A:A,Catégories!B:B))</f>
        <v>Frêt</v>
      </c>
      <c r="AE2206" s="21">
        <f t="shared" si="250"/>
        <v>10.962043776100982</v>
      </c>
    </row>
    <row r="2207" spans="2:31" hidden="1" x14ac:dyDescent="0.2">
      <c r="B2207" t="s">
        <v>3839</v>
      </c>
      <c r="C2207" t="s">
        <v>177</v>
      </c>
      <c r="D2207">
        <v>46172</v>
      </c>
      <c r="E2207" t="s">
        <v>5532</v>
      </c>
      <c r="F2207" t="s">
        <v>22</v>
      </c>
      <c r="G2207" t="s">
        <v>151</v>
      </c>
      <c r="H2207" t="s">
        <v>149</v>
      </c>
      <c r="I2207" t="s">
        <v>6167</v>
      </c>
      <c r="J2207" t="s">
        <v>6167</v>
      </c>
      <c r="K2207" t="s">
        <v>24</v>
      </c>
      <c r="L2207" t="s">
        <v>6168</v>
      </c>
      <c r="M2207" t="s">
        <v>25</v>
      </c>
      <c r="N2207" t="s">
        <v>26</v>
      </c>
      <c r="O2207" t="s">
        <v>25</v>
      </c>
      <c r="P2207" t="s">
        <v>27</v>
      </c>
      <c r="Q2207" t="s">
        <v>190</v>
      </c>
      <c r="R2207">
        <v>0.15</v>
      </c>
      <c r="S2207" s="113" t="s">
        <v>191</v>
      </c>
      <c r="T2207">
        <v>5.33</v>
      </c>
      <c r="U2207" t="s">
        <v>30</v>
      </c>
      <c r="W2207" s="8" t="str">
        <f t="shared" si="249"/>
        <v/>
      </c>
      <c r="X2207" s="8">
        <f>IF(S2207="6B",_xlfn.XLOOKUP(H2207,'Zoning 2shop'!A:A,'Zoning 2shop'!B:B),IF(S2207="6C",_xlfn.XLOOKUP(G2207,'Zoning 2shop'!C:C,'Zoning 2shop'!D:D),""))</f>
        <v>30</v>
      </c>
      <c r="Y2207" s="112">
        <f t="shared" si="251"/>
        <v>0.14910705133062102</v>
      </c>
      <c r="Z2207" s="4">
        <f t="shared" si="252"/>
        <v>5.33</v>
      </c>
      <c r="AA2207" s="4">
        <f t="shared" si="253"/>
        <v>0.08</v>
      </c>
      <c r="AB2207" s="4">
        <f t="shared" si="254"/>
        <v>0.79474058359221</v>
      </c>
      <c r="AC2207" s="19">
        <f t="shared" si="255"/>
        <v>5.41</v>
      </c>
      <c r="AD2207" s="8" t="str">
        <f>IF(COUNTIF(Catégories!A:A,N2207)=0,"catégorie inconnue",LOOKUP(N2207,Catégories!A:A,Catégories!B:B))</f>
        <v>Frêt</v>
      </c>
      <c r="AE2207" s="21">
        <f t="shared" si="250"/>
        <v>6.2047405835922103</v>
      </c>
    </row>
    <row r="2208" spans="2:31" hidden="1" x14ac:dyDescent="0.2">
      <c r="B2208" t="s">
        <v>3839</v>
      </c>
      <c r="C2208" t="s">
        <v>177</v>
      </c>
      <c r="D2208">
        <v>46172</v>
      </c>
      <c r="E2208" t="s">
        <v>2541</v>
      </c>
      <c r="F2208" t="s">
        <v>22</v>
      </c>
      <c r="G2208" t="s">
        <v>161</v>
      </c>
      <c r="H2208" t="s">
        <v>149</v>
      </c>
      <c r="I2208" t="s">
        <v>6172</v>
      </c>
      <c r="J2208" t="s">
        <v>6172</v>
      </c>
      <c r="K2208" t="s">
        <v>24</v>
      </c>
      <c r="L2208" t="s">
        <v>6173</v>
      </c>
      <c r="M2208" t="s">
        <v>25</v>
      </c>
      <c r="N2208" t="s">
        <v>26</v>
      </c>
      <c r="O2208" t="s">
        <v>25</v>
      </c>
      <c r="P2208" t="s">
        <v>27</v>
      </c>
      <c r="Q2208" t="s">
        <v>190</v>
      </c>
      <c r="R2208">
        <v>0.17</v>
      </c>
      <c r="S2208" s="113" t="s">
        <v>191</v>
      </c>
      <c r="T2208">
        <v>9.4700000000000006</v>
      </c>
      <c r="U2208" t="s">
        <v>30</v>
      </c>
      <c r="W2208" s="8" t="str">
        <f t="shared" si="249"/>
        <v/>
      </c>
      <c r="X2208" s="8">
        <f>IF(S2208="6B",_xlfn.XLOOKUP(H2208,'Zoning 2shop'!A:A,'Zoning 2shop'!B:B),IF(S2208="6C",_xlfn.XLOOKUP(G2208,'Zoning 2shop'!C:C,'Zoning 2shop'!D:D),""))</f>
        <v>25</v>
      </c>
      <c r="Y2208" s="112">
        <f t="shared" si="251"/>
        <v>0.14910705133062102</v>
      </c>
      <c r="Z2208" s="4">
        <f t="shared" si="252"/>
        <v>9.4700000000000006</v>
      </c>
      <c r="AA2208" s="4">
        <f t="shared" si="253"/>
        <v>0.08</v>
      </c>
      <c r="AB2208" s="4">
        <f t="shared" si="254"/>
        <v>1.4120437761009812</v>
      </c>
      <c r="AC2208" s="19">
        <f t="shared" si="255"/>
        <v>9.5500000000000007</v>
      </c>
      <c r="AD2208" s="8" t="str">
        <f>IF(COUNTIF(Catégories!A:A,N2208)=0,"catégorie inconnue",LOOKUP(N2208,Catégories!A:A,Catégories!B:B))</f>
        <v>Frêt</v>
      </c>
      <c r="AE2208" s="21">
        <f t="shared" si="250"/>
        <v>10.962043776100982</v>
      </c>
    </row>
    <row r="2209" spans="2:31" hidden="1" x14ac:dyDescent="0.2">
      <c r="B2209" t="s">
        <v>3839</v>
      </c>
      <c r="C2209" t="s">
        <v>177</v>
      </c>
      <c r="D2209">
        <v>46172</v>
      </c>
      <c r="E2209" t="s">
        <v>320</v>
      </c>
      <c r="F2209" t="s">
        <v>22</v>
      </c>
      <c r="G2209" t="s">
        <v>161</v>
      </c>
      <c r="H2209" t="s">
        <v>149</v>
      </c>
      <c r="I2209" t="s">
        <v>6174</v>
      </c>
      <c r="J2209" t="s">
        <v>6174</v>
      </c>
      <c r="K2209" t="s">
        <v>24</v>
      </c>
      <c r="L2209" t="s">
        <v>6175</v>
      </c>
      <c r="M2209" t="s">
        <v>25</v>
      </c>
      <c r="N2209" t="s">
        <v>26</v>
      </c>
      <c r="O2209" t="s">
        <v>25</v>
      </c>
      <c r="P2209" t="s">
        <v>27</v>
      </c>
      <c r="Q2209" t="s">
        <v>190</v>
      </c>
      <c r="R2209">
        <v>0.14000000000000001</v>
      </c>
      <c r="S2209" s="113" t="s">
        <v>191</v>
      </c>
      <c r="T2209">
        <v>9.4700000000000006</v>
      </c>
      <c r="U2209" t="s">
        <v>30</v>
      </c>
      <c r="W2209" s="8" t="str">
        <f t="shared" si="249"/>
        <v/>
      </c>
      <c r="X2209" s="8">
        <f>IF(S2209="6B",_xlfn.XLOOKUP(H2209,'Zoning 2shop'!A:A,'Zoning 2shop'!B:B),IF(S2209="6C",_xlfn.XLOOKUP(G2209,'Zoning 2shop'!C:C,'Zoning 2shop'!D:D),""))</f>
        <v>25</v>
      </c>
      <c r="Y2209" s="112">
        <f t="shared" si="251"/>
        <v>0.14910705133062102</v>
      </c>
      <c r="Z2209" s="4">
        <f t="shared" si="252"/>
        <v>9.4700000000000006</v>
      </c>
      <c r="AA2209" s="4">
        <f t="shared" si="253"/>
        <v>0.08</v>
      </c>
      <c r="AB2209" s="4">
        <f t="shared" si="254"/>
        <v>1.4120437761009812</v>
      </c>
      <c r="AC2209" s="19">
        <f t="shared" si="255"/>
        <v>9.5500000000000007</v>
      </c>
      <c r="AD2209" s="8" t="str">
        <f>IF(COUNTIF(Catégories!A:A,N2209)=0,"catégorie inconnue",LOOKUP(N2209,Catégories!A:A,Catégories!B:B))</f>
        <v>Frêt</v>
      </c>
      <c r="AE2209" s="21">
        <f t="shared" si="250"/>
        <v>10.962043776100982</v>
      </c>
    </row>
    <row r="2210" spans="2:31" hidden="1" x14ac:dyDescent="0.2">
      <c r="B2210" t="s">
        <v>3839</v>
      </c>
      <c r="C2210" t="s">
        <v>177</v>
      </c>
      <c r="D2210">
        <v>46172</v>
      </c>
      <c r="E2210" t="s">
        <v>574</v>
      </c>
      <c r="F2210" t="s">
        <v>22</v>
      </c>
      <c r="G2210" t="s">
        <v>151</v>
      </c>
      <c r="H2210" t="s">
        <v>149</v>
      </c>
      <c r="I2210" t="s">
        <v>6193</v>
      </c>
      <c r="J2210" t="s">
        <v>6193</v>
      </c>
      <c r="K2210" t="s">
        <v>24</v>
      </c>
      <c r="L2210" t="s">
        <v>6194</v>
      </c>
      <c r="M2210" t="s">
        <v>25</v>
      </c>
      <c r="N2210" t="s">
        <v>26</v>
      </c>
      <c r="O2210" t="s">
        <v>25</v>
      </c>
      <c r="P2210" t="s">
        <v>27</v>
      </c>
      <c r="Q2210" t="s">
        <v>190</v>
      </c>
      <c r="R2210">
        <v>0.43</v>
      </c>
      <c r="S2210" s="113" t="s">
        <v>191</v>
      </c>
      <c r="T2210">
        <v>5.33</v>
      </c>
      <c r="U2210" t="s">
        <v>30</v>
      </c>
      <c r="W2210" s="8" t="str">
        <f t="shared" si="249"/>
        <v/>
      </c>
      <c r="X2210" s="8">
        <f>IF(S2210="6B",_xlfn.XLOOKUP(H2210,'Zoning 2shop'!A:A,'Zoning 2shop'!B:B),IF(S2210="6C",_xlfn.XLOOKUP(G2210,'Zoning 2shop'!C:C,'Zoning 2shop'!D:D),""))</f>
        <v>30</v>
      </c>
      <c r="Y2210" s="112">
        <f t="shared" si="251"/>
        <v>0.14910705133062102</v>
      </c>
      <c r="Z2210" s="4">
        <f t="shared" si="252"/>
        <v>5.33</v>
      </c>
      <c r="AA2210" s="4">
        <f t="shared" si="253"/>
        <v>0.08</v>
      </c>
      <c r="AB2210" s="4">
        <f t="shared" si="254"/>
        <v>0.79474058359221</v>
      </c>
      <c r="AC2210" s="19">
        <f t="shared" si="255"/>
        <v>5.41</v>
      </c>
      <c r="AD2210" s="8" t="str">
        <f>IF(COUNTIF(Catégories!A:A,N2210)=0,"catégorie inconnue",LOOKUP(N2210,Catégories!A:A,Catégories!B:B))</f>
        <v>Frêt</v>
      </c>
      <c r="AE2210" s="21">
        <f t="shared" si="250"/>
        <v>6.2047405835922103</v>
      </c>
    </row>
    <row r="2211" spans="2:31" hidden="1" x14ac:dyDescent="0.2">
      <c r="B2211" t="s">
        <v>3839</v>
      </c>
      <c r="C2211" t="s">
        <v>177</v>
      </c>
      <c r="D2211">
        <v>46172</v>
      </c>
      <c r="E2211" t="s">
        <v>6188</v>
      </c>
      <c r="F2211" t="s">
        <v>22</v>
      </c>
      <c r="G2211" t="s">
        <v>156</v>
      </c>
      <c r="H2211" t="s">
        <v>149</v>
      </c>
      <c r="I2211" t="s">
        <v>6189</v>
      </c>
      <c r="J2211" t="s">
        <v>6189</v>
      </c>
      <c r="K2211" t="s">
        <v>24</v>
      </c>
      <c r="L2211" t="s">
        <v>6190</v>
      </c>
      <c r="M2211" t="s">
        <v>25</v>
      </c>
      <c r="N2211" t="s">
        <v>26</v>
      </c>
      <c r="O2211" t="s">
        <v>25</v>
      </c>
      <c r="P2211" t="s">
        <v>27</v>
      </c>
      <c r="Q2211" t="s">
        <v>190</v>
      </c>
      <c r="R2211">
        <v>0.49</v>
      </c>
      <c r="S2211" s="113" t="s">
        <v>191</v>
      </c>
      <c r="T2211">
        <v>5.33</v>
      </c>
      <c r="U2211" t="s">
        <v>30</v>
      </c>
      <c r="W2211" s="8" t="str">
        <f t="shared" si="249"/>
        <v/>
      </c>
      <c r="X2211" s="8">
        <f>IF(S2211="6B",_xlfn.XLOOKUP(H2211,'Zoning 2shop'!A:A,'Zoning 2shop'!B:B),IF(S2211="6C",_xlfn.XLOOKUP(G2211,'Zoning 2shop'!C:C,'Zoning 2shop'!D:D),""))</f>
        <v>42</v>
      </c>
      <c r="Y2211" s="112">
        <f t="shared" si="251"/>
        <v>0.14910705133062102</v>
      </c>
      <c r="Z2211" s="4">
        <f t="shared" si="252"/>
        <v>5.33</v>
      </c>
      <c r="AA2211" s="4">
        <f t="shared" si="253"/>
        <v>0.08</v>
      </c>
      <c r="AB2211" s="4">
        <f t="shared" si="254"/>
        <v>0.79474058359221</v>
      </c>
      <c r="AC2211" s="19">
        <f t="shared" si="255"/>
        <v>5.41</v>
      </c>
      <c r="AD2211" s="8" t="str">
        <f>IF(COUNTIF(Catégories!A:A,N2211)=0,"catégorie inconnue",LOOKUP(N2211,Catégories!A:A,Catégories!B:B))</f>
        <v>Frêt</v>
      </c>
      <c r="AE2211" s="21">
        <f t="shared" si="250"/>
        <v>6.2047405835922103</v>
      </c>
    </row>
    <row r="2212" spans="2:31" hidden="1" x14ac:dyDescent="0.2">
      <c r="B2212" t="s">
        <v>3839</v>
      </c>
      <c r="C2212" t="s">
        <v>177</v>
      </c>
      <c r="D2212">
        <v>46172</v>
      </c>
      <c r="E2212" t="s">
        <v>5518</v>
      </c>
      <c r="F2212" t="s">
        <v>22</v>
      </c>
      <c r="G2212" t="s">
        <v>151</v>
      </c>
      <c r="H2212" t="s">
        <v>149</v>
      </c>
      <c r="I2212" t="s">
        <v>6250</v>
      </c>
      <c r="J2212" t="s">
        <v>6250</v>
      </c>
      <c r="K2212" t="s">
        <v>24</v>
      </c>
      <c r="L2212" t="s">
        <v>6251</v>
      </c>
      <c r="M2212" t="s">
        <v>25</v>
      </c>
      <c r="N2212" t="s">
        <v>26</v>
      </c>
      <c r="O2212" t="s">
        <v>25</v>
      </c>
      <c r="P2212" t="s">
        <v>27</v>
      </c>
      <c r="Q2212" t="s">
        <v>190</v>
      </c>
      <c r="R2212">
        <v>0.55000000000000004</v>
      </c>
      <c r="S2212" s="113" t="s">
        <v>191</v>
      </c>
      <c r="T2212">
        <v>5.55</v>
      </c>
      <c r="U2212" t="s">
        <v>30</v>
      </c>
      <c r="W2212" s="8" t="str">
        <f t="shared" si="249"/>
        <v/>
      </c>
      <c r="X2212" s="8">
        <f>IF(S2212="6B",_xlfn.XLOOKUP(H2212,'Zoning 2shop'!A:A,'Zoning 2shop'!B:B),IF(S2212="6C",_xlfn.XLOOKUP(G2212,'Zoning 2shop'!C:C,'Zoning 2shop'!D:D),""))</f>
        <v>30</v>
      </c>
      <c r="Y2212" s="112">
        <f t="shared" si="251"/>
        <v>0.14910705133062102</v>
      </c>
      <c r="Z2212" s="4">
        <f t="shared" si="252"/>
        <v>5.55</v>
      </c>
      <c r="AA2212" s="4">
        <f t="shared" si="253"/>
        <v>0.08</v>
      </c>
      <c r="AB2212" s="4">
        <f t="shared" si="254"/>
        <v>0.8275441348849466</v>
      </c>
      <c r="AC2212" s="19">
        <f t="shared" si="255"/>
        <v>5.63</v>
      </c>
      <c r="AD2212" s="8" t="str">
        <f>IF(COUNTIF(Catégories!A:A,N2212)=0,"catégorie inconnue",LOOKUP(N2212,Catégories!A:A,Catégories!B:B))</f>
        <v>Frêt</v>
      </c>
      <c r="AE2212" s="21">
        <f t="shared" si="250"/>
        <v>6.4575441348849463</v>
      </c>
    </row>
    <row r="2213" spans="2:31" hidden="1" x14ac:dyDescent="0.2">
      <c r="B2213" t="s">
        <v>3839</v>
      </c>
      <c r="C2213" t="s">
        <v>177</v>
      </c>
      <c r="D2213">
        <v>46172</v>
      </c>
      <c r="E2213" t="s">
        <v>6224</v>
      </c>
      <c r="F2213" t="s">
        <v>22</v>
      </c>
      <c r="G2213" t="s">
        <v>151</v>
      </c>
      <c r="H2213" t="s">
        <v>149</v>
      </c>
      <c r="I2213" t="s">
        <v>6225</v>
      </c>
      <c r="J2213" t="s">
        <v>6225</v>
      </c>
      <c r="K2213" t="s">
        <v>24</v>
      </c>
      <c r="L2213" t="s">
        <v>6226</v>
      </c>
      <c r="M2213" t="s">
        <v>25</v>
      </c>
      <c r="N2213" t="s">
        <v>26</v>
      </c>
      <c r="O2213" t="s">
        <v>25</v>
      </c>
      <c r="P2213" t="s">
        <v>27</v>
      </c>
      <c r="Q2213" t="s">
        <v>190</v>
      </c>
      <c r="R2213">
        <v>1.1000000000000001</v>
      </c>
      <c r="S2213" s="113" t="s">
        <v>191</v>
      </c>
      <c r="T2213">
        <v>5.88</v>
      </c>
      <c r="U2213" t="s">
        <v>30</v>
      </c>
      <c r="W2213" s="8" t="str">
        <f t="shared" si="249"/>
        <v/>
      </c>
      <c r="X2213" s="8">
        <f>IF(S2213="6B",_xlfn.XLOOKUP(H2213,'Zoning 2shop'!A:A,'Zoning 2shop'!B:B),IF(S2213="6C",_xlfn.XLOOKUP(G2213,'Zoning 2shop'!C:C,'Zoning 2shop'!D:D),""))</f>
        <v>30</v>
      </c>
      <c r="Y2213" s="112">
        <f t="shared" si="251"/>
        <v>0.14910705133062102</v>
      </c>
      <c r="Z2213" s="4">
        <f t="shared" si="252"/>
        <v>5.88</v>
      </c>
      <c r="AA2213" s="4">
        <f t="shared" si="253"/>
        <v>0.08</v>
      </c>
      <c r="AB2213" s="4">
        <f t="shared" si="254"/>
        <v>0.87674946182405156</v>
      </c>
      <c r="AC2213" s="19">
        <f t="shared" si="255"/>
        <v>5.96</v>
      </c>
      <c r="AD2213" s="8" t="str">
        <f>IF(COUNTIF(Catégories!A:A,N2213)=0,"catégorie inconnue",LOOKUP(N2213,Catégories!A:A,Catégories!B:B))</f>
        <v>Frêt</v>
      </c>
      <c r="AE2213" s="21">
        <f t="shared" si="250"/>
        <v>6.8367494618240512</v>
      </c>
    </row>
    <row r="2214" spans="2:31" hidden="1" x14ac:dyDescent="0.2">
      <c r="B2214" t="s">
        <v>3839</v>
      </c>
      <c r="C2214" t="s">
        <v>177</v>
      </c>
      <c r="D2214">
        <v>46172</v>
      </c>
      <c r="E2214" t="s">
        <v>4280</v>
      </c>
      <c r="F2214" t="s">
        <v>22</v>
      </c>
      <c r="G2214" t="s">
        <v>151</v>
      </c>
      <c r="H2214" t="s">
        <v>149</v>
      </c>
      <c r="I2214" t="s">
        <v>6242</v>
      </c>
      <c r="J2214" t="s">
        <v>6242</v>
      </c>
      <c r="K2214" t="s">
        <v>24</v>
      </c>
      <c r="L2214" t="s">
        <v>6243</v>
      </c>
      <c r="M2214" t="s">
        <v>25</v>
      </c>
      <c r="N2214" t="s">
        <v>26</v>
      </c>
      <c r="O2214" t="s">
        <v>25</v>
      </c>
      <c r="P2214" t="s">
        <v>27</v>
      </c>
      <c r="Q2214" t="s">
        <v>190</v>
      </c>
      <c r="R2214">
        <v>0.26</v>
      </c>
      <c r="S2214" s="113" t="s">
        <v>191</v>
      </c>
      <c r="T2214">
        <v>5.33</v>
      </c>
      <c r="U2214" t="s">
        <v>30</v>
      </c>
      <c r="W2214" s="8" t="str">
        <f t="shared" si="249"/>
        <v/>
      </c>
      <c r="X2214" s="8">
        <f>IF(S2214="6B",_xlfn.XLOOKUP(H2214,'Zoning 2shop'!A:A,'Zoning 2shop'!B:B),IF(S2214="6C",_xlfn.XLOOKUP(G2214,'Zoning 2shop'!C:C,'Zoning 2shop'!D:D),""))</f>
        <v>30</v>
      </c>
      <c r="Y2214" s="112">
        <f t="shared" si="251"/>
        <v>0.14910705133062102</v>
      </c>
      <c r="Z2214" s="4">
        <f t="shared" si="252"/>
        <v>5.33</v>
      </c>
      <c r="AA2214" s="4">
        <f t="shared" si="253"/>
        <v>0.08</v>
      </c>
      <c r="AB2214" s="4">
        <f t="shared" si="254"/>
        <v>0.79474058359221</v>
      </c>
      <c r="AC2214" s="19">
        <f t="shared" si="255"/>
        <v>5.41</v>
      </c>
      <c r="AD2214" s="8" t="str">
        <f>IF(COUNTIF(Catégories!A:A,N2214)=0,"catégorie inconnue",LOOKUP(N2214,Catégories!A:A,Catégories!B:B))</f>
        <v>Frêt</v>
      </c>
      <c r="AE2214" s="21">
        <f t="shared" si="250"/>
        <v>6.2047405835922103</v>
      </c>
    </row>
    <row r="2215" spans="2:31" hidden="1" x14ac:dyDescent="0.2">
      <c r="B2215" t="s">
        <v>3839</v>
      </c>
      <c r="C2215" t="s">
        <v>177</v>
      </c>
      <c r="D2215">
        <v>46172</v>
      </c>
      <c r="E2215" t="s">
        <v>4045</v>
      </c>
      <c r="F2215" t="s">
        <v>22</v>
      </c>
      <c r="G2215" t="s">
        <v>151</v>
      </c>
      <c r="H2215" t="s">
        <v>149</v>
      </c>
      <c r="I2215" t="s">
        <v>6232</v>
      </c>
      <c r="J2215" t="s">
        <v>6232</v>
      </c>
      <c r="K2215" t="s">
        <v>24</v>
      </c>
      <c r="L2215" t="s">
        <v>6233</v>
      </c>
      <c r="M2215" t="s">
        <v>25</v>
      </c>
      <c r="N2215" t="s">
        <v>26</v>
      </c>
      <c r="O2215" t="s">
        <v>25</v>
      </c>
      <c r="P2215" t="s">
        <v>27</v>
      </c>
      <c r="Q2215" t="s">
        <v>190</v>
      </c>
      <c r="R2215">
        <v>0.21</v>
      </c>
      <c r="S2215" s="113" t="s">
        <v>191</v>
      </c>
      <c r="T2215">
        <v>5.33</v>
      </c>
      <c r="U2215" t="s">
        <v>30</v>
      </c>
      <c r="W2215" s="8" t="str">
        <f t="shared" si="249"/>
        <v/>
      </c>
      <c r="X2215" s="8">
        <f>IF(S2215="6B",_xlfn.XLOOKUP(H2215,'Zoning 2shop'!A:A,'Zoning 2shop'!B:B),IF(S2215="6C",_xlfn.XLOOKUP(G2215,'Zoning 2shop'!C:C,'Zoning 2shop'!D:D),""))</f>
        <v>30</v>
      </c>
      <c r="Y2215" s="112">
        <f t="shared" si="251"/>
        <v>0.14910705133062102</v>
      </c>
      <c r="Z2215" s="4">
        <f t="shared" si="252"/>
        <v>5.33</v>
      </c>
      <c r="AA2215" s="4">
        <f t="shared" si="253"/>
        <v>0.08</v>
      </c>
      <c r="AB2215" s="4">
        <f t="shared" si="254"/>
        <v>0.79474058359221</v>
      </c>
      <c r="AC2215" s="19">
        <f t="shared" si="255"/>
        <v>5.41</v>
      </c>
      <c r="AD2215" s="8" t="str">
        <f>IF(COUNTIF(Catégories!A:A,N2215)=0,"catégorie inconnue",LOOKUP(N2215,Catégories!A:A,Catégories!B:B))</f>
        <v>Frêt</v>
      </c>
      <c r="AE2215" s="21">
        <f t="shared" si="250"/>
        <v>6.2047405835922103</v>
      </c>
    </row>
    <row r="2216" spans="2:31" hidden="1" x14ac:dyDescent="0.2">
      <c r="B2216" t="s">
        <v>3839</v>
      </c>
      <c r="C2216" t="s">
        <v>177</v>
      </c>
      <c r="D2216">
        <v>46172</v>
      </c>
      <c r="E2216" t="s">
        <v>6237</v>
      </c>
      <c r="F2216" t="s">
        <v>22</v>
      </c>
      <c r="G2216" t="s">
        <v>156</v>
      </c>
      <c r="H2216" t="s">
        <v>149</v>
      </c>
      <c r="I2216" t="s">
        <v>6238</v>
      </c>
      <c r="J2216" t="s">
        <v>6238</v>
      </c>
      <c r="K2216" t="s">
        <v>24</v>
      </c>
      <c r="L2216" t="s">
        <v>6239</v>
      </c>
      <c r="M2216" t="s">
        <v>25</v>
      </c>
      <c r="N2216" t="s">
        <v>26</v>
      </c>
      <c r="O2216" t="s">
        <v>25</v>
      </c>
      <c r="P2216" t="s">
        <v>27</v>
      </c>
      <c r="Q2216" t="s">
        <v>190</v>
      </c>
      <c r="R2216">
        <v>0.19</v>
      </c>
      <c r="S2216" s="113" t="s">
        <v>191</v>
      </c>
      <c r="T2216">
        <v>5.33</v>
      </c>
      <c r="U2216" t="s">
        <v>30</v>
      </c>
      <c r="W2216" s="8" t="str">
        <f t="shared" si="249"/>
        <v/>
      </c>
      <c r="X2216" s="8">
        <f>IF(S2216="6B",_xlfn.XLOOKUP(H2216,'Zoning 2shop'!A:A,'Zoning 2shop'!B:B),IF(S2216="6C",_xlfn.XLOOKUP(G2216,'Zoning 2shop'!C:C,'Zoning 2shop'!D:D),""))</f>
        <v>42</v>
      </c>
      <c r="Y2216" s="112">
        <f t="shared" si="251"/>
        <v>0.14910705133062102</v>
      </c>
      <c r="Z2216" s="4">
        <f t="shared" si="252"/>
        <v>5.33</v>
      </c>
      <c r="AA2216" s="4">
        <f t="shared" si="253"/>
        <v>0.08</v>
      </c>
      <c r="AB2216" s="4">
        <f t="shared" si="254"/>
        <v>0.79474058359221</v>
      </c>
      <c r="AC2216" s="19">
        <f t="shared" si="255"/>
        <v>5.41</v>
      </c>
      <c r="AD2216" s="8" t="str">
        <f>IF(COUNTIF(Catégories!A:A,N2216)=0,"catégorie inconnue",LOOKUP(N2216,Catégories!A:A,Catégories!B:B))</f>
        <v>Frêt</v>
      </c>
      <c r="AE2216" s="21">
        <f t="shared" si="250"/>
        <v>6.2047405835922103</v>
      </c>
    </row>
    <row r="2217" spans="2:31" hidden="1" x14ac:dyDescent="0.2">
      <c r="B2217" t="s">
        <v>3839</v>
      </c>
      <c r="C2217" t="s">
        <v>177</v>
      </c>
      <c r="D2217">
        <v>46172</v>
      </c>
      <c r="E2217" t="s">
        <v>6237</v>
      </c>
      <c r="F2217" t="s">
        <v>22</v>
      </c>
      <c r="G2217" t="s">
        <v>156</v>
      </c>
      <c r="H2217" t="s">
        <v>149</v>
      </c>
      <c r="I2217" t="s">
        <v>6240</v>
      </c>
      <c r="J2217" t="s">
        <v>6240</v>
      </c>
      <c r="K2217" t="s">
        <v>24</v>
      </c>
      <c r="L2217" t="s">
        <v>6241</v>
      </c>
      <c r="M2217" t="s">
        <v>25</v>
      </c>
      <c r="N2217" t="s">
        <v>26</v>
      </c>
      <c r="O2217" t="s">
        <v>25</v>
      </c>
      <c r="P2217" t="s">
        <v>27</v>
      </c>
      <c r="Q2217" t="s">
        <v>190</v>
      </c>
      <c r="R2217">
        <v>0.15</v>
      </c>
      <c r="S2217" s="113" t="s">
        <v>191</v>
      </c>
      <c r="T2217">
        <v>5.33</v>
      </c>
      <c r="U2217" t="s">
        <v>30</v>
      </c>
      <c r="W2217" s="8" t="str">
        <f t="shared" si="249"/>
        <v/>
      </c>
      <c r="X2217" s="8">
        <f>IF(S2217="6B",_xlfn.XLOOKUP(H2217,'Zoning 2shop'!A:A,'Zoning 2shop'!B:B),IF(S2217="6C",_xlfn.XLOOKUP(G2217,'Zoning 2shop'!C:C,'Zoning 2shop'!D:D),""))</f>
        <v>42</v>
      </c>
      <c r="Y2217" s="112">
        <f t="shared" si="251"/>
        <v>0.14910705133062102</v>
      </c>
      <c r="Z2217" s="4">
        <f t="shared" si="252"/>
        <v>5.33</v>
      </c>
      <c r="AA2217" s="4">
        <f t="shared" si="253"/>
        <v>0.08</v>
      </c>
      <c r="AB2217" s="4">
        <f t="shared" si="254"/>
        <v>0.79474058359221</v>
      </c>
      <c r="AC2217" s="19">
        <f t="shared" si="255"/>
        <v>5.41</v>
      </c>
      <c r="AD2217" s="8" t="str">
        <f>IF(COUNTIF(Catégories!A:A,N2217)=0,"catégorie inconnue",LOOKUP(N2217,Catégories!A:A,Catégories!B:B))</f>
        <v>Frêt</v>
      </c>
      <c r="AE2217" s="21">
        <f t="shared" si="250"/>
        <v>6.2047405835922103</v>
      </c>
    </row>
    <row r="2218" spans="2:31" hidden="1" x14ac:dyDescent="0.2">
      <c r="B2218" t="s">
        <v>3839</v>
      </c>
      <c r="C2218" t="s">
        <v>177</v>
      </c>
      <c r="D2218">
        <v>46172</v>
      </c>
      <c r="E2218" t="s">
        <v>274</v>
      </c>
      <c r="F2218" t="s">
        <v>22</v>
      </c>
      <c r="G2218" t="s">
        <v>151</v>
      </c>
      <c r="H2218" t="s">
        <v>149</v>
      </c>
      <c r="I2218" t="s">
        <v>6191</v>
      </c>
      <c r="J2218" t="s">
        <v>6191</v>
      </c>
      <c r="K2218" t="s">
        <v>24</v>
      </c>
      <c r="L2218" t="s">
        <v>6192</v>
      </c>
      <c r="M2218" t="s">
        <v>25</v>
      </c>
      <c r="N2218" t="s">
        <v>26</v>
      </c>
      <c r="O2218" t="s">
        <v>25</v>
      </c>
      <c r="P2218" t="s">
        <v>27</v>
      </c>
      <c r="Q2218" t="s">
        <v>190</v>
      </c>
      <c r="R2218">
        <v>0.34</v>
      </c>
      <c r="S2218" s="113" t="s">
        <v>191</v>
      </c>
      <c r="T2218">
        <v>5.33</v>
      </c>
      <c r="U2218" t="s">
        <v>30</v>
      </c>
      <c r="W2218" s="8" t="str">
        <f t="shared" si="249"/>
        <v/>
      </c>
      <c r="X2218" s="8">
        <f>IF(S2218="6B",_xlfn.XLOOKUP(H2218,'Zoning 2shop'!A:A,'Zoning 2shop'!B:B),IF(S2218="6C",_xlfn.XLOOKUP(G2218,'Zoning 2shop'!C:C,'Zoning 2shop'!D:D),""))</f>
        <v>30</v>
      </c>
      <c r="Y2218" s="112">
        <f t="shared" si="251"/>
        <v>0.14910705133062102</v>
      </c>
      <c r="Z2218" s="4">
        <f t="shared" si="252"/>
        <v>5.33</v>
      </c>
      <c r="AA2218" s="4">
        <f t="shared" si="253"/>
        <v>0.08</v>
      </c>
      <c r="AB2218" s="4">
        <f t="shared" si="254"/>
        <v>0.79474058359221</v>
      </c>
      <c r="AC2218" s="19">
        <f t="shared" si="255"/>
        <v>5.41</v>
      </c>
      <c r="AD2218" s="8" t="str">
        <f>IF(COUNTIF(Catégories!A:A,N2218)=0,"catégorie inconnue",LOOKUP(N2218,Catégories!A:A,Catégories!B:B))</f>
        <v>Frêt</v>
      </c>
      <c r="AE2218" s="21">
        <f t="shared" si="250"/>
        <v>6.2047405835922103</v>
      </c>
    </row>
    <row r="2219" spans="2:31" hidden="1" x14ac:dyDescent="0.2">
      <c r="B2219" t="s">
        <v>3839</v>
      </c>
      <c r="C2219" t="s">
        <v>177</v>
      </c>
      <c r="D2219">
        <v>46172</v>
      </c>
      <c r="E2219" t="s">
        <v>527</v>
      </c>
      <c r="F2219" t="s">
        <v>22</v>
      </c>
      <c r="G2219" t="s">
        <v>154</v>
      </c>
      <c r="H2219" t="s">
        <v>149</v>
      </c>
      <c r="I2219" t="s">
        <v>6178</v>
      </c>
      <c r="J2219" t="s">
        <v>6178</v>
      </c>
      <c r="K2219" t="s">
        <v>24</v>
      </c>
      <c r="L2219" t="s">
        <v>6179</v>
      </c>
      <c r="M2219" t="s">
        <v>25</v>
      </c>
      <c r="N2219" t="s">
        <v>26</v>
      </c>
      <c r="O2219" t="s">
        <v>25</v>
      </c>
      <c r="P2219" t="s">
        <v>27</v>
      </c>
      <c r="Q2219" t="s">
        <v>190</v>
      </c>
      <c r="R2219">
        <v>0.23</v>
      </c>
      <c r="S2219" s="113" t="s">
        <v>191</v>
      </c>
      <c r="T2219">
        <v>4.84</v>
      </c>
      <c r="U2219" t="s">
        <v>30</v>
      </c>
      <c r="W2219" s="8" t="str">
        <f t="shared" si="249"/>
        <v/>
      </c>
      <c r="X2219" s="8">
        <f>IF(S2219="6B",_xlfn.XLOOKUP(H2219,'Zoning 2shop'!A:A,'Zoning 2shop'!B:B),IF(S2219="6C",_xlfn.XLOOKUP(G2219,'Zoning 2shop'!C:C,'Zoning 2shop'!D:D),""))</f>
        <v>26</v>
      </c>
      <c r="Y2219" s="112">
        <f t="shared" si="251"/>
        <v>0.14910705133062102</v>
      </c>
      <c r="Z2219" s="4">
        <f t="shared" si="252"/>
        <v>4.84</v>
      </c>
      <c r="AA2219" s="4">
        <f t="shared" si="253"/>
        <v>0.08</v>
      </c>
      <c r="AB2219" s="4">
        <f t="shared" si="254"/>
        <v>0.72167812844020574</v>
      </c>
      <c r="AC2219" s="19">
        <f t="shared" si="255"/>
        <v>4.92</v>
      </c>
      <c r="AD2219" s="8" t="str">
        <f>IF(COUNTIF(Catégories!A:A,N2219)=0,"catégorie inconnue",LOOKUP(N2219,Catégories!A:A,Catégories!B:B))</f>
        <v>Frêt</v>
      </c>
      <c r="AE2219" s="21">
        <f t="shared" si="250"/>
        <v>5.6416781284402058</v>
      </c>
    </row>
    <row r="2220" spans="2:31" hidden="1" x14ac:dyDescent="0.2">
      <c r="B2220" t="s">
        <v>3839</v>
      </c>
      <c r="C2220" t="s">
        <v>177</v>
      </c>
      <c r="D2220">
        <v>46172</v>
      </c>
      <c r="E2220" t="s">
        <v>6234</v>
      </c>
      <c r="F2220" t="s">
        <v>22</v>
      </c>
      <c r="G2220" t="s">
        <v>151</v>
      </c>
      <c r="H2220" t="s">
        <v>149</v>
      </c>
      <c r="I2220" t="s">
        <v>6235</v>
      </c>
      <c r="J2220" t="s">
        <v>6235</v>
      </c>
      <c r="K2220" t="s">
        <v>24</v>
      </c>
      <c r="L2220" t="s">
        <v>6236</v>
      </c>
      <c r="M2220" t="s">
        <v>25</v>
      </c>
      <c r="N2220" t="s">
        <v>26</v>
      </c>
      <c r="O2220" t="s">
        <v>25</v>
      </c>
      <c r="P2220" t="s">
        <v>27</v>
      </c>
      <c r="Q2220" t="s">
        <v>190</v>
      </c>
      <c r="R2220">
        <v>1.17</v>
      </c>
      <c r="S2220" s="113" t="s">
        <v>191</v>
      </c>
      <c r="T2220">
        <v>5.88</v>
      </c>
      <c r="U2220" t="s">
        <v>30</v>
      </c>
      <c r="W2220" s="8" t="str">
        <f t="shared" si="249"/>
        <v/>
      </c>
      <c r="X2220" s="8">
        <f>IF(S2220="6B",_xlfn.XLOOKUP(H2220,'Zoning 2shop'!A:A,'Zoning 2shop'!B:B),IF(S2220="6C",_xlfn.XLOOKUP(G2220,'Zoning 2shop'!C:C,'Zoning 2shop'!D:D),""))</f>
        <v>30</v>
      </c>
      <c r="Y2220" s="112">
        <f t="shared" si="251"/>
        <v>0.14910705133062102</v>
      </c>
      <c r="Z2220" s="4">
        <f t="shared" si="252"/>
        <v>5.88</v>
      </c>
      <c r="AA2220" s="4">
        <f t="shared" si="253"/>
        <v>0.08</v>
      </c>
      <c r="AB2220" s="4">
        <f t="shared" si="254"/>
        <v>0.87674946182405156</v>
      </c>
      <c r="AC2220" s="19">
        <f t="shared" si="255"/>
        <v>5.96</v>
      </c>
      <c r="AD2220" s="8" t="str">
        <f>IF(COUNTIF(Catégories!A:A,N2220)=0,"catégorie inconnue",LOOKUP(N2220,Catégories!A:A,Catégories!B:B))</f>
        <v>Frêt</v>
      </c>
      <c r="AE2220" s="21">
        <f t="shared" si="250"/>
        <v>6.8367494618240512</v>
      </c>
    </row>
    <row r="2221" spans="2:31" hidden="1" x14ac:dyDescent="0.2">
      <c r="B2221" t="s">
        <v>3839</v>
      </c>
      <c r="C2221" t="s">
        <v>177</v>
      </c>
      <c r="D2221">
        <v>46172</v>
      </c>
      <c r="E2221" t="s">
        <v>4267</v>
      </c>
      <c r="F2221" t="s">
        <v>22</v>
      </c>
      <c r="G2221" t="s">
        <v>151</v>
      </c>
      <c r="H2221" t="s">
        <v>149</v>
      </c>
      <c r="I2221" t="s">
        <v>6227</v>
      </c>
      <c r="J2221" t="s">
        <v>6227</v>
      </c>
      <c r="K2221" t="s">
        <v>24</v>
      </c>
      <c r="L2221" t="s">
        <v>6228</v>
      </c>
      <c r="M2221" t="s">
        <v>25</v>
      </c>
      <c r="N2221" t="s">
        <v>26</v>
      </c>
      <c r="O2221" t="s">
        <v>25</v>
      </c>
      <c r="P2221" t="s">
        <v>27</v>
      </c>
      <c r="Q2221" t="s">
        <v>190</v>
      </c>
      <c r="R2221">
        <v>0.15</v>
      </c>
      <c r="S2221" s="113" t="s">
        <v>191</v>
      </c>
      <c r="T2221">
        <v>5.33</v>
      </c>
      <c r="U2221" t="s">
        <v>30</v>
      </c>
      <c r="W2221" s="8" t="str">
        <f t="shared" si="249"/>
        <v/>
      </c>
      <c r="X2221" s="8">
        <f>IF(S2221="6B",_xlfn.XLOOKUP(H2221,'Zoning 2shop'!A:A,'Zoning 2shop'!B:B),IF(S2221="6C",_xlfn.XLOOKUP(G2221,'Zoning 2shop'!C:C,'Zoning 2shop'!D:D),""))</f>
        <v>30</v>
      </c>
      <c r="Y2221" s="112">
        <f t="shared" si="251"/>
        <v>0.14910705133062102</v>
      </c>
      <c r="Z2221" s="4">
        <f t="shared" si="252"/>
        <v>5.33</v>
      </c>
      <c r="AA2221" s="4">
        <f t="shared" si="253"/>
        <v>0.08</v>
      </c>
      <c r="AB2221" s="4">
        <f t="shared" si="254"/>
        <v>0.79474058359221</v>
      </c>
      <c r="AC2221" s="19">
        <f t="shared" si="255"/>
        <v>5.41</v>
      </c>
      <c r="AD2221" s="8" t="str">
        <f>IF(COUNTIF(Catégories!A:A,N2221)=0,"catégorie inconnue",LOOKUP(N2221,Catégories!A:A,Catégories!B:B))</f>
        <v>Frêt</v>
      </c>
      <c r="AE2221" s="21">
        <f t="shared" si="250"/>
        <v>6.2047405835922103</v>
      </c>
    </row>
    <row r="2222" spans="2:31" hidden="1" x14ac:dyDescent="0.2">
      <c r="B2222" t="s">
        <v>3839</v>
      </c>
      <c r="C2222" t="s">
        <v>177</v>
      </c>
      <c r="D2222">
        <v>46172</v>
      </c>
      <c r="E2222" t="s">
        <v>524</v>
      </c>
      <c r="F2222" t="s">
        <v>22</v>
      </c>
      <c r="G2222" t="s">
        <v>151</v>
      </c>
      <c r="H2222" t="s">
        <v>149</v>
      </c>
      <c r="I2222" t="s">
        <v>6222</v>
      </c>
      <c r="J2222" t="s">
        <v>6222</v>
      </c>
      <c r="K2222" t="s">
        <v>24</v>
      </c>
      <c r="L2222" t="s">
        <v>6223</v>
      </c>
      <c r="M2222" t="s">
        <v>25</v>
      </c>
      <c r="N2222" t="s">
        <v>26</v>
      </c>
      <c r="O2222" t="s">
        <v>25</v>
      </c>
      <c r="P2222" t="s">
        <v>27</v>
      </c>
      <c r="Q2222" t="s">
        <v>190</v>
      </c>
      <c r="R2222">
        <v>0.43</v>
      </c>
      <c r="S2222" s="113" t="s">
        <v>191</v>
      </c>
      <c r="T2222">
        <v>5.33</v>
      </c>
      <c r="U2222" t="s">
        <v>30</v>
      </c>
      <c r="W2222" s="8" t="str">
        <f t="shared" si="249"/>
        <v/>
      </c>
      <c r="X2222" s="8">
        <f>IF(S2222="6B",_xlfn.XLOOKUP(H2222,'Zoning 2shop'!A:A,'Zoning 2shop'!B:B),IF(S2222="6C",_xlfn.XLOOKUP(G2222,'Zoning 2shop'!C:C,'Zoning 2shop'!D:D),""))</f>
        <v>30</v>
      </c>
      <c r="Y2222" s="112">
        <f t="shared" si="251"/>
        <v>0.14910705133062102</v>
      </c>
      <c r="Z2222" s="4">
        <f t="shared" si="252"/>
        <v>5.33</v>
      </c>
      <c r="AA2222" s="4">
        <f t="shared" si="253"/>
        <v>0.08</v>
      </c>
      <c r="AB2222" s="4">
        <f t="shared" si="254"/>
        <v>0.79474058359221</v>
      </c>
      <c r="AC2222" s="19">
        <f t="shared" si="255"/>
        <v>5.41</v>
      </c>
      <c r="AD2222" s="8" t="str">
        <f>IF(COUNTIF(Catégories!A:A,N2222)=0,"catégorie inconnue",LOOKUP(N2222,Catégories!A:A,Catégories!B:B))</f>
        <v>Frêt</v>
      </c>
      <c r="AE2222" s="21">
        <f t="shared" si="250"/>
        <v>6.2047405835922103</v>
      </c>
    </row>
    <row r="2223" spans="2:31" hidden="1" x14ac:dyDescent="0.2">
      <c r="B2223" t="s">
        <v>3839</v>
      </c>
      <c r="C2223" t="s">
        <v>177</v>
      </c>
      <c r="D2223">
        <v>46172</v>
      </c>
      <c r="E2223" t="s">
        <v>6252</v>
      </c>
      <c r="F2223" t="s">
        <v>22</v>
      </c>
      <c r="G2223" t="s">
        <v>151</v>
      </c>
      <c r="H2223" t="s">
        <v>149</v>
      </c>
      <c r="I2223" t="s">
        <v>6253</v>
      </c>
      <c r="J2223" t="s">
        <v>6253</v>
      </c>
      <c r="K2223" t="s">
        <v>24</v>
      </c>
      <c r="L2223" t="s">
        <v>6254</v>
      </c>
      <c r="M2223" t="s">
        <v>25</v>
      </c>
      <c r="N2223" t="s">
        <v>26</v>
      </c>
      <c r="O2223" t="s">
        <v>25</v>
      </c>
      <c r="P2223" t="s">
        <v>27</v>
      </c>
      <c r="Q2223" t="s">
        <v>190</v>
      </c>
      <c r="R2223">
        <v>0.32</v>
      </c>
      <c r="S2223" s="113" t="s">
        <v>191</v>
      </c>
      <c r="T2223">
        <v>5.33</v>
      </c>
      <c r="U2223" t="s">
        <v>30</v>
      </c>
      <c r="W2223" s="8" t="str">
        <f t="shared" si="249"/>
        <v/>
      </c>
      <c r="X2223" s="8">
        <f>IF(S2223="6B",_xlfn.XLOOKUP(H2223,'Zoning 2shop'!A:A,'Zoning 2shop'!B:B),IF(S2223="6C",_xlfn.XLOOKUP(G2223,'Zoning 2shop'!C:C,'Zoning 2shop'!D:D),""))</f>
        <v>30</v>
      </c>
      <c r="Y2223" s="112">
        <f t="shared" si="251"/>
        <v>0.14910705133062102</v>
      </c>
      <c r="Z2223" s="4">
        <f t="shared" si="252"/>
        <v>5.33</v>
      </c>
      <c r="AA2223" s="4">
        <f t="shared" si="253"/>
        <v>0.08</v>
      </c>
      <c r="AB2223" s="4">
        <f t="shared" si="254"/>
        <v>0.79474058359221</v>
      </c>
      <c r="AC2223" s="19">
        <f t="shared" si="255"/>
        <v>5.41</v>
      </c>
      <c r="AD2223" s="8" t="str">
        <f>IF(COUNTIF(Catégories!A:A,N2223)=0,"catégorie inconnue",LOOKUP(N2223,Catégories!A:A,Catégories!B:B))</f>
        <v>Frêt</v>
      </c>
      <c r="AE2223" s="21">
        <f t="shared" si="250"/>
        <v>6.2047405835922103</v>
      </c>
    </row>
    <row r="2224" spans="2:31" hidden="1" x14ac:dyDescent="0.2">
      <c r="B2224" t="s">
        <v>3839</v>
      </c>
      <c r="C2224" t="s">
        <v>177</v>
      </c>
      <c r="D2224">
        <v>46173</v>
      </c>
      <c r="E2224" t="s">
        <v>6299</v>
      </c>
      <c r="F2224" t="s">
        <v>22</v>
      </c>
      <c r="G2224" t="s">
        <v>151</v>
      </c>
      <c r="H2224" t="s">
        <v>149</v>
      </c>
      <c r="I2224" t="s">
        <v>6300</v>
      </c>
      <c r="J2224" t="s">
        <v>6300</v>
      </c>
      <c r="K2224" t="s">
        <v>24</v>
      </c>
      <c r="L2224" t="s">
        <v>6301</v>
      </c>
      <c r="M2224" t="s">
        <v>25</v>
      </c>
      <c r="N2224" t="s">
        <v>26</v>
      </c>
      <c r="O2224" t="s">
        <v>25</v>
      </c>
      <c r="P2224" t="s">
        <v>27</v>
      </c>
      <c r="Q2224" t="s">
        <v>190</v>
      </c>
      <c r="R2224">
        <v>0.09</v>
      </c>
      <c r="S2224" s="113" t="s">
        <v>191</v>
      </c>
      <c r="T2224">
        <v>5.33</v>
      </c>
      <c r="U2224" t="s">
        <v>30</v>
      </c>
      <c r="W2224" s="8" t="str">
        <f t="shared" si="249"/>
        <v/>
      </c>
      <c r="X2224" s="8">
        <f>IF(S2224="6B",_xlfn.XLOOKUP(H2224,'Zoning 2shop'!A:A,'Zoning 2shop'!B:B),IF(S2224="6C",_xlfn.XLOOKUP(G2224,'Zoning 2shop'!C:C,'Zoning 2shop'!D:D),""))</f>
        <v>30</v>
      </c>
      <c r="Y2224" s="112">
        <f t="shared" si="251"/>
        <v>0.14910705133062102</v>
      </c>
      <c r="Z2224" s="4">
        <f t="shared" si="252"/>
        <v>5.33</v>
      </c>
      <c r="AA2224" s="4">
        <f t="shared" si="253"/>
        <v>0.08</v>
      </c>
      <c r="AB2224" s="4">
        <f t="shared" si="254"/>
        <v>0.79474058359221</v>
      </c>
      <c r="AC2224" s="19">
        <f t="shared" si="255"/>
        <v>5.41</v>
      </c>
      <c r="AD2224" s="8" t="str">
        <f>IF(COUNTIF(Catégories!A:A,N2224)=0,"catégorie inconnue",LOOKUP(N2224,Catégories!A:A,Catégories!B:B))</f>
        <v>Frêt</v>
      </c>
      <c r="AE2224" s="21">
        <f t="shared" si="250"/>
        <v>6.2047405835922103</v>
      </c>
    </row>
    <row r="2225" spans="2:31" hidden="1" x14ac:dyDescent="0.2">
      <c r="B2225" t="s">
        <v>3839</v>
      </c>
      <c r="C2225" t="s">
        <v>177</v>
      </c>
      <c r="D2225">
        <v>46173</v>
      </c>
      <c r="E2225" t="s">
        <v>6274</v>
      </c>
      <c r="F2225" t="s">
        <v>22</v>
      </c>
      <c r="G2225" t="s">
        <v>151</v>
      </c>
      <c r="H2225" t="s">
        <v>149</v>
      </c>
      <c r="I2225" t="s">
        <v>6275</v>
      </c>
      <c r="J2225" t="s">
        <v>6275</v>
      </c>
      <c r="K2225" t="s">
        <v>24</v>
      </c>
      <c r="L2225" t="s">
        <v>6276</v>
      </c>
      <c r="M2225" t="s">
        <v>25</v>
      </c>
      <c r="N2225" t="s">
        <v>26</v>
      </c>
      <c r="O2225" t="s">
        <v>25</v>
      </c>
      <c r="P2225" t="s">
        <v>27</v>
      </c>
      <c r="Q2225" t="s">
        <v>190</v>
      </c>
      <c r="R2225">
        <v>0.14000000000000001</v>
      </c>
      <c r="S2225" s="113" t="s">
        <v>191</v>
      </c>
      <c r="T2225">
        <v>5.33</v>
      </c>
      <c r="U2225" t="s">
        <v>30</v>
      </c>
      <c r="W2225" s="8" t="str">
        <f t="shared" si="249"/>
        <v/>
      </c>
      <c r="X2225" s="8">
        <f>IF(S2225="6B",_xlfn.XLOOKUP(H2225,'Zoning 2shop'!A:A,'Zoning 2shop'!B:B),IF(S2225="6C",_xlfn.XLOOKUP(G2225,'Zoning 2shop'!C:C,'Zoning 2shop'!D:D),""))</f>
        <v>30</v>
      </c>
      <c r="Y2225" s="112">
        <f t="shared" si="251"/>
        <v>0.14910705133062102</v>
      </c>
      <c r="Z2225" s="4">
        <f t="shared" si="252"/>
        <v>5.33</v>
      </c>
      <c r="AA2225" s="4">
        <f t="shared" si="253"/>
        <v>0.08</v>
      </c>
      <c r="AB2225" s="4">
        <f t="shared" si="254"/>
        <v>0.79474058359221</v>
      </c>
      <c r="AC2225" s="19">
        <f t="shared" si="255"/>
        <v>5.41</v>
      </c>
      <c r="AD2225" s="8" t="str">
        <f>IF(COUNTIF(Catégories!A:A,N2225)=0,"catégorie inconnue",LOOKUP(N2225,Catégories!A:A,Catégories!B:B))</f>
        <v>Frêt</v>
      </c>
      <c r="AE2225" s="21">
        <f t="shared" si="250"/>
        <v>6.2047405835922103</v>
      </c>
    </row>
    <row r="2226" spans="2:31" hidden="1" x14ac:dyDescent="0.2">
      <c r="B2226" t="s">
        <v>3839</v>
      </c>
      <c r="C2226" t="s">
        <v>177</v>
      </c>
      <c r="D2226">
        <v>46173</v>
      </c>
      <c r="E2226" t="s">
        <v>6267</v>
      </c>
      <c r="F2226" t="s">
        <v>22</v>
      </c>
      <c r="G2226" t="s">
        <v>154</v>
      </c>
      <c r="H2226" t="s">
        <v>149</v>
      </c>
      <c r="I2226" t="s">
        <v>6268</v>
      </c>
      <c r="J2226" t="s">
        <v>6268</v>
      </c>
      <c r="K2226" t="s">
        <v>24</v>
      </c>
      <c r="L2226" t="s">
        <v>6269</v>
      </c>
      <c r="M2226" t="s">
        <v>25</v>
      </c>
      <c r="N2226" t="s">
        <v>26</v>
      </c>
      <c r="O2226" t="s">
        <v>25</v>
      </c>
      <c r="P2226" t="s">
        <v>27</v>
      </c>
      <c r="Q2226" t="s">
        <v>190</v>
      </c>
      <c r="R2226">
        <v>0.37</v>
      </c>
      <c r="S2226" s="113" t="s">
        <v>191</v>
      </c>
      <c r="T2226">
        <v>4.84</v>
      </c>
      <c r="U2226" t="s">
        <v>30</v>
      </c>
      <c r="W2226" s="8" t="str">
        <f t="shared" si="249"/>
        <v/>
      </c>
      <c r="X2226" s="8">
        <f>IF(S2226="6B",_xlfn.XLOOKUP(H2226,'Zoning 2shop'!A:A,'Zoning 2shop'!B:B),IF(S2226="6C",_xlfn.XLOOKUP(G2226,'Zoning 2shop'!C:C,'Zoning 2shop'!D:D),""))</f>
        <v>26</v>
      </c>
      <c r="Y2226" s="112">
        <f t="shared" si="251"/>
        <v>0.14910705133062102</v>
      </c>
      <c r="Z2226" s="4">
        <f t="shared" si="252"/>
        <v>4.84</v>
      </c>
      <c r="AA2226" s="4">
        <f t="shared" si="253"/>
        <v>0.08</v>
      </c>
      <c r="AB2226" s="4">
        <f t="shared" si="254"/>
        <v>0.72167812844020574</v>
      </c>
      <c r="AC2226" s="19">
        <f t="shared" si="255"/>
        <v>4.92</v>
      </c>
      <c r="AD2226" s="8" t="str">
        <f>IF(COUNTIF(Catégories!A:A,N2226)=0,"catégorie inconnue",LOOKUP(N2226,Catégories!A:A,Catégories!B:B))</f>
        <v>Frêt</v>
      </c>
      <c r="AE2226" s="21">
        <f t="shared" si="250"/>
        <v>5.6416781284402058</v>
      </c>
    </row>
    <row r="2227" spans="2:31" hidden="1" x14ac:dyDescent="0.2">
      <c r="B2227" t="s">
        <v>3839</v>
      </c>
      <c r="C2227" t="s">
        <v>177</v>
      </c>
      <c r="D2227">
        <v>46173</v>
      </c>
      <c r="E2227" t="s">
        <v>6285</v>
      </c>
      <c r="F2227" t="s">
        <v>22</v>
      </c>
      <c r="G2227" t="s">
        <v>151</v>
      </c>
      <c r="H2227" t="s">
        <v>149</v>
      </c>
      <c r="I2227" t="s">
        <v>6286</v>
      </c>
      <c r="J2227" t="s">
        <v>6286</v>
      </c>
      <c r="K2227" t="s">
        <v>24</v>
      </c>
      <c r="L2227" t="s">
        <v>6287</v>
      </c>
      <c r="M2227" t="s">
        <v>25</v>
      </c>
      <c r="N2227" t="s">
        <v>26</v>
      </c>
      <c r="O2227" t="s">
        <v>25</v>
      </c>
      <c r="P2227" t="s">
        <v>27</v>
      </c>
      <c r="Q2227" t="s">
        <v>190</v>
      </c>
      <c r="R2227">
        <v>0.2</v>
      </c>
      <c r="S2227" s="113" t="s">
        <v>191</v>
      </c>
      <c r="T2227">
        <v>5.33</v>
      </c>
      <c r="U2227" t="s">
        <v>30</v>
      </c>
      <c r="W2227" s="8" t="str">
        <f t="shared" si="249"/>
        <v/>
      </c>
      <c r="X2227" s="8">
        <f>IF(S2227="6B",_xlfn.XLOOKUP(H2227,'Zoning 2shop'!A:A,'Zoning 2shop'!B:B),IF(S2227="6C",_xlfn.XLOOKUP(G2227,'Zoning 2shop'!C:C,'Zoning 2shop'!D:D),""))</f>
        <v>30</v>
      </c>
      <c r="Y2227" s="112">
        <f t="shared" si="251"/>
        <v>0.14910705133062102</v>
      </c>
      <c r="Z2227" s="4">
        <f t="shared" si="252"/>
        <v>5.33</v>
      </c>
      <c r="AA2227" s="4">
        <f t="shared" si="253"/>
        <v>0.08</v>
      </c>
      <c r="AB2227" s="4">
        <f t="shared" si="254"/>
        <v>0.79474058359221</v>
      </c>
      <c r="AC2227" s="19">
        <f t="shared" si="255"/>
        <v>5.41</v>
      </c>
      <c r="AD2227" s="8" t="str">
        <f>IF(COUNTIF(Catégories!A:A,N2227)=0,"catégorie inconnue",LOOKUP(N2227,Catégories!A:A,Catégories!B:B))</f>
        <v>Frêt</v>
      </c>
      <c r="AE2227" s="21">
        <f t="shared" si="250"/>
        <v>6.2047405835922103</v>
      </c>
    </row>
    <row r="2228" spans="2:31" hidden="1" x14ac:dyDescent="0.2">
      <c r="B2228" t="s">
        <v>3839</v>
      </c>
      <c r="C2228" t="s">
        <v>177</v>
      </c>
      <c r="D2228">
        <v>46173</v>
      </c>
      <c r="E2228" t="s">
        <v>6264</v>
      </c>
      <c r="F2228" t="s">
        <v>22</v>
      </c>
      <c r="G2228" t="s">
        <v>151</v>
      </c>
      <c r="H2228" t="s">
        <v>149</v>
      </c>
      <c r="I2228" t="s">
        <v>6265</v>
      </c>
      <c r="J2228" t="s">
        <v>6265</v>
      </c>
      <c r="K2228" t="s">
        <v>24</v>
      </c>
      <c r="L2228" t="s">
        <v>6266</v>
      </c>
      <c r="M2228" t="s">
        <v>25</v>
      </c>
      <c r="N2228" t="s">
        <v>26</v>
      </c>
      <c r="O2228" t="s">
        <v>25</v>
      </c>
      <c r="P2228" t="s">
        <v>27</v>
      </c>
      <c r="Q2228" t="s">
        <v>190</v>
      </c>
      <c r="R2228">
        <v>0.33</v>
      </c>
      <c r="S2228" s="113" t="s">
        <v>191</v>
      </c>
      <c r="T2228">
        <v>5.33</v>
      </c>
      <c r="U2228" t="s">
        <v>30</v>
      </c>
      <c r="W2228" s="8" t="str">
        <f t="shared" si="249"/>
        <v/>
      </c>
      <c r="X2228" s="8">
        <f>IF(S2228="6B",_xlfn.XLOOKUP(H2228,'Zoning 2shop'!A:A,'Zoning 2shop'!B:B),IF(S2228="6C",_xlfn.XLOOKUP(G2228,'Zoning 2shop'!C:C,'Zoning 2shop'!D:D),""))</f>
        <v>30</v>
      </c>
      <c r="Y2228" s="112">
        <f t="shared" si="251"/>
        <v>0.14910705133062102</v>
      </c>
      <c r="Z2228" s="4">
        <f t="shared" si="252"/>
        <v>5.33</v>
      </c>
      <c r="AA2228" s="4">
        <f t="shared" si="253"/>
        <v>0.08</v>
      </c>
      <c r="AB2228" s="4">
        <f t="shared" si="254"/>
        <v>0.79474058359221</v>
      </c>
      <c r="AC2228" s="19">
        <f t="shared" si="255"/>
        <v>5.41</v>
      </c>
      <c r="AD2228" s="8" t="str">
        <f>IF(COUNTIF(Catégories!A:A,N2228)=0,"catégorie inconnue",LOOKUP(N2228,Catégories!A:A,Catégories!B:B))</f>
        <v>Frêt</v>
      </c>
      <c r="AE2228" s="21">
        <f t="shared" si="250"/>
        <v>6.2047405835922103</v>
      </c>
    </row>
    <row r="2229" spans="2:31" hidden="1" x14ac:dyDescent="0.2">
      <c r="B2229" t="s">
        <v>3839</v>
      </c>
      <c r="C2229" t="s">
        <v>177</v>
      </c>
      <c r="D2229">
        <v>46173</v>
      </c>
      <c r="E2229" t="s">
        <v>6288</v>
      </c>
      <c r="F2229" t="s">
        <v>22</v>
      </c>
      <c r="G2229" t="s">
        <v>151</v>
      </c>
      <c r="H2229" t="s">
        <v>149</v>
      </c>
      <c r="I2229" t="s">
        <v>6289</v>
      </c>
      <c r="J2229" t="s">
        <v>6289</v>
      </c>
      <c r="K2229" t="s">
        <v>24</v>
      </c>
      <c r="L2229" t="s">
        <v>6290</v>
      </c>
      <c r="M2229" t="s">
        <v>25</v>
      </c>
      <c r="N2229" t="s">
        <v>26</v>
      </c>
      <c r="O2229" t="s">
        <v>25</v>
      </c>
      <c r="P2229" t="s">
        <v>27</v>
      </c>
      <c r="Q2229" t="s">
        <v>190</v>
      </c>
      <c r="R2229">
        <v>0.06</v>
      </c>
      <c r="S2229" s="113" t="s">
        <v>191</v>
      </c>
      <c r="T2229">
        <v>5.33</v>
      </c>
      <c r="U2229" t="s">
        <v>30</v>
      </c>
      <c r="W2229" s="8" t="str">
        <f t="shared" si="249"/>
        <v/>
      </c>
      <c r="X2229" s="8">
        <f>IF(S2229="6B",_xlfn.XLOOKUP(H2229,'Zoning 2shop'!A:A,'Zoning 2shop'!B:B),IF(S2229="6C",_xlfn.XLOOKUP(G2229,'Zoning 2shop'!C:C,'Zoning 2shop'!D:D),""))</f>
        <v>30</v>
      </c>
      <c r="Y2229" s="112">
        <f t="shared" si="251"/>
        <v>0.14910705133062102</v>
      </c>
      <c r="Z2229" s="4">
        <f t="shared" si="252"/>
        <v>5.33</v>
      </c>
      <c r="AA2229" s="4">
        <f t="shared" si="253"/>
        <v>0.08</v>
      </c>
      <c r="AB2229" s="4">
        <f t="shared" si="254"/>
        <v>0.79474058359221</v>
      </c>
      <c r="AC2229" s="19">
        <f t="shared" si="255"/>
        <v>5.41</v>
      </c>
      <c r="AD2229" s="8" t="str">
        <f>IF(COUNTIF(Catégories!A:A,N2229)=0,"catégorie inconnue",LOOKUP(N2229,Catégories!A:A,Catégories!B:B))</f>
        <v>Frêt</v>
      </c>
      <c r="AE2229" s="21">
        <f t="shared" si="250"/>
        <v>6.2047405835922103</v>
      </c>
    </row>
    <row r="2230" spans="2:31" hidden="1" x14ac:dyDescent="0.2">
      <c r="B2230" t="s">
        <v>3839</v>
      </c>
      <c r="C2230" t="s">
        <v>177</v>
      </c>
      <c r="D2230">
        <v>46173</v>
      </c>
      <c r="E2230" t="s">
        <v>6291</v>
      </c>
      <c r="F2230" t="s">
        <v>22</v>
      </c>
      <c r="G2230" t="s">
        <v>151</v>
      </c>
      <c r="H2230" t="s">
        <v>149</v>
      </c>
      <c r="I2230" t="s">
        <v>6292</v>
      </c>
      <c r="J2230" t="s">
        <v>6292</v>
      </c>
      <c r="K2230" t="s">
        <v>24</v>
      </c>
      <c r="L2230" t="s">
        <v>6293</v>
      </c>
      <c r="M2230" t="s">
        <v>25</v>
      </c>
      <c r="N2230" t="s">
        <v>26</v>
      </c>
      <c r="O2230" t="s">
        <v>25</v>
      </c>
      <c r="P2230" t="s">
        <v>27</v>
      </c>
      <c r="Q2230" t="s">
        <v>190</v>
      </c>
      <c r="R2230">
        <v>0.35</v>
      </c>
      <c r="S2230" s="113" t="s">
        <v>191</v>
      </c>
      <c r="T2230">
        <v>5.33</v>
      </c>
      <c r="U2230" t="s">
        <v>30</v>
      </c>
      <c r="W2230" s="8" t="str">
        <f t="shared" si="249"/>
        <v/>
      </c>
      <c r="X2230" s="8">
        <f>IF(S2230="6B",_xlfn.XLOOKUP(H2230,'Zoning 2shop'!A:A,'Zoning 2shop'!B:B),IF(S2230="6C",_xlfn.XLOOKUP(G2230,'Zoning 2shop'!C:C,'Zoning 2shop'!D:D),""))</f>
        <v>30</v>
      </c>
      <c r="Y2230" s="112">
        <f t="shared" si="251"/>
        <v>0.14910705133062102</v>
      </c>
      <c r="Z2230" s="4">
        <f t="shared" si="252"/>
        <v>5.33</v>
      </c>
      <c r="AA2230" s="4">
        <f t="shared" si="253"/>
        <v>0.08</v>
      </c>
      <c r="AB2230" s="4">
        <f t="shared" si="254"/>
        <v>0.79474058359221</v>
      </c>
      <c r="AC2230" s="19">
        <f t="shared" si="255"/>
        <v>5.41</v>
      </c>
      <c r="AD2230" s="8" t="str">
        <f>IF(COUNTIF(Catégories!A:A,N2230)=0,"catégorie inconnue",LOOKUP(N2230,Catégories!A:A,Catégories!B:B))</f>
        <v>Frêt</v>
      </c>
      <c r="AE2230" s="21">
        <f t="shared" si="250"/>
        <v>6.2047405835922103</v>
      </c>
    </row>
    <row r="2231" spans="2:31" hidden="1" x14ac:dyDescent="0.2">
      <c r="B2231" t="s">
        <v>3839</v>
      </c>
      <c r="C2231" t="s">
        <v>177</v>
      </c>
      <c r="D2231">
        <v>46173</v>
      </c>
      <c r="E2231" t="s">
        <v>6305</v>
      </c>
      <c r="F2231" t="s">
        <v>22</v>
      </c>
      <c r="G2231" t="s">
        <v>156</v>
      </c>
      <c r="H2231" t="s">
        <v>149</v>
      </c>
      <c r="I2231" t="s">
        <v>6306</v>
      </c>
      <c r="J2231" t="s">
        <v>6306</v>
      </c>
      <c r="K2231" t="s">
        <v>24</v>
      </c>
      <c r="L2231" t="s">
        <v>6307</v>
      </c>
      <c r="M2231" t="s">
        <v>25</v>
      </c>
      <c r="N2231" t="s">
        <v>26</v>
      </c>
      <c r="O2231" t="s">
        <v>25</v>
      </c>
      <c r="P2231" t="s">
        <v>27</v>
      </c>
      <c r="Q2231" t="s">
        <v>190</v>
      </c>
      <c r="R2231">
        <v>0.05</v>
      </c>
      <c r="S2231" s="113" t="s">
        <v>191</v>
      </c>
      <c r="T2231">
        <v>5.33</v>
      </c>
      <c r="U2231" t="s">
        <v>30</v>
      </c>
      <c r="W2231" s="8" t="str">
        <f t="shared" si="249"/>
        <v/>
      </c>
      <c r="X2231" s="8">
        <f>IF(S2231="6B",_xlfn.XLOOKUP(H2231,'Zoning 2shop'!A:A,'Zoning 2shop'!B:B),IF(S2231="6C",_xlfn.XLOOKUP(G2231,'Zoning 2shop'!C:C,'Zoning 2shop'!D:D),""))</f>
        <v>42</v>
      </c>
      <c r="Y2231" s="112">
        <f t="shared" si="251"/>
        <v>0.14910705133062102</v>
      </c>
      <c r="Z2231" s="4">
        <f t="shared" si="252"/>
        <v>5.33</v>
      </c>
      <c r="AA2231" s="4">
        <f t="shared" si="253"/>
        <v>0.08</v>
      </c>
      <c r="AB2231" s="4">
        <f t="shared" si="254"/>
        <v>0.79474058359221</v>
      </c>
      <c r="AC2231" s="19">
        <f t="shared" si="255"/>
        <v>5.41</v>
      </c>
      <c r="AD2231" s="8" t="str">
        <f>IF(COUNTIF(Catégories!A:A,N2231)=0,"catégorie inconnue",LOOKUP(N2231,Catégories!A:A,Catégories!B:B))</f>
        <v>Frêt</v>
      </c>
      <c r="AE2231" s="21">
        <f t="shared" si="250"/>
        <v>6.2047405835922103</v>
      </c>
    </row>
    <row r="2232" spans="2:31" hidden="1" x14ac:dyDescent="0.2">
      <c r="B2232" t="s">
        <v>3839</v>
      </c>
      <c r="C2232" t="s">
        <v>177</v>
      </c>
      <c r="D2232">
        <v>46173</v>
      </c>
      <c r="E2232" t="s">
        <v>5186</v>
      </c>
      <c r="F2232" t="s">
        <v>22</v>
      </c>
      <c r="G2232" t="s">
        <v>151</v>
      </c>
      <c r="H2232" t="s">
        <v>149</v>
      </c>
      <c r="I2232" t="s">
        <v>6297</v>
      </c>
      <c r="J2232" t="s">
        <v>6297</v>
      </c>
      <c r="K2232" t="s">
        <v>24</v>
      </c>
      <c r="L2232" t="s">
        <v>6298</v>
      </c>
      <c r="M2232" t="s">
        <v>25</v>
      </c>
      <c r="N2232" t="s">
        <v>26</v>
      </c>
      <c r="O2232" t="s">
        <v>25</v>
      </c>
      <c r="P2232" t="s">
        <v>27</v>
      </c>
      <c r="Q2232" t="s">
        <v>190</v>
      </c>
      <c r="R2232">
        <v>0.17</v>
      </c>
      <c r="S2232" s="113" t="s">
        <v>191</v>
      </c>
      <c r="T2232">
        <v>5.33</v>
      </c>
      <c r="U2232" t="s">
        <v>30</v>
      </c>
      <c r="W2232" s="8" t="str">
        <f t="shared" si="249"/>
        <v/>
      </c>
      <c r="X2232" s="8">
        <f>IF(S2232="6B",_xlfn.XLOOKUP(H2232,'Zoning 2shop'!A:A,'Zoning 2shop'!B:B),IF(S2232="6C",_xlfn.XLOOKUP(G2232,'Zoning 2shop'!C:C,'Zoning 2shop'!D:D),""))</f>
        <v>30</v>
      </c>
      <c r="Y2232" s="112">
        <f t="shared" si="251"/>
        <v>0.14910705133062102</v>
      </c>
      <c r="Z2232" s="4">
        <f t="shared" si="252"/>
        <v>5.33</v>
      </c>
      <c r="AA2232" s="4">
        <f t="shared" si="253"/>
        <v>0.08</v>
      </c>
      <c r="AB2232" s="4">
        <f t="shared" si="254"/>
        <v>0.79474058359221</v>
      </c>
      <c r="AC2232" s="19">
        <f t="shared" si="255"/>
        <v>5.41</v>
      </c>
      <c r="AD2232" s="8" t="str">
        <f>IF(COUNTIF(Catégories!A:A,N2232)=0,"catégorie inconnue",LOOKUP(N2232,Catégories!A:A,Catégories!B:B))</f>
        <v>Frêt</v>
      </c>
      <c r="AE2232" s="21">
        <f t="shared" si="250"/>
        <v>6.2047405835922103</v>
      </c>
    </row>
    <row r="2233" spans="2:31" hidden="1" x14ac:dyDescent="0.2">
      <c r="B2233" t="s">
        <v>3839</v>
      </c>
      <c r="C2233" t="s">
        <v>177</v>
      </c>
      <c r="D2233">
        <v>46173</v>
      </c>
      <c r="E2233" t="s">
        <v>574</v>
      </c>
      <c r="F2233" t="s">
        <v>22</v>
      </c>
      <c r="G2233" t="s">
        <v>151</v>
      </c>
      <c r="H2233" t="s">
        <v>149</v>
      </c>
      <c r="I2233" t="s">
        <v>6280</v>
      </c>
      <c r="J2233" t="s">
        <v>6280</v>
      </c>
      <c r="K2233" t="s">
        <v>24</v>
      </c>
      <c r="L2233" t="s">
        <v>6281</v>
      </c>
      <c r="M2233" t="s">
        <v>25</v>
      </c>
      <c r="N2233" t="s">
        <v>26</v>
      </c>
      <c r="O2233" t="s">
        <v>25</v>
      </c>
      <c r="P2233" t="s">
        <v>27</v>
      </c>
      <c r="Q2233" t="s">
        <v>190</v>
      </c>
      <c r="R2233">
        <v>0.14000000000000001</v>
      </c>
      <c r="S2233" s="113" t="s">
        <v>191</v>
      </c>
      <c r="T2233">
        <v>5.33</v>
      </c>
      <c r="U2233" t="s">
        <v>30</v>
      </c>
      <c r="W2233" s="8" t="str">
        <f t="shared" si="249"/>
        <v/>
      </c>
      <c r="X2233" s="8">
        <f>IF(S2233="6B",_xlfn.XLOOKUP(H2233,'Zoning 2shop'!A:A,'Zoning 2shop'!B:B),IF(S2233="6C",_xlfn.XLOOKUP(G2233,'Zoning 2shop'!C:C,'Zoning 2shop'!D:D),""))</f>
        <v>30</v>
      </c>
      <c r="Y2233" s="112">
        <f t="shared" si="251"/>
        <v>0.14910705133062102</v>
      </c>
      <c r="Z2233" s="4">
        <f t="shared" si="252"/>
        <v>5.33</v>
      </c>
      <c r="AA2233" s="4">
        <f t="shared" si="253"/>
        <v>0.08</v>
      </c>
      <c r="AB2233" s="4">
        <f t="shared" si="254"/>
        <v>0.79474058359221</v>
      </c>
      <c r="AC2233" s="19">
        <f t="shared" si="255"/>
        <v>5.41</v>
      </c>
      <c r="AD2233" s="8" t="str">
        <f>IF(COUNTIF(Catégories!A:A,N2233)=0,"catégorie inconnue",LOOKUP(N2233,Catégories!A:A,Catégories!B:B))</f>
        <v>Frêt</v>
      </c>
      <c r="AE2233" s="21">
        <f t="shared" si="250"/>
        <v>6.2047405835922103</v>
      </c>
    </row>
    <row r="2234" spans="2:31" hidden="1" x14ac:dyDescent="0.2">
      <c r="B2234" t="s">
        <v>3839</v>
      </c>
      <c r="C2234" t="s">
        <v>177</v>
      </c>
      <c r="D2234">
        <v>46173</v>
      </c>
      <c r="E2234" t="s">
        <v>6277</v>
      </c>
      <c r="F2234" t="s">
        <v>22</v>
      </c>
      <c r="G2234" t="s">
        <v>151</v>
      </c>
      <c r="H2234" t="s">
        <v>149</v>
      </c>
      <c r="I2234" t="s">
        <v>6278</v>
      </c>
      <c r="J2234" t="s">
        <v>6278</v>
      </c>
      <c r="K2234" t="s">
        <v>24</v>
      </c>
      <c r="L2234" t="s">
        <v>6279</v>
      </c>
      <c r="M2234" t="s">
        <v>25</v>
      </c>
      <c r="N2234" t="s">
        <v>26</v>
      </c>
      <c r="O2234" t="s">
        <v>25</v>
      </c>
      <c r="P2234" t="s">
        <v>27</v>
      </c>
      <c r="Q2234" t="s">
        <v>190</v>
      </c>
      <c r="R2234">
        <v>0.05</v>
      </c>
      <c r="S2234" s="113" t="s">
        <v>191</v>
      </c>
      <c r="T2234">
        <v>5.33</v>
      </c>
      <c r="U2234" t="s">
        <v>30</v>
      </c>
      <c r="W2234" s="8" t="str">
        <f t="shared" si="249"/>
        <v/>
      </c>
      <c r="X2234" s="8">
        <f>IF(S2234="6B",_xlfn.XLOOKUP(H2234,'Zoning 2shop'!A:A,'Zoning 2shop'!B:B),IF(S2234="6C",_xlfn.XLOOKUP(G2234,'Zoning 2shop'!C:C,'Zoning 2shop'!D:D),""))</f>
        <v>30</v>
      </c>
      <c r="Y2234" s="112">
        <f t="shared" si="251"/>
        <v>0.14910705133062102</v>
      </c>
      <c r="Z2234" s="4">
        <f t="shared" si="252"/>
        <v>5.33</v>
      </c>
      <c r="AA2234" s="4">
        <f t="shared" si="253"/>
        <v>0.08</v>
      </c>
      <c r="AB2234" s="4">
        <f t="shared" si="254"/>
        <v>0.79474058359221</v>
      </c>
      <c r="AC2234" s="19">
        <f t="shared" si="255"/>
        <v>5.41</v>
      </c>
      <c r="AD2234" s="8" t="str">
        <f>IF(COUNTIF(Catégories!A:A,N2234)=0,"catégorie inconnue",LOOKUP(N2234,Catégories!A:A,Catégories!B:B))</f>
        <v>Frêt</v>
      </c>
      <c r="AE2234" s="21">
        <f t="shared" si="250"/>
        <v>6.2047405835922103</v>
      </c>
    </row>
    <row r="2235" spans="2:31" hidden="1" x14ac:dyDescent="0.2">
      <c r="B2235" t="s">
        <v>3839</v>
      </c>
      <c r="C2235" t="s">
        <v>177</v>
      </c>
      <c r="D2235">
        <v>46173</v>
      </c>
      <c r="E2235" t="s">
        <v>6261</v>
      </c>
      <c r="F2235" t="s">
        <v>22</v>
      </c>
      <c r="G2235" t="s">
        <v>156</v>
      </c>
      <c r="H2235" t="s">
        <v>149</v>
      </c>
      <c r="I2235" t="s">
        <v>6262</v>
      </c>
      <c r="J2235" t="s">
        <v>6262</v>
      </c>
      <c r="K2235" t="s">
        <v>24</v>
      </c>
      <c r="L2235" t="s">
        <v>6263</v>
      </c>
      <c r="M2235" t="s">
        <v>25</v>
      </c>
      <c r="N2235" t="s">
        <v>26</v>
      </c>
      <c r="O2235" t="s">
        <v>25</v>
      </c>
      <c r="P2235" t="s">
        <v>27</v>
      </c>
      <c r="Q2235" t="s">
        <v>190</v>
      </c>
      <c r="R2235">
        <v>0.03</v>
      </c>
      <c r="S2235" s="113" t="s">
        <v>191</v>
      </c>
      <c r="T2235">
        <v>5.33</v>
      </c>
      <c r="U2235" t="s">
        <v>30</v>
      </c>
      <c r="W2235" s="8" t="str">
        <f t="shared" si="249"/>
        <v/>
      </c>
      <c r="X2235" s="8">
        <f>IF(S2235="6B",_xlfn.XLOOKUP(H2235,'Zoning 2shop'!A:A,'Zoning 2shop'!B:B),IF(S2235="6C",_xlfn.XLOOKUP(G2235,'Zoning 2shop'!C:C,'Zoning 2shop'!D:D),""))</f>
        <v>42</v>
      </c>
      <c r="Y2235" s="112">
        <f t="shared" si="251"/>
        <v>0.14910705133062102</v>
      </c>
      <c r="Z2235" s="4">
        <f t="shared" si="252"/>
        <v>5.33</v>
      </c>
      <c r="AA2235" s="4">
        <f t="shared" si="253"/>
        <v>0.08</v>
      </c>
      <c r="AB2235" s="4">
        <f t="shared" si="254"/>
        <v>0.79474058359221</v>
      </c>
      <c r="AC2235" s="19">
        <f t="shared" si="255"/>
        <v>5.41</v>
      </c>
      <c r="AD2235" s="8" t="str">
        <f>IF(COUNTIF(Catégories!A:A,N2235)=0,"catégorie inconnue",LOOKUP(N2235,Catégories!A:A,Catégories!B:B))</f>
        <v>Frêt</v>
      </c>
      <c r="AE2235" s="21">
        <f t="shared" si="250"/>
        <v>6.2047405835922103</v>
      </c>
    </row>
    <row r="2236" spans="2:31" hidden="1" x14ac:dyDescent="0.2">
      <c r="B2236" t="s">
        <v>3839</v>
      </c>
      <c r="C2236" t="s">
        <v>177</v>
      </c>
      <c r="D2236">
        <v>46173</v>
      </c>
      <c r="E2236" t="s">
        <v>6308</v>
      </c>
      <c r="F2236" t="s">
        <v>22</v>
      </c>
      <c r="G2236" t="s">
        <v>154</v>
      </c>
      <c r="H2236" t="s">
        <v>149</v>
      </c>
      <c r="I2236" t="s">
        <v>6309</v>
      </c>
      <c r="J2236" t="s">
        <v>6309</v>
      </c>
      <c r="K2236" t="s">
        <v>24</v>
      </c>
      <c r="L2236" t="s">
        <v>6310</v>
      </c>
      <c r="M2236" t="s">
        <v>25</v>
      </c>
      <c r="N2236" t="s">
        <v>26</v>
      </c>
      <c r="O2236" t="s">
        <v>25</v>
      </c>
      <c r="P2236" t="s">
        <v>27</v>
      </c>
      <c r="Q2236" t="s">
        <v>190</v>
      </c>
      <c r="R2236">
        <v>0.11</v>
      </c>
      <c r="S2236" s="113" t="s">
        <v>191</v>
      </c>
      <c r="T2236">
        <v>4.84</v>
      </c>
      <c r="U2236" t="s">
        <v>30</v>
      </c>
      <c r="W2236" s="8" t="str">
        <f t="shared" si="249"/>
        <v/>
      </c>
      <c r="X2236" s="8">
        <f>IF(S2236="6B",_xlfn.XLOOKUP(H2236,'Zoning 2shop'!A:A,'Zoning 2shop'!B:B),IF(S2236="6C",_xlfn.XLOOKUP(G2236,'Zoning 2shop'!C:C,'Zoning 2shop'!D:D),""))</f>
        <v>26</v>
      </c>
      <c r="Y2236" s="112">
        <f t="shared" si="251"/>
        <v>0.14910705133062102</v>
      </c>
      <c r="Z2236" s="4">
        <f t="shared" si="252"/>
        <v>4.84</v>
      </c>
      <c r="AA2236" s="4">
        <f t="shared" si="253"/>
        <v>0.08</v>
      </c>
      <c r="AB2236" s="4">
        <f t="shared" si="254"/>
        <v>0.72167812844020574</v>
      </c>
      <c r="AC2236" s="19">
        <f t="shared" si="255"/>
        <v>4.92</v>
      </c>
      <c r="AD2236" s="8" t="str">
        <f>IF(COUNTIF(Catégories!A:A,N2236)=0,"catégorie inconnue",LOOKUP(N2236,Catégories!A:A,Catégories!B:B))</f>
        <v>Frêt</v>
      </c>
      <c r="AE2236" s="21">
        <f t="shared" si="250"/>
        <v>5.6416781284402058</v>
      </c>
    </row>
    <row r="2237" spans="2:31" hidden="1" x14ac:dyDescent="0.2">
      <c r="B2237" t="s">
        <v>3839</v>
      </c>
      <c r="C2237" t="s">
        <v>177</v>
      </c>
      <c r="D2237">
        <v>46173</v>
      </c>
      <c r="E2237" t="s">
        <v>6311</v>
      </c>
      <c r="F2237" t="s">
        <v>22</v>
      </c>
      <c r="G2237" t="s">
        <v>151</v>
      </c>
      <c r="H2237" t="s">
        <v>149</v>
      </c>
      <c r="I2237" t="s">
        <v>6312</v>
      </c>
      <c r="J2237" t="s">
        <v>6312</v>
      </c>
      <c r="K2237" t="s">
        <v>24</v>
      </c>
      <c r="L2237" t="s">
        <v>6313</v>
      </c>
      <c r="M2237" t="s">
        <v>25</v>
      </c>
      <c r="N2237" t="s">
        <v>26</v>
      </c>
      <c r="O2237" t="s">
        <v>25</v>
      </c>
      <c r="P2237" t="s">
        <v>27</v>
      </c>
      <c r="Q2237" t="s">
        <v>190</v>
      </c>
      <c r="R2237">
        <v>0.22</v>
      </c>
      <c r="S2237" s="113" t="s">
        <v>191</v>
      </c>
      <c r="T2237">
        <v>5.33</v>
      </c>
      <c r="U2237" t="s">
        <v>30</v>
      </c>
      <c r="W2237" s="8" t="str">
        <f t="shared" si="249"/>
        <v/>
      </c>
      <c r="X2237" s="8">
        <f>IF(S2237="6B",_xlfn.XLOOKUP(H2237,'Zoning 2shop'!A:A,'Zoning 2shop'!B:B),IF(S2237="6C",_xlfn.XLOOKUP(G2237,'Zoning 2shop'!C:C,'Zoning 2shop'!D:D),""))</f>
        <v>30</v>
      </c>
      <c r="Y2237" s="112">
        <f t="shared" si="251"/>
        <v>0.14910705133062102</v>
      </c>
      <c r="Z2237" s="4">
        <f t="shared" si="252"/>
        <v>5.33</v>
      </c>
      <c r="AA2237" s="4">
        <f t="shared" si="253"/>
        <v>0.08</v>
      </c>
      <c r="AB2237" s="4">
        <f t="shared" si="254"/>
        <v>0.79474058359221</v>
      </c>
      <c r="AC2237" s="19">
        <f t="shared" si="255"/>
        <v>5.41</v>
      </c>
      <c r="AD2237" s="8" t="str">
        <f>IF(COUNTIF(Catégories!A:A,N2237)=0,"catégorie inconnue",LOOKUP(N2237,Catégories!A:A,Catégories!B:B))</f>
        <v>Frêt</v>
      </c>
      <c r="AE2237" s="21">
        <f t="shared" si="250"/>
        <v>6.2047405835922103</v>
      </c>
    </row>
    <row r="2238" spans="2:31" hidden="1" x14ac:dyDescent="0.2">
      <c r="B2238" t="s">
        <v>3839</v>
      </c>
      <c r="C2238" t="s">
        <v>177</v>
      </c>
      <c r="D2238">
        <v>46173</v>
      </c>
      <c r="E2238" t="s">
        <v>6282</v>
      </c>
      <c r="F2238" t="s">
        <v>22</v>
      </c>
      <c r="G2238" t="s">
        <v>151</v>
      </c>
      <c r="H2238" t="s">
        <v>149</v>
      </c>
      <c r="I2238" t="s">
        <v>6283</v>
      </c>
      <c r="J2238" t="s">
        <v>6283</v>
      </c>
      <c r="K2238" t="s">
        <v>24</v>
      </c>
      <c r="L2238" t="s">
        <v>6284</v>
      </c>
      <c r="M2238" t="s">
        <v>25</v>
      </c>
      <c r="N2238" t="s">
        <v>26</v>
      </c>
      <c r="O2238" t="s">
        <v>25</v>
      </c>
      <c r="P2238" t="s">
        <v>27</v>
      </c>
      <c r="Q2238" t="s">
        <v>190</v>
      </c>
      <c r="R2238">
        <v>0.12</v>
      </c>
      <c r="S2238" s="113" t="s">
        <v>191</v>
      </c>
      <c r="T2238">
        <v>5.33</v>
      </c>
      <c r="U2238" t="s">
        <v>30</v>
      </c>
      <c r="W2238" s="8" t="str">
        <f t="shared" si="249"/>
        <v/>
      </c>
      <c r="X2238" s="8">
        <f>IF(S2238="6B",_xlfn.XLOOKUP(H2238,'Zoning 2shop'!A:A,'Zoning 2shop'!B:B),IF(S2238="6C",_xlfn.XLOOKUP(G2238,'Zoning 2shop'!C:C,'Zoning 2shop'!D:D),""))</f>
        <v>30</v>
      </c>
      <c r="Y2238" s="112">
        <f t="shared" si="251"/>
        <v>0.14910705133062102</v>
      </c>
      <c r="Z2238" s="4">
        <f t="shared" si="252"/>
        <v>5.33</v>
      </c>
      <c r="AA2238" s="4">
        <f t="shared" si="253"/>
        <v>0.08</v>
      </c>
      <c r="AB2238" s="4">
        <f t="shared" si="254"/>
        <v>0.79474058359221</v>
      </c>
      <c r="AC2238" s="19">
        <f t="shared" si="255"/>
        <v>5.41</v>
      </c>
      <c r="AD2238" s="8" t="str">
        <f>IF(COUNTIF(Catégories!A:A,N2238)=0,"catégorie inconnue",LOOKUP(N2238,Catégories!A:A,Catégories!B:B))</f>
        <v>Frêt</v>
      </c>
      <c r="AE2238" s="21">
        <f t="shared" si="250"/>
        <v>6.2047405835922103</v>
      </c>
    </row>
    <row r="2239" spans="2:31" hidden="1" x14ac:dyDescent="0.2">
      <c r="B2239" t="s">
        <v>3839</v>
      </c>
      <c r="C2239" t="s">
        <v>177</v>
      </c>
      <c r="D2239">
        <v>46173</v>
      </c>
      <c r="E2239" t="s">
        <v>6294</v>
      </c>
      <c r="F2239" t="s">
        <v>22</v>
      </c>
      <c r="G2239" t="s">
        <v>156</v>
      </c>
      <c r="H2239" t="s">
        <v>149</v>
      </c>
      <c r="I2239" t="s">
        <v>6295</v>
      </c>
      <c r="J2239" t="s">
        <v>6295</v>
      </c>
      <c r="K2239" t="s">
        <v>24</v>
      </c>
      <c r="L2239" t="s">
        <v>6296</v>
      </c>
      <c r="M2239" t="s">
        <v>25</v>
      </c>
      <c r="N2239" t="s">
        <v>26</v>
      </c>
      <c r="O2239" t="s">
        <v>25</v>
      </c>
      <c r="P2239" t="s">
        <v>27</v>
      </c>
      <c r="Q2239" t="s">
        <v>190</v>
      </c>
      <c r="R2239">
        <v>0.11</v>
      </c>
      <c r="S2239" s="113" t="s">
        <v>191</v>
      </c>
      <c r="T2239">
        <v>5.33</v>
      </c>
      <c r="U2239" t="s">
        <v>30</v>
      </c>
      <c r="W2239" s="8" t="str">
        <f t="shared" si="249"/>
        <v/>
      </c>
      <c r="X2239" s="8">
        <f>IF(S2239="6B",_xlfn.XLOOKUP(H2239,'Zoning 2shop'!A:A,'Zoning 2shop'!B:B),IF(S2239="6C",_xlfn.XLOOKUP(G2239,'Zoning 2shop'!C:C,'Zoning 2shop'!D:D),""))</f>
        <v>42</v>
      </c>
      <c r="Y2239" s="112">
        <f t="shared" si="251"/>
        <v>0.14910705133062102</v>
      </c>
      <c r="Z2239" s="4">
        <f t="shared" si="252"/>
        <v>5.33</v>
      </c>
      <c r="AA2239" s="4">
        <f t="shared" si="253"/>
        <v>0.08</v>
      </c>
      <c r="AB2239" s="4">
        <f t="shared" si="254"/>
        <v>0.79474058359221</v>
      </c>
      <c r="AC2239" s="19">
        <f t="shared" si="255"/>
        <v>5.41</v>
      </c>
      <c r="AD2239" s="8" t="str">
        <f>IF(COUNTIF(Catégories!A:A,N2239)=0,"catégorie inconnue",LOOKUP(N2239,Catégories!A:A,Catégories!B:B))</f>
        <v>Frêt</v>
      </c>
      <c r="AE2239" s="21">
        <f t="shared" si="250"/>
        <v>6.2047405835922103</v>
      </c>
    </row>
    <row r="2240" spans="2:31" hidden="1" x14ac:dyDescent="0.2">
      <c r="B2240" t="s">
        <v>3839</v>
      </c>
      <c r="C2240" t="s">
        <v>177</v>
      </c>
      <c r="D2240">
        <v>46173</v>
      </c>
      <c r="E2240" t="s">
        <v>5162</v>
      </c>
      <c r="F2240" t="s">
        <v>22</v>
      </c>
      <c r="G2240" t="s">
        <v>151</v>
      </c>
      <c r="H2240" t="s">
        <v>149</v>
      </c>
      <c r="I2240" t="s">
        <v>6270</v>
      </c>
      <c r="J2240" t="s">
        <v>6270</v>
      </c>
      <c r="K2240" t="s">
        <v>24</v>
      </c>
      <c r="L2240" t="s">
        <v>6271</v>
      </c>
      <c r="M2240" t="s">
        <v>25</v>
      </c>
      <c r="N2240" t="s">
        <v>26</v>
      </c>
      <c r="O2240" t="s">
        <v>25</v>
      </c>
      <c r="P2240" t="s">
        <v>27</v>
      </c>
      <c r="Q2240" t="s">
        <v>190</v>
      </c>
      <c r="R2240">
        <v>0.31</v>
      </c>
      <c r="S2240" s="113" t="s">
        <v>191</v>
      </c>
      <c r="T2240">
        <v>5.33</v>
      </c>
      <c r="U2240" t="s">
        <v>30</v>
      </c>
      <c r="W2240" s="8" t="str">
        <f t="shared" si="249"/>
        <v/>
      </c>
      <c r="X2240" s="8">
        <f>IF(S2240="6B",_xlfn.XLOOKUP(H2240,'Zoning 2shop'!A:A,'Zoning 2shop'!B:B),IF(S2240="6C",_xlfn.XLOOKUP(G2240,'Zoning 2shop'!C:C,'Zoning 2shop'!D:D),""))</f>
        <v>30</v>
      </c>
      <c r="Y2240" s="112">
        <f t="shared" si="251"/>
        <v>0.14910705133062102</v>
      </c>
      <c r="Z2240" s="4">
        <f t="shared" si="252"/>
        <v>5.33</v>
      </c>
      <c r="AA2240" s="4">
        <f t="shared" si="253"/>
        <v>0.08</v>
      </c>
      <c r="AB2240" s="4">
        <f t="shared" si="254"/>
        <v>0.79474058359221</v>
      </c>
      <c r="AC2240" s="19">
        <f t="shared" si="255"/>
        <v>5.41</v>
      </c>
      <c r="AD2240" s="8" t="str">
        <f>IF(COUNTIF(Catégories!A:A,N2240)=0,"catégorie inconnue",LOOKUP(N2240,Catégories!A:A,Catégories!B:B))</f>
        <v>Frêt</v>
      </c>
      <c r="AE2240" s="21">
        <f t="shared" si="250"/>
        <v>6.2047405835922103</v>
      </c>
    </row>
    <row r="2241" spans="2:31" hidden="1" x14ac:dyDescent="0.2">
      <c r="B2241" t="s">
        <v>3839</v>
      </c>
      <c r="C2241" t="s">
        <v>177</v>
      </c>
      <c r="D2241">
        <v>46173</v>
      </c>
      <c r="E2241" t="s">
        <v>4515</v>
      </c>
      <c r="F2241" t="s">
        <v>22</v>
      </c>
      <c r="G2241" t="s">
        <v>151</v>
      </c>
      <c r="H2241" t="s">
        <v>149</v>
      </c>
      <c r="I2241" t="s">
        <v>6272</v>
      </c>
      <c r="J2241" t="s">
        <v>6272</v>
      </c>
      <c r="K2241" t="s">
        <v>24</v>
      </c>
      <c r="L2241" t="s">
        <v>6273</v>
      </c>
      <c r="M2241" t="s">
        <v>25</v>
      </c>
      <c r="N2241" t="s">
        <v>26</v>
      </c>
      <c r="O2241" t="s">
        <v>25</v>
      </c>
      <c r="P2241" t="s">
        <v>27</v>
      </c>
      <c r="Q2241" t="s">
        <v>190</v>
      </c>
      <c r="R2241">
        <v>0.97</v>
      </c>
      <c r="S2241" s="113" t="s">
        <v>191</v>
      </c>
      <c r="T2241">
        <v>5.55</v>
      </c>
      <c r="U2241" t="s">
        <v>30</v>
      </c>
      <c r="W2241" s="8" t="str">
        <f t="shared" si="249"/>
        <v/>
      </c>
      <c r="X2241" s="8">
        <f>IF(S2241="6B",_xlfn.XLOOKUP(H2241,'Zoning 2shop'!A:A,'Zoning 2shop'!B:B),IF(S2241="6C",_xlfn.XLOOKUP(G2241,'Zoning 2shop'!C:C,'Zoning 2shop'!D:D),""))</f>
        <v>30</v>
      </c>
      <c r="Y2241" s="112">
        <f t="shared" si="251"/>
        <v>0.14910705133062102</v>
      </c>
      <c r="Z2241" s="4">
        <f t="shared" si="252"/>
        <v>5.55</v>
      </c>
      <c r="AA2241" s="4">
        <f t="shared" si="253"/>
        <v>0.08</v>
      </c>
      <c r="AB2241" s="4">
        <f t="shared" si="254"/>
        <v>0.8275441348849466</v>
      </c>
      <c r="AC2241" s="19">
        <f t="shared" si="255"/>
        <v>5.63</v>
      </c>
      <c r="AD2241" s="8" t="str">
        <f>IF(COUNTIF(Catégories!A:A,N2241)=0,"catégorie inconnue",LOOKUP(N2241,Catégories!A:A,Catégories!B:B))</f>
        <v>Frêt</v>
      </c>
      <c r="AE2241" s="21">
        <f t="shared" si="250"/>
        <v>6.4575441348849463</v>
      </c>
    </row>
    <row r="2242" spans="2:31" hidden="1" x14ac:dyDescent="0.2">
      <c r="B2242" t="s">
        <v>3839</v>
      </c>
      <c r="C2242" t="s">
        <v>177</v>
      </c>
      <c r="D2242">
        <v>46173</v>
      </c>
      <c r="E2242" t="s">
        <v>6317</v>
      </c>
      <c r="F2242" t="s">
        <v>22</v>
      </c>
      <c r="G2242" t="s">
        <v>151</v>
      </c>
      <c r="H2242" t="s">
        <v>149</v>
      </c>
      <c r="I2242" t="s">
        <v>6318</v>
      </c>
      <c r="J2242" t="s">
        <v>6318</v>
      </c>
      <c r="K2242" t="s">
        <v>24</v>
      </c>
      <c r="L2242" t="s">
        <v>6319</v>
      </c>
      <c r="M2242" t="s">
        <v>25</v>
      </c>
      <c r="N2242" t="s">
        <v>26</v>
      </c>
      <c r="O2242" t="s">
        <v>25</v>
      </c>
      <c r="P2242" t="s">
        <v>27</v>
      </c>
      <c r="Q2242" t="s">
        <v>190</v>
      </c>
      <c r="R2242">
        <v>0.05</v>
      </c>
      <c r="S2242" s="113" t="s">
        <v>191</v>
      </c>
      <c r="T2242">
        <v>5.33</v>
      </c>
      <c r="U2242" t="s">
        <v>30</v>
      </c>
      <c r="W2242" s="8" t="str">
        <f t="shared" ref="W2242:W2305" si="256">IF(C2242&lt;&gt;2,"",IF(S2242="5X","5XK",IF(S2242="5Y","5YK",IF(S2242="6B","6BK",IF(S2242="6C","6CK","")))))</f>
        <v/>
      </c>
      <c r="X2242" s="8">
        <f>IF(S2242="6B",_xlfn.XLOOKUP(H2242,'Zoning 2shop'!A:A,'Zoning 2shop'!B:B),IF(S2242="6C",_xlfn.XLOOKUP(G2242,'Zoning 2shop'!C:C,'Zoning 2shop'!D:D),""))</f>
        <v>30</v>
      </c>
      <c r="Y2242" s="112">
        <f t="shared" si="251"/>
        <v>0.14910705133062102</v>
      </c>
      <c r="Z2242" s="4">
        <f t="shared" si="252"/>
        <v>5.33</v>
      </c>
      <c r="AA2242" s="4">
        <f t="shared" si="253"/>
        <v>0.08</v>
      </c>
      <c r="AB2242" s="4">
        <f t="shared" si="254"/>
        <v>0.79474058359221</v>
      </c>
      <c r="AC2242" s="19">
        <f t="shared" si="255"/>
        <v>5.41</v>
      </c>
      <c r="AD2242" s="8" t="str">
        <f>IF(COUNTIF(Catégories!A:A,N2242)=0,"catégorie inconnue",LOOKUP(N2242,Catégories!A:A,Catégories!B:B))</f>
        <v>Frêt</v>
      </c>
      <c r="AE2242" s="21">
        <f t="shared" si="250"/>
        <v>6.2047405835922103</v>
      </c>
    </row>
    <row r="2243" spans="2:31" hidden="1" x14ac:dyDescent="0.2">
      <c r="B2243" t="s">
        <v>3839</v>
      </c>
      <c r="C2243" t="s">
        <v>177</v>
      </c>
      <c r="D2243">
        <v>46173</v>
      </c>
      <c r="E2243" t="s">
        <v>6314</v>
      </c>
      <c r="F2243" t="s">
        <v>22</v>
      </c>
      <c r="G2243" t="s">
        <v>154</v>
      </c>
      <c r="H2243" t="s">
        <v>149</v>
      </c>
      <c r="I2243" t="s">
        <v>6315</v>
      </c>
      <c r="J2243" t="s">
        <v>6315</v>
      </c>
      <c r="K2243" t="s">
        <v>24</v>
      </c>
      <c r="L2243" t="s">
        <v>6316</v>
      </c>
      <c r="M2243" t="s">
        <v>25</v>
      </c>
      <c r="N2243" t="s">
        <v>26</v>
      </c>
      <c r="O2243" t="s">
        <v>25</v>
      </c>
      <c r="P2243" t="s">
        <v>27</v>
      </c>
      <c r="Q2243" t="s">
        <v>190</v>
      </c>
      <c r="R2243">
        <v>0.32</v>
      </c>
      <c r="S2243" s="113" t="s">
        <v>191</v>
      </c>
      <c r="T2243">
        <v>4.84</v>
      </c>
      <c r="U2243" t="s">
        <v>30</v>
      </c>
      <c r="W2243" s="8" t="str">
        <f t="shared" si="256"/>
        <v/>
      </c>
      <c r="X2243" s="8">
        <f>IF(S2243="6B",_xlfn.XLOOKUP(H2243,'Zoning 2shop'!A:A,'Zoning 2shop'!B:B),IF(S2243="6C",_xlfn.XLOOKUP(G2243,'Zoning 2shop'!C:C,'Zoning 2shop'!D:D),""))</f>
        <v>26</v>
      </c>
      <c r="Y2243" s="112">
        <f t="shared" si="251"/>
        <v>0.14910705133062102</v>
      </c>
      <c r="Z2243" s="4">
        <f t="shared" si="252"/>
        <v>4.84</v>
      </c>
      <c r="AA2243" s="4">
        <f t="shared" si="253"/>
        <v>0.08</v>
      </c>
      <c r="AB2243" s="4">
        <f t="shared" si="254"/>
        <v>0.72167812844020574</v>
      </c>
      <c r="AC2243" s="19">
        <f t="shared" si="255"/>
        <v>4.92</v>
      </c>
      <c r="AD2243" s="8" t="str">
        <f>IF(COUNTIF(Catégories!A:A,N2243)=0,"catégorie inconnue",LOOKUP(N2243,Catégories!A:A,Catégories!B:B))</f>
        <v>Frêt</v>
      </c>
      <c r="AE2243" s="21">
        <f t="shared" si="250"/>
        <v>5.6416781284402058</v>
      </c>
    </row>
    <row r="2244" spans="2:31" hidden="1" x14ac:dyDescent="0.2">
      <c r="B2244" t="s">
        <v>3839</v>
      </c>
      <c r="C2244" t="s">
        <v>177</v>
      </c>
      <c r="D2244">
        <v>46173</v>
      </c>
      <c r="E2244" t="s">
        <v>6302</v>
      </c>
      <c r="F2244" t="s">
        <v>22</v>
      </c>
      <c r="G2244" t="s">
        <v>151</v>
      </c>
      <c r="H2244" t="s">
        <v>149</v>
      </c>
      <c r="I2244" t="s">
        <v>6303</v>
      </c>
      <c r="J2244" t="s">
        <v>6303</v>
      </c>
      <c r="K2244" t="s">
        <v>24</v>
      </c>
      <c r="L2244" t="s">
        <v>6304</v>
      </c>
      <c r="M2244" t="s">
        <v>25</v>
      </c>
      <c r="N2244" t="s">
        <v>26</v>
      </c>
      <c r="O2244" t="s">
        <v>25</v>
      </c>
      <c r="P2244" t="s">
        <v>27</v>
      </c>
      <c r="Q2244" t="s">
        <v>190</v>
      </c>
      <c r="R2244">
        <v>0.56000000000000005</v>
      </c>
      <c r="S2244" s="113" t="s">
        <v>191</v>
      </c>
      <c r="T2244">
        <v>5.55</v>
      </c>
      <c r="U2244" t="s">
        <v>30</v>
      </c>
      <c r="W2244" s="8" t="str">
        <f t="shared" si="256"/>
        <v/>
      </c>
      <c r="X2244" s="8">
        <f>IF(S2244="6B",_xlfn.XLOOKUP(H2244,'Zoning 2shop'!A:A,'Zoning 2shop'!B:B),IF(S2244="6C",_xlfn.XLOOKUP(G2244,'Zoning 2shop'!C:C,'Zoning 2shop'!D:D),""))</f>
        <v>30</v>
      </c>
      <c r="Y2244" s="112">
        <f t="shared" si="251"/>
        <v>0.14910705133062102</v>
      </c>
      <c r="Z2244" s="4">
        <f t="shared" si="252"/>
        <v>5.55</v>
      </c>
      <c r="AA2244" s="4">
        <f t="shared" si="253"/>
        <v>0.08</v>
      </c>
      <c r="AB2244" s="4">
        <f t="shared" si="254"/>
        <v>0.8275441348849466</v>
      </c>
      <c r="AC2244" s="19">
        <f t="shared" si="255"/>
        <v>5.63</v>
      </c>
      <c r="AD2244" s="8" t="str">
        <f>IF(COUNTIF(Catégories!A:A,N2244)=0,"catégorie inconnue",LOOKUP(N2244,Catégories!A:A,Catégories!B:B))</f>
        <v>Frêt</v>
      </c>
      <c r="AE2244" s="21">
        <f t="shared" si="250"/>
        <v>6.4575441348849463</v>
      </c>
    </row>
    <row r="2245" spans="2:31" hidden="1" x14ac:dyDescent="0.2">
      <c r="B2245" t="s">
        <v>593</v>
      </c>
      <c r="C2245" t="s">
        <v>21</v>
      </c>
      <c r="D2245">
        <v>46161</v>
      </c>
      <c r="E2245" t="s">
        <v>22</v>
      </c>
      <c r="F2245" t="s">
        <v>1157</v>
      </c>
      <c r="G2245" t="s">
        <v>0</v>
      </c>
      <c r="H2245" t="s">
        <v>0</v>
      </c>
      <c r="I2245" t="s">
        <v>1158</v>
      </c>
      <c r="J2245" t="s">
        <v>23</v>
      </c>
      <c r="K2245" t="s">
        <v>24</v>
      </c>
      <c r="L2245" t="s">
        <v>1159</v>
      </c>
      <c r="M2245" t="s">
        <v>25</v>
      </c>
      <c r="N2245" t="s">
        <v>26</v>
      </c>
      <c r="O2245" t="s">
        <v>25</v>
      </c>
      <c r="P2245" t="s">
        <v>27</v>
      </c>
      <c r="Q2245" t="s">
        <v>28</v>
      </c>
      <c r="R2245">
        <v>4.6379999999999999</v>
      </c>
      <c r="S2245" s="113">
        <v>2</v>
      </c>
      <c r="T2245">
        <v>15.17</v>
      </c>
      <c r="U2245" t="s">
        <v>30</v>
      </c>
      <c r="W2245" s="8" t="str">
        <f t="shared" si="256"/>
        <v/>
      </c>
      <c r="X2245" s="8" t="str">
        <f>IF(S2245="6B",_xlfn.XLOOKUP(H2245,'Zoning 2shop'!A:A,'Zoning 2shop'!B:B),IF(S2245="6C",_xlfn.XLOOKUP(G2245,'Zoning 2shop'!C:C,'Zoning 2shop'!D:D),""))</f>
        <v/>
      </c>
      <c r="Y2245" s="112">
        <f t="shared" si="251"/>
        <v>0.14910705133062102</v>
      </c>
      <c r="Z2245" s="4">
        <f t="shared" si="252"/>
        <v>15.17</v>
      </c>
      <c r="AA2245" s="4">
        <f t="shared" si="253"/>
        <v>0.5</v>
      </c>
      <c r="AB2245" s="4">
        <f t="shared" si="254"/>
        <v>2.2619539686855208</v>
      </c>
      <c r="AC2245" s="19">
        <f t="shared" si="255"/>
        <v>15.67</v>
      </c>
      <c r="AD2245" s="8" t="str">
        <f>IF(COUNTIF(Catégories!A:A,N2245)=0,"catégorie inconnue",LOOKUP(N2245,Catégories!A:A,Catégories!B:B))</f>
        <v>Frêt</v>
      </c>
      <c r="AE2245" s="21">
        <f t="shared" si="250"/>
        <v>17.931953968685519</v>
      </c>
    </row>
    <row r="2246" spans="2:31" hidden="1" x14ac:dyDescent="0.2">
      <c r="B2246" t="s">
        <v>593</v>
      </c>
      <c r="C2246" t="s">
        <v>21</v>
      </c>
      <c r="D2246">
        <v>46161</v>
      </c>
      <c r="E2246" t="s">
        <v>22</v>
      </c>
      <c r="F2246" t="s">
        <v>1157</v>
      </c>
      <c r="G2246" t="s">
        <v>0</v>
      </c>
      <c r="H2246" t="s">
        <v>0</v>
      </c>
      <c r="I2246" t="s">
        <v>1158</v>
      </c>
      <c r="J2246" t="s">
        <v>23</v>
      </c>
      <c r="K2246" t="s">
        <v>24</v>
      </c>
      <c r="L2246" t="s">
        <v>1159</v>
      </c>
      <c r="M2246" t="s">
        <v>25</v>
      </c>
      <c r="N2246" t="s">
        <v>94</v>
      </c>
      <c r="O2246" t="s">
        <v>25</v>
      </c>
      <c r="Q2246" t="s">
        <v>28</v>
      </c>
      <c r="R2246">
        <v>0</v>
      </c>
      <c r="S2246" s="113">
        <v>2</v>
      </c>
      <c r="T2246">
        <v>3.95</v>
      </c>
      <c r="U2246" t="s">
        <v>30</v>
      </c>
      <c r="W2246" s="8" t="str">
        <f t="shared" si="256"/>
        <v/>
      </c>
      <c r="X2246" s="8" t="str">
        <f>IF(S2246="6B",_xlfn.XLOOKUP(H2246,'Zoning 2shop'!A:A,'Zoning 2shop'!B:B),IF(S2246="6C",_xlfn.XLOOKUP(G2246,'Zoning 2shop'!C:C,'Zoning 2shop'!D:D),""))</f>
        <v/>
      </c>
      <c r="Y2246" s="112">
        <f t="shared" si="251"/>
        <v>0.14910705133062102</v>
      </c>
      <c r="Z2246" s="4">
        <f t="shared" si="252"/>
        <v>3.95</v>
      </c>
      <c r="AA2246" s="4">
        <f t="shared" si="253"/>
        <v>0.5</v>
      </c>
      <c r="AB2246" s="4">
        <f t="shared" si="254"/>
        <v>0.58897285275595301</v>
      </c>
      <c r="AC2246" s="19">
        <f t="shared" si="255"/>
        <v>4.45</v>
      </c>
      <c r="AD2246" s="8" t="str">
        <f>IF(COUNTIF(Catégories!A:A,N2246)=0,"catégorie inconnue",LOOKUP(N2246,Catégories!A:A,Catégories!B:B))</f>
        <v>Zones éloignées</v>
      </c>
      <c r="AE2246" s="21">
        <f t="shared" si="250"/>
        <v>5.0389728527559532</v>
      </c>
    </row>
    <row r="2247" spans="2:31" hidden="1" x14ac:dyDescent="0.2">
      <c r="B2247" t="s">
        <v>593</v>
      </c>
      <c r="C2247" t="s">
        <v>21</v>
      </c>
      <c r="D2247">
        <v>46161</v>
      </c>
      <c r="E2247" t="s">
        <v>22</v>
      </c>
      <c r="F2247" t="s">
        <v>221</v>
      </c>
      <c r="G2247" t="s">
        <v>0</v>
      </c>
      <c r="H2247" t="s">
        <v>0</v>
      </c>
      <c r="I2247" t="s">
        <v>1151</v>
      </c>
      <c r="J2247" t="s">
        <v>23</v>
      </c>
      <c r="K2247" t="s">
        <v>24</v>
      </c>
      <c r="L2247" t="s">
        <v>1152</v>
      </c>
      <c r="M2247" t="s">
        <v>25</v>
      </c>
      <c r="N2247" t="s">
        <v>26</v>
      </c>
      <c r="O2247" t="s">
        <v>25</v>
      </c>
      <c r="P2247" t="s">
        <v>27</v>
      </c>
      <c r="Q2247" t="s">
        <v>28</v>
      </c>
      <c r="R2247">
        <v>7.0000000000000007E-2</v>
      </c>
      <c r="S2247" s="113">
        <v>2</v>
      </c>
      <c r="T2247">
        <v>12.45</v>
      </c>
      <c r="U2247" t="s">
        <v>30</v>
      </c>
      <c r="W2247" s="8" t="str">
        <f t="shared" si="256"/>
        <v/>
      </c>
      <c r="X2247" s="8" t="str">
        <f>IF(S2247="6B",_xlfn.XLOOKUP(H2247,'Zoning 2shop'!A:A,'Zoning 2shop'!B:B),IF(S2247="6C",_xlfn.XLOOKUP(G2247,'Zoning 2shop'!C:C,'Zoning 2shop'!D:D),""))</f>
        <v/>
      </c>
      <c r="Y2247" s="112">
        <f t="shared" si="251"/>
        <v>0.14910705133062102</v>
      </c>
      <c r="Z2247" s="4">
        <f t="shared" si="252"/>
        <v>12.45</v>
      </c>
      <c r="AA2247" s="4">
        <f t="shared" si="253"/>
        <v>0.5</v>
      </c>
      <c r="AB2247" s="4">
        <f t="shared" si="254"/>
        <v>1.8563827890662317</v>
      </c>
      <c r="AC2247" s="19">
        <f t="shared" si="255"/>
        <v>12.95</v>
      </c>
      <c r="AD2247" s="8" t="str">
        <f>IF(COUNTIF(Catégories!A:A,N2247)=0,"catégorie inconnue",LOOKUP(N2247,Catégories!A:A,Catégories!B:B))</f>
        <v>Frêt</v>
      </c>
      <c r="AE2247" s="21">
        <f t="shared" si="250"/>
        <v>14.80638278906623</v>
      </c>
    </row>
    <row r="2248" spans="2:31" hidden="1" x14ac:dyDescent="0.2">
      <c r="B2248" t="s">
        <v>593</v>
      </c>
      <c r="C2248" t="s">
        <v>21</v>
      </c>
      <c r="D2248">
        <v>46162</v>
      </c>
      <c r="E2248" t="s">
        <v>22</v>
      </c>
      <c r="F2248" t="s">
        <v>269</v>
      </c>
      <c r="G2248" t="s">
        <v>0</v>
      </c>
      <c r="H2248" t="s">
        <v>0</v>
      </c>
      <c r="I2248" t="s">
        <v>1186</v>
      </c>
      <c r="J2248" t="s">
        <v>23</v>
      </c>
      <c r="K2248" t="s">
        <v>24</v>
      </c>
      <c r="L2248" t="s">
        <v>1187</v>
      </c>
      <c r="M2248" t="s">
        <v>25</v>
      </c>
      <c r="N2248" t="s">
        <v>26</v>
      </c>
      <c r="O2248" t="s">
        <v>25</v>
      </c>
      <c r="P2248" t="s">
        <v>27</v>
      </c>
      <c r="Q2248" t="s">
        <v>28</v>
      </c>
      <c r="R2248">
        <v>10.5</v>
      </c>
      <c r="S2248" s="113">
        <v>2</v>
      </c>
      <c r="T2248">
        <v>19.25</v>
      </c>
      <c r="U2248" t="s">
        <v>30</v>
      </c>
      <c r="W2248" s="8" t="str">
        <f t="shared" si="256"/>
        <v/>
      </c>
      <c r="X2248" s="8" t="str">
        <f>IF(S2248="6B",_xlfn.XLOOKUP(H2248,'Zoning 2shop'!A:A,'Zoning 2shop'!B:B),IF(S2248="6C",_xlfn.XLOOKUP(G2248,'Zoning 2shop'!C:C,'Zoning 2shop'!D:D),""))</f>
        <v/>
      </c>
      <c r="Y2248" s="112">
        <f t="shared" si="251"/>
        <v>0.14910705133062102</v>
      </c>
      <c r="Z2248" s="4">
        <f t="shared" si="252"/>
        <v>19.25</v>
      </c>
      <c r="AA2248" s="4">
        <f t="shared" si="253"/>
        <v>0.5</v>
      </c>
      <c r="AB2248" s="4">
        <f t="shared" si="254"/>
        <v>2.8703107381144548</v>
      </c>
      <c r="AC2248" s="19">
        <f t="shared" si="255"/>
        <v>19.75</v>
      </c>
      <c r="AD2248" s="8" t="str">
        <f>IF(COUNTIF(Catégories!A:A,N2248)=0,"catégorie inconnue",LOOKUP(N2248,Catégories!A:A,Catégories!B:B))</f>
        <v>Frêt</v>
      </c>
      <c r="AE2248" s="21">
        <f t="shared" si="250"/>
        <v>22.620310738114455</v>
      </c>
    </row>
    <row r="2249" spans="2:31" hidden="1" x14ac:dyDescent="0.2">
      <c r="B2249" t="s">
        <v>593</v>
      </c>
      <c r="C2249" t="s">
        <v>21</v>
      </c>
      <c r="D2249">
        <v>46162</v>
      </c>
      <c r="E2249" t="s">
        <v>22</v>
      </c>
      <c r="F2249" t="s">
        <v>269</v>
      </c>
      <c r="G2249" t="s">
        <v>0</v>
      </c>
      <c r="H2249" t="s">
        <v>0</v>
      </c>
      <c r="I2249" t="s">
        <v>1186</v>
      </c>
      <c r="J2249" t="s">
        <v>23</v>
      </c>
      <c r="K2249" t="s">
        <v>24</v>
      </c>
      <c r="L2249" t="s">
        <v>1187</v>
      </c>
      <c r="M2249" t="s">
        <v>25</v>
      </c>
      <c r="N2249" t="s">
        <v>94</v>
      </c>
      <c r="O2249" t="s">
        <v>25</v>
      </c>
      <c r="Q2249" t="s">
        <v>28</v>
      </c>
      <c r="R2249">
        <v>0</v>
      </c>
      <c r="S2249" s="113">
        <v>2</v>
      </c>
      <c r="T2249">
        <v>3.95</v>
      </c>
      <c r="U2249" t="s">
        <v>30</v>
      </c>
      <c r="W2249" s="8" t="str">
        <f t="shared" si="256"/>
        <v/>
      </c>
      <c r="X2249" s="8" t="str">
        <f>IF(S2249="6B",_xlfn.XLOOKUP(H2249,'Zoning 2shop'!A:A,'Zoning 2shop'!B:B),IF(S2249="6C",_xlfn.XLOOKUP(G2249,'Zoning 2shop'!C:C,'Zoning 2shop'!D:D),""))</f>
        <v/>
      </c>
      <c r="Y2249" s="112">
        <f t="shared" si="251"/>
        <v>0.14910705133062102</v>
      </c>
      <c r="Z2249" s="4">
        <f t="shared" si="252"/>
        <v>3.95</v>
      </c>
      <c r="AA2249" s="4">
        <f t="shared" si="253"/>
        <v>0.5</v>
      </c>
      <c r="AB2249" s="4">
        <f t="shared" si="254"/>
        <v>0.58897285275595301</v>
      </c>
      <c r="AC2249" s="19">
        <f t="shared" si="255"/>
        <v>4.45</v>
      </c>
      <c r="AD2249" s="8" t="str">
        <f>IF(COUNTIF(Catégories!A:A,N2249)=0,"catégorie inconnue",LOOKUP(N2249,Catégories!A:A,Catégories!B:B))</f>
        <v>Zones éloignées</v>
      </c>
      <c r="AE2249" s="21">
        <f t="shared" si="250"/>
        <v>5.0389728527559532</v>
      </c>
    </row>
    <row r="2250" spans="2:31" hidden="1" x14ac:dyDescent="0.2">
      <c r="B2250" t="s">
        <v>1970</v>
      </c>
      <c r="C2250" t="s">
        <v>21</v>
      </c>
      <c r="D2250">
        <v>46146</v>
      </c>
      <c r="E2250" t="s">
        <v>22</v>
      </c>
      <c r="F2250" t="s">
        <v>1971</v>
      </c>
      <c r="G2250" t="s">
        <v>149</v>
      </c>
      <c r="H2250" t="s">
        <v>198</v>
      </c>
      <c r="I2250" t="s">
        <v>1972</v>
      </c>
      <c r="J2250" t="s">
        <v>23</v>
      </c>
      <c r="K2250" t="s">
        <v>24</v>
      </c>
      <c r="L2250" t="s">
        <v>1973</v>
      </c>
      <c r="M2250" t="s">
        <v>25</v>
      </c>
      <c r="N2250" t="s">
        <v>26</v>
      </c>
      <c r="O2250" t="s">
        <v>25</v>
      </c>
      <c r="P2250" t="s">
        <v>27</v>
      </c>
      <c r="Q2250" t="s">
        <v>224</v>
      </c>
      <c r="R2250">
        <v>8.1180000000000003</v>
      </c>
      <c r="S2250" s="113">
        <v>44</v>
      </c>
      <c r="T2250">
        <v>16.53</v>
      </c>
      <c r="U2250" t="s">
        <v>30</v>
      </c>
      <c r="W2250" s="8" t="str">
        <f t="shared" si="256"/>
        <v/>
      </c>
      <c r="X2250" s="8" t="str">
        <f>IF(S2250="6B",_xlfn.XLOOKUP(H2250,'Zoning 2shop'!A:A,'Zoning 2shop'!B:B),IF(S2250="6C",_xlfn.XLOOKUP(G2250,'Zoning 2shop'!C:C,'Zoning 2shop'!D:D),""))</f>
        <v/>
      </c>
      <c r="Y2250" s="112">
        <f t="shared" si="251"/>
        <v>0.14910705133062102</v>
      </c>
      <c r="Z2250" s="4">
        <f t="shared" si="252"/>
        <v>16.53</v>
      </c>
      <c r="AA2250" s="4">
        <f t="shared" si="253"/>
        <v>0.5</v>
      </c>
      <c r="AB2250" s="4">
        <f t="shared" si="254"/>
        <v>2.4647395584951655</v>
      </c>
      <c r="AC2250" s="19">
        <f t="shared" si="255"/>
        <v>17.03</v>
      </c>
      <c r="AD2250" s="8" t="str">
        <f>IF(COUNTIF(Catégories!A:A,N2250)=0,"catégorie inconnue",LOOKUP(N2250,Catégories!A:A,Catégories!B:B))</f>
        <v>Frêt</v>
      </c>
      <c r="AE2250" s="21">
        <f t="shared" ref="AE2250:AE2313" si="257">SUM(Z2250:AB2250)</f>
        <v>19.494739558495166</v>
      </c>
    </row>
    <row r="2251" spans="2:31" hidden="1" x14ac:dyDescent="0.2">
      <c r="B2251" t="s">
        <v>1970</v>
      </c>
      <c r="C2251" t="s">
        <v>21</v>
      </c>
      <c r="D2251">
        <v>46146</v>
      </c>
      <c r="E2251" t="s">
        <v>22</v>
      </c>
      <c r="F2251" t="s">
        <v>583</v>
      </c>
      <c r="G2251" t="s">
        <v>149</v>
      </c>
      <c r="H2251" t="s">
        <v>207</v>
      </c>
      <c r="I2251" t="s">
        <v>2022</v>
      </c>
      <c r="J2251" t="s">
        <v>2023</v>
      </c>
      <c r="K2251" t="s">
        <v>24</v>
      </c>
      <c r="L2251" t="s">
        <v>2024</v>
      </c>
      <c r="M2251" t="s">
        <v>25</v>
      </c>
      <c r="N2251" t="s">
        <v>26</v>
      </c>
      <c r="O2251" t="s">
        <v>25</v>
      </c>
      <c r="P2251" t="s">
        <v>27</v>
      </c>
      <c r="Q2251" t="s">
        <v>224</v>
      </c>
      <c r="R2251">
        <v>14.4</v>
      </c>
      <c r="S2251" s="113">
        <v>44</v>
      </c>
      <c r="T2251">
        <v>20.07</v>
      </c>
      <c r="U2251" t="s">
        <v>30</v>
      </c>
      <c r="W2251" s="8" t="str">
        <f t="shared" si="256"/>
        <v/>
      </c>
      <c r="X2251" s="8" t="str">
        <f>IF(S2251="6B",_xlfn.XLOOKUP(H2251,'Zoning 2shop'!A:A,'Zoning 2shop'!B:B),IF(S2251="6C",_xlfn.XLOOKUP(G2251,'Zoning 2shop'!C:C,'Zoning 2shop'!D:D),""))</f>
        <v/>
      </c>
      <c r="Y2251" s="112">
        <f t="shared" si="251"/>
        <v>0.14910705133062102</v>
      </c>
      <c r="Z2251" s="4">
        <f t="shared" si="252"/>
        <v>20.07</v>
      </c>
      <c r="AA2251" s="4">
        <f t="shared" si="253"/>
        <v>0.5</v>
      </c>
      <c r="AB2251" s="4">
        <f t="shared" si="254"/>
        <v>2.9925785202055639</v>
      </c>
      <c r="AC2251" s="19">
        <f t="shared" si="255"/>
        <v>20.57</v>
      </c>
      <c r="AD2251" s="8" t="str">
        <f>IF(COUNTIF(Catégories!A:A,N2251)=0,"catégorie inconnue",LOOKUP(N2251,Catégories!A:A,Catégories!B:B))</f>
        <v>Frêt</v>
      </c>
      <c r="AE2251" s="21">
        <f t="shared" si="257"/>
        <v>23.562578520205562</v>
      </c>
    </row>
    <row r="2252" spans="2:31" hidden="1" x14ac:dyDescent="0.2">
      <c r="B2252" t="s">
        <v>1970</v>
      </c>
      <c r="C2252" t="s">
        <v>21</v>
      </c>
      <c r="D2252">
        <v>46146</v>
      </c>
      <c r="E2252" t="s">
        <v>22</v>
      </c>
      <c r="F2252" t="s">
        <v>583</v>
      </c>
      <c r="G2252" t="s">
        <v>149</v>
      </c>
      <c r="H2252" t="s">
        <v>207</v>
      </c>
      <c r="I2252" t="s">
        <v>2022</v>
      </c>
      <c r="J2252" t="s">
        <v>2023</v>
      </c>
      <c r="K2252" t="s">
        <v>24</v>
      </c>
      <c r="L2252" t="s">
        <v>2024</v>
      </c>
      <c r="M2252" t="s">
        <v>25</v>
      </c>
      <c r="N2252" t="s">
        <v>163</v>
      </c>
      <c r="O2252" t="s">
        <v>25</v>
      </c>
      <c r="Q2252" t="s">
        <v>224</v>
      </c>
      <c r="R2252">
        <v>0</v>
      </c>
      <c r="S2252" s="113">
        <v>44</v>
      </c>
      <c r="T2252">
        <v>9</v>
      </c>
      <c r="U2252" t="s">
        <v>30</v>
      </c>
      <c r="W2252" s="8" t="str">
        <f t="shared" si="256"/>
        <v/>
      </c>
      <c r="X2252" s="8" t="str">
        <f>IF(S2252="6B",_xlfn.XLOOKUP(H2252,'Zoning 2shop'!A:A,'Zoning 2shop'!B:B),IF(S2252="6C",_xlfn.XLOOKUP(G2252,'Zoning 2shop'!C:C,'Zoning 2shop'!D:D),""))</f>
        <v/>
      </c>
      <c r="Y2252" s="112">
        <f t="shared" si="251"/>
        <v>0.14910705133062102</v>
      </c>
      <c r="Z2252" s="4">
        <f t="shared" si="252"/>
        <v>9</v>
      </c>
      <c r="AA2252" s="4">
        <f t="shared" si="253"/>
        <v>0.5</v>
      </c>
      <c r="AB2252" s="4">
        <f t="shared" si="254"/>
        <v>1.3419634619755891</v>
      </c>
      <c r="AC2252" s="19">
        <f t="shared" si="255"/>
        <v>9.5</v>
      </c>
      <c r="AD2252" s="8" t="str">
        <f>IF(COUNTIF(Catégories!A:A,N2252)=0,"catégorie inconnue",LOOKUP(N2252,Catégories!A:A,Catégories!B:B))</f>
        <v>Zones éloignées</v>
      </c>
      <c r="AE2252" s="21">
        <f t="shared" si="257"/>
        <v>10.841963461975588</v>
      </c>
    </row>
    <row r="2253" spans="2:31" hidden="1" x14ac:dyDescent="0.2">
      <c r="B2253" t="s">
        <v>1970</v>
      </c>
      <c r="C2253" t="s">
        <v>21</v>
      </c>
      <c r="D2253">
        <v>46146</v>
      </c>
      <c r="E2253" t="s">
        <v>22</v>
      </c>
      <c r="F2253" t="s">
        <v>1987</v>
      </c>
      <c r="G2253" t="s">
        <v>149</v>
      </c>
      <c r="H2253" t="s">
        <v>198</v>
      </c>
      <c r="I2253" t="s">
        <v>1988</v>
      </c>
      <c r="J2253" t="s">
        <v>23</v>
      </c>
      <c r="K2253" t="s">
        <v>24</v>
      </c>
      <c r="L2253" t="s">
        <v>1989</v>
      </c>
      <c r="M2253" t="s">
        <v>25</v>
      </c>
      <c r="N2253" t="s">
        <v>26</v>
      </c>
      <c r="O2253" t="s">
        <v>25</v>
      </c>
      <c r="P2253" t="s">
        <v>27</v>
      </c>
      <c r="Q2253" t="s">
        <v>224</v>
      </c>
      <c r="R2253">
        <v>7.6879999999999997</v>
      </c>
      <c r="S2253" s="113">
        <v>44</v>
      </c>
      <c r="T2253">
        <v>15.94</v>
      </c>
      <c r="U2253" t="s">
        <v>30</v>
      </c>
      <c r="W2253" s="8" t="str">
        <f t="shared" si="256"/>
        <v/>
      </c>
      <c r="X2253" s="8" t="str">
        <f>IF(S2253="6B",_xlfn.XLOOKUP(H2253,'Zoning 2shop'!A:A,'Zoning 2shop'!B:B),IF(S2253="6C",_xlfn.XLOOKUP(G2253,'Zoning 2shop'!C:C,'Zoning 2shop'!D:D),""))</f>
        <v/>
      </c>
      <c r="Y2253" s="112">
        <f t="shared" si="251"/>
        <v>0.14910705133062102</v>
      </c>
      <c r="Z2253" s="4">
        <f t="shared" si="252"/>
        <v>15.94</v>
      </c>
      <c r="AA2253" s="4">
        <f t="shared" si="253"/>
        <v>0.5</v>
      </c>
      <c r="AB2253" s="4">
        <f t="shared" si="254"/>
        <v>2.3767663982100991</v>
      </c>
      <c r="AC2253" s="19">
        <f t="shared" si="255"/>
        <v>16.439999999999998</v>
      </c>
      <c r="AD2253" s="8" t="str">
        <f>IF(COUNTIF(Catégories!A:A,N2253)=0,"catégorie inconnue",LOOKUP(N2253,Catégories!A:A,Catégories!B:B))</f>
        <v>Frêt</v>
      </c>
      <c r="AE2253" s="21">
        <f t="shared" si="257"/>
        <v>18.816766398210095</v>
      </c>
    </row>
    <row r="2254" spans="2:31" hidden="1" x14ac:dyDescent="0.2">
      <c r="B2254" t="s">
        <v>1970</v>
      </c>
      <c r="C2254" t="s">
        <v>21</v>
      </c>
      <c r="D2254">
        <v>46148</v>
      </c>
      <c r="E2254" t="s">
        <v>22</v>
      </c>
      <c r="F2254" t="s">
        <v>2071</v>
      </c>
      <c r="G2254" t="s">
        <v>149</v>
      </c>
      <c r="H2254" t="s">
        <v>157</v>
      </c>
      <c r="I2254" t="s">
        <v>2072</v>
      </c>
      <c r="J2254" t="s">
        <v>23</v>
      </c>
      <c r="K2254" t="s">
        <v>24</v>
      </c>
      <c r="L2254" t="s">
        <v>2073</v>
      </c>
      <c r="M2254" t="s">
        <v>25</v>
      </c>
      <c r="N2254" t="s">
        <v>26</v>
      </c>
      <c r="O2254" t="s">
        <v>145</v>
      </c>
      <c r="P2254" t="s">
        <v>27</v>
      </c>
      <c r="Q2254" t="s">
        <v>219</v>
      </c>
      <c r="R2254">
        <v>1.6379999999999999</v>
      </c>
      <c r="S2254" s="113">
        <v>44</v>
      </c>
      <c r="T2254">
        <v>7.67</v>
      </c>
      <c r="U2254" t="s">
        <v>30</v>
      </c>
      <c r="W2254" s="8" t="str">
        <f t="shared" si="256"/>
        <v/>
      </c>
      <c r="X2254" s="8" t="str">
        <f>IF(S2254="6B",_xlfn.XLOOKUP(H2254,'Zoning 2shop'!A:A,'Zoning 2shop'!B:B),IF(S2254="6C",_xlfn.XLOOKUP(G2254,'Zoning 2shop'!C:C,'Zoning 2shop'!D:D),""))</f>
        <v/>
      </c>
      <c r="Y2254" s="112">
        <f t="shared" si="251"/>
        <v>0.14910705133062102</v>
      </c>
      <c r="Z2254" s="4">
        <f t="shared" si="252"/>
        <v>7.67</v>
      </c>
      <c r="AA2254" s="4">
        <f t="shared" si="253"/>
        <v>0.5</v>
      </c>
      <c r="AB2254" s="4">
        <f t="shared" si="254"/>
        <v>1.1436510837058633</v>
      </c>
      <c r="AC2254" s="19">
        <f t="shared" si="255"/>
        <v>8.17</v>
      </c>
      <c r="AD2254" s="8" t="str">
        <f>IF(COUNTIF(Catégories!A:A,N2254)=0,"catégorie inconnue",LOOKUP(N2254,Catégories!A:A,Catégories!B:B))</f>
        <v>Frêt</v>
      </c>
      <c r="AE2254" s="21">
        <f t="shared" si="257"/>
        <v>9.3136510837058637</v>
      </c>
    </row>
    <row r="2255" spans="2:31" hidden="1" x14ac:dyDescent="0.2">
      <c r="B2255" t="s">
        <v>1970</v>
      </c>
      <c r="C2255" t="s">
        <v>21</v>
      </c>
      <c r="D2255">
        <v>46148</v>
      </c>
      <c r="E2255" t="s">
        <v>22</v>
      </c>
      <c r="F2255" t="s">
        <v>2071</v>
      </c>
      <c r="G2255" t="s">
        <v>149</v>
      </c>
      <c r="H2255" t="s">
        <v>157</v>
      </c>
      <c r="I2255" t="s">
        <v>2072</v>
      </c>
      <c r="J2255" t="s">
        <v>23</v>
      </c>
      <c r="K2255" t="s">
        <v>24</v>
      </c>
      <c r="L2255" t="s">
        <v>2073</v>
      </c>
      <c r="M2255" t="s">
        <v>25</v>
      </c>
      <c r="N2255" t="s">
        <v>80</v>
      </c>
      <c r="O2255" t="s">
        <v>145</v>
      </c>
      <c r="Q2255" t="s">
        <v>219</v>
      </c>
      <c r="R2255">
        <v>0</v>
      </c>
      <c r="S2255" s="113">
        <v>44</v>
      </c>
      <c r="T2255">
        <v>16</v>
      </c>
      <c r="U2255" t="s">
        <v>30</v>
      </c>
      <c r="W2255" s="8" t="str">
        <f t="shared" si="256"/>
        <v/>
      </c>
      <c r="X2255" s="8" t="str">
        <f>IF(S2255="6B",_xlfn.XLOOKUP(H2255,'Zoning 2shop'!A:A,'Zoning 2shop'!B:B),IF(S2255="6C",_xlfn.XLOOKUP(G2255,'Zoning 2shop'!C:C,'Zoning 2shop'!D:D),""))</f>
        <v/>
      </c>
      <c r="Y2255" s="112">
        <f t="shared" si="251"/>
        <v>0.14910705133062102</v>
      </c>
      <c r="Z2255" s="4">
        <f t="shared" si="252"/>
        <v>16</v>
      </c>
      <c r="AA2255" s="4">
        <f t="shared" si="253"/>
        <v>0.5</v>
      </c>
      <c r="AB2255" s="4">
        <f t="shared" si="254"/>
        <v>2.3857128212899363</v>
      </c>
      <c r="AC2255" s="19">
        <f t="shared" si="255"/>
        <v>16.5</v>
      </c>
      <c r="AD2255" s="8" t="str">
        <f>IF(COUNTIF(Catégories!A:A,N2255)=0,"catégorie inconnue",LOOKUP(N2255,Catégories!A:A,Catégories!B:B))</f>
        <v>Frêt</v>
      </c>
      <c r="AE2255" s="21">
        <f t="shared" si="257"/>
        <v>18.885712821289935</v>
      </c>
    </row>
    <row r="2256" spans="2:31" hidden="1" x14ac:dyDescent="0.2">
      <c r="B2256" t="s">
        <v>1970</v>
      </c>
      <c r="C2256" t="s">
        <v>21</v>
      </c>
      <c r="D2256">
        <v>46148</v>
      </c>
      <c r="E2256" t="s">
        <v>22</v>
      </c>
      <c r="F2256" t="s">
        <v>2071</v>
      </c>
      <c r="G2256" t="s">
        <v>149</v>
      </c>
      <c r="H2256" t="s">
        <v>157</v>
      </c>
      <c r="I2256" t="s">
        <v>2072</v>
      </c>
      <c r="J2256" t="s">
        <v>23</v>
      </c>
      <c r="K2256" t="s">
        <v>24</v>
      </c>
      <c r="L2256" t="s">
        <v>2073</v>
      </c>
      <c r="M2256" t="s">
        <v>25</v>
      </c>
      <c r="N2256" t="s">
        <v>158</v>
      </c>
      <c r="O2256" t="s">
        <v>145</v>
      </c>
      <c r="Q2256" t="s">
        <v>219</v>
      </c>
      <c r="R2256">
        <v>0</v>
      </c>
      <c r="S2256" s="113">
        <v>44</v>
      </c>
      <c r="T2256">
        <v>20</v>
      </c>
      <c r="U2256" t="s">
        <v>30</v>
      </c>
      <c r="W2256" s="8" t="str">
        <f t="shared" si="256"/>
        <v/>
      </c>
      <c r="X2256" s="8" t="str">
        <f>IF(S2256="6B",_xlfn.XLOOKUP(H2256,'Zoning 2shop'!A:A,'Zoning 2shop'!B:B),IF(S2256="6C",_xlfn.XLOOKUP(G2256,'Zoning 2shop'!C:C,'Zoning 2shop'!D:D),""))</f>
        <v/>
      </c>
      <c r="Y2256" s="112">
        <f t="shared" si="251"/>
        <v>0.14910705133062102</v>
      </c>
      <c r="Z2256" s="4">
        <f t="shared" si="252"/>
        <v>20</v>
      </c>
      <c r="AA2256" s="4">
        <f t="shared" si="253"/>
        <v>0.5</v>
      </c>
      <c r="AB2256" s="4">
        <f t="shared" si="254"/>
        <v>2.9821410266124202</v>
      </c>
      <c r="AC2256" s="19">
        <f t="shared" si="255"/>
        <v>20.5</v>
      </c>
      <c r="AD2256" s="8" t="str">
        <f>IF(COUNTIF(Catégories!A:A,N2256)=0,"catégorie inconnue",LOOKUP(N2256,Catégories!A:A,Catégories!B:B))</f>
        <v>Droits et taxes</v>
      </c>
      <c r="AE2256" s="21">
        <f t="shared" si="257"/>
        <v>23.482141026612421</v>
      </c>
    </row>
    <row r="2257" spans="2:31" hidden="1" x14ac:dyDescent="0.2">
      <c r="B2257" t="s">
        <v>1970</v>
      </c>
      <c r="C2257" t="s">
        <v>21</v>
      </c>
      <c r="D2257">
        <v>46149</v>
      </c>
      <c r="E2257" t="s">
        <v>22</v>
      </c>
      <c r="F2257" t="s">
        <v>2091</v>
      </c>
      <c r="G2257" t="s">
        <v>149</v>
      </c>
      <c r="H2257" t="s">
        <v>157</v>
      </c>
      <c r="I2257" t="s">
        <v>2092</v>
      </c>
      <c r="J2257" t="s">
        <v>23</v>
      </c>
      <c r="K2257" t="s">
        <v>24</v>
      </c>
      <c r="L2257" t="s">
        <v>2093</v>
      </c>
      <c r="M2257" t="s">
        <v>25</v>
      </c>
      <c r="N2257" t="s">
        <v>26</v>
      </c>
      <c r="O2257" t="s">
        <v>145</v>
      </c>
      <c r="P2257" t="s">
        <v>27</v>
      </c>
      <c r="Q2257" t="s">
        <v>219</v>
      </c>
      <c r="R2257">
        <v>7.2</v>
      </c>
      <c r="S2257" s="113">
        <v>44</v>
      </c>
      <c r="T2257">
        <v>11.03</v>
      </c>
      <c r="U2257" t="s">
        <v>30</v>
      </c>
      <c r="W2257" s="8" t="str">
        <f t="shared" si="256"/>
        <v/>
      </c>
      <c r="X2257" s="8" t="str">
        <f>IF(S2257="6B",_xlfn.XLOOKUP(H2257,'Zoning 2shop'!A:A,'Zoning 2shop'!B:B),IF(S2257="6C",_xlfn.XLOOKUP(G2257,'Zoning 2shop'!C:C,'Zoning 2shop'!D:D),""))</f>
        <v/>
      </c>
      <c r="Y2257" s="112">
        <f t="shared" ref="Y2257:Y2320" si="258">AB2257/Z2257</f>
        <v>0.14910705133062102</v>
      </c>
      <c r="Z2257" s="4">
        <f t="shared" ref="Z2257:Z2320" si="259">T2257</f>
        <v>11.03</v>
      </c>
      <c r="AA2257" s="4">
        <f t="shared" ref="AA2257:AA2320" si="260">IF(OR(S2257="6C",S2257="6B",S2257="5X",S2257="5Y"),0.08,0.5)</f>
        <v>0.5</v>
      </c>
      <c r="AB2257" s="4">
        <f t="shared" ref="AB2257:AB2320" si="261">$AG$5/$AG$2*Z2257</f>
        <v>1.6446507761767497</v>
      </c>
      <c r="AC2257" s="19">
        <f t="shared" ref="AC2257:AC2320" si="262">Z2257+AA2257</f>
        <v>11.53</v>
      </c>
      <c r="AD2257" s="8" t="str">
        <f>IF(COUNTIF(Catégories!A:A,N2257)=0,"catégorie inconnue",LOOKUP(N2257,Catégories!A:A,Catégories!B:B))</f>
        <v>Frêt</v>
      </c>
      <c r="AE2257" s="21">
        <f t="shared" si="257"/>
        <v>13.174650776176749</v>
      </c>
    </row>
    <row r="2258" spans="2:31" hidden="1" x14ac:dyDescent="0.2">
      <c r="B2258" t="s">
        <v>1970</v>
      </c>
      <c r="C2258" t="s">
        <v>21</v>
      </c>
      <c r="D2258">
        <v>46149</v>
      </c>
      <c r="E2258" t="s">
        <v>22</v>
      </c>
      <c r="F2258" t="s">
        <v>2091</v>
      </c>
      <c r="G2258" t="s">
        <v>149</v>
      </c>
      <c r="H2258" t="s">
        <v>157</v>
      </c>
      <c r="I2258" t="s">
        <v>2092</v>
      </c>
      <c r="J2258" t="s">
        <v>23</v>
      </c>
      <c r="K2258" t="s">
        <v>24</v>
      </c>
      <c r="L2258" t="s">
        <v>2093</v>
      </c>
      <c r="M2258" t="s">
        <v>25</v>
      </c>
      <c r="N2258" t="s">
        <v>163</v>
      </c>
      <c r="O2258" t="s">
        <v>145</v>
      </c>
      <c r="Q2258" t="s">
        <v>219</v>
      </c>
      <c r="R2258">
        <v>0</v>
      </c>
      <c r="S2258" s="113">
        <v>44</v>
      </c>
      <c r="T2258">
        <v>9</v>
      </c>
      <c r="U2258" t="s">
        <v>30</v>
      </c>
      <c r="W2258" s="8" t="str">
        <f t="shared" si="256"/>
        <v/>
      </c>
      <c r="X2258" s="8" t="str">
        <f>IF(S2258="6B",_xlfn.XLOOKUP(H2258,'Zoning 2shop'!A:A,'Zoning 2shop'!B:B),IF(S2258="6C",_xlfn.XLOOKUP(G2258,'Zoning 2shop'!C:C,'Zoning 2shop'!D:D),""))</f>
        <v/>
      </c>
      <c r="Y2258" s="112">
        <f t="shared" si="258"/>
        <v>0.14910705133062102</v>
      </c>
      <c r="Z2258" s="4">
        <f t="shared" si="259"/>
        <v>9</v>
      </c>
      <c r="AA2258" s="4">
        <f t="shared" si="260"/>
        <v>0.5</v>
      </c>
      <c r="AB2258" s="4">
        <f t="shared" si="261"/>
        <v>1.3419634619755891</v>
      </c>
      <c r="AC2258" s="19">
        <f t="shared" si="262"/>
        <v>9.5</v>
      </c>
      <c r="AD2258" s="8" t="str">
        <f>IF(COUNTIF(Catégories!A:A,N2258)=0,"catégorie inconnue",LOOKUP(N2258,Catégories!A:A,Catégories!B:B))</f>
        <v>Zones éloignées</v>
      </c>
      <c r="AE2258" s="21">
        <f t="shared" si="257"/>
        <v>10.841963461975588</v>
      </c>
    </row>
    <row r="2259" spans="2:31" hidden="1" x14ac:dyDescent="0.2">
      <c r="B2259" t="s">
        <v>1970</v>
      </c>
      <c r="C2259" t="s">
        <v>21</v>
      </c>
      <c r="D2259">
        <v>46149</v>
      </c>
      <c r="E2259" t="s">
        <v>22</v>
      </c>
      <c r="F2259" t="s">
        <v>2091</v>
      </c>
      <c r="G2259" t="s">
        <v>149</v>
      </c>
      <c r="H2259" t="s">
        <v>157</v>
      </c>
      <c r="I2259" t="s">
        <v>2092</v>
      </c>
      <c r="J2259" t="s">
        <v>23</v>
      </c>
      <c r="K2259" t="s">
        <v>24</v>
      </c>
      <c r="L2259" t="s">
        <v>2093</v>
      </c>
      <c r="M2259" t="s">
        <v>25</v>
      </c>
      <c r="N2259" t="s">
        <v>158</v>
      </c>
      <c r="O2259" t="s">
        <v>145</v>
      </c>
      <c r="Q2259" t="s">
        <v>219</v>
      </c>
      <c r="R2259">
        <v>0</v>
      </c>
      <c r="S2259" s="113">
        <v>44</v>
      </c>
      <c r="T2259">
        <v>20</v>
      </c>
      <c r="U2259" t="s">
        <v>30</v>
      </c>
      <c r="W2259" s="8" t="str">
        <f t="shared" si="256"/>
        <v/>
      </c>
      <c r="X2259" s="8" t="str">
        <f>IF(S2259="6B",_xlfn.XLOOKUP(H2259,'Zoning 2shop'!A:A,'Zoning 2shop'!B:B),IF(S2259="6C",_xlfn.XLOOKUP(G2259,'Zoning 2shop'!C:C,'Zoning 2shop'!D:D),""))</f>
        <v/>
      </c>
      <c r="Y2259" s="112">
        <f t="shared" si="258"/>
        <v>0.14910705133062102</v>
      </c>
      <c r="Z2259" s="4">
        <f t="shared" si="259"/>
        <v>20</v>
      </c>
      <c r="AA2259" s="4">
        <f t="shared" si="260"/>
        <v>0.5</v>
      </c>
      <c r="AB2259" s="4">
        <f t="shared" si="261"/>
        <v>2.9821410266124202</v>
      </c>
      <c r="AC2259" s="19">
        <f t="shared" si="262"/>
        <v>20.5</v>
      </c>
      <c r="AD2259" s="8" t="str">
        <f>IF(COUNTIF(Catégories!A:A,N2259)=0,"catégorie inconnue",LOOKUP(N2259,Catégories!A:A,Catégories!B:B))</f>
        <v>Droits et taxes</v>
      </c>
      <c r="AE2259" s="21">
        <f t="shared" si="257"/>
        <v>23.482141026612421</v>
      </c>
    </row>
    <row r="2260" spans="2:31" hidden="1" x14ac:dyDescent="0.2">
      <c r="B2260" t="s">
        <v>1970</v>
      </c>
      <c r="C2260" t="s">
        <v>21</v>
      </c>
      <c r="D2260">
        <v>46153</v>
      </c>
      <c r="E2260" t="s">
        <v>22</v>
      </c>
      <c r="F2260" t="s">
        <v>588</v>
      </c>
      <c r="G2260" t="s">
        <v>149</v>
      </c>
      <c r="H2260" t="s">
        <v>162</v>
      </c>
      <c r="I2260" t="s">
        <v>2117</v>
      </c>
      <c r="J2260" t="s">
        <v>23</v>
      </c>
      <c r="K2260" t="s">
        <v>24</v>
      </c>
      <c r="L2260" t="s">
        <v>2118</v>
      </c>
      <c r="M2260" t="s">
        <v>25</v>
      </c>
      <c r="N2260" t="s">
        <v>26</v>
      </c>
      <c r="O2260" t="s">
        <v>25</v>
      </c>
      <c r="P2260" t="s">
        <v>27</v>
      </c>
      <c r="Q2260" t="s">
        <v>224</v>
      </c>
      <c r="R2260">
        <v>2.97</v>
      </c>
      <c r="S2260" s="113">
        <v>44</v>
      </c>
      <c r="T2260">
        <v>12.99</v>
      </c>
      <c r="U2260" t="s">
        <v>30</v>
      </c>
      <c r="W2260" s="8" t="str">
        <f t="shared" si="256"/>
        <v/>
      </c>
      <c r="X2260" s="8" t="str">
        <f>IF(S2260="6B",_xlfn.XLOOKUP(H2260,'Zoning 2shop'!A:A,'Zoning 2shop'!B:B),IF(S2260="6C",_xlfn.XLOOKUP(G2260,'Zoning 2shop'!C:C,'Zoning 2shop'!D:D),""))</f>
        <v/>
      </c>
      <c r="Y2260" s="112">
        <f t="shared" si="258"/>
        <v>0.14910705133062102</v>
      </c>
      <c r="Z2260" s="4">
        <f t="shared" si="259"/>
        <v>12.99</v>
      </c>
      <c r="AA2260" s="4">
        <f t="shared" si="260"/>
        <v>0.5</v>
      </c>
      <c r="AB2260" s="4">
        <f t="shared" si="261"/>
        <v>1.936900596784767</v>
      </c>
      <c r="AC2260" s="19">
        <f t="shared" si="262"/>
        <v>13.49</v>
      </c>
      <c r="AD2260" s="8" t="str">
        <f>IF(COUNTIF(Catégories!A:A,N2260)=0,"catégorie inconnue",LOOKUP(N2260,Catégories!A:A,Catégories!B:B))</f>
        <v>Frêt</v>
      </c>
      <c r="AE2260" s="21">
        <f t="shared" si="257"/>
        <v>15.426900596784767</v>
      </c>
    </row>
    <row r="2261" spans="2:31" hidden="1" x14ac:dyDescent="0.2">
      <c r="B2261" t="s">
        <v>1970</v>
      </c>
      <c r="C2261" t="s">
        <v>21</v>
      </c>
      <c r="D2261">
        <v>46153</v>
      </c>
      <c r="E2261" t="s">
        <v>22</v>
      </c>
      <c r="F2261" t="s">
        <v>2114</v>
      </c>
      <c r="G2261" t="s">
        <v>149</v>
      </c>
      <c r="H2261" t="s">
        <v>157</v>
      </c>
      <c r="I2261" t="s">
        <v>2115</v>
      </c>
      <c r="J2261" t="s">
        <v>23</v>
      </c>
      <c r="K2261" t="s">
        <v>24</v>
      </c>
      <c r="L2261" t="s">
        <v>2116</v>
      </c>
      <c r="M2261" t="s">
        <v>25</v>
      </c>
      <c r="N2261" t="s">
        <v>26</v>
      </c>
      <c r="O2261" t="s">
        <v>145</v>
      </c>
      <c r="P2261" t="s">
        <v>27</v>
      </c>
      <c r="Q2261" t="s">
        <v>219</v>
      </c>
      <c r="R2261">
        <v>1.6379999999999999</v>
      </c>
      <c r="S2261" s="113">
        <v>44</v>
      </c>
      <c r="T2261">
        <v>7.67</v>
      </c>
      <c r="U2261" t="s">
        <v>30</v>
      </c>
      <c r="W2261" s="8" t="str">
        <f t="shared" si="256"/>
        <v/>
      </c>
      <c r="X2261" s="8" t="str">
        <f>IF(S2261="6B",_xlfn.XLOOKUP(H2261,'Zoning 2shop'!A:A,'Zoning 2shop'!B:B),IF(S2261="6C",_xlfn.XLOOKUP(G2261,'Zoning 2shop'!C:C,'Zoning 2shop'!D:D),""))</f>
        <v/>
      </c>
      <c r="Y2261" s="112">
        <f t="shared" si="258"/>
        <v>0.14910705133062102</v>
      </c>
      <c r="Z2261" s="4">
        <f t="shared" si="259"/>
        <v>7.67</v>
      </c>
      <c r="AA2261" s="4">
        <f t="shared" si="260"/>
        <v>0.5</v>
      </c>
      <c r="AB2261" s="4">
        <f t="shared" si="261"/>
        <v>1.1436510837058633</v>
      </c>
      <c r="AC2261" s="19">
        <f t="shared" si="262"/>
        <v>8.17</v>
      </c>
      <c r="AD2261" s="8" t="str">
        <f>IF(COUNTIF(Catégories!A:A,N2261)=0,"catégorie inconnue",LOOKUP(N2261,Catégories!A:A,Catégories!B:B))</f>
        <v>Frêt</v>
      </c>
      <c r="AE2261" s="21">
        <f t="shared" si="257"/>
        <v>9.3136510837058637</v>
      </c>
    </row>
    <row r="2262" spans="2:31" hidden="1" x14ac:dyDescent="0.2">
      <c r="B2262" t="s">
        <v>1970</v>
      </c>
      <c r="C2262" t="s">
        <v>21</v>
      </c>
      <c r="D2262">
        <v>46153</v>
      </c>
      <c r="E2262" t="s">
        <v>22</v>
      </c>
      <c r="F2262" t="s">
        <v>2114</v>
      </c>
      <c r="G2262" t="s">
        <v>149</v>
      </c>
      <c r="H2262" t="s">
        <v>157</v>
      </c>
      <c r="I2262" t="s">
        <v>2115</v>
      </c>
      <c r="J2262" t="s">
        <v>23</v>
      </c>
      <c r="K2262" t="s">
        <v>24</v>
      </c>
      <c r="L2262" t="s">
        <v>2116</v>
      </c>
      <c r="M2262" t="s">
        <v>25</v>
      </c>
      <c r="N2262" t="s">
        <v>158</v>
      </c>
      <c r="O2262" t="s">
        <v>145</v>
      </c>
      <c r="Q2262" t="s">
        <v>219</v>
      </c>
      <c r="R2262">
        <v>0</v>
      </c>
      <c r="S2262" s="113">
        <v>44</v>
      </c>
      <c r="T2262">
        <v>20</v>
      </c>
      <c r="U2262" t="s">
        <v>30</v>
      </c>
      <c r="W2262" s="8" t="str">
        <f t="shared" si="256"/>
        <v/>
      </c>
      <c r="X2262" s="8" t="str">
        <f>IF(S2262="6B",_xlfn.XLOOKUP(H2262,'Zoning 2shop'!A:A,'Zoning 2shop'!B:B),IF(S2262="6C",_xlfn.XLOOKUP(G2262,'Zoning 2shop'!C:C,'Zoning 2shop'!D:D),""))</f>
        <v/>
      </c>
      <c r="Y2262" s="112">
        <f t="shared" si="258"/>
        <v>0.14910705133062102</v>
      </c>
      <c r="Z2262" s="4">
        <f t="shared" si="259"/>
        <v>20</v>
      </c>
      <c r="AA2262" s="4">
        <f t="shared" si="260"/>
        <v>0.5</v>
      </c>
      <c r="AB2262" s="4">
        <f t="shared" si="261"/>
        <v>2.9821410266124202</v>
      </c>
      <c r="AC2262" s="19">
        <f t="shared" si="262"/>
        <v>20.5</v>
      </c>
      <c r="AD2262" s="8" t="str">
        <f>IF(COUNTIF(Catégories!A:A,N2262)=0,"catégorie inconnue",LOOKUP(N2262,Catégories!A:A,Catégories!B:B))</f>
        <v>Droits et taxes</v>
      </c>
      <c r="AE2262" s="21">
        <f t="shared" si="257"/>
        <v>23.482141026612421</v>
      </c>
    </row>
    <row r="2263" spans="2:31" hidden="1" x14ac:dyDescent="0.2">
      <c r="B2263" t="s">
        <v>1970</v>
      </c>
      <c r="C2263" t="s">
        <v>21</v>
      </c>
      <c r="D2263">
        <v>46153</v>
      </c>
      <c r="E2263" t="s">
        <v>22</v>
      </c>
      <c r="F2263" t="s">
        <v>2144</v>
      </c>
      <c r="G2263" t="s">
        <v>149</v>
      </c>
      <c r="H2263" t="s">
        <v>157</v>
      </c>
      <c r="I2263" t="s">
        <v>2145</v>
      </c>
      <c r="J2263" t="s">
        <v>23</v>
      </c>
      <c r="K2263" t="s">
        <v>24</v>
      </c>
      <c r="L2263" t="s">
        <v>2146</v>
      </c>
      <c r="M2263" t="s">
        <v>25</v>
      </c>
      <c r="N2263" t="s">
        <v>26</v>
      </c>
      <c r="O2263" t="s">
        <v>145</v>
      </c>
      <c r="P2263" t="s">
        <v>27</v>
      </c>
      <c r="Q2263" t="s">
        <v>219</v>
      </c>
      <c r="R2263">
        <v>2.7919999999999998</v>
      </c>
      <c r="S2263" s="113">
        <v>44</v>
      </c>
      <c r="T2263">
        <v>8.23</v>
      </c>
      <c r="U2263" t="s">
        <v>30</v>
      </c>
      <c r="W2263" s="8" t="str">
        <f t="shared" si="256"/>
        <v/>
      </c>
      <c r="X2263" s="8" t="str">
        <f>IF(S2263="6B",_xlfn.XLOOKUP(H2263,'Zoning 2shop'!A:A,'Zoning 2shop'!B:B),IF(S2263="6C",_xlfn.XLOOKUP(G2263,'Zoning 2shop'!C:C,'Zoning 2shop'!D:D),""))</f>
        <v/>
      </c>
      <c r="Y2263" s="112">
        <f t="shared" si="258"/>
        <v>0.14910705133062102</v>
      </c>
      <c r="Z2263" s="4">
        <f t="shared" si="259"/>
        <v>8.23</v>
      </c>
      <c r="AA2263" s="4">
        <f t="shared" si="260"/>
        <v>0.5</v>
      </c>
      <c r="AB2263" s="4">
        <f t="shared" si="261"/>
        <v>1.2271510324510111</v>
      </c>
      <c r="AC2263" s="19">
        <f t="shared" si="262"/>
        <v>8.73</v>
      </c>
      <c r="AD2263" s="8" t="str">
        <f>IF(COUNTIF(Catégories!A:A,N2263)=0,"catégorie inconnue",LOOKUP(N2263,Catégories!A:A,Catégories!B:B))</f>
        <v>Frêt</v>
      </c>
      <c r="AE2263" s="21">
        <f t="shared" si="257"/>
        <v>9.9571510324510122</v>
      </c>
    </row>
    <row r="2264" spans="2:31" hidden="1" x14ac:dyDescent="0.2">
      <c r="B2264" t="s">
        <v>1970</v>
      </c>
      <c r="C2264" t="s">
        <v>21</v>
      </c>
      <c r="D2264">
        <v>46153</v>
      </c>
      <c r="E2264" t="s">
        <v>22</v>
      </c>
      <c r="F2264" t="s">
        <v>2144</v>
      </c>
      <c r="G2264" t="s">
        <v>149</v>
      </c>
      <c r="H2264" t="s">
        <v>157</v>
      </c>
      <c r="I2264" t="s">
        <v>2145</v>
      </c>
      <c r="J2264" t="s">
        <v>23</v>
      </c>
      <c r="K2264" t="s">
        <v>24</v>
      </c>
      <c r="L2264" t="s">
        <v>2146</v>
      </c>
      <c r="M2264" t="s">
        <v>25</v>
      </c>
      <c r="N2264" t="s">
        <v>158</v>
      </c>
      <c r="O2264" t="s">
        <v>145</v>
      </c>
      <c r="Q2264" t="s">
        <v>219</v>
      </c>
      <c r="R2264">
        <v>0</v>
      </c>
      <c r="S2264" s="113">
        <v>44</v>
      </c>
      <c r="T2264">
        <v>20</v>
      </c>
      <c r="U2264" t="s">
        <v>30</v>
      </c>
      <c r="W2264" s="8" t="str">
        <f t="shared" si="256"/>
        <v/>
      </c>
      <c r="X2264" s="8" t="str">
        <f>IF(S2264="6B",_xlfn.XLOOKUP(H2264,'Zoning 2shop'!A:A,'Zoning 2shop'!B:B),IF(S2264="6C",_xlfn.XLOOKUP(G2264,'Zoning 2shop'!C:C,'Zoning 2shop'!D:D),""))</f>
        <v/>
      </c>
      <c r="Y2264" s="112">
        <f t="shared" si="258"/>
        <v>0.14910705133062102</v>
      </c>
      <c r="Z2264" s="4">
        <f t="shared" si="259"/>
        <v>20</v>
      </c>
      <c r="AA2264" s="4">
        <f t="shared" si="260"/>
        <v>0.5</v>
      </c>
      <c r="AB2264" s="4">
        <f t="shared" si="261"/>
        <v>2.9821410266124202</v>
      </c>
      <c r="AC2264" s="19">
        <f t="shared" si="262"/>
        <v>20.5</v>
      </c>
      <c r="AD2264" s="8" t="str">
        <f>IF(COUNTIF(Catégories!A:A,N2264)=0,"catégorie inconnue",LOOKUP(N2264,Catégories!A:A,Catégories!B:B))</f>
        <v>Droits et taxes</v>
      </c>
      <c r="AE2264" s="21">
        <f t="shared" si="257"/>
        <v>23.482141026612421</v>
      </c>
    </row>
    <row r="2265" spans="2:31" hidden="1" x14ac:dyDescent="0.2">
      <c r="B2265" t="s">
        <v>1970</v>
      </c>
      <c r="C2265" t="s">
        <v>21</v>
      </c>
      <c r="D2265">
        <v>46153</v>
      </c>
      <c r="E2265" t="s">
        <v>22</v>
      </c>
      <c r="F2265" t="s">
        <v>2107</v>
      </c>
      <c r="G2265" t="s">
        <v>149</v>
      </c>
      <c r="H2265" t="s">
        <v>157</v>
      </c>
      <c r="I2265" t="s">
        <v>2108</v>
      </c>
      <c r="J2265" t="s">
        <v>23</v>
      </c>
      <c r="K2265" t="s">
        <v>24</v>
      </c>
      <c r="L2265" t="s">
        <v>2109</v>
      </c>
      <c r="M2265" t="s">
        <v>25</v>
      </c>
      <c r="N2265" t="s">
        <v>26</v>
      </c>
      <c r="O2265" t="s">
        <v>145</v>
      </c>
      <c r="P2265" t="s">
        <v>27</v>
      </c>
      <c r="Q2265" t="s">
        <v>219</v>
      </c>
      <c r="R2265">
        <v>2.4820000000000002</v>
      </c>
      <c r="S2265" s="113">
        <v>44</v>
      </c>
      <c r="T2265">
        <v>8.23</v>
      </c>
      <c r="U2265" t="s">
        <v>30</v>
      </c>
      <c r="W2265" s="8" t="str">
        <f t="shared" si="256"/>
        <v/>
      </c>
      <c r="X2265" s="8" t="str">
        <f>IF(S2265="6B",_xlfn.XLOOKUP(H2265,'Zoning 2shop'!A:A,'Zoning 2shop'!B:B),IF(S2265="6C",_xlfn.XLOOKUP(G2265,'Zoning 2shop'!C:C,'Zoning 2shop'!D:D),""))</f>
        <v/>
      </c>
      <c r="Y2265" s="112">
        <f t="shared" si="258"/>
        <v>0.14910705133062102</v>
      </c>
      <c r="Z2265" s="4">
        <f t="shared" si="259"/>
        <v>8.23</v>
      </c>
      <c r="AA2265" s="4">
        <f t="shared" si="260"/>
        <v>0.5</v>
      </c>
      <c r="AB2265" s="4">
        <f t="shared" si="261"/>
        <v>1.2271510324510111</v>
      </c>
      <c r="AC2265" s="19">
        <f t="shared" si="262"/>
        <v>8.73</v>
      </c>
      <c r="AD2265" s="8" t="str">
        <f>IF(COUNTIF(Catégories!A:A,N2265)=0,"catégorie inconnue",LOOKUP(N2265,Catégories!A:A,Catégories!B:B))</f>
        <v>Frêt</v>
      </c>
      <c r="AE2265" s="21">
        <f t="shared" si="257"/>
        <v>9.9571510324510122</v>
      </c>
    </row>
    <row r="2266" spans="2:31" hidden="1" x14ac:dyDescent="0.2">
      <c r="B2266" t="s">
        <v>1970</v>
      </c>
      <c r="C2266" t="s">
        <v>21</v>
      </c>
      <c r="D2266">
        <v>46153</v>
      </c>
      <c r="E2266" t="s">
        <v>22</v>
      </c>
      <c r="F2266" t="s">
        <v>2107</v>
      </c>
      <c r="G2266" t="s">
        <v>149</v>
      </c>
      <c r="H2266" t="s">
        <v>157</v>
      </c>
      <c r="I2266" t="s">
        <v>2108</v>
      </c>
      <c r="J2266" t="s">
        <v>23</v>
      </c>
      <c r="K2266" t="s">
        <v>24</v>
      </c>
      <c r="L2266" t="s">
        <v>2109</v>
      </c>
      <c r="M2266" t="s">
        <v>25</v>
      </c>
      <c r="N2266" t="s">
        <v>158</v>
      </c>
      <c r="O2266" t="s">
        <v>145</v>
      </c>
      <c r="Q2266" t="s">
        <v>219</v>
      </c>
      <c r="R2266">
        <v>0</v>
      </c>
      <c r="S2266" s="113">
        <v>44</v>
      </c>
      <c r="T2266">
        <v>20</v>
      </c>
      <c r="U2266" t="s">
        <v>30</v>
      </c>
      <c r="W2266" s="8" t="str">
        <f t="shared" si="256"/>
        <v/>
      </c>
      <c r="X2266" s="8" t="str">
        <f>IF(S2266="6B",_xlfn.XLOOKUP(H2266,'Zoning 2shop'!A:A,'Zoning 2shop'!B:B),IF(S2266="6C",_xlfn.XLOOKUP(G2266,'Zoning 2shop'!C:C,'Zoning 2shop'!D:D),""))</f>
        <v/>
      </c>
      <c r="Y2266" s="112">
        <f t="shared" si="258"/>
        <v>0.14910705133062102</v>
      </c>
      <c r="Z2266" s="4">
        <f t="shared" si="259"/>
        <v>20</v>
      </c>
      <c r="AA2266" s="4">
        <f t="shared" si="260"/>
        <v>0.5</v>
      </c>
      <c r="AB2266" s="4">
        <f t="shared" si="261"/>
        <v>2.9821410266124202</v>
      </c>
      <c r="AC2266" s="19">
        <f t="shared" si="262"/>
        <v>20.5</v>
      </c>
      <c r="AD2266" s="8" t="str">
        <f>IF(COUNTIF(Catégories!A:A,N2266)=0,"catégorie inconnue",LOOKUP(N2266,Catégories!A:A,Catégories!B:B))</f>
        <v>Droits et taxes</v>
      </c>
      <c r="AE2266" s="21">
        <f t="shared" si="257"/>
        <v>23.482141026612421</v>
      </c>
    </row>
    <row r="2267" spans="2:31" hidden="1" x14ac:dyDescent="0.2">
      <c r="B2267" t="s">
        <v>1970</v>
      </c>
      <c r="C2267" t="s">
        <v>21</v>
      </c>
      <c r="D2267">
        <v>46153</v>
      </c>
      <c r="E2267" t="s">
        <v>22</v>
      </c>
      <c r="F2267" t="s">
        <v>589</v>
      </c>
      <c r="G2267" t="s">
        <v>149</v>
      </c>
      <c r="H2267" t="s">
        <v>157</v>
      </c>
      <c r="I2267" t="s">
        <v>2119</v>
      </c>
      <c r="J2267" t="s">
        <v>23</v>
      </c>
      <c r="K2267" t="s">
        <v>24</v>
      </c>
      <c r="L2267" t="s">
        <v>2120</v>
      </c>
      <c r="M2267" t="s">
        <v>25</v>
      </c>
      <c r="N2267" t="s">
        <v>26</v>
      </c>
      <c r="O2267" t="s">
        <v>145</v>
      </c>
      <c r="P2267" t="s">
        <v>27</v>
      </c>
      <c r="Q2267" t="s">
        <v>219</v>
      </c>
      <c r="R2267">
        <v>18.414000000000001</v>
      </c>
      <c r="S2267" s="113">
        <v>44</v>
      </c>
      <c r="T2267">
        <v>17.190000000000001</v>
      </c>
      <c r="U2267" t="s">
        <v>30</v>
      </c>
      <c r="W2267" s="8" t="str">
        <f t="shared" si="256"/>
        <v/>
      </c>
      <c r="X2267" s="8" t="str">
        <f>IF(S2267="6B",_xlfn.XLOOKUP(H2267,'Zoning 2shop'!A:A,'Zoning 2shop'!B:B),IF(S2267="6C",_xlfn.XLOOKUP(G2267,'Zoning 2shop'!C:C,'Zoning 2shop'!D:D),""))</f>
        <v/>
      </c>
      <c r="Y2267" s="112">
        <f t="shared" si="258"/>
        <v>0.14910705133062102</v>
      </c>
      <c r="Z2267" s="4">
        <f t="shared" si="259"/>
        <v>17.190000000000001</v>
      </c>
      <c r="AA2267" s="4">
        <f t="shared" si="260"/>
        <v>0.5</v>
      </c>
      <c r="AB2267" s="4">
        <f t="shared" si="261"/>
        <v>2.5631502123733756</v>
      </c>
      <c r="AC2267" s="19">
        <f t="shared" si="262"/>
        <v>17.690000000000001</v>
      </c>
      <c r="AD2267" s="8" t="str">
        <f>IF(COUNTIF(Catégories!A:A,N2267)=0,"catégorie inconnue",LOOKUP(N2267,Catégories!A:A,Catégories!B:B))</f>
        <v>Frêt</v>
      </c>
      <c r="AE2267" s="21">
        <f t="shared" si="257"/>
        <v>20.253150212373377</v>
      </c>
    </row>
    <row r="2268" spans="2:31" hidden="1" x14ac:dyDescent="0.2">
      <c r="B2268" t="s">
        <v>1970</v>
      </c>
      <c r="C2268" t="s">
        <v>21</v>
      </c>
      <c r="D2268">
        <v>46153</v>
      </c>
      <c r="E2268" t="s">
        <v>22</v>
      </c>
      <c r="F2268" t="s">
        <v>589</v>
      </c>
      <c r="G2268" t="s">
        <v>149</v>
      </c>
      <c r="H2268" t="s">
        <v>157</v>
      </c>
      <c r="I2268" t="s">
        <v>2119</v>
      </c>
      <c r="J2268" t="s">
        <v>23</v>
      </c>
      <c r="K2268" t="s">
        <v>24</v>
      </c>
      <c r="L2268" t="s">
        <v>2120</v>
      </c>
      <c r="M2268" t="s">
        <v>25</v>
      </c>
      <c r="N2268" t="s">
        <v>158</v>
      </c>
      <c r="O2268" t="s">
        <v>145</v>
      </c>
      <c r="Q2268" t="s">
        <v>219</v>
      </c>
      <c r="R2268">
        <v>0</v>
      </c>
      <c r="S2268" s="113">
        <v>44</v>
      </c>
      <c r="T2268">
        <v>20</v>
      </c>
      <c r="U2268" t="s">
        <v>30</v>
      </c>
      <c r="W2268" s="8" t="str">
        <f t="shared" si="256"/>
        <v/>
      </c>
      <c r="X2268" s="8" t="str">
        <f>IF(S2268="6B",_xlfn.XLOOKUP(H2268,'Zoning 2shop'!A:A,'Zoning 2shop'!B:B),IF(S2268="6C",_xlfn.XLOOKUP(G2268,'Zoning 2shop'!C:C,'Zoning 2shop'!D:D),""))</f>
        <v/>
      </c>
      <c r="Y2268" s="112">
        <f t="shared" si="258"/>
        <v>0.14910705133062102</v>
      </c>
      <c r="Z2268" s="4">
        <f t="shared" si="259"/>
        <v>20</v>
      </c>
      <c r="AA2268" s="4">
        <f t="shared" si="260"/>
        <v>0.5</v>
      </c>
      <c r="AB2268" s="4">
        <f t="shared" si="261"/>
        <v>2.9821410266124202</v>
      </c>
      <c r="AC2268" s="19">
        <f t="shared" si="262"/>
        <v>20.5</v>
      </c>
      <c r="AD2268" s="8" t="str">
        <f>IF(COUNTIF(Catégories!A:A,N2268)=0,"catégorie inconnue",LOOKUP(N2268,Catégories!A:A,Catégories!B:B))</f>
        <v>Droits et taxes</v>
      </c>
      <c r="AE2268" s="21">
        <f t="shared" si="257"/>
        <v>23.482141026612421</v>
      </c>
    </row>
    <row r="2269" spans="2:31" hidden="1" x14ac:dyDescent="0.2">
      <c r="B2269" t="s">
        <v>1970</v>
      </c>
      <c r="C2269" t="s">
        <v>21</v>
      </c>
      <c r="D2269">
        <v>46153</v>
      </c>
      <c r="E2269" t="s">
        <v>22</v>
      </c>
      <c r="F2269" t="s">
        <v>2147</v>
      </c>
      <c r="G2269" t="s">
        <v>149</v>
      </c>
      <c r="H2269" t="s">
        <v>154</v>
      </c>
      <c r="I2269" t="s">
        <v>2148</v>
      </c>
      <c r="J2269" t="s">
        <v>23</v>
      </c>
      <c r="K2269" t="s">
        <v>24</v>
      </c>
      <c r="L2269" t="s">
        <v>2149</v>
      </c>
      <c r="M2269" t="s">
        <v>25</v>
      </c>
      <c r="N2269" t="s">
        <v>26</v>
      </c>
      <c r="O2269" t="s">
        <v>25</v>
      </c>
      <c r="P2269" t="s">
        <v>27</v>
      </c>
      <c r="Q2269" t="s">
        <v>155</v>
      </c>
      <c r="R2269">
        <v>3.1680000000000001</v>
      </c>
      <c r="S2269" s="113">
        <v>44</v>
      </c>
      <c r="T2269">
        <v>10.029999999999999</v>
      </c>
      <c r="U2269" t="s">
        <v>30</v>
      </c>
      <c r="W2269" s="8" t="str">
        <f t="shared" si="256"/>
        <v/>
      </c>
      <c r="X2269" s="8" t="str">
        <f>IF(S2269="6B",_xlfn.XLOOKUP(H2269,'Zoning 2shop'!A:A,'Zoning 2shop'!B:B),IF(S2269="6C",_xlfn.XLOOKUP(G2269,'Zoning 2shop'!C:C,'Zoning 2shop'!D:D),""))</f>
        <v/>
      </c>
      <c r="Y2269" s="112">
        <f t="shared" si="258"/>
        <v>0.14910705133062102</v>
      </c>
      <c r="Z2269" s="4">
        <f t="shared" si="259"/>
        <v>10.029999999999999</v>
      </c>
      <c r="AA2269" s="4">
        <f t="shared" si="260"/>
        <v>0.5</v>
      </c>
      <c r="AB2269" s="4">
        <f t="shared" si="261"/>
        <v>1.4955437248461287</v>
      </c>
      <c r="AC2269" s="19">
        <f t="shared" si="262"/>
        <v>10.53</v>
      </c>
      <c r="AD2269" s="8" t="str">
        <f>IF(COUNTIF(Catégories!A:A,N2269)=0,"catégorie inconnue",LOOKUP(N2269,Catégories!A:A,Catégories!B:B))</f>
        <v>Frêt</v>
      </c>
      <c r="AE2269" s="21">
        <f t="shared" si="257"/>
        <v>12.025543724846129</v>
      </c>
    </row>
    <row r="2270" spans="2:31" hidden="1" x14ac:dyDescent="0.2">
      <c r="B2270" t="s">
        <v>1970</v>
      </c>
      <c r="C2270" t="s">
        <v>21</v>
      </c>
      <c r="D2270">
        <v>46154</v>
      </c>
      <c r="E2270" t="s">
        <v>22</v>
      </c>
      <c r="F2270" t="s">
        <v>2161</v>
      </c>
      <c r="G2270" t="s">
        <v>149</v>
      </c>
      <c r="H2270" t="s">
        <v>366</v>
      </c>
      <c r="I2270" t="s">
        <v>2162</v>
      </c>
      <c r="J2270" t="s">
        <v>23</v>
      </c>
      <c r="K2270" t="s">
        <v>24</v>
      </c>
      <c r="L2270" t="s">
        <v>2163</v>
      </c>
      <c r="M2270" t="s">
        <v>25</v>
      </c>
      <c r="N2270" t="s">
        <v>26</v>
      </c>
      <c r="O2270" t="s">
        <v>145</v>
      </c>
      <c r="P2270" t="s">
        <v>27</v>
      </c>
      <c r="Q2270" t="s">
        <v>219</v>
      </c>
      <c r="R2270">
        <v>1.1599999999999999</v>
      </c>
      <c r="S2270" s="113">
        <v>44</v>
      </c>
      <c r="T2270">
        <v>7.67</v>
      </c>
      <c r="U2270" t="s">
        <v>30</v>
      </c>
      <c r="W2270" s="8" t="str">
        <f t="shared" si="256"/>
        <v/>
      </c>
      <c r="X2270" s="8" t="str">
        <f>IF(S2270="6B",_xlfn.XLOOKUP(H2270,'Zoning 2shop'!A:A,'Zoning 2shop'!B:B),IF(S2270="6C",_xlfn.XLOOKUP(G2270,'Zoning 2shop'!C:C,'Zoning 2shop'!D:D),""))</f>
        <v/>
      </c>
      <c r="Y2270" s="112">
        <f t="shared" si="258"/>
        <v>0.14910705133062102</v>
      </c>
      <c r="Z2270" s="4">
        <f t="shared" si="259"/>
        <v>7.67</v>
      </c>
      <c r="AA2270" s="4">
        <f t="shared" si="260"/>
        <v>0.5</v>
      </c>
      <c r="AB2270" s="4">
        <f t="shared" si="261"/>
        <v>1.1436510837058633</v>
      </c>
      <c r="AC2270" s="19">
        <f t="shared" si="262"/>
        <v>8.17</v>
      </c>
      <c r="AD2270" s="8" t="str">
        <f>IF(COUNTIF(Catégories!A:A,N2270)=0,"catégorie inconnue",LOOKUP(N2270,Catégories!A:A,Catégories!B:B))</f>
        <v>Frêt</v>
      </c>
      <c r="AE2270" s="21">
        <f t="shared" si="257"/>
        <v>9.3136510837058637</v>
      </c>
    </row>
    <row r="2271" spans="2:31" hidden="1" x14ac:dyDescent="0.2">
      <c r="B2271" t="s">
        <v>1970</v>
      </c>
      <c r="C2271" t="s">
        <v>21</v>
      </c>
      <c r="D2271">
        <v>46154</v>
      </c>
      <c r="E2271" t="s">
        <v>22</v>
      </c>
      <c r="F2271" t="s">
        <v>2161</v>
      </c>
      <c r="G2271" t="s">
        <v>149</v>
      </c>
      <c r="H2271" t="s">
        <v>366</v>
      </c>
      <c r="I2271" t="s">
        <v>2162</v>
      </c>
      <c r="J2271" t="s">
        <v>23</v>
      </c>
      <c r="K2271" t="s">
        <v>24</v>
      </c>
      <c r="L2271" t="s">
        <v>2163</v>
      </c>
      <c r="M2271" t="s">
        <v>25</v>
      </c>
      <c r="N2271" t="s">
        <v>163</v>
      </c>
      <c r="O2271" t="s">
        <v>145</v>
      </c>
      <c r="Q2271" t="s">
        <v>219</v>
      </c>
      <c r="R2271">
        <v>0</v>
      </c>
      <c r="S2271" s="113">
        <v>44</v>
      </c>
      <c r="T2271">
        <v>9</v>
      </c>
      <c r="U2271" t="s">
        <v>30</v>
      </c>
      <c r="W2271" s="8" t="str">
        <f t="shared" si="256"/>
        <v/>
      </c>
      <c r="X2271" s="8" t="str">
        <f>IF(S2271="6B",_xlfn.XLOOKUP(H2271,'Zoning 2shop'!A:A,'Zoning 2shop'!B:B),IF(S2271="6C",_xlfn.XLOOKUP(G2271,'Zoning 2shop'!C:C,'Zoning 2shop'!D:D),""))</f>
        <v/>
      </c>
      <c r="Y2271" s="112">
        <f t="shared" si="258"/>
        <v>0.14910705133062102</v>
      </c>
      <c r="Z2271" s="4">
        <f t="shared" si="259"/>
        <v>9</v>
      </c>
      <c r="AA2271" s="4">
        <f t="shared" si="260"/>
        <v>0.5</v>
      </c>
      <c r="AB2271" s="4">
        <f t="shared" si="261"/>
        <v>1.3419634619755891</v>
      </c>
      <c r="AC2271" s="19">
        <f t="shared" si="262"/>
        <v>9.5</v>
      </c>
      <c r="AD2271" s="8" t="str">
        <f>IF(COUNTIF(Catégories!A:A,N2271)=0,"catégorie inconnue",LOOKUP(N2271,Catégories!A:A,Catégories!B:B))</f>
        <v>Zones éloignées</v>
      </c>
      <c r="AE2271" s="21">
        <f t="shared" si="257"/>
        <v>10.841963461975588</v>
      </c>
    </row>
    <row r="2272" spans="2:31" hidden="1" x14ac:dyDescent="0.2">
      <c r="B2272" t="s">
        <v>1970</v>
      </c>
      <c r="C2272" t="s">
        <v>21</v>
      </c>
      <c r="D2272">
        <v>46154</v>
      </c>
      <c r="E2272" t="s">
        <v>22</v>
      </c>
      <c r="F2272" t="s">
        <v>2161</v>
      </c>
      <c r="G2272" t="s">
        <v>149</v>
      </c>
      <c r="H2272" t="s">
        <v>366</v>
      </c>
      <c r="I2272" t="s">
        <v>2162</v>
      </c>
      <c r="J2272" t="s">
        <v>23</v>
      </c>
      <c r="K2272" t="s">
        <v>24</v>
      </c>
      <c r="L2272" t="s">
        <v>2163</v>
      </c>
      <c r="M2272" t="s">
        <v>25</v>
      </c>
      <c r="N2272" t="s">
        <v>80</v>
      </c>
      <c r="O2272" t="s">
        <v>145</v>
      </c>
      <c r="Q2272" t="s">
        <v>219</v>
      </c>
      <c r="R2272">
        <v>0</v>
      </c>
      <c r="S2272" s="113">
        <v>44</v>
      </c>
      <c r="T2272">
        <v>16</v>
      </c>
      <c r="U2272" t="s">
        <v>30</v>
      </c>
      <c r="W2272" s="8" t="str">
        <f t="shared" si="256"/>
        <v/>
      </c>
      <c r="X2272" s="8" t="str">
        <f>IF(S2272="6B",_xlfn.XLOOKUP(H2272,'Zoning 2shop'!A:A,'Zoning 2shop'!B:B),IF(S2272="6C",_xlfn.XLOOKUP(G2272,'Zoning 2shop'!C:C,'Zoning 2shop'!D:D),""))</f>
        <v/>
      </c>
      <c r="Y2272" s="112">
        <f t="shared" si="258"/>
        <v>0.14910705133062102</v>
      </c>
      <c r="Z2272" s="4">
        <f t="shared" si="259"/>
        <v>16</v>
      </c>
      <c r="AA2272" s="4">
        <f t="shared" si="260"/>
        <v>0.5</v>
      </c>
      <c r="AB2272" s="4">
        <f t="shared" si="261"/>
        <v>2.3857128212899363</v>
      </c>
      <c r="AC2272" s="19">
        <f t="shared" si="262"/>
        <v>16.5</v>
      </c>
      <c r="AD2272" s="8" t="str">
        <f>IF(COUNTIF(Catégories!A:A,N2272)=0,"catégorie inconnue",LOOKUP(N2272,Catégories!A:A,Catégories!B:B))</f>
        <v>Frêt</v>
      </c>
      <c r="AE2272" s="21">
        <f t="shared" si="257"/>
        <v>18.885712821289935</v>
      </c>
    </row>
    <row r="2273" spans="2:31" hidden="1" x14ac:dyDescent="0.2">
      <c r="B2273" t="s">
        <v>1970</v>
      </c>
      <c r="C2273" t="s">
        <v>21</v>
      </c>
      <c r="D2273">
        <v>46154</v>
      </c>
      <c r="E2273" t="s">
        <v>22</v>
      </c>
      <c r="F2273" t="s">
        <v>2161</v>
      </c>
      <c r="G2273" t="s">
        <v>149</v>
      </c>
      <c r="H2273" t="s">
        <v>366</v>
      </c>
      <c r="I2273" t="s">
        <v>2162</v>
      </c>
      <c r="J2273" t="s">
        <v>23</v>
      </c>
      <c r="K2273" t="s">
        <v>24</v>
      </c>
      <c r="L2273" t="s">
        <v>2163</v>
      </c>
      <c r="M2273" t="s">
        <v>25</v>
      </c>
      <c r="N2273" t="s">
        <v>158</v>
      </c>
      <c r="O2273" t="s">
        <v>145</v>
      </c>
      <c r="Q2273" t="s">
        <v>219</v>
      </c>
      <c r="R2273">
        <v>0</v>
      </c>
      <c r="S2273" s="113">
        <v>44</v>
      </c>
      <c r="T2273">
        <v>20</v>
      </c>
      <c r="U2273" t="s">
        <v>30</v>
      </c>
      <c r="W2273" s="8" t="str">
        <f t="shared" si="256"/>
        <v/>
      </c>
      <c r="X2273" s="8" t="str">
        <f>IF(S2273="6B",_xlfn.XLOOKUP(H2273,'Zoning 2shop'!A:A,'Zoning 2shop'!B:B),IF(S2273="6C",_xlfn.XLOOKUP(G2273,'Zoning 2shop'!C:C,'Zoning 2shop'!D:D),""))</f>
        <v/>
      </c>
      <c r="Y2273" s="112">
        <f t="shared" si="258"/>
        <v>0.14910705133062102</v>
      </c>
      <c r="Z2273" s="4">
        <f t="shared" si="259"/>
        <v>20</v>
      </c>
      <c r="AA2273" s="4">
        <f t="shared" si="260"/>
        <v>0.5</v>
      </c>
      <c r="AB2273" s="4">
        <f t="shared" si="261"/>
        <v>2.9821410266124202</v>
      </c>
      <c r="AC2273" s="19">
        <f t="shared" si="262"/>
        <v>20.5</v>
      </c>
      <c r="AD2273" s="8" t="str">
        <f>IF(COUNTIF(Catégories!A:A,N2273)=0,"catégorie inconnue",LOOKUP(N2273,Catégories!A:A,Catégories!B:B))</f>
        <v>Droits et taxes</v>
      </c>
      <c r="AE2273" s="21">
        <f t="shared" si="257"/>
        <v>23.482141026612421</v>
      </c>
    </row>
    <row r="2274" spans="2:31" hidden="1" x14ac:dyDescent="0.2">
      <c r="B2274" t="s">
        <v>1970</v>
      </c>
      <c r="C2274" t="s">
        <v>21</v>
      </c>
      <c r="D2274">
        <v>46154</v>
      </c>
      <c r="E2274" t="s">
        <v>22</v>
      </c>
      <c r="F2274" t="s">
        <v>2158</v>
      </c>
      <c r="G2274" t="s">
        <v>149</v>
      </c>
      <c r="H2274" t="s">
        <v>157</v>
      </c>
      <c r="I2274" t="s">
        <v>2159</v>
      </c>
      <c r="J2274" t="s">
        <v>23</v>
      </c>
      <c r="K2274" t="s">
        <v>24</v>
      </c>
      <c r="L2274" t="s">
        <v>2160</v>
      </c>
      <c r="M2274" t="s">
        <v>25</v>
      </c>
      <c r="N2274" t="s">
        <v>26</v>
      </c>
      <c r="O2274" t="s">
        <v>145</v>
      </c>
      <c r="P2274" t="s">
        <v>27</v>
      </c>
      <c r="Q2274" t="s">
        <v>219</v>
      </c>
      <c r="R2274">
        <v>1.3919999999999999</v>
      </c>
      <c r="S2274" s="113">
        <v>44</v>
      </c>
      <c r="T2274">
        <v>7.67</v>
      </c>
      <c r="U2274" t="s">
        <v>30</v>
      </c>
      <c r="W2274" s="8" t="str">
        <f t="shared" si="256"/>
        <v/>
      </c>
      <c r="X2274" s="8" t="str">
        <f>IF(S2274="6B",_xlfn.XLOOKUP(H2274,'Zoning 2shop'!A:A,'Zoning 2shop'!B:B),IF(S2274="6C",_xlfn.XLOOKUP(G2274,'Zoning 2shop'!C:C,'Zoning 2shop'!D:D),""))</f>
        <v/>
      </c>
      <c r="Y2274" s="112">
        <f t="shared" si="258"/>
        <v>0.14910705133062102</v>
      </c>
      <c r="Z2274" s="4">
        <f t="shared" si="259"/>
        <v>7.67</v>
      </c>
      <c r="AA2274" s="4">
        <f t="shared" si="260"/>
        <v>0.5</v>
      </c>
      <c r="AB2274" s="4">
        <f t="shared" si="261"/>
        <v>1.1436510837058633</v>
      </c>
      <c r="AC2274" s="19">
        <f t="shared" si="262"/>
        <v>8.17</v>
      </c>
      <c r="AD2274" s="8" t="str">
        <f>IF(COUNTIF(Catégories!A:A,N2274)=0,"catégorie inconnue",LOOKUP(N2274,Catégories!A:A,Catégories!B:B))</f>
        <v>Frêt</v>
      </c>
      <c r="AE2274" s="21">
        <f t="shared" si="257"/>
        <v>9.3136510837058637</v>
      </c>
    </row>
    <row r="2275" spans="2:31" hidden="1" x14ac:dyDescent="0.2">
      <c r="B2275" t="s">
        <v>1970</v>
      </c>
      <c r="C2275" t="s">
        <v>21</v>
      </c>
      <c r="D2275">
        <v>46154</v>
      </c>
      <c r="E2275" t="s">
        <v>22</v>
      </c>
      <c r="F2275" t="s">
        <v>2158</v>
      </c>
      <c r="G2275" t="s">
        <v>149</v>
      </c>
      <c r="H2275" t="s">
        <v>157</v>
      </c>
      <c r="I2275" t="s">
        <v>2159</v>
      </c>
      <c r="J2275" t="s">
        <v>23</v>
      </c>
      <c r="K2275" t="s">
        <v>24</v>
      </c>
      <c r="L2275" t="s">
        <v>2160</v>
      </c>
      <c r="M2275" t="s">
        <v>25</v>
      </c>
      <c r="N2275" t="s">
        <v>80</v>
      </c>
      <c r="O2275" t="s">
        <v>145</v>
      </c>
      <c r="Q2275" t="s">
        <v>219</v>
      </c>
      <c r="R2275">
        <v>0</v>
      </c>
      <c r="S2275" s="113">
        <v>44</v>
      </c>
      <c r="T2275">
        <v>16</v>
      </c>
      <c r="U2275" t="s">
        <v>30</v>
      </c>
      <c r="W2275" s="8" t="str">
        <f t="shared" si="256"/>
        <v/>
      </c>
      <c r="X2275" s="8" t="str">
        <f>IF(S2275="6B",_xlfn.XLOOKUP(H2275,'Zoning 2shop'!A:A,'Zoning 2shop'!B:B),IF(S2275="6C",_xlfn.XLOOKUP(G2275,'Zoning 2shop'!C:C,'Zoning 2shop'!D:D),""))</f>
        <v/>
      </c>
      <c r="Y2275" s="112">
        <f t="shared" si="258"/>
        <v>0.14910705133062102</v>
      </c>
      <c r="Z2275" s="4">
        <f t="shared" si="259"/>
        <v>16</v>
      </c>
      <c r="AA2275" s="4">
        <f t="shared" si="260"/>
        <v>0.5</v>
      </c>
      <c r="AB2275" s="4">
        <f t="shared" si="261"/>
        <v>2.3857128212899363</v>
      </c>
      <c r="AC2275" s="19">
        <f t="shared" si="262"/>
        <v>16.5</v>
      </c>
      <c r="AD2275" s="8" t="str">
        <f>IF(COUNTIF(Catégories!A:A,N2275)=0,"catégorie inconnue",LOOKUP(N2275,Catégories!A:A,Catégories!B:B))</f>
        <v>Frêt</v>
      </c>
      <c r="AE2275" s="21">
        <f t="shared" si="257"/>
        <v>18.885712821289935</v>
      </c>
    </row>
    <row r="2276" spans="2:31" hidden="1" x14ac:dyDescent="0.2">
      <c r="B2276" t="s">
        <v>1970</v>
      </c>
      <c r="C2276" t="s">
        <v>21</v>
      </c>
      <c r="D2276">
        <v>46154</v>
      </c>
      <c r="E2276" t="s">
        <v>22</v>
      </c>
      <c r="F2276" t="s">
        <v>2158</v>
      </c>
      <c r="G2276" t="s">
        <v>149</v>
      </c>
      <c r="H2276" t="s">
        <v>157</v>
      </c>
      <c r="I2276" t="s">
        <v>2159</v>
      </c>
      <c r="J2276" t="s">
        <v>23</v>
      </c>
      <c r="K2276" t="s">
        <v>24</v>
      </c>
      <c r="L2276" t="s">
        <v>2160</v>
      </c>
      <c r="M2276" t="s">
        <v>25</v>
      </c>
      <c r="N2276" t="s">
        <v>158</v>
      </c>
      <c r="O2276" t="s">
        <v>145</v>
      </c>
      <c r="Q2276" t="s">
        <v>219</v>
      </c>
      <c r="R2276">
        <v>0</v>
      </c>
      <c r="S2276" s="113">
        <v>44</v>
      </c>
      <c r="T2276">
        <v>20</v>
      </c>
      <c r="U2276" t="s">
        <v>30</v>
      </c>
      <c r="W2276" s="8" t="str">
        <f t="shared" si="256"/>
        <v/>
      </c>
      <c r="X2276" s="8" t="str">
        <f>IF(S2276="6B",_xlfn.XLOOKUP(H2276,'Zoning 2shop'!A:A,'Zoning 2shop'!B:B),IF(S2276="6C",_xlfn.XLOOKUP(G2276,'Zoning 2shop'!C:C,'Zoning 2shop'!D:D),""))</f>
        <v/>
      </c>
      <c r="Y2276" s="112">
        <f t="shared" si="258"/>
        <v>0.14910705133062102</v>
      </c>
      <c r="Z2276" s="4">
        <f t="shared" si="259"/>
        <v>20</v>
      </c>
      <c r="AA2276" s="4">
        <f t="shared" si="260"/>
        <v>0.5</v>
      </c>
      <c r="AB2276" s="4">
        <f t="shared" si="261"/>
        <v>2.9821410266124202</v>
      </c>
      <c r="AC2276" s="19">
        <f t="shared" si="262"/>
        <v>20.5</v>
      </c>
      <c r="AD2276" s="8" t="str">
        <f>IF(COUNTIF(Catégories!A:A,N2276)=0,"catégorie inconnue",LOOKUP(N2276,Catégories!A:A,Catégories!B:B))</f>
        <v>Droits et taxes</v>
      </c>
      <c r="AE2276" s="21">
        <f t="shared" si="257"/>
        <v>23.482141026612421</v>
      </c>
    </row>
    <row r="2277" spans="2:31" hidden="1" x14ac:dyDescent="0.2">
      <c r="B2277" t="s">
        <v>1970</v>
      </c>
      <c r="C2277" t="s">
        <v>21</v>
      </c>
      <c r="D2277">
        <v>46154</v>
      </c>
      <c r="E2277" t="s">
        <v>22</v>
      </c>
      <c r="F2277" t="s">
        <v>2169</v>
      </c>
      <c r="G2277" t="s">
        <v>149</v>
      </c>
      <c r="H2277" t="s">
        <v>157</v>
      </c>
      <c r="I2277" t="s">
        <v>2170</v>
      </c>
      <c r="J2277" t="s">
        <v>23</v>
      </c>
      <c r="K2277" t="s">
        <v>24</v>
      </c>
      <c r="L2277" t="s">
        <v>2171</v>
      </c>
      <c r="M2277" t="s">
        <v>25</v>
      </c>
      <c r="N2277" t="s">
        <v>26</v>
      </c>
      <c r="O2277" t="s">
        <v>145</v>
      </c>
      <c r="P2277" t="s">
        <v>27</v>
      </c>
      <c r="Q2277" t="s">
        <v>219</v>
      </c>
      <c r="R2277">
        <v>7.02</v>
      </c>
      <c r="S2277" s="113">
        <v>44</v>
      </c>
      <c r="T2277">
        <v>11.03</v>
      </c>
      <c r="U2277" t="s">
        <v>30</v>
      </c>
      <c r="W2277" s="8" t="str">
        <f t="shared" si="256"/>
        <v/>
      </c>
      <c r="X2277" s="8" t="str">
        <f>IF(S2277="6B",_xlfn.XLOOKUP(H2277,'Zoning 2shop'!A:A,'Zoning 2shop'!B:B),IF(S2277="6C",_xlfn.XLOOKUP(G2277,'Zoning 2shop'!C:C,'Zoning 2shop'!D:D),""))</f>
        <v/>
      </c>
      <c r="Y2277" s="112">
        <f t="shared" si="258"/>
        <v>0.14910705133062102</v>
      </c>
      <c r="Z2277" s="4">
        <f t="shared" si="259"/>
        <v>11.03</v>
      </c>
      <c r="AA2277" s="4">
        <f t="shared" si="260"/>
        <v>0.5</v>
      </c>
      <c r="AB2277" s="4">
        <f t="shared" si="261"/>
        <v>1.6446507761767497</v>
      </c>
      <c r="AC2277" s="19">
        <f t="shared" si="262"/>
        <v>11.53</v>
      </c>
      <c r="AD2277" s="8" t="str">
        <f>IF(COUNTIF(Catégories!A:A,N2277)=0,"catégorie inconnue",LOOKUP(N2277,Catégories!A:A,Catégories!B:B))</f>
        <v>Frêt</v>
      </c>
      <c r="AE2277" s="21">
        <f t="shared" si="257"/>
        <v>13.174650776176749</v>
      </c>
    </row>
    <row r="2278" spans="2:31" hidden="1" x14ac:dyDescent="0.2">
      <c r="B2278" t="s">
        <v>1970</v>
      </c>
      <c r="C2278" t="s">
        <v>21</v>
      </c>
      <c r="D2278">
        <v>46154</v>
      </c>
      <c r="E2278" t="s">
        <v>22</v>
      </c>
      <c r="F2278" t="s">
        <v>2169</v>
      </c>
      <c r="G2278" t="s">
        <v>149</v>
      </c>
      <c r="H2278" t="s">
        <v>157</v>
      </c>
      <c r="I2278" t="s">
        <v>2170</v>
      </c>
      <c r="J2278" t="s">
        <v>23</v>
      </c>
      <c r="K2278" t="s">
        <v>24</v>
      </c>
      <c r="L2278" t="s">
        <v>2171</v>
      </c>
      <c r="M2278" t="s">
        <v>25</v>
      </c>
      <c r="N2278" t="s">
        <v>158</v>
      </c>
      <c r="O2278" t="s">
        <v>145</v>
      </c>
      <c r="Q2278" t="s">
        <v>219</v>
      </c>
      <c r="R2278">
        <v>0</v>
      </c>
      <c r="S2278" s="113">
        <v>44</v>
      </c>
      <c r="T2278">
        <v>20</v>
      </c>
      <c r="U2278" t="s">
        <v>30</v>
      </c>
      <c r="W2278" s="8" t="str">
        <f t="shared" si="256"/>
        <v/>
      </c>
      <c r="X2278" s="8" t="str">
        <f>IF(S2278="6B",_xlfn.XLOOKUP(H2278,'Zoning 2shop'!A:A,'Zoning 2shop'!B:B),IF(S2278="6C",_xlfn.XLOOKUP(G2278,'Zoning 2shop'!C:C,'Zoning 2shop'!D:D),""))</f>
        <v/>
      </c>
      <c r="Y2278" s="112">
        <f t="shared" si="258"/>
        <v>0.14910705133062102</v>
      </c>
      <c r="Z2278" s="4">
        <f t="shared" si="259"/>
        <v>20</v>
      </c>
      <c r="AA2278" s="4">
        <f t="shared" si="260"/>
        <v>0.5</v>
      </c>
      <c r="AB2278" s="4">
        <f t="shared" si="261"/>
        <v>2.9821410266124202</v>
      </c>
      <c r="AC2278" s="19">
        <f t="shared" si="262"/>
        <v>20.5</v>
      </c>
      <c r="AD2278" s="8" t="str">
        <f>IF(COUNTIF(Catégories!A:A,N2278)=0,"catégorie inconnue",LOOKUP(N2278,Catégories!A:A,Catégories!B:B))</f>
        <v>Droits et taxes</v>
      </c>
      <c r="AE2278" s="21">
        <f t="shared" si="257"/>
        <v>23.482141026612421</v>
      </c>
    </row>
    <row r="2279" spans="2:31" hidden="1" x14ac:dyDescent="0.2">
      <c r="B2279" t="s">
        <v>1970</v>
      </c>
      <c r="C2279" t="s">
        <v>21</v>
      </c>
      <c r="D2279">
        <v>46155</v>
      </c>
      <c r="E2279" t="s">
        <v>22</v>
      </c>
      <c r="F2279" t="s">
        <v>2175</v>
      </c>
      <c r="G2279" t="s">
        <v>149</v>
      </c>
      <c r="H2279" t="s">
        <v>157</v>
      </c>
      <c r="I2279" t="s">
        <v>2176</v>
      </c>
      <c r="J2279" t="s">
        <v>23</v>
      </c>
      <c r="K2279" t="s">
        <v>24</v>
      </c>
      <c r="L2279" t="s">
        <v>2177</v>
      </c>
      <c r="M2279" t="s">
        <v>25</v>
      </c>
      <c r="N2279" t="s">
        <v>26</v>
      </c>
      <c r="O2279" t="s">
        <v>145</v>
      </c>
      <c r="P2279" t="s">
        <v>27</v>
      </c>
      <c r="Q2279" t="s">
        <v>219</v>
      </c>
      <c r="R2279">
        <v>5.0780000000000003</v>
      </c>
      <c r="S2279" s="113">
        <v>44</v>
      </c>
      <c r="T2279">
        <v>9.91</v>
      </c>
      <c r="U2279" t="s">
        <v>30</v>
      </c>
      <c r="W2279" s="8" t="str">
        <f t="shared" si="256"/>
        <v/>
      </c>
      <c r="X2279" s="8" t="str">
        <f>IF(S2279="6B",_xlfn.XLOOKUP(H2279,'Zoning 2shop'!A:A,'Zoning 2shop'!B:B),IF(S2279="6C",_xlfn.XLOOKUP(G2279,'Zoning 2shop'!C:C,'Zoning 2shop'!D:D),""))</f>
        <v/>
      </c>
      <c r="Y2279" s="112">
        <f t="shared" si="258"/>
        <v>0.14910705133062102</v>
      </c>
      <c r="Z2279" s="4">
        <f t="shared" si="259"/>
        <v>9.91</v>
      </c>
      <c r="AA2279" s="4">
        <f t="shared" si="260"/>
        <v>0.5</v>
      </c>
      <c r="AB2279" s="4">
        <f t="shared" si="261"/>
        <v>1.4776508786864544</v>
      </c>
      <c r="AC2279" s="19">
        <f t="shared" si="262"/>
        <v>10.41</v>
      </c>
      <c r="AD2279" s="8" t="str">
        <f>IF(COUNTIF(Catégories!A:A,N2279)=0,"catégorie inconnue",LOOKUP(N2279,Catégories!A:A,Catégories!B:B))</f>
        <v>Frêt</v>
      </c>
      <c r="AE2279" s="21">
        <f t="shared" si="257"/>
        <v>11.887650878686454</v>
      </c>
    </row>
    <row r="2280" spans="2:31" hidden="1" x14ac:dyDescent="0.2">
      <c r="B2280" t="s">
        <v>1970</v>
      </c>
      <c r="C2280" t="s">
        <v>21</v>
      </c>
      <c r="D2280">
        <v>46155</v>
      </c>
      <c r="E2280" t="s">
        <v>22</v>
      </c>
      <c r="F2280" t="s">
        <v>2175</v>
      </c>
      <c r="G2280" t="s">
        <v>149</v>
      </c>
      <c r="H2280" t="s">
        <v>157</v>
      </c>
      <c r="I2280" t="s">
        <v>2176</v>
      </c>
      <c r="J2280" t="s">
        <v>23</v>
      </c>
      <c r="K2280" t="s">
        <v>24</v>
      </c>
      <c r="L2280" t="s">
        <v>2177</v>
      </c>
      <c r="M2280" t="s">
        <v>25</v>
      </c>
      <c r="N2280" t="s">
        <v>158</v>
      </c>
      <c r="O2280" t="s">
        <v>145</v>
      </c>
      <c r="Q2280" t="s">
        <v>219</v>
      </c>
      <c r="R2280">
        <v>0</v>
      </c>
      <c r="S2280" s="113">
        <v>44</v>
      </c>
      <c r="T2280">
        <v>20</v>
      </c>
      <c r="U2280" t="s">
        <v>30</v>
      </c>
      <c r="W2280" s="8" t="str">
        <f t="shared" si="256"/>
        <v/>
      </c>
      <c r="X2280" s="8" t="str">
        <f>IF(S2280="6B",_xlfn.XLOOKUP(H2280,'Zoning 2shop'!A:A,'Zoning 2shop'!B:B),IF(S2280="6C",_xlfn.XLOOKUP(G2280,'Zoning 2shop'!C:C,'Zoning 2shop'!D:D),""))</f>
        <v/>
      </c>
      <c r="Y2280" s="112">
        <f t="shared" si="258"/>
        <v>0.14910705133062102</v>
      </c>
      <c r="Z2280" s="4">
        <f t="shared" si="259"/>
        <v>20</v>
      </c>
      <c r="AA2280" s="4">
        <f t="shared" si="260"/>
        <v>0.5</v>
      </c>
      <c r="AB2280" s="4">
        <f t="shared" si="261"/>
        <v>2.9821410266124202</v>
      </c>
      <c r="AC2280" s="19">
        <f t="shared" si="262"/>
        <v>20.5</v>
      </c>
      <c r="AD2280" s="8" t="str">
        <f>IF(COUNTIF(Catégories!A:A,N2280)=0,"catégorie inconnue",LOOKUP(N2280,Catégories!A:A,Catégories!B:B))</f>
        <v>Droits et taxes</v>
      </c>
      <c r="AE2280" s="21">
        <f t="shared" si="257"/>
        <v>23.482141026612421</v>
      </c>
    </row>
    <row r="2281" spans="2:31" hidden="1" x14ac:dyDescent="0.2">
      <c r="B2281" t="s">
        <v>1970</v>
      </c>
      <c r="C2281" t="s">
        <v>21</v>
      </c>
      <c r="D2281">
        <v>46157</v>
      </c>
      <c r="E2281" t="s">
        <v>22</v>
      </c>
      <c r="F2281" t="s">
        <v>2193</v>
      </c>
      <c r="G2281" t="s">
        <v>149</v>
      </c>
      <c r="H2281" t="s">
        <v>157</v>
      </c>
      <c r="I2281" t="s">
        <v>2194</v>
      </c>
      <c r="J2281" t="s">
        <v>23</v>
      </c>
      <c r="K2281" t="s">
        <v>24</v>
      </c>
      <c r="L2281" t="s">
        <v>2195</v>
      </c>
      <c r="M2281" t="s">
        <v>25</v>
      </c>
      <c r="N2281" t="s">
        <v>26</v>
      </c>
      <c r="O2281" t="s">
        <v>145</v>
      </c>
      <c r="P2281" t="s">
        <v>27</v>
      </c>
      <c r="Q2281" t="s">
        <v>219</v>
      </c>
      <c r="R2281">
        <v>2.355</v>
      </c>
      <c r="S2281" s="113">
        <v>44</v>
      </c>
      <c r="T2281">
        <v>8.23</v>
      </c>
      <c r="U2281" t="s">
        <v>30</v>
      </c>
      <c r="W2281" s="8" t="str">
        <f t="shared" si="256"/>
        <v/>
      </c>
      <c r="X2281" s="8" t="str">
        <f>IF(S2281="6B",_xlfn.XLOOKUP(H2281,'Zoning 2shop'!A:A,'Zoning 2shop'!B:B),IF(S2281="6C",_xlfn.XLOOKUP(G2281,'Zoning 2shop'!C:C,'Zoning 2shop'!D:D),""))</f>
        <v/>
      </c>
      <c r="Y2281" s="112">
        <f t="shared" si="258"/>
        <v>0.14910705133062102</v>
      </c>
      <c r="Z2281" s="4">
        <f t="shared" si="259"/>
        <v>8.23</v>
      </c>
      <c r="AA2281" s="4">
        <f t="shared" si="260"/>
        <v>0.5</v>
      </c>
      <c r="AB2281" s="4">
        <f t="shared" si="261"/>
        <v>1.2271510324510111</v>
      </c>
      <c r="AC2281" s="19">
        <f t="shared" si="262"/>
        <v>8.73</v>
      </c>
      <c r="AD2281" s="8" t="str">
        <f>IF(COUNTIF(Catégories!A:A,N2281)=0,"catégorie inconnue",LOOKUP(N2281,Catégories!A:A,Catégories!B:B))</f>
        <v>Frêt</v>
      </c>
      <c r="AE2281" s="21">
        <f t="shared" si="257"/>
        <v>9.9571510324510122</v>
      </c>
    </row>
    <row r="2282" spans="2:31" hidden="1" x14ac:dyDescent="0.2">
      <c r="B2282" t="s">
        <v>1970</v>
      </c>
      <c r="C2282" t="s">
        <v>21</v>
      </c>
      <c r="D2282">
        <v>46157</v>
      </c>
      <c r="E2282" t="s">
        <v>22</v>
      </c>
      <c r="F2282" t="s">
        <v>2193</v>
      </c>
      <c r="G2282" t="s">
        <v>149</v>
      </c>
      <c r="H2282" t="s">
        <v>157</v>
      </c>
      <c r="I2282" t="s">
        <v>2194</v>
      </c>
      <c r="J2282" t="s">
        <v>23</v>
      </c>
      <c r="K2282" t="s">
        <v>24</v>
      </c>
      <c r="L2282" t="s">
        <v>2195</v>
      </c>
      <c r="M2282" t="s">
        <v>25</v>
      </c>
      <c r="N2282" t="s">
        <v>158</v>
      </c>
      <c r="O2282" t="s">
        <v>145</v>
      </c>
      <c r="Q2282" t="s">
        <v>219</v>
      </c>
      <c r="R2282">
        <v>0</v>
      </c>
      <c r="S2282" s="113">
        <v>44</v>
      </c>
      <c r="T2282">
        <v>20</v>
      </c>
      <c r="U2282" t="s">
        <v>30</v>
      </c>
      <c r="W2282" s="8" t="str">
        <f t="shared" si="256"/>
        <v/>
      </c>
      <c r="X2282" s="8" t="str">
        <f>IF(S2282="6B",_xlfn.XLOOKUP(H2282,'Zoning 2shop'!A:A,'Zoning 2shop'!B:B),IF(S2282="6C",_xlfn.XLOOKUP(G2282,'Zoning 2shop'!C:C,'Zoning 2shop'!D:D),""))</f>
        <v/>
      </c>
      <c r="Y2282" s="112">
        <f t="shared" si="258"/>
        <v>0.14910705133062102</v>
      </c>
      <c r="Z2282" s="4">
        <f t="shared" si="259"/>
        <v>20</v>
      </c>
      <c r="AA2282" s="4">
        <f t="shared" si="260"/>
        <v>0.5</v>
      </c>
      <c r="AB2282" s="4">
        <f t="shared" si="261"/>
        <v>2.9821410266124202</v>
      </c>
      <c r="AC2282" s="19">
        <f t="shared" si="262"/>
        <v>20.5</v>
      </c>
      <c r="AD2282" s="8" t="str">
        <f>IF(COUNTIF(Catégories!A:A,N2282)=0,"catégorie inconnue",LOOKUP(N2282,Catégories!A:A,Catégories!B:B))</f>
        <v>Droits et taxes</v>
      </c>
      <c r="AE2282" s="21">
        <f t="shared" si="257"/>
        <v>23.482141026612421</v>
      </c>
    </row>
    <row r="2283" spans="2:31" hidden="1" x14ac:dyDescent="0.2">
      <c r="B2283" t="s">
        <v>1970</v>
      </c>
      <c r="C2283" t="s">
        <v>21</v>
      </c>
      <c r="D2283">
        <v>46157</v>
      </c>
      <c r="E2283" t="s">
        <v>22</v>
      </c>
      <c r="F2283" t="s">
        <v>2187</v>
      </c>
      <c r="G2283" t="s">
        <v>149</v>
      </c>
      <c r="H2283" t="s">
        <v>157</v>
      </c>
      <c r="I2283" t="s">
        <v>2188</v>
      </c>
      <c r="J2283" t="s">
        <v>23</v>
      </c>
      <c r="K2283" t="s">
        <v>24</v>
      </c>
      <c r="L2283" t="s">
        <v>2189</v>
      </c>
      <c r="M2283" t="s">
        <v>25</v>
      </c>
      <c r="N2283" t="s">
        <v>26</v>
      </c>
      <c r="O2283" t="s">
        <v>145</v>
      </c>
      <c r="P2283" t="s">
        <v>27</v>
      </c>
      <c r="Q2283" t="s">
        <v>219</v>
      </c>
      <c r="R2283">
        <v>1.508</v>
      </c>
      <c r="S2283" s="113">
        <v>44</v>
      </c>
      <c r="T2283">
        <v>7.67</v>
      </c>
      <c r="U2283" t="s">
        <v>30</v>
      </c>
      <c r="W2283" s="8" t="str">
        <f t="shared" si="256"/>
        <v/>
      </c>
      <c r="X2283" s="8" t="str">
        <f>IF(S2283="6B",_xlfn.XLOOKUP(H2283,'Zoning 2shop'!A:A,'Zoning 2shop'!B:B),IF(S2283="6C",_xlfn.XLOOKUP(G2283,'Zoning 2shop'!C:C,'Zoning 2shop'!D:D),""))</f>
        <v/>
      </c>
      <c r="Y2283" s="112">
        <f t="shared" si="258"/>
        <v>0.14910705133062102</v>
      </c>
      <c r="Z2283" s="4">
        <f t="shared" si="259"/>
        <v>7.67</v>
      </c>
      <c r="AA2283" s="4">
        <f t="shared" si="260"/>
        <v>0.5</v>
      </c>
      <c r="AB2283" s="4">
        <f t="shared" si="261"/>
        <v>1.1436510837058633</v>
      </c>
      <c r="AC2283" s="19">
        <f t="shared" si="262"/>
        <v>8.17</v>
      </c>
      <c r="AD2283" s="8" t="str">
        <f>IF(COUNTIF(Catégories!A:A,N2283)=0,"catégorie inconnue",LOOKUP(N2283,Catégories!A:A,Catégories!B:B))</f>
        <v>Frêt</v>
      </c>
      <c r="AE2283" s="21">
        <f t="shared" si="257"/>
        <v>9.3136510837058637</v>
      </c>
    </row>
    <row r="2284" spans="2:31" hidden="1" x14ac:dyDescent="0.2">
      <c r="B2284" t="s">
        <v>1970</v>
      </c>
      <c r="C2284" t="s">
        <v>21</v>
      </c>
      <c r="D2284">
        <v>46157</v>
      </c>
      <c r="E2284" t="s">
        <v>22</v>
      </c>
      <c r="F2284" t="s">
        <v>2187</v>
      </c>
      <c r="G2284" t="s">
        <v>149</v>
      </c>
      <c r="H2284" t="s">
        <v>157</v>
      </c>
      <c r="I2284" t="s">
        <v>2188</v>
      </c>
      <c r="J2284" t="s">
        <v>23</v>
      </c>
      <c r="K2284" t="s">
        <v>24</v>
      </c>
      <c r="L2284" t="s">
        <v>2189</v>
      </c>
      <c r="M2284" t="s">
        <v>25</v>
      </c>
      <c r="N2284" t="s">
        <v>80</v>
      </c>
      <c r="O2284" t="s">
        <v>145</v>
      </c>
      <c r="Q2284" t="s">
        <v>219</v>
      </c>
      <c r="R2284">
        <v>0</v>
      </c>
      <c r="S2284" s="113">
        <v>44</v>
      </c>
      <c r="T2284">
        <v>16</v>
      </c>
      <c r="U2284" t="s">
        <v>30</v>
      </c>
      <c r="W2284" s="8" t="str">
        <f t="shared" si="256"/>
        <v/>
      </c>
      <c r="X2284" s="8" t="str">
        <f>IF(S2284="6B",_xlfn.XLOOKUP(H2284,'Zoning 2shop'!A:A,'Zoning 2shop'!B:B),IF(S2284="6C",_xlfn.XLOOKUP(G2284,'Zoning 2shop'!C:C,'Zoning 2shop'!D:D),""))</f>
        <v/>
      </c>
      <c r="Y2284" s="112">
        <f t="shared" si="258"/>
        <v>0.14910705133062102</v>
      </c>
      <c r="Z2284" s="4">
        <f t="shared" si="259"/>
        <v>16</v>
      </c>
      <c r="AA2284" s="4">
        <f t="shared" si="260"/>
        <v>0.5</v>
      </c>
      <c r="AB2284" s="4">
        <f t="shared" si="261"/>
        <v>2.3857128212899363</v>
      </c>
      <c r="AC2284" s="19">
        <f t="shared" si="262"/>
        <v>16.5</v>
      </c>
      <c r="AD2284" s="8" t="str">
        <f>IF(COUNTIF(Catégories!A:A,N2284)=0,"catégorie inconnue",LOOKUP(N2284,Catégories!A:A,Catégories!B:B))</f>
        <v>Frêt</v>
      </c>
      <c r="AE2284" s="21">
        <f t="shared" si="257"/>
        <v>18.885712821289935</v>
      </c>
    </row>
    <row r="2285" spans="2:31" hidden="1" x14ac:dyDescent="0.2">
      <c r="B2285" t="s">
        <v>1970</v>
      </c>
      <c r="C2285" t="s">
        <v>21</v>
      </c>
      <c r="D2285">
        <v>46157</v>
      </c>
      <c r="E2285" t="s">
        <v>22</v>
      </c>
      <c r="F2285" t="s">
        <v>2187</v>
      </c>
      <c r="G2285" t="s">
        <v>149</v>
      </c>
      <c r="H2285" t="s">
        <v>157</v>
      </c>
      <c r="I2285" t="s">
        <v>2188</v>
      </c>
      <c r="J2285" t="s">
        <v>23</v>
      </c>
      <c r="K2285" t="s">
        <v>24</v>
      </c>
      <c r="L2285" t="s">
        <v>2189</v>
      </c>
      <c r="M2285" t="s">
        <v>25</v>
      </c>
      <c r="N2285" t="s">
        <v>158</v>
      </c>
      <c r="O2285" t="s">
        <v>145</v>
      </c>
      <c r="Q2285" t="s">
        <v>219</v>
      </c>
      <c r="R2285">
        <v>0</v>
      </c>
      <c r="S2285" s="113">
        <v>44</v>
      </c>
      <c r="T2285">
        <v>20</v>
      </c>
      <c r="U2285" t="s">
        <v>30</v>
      </c>
      <c r="W2285" s="8" t="str">
        <f t="shared" si="256"/>
        <v/>
      </c>
      <c r="X2285" s="8" t="str">
        <f>IF(S2285="6B",_xlfn.XLOOKUP(H2285,'Zoning 2shop'!A:A,'Zoning 2shop'!B:B),IF(S2285="6C",_xlfn.XLOOKUP(G2285,'Zoning 2shop'!C:C,'Zoning 2shop'!D:D),""))</f>
        <v/>
      </c>
      <c r="Y2285" s="112">
        <f t="shared" si="258"/>
        <v>0.14910705133062102</v>
      </c>
      <c r="Z2285" s="4">
        <f t="shared" si="259"/>
        <v>20</v>
      </c>
      <c r="AA2285" s="4">
        <f t="shared" si="260"/>
        <v>0.5</v>
      </c>
      <c r="AB2285" s="4">
        <f t="shared" si="261"/>
        <v>2.9821410266124202</v>
      </c>
      <c r="AC2285" s="19">
        <f t="shared" si="262"/>
        <v>20.5</v>
      </c>
      <c r="AD2285" s="8" t="str">
        <f>IF(COUNTIF(Catégories!A:A,N2285)=0,"catégorie inconnue",LOOKUP(N2285,Catégories!A:A,Catégories!B:B))</f>
        <v>Droits et taxes</v>
      </c>
      <c r="AE2285" s="21">
        <f t="shared" si="257"/>
        <v>23.482141026612421</v>
      </c>
    </row>
    <row r="2286" spans="2:31" hidden="1" x14ac:dyDescent="0.2">
      <c r="B2286" t="s">
        <v>1970</v>
      </c>
      <c r="C2286" t="s">
        <v>21</v>
      </c>
      <c r="D2286">
        <v>46157</v>
      </c>
      <c r="E2286" t="s">
        <v>22</v>
      </c>
      <c r="F2286" t="s">
        <v>2226</v>
      </c>
      <c r="G2286" t="s">
        <v>149</v>
      </c>
      <c r="H2286" t="s">
        <v>157</v>
      </c>
      <c r="I2286" t="s">
        <v>2227</v>
      </c>
      <c r="J2286" t="s">
        <v>23</v>
      </c>
      <c r="K2286" t="s">
        <v>24</v>
      </c>
      <c r="L2286" t="s">
        <v>2228</v>
      </c>
      <c r="M2286" t="s">
        <v>25</v>
      </c>
      <c r="N2286" t="s">
        <v>26</v>
      </c>
      <c r="O2286" t="s">
        <v>145</v>
      </c>
      <c r="P2286" t="s">
        <v>27</v>
      </c>
      <c r="Q2286" t="s">
        <v>219</v>
      </c>
      <c r="R2286">
        <v>3.6</v>
      </c>
      <c r="S2286" s="113">
        <v>44</v>
      </c>
      <c r="T2286">
        <v>8.7899999999999991</v>
      </c>
      <c r="U2286" t="s">
        <v>30</v>
      </c>
      <c r="W2286" s="8" t="str">
        <f t="shared" si="256"/>
        <v/>
      </c>
      <c r="X2286" s="8" t="str">
        <f>IF(S2286="6B",_xlfn.XLOOKUP(H2286,'Zoning 2shop'!A:A,'Zoning 2shop'!B:B),IF(S2286="6C",_xlfn.XLOOKUP(G2286,'Zoning 2shop'!C:C,'Zoning 2shop'!D:D),""))</f>
        <v/>
      </c>
      <c r="Y2286" s="112">
        <f t="shared" si="258"/>
        <v>0.14910705133062102</v>
      </c>
      <c r="Z2286" s="4">
        <f t="shared" si="259"/>
        <v>8.7899999999999991</v>
      </c>
      <c r="AA2286" s="4">
        <f t="shared" si="260"/>
        <v>0.5</v>
      </c>
      <c r="AB2286" s="4">
        <f t="shared" si="261"/>
        <v>1.3106509811961586</v>
      </c>
      <c r="AC2286" s="19">
        <f t="shared" si="262"/>
        <v>9.2899999999999991</v>
      </c>
      <c r="AD2286" s="8" t="str">
        <f>IF(COUNTIF(Catégories!A:A,N2286)=0,"catégorie inconnue",LOOKUP(N2286,Catégories!A:A,Catégories!B:B))</f>
        <v>Frêt</v>
      </c>
      <c r="AE2286" s="21">
        <f t="shared" si="257"/>
        <v>10.600650981196157</v>
      </c>
    </row>
    <row r="2287" spans="2:31" hidden="1" x14ac:dyDescent="0.2">
      <c r="B2287" t="s">
        <v>1970</v>
      </c>
      <c r="C2287" t="s">
        <v>21</v>
      </c>
      <c r="D2287">
        <v>46157</v>
      </c>
      <c r="E2287" t="s">
        <v>22</v>
      </c>
      <c r="F2287" t="s">
        <v>2226</v>
      </c>
      <c r="G2287" t="s">
        <v>149</v>
      </c>
      <c r="H2287" t="s">
        <v>157</v>
      </c>
      <c r="I2287" t="s">
        <v>2227</v>
      </c>
      <c r="J2287" t="s">
        <v>23</v>
      </c>
      <c r="K2287" t="s">
        <v>24</v>
      </c>
      <c r="L2287" t="s">
        <v>2228</v>
      </c>
      <c r="M2287" t="s">
        <v>25</v>
      </c>
      <c r="N2287" t="s">
        <v>158</v>
      </c>
      <c r="O2287" t="s">
        <v>145</v>
      </c>
      <c r="Q2287" t="s">
        <v>219</v>
      </c>
      <c r="R2287">
        <v>0</v>
      </c>
      <c r="S2287" s="113">
        <v>44</v>
      </c>
      <c r="T2287">
        <v>20</v>
      </c>
      <c r="U2287" t="s">
        <v>30</v>
      </c>
      <c r="W2287" s="8" t="str">
        <f t="shared" si="256"/>
        <v/>
      </c>
      <c r="X2287" s="8" t="str">
        <f>IF(S2287="6B",_xlfn.XLOOKUP(H2287,'Zoning 2shop'!A:A,'Zoning 2shop'!B:B),IF(S2287="6C",_xlfn.XLOOKUP(G2287,'Zoning 2shop'!C:C,'Zoning 2shop'!D:D),""))</f>
        <v/>
      </c>
      <c r="Y2287" s="112">
        <f t="shared" si="258"/>
        <v>0.14910705133062102</v>
      </c>
      <c r="Z2287" s="4">
        <f t="shared" si="259"/>
        <v>20</v>
      </c>
      <c r="AA2287" s="4">
        <f t="shared" si="260"/>
        <v>0.5</v>
      </c>
      <c r="AB2287" s="4">
        <f t="shared" si="261"/>
        <v>2.9821410266124202</v>
      </c>
      <c r="AC2287" s="19">
        <f t="shared" si="262"/>
        <v>20.5</v>
      </c>
      <c r="AD2287" s="8" t="str">
        <f>IF(COUNTIF(Catégories!A:A,N2287)=0,"catégorie inconnue",LOOKUP(N2287,Catégories!A:A,Catégories!B:B))</f>
        <v>Droits et taxes</v>
      </c>
      <c r="AE2287" s="21">
        <f t="shared" si="257"/>
        <v>23.482141026612421</v>
      </c>
    </row>
    <row r="2288" spans="2:31" hidden="1" x14ac:dyDescent="0.2">
      <c r="B2288" t="s">
        <v>1970</v>
      </c>
      <c r="C2288" t="s">
        <v>21</v>
      </c>
      <c r="D2288">
        <v>46157</v>
      </c>
      <c r="E2288" t="s">
        <v>22</v>
      </c>
      <c r="F2288" t="s">
        <v>2190</v>
      </c>
      <c r="G2288" t="s">
        <v>149</v>
      </c>
      <c r="H2288" t="s">
        <v>162</v>
      </c>
      <c r="I2288" t="s">
        <v>2191</v>
      </c>
      <c r="J2288" t="s">
        <v>23</v>
      </c>
      <c r="K2288" t="s">
        <v>24</v>
      </c>
      <c r="L2288" t="s">
        <v>2192</v>
      </c>
      <c r="M2288" t="s">
        <v>25</v>
      </c>
      <c r="N2288" t="s">
        <v>26</v>
      </c>
      <c r="O2288" t="s">
        <v>25</v>
      </c>
      <c r="P2288" t="s">
        <v>27</v>
      </c>
      <c r="Q2288" t="s">
        <v>224</v>
      </c>
      <c r="R2288">
        <v>7.2539999999999996</v>
      </c>
      <c r="S2288" s="113">
        <v>44</v>
      </c>
      <c r="T2288">
        <v>15.94</v>
      </c>
      <c r="U2288" t="s">
        <v>30</v>
      </c>
      <c r="W2288" s="8" t="str">
        <f t="shared" si="256"/>
        <v/>
      </c>
      <c r="X2288" s="8" t="str">
        <f>IF(S2288="6B",_xlfn.XLOOKUP(H2288,'Zoning 2shop'!A:A,'Zoning 2shop'!B:B),IF(S2288="6C",_xlfn.XLOOKUP(G2288,'Zoning 2shop'!C:C,'Zoning 2shop'!D:D),""))</f>
        <v/>
      </c>
      <c r="Y2288" s="112">
        <f t="shared" si="258"/>
        <v>0.14910705133062102</v>
      </c>
      <c r="Z2288" s="4">
        <f t="shared" si="259"/>
        <v>15.94</v>
      </c>
      <c r="AA2288" s="4">
        <f t="shared" si="260"/>
        <v>0.5</v>
      </c>
      <c r="AB2288" s="4">
        <f t="shared" si="261"/>
        <v>2.3767663982100991</v>
      </c>
      <c r="AC2288" s="19">
        <f t="shared" si="262"/>
        <v>16.439999999999998</v>
      </c>
      <c r="AD2288" s="8" t="str">
        <f>IF(COUNTIF(Catégories!A:A,N2288)=0,"catégorie inconnue",LOOKUP(N2288,Catégories!A:A,Catégories!B:B))</f>
        <v>Frêt</v>
      </c>
      <c r="AE2288" s="21">
        <f t="shared" si="257"/>
        <v>18.816766398210095</v>
      </c>
    </row>
    <row r="2289" spans="2:31" hidden="1" x14ac:dyDescent="0.2">
      <c r="B2289" t="s">
        <v>1970</v>
      </c>
      <c r="C2289" t="s">
        <v>21</v>
      </c>
      <c r="D2289">
        <v>46157</v>
      </c>
      <c r="E2289" t="s">
        <v>22</v>
      </c>
      <c r="F2289" t="s">
        <v>2196</v>
      </c>
      <c r="G2289" t="s">
        <v>149</v>
      </c>
      <c r="H2289" t="s">
        <v>157</v>
      </c>
      <c r="I2289" t="s">
        <v>2197</v>
      </c>
      <c r="J2289" t="s">
        <v>23</v>
      </c>
      <c r="K2289" t="s">
        <v>24</v>
      </c>
      <c r="L2289" t="s">
        <v>2198</v>
      </c>
      <c r="M2289" t="s">
        <v>25</v>
      </c>
      <c r="N2289" t="s">
        <v>26</v>
      </c>
      <c r="O2289" t="s">
        <v>145</v>
      </c>
      <c r="P2289" t="s">
        <v>27</v>
      </c>
      <c r="Q2289" t="s">
        <v>219</v>
      </c>
      <c r="R2289">
        <v>3.6</v>
      </c>
      <c r="S2289" s="113">
        <v>44</v>
      </c>
      <c r="T2289">
        <v>8.7899999999999991</v>
      </c>
      <c r="U2289" t="s">
        <v>30</v>
      </c>
      <c r="W2289" s="8" t="str">
        <f t="shared" si="256"/>
        <v/>
      </c>
      <c r="X2289" s="8" t="str">
        <f>IF(S2289="6B",_xlfn.XLOOKUP(H2289,'Zoning 2shop'!A:A,'Zoning 2shop'!B:B),IF(S2289="6C",_xlfn.XLOOKUP(G2289,'Zoning 2shop'!C:C,'Zoning 2shop'!D:D),""))</f>
        <v/>
      </c>
      <c r="Y2289" s="112">
        <f t="shared" si="258"/>
        <v>0.14910705133062102</v>
      </c>
      <c r="Z2289" s="4">
        <f t="shared" si="259"/>
        <v>8.7899999999999991</v>
      </c>
      <c r="AA2289" s="4">
        <f t="shared" si="260"/>
        <v>0.5</v>
      </c>
      <c r="AB2289" s="4">
        <f t="shared" si="261"/>
        <v>1.3106509811961586</v>
      </c>
      <c r="AC2289" s="19">
        <f t="shared" si="262"/>
        <v>9.2899999999999991</v>
      </c>
      <c r="AD2289" s="8" t="str">
        <f>IF(COUNTIF(Catégories!A:A,N2289)=0,"catégorie inconnue",LOOKUP(N2289,Catégories!A:A,Catégories!B:B))</f>
        <v>Frêt</v>
      </c>
      <c r="AE2289" s="21">
        <f t="shared" si="257"/>
        <v>10.600650981196157</v>
      </c>
    </row>
    <row r="2290" spans="2:31" hidden="1" x14ac:dyDescent="0.2">
      <c r="B2290" t="s">
        <v>1970</v>
      </c>
      <c r="C2290" t="s">
        <v>21</v>
      </c>
      <c r="D2290">
        <v>46157</v>
      </c>
      <c r="E2290" t="s">
        <v>22</v>
      </c>
      <c r="F2290" t="s">
        <v>2196</v>
      </c>
      <c r="G2290" t="s">
        <v>149</v>
      </c>
      <c r="H2290" t="s">
        <v>157</v>
      </c>
      <c r="I2290" t="s">
        <v>2197</v>
      </c>
      <c r="J2290" t="s">
        <v>23</v>
      </c>
      <c r="K2290" t="s">
        <v>24</v>
      </c>
      <c r="L2290" t="s">
        <v>2198</v>
      </c>
      <c r="M2290" t="s">
        <v>25</v>
      </c>
      <c r="N2290" t="s">
        <v>158</v>
      </c>
      <c r="O2290" t="s">
        <v>145</v>
      </c>
      <c r="Q2290" t="s">
        <v>219</v>
      </c>
      <c r="R2290">
        <v>0</v>
      </c>
      <c r="S2290" s="113">
        <v>44</v>
      </c>
      <c r="T2290">
        <v>20</v>
      </c>
      <c r="U2290" t="s">
        <v>30</v>
      </c>
      <c r="W2290" s="8" t="str">
        <f t="shared" si="256"/>
        <v/>
      </c>
      <c r="X2290" s="8" t="str">
        <f>IF(S2290="6B",_xlfn.XLOOKUP(H2290,'Zoning 2shop'!A:A,'Zoning 2shop'!B:B),IF(S2290="6C",_xlfn.XLOOKUP(G2290,'Zoning 2shop'!C:C,'Zoning 2shop'!D:D),""))</f>
        <v/>
      </c>
      <c r="Y2290" s="112">
        <f t="shared" si="258"/>
        <v>0.14910705133062102</v>
      </c>
      <c r="Z2290" s="4">
        <f t="shared" si="259"/>
        <v>20</v>
      </c>
      <c r="AA2290" s="4">
        <f t="shared" si="260"/>
        <v>0.5</v>
      </c>
      <c r="AB2290" s="4">
        <f t="shared" si="261"/>
        <v>2.9821410266124202</v>
      </c>
      <c r="AC2290" s="19">
        <f t="shared" si="262"/>
        <v>20.5</v>
      </c>
      <c r="AD2290" s="8" t="str">
        <f>IF(COUNTIF(Catégories!A:A,N2290)=0,"catégorie inconnue",LOOKUP(N2290,Catégories!A:A,Catégories!B:B))</f>
        <v>Droits et taxes</v>
      </c>
      <c r="AE2290" s="21">
        <f t="shared" si="257"/>
        <v>23.482141026612421</v>
      </c>
    </row>
    <row r="2291" spans="2:31" hidden="1" x14ac:dyDescent="0.2">
      <c r="B2291" t="s">
        <v>1970</v>
      </c>
      <c r="C2291" t="s">
        <v>21</v>
      </c>
      <c r="D2291">
        <v>46157</v>
      </c>
      <c r="E2291" t="s">
        <v>22</v>
      </c>
      <c r="F2291" t="s">
        <v>2205</v>
      </c>
      <c r="G2291" t="s">
        <v>149</v>
      </c>
      <c r="H2291" t="s">
        <v>157</v>
      </c>
      <c r="I2291" t="s">
        <v>2206</v>
      </c>
      <c r="J2291" t="s">
        <v>23</v>
      </c>
      <c r="K2291" t="s">
        <v>24</v>
      </c>
      <c r="L2291" t="s">
        <v>2207</v>
      </c>
      <c r="M2291" t="s">
        <v>25</v>
      </c>
      <c r="N2291" t="s">
        <v>26</v>
      </c>
      <c r="O2291" t="s">
        <v>145</v>
      </c>
      <c r="P2291" t="s">
        <v>27</v>
      </c>
      <c r="Q2291" t="s">
        <v>219</v>
      </c>
      <c r="R2291">
        <v>0.94499999999999995</v>
      </c>
      <c r="S2291" s="113">
        <v>44</v>
      </c>
      <c r="T2291">
        <v>7.11</v>
      </c>
      <c r="U2291" t="s">
        <v>30</v>
      </c>
      <c r="W2291" s="8" t="str">
        <f t="shared" si="256"/>
        <v/>
      </c>
      <c r="X2291" s="8" t="str">
        <f>IF(S2291="6B",_xlfn.XLOOKUP(H2291,'Zoning 2shop'!A:A,'Zoning 2shop'!B:B),IF(S2291="6C",_xlfn.XLOOKUP(G2291,'Zoning 2shop'!C:C,'Zoning 2shop'!D:D),""))</f>
        <v/>
      </c>
      <c r="Y2291" s="112">
        <f t="shared" si="258"/>
        <v>0.14910705133062102</v>
      </c>
      <c r="Z2291" s="4">
        <f t="shared" si="259"/>
        <v>7.11</v>
      </c>
      <c r="AA2291" s="4">
        <f t="shared" si="260"/>
        <v>0.5</v>
      </c>
      <c r="AB2291" s="4">
        <f t="shared" si="261"/>
        <v>1.0601511349607156</v>
      </c>
      <c r="AC2291" s="19">
        <f t="shared" si="262"/>
        <v>7.61</v>
      </c>
      <c r="AD2291" s="8" t="str">
        <f>IF(COUNTIF(Catégories!A:A,N2291)=0,"catégorie inconnue",LOOKUP(N2291,Catégories!A:A,Catégories!B:B))</f>
        <v>Frêt</v>
      </c>
      <c r="AE2291" s="21">
        <f t="shared" si="257"/>
        <v>8.6701511349607152</v>
      </c>
    </row>
    <row r="2292" spans="2:31" hidden="1" x14ac:dyDescent="0.2">
      <c r="B2292" t="s">
        <v>1970</v>
      </c>
      <c r="C2292" t="s">
        <v>21</v>
      </c>
      <c r="D2292">
        <v>46157</v>
      </c>
      <c r="E2292" t="s">
        <v>22</v>
      </c>
      <c r="F2292" t="s">
        <v>2205</v>
      </c>
      <c r="G2292" t="s">
        <v>149</v>
      </c>
      <c r="H2292" t="s">
        <v>157</v>
      </c>
      <c r="I2292" t="s">
        <v>2206</v>
      </c>
      <c r="J2292" t="s">
        <v>23</v>
      </c>
      <c r="K2292" t="s">
        <v>24</v>
      </c>
      <c r="L2292" t="s">
        <v>2207</v>
      </c>
      <c r="M2292" t="s">
        <v>25</v>
      </c>
      <c r="N2292" t="s">
        <v>158</v>
      </c>
      <c r="O2292" t="s">
        <v>145</v>
      </c>
      <c r="Q2292" t="s">
        <v>219</v>
      </c>
      <c r="R2292">
        <v>0</v>
      </c>
      <c r="S2292" s="113">
        <v>44</v>
      </c>
      <c r="T2292">
        <v>20</v>
      </c>
      <c r="U2292" t="s">
        <v>30</v>
      </c>
      <c r="W2292" s="8" t="str">
        <f t="shared" si="256"/>
        <v/>
      </c>
      <c r="X2292" s="8" t="str">
        <f>IF(S2292="6B",_xlfn.XLOOKUP(H2292,'Zoning 2shop'!A:A,'Zoning 2shop'!B:B),IF(S2292="6C",_xlfn.XLOOKUP(G2292,'Zoning 2shop'!C:C,'Zoning 2shop'!D:D),""))</f>
        <v/>
      </c>
      <c r="Y2292" s="112">
        <f t="shared" si="258"/>
        <v>0.14910705133062102</v>
      </c>
      <c r="Z2292" s="4">
        <f t="shared" si="259"/>
        <v>20</v>
      </c>
      <c r="AA2292" s="4">
        <f t="shared" si="260"/>
        <v>0.5</v>
      </c>
      <c r="AB2292" s="4">
        <f t="shared" si="261"/>
        <v>2.9821410266124202</v>
      </c>
      <c r="AC2292" s="19">
        <f t="shared" si="262"/>
        <v>20.5</v>
      </c>
      <c r="AD2292" s="8" t="str">
        <f>IF(COUNTIF(Catégories!A:A,N2292)=0,"catégorie inconnue",LOOKUP(N2292,Catégories!A:A,Catégories!B:B))</f>
        <v>Droits et taxes</v>
      </c>
      <c r="AE2292" s="21">
        <f t="shared" si="257"/>
        <v>23.482141026612421</v>
      </c>
    </row>
    <row r="2293" spans="2:31" hidden="1" x14ac:dyDescent="0.2">
      <c r="B2293" t="s">
        <v>1970</v>
      </c>
      <c r="C2293" t="s">
        <v>21</v>
      </c>
      <c r="D2293">
        <v>46160</v>
      </c>
      <c r="E2293" t="s">
        <v>22</v>
      </c>
      <c r="F2293" t="s">
        <v>2266</v>
      </c>
      <c r="G2293" t="s">
        <v>149</v>
      </c>
      <c r="H2293" t="s">
        <v>157</v>
      </c>
      <c r="I2293" t="s">
        <v>2267</v>
      </c>
      <c r="J2293" t="s">
        <v>23</v>
      </c>
      <c r="K2293" t="s">
        <v>24</v>
      </c>
      <c r="L2293" t="s">
        <v>2268</v>
      </c>
      <c r="M2293" t="s">
        <v>25</v>
      </c>
      <c r="N2293" t="s">
        <v>26</v>
      </c>
      <c r="O2293" t="s">
        <v>145</v>
      </c>
      <c r="P2293" t="s">
        <v>27</v>
      </c>
      <c r="Q2293" t="s">
        <v>219</v>
      </c>
      <c r="R2293">
        <v>2.944</v>
      </c>
      <c r="S2293" s="113">
        <v>44</v>
      </c>
      <c r="T2293">
        <v>8.23</v>
      </c>
      <c r="U2293" t="s">
        <v>30</v>
      </c>
      <c r="W2293" s="8" t="str">
        <f t="shared" si="256"/>
        <v/>
      </c>
      <c r="X2293" s="8" t="str">
        <f>IF(S2293="6B",_xlfn.XLOOKUP(H2293,'Zoning 2shop'!A:A,'Zoning 2shop'!B:B),IF(S2293="6C",_xlfn.XLOOKUP(G2293,'Zoning 2shop'!C:C,'Zoning 2shop'!D:D),""))</f>
        <v/>
      </c>
      <c r="Y2293" s="112">
        <f t="shared" si="258"/>
        <v>0.14910705133062102</v>
      </c>
      <c r="Z2293" s="4">
        <f t="shared" si="259"/>
        <v>8.23</v>
      </c>
      <c r="AA2293" s="4">
        <f t="shared" si="260"/>
        <v>0.5</v>
      </c>
      <c r="AB2293" s="4">
        <f t="shared" si="261"/>
        <v>1.2271510324510111</v>
      </c>
      <c r="AC2293" s="19">
        <f t="shared" si="262"/>
        <v>8.73</v>
      </c>
      <c r="AD2293" s="8" t="str">
        <f>IF(COUNTIF(Catégories!A:A,N2293)=0,"catégorie inconnue",LOOKUP(N2293,Catégories!A:A,Catégories!B:B))</f>
        <v>Frêt</v>
      </c>
      <c r="AE2293" s="21">
        <f t="shared" si="257"/>
        <v>9.9571510324510122</v>
      </c>
    </row>
    <row r="2294" spans="2:31" hidden="1" x14ac:dyDescent="0.2">
      <c r="B2294" t="s">
        <v>1970</v>
      </c>
      <c r="C2294" t="s">
        <v>21</v>
      </c>
      <c r="D2294">
        <v>46160</v>
      </c>
      <c r="E2294" t="s">
        <v>22</v>
      </c>
      <c r="F2294" t="s">
        <v>2266</v>
      </c>
      <c r="G2294" t="s">
        <v>149</v>
      </c>
      <c r="H2294" t="s">
        <v>157</v>
      </c>
      <c r="I2294" t="s">
        <v>2267</v>
      </c>
      <c r="J2294" t="s">
        <v>23</v>
      </c>
      <c r="K2294" t="s">
        <v>24</v>
      </c>
      <c r="L2294" t="s">
        <v>2268</v>
      </c>
      <c r="M2294" t="s">
        <v>25</v>
      </c>
      <c r="N2294" t="s">
        <v>158</v>
      </c>
      <c r="O2294" t="s">
        <v>145</v>
      </c>
      <c r="Q2294" t="s">
        <v>219</v>
      </c>
      <c r="R2294">
        <v>0</v>
      </c>
      <c r="S2294" s="113">
        <v>44</v>
      </c>
      <c r="T2294">
        <v>20</v>
      </c>
      <c r="U2294" t="s">
        <v>30</v>
      </c>
      <c r="W2294" s="8" t="str">
        <f t="shared" si="256"/>
        <v/>
      </c>
      <c r="X2294" s="8" t="str">
        <f>IF(S2294="6B",_xlfn.XLOOKUP(H2294,'Zoning 2shop'!A:A,'Zoning 2shop'!B:B),IF(S2294="6C",_xlfn.XLOOKUP(G2294,'Zoning 2shop'!C:C,'Zoning 2shop'!D:D),""))</f>
        <v/>
      </c>
      <c r="Y2294" s="112">
        <f t="shared" si="258"/>
        <v>0.14910705133062102</v>
      </c>
      <c r="Z2294" s="4">
        <f t="shared" si="259"/>
        <v>20</v>
      </c>
      <c r="AA2294" s="4">
        <f t="shared" si="260"/>
        <v>0.5</v>
      </c>
      <c r="AB2294" s="4">
        <f t="shared" si="261"/>
        <v>2.9821410266124202</v>
      </c>
      <c r="AC2294" s="19">
        <f t="shared" si="262"/>
        <v>20.5</v>
      </c>
      <c r="AD2294" s="8" t="str">
        <f>IF(COUNTIF(Catégories!A:A,N2294)=0,"catégorie inconnue",LOOKUP(N2294,Catégories!A:A,Catégories!B:B))</f>
        <v>Droits et taxes</v>
      </c>
      <c r="AE2294" s="21">
        <f t="shared" si="257"/>
        <v>23.482141026612421</v>
      </c>
    </row>
    <row r="2295" spans="2:31" hidden="1" x14ac:dyDescent="0.2">
      <c r="B2295" t="s">
        <v>1970</v>
      </c>
      <c r="C2295" t="s">
        <v>21</v>
      </c>
      <c r="D2295">
        <v>46160</v>
      </c>
      <c r="E2295" t="s">
        <v>22</v>
      </c>
      <c r="F2295" t="s">
        <v>2251</v>
      </c>
      <c r="G2295" t="s">
        <v>149</v>
      </c>
      <c r="H2295" t="s">
        <v>157</v>
      </c>
      <c r="I2295" t="s">
        <v>2252</v>
      </c>
      <c r="J2295" t="s">
        <v>23</v>
      </c>
      <c r="K2295" t="s">
        <v>24</v>
      </c>
      <c r="L2295" t="s">
        <v>2253</v>
      </c>
      <c r="M2295" t="s">
        <v>25</v>
      </c>
      <c r="N2295" t="s">
        <v>26</v>
      </c>
      <c r="O2295" t="s">
        <v>145</v>
      </c>
      <c r="P2295" t="s">
        <v>27</v>
      </c>
      <c r="Q2295" t="s">
        <v>219</v>
      </c>
      <c r="R2295">
        <v>1.44</v>
      </c>
      <c r="S2295" s="113">
        <v>44</v>
      </c>
      <c r="T2295">
        <v>7.67</v>
      </c>
      <c r="U2295" t="s">
        <v>30</v>
      </c>
      <c r="W2295" s="8" t="str">
        <f t="shared" si="256"/>
        <v/>
      </c>
      <c r="X2295" s="8" t="str">
        <f>IF(S2295="6B",_xlfn.XLOOKUP(H2295,'Zoning 2shop'!A:A,'Zoning 2shop'!B:B),IF(S2295="6C",_xlfn.XLOOKUP(G2295,'Zoning 2shop'!C:C,'Zoning 2shop'!D:D),""))</f>
        <v/>
      </c>
      <c r="Y2295" s="112">
        <f t="shared" si="258"/>
        <v>0.14910705133062102</v>
      </c>
      <c r="Z2295" s="4">
        <f t="shared" si="259"/>
        <v>7.67</v>
      </c>
      <c r="AA2295" s="4">
        <f t="shared" si="260"/>
        <v>0.5</v>
      </c>
      <c r="AB2295" s="4">
        <f t="shared" si="261"/>
        <v>1.1436510837058633</v>
      </c>
      <c r="AC2295" s="19">
        <f t="shared" si="262"/>
        <v>8.17</v>
      </c>
      <c r="AD2295" s="8" t="str">
        <f>IF(COUNTIF(Catégories!A:A,N2295)=0,"catégorie inconnue",LOOKUP(N2295,Catégories!A:A,Catégories!B:B))</f>
        <v>Frêt</v>
      </c>
      <c r="AE2295" s="21">
        <f t="shared" si="257"/>
        <v>9.3136510837058637</v>
      </c>
    </row>
    <row r="2296" spans="2:31" hidden="1" x14ac:dyDescent="0.2">
      <c r="B2296" t="s">
        <v>1970</v>
      </c>
      <c r="C2296" t="s">
        <v>21</v>
      </c>
      <c r="D2296">
        <v>46160</v>
      </c>
      <c r="E2296" t="s">
        <v>22</v>
      </c>
      <c r="F2296" t="s">
        <v>2251</v>
      </c>
      <c r="G2296" t="s">
        <v>149</v>
      </c>
      <c r="H2296" t="s">
        <v>157</v>
      </c>
      <c r="I2296" t="s">
        <v>2252</v>
      </c>
      <c r="J2296" t="s">
        <v>23</v>
      </c>
      <c r="K2296" t="s">
        <v>24</v>
      </c>
      <c r="L2296" t="s">
        <v>2253</v>
      </c>
      <c r="M2296" t="s">
        <v>25</v>
      </c>
      <c r="N2296" t="s">
        <v>80</v>
      </c>
      <c r="O2296" t="s">
        <v>145</v>
      </c>
      <c r="Q2296" t="s">
        <v>219</v>
      </c>
      <c r="R2296">
        <v>0</v>
      </c>
      <c r="S2296" s="113">
        <v>44</v>
      </c>
      <c r="T2296">
        <v>16</v>
      </c>
      <c r="U2296" t="s">
        <v>30</v>
      </c>
      <c r="W2296" s="8" t="str">
        <f t="shared" si="256"/>
        <v/>
      </c>
      <c r="X2296" s="8" t="str">
        <f>IF(S2296="6B",_xlfn.XLOOKUP(H2296,'Zoning 2shop'!A:A,'Zoning 2shop'!B:B),IF(S2296="6C",_xlfn.XLOOKUP(G2296,'Zoning 2shop'!C:C,'Zoning 2shop'!D:D),""))</f>
        <v/>
      </c>
      <c r="Y2296" s="112">
        <f t="shared" si="258"/>
        <v>0.14910705133062102</v>
      </c>
      <c r="Z2296" s="4">
        <f t="shared" si="259"/>
        <v>16</v>
      </c>
      <c r="AA2296" s="4">
        <f t="shared" si="260"/>
        <v>0.5</v>
      </c>
      <c r="AB2296" s="4">
        <f t="shared" si="261"/>
        <v>2.3857128212899363</v>
      </c>
      <c r="AC2296" s="19">
        <f t="shared" si="262"/>
        <v>16.5</v>
      </c>
      <c r="AD2296" s="8" t="str">
        <f>IF(COUNTIF(Catégories!A:A,N2296)=0,"catégorie inconnue",LOOKUP(N2296,Catégories!A:A,Catégories!B:B))</f>
        <v>Frêt</v>
      </c>
      <c r="AE2296" s="21">
        <f t="shared" si="257"/>
        <v>18.885712821289935</v>
      </c>
    </row>
    <row r="2297" spans="2:31" hidden="1" x14ac:dyDescent="0.2">
      <c r="B2297" t="s">
        <v>1970</v>
      </c>
      <c r="C2297" t="s">
        <v>21</v>
      </c>
      <c r="D2297">
        <v>46160</v>
      </c>
      <c r="E2297" t="s">
        <v>22</v>
      </c>
      <c r="F2297" t="s">
        <v>2251</v>
      </c>
      <c r="G2297" t="s">
        <v>149</v>
      </c>
      <c r="H2297" t="s">
        <v>157</v>
      </c>
      <c r="I2297" t="s">
        <v>2252</v>
      </c>
      <c r="J2297" t="s">
        <v>23</v>
      </c>
      <c r="K2297" t="s">
        <v>24</v>
      </c>
      <c r="L2297" t="s">
        <v>2253</v>
      </c>
      <c r="M2297" t="s">
        <v>25</v>
      </c>
      <c r="N2297" t="s">
        <v>158</v>
      </c>
      <c r="O2297" t="s">
        <v>145</v>
      </c>
      <c r="Q2297" t="s">
        <v>219</v>
      </c>
      <c r="R2297">
        <v>0</v>
      </c>
      <c r="S2297" s="113">
        <v>44</v>
      </c>
      <c r="T2297">
        <v>20</v>
      </c>
      <c r="U2297" t="s">
        <v>30</v>
      </c>
      <c r="W2297" s="8" t="str">
        <f t="shared" si="256"/>
        <v/>
      </c>
      <c r="X2297" s="8" t="str">
        <f>IF(S2297="6B",_xlfn.XLOOKUP(H2297,'Zoning 2shop'!A:A,'Zoning 2shop'!B:B),IF(S2297="6C",_xlfn.XLOOKUP(G2297,'Zoning 2shop'!C:C,'Zoning 2shop'!D:D),""))</f>
        <v/>
      </c>
      <c r="Y2297" s="112">
        <f t="shared" si="258"/>
        <v>0.14910705133062102</v>
      </c>
      <c r="Z2297" s="4">
        <f t="shared" si="259"/>
        <v>20</v>
      </c>
      <c r="AA2297" s="4">
        <f t="shared" si="260"/>
        <v>0.5</v>
      </c>
      <c r="AB2297" s="4">
        <f t="shared" si="261"/>
        <v>2.9821410266124202</v>
      </c>
      <c r="AC2297" s="19">
        <f t="shared" si="262"/>
        <v>20.5</v>
      </c>
      <c r="AD2297" s="8" t="str">
        <f>IF(COUNTIF(Catégories!A:A,N2297)=0,"catégorie inconnue",LOOKUP(N2297,Catégories!A:A,Catégories!B:B))</f>
        <v>Droits et taxes</v>
      </c>
      <c r="AE2297" s="21">
        <f t="shared" si="257"/>
        <v>23.482141026612421</v>
      </c>
    </row>
    <row r="2298" spans="2:31" hidden="1" x14ac:dyDescent="0.2">
      <c r="B2298" t="s">
        <v>1970</v>
      </c>
      <c r="C2298" t="s">
        <v>21</v>
      </c>
      <c r="D2298">
        <v>46160</v>
      </c>
      <c r="E2298" t="s">
        <v>22</v>
      </c>
      <c r="F2298" t="s">
        <v>2274</v>
      </c>
      <c r="G2298" t="s">
        <v>149</v>
      </c>
      <c r="H2298" t="s">
        <v>366</v>
      </c>
      <c r="I2298" t="s">
        <v>2275</v>
      </c>
      <c r="J2298" t="s">
        <v>23</v>
      </c>
      <c r="K2298" t="s">
        <v>24</v>
      </c>
      <c r="L2298" t="s">
        <v>2276</v>
      </c>
      <c r="M2298" t="s">
        <v>25</v>
      </c>
      <c r="N2298" t="s">
        <v>26</v>
      </c>
      <c r="O2298" t="s">
        <v>145</v>
      </c>
      <c r="P2298" t="s">
        <v>27</v>
      </c>
      <c r="Q2298" t="s">
        <v>219</v>
      </c>
      <c r="R2298">
        <v>1.65</v>
      </c>
      <c r="S2298" s="113">
        <v>44</v>
      </c>
      <c r="T2298">
        <v>7.67</v>
      </c>
      <c r="U2298" t="s">
        <v>30</v>
      </c>
      <c r="W2298" s="8" t="str">
        <f t="shared" si="256"/>
        <v/>
      </c>
      <c r="X2298" s="8" t="str">
        <f>IF(S2298="6B",_xlfn.XLOOKUP(H2298,'Zoning 2shop'!A:A,'Zoning 2shop'!B:B),IF(S2298="6C",_xlfn.XLOOKUP(G2298,'Zoning 2shop'!C:C,'Zoning 2shop'!D:D),""))</f>
        <v/>
      </c>
      <c r="Y2298" s="112">
        <f t="shared" si="258"/>
        <v>0.14910705133062102</v>
      </c>
      <c r="Z2298" s="4">
        <f t="shared" si="259"/>
        <v>7.67</v>
      </c>
      <c r="AA2298" s="4">
        <f t="shared" si="260"/>
        <v>0.5</v>
      </c>
      <c r="AB2298" s="4">
        <f t="shared" si="261"/>
        <v>1.1436510837058633</v>
      </c>
      <c r="AC2298" s="19">
        <f t="shared" si="262"/>
        <v>8.17</v>
      </c>
      <c r="AD2298" s="8" t="str">
        <f>IF(COUNTIF(Catégories!A:A,N2298)=0,"catégorie inconnue",LOOKUP(N2298,Catégories!A:A,Catégories!B:B))</f>
        <v>Frêt</v>
      </c>
      <c r="AE2298" s="21">
        <f t="shared" si="257"/>
        <v>9.3136510837058637</v>
      </c>
    </row>
    <row r="2299" spans="2:31" hidden="1" x14ac:dyDescent="0.2">
      <c r="B2299" t="s">
        <v>1970</v>
      </c>
      <c r="C2299" t="s">
        <v>21</v>
      </c>
      <c r="D2299">
        <v>46160</v>
      </c>
      <c r="E2299" t="s">
        <v>22</v>
      </c>
      <c r="F2299" t="s">
        <v>2274</v>
      </c>
      <c r="G2299" t="s">
        <v>149</v>
      </c>
      <c r="H2299" t="s">
        <v>366</v>
      </c>
      <c r="I2299" t="s">
        <v>2275</v>
      </c>
      <c r="J2299" t="s">
        <v>23</v>
      </c>
      <c r="K2299" t="s">
        <v>24</v>
      </c>
      <c r="L2299" t="s">
        <v>2276</v>
      </c>
      <c r="M2299" t="s">
        <v>25</v>
      </c>
      <c r="N2299" t="s">
        <v>163</v>
      </c>
      <c r="O2299" t="s">
        <v>145</v>
      </c>
      <c r="Q2299" t="s">
        <v>219</v>
      </c>
      <c r="R2299">
        <v>0</v>
      </c>
      <c r="S2299" s="113">
        <v>44</v>
      </c>
      <c r="T2299">
        <v>9</v>
      </c>
      <c r="U2299" t="s">
        <v>30</v>
      </c>
      <c r="W2299" s="8" t="str">
        <f t="shared" si="256"/>
        <v/>
      </c>
      <c r="X2299" s="8" t="str">
        <f>IF(S2299="6B",_xlfn.XLOOKUP(H2299,'Zoning 2shop'!A:A,'Zoning 2shop'!B:B),IF(S2299="6C",_xlfn.XLOOKUP(G2299,'Zoning 2shop'!C:C,'Zoning 2shop'!D:D),""))</f>
        <v/>
      </c>
      <c r="Y2299" s="112">
        <f t="shared" si="258"/>
        <v>0.14910705133062102</v>
      </c>
      <c r="Z2299" s="4">
        <f t="shared" si="259"/>
        <v>9</v>
      </c>
      <c r="AA2299" s="4">
        <f t="shared" si="260"/>
        <v>0.5</v>
      </c>
      <c r="AB2299" s="4">
        <f t="shared" si="261"/>
        <v>1.3419634619755891</v>
      </c>
      <c r="AC2299" s="19">
        <f t="shared" si="262"/>
        <v>9.5</v>
      </c>
      <c r="AD2299" s="8" t="str">
        <f>IF(COUNTIF(Catégories!A:A,N2299)=0,"catégorie inconnue",LOOKUP(N2299,Catégories!A:A,Catégories!B:B))</f>
        <v>Zones éloignées</v>
      </c>
      <c r="AE2299" s="21">
        <f t="shared" si="257"/>
        <v>10.841963461975588</v>
      </c>
    </row>
    <row r="2300" spans="2:31" hidden="1" x14ac:dyDescent="0.2">
      <c r="B2300" t="s">
        <v>1970</v>
      </c>
      <c r="C2300" t="s">
        <v>21</v>
      </c>
      <c r="D2300">
        <v>46160</v>
      </c>
      <c r="E2300" t="s">
        <v>22</v>
      </c>
      <c r="F2300" t="s">
        <v>2274</v>
      </c>
      <c r="G2300" t="s">
        <v>149</v>
      </c>
      <c r="H2300" t="s">
        <v>366</v>
      </c>
      <c r="I2300" t="s">
        <v>2275</v>
      </c>
      <c r="J2300" t="s">
        <v>23</v>
      </c>
      <c r="K2300" t="s">
        <v>24</v>
      </c>
      <c r="L2300" t="s">
        <v>2276</v>
      </c>
      <c r="M2300" t="s">
        <v>25</v>
      </c>
      <c r="N2300" t="s">
        <v>158</v>
      </c>
      <c r="O2300" t="s">
        <v>145</v>
      </c>
      <c r="Q2300" t="s">
        <v>219</v>
      </c>
      <c r="R2300">
        <v>0</v>
      </c>
      <c r="S2300" s="113">
        <v>44</v>
      </c>
      <c r="T2300">
        <v>20</v>
      </c>
      <c r="U2300" t="s">
        <v>30</v>
      </c>
      <c r="W2300" s="8" t="str">
        <f t="shared" si="256"/>
        <v/>
      </c>
      <c r="X2300" s="8" t="str">
        <f>IF(S2300="6B",_xlfn.XLOOKUP(H2300,'Zoning 2shop'!A:A,'Zoning 2shop'!B:B),IF(S2300="6C",_xlfn.XLOOKUP(G2300,'Zoning 2shop'!C:C,'Zoning 2shop'!D:D),""))</f>
        <v/>
      </c>
      <c r="Y2300" s="112">
        <f t="shared" si="258"/>
        <v>0.14910705133062102</v>
      </c>
      <c r="Z2300" s="4">
        <f t="shared" si="259"/>
        <v>20</v>
      </c>
      <c r="AA2300" s="4">
        <f t="shared" si="260"/>
        <v>0.5</v>
      </c>
      <c r="AB2300" s="4">
        <f t="shared" si="261"/>
        <v>2.9821410266124202</v>
      </c>
      <c r="AC2300" s="19">
        <f t="shared" si="262"/>
        <v>20.5</v>
      </c>
      <c r="AD2300" s="8" t="str">
        <f>IF(COUNTIF(Catégories!A:A,N2300)=0,"catégorie inconnue",LOOKUP(N2300,Catégories!A:A,Catégories!B:B))</f>
        <v>Droits et taxes</v>
      </c>
      <c r="AE2300" s="21">
        <f t="shared" si="257"/>
        <v>23.482141026612421</v>
      </c>
    </row>
    <row r="2301" spans="2:31" hidden="1" x14ac:dyDescent="0.2">
      <c r="B2301" t="s">
        <v>1970</v>
      </c>
      <c r="C2301" t="s">
        <v>21</v>
      </c>
      <c r="D2301">
        <v>46160</v>
      </c>
      <c r="E2301" t="s">
        <v>22</v>
      </c>
      <c r="F2301" t="s">
        <v>2248</v>
      </c>
      <c r="G2301" t="s">
        <v>149</v>
      </c>
      <c r="H2301" t="s">
        <v>157</v>
      </c>
      <c r="I2301" t="s">
        <v>2249</v>
      </c>
      <c r="J2301" t="s">
        <v>23</v>
      </c>
      <c r="K2301" t="s">
        <v>24</v>
      </c>
      <c r="L2301" t="s">
        <v>2250</v>
      </c>
      <c r="M2301" t="s">
        <v>25</v>
      </c>
      <c r="N2301" t="s">
        <v>26</v>
      </c>
      <c r="O2301" t="s">
        <v>145</v>
      </c>
      <c r="P2301" t="s">
        <v>27</v>
      </c>
      <c r="Q2301" t="s">
        <v>219</v>
      </c>
      <c r="R2301">
        <v>1.3919999999999999</v>
      </c>
      <c r="S2301" s="113">
        <v>44</v>
      </c>
      <c r="T2301">
        <v>7.67</v>
      </c>
      <c r="U2301" t="s">
        <v>30</v>
      </c>
      <c r="W2301" s="8" t="str">
        <f t="shared" si="256"/>
        <v/>
      </c>
      <c r="X2301" s="8" t="str">
        <f>IF(S2301="6B",_xlfn.XLOOKUP(H2301,'Zoning 2shop'!A:A,'Zoning 2shop'!B:B),IF(S2301="6C",_xlfn.XLOOKUP(G2301,'Zoning 2shop'!C:C,'Zoning 2shop'!D:D),""))</f>
        <v/>
      </c>
      <c r="Y2301" s="112">
        <f t="shared" si="258"/>
        <v>0.14910705133062102</v>
      </c>
      <c r="Z2301" s="4">
        <f t="shared" si="259"/>
        <v>7.67</v>
      </c>
      <c r="AA2301" s="4">
        <f t="shared" si="260"/>
        <v>0.5</v>
      </c>
      <c r="AB2301" s="4">
        <f t="shared" si="261"/>
        <v>1.1436510837058633</v>
      </c>
      <c r="AC2301" s="19">
        <f t="shared" si="262"/>
        <v>8.17</v>
      </c>
      <c r="AD2301" s="8" t="str">
        <f>IF(COUNTIF(Catégories!A:A,N2301)=0,"catégorie inconnue",LOOKUP(N2301,Catégories!A:A,Catégories!B:B))</f>
        <v>Frêt</v>
      </c>
      <c r="AE2301" s="21">
        <f t="shared" si="257"/>
        <v>9.3136510837058637</v>
      </c>
    </row>
    <row r="2302" spans="2:31" hidden="1" x14ac:dyDescent="0.2">
      <c r="B2302" t="s">
        <v>1970</v>
      </c>
      <c r="C2302" t="s">
        <v>21</v>
      </c>
      <c r="D2302">
        <v>46160</v>
      </c>
      <c r="E2302" t="s">
        <v>22</v>
      </c>
      <c r="F2302" t="s">
        <v>2248</v>
      </c>
      <c r="G2302" t="s">
        <v>149</v>
      </c>
      <c r="H2302" t="s">
        <v>157</v>
      </c>
      <c r="I2302" t="s">
        <v>2249</v>
      </c>
      <c r="J2302" t="s">
        <v>23</v>
      </c>
      <c r="K2302" t="s">
        <v>24</v>
      </c>
      <c r="L2302" t="s">
        <v>2250</v>
      </c>
      <c r="M2302" t="s">
        <v>25</v>
      </c>
      <c r="N2302" t="s">
        <v>158</v>
      </c>
      <c r="O2302" t="s">
        <v>145</v>
      </c>
      <c r="Q2302" t="s">
        <v>219</v>
      </c>
      <c r="R2302">
        <v>0</v>
      </c>
      <c r="S2302" s="113">
        <v>44</v>
      </c>
      <c r="T2302">
        <v>20</v>
      </c>
      <c r="U2302" t="s">
        <v>30</v>
      </c>
      <c r="W2302" s="8" t="str">
        <f t="shared" si="256"/>
        <v/>
      </c>
      <c r="X2302" s="8" t="str">
        <f>IF(S2302="6B",_xlfn.XLOOKUP(H2302,'Zoning 2shop'!A:A,'Zoning 2shop'!B:B),IF(S2302="6C",_xlfn.XLOOKUP(G2302,'Zoning 2shop'!C:C,'Zoning 2shop'!D:D),""))</f>
        <v/>
      </c>
      <c r="Y2302" s="112">
        <f t="shared" si="258"/>
        <v>0.14910705133062102</v>
      </c>
      <c r="Z2302" s="4">
        <f t="shared" si="259"/>
        <v>20</v>
      </c>
      <c r="AA2302" s="4">
        <f t="shared" si="260"/>
        <v>0.5</v>
      </c>
      <c r="AB2302" s="4">
        <f t="shared" si="261"/>
        <v>2.9821410266124202</v>
      </c>
      <c r="AC2302" s="19">
        <f t="shared" si="262"/>
        <v>20.5</v>
      </c>
      <c r="AD2302" s="8" t="str">
        <f>IF(COUNTIF(Catégories!A:A,N2302)=0,"catégorie inconnue",LOOKUP(N2302,Catégories!A:A,Catégories!B:B))</f>
        <v>Droits et taxes</v>
      </c>
      <c r="AE2302" s="21">
        <f t="shared" si="257"/>
        <v>23.482141026612421</v>
      </c>
    </row>
    <row r="2303" spans="2:31" hidden="1" x14ac:dyDescent="0.2">
      <c r="B2303" t="s">
        <v>1970</v>
      </c>
      <c r="C2303" t="s">
        <v>21</v>
      </c>
      <c r="D2303">
        <v>46160</v>
      </c>
      <c r="E2303" t="s">
        <v>22</v>
      </c>
      <c r="F2303" t="s">
        <v>585</v>
      </c>
      <c r="G2303" t="s">
        <v>149</v>
      </c>
      <c r="H2303" t="s">
        <v>207</v>
      </c>
      <c r="I2303" t="s">
        <v>2245</v>
      </c>
      <c r="J2303" t="s">
        <v>2246</v>
      </c>
      <c r="K2303" t="s">
        <v>24</v>
      </c>
      <c r="L2303" t="s">
        <v>2247</v>
      </c>
      <c r="M2303" t="s">
        <v>25</v>
      </c>
      <c r="N2303" t="s">
        <v>26</v>
      </c>
      <c r="O2303" t="s">
        <v>25</v>
      </c>
      <c r="P2303" t="s">
        <v>27</v>
      </c>
      <c r="Q2303" t="s">
        <v>224</v>
      </c>
      <c r="R2303">
        <v>7.2539999999999996</v>
      </c>
      <c r="S2303" s="113">
        <v>44</v>
      </c>
      <c r="T2303">
        <v>15.94</v>
      </c>
      <c r="U2303" t="s">
        <v>30</v>
      </c>
      <c r="W2303" s="8" t="str">
        <f t="shared" si="256"/>
        <v/>
      </c>
      <c r="X2303" s="8" t="str">
        <f>IF(S2303="6B",_xlfn.XLOOKUP(H2303,'Zoning 2shop'!A:A,'Zoning 2shop'!B:B),IF(S2303="6C",_xlfn.XLOOKUP(G2303,'Zoning 2shop'!C:C,'Zoning 2shop'!D:D),""))</f>
        <v/>
      </c>
      <c r="Y2303" s="112">
        <f t="shared" si="258"/>
        <v>0.14910705133062102</v>
      </c>
      <c r="Z2303" s="4">
        <f t="shared" si="259"/>
        <v>15.94</v>
      </c>
      <c r="AA2303" s="4">
        <f t="shared" si="260"/>
        <v>0.5</v>
      </c>
      <c r="AB2303" s="4">
        <f t="shared" si="261"/>
        <v>2.3767663982100991</v>
      </c>
      <c r="AC2303" s="19">
        <f t="shared" si="262"/>
        <v>16.439999999999998</v>
      </c>
      <c r="AD2303" s="8" t="str">
        <f>IF(COUNTIF(Catégories!A:A,N2303)=0,"catégorie inconnue",LOOKUP(N2303,Catégories!A:A,Catégories!B:B))</f>
        <v>Frêt</v>
      </c>
      <c r="AE2303" s="21">
        <f t="shared" si="257"/>
        <v>18.816766398210095</v>
      </c>
    </row>
    <row r="2304" spans="2:31" hidden="1" x14ac:dyDescent="0.2">
      <c r="B2304" t="s">
        <v>1970</v>
      </c>
      <c r="C2304" t="s">
        <v>21</v>
      </c>
      <c r="D2304">
        <v>46161</v>
      </c>
      <c r="E2304" t="s">
        <v>22</v>
      </c>
      <c r="F2304" t="s">
        <v>590</v>
      </c>
      <c r="G2304" t="s">
        <v>149</v>
      </c>
      <c r="H2304" t="s">
        <v>157</v>
      </c>
      <c r="I2304" t="s">
        <v>591</v>
      </c>
      <c r="J2304" t="s">
        <v>23</v>
      </c>
      <c r="K2304" t="s">
        <v>24</v>
      </c>
      <c r="L2304" t="s">
        <v>2317</v>
      </c>
      <c r="M2304" t="s">
        <v>25</v>
      </c>
      <c r="N2304" t="s">
        <v>26</v>
      </c>
      <c r="O2304" t="s">
        <v>145</v>
      </c>
      <c r="P2304" t="s">
        <v>27</v>
      </c>
      <c r="Q2304" t="s">
        <v>219</v>
      </c>
      <c r="R2304">
        <v>0.9</v>
      </c>
      <c r="S2304" s="113">
        <v>44</v>
      </c>
      <c r="T2304">
        <v>7.11</v>
      </c>
      <c r="U2304" t="s">
        <v>30</v>
      </c>
      <c r="W2304" s="8" t="str">
        <f t="shared" si="256"/>
        <v/>
      </c>
      <c r="X2304" s="8" t="str">
        <f>IF(S2304="6B",_xlfn.XLOOKUP(H2304,'Zoning 2shop'!A:A,'Zoning 2shop'!B:B),IF(S2304="6C",_xlfn.XLOOKUP(G2304,'Zoning 2shop'!C:C,'Zoning 2shop'!D:D),""))</f>
        <v/>
      </c>
      <c r="Y2304" s="112">
        <f t="shared" si="258"/>
        <v>0.14910705133062102</v>
      </c>
      <c r="Z2304" s="4">
        <f t="shared" si="259"/>
        <v>7.11</v>
      </c>
      <c r="AA2304" s="4">
        <f t="shared" si="260"/>
        <v>0.5</v>
      </c>
      <c r="AB2304" s="4">
        <f t="shared" si="261"/>
        <v>1.0601511349607156</v>
      </c>
      <c r="AC2304" s="19">
        <f t="shared" si="262"/>
        <v>7.61</v>
      </c>
      <c r="AD2304" s="8" t="str">
        <f>IF(COUNTIF(Catégories!A:A,N2304)=0,"catégorie inconnue",LOOKUP(N2304,Catégories!A:A,Catégories!B:B))</f>
        <v>Frêt</v>
      </c>
      <c r="AE2304" s="21">
        <f t="shared" si="257"/>
        <v>8.6701511349607152</v>
      </c>
    </row>
    <row r="2305" spans="2:31" hidden="1" x14ac:dyDescent="0.2">
      <c r="B2305" t="s">
        <v>1970</v>
      </c>
      <c r="C2305" t="s">
        <v>21</v>
      </c>
      <c r="D2305">
        <v>46161</v>
      </c>
      <c r="E2305" t="s">
        <v>22</v>
      </c>
      <c r="F2305" t="s">
        <v>590</v>
      </c>
      <c r="G2305" t="s">
        <v>149</v>
      </c>
      <c r="H2305" t="s">
        <v>157</v>
      </c>
      <c r="I2305" t="s">
        <v>591</v>
      </c>
      <c r="J2305" t="s">
        <v>23</v>
      </c>
      <c r="K2305" t="s">
        <v>24</v>
      </c>
      <c r="L2305" t="s">
        <v>2317</v>
      </c>
      <c r="M2305" t="s">
        <v>25</v>
      </c>
      <c r="N2305" t="s">
        <v>163</v>
      </c>
      <c r="O2305" t="s">
        <v>145</v>
      </c>
      <c r="Q2305" t="s">
        <v>219</v>
      </c>
      <c r="R2305">
        <v>0</v>
      </c>
      <c r="S2305" s="113">
        <v>44</v>
      </c>
      <c r="T2305">
        <v>9</v>
      </c>
      <c r="U2305" t="s">
        <v>30</v>
      </c>
      <c r="W2305" s="8" t="str">
        <f t="shared" si="256"/>
        <v/>
      </c>
      <c r="X2305" s="8" t="str">
        <f>IF(S2305="6B",_xlfn.XLOOKUP(H2305,'Zoning 2shop'!A:A,'Zoning 2shop'!B:B),IF(S2305="6C",_xlfn.XLOOKUP(G2305,'Zoning 2shop'!C:C,'Zoning 2shop'!D:D),""))</f>
        <v/>
      </c>
      <c r="Y2305" s="112">
        <f t="shared" si="258"/>
        <v>0.14910705133062102</v>
      </c>
      <c r="Z2305" s="4">
        <f t="shared" si="259"/>
        <v>9</v>
      </c>
      <c r="AA2305" s="4">
        <f t="shared" si="260"/>
        <v>0.5</v>
      </c>
      <c r="AB2305" s="4">
        <f t="shared" si="261"/>
        <v>1.3419634619755891</v>
      </c>
      <c r="AC2305" s="19">
        <f t="shared" si="262"/>
        <v>9.5</v>
      </c>
      <c r="AD2305" s="8" t="str">
        <f>IF(COUNTIF(Catégories!A:A,N2305)=0,"catégorie inconnue",LOOKUP(N2305,Catégories!A:A,Catégories!B:B))</f>
        <v>Zones éloignées</v>
      </c>
      <c r="AE2305" s="21">
        <f t="shared" si="257"/>
        <v>10.841963461975588</v>
      </c>
    </row>
    <row r="2306" spans="2:31" hidden="1" x14ac:dyDescent="0.2">
      <c r="B2306" t="s">
        <v>1970</v>
      </c>
      <c r="C2306" t="s">
        <v>21</v>
      </c>
      <c r="D2306">
        <v>46161</v>
      </c>
      <c r="E2306" t="s">
        <v>22</v>
      </c>
      <c r="F2306" t="s">
        <v>590</v>
      </c>
      <c r="G2306" t="s">
        <v>149</v>
      </c>
      <c r="H2306" t="s">
        <v>157</v>
      </c>
      <c r="I2306" t="s">
        <v>591</v>
      </c>
      <c r="J2306" t="s">
        <v>23</v>
      </c>
      <c r="K2306" t="s">
        <v>24</v>
      </c>
      <c r="L2306" t="s">
        <v>2317</v>
      </c>
      <c r="M2306" t="s">
        <v>25</v>
      </c>
      <c r="N2306" t="s">
        <v>158</v>
      </c>
      <c r="O2306" t="s">
        <v>145</v>
      </c>
      <c r="Q2306" t="s">
        <v>219</v>
      </c>
      <c r="R2306">
        <v>0</v>
      </c>
      <c r="S2306" s="113">
        <v>44</v>
      </c>
      <c r="T2306">
        <v>20</v>
      </c>
      <c r="U2306" t="s">
        <v>30</v>
      </c>
      <c r="W2306" s="8" t="str">
        <f t="shared" ref="W2306:W2342" si="263">IF(C2306&lt;&gt;2,"",IF(S2306="5X","5XK",IF(S2306="5Y","5YK",IF(S2306="6B","6BK",IF(S2306="6C","6CK","")))))</f>
        <v/>
      </c>
      <c r="X2306" s="8" t="str">
        <f>IF(S2306="6B",_xlfn.XLOOKUP(H2306,'Zoning 2shop'!A:A,'Zoning 2shop'!B:B),IF(S2306="6C",_xlfn.XLOOKUP(G2306,'Zoning 2shop'!C:C,'Zoning 2shop'!D:D),""))</f>
        <v/>
      </c>
      <c r="Y2306" s="112">
        <f t="shared" si="258"/>
        <v>0.14910705133062102</v>
      </c>
      <c r="Z2306" s="4">
        <f t="shared" si="259"/>
        <v>20</v>
      </c>
      <c r="AA2306" s="4">
        <f t="shared" si="260"/>
        <v>0.5</v>
      </c>
      <c r="AB2306" s="4">
        <f t="shared" si="261"/>
        <v>2.9821410266124202</v>
      </c>
      <c r="AC2306" s="19">
        <f t="shared" si="262"/>
        <v>20.5</v>
      </c>
      <c r="AD2306" s="8" t="str">
        <f>IF(COUNTIF(Catégories!A:A,N2306)=0,"catégorie inconnue",LOOKUP(N2306,Catégories!A:A,Catégories!B:B))</f>
        <v>Droits et taxes</v>
      </c>
      <c r="AE2306" s="21">
        <f t="shared" si="257"/>
        <v>23.482141026612421</v>
      </c>
    </row>
    <row r="2307" spans="2:31" hidden="1" x14ac:dyDescent="0.2">
      <c r="B2307" t="s">
        <v>1970</v>
      </c>
      <c r="C2307" t="s">
        <v>21</v>
      </c>
      <c r="D2307">
        <v>46161</v>
      </c>
      <c r="E2307" t="s">
        <v>22</v>
      </c>
      <c r="F2307" t="s">
        <v>2321</v>
      </c>
      <c r="G2307" t="s">
        <v>149</v>
      </c>
      <c r="H2307" t="s">
        <v>151</v>
      </c>
      <c r="I2307" t="s">
        <v>2322</v>
      </c>
      <c r="J2307" t="s">
        <v>2323</v>
      </c>
      <c r="K2307" t="s">
        <v>24</v>
      </c>
      <c r="L2307" t="s">
        <v>2324</v>
      </c>
      <c r="M2307" t="s">
        <v>25</v>
      </c>
      <c r="N2307" t="s">
        <v>26</v>
      </c>
      <c r="O2307" t="s">
        <v>25</v>
      </c>
      <c r="P2307" t="s">
        <v>27</v>
      </c>
      <c r="Q2307" t="s">
        <v>155</v>
      </c>
      <c r="R2307">
        <v>4.8</v>
      </c>
      <c r="S2307" s="113">
        <v>44</v>
      </c>
      <c r="T2307">
        <v>10.59</v>
      </c>
      <c r="U2307" t="s">
        <v>30</v>
      </c>
      <c r="W2307" s="8" t="str">
        <f t="shared" si="263"/>
        <v/>
      </c>
      <c r="X2307" s="8" t="str">
        <f>IF(S2307="6B",_xlfn.XLOOKUP(H2307,'Zoning 2shop'!A:A,'Zoning 2shop'!B:B),IF(S2307="6C",_xlfn.XLOOKUP(G2307,'Zoning 2shop'!C:C,'Zoning 2shop'!D:D),""))</f>
        <v/>
      </c>
      <c r="Y2307" s="112">
        <f t="shared" si="258"/>
        <v>0.14910705133062102</v>
      </c>
      <c r="Z2307" s="4">
        <f t="shared" si="259"/>
        <v>10.59</v>
      </c>
      <c r="AA2307" s="4">
        <f t="shared" si="260"/>
        <v>0.5</v>
      </c>
      <c r="AB2307" s="4">
        <f t="shared" si="261"/>
        <v>1.5790436735912765</v>
      </c>
      <c r="AC2307" s="19">
        <f t="shared" si="262"/>
        <v>11.09</v>
      </c>
      <c r="AD2307" s="8" t="str">
        <f>IF(COUNTIF(Catégories!A:A,N2307)=0,"catégorie inconnue",LOOKUP(N2307,Catégories!A:A,Catégories!B:B))</f>
        <v>Frêt</v>
      </c>
      <c r="AE2307" s="21">
        <f t="shared" si="257"/>
        <v>12.669043673591275</v>
      </c>
    </row>
    <row r="2308" spans="2:31" hidden="1" x14ac:dyDescent="0.2">
      <c r="B2308" t="s">
        <v>1970</v>
      </c>
      <c r="C2308" t="s">
        <v>21</v>
      </c>
      <c r="D2308">
        <v>46164</v>
      </c>
      <c r="E2308" t="s">
        <v>22</v>
      </c>
      <c r="F2308" t="s">
        <v>2412</v>
      </c>
      <c r="G2308" t="s">
        <v>149</v>
      </c>
      <c r="H2308" t="s">
        <v>157</v>
      </c>
      <c r="I2308" t="s">
        <v>2413</v>
      </c>
      <c r="J2308" t="s">
        <v>23</v>
      </c>
      <c r="K2308" t="s">
        <v>24</v>
      </c>
      <c r="L2308" t="s">
        <v>2414</v>
      </c>
      <c r="M2308" t="s">
        <v>25</v>
      </c>
      <c r="N2308" t="s">
        <v>26</v>
      </c>
      <c r="O2308" t="s">
        <v>145</v>
      </c>
      <c r="P2308" t="s">
        <v>27</v>
      </c>
      <c r="Q2308" t="s">
        <v>219</v>
      </c>
      <c r="R2308">
        <v>1.3919999999999999</v>
      </c>
      <c r="S2308" s="113">
        <v>44</v>
      </c>
      <c r="T2308">
        <v>7.67</v>
      </c>
      <c r="U2308" t="s">
        <v>30</v>
      </c>
      <c r="W2308" s="8" t="str">
        <f t="shared" si="263"/>
        <v/>
      </c>
      <c r="X2308" s="8" t="str">
        <f>IF(S2308="6B",_xlfn.XLOOKUP(H2308,'Zoning 2shop'!A:A,'Zoning 2shop'!B:B),IF(S2308="6C",_xlfn.XLOOKUP(G2308,'Zoning 2shop'!C:C,'Zoning 2shop'!D:D),""))</f>
        <v/>
      </c>
      <c r="Y2308" s="112">
        <f t="shared" si="258"/>
        <v>0.14910705133062102</v>
      </c>
      <c r="Z2308" s="4">
        <f t="shared" si="259"/>
        <v>7.67</v>
      </c>
      <c r="AA2308" s="4">
        <f t="shared" si="260"/>
        <v>0.5</v>
      </c>
      <c r="AB2308" s="4">
        <f t="shared" si="261"/>
        <v>1.1436510837058633</v>
      </c>
      <c r="AC2308" s="19">
        <f t="shared" si="262"/>
        <v>8.17</v>
      </c>
      <c r="AD2308" s="8" t="str">
        <f>IF(COUNTIF(Catégories!A:A,N2308)=0,"catégorie inconnue",LOOKUP(N2308,Catégories!A:A,Catégories!B:B))</f>
        <v>Frêt</v>
      </c>
      <c r="AE2308" s="21">
        <f t="shared" si="257"/>
        <v>9.3136510837058637</v>
      </c>
    </row>
    <row r="2309" spans="2:31" hidden="1" x14ac:dyDescent="0.2">
      <c r="B2309" t="s">
        <v>1970</v>
      </c>
      <c r="C2309" t="s">
        <v>21</v>
      </c>
      <c r="D2309">
        <v>46164</v>
      </c>
      <c r="E2309" t="s">
        <v>22</v>
      </c>
      <c r="F2309" t="s">
        <v>2412</v>
      </c>
      <c r="G2309" t="s">
        <v>149</v>
      </c>
      <c r="H2309" t="s">
        <v>157</v>
      </c>
      <c r="I2309" t="s">
        <v>2413</v>
      </c>
      <c r="J2309" t="s">
        <v>23</v>
      </c>
      <c r="K2309" t="s">
        <v>24</v>
      </c>
      <c r="L2309" t="s">
        <v>2414</v>
      </c>
      <c r="M2309" t="s">
        <v>25</v>
      </c>
      <c r="N2309" t="s">
        <v>158</v>
      </c>
      <c r="O2309" t="s">
        <v>145</v>
      </c>
      <c r="Q2309" t="s">
        <v>219</v>
      </c>
      <c r="R2309">
        <v>0</v>
      </c>
      <c r="S2309" s="113">
        <v>44</v>
      </c>
      <c r="T2309">
        <v>20</v>
      </c>
      <c r="U2309" t="s">
        <v>30</v>
      </c>
      <c r="W2309" s="8" t="str">
        <f t="shared" si="263"/>
        <v/>
      </c>
      <c r="X2309" s="8" t="str">
        <f>IF(S2309="6B",_xlfn.XLOOKUP(H2309,'Zoning 2shop'!A:A,'Zoning 2shop'!B:B),IF(S2309="6C",_xlfn.XLOOKUP(G2309,'Zoning 2shop'!C:C,'Zoning 2shop'!D:D),""))</f>
        <v/>
      </c>
      <c r="Y2309" s="112">
        <f t="shared" si="258"/>
        <v>0.14910705133062102</v>
      </c>
      <c r="Z2309" s="4">
        <f t="shared" si="259"/>
        <v>20</v>
      </c>
      <c r="AA2309" s="4">
        <f t="shared" si="260"/>
        <v>0.5</v>
      </c>
      <c r="AB2309" s="4">
        <f t="shared" si="261"/>
        <v>2.9821410266124202</v>
      </c>
      <c r="AC2309" s="19">
        <f t="shared" si="262"/>
        <v>20.5</v>
      </c>
      <c r="AD2309" s="8" t="str">
        <f>IF(COUNTIF(Catégories!A:A,N2309)=0,"catégorie inconnue",LOOKUP(N2309,Catégories!A:A,Catégories!B:B))</f>
        <v>Droits et taxes</v>
      </c>
      <c r="AE2309" s="21">
        <f t="shared" si="257"/>
        <v>23.482141026612421</v>
      </c>
    </row>
    <row r="2310" spans="2:31" hidden="1" x14ac:dyDescent="0.2">
      <c r="B2310" t="s">
        <v>1970</v>
      </c>
      <c r="C2310" t="s">
        <v>21</v>
      </c>
      <c r="D2310">
        <v>46164</v>
      </c>
      <c r="E2310" t="s">
        <v>22</v>
      </c>
      <c r="F2310" t="s">
        <v>2407</v>
      </c>
      <c r="G2310" t="s">
        <v>149</v>
      </c>
      <c r="H2310" t="s">
        <v>366</v>
      </c>
      <c r="I2310" t="s">
        <v>2408</v>
      </c>
      <c r="J2310" t="s">
        <v>23</v>
      </c>
      <c r="K2310" t="s">
        <v>24</v>
      </c>
      <c r="L2310" t="s">
        <v>2409</v>
      </c>
      <c r="M2310" t="s">
        <v>25</v>
      </c>
      <c r="N2310" t="s">
        <v>26</v>
      </c>
      <c r="O2310" t="s">
        <v>145</v>
      </c>
      <c r="P2310" t="s">
        <v>27</v>
      </c>
      <c r="Q2310" t="s">
        <v>219</v>
      </c>
      <c r="R2310">
        <v>14.632</v>
      </c>
      <c r="S2310" s="113">
        <v>44</v>
      </c>
      <c r="T2310">
        <v>14.95</v>
      </c>
      <c r="U2310" t="s">
        <v>30</v>
      </c>
      <c r="W2310" s="8" t="str">
        <f t="shared" si="263"/>
        <v/>
      </c>
      <c r="X2310" s="8" t="str">
        <f>IF(S2310="6B",_xlfn.XLOOKUP(H2310,'Zoning 2shop'!A:A,'Zoning 2shop'!B:B),IF(S2310="6C",_xlfn.XLOOKUP(G2310,'Zoning 2shop'!C:C,'Zoning 2shop'!D:D),""))</f>
        <v/>
      </c>
      <c r="Y2310" s="112">
        <f t="shared" si="258"/>
        <v>0.14910705133062102</v>
      </c>
      <c r="Z2310" s="4">
        <f t="shared" si="259"/>
        <v>14.95</v>
      </c>
      <c r="AA2310" s="4">
        <f t="shared" si="260"/>
        <v>0.5</v>
      </c>
      <c r="AB2310" s="4">
        <f t="shared" si="261"/>
        <v>2.2291504173927841</v>
      </c>
      <c r="AC2310" s="19">
        <f t="shared" si="262"/>
        <v>15.45</v>
      </c>
      <c r="AD2310" s="8" t="str">
        <f>IF(COUNTIF(Catégories!A:A,N2310)=0,"catégorie inconnue",LOOKUP(N2310,Catégories!A:A,Catégories!B:B))</f>
        <v>Frêt</v>
      </c>
      <c r="AE2310" s="21">
        <f t="shared" si="257"/>
        <v>17.679150417392783</v>
      </c>
    </row>
    <row r="2311" spans="2:31" hidden="1" x14ac:dyDescent="0.2">
      <c r="B2311" t="s">
        <v>1970</v>
      </c>
      <c r="C2311" t="s">
        <v>21</v>
      </c>
      <c r="D2311">
        <v>46164</v>
      </c>
      <c r="E2311" t="s">
        <v>22</v>
      </c>
      <c r="F2311" t="s">
        <v>2407</v>
      </c>
      <c r="G2311" t="s">
        <v>149</v>
      </c>
      <c r="H2311" t="s">
        <v>366</v>
      </c>
      <c r="I2311" t="s">
        <v>2408</v>
      </c>
      <c r="J2311" t="s">
        <v>23</v>
      </c>
      <c r="K2311" t="s">
        <v>24</v>
      </c>
      <c r="L2311" t="s">
        <v>2409</v>
      </c>
      <c r="M2311" t="s">
        <v>25</v>
      </c>
      <c r="N2311" t="s">
        <v>158</v>
      </c>
      <c r="O2311" t="s">
        <v>145</v>
      </c>
      <c r="Q2311" t="s">
        <v>219</v>
      </c>
      <c r="R2311">
        <v>0</v>
      </c>
      <c r="S2311" s="113">
        <v>44</v>
      </c>
      <c r="T2311">
        <v>20</v>
      </c>
      <c r="U2311" t="s">
        <v>30</v>
      </c>
      <c r="W2311" s="8" t="str">
        <f t="shared" si="263"/>
        <v/>
      </c>
      <c r="X2311" s="8" t="str">
        <f>IF(S2311="6B",_xlfn.XLOOKUP(H2311,'Zoning 2shop'!A:A,'Zoning 2shop'!B:B),IF(S2311="6C",_xlfn.XLOOKUP(G2311,'Zoning 2shop'!C:C,'Zoning 2shop'!D:D),""))</f>
        <v/>
      </c>
      <c r="Y2311" s="112">
        <f t="shared" si="258"/>
        <v>0.14910705133062102</v>
      </c>
      <c r="Z2311" s="4">
        <f t="shared" si="259"/>
        <v>20</v>
      </c>
      <c r="AA2311" s="4">
        <f t="shared" si="260"/>
        <v>0.5</v>
      </c>
      <c r="AB2311" s="4">
        <f t="shared" si="261"/>
        <v>2.9821410266124202</v>
      </c>
      <c r="AC2311" s="19">
        <f t="shared" si="262"/>
        <v>20.5</v>
      </c>
      <c r="AD2311" s="8" t="str">
        <f>IF(COUNTIF(Catégories!A:A,N2311)=0,"catégorie inconnue",LOOKUP(N2311,Catégories!A:A,Catégories!B:B))</f>
        <v>Droits et taxes</v>
      </c>
      <c r="AE2311" s="21">
        <f t="shared" si="257"/>
        <v>23.482141026612421</v>
      </c>
    </row>
    <row r="2312" spans="2:31" hidden="1" x14ac:dyDescent="0.2">
      <c r="B2312" t="s">
        <v>1970</v>
      </c>
      <c r="C2312" t="s">
        <v>21</v>
      </c>
      <c r="D2312">
        <v>46164</v>
      </c>
      <c r="E2312" t="s">
        <v>22</v>
      </c>
      <c r="F2312" t="s">
        <v>2407</v>
      </c>
      <c r="G2312" t="s">
        <v>149</v>
      </c>
      <c r="H2312" t="s">
        <v>366</v>
      </c>
      <c r="I2312" t="s">
        <v>2408</v>
      </c>
      <c r="J2312" t="s">
        <v>23</v>
      </c>
      <c r="K2312" t="s">
        <v>24</v>
      </c>
      <c r="L2312" t="s">
        <v>2410</v>
      </c>
      <c r="M2312" t="s">
        <v>25</v>
      </c>
      <c r="N2312" t="s">
        <v>26</v>
      </c>
      <c r="O2312" t="s">
        <v>145</v>
      </c>
      <c r="P2312" t="s">
        <v>27</v>
      </c>
      <c r="Q2312" t="s">
        <v>219</v>
      </c>
      <c r="R2312">
        <v>21.007999999999999</v>
      </c>
      <c r="S2312" s="113">
        <v>44</v>
      </c>
      <c r="T2312">
        <v>18.87</v>
      </c>
      <c r="U2312" t="s">
        <v>30</v>
      </c>
      <c r="W2312" s="8" t="str">
        <f t="shared" si="263"/>
        <v/>
      </c>
      <c r="X2312" s="8" t="str">
        <f>IF(S2312="6B",_xlfn.XLOOKUP(H2312,'Zoning 2shop'!A:A,'Zoning 2shop'!B:B),IF(S2312="6C",_xlfn.XLOOKUP(G2312,'Zoning 2shop'!C:C,'Zoning 2shop'!D:D),""))</f>
        <v/>
      </c>
      <c r="Y2312" s="112">
        <f t="shared" si="258"/>
        <v>0.14910705133062102</v>
      </c>
      <c r="Z2312" s="4">
        <f t="shared" si="259"/>
        <v>18.87</v>
      </c>
      <c r="AA2312" s="4">
        <f t="shared" si="260"/>
        <v>0.5</v>
      </c>
      <c r="AB2312" s="4">
        <f t="shared" si="261"/>
        <v>2.8136500586088187</v>
      </c>
      <c r="AC2312" s="19">
        <f t="shared" si="262"/>
        <v>19.37</v>
      </c>
      <c r="AD2312" s="8" t="str">
        <f>IF(COUNTIF(Catégories!A:A,N2312)=0,"catégorie inconnue",LOOKUP(N2312,Catégories!A:A,Catégories!B:B))</f>
        <v>Frêt</v>
      </c>
      <c r="AE2312" s="21">
        <f t="shared" si="257"/>
        <v>22.183650058608819</v>
      </c>
    </row>
    <row r="2313" spans="2:31" hidden="1" x14ac:dyDescent="0.2">
      <c r="B2313" t="s">
        <v>1970</v>
      </c>
      <c r="C2313" t="s">
        <v>21</v>
      </c>
      <c r="D2313">
        <v>46164</v>
      </c>
      <c r="E2313" t="s">
        <v>22</v>
      </c>
      <c r="F2313" t="s">
        <v>2407</v>
      </c>
      <c r="G2313" t="s">
        <v>149</v>
      </c>
      <c r="H2313" t="s">
        <v>366</v>
      </c>
      <c r="I2313" t="s">
        <v>2408</v>
      </c>
      <c r="J2313" t="s">
        <v>23</v>
      </c>
      <c r="K2313" t="s">
        <v>24</v>
      </c>
      <c r="L2313" t="s">
        <v>2410</v>
      </c>
      <c r="M2313" t="s">
        <v>25</v>
      </c>
      <c r="N2313" t="s">
        <v>158</v>
      </c>
      <c r="O2313" t="s">
        <v>145</v>
      </c>
      <c r="Q2313" t="s">
        <v>219</v>
      </c>
      <c r="R2313">
        <v>0</v>
      </c>
      <c r="S2313" s="113">
        <v>44</v>
      </c>
      <c r="T2313">
        <v>20</v>
      </c>
      <c r="U2313" t="s">
        <v>30</v>
      </c>
      <c r="W2313" s="8" t="str">
        <f t="shared" si="263"/>
        <v/>
      </c>
      <c r="X2313" s="8" t="str">
        <f>IF(S2313="6B",_xlfn.XLOOKUP(H2313,'Zoning 2shop'!A:A,'Zoning 2shop'!B:B),IF(S2313="6C",_xlfn.XLOOKUP(G2313,'Zoning 2shop'!C:C,'Zoning 2shop'!D:D),""))</f>
        <v/>
      </c>
      <c r="Y2313" s="112">
        <f t="shared" si="258"/>
        <v>0.14910705133062102</v>
      </c>
      <c r="Z2313" s="4">
        <f t="shared" si="259"/>
        <v>20</v>
      </c>
      <c r="AA2313" s="4">
        <f t="shared" si="260"/>
        <v>0.5</v>
      </c>
      <c r="AB2313" s="4">
        <f t="shared" si="261"/>
        <v>2.9821410266124202</v>
      </c>
      <c r="AC2313" s="19">
        <f t="shared" si="262"/>
        <v>20.5</v>
      </c>
      <c r="AD2313" s="8" t="str">
        <f>IF(COUNTIF(Catégories!A:A,N2313)=0,"catégorie inconnue",LOOKUP(N2313,Catégories!A:A,Catégories!B:B))</f>
        <v>Droits et taxes</v>
      </c>
      <c r="AE2313" s="21">
        <f t="shared" si="257"/>
        <v>23.482141026612421</v>
      </c>
    </row>
    <row r="2314" spans="2:31" hidden="1" x14ac:dyDescent="0.2">
      <c r="B2314" t="s">
        <v>1970</v>
      </c>
      <c r="C2314" t="s">
        <v>21</v>
      </c>
      <c r="D2314">
        <v>46164</v>
      </c>
      <c r="E2314" t="s">
        <v>22</v>
      </c>
      <c r="F2314" t="s">
        <v>2407</v>
      </c>
      <c r="G2314" t="s">
        <v>149</v>
      </c>
      <c r="H2314" t="s">
        <v>366</v>
      </c>
      <c r="I2314" t="s">
        <v>2408</v>
      </c>
      <c r="J2314" t="s">
        <v>23</v>
      </c>
      <c r="K2314" t="s">
        <v>24</v>
      </c>
      <c r="L2314" t="s">
        <v>2411</v>
      </c>
      <c r="M2314" t="s">
        <v>25</v>
      </c>
      <c r="N2314" t="s">
        <v>26</v>
      </c>
      <c r="O2314" t="s">
        <v>145</v>
      </c>
      <c r="P2314" t="s">
        <v>27</v>
      </c>
      <c r="Q2314" t="s">
        <v>219</v>
      </c>
      <c r="R2314">
        <v>21.007999999999999</v>
      </c>
      <c r="S2314" s="113">
        <v>44</v>
      </c>
      <c r="T2314">
        <v>18.87</v>
      </c>
      <c r="U2314" t="s">
        <v>30</v>
      </c>
      <c r="W2314" s="8" t="str">
        <f t="shared" si="263"/>
        <v/>
      </c>
      <c r="X2314" s="8" t="str">
        <f>IF(S2314="6B",_xlfn.XLOOKUP(H2314,'Zoning 2shop'!A:A,'Zoning 2shop'!B:B),IF(S2314="6C",_xlfn.XLOOKUP(G2314,'Zoning 2shop'!C:C,'Zoning 2shop'!D:D),""))</f>
        <v/>
      </c>
      <c r="Y2314" s="112">
        <f t="shared" si="258"/>
        <v>0.14910705133062102</v>
      </c>
      <c r="Z2314" s="4">
        <f t="shared" si="259"/>
        <v>18.87</v>
      </c>
      <c r="AA2314" s="4">
        <f t="shared" si="260"/>
        <v>0.5</v>
      </c>
      <c r="AB2314" s="4">
        <f t="shared" si="261"/>
        <v>2.8136500586088187</v>
      </c>
      <c r="AC2314" s="19">
        <f t="shared" si="262"/>
        <v>19.37</v>
      </c>
      <c r="AD2314" s="8" t="str">
        <f>IF(COUNTIF(Catégories!A:A,N2314)=0,"catégorie inconnue",LOOKUP(N2314,Catégories!A:A,Catégories!B:B))</f>
        <v>Frêt</v>
      </c>
      <c r="AE2314" s="21">
        <f t="shared" ref="AE2314:AE2351" si="264">SUM(Z2314:AB2314)</f>
        <v>22.183650058608819</v>
      </c>
    </row>
    <row r="2315" spans="2:31" hidden="1" x14ac:dyDescent="0.2">
      <c r="B2315" t="s">
        <v>1970</v>
      </c>
      <c r="C2315" t="s">
        <v>21</v>
      </c>
      <c r="D2315">
        <v>46164</v>
      </c>
      <c r="E2315" t="s">
        <v>22</v>
      </c>
      <c r="F2315" t="s">
        <v>2407</v>
      </c>
      <c r="G2315" t="s">
        <v>149</v>
      </c>
      <c r="H2315" t="s">
        <v>366</v>
      </c>
      <c r="I2315" t="s">
        <v>2408</v>
      </c>
      <c r="J2315" t="s">
        <v>23</v>
      </c>
      <c r="K2315" t="s">
        <v>24</v>
      </c>
      <c r="L2315" t="s">
        <v>2411</v>
      </c>
      <c r="M2315" t="s">
        <v>25</v>
      </c>
      <c r="N2315" t="s">
        <v>158</v>
      </c>
      <c r="O2315" t="s">
        <v>145</v>
      </c>
      <c r="Q2315" t="s">
        <v>219</v>
      </c>
      <c r="R2315">
        <v>0</v>
      </c>
      <c r="S2315" s="113">
        <v>44</v>
      </c>
      <c r="T2315">
        <v>20</v>
      </c>
      <c r="U2315" t="s">
        <v>30</v>
      </c>
      <c r="W2315" s="8" t="str">
        <f t="shared" si="263"/>
        <v/>
      </c>
      <c r="X2315" s="8" t="str">
        <f>IF(S2315="6B",_xlfn.XLOOKUP(H2315,'Zoning 2shop'!A:A,'Zoning 2shop'!B:B),IF(S2315="6C",_xlfn.XLOOKUP(G2315,'Zoning 2shop'!C:C,'Zoning 2shop'!D:D),""))</f>
        <v/>
      </c>
      <c r="Y2315" s="112">
        <f t="shared" si="258"/>
        <v>0.14910705133062102</v>
      </c>
      <c r="Z2315" s="4">
        <f t="shared" si="259"/>
        <v>20</v>
      </c>
      <c r="AA2315" s="4">
        <f t="shared" si="260"/>
        <v>0.5</v>
      </c>
      <c r="AB2315" s="4">
        <f t="shared" si="261"/>
        <v>2.9821410266124202</v>
      </c>
      <c r="AC2315" s="19">
        <f t="shared" si="262"/>
        <v>20.5</v>
      </c>
      <c r="AD2315" s="8" t="str">
        <f>IF(COUNTIF(Catégories!A:A,N2315)=0,"catégorie inconnue",LOOKUP(N2315,Catégories!A:A,Catégories!B:B))</f>
        <v>Droits et taxes</v>
      </c>
      <c r="AE2315" s="21">
        <f t="shared" si="264"/>
        <v>23.482141026612421</v>
      </c>
    </row>
    <row r="2316" spans="2:31" hidden="1" x14ac:dyDescent="0.2">
      <c r="B2316" t="s">
        <v>1970</v>
      </c>
      <c r="C2316" t="s">
        <v>21</v>
      </c>
      <c r="D2316">
        <v>46167</v>
      </c>
      <c r="E2316" t="s">
        <v>22</v>
      </c>
      <c r="F2316" t="s">
        <v>2452</v>
      </c>
      <c r="G2316" t="s">
        <v>149</v>
      </c>
      <c r="H2316" t="s">
        <v>157</v>
      </c>
      <c r="I2316" t="s">
        <v>2453</v>
      </c>
      <c r="J2316" t="s">
        <v>23</v>
      </c>
      <c r="K2316" t="s">
        <v>24</v>
      </c>
      <c r="L2316" t="s">
        <v>2454</v>
      </c>
      <c r="M2316" t="s">
        <v>25</v>
      </c>
      <c r="N2316" t="s">
        <v>26</v>
      </c>
      <c r="O2316" t="s">
        <v>145</v>
      </c>
      <c r="P2316" t="s">
        <v>27</v>
      </c>
      <c r="Q2316" t="s">
        <v>219</v>
      </c>
      <c r="R2316">
        <v>2.355</v>
      </c>
      <c r="S2316" s="113">
        <v>44</v>
      </c>
      <c r="T2316">
        <v>8.23</v>
      </c>
      <c r="U2316" t="s">
        <v>30</v>
      </c>
      <c r="W2316" s="8" t="str">
        <f t="shared" si="263"/>
        <v/>
      </c>
      <c r="X2316" s="8" t="str">
        <f>IF(S2316="6B",_xlfn.XLOOKUP(H2316,'Zoning 2shop'!A:A,'Zoning 2shop'!B:B),IF(S2316="6C",_xlfn.XLOOKUP(G2316,'Zoning 2shop'!C:C,'Zoning 2shop'!D:D),""))</f>
        <v/>
      </c>
      <c r="Y2316" s="112">
        <f t="shared" si="258"/>
        <v>0.14910705133062102</v>
      </c>
      <c r="Z2316" s="4">
        <f t="shared" si="259"/>
        <v>8.23</v>
      </c>
      <c r="AA2316" s="4">
        <f t="shared" si="260"/>
        <v>0.5</v>
      </c>
      <c r="AB2316" s="4">
        <f t="shared" si="261"/>
        <v>1.2271510324510111</v>
      </c>
      <c r="AC2316" s="19">
        <f t="shared" si="262"/>
        <v>8.73</v>
      </c>
      <c r="AD2316" s="8" t="str">
        <f>IF(COUNTIF(Catégories!A:A,N2316)=0,"catégorie inconnue",LOOKUP(N2316,Catégories!A:A,Catégories!B:B))</f>
        <v>Frêt</v>
      </c>
      <c r="AE2316" s="21">
        <f t="shared" si="264"/>
        <v>9.9571510324510122</v>
      </c>
    </row>
    <row r="2317" spans="2:31" hidden="1" x14ac:dyDescent="0.2">
      <c r="B2317" t="s">
        <v>1970</v>
      </c>
      <c r="C2317" t="s">
        <v>21</v>
      </c>
      <c r="D2317">
        <v>46167</v>
      </c>
      <c r="E2317" t="s">
        <v>22</v>
      </c>
      <c r="F2317" t="s">
        <v>2452</v>
      </c>
      <c r="G2317" t="s">
        <v>149</v>
      </c>
      <c r="H2317" t="s">
        <v>157</v>
      </c>
      <c r="I2317" t="s">
        <v>2453</v>
      </c>
      <c r="J2317" t="s">
        <v>23</v>
      </c>
      <c r="K2317" t="s">
        <v>24</v>
      </c>
      <c r="L2317" t="s">
        <v>2454</v>
      </c>
      <c r="M2317" t="s">
        <v>25</v>
      </c>
      <c r="N2317" t="s">
        <v>80</v>
      </c>
      <c r="O2317" t="s">
        <v>145</v>
      </c>
      <c r="Q2317" t="s">
        <v>219</v>
      </c>
      <c r="R2317">
        <v>0</v>
      </c>
      <c r="S2317" s="113">
        <v>44</v>
      </c>
      <c r="T2317">
        <v>16</v>
      </c>
      <c r="U2317" t="s">
        <v>30</v>
      </c>
      <c r="W2317" s="8" t="str">
        <f t="shared" si="263"/>
        <v/>
      </c>
      <c r="X2317" s="8" t="str">
        <f>IF(S2317="6B",_xlfn.XLOOKUP(H2317,'Zoning 2shop'!A:A,'Zoning 2shop'!B:B),IF(S2317="6C",_xlfn.XLOOKUP(G2317,'Zoning 2shop'!C:C,'Zoning 2shop'!D:D),""))</f>
        <v/>
      </c>
      <c r="Y2317" s="112">
        <f t="shared" si="258"/>
        <v>0.14910705133062102</v>
      </c>
      <c r="Z2317" s="4">
        <f t="shared" si="259"/>
        <v>16</v>
      </c>
      <c r="AA2317" s="4">
        <f t="shared" si="260"/>
        <v>0.5</v>
      </c>
      <c r="AB2317" s="4">
        <f t="shared" si="261"/>
        <v>2.3857128212899363</v>
      </c>
      <c r="AC2317" s="19">
        <f t="shared" si="262"/>
        <v>16.5</v>
      </c>
      <c r="AD2317" s="8" t="str">
        <f>IF(COUNTIF(Catégories!A:A,N2317)=0,"catégorie inconnue",LOOKUP(N2317,Catégories!A:A,Catégories!B:B))</f>
        <v>Frêt</v>
      </c>
      <c r="AE2317" s="21">
        <f t="shared" si="264"/>
        <v>18.885712821289935</v>
      </c>
    </row>
    <row r="2318" spans="2:31" hidden="1" x14ac:dyDescent="0.2">
      <c r="B2318" t="s">
        <v>1970</v>
      </c>
      <c r="C2318" t="s">
        <v>21</v>
      </c>
      <c r="D2318">
        <v>46167</v>
      </c>
      <c r="E2318" t="s">
        <v>22</v>
      </c>
      <c r="F2318" t="s">
        <v>2452</v>
      </c>
      <c r="G2318" t="s">
        <v>149</v>
      </c>
      <c r="H2318" t="s">
        <v>157</v>
      </c>
      <c r="I2318" t="s">
        <v>2453</v>
      </c>
      <c r="J2318" t="s">
        <v>23</v>
      </c>
      <c r="K2318" t="s">
        <v>24</v>
      </c>
      <c r="L2318" t="s">
        <v>2454</v>
      </c>
      <c r="M2318" t="s">
        <v>25</v>
      </c>
      <c r="N2318" t="s">
        <v>158</v>
      </c>
      <c r="O2318" t="s">
        <v>145</v>
      </c>
      <c r="Q2318" t="s">
        <v>219</v>
      </c>
      <c r="R2318">
        <v>0</v>
      </c>
      <c r="S2318" s="113">
        <v>44</v>
      </c>
      <c r="T2318">
        <v>20</v>
      </c>
      <c r="U2318" t="s">
        <v>30</v>
      </c>
      <c r="W2318" s="8" t="str">
        <f t="shared" si="263"/>
        <v/>
      </c>
      <c r="X2318" s="8" t="str">
        <f>IF(S2318="6B",_xlfn.XLOOKUP(H2318,'Zoning 2shop'!A:A,'Zoning 2shop'!B:B),IF(S2318="6C",_xlfn.XLOOKUP(G2318,'Zoning 2shop'!C:C,'Zoning 2shop'!D:D),""))</f>
        <v/>
      </c>
      <c r="Y2318" s="112">
        <f t="shared" si="258"/>
        <v>0.14910705133062102</v>
      </c>
      <c r="Z2318" s="4">
        <f t="shared" si="259"/>
        <v>20</v>
      </c>
      <c r="AA2318" s="4">
        <f t="shared" si="260"/>
        <v>0.5</v>
      </c>
      <c r="AB2318" s="4">
        <f t="shared" si="261"/>
        <v>2.9821410266124202</v>
      </c>
      <c r="AC2318" s="19">
        <f t="shared" si="262"/>
        <v>20.5</v>
      </c>
      <c r="AD2318" s="8" t="str">
        <f>IF(COUNTIF(Catégories!A:A,N2318)=0,"catégorie inconnue",LOOKUP(N2318,Catégories!A:A,Catégories!B:B))</f>
        <v>Droits et taxes</v>
      </c>
      <c r="AE2318" s="21">
        <f t="shared" si="264"/>
        <v>23.482141026612421</v>
      </c>
    </row>
    <row r="2319" spans="2:31" hidden="1" x14ac:dyDescent="0.2">
      <c r="B2319" t="s">
        <v>1970</v>
      </c>
      <c r="C2319" t="s">
        <v>21</v>
      </c>
      <c r="D2319">
        <v>46167</v>
      </c>
      <c r="E2319" t="s">
        <v>22</v>
      </c>
      <c r="F2319" t="s">
        <v>2114</v>
      </c>
      <c r="G2319" t="s">
        <v>149</v>
      </c>
      <c r="H2319" t="s">
        <v>157</v>
      </c>
      <c r="I2319" t="s">
        <v>2457</v>
      </c>
      <c r="J2319" t="s">
        <v>23</v>
      </c>
      <c r="K2319" t="s">
        <v>24</v>
      </c>
      <c r="L2319" t="s">
        <v>2458</v>
      </c>
      <c r="M2319" t="s">
        <v>25</v>
      </c>
      <c r="N2319" t="s">
        <v>26</v>
      </c>
      <c r="O2319" t="s">
        <v>145</v>
      </c>
      <c r="P2319" t="s">
        <v>27</v>
      </c>
      <c r="Q2319" t="s">
        <v>219</v>
      </c>
      <c r="R2319">
        <v>4.68</v>
      </c>
      <c r="S2319" s="113">
        <v>44</v>
      </c>
      <c r="T2319">
        <v>9.35</v>
      </c>
      <c r="U2319" t="s">
        <v>30</v>
      </c>
      <c r="W2319" s="8" t="str">
        <f t="shared" si="263"/>
        <v/>
      </c>
      <c r="X2319" s="8" t="str">
        <f>IF(S2319="6B",_xlfn.XLOOKUP(H2319,'Zoning 2shop'!A:A,'Zoning 2shop'!B:B),IF(S2319="6C",_xlfn.XLOOKUP(G2319,'Zoning 2shop'!C:C,'Zoning 2shop'!D:D),""))</f>
        <v/>
      </c>
      <c r="Y2319" s="112">
        <f t="shared" si="258"/>
        <v>0.14910705133062102</v>
      </c>
      <c r="Z2319" s="4">
        <f t="shared" si="259"/>
        <v>9.35</v>
      </c>
      <c r="AA2319" s="4">
        <f t="shared" si="260"/>
        <v>0.5</v>
      </c>
      <c r="AB2319" s="4">
        <f t="shared" si="261"/>
        <v>1.3941509299413064</v>
      </c>
      <c r="AC2319" s="19">
        <f t="shared" si="262"/>
        <v>9.85</v>
      </c>
      <c r="AD2319" s="8" t="str">
        <f>IF(COUNTIF(Catégories!A:A,N2319)=0,"catégorie inconnue",LOOKUP(N2319,Catégories!A:A,Catégories!B:B))</f>
        <v>Frêt</v>
      </c>
      <c r="AE2319" s="21">
        <f t="shared" si="264"/>
        <v>11.244150929941306</v>
      </c>
    </row>
    <row r="2320" spans="2:31" hidden="1" x14ac:dyDescent="0.2">
      <c r="B2320" t="s">
        <v>1970</v>
      </c>
      <c r="C2320" t="s">
        <v>21</v>
      </c>
      <c r="D2320">
        <v>46167</v>
      </c>
      <c r="E2320" t="s">
        <v>22</v>
      </c>
      <c r="F2320" t="s">
        <v>2114</v>
      </c>
      <c r="G2320" t="s">
        <v>149</v>
      </c>
      <c r="H2320" t="s">
        <v>157</v>
      </c>
      <c r="I2320" t="s">
        <v>2457</v>
      </c>
      <c r="J2320" t="s">
        <v>23</v>
      </c>
      <c r="K2320" t="s">
        <v>24</v>
      </c>
      <c r="L2320" t="s">
        <v>2458</v>
      </c>
      <c r="M2320" t="s">
        <v>25</v>
      </c>
      <c r="N2320" t="s">
        <v>80</v>
      </c>
      <c r="O2320" t="s">
        <v>145</v>
      </c>
      <c r="Q2320" t="s">
        <v>219</v>
      </c>
      <c r="R2320">
        <v>0</v>
      </c>
      <c r="S2320" s="113">
        <v>44</v>
      </c>
      <c r="T2320">
        <v>16</v>
      </c>
      <c r="U2320" t="s">
        <v>30</v>
      </c>
      <c r="W2320" s="8" t="str">
        <f t="shared" si="263"/>
        <v/>
      </c>
      <c r="X2320" s="8" t="str">
        <f>IF(S2320="6B",_xlfn.XLOOKUP(H2320,'Zoning 2shop'!A:A,'Zoning 2shop'!B:B),IF(S2320="6C",_xlfn.XLOOKUP(G2320,'Zoning 2shop'!C:C,'Zoning 2shop'!D:D),""))</f>
        <v/>
      </c>
      <c r="Y2320" s="112">
        <f t="shared" si="258"/>
        <v>0.14910705133062102</v>
      </c>
      <c r="Z2320" s="4">
        <f t="shared" si="259"/>
        <v>16</v>
      </c>
      <c r="AA2320" s="4">
        <f t="shared" si="260"/>
        <v>0.5</v>
      </c>
      <c r="AB2320" s="4">
        <f t="shared" si="261"/>
        <v>2.3857128212899363</v>
      </c>
      <c r="AC2320" s="19">
        <f t="shared" si="262"/>
        <v>16.5</v>
      </c>
      <c r="AD2320" s="8" t="str">
        <f>IF(COUNTIF(Catégories!A:A,N2320)=0,"catégorie inconnue",LOOKUP(N2320,Catégories!A:A,Catégories!B:B))</f>
        <v>Frêt</v>
      </c>
      <c r="AE2320" s="21">
        <f t="shared" si="264"/>
        <v>18.885712821289935</v>
      </c>
    </row>
    <row r="2321" spans="2:31" hidden="1" x14ac:dyDescent="0.2">
      <c r="B2321" t="s">
        <v>1970</v>
      </c>
      <c r="C2321" t="s">
        <v>21</v>
      </c>
      <c r="D2321">
        <v>46167</v>
      </c>
      <c r="E2321" t="s">
        <v>22</v>
      </c>
      <c r="F2321" t="s">
        <v>2114</v>
      </c>
      <c r="G2321" t="s">
        <v>149</v>
      </c>
      <c r="H2321" t="s">
        <v>157</v>
      </c>
      <c r="I2321" t="s">
        <v>2457</v>
      </c>
      <c r="J2321" t="s">
        <v>23</v>
      </c>
      <c r="K2321" t="s">
        <v>24</v>
      </c>
      <c r="L2321" t="s">
        <v>2458</v>
      </c>
      <c r="M2321" t="s">
        <v>25</v>
      </c>
      <c r="N2321" t="s">
        <v>158</v>
      </c>
      <c r="O2321" t="s">
        <v>145</v>
      </c>
      <c r="Q2321" t="s">
        <v>219</v>
      </c>
      <c r="R2321">
        <v>0</v>
      </c>
      <c r="S2321" s="113">
        <v>44</v>
      </c>
      <c r="T2321">
        <v>20</v>
      </c>
      <c r="U2321" t="s">
        <v>30</v>
      </c>
      <c r="W2321" s="8" t="str">
        <f t="shared" si="263"/>
        <v/>
      </c>
      <c r="X2321" s="8" t="str">
        <f>IF(S2321="6B",_xlfn.XLOOKUP(H2321,'Zoning 2shop'!A:A,'Zoning 2shop'!B:B),IF(S2321="6C",_xlfn.XLOOKUP(G2321,'Zoning 2shop'!C:C,'Zoning 2shop'!D:D),""))</f>
        <v/>
      </c>
      <c r="Y2321" s="112">
        <f t="shared" ref="Y2321:Y2342" si="265">AB2321/Z2321</f>
        <v>0.14910705133062102</v>
      </c>
      <c r="Z2321" s="4">
        <f t="shared" ref="Z2321:Z2342" si="266">T2321</f>
        <v>20</v>
      </c>
      <c r="AA2321" s="4">
        <f t="shared" ref="AA2321:AA2342" si="267">IF(OR(S2321="6C",S2321="6B",S2321="5X",S2321="5Y"),0.08,0.5)</f>
        <v>0.5</v>
      </c>
      <c r="AB2321" s="4">
        <f t="shared" ref="AB2321:AB2342" si="268">$AG$5/$AG$2*Z2321</f>
        <v>2.9821410266124202</v>
      </c>
      <c r="AC2321" s="19">
        <f t="shared" ref="AC2321:AC2342" si="269">Z2321+AA2321</f>
        <v>20.5</v>
      </c>
      <c r="AD2321" s="8" t="str">
        <f>IF(COUNTIF(Catégories!A:A,N2321)=0,"catégorie inconnue",LOOKUP(N2321,Catégories!A:A,Catégories!B:B))</f>
        <v>Droits et taxes</v>
      </c>
      <c r="AE2321" s="21">
        <f t="shared" si="264"/>
        <v>23.482141026612421</v>
      </c>
    </row>
    <row r="2322" spans="2:31" hidden="1" x14ac:dyDescent="0.2">
      <c r="B2322" t="s">
        <v>1970</v>
      </c>
      <c r="C2322" t="s">
        <v>21</v>
      </c>
      <c r="D2322">
        <v>46168</v>
      </c>
      <c r="E2322" t="s">
        <v>22</v>
      </c>
      <c r="F2322" t="s">
        <v>2549</v>
      </c>
      <c r="G2322" t="s">
        <v>149</v>
      </c>
      <c r="H2322" t="s">
        <v>157</v>
      </c>
      <c r="I2322" t="s">
        <v>2550</v>
      </c>
      <c r="J2322" t="s">
        <v>23</v>
      </c>
      <c r="K2322" t="s">
        <v>24</v>
      </c>
      <c r="L2322" t="s">
        <v>2551</v>
      </c>
      <c r="M2322" t="s">
        <v>25</v>
      </c>
      <c r="N2322" t="s">
        <v>26</v>
      </c>
      <c r="O2322" t="s">
        <v>145</v>
      </c>
      <c r="P2322" t="s">
        <v>27</v>
      </c>
      <c r="Q2322" t="s">
        <v>219</v>
      </c>
      <c r="R2322">
        <v>0.33600000000000002</v>
      </c>
      <c r="S2322" s="113">
        <v>44</v>
      </c>
      <c r="T2322">
        <v>7.11</v>
      </c>
      <c r="U2322" t="s">
        <v>30</v>
      </c>
      <c r="W2322" s="8" t="str">
        <f t="shared" si="263"/>
        <v/>
      </c>
      <c r="X2322" s="8" t="str">
        <f>IF(S2322="6B",_xlfn.XLOOKUP(H2322,'Zoning 2shop'!A:A,'Zoning 2shop'!B:B),IF(S2322="6C",_xlfn.XLOOKUP(G2322,'Zoning 2shop'!C:C,'Zoning 2shop'!D:D),""))</f>
        <v/>
      </c>
      <c r="Y2322" s="112">
        <f t="shared" si="265"/>
        <v>0.14910705133062102</v>
      </c>
      <c r="Z2322" s="4">
        <f t="shared" si="266"/>
        <v>7.11</v>
      </c>
      <c r="AA2322" s="4">
        <f t="shared" si="267"/>
        <v>0.5</v>
      </c>
      <c r="AB2322" s="4">
        <f t="shared" si="268"/>
        <v>1.0601511349607156</v>
      </c>
      <c r="AC2322" s="19">
        <f t="shared" si="269"/>
        <v>7.61</v>
      </c>
      <c r="AD2322" s="8" t="str">
        <f>IF(COUNTIF(Catégories!A:A,N2322)=0,"catégorie inconnue",LOOKUP(N2322,Catégories!A:A,Catégories!B:B))</f>
        <v>Frêt</v>
      </c>
      <c r="AE2322" s="21">
        <f t="shared" si="264"/>
        <v>8.6701511349607152</v>
      </c>
    </row>
    <row r="2323" spans="2:31" hidden="1" x14ac:dyDescent="0.2">
      <c r="B2323" t="s">
        <v>1970</v>
      </c>
      <c r="C2323" t="s">
        <v>21</v>
      </c>
      <c r="D2323">
        <v>46168</v>
      </c>
      <c r="E2323" t="s">
        <v>22</v>
      </c>
      <c r="F2323" t="s">
        <v>2549</v>
      </c>
      <c r="G2323" t="s">
        <v>149</v>
      </c>
      <c r="H2323" t="s">
        <v>157</v>
      </c>
      <c r="I2323" t="s">
        <v>2550</v>
      </c>
      <c r="J2323" t="s">
        <v>23</v>
      </c>
      <c r="K2323" t="s">
        <v>24</v>
      </c>
      <c r="L2323" t="s">
        <v>2551</v>
      </c>
      <c r="M2323" t="s">
        <v>25</v>
      </c>
      <c r="N2323" t="s">
        <v>158</v>
      </c>
      <c r="O2323" t="s">
        <v>145</v>
      </c>
      <c r="Q2323" t="s">
        <v>219</v>
      </c>
      <c r="R2323">
        <v>0</v>
      </c>
      <c r="S2323" s="113">
        <v>44</v>
      </c>
      <c r="T2323">
        <v>20</v>
      </c>
      <c r="U2323" t="s">
        <v>30</v>
      </c>
      <c r="W2323" s="8" t="str">
        <f t="shared" si="263"/>
        <v/>
      </c>
      <c r="X2323" s="8" t="str">
        <f>IF(S2323="6B",_xlfn.XLOOKUP(H2323,'Zoning 2shop'!A:A,'Zoning 2shop'!B:B),IF(S2323="6C",_xlfn.XLOOKUP(G2323,'Zoning 2shop'!C:C,'Zoning 2shop'!D:D),""))</f>
        <v/>
      </c>
      <c r="Y2323" s="112">
        <f t="shared" si="265"/>
        <v>0.14910705133062102</v>
      </c>
      <c r="Z2323" s="4">
        <f t="shared" si="266"/>
        <v>20</v>
      </c>
      <c r="AA2323" s="4">
        <f t="shared" si="267"/>
        <v>0.5</v>
      </c>
      <c r="AB2323" s="4">
        <f t="shared" si="268"/>
        <v>2.9821410266124202</v>
      </c>
      <c r="AC2323" s="19">
        <f t="shared" si="269"/>
        <v>20.5</v>
      </c>
      <c r="AD2323" s="8" t="str">
        <f>IF(COUNTIF(Catégories!A:A,N2323)=0,"catégorie inconnue",LOOKUP(N2323,Catégories!A:A,Catégories!B:B))</f>
        <v>Droits et taxes</v>
      </c>
      <c r="AE2323" s="21">
        <f t="shared" si="264"/>
        <v>23.482141026612421</v>
      </c>
    </row>
    <row r="2324" spans="2:31" hidden="1" x14ac:dyDescent="0.2">
      <c r="B2324" t="s">
        <v>1970</v>
      </c>
      <c r="C2324" t="s">
        <v>21</v>
      </c>
      <c r="D2324">
        <v>46169</v>
      </c>
      <c r="E2324" t="s">
        <v>22</v>
      </c>
      <c r="F2324" t="s">
        <v>2175</v>
      </c>
      <c r="G2324" t="s">
        <v>149</v>
      </c>
      <c r="H2324" t="s">
        <v>157</v>
      </c>
      <c r="I2324" t="s">
        <v>2625</v>
      </c>
      <c r="J2324" t="s">
        <v>23</v>
      </c>
      <c r="K2324" t="s">
        <v>24</v>
      </c>
      <c r="L2324" t="s">
        <v>2626</v>
      </c>
      <c r="M2324" t="s">
        <v>25</v>
      </c>
      <c r="N2324" t="s">
        <v>26</v>
      </c>
      <c r="O2324" t="s">
        <v>145</v>
      </c>
      <c r="P2324" t="s">
        <v>27</v>
      </c>
      <c r="Q2324" t="s">
        <v>219</v>
      </c>
      <c r="R2324">
        <v>4.68</v>
      </c>
      <c r="S2324" s="113">
        <v>44</v>
      </c>
      <c r="T2324">
        <v>9.35</v>
      </c>
      <c r="U2324" t="s">
        <v>30</v>
      </c>
      <c r="W2324" s="8" t="str">
        <f t="shared" si="263"/>
        <v/>
      </c>
      <c r="X2324" s="8" t="str">
        <f>IF(S2324="6B",_xlfn.XLOOKUP(H2324,'Zoning 2shop'!A:A,'Zoning 2shop'!B:B),IF(S2324="6C",_xlfn.XLOOKUP(G2324,'Zoning 2shop'!C:C,'Zoning 2shop'!D:D),""))</f>
        <v/>
      </c>
      <c r="Y2324" s="112">
        <f t="shared" si="265"/>
        <v>0.14910705133062102</v>
      </c>
      <c r="Z2324" s="4">
        <f t="shared" si="266"/>
        <v>9.35</v>
      </c>
      <c r="AA2324" s="4">
        <f t="shared" si="267"/>
        <v>0.5</v>
      </c>
      <c r="AB2324" s="4">
        <f t="shared" si="268"/>
        <v>1.3941509299413064</v>
      </c>
      <c r="AC2324" s="19">
        <f t="shared" si="269"/>
        <v>9.85</v>
      </c>
      <c r="AD2324" s="8" t="str">
        <f>IF(COUNTIF(Catégories!A:A,N2324)=0,"catégorie inconnue",LOOKUP(N2324,Catégories!A:A,Catégories!B:B))</f>
        <v>Frêt</v>
      </c>
      <c r="AE2324" s="21">
        <f t="shared" si="264"/>
        <v>11.244150929941306</v>
      </c>
    </row>
    <row r="2325" spans="2:31" hidden="1" x14ac:dyDescent="0.2">
      <c r="B2325" t="s">
        <v>1970</v>
      </c>
      <c r="C2325" t="s">
        <v>21</v>
      </c>
      <c r="D2325">
        <v>46169</v>
      </c>
      <c r="E2325" t="s">
        <v>22</v>
      </c>
      <c r="F2325" t="s">
        <v>2175</v>
      </c>
      <c r="G2325" t="s">
        <v>149</v>
      </c>
      <c r="H2325" t="s">
        <v>157</v>
      </c>
      <c r="I2325" t="s">
        <v>2625</v>
      </c>
      <c r="J2325" t="s">
        <v>23</v>
      </c>
      <c r="K2325" t="s">
        <v>24</v>
      </c>
      <c r="L2325" t="s">
        <v>2626</v>
      </c>
      <c r="M2325" t="s">
        <v>25</v>
      </c>
      <c r="N2325" t="s">
        <v>158</v>
      </c>
      <c r="O2325" t="s">
        <v>145</v>
      </c>
      <c r="Q2325" t="s">
        <v>219</v>
      </c>
      <c r="R2325">
        <v>0</v>
      </c>
      <c r="S2325" s="113">
        <v>44</v>
      </c>
      <c r="T2325">
        <v>20</v>
      </c>
      <c r="U2325" t="s">
        <v>30</v>
      </c>
      <c r="W2325" s="8" t="str">
        <f t="shared" si="263"/>
        <v/>
      </c>
      <c r="X2325" s="8" t="str">
        <f>IF(S2325="6B",_xlfn.XLOOKUP(H2325,'Zoning 2shop'!A:A,'Zoning 2shop'!B:B),IF(S2325="6C",_xlfn.XLOOKUP(G2325,'Zoning 2shop'!C:C,'Zoning 2shop'!D:D),""))</f>
        <v/>
      </c>
      <c r="Y2325" s="112">
        <f t="shared" si="265"/>
        <v>0.14910705133062102</v>
      </c>
      <c r="Z2325" s="4">
        <f t="shared" si="266"/>
        <v>20</v>
      </c>
      <c r="AA2325" s="4">
        <f t="shared" si="267"/>
        <v>0.5</v>
      </c>
      <c r="AB2325" s="4">
        <f t="shared" si="268"/>
        <v>2.9821410266124202</v>
      </c>
      <c r="AC2325" s="19">
        <f t="shared" si="269"/>
        <v>20.5</v>
      </c>
      <c r="AD2325" s="8" t="str">
        <f>IF(COUNTIF(Catégories!A:A,N2325)=0,"catégorie inconnue",LOOKUP(N2325,Catégories!A:A,Catégories!B:B))</f>
        <v>Droits et taxes</v>
      </c>
      <c r="AE2325" s="21">
        <f t="shared" si="264"/>
        <v>23.482141026612421</v>
      </c>
    </row>
    <row r="2326" spans="2:31" hidden="1" x14ac:dyDescent="0.2">
      <c r="B2326" t="s">
        <v>1970</v>
      </c>
      <c r="C2326" t="s">
        <v>21</v>
      </c>
      <c r="D2326">
        <v>46169</v>
      </c>
      <c r="E2326" t="s">
        <v>22</v>
      </c>
      <c r="F2326" t="s">
        <v>586</v>
      </c>
      <c r="G2326" t="s">
        <v>149</v>
      </c>
      <c r="H2326" t="s">
        <v>157</v>
      </c>
      <c r="I2326" t="s">
        <v>587</v>
      </c>
      <c r="J2326" t="s">
        <v>23</v>
      </c>
      <c r="K2326" t="s">
        <v>24</v>
      </c>
      <c r="L2326" t="s">
        <v>2641</v>
      </c>
      <c r="M2326" t="s">
        <v>25</v>
      </c>
      <c r="N2326" t="s">
        <v>26</v>
      </c>
      <c r="O2326" t="s">
        <v>145</v>
      </c>
      <c r="P2326" t="s">
        <v>27</v>
      </c>
      <c r="Q2326" t="s">
        <v>219</v>
      </c>
      <c r="R2326">
        <v>4.68</v>
      </c>
      <c r="S2326" s="113">
        <v>44</v>
      </c>
      <c r="T2326">
        <v>9.35</v>
      </c>
      <c r="U2326" t="s">
        <v>30</v>
      </c>
      <c r="W2326" s="8" t="str">
        <f t="shared" si="263"/>
        <v/>
      </c>
      <c r="X2326" s="8" t="str">
        <f>IF(S2326="6B",_xlfn.XLOOKUP(H2326,'Zoning 2shop'!A:A,'Zoning 2shop'!B:B),IF(S2326="6C",_xlfn.XLOOKUP(G2326,'Zoning 2shop'!C:C,'Zoning 2shop'!D:D),""))</f>
        <v/>
      </c>
      <c r="Y2326" s="112">
        <f t="shared" si="265"/>
        <v>0.14910705133062102</v>
      </c>
      <c r="Z2326" s="4">
        <f t="shared" si="266"/>
        <v>9.35</v>
      </c>
      <c r="AA2326" s="4">
        <f t="shared" si="267"/>
        <v>0.5</v>
      </c>
      <c r="AB2326" s="4">
        <f t="shared" si="268"/>
        <v>1.3941509299413064</v>
      </c>
      <c r="AC2326" s="19">
        <f t="shared" si="269"/>
        <v>9.85</v>
      </c>
      <c r="AD2326" s="8" t="str">
        <f>IF(COUNTIF(Catégories!A:A,N2326)=0,"catégorie inconnue",LOOKUP(N2326,Catégories!A:A,Catégories!B:B))</f>
        <v>Frêt</v>
      </c>
      <c r="AE2326" s="21">
        <f t="shared" si="264"/>
        <v>11.244150929941306</v>
      </c>
    </row>
    <row r="2327" spans="2:31" hidden="1" x14ac:dyDescent="0.2">
      <c r="B2327" t="s">
        <v>1970</v>
      </c>
      <c r="C2327" t="s">
        <v>21</v>
      </c>
      <c r="D2327">
        <v>46169</v>
      </c>
      <c r="E2327" t="s">
        <v>22</v>
      </c>
      <c r="F2327" t="s">
        <v>586</v>
      </c>
      <c r="G2327" t="s">
        <v>149</v>
      </c>
      <c r="H2327" t="s">
        <v>157</v>
      </c>
      <c r="I2327" t="s">
        <v>587</v>
      </c>
      <c r="J2327" t="s">
        <v>23</v>
      </c>
      <c r="K2327" t="s">
        <v>24</v>
      </c>
      <c r="L2327" t="s">
        <v>2641</v>
      </c>
      <c r="M2327" t="s">
        <v>25</v>
      </c>
      <c r="N2327" t="s">
        <v>80</v>
      </c>
      <c r="O2327" t="s">
        <v>145</v>
      </c>
      <c r="Q2327" t="s">
        <v>219</v>
      </c>
      <c r="R2327">
        <v>0</v>
      </c>
      <c r="S2327" s="113">
        <v>44</v>
      </c>
      <c r="T2327">
        <v>16</v>
      </c>
      <c r="U2327" t="s">
        <v>30</v>
      </c>
      <c r="W2327" s="8" t="str">
        <f t="shared" si="263"/>
        <v/>
      </c>
      <c r="X2327" s="8" t="str">
        <f>IF(S2327="6B",_xlfn.XLOOKUP(H2327,'Zoning 2shop'!A:A,'Zoning 2shop'!B:B),IF(S2327="6C",_xlfn.XLOOKUP(G2327,'Zoning 2shop'!C:C,'Zoning 2shop'!D:D),""))</f>
        <v/>
      </c>
      <c r="Y2327" s="112">
        <f t="shared" si="265"/>
        <v>0.14910705133062102</v>
      </c>
      <c r="Z2327" s="4">
        <f t="shared" si="266"/>
        <v>16</v>
      </c>
      <c r="AA2327" s="4">
        <f t="shared" si="267"/>
        <v>0.5</v>
      </c>
      <c r="AB2327" s="4">
        <f t="shared" si="268"/>
        <v>2.3857128212899363</v>
      </c>
      <c r="AC2327" s="19">
        <f t="shared" si="269"/>
        <v>16.5</v>
      </c>
      <c r="AD2327" s="8" t="str">
        <f>IF(COUNTIF(Catégories!A:A,N2327)=0,"catégorie inconnue",LOOKUP(N2327,Catégories!A:A,Catégories!B:B))</f>
        <v>Frêt</v>
      </c>
      <c r="AE2327" s="21">
        <f t="shared" si="264"/>
        <v>18.885712821289935</v>
      </c>
    </row>
    <row r="2328" spans="2:31" hidden="1" x14ac:dyDescent="0.2">
      <c r="B2328" t="s">
        <v>1970</v>
      </c>
      <c r="C2328" t="s">
        <v>21</v>
      </c>
      <c r="D2328">
        <v>46169</v>
      </c>
      <c r="E2328" t="s">
        <v>22</v>
      </c>
      <c r="F2328" t="s">
        <v>586</v>
      </c>
      <c r="G2328" t="s">
        <v>149</v>
      </c>
      <c r="H2328" t="s">
        <v>157</v>
      </c>
      <c r="I2328" t="s">
        <v>587</v>
      </c>
      <c r="J2328" t="s">
        <v>23</v>
      </c>
      <c r="K2328" t="s">
        <v>24</v>
      </c>
      <c r="L2328" t="s">
        <v>2641</v>
      </c>
      <c r="M2328" t="s">
        <v>25</v>
      </c>
      <c r="N2328" t="s">
        <v>158</v>
      </c>
      <c r="O2328" t="s">
        <v>145</v>
      </c>
      <c r="Q2328" t="s">
        <v>219</v>
      </c>
      <c r="R2328">
        <v>0</v>
      </c>
      <c r="S2328" s="113">
        <v>44</v>
      </c>
      <c r="T2328">
        <v>20</v>
      </c>
      <c r="U2328" t="s">
        <v>30</v>
      </c>
      <c r="W2328" s="8" t="str">
        <f t="shared" si="263"/>
        <v/>
      </c>
      <c r="X2328" s="8" t="str">
        <f>IF(S2328="6B",_xlfn.XLOOKUP(H2328,'Zoning 2shop'!A:A,'Zoning 2shop'!B:B),IF(S2328="6C",_xlfn.XLOOKUP(G2328,'Zoning 2shop'!C:C,'Zoning 2shop'!D:D),""))</f>
        <v/>
      </c>
      <c r="Y2328" s="112">
        <f t="shared" si="265"/>
        <v>0.14910705133062102</v>
      </c>
      <c r="Z2328" s="4">
        <f t="shared" si="266"/>
        <v>20</v>
      </c>
      <c r="AA2328" s="4">
        <f t="shared" si="267"/>
        <v>0.5</v>
      </c>
      <c r="AB2328" s="4">
        <f t="shared" si="268"/>
        <v>2.9821410266124202</v>
      </c>
      <c r="AC2328" s="19">
        <f t="shared" si="269"/>
        <v>20.5</v>
      </c>
      <c r="AD2328" s="8" t="str">
        <f>IF(COUNTIF(Catégories!A:A,N2328)=0,"catégorie inconnue",LOOKUP(N2328,Catégories!A:A,Catégories!B:B))</f>
        <v>Droits et taxes</v>
      </c>
      <c r="AE2328" s="21">
        <f t="shared" si="264"/>
        <v>23.482141026612421</v>
      </c>
    </row>
    <row r="2329" spans="2:31" hidden="1" x14ac:dyDescent="0.2">
      <c r="B2329" t="s">
        <v>1970</v>
      </c>
      <c r="C2329" t="s">
        <v>21</v>
      </c>
      <c r="D2329">
        <v>46170</v>
      </c>
      <c r="E2329" t="s">
        <v>22</v>
      </c>
      <c r="F2329" t="s">
        <v>2678</v>
      </c>
      <c r="G2329" t="s">
        <v>149</v>
      </c>
      <c r="H2329" t="s">
        <v>157</v>
      </c>
      <c r="I2329" t="s">
        <v>2679</v>
      </c>
      <c r="J2329" t="s">
        <v>23</v>
      </c>
      <c r="K2329" t="s">
        <v>24</v>
      </c>
      <c r="L2329" t="s">
        <v>2680</v>
      </c>
      <c r="M2329" t="s">
        <v>25</v>
      </c>
      <c r="N2329" t="s">
        <v>26</v>
      </c>
      <c r="O2329" t="s">
        <v>145</v>
      </c>
      <c r="P2329" t="s">
        <v>27</v>
      </c>
      <c r="Q2329" t="s">
        <v>219</v>
      </c>
      <c r="R2329">
        <v>0.56200000000000006</v>
      </c>
      <c r="S2329" s="113">
        <v>44</v>
      </c>
      <c r="T2329">
        <v>7.11</v>
      </c>
      <c r="U2329" t="s">
        <v>30</v>
      </c>
      <c r="W2329" s="8" t="str">
        <f t="shared" si="263"/>
        <v/>
      </c>
      <c r="X2329" s="8" t="str">
        <f>IF(S2329="6B",_xlfn.XLOOKUP(H2329,'Zoning 2shop'!A:A,'Zoning 2shop'!B:B),IF(S2329="6C",_xlfn.XLOOKUP(G2329,'Zoning 2shop'!C:C,'Zoning 2shop'!D:D),""))</f>
        <v/>
      </c>
      <c r="Y2329" s="112">
        <f t="shared" si="265"/>
        <v>0.14910705133062102</v>
      </c>
      <c r="Z2329" s="4">
        <f t="shared" si="266"/>
        <v>7.11</v>
      </c>
      <c r="AA2329" s="4">
        <f t="shared" si="267"/>
        <v>0.5</v>
      </c>
      <c r="AB2329" s="4">
        <f t="shared" si="268"/>
        <v>1.0601511349607156</v>
      </c>
      <c r="AC2329" s="19">
        <f t="shared" si="269"/>
        <v>7.61</v>
      </c>
      <c r="AD2329" s="8" t="str">
        <f>IF(COUNTIF(Catégories!A:A,N2329)=0,"catégorie inconnue",LOOKUP(N2329,Catégories!A:A,Catégories!B:B))</f>
        <v>Frêt</v>
      </c>
      <c r="AE2329" s="21">
        <f t="shared" si="264"/>
        <v>8.6701511349607152</v>
      </c>
    </row>
    <row r="2330" spans="2:31" hidden="1" x14ac:dyDescent="0.2">
      <c r="B2330" t="s">
        <v>1970</v>
      </c>
      <c r="C2330" t="s">
        <v>21</v>
      </c>
      <c r="D2330">
        <v>46170</v>
      </c>
      <c r="E2330" t="s">
        <v>22</v>
      </c>
      <c r="F2330" t="s">
        <v>2678</v>
      </c>
      <c r="G2330" t="s">
        <v>149</v>
      </c>
      <c r="H2330" t="s">
        <v>157</v>
      </c>
      <c r="I2330" t="s">
        <v>2679</v>
      </c>
      <c r="J2330" t="s">
        <v>23</v>
      </c>
      <c r="K2330" t="s">
        <v>24</v>
      </c>
      <c r="L2330" t="s">
        <v>2680</v>
      </c>
      <c r="M2330" t="s">
        <v>25</v>
      </c>
      <c r="N2330" t="s">
        <v>163</v>
      </c>
      <c r="O2330" t="s">
        <v>145</v>
      </c>
      <c r="Q2330" t="s">
        <v>219</v>
      </c>
      <c r="R2330">
        <v>0</v>
      </c>
      <c r="S2330" s="113">
        <v>44</v>
      </c>
      <c r="T2330">
        <v>9</v>
      </c>
      <c r="U2330" t="s">
        <v>30</v>
      </c>
      <c r="W2330" s="8" t="str">
        <f t="shared" si="263"/>
        <v/>
      </c>
      <c r="X2330" s="8" t="str">
        <f>IF(S2330="6B",_xlfn.XLOOKUP(H2330,'Zoning 2shop'!A:A,'Zoning 2shop'!B:B),IF(S2330="6C",_xlfn.XLOOKUP(G2330,'Zoning 2shop'!C:C,'Zoning 2shop'!D:D),""))</f>
        <v/>
      </c>
      <c r="Y2330" s="112">
        <f t="shared" si="265"/>
        <v>0.14910705133062102</v>
      </c>
      <c r="Z2330" s="4">
        <f t="shared" si="266"/>
        <v>9</v>
      </c>
      <c r="AA2330" s="4">
        <f t="shared" si="267"/>
        <v>0.5</v>
      </c>
      <c r="AB2330" s="4">
        <f t="shared" si="268"/>
        <v>1.3419634619755891</v>
      </c>
      <c r="AC2330" s="19">
        <f t="shared" si="269"/>
        <v>9.5</v>
      </c>
      <c r="AD2330" s="8" t="str">
        <f>IF(COUNTIF(Catégories!A:A,N2330)=0,"catégorie inconnue",LOOKUP(N2330,Catégories!A:A,Catégories!B:B))</f>
        <v>Zones éloignées</v>
      </c>
      <c r="AE2330" s="21">
        <f t="shared" si="264"/>
        <v>10.841963461975588</v>
      </c>
    </row>
    <row r="2331" spans="2:31" hidden="1" x14ac:dyDescent="0.2">
      <c r="B2331" t="s">
        <v>1970</v>
      </c>
      <c r="C2331" t="s">
        <v>21</v>
      </c>
      <c r="D2331">
        <v>46170</v>
      </c>
      <c r="E2331" t="s">
        <v>22</v>
      </c>
      <c r="F2331" t="s">
        <v>2678</v>
      </c>
      <c r="G2331" t="s">
        <v>149</v>
      </c>
      <c r="H2331" t="s">
        <v>157</v>
      </c>
      <c r="I2331" t="s">
        <v>2679</v>
      </c>
      <c r="J2331" t="s">
        <v>23</v>
      </c>
      <c r="K2331" t="s">
        <v>24</v>
      </c>
      <c r="L2331" t="s">
        <v>2680</v>
      </c>
      <c r="M2331" t="s">
        <v>25</v>
      </c>
      <c r="N2331" t="s">
        <v>158</v>
      </c>
      <c r="O2331" t="s">
        <v>145</v>
      </c>
      <c r="Q2331" t="s">
        <v>219</v>
      </c>
      <c r="R2331">
        <v>0</v>
      </c>
      <c r="S2331" s="113">
        <v>44</v>
      </c>
      <c r="T2331">
        <v>20</v>
      </c>
      <c r="U2331" t="s">
        <v>30</v>
      </c>
      <c r="W2331" s="8" t="str">
        <f t="shared" si="263"/>
        <v/>
      </c>
      <c r="X2331" s="8" t="str">
        <f>IF(S2331="6B",_xlfn.XLOOKUP(H2331,'Zoning 2shop'!A:A,'Zoning 2shop'!B:B),IF(S2331="6C",_xlfn.XLOOKUP(G2331,'Zoning 2shop'!C:C,'Zoning 2shop'!D:D),""))</f>
        <v/>
      </c>
      <c r="Y2331" s="112">
        <f t="shared" si="265"/>
        <v>0.14910705133062102</v>
      </c>
      <c r="Z2331" s="4">
        <f t="shared" si="266"/>
        <v>20</v>
      </c>
      <c r="AA2331" s="4">
        <f t="shared" si="267"/>
        <v>0.5</v>
      </c>
      <c r="AB2331" s="4">
        <f t="shared" si="268"/>
        <v>2.9821410266124202</v>
      </c>
      <c r="AC2331" s="19">
        <f t="shared" si="269"/>
        <v>20.5</v>
      </c>
      <c r="AD2331" s="8" t="str">
        <f>IF(COUNTIF(Catégories!A:A,N2331)=0,"catégorie inconnue",LOOKUP(N2331,Catégories!A:A,Catégories!B:B))</f>
        <v>Droits et taxes</v>
      </c>
      <c r="AE2331" s="21">
        <f t="shared" si="264"/>
        <v>23.482141026612421</v>
      </c>
    </row>
    <row r="2332" spans="2:31" hidden="1" x14ac:dyDescent="0.2">
      <c r="B2332" t="s">
        <v>1970</v>
      </c>
      <c r="C2332" t="s">
        <v>21</v>
      </c>
      <c r="D2332">
        <v>46170</v>
      </c>
      <c r="E2332" t="s">
        <v>22</v>
      </c>
      <c r="F2332" t="s">
        <v>2666</v>
      </c>
      <c r="G2332" t="s">
        <v>149</v>
      </c>
      <c r="H2332" t="s">
        <v>157</v>
      </c>
      <c r="I2332" t="s">
        <v>2667</v>
      </c>
      <c r="J2332" t="s">
        <v>23</v>
      </c>
      <c r="K2332" t="s">
        <v>24</v>
      </c>
      <c r="L2332" t="s">
        <v>2668</v>
      </c>
      <c r="M2332" t="s">
        <v>25</v>
      </c>
      <c r="N2332" t="s">
        <v>26</v>
      </c>
      <c r="O2332" t="s">
        <v>145</v>
      </c>
      <c r="P2332" t="s">
        <v>27</v>
      </c>
      <c r="Q2332" t="s">
        <v>219</v>
      </c>
      <c r="R2332">
        <v>20.664000000000001</v>
      </c>
      <c r="S2332" s="113">
        <v>44</v>
      </c>
      <c r="T2332">
        <v>18.309999999999999</v>
      </c>
      <c r="U2332" t="s">
        <v>30</v>
      </c>
      <c r="W2332" s="8" t="str">
        <f t="shared" si="263"/>
        <v/>
      </c>
      <c r="X2332" s="8" t="str">
        <f>IF(S2332="6B",_xlfn.XLOOKUP(H2332,'Zoning 2shop'!A:A,'Zoning 2shop'!B:B),IF(S2332="6C",_xlfn.XLOOKUP(G2332,'Zoning 2shop'!C:C,'Zoning 2shop'!D:D),""))</f>
        <v/>
      </c>
      <c r="Y2332" s="112">
        <f t="shared" si="265"/>
        <v>0.14910705133062102</v>
      </c>
      <c r="Z2332" s="4">
        <f t="shared" si="266"/>
        <v>18.309999999999999</v>
      </c>
      <c r="AA2332" s="4">
        <f t="shared" si="267"/>
        <v>0.5</v>
      </c>
      <c r="AB2332" s="4">
        <f t="shared" si="268"/>
        <v>2.7301501098636707</v>
      </c>
      <c r="AC2332" s="19">
        <f t="shared" si="269"/>
        <v>18.809999999999999</v>
      </c>
      <c r="AD2332" s="8" t="str">
        <f>IF(COUNTIF(Catégories!A:A,N2332)=0,"catégorie inconnue",LOOKUP(N2332,Catégories!A:A,Catégories!B:B))</f>
        <v>Frêt</v>
      </c>
      <c r="AE2332" s="21">
        <f t="shared" si="264"/>
        <v>21.540150109863671</v>
      </c>
    </row>
    <row r="2333" spans="2:31" hidden="1" x14ac:dyDescent="0.2">
      <c r="B2333" t="s">
        <v>1970</v>
      </c>
      <c r="C2333" t="s">
        <v>21</v>
      </c>
      <c r="D2333">
        <v>46170</v>
      </c>
      <c r="E2333" t="s">
        <v>22</v>
      </c>
      <c r="F2333" t="s">
        <v>2666</v>
      </c>
      <c r="G2333" t="s">
        <v>149</v>
      </c>
      <c r="H2333" t="s">
        <v>157</v>
      </c>
      <c r="I2333" t="s">
        <v>2667</v>
      </c>
      <c r="J2333" t="s">
        <v>23</v>
      </c>
      <c r="K2333" t="s">
        <v>24</v>
      </c>
      <c r="L2333" t="s">
        <v>2668</v>
      </c>
      <c r="M2333" t="s">
        <v>25</v>
      </c>
      <c r="N2333" t="s">
        <v>158</v>
      </c>
      <c r="O2333" t="s">
        <v>145</v>
      </c>
      <c r="Q2333" t="s">
        <v>219</v>
      </c>
      <c r="R2333">
        <v>0</v>
      </c>
      <c r="S2333" s="113">
        <v>44</v>
      </c>
      <c r="T2333">
        <v>20</v>
      </c>
      <c r="U2333" t="s">
        <v>30</v>
      </c>
      <c r="W2333" s="8" t="str">
        <f t="shared" si="263"/>
        <v/>
      </c>
      <c r="X2333" s="8" t="str">
        <f>IF(S2333="6B",_xlfn.XLOOKUP(H2333,'Zoning 2shop'!A:A,'Zoning 2shop'!B:B),IF(S2333="6C",_xlfn.XLOOKUP(G2333,'Zoning 2shop'!C:C,'Zoning 2shop'!D:D),""))</f>
        <v/>
      </c>
      <c r="Y2333" s="112">
        <f t="shared" si="265"/>
        <v>0.14910705133062102</v>
      </c>
      <c r="Z2333" s="4">
        <f t="shared" si="266"/>
        <v>20</v>
      </c>
      <c r="AA2333" s="4">
        <f t="shared" si="267"/>
        <v>0.5</v>
      </c>
      <c r="AB2333" s="4">
        <f t="shared" si="268"/>
        <v>2.9821410266124202</v>
      </c>
      <c r="AC2333" s="19">
        <f t="shared" si="269"/>
        <v>20.5</v>
      </c>
      <c r="AD2333" s="8" t="str">
        <f>IF(COUNTIF(Catégories!A:A,N2333)=0,"catégorie inconnue",LOOKUP(N2333,Catégories!A:A,Catégories!B:B))</f>
        <v>Droits et taxes</v>
      </c>
      <c r="AE2333" s="21">
        <f t="shared" si="264"/>
        <v>23.482141026612421</v>
      </c>
    </row>
    <row r="2334" spans="2:31" hidden="1" x14ac:dyDescent="0.2">
      <c r="B2334" t="s">
        <v>1970</v>
      </c>
      <c r="C2334" t="s">
        <v>21</v>
      </c>
      <c r="D2334">
        <v>46171</v>
      </c>
      <c r="E2334" t="s">
        <v>22</v>
      </c>
      <c r="F2334" t="s">
        <v>2712</v>
      </c>
      <c r="G2334" t="s">
        <v>149</v>
      </c>
      <c r="H2334" t="s">
        <v>157</v>
      </c>
      <c r="I2334" t="s">
        <v>2713</v>
      </c>
      <c r="J2334" t="s">
        <v>23</v>
      </c>
      <c r="K2334" t="s">
        <v>24</v>
      </c>
      <c r="L2334" t="s">
        <v>2714</v>
      </c>
      <c r="M2334" t="s">
        <v>25</v>
      </c>
      <c r="N2334" t="s">
        <v>26</v>
      </c>
      <c r="O2334" t="s">
        <v>145</v>
      </c>
      <c r="P2334" t="s">
        <v>27</v>
      </c>
      <c r="Q2334" t="s">
        <v>219</v>
      </c>
      <c r="R2334">
        <v>4.8</v>
      </c>
      <c r="S2334" s="113">
        <v>44</v>
      </c>
      <c r="T2334">
        <v>9.35</v>
      </c>
      <c r="U2334" t="s">
        <v>30</v>
      </c>
      <c r="W2334" s="8" t="str">
        <f t="shared" si="263"/>
        <v/>
      </c>
      <c r="X2334" s="8" t="str">
        <f>IF(S2334="6B",_xlfn.XLOOKUP(H2334,'Zoning 2shop'!A:A,'Zoning 2shop'!B:B),IF(S2334="6C",_xlfn.XLOOKUP(G2334,'Zoning 2shop'!C:C,'Zoning 2shop'!D:D),""))</f>
        <v/>
      </c>
      <c r="Y2334" s="112">
        <f t="shared" si="265"/>
        <v>0.14910705133062102</v>
      </c>
      <c r="Z2334" s="4">
        <f t="shared" si="266"/>
        <v>9.35</v>
      </c>
      <c r="AA2334" s="4">
        <f t="shared" si="267"/>
        <v>0.5</v>
      </c>
      <c r="AB2334" s="4">
        <f t="shared" si="268"/>
        <v>1.3941509299413064</v>
      </c>
      <c r="AC2334" s="19">
        <f t="shared" si="269"/>
        <v>9.85</v>
      </c>
      <c r="AD2334" s="8" t="str">
        <f>IF(COUNTIF(Catégories!A:A,N2334)=0,"catégorie inconnue",LOOKUP(N2334,Catégories!A:A,Catégories!B:B))</f>
        <v>Frêt</v>
      </c>
      <c r="AE2334" s="21">
        <f t="shared" si="264"/>
        <v>11.244150929941306</v>
      </c>
    </row>
    <row r="2335" spans="2:31" hidden="1" x14ac:dyDescent="0.2">
      <c r="B2335" t="s">
        <v>1970</v>
      </c>
      <c r="C2335" t="s">
        <v>21</v>
      </c>
      <c r="D2335">
        <v>46171</v>
      </c>
      <c r="E2335" t="s">
        <v>22</v>
      </c>
      <c r="F2335" t="s">
        <v>2712</v>
      </c>
      <c r="G2335" t="s">
        <v>149</v>
      </c>
      <c r="H2335" t="s">
        <v>157</v>
      </c>
      <c r="I2335" t="s">
        <v>2713</v>
      </c>
      <c r="J2335" t="s">
        <v>23</v>
      </c>
      <c r="K2335" t="s">
        <v>24</v>
      </c>
      <c r="L2335" t="s">
        <v>2714</v>
      </c>
      <c r="M2335" t="s">
        <v>25</v>
      </c>
      <c r="N2335" t="s">
        <v>158</v>
      </c>
      <c r="O2335" t="s">
        <v>145</v>
      </c>
      <c r="Q2335" t="s">
        <v>219</v>
      </c>
      <c r="R2335">
        <v>0</v>
      </c>
      <c r="S2335" s="113">
        <v>44</v>
      </c>
      <c r="T2335">
        <v>20</v>
      </c>
      <c r="U2335" t="s">
        <v>30</v>
      </c>
      <c r="W2335" s="8" t="str">
        <f t="shared" si="263"/>
        <v/>
      </c>
      <c r="X2335" s="8" t="str">
        <f>IF(S2335="6B",_xlfn.XLOOKUP(H2335,'Zoning 2shop'!A:A,'Zoning 2shop'!B:B),IF(S2335="6C",_xlfn.XLOOKUP(G2335,'Zoning 2shop'!C:C,'Zoning 2shop'!D:D),""))</f>
        <v/>
      </c>
      <c r="Y2335" s="112">
        <f t="shared" si="265"/>
        <v>0.14910705133062102</v>
      </c>
      <c r="Z2335" s="4">
        <f t="shared" si="266"/>
        <v>20</v>
      </c>
      <c r="AA2335" s="4">
        <f t="shared" si="267"/>
        <v>0.5</v>
      </c>
      <c r="AB2335" s="4">
        <f t="shared" si="268"/>
        <v>2.9821410266124202</v>
      </c>
      <c r="AC2335" s="19">
        <f t="shared" si="269"/>
        <v>20.5</v>
      </c>
      <c r="AD2335" s="8" t="str">
        <f>IF(COUNTIF(Catégories!A:A,N2335)=0,"catégorie inconnue",LOOKUP(N2335,Catégories!A:A,Catégories!B:B))</f>
        <v>Droits et taxes</v>
      </c>
      <c r="AE2335" s="21">
        <f t="shared" si="264"/>
        <v>23.482141026612421</v>
      </c>
    </row>
    <row r="2336" spans="2:31" hidden="1" x14ac:dyDescent="0.2">
      <c r="B2336" t="s">
        <v>1970</v>
      </c>
      <c r="C2336" t="s">
        <v>21</v>
      </c>
      <c r="D2336">
        <v>46171</v>
      </c>
      <c r="E2336" t="s">
        <v>22</v>
      </c>
      <c r="F2336" t="s">
        <v>535</v>
      </c>
      <c r="G2336" t="s">
        <v>149</v>
      </c>
      <c r="H2336" t="s">
        <v>157</v>
      </c>
      <c r="I2336" t="s">
        <v>584</v>
      </c>
      <c r="J2336" t="s">
        <v>23</v>
      </c>
      <c r="K2336" t="s">
        <v>24</v>
      </c>
      <c r="L2336" t="s">
        <v>2718</v>
      </c>
      <c r="M2336" t="s">
        <v>25</v>
      </c>
      <c r="N2336" t="s">
        <v>26</v>
      </c>
      <c r="O2336" t="s">
        <v>145</v>
      </c>
      <c r="P2336" t="s">
        <v>27</v>
      </c>
      <c r="Q2336" t="s">
        <v>219</v>
      </c>
      <c r="R2336">
        <v>4.8</v>
      </c>
      <c r="S2336" s="113">
        <v>44</v>
      </c>
      <c r="T2336">
        <v>9.35</v>
      </c>
      <c r="U2336" t="s">
        <v>30</v>
      </c>
      <c r="W2336" s="8" t="str">
        <f t="shared" si="263"/>
        <v/>
      </c>
      <c r="X2336" s="8" t="str">
        <f>IF(S2336="6B",_xlfn.XLOOKUP(H2336,'Zoning 2shop'!A:A,'Zoning 2shop'!B:B),IF(S2336="6C",_xlfn.XLOOKUP(G2336,'Zoning 2shop'!C:C,'Zoning 2shop'!D:D),""))</f>
        <v/>
      </c>
      <c r="Y2336" s="112">
        <f t="shared" si="265"/>
        <v>0.14910705133062102</v>
      </c>
      <c r="Z2336" s="4">
        <f t="shared" si="266"/>
        <v>9.35</v>
      </c>
      <c r="AA2336" s="4">
        <f t="shared" si="267"/>
        <v>0.5</v>
      </c>
      <c r="AB2336" s="4">
        <f t="shared" si="268"/>
        <v>1.3941509299413064</v>
      </c>
      <c r="AC2336" s="19">
        <f t="shared" si="269"/>
        <v>9.85</v>
      </c>
      <c r="AD2336" s="8" t="str">
        <f>IF(COUNTIF(Catégories!A:A,N2336)=0,"catégorie inconnue",LOOKUP(N2336,Catégories!A:A,Catégories!B:B))</f>
        <v>Frêt</v>
      </c>
      <c r="AE2336" s="21">
        <f t="shared" si="264"/>
        <v>11.244150929941306</v>
      </c>
    </row>
    <row r="2337" spans="2:31" hidden="1" x14ac:dyDescent="0.2">
      <c r="B2337" t="s">
        <v>1970</v>
      </c>
      <c r="C2337" t="s">
        <v>21</v>
      </c>
      <c r="D2337">
        <v>46171</v>
      </c>
      <c r="E2337" t="s">
        <v>22</v>
      </c>
      <c r="F2337" t="s">
        <v>535</v>
      </c>
      <c r="G2337" t="s">
        <v>149</v>
      </c>
      <c r="H2337" t="s">
        <v>157</v>
      </c>
      <c r="I2337" t="s">
        <v>584</v>
      </c>
      <c r="J2337" t="s">
        <v>23</v>
      </c>
      <c r="K2337" t="s">
        <v>24</v>
      </c>
      <c r="L2337" t="s">
        <v>2718</v>
      </c>
      <c r="M2337" t="s">
        <v>25</v>
      </c>
      <c r="N2337" t="s">
        <v>158</v>
      </c>
      <c r="O2337" t="s">
        <v>145</v>
      </c>
      <c r="Q2337" t="s">
        <v>219</v>
      </c>
      <c r="R2337">
        <v>0</v>
      </c>
      <c r="S2337" s="113">
        <v>44</v>
      </c>
      <c r="T2337">
        <v>20</v>
      </c>
      <c r="U2337" t="s">
        <v>30</v>
      </c>
      <c r="W2337" s="8" t="str">
        <f t="shared" si="263"/>
        <v/>
      </c>
      <c r="X2337" s="8" t="str">
        <f>IF(S2337="6B",_xlfn.XLOOKUP(H2337,'Zoning 2shop'!A:A,'Zoning 2shop'!B:B),IF(S2337="6C",_xlfn.XLOOKUP(G2337,'Zoning 2shop'!C:C,'Zoning 2shop'!D:D),""))</f>
        <v/>
      </c>
      <c r="Y2337" s="112">
        <f t="shared" si="265"/>
        <v>0.14910705133062102</v>
      </c>
      <c r="Z2337" s="4">
        <f t="shared" si="266"/>
        <v>20</v>
      </c>
      <c r="AA2337" s="4">
        <f t="shared" si="267"/>
        <v>0.5</v>
      </c>
      <c r="AB2337" s="4">
        <f t="shared" si="268"/>
        <v>2.9821410266124202</v>
      </c>
      <c r="AC2337" s="19">
        <f t="shared" si="269"/>
        <v>20.5</v>
      </c>
      <c r="AD2337" s="8" t="str">
        <f>IF(COUNTIF(Catégories!A:A,N2337)=0,"catégorie inconnue",LOOKUP(N2337,Catégories!A:A,Catégories!B:B))</f>
        <v>Droits et taxes</v>
      </c>
      <c r="AE2337" s="21">
        <f t="shared" si="264"/>
        <v>23.482141026612421</v>
      </c>
    </row>
    <row r="2338" spans="2:31" hidden="1" x14ac:dyDescent="0.2">
      <c r="B2338" t="s">
        <v>1970</v>
      </c>
      <c r="C2338" t="s">
        <v>21</v>
      </c>
      <c r="D2338">
        <v>46171</v>
      </c>
      <c r="E2338" t="s">
        <v>22</v>
      </c>
      <c r="F2338" t="s">
        <v>2715</v>
      </c>
      <c r="G2338" t="s">
        <v>149</v>
      </c>
      <c r="H2338" t="s">
        <v>157</v>
      </c>
      <c r="I2338" t="s">
        <v>2716</v>
      </c>
      <c r="J2338" t="s">
        <v>23</v>
      </c>
      <c r="K2338" t="s">
        <v>24</v>
      </c>
      <c r="L2338" t="s">
        <v>2717</v>
      </c>
      <c r="M2338" t="s">
        <v>25</v>
      </c>
      <c r="N2338" t="s">
        <v>26</v>
      </c>
      <c r="O2338" t="s">
        <v>145</v>
      </c>
      <c r="P2338" t="s">
        <v>27</v>
      </c>
      <c r="Q2338" t="s">
        <v>219</v>
      </c>
      <c r="R2338">
        <v>2.2000000000000002</v>
      </c>
      <c r="S2338" s="113">
        <v>44</v>
      </c>
      <c r="T2338">
        <v>8.23</v>
      </c>
      <c r="U2338" t="s">
        <v>30</v>
      </c>
      <c r="W2338" s="8" t="str">
        <f t="shared" si="263"/>
        <v/>
      </c>
      <c r="X2338" s="8" t="str">
        <f>IF(S2338="6B",_xlfn.XLOOKUP(H2338,'Zoning 2shop'!A:A,'Zoning 2shop'!B:B),IF(S2338="6C",_xlfn.XLOOKUP(G2338,'Zoning 2shop'!C:C,'Zoning 2shop'!D:D),""))</f>
        <v/>
      </c>
      <c r="Y2338" s="112">
        <f t="shared" si="265"/>
        <v>0.14910705133062102</v>
      </c>
      <c r="Z2338" s="4">
        <f t="shared" si="266"/>
        <v>8.23</v>
      </c>
      <c r="AA2338" s="4">
        <f t="shared" si="267"/>
        <v>0.5</v>
      </c>
      <c r="AB2338" s="4">
        <f t="shared" si="268"/>
        <v>1.2271510324510111</v>
      </c>
      <c r="AC2338" s="19">
        <f t="shared" si="269"/>
        <v>8.73</v>
      </c>
      <c r="AD2338" s="8" t="str">
        <f>IF(COUNTIF(Catégories!A:A,N2338)=0,"catégorie inconnue",LOOKUP(N2338,Catégories!A:A,Catégories!B:B))</f>
        <v>Frêt</v>
      </c>
      <c r="AE2338" s="21">
        <f t="shared" si="264"/>
        <v>9.9571510324510122</v>
      </c>
    </row>
    <row r="2339" spans="2:31" hidden="1" x14ac:dyDescent="0.2">
      <c r="B2339" t="s">
        <v>1970</v>
      </c>
      <c r="C2339" t="s">
        <v>21</v>
      </c>
      <c r="D2339">
        <v>46171</v>
      </c>
      <c r="E2339" t="s">
        <v>22</v>
      </c>
      <c r="F2339" t="s">
        <v>2715</v>
      </c>
      <c r="G2339" t="s">
        <v>149</v>
      </c>
      <c r="H2339" t="s">
        <v>157</v>
      </c>
      <c r="I2339" t="s">
        <v>2716</v>
      </c>
      <c r="J2339" t="s">
        <v>23</v>
      </c>
      <c r="K2339" t="s">
        <v>24</v>
      </c>
      <c r="L2339" t="s">
        <v>2717</v>
      </c>
      <c r="M2339" t="s">
        <v>25</v>
      </c>
      <c r="N2339" t="s">
        <v>80</v>
      </c>
      <c r="O2339" t="s">
        <v>145</v>
      </c>
      <c r="Q2339" t="s">
        <v>219</v>
      </c>
      <c r="R2339">
        <v>0</v>
      </c>
      <c r="S2339" s="113">
        <v>44</v>
      </c>
      <c r="T2339">
        <v>16</v>
      </c>
      <c r="U2339" t="s">
        <v>30</v>
      </c>
      <c r="W2339" s="8" t="str">
        <f t="shared" si="263"/>
        <v/>
      </c>
      <c r="X2339" s="8" t="str">
        <f>IF(S2339="6B",_xlfn.XLOOKUP(H2339,'Zoning 2shop'!A:A,'Zoning 2shop'!B:B),IF(S2339="6C",_xlfn.XLOOKUP(G2339,'Zoning 2shop'!C:C,'Zoning 2shop'!D:D),""))</f>
        <v/>
      </c>
      <c r="Y2339" s="112">
        <f t="shared" si="265"/>
        <v>0.14910705133062102</v>
      </c>
      <c r="Z2339" s="4">
        <f t="shared" si="266"/>
        <v>16</v>
      </c>
      <c r="AA2339" s="4">
        <f t="shared" si="267"/>
        <v>0.5</v>
      </c>
      <c r="AB2339" s="4">
        <f t="shared" si="268"/>
        <v>2.3857128212899363</v>
      </c>
      <c r="AC2339" s="19">
        <f t="shared" si="269"/>
        <v>16.5</v>
      </c>
      <c r="AD2339" s="8" t="str">
        <f>IF(COUNTIF(Catégories!A:A,N2339)=0,"catégorie inconnue",LOOKUP(N2339,Catégories!A:A,Catégories!B:B))</f>
        <v>Frêt</v>
      </c>
      <c r="AE2339" s="21">
        <f t="shared" si="264"/>
        <v>18.885712821289935</v>
      </c>
    </row>
    <row r="2340" spans="2:31" hidden="1" x14ac:dyDescent="0.2">
      <c r="B2340" t="s">
        <v>1970</v>
      </c>
      <c r="C2340" t="s">
        <v>21</v>
      </c>
      <c r="D2340">
        <v>46171</v>
      </c>
      <c r="E2340" t="s">
        <v>22</v>
      </c>
      <c r="F2340" t="s">
        <v>2715</v>
      </c>
      <c r="G2340" t="s">
        <v>149</v>
      </c>
      <c r="H2340" t="s">
        <v>157</v>
      </c>
      <c r="I2340" t="s">
        <v>2716</v>
      </c>
      <c r="J2340" t="s">
        <v>23</v>
      </c>
      <c r="K2340" t="s">
        <v>24</v>
      </c>
      <c r="L2340" t="s">
        <v>2717</v>
      </c>
      <c r="M2340" t="s">
        <v>25</v>
      </c>
      <c r="N2340" t="s">
        <v>158</v>
      </c>
      <c r="O2340" t="s">
        <v>145</v>
      </c>
      <c r="Q2340" t="s">
        <v>219</v>
      </c>
      <c r="R2340">
        <v>0</v>
      </c>
      <c r="S2340" s="113">
        <v>44</v>
      </c>
      <c r="T2340">
        <v>20</v>
      </c>
      <c r="U2340" t="s">
        <v>30</v>
      </c>
      <c r="W2340" s="8" t="str">
        <f t="shared" si="263"/>
        <v/>
      </c>
      <c r="X2340" s="8" t="str">
        <f>IF(S2340="6B",_xlfn.XLOOKUP(H2340,'Zoning 2shop'!A:A,'Zoning 2shop'!B:B),IF(S2340="6C",_xlfn.XLOOKUP(G2340,'Zoning 2shop'!C:C,'Zoning 2shop'!D:D),""))</f>
        <v/>
      </c>
      <c r="Y2340" s="112">
        <f t="shared" si="265"/>
        <v>0.14910705133062102</v>
      </c>
      <c r="Z2340" s="4">
        <f t="shared" si="266"/>
        <v>20</v>
      </c>
      <c r="AA2340" s="4">
        <f t="shared" si="267"/>
        <v>0.5</v>
      </c>
      <c r="AB2340" s="4">
        <f t="shared" si="268"/>
        <v>2.9821410266124202</v>
      </c>
      <c r="AC2340" s="19">
        <f t="shared" si="269"/>
        <v>20.5</v>
      </c>
      <c r="AD2340" s="8" t="str">
        <f>IF(COUNTIF(Catégories!A:A,N2340)=0,"catégorie inconnue",LOOKUP(N2340,Catégories!A:A,Catégories!B:B))</f>
        <v>Droits et taxes</v>
      </c>
      <c r="AE2340" s="21">
        <f t="shared" si="264"/>
        <v>23.482141026612421</v>
      </c>
    </row>
    <row r="2341" spans="2:31" hidden="1" x14ac:dyDescent="0.2">
      <c r="B2341" t="s">
        <v>593</v>
      </c>
      <c r="C2341" t="s">
        <v>21</v>
      </c>
      <c r="D2341">
        <v>46155</v>
      </c>
      <c r="E2341" t="s">
        <v>22</v>
      </c>
      <c r="F2341" t="s">
        <v>229</v>
      </c>
      <c r="G2341" t="s">
        <v>0</v>
      </c>
      <c r="H2341" t="s">
        <v>0</v>
      </c>
      <c r="I2341" t="s">
        <v>991</v>
      </c>
      <c r="J2341" t="s">
        <v>23</v>
      </c>
      <c r="K2341" t="s">
        <v>24</v>
      </c>
      <c r="L2341" t="s">
        <v>992</v>
      </c>
      <c r="M2341" t="s">
        <v>25</v>
      </c>
      <c r="N2341" t="s">
        <v>26</v>
      </c>
      <c r="O2341" t="s">
        <v>25</v>
      </c>
      <c r="P2341" t="s">
        <v>27</v>
      </c>
      <c r="Q2341" t="s">
        <v>28</v>
      </c>
      <c r="R2341">
        <v>2.335</v>
      </c>
      <c r="S2341" s="113" t="s">
        <v>29</v>
      </c>
      <c r="T2341">
        <v>30.86</v>
      </c>
      <c r="U2341" t="s">
        <v>30</v>
      </c>
      <c r="W2341" s="8" t="str">
        <f t="shared" si="263"/>
        <v/>
      </c>
      <c r="X2341" s="8" t="str">
        <f>IF(S2341="6B",_xlfn.XLOOKUP(H2341,'Zoning 2shop'!A:A,'Zoning 2shop'!B:B),IF(S2341="6C",_xlfn.XLOOKUP(G2341,'Zoning 2shop'!C:C,'Zoning 2shop'!D:D),""))</f>
        <v/>
      </c>
      <c r="Y2341" s="112">
        <f t="shared" si="265"/>
        <v>0.14910705133062102</v>
      </c>
      <c r="Z2341" s="4">
        <f t="shared" si="266"/>
        <v>30.86</v>
      </c>
      <c r="AA2341" s="4">
        <f t="shared" si="267"/>
        <v>0.5</v>
      </c>
      <c r="AB2341" s="4">
        <f t="shared" si="268"/>
        <v>4.6014436040629647</v>
      </c>
      <c r="AC2341" s="19">
        <f t="shared" si="269"/>
        <v>31.36</v>
      </c>
      <c r="AD2341" s="8" t="str">
        <f>IF(COUNTIF(Catégories!A:A,N2341)=0,"catégorie inconnue",LOOKUP(N2341,Catégories!A:A,Catégories!B:B))</f>
        <v>Frêt</v>
      </c>
      <c r="AE2341" s="21">
        <f t="shared" si="264"/>
        <v>35.961443604062964</v>
      </c>
    </row>
    <row r="2342" spans="2:31" hidden="1" x14ac:dyDescent="0.2">
      <c r="B2342" t="s">
        <v>593</v>
      </c>
      <c r="C2342" t="s">
        <v>21</v>
      </c>
      <c r="D2342">
        <v>46168</v>
      </c>
      <c r="E2342" t="s">
        <v>22</v>
      </c>
      <c r="F2342" t="s">
        <v>1718</v>
      </c>
      <c r="G2342" t="s">
        <v>0</v>
      </c>
      <c r="H2342" t="s">
        <v>0</v>
      </c>
      <c r="I2342" t="s">
        <v>1719</v>
      </c>
      <c r="J2342" t="s">
        <v>23</v>
      </c>
      <c r="K2342" t="s">
        <v>24</v>
      </c>
      <c r="L2342" t="s">
        <v>1720</v>
      </c>
      <c r="M2342" t="s">
        <v>25</v>
      </c>
      <c r="N2342" t="s">
        <v>26</v>
      </c>
      <c r="O2342" t="s">
        <v>25</v>
      </c>
      <c r="P2342" t="s">
        <v>1721</v>
      </c>
      <c r="Q2342" t="s">
        <v>28</v>
      </c>
      <c r="R2342">
        <v>0.2</v>
      </c>
      <c r="S2342" s="113" t="s">
        <v>29</v>
      </c>
      <c r="T2342">
        <v>12.58</v>
      </c>
      <c r="U2342" t="s">
        <v>30</v>
      </c>
      <c r="W2342" s="8" t="str">
        <f t="shared" si="263"/>
        <v/>
      </c>
      <c r="X2342" s="8" t="str">
        <f>IF(S2342="6B",_xlfn.XLOOKUP(H2342,'Zoning 2shop'!A:A,'Zoning 2shop'!B:B),IF(S2342="6C",_xlfn.XLOOKUP(G2342,'Zoning 2shop'!C:C,'Zoning 2shop'!D:D),""))</f>
        <v/>
      </c>
      <c r="Y2342" s="112">
        <f t="shared" si="265"/>
        <v>0.14910705133062102</v>
      </c>
      <c r="Z2342" s="4">
        <f t="shared" si="266"/>
        <v>12.58</v>
      </c>
      <c r="AA2342" s="4">
        <f t="shared" si="267"/>
        <v>0.5</v>
      </c>
      <c r="AB2342" s="4">
        <f t="shared" si="268"/>
        <v>1.8757667057392124</v>
      </c>
      <c r="AC2342" s="19">
        <f t="shared" si="269"/>
        <v>13.08</v>
      </c>
      <c r="AD2342" s="8" t="str">
        <f>IF(COUNTIF(Catégories!A:A,N2342)=0,"catégorie inconnue",LOOKUP(N2342,Catégories!A:A,Catégories!B:B))</f>
        <v>Frêt</v>
      </c>
      <c r="AE2342" s="21">
        <f t="shared" si="264"/>
        <v>14.955766705739212</v>
      </c>
    </row>
    <row r="2343" spans="2:31" hidden="1" x14ac:dyDescent="0.2">
      <c r="AD2343" s="9" t="s">
        <v>72</v>
      </c>
      <c r="AE2343" s="21">
        <f t="shared" si="264"/>
        <v>0</v>
      </c>
    </row>
    <row r="2344" spans="2:31" hidden="1" x14ac:dyDescent="0.2">
      <c r="AD2344" s="9" t="s">
        <v>193</v>
      </c>
      <c r="AE2344" s="21">
        <f t="shared" si="264"/>
        <v>0</v>
      </c>
    </row>
    <row r="2345" spans="2:31" hidden="1" x14ac:dyDescent="0.2">
      <c r="AD2345" s="9" t="s">
        <v>77</v>
      </c>
      <c r="AE2345" s="21">
        <f t="shared" si="264"/>
        <v>0</v>
      </c>
    </row>
    <row r="2346" spans="2:31" hidden="1" x14ac:dyDescent="0.2">
      <c r="AD2346" s="9" t="s">
        <v>74</v>
      </c>
      <c r="AE2346" s="21">
        <f t="shared" si="264"/>
        <v>0</v>
      </c>
    </row>
    <row r="2347" spans="2:31" hidden="1" x14ac:dyDescent="0.2">
      <c r="AD2347" s="9" t="s">
        <v>99</v>
      </c>
      <c r="AE2347" s="21">
        <f t="shared" si="264"/>
        <v>0</v>
      </c>
    </row>
    <row r="2348" spans="2:31" hidden="1" x14ac:dyDescent="0.2">
      <c r="AD2348" s="9" t="s">
        <v>170</v>
      </c>
      <c r="AE2348" s="21">
        <f t="shared" si="264"/>
        <v>0</v>
      </c>
    </row>
    <row r="2349" spans="2:31" hidden="1" x14ac:dyDescent="0.2">
      <c r="AD2349" s="9" t="s">
        <v>71</v>
      </c>
      <c r="AE2349" s="21">
        <f t="shared" si="264"/>
        <v>0</v>
      </c>
    </row>
    <row r="2350" spans="2:31" hidden="1" x14ac:dyDescent="0.2">
      <c r="AD2350" s="9" t="s">
        <v>89</v>
      </c>
      <c r="AE2350" s="21">
        <f t="shared" si="264"/>
        <v>0</v>
      </c>
    </row>
    <row r="2351" spans="2:31" hidden="1" x14ac:dyDescent="0.2">
      <c r="AD2351" s="9" t="s">
        <v>73</v>
      </c>
      <c r="AE2351" s="21">
        <f t="shared" si="264"/>
        <v>0</v>
      </c>
    </row>
  </sheetData>
  <autoFilter ref="A1:AI2351" xr:uid="{00000000-0001-0000-0100-000000000000}">
    <filterColumn colId="18">
      <filters>
        <filter val="5Y"/>
      </filters>
    </filterColumn>
  </autoFilter>
  <sortState xmlns:xlrd2="http://schemas.microsoft.com/office/spreadsheetml/2017/richdata2" ref="A2:AE2">
    <sortCondition ref="L1:L2"/>
  </sortState>
  <conditionalFormatting sqref="L1 L2001:L1048576">
    <cfRule type="duplicateValues" dxfId="1" priority="2"/>
  </conditionalFormatting>
  <conditionalFormatting sqref="L2:L2000">
    <cfRule type="duplicateValues" dxfId="0" priority="1"/>
  </conditionalFormatting>
  <pageMargins left="0.78740157499999996" right="0.78740157499999996" top="0.984251969" bottom="0.984251969" header="0.5" footer="0.5"/>
  <pageSetup paperSize="9" firstPageNumber="0" fitToWidth="0" fitToHeight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10"/>
  <dimension ref="A1:C2209"/>
  <sheetViews>
    <sheetView topLeftCell="A1531" zoomScale="80" zoomScaleNormal="80" workbookViewId="0">
      <selection activeCell="C1568" sqref="C1568:C2209"/>
    </sheetView>
  </sheetViews>
  <sheetFormatPr baseColWidth="10" defaultRowHeight="12.75" x14ac:dyDescent="0.2"/>
  <cols>
    <col min="1" max="1" width="23.85546875" bestFit="1" customWidth="1"/>
    <col min="2" max="2" width="18.140625" bestFit="1" customWidth="1"/>
  </cols>
  <sheetData>
    <row r="1" spans="1:3" x14ac:dyDescent="0.2">
      <c r="A1" s="2" t="s">
        <v>69</v>
      </c>
      <c r="B1" t="s">
        <v>68</v>
      </c>
      <c r="C1" t="s">
        <v>75</v>
      </c>
    </row>
    <row r="2" spans="1:3" x14ac:dyDescent="0.2">
      <c r="A2" s="3" t="s">
        <v>267</v>
      </c>
      <c r="B2">
        <v>0</v>
      </c>
      <c r="C2">
        <f>ROUNDUP(B2,1)</f>
        <v>0</v>
      </c>
    </row>
    <row r="3" spans="1:3" x14ac:dyDescent="0.2">
      <c r="A3" s="3" t="s">
        <v>217</v>
      </c>
      <c r="B3">
        <v>0</v>
      </c>
      <c r="C3">
        <f t="shared" ref="C3:C66" si="0">ROUNDUP(B3,1)</f>
        <v>0</v>
      </c>
    </row>
    <row r="4" spans="1:3" x14ac:dyDescent="0.2">
      <c r="A4" s="3" t="s">
        <v>146</v>
      </c>
      <c r="B4">
        <v>0</v>
      </c>
      <c r="C4">
        <f t="shared" si="0"/>
        <v>0</v>
      </c>
    </row>
    <row r="5" spans="1:3" x14ac:dyDescent="0.2">
      <c r="A5" s="3" t="s">
        <v>31</v>
      </c>
      <c r="B5">
        <v>0</v>
      </c>
      <c r="C5">
        <f t="shared" si="0"/>
        <v>0</v>
      </c>
    </row>
    <row r="6" spans="1:3" x14ac:dyDescent="0.2">
      <c r="A6" s="3" t="s">
        <v>268</v>
      </c>
      <c r="B6">
        <v>0</v>
      </c>
      <c r="C6">
        <f t="shared" si="0"/>
        <v>0</v>
      </c>
    </row>
    <row r="7" spans="1:3" x14ac:dyDescent="0.2">
      <c r="A7" s="3" t="s">
        <v>147</v>
      </c>
      <c r="B7">
        <v>0</v>
      </c>
      <c r="C7">
        <f t="shared" si="0"/>
        <v>0</v>
      </c>
    </row>
    <row r="8" spans="1:3" x14ac:dyDescent="0.2">
      <c r="A8" s="3" t="s">
        <v>92</v>
      </c>
      <c r="B8">
        <v>0</v>
      </c>
      <c r="C8">
        <f t="shared" si="0"/>
        <v>0</v>
      </c>
    </row>
    <row r="9" spans="1:3" x14ac:dyDescent="0.2">
      <c r="A9" s="3" t="s">
        <v>265</v>
      </c>
      <c r="B9">
        <v>0</v>
      </c>
      <c r="C9">
        <f t="shared" si="0"/>
        <v>0</v>
      </c>
    </row>
    <row r="10" spans="1:3" x14ac:dyDescent="0.2">
      <c r="A10" s="3" t="s">
        <v>148</v>
      </c>
      <c r="B10">
        <v>0</v>
      </c>
      <c r="C10">
        <f t="shared" si="0"/>
        <v>0</v>
      </c>
    </row>
    <row r="11" spans="1:3" x14ac:dyDescent="0.2">
      <c r="A11" s="3" t="s">
        <v>38</v>
      </c>
      <c r="B11">
        <v>0</v>
      </c>
      <c r="C11">
        <f t="shared" si="0"/>
        <v>0</v>
      </c>
    </row>
    <row r="12" spans="1:3" x14ac:dyDescent="0.2">
      <c r="A12" s="3" t="s">
        <v>266</v>
      </c>
      <c r="B12">
        <v>0</v>
      </c>
      <c r="C12">
        <f t="shared" si="0"/>
        <v>0</v>
      </c>
    </row>
    <row r="13" spans="1:3" x14ac:dyDescent="0.2">
      <c r="A13" s="3" t="s">
        <v>1980</v>
      </c>
      <c r="B13">
        <v>0.78300000000000003</v>
      </c>
      <c r="C13">
        <f t="shared" si="0"/>
        <v>0.79999999999999993</v>
      </c>
    </row>
    <row r="14" spans="1:3" x14ac:dyDescent="0.2">
      <c r="A14" s="3" t="s">
        <v>1983</v>
      </c>
      <c r="B14">
        <v>4.532</v>
      </c>
      <c r="C14">
        <f t="shared" si="0"/>
        <v>4.5999999999999996</v>
      </c>
    </row>
    <row r="15" spans="1:3" x14ac:dyDescent="0.2">
      <c r="A15" s="3" t="s">
        <v>2015</v>
      </c>
      <c r="B15">
        <v>0.748</v>
      </c>
      <c r="C15">
        <f t="shared" si="0"/>
        <v>0.79999999999999993</v>
      </c>
    </row>
    <row r="16" spans="1:3" x14ac:dyDescent="0.2">
      <c r="A16" s="3" t="s">
        <v>2031</v>
      </c>
      <c r="B16">
        <v>0.1</v>
      </c>
      <c r="C16">
        <f t="shared" si="0"/>
        <v>0.1</v>
      </c>
    </row>
    <row r="17" spans="1:3" x14ac:dyDescent="0.2">
      <c r="A17" s="3" t="s">
        <v>1977</v>
      </c>
      <c r="B17">
        <v>0.748</v>
      </c>
      <c r="C17">
        <f t="shared" si="0"/>
        <v>0.79999999999999993</v>
      </c>
    </row>
    <row r="18" spans="1:3" x14ac:dyDescent="0.2">
      <c r="A18" s="3" t="s">
        <v>1992</v>
      </c>
      <c r="B18">
        <v>4.4269999999999996</v>
      </c>
      <c r="C18">
        <f t="shared" si="0"/>
        <v>4.5</v>
      </c>
    </row>
    <row r="19" spans="1:3" x14ac:dyDescent="0.2">
      <c r="A19" s="3" t="s">
        <v>2043</v>
      </c>
      <c r="B19">
        <v>5.7729999999999997</v>
      </c>
      <c r="C19">
        <f t="shared" si="0"/>
        <v>5.8</v>
      </c>
    </row>
    <row r="20" spans="1:3" x14ac:dyDescent="0.2">
      <c r="A20" s="3" t="s">
        <v>2003</v>
      </c>
      <c r="B20">
        <v>0.748</v>
      </c>
      <c r="C20">
        <f t="shared" si="0"/>
        <v>0.79999999999999993</v>
      </c>
    </row>
    <row r="21" spans="1:3" x14ac:dyDescent="0.2">
      <c r="A21" s="3" t="s">
        <v>2037</v>
      </c>
      <c r="B21">
        <v>5.76</v>
      </c>
      <c r="C21">
        <f t="shared" si="0"/>
        <v>5.8</v>
      </c>
    </row>
    <row r="22" spans="1:3" x14ac:dyDescent="0.2">
      <c r="A22" s="3" t="s">
        <v>2012</v>
      </c>
      <c r="B22">
        <v>4.266</v>
      </c>
      <c r="C22">
        <f t="shared" si="0"/>
        <v>4.3</v>
      </c>
    </row>
    <row r="23" spans="1:3" x14ac:dyDescent="0.2">
      <c r="A23" s="3" t="s">
        <v>2021</v>
      </c>
      <c r="B23">
        <v>4.266</v>
      </c>
      <c r="C23">
        <f t="shared" si="0"/>
        <v>4.3</v>
      </c>
    </row>
    <row r="24" spans="1:3" x14ac:dyDescent="0.2">
      <c r="A24" s="3" t="s">
        <v>2046</v>
      </c>
      <c r="B24">
        <v>5.9039999999999999</v>
      </c>
      <c r="C24">
        <f t="shared" si="0"/>
        <v>6</v>
      </c>
    </row>
    <row r="25" spans="1:3" x14ac:dyDescent="0.2">
      <c r="A25" s="3" t="s">
        <v>2000</v>
      </c>
      <c r="B25">
        <v>0.12</v>
      </c>
      <c r="C25">
        <f t="shared" si="0"/>
        <v>0.2</v>
      </c>
    </row>
    <row r="26" spans="1:3" x14ac:dyDescent="0.2">
      <c r="A26" s="3" t="s">
        <v>1995</v>
      </c>
      <c r="B26">
        <v>9.44</v>
      </c>
      <c r="C26">
        <f t="shared" si="0"/>
        <v>9.5</v>
      </c>
    </row>
    <row r="27" spans="1:3" x14ac:dyDescent="0.2">
      <c r="A27" s="3" t="s">
        <v>2040</v>
      </c>
      <c r="B27">
        <v>4.6399999999999997</v>
      </c>
      <c r="C27">
        <f t="shared" si="0"/>
        <v>4.6999999999999993</v>
      </c>
    </row>
    <row r="28" spans="1:3" x14ac:dyDescent="0.2">
      <c r="A28" s="3" t="s">
        <v>2006</v>
      </c>
      <c r="B28">
        <v>2.5670000000000002</v>
      </c>
      <c r="C28">
        <f t="shared" si="0"/>
        <v>2.6</v>
      </c>
    </row>
    <row r="29" spans="1:3" x14ac:dyDescent="0.2">
      <c r="A29" s="3" t="s">
        <v>2018</v>
      </c>
      <c r="B29">
        <v>2.5670000000000002</v>
      </c>
      <c r="C29">
        <f t="shared" si="0"/>
        <v>2.6</v>
      </c>
    </row>
    <row r="30" spans="1:3" x14ac:dyDescent="0.2">
      <c r="A30" s="3" t="s">
        <v>2034</v>
      </c>
      <c r="B30">
        <v>4.6779999999999999</v>
      </c>
      <c r="C30">
        <f t="shared" si="0"/>
        <v>4.6999999999999993</v>
      </c>
    </row>
    <row r="31" spans="1:3" x14ac:dyDescent="0.2">
      <c r="A31" s="3" t="s">
        <v>1997</v>
      </c>
      <c r="B31">
        <v>1.591</v>
      </c>
      <c r="C31">
        <f t="shared" si="0"/>
        <v>1.6</v>
      </c>
    </row>
    <row r="32" spans="1:3" x14ac:dyDescent="0.2">
      <c r="A32" s="3" t="s">
        <v>2027</v>
      </c>
      <c r="B32">
        <v>0.48399999999999999</v>
      </c>
      <c r="C32">
        <f t="shared" si="0"/>
        <v>0.5</v>
      </c>
    </row>
    <row r="33" spans="1:3" x14ac:dyDescent="0.2">
      <c r="A33" s="3" t="s">
        <v>2009</v>
      </c>
      <c r="B33">
        <v>5.76</v>
      </c>
      <c r="C33">
        <f t="shared" si="0"/>
        <v>5.8</v>
      </c>
    </row>
    <row r="34" spans="1:3" x14ac:dyDescent="0.2">
      <c r="A34" s="3" t="s">
        <v>2028</v>
      </c>
      <c r="B34">
        <v>0.28000000000000003</v>
      </c>
      <c r="C34">
        <f t="shared" si="0"/>
        <v>0.30000000000000004</v>
      </c>
    </row>
    <row r="35" spans="1:3" x14ac:dyDescent="0.2">
      <c r="A35" s="3" t="s">
        <v>1986</v>
      </c>
      <c r="B35">
        <v>0.52500000000000002</v>
      </c>
      <c r="C35">
        <f t="shared" si="0"/>
        <v>0.6</v>
      </c>
    </row>
    <row r="36" spans="1:3" x14ac:dyDescent="0.2">
      <c r="A36" s="3" t="s">
        <v>1974</v>
      </c>
      <c r="B36">
        <v>0.18</v>
      </c>
      <c r="C36">
        <f t="shared" si="0"/>
        <v>0.2</v>
      </c>
    </row>
    <row r="37" spans="1:3" x14ac:dyDescent="0.2">
      <c r="A37" s="3" t="s">
        <v>2055</v>
      </c>
      <c r="B37">
        <v>1.3919999999999999</v>
      </c>
      <c r="C37">
        <f t="shared" si="0"/>
        <v>1.4000000000000001</v>
      </c>
    </row>
    <row r="38" spans="1:3" x14ac:dyDescent="0.2">
      <c r="A38" s="3" t="s">
        <v>2049</v>
      </c>
      <c r="B38">
        <v>0.187</v>
      </c>
      <c r="C38">
        <f t="shared" si="0"/>
        <v>0.2</v>
      </c>
    </row>
    <row r="39" spans="1:3" x14ac:dyDescent="0.2">
      <c r="A39" s="3" t="s">
        <v>2061</v>
      </c>
      <c r="B39">
        <v>4.266</v>
      </c>
      <c r="C39">
        <f t="shared" si="0"/>
        <v>4.3</v>
      </c>
    </row>
    <row r="40" spans="1:3" x14ac:dyDescent="0.2">
      <c r="A40" s="3" t="s">
        <v>2064</v>
      </c>
      <c r="B40">
        <v>4.266</v>
      </c>
      <c r="C40">
        <f t="shared" si="0"/>
        <v>4.3</v>
      </c>
    </row>
    <row r="41" spans="1:3" x14ac:dyDescent="0.2">
      <c r="A41" s="3" t="s">
        <v>2052</v>
      </c>
      <c r="B41">
        <v>0.53</v>
      </c>
      <c r="C41">
        <f t="shared" si="0"/>
        <v>0.6</v>
      </c>
    </row>
    <row r="42" spans="1:3" x14ac:dyDescent="0.2">
      <c r="A42" s="3" t="s">
        <v>2058</v>
      </c>
      <c r="B42">
        <v>2.5920000000000001</v>
      </c>
      <c r="C42">
        <f t="shared" si="0"/>
        <v>2.6</v>
      </c>
    </row>
    <row r="43" spans="1:3" x14ac:dyDescent="0.2">
      <c r="A43" s="3" t="s">
        <v>2087</v>
      </c>
      <c r="B43">
        <v>0.25</v>
      </c>
      <c r="C43">
        <f t="shared" si="0"/>
        <v>0.30000000000000004</v>
      </c>
    </row>
    <row r="44" spans="1:3" x14ac:dyDescent="0.2">
      <c r="A44" s="3" t="s">
        <v>2084</v>
      </c>
      <c r="B44">
        <v>0.76600000000000001</v>
      </c>
      <c r="C44">
        <f t="shared" si="0"/>
        <v>0.79999999999999993</v>
      </c>
    </row>
    <row r="45" spans="1:3" x14ac:dyDescent="0.2">
      <c r="A45" s="3" t="s">
        <v>2078</v>
      </c>
      <c r="B45">
        <v>4.266</v>
      </c>
      <c r="C45">
        <f t="shared" si="0"/>
        <v>4.3</v>
      </c>
    </row>
    <row r="46" spans="1:3" x14ac:dyDescent="0.2">
      <c r="A46" s="3" t="s">
        <v>2067</v>
      </c>
      <c r="B46">
        <v>0.25</v>
      </c>
      <c r="C46">
        <f t="shared" si="0"/>
        <v>0.30000000000000004</v>
      </c>
    </row>
    <row r="47" spans="1:3" x14ac:dyDescent="0.2">
      <c r="A47" s="3" t="s">
        <v>2081</v>
      </c>
      <c r="B47">
        <v>2.5670000000000002</v>
      </c>
      <c r="C47">
        <f t="shared" si="0"/>
        <v>2.6</v>
      </c>
    </row>
    <row r="48" spans="1:3" x14ac:dyDescent="0.2">
      <c r="A48" s="3" t="s">
        <v>2070</v>
      </c>
      <c r="B48">
        <v>2.5670000000000002</v>
      </c>
      <c r="C48">
        <f t="shared" si="0"/>
        <v>2.6</v>
      </c>
    </row>
    <row r="49" spans="1:3" x14ac:dyDescent="0.2">
      <c r="A49" s="3" t="s">
        <v>2075</v>
      </c>
      <c r="B49">
        <v>4.266</v>
      </c>
      <c r="C49">
        <f t="shared" si="0"/>
        <v>4.3</v>
      </c>
    </row>
    <row r="50" spans="1:3" x14ac:dyDescent="0.2">
      <c r="A50" s="3" t="s">
        <v>2090</v>
      </c>
      <c r="B50">
        <v>0.34300000000000003</v>
      </c>
      <c r="C50">
        <f t="shared" si="0"/>
        <v>0.4</v>
      </c>
    </row>
    <row r="51" spans="1:3" x14ac:dyDescent="0.2">
      <c r="A51" s="3" t="s">
        <v>2096</v>
      </c>
      <c r="B51">
        <v>0.73099999999999998</v>
      </c>
      <c r="C51">
        <f t="shared" si="0"/>
        <v>0.79999999999999993</v>
      </c>
    </row>
    <row r="52" spans="1:3" x14ac:dyDescent="0.2">
      <c r="A52" s="3" t="s">
        <v>2100</v>
      </c>
      <c r="B52">
        <v>0.53</v>
      </c>
      <c r="C52">
        <f t="shared" si="0"/>
        <v>0.6</v>
      </c>
    </row>
    <row r="53" spans="1:3" x14ac:dyDescent="0.2">
      <c r="A53" s="3" t="s">
        <v>2097</v>
      </c>
      <c r="B53">
        <v>0.504</v>
      </c>
      <c r="C53">
        <f t="shared" si="0"/>
        <v>0.6</v>
      </c>
    </row>
    <row r="54" spans="1:3" x14ac:dyDescent="0.2">
      <c r="A54" s="3" t="s">
        <v>2110</v>
      </c>
      <c r="B54">
        <v>0.1</v>
      </c>
      <c r="C54">
        <f t="shared" si="0"/>
        <v>0.1</v>
      </c>
    </row>
    <row r="55" spans="1:3" x14ac:dyDescent="0.2">
      <c r="A55" s="3" t="s">
        <v>2152</v>
      </c>
      <c r="B55">
        <v>0.76600000000000001</v>
      </c>
      <c r="C55">
        <f t="shared" si="0"/>
        <v>0.79999999999999993</v>
      </c>
    </row>
    <row r="56" spans="1:3" x14ac:dyDescent="0.2">
      <c r="A56" s="3" t="s">
        <v>2134</v>
      </c>
      <c r="B56">
        <v>4.532</v>
      </c>
      <c r="C56">
        <f t="shared" si="0"/>
        <v>4.5999999999999996</v>
      </c>
    </row>
    <row r="57" spans="1:3" x14ac:dyDescent="0.2">
      <c r="A57" s="3" t="s">
        <v>2143</v>
      </c>
      <c r="B57">
        <v>0.499</v>
      </c>
      <c r="C57">
        <f t="shared" si="0"/>
        <v>0.5</v>
      </c>
    </row>
    <row r="58" spans="1:3" x14ac:dyDescent="0.2">
      <c r="A58" s="3" t="s">
        <v>2126</v>
      </c>
      <c r="B58">
        <v>0.54600000000000004</v>
      </c>
      <c r="C58">
        <f t="shared" si="0"/>
        <v>0.6</v>
      </c>
    </row>
    <row r="59" spans="1:3" x14ac:dyDescent="0.2">
      <c r="A59" s="3" t="s">
        <v>2131</v>
      </c>
      <c r="B59">
        <v>4.266</v>
      </c>
      <c r="C59">
        <f t="shared" si="0"/>
        <v>4.3</v>
      </c>
    </row>
    <row r="60" spans="1:3" x14ac:dyDescent="0.2">
      <c r="A60" s="3" t="s">
        <v>2106</v>
      </c>
      <c r="B60">
        <v>0.248</v>
      </c>
      <c r="C60">
        <f t="shared" si="0"/>
        <v>0.30000000000000004</v>
      </c>
    </row>
    <row r="61" spans="1:3" x14ac:dyDescent="0.2">
      <c r="A61" s="3" t="s">
        <v>2137</v>
      </c>
      <c r="B61">
        <v>5.76</v>
      </c>
      <c r="C61">
        <f t="shared" si="0"/>
        <v>5.8</v>
      </c>
    </row>
    <row r="62" spans="1:3" x14ac:dyDescent="0.2">
      <c r="A62" s="3" t="s">
        <v>2128</v>
      </c>
      <c r="B62">
        <v>4.4029999999999996</v>
      </c>
      <c r="C62">
        <f t="shared" si="0"/>
        <v>4.5</v>
      </c>
    </row>
    <row r="63" spans="1:3" x14ac:dyDescent="0.2">
      <c r="A63" s="3" t="s">
        <v>2140</v>
      </c>
      <c r="B63">
        <v>0.76300000000000001</v>
      </c>
      <c r="C63">
        <f t="shared" si="0"/>
        <v>0.79999999999999993</v>
      </c>
    </row>
    <row r="64" spans="1:3" x14ac:dyDescent="0.2">
      <c r="A64" s="3" t="s">
        <v>2103</v>
      </c>
      <c r="B64">
        <v>0.73799999999999999</v>
      </c>
      <c r="C64">
        <f t="shared" si="0"/>
        <v>0.79999999999999993</v>
      </c>
    </row>
    <row r="65" spans="1:3" x14ac:dyDescent="0.2">
      <c r="A65" s="3" t="s">
        <v>2123</v>
      </c>
      <c r="B65">
        <v>4.266</v>
      </c>
      <c r="C65">
        <f t="shared" si="0"/>
        <v>4.3</v>
      </c>
    </row>
    <row r="66" spans="1:3" x14ac:dyDescent="0.2">
      <c r="A66" s="3" t="s">
        <v>2113</v>
      </c>
      <c r="B66">
        <v>4.532</v>
      </c>
      <c r="C66">
        <f t="shared" si="0"/>
        <v>4.5999999999999996</v>
      </c>
    </row>
    <row r="67" spans="1:3" x14ac:dyDescent="0.2">
      <c r="A67" s="3" t="s">
        <v>2165</v>
      </c>
      <c r="B67">
        <v>5.76</v>
      </c>
      <c r="C67">
        <f t="shared" ref="C67:C130" si="1">ROUNDUP(B67,1)</f>
        <v>5.8</v>
      </c>
    </row>
    <row r="68" spans="1:3" x14ac:dyDescent="0.2">
      <c r="A68" s="3" t="s">
        <v>2168</v>
      </c>
      <c r="B68">
        <v>0.12</v>
      </c>
      <c r="C68">
        <f t="shared" si="1"/>
        <v>0.2</v>
      </c>
    </row>
    <row r="69" spans="1:3" x14ac:dyDescent="0.2">
      <c r="A69" s="3" t="s">
        <v>2157</v>
      </c>
      <c r="B69">
        <v>4.266</v>
      </c>
      <c r="C69">
        <f t="shared" si="1"/>
        <v>4.3</v>
      </c>
    </row>
    <row r="70" spans="1:3" x14ac:dyDescent="0.2">
      <c r="A70" s="3" t="s">
        <v>2155</v>
      </c>
      <c r="B70">
        <v>0.185</v>
      </c>
      <c r="C70">
        <f t="shared" si="1"/>
        <v>0.2</v>
      </c>
    </row>
    <row r="71" spans="1:3" x14ac:dyDescent="0.2">
      <c r="A71" s="3" t="s">
        <v>2180</v>
      </c>
      <c r="B71">
        <v>0.25</v>
      </c>
      <c r="C71">
        <f t="shared" si="1"/>
        <v>0.30000000000000004</v>
      </c>
    </row>
    <row r="72" spans="1:3" x14ac:dyDescent="0.2">
      <c r="A72" s="3" t="s">
        <v>2174</v>
      </c>
      <c r="B72">
        <v>0.16</v>
      </c>
      <c r="C72">
        <f t="shared" si="1"/>
        <v>0.2</v>
      </c>
    </row>
    <row r="73" spans="1:3" x14ac:dyDescent="0.2">
      <c r="A73" s="3" t="s">
        <v>2183</v>
      </c>
      <c r="B73">
        <v>0.25</v>
      </c>
      <c r="C73">
        <f t="shared" si="1"/>
        <v>0.30000000000000004</v>
      </c>
    </row>
    <row r="74" spans="1:3" x14ac:dyDescent="0.2">
      <c r="A74" s="3" t="s">
        <v>2210</v>
      </c>
      <c r="B74">
        <v>0.25</v>
      </c>
      <c r="C74">
        <f t="shared" si="1"/>
        <v>0.30000000000000004</v>
      </c>
    </row>
    <row r="75" spans="1:3" x14ac:dyDescent="0.2">
      <c r="A75" s="3" t="s">
        <v>2219</v>
      </c>
      <c r="B75">
        <v>4.3860000000000001</v>
      </c>
      <c r="C75">
        <f t="shared" si="1"/>
        <v>4.3999999999999995</v>
      </c>
    </row>
    <row r="76" spans="1:3" x14ac:dyDescent="0.2">
      <c r="A76" s="3" t="s">
        <v>2216</v>
      </c>
      <c r="B76">
        <v>4.68</v>
      </c>
      <c r="C76">
        <f t="shared" si="1"/>
        <v>4.6999999999999993</v>
      </c>
    </row>
    <row r="77" spans="1:3" x14ac:dyDescent="0.2">
      <c r="A77" s="3" t="s">
        <v>2213</v>
      </c>
      <c r="B77">
        <v>0.25</v>
      </c>
      <c r="C77">
        <f t="shared" si="1"/>
        <v>0.30000000000000004</v>
      </c>
    </row>
    <row r="78" spans="1:3" x14ac:dyDescent="0.2">
      <c r="A78" s="3" t="s">
        <v>2186</v>
      </c>
      <c r="B78">
        <v>2.355</v>
      </c>
      <c r="C78">
        <f t="shared" si="1"/>
        <v>2.4</v>
      </c>
    </row>
    <row r="79" spans="1:3" x14ac:dyDescent="0.2">
      <c r="A79" s="3" t="s">
        <v>2204</v>
      </c>
      <c r="B79">
        <v>2.355</v>
      </c>
      <c r="C79">
        <f t="shared" si="1"/>
        <v>2.4</v>
      </c>
    </row>
    <row r="80" spans="1:3" x14ac:dyDescent="0.2">
      <c r="A80" s="3" t="s">
        <v>2201</v>
      </c>
      <c r="B80">
        <v>3.48</v>
      </c>
      <c r="C80">
        <f t="shared" si="1"/>
        <v>3.5</v>
      </c>
    </row>
    <row r="81" spans="1:3" x14ac:dyDescent="0.2">
      <c r="A81" s="3" t="s">
        <v>2222</v>
      </c>
      <c r="B81">
        <v>0.25</v>
      </c>
      <c r="C81">
        <f t="shared" si="1"/>
        <v>0.30000000000000004</v>
      </c>
    </row>
    <row r="82" spans="1:3" x14ac:dyDescent="0.2">
      <c r="A82" s="3" t="s">
        <v>2225</v>
      </c>
      <c r="B82">
        <v>4.4029999999999996</v>
      </c>
      <c r="C82">
        <f t="shared" si="1"/>
        <v>4.5</v>
      </c>
    </row>
    <row r="83" spans="1:3" x14ac:dyDescent="0.2">
      <c r="A83" s="3" t="s">
        <v>2244</v>
      </c>
      <c r="B83">
        <v>0.78100000000000003</v>
      </c>
      <c r="C83">
        <f t="shared" si="1"/>
        <v>0.79999999999999993</v>
      </c>
    </row>
    <row r="84" spans="1:3" x14ac:dyDescent="0.2">
      <c r="A84" s="3" t="s">
        <v>2259</v>
      </c>
      <c r="B84">
        <v>0.75600000000000001</v>
      </c>
      <c r="C84">
        <f t="shared" si="1"/>
        <v>0.79999999999999993</v>
      </c>
    </row>
    <row r="85" spans="1:3" x14ac:dyDescent="0.2">
      <c r="A85" s="3" t="s">
        <v>2270</v>
      </c>
      <c r="B85">
        <v>0.25</v>
      </c>
      <c r="C85">
        <f t="shared" si="1"/>
        <v>0.30000000000000004</v>
      </c>
    </row>
    <row r="86" spans="1:3" x14ac:dyDescent="0.2">
      <c r="A86" s="3" t="s">
        <v>2286</v>
      </c>
      <c r="B86">
        <v>0.504</v>
      </c>
      <c r="C86">
        <f t="shared" si="1"/>
        <v>0.6</v>
      </c>
    </row>
    <row r="87" spans="1:3" x14ac:dyDescent="0.2">
      <c r="A87" s="3" t="s">
        <v>2284</v>
      </c>
      <c r="B87">
        <v>4.532</v>
      </c>
      <c r="C87">
        <f t="shared" si="1"/>
        <v>4.5999999999999996</v>
      </c>
    </row>
    <row r="88" spans="1:3" x14ac:dyDescent="0.2">
      <c r="A88" s="3" t="s">
        <v>2281</v>
      </c>
      <c r="B88">
        <v>4.3650000000000002</v>
      </c>
      <c r="C88">
        <f t="shared" si="1"/>
        <v>4.3999999999999995</v>
      </c>
    </row>
    <row r="89" spans="1:3" x14ac:dyDescent="0.2">
      <c r="A89" s="3" t="s">
        <v>2231</v>
      </c>
      <c r="B89">
        <v>4.266</v>
      </c>
      <c r="C89">
        <f t="shared" si="1"/>
        <v>4.3</v>
      </c>
    </row>
    <row r="90" spans="1:3" x14ac:dyDescent="0.2">
      <c r="A90" s="3" t="s">
        <v>2254</v>
      </c>
      <c r="B90">
        <v>1.3919999999999999</v>
      </c>
      <c r="C90">
        <f t="shared" si="1"/>
        <v>1.4000000000000001</v>
      </c>
    </row>
    <row r="91" spans="1:3" x14ac:dyDescent="0.2">
      <c r="A91" s="3" t="s">
        <v>2289</v>
      </c>
      <c r="B91">
        <v>0.748</v>
      </c>
      <c r="C91">
        <f t="shared" si="1"/>
        <v>0.79999999999999993</v>
      </c>
    </row>
    <row r="92" spans="1:3" x14ac:dyDescent="0.2">
      <c r="A92" s="3" t="s">
        <v>2257</v>
      </c>
      <c r="B92">
        <v>2.5110000000000001</v>
      </c>
      <c r="C92">
        <f t="shared" si="1"/>
        <v>2.6</v>
      </c>
    </row>
    <row r="93" spans="1:3" x14ac:dyDescent="0.2">
      <c r="A93" s="3" t="s">
        <v>2273</v>
      </c>
      <c r="B93">
        <v>4.3860000000000001</v>
      </c>
      <c r="C93">
        <f t="shared" si="1"/>
        <v>4.3999999999999995</v>
      </c>
    </row>
    <row r="94" spans="1:3" x14ac:dyDescent="0.2">
      <c r="A94" s="3" t="s">
        <v>2234</v>
      </c>
      <c r="B94">
        <v>5.7729999999999997</v>
      </c>
      <c r="C94">
        <f t="shared" si="1"/>
        <v>5.8</v>
      </c>
    </row>
    <row r="95" spans="1:3" x14ac:dyDescent="0.2">
      <c r="A95" s="3" t="s">
        <v>2241</v>
      </c>
      <c r="B95">
        <v>5.7729999999999997</v>
      </c>
      <c r="C95">
        <f t="shared" si="1"/>
        <v>5.8</v>
      </c>
    </row>
    <row r="96" spans="1:3" x14ac:dyDescent="0.2">
      <c r="A96" s="3" t="s">
        <v>2265</v>
      </c>
      <c r="B96">
        <v>4.532</v>
      </c>
      <c r="C96">
        <f t="shared" si="1"/>
        <v>4.5999999999999996</v>
      </c>
    </row>
    <row r="97" spans="1:3" x14ac:dyDescent="0.2">
      <c r="A97" s="3" t="s">
        <v>2262</v>
      </c>
      <c r="B97">
        <v>4.6379999999999999</v>
      </c>
      <c r="C97">
        <f t="shared" si="1"/>
        <v>4.6999999999999993</v>
      </c>
    </row>
    <row r="98" spans="1:3" x14ac:dyDescent="0.2">
      <c r="A98" s="3" t="s">
        <v>2239</v>
      </c>
      <c r="B98">
        <v>0.25</v>
      </c>
      <c r="C98">
        <f t="shared" si="1"/>
        <v>0.30000000000000004</v>
      </c>
    </row>
    <row r="99" spans="1:3" x14ac:dyDescent="0.2">
      <c r="A99" s="3" t="s">
        <v>2279</v>
      </c>
      <c r="B99">
        <v>0.75600000000000001</v>
      </c>
      <c r="C99">
        <f t="shared" si="1"/>
        <v>0.79999999999999993</v>
      </c>
    </row>
    <row r="100" spans="1:3" x14ac:dyDescent="0.2">
      <c r="A100" s="3" t="s">
        <v>2236</v>
      </c>
      <c r="B100">
        <v>0.375</v>
      </c>
      <c r="C100">
        <f t="shared" si="1"/>
        <v>0.4</v>
      </c>
    </row>
    <row r="101" spans="1:3" x14ac:dyDescent="0.2">
      <c r="A101" s="3" t="s">
        <v>2337</v>
      </c>
      <c r="B101">
        <v>4.532</v>
      </c>
      <c r="C101">
        <f t="shared" si="1"/>
        <v>4.5999999999999996</v>
      </c>
    </row>
    <row r="102" spans="1:3" x14ac:dyDescent="0.2">
      <c r="A102" s="3" t="s">
        <v>2316</v>
      </c>
      <c r="B102">
        <v>0.748</v>
      </c>
      <c r="C102">
        <f t="shared" si="1"/>
        <v>0.79999999999999993</v>
      </c>
    </row>
    <row r="103" spans="1:3" x14ac:dyDescent="0.2">
      <c r="A103" s="3" t="s">
        <v>2304</v>
      </c>
      <c r="B103">
        <v>0.32800000000000001</v>
      </c>
      <c r="C103">
        <f t="shared" si="1"/>
        <v>0.4</v>
      </c>
    </row>
    <row r="104" spans="1:3" x14ac:dyDescent="0.2">
      <c r="A104" s="3" t="s">
        <v>2327</v>
      </c>
      <c r="B104">
        <v>0.73799999999999999</v>
      </c>
      <c r="C104">
        <f t="shared" si="1"/>
        <v>0.79999999999999993</v>
      </c>
    </row>
    <row r="105" spans="1:3" x14ac:dyDescent="0.2">
      <c r="A105" s="3" t="s">
        <v>2301</v>
      </c>
      <c r="B105">
        <v>4.266</v>
      </c>
      <c r="C105">
        <f t="shared" si="1"/>
        <v>4.3</v>
      </c>
    </row>
    <row r="106" spans="1:3" x14ac:dyDescent="0.2">
      <c r="A106" s="3" t="s">
        <v>2320</v>
      </c>
      <c r="B106">
        <v>4.532</v>
      </c>
      <c r="C106">
        <f t="shared" si="1"/>
        <v>4.5999999999999996</v>
      </c>
    </row>
    <row r="107" spans="1:3" x14ac:dyDescent="0.2">
      <c r="A107" s="3" t="s">
        <v>2313</v>
      </c>
      <c r="B107">
        <v>0.25</v>
      </c>
      <c r="C107">
        <f t="shared" si="1"/>
        <v>0.30000000000000004</v>
      </c>
    </row>
    <row r="108" spans="1:3" x14ac:dyDescent="0.2">
      <c r="A108" s="3" t="s">
        <v>2293</v>
      </c>
      <c r="B108">
        <v>0.25</v>
      </c>
      <c r="C108">
        <f t="shared" si="1"/>
        <v>0.30000000000000004</v>
      </c>
    </row>
    <row r="109" spans="1:3" x14ac:dyDescent="0.2">
      <c r="A109" s="3" t="s">
        <v>2307</v>
      </c>
      <c r="B109">
        <v>0.748</v>
      </c>
      <c r="C109">
        <f t="shared" si="1"/>
        <v>0.79999999999999993</v>
      </c>
    </row>
    <row r="110" spans="1:3" x14ac:dyDescent="0.2">
      <c r="A110" s="3" t="s">
        <v>2310</v>
      </c>
      <c r="B110">
        <v>5.76</v>
      </c>
      <c r="C110">
        <f t="shared" si="1"/>
        <v>5.8</v>
      </c>
    </row>
    <row r="111" spans="1:3" x14ac:dyDescent="0.2">
      <c r="A111" s="3" t="s">
        <v>2333</v>
      </c>
      <c r="B111">
        <v>4.4269999999999996</v>
      </c>
      <c r="C111">
        <f t="shared" si="1"/>
        <v>4.5</v>
      </c>
    </row>
    <row r="112" spans="1:3" x14ac:dyDescent="0.2">
      <c r="A112" s="3" t="s">
        <v>2330</v>
      </c>
      <c r="B112">
        <v>0.78100000000000003</v>
      </c>
      <c r="C112">
        <f t="shared" si="1"/>
        <v>0.79999999999999993</v>
      </c>
    </row>
    <row r="113" spans="1:3" x14ac:dyDescent="0.2">
      <c r="A113" s="3" t="s">
        <v>2295</v>
      </c>
      <c r="B113">
        <v>4.532</v>
      </c>
      <c r="C113">
        <f t="shared" si="1"/>
        <v>4.5999999999999996</v>
      </c>
    </row>
    <row r="114" spans="1:3" x14ac:dyDescent="0.2">
      <c r="A114" s="3" t="s">
        <v>2334</v>
      </c>
      <c r="B114">
        <v>0.56000000000000005</v>
      </c>
      <c r="C114">
        <f t="shared" si="1"/>
        <v>0.6</v>
      </c>
    </row>
    <row r="115" spans="1:3" x14ac:dyDescent="0.2">
      <c r="A115" s="3" t="s">
        <v>2298</v>
      </c>
      <c r="B115">
        <v>0.25</v>
      </c>
      <c r="C115">
        <f t="shared" si="1"/>
        <v>0.30000000000000004</v>
      </c>
    </row>
    <row r="116" spans="1:3" x14ac:dyDescent="0.2">
      <c r="A116" s="3" t="s">
        <v>2290</v>
      </c>
      <c r="B116">
        <v>0.7</v>
      </c>
      <c r="C116">
        <f t="shared" si="1"/>
        <v>0.7</v>
      </c>
    </row>
    <row r="117" spans="1:3" x14ac:dyDescent="0.2">
      <c r="A117" s="3" t="s">
        <v>2340</v>
      </c>
      <c r="B117">
        <v>0.25</v>
      </c>
      <c r="C117">
        <f t="shared" si="1"/>
        <v>0.30000000000000004</v>
      </c>
    </row>
    <row r="118" spans="1:3" x14ac:dyDescent="0.2">
      <c r="A118" s="3" t="s">
        <v>2357</v>
      </c>
      <c r="B118">
        <v>0.748</v>
      </c>
      <c r="C118">
        <f t="shared" si="1"/>
        <v>0.79999999999999993</v>
      </c>
    </row>
    <row r="119" spans="1:3" x14ac:dyDescent="0.2">
      <c r="A119" s="3" t="s">
        <v>2360</v>
      </c>
      <c r="B119">
        <v>5.9139999999999997</v>
      </c>
      <c r="C119">
        <f t="shared" si="1"/>
        <v>6</v>
      </c>
    </row>
    <row r="120" spans="1:3" x14ac:dyDescent="0.2">
      <c r="A120" s="3" t="s">
        <v>2343</v>
      </c>
      <c r="B120">
        <v>0.25</v>
      </c>
      <c r="C120">
        <f t="shared" si="1"/>
        <v>0.30000000000000004</v>
      </c>
    </row>
    <row r="121" spans="1:3" x14ac:dyDescent="0.2">
      <c r="A121" s="3" t="s">
        <v>2354</v>
      </c>
      <c r="B121">
        <v>0.748</v>
      </c>
      <c r="C121">
        <f t="shared" si="1"/>
        <v>0.79999999999999993</v>
      </c>
    </row>
    <row r="122" spans="1:3" x14ac:dyDescent="0.2">
      <c r="A122" s="3" t="s">
        <v>2345</v>
      </c>
      <c r="B122">
        <v>4.266</v>
      </c>
      <c r="C122">
        <f t="shared" si="1"/>
        <v>4.3</v>
      </c>
    </row>
    <row r="123" spans="1:3" x14ac:dyDescent="0.2">
      <c r="A123" s="3" t="s">
        <v>2348</v>
      </c>
      <c r="B123">
        <v>4.68</v>
      </c>
      <c r="C123">
        <f t="shared" si="1"/>
        <v>4.6999999999999993</v>
      </c>
    </row>
    <row r="124" spans="1:3" x14ac:dyDescent="0.2">
      <c r="A124" s="3" t="s">
        <v>2351</v>
      </c>
      <c r="B124">
        <v>4.532</v>
      </c>
      <c r="C124">
        <f t="shared" si="1"/>
        <v>4.5999999999999996</v>
      </c>
    </row>
    <row r="125" spans="1:3" x14ac:dyDescent="0.2">
      <c r="A125" s="3" t="s">
        <v>2381</v>
      </c>
      <c r="B125">
        <v>5.76</v>
      </c>
      <c r="C125">
        <f t="shared" si="1"/>
        <v>5.8</v>
      </c>
    </row>
    <row r="126" spans="1:3" x14ac:dyDescent="0.2">
      <c r="A126" s="3" t="s">
        <v>2397</v>
      </c>
      <c r="B126">
        <v>4.532</v>
      </c>
      <c r="C126">
        <f t="shared" si="1"/>
        <v>4.5999999999999996</v>
      </c>
    </row>
    <row r="127" spans="1:3" x14ac:dyDescent="0.2">
      <c r="A127" s="3" t="s">
        <v>2400</v>
      </c>
      <c r="B127">
        <v>0.25</v>
      </c>
      <c r="C127">
        <f t="shared" si="1"/>
        <v>0.30000000000000004</v>
      </c>
    </row>
    <row r="128" spans="1:3" x14ac:dyDescent="0.2">
      <c r="A128" s="3" t="s">
        <v>2385</v>
      </c>
      <c r="B128">
        <v>4.3650000000000002</v>
      </c>
      <c r="C128">
        <f t="shared" si="1"/>
        <v>4.3999999999999995</v>
      </c>
    </row>
    <row r="129" spans="1:3" x14ac:dyDescent="0.2">
      <c r="A129" s="3" t="s">
        <v>2394</v>
      </c>
      <c r="B129">
        <v>4.532</v>
      </c>
      <c r="C129">
        <f t="shared" si="1"/>
        <v>4.5999999999999996</v>
      </c>
    </row>
    <row r="130" spans="1:3" x14ac:dyDescent="0.2">
      <c r="A130" s="3" t="s">
        <v>2371</v>
      </c>
      <c r="B130">
        <v>4.6779999999999999</v>
      </c>
      <c r="C130">
        <f t="shared" si="1"/>
        <v>4.6999999999999993</v>
      </c>
    </row>
    <row r="131" spans="1:3" x14ac:dyDescent="0.2">
      <c r="A131" s="3" t="s">
        <v>2374</v>
      </c>
      <c r="B131">
        <v>0.25</v>
      </c>
      <c r="C131">
        <f t="shared" ref="C131:C194" si="2">ROUNDUP(B131,1)</f>
        <v>0.30000000000000004</v>
      </c>
    </row>
    <row r="132" spans="1:3" x14ac:dyDescent="0.2">
      <c r="A132" s="3" t="s">
        <v>2388</v>
      </c>
      <c r="B132">
        <v>0.25</v>
      </c>
      <c r="C132">
        <f t="shared" si="2"/>
        <v>0.30000000000000004</v>
      </c>
    </row>
    <row r="133" spans="1:3" x14ac:dyDescent="0.2">
      <c r="A133" s="3" t="s">
        <v>2368</v>
      </c>
      <c r="B133">
        <v>4.532</v>
      </c>
      <c r="C133">
        <f t="shared" si="2"/>
        <v>4.5999999999999996</v>
      </c>
    </row>
    <row r="134" spans="1:3" x14ac:dyDescent="0.2">
      <c r="A134" s="3" t="s">
        <v>2378</v>
      </c>
      <c r="B134">
        <v>4.532</v>
      </c>
      <c r="C134">
        <f t="shared" si="2"/>
        <v>4.5999999999999996</v>
      </c>
    </row>
    <row r="135" spans="1:3" x14ac:dyDescent="0.2">
      <c r="A135" s="3" t="s">
        <v>2363</v>
      </c>
      <c r="B135">
        <v>4.532</v>
      </c>
      <c r="C135">
        <f t="shared" si="2"/>
        <v>4.5999999999999996</v>
      </c>
    </row>
    <row r="136" spans="1:3" x14ac:dyDescent="0.2">
      <c r="A136" s="3" t="s">
        <v>2382</v>
      </c>
      <c r="B136">
        <v>4.532</v>
      </c>
      <c r="C136">
        <f t="shared" si="2"/>
        <v>4.5999999999999996</v>
      </c>
    </row>
    <row r="137" spans="1:3" x14ac:dyDescent="0.2">
      <c r="A137" s="3" t="s">
        <v>2403</v>
      </c>
      <c r="B137">
        <v>0.25</v>
      </c>
      <c r="C137">
        <f t="shared" si="2"/>
        <v>0.30000000000000004</v>
      </c>
    </row>
    <row r="138" spans="1:3" x14ac:dyDescent="0.2">
      <c r="A138" s="3" t="s">
        <v>2365</v>
      </c>
      <c r="B138">
        <v>0.25</v>
      </c>
      <c r="C138">
        <f t="shared" si="2"/>
        <v>0.30000000000000004</v>
      </c>
    </row>
    <row r="139" spans="1:3" x14ac:dyDescent="0.2">
      <c r="A139" s="3" t="s">
        <v>2391</v>
      </c>
      <c r="B139">
        <v>1.008</v>
      </c>
      <c r="C139">
        <f t="shared" si="2"/>
        <v>1.1000000000000001</v>
      </c>
    </row>
    <row r="140" spans="1:3" x14ac:dyDescent="0.2">
      <c r="A140" s="3" t="s">
        <v>2377</v>
      </c>
      <c r="B140">
        <v>6.2729999999999997</v>
      </c>
      <c r="C140">
        <f t="shared" si="2"/>
        <v>6.3</v>
      </c>
    </row>
    <row r="141" spans="1:3" x14ac:dyDescent="0.2">
      <c r="A141" s="3" t="s">
        <v>2406</v>
      </c>
      <c r="B141">
        <v>2.355</v>
      </c>
      <c r="C141">
        <f t="shared" si="2"/>
        <v>2.4</v>
      </c>
    </row>
    <row r="142" spans="1:3" x14ac:dyDescent="0.2">
      <c r="A142" s="3" t="s">
        <v>2448</v>
      </c>
      <c r="B142">
        <v>4.4029999999999996</v>
      </c>
      <c r="C142">
        <f t="shared" si="2"/>
        <v>4.5</v>
      </c>
    </row>
    <row r="143" spans="1:3" x14ac:dyDescent="0.2">
      <c r="A143" s="3" t="s">
        <v>2417</v>
      </c>
      <c r="B143">
        <v>0.24</v>
      </c>
      <c r="C143">
        <f t="shared" si="2"/>
        <v>0.30000000000000004</v>
      </c>
    </row>
    <row r="144" spans="1:3" x14ac:dyDescent="0.2">
      <c r="A144" s="3" t="s">
        <v>2423</v>
      </c>
      <c r="B144">
        <v>5.7729999999999997</v>
      </c>
      <c r="C144">
        <f t="shared" si="2"/>
        <v>5.8</v>
      </c>
    </row>
    <row r="145" spans="1:3" x14ac:dyDescent="0.2">
      <c r="A145" s="3" t="s">
        <v>2431</v>
      </c>
      <c r="B145">
        <v>0.25</v>
      </c>
      <c r="C145">
        <f t="shared" si="2"/>
        <v>0.30000000000000004</v>
      </c>
    </row>
    <row r="146" spans="1:3" x14ac:dyDescent="0.2">
      <c r="A146" s="3" t="s">
        <v>2445</v>
      </c>
      <c r="B146">
        <v>4.266</v>
      </c>
      <c r="C146">
        <f t="shared" si="2"/>
        <v>4.3</v>
      </c>
    </row>
    <row r="147" spans="1:3" x14ac:dyDescent="0.2">
      <c r="A147" s="3" t="s">
        <v>2428</v>
      </c>
      <c r="B147">
        <v>4.4029999999999996</v>
      </c>
      <c r="C147">
        <f t="shared" si="2"/>
        <v>4.5</v>
      </c>
    </row>
    <row r="148" spans="1:3" x14ac:dyDescent="0.2">
      <c r="A148" s="3" t="s">
        <v>2434</v>
      </c>
      <c r="B148">
        <v>0.8</v>
      </c>
      <c r="C148">
        <f t="shared" si="2"/>
        <v>0.8</v>
      </c>
    </row>
    <row r="149" spans="1:3" x14ac:dyDescent="0.2">
      <c r="A149" s="3" t="s">
        <v>2442</v>
      </c>
      <c r="B149">
        <v>4.4880000000000004</v>
      </c>
      <c r="C149">
        <f t="shared" si="2"/>
        <v>4.5</v>
      </c>
    </row>
    <row r="150" spans="1:3" x14ac:dyDescent="0.2">
      <c r="A150" s="3" t="s">
        <v>2439</v>
      </c>
      <c r="B150">
        <v>0.25</v>
      </c>
      <c r="C150">
        <f t="shared" si="2"/>
        <v>0.30000000000000004</v>
      </c>
    </row>
    <row r="151" spans="1:3" x14ac:dyDescent="0.2">
      <c r="A151" s="3" t="s">
        <v>2437</v>
      </c>
      <c r="B151">
        <v>5.7729999999999997</v>
      </c>
      <c r="C151">
        <f t="shared" si="2"/>
        <v>5.8</v>
      </c>
    </row>
    <row r="152" spans="1:3" x14ac:dyDescent="0.2">
      <c r="A152" s="3" t="s">
        <v>2425</v>
      </c>
      <c r="B152">
        <v>5.9039999999999999</v>
      </c>
      <c r="C152">
        <f t="shared" si="2"/>
        <v>6</v>
      </c>
    </row>
    <row r="153" spans="1:3" x14ac:dyDescent="0.2">
      <c r="A153" s="3" t="s">
        <v>2420</v>
      </c>
      <c r="B153">
        <v>5.9039999999999999</v>
      </c>
      <c r="C153">
        <f t="shared" si="2"/>
        <v>6</v>
      </c>
    </row>
    <row r="154" spans="1:3" x14ac:dyDescent="0.2">
      <c r="A154" s="3" t="s">
        <v>2528</v>
      </c>
      <c r="B154">
        <v>5.76</v>
      </c>
      <c r="C154">
        <f t="shared" si="2"/>
        <v>5.8</v>
      </c>
    </row>
    <row r="155" spans="1:3" x14ac:dyDescent="0.2">
      <c r="A155" s="3" t="s">
        <v>2490</v>
      </c>
      <c r="B155">
        <v>0.252</v>
      </c>
      <c r="C155">
        <f t="shared" si="2"/>
        <v>0.30000000000000004</v>
      </c>
    </row>
    <row r="156" spans="1:3" x14ac:dyDescent="0.2">
      <c r="A156" s="3" t="s">
        <v>2461</v>
      </c>
      <c r="B156">
        <v>0.88200000000000001</v>
      </c>
      <c r="C156">
        <f t="shared" si="2"/>
        <v>0.9</v>
      </c>
    </row>
    <row r="157" spans="1:3" x14ac:dyDescent="0.2">
      <c r="A157" s="3" t="s">
        <v>2537</v>
      </c>
      <c r="B157">
        <v>4.532</v>
      </c>
      <c r="C157">
        <f t="shared" si="2"/>
        <v>4.5999999999999996</v>
      </c>
    </row>
    <row r="158" spans="1:3" x14ac:dyDescent="0.2">
      <c r="A158" s="3" t="s">
        <v>2525</v>
      </c>
      <c r="B158">
        <v>4.7430000000000003</v>
      </c>
      <c r="C158">
        <f t="shared" si="2"/>
        <v>4.8</v>
      </c>
    </row>
    <row r="159" spans="1:3" x14ac:dyDescent="0.2">
      <c r="A159" s="3" t="s">
        <v>2514</v>
      </c>
      <c r="B159">
        <v>0.25</v>
      </c>
      <c r="C159">
        <f t="shared" si="2"/>
        <v>0.30000000000000004</v>
      </c>
    </row>
    <row r="160" spans="1:3" x14ac:dyDescent="0.2">
      <c r="A160" s="3" t="s">
        <v>2469</v>
      </c>
      <c r="B160">
        <v>4.532</v>
      </c>
      <c r="C160">
        <f t="shared" si="2"/>
        <v>4.5999999999999996</v>
      </c>
    </row>
    <row r="161" spans="1:3" x14ac:dyDescent="0.2">
      <c r="A161" s="3" t="s">
        <v>2463</v>
      </c>
      <c r="B161">
        <v>4.266</v>
      </c>
      <c r="C161">
        <f t="shared" si="2"/>
        <v>4.3</v>
      </c>
    </row>
    <row r="162" spans="1:3" x14ac:dyDescent="0.2">
      <c r="A162" s="3" t="s">
        <v>2519</v>
      </c>
      <c r="B162">
        <v>5.6319999999999997</v>
      </c>
      <c r="C162">
        <f t="shared" si="2"/>
        <v>5.6999999999999993</v>
      </c>
    </row>
    <row r="163" spans="1:3" x14ac:dyDescent="0.2">
      <c r="A163" s="3" t="s">
        <v>2478</v>
      </c>
      <c r="B163">
        <v>0.32</v>
      </c>
      <c r="C163">
        <f t="shared" si="2"/>
        <v>0.4</v>
      </c>
    </row>
    <row r="164" spans="1:3" x14ac:dyDescent="0.2">
      <c r="A164" s="3" t="s">
        <v>2531</v>
      </c>
      <c r="B164">
        <v>1.0289999999999999</v>
      </c>
      <c r="C164">
        <f t="shared" si="2"/>
        <v>1.1000000000000001</v>
      </c>
    </row>
    <row r="165" spans="1:3" x14ac:dyDescent="0.2">
      <c r="A165" s="3" t="s">
        <v>2516</v>
      </c>
      <c r="B165">
        <v>0.47</v>
      </c>
      <c r="C165">
        <f t="shared" si="2"/>
        <v>0.5</v>
      </c>
    </row>
    <row r="166" spans="1:3" x14ac:dyDescent="0.2">
      <c r="A166" s="3" t="s">
        <v>2475</v>
      </c>
      <c r="B166">
        <v>4.266</v>
      </c>
      <c r="C166">
        <f t="shared" si="2"/>
        <v>4.3</v>
      </c>
    </row>
    <row r="167" spans="1:3" x14ac:dyDescent="0.2">
      <c r="A167" s="3" t="s">
        <v>2484</v>
      </c>
      <c r="B167">
        <v>4.266</v>
      </c>
      <c r="C167">
        <f t="shared" si="2"/>
        <v>4.3</v>
      </c>
    </row>
    <row r="168" spans="1:3" x14ac:dyDescent="0.2">
      <c r="A168" s="3" t="s">
        <v>2534</v>
      </c>
      <c r="B168">
        <v>4.532</v>
      </c>
      <c r="C168">
        <f t="shared" si="2"/>
        <v>4.5999999999999996</v>
      </c>
    </row>
    <row r="169" spans="1:3" x14ac:dyDescent="0.2">
      <c r="A169" s="3" t="s">
        <v>2451</v>
      </c>
      <c r="B169">
        <v>1.4570000000000001</v>
      </c>
      <c r="C169">
        <f t="shared" si="2"/>
        <v>1.5</v>
      </c>
    </row>
    <row r="170" spans="1:3" x14ac:dyDescent="0.2">
      <c r="A170" s="3" t="s">
        <v>2493</v>
      </c>
      <c r="B170">
        <v>1.41</v>
      </c>
      <c r="C170">
        <f t="shared" si="2"/>
        <v>1.5</v>
      </c>
    </row>
    <row r="171" spans="1:3" x14ac:dyDescent="0.2">
      <c r="A171" s="3" t="s">
        <v>2496</v>
      </c>
      <c r="B171">
        <v>4.266</v>
      </c>
      <c r="C171">
        <f t="shared" si="2"/>
        <v>4.3</v>
      </c>
    </row>
    <row r="172" spans="1:3" x14ac:dyDescent="0.2">
      <c r="A172" s="3" t="s">
        <v>2502</v>
      </c>
      <c r="B172">
        <v>4.266</v>
      </c>
      <c r="C172">
        <f t="shared" si="2"/>
        <v>4.3</v>
      </c>
    </row>
    <row r="173" spans="1:3" x14ac:dyDescent="0.2">
      <c r="A173" s="3" t="s">
        <v>2466</v>
      </c>
      <c r="B173">
        <v>4.532</v>
      </c>
      <c r="C173">
        <f t="shared" si="2"/>
        <v>4.5999999999999996</v>
      </c>
    </row>
    <row r="174" spans="1:3" x14ac:dyDescent="0.2">
      <c r="A174" s="3" t="s">
        <v>2505</v>
      </c>
      <c r="B174">
        <v>4.3860000000000001</v>
      </c>
      <c r="C174">
        <f t="shared" si="2"/>
        <v>4.3999999999999995</v>
      </c>
    </row>
    <row r="175" spans="1:3" x14ac:dyDescent="0.2">
      <c r="A175" s="3" t="s">
        <v>2472</v>
      </c>
      <c r="B175">
        <v>0.66</v>
      </c>
      <c r="C175">
        <f t="shared" si="2"/>
        <v>0.7</v>
      </c>
    </row>
    <row r="176" spans="1:3" x14ac:dyDescent="0.2">
      <c r="A176" s="3" t="s">
        <v>2522</v>
      </c>
      <c r="B176">
        <v>0.749</v>
      </c>
      <c r="C176">
        <f t="shared" si="2"/>
        <v>0.79999999999999993</v>
      </c>
    </row>
    <row r="177" spans="1:3" x14ac:dyDescent="0.2">
      <c r="A177" s="3" t="s">
        <v>2511</v>
      </c>
      <c r="B177">
        <v>5.6319999999999997</v>
      </c>
      <c r="C177">
        <f t="shared" si="2"/>
        <v>5.6999999999999993</v>
      </c>
    </row>
    <row r="178" spans="1:3" x14ac:dyDescent="0.2">
      <c r="A178" s="3" t="s">
        <v>2481</v>
      </c>
      <c r="B178">
        <v>0.66</v>
      </c>
      <c r="C178">
        <f t="shared" si="2"/>
        <v>0.7</v>
      </c>
    </row>
    <row r="179" spans="1:3" x14ac:dyDescent="0.2">
      <c r="A179" s="3" t="s">
        <v>2508</v>
      </c>
      <c r="B179">
        <v>0.40300000000000002</v>
      </c>
      <c r="C179">
        <f t="shared" si="2"/>
        <v>0.5</v>
      </c>
    </row>
    <row r="180" spans="1:3" x14ac:dyDescent="0.2">
      <c r="A180" s="3" t="s">
        <v>2487</v>
      </c>
      <c r="B180">
        <v>4.532</v>
      </c>
      <c r="C180">
        <f t="shared" si="2"/>
        <v>4.5999999999999996</v>
      </c>
    </row>
    <row r="181" spans="1:3" x14ac:dyDescent="0.2">
      <c r="A181" s="3" t="s">
        <v>2456</v>
      </c>
      <c r="B181">
        <v>4.532</v>
      </c>
      <c r="C181">
        <f t="shared" si="2"/>
        <v>4.5999999999999996</v>
      </c>
    </row>
    <row r="182" spans="1:3" x14ac:dyDescent="0.2">
      <c r="A182" s="3" t="s">
        <v>2499</v>
      </c>
      <c r="B182">
        <v>5.76</v>
      </c>
      <c r="C182">
        <f t="shared" si="2"/>
        <v>5.8</v>
      </c>
    </row>
    <row r="183" spans="1:3" x14ac:dyDescent="0.2">
      <c r="A183" s="3" t="s">
        <v>2540</v>
      </c>
      <c r="B183">
        <v>4.532</v>
      </c>
      <c r="C183">
        <f t="shared" si="2"/>
        <v>4.5999999999999996</v>
      </c>
    </row>
    <row r="184" spans="1:3" x14ac:dyDescent="0.2">
      <c r="A184" s="3" t="s">
        <v>2570</v>
      </c>
      <c r="B184">
        <v>4.266</v>
      </c>
      <c r="C184">
        <f t="shared" si="2"/>
        <v>4.3</v>
      </c>
    </row>
    <row r="185" spans="1:3" x14ac:dyDescent="0.2">
      <c r="A185" s="3" t="s">
        <v>2582</v>
      </c>
      <c r="B185">
        <v>0.25</v>
      </c>
      <c r="C185">
        <f t="shared" si="2"/>
        <v>0.30000000000000004</v>
      </c>
    </row>
    <row r="186" spans="1:3" x14ac:dyDescent="0.2">
      <c r="A186" s="3" t="s">
        <v>2545</v>
      </c>
      <c r="B186">
        <v>4.532</v>
      </c>
      <c r="C186">
        <f t="shared" si="2"/>
        <v>4.5999999999999996</v>
      </c>
    </row>
    <row r="187" spans="1:3" x14ac:dyDescent="0.2">
      <c r="A187" s="3" t="s">
        <v>2559</v>
      </c>
      <c r="B187">
        <v>4.532</v>
      </c>
      <c r="C187">
        <f t="shared" si="2"/>
        <v>4.5999999999999996</v>
      </c>
    </row>
    <row r="188" spans="1:3" x14ac:dyDescent="0.2">
      <c r="A188" s="3" t="s">
        <v>2573</v>
      </c>
      <c r="B188">
        <v>0.47499999999999998</v>
      </c>
      <c r="C188">
        <f t="shared" si="2"/>
        <v>0.5</v>
      </c>
    </row>
    <row r="189" spans="1:3" x14ac:dyDescent="0.2">
      <c r="A189" s="3" t="s">
        <v>2565</v>
      </c>
      <c r="B189">
        <v>0.26</v>
      </c>
      <c r="C189">
        <f t="shared" si="2"/>
        <v>0.30000000000000004</v>
      </c>
    </row>
    <row r="190" spans="1:3" x14ac:dyDescent="0.2">
      <c r="A190" s="3" t="s">
        <v>2576</v>
      </c>
      <c r="B190">
        <v>0.97899999999999998</v>
      </c>
      <c r="C190">
        <f t="shared" si="2"/>
        <v>1</v>
      </c>
    </row>
    <row r="191" spans="1:3" x14ac:dyDescent="0.2">
      <c r="A191" s="3" t="s">
        <v>2562</v>
      </c>
      <c r="B191">
        <v>4.532</v>
      </c>
      <c r="C191">
        <f t="shared" si="2"/>
        <v>4.5999999999999996</v>
      </c>
    </row>
    <row r="192" spans="1:3" x14ac:dyDescent="0.2">
      <c r="A192" s="3" t="s">
        <v>2588</v>
      </c>
      <c r="B192">
        <v>4.532</v>
      </c>
      <c r="C192">
        <f t="shared" si="2"/>
        <v>4.5999999999999996</v>
      </c>
    </row>
    <row r="193" spans="1:3" x14ac:dyDescent="0.2">
      <c r="A193" s="3" t="s">
        <v>2603</v>
      </c>
      <c r="B193">
        <v>0.626</v>
      </c>
      <c r="C193">
        <f t="shared" si="2"/>
        <v>0.7</v>
      </c>
    </row>
    <row r="194" spans="1:3" x14ac:dyDescent="0.2">
      <c r="A194" s="3" t="s">
        <v>2568</v>
      </c>
      <c r="B194">
        <v>0.91100000000000003</v>
      </c>
      <c r="C194">
        <f t="shared" si="2"/>
        <v>1</v>
      </c>
    </row>
    <row r="195" spans="1:3" x14ac:dyDescent="0.2">
      <c r="A195" s="3" t="s">
        <v>2597</v>
      </c>
      <c r="B195">
        <v>4.532</v>
      </c>
      <c r="C195">
        <f t="shared" ref="C195:C258" si="3">ROUNDUP(B195,1)</f>
        <v>4.5999999999999996</v>
      </c>
    </row>
    <row r="196" spans="1:3" x14ac:dyDescent="0.2">
      <c r="A196" s="3" t="s">
        <v>2543</v>
      </c>
      <c r="B196">
        <v>4.266</v>
      </c>
      <c r="C196">
        <f t="shared" si="3"/>
        <v>4.3</v>
      </c>
    </row>
    <row r="197" spans="1:3" x14ac:dyDescent="0.2">
      <c r="A197" s="3" t="s">
        <v>2606</v>
      </c>
      <c r="B197">
        <v>4.532</v>
      </c>
      <c r="C197">
        <f t="shared" si="3"/>
        <v>4.5999999999999996</v>
      </c>
    </row>
    <row r="198" spans="1:3" x14ac:dyDescent="0.2">
      <c r="A198" s="3" t="s">
        <v>2609</v>
      </c>
      <c r="B198">
        <v>0.3</v>
      </c>
      <c r="C198">
        <f t="shared" si="3"/>
        <v>0.3</v>
      </c>
    </row>
    <row r="199" spans="1:3" x14ac:dyDescent="0.2">
      <c r="A199" s="3" t="s">
        <v>2585</v>
      </c>
      <c r="B199">
        <v>0.748</v>
      </c>
      <c r="C199">
        <f t="shared" si="3"/>
        <v>0.79999999999999993</v>
      </c>
    </row>
    <row r="200" spans="1:3" x14ac:dyDescent="0.2">
      <c r="A200" s="3" t="s">
        <v>2600</v>
      </c>
      <c r="B200">
        <v>0.25</v>
      </c>
      <c r="C200">
        <f t="shared" si="3"/>
        <v>0.30000000000000004</v>
      </c>
    </row>
    <row r="201" spans="1:3" x14ac:dyDescent="0.2">
      <c r="A201" s="3" t="s">
        <v>2554</v>
      </c>
      <c r="B201">
        <v>4.532</v>
      </c>
      <c r="C201">
        <f t="shared" si="3"/>
        <v>4.5999999999999996</v>
      </c>
    </row>
    <row r="202" spans="1:3" x14ac:dyDescent="0.2">
      <c r="A202" s="3" t="s">
        <v>2594</v>
      </c>
      <c r="B202">
        <v>0.77</v>
      </c>
      <c r="C202">
        <f t="shared" si="3"/>
        <v>0.79999999999999993</v>
      </c>
    </row>
    <row r="203" spans="1:3" x14ac:dyDescent="0.2">
      <c r="A203" s="3" t="s">
        <v>2579</v>
      </c>
      <c r="B203">
        <v>0.47499999999999998</v>
      </c>
      <c r="C203">
        <f t="shared" si="3"/>
        <v>0.5</v>
      </c>
    </row>
    <row r="204" spans="1:3" x14ac:dyDescent="0.2">
      <c r="A204" s="3" t="s">
        <v>2612</v>
      </c>
      <c r="B204">
        <v>4.6779999999999999</v>
      </c>
      <c r="C204">
        <f t="shared" si="3"/>
        <v>4.6999999999999993</v>
      </c>
    </row>
    <row r="205" spans="1:3" x14ac:dyDescent="0.2">
      <c r="A205" s="3" t="s">
        <v>2591</v>
      </c>
      <c r="B205">
        <v>5.2629999999999999</v>
      </c>
      <c r="C205">
        <f t="shared" si="3"/>
        <v>5.3</v>
      </c>
    </row>
    <row r="206" spans="1:3" x14ac:dyDescent="0.2">
      <c r="A206" s="3" t="s">
        <v>2548</v>
      </c>
      <c r="B206">
        <v>4.6779999999999999</v>
      </c>
      <c r="C206">
        <f t="shared" si="3"/>
        <v>4.6999999999999993</v>
      </c>
    </row>
    <row r="207" spans="1:3" x14ac:dyDescent="0.2">
      <c r="A207" s="3" t="s">
        <v>2615</v>
      </c>
      <c r="B207">
        <v>6.4119999999999999</v>
      </c>
      <c r="C207">
        <f t="shared" si="3"/>
        <v>6.5</v>
      </c>
    </row>
    <row r="208" spans="1:3" x14ac:dyDescent="0.2">
      <c r="A208" s="3" t="s">
        <v>2557</v>
      </c>
      <c r="B208">
        <v>0.85299999999999998</v>
      </c>
      <c r="C208">
        <f t="shared" si="3"/>
        <v>0.9</v>
      </c>
    </row>
    <row r="209" spans="1:3" x14ac:dyDescent="0.2">
      <c r="A209" s="3" t="s">
        <v>2618</v>
      </c>
      <c r="B209">
        <v>0.36699999999999999</v>
      </c>
      <c r="C209">
        <f t="shared" si="3"/>
        <v>0.4</v>
      </c>
    </row>
    <row r="210" spans="1:3" x14ac:dyDescent="0.2">
      <c r="A210" s="3" t="s">
        <v>2629</v>
      </c>
      <c r="B210">
        <v>4.6379999999999999</v>
      </c>
      <c r="C210">
        <f t="shared" si="3"/>
        <v>4.6999999999999993</v>
      </c>
    </row>
    <row r="211" spans="1:3" x14ac:dyDescent="0.2">
      <c r="A211" s="3" t="s">
        <v>2647</v>
      </c>
      <c r="B211">
        <v>0.59899999999999998</v>
      </c>
      <c r="C211">
        <f t="shared" si="3"/>
        <v>0.6</v>
      </c>
    </row>
    <row r="212" spans="1:3" x14ac:dyDescent="0.2">
      <c r="A212" s="3" t="s">
        <v>2621</v>
      </c>
      <c r="B212">
        <v>0.93600000000000005</v>
      </c>
      <c r="C212">
        <f t="shared" si="3"/>
        <v>1</v>
      </c>
    </row>
    <row r="213" spans="1:3" x14ac:dyDescent="0.2">
      <c r="A213" s="3" t="s">
        <v>2637</v>
      </c>
      <c r="B213">
        <v>0.97899999999999998</v>
      </c>
      <c r="C213">
        <f t="shared" si="3"/>
        <v>1</v>
      </c>
    </row>
    <row r="214" spans="1:3" x14ac:dyDescent="0.2">
      <c r="A214" s="3" t="s">
        <v>2624</v>
      </c>
      <c r="B214">
        <v>1.3069999999999999</v>
      </c>
      <c r="C214">
        <f t="shared" si="3"/>
        <v>1.4000000000000001</v>
      </c>
    </row>
    <row r="215" spans="1:3" x14ac:dyDescent="0.2">
      <c r="A215" s="3" t="s">
        <v>2632</v>
      </c>
      <c r="B215">
        <v>0.58299999999999996</v>
      </c>
      <c r="C215">
        <f t="shared" si="3"/>
        <v>0.6</v>
      </c>
    </row>
    <row r="216" spans="1:3" x14ac:dyDescent="0.2">
      <c r="A216" s="3" t="s">
        <v>2650</v>
      </c>
      <c r="B216">
        <v>4.6379999999999999</v>
      </c>
      <c r="C216">
        <f t="shared" si="3"/>
        <v>4.6999999999999993</v>
      </c>
    </row>
    <row r="217" spans="1:3" x14ac:dyDescent="0.2">
      <c r="A217" s="3" t="s">
        <v>2640</v>
      </c>
      <c r="B217">
        <v>4.6779999999999999</v>
      </c>
      <c r="C217">
        <f t="shared" si="3"/>
        <v>4.6999999999999993</v>
      </c>
    </row>
    <row r="218" spans="1:3" x14ac:dyDescent="0.2">
      <c r="A218" s="3" t="s">
        <v>2662</v>
      </c>
      <c r="B218">
        <v>0.93100000000000005</v>
      </c>
      <c r="C218">
        <f t="shared" si="3"/>
        <v>1</v>
      </c>
    </row>
    <row r="219" spans="1:3" x14ac:dyDescent="0.2">
      <c r="A219" s="3" t="s">
        <v>2644</v>
      </c>
      <c r="B219">
        <v>4.8360000000000003</v>
      </c>
      <c r="C219">
        <f t="shared" si="3"/>
        <v>4.8999999999999995</v>
      </c>
    </row>
    <row r="220" spans="1:3" x14ac:dyDescent="0.2">
      <c r="A220" s="3" t="s">
        <v>2659</v>
      </c>
      <c r="B220">
        <v>4.8250000000000002</v>
      </c>
      <c r="C220">
        <f t="shared" si="3"/>
        <v>4.8999999999999995</v>
      </c>
    </row>
    <row r="221" spans="1:3" x14ac:dyDescent="0.2">
      <c r="A221" s="3" t="s">
        <v>2656</v>
      </c>
      <c r="B221">
        <v>0.26</v>
      </c>
      <c r="C221">
        <f t="shared" si="3"/>
        <v>0.30000000000000004</v>
      </c>
    </row>
    <row r="222" spans="1:3" x14ac:dyDescent="0.2">
      <c r="A222" s="3" t="s">
        <v>2665</v>
      </c>
      <c r="B222">
        <v>1.786</v>
      </c>
      <c r="C222">
        <f t="shared" si="3"/>
        <v>1.8</v>
      </c>
    </row>
    <row r="223" spans="1:3" x14ac:dyDescent="0.2">
      <c r="A223" s="3" t="s">
        <v>2653</v>
      </c>
      <c r="B223">
        <v>6.2729999999999997</v>
      </c>
      <c r="C223">
        <f t="shared" si="3"/>
        <v>6.3</v>
      </c>
    </row>
    <row r="224" spans="1:3" x14ac:dyDescent="0.2">
      <c r="A224" s="3" t="s">
        <v>2635</v>
      </c>
      <c r="B224">
        <v>0.76800000000000002</v>
      </c>
      <c r="C224">
        <f t="shared" si="3"/>
        <v>0.79999999999999993</v>
      </c>
    </row>
    <row r="225" spans="1:3" x14ac:dyDescent="0.2">
      <c r="A225" s="3" t="s">
        <v>2677</v>
      </c>
      <c r="B225">
        <v>1.2709999999999999</v>
      </c>
      <c r="C225">
        <f t="shared" si="3"/>
        <v>1.3</v>
      </c>
    </row>
    <row r="226" spans="1:3" x14ac:dyDescent="0.2">
      <c r="A226" s="3" t="s">
        <v>2674</v>
      </c>
      <c r="B226">
        <v>0.185</v>
      </c>
      <c r="C226">
        <f t="shared" si="3"/>
        <v>0.2</v>
      </c>
    </row>
    <row r="227" spans="1:3" x14ac:dyDescent="0.2">
      <c r="A227" s="3" t="s">
        <v>2683</v>
      </c>
      <c r="B227">
        <v>5.76</v>
      </c>
      <c r="C227">
        <f t="shared" si="3"/>
        <v>5.8</v>
      </c>
    </row>
    <row r="228" spans="1:3" x14ac:dyDescent="0.2">
      <c r="A228" s="3" t="s">
        <v>2686</v>
      </c>
      <c r="B228">
        <v>4.266</v>
      </c>
      <c r="C228">
        <f t="shared" si="3"/>
        <v>4.3</v>
      </c>
    </row>
    <row r="229" spans="1:3" x14ac:dyDescent="0.2">
      <c r="A229" s="3" t="s">
        <v>2706</v>
      </c>
      <c r="B229">
        <v>0.51</v>
      </c>
      <c r="C229">
        <f t="shared" si="3"/>
        <v>0.6</v>
      </c>
    </row>
    <row r="230" spans="1:3" x14ac:dyDescent="0.2">
      <c r="A230" s="3" t="s">
        <v>2689</v>
      </c>
      <c r="B230">
        <v>5.76</v>
      </c>
      <c r="C230">
        <f t="shared" si="3"/>
        <v>5.8</v>
      </c>
    </row>
    <row r="231" spans="1:3" x14ac:dyDescent="0.2">
      <c r="A231" s="3" t="s">
        <v>2671</v>
      </c>
      <c r="B231">
        <v>0.35299999999999998</v>
      </c>
      <c r="C231">
        <f t="shared" si="3"/>
        <v>0.4</v>
      </c>
    </row>
    <row r="232" spans="1:3" x14ac:dyDescent="0.2">
      <c r="A232" s="3" t="s">
        <v>2697</v>
      </c>
      <c r="B232">
        <v>4.266</v>
      </c>
      <c r="C232">
        <f t="shared" si="3"/>
        <v>4.3</v>
      </c>
    </row>
    <row r="233" spans="1:3" x14ac:dyDescent="0.2">
      <c r="A233" s="3" t="s">
        <v>2703</v>
      </c>
      <c r="B233">
        <v>4.532</v>
      </c>
      <c r="C233">
        <f t="shared" si="3"/>
        <v>4.5999999999999996</v>
      </c>
    </row>
    <row r="234" spans="1:3" x14ac:dyDescent="0.2">
      <c r="A234" s="3" t="s">
        <v>2693</v>
      </c>
      <c r="B234">
        <v>0.82499999999999996</v>
      </c>
      <c r="C234">
        <f t="shared" si="3"/>
        <v>0.9</v>
      </c>
    </row>
    <row r="235" spans="1:3" x14ac:dyDescent="0.2">
      <c r="A235" s="3" t="s">
        <v>2694</v>
      </c>
      <c r="B235">
        <v>4.6779999999999999</v>
      </c>
      <c r="C235">
        <f t="shared" si="3"/>
        <v>4.6999999999999993</v>
      </c>
    </row>
    <row r="236" spans="1:3" x14ac:dyDescent="0.2">
      <c r="A236" s="3" t="s">
        <v>2700</v>
      </c>
      <c r="B236">
        <v>4.532</v>
      </c>
      <c r="C236">
        <f t="shared" si="3"/>
        <v>4.5999999999999996</v>
      </c>
    </row>
    <row r="237" spans="1:3" x14ac:dyDescent="0.2">
      <c r="A237" s="3" t="s">
        <v>2730</v>
      </c>
      <c r="B237">
        <v>4.266</v>
      </c>
      <c r="C237">
        <f t="shared" si="3"/>
        <v>4.3</v>
      </c>
    </row>
    <row r="238" spans="1:3" x14ac:dyDescent="0.2">
      <c r="A238" s="3" t="s">
        <v>2709</v>
      </c>
      <c r="B238">
        <v>5.76</v>
      </c>
      <c r="C238">
        <f t="shared" si="3"/>
        <v>5.8</v>
      </c>
    </row>
    <row r="239" spans="1:3" x14ac:dyDescent="0.2">
      <c r="A239" s="3" t="s">
        <v>2724</v>
      </c>
      <c r="B239">
        <v>10.1</v>
      </c>
      <c r="C239">
        <f t="shared" si="3"/>
        <v>10.1</v>
      </c>
    </row>
    <row r="240" spans="1:3" x14ac:dyDescent="0.2">
      <c r="A240" s="3" t="s">
        <v>2711</v>
      </c>
      <c r="B240">
        <v>0.85299999999999998</v>
      </c>
      <c r="C240">
        <f t="shared" si="3"/>
        <v>0.9</v>
      </c>
    </row>
    <row r="241" spans="1:3" x14ac:dyDescent="0.2">
      <c r="A241" s="3" t="s">
        <v>2727</v>
      </c>
      <c r="B241">
        <v>0.32</v>
      </c>
      <c r="C241">
        <f t="shared" si="3"/>
        <v>0.4</v>
      </c>
    </row>
    <row r="242" spans="1:3" x14ac:dyDescent="0.2">
      <c r="A242" s="3" t="s">
        <v>2721</v>
      </c>
      <c r="B242">
        <v>4.266</v>
      </c>
      <c r="C242">
        <f t="shared" si="3"/>
        <v>4.3</v>
      </c>
    </row>
    <row r="243" spans="1:3" x14ac:dyDescent="0.2">
      <c r="A243" s="3" t="s">
        <v>604</v>
      </c>
      <c r="B243">
        <v>4.6379999999999999</v>
      </c>
      <c r="C243">
        <f t="shared" si="3"/>
        <v>4.6999999999999993</v>
      </c>
    </row>
    <row r="244" spans="1:3" x14ac:dyDescent="0.2">
      <c r="A244" s="3" t="s">
        <v>696</v>
      </c>
      <c r="B244">
        <v>0.05</v>
      </c>
      <c r="C244">
        <f t="shared" si="3"/>
        <v>0.1</v>
      </c>
    </row>
    <row r="245" spans="1:3" x14ac:dyDescent="0.2">
      <c r="A245" s="3" t="s">
        <v>627</v>
      </c>
      <c r="B245">
        <v>0.42</v>
      </c>
      <c r="C245">
        <f t="shared" si="3"/>
        <v>0.5</v>
      </c>
    </row>
    <row r="246" spans="1:3" x14ac:dyDescent="0.2">
      <c r="A246" s="3" t="s">
        <v>650</v>
      </c>
      <c r="B246">
        <v>4.7869999999999999</v>
      </c>
      <c r="C246">
        <f t="shared" si="3"/>
        <v>4.8</v>
      </c>
    </row>
    <row r="247" spans="1:3" x14ac:dyDescent="0.2">
      <c r="A247" s="3" t="s">
        <v>694</v>
      </c>
      <c r="B247">
        <v>0.05</v>
      </c>
      <c r="C247">
        <f t="shared" si="3"/>
        <v>0.1</v>
      </c>
    </row>
    <row r="248" spans="1:3" x14ac:dyDescent="0.2">
      <c r="A248" s="3" t="s">
        <v>635</v>
      </c>
      <c r="B248">
        <v>0.27</v>
      </c>
      <c r="C248">
        <f t="shared" si="3"/>
        <v>0.30000000000000004</v>
      </c>
    </row>
    <row r="249" spans="1:3" x14ac:dyDescent="0.2">
      <c r="A249" s="3" t="s">
        <v>677</v>
      </c>
      <c r="B249">
        <v>4.6379999999999999</v>
      </c>
      <c r="C249">
        <f t="shared" si="3"/>
        <v>4.6999999999999993</v>
      </c>
    </row>
    <row r="250" spans="1:3" x14ac:dyDescent="0.2">
      <c r="A250" s="3" t="s">
        <v>668</v>
      </c>
      <c r="B250">
        <v>4.6779999999999999</v>
      </c>
      <c r="C250">
        <f t="shared" si="3"/>
        <v>4.6999999999999993</v>
      </c>
    </row>
    <row r="251" spans="1:3" x14ac:dyDescent="0.2">
      <c r="A251" s="3" t="s">
        <v>684</v>
      </c>
      <c r="B251">
        <v>4.532</v>
      </c>
      <c r="C251">
        <f t="shared" si="3"/>
        <v>4.5999999999999996</v>
      </c>
    </row>
    <row r="252" spans="1:3" x14ac:dyDescent="0.2">
      <c r="A252" s="3" t="s">
        <v>615</v>
      </c>
      <c r="B252">
        <v>2.153</v>
      </c>
      <c r="C252">
        <f t="shared" si="3"/>
        <v>2.2000000000000002</v>
      </c>
    </row>
    <row r="253" spans="1:3" x14ac:dyDescent="0.2">
      <c r="A253" s="3" t="s">
        <v>610</v>
      </c>
      <c r="B253">
        <v>1.04</v>
      </c>
      <c r="C253">
        <f t="shared" si="3"/>
        <v>1.1000000000000001</v>
      </c>
    </row>
    <row r="254" spans="1:3" x14ac:dyDescent="0.2">
      <c r="A254" s="3" t="s">
        <v>647</v>
      </c>
      <c r="B254">
        <v>0.39100000000000001</v>
      </c>
      <c r="C254">
        <f t="shared" si="3"/>
        <v>0.4</v>
      </c>
    </row>
    <row r="255" spans="1:3" x14ac:dyDescent="0.2">
      <c r="A255" s="3" t="s">
        <v>665</v>
      </c>
      <c r="B255">
        <v>3.008</v>
      </c>
      <c r="C255">
        <f t="shared" si="3"/>
        <v>3.1</v>
      </c>
    </row>
    <row r="256" spans="1:3" x14ac:dyDescent="0.2">
      <c r="A256" s="3" t="s">
        <v>721</v>
      </c>
      <c r="B256">
        <v>4.41</v>
      </c>
      <c r="C256">
        <f t="shared" si="3"/>
        <v>4.5</v>
      </c>
    </row>
    <row r="257" spans="1:3" x14ac:dyDescent="0.2">
      <c r="A257" s="3" t="s">
        <v>685</v>
      </c>
      <c r="B257">
        <v>0.11</v>
      </c>
      <c r="C257">
        <f t="shared" si="3"/>
        <v>0.2</v>
      </c>
    </row>
    <row r="258" spans="1:3" x14ac:dyDescent="0.2">
      <c r="A258" s="3" t="s">
        <v>716</v>
      </c>
      <c r="B258">
        <v>0.3</v>
      </c>
      <c r="C258">
        <f t="shared" si="3"/>
        <v>0.3</v>
      </c>
    </row>
    <row r="259" spans="1:3" x14ac:dyDescent="0.2">
      <c r="A259" s="3" t="s">
        <v>624</v>
      </c>
      <c r="B259">
        <v>1.7</v>
      </c>
      <c r="C259">
        <f t="shared" ref="C259:C322" si="4">ROUNDUP(B259,1)</f>
        <v>1.7</v>
      </c>
    </row>
    <row r="260" spans="1:3" x14ac:dyDescent="0.2">
      <c r="A260" s="3" t="s">
        <v>654</v>
      </c>
      <c r="B260">
        <v>2.15</v>
      </c>
      <c r="C260">
        <f t="shared" si="4"/>
        <v>2.2000000000000002</v>
      </c>
    </row>
    <row r="261" spans="1:3" x14ac:dyDescent="0.2">
      <c r="A261" s="3" t="s">
        <v>704</v>
      </c>
      <c r="B261">
        <v>2.9</v>
      </c>
      <c r="C261">
        <f t="shared" si="4"/>
        <v>2.9</v>
      </c>
    </row>
    <row r="262" spans="1:3" x14ac:dyDescent="0.2">
      <c r="A262" s="3" t="s">
        <v>724</v>
      </c>
      <c r="B262">
        <v>4.6379999999999999</v>
      </c>
      <c r="C262">
        <f t="shared" si="4"/>
        <v>4.6999999999999993</v>
      </c>
    </row>
    <row r="263" spans="1:3" x14ac:dyDescent="0.2">
      <c r="A263" s="3" t="s">
        <v>679</v>
      </c>
      <c r="B263">
        <v>0.38900000000000001</v>
      </c>
      <c r="C263">
        <f t="shared" si="4"/>
        <v>0.4</v>
      </c>
    </row>
    <row r="264" spans="1:3" x14ac:dyDescent="0.2">
      <c r="A264" s="3" t="s">
        <v>725</v>
      </c>
      <c r="B264">
        <v>4.6079999999999997</v>
      </c>
      <c r="C264">
        <f t="shared" si="4"/>
        <v>4.6999999999999993</v>
      </c>
    </row>
    <row r="265" spans="1:3" x14ac:dyDescent="0.2">
      <c r="A265" s="3" t="s">
        <v>651</v>
      </c>
      <c r="B265">
        <v>6.4119999999999999</v>
      </c>
      <c r="C265">
        <f t="shared" si="4"/>
        <v>6.5</v>
      </c>
    </row>
    <row r="266" spans="1:3" x14ac:dyDescent="0.2">
      <c r="A266" s="3" t="s">
        <v>750</v>
      </c>
      <c r="B266">
        <v>2.335</v>
      </c>
      <c r="C266">
        <f t="shared" si="4"/>
        <v>2.4</v>
      </c>
    </row>
    <row r="267" spans="1:3" x14ac:dyDescent="0.2">
      <c r="A267" s="3" t="s">
        <v>734</v>
      </c>
      <c r="B267">
        <v>0.2</v>
      </c>
      <c r="C267">
        <f t="shared" si="4"/>
        <v>0.2</v>
      </c>
    </row>
    <row r="268" spans="1:3" x14ac:dyDescent="0.2">
      <c r="A268" s="3" t="s">
        <v>745</v>
      </c>
      <c r="B268">
        <v>0.42</v>
      </c>
      <c r="C268">
        <f t="shared" si="4"/>
        <v>0.5</v>
      </c>
    </row>
    <row r="269" spans="1:3" x14ac:dyDescent="0.2">
      <c r="A269" s="3" t="s">
        <v>773</v>
      </c>
      <c r="B269">
        <v>0.1</v>
      </c>
      <c r="C269">
        <f t="shared" si="4"/>
        <v>0.1</v>
      </c>
    </row>
    <row r="270" spans="1:3" x14ac:dyDescent="0.2">
      <c r="A270" s="3" t="s">
        <v>793</v>
      </c>
      <c r="B270">
        <v>2.14</v>
      </c>
      <c r="C270">
        <f t="shared" si="4"/>
        <v>2.2000000000000002</v>
      </c>
    </row>
    <row r="271" spans="1:3" x14ac:dyDescent="0.2">
      <c r="A271" s="3" t="s">
        <v>783</v>
      </c>
      <c r="B271">
        <v>0.59</v>
      </c>
      <c r="C271">
        <f t="shared" si="4"/>
        <v>0.6</v>
      </c>
    </row>
    <row r="272" spans="1:3" x14ac:dyDescent="0.2">
      <c r="A272" s="3" t="s">
        <v>755</v>
      </c>
      <c r="B272">
        <v>8.968</v>
      </c>
      <c r="C272">
        <f t="shared" si="4"/>
        <v>9</v>
      </c>
    </row>
    <row r="273" spans="1:3" x14ac:dyDescent="0.2">
      <c r="A273" s="3" t="s">
        <v>790</v>
      </c>
      <c r="B273">
        <v>2.4359999999999999</v>
      </c>
      <c r="C273">
        <f t="shared" si="4"/>
        <v>2.5</v>
      </c>
    </row>
    <row r="274" spans="1:3" x14ac:dyDescent="0.2">
      <c r="A274" s="3" t="s">
        <v>776</v>
      </c>
      <c r="B274">
        <v>2.9</v>
      </c>
      <c r="C274">
        <f t="shared" si="4"/>
        <v>2.9</v>
      </c>
    </row>
    <row r="275" spans="1:3" x14ac:dyDescent="0.2">
      <c r="A275" s="3" t="s">
        <v>787</v>
      </c>
      <c r="B275">
        <v>4.6379999999999999</v>
      </c>
      <c r="C275">
        <f t="shared" si="4"/>
        <v>4.6999999999999993</v>
      </c>
    </row>
    <row r="276" spans="1:3" x14ac:dyDescent="0.2">
      <c r="A276" s="3" t="s">
        <v>785</v>
      </c>
      <c r="B276">
        <v>4.532</v>
      </c>
      <c r="C276">
        <f t="shared" si="4"/>
        <v>4.5999999999999996</v>
      </c>
    </row>
    <row r="277" spans="1:3" x14ac:dyDescent="0.2">
      <c r="A277" s="3" t="s">
        <v>800</v>
      </c>
      <c r="B277">
        <v>0.18</v>
      </c>
      <c r="C277">
        <f t="shared" si="4"/>
        <v>0.2</v>
      </c>
    </row>
    <row r="278" spans="1:3" x14ac:dyDescent="0.2">
      <c r="A278" s="3" t="s">
        <v>809</v>
      </c>
      <c r="B278">
        <v>4.7869999999999999</v>
      </c>
      <c r="C278">
        <f t="shared" si="4"/>
        <v>4.8</v>
      </c>
    </row>
    <row r="279" spans="1:3" x14ac:dyDescent="0.2">
      <c r="A279" s="3" t="s">
        <v>802</v>
      </c>
      <c r="B279">
        <v>1.6</v>
      </c>
      <c r="C279">
        <f t="shared" si="4"/>
        <v>1.6</v>
      </c>
    </row>
    <row r="280" spans="1:3" x14ac:dyDescent="0.2">
      <c r="A280" s="3" t="s">
        <v>805</v>
      </c>
      <c r="B280">
        <v>0.16</v>
      </c>
      <c r="C280">
        <f t="shared" si="4"/>
        <v>0.2</v>
      </c>
    </row>
    <row r="281" spans="1:3" x14ac:dyDescent="0.2">
      <c r="A281" s="3" t="s">
        <v>816</v>
      </c>
      <c r="B281">
        <v>0.31</v>
      </c>
      <c r="C281">
        <f t="shared" si="4"/>
        <v>0.4</v>
      </c>
    </row>
    <row r="282" spans="1:3" x14ac:dyDescent="0.2">
      <c r="A282" s="3" t="s">
        <v>928</v>
      </c>
      <c r="B282">
        <v>2.5499999999999998</v>
      </c>
      <c r="C282">
        <f t="shared" si="4"/>
        <v>2.6</v>
      </c>
    </row>
    <row r="283" spans="1:3" x14ac:dyDescent="0.2">
      <c r="A283" s="3" t="s">
        <v>862</v>
      </c>
      <c r="B283">
        <v>1.6379999999999999</v>
      </c>
      <c r="C283">
        <f t="shared" si="4"/>
        <v>1.7000000000000002</v>
      </c>
    </row>
    <row r="284" spans="1:3" x14ac:dyDescent="0.2">
      <c r="A284" s="3" t="s">
        <v>892</v>
      </c>
      <c r="B284">
        <v>0.31</v>
      </c>
      <c r="C284">
        <f t="shared" si="4"/>
        <v>0.4</v>
      </c>
    </row>
    <row r="285" spans="1:3" x14ac:dyDescent="0.2">
      <c r="A285" s="3" t="s">
        <v>896</v>
      </c>
      <c r="B285">
        <v>0.05</v>
      </c>
      <c r="C285">
        <f t="shared" si="4"/>
        <v>0.1</v>
      </c>
    </row>
    <row r="286" spans="1:3" x14ac:dyDescent="0.2">
      <c r="A286" s="3" t="s">
        <v>881</v>
      </c>
      <c r="B286">
        <v>6.2729999999999997</v>
      </c>
      <c r="C286">
        <f t="shared" si="4"/>
        <v>6.3</v>
      </c>
    </row>
    <row r="287" spans="1:3" x14ac:dyDescent="0.2">
      <c r="A287" s="3" t="s">
        <v>921</v>
      </c>
      <c r="B287">
        <v>28.71</v>
      </c>
      <c r="C287">
        <f t="shared" si="4"/>
        <v>28.8</v>
      </c>
    </row>
    <row r="288" spans="1:3" x14ac:dyDescent="0.2">
      <c r="A288" s="3" t="s">
        <v>907</v>
      </c>
      <c r="B288">
        <v>4.8959999999999999</v>
      </c>
      <c r="C288">
        <f t="shared" si="4"/>
        <v>4.8999999999999995</v>
      </c>
    </row>
    <row r="289" spans="1:3" x14ac:dyDescent="0.2">
      <c r="A289" s="3" t="s">
        <v>910</v>
      </c>
      <c r="B289">
        <v>4.6779999999999999</v>
      </c>
      <c r="C289">
        <f t="shared" si="4"/>
        <v>4.6999999999999993</v>
      </c>
    </row>
    <row r="290" spans="1:3" x14ac:dyDescent="0.2">
      <c r="A290" s="3" t="s">
        <v>821</v>
      </c>
      <c r="B290">
        <v>0.06</v>
      </c>
      <c r="C290">
        <f t="shared" si="4"/>
        <v>0.1</v>
      </c>
    </row>
    <row r="291" spans="1:3" x14ac:dyDescent="0.2">
      <c r="A291" s="3" t="s">
        <v>850</v>
      </c>
      <c r="B291">
        <v>0.08</v>
      </c>
      <c r="C291">
        <f t="shared" si="4"/>
        <v>0.1</v>
      </c>
    </row>
    <row r="292" spans="1:3" x14ac:dyDescent="0.2">
      <c r="A292" s="3" t="s">
        <v>827</v>
      </c>
      <c r="B292">
        <v>2.944</v>
      </c>
      <c r="C292">
        <f t="shared" si="4"/>
        <v>3</v>
      </c>
    </row>
    <row r="293" spans="1:3" x14ac:dyDescent="0.2">
      <c r="A293" s="3" t="s">
        <v>871</v>
      </c>
      <c r="B293">
        <v>2.4060000000000001</v>
      </c>
      <c r="C293">
        <f t="shared" si="4"/>
        <v>2.5</v>
      </c>
    </row>
    <row r="294" spans="1:3" x14ac:dyDescent="0.2">
      <c r="A294" s="3" t="s">
        <v>847</v>
      </c>
      <c r="B294">
        <v>1.512</v>
      </c>
      <c r="C294">
        <f t="shared" si="4"/>
        <v>1.6</v>
      </c>
    </row>
    <row r="295" spans="1:3" x14ac:dyDescent="0.2">
      <c r="A295" s="3" t="s">
        <v>919</v>
      </c>
      <c r="B295">
        <v>2.2000000000000002</v>
      </c>
      <c r="C295">
        <f t="shared" si="4"/>
        <v>2.2000000000000002</v>
      </c>
    </row>
    <row r="296" spans="1:3" x14ac:dyDescent="0.2">
      <c r="A296" s="3" t="s">
        <v>923</v>
      </c>
      <c r="B296">
        <v>4.6379999999999999</v>
      </c>
      <c r="C296">
        <f t="shared" si="4"/>
        <v>4.6999999999999993</v>
      </c>
    </row>
    <row r="297" spans="1:3" x14ac:dyDescent="0.2">
      <c r="A297" s="3" t="s">
        <v>903</v>
      </c>
      <c r="B297">
        <v>4.6379999999999999</v>
      </c>
      <c r="C297">
        <f t="shared" si="4"/>
        <v>4.6999999999999993</v>
      </c>
    </row>
    <row r="298" spans="1:3" x14ac:dyDescent="0.2">
      <c r="A298" s="3" t="s">
        <v>835</v>
      </c>
      <c r="B298">
        <v>0.8</v>
      </c>
      <c r="C298">
        <f t="shared" si="4"/>
        <v>0.8</v>
      </c>
    </row>
    <row r="299" spans="1:3" x14ac:dyDescent="0.2">
      <c r="A299" s="3" t="s">
        <v>856</v>
      </c>
      <c r="B299">
        <v>0.41</v>
      </c>
      <c r="C299">
        <f t="shared" si="4"/>
        <v>0.5</v>
      </c>
    </row>
    <row r="300" spans="1:3" x14ac:dyDescent="0.2">
      <c r="A300" s="3" t="s">
        <v>971</v>
      </c>
      <c r="B300">
        <v>4.532</v>
      </c>
      <c r="C300">
        <f t="shared" si="4"/>
        <v>4.5999999999999996</v>
      </c>
    </row>
    <row r="301" spans="1:3" x14ac:dyDescent="0.2">
      <c r="A301" s="3" t="s">
        <v>970</v>
      </c>
      <c r="B301">
        <v>0.14000000000000001</v>
      </c>
      <c r="C301">
        <f t="shared" si="4"/>
        <v>0.2</v>
      </c>
    </row>
    <row r="302" spans="1:3" x14ac:dyDescent="0.2">
      <c r="A302" s="3" t="s">
        <v>962</v>
      </c>
      <c r="B302">
        <v>0.31</v>
      </c>
      <c r="C302">
        <f t="shared" si="4"/>
        <v>0.4</v>
      </c>
    </row>
    <row r="303" spans="1:3" x14ac:dyDescent="0.2">
      <c r="A303" s="3" t="s">
        <v>951</v>
      </c>
      <c r="B303">
        <v>4.7430000000000003</v>
      </c>
      <c r="C303">
        <f t="shared" si="4"/>
        <v>4.8</v>
      </c>
    </row>
    <row r="304" spans="1:3" x14ac:dyDescent="0.2">
      <c r="A304" s="3" t="s">
        <v>967</v>
      </c>
      <c r="B304">
        <v>0.94</v>
      </c>
      <c r="C304">
        <f t="shared" si="4"/>
        <v>1</v>
      </c>
    </row>
    <row r="305" spans="1:3" x14ac:dyDescent="0.2">
      <c r="A305" s="3" t="s">
        <v>957</v>
      </c>
      <c r="B305">
        <v>0.63400000000000001</v>
      </c>
      <c r="C305">
        <f t="shared" si="4"/>
        <v>0.7</v>
      </c>
    </row>
    <row r="306" spans="1:3" x14ac:dyDescent="0.2">
      <c r="A306" s="3" t="s">
        <v>943</v>
      </c>
      <c r="B306">
        <v>2.86</v>
      </c>
      <c r="C306">
        <f t="shared" si="4"/>
        <v>2.9</v>
      </c>
    </row>
    <row r="307" spans="1:3" x14ac:dyDescent="0.2">
      <c r="A307" s="3" t="s">
        <v>937</v>
      </c>
      <c r="B307">
        <v>0.61</v>
      </c>
      <c r="C307">
        <f t="shared" si="4"/>
        <v>0.7</v>
      </c>
    </row>
    <row r="308" spans="1:3" x14ac:dyDescent="0.2">
      <c r="A308" s="3" t="s">
        <v>994</v>
      </c>
      <c r="B308">
        <v>6.4119999999999999</v>
      </c>
      <c r="C308">
        <f t="shared" si="4"/>
        <v>6.5</v>
      </c>
    </row>
    <row r="309" spans="1:3" x14ac:dyDescent="0.2">
      <c r="A309" s="3" t="s">
        <v>998</v>
      </c>
      <c r="B309">
        <v>3.74</v>
      </c>
      <c r="C309">
        <f t="shared" si="4"/>
        <v>3.8000000000000003</v>
      </c>
    </row>
    <row r="310" spans="1:3" x14ac:dyDescent="0.2">
      <c r="A310" s="3" t="s">
        <v>987</v>
      </c>
      <c r="B310">
        <v>0.61</v>
      </c>
      <c r="C310">
        <f t="shared" si="4"/>
        <v>0.7</v>
      </c>
    </row>
    <row r="311" spans="1:3" x14ac:dyDescent="0.2">
      <c r="A311" s="3" t="s">
        <v>976</v>
      </c>
      <c r="B311">
        <v>3.008</v>
      </c>
      <c r="C311">
        <f t="shared" si="4"/>
        <v>3.1</v>
      </c>
    </row>
    <row r="312" spans="1:3" x14ac:dyDescent="0.2">
      <c r="A312" s="3" t="s">
        <v>1000</v>
      </c>
      <c r="B312">
        <v>1.488</v>
      </c>
      <c r="C312">
        <f t="shared" si="4"/>
        <v>1.5</v>
      </c>
    </row>
    <row r="313" spans="1:3" x14ac:dyDescent="0.2">
      <c r="A313" s="3" t="s">
        <v>973</v>
      </c>
      <c r="B313">
        <v>2.153</v>
      </c>
      <c r="C313">
        <f t="shared" si="4"/>
        <v>2.2000000000000002</v>
      </c>
    </row>
    <row r="314" spans="1:3" x14ac:dyDescent="0.2">
      <c r="A314" s="3" t="s">
        <v>997</v>
      </c>
      <c r="B314">
        <v>2.153</v>
      </c>
      <c r="C314">
        <f t="shared" si="4"/>
        <v>2.2000000000000002</v>
      </c>
    </row>
    <row r="315" spans="1:3" x14ac:dyDescent="0.2">
      <c r="A315" s="3" t="s">
        <v>990</v>
      </c>
      <c r="B315">
        <v>4.6779999999999999</v>
      </c>
      <c r="C315">
        <f t="shared" si="4"/>
        <v>4.6999999999999993</v>
      </c>
    </row>
    <row r="316" spans="1:3" x14ac:dyDescent="0.2">
      <c r="A316" s="3" t="s">
        <v>1033</v>
      </c>
      <c r="B316">
        <v>0.16</v>
      </c>
      <c r="C316">
        <f t="shared" si="4"/>
        <v>0.2</v>
      </c>
    </row>
    <row r="317" spans="1:3" x14ac:dyDescent="0.2">
      <c r="A317" s="3" t="s">
        <v>1029</v>
      </c>
      <c r="B317">
        <v>14.872</v>
      </c>
      <c r="C317">
        <f t="shared" si="4"/>
        <v>14.9</v>
      </c>
    </row>
    <row r="318" spans="1:3" x14ac:dyDescent="0.2">
      <c r="A318" s="3" t="s">
        <v>1025</v>
      </c>
      <c r="B318">
        <v>0.96</v>
      </c>
      <c r="C318">
        <f t="shared" si="4"/>
        <v>1</v>
      </c>
    </row>
    <row r="319" spans="1:3" x14ac:dyDescent="0.2">
      <c r="A319" s="3" t="s">
        <v>1050</v>
      </c>
      <c r="B319">
        <v>0.42</v>
      </c>
      <c r="C319">
        <f t="shared" si="4"/>
        <v>0.5</v>
      </c>
    </row>
    <row r="320" spans="1:3" x14ac:dyDescent="0.2">
      <c r="A320" s="3" t="s">
        <v>1040</v>
      </c>
      <c r="B320">
        <v>2.4</v>
      </c>
      <c r="C320">
        <f t="shared" si="4"/>
        <v>2.4</v>
      </c>
    </row>
    <row r="321" spans="1:3" x14ac:dyDescent="0.2">
      <c r="A321" s="3" t="s">
        <v>1037</v>
      </c>
      <c r="B321">
        <v>1.6</v>
      </c>
      <c r="C321">
        <f t="shared" si="4"/>
        <v>1.6</v>
      </c>
    </row>
    <row r="322" spans="1:3" x14ac:dyDescent="0.2">
      <c r="A322" s="3" t="s">
        <v>1057</v>
      </c>
      <c r="B322">
        <v>0.76</v>
      </c>
      <c r="C322">
        <f t="shared" si="4"/>
        <v>0.79999999999999993</v>
      </c>
    </row>
    <row r="323" spans="1:3" x14ac:dyDescent="0.2">
      <c r="A323" s="3" t="s">
        <v>1054</v>
      </c>
      <c r="B323">
        <v>2.85</v>
      </c>
      <c r="C323">
        <f t="shared" ref="C323:C386" si="5">ROUNDUP(B323,1)</f>
        <v>2.9</v>
      </c>
    </row>
    <row r="324" spans="1:3" x14ac:dyDescent="0.2">
      <c r="A324" s="3" t="s">
        <v>1047</v>
      </c>
      <c r="B324">
        <v>1.7</v>
      </c>
      <c r="C324">
        <f t="shared" si="5"/>
        <v>1.7</v>
      </c>
    </row>
    <row r="325" spans="1:3" x14ac:dyDescent="0.2">
      <c r="A325" s="3" t="s">
        <v>1044</v>
      </c>
      <c r="B325">
        <v>0.52</v>
      </c>
      <c r="C325">
        <f t="shared" si="5"/>
        <v>0.6</v>
      </c>
    </row>
    <row r="326" spans="1:3" x14ac:dyDescent="0.2">
      <c r="A326" s="3" t="s">
        <v>1063</v>
      </c>
      <c r="B326">
        <v>0.85</v>
      </c>
      <c r="C326">
        <f t="shared" si="5"/>
        <v>0.9</v>
      </c>
    </row>
    <row r="327" spans="1:3" x14ac:dyDescent="0.2">
      <c r="A327" s="3" t="s">
        <v>1008</v>
      </c>
      <c r="B327">
        <v>1.583</v>
      </c>
      <c r="C327">
        <f t="shared" si="5"/>
        <v>1.6</v>
      </c>
    </row>
    <row r="328" spans="1:3" x14ac:dyDescent="0.2">
      <c r="A328" s="3" t="s">
        <v>1107</v>
      </c>
      <c r="B328">
        <v>1.45</v>
      </c>
      <c r="C328">
        <f t="shared" si="5"/>
        <v>1.5</v>
      </c>
    </row>
    <row r="329" spans="1:3" x14ac:dyDescent="0.2">
      <c r="A329" s="3" t="s">
        <v>1125</v>
      </c>
      <c r="B329">
        <v>7.0000000000000007E-2</v>
      </c>
      <c r="C329">
        <f t="shared" si="5"/>
        <v>0.1</v>
      </c>
    </row>
    <row r="330" spans="1:3" x14ac:dyDescent="0.2">
      <c r="A330" s="3" t="s">
        <v>1133</v>
      </c>
      <c r="B330">
        <v>1.8360000000000001</v>
      </c>
      <c r="C330">
        <f t="shared" si="5"/>
        <v>1.9000000000000001</v>
      </c>
    </row>
    <row r="331" spans="1:3" x14ac:dyDescent="0.2">
      <c r="A331" s="3" t="s">
        <v>1112</v>
      </c>
      <c r="B331">
        <v>0.25</v>
      </c>
      <c r="C331">
        <f t="shared" si="5"/>
        <v>0.30000000000000004</v>
      </c>
    </row>
    <row r="332" spans="1:3" x14ac:dyDescent="0.2">
      <c r="A332" s="3" t="s">
        <v>1073</v>
      </c>
      <c r="B332">
        <v>2.3199999999999998</v>
      </c>
      <c r="C332">
        <f t="shared" si="5"/>
        <v>2.4</v>
      </c>
    </row>
    <row r="333" spans="1:3" x14ac:dyDescent="0.2">
      <c r="A333" s="3" t="s">
        <v>1089</v>
      </c>
      <c r="B333">
        <v>0.28000000000000003</v>
      </c>
      <c r="C333">
        <f t="shared" si="5"/>
        <v>0.30000000000000004</v>
      </c>
    </row>
    <row r="334" spans="1:3" x14ac:dyDescent="0.2">
      <c r="A334" s="3" t="s">
        <v>1114</v>
      </c>
      <c r="B334">
        <v>1.07</v>
      </c>
      <c r="C334">
        <f t="shared" si="5"/>
        <v>1.1000000000000001</v>
      </c>
    </row>
    <row r="335" spans="1:3" x14ac:dyDescent="0.2">
      <c r="A335" s="3" t="s">
        <v>1094</v>
      </c>
      <c r="B335">
        <v>1.6</v>
      </c>
      <c r="C335">
        <f t="shared" si="5"/>
        <v>1.6</v>
      </c>
    </row>
    <row r="336" spans="1:3" x14ac:dyDescent="0.2">
      <c r="A336" s="3" t="s">
        <v>1121</v>
      </c>
      <c r="B336">
        <v>3.1</v>
      </c>
      <c r="C336">
        <f t="shared" si="5"/>
        <v>3.1</v>
      </c>
    </row>
    <row r="337" spans="1:3" x14ac:dyDescent="0.2">
      <c r="A337" s="3" t="s">
        <v>1074</v>
      </c>
      <c r="B337">
        <v>2.52</v>
      </c>
      <c r="C337">
        <f t="shared" si="5"/>
        <v>2.6</v>
      </c>
    </row>
    <row r="338" spans="1:3" x14ac:dyDescent="0.2">
      <c r="A338" s="3" t="s">
        <v>1105</v>
      </c>
      <c r="B338">
        <v>0.11</v>
      </c>
      <c r="C338">
        <f t="shared" si="5"/>
        <v>0.2</v>
      </c>
    </row>
    <row r="339" spans="1:3" x14ac:dyDescent="0.2">
      <c r="A339" s="3" t="s">
        <v>1109</v>
      </c>
      <c r="B339">
        <v>1.508</v>
      </c>
      <c r="C339">
        <f t="shared" si="5"/>
        <v>1.6</v>
      </c>
    </row>
    <row r="340" spans="1:3" x14ac:dyDescent="0.2">
      <c r="A340" s="3" t="s">
        <v>1117</v>
      </c>
      <c r="B340">
        <v>0.28000000000000003</v>
      </c>
      <c r="C340">
        <f t="shared" si="5"/>
        <v>0.30000000000000004</v>
      </c>
    </row>
    <row r="341" spans="1:3" x14ac:dyDescent="0.2">
      <c r="A341" s="3" t="s">
        <v>1101</v>
      </c>
      <c r="B341">
        <v>0.77</v>
      </c>
      <c r="C341">
        <f t="shared" si="5"/>
        <v>0.79999999999999993</v>
      </c>
    </row>
    <row r="342" spans="1:3" x14ac:dyDescent="0.2">
      <c r="A342" s="3" t="s">
        <v>1142</v>
      </c>
      <c r="B342">
        <v>3.51</v>
      </c>
      <c r="C342">
        <f t="shared" si="5"/>
        <v>3.6</v>
      </c>
    </row>
    <row r="343" spans="1:3" x14ac:dyDescent="0.2">
      <c r="A343" s="3" t="s">
        <v>1136</v>
      </c>
      <c r="B343">
        <v>3.51</v>
      </c>
      <c r="C343">
        <f t="shared" si="5"/>
        <v>3.6</v>
      </c>
    </row>
    <row r="344" spans="1:3" x14ac:dyDescent="0.2">
      <c r="A344" s="3" t="s">
        <v>1135</v>
      </c>
      <c r="B344">
        <v>0.02</v>
      </c>
      <c r="C344">
        <f t="shared" si="5"/>
        <v>0.1</v>
      </c>
    </row>
    <row r="345" spans="1:3" x14ac:dyDescent="0.2">
      <c r="A345" s="3" t="s">
        <v>1156</v>
      </c>
      <c r="B345">
        <v>4.6779999999999999</v>
      </c>
      <c r="C345">
        <f t="shared" si="5"/>
        <v>4.6999999999999993</v>
      </c>
    </row>
    <row r="346" spans="1:3" x14ac:dyDescent="0.2">
      <c r="A346" s="3" t="s">
        <v>1966</v>
      </c>
      <c r="B346">
        <v>3</v>
      </c>
      <c r="C346">
        <f t="shared" si="5"/>
        <v>3</v>
      </c>
    </row>
    <row r="347" spans="1:3" x14ac:dyDescent="0.2">
      <c r="A347" s="3" t="s">
        <v>1196</v>
      </c>
      <c r="B347">
        <v>0.28000000000000003</v>
      </c>
      <c r="C347">
        <f t="shared" si="5"/>
        <v>0.30000000000000004</v>
      </c>
    </row>
    <row r="348" spans="1:3" x14ac:dyDescent="0.2">
      <c r="A348" s="3" t="s">
        <v>1191</v>
      </c>
      <c r="B348">
        <v>0.15</v>
      </c>
      <c r="C348">
        <f t="shared" si="5"/>
        <v>0.2</v>
      </c>
    </row>
    <row r="349" spans="1:3" x14ac:dyDescent="0.2">
      <c r="A349" s="3" t="s">
        <v>1170</v>
      </c>
      <c r="B349">
        <v>10.08</v>
      </c>
      <c r="C349">
        <f t="shared" si="5"/>
        <v>10.1</v>
      </c>
    </row>
    <row r="350" spans="1:3" x14ac:dyDescent="0.2">
      <c r="A350" s="3" t="s">
        <v>1175</v>
      </c>
      <c r="B350">
        <v>0.4</v>
      </c>
      <c r="C350">
        <f t="shared" si="5"/>
        <v>0.4</v>
      </c>
    </row>
    <row r="351" spans="1:3" x14ac:dyDescent="0.2">
      <c r="A351" s="3" t="s">
        <v>1179</v>
      </c>
      <c r="B351">
        <v>4.7869999999999999</v>
      </c>
      <c r="C351">
        <f t="shared" si="5"/>
        <v>4.8</v>
      </c>
    </row>
    <row r="352" spans="1:3" x14ac:dyDescent="0.2">
      <c r="A352" s="3" t="s">
        <v>1178</v>
      </c>
      <c r="B352">
        <v>4.532</v>
      </c>
      <c r="C352">
        <f t="shared" si="5"/>
        <v>4.5999999999999996</v>
      </c>
    </row>
    <row r="353" spans="1:3" x14ac:dyDescent="0.2">
      <c r="A353" s="3" t="s">
        <v>1172</v>
      </c>
      <c r="B353">
        <v>4.4640000000000004</v>
      </c>
      <c r="C353">
        <f t="shared" si="5"/>
        <v>4.5</v>
      </c>
    </row>
    <row r="354" spans="1:3" x14ac:dyDescent="0.2">
      <c r="A354" s="3" t="s">
        <v>1223</v>
      </c>
      <c r="B354">
        <v>4.532</v>
      </c>
      <c r="C354">
        <f t="shared" si="5"/>
        <v>4.5999999999999996</v>
      </c>
    </row>
    <row r="355" spans="1:3" x14ac:dyDescent="0.2">
      <c r="A355" s="3" t="s">
        <v>1246</v>
      </c>
      <c r="B355">
        <v>4.532</v>
      </c>
      <c r="C355">
        <f t="shared" si="5"/>
        <v>4.5999999999999996</v>
      </c>
    </row>
    <row r="356" spans="1:3" x14ac:dyDescent="0.2">
      <c r="A356" s="3" t="s">
        <v>1226</v>
      </c>
      <c r="B356">
        <v>0.05</v>
      </c>
      <c r="C356">
        <f t="shared" si="5"/>
        <v>0.1</v>
      </c>
    </row>
    <row r="357" spans="1:3" x14ac:dyDescent="0.2">
      <c r="A357" s="3" t="s">
        <v>1210</v>
      </c>
      <c r="B357">
        <v>7.0000000000000007E-2</v>
      </c>
      <c r="C357">
        <f t="shared" si="5"/>
        <v>0.1</v>
      </c>
    </row>
    <row r="358" spans="1:3" x14ac:dyDescent="0.2">
      <c r="A358" s="3" t="s">
        <v>1243</v>
      </c>
      <c r="B358">
        <v>0.1</v>
      </c>
      <c r="C358">
        <f t="shared" si="5"/>
        <v>0.1</v>
      </c>
    </row>
    <row r="359" spans="1:3" x14ac:dyDescent="0.2">
      <c r="A359" s="3" t="s">
        <v>1230</v>
      </c>
      <c r="B359">
        <v>1.6</v>
      </c>
      <c r="C359">
        <f t="shared" si="5"/>
        <v>1.6</v>
      </c>
    </row>
    <row r="360" spans="1:3" x14ac:dyDescent="0.2">
      <c r="A360" s="3" t="s">
        <v>1205</v>
      </c>
      <c r="B360">
        <v>2.0299999999999998</v>
      </c>
      <c r="C360">
        <f t="shared" si="5"/>
        <v>2.1</v>
      </c>
    </row>
    <row r="361" spans="1:3" x14ac:dyDescent="0.2">
      <c r="A361" s="3" t="s">
        <v>1214</v>
      </c>
      <c r="B361">
        <v>1.488</v>
      </c>
      <c r="C361">
        <f t="shared" si="5"/>
        <v>1.5</v>
      </c>
    </row>
    <row r="362" spans="1:3" x14ac:dyDescent="0.2">
      <c r="A362" s="3" t="s">
        <v>1207</v>
      </c>
      <c r="B362">
        <v>0.2</v>
      </c>
      <c r="C362">
        <f t="shared" si="5"/>
        <v>0.2</v>
      </c>
    </row>
    <row r="363" spans="1:3" x14ac:dyDescent="0.2">
      <c r="A363" s="3" t="s">
        <v>1220</v>
      </c>
      <c r="B363">
        <v>0.42</v>
      </c>
      <c r="C363">
        <f t="shared" si="5"/>
        <v>0.5</v>
      </c>
    </row>
    <row r="364" spans="1:3" x14ac:dyDescent="0.2">
      <c r="A364" s="3" t="s">
        <v>1361</v>
      </c>
      <c r="B364">
        <v>0.11</v>
      </c>
      <c r="C364">
        <f t="shared" si="5"/>
        <v>0.2</v>
      </c>
    </row>
    <row r="365" spans="1:3" x14ac:dyDescent="0.2">
      <c r="A365" s="3" t="s">
        <v>1364</v>
      </c>
      <c r="B365">
        <v>4.6379999999999999</v>
      </c>
      <c r="C365">
        <f t="shared" si="5"/>
        <v>4.6999999999999993</v>
      </c>
    </row>
    <row r="366" spans="1:3" x14ac:dyDescent="0.2">
      <c r="A366" s="3" t="s">
        <v>1311</v>
      </c>
      <c r="B366">
        <v>4.266</v>
      </c>
      <c r="C366">
        <f t="shared" si="5"/>
        <v>4.3</v>
      </c>
    </row>
    <row r="367" spans="1:3" x14ac:dyDescent="0.2">
      <c r="A367" s="3" t="s">
        <v>1306</v>
      </c>
      <c r="B367">
        <v>1.508</v>
      </c>
      <c r="C367">
        <f t="shared" si="5"/>
        <v>1.6</v>
      </c>
    </row>
    <row r="368" spans="1:3" x14ac:dyDescent="0.2">
      <c r="A368" s="3" t="s">
        <v>1344</v>
      </c>
      <c r="B368">
        <v>15.163</v>
      </c>
      <c r="C368">
        <f t="shared" si="5"/>
        <v>15.2</v>
      </c>
    </row>
    <row r="369" spans="1:3" x14ac:dyDescent="0.2">
      <c r="A369" s="3" t="s">
        <v>1299</v>
      </c>
      <c r="B369">
        <v>0.52</v>
      </c>
      <c r="C369">
        <f t="shared" si="5"/>
        <v>0.6</v>
      </c>
    </row>
    <row r="370" spans="1:3" x14ac:dyDescent="0.2">
      <c r="A370" s="3" t="s">
        <v>1366</v>
      </c>
      <c r="B370">
        <v>1.583</v>
      </c>
      <c r="C370">
        <f t="shared" si="5"/>
        <v>1.6</v>
      </c>
    </row>
    <row r="371" spans="1:3" x14ac:dyDescent="0.2">
      <c r="A371" s="3" t="s">
        <v>1332</v>
      </c>
      <c r="B371">
        <v>0.42</v>
      </c>
      <c r="C371">
        <f t="shared" si="5"/>
        <v>0.5</v>
      </c>
    </row>
    <row r="372" spans="1:3" x14ac:dyDescent="0.2">
      <c r="A372" s="3" t="s">
        <v>1287</v>
      </c>
      <c r="B372">
        <v>0.42</v>
      </c>
      <c r="C372">
        <f t="shared" si="5"/>
        <v>0.5</v>
      </c>
    </row>
    <row r="373" spans="1:3" x14ac:dyDescent="0.2">
      <c r="A373" s="3" t="s">
        <v>1259</v>
      </c>
      <c r="B373">
        <v>6</v>
      </c>
      <c r="C373">
        <f t="shared" si="5"/>
        <v>6</v>
      </c>
    </row>
    <row r="374" spans="1:3" x14ac:dyDescent="0.2">
      <c r="A374" s="3" t="s">
        <v>1274</v>
      </c>
      <c r="B374">
        <v>4.7869999999999999</v>
      </c>
      <c r="C374">
        <f t="shared" si="5"/>
        <v>4.8</v>
      </c>
    </row>
    <row r="375" spans="1:3" x14ac:dyDescent="0.2">
      <c r="A375" s="3" t="s">
        <v>1372</v>
      </c>
      <c r="B375">
        <v>0.21</v>
      </c>
      <c r="C375">
        <f t="shared" si="5"/>
        <v>0.30000000000000004</v>
      </c>
    </row>
    <row r="376" spans="1:3" x14ac:dyDescent="0.2">
      <c r="A376" s="3" t="s">
        <v>1323</v>
      </c>
      <c r="B376">
        <v>0.64</v>
      </c>
      <c r="C376">
        <f t="shared" si="5"/>
        <v>0.7</v>
      </c>
    </row>
    <row r="377" spans="1:3" x14ac:dyDescent="0.2">
      <c r="A377" s="3" t="s">
        <v>1271</v>
      </c>
      <c r="B377">
        <v>0.42</v>
      </c>
      <c r="C377">
        <f t="shared" si="5"/>
        <v>0.5</v>
      </c>
    </row>
    <row r="378" spans="1:3" x14ac:dyDescent="0.2">
      <c r="A378" s="3" t="s">
        <v>1326</v>
      </c>
      <c r="B378">
        <v>0.3</v>
      </c>
      <c r="C378">
        <f t="shared" si="5"/>
        <v>0.3</v>
      </c>
    </row>
    <row r="379" spans="1:3" x14ac:dyDescent="0.2">
      <c r="A379" s="3" t="s">
        <v>1284</v>
      </c>
      <c r="B379">
        <v>2.2400000000000002</v>
      </c>
      <c r="C379">
        <f t="shared" si="5"/>
        <v>2.3000000000000003</v>
      </c>
    </row>
    <row r="380" spans="1:3" x14ac:dyDescent="0.2">
      <c r="A380" s="3" t="s">
        <v>1293</v>
      </c>
      <c r="B380">
        <v>0.08</v>
      </c>
      <c r="C380">
        <f t="shared" si="5"/>
        <v>0.1</v>
      </c>
    </row>
    <row r="381" spans="1:3" x14ac:dyDescent="0.2">
      <c r="A381" s="3" t="s">
        <v>1305</v>
      </c>
      <c r="B381">
        <v>0.42</v>
      </c>
      <c r="C381">
        <f t="shared" si="5"/>
        <v>0.5</v>
      </c>
    </row>
    <row r="382" spans="1:3" x14ac:dyDescent="0.2">
      <c r="A382" s="3" t="s">
        <v>1277</v>
      </c>
      <c r="B382">
        <v>0.41</v>
      </c>
      <c r="C382">
        <f t="shared" si="5"/>
        <v>0.5</v>
      </c>
    </row>
    <row r="383" spans="1:3" x14ac:dyDescent="0.2">
      <c r="A383" s="3" t="s">
        <v>1281</v>
      </c>
      <c r="B383">
        <v>0.41</v>
      </c>
      <c r="C383">
        <f t="shared" si="5"/>
        <v>0.5</v>
      </c>
    </row>
    <row r="384" spans="1:3" x14ac:dyDescent="0.2">
      <c r="A384" s="3" t="s">
        <v>1255</v>
      </c>
      <c r="B384">
        <v>0.31</v>
      </c>
      <c r="C384">
        <f t="shared" si="5"/>
        <v>0.4</v>
      </c>
    </row>
    <row r="385" spans="1:3" x14ac:dyDescent="0.2">
      <c r="A385" s="3" t="s">
        <v>1369</v>
      </c>
      <c r="B385">
        <v>1.33</v>
      </c>
      <c r="C385">
        <f t="shared" si="5"/>
        <v>1.4000000000000001</v>
      </c>
    </row>
    <row r="386" spans="1:3" x14ac:dyDescent="0.2">
      <c r="A386" s="3" t="s">
        <v>1337</v>
      </c>
      <c r="B386">
        <v>0.42</v>
      </c>
      <c r="C386">
        <f t="shared" si="5"/>
        <v>0.5</v>
      </c>
    </row>
    <row r="387" spans="1:3" x14ac:dyDescent="0.2">
      <c r="A387" s="3" t="s">
        <v>1358</v>
      </c>
      <c r="B387">
        <v>4.266</v>
      </c>
      <c r="C387">
        <f t="shared" ref="C387:C450" si="6">ROUNDUP(B387,1)</f>
        <v>4.3</v>
      </c>
    </row>
    <row r="388" spans="1:3" x14ac:dyDescent="0.2">
      <c r="A388" s="3" t="s">
        <v>1347</v>
      </c>
      <c r="B388">
        <v>0.82</v>
      </c>
      <c r="C388">
        <f t="shared" si="6"/>
        <v>0.9</v>
      </c>
    </row>
    <row r="389" spans="1:3" x14ac:dyDescent="0.2">
      <c r="A389" s="3" t="s">
        <v>1329</v>
      </c>
      <c r="B389">
        <v>0.3</v>
      </c>
      <c r="C389">
        <f t="shared" si="6"/>
        <v>0.3</v>
      </c>
    </row>
    <row r="390" spans="1:3" x14ac:dyDescent="0.2">
      <c r="A390" s="3" t="s">
        <v>1309</v>
      </c>
      <c r="B390">
        <v>0.21</v>
      </c>
      <c r="C390">
        <f t="shared" si="6"/>
        <v>0.30000000000000004</v>
      </c>
    </row>
    <row r="391" spans="1:3" x14ac:dyDescent="0.2">
      <c r="A391" s="3" t="s">
        <v>1353</v>
      </c>
      <c r="B391">
        <v>2.65</v>
      </c>
      <c r="C391">
        <f t="shared" si="6"/>
        <v>2.7</v>
      </c>
    </row>
    <row r="392" spans="1:3" x14ac:dyDescent="0.2">
      <c r="A392" s="3" t="s">
        <v>1317</v>
      </c>
      <c r="B392">
        <v>0.42</v>
      </c>
      <c r="C392">
        <f t="shared" si="6"/>
        <v>0.5</v>
      </c>
    </row>
    <row r="393" spans="1:3" x14ac:dyDescent="0.2">
      <c r="A393" s="3" t="s">
        <v>1290</v>
      </c>
      <c r="B393">
        <v>0.24</v>
      </c>
      <c r="C393">
        <f t="shared" si="6"/>
        <v>0.30000000000000004</v>
      </c>
    </row>
    <row r="394" spans="1:3" x14ac:dyDescent="0.2">
      <c r="A394" s="3" t="s">
        <v>1302</v>
      </c>
      <c r="B394">
        <v>0.42</v>
      </c>
      <c r="C394">
        <f t="shared" si="6"/>
        <v>0.5</v>
      </c>
    </row>
    <row r="395" spans="1:3" x14ac:dyDescent="0.2">
      <c r="A395" s="3" t="s">
        <v>1268</v>
      </c>
      <c r="B395">
        <v>0.42</v>
      </c>
      <c r="C395">
        <f t="shared" si="6"/>
        <v>0.5</v>
      </c>
    </row>
    <row r="396" spans="1:3" x14ac:dyDescent="0.2">
      <c r="A396" s="3" t="s">
        <v>1375</v>
      </c>
      <c r="B396">
        <v>1.26</v>
      </c>
      <c r="C396">
        <f t="shared" si="6"/>
        <v>1.3</v>
      </c>
    </row>
    <row r="397" spans="1:3" x14ac:dyDescent="0.2">
      <c r="A397" s="3" t="s">
        <v>1433</v>
      </c>
      <c r="B397">
        <v>2.355</v>
      </c>
      <c r="C397">
        <f t="shared" si="6"/>
        <v>2.4</v>
      </c>
    </row>
    <row r="398" spans="1:3" x14ac:dyDescent="0.2">
      <c r="A398" s="3" t="s">
        <v>1604</v>
      </c>
      <c r="B398">
        <v>2.5</v>
      </c>
      <c r="C398">
        <f t="shared" si="6"/>
        <v>2.5</v>
      </c>
    </row>
    <row r="399" spans="1:3" x14ac:dyDescent="0.2">
      <c r="A399" s="3" t="s">
        <v>1438</v>
      </c>
      <c r="B399">
        <v>0.42</v>
      </c>
      <c r="C399">
        <f t="shared" si="6"/>
        <v>0.5</v>
      </c>
    </row>
    <row r="400" spans="1:3" x14ac:dyDescent="0.2">
      <c r="A400" s="3" t="s">
        <v>1389</v>
      </c>
      <c r="B400">
        <v>0.42</v>
      </c>
      <c r="C400">
        <f t="shared" si="6"/>
        <v>0.5</v>
      </c>
    </row>
    <row r="401" spans="1:3" x14ac:dyDescent="0.2">
      <c r="A401" s="3" t="s">
        <v>1396</v>
      </c>
      <c r="B401">
        <v>1.57</v>
      </c>
      <c r="C401">
        <f t="shared" si="6"/>
        <v>1.6</v>
      </c>
    </row>
    <row r="402" spans="1:3" x14ac:dyDescent="0.2">
      <c r="A402" s="3" t="s">
        <v>1548</v>
      </c>
      <c r="B402">
        <v>0.41</v>
      </c>
      <c r="C402">
        <f t="shared" si="6"/>
        <v>0.5</v>
      </c>
    </row>
    <row r="403" spans="1:3" x14ac:dyDescent="0.2">
      <c r="A403" s="3" t="s">
        <v>1406</v>
      </c>
      <c r="B403">
        <v>0.41</v>
      </c>
      <c r="C403">
        <f t="shared" si="6"/>
        <v>0.5</v>
      </c>
    </row>
    <row r="404" spans="1:3" x14ac:dyDescent="0.2">
      <c r="A404" s="3" t="s">
        <v>1524</v>
      </c>
      <c r="B404">
        <v>1.47</v>
      </c>
      <c r="C404">
        <f t="shared" si="6"/>
        <v>1.5</v>
      </c>
    </row>
    <row r="405" spans="1:3" x14ac:dyDescent="0.2">
      <c r="A405" s="3" t="s">
        <v>1503</v>
      </c>
      <c r="B405">
        <v>0.31</v>
      </c>
      <c r="C405">
        <f t="shared" si="6"/>
        <v>0.4</v>
      </c>
    </row>
    <row r="406" spans="1:3" x14ac:dyDescent="0.2">
      <c r="A406" s="3" t="s">
        <v>1658</v>
      </c>
      <c r="B406">
        <v>4.6379999999999999</v>
      </c>
      <c r="C406">
        <f t="shared" si="6"/>
        <v>4.6999999999999993</v>
      </c>
    </row>
    <row r="407" spans="1:3" x14ac:dyDescent="0.2">
      <c r="A407" s="3" t="s">
        <v>1485</v>
      </c>
      <c r="B407">
        <v>0.42</v>
      </c>
      <c r="C407">
        <f t="shared" si="6"/>
        <v>0.5</v>
      </c>
    </row>
    <row r="408" spans="1:3" x14ac:dyDescent="0.2">
      <c r="A408" s="3" t="s">
        <v>1606</v>
      </c>
      <c r="B408">
        <v>0.31</v>
      </c>
      <c r="C408">
        <f t="shared" si="6"/>
        <v>0.4</v>
      </c>
    </row>
    <row r="409" spans="1:3" x14ac:dyDescent="0.2">
      <c r="A409" s="3" t="s">
        <v>1440</v>
      </c>
      <c r="B409">
        <v>0.42</v>
      </c>
      <c r="C409">
        <f t="shared" si="6"/>
        <v>0.5</v>
      </c>
    </row>
    <row r="410" spans="1:3" x14ac:dyDescent="0.2">
      <c r="A410" s="3" t="s">
        <v>1585</v>
      </c>
      <c r="B410">
        <v>0.3</v>
      </c>
      <c r="C410">
        <f t="shared" si="6"/>
        <v>0.3</v>
      </c>
    </row>
    <row r="411" spans="1:3" x14ac:dyDescent="0.2">
      <c r="A411" s="3" t="s">
        <v>1551</v>
      </c>
      <c r="B411">
        <v>4.5060000000000002</v>
      </c>
      <c r="C411">
        <f t="shared" si="6"/>
        <v>4.5999999999999996</v>
      </c>
    </row>
    <row r="412" spans="1:3" x14ac:dyDescent="0.2">
      <c r="A412" s="3" t="s">
        <v>1446</v>
      </c>
      <c r="B412">
        <v>0.42</v>
      </c>
      <c r="C412">
        <f t="shared" si="6"/>
        <v>0.5</v>
      </c>
    </row>
    <row r="413" spans="1:3" x14ac:dyDescent="0.2">
      <c r="A413" s="3" t="s">
        <v>1465</v>
      </c>
      <c r="B413">
        <v>0.31</v>
      </c>
      <c r="C413">
        <f t="shared" si="6"/>
        <v>0.4</v>
      </c>
    </row>
    <row r="414" spans="1:3" x14ac:dyDescent="0.2">
      <c r="A414" s="3" t="s">
        <v>1473</v>
      </c>
      <c r="B414">
        <v>0.2</v>
      </c>
      <c r="C414">
        <f t="shared" si="6"/>
        <v>0.2</v>
      </c>
    </row>
    <row r="415" spans="1:3" x14ac:dyDescent="0.2">
      <c r="A415" s="3" t="s">
        <v>1430</v>
      </c>
      <c r="B415">
        <v>0.63</v>
      </c>
      <c r="C415">
        <f t="shared" si="6"/>
        <v>0.7</v>
      </c>
    </row>
    <row r="416" spans="1:3" x14ac:dyDescent="0.2">
      <c r="A416" s="3" t="s">
        <v>1384</v>
      </c>
      <c r="B416">
        <v>0.31</v>
      </c>
      <c r="C416">
        <f t="shared" si="6"/>
        <v>0.4</v>
      </c>
    </row>
    <row r="417" spans="1:3" x14ac:dyDescent="0.2">
      <c r="A417" s="3" t="s">
        <v>1461</v>
      </c>
      <c r="B417">
        <v>6.2729999999999997</v>
      </c>
      <c r="C417">
        <f t="shared" si="6"/>
        <v>6.3</v>
      </c>
    </row>
    <row r="418" spans="1:3" x14ac:dyDescent="0.2">
      <c r="A418" s="3" t="s">
        <v>1545</v>
      </c>
      <c r="B418">
        <v>0.42</v>
      </c>
      <c r="C418">
        <f t="shared" si="6"/>
        <v>0.5</v>
      </c>
    </row>
    <row r="419" spans="1:3" x14ac:dyDescent="0.2">
      <c r="A419" s="3" t="s">
        <v>1498</v>
      </c>
      <c r="B419">
        <v>4.532</v>
      </c>
      <c r="C419">
        <f t="shared" si="6"/>
        <v>4.5999999999999996</v>
      </c>
    </row>
    <row r="420" spans="1:3" x14ac:dyDescent="0.2">
      <c r="A420" s="3" t="s">
        <v>1418</v>
      </c>
      <c r="B420">
        <v>1.22</v>
      </c>
      <c r="C420">
        <f t="shared" si="6"/>
        <v>1.3</v>
      </c>
    </row>
    <row r="421" spans="1:3" x14ac:dyDescent="0.2">
      <c r="A421" s="3" t="s">
        <v>1622</v>
      </c>
      <c r="B421">
        <v>0.77</v>
      </c>
      <c r="C421">
        <f t="shared" si="6"/>
        <v>0.79999999999999993</v>
      </c>
    </row>
    <row r="422" spans="1:3" x14ac:dyDescent="0.2">
      <c r="A422" s="3" t="s">
        <v>1509</v>
      </c>
      <c r="B422">
        <v>4.532</v>
      </c>
      <c r="C422">
        <f t="shared" si="6"/>
        <v>4.5999999999999996</v>
      </c>
    </row>
    <row r="423" spans="1:3" x14ac:dyDescent="0.2">
      <c r="A423" s="3" t="s">
        <v>1642</v>
      </c>
      <c r="B423">
        <v>0.41</v>
      </c>
      <c r="C423">
        <f t="shared" si="6"/>
        <v>0.5</v>
      </c>
    </row>
    <row r="424" spans="1:3" x14ac:dyDescent="0.2">
      <c r="A424" s="3" t="s">
        <v>1538</v>
      </c>
      <c r="B424">
        <v>0.41</v>
      </c>
      <c r="C424">
        <f t="shared" si="6"/>
        <v>0.5</v>
      </c>
    </row>
    <row r="425" spans="1:3" x14ac:dyDescent="0.2">
      <c r="A425" s="3" t="s">
        <v>1421</v>
      </c>
      <c r="B425">
        <v>0.63</v>
      </c>
      <c r="C425">
        <f t="shared" si="6"/>
        <v>0.7</v>
      </c>
    </row>
    <row r="426" spans="1:3" x14ac:dyDescent="0.2">
      <c r="A426" s="3" t="s">
        <v>1521</v>
      </c>
      <c r="B426">
        <v>0.63</v>
      </c>
      <c r="C426">
        <f t="shared" si="6"/>
        <v>0.7</v>
      </c>
    </row>
    <row r="427" spans="1:3" x14ac:dyDescent="0.2">
      <c r="A427" s="3" t="s">
        <v>1515</v>
      </c>
      <c r="B427">
        <v>0.21</v>
      </c>
      <c r="C427">
        <f t="shared" si="6"/>
        <v>0.30000000000000004</v>
      </c>
    </row>
    <row r="428" spans="1:3" x14ac:dyDescent="0.2">
      <c r="A428" s="3" t="s">
        <v>1490</v>
      </c>
      <c r="B428">
        <v>0.73</v>
      </c>
      <c r="C428">
        <f t="shared" si="6"/>
        <v>0.79999999999999993</v>
      </c>
    </row>
    <row r="429" spans="1:3" x14ac:dyDescent="0.2">
      <c r="A429" s="3" t="s">
        <v>1393</v>
      </c>
      <c r="B429">
        <v>0.41</v>
      </c>
      <c r="C429">
        <f t="shared" si="6"/>
        <v>0.5</v>
      </c>
    </row>
    <row r="430" spans="1:3" x14ac:dyDescent="0.2">
      <c r="A430" s="3" t="s">
        <v>1387</v>
      </c>
      <c r="B430">
        <v>0.31</v>
      </c>
      <c r="C430">
        <f t="shared" si="6"/>
        <v>0.4</v>
      </c>
    </row>
    <row r="431" spans="1:3" x14ac:dyDescent="0.2">
      <c r="A431" s="3" t="s">
        <v>1639</v>
      </c>
      <c r="B431">
        <v>0.21</v>
      </c>
      <c r="C431">
        <f t="shared" si="6"/>
        <v>0.30000000000000004</v>
      </c>
    </row>
    <row r="432" spans="1:3" x14ac:dyDescent="0.2">
      <c r="A432" s="3" t="s">
        <v>1633</v>
      </c>
      <c r="B432">
        <v>0.21</v>
      </c>
      <c r="C432">
        <f t="shared" si="6"/>
        <v>0.30000000000000004</v>
      </c>
    </row>
    <row r="433" spans="1:3" x14ac:dyDescent="0.2">
      <c r="A433" s="3" t="s">
        <v>1478</v>
      </c>
      <c r="B433">
        <v>4.532</v>
      </c>
      <c r="C433">
        <f t="shared" si="6"/>
        <v>4.5999999999999996</v>
      </c>
    </row>
    <row r="434" spans="1:3" x14ac:dyDescent="0.2">
      <c r="A434" s="3" t="s">
        <v>1648</v>
      </c>
      <c r="B434">
        <v>0.42</v>
      </c>
      <c r="C434">
        <f t="shared" si="6"/>
        <v>0.5</v>
      </c>
    </row>
    <row r="435" spans="1:3" x14ac:dyDescent="0.2">
      <c r="A435" s="3" t="s">
        <v>1452</v>
      </c>
      <c r="B435">
        <v>0.63</v>
      </c>
      <c r="C435">
        <f t="shared" si="6"/>
        <v>0.7</v>
      </c>
    </row>
    <row r="436" spans="1:3" x14ac:dyDescent="0.2">
      <c r="A436" s="3" t="s">
        <v>1476</v>
      </c>
      <c r="B436">
        <v>0.21</v>
      </c>
      <c r="C436">
        <f t="shared" si="6"/>
        <v>0.30000000000000004</v>
      </c>
    </row>
    <row r="437" spans="1:3" x14ac:dyDescent="0.2">
      <c r="A437" s="3" t="s">
        <v>1512</v>
      </c>
      <c r="B437">
        <v>0.41</v>
      </c>
      <c r="C437">
        <f t="shared" si="6"/>
        <v>0.5</v>
      </c>
    </row>
    <row r="438" spans="1:3" x14ac:dyDescent="0.2">
      <c r="A438" s="3" t="s">
        <v>1630</v>
      </c>
      <c r="B438">
        <v>0.24</v>
      </c>
      <c r="C438">
        <f t="shared" si="6"/>
        <v>0.30000000000000004</v>
      </c>
    </row>
    <row r="439" spans="1:3" x14ac:dyDescent="0.2">
      <c r="A439" s="3" t="s">
        <v>1496</v>
      </c>
      <c r="B439">
        <v>0.52</v>
      </c>
      <c r="C439">
        <f t="shared" si="6"/>
        <v>0.6</v>
      </c>
    </row>
    <row r="440" spans="1:3" x14ac:dyDescent="0.2">
      <c r="A440" s="3" t="s">
        <v>1556</v>
      </c>
      <c r="B440">
        <v>0.2</v>
      </c>
      <c r="C440">
        <f t="shared" si="6"/>
        <v>0.2</v>
      </c>
    </row>
    <row r="441" spans="1:3" x14ac:dyDescent="0.2">
      <c r="A441" s="3" t="s">
        <v>1471</v>
      </c>
      <c r="B441">
        <v>0.28000000000000003</v>
      </c>
      <c r="C441">
        <f t="shared" si="6"/>
        <v>0.30000000000000004</v>
      </c>
    </row>
    <row r="442" spans="1:3" x14ac:dyDescent="0.2">
      <c r="A442" s="3" t="s">
        <v>1479</v>
      </c>
      <c r="B442">
        <v>0.18</v>
      </c>
      <c r="C442">
        <f t="shared" si="6"/>
        <v>0.2</v>
      </c>
    </row>
    <row r="443" spans="1:3" x14ac:dyDescent="0.2">
      <c r="A443" s="3" t="s">
        <v>1455</v>
      </c>
      <c r="B443">
        <v>0.63</v>
      </c>
      <c r="C443">
        <f t="shared" si="6"/>
        <v>0.7</v>
      </c>
    </row>
    <row r="444" spans="1:3" x14ac:dyDescent="0.2">
      <c r="A444" s="3" t="s">
        <v>1532</v>
      </c>
      <c r="B444">
        <v>0.02</v>
      </c>
      <c r="C444">
        <f t="shared" si="6"/>
        <v>0.1</v>
      </c>
    </row>
    <row r="445" spans="1:3" x14ac:dyDescent="0.2">
      <c r="A445" s="3" t="s">
        <v>1595</v>
      </c>
      <c r="B445">
        <v>0.19</v>
      </c>
      <c r="C445">
        <f t="shared" si="6"/>
        <v>0.2</v>
      </c>
    </row>
    <row r="446" spans="1:3" x14ac:dyDescent="0.2">
      <c r="A446" s="3" t="s">
        <v>1488</v>
      </c>
      <c r="B446">
        <v>0.41</v>
      </c>
      <c r="C446">
        <f t="shared" si="6"/>
        <v>0.5</v>
      </c>
    </row>
    <row r="447" spans="1:3" x14ac:dyDescent="0.2">
      <c r="A447" s="3" t="s">
        <v>1427</v>
      </c>
      <c r="B447">
        <v>0.41</v>
      </c>
      <c r="C447">
        <f t="shared" si="6"/>
        <v>0.5</v>
      </c>
    </row>
    <row r="448" spans="1:3" x14ac:dyDescent="0.2">
      <c r="A448" s="3" t="s">
        <v>1500</v>
      </c>
      <c r="B448">
        <v>0.3</v>
      </c>
      <c r="C448">
        <f t="shared" si="6"/>
        <v>0.3</v>
      </c>
    </row>
    <row r="449" spans="1:3" x14ac:dyDescent="0.2">
      <c r="A449" s="3" t="s">
        <v>1554</v>
      </c>
      <c r="B449">
        <v>0.63</v>
      </c>
      <c r="C449">
        <f t="shared" si="6"/>
        <v>0.7</v>
      </c>
    </row>
    <row r="450" spans="1:3" x14ac:dyDescent="0.2">
      <c r="A450" s="3" t="s">
        <v>1601</v>
      </c>
      <c r="B450">
        <v>0.41</v>
      </c>
      <c r="C450">
        <f t="shared" si="6"/>
        <v>0.5</v>
      </c>
    </row>
    <row r="451" spans="1:3" x14ac:dyDescent="0.2">
      <c r="A451" s="3" t="s">
        <v>1403</v>
      </c>
      <c r="B451">
        <v>1.75</v>
      </c>
      <c r="C451">
        <f t="shared" ref="C451:C514" si="7">ROUNDUP(B451,1)</f>
        <v>1.8</v>
      </c>
    </row>
    <row r="452" spans="1:3" x14ac:dyDescent="0.2">
      <c r="A452" s="3" t="s">
        <v>1415</v>
      </c>
      <c r="B452">
        <v>0.41</v>
      </c>
      <c r="C452">
        <f t="shared" si="7"/>
        <v>0.5</v>
      </c>
    </row>
    <row r="453" spans="1:3" x14ac:dyDescent="0.2">
      <c r="A453" s="3" t="s">
        <v>1563</v>
      </c>
      <c r="B453">
        <v>0.86</v>
      </c>
      <c r="C453">
        <f t="shared" si="7"/>
        <v>0.9</v>
      </c>
    </row>
    <row r="454" spans="1:3" x14ac:dyDescent="0.2">
      <c r="A454" s="3" t="s">
        <v>1529</v>
      </c>
      <c r="B454">
        <v>0.04</v>
      </c>
      <c r="C454">
        <f t="shared" si="7"/>
        <v>0.1</v>
      </c>
    </row>
    <row r="455" spans="1:3" x14ac:dyDescent="0.2">
      <c r="A455" s="3" t="s">
        <v>1540</v>
      </c>
      <c r="B455">
        <v>0.42</v>
      </c>
      <c r="C455">
        <f t="shared" si="7"/>
        <v>0.5</v>
      </c>
    </row>
    <row r="456" spans="1:3" x14ac:dyDescent="0.2">
      <c r="A456" s="3" t="s">
        <v>1619</v>
      </c>
      <c r="B456">
        <v>0.63</v>
      </c>
      <c r="C456">
        <f t="shared" si="7"/>
        <v>0.7</v>
      </c>
    </row>
    <row r="457" spans="1:3" x14ac:dyDescent="0.2">
      <c r="A457" s="3" t="s">
        <v>1614</v>
      </c>
      <c r="B457">
        <v>0.63</v>
      </c>
      <c r="C457">
        <f t="shared" si="7"/>
        <v>0.7</v>
      </c>
    </row>
    <row r="458" spans="1:3" x14ac:dyDescent="0.2">
      <c r="A458" s="3" t="s">
        <v>1568</v>
      </c>
      <c r="B458">
        <v>1.33</v>
      </c>
      <c r="C458">
        <f t="shared" si="7"/>
        <v>1.4000000000000001</v>
      </c>
    </row>
    <row r="459" spans="1:3" x14ac:dyDescent="0.2">
      <c r="A459" s="3" t="s">
        <v>1535</v>
      </c>
      <c r="B459">
        <v>4.032</v>
      </c>
      <c r="C459">
        <f t="shared" si="7"/>
        <v>4.0999999999999996</v>
      </c>
    </row>
    <row r="460" spans="1:3" x14ac:dyDescent="0.2">
      <c r="A460" s="3" t="s">
        <v>1587</v>
      </c>
      <c r="B460">
        <v>0.63</v>
      </c>
      <c r="C460">
        <f t="shared" si="7"/>
        <v>0.7</v>
      </c>
    </row>
    <row r="461" spans="1:3" x14ac:dyDescent="0.2">
      <c r="A461" s="3" t="s">
        <v>1493</v>
      </c>
      <c r="B461">
        <v>0.42</v>
      </c>
      <c r="C461">
        <f t="shared" si="7"/>
        <v>0.5</v>
      </c>
    </row>
    <row r="462" spans="1:3" x14ac:dyDescent="0.2">
      <c r="A462" s="3" t="s">
        <v>1424</v>
      </c>
      <c r="B462">
        <v>0.84</v>
      </c>
      <c r="C462">
        <f t="shared" si="7"/>
        <v>0.9</v>
      </c>
    </row>
    <row r="463" spans="1:3" x14ac:dyDescent="0.2">
      <c r="A463" s="3" t="s">
        <v>1506</v>
      </c>
      <c r="B463">
        <v>0.52</v>
      </c>
      <c r="C463">
        <f t="shared" si="7"/>
        <v>0.6</v>
      </c>
    </row>
    <row r="464" spans="1:3" x14ac:dyDescent="0.2">
      <c r="A464" s="3" t="s">
        <v>1650</v>
      </c>
      <c r="B464">
        <v>0.42</v>
      </c>
      <c r="C464">
        <f t="shared" si="7"/>
        <v>0.5</v>
      </c>
    </row>
    <row r="465" spans="1:3" x14ac:dyDescent="0.2">
      <c r="A465" s="3" t="s">
        <v>1667</v>
      </c>
      <c r="B465">
        <v>0.13</v>
      </c>
      <c r="C465">
        <f t="shared" si="7"/>
        <v>0.2</v>
      </c>
    </row>
    <row r="466" spans="1:3" x14ac:dyDescent="0.2">
      <c r="A466" s="3" t="s">
        <v>1743</v>
      </c>
      <c r="B466">
        <v>0.09</v>
      </c>
      <c r="C466">
        <f t="shared" si="7"/>
        <v>0.1</v>
      </c>
    </row>
    <row r="467" spans="1:3" x14ac:dyDescent="0.2">
      <c r="A467" s="3" t="s">
        <v>1680</v>
      </c>
      <c r="B467">
        <v>4.532</v>
      </c>
      <c r="C467">
        <f t="shared" si="7"/>
        <v>4.5999999999999996</v>
      </c>
    </row>
    <row r="468" spans="1:3" x14ac:dyDescent="0.2">
      <c r="A468" s="3" t="s">
        <v>1713</v>
      </c>
      <c r="B468">
        <v>0.28999999999999998</v>
      </c>
      <c r="C468">
        <f t="shared" si="7"/>
        <v>0.30000000000000004</v>
      </c>
    </row>
    <row r="469" spans="1:3" x14ac:dyDescent="0.2">
      <c r="A469" s="3" t="s">
        <v>1735</v>
      </c>
      <c r="B469">
        <v>4.6779999999999999</v>
      </c>
      <c r="C469">
        <f t="shared" si="7"/>
        <v>4.6999999999999993</v>
      </c>
    </row>
    <row r="470" spans="1:3" x14ac:dyDescent="0.2">
      <c r="A470" s="3" t="s">
        <v>1689</v>
      </c>
      <c r="B470">
        <v>0.4</v>
      </c>
      <c r="C470">
        <f t="shared" si="7"/>
        <v>0.4</v>
      </c>
    </row>
    <row r="471" spans="1:3" x14ac:dyDescent="0.2">
      <c r="A471" s="3" t="s">
        <v>1714</v>
      </c>
      <c r="B471">
        <v>5.069</v>
      </c>
      <c r="C471">
        <f t="shared" si="7"/>
        <v>5.0999999999999996</v>
      </c>
    </row>
    <row r="472" spans="1:3" x14ac:dyDescent="0.2">
      <c r="A472" s="3" t="s">
        <v>1750</v>
      </c>
      <c r="B472">
        <v>0.01</v>
      </c>
      <c r="C472">
        <f t="shared" si="7"/>
        <v>0.1</v>
      </c>
    </row>
    <row r="473" spans="1:3" x14ac:dyDescent="0.2">
      <c r="A473" s="3" t="s">
        <v>1717</v>
      </c>
      <c r="B473">
        <v>4.6779999999999999</v>
      </c>
      <c r="C473">
        <f t="shared" si="7"/>
        <v>4.6999999999999993</v>
      </c>
    </row>
    <row r="474" spans="1:3" x14ac:dyDescent="0.2">
      <c r="A474" s="3" t="s">
        <v>1678</v>
      </c>
      <c r="B474">
        <v>4.4770000000000003</v>
      </c>
      <c r="C474">
        <f t="shared" si="7"/>
        <v>4.5</v>
      </c>
    </row>
    <row r="475" spans="1:3" x14ac:dyDescent="0.2">
      <c r="A475" s="3" t="s">
        <v>1969</v>
      </c>
      <c r="B475">
        <v>9</v>
      </c>
      <c r="C475">
        <f t="shared" si="7"/>
        <v>9</v>
      </c>
    </row>
    <row r="476" spans="1:3" x14ac:dyDescent="0.2">
      <c r="A476" s="3" t="s">
        <v>1725</v>
      </c>
      <c r="B476">
        <v>4.7869999999999999</v>
      </c>
      <c r="C476">
        <f t="shared" si="7"/>
        <v>4.8</v>
      </c>
    </row>
    <row r="477" spans="1:3" x14ac:dyDescent="0.2">
      <c r="A477" s="3" t="s">
        <v>1683</v>
      </c>
      <c r="B477">
        <v>1.1599999999999999</v>
      </c>
      <c r="C477">
        <f t="shared" si="7"/>
        <v>1.2000000000000002</v>
      </c>
    </row>
    <row r="478" spans="1:3" x14ac:dyDescent="0.2">
      <c r="A478" s="3" t="s">
        <v>1752</v>
      </c>
      <c r="B478">
        <v>4.6379999999999999</v>
      </c>
      <c r="C478">
        <f t="shared" si="7"/>
        <v>4.6999999999999993</v>
      </c>
    </row>
    <row r="479" spans="1:3" x14ac:dyDescent="0.2">
      <c r="A479" s="3" t="s">
        <v>1675</v>
      </c>
      <c r="B479">
        <v>4.7869999999999999</v>
      </c>
      <c r="C479">
        <f t="shared" si="7"/>
        <v>4.8</v>
      </c>
    </row>
    <row r="480" spans="1:3" x14ac:dyDescent="0.2">
      <c r="A480" s="3" t="s">
        <v>1787</v>
      </c>
      <c r="B480">
        <v>1.56</v>
      </c>
      <c r="C480">
        <f t="shared" si="7"/>
        <v>1.6</v>
      </c>
    </row>
    <row r="481" spans="1:3" x14ac:dyDescent="0.2">
      <c r="A481" s="3" t="s">
        <v>1820</v>
      </c>
      <c r="B481">
        <v>0.27</v>
      </c>
      <c r="C481">
        <f t="shared" si="7"/>
        <v>0.30000000000000004</v>
      </c>
    </row>
    <row r="482" spans="1:3" x14ac:dyDescent="0.2">
      <c r="A482" s="3" t="s">
        <v>1835</v>
      </c>
      <c r="B482">
        <v>2.4289999999999998</v>
      </c>
      <c r="C482">
        <f t="shared" si="7"/>
        <v>2.5</v>
      </c>
    </row>
    <row r="483" spans="1:3" x14ac:dyDescent="0.2">
      <c r="A483" s="3" t="s">
        <v>1773</v>
      </c>
      <c r="B483">
        <v>0.15</v>
      </c>
      <c r="C483">
        <f t="shared" si="7"/>
        <v>0.2</v>
      </c>
    </row>
    <row r="484" spans="1:3" x14ac:dyDescent="0.2">
      <c r="A484" s="3" t="s">
        <v>1793</v>
      </c>
      <c r="B484">
        <v>4.532</v>
      </c>
      <c r="C484">
        <f t="shared" si="7"/>
        <v>4.5999999999999996</v>
      </c>
    </row>
    <row r="485" spans="1:3" x14ac:dyDescent="0.2">
      <c r="A485" s="3" t="s">
        <v>1776</v>
      </c>
      <c r="B485">
        <v>4.5060000000000002</v>
      </c>
      <c r="C485">
        <f t="shared" si="7"/>
        <v>4.5999999999999996</v>
      </c>
    </row>
    <row r="486" spans="1:3" x14ac:dyDescent="0.2">
      <c r="A486" s="3" t="s">
        <v>1802</v>
      </c>
      <c r="B486">
        <v>0.97899999999999998</v>
      </c>
      <c r="C486">
        <f t="shared" si="7"/>
        <v>1</v>
      </c>
    </row>
    <row r="487" spans="1:3" x14ac:dyDescent="0.2">
      <c r="A487" s="3" t="s">
        <v>1799</v>
      </c>
      <c r="B487">
        <v>3.3929999999999998</v>
      </c>
      <c r="C487">
        <f t="shared" si="7"/>
        <v>3.4</v>
      </c>
    </row>
    <row r="488" spans="1:3" x14ac:dyDescent="0.2">
      <c r="A488" s="3" t="s">
        <v>1828</v>
      </c>
      <c r="B488">
        <v>26.437999999999999</v>
      </c>
      <c r="C488">
        <f t="shared" si="7"/>
        <v>26.5</v>
      </c>
    </row>
    <row r="489" spans="1:3" x14ac:dyDescent="0.2">
      <c r="A489" s="3" t="s">
        <v>1825</v>
      </c>
      <c r="B489">
        <v>1.3919999999999999</v>
      </c>
      <c r="C489">
        <f t="shared" si="7"/>
        <v>1.4000000000000001</v>
      </c>
    </row>
    <row r="490" spans="1:3" x14ac:dyDescent="0.2">
      <c r="A490" s="3" t="s">
        <v>1844</v>
      </c>
      <c r="B490">
        <v>0.28999999999999998</v>
      </c>
      <c r="C490">
        <f t="shared" si="7"/>
        <v>0.30000000000000004</v>
      </c>
    </row>
    <row r="491" spans="1:3" x14ac:dyDescent="0.2">
      <c r="A491" s="3" t="s">
        <v>1874</v>
      </c>
      <c r="B491">
        <v>0.4</v>
      </c>
      <c r="C491">
        <f t="shared" si="7"/>
        <v>0.4</v>
      </c>
    </row>
    <row r="492" spans="1:3" x14ac:dyDescent="0.2">
      <c r="A492" s="3" t="s">
        <v>1908</v>
      </c>
      <c r="B492">
        <v>2.65</v>
      </c>
      <c r="C492">
        <f t="shared" si="7"/>
        <v>2.7</v>
      </c>
    </row>
    <row r="493" spans="1:3" x14ac:dyDescent="0.2">
      <c r="A493" s="3" t="s">
        <v>1897</v>
      </c>
      <c r="B493">
        <v>7.0000000000000007E-2</v>
      </c>
      <c r="C493">
        <f t="shared" si="7"/>
        <v>0.1</v>
      </c>
    </row>
    <row r="494" spans="1:3" x14ac:dyDescent="0.2">
      <c r="A494" s="3" t="s">
        <v>1853</v>
      </c>
      <c r="B494">
        <v>1.6379999999999999</v>
      </c>
      <c r="C494">
        <f t="shared" si="7"/>
        <v>1.7000000000000002</v>
      </c>
    </row>
    <row r="495" spans="1:3" x14ac:dyDescent="0.2">
      <c r="A495" s="3" t="s">
        <v>1879</v>
      </c>
      <c r="B495">
        <v>0.13</v>
      </c>
      <c r="C495">
        <f t="shared" si="7"/>
        <v>0.2</v>
      </c>
    </row>
    <row r="496" spans="1:3" x14ac:dyDescent="0.2">
      <c r="A496" s="3" t="s">
        <v>1866</v>
      </c>
      <c r="B496">
        <v>0.2</v>
      </c>
      <c r="C496">
        <f t="shared" si="7"/>
        <v>0.2</v>
      </c>
    </row>
    <row r="497" spans="1:3" x14ac:dyDescent="0.2">
      <c r="A497" s="3" t="s">
        <v>1882</v>
      </c>
      <c r="B497">
        <v>0.4</v>
      </c>
      <c r="C497">
        <f t="shared" si="7"/>
        <v>0.4</v>
      </c>
    </row>
    <row r="498" spans="1:3" x14ac:dyDescent="0.2">
      <c r="A498" s="3" t="s">
        <v>1858</v>
      </c>
      <c r="B498">
        <v>0.15</v>
      </c>
      <c r="C498">
        <f t="shared" si="7"/>
        <v>0.2</v>
      </c>
    </row>
    <row r="499" spans="1:3" x14ac:dyDescent="0.2">
      <c r="A499" s="3" t="s">
        <v>1841</v>
      </c>
      <c r="B499">
        <v>4.6379999999999999</v>
      </c>
      <c r="C499">
        <f t="shared" si="7"/>
        <v>4.6999999999999993</v>
      </c>
    </row>
    <row r="500" spans="1:3" x14ac:dyDescent="0.2">
      <c r="A500" s="3" t="s">
        <v>1892</v>
      </c>
      <c r="B500">
        <v>2.1949999999999998</v>
      </c>
      <c r="C500">
        <f t="shared" si="7"/>
        <v>2.2000000000000002</v>
      </c>
    </row>
    <row r="501" spans="1:3" x14ac:dyDescent="0.2">
      <c r="A501" s="3" t="s">
        <v>1876</v>
      </c>
      <c r="B501">
        <v>1.44</v>
      </c>
      <c r="C501">
        <f t="shared" si="7"/>
        <v>1.5</v>
      </c>
    </row>
    <row r="502" spans="1:3" x14ac:dyDescent="0.2">
      <c r="A502" s="3" t="s">
        <v>1869</v>
      </c>
      <c r="B502">
        <v>4.532</v>
      </c>
      <c r="C502">
        <f t="shared" si="7"/>
        <v>4.5999999999999996</v>
      </c>
    </row>
    <row r="503" spans="1:3" x14ac:dyDescent="0.2">
      <c r="A503" s="3" t="s">
        <v>1848</v>
      </c>
      <c r="B503">
        <v>0.27</v>
      </c>
      <c r="C503">
        <f t="shared" si="7"/>
        <v>0.30000000000000004</v>
      </c>
    </row>
    <row r="504" spans="1:3" x14ac:dyDescent="0.2">
      <c r="A504" s="3" t="s">
        <v>1944</v>
      </c>
      <c r="B504">
        <v>0.93</v>
      </c>
      <c r="C504">
        <f t="shared" si="7"/>
        <v>1</v>
      </c>
    </row>
    <row r="505" spans="1:3" x14ac:dyDescent="0.2">
      <c r="A505" s="3" t="s">
        <v>1958</v>
      </c>
      <c r="B505">
        <v>0.9</v>
      </c>
      <c r="C505">
        <f t="shared" si="7"/>
        <v>0.9</v>
      </c>
    </row>
    <row r="506" spans="1:3" x14ac:dyDescent="0.2">
      <c r="A506" s="3" t="s">
        <v>1960</v>
      </c>
      <c r="B506">
        <v>0.1</v>
      </c>
      <c r="C506">
        <f t="shared" si="7"/>
        <v>0.1</v>
      </c>
    </row>
    <row r="507" spans="1:3" x14ac:dyDescent="0.2">
      <c r="A507" s="3" t="s">
        <v>1951</v>
      </c>
      <c r="B507">
        <v>0.08</v>
      </c>
      <c r="C507">
        <f t="shared" si="7"/>
        <v>0.1</v>
      </c>
    </row>
    <row r="508" spans="1:3" x14ac:dyDescent="0.2">
      <c r="A508" s="3" t="s">
        <v>1936</v>
      </c>
      <c r="B508">
        <v>0.23400000000000001</v>
      </c>
      <c r="C508">
        <f t="shared" si="7"/>
        <v>0.30000000000000004</v>
      </c>
    </row>
    <row r="509" spans="1:3" x14ac:dyDescent="0.2">
      <c r="A509" s="3" t="s">
        <v>1921</v>
      </c>
      <c r="B509">
        <v>0.13</v>
      </c>
      <c r="C509">
        <f t="shared" si="7"/>
        <v>0.2</v>
      </c>
    </row>
    <row r="510" spans="1:3" x14ac:dyDescent="0.2">
      <c r="A510" s="3" t="s">
        <v>1919</v>
      </c>
      <c r="B510">
        <v>4.6379999999999999</v>
      </c>
      <c r="C510">
        <f t="shared" si="7"/>
        <v>4.6999999999999993</v>
      </c>
    </row>
    <row r="511" spans="1:3" x14ac:dyDescent="0.2">
      <c r="A511" s="3" t="s">
        <v>1945</v>
      </c>
      <c r="B511">
        <v>0.11</v>
      </c>
      <c r="C511">
        <f t="shared" si="7"/>
        <v>0.2</v>
      </c>
    </row>
    <row r="512" spans="1:3" x14ac:dyDescent="0.2">
      <c r="A512" s="3" t="s">
        <v>1953</v>
      </c>
      <c r="B512">
        <v>5.9039999999999999</v>
      </c>
      <c r="C512">
        <f t="shared" si="7"/>
        <v>6</v>
      </c>
    </row>
    <row r="513" spans="1:3" x14ac:dyDescent="0.2">
      <c r="A513" s="3" t="s">
        <v>1927</v>
      </c>
      <c r="B513">
        <v>6.2729999999999997</v>
      </c>
      <c r="C513">
        <f t="shared" si="7"/>
        <v>6.3</v>
      </c>
    </row>
    <row r="514" spans="1:3" x14ac:dyDescent="0.2">
      <c r="A514" s="3" t="s">
        <v>742</v>
      </c>
      <c r="B514">
        <v>3.84</v>
      </c>
      <c r="C514">
        <f t="shared" si="7"/>
        <v>3.9</v>
      </c>
    </row>
    <row r="515" spans="1:3" x14ac:dyDescent="0.2">
      <c r="A515" s="3" t="s">
        <v>1031</v>
      </c>
      <c r="B515">
        <v>1.65</v>
      </c>
      <c r="C515">
        <f t="shared" ref="C515:C578" si="8">ROUNDUP(B515,1)</f>
        <v>1.7000000000000002</v>
      </c>
    </row>
    <row r="516" spans="1:3" x14ac:dyDescent="0.2">
      <c r="A516" s="3" t="s">
        <v>1103</v>
      </c>
      <c r="B516">
        <v>3.51</v>
      </c>
      <c r="C516">
        <f t="shared" si="8"/>
        <v>3.6</v>
      </c>
    </row>
    <row r="517" spans="1:3" x14ac:dyDescent="0.2">
      <c r="A517" s="3" t="s">
        <v>1349</v>
      </c>
      <c r="B517">
        <v>1.462</v>
      </c>
      <c r="C517">
        <f t="shared" si="8"/>
        <v>1.5</v>
      </c>
    </row>
    <row r="518" spans="1:3" x14ac:dyDescent="0.2">
      <c r="A518" s="3" t="s">
        <v>1398</v>
      </c>
      <c r="B518">
        <v>2.0499999999999998</v>
      </c>
      <c r="C518">
        <f t="shared" si="8"/>
        <v>2.1</v>
      </c>
    </row>
    <row r="519" spans="1:3" x14ac:dyDescent="0.2">
      <c r="A519" s="3" t="s">
        <v>1664</v>
      </c>
      <c r="B519">
        <v>0.626</v>
      </c>
      <c r="C519">
        <f t="shared" si="8"/>
        <v>0.7</v>
      </c>
    </row>
    <row r="520" spans="1:3" x14ac:dyDescent="0.2">
      <c r="A520" s="3" t="s">
        <v>1886</v>
      </c>
      <c r="B520">
        <v>12.15</v>
      </c>
      <c r="C520">
        <f t="shared" si="8"/>
        <v>12.2</v>
      </c>
    </row>
    <row r="521" spans="1:3" x14ac:dyDescent="0.2">
      <c r="A521" s="3" t="s">
        <v>1887</v>
      </c>
      <c r="B521">
        <v>9.9</v>
      </c>
      <c r="C521">
        <f t="shared" si="8"/>
        <v>9.9</v>
      </c>
    </row>
    <row r="522" spans="1:3" x14ac:dyDescent="0.2">
      <c r="A522" s="3" t="s">
        <v>431</v>
      </c>
      <c r="B522">
        <v>1.2470000000000001</v>
      </c>
      <c r="C522">
        <f t="shared" si="8"/>
        <v>1.3</v>
      </c>
    </row>
    <row r="523" spans="1:3" x14ac:dyDescent="0.2">
      <c r="A523" s="3" t="s">
        <v>433</v>
      </c>
      <c r="B523">
        <v>5.8879999999999999</v>
      </c>
      <c r="C523">
        <f t="shared" si="8"/>
        <v>5.8999999999999995</v>
      </c>
    </row>
    <row r="524" spans="1:3" x14ac:dyDescent="0.2">
      <c r="A524" s="3" t="s">
        <v>443</v>
      </c>
      <c r="B524">
        <v>4.7869999999999999</v>
      </c>
      <c r="C524">
        <f t="shared" si="8"/>
        <v>4.8</v>
      </c>
    </row>
    <row r="525" spans="1:3" x14ac:dyDescent="0.2">
      <c r="A525" s="3" t="s">
        <v>629</v>
      </c>
      <c r="B525">
        <v>0.2</v>
      </c>
      <c r="C525">
        <f t="shared" si="8"/>
        <v>0.2</v>
      </c>
    </row>
    <row r="526" spans="1:3" x14ac:dyDescent="0.2">
      <c r="A526" s="3" t="s">
        <v>621</v>
      </c>
      <c r="B526">
        <v>0.26</v>
      </c>
      <c r="C526">
        <f t="shared" si="8"/>
        <v>0.30000000000000004</v>
      </c>
    </row>
    <row r="527" spans="1:3" x14ac:dyDescent="0.2">
      <c r="A527" s="3" t="s">
        <v>618</v>
      </c>
      <c r="B527">
        <v>4.7869999999999999</v>
      </c>
      <c r="C527">
        <f t="shared" si="8"/>
        <v>4.8</v>
      </c>
    </row>
    <row r="528" spans="1:3" x14ac:dyDescent="0.2">
      <c r="A528" s="3" t="s">
        <v>681</v>
      </c>
      <c r="B528">
        <v>4.4269999999999996</v>
      </c>
      <c r="C528">
        <f t="shared" si="8"/>
        <v>4.5</v>
      </c>
    </row>
    <row r="529" spans="1:3" x14ac:dyDescent="0.2">
      <c r="A529" s="3" t="s">
        <v>671</v>
      </c>
      <c r="B529">
        <v>0.58799999999999997</v>
      </c>
      <c r="C529">
        <f t="shared" si="8"/>
        <v>0.6</v>
      </c>
    </row>
    <row r="530" spans="1:3" x14ac:dyDescent="0.2">
      <c r="A530" s="3" t="s">
        <v>602</v>
      </c>
      <c r="B530">
        <v>4.6379999999999999</v>
      </c>
      <c r="C530">
        <f t="shared" si="8"/>
        <v>4.6999999999999993</v>
      </c>
    </row>
    <row r="531" spans="1:3" x14ac:dyDescent="0.2">
      <c r="A531" s="3" t="s">
        <v>711</v>
      </c>
      <c r="B531">
        <v>6.4119999999999999</v>
      </c>
      <c r="C531">
        <f t="shared" si="8"/>
        <v>6.5</v>
      </c>
    </row>
    <row r="532" spans="1:3" x14ac:dyDescent="0.2">
      <c r="A532" s="3" t="s">
        <v>698</v>
      </c>
      <c r="B532">
        <v>0.1</v>
      </c>
      <c r="C532">
        <f t="shared" si="8"/>
        <v>0.1</v>
      </c>
    </row>
    <row r="533" spans="1:3" x14ac:dyDescent="0.2">
      <c r="A533" s="3" t="s">
        <v>641</v>
      </c>
      <c r="B533">
        <v>0.14000000000000001</v>
      </c>
      <c r="C533">
        <f t="shared" si="8"/>
        <v>0.2</v>
      </c>
    </row>
    <row r="534" spans="1:3" x14ac:dyDescent="0.2">
      <c r="A534" s="3" t="s">
        <v>714</v>
      </c>
      <c r="B534">
        <v>4.7869999999999999</v>
      </c>
      <c r="C534">
        <f t="shared" si="8"/>
        <v>4.8</v>
      </c>
    </row>
    <row r="535" spans="1:3" x14ac:dyDescent="0.2">
      <c r="A535" s="3" t="s">
        <v>706</v>
      </c>
      <c r="B535">
        <v>0.09</v>
      </c>
      <c r="C535">
        <f t="shared" si="8"/>
        <v>0.1</v>
      </c>
    </row>
    <row r="536" spans="1:3" x14ac:dyDescent="0.2">
      <c r="A536" s="3" t="s">
        <v>700</v>
      </c>
      <c r="B536">
        <v>0.22</v>
      </c>
      <c r="C536">
        <f t="shared" si="8"/>
        <v>0.30000000000000004</v>
      </c>
    </row>
    <row r="537" spans="1:3" x14ac:dyDescent="0.2">
      <c r="A537" s="3" t="s">
        <v>663</v>
      </c>
      <c r="B537">
        <v>0.1</v>
      </c>
      <c r="C537">
        <f t="shared" si="8"/>
        <v>0.1</v>
      </c>
    </row>
    <row r="538" spans="1:3" x14ac:dyDescent="0.2">
      <c r="A538" s="3" t="s">
        <v>607</v>
      </c>
      <c r="B538">
        <v>0.01</v>
      </c>
      <c r="C538">
        <f t="shared" si="8"/>
        <v>0.1</v>
      </c>
    </row>
    <row r="539" spans="1:3" x14ac:dyDescent="0.2">
      <c r="A539" s="3" t="s">
        <v>708</v>
      </c>
      <c r="B539">
        <v>0.22</v>
      </c>
      <c r="C539">
        <f t="shared" si="8"/>
        <v>0.30000000000000004</v>
      </c>
    </row>
    <row r="540" spans="1:3" x14ac:dyDescent="0.2">
      <c r="A540" s="3" t="s">
        <v>638</v>
      </c>
      <c r="B540">
        <v>5.5439999999999996</v>
      </c>
      <c r="C540">
        <f t="shared" si="8"/>
        <v>5.6</v>
      </c>
    </row>
    <row r="541" spans="1:3" x14ac:dyDescent="0.2">
      <c r="A541" s="3" t="s">
        <v>692</v>
      </c>
      <c r="B541">
        <v>0.17</v>
      </c>
      <c r="C541">
        <f t="shared" si="8"/>
        <v>0.2</v>
      </c>
    </row>
    <row r="542" spans="1:3" x14ac:dyDescent="0.2">
      <c r="A542" s="3" t="s">
        <v>702</v>
      </c>
      <c r="B542">
        <v>4.6379999999999999</v>
      </c>
      <c r="C542">
        <f t="shared" si="8"/>
        <v>4.6999999999999993</v>
      </c>
    </row>
    <row r="543" spans="1:3" x14ac:dyDescent="0.2">
      <c r="A543" s="3" t="s">
        <v>687</v>
      </c>
      <c r="B543">
        <v>4.6379999999999999</v>
      </c>
      <c r="C543">
        <f t="shared" si="8"/>
        <v>4.6999999999999993</v>
      </c>
    </row>
    <row r="544" spans="1:3" x14ac:dyDescent="0.2">
      <c r="A544" s="3" t="s">
        <v>718</v>
      </c>
      <c r="B544">
        <v>0.49</v>
      </c>
      <c r="C544">
        <f t="shared" si="8"/>
        <v>0.5</v>
      </c>
    </row>
    <row r="545" spans="1:3" x14ac:dyDescent="0.2">
      <c r="A545" s="3" t="s">
        <v>660</v>
      </c>
      <c r="B545">
        <v>7.0000000000000007E-2</v>
      </c>
      <c r="C545">
        <f t="shared" si="8"/>
        <v>0.1</v>
      </c>
    </row>
    <row r="546" spans="1:3" x14ac:dyDescent="0.2">
      <c r="A546" s="3" t="s">
        <v>657</v>
      </c>
      <c r="B546">
        <v>0.15</v>
      </c>
      <c r="C546">
        <f t="shared" si="8"/>
        <v>0.2</v>
      </c>
    </row>
    <row r="547" spans="1:3" x14ac:dyDescent="0.2">
      <c r="A547" s="3" t="s">
        <v>596</v>
      </c>
      <c r="B547">
        <v>1.47</v>
      </c>
      <c r="C547">
        <f t="shared" si="8"/>
        <v>1.5</v>
      </c>
    </row>
    <row r="548" spans="1:3" x14ac:dyDescent="0.2">
      <c r="A548" s="3" t="s">
        <v>644</v>
      </c>
      <c r="B548">
        <v>0.09</v>
      </c>
      <c r="C548">
        <f t="shared" si="8"/>
        <v>0.1</v>
      </c>
    </row>
    <row r="549" spans="1:3" x14ac:dyDescent="0.2">
      <c r="A549" s="3" t="s">
        <v>689</v>
      </c>
      <c r="B549">
        <v>0.18</v>
      </c>
      <c r="C549">
        <f t="shared" si="8"/>
        <v>0.2</v>
      </c>
    </row>
    <row r="550" spans="1:3" x14ac:dyDescent="0.2">
      <c r="A550" s="3" t="s">
        <v>632</v>
      </c>
      <c r="B550">
        <v>0.18</v>
      </c>
      <c r="C550">
        <f t="shared" si="8"/>
        <v>0.2</v>
      </c>
    </row>
    <row r="551" spans="1:3" x14ac:dyDescent="0.2">
      <c r="A551" s="3" t="s">
        <v>674</v>
      </c>
      <c r="B551">
        <v>0.02</v>
      </c>
      <c r="C551">
        <f t="shared" si="8"/>
        <v>0.1</v>
      </c>
    </row>
    <row r="552" spans="1:3" x14ac:dyDescent="0.2">
      <c r="A552" s="3" t="s">
        <v>599</v>
      </c>
      <c r="B552">
        <v>0.17</v>
      </c>
      <c r="C552">
        <f t="shared" si="8"/>
        <v>0.2</v>
      </c>
    </row>
    <row r="553" spans="1:3" x14ac:dyDescent="0.2">
      <c r="A553" s="3" t="s">
        <v>613</v>
      </c>
      <c r="B553">
        <v>0.12</v>
      </c>
      <c r="C553">
        <f t="shared" si="8"/>
        <v>0.2</v>
      </c>
    </row>
    <row r="554" spans="1:3" x14ac:dyDescent="0.2">
      <c r="A554" s="3" t="s">
        <v>740</v>
      </c>
      <c r="B554">
        <v>4.6779999999999999</v>
      </c>
      <c r="C554">
        <f t="shared" si="8"/>
        <v>4.6999999999999993</v>
      </c>
    </row>
    <row r="555" spans="1:3" x14ac:dyDescent="0.2">
      <c r="A555" s="3" t="s">
        <v>728</v>
      </c>
      <c r="B555">
        <v>4.532</v>
      </c>
      <c r="C555">
        <f t="shared" si="8"/>
        <v>4.5999999999999996</v>
      </c>
    </row>
    <row r="556" spans="1:3" x14ac:dyDescent="0.2">
      <c r="A556" s="3" t="s">
        <v>737</v>
      </c>
      <c r="B556">
        <v>4.6379999999999999</v>
      </c>
      <c r="C556">
        <f t="shared" si="8"/>
        <v>4.6999999999999993</v>
      </c>
    </row>
    <row r="557" spans="1:3" x14ac:dyDescent="0.2">
      <c r="A557" s="3" t="s">
        <v>731</v>
      </c>
      <c r="B557">
        <v>5.9039999999999999</v>
      </c>
      <c r="C557">
        <f t="shared" si="8"/>
        <v>6</v>
      </c>
    </row>
    <row r="558" spans="1:3" x14ac:dyDescent="0.2">
      <c r="A558" s="3" t="s">
        <v>753</v>
      </c>
      <c r="B558">
        <v>0.09</v>
      </c>
      <c r="C558">
        <f t="shared" si="8"/>
        <v>0.1</v>
      </c>
    </row>
    <row r="559" spans="1:3" x14ac:dyDescent="0.2">
      <c r="A559" s="3" t="s">
        <v>747</v>
      </c>
      <c r="B559">
        <v>5.9039999999999999</v>
      </c>
      <c r="C559">
        <f t="shared" si="8"/>
        <v>6</v>
      </c>
    </row>
    <row r="560" spans="1:3" x14ac:dyDescent="0.2">
      <c r="A560" s="3" t="s">
        <v>780</v>
      </c>
      <c r="B560">
        <v>0.11</v>
      </c>
      <c r="C560">
        <f t="shared" si="8"/>
        <v>0.2</v>
      </c>
    </row>
    <row r="561" spans="1:3" x14ac:dyDescent="0.2">
      <c r="A561" s="3" t="s">
        <v>771</v>
      </c>
      <c r="B561">
        <v>4.6779999999999999</v>
      </c>
      <c r="C561">
        <f t="shared" si="8"/>
        <v>4.6999999999999993</v>
      </c>
    </row>
    <row r="562" spans="1:3" x14ac:dyDescent="0.2">
      <c r="A562" s="3" t="s">
        <v>761</v>
      </c>
      <c r="B562">
        <v>2.335</v>
      </c>
      <c r="C562">
        <f t="shared" si="8"/>
        <v>2.4</v>
      </c>
    </row>
    <row r="563" spans="1:3" x14ac:dyDescent="0.2">
      <c r="A563" s="3" t="s">
        <v>758</v>
      </c>
      <c r="B563">
        <v>0.02</v>
      </c>
      <c r="C563">
        <f t="shared" si="8"/>
        <v>0.1</v>
      </c>
    </row>
    <row r="564" spans="1:3" x14ac:dyDescent="0.2">
      <c r="A564" s="3" t="s">
        <v>797</v>
      </c>
      <c r="B564">
        <v>0.02</v>
      </c>
      <c r="C564">
        <f t="shared" si="8"/>
        <v>0.1</v>
      </c>
    </row>
    <row r="565" spans="1:3" x14ac:dyDescent="0.2">
      <c r="A565" s="3" t="s">
        <v>765</v>
      </c>
      <c r="B565">
        <v>0.01</v>
      </c>
      <c r="C565">
        <f t="shared" si="8"/>
        <v>0.1</v>
      </c>
    </row>
    <row r="566" spans="1:3" x14ac:dyDescent="0.2">
      <c r="A566" s="3" t="s">
        <v>779</v>
      </c>
      <c r="B566">
        <v>0.12</v>
      </c>
      <c r="C566">
        <f t="shared" si="8"/>
        <v>0.2</v>
      </c>
    </row>
    <row r="567" spans="1:3" x14ac:dyDescent="0.2">
      <c r="A567" s="3" t="s">
        <v>768</v>
      </c>
      <c r="B567">
        <v>4.6779999999999999</v>
      </c>
      <c r="C567">
        <f t="shared" si="8"/>
        <v>4.6999999999999993</v>
      </c>
    </row>
    <row r="568" spans="1:3" x14ac:dyDescent="0.2">
      <c r="A568" s="3" t="s">
        <v>814</v>
      </c>
      <c r="B568">
        <v>4.532</v>
      </c>
      <c r="C568">
        <f t="shared" si="8"/>
        <v>4.5999999999999996</v>
      </c>
    </row>
    <row r="569" spans="1:3" x14ac:dyDescent="0.2">
      <c r="A569" s="3" t="s">
        <v>807</v>
      </c>
      <c r="B569">
        <v>1.53</v>
      </c>
      <c r="C569">
        <f t="shared" si="8"/>
        <v>1.6</v>
      </c>
    </row>
    <row r="570" spans="1:3" x14ac:dyDescent="0.2">
      <c r="A570" s="3" t="s">
        <v>812</v>
      </c>
      <c r="B570">
        <v>0.02</v>
      </c>
      <c r="C570">
        <f t="shared" si="8"/>
        <v>0.1</v>
      </c>
    </row>
    <row r="571" spans="1:3" x14ac:dyDescent="0.2">
      <c r="A571" s="3" t="s">
        <v>833</v>
      </c>
      <c r="B571">
        <v>0.02</v>
      </c>
      <c r="C571">
        <f t="shared" si="8"/>
        <v>0.1</v>
      </c>
    </row>
    <row r="572" spans="1:3" x14ac:dyDescent="0.2">
      <c r="A572" s="3" t="s">
        <v>865</v>
      </c>
      <c r="B572">
        <v>7.79</v>
      </c>
      <c r="C572">
        <f t="shared" si="8"/>
        <v>7.8</v>
      </c>
    </row>
    <row r="573" spans="1:3" x14ac:dyDescent="0.2">
      <c r="A573" s="3" t="s">
        <v>844</v>
      </c>
      <c r="B573">
        <v>4.7869999999999999</v>
      </c>
      <c r="C573">
        <f t="shared" si="8"/>
        <v>4.8</v>
      </c>
    </row>
    <row r="574" spans="1:3" x14ac:dyDescent="0.2">
      <c r="A574" s="3" t="s">
        <v>818</v>
      </c>
      <c r="B574">
        <v>4.7869999999999999</v>
      </c>
      <c r="C574">
        <f t="shared" si="8"/>
        <v>4.8</v>
      </c>
    </row>
    <row r="575" spans="1:3" x14ac:dyDescent="0.2">
      <c r="A575" s="3" t="s">
        <v>845</v>
      </c>
      <c r="B575">
        <v>6.6909999999999998</v>
      </c>
      <c r="C575">
        <f t="shared" si="8"/>
        <v>6.6999999999999993</v>
      </c>
    </row>
    <row r="576" spans="1:3" x14ac:dyDescent="0.2">
      <c r="A576" s="3" t="s">
        <v>931</v>
      </c>
      <c r="B576">
        <v>0.25</v>
      </c>
      <c r="C576">
        <f t="shared" si="8"/>
        <v>0.30000000000000004</v>
      </c>
    </row>
    <row r="577" spans="1:3" x14ac:dyDescent="0.2">
      <c r="A577" s="3" t="s">
        <v>890</v>
      </c>
      <c r="B577">
        <v>0.14000000000000001</v>
      </c>
      <c r="C577">
        <f t="shared" si="8"/>
        <v>0.2</v>
      </c>
    </row>
    <row r="578" spans="1:3" x14ac:dyDescent="0.2">
      <c r="A578" s="3" t="s">
        <v>898</v>
      </c>
      <c r="B578">
        <v>4.6379999999999999</v>
      </c>
      <c r="C578">
        <f t="shared" si="8"/>
        <v>4.6999999999999993</v>
      </c>
    </row>
    <row r="579" spans="1:3" x14ac:dyDescent="0.2">
      <c r="A579" s="3" t="s">
        <v>853</v>
      </c>
      <c r="B579">
        <v>6.0350000000000001</v>
      </c>
      <c r="C579">
        <f t="shared" ref="C579:C642" si="9">ROUNDUP(B579,1)</f>
        <v>6.1</v>
      </c>
    </row>
    <row r="580" spans="1:3" x14ac:dyDescent="0.2">
      <c r="A580" s="3" t="s">
        <v>900</v>
      </c>
      <c r="B580">
        <v>7.194</v>
      </c>
      <c r="C580">
        <f t="shared" si="9"/>
        <v>7.1999999999999993</v>
      </c>
    </row>
    <row r="581" spans="1:3" x14ac:dyDescent="0.2">
      <c r="A581" s="3" t="s">
        <v>824</v>
      </c>
      <c r="B581">
        <v>0.91800000000000004</v>
      </c>
      <c r="C581">
        <f t="shared" si="9"/>
        <v>1</v>
      </c>
    </row>
    <row r="582" spans="1:3" x14ac:dyDescent="0.2">
      <c r="A582" s="3" t="s">
        <v>887</v>
      </c>
      <c r="B582">
        <v>1.5549999999999999</v>
      </c>
      <c r="C582">
        <f t="shared" si="9"/>
        <v>1.6</v>
      </c>
    </row>
    <row r="583" spans="1:3" x14ac:dyDescent="0.2">
      <c r="A583" s="3" t="s">
        <v>913</v>
      </c>
      <c r="B583">
        <v>1.5680000000000001</v>
      </c>
      <c r="C583">
        <f t="shared" si="9"/>
        <v>1.6</v>
      </c>
    </row>
    <row r="584" spans="1:3" x14ac:dyDescent="0.2">
      <c r="A584" s="3" t="s">
        <v>925</v>
      </c>
      <c r="B584">
        <v>4.532</v>
      </c>
      <c r="C584">
        <f t="shared" si="9"/>
        <v>4.5999999999999996</v>
      </c>
    </row>
    <row r="585" spans="1:3" x14ac:dyDescent="0.2">
      <c r="A585" s="3" t="s">
        <v>879</v>
      </c>
      <c r="B585">
        <v>0.96</v>
      </c>
      <c r="C585">
        <f t="shared" si="9"/>
        <v>1</v>
      </c>
    </row>
    <row r="586" spans="1:3" x14ac:dyDescent="0.2">
      <c r="A586" s="3" t="s">
        <v>868</v>
      </c>
      <c r="B586">
        <v>4.6779999999999999</v>
      </c>
      <c r="C586">
        <f t="shared" si="9"/>
        <v>4.6999999999999993</v>
      </c>
    </row>
    <row r="587" spans="1:3" x14ac:dyDescent="0.2">
      <c r="A587" s="3" t="s">
        <v>874</v>
      </c>
      <c r="B587">
        <v>0.85299999999999998</v>
      </c>
      <c r="C587">
        <f t="shared" si="9"/>
        <v>0.9</v>
      </c>
    </row>
    <row r="588" spans="1:3" x14ac:dyDescent="0.2">
      <c r="A588" s="3" t="s">
        <v>876</v>
      </c>
      <c r="B588">
        <v>0.41</v>
      </c>
      <c r="C588">
        <f t="shared" si="9"/>
        <v>0.5</v>
      </c>
    </row>
    <row r="589" spans="1:3" x14ac:dyDescent="0.2">
      <c r="A589" s="3" t="s">
        <v>917</v>
      </c>
      <c r="B589">
        <v>4.7869999999999999</v>
      </c>
      <c r="C589">
        <f t="shared" si="9"/>
        <v>4.8</v>
      </c>
    </row>
    <row r="590" spans="1:3" x14ac:dyDescent="0.2">
      <c r="A590" s="3" t="s">
        <v>859</v>
      </c>
      <c r="B590">
        <v>4.4029999999999996</v>
      </c>
      <c r="C590">
        <f t="shared" si="9"/>
        <v>4.5</v>
      </c>
    </row>
    <row r="591" spans="1:3" x14ac:dyDescent="0.2">
      <c r="A591" s="3" t="s">
        <v>894</v>
      </c>
      <c r="B591">
        <v>1.488</v>
      </c>
      <c r="C591">
        <f t="shared" si="9"/>
        <v>1.5</v>
      </c>
    </row>
    <row r="592" spans="1:3" x14ac:dyDescent="0.2">
      <c r="A592" s="3" t="s">
        <v>901</v>
      </c>
      <c r="B592">
        <v>4.7869999999999999</v>
      </c>
      <c r="C592">
        <f t="shared" si="9"/>
        <v>4.8</v>
      </c>
    </row>
    <row r="593" spans="1:3" x14ac:dyDescent="0.2">
      <c r="A593" s="3" t="s">
        <v>841</v>
      </c>
      <c r="B593">
        <v>4.6779999999999999</v>
      </c>
      <c r="C593">
        <f t="shared" si="9"/>
        <v>4.6999999999999993</v>
      </c>
    </row>
    <row r="594" spans="1:3" x14ac:dyDescent="0.2">
      <c r="A594" s="3" t="s">
        <v>830</v>
      </c>
      <c r="B594">
        <v>0.41</v>
      </c>
      <c r="C594">
        <f t="shared" si="9"/>
        <v>0.5</v>
      </c>
    </row>
    <row r="595" spans="1:3" x14ac:dyDescent="0.2">
      <c r="A595" s="3" t="s">
        <v>914</v>
      </c>
      <c r="B595">
        <v>0.34</v>
      </c>
      <c r="C595">
        <f t="shared" si="9"/>
        <v>0.4</v>
      </c>
    </row>
    <row r="596" spans="1:3" x14ac:dyDescent="0.2">
      <c r="A596" s="3" t="s">
        <v>905</v>
      </c>
      <c r="B596">
        <v>0.4</v>
      </c>
      <c r="C596">
        <f t="shared" si="9"/>
        <v>0.4</v>
      </c>
    </row>
    <row r="597" spans="1:3" x14ac:dyDescent="0.2">
      <c r="A597" s="3" t="s">
        <v>838</v>
      </c>
      <c r="B597">
        <v>0.01</v>
      </c>
      <c r="C597">
        <f t="shared" si="9"/>
        <v>0.1</v>
      </c>
    </row>
    <row r="598" spans="1:3" x14ac:dyDescent="0.2">
      <c r="A598" s="3" t="s">
        <v>884</v>
      </c>
      <c r="B598">
        <v>0.12</v>
      </c>
      <c r="C598">
        <f t="shared" si="9"/>
        <v>0.2</v>
      </c>
    </row>
    <row r="599" spans="1:3" x14ac:dyDescent="0.2">
      <c r="A599" s="3" t="s">
        <v>934</v>
      </c>
      <c r="B599">
        <v>0.14000000000000001</v>
      </c>
      <c r="C599">
        <f t="shared" si="9"/>
        <v>0.2</v>
      </c>
    </row>
    <row r="600" spans="1:3" x14ac:dyDescent="0.2">
      <c r="A600" s="3" t="s">
        <v>940</v>
      </c>
      <c r="B600">
        <v>0.27</v>
      </c>
      <c r="C600">
        <f t="shared" si="9"/>
        <v>0.30000000000000004</v>
      </c>
    </row>
    <row r="601" spans="1:3" x14ac:dyDescent="0.2">
      <c r="A601" s="3" t="s">
        <v>959</v>
      </c>
      <c r="B601">
        <v>0.42</v>
      </c>
      <c r="C601">
        <f t="shared" si="9"/>
        <v>0.5</v>
      </c>
    </row>
    <row r="602" spans="1:3" x14ac:dyDescent="0.2">
      <c r="A602" s="3" t="s">
        <v>946</v>
      </c>
      <c r="B602">
        <v>0.11</v>
      </c>
      <c r="C602">
        <f t="shared" si="9"/>
        <v>0.2</v>
      </c>
    </row>
    <row r="603" spans="1:3" x14ac:dyDescent="0.2">
      <c r="A603" s="3" t="s">
        <v>949</v>
      </c>
      <c r="B603">
        <v>9.36</v>
      </c>
      <c r="C603">
        <f t="shared" si="9"/>
        <v>9.4</v>
      </c>
    </row>
    <row r="604" spans="1:3" x14ac:dyDescent="0.2">
      <c r="A604" s="3" t="s">
        <v>964</v>
      </c>
      <c r="B604">
        <v>10.416</v>
      </c>
      <c r="C604">
        <f t="shared" si="9"/>
        <v>10.5</v>
      </c>
    </row>
    <row r="605" spans="1:3" x14ac:dyDescent="0.2">
      <c r="A605" s="3" t="s">
        <v>954</v>
      </c>
      <c r="B605">
        <v>0.06</v>
      </c>
      <c r="C605">
        <f t="shared" si="9"/>
        <v>0.1</v>
      </c>
    </row>
    <row r="606" spans="1:3" x14ac:dyDescent="0.2">
      <c r="A606" s="3" t="s">
        <v>978</v>
      </c>
      <c r="B606">
        <v>0.08</v>
      </c>
      <c r="C606">
        <f t="shared" si="9"/>
        <v>0.1</v>
      </c>
    </row>
    <row r="607" spans="1:3" x14ac:dyDescent="0.2">
      <c r="A607" s="3" t="s">
        <v>981</v>
      </c>
      <c r="B607">
        <v>4.6379999999999999</v>
      </c>
      <c r="C607">
        <f t="shared" si="9"/>
        <v>4.6999999999999993</v>
      </c>
    </row>
    <row r="608" spans="1:3" x14ac:dyDescent="0.2">
      <c r="A608" s="3" t="s">
        <v>1002</v>
      </c>
      <c r="B608">
        <v>4.7869999999999999</v>
      </c>
      <c r="C608">
        <f t="shared" si="9"/>
        <v>4.8</v>
      </c>
    </row>
    <row r="609" spans="1:3" x14ac:dyDescent="0.2">
      <c r="A609" s="3" t="s">
        <v>984</v>
      </c>
      <c r="B609">
        <v>0.09</v>
      </c>
      <c r="C609">
        <f t="shared" si="9"/>
        <v>0.1</v>
      </c>
    </row>
    <row r="610" spans="1:3" x14ac:dyDescent="0.2">
      <c r="A610" s="3" t="s">
        <v>1005</v>
      </c>
      <c r="B610">
        <v>4.7869999999999999</v>
      </c>
      <c r="C610">
        <f t="shared" si="9"/>
        <v>4.8</v>
      </c>
    </row>
    <row r="611" spans="1:3" x14ac:dyDescent="0.2">
      <c r="A611" s="3" t="s">
        <v>1060</v>
      </c>
      <c r="B611">
        <v>0.12</v>
      </c>
      <c r="C611">
        <f t="shared" si="9"/>
        <v>0.2</v>
      </c>
    </row>
    <row r="612" spans="1:3" x14ac:dyDescent="0.2">
      <c r="A612" s="3" t="s">
        <v>1022</v>
      </c>
      <c r="B612">
        <v>6.1820000000000004</v>
      </c>
      <c r="C612">
        <f t="shared" si="9"/>
        <v>6.1999999999999993</v>
      </c>
    </row>
    <row r="613" spans="1:3" x14ac:dyDescent="0.2">
      <c r="A613" s="3" t="s">
        <v>1017</v>
      </c>
      <c r="B613">
        <v>0.12</v>
      </c>
      <c r="C613">
        <f t="shared" si="9"/>
        <v>0.2</v>
      </c>
    </row>
    <row r="614" spans="1:3" x14ac:dyDescent="0.2">
      <c r="A614" s="3" t="s">
        <v>1027</v>
      </c>
      <c r="B614">
        <v>6.4119999999999999</v>
      </c>
      <c r="C614">
        <f t="shared" si="9"/>
        <v>6.5</v>
      </c>
    </row>
    <row r="615" spans="1:3" x14ac:dyDescent="0.2">
      <c r="A615" s="3" t="s">
        <v>1035</v>
      </c>
      <c r="B615">
        <v>0.08</v>
      </c>
      <c r="C615">
        <f t="shared" si="9"/>
        <v>0.1</v>
      </c>
    </row>
    <row r="616" spans="1:3" x14ac:dyDescent="0.2">
      <c r="A616" s="3" t="s">
        <v>1042</v>
      </c>
      <c r="B616">
        <v>1.581</v>
      </c>
      <c r="C616">
        <f t="shared" si="9"/>
        <v>1.6</v>
      </c>
    </row>
    <row r="617" spans="1:3" x14ac:dyDescent="0.2">
      <c r="A617" s="3" t="s">
        <v>1014</v>
      </c>
      <c r="B617">
        <v>0.27</v>
      </c>
      <c r="C617">
        <f t="shared" si="9"/>
        <v>0.30000000000000004</v>
      </c>
    </row>
    <row r="618" spans="1:3" x14ac:dyDescent="0.2">
      <c r="A618" s="3" t="s">
        <v>1011</v>
      </c>
      <c r="B618">
        <v>4.6379999999999999</v>
      </c>
      <c r="C618">
        <f t="shared" si="9"/>
        <v>4.6999999999999993</v>
      </c>
    </row>
    <row r="619" spans="1:3" x14ac:dyDescent="0.2">
      <c r="A619" s="3" t="s">
        <v>1019</v>
      </c>
      <c r="B619">
        <v>0.27</v>
      </c>
      <c r="C619">
        <f t="shared" si="9"/>
        <v>0.30000000000000004</v>
      </c>
    </row>
    <row r="620" spans="1:3" x14ac:dyDescent="0.2">
      <c r="A620" s="3" t="s">
        <v>1053</v>
      </c>
      <c r="B620">
        <v>4.532</v>
      </c>
      <c r="C620">
        <f t="shared" si="9"/>
        <v>4.5999999999999996</v>
      </c>
    </row>
    <row r="621" spans="1:3" x14ac:dyDescent="0.2">
      <c r="A621" s="3" t="s">
        <v>1066</v>
      </c>
      <c r="B621">
        <v>4.532</v>
      </c>
      <c r="C621">
        <f t="shared" si="9"/>
        <v>4.5999999999999996</v>
      </c>
    </row>
    <row r="622" spans="1:3" x14ac:dyDescent="0.2">
      <c r="A622" s="3" t="s">
        <v>1130</v>
      </c>
      <c r="B622">
        <v>0.28999999999999998</v>
      </c>
      <c r="C622">
        <f t="shared" si="9"/>
        <v>0.30000000000000004</v>
      </c>
    </row>
    <row r="623" spans="1:3" x14ac:dyDescent="0.2">
      <c r="A623" s="3" t="s">
        <v>1123</v>
      </c>
      <c r="B623">
        <v>0.19</v>
      </c>
      <c r="C623">
        <f t="shared" si="9"/>
        <v>0.2</v>
      </c>
    </row>
    <row r="624" spans="1:3" x14ac:dyDescent="0.2">
      <c r="A624" s="3" t="s">
        <v>1113</v>
      </c>
      <c r="B624">
        <v>4.6379999999999999</v>
      </c>
      <c r="C624">
        <f t="shared" si="9"/>
        <v>4.6999999999999993</v>
      </c>
    </row>
    <row r="625" spans="1:3" x14ac:dyDescent="0.2">
      <c r="A625" s="3" t="s">
        <v>1092</v>
      </c>
      <c r="B625">
        <v>1.4790000000000001</v>
      </c>
      <c r="C625">
        <f t="shared" si="9"/>
        <v>1.5</v>
      </c>
    </row>
    <row r="626" spans="1:3" x14ac:dyDescent="0.2">
      <c r="A626" s="3" t="s">
        <v>1070</v>
      </c>
      <c r="B626">
        <v>4.532</v>
      </c>
      <c r="C626">
        <f t="shared" si="9"/>
        <v>4.5999999999999996</v>
      </c>
    </row>
    <row r="627" spans="1:3" x14ac:dyDescent="0.2">
      <c r="A627" s="3" t="s">
        <v>1119</v>
      </c>
      <c r="B627">
        <v>1.137</v>
      </c>
      <c r="C627">
        <f t="shared" si="9"/>
        <v>1.2000000000000002</v>
      </c>
    </row>
    <row r="628" spans="1:3" x14ac:dyDescent="0.2">
      <c r="A628" s="3" t="s">
        <v>1086</v>
      </c>
      <c r="B628">
        <v>0.08</v>
      </c>
      <c r="C628">
        <f t="shared" si="9"/>
        <v>0.1</v>
      </c>
    </row>
    <row r="629" spans="1:3" x14ac:dyDescent="0.2">
      <c r="A629" s="3" t="s">
        <v>1099</v>
      </c>
      <c r="B629">
        <v>4.6379999999999999</v>
      </c>
      <c r="C629">
        <f t="shared" si="9"/>
        <v>4.6999999999999993</v>
      </c>
    </row>
    <row r="630" spans="1:3" x14ac:dyDescent="0.2">
      <c r="A630" s="3" t="s">
        <v>1127</v>
      </c>
      <c r="B630">
        <v>6.2729999999999997</v>
      </c>
      <c r="C630">
        <f t="shared" si="9"/>
        <v>6.3</v>
      </c>
    </row>
    <row r="631" spans="1:3" x14ac:dyDescent="0.2">
      <c r="A631" s="3" t="s">
        <v>1083</v>
      </c>
      <c r="B631">
        <v>4.7869999999999999</v>
      </c>
      <c r="C631">
        <f t="shared" si="9"/>
        <v>4.8</v>
      </c>
    </row>
    <row r="632" spans="1:3" x14ac:dyDescent="0.2">
      <c r="A632" s="3" t="s">
        <v>1096</v>
      </c>
      <c r="B632">
        <v>0.13500000000000001</v>
      </c>
      <c r="C632">
        <f t="shared" si="9"/>
        <v>0.2</v>
      </c>
    </row>
    <row r="633" spans="1:3" x14ac:dyDescent="0.2">
      <c r="A633" s="3" t="s">
        <v>1068</v>
      </c>
      <c r="B633">
        <v>0.09</v>
      </c>
      <c r="C633">
        <f t="shared" si="9"/>
        <v>0.1</v>
      </c>
    </row>
    <row r="634" spans="1:3" x14ac:dyDescent="0.2">
      <c r="A634" s="3" t="s">
        <v>1080</v>
      </c>
      <c r="B634">
        <v>0.05</v>
      </c>
      <c r="C634">
        <f t="shared" si="9"/>
        <v>0.1</v>
      </c>
    </row>
    <row r="635" spans="1:3" x14ac:dyDescent="0.2">
      <c r="A635" s="3" t="s">
        <v>1077</v>
      </c>
      <c r="B635">
        <v>5.8879999999999999</v>
      </c>
      <c r="C635">
        <f t="shared" si="9"/>
        <v>5.8999999999999995</v>
      </c>
    </row>
    <row r="636" spans="1:3" x14ac:dyDescent="0.2">
      <c r="A636" s="3" t="s">
        <v>1150</v>
      </c>
      <c r="B636">
        <v>6.4119999999999999</v>
      </c>
      <c r="C636">
        <f t="shared" si="9"/>
        <v>6.5</v>
      </c>
    </row>
    <row r="637" spans="1:3" x14ac:dyDescent="0.2">
      <c r="A637" s="3" t="s">
        <v>1154</v>
      </c>
      <c r="B637">
        <v>4.7869999999999999</v>
      </c>
      <c r="C637">
        <f t="shared" si="9"/>
        <v>4.8</v>
      </c>
    </row>
    <row r="638" spans="1:3" x14ac:dyDescent="0.2">
      <c r="A638" s="3" t="s">
        <v>1138</v>
      </c>
      <c r="B638">
        <v>4.6379999999999999</v>
      </c>
      <c r="C638">
        <f t="shared" si="9"/>
        <v>4.6999999999999993</v>
      </c>
    </row>
    <row r="639" spans="1:3" x14ac:dyDescent="0.2">
      <c r="A639" s="3" t="s">
        <v>1141</v>
      </c>
      <c r="B639">
        <v>0.17</v>
      </c>
      <c r="C639">
        <f t="shared" si="9"/>
        <v>0.2</v>
      </c>
    </row>
    <row r="640" spans="1:3" x14ac:dyDescent="0.2">
      <c r="A640" s="3" t="s">
        <v>1160</v>
      </c>
      <c r="B640">
        <v>0.02</v>
      </c>
      <c r="C640">
        <f t="shared" si="9"/>
        <v>0.1</v>
      </c>
    </row>
    <row r="641" spans="1:3" x14ac:dyDescent="0.2">
      <c r="A641" s="3" t="s">
        <v>1161</v>
      </c>
      <c r="B641">
        <v>0.02</v>
      </c>
      <c r="C641">
        <f t="shared" si="9"/>
        <v>0.1</v>
      </c>
    </row>
    <row r="642" spans="1:3" x14ac:dyDescent="0.2">
      <c r="A642" s="3" t="s">
        <v>1145</v>
      </c>
      <c r="B642">
        <v>5.9039999999999999</v>
      </c>
      <c r="C642">
        <f t="shared" si="9"/>
        <v>6</v>
      </c>
    </row>
    <row r="643" spans="1:3" x14ac:dyDescent="0.2">
      <c r="A643" s="3" t="s">
        <v>1148</v>
      </c>
      <c r="B643">
        <v>6.2729999999999997</v>
      </c>
      <c r="C643">
        <f t="shared" ref="C643:C706" si="10">ROUNDUP(B643,1)</f>
        <v>6.3</v>
      </c>
    </row>
    <row r="644" spans="1:3" x14ac:dyDescent="0.2">
      <c r="A644" s="3" t="s">
        <v>1193</v>
      </c>
      <c r="B644">
        <v>1.6120000000000001</v>
      </c>
      <c r="C644">
        <f t="shared" si="10"/>
        <v>1.7000000000000002</v>
      </c>
    </row>
    <row r="645" spans="1:3" x14ac:dyDescent="0.2">
      <c r="A645" s="3" t="s">
        <v>1199</v>
      </c>
      <c r="B645">
        <v>0.06</v>
      </c>
      <c r="C645">
        <f t="shared" si="10"/>
        <v>0.1</v>
      </c>
    </row>
    <row r="646" spans="1:3" x14ac:dyDescent="0.2">
      <c r="A646" s="3" t="s">
        <v>1166</v>
      </c>
      <c r="B646">
        <v>4.6779999999999999</v>
      </c>
      <c r="C646">
        <f t="shared" si="10"/>
        <v>4.6999999999999993</v>
      </c>
    </row>
    <row r="647" spans="1:3" x14ac:dyDescent="0.2">
      <c r="A647" s="3" t="s">
        <v>1182</v>
      </c>
      <c r="B647">
        <v>0.91800000000000004</v>
      </c>
      <c r="C647">
        <f t="shared" si="10"/>
        <v>1</v>
      </c>
    </row>
    <row r="648" spans="1:3" x14ac:dyDescent="0.2">
      <c r="A648" s="3" t="s">
        <v>1164</v>
      </c>
      <c r="B648">
        <v>0.06</v>
      </c>
      <c r="C648">
        <f t="shared" si="10"/>
        <v>0.1</v>
      </c>
    </row>
    <row r="649" spans="1:3" x14ac:dyDescent="0.2">
      <c r="A649" s="3" t="s">
        <v>1189</v>
      </c>
      <c r="B649">
        <v>5.2359999999999998</v>
      </c>
      <c r="C649">
        <f t="shared" si="10"/>
        <v>5.3</v>
      </c>
    </row>
    <row r="650" spans="1:3" x14ac:dyDescent="0.2">
      <c r="A650" s="3" t="s">
        <v>1185</v>
      </c>
      <c r="B650">
        <v>1.714</v>
      </c>
      <c r="C650">
        <f t="shared" si="10"/>
        <v>1.8</v>
      </c>
    </row>
    <row r="651" spans="1:3" x14ac:dyDescent="0.2">
      <c r="A651" s="3" t="s">
        <v>1202</v>
      </c>
      <c r="B651">
        <v>6.8819999999999997</v>
      </c>
      <c r="C651">
        <f t="shared" si="10"/>
        <v>6.8999999999999995</v>
      </c>
    </row>
    <row r="652" spans="1:3" x14ac:dyDescent="0.2">
      <c r="A652" s="3" t="s">
        <v>1240</v>
      </c>
      <c r="B652">
        <v>6.048</v>
      </c>
      <c r="C652">
        <f t="shared" si="10"/>
        <v>6.1</v>
      </c>
    </row>
    <row r="653" spans="1:3" x14ac:dyDescent="0.2">
      <c r="A653" s="3" t="s">
        <v>1228</v>
      </c>
      <c r="B653">
        <v>5.9039999999999999</v>
      </c>
      <c r="C653">
        <f t="shared" si="10"/>
        <v>6</v>
      </c>
    </row>
    <row r="654" spans="1:3" x14ac:dyDescent="0.2">
      <c r="A654" s="3" t="s">
        <v>1212</v>
      </c>
      <c r="B654">
        <v>0.08</v>
      </c>
      <c r="C654">
        <f t="shared" si="10"/>
        <v>0.1</v>
      </c>
    </row>
    <row r="655" spans="1:3" x14ac:dyDescent="0.2">
      <c r="A655" s="3" t="s">
        <v>1236</v>
      </c>
      <c r="B655">
        <v>0.23</v>
      </c>
      <c r="C655">
        <f t="shared" si="10"/>
        <v>0.30000000000000004</v>
      </c>
    </row>
    <row r="656" spans="1:3" x14ac:dyDescent="0.2">
      <c r="A656" s="3" t="s">
        <v>1233</v>
      </c>
      <c r="B656">
        <v>4.532</v>
      </c>
      <c r="C656">
        <f t="shared" si="10"/>
        <v>4.5999999999999996</v>
      </c>
    </row>
    <row r="657" spans="1:3" x14ac:dyDescent="0.2">
      <c r="A657" s="3" t="s">
        <v>1217</v>
      </c>
      <c r="B657">
        <v>0.86399999999999999</v>
      </c>
      <c r="C657">
        <f t="shared" si="10"/>
        <v>0.9</v>
      </c>
    </row>
    <row r="658" spans="1:3" x14ac:dyDescent="0.2">
      <c r="A658" s="3" t="s">
        <v>1249</v>
      </c>
      <c r="B658">
        <v>7.0000000000000007E-2</v>
      </c>
      <c r="C658">
        <f t="shared" si="10"/>
        <v>0.1</v>
      </c>
    </row>
    <row r="659" spans="1:3" x14ac:dyDescent="0.2">
      <c r="A659" s="3" t="s">
        <v>1238</v>
      </c>
      <c r="B659">
        <v>4.532</v>
      </c>
      <c r="C659">
        <f t="shared" si="10"/>
        <v>4.5999999999999996</v>
      </c>
    </row>
    <row r="660" spans="1:3" x14ac:dyDescent="0.2">
      <c r="A660" s="3" t="s">
        <v>1296</v>
      </c>
      <c r="B660">
        <v>0.28000000000000003</v>
      </c>
      <c r="C660">
        <f t="shared" si="10"/>
        <v>0.30000000000000004</v>
      </c>
    </row>
    <row r="661" spans="1:3" x14ac:dyDescent="0.2">
      <c r="A661" s="3" t="s">
        <v>1339</v>
      </c>
      <c r="B661">
        <v>6.4119999999999999</v>
      </c>
      <c r="C661">
        <f t="shared" si="10"/>
        <v>6.5</v>
      </c>
    </row>
    <row r="662" spans="1:3" x14ac:dyDescent="0.2">
      <c r="A662" s="3" t="s">
        <v>1265</v>
      </c>
      <c r="B662">
        <v>0.05</v>
      </c>
      <c r="C662">
        <f t="shared" si="10"/>
        <v>0.1</v>
      </c>
    </row>
    <row r="663" spans="1:3" x14ac:dyDescent="0.2">
      <c r="A663" s="3" t="s">
        <v>1252</v>
      </c>
      <c r="B663">
        <v>0.02</v>
      </c>
      <c r="C663">
        <f t="shared" si="10"/>
        <v>0.1</v>
      </c>
    </row>
    <row r="664" spans="1:3" x14ac:dyDescent="0.2">
      <c r="A664" s="3" t="s">
        <v>1334</v>
      </c>
      <c r="B664">
        <v>0.16</v>
      </c>
      <c r="C664">
        <f t="shared" si="10"/>
        <v>0.2</v>
      </c>
    </row>
    <row r="665" spans="1:3" x14ac:dyDescent="0.2">
      <c r="A665" s="3" t="s">
        <v>1320</v>
      </c>
      <c r="B665">
        <v>0.14000000000000001</v>
      </c>
      <c r="C665">
        <f t="shared" si="10"/>
        <v>0.2</v>
      </c>
    </row>
    <row r="666" spans="1:3" x14ac:dyDescent="0.2">
      <c r="A666" s="3" t="s">
        <v>1278</v>
      </c>
      <c r="B666">
        <v>6.0350000000000001</v>
      </c>
      <c r="C666">
        <f t="shared" si="10"/>
        <v>6.1</v>
      </c>
    </row>
    <row r="667" spans="1:3" x14ac:dyDescent="0.2">
      <c r="A667" s="3" t="s">
        <v>1351</v>
      </c>
      <c r="B667">
        <v>6.2729999999999997</v>
      </c>
      <c r="C667">
        <f t="shared" si="10"/>
        <v>6.3</v>
      </c>
    </row>
    <row r="668" spans="1:3" x14ac:dyDescent="0.2">
      <c r="A668" s="3" t="s">
        <v>1314</v>
      </c>
      <c r="B668">
        <v>0.05</v>
      </c>
      <c r="C668">
        <f t="shared" si="10"/>
        <v>0.1</v>
      </c>
    </row>
    <row r="669" spans="1:3" x14ac:dyDescent="0.2">
      <c r="A669" s="3" t="s">
        <v>1356</v>
      </c>
      <c r="B669">
        <v>4.7869999999999999</v>
      </c>
      <c r="C669">
        <f t="shared" si="10"/>
        <v>4.8</v>
      </c>
    </row>
    <row r="670" spans="1:3" x14ac:dyDescent="0.2">
      <c r="A670" s="3" t="s">
        <v>1342</v>
      </c>
      <c r="B670">
        <v>4.6779999999999999</v>
      </c>
      <c r="C670">
        <f t="shared" si="10"/>
        <v>4.6999999999999993</v>
      </c>
    </row>
    <row r="671" spans="1:3" x14ac:dyDescent="0.2">
      <c r="A671" s="3" t="s">
        <v>1262</v>
      </c>
      <c r="B671">
        <v>4.532</v>
      </c>
      <c r="C671">
        <f t="shared" si="10"/>
        <v>4.5999999999999996</v>
      </c>
    </row>
    <row r="672" spans="1:3" x14ac:dyDescent="0.2">
      <c r="A672" s="3" t="s">
        <v>1468</v>
      </c>
      <c r="B672">
        <v>0.13</v>
      </c>
      <c r="C672">
        <f t="shared" si="10"/>
        <v>0.2</v>
      </c>
    </row>
    <row r="673" spans="1:3" x14ac:dyDescent="0.2">
      <c r="A673" s="3" t="s">
        <v>1592</v>
      </c>
      <c r="B673">
        <v>4.6379999999999999</v>
      </c>
      <c r="C673">
        <f t="shared" si="10"/>
        <v>4.6999999999999993</v>
      </c>
    </row>
    <row r="674" spans="1:3" x14ac:dyDescent="0.2">
      <c r="A674" s="3" t="s">
        <v>1598</v>
      </c>
      <c r="B674">
        <v>0.09</v>
      </c>
      <c r="C674">
        <f t="shared" si="10"/>
        <v>0.1</v>
      </c>
    </row>
    <row r="675" spans="1:3" x14ac:dyDescent="0.2">
      <c r="A675" s="3" t="s">
        <v>1458</v>
      </c>
      <c r="B675">
        <v>4.6379999999999999</v>
      </c>
      <c r="C675">
        <f t="shared" si="10"/>
        <v>4.6999999999999993</v>
      </c>
    </row>
    <row r="676" spans="1:3" x14ac:dyDescent="0.2">
      <c r="A676" s="3" t="s">
        <v>1627</v>
      </c>
      <c r="B676">
        <v>0.14000000000000001</v>
      </c>
      <c r="C676">
        <f t="shared" si="10"/>
        <v>0.2</v>
      </c>
    </row>
    <row r="677" spans="1:3" x14ac:dyDescent="0.2">
      <c r="A677" s="3" t="s">
        <v>1573</v>
      </c>
      <c r="B677">
        <v>0.06</v>
      </c>
      <c r="C677">
        <f t="shared" si="10"/>
        <v>0.1</v>
      </c>
    </row>
    <row r="678" spans="1:3" x14ac:dyDescent="0.2">
      <c r="A678" s="3" t="s">
        <v>1378</v>
      </c>
      <c r="B678">
        <v>4.8959999999999999</v>
      </c>
      <c r="C678">
        <f t="shared" si="10"/>
        <v>4.8999999999999995</v>
      </c>
    </row>
    <row r="679" spans="1:3" x14ac:dyDescent="0.2">
      <c r="A679" s="3" t="s">
        <v>1482</v>
      </c>
      <c r="B679">
        <v>4.7869999999999999</v>
      </c>
      <c r="C679">
        <f t="shared" si="10"/>
        <v>4.8</v>
      </c>
    </row>
    <row r="680" spans="1:3" x14ac:dyDescent="0.2">
      <c r="A680" s="3" t="s">
        <v>1449</v>
      </c>
      <c r="B680">
        <v>0.12</v>
      </c>
      <c r="C680">
        <f t="shared" si="10"/>
        <v>0.2</v>
      </c>
    </row>
    <row r="681" spans="1:3" x14ac:dyDescent="0.2">
      <c r="A681" s="3" t="s">
        <v>1391</v>
      </c>
      <c r="B681">
        <v>4.7869999999999999</v>
      </c>
      <c r="C681">
        <f t="shared" si="10"/>
        <v>4.8</v>
      </c>
    </row>
    <row r="682" spans="1:3" x14ac:dyDescent="0.2">
      <c r="A682" s="3" t="s">
        <v>1518</v>
      </c>
      <c r="B682">
        <v>0.14000000000000001</v>
      </c>
      <c r="C682">
        <f t="shared" si="10"/>
        <v>0.2</v>
      </c>
    </row>
    <row r="683" spans="1:3" x14ac:dyDescent="0.2">
      <c r="A683" s="3" t="s">
        <v>1645</v>
      </c>
      <c r="B683">
        <v>4.7430000000000003</v>
      </c>
      <c r="C683">
        <f t="shared" si="10"/>
        <v>4.8</v>
      </c>
    </row>
    <row r="684" spans="1:3" x14ac:dyDescent="0.2">
      <c r="A684" s="3" t="s">
        <v>1443</v>
      </c>
      <c r="B684">
        <v>4.7869999999999999</v>
      </c>
      <c r="C684">
        <f t="shared" si="10"/>
        <v>4.8</v>
      </c>
    </row>
    <row r="685" spans="1:3" x14ac:dyDescent="0.2">
      <c r="A685" s="3" t="s">
        <v>1558</v>
      </c>
      <c r="B685">
        <v>0.13</v>
      </c>
      <c r="C685">
        <f t="shared" si="10"/>
        <v>0.2</v>
      </c>
    </row>
    <row r="686" spans="1:3" x14ac:dyDescent="0.2">
      <c r="A686" s="3" t="s">
        <v>1608</v>
      </c>
      <c r="B686">
        <v>0.18</v>
      </c>
      <c r="C686">
        <f t="shared" si="10"/>
        <v>0.2</v>
      </c>
    </row>
    <row r="687" spans="1:3" x14ac:dyDescent="0.2">
      <c r="A687" s="3" t="s">
        <v>1579</v>
      </c>
      <c r="B687">
        <v>0.19</v>
      </c>
      <c r="C687">
        <f t="shared" si="10"/>
        <v>0.2</v>
      </c>
    </row>
    <row r="688" spans="1:3" x14ac:dyDescent="0.2">
      <c r="A688" s="3" t="s">
        <v>1616</v>
      </c>
      <c r="B688">
        <v>0.08</v>
      </c>
      <c r="C688">
        <f t="shared" si="10"/>
        <v>0.1</v>
      </c>
    </row>
    <row r="689" spans="1:3" x14ac:dyDescent="0.2">
      <c r="A689" s="3" t="s">
        <v>1381</v>
      </c>
      <c r="B689">
        <v>0.09</v>
      </c>
      <c r="C689">
        <f t="shared" si="10"/>
        <v>0.1</v>
      </c>
    </row>
    <row r="690" spans="1:3" x14ac:dyDescent="0.2">
      <c r="A690" s="3" t="s">
        <v>1412</v>
      </c>
      <c r="B690">
        <v>0.17</v>
      </c>
      <c r="C690">
        <f t="shared" si="10"/>
        <v>0.2</v>
      </c>
    </row>
    <row r="691" spans="1:3" x14ac:dyDescent="0.2">
      <c r="A691" s="3" t="s">
        <v>1566</v>
      </c>
      <c r="B691">
        <v>0.12</v>
      </c>
      <c r="C691">
        <f t="shared" si="10"/>
        <v>0.2</v>
      </c>
    </row>
    <row r="692" spans="1:3" x14ac:dyDescent="0.2">
      <c r="A692" s="3" t="s">
        <v>1582</v>
      </c>
      <c r="B692">
        <v>4.532</v>
      </c>
      <c r="C692">
        <f t="shared" si="10"/>
        <v>4.5999999999999996</v>
      </c>
    </row>
    <row r="693" spans="1:3" x14ac:dyDescent="0.2">
      <c r="A693" s="3" t="s">
        <v>1543</v>
      </c>
      <c r="B693">
        <v>0.14000000000000001</v>
      </c>
      <c r="C693">
        <f t="shared" si="10"/>
        <v>0.2</v>
      </c>
    </row>
    <row r="694" spans="1:3" x14ac:dyDescent="0.2">
      <c r="A694" s="3" t="s">
        <v>1444</v>
      </c>
      <c r="B694">
        <v>4.6379999999999999</v>
      </c>
      <c r="C694">
        <f t="shared" si="10"/>
        <v>4.6999999999999993</v>
      </c>
    </row>
    <row r="695" spans="1:3" x14ac:dyDescent="0.2">
      <c r="A695" s="3" t="s">
        <v>1570</v>
      </c>
      <c r="B695">
        <v>0.25</v>
      </c>
      <c r="C695">
        <f t="shared" si="10"/>
        <v>0.30000000000000004</v>
      </c>
    </row>
    <row r="696" spans="1:3" x14ac:dyDescent="0.2">
      <c r="A696" s="3" t="s">
        <v>1576</v>
      </c>
      <c r="B696">
        <v>0.48</v>
      </c>
      <c r="C696">
        <f t="shared" si="10"/>
        <v>0.5</v>
      </c>
    </row>
    <row r="697" spans="1:3" x14ac:dyDescent="0.2">
      <c r="A697" s="3" t="s">
        <v>1589</v>
      </c>
      <c r="B697">
        <v>0.24</v>
      </c>
      <c r="C697">
        <f t="shared" si="10"/>
        <v>0.30000000000000004</v>
      </c>
    </row>
    <row r="698" spans="1:3" x14ac:dyDescent="0.2">
      <c r="A698" s="3" t="s">
        <v>1527</v>
      </c>
      <c r="B698">
        <v>0.1</v>
      </c>
      <c r="C698">
        <f t="shared" si="10"/>
        <v>0.1</v>
      </c>
    </row>
    <row r="699" spans="1:3" x14ac:dyDescent="0.2">
      <c r="A699" s="3" t="s">
        <v>1624</v>
      </c>
      <c r="B699">
        <v>0.48</v>
      </c>
      <c r="C699">
        <f t="shared" si="10"/>
        <v>0.5</v>
      </c>
    </row>
    <row r="700" spans="1:3" x14ac:dyDescent="0.2">
      <c r="A700" s="3" t="s">
        <v>1559</v>
      </c>
      <c r="B700">
        <v>5.76</v>
      </c>
      <c r="C700">
        <f t="shared" si="10"/>
        <v>5.8</v>
      </c>
    </row>
    <row r="701" spans="1:3" x14ac:dyDescent="0.2">
      <c r="A701" s="3" t="s">
        <v>1611</v>
      </c>
      <c r="B701">
        <v>0.1</v>
      </c>
      <c r="C701">
        <f t="shared" si="10"/>
        <v>0.1</v>
      </c>
    </row>
    <row r="702" spans="1:3" x14ac:dyDescent="0.2">
      <c r="A702" s="3" t="s">
        <v>1653</v>
      </c>
      <c r="B702">
        <v>0.05</v>
      </c>
      <c r="C702">
        <f t="shared" si="10"/>
        <v>0.1</v>
      </c>
    </row>
    <row r="703" spans="1:3" x14ac:dyDescent="0.2">
      <c r="A703" s="3" t="s">
        <v>1660</v>
      </c>
      <c r="B703">
        <v>1.2290000000000001</v>
      </c>
      <c r="C703">
        <f t="shared" si="10"/>
        <v>1.3</v>
      </c>
    </row>
    <row r="704" spans="1:3" x14ac:dyDescent="0.2">
      <c r="A704" s="3" t="s">
        <v>1561</v>
      </c>
      <c r="B704">
        <v>0.26</v>
      </c>
      <c r="C704">
        <f t="shared" si="10"/>
        <v>0.30000000000000004</v>
      </c>
    </row>
    <row r="705" spans="1:3" x14ac:dyDescent="0.2">
      <c r="A705" s="3" t="s">
        <v>1661</v>
      </c>
      <c r="B705">
        <v>4.532</v>
      </c>
      <c r="C705">
        <f t="shared" si="10"/>
        <v>4.5999999999999996</v>
      </c>
    </row>
    <row r="706" spans="1:3" x14ac:dyDescent="0.2">
      <c r="A706" s="3" t="s">
        <v>1655</v>
      </c>
      <c r="B706">
        <v>9.6</v>
      </c>
      <c r="C706">
        <f t="shared" si="10"/>
        <v>9.6</v>
      </c>
    </row>
    <row r="707" spans="1:3" x14ac:dyDescent="0.2">
      <c r="A707" s="3" t="s">
        <v>1436</v>
      </c>
      <c r="B707">
        <v>0.47</v>
      </c>
      <c r="C707">
        <f t="shared" ref="C707:C770" si="11">ROUNDUP(B707,1)</f>
        <v>0.5</v>
      </c>
    </row>
    <row r="708" spans="1:3" x14ac:dyDescent="0.2">
      <c r="A708" s="3" t="s">
        <v>1401</v>
      </c>
      <c r="B708">
        <v>0.27</v>
      </c>
      <c r="C708">
        <f t="shared" si="11"/>
        <v>0.30000000000000004</v>
      </c>
    </row>
    <row r="709" spans="1:3" x14ac:dyDescent="0.2">
      <c r="A709" s="3" t="s">
        <v>1636</v>
      </c>
      <c r="B709">
        <v>5.9039999999999999</v>
      </c>
      <c r="C709">
        <f t="shared" si="11"/>
        <v>6</v>
      </c>
    </row>
    <row r="710" spans="1:3" x14ac:dyDescent="0.2">
      <c r="A710" s="3" t="s">
        <v>1409</v>
      </c>
      <c r="B710">
        <v>0.41</v>
      </c>
      <c r="C710">
        <f t="shared" si="11"/>
        <v>0.5</v>
      </c>
    </row>
    <row r="711" spans="1:3" x14ac:dyDescent="0.2">
      <c r="A711" s="3" t="s">
        <v>1463</v>
      </c>
      <c r="B711">
        <v>4.532</v>
      </c>
      <c r="C711">
        <f t="shared" si="11"/>
        <v>4.5999999999999996</v>
      </c>
    </row>
    <row r="712" spans="1:3" x14ac:dyDescent="0.2">
      <c r="A712" s="3" t="s">
        <v>1701</v>
      </c>
      <c r="B712">
        <v>4.6779999999999999</v>
      </c>
      <c r="C712">
        <f t="shared" si="11"/>
        <v>4.6999999999999993</v>
      </c>
    </row>
    <row r="713" spans="1:3" x14ac:dyDescent="0.2">
      <c r="A713" s="3" t="s">
        <v>1670</v>
      </c>
      <c r="B713">
        <v>4.6779999999999999</v>
      </c>
      <c r="C713">
        <f t="shared" si="11"/>
        <v>4.6999999999999993</v>
      </c>
    </row>
    <row r="714" spans="1:3" x14ac:dyDescent="0.2">
      <c r="A714" s="3" t="s">
        <v>1760</v>
      </c>
      <c r="B714">
        <v>0.09</v>
      </c>
      <c r="C714">
        <f t="shared" si="11"/>
        <v>0.1</v>
      </c>
    </row>
    <row r="715" spans="1:3" x14ac:dyDescent="0.2">
      <c r="A715" s="3" t="s">
        <v>1710</v>
      </c>
      <c r="B715">
        <v>4.532</v>
      </c>
      <c r="C715">
        <f t="shared" si="11"/>
        <v>4.5999999999999996</v>
      </c>
    </row>
    <row r="716" spans="1:3" x14ac:dyDescent="0.2">
      <c r="A716" s="3" t="s">
        <v>1754</v>
      </c>
      <c r="B716">
        <v>0.38</v>
      </c>
      <c r="C716">
        <f t="shared" si="11"/>
        <v>0.4</v>
      </c>
    </row>
    <row r="717" spans="1:3" x14ac:dyDescent="0.2">
      <c r="A717" s="3" t="s">
        <v>1723</v>
      </c>
      <c r="B717">
        <v>0.17</v>
      </c>
      <c r="C717">
        <f t="shared" si="11"/>
        <v>0.2</v>
      </c>
    </row>
    <row r="718" spans="1:3" x14ac:dyDescent="0.2">
      <c r="A718" s="3" t="s">
        <v>1748</v>
      </c>
      <c r="B718">
        <v>0.08</v>
      </c>
      <c r="C718">
        <f t="shared" si="11"/>
        <v>0.1</v>
      </c>
    </row>
    <row r="719" spans="1:3" x14ac:dyDescent="0.2">
      <c r="A719" s="3" t="s">
        <v>1672</v>
      </c>
      <c r="B719">
        <v>0.14000000000000001</v>
      </c>
      <c r="C719">
        <f t="shared" si="11"/>
        <v>0.2</v>
      </c>
    </row>
    <row r="720" spans="1:3" x14ac:dyDescent="0.2">
      <c r="A720" s="3" t="s">
        <v>1692</v>
      </c>
      <c r="B720">
        <v>0.14000000000000001</v>
      </c>
      <c r="C720">
        <f t="shared" si="11"/>
        <v>0.2</v>
      </c>
    </row>
    <row r="721" spans="1:3" x14ac:dyDescent="0.2">
      <c r="A721" s="3" t="s">
        <v>1697</v>
      </c>
      <c r="B721">
        <v>4.6779999999999999</v>
      </c>
      <c r="C721">
        <f t="shared" si="11"/>
        <v>4.6999999999999993</v>
      </c>
    </row>
    <row r="722" spans="1:3" x14ac:dyDescent="0.2">
      <c r="A722" s="3" t="s">
        <v>1727</v>
      </c>
      <c r="B722">
        <v>0.09</v>
      </c>
      <c r="C722">
        <f t="shared" si="11"/>
        <v>0.1</v>
      </c>
    </row>
    <row r="723" spans="1:3" x14ac:dyDescent="0.2">
      <c r="A723" s="3" t="s">
        <v>1730</v>
      </c>
      <c r="B723">
        <v>0.05</v>
      </c>
      <c r="C723">
        <f t="shared" si="11"/>
        <v>0.1</v>
      </c>
    </row>
    <row r="724" spans="1:3" x14ac:dyDescent="0.2">
      <c r="A724" s="3" t="s">
        <v>1699</v>
      </c>
      <c r="B724">
        <v>4.532</v>
      </c>
      <c r="C724">
        <f t="shared" si="11"/>
        <v>4.5999999999999996</v>
      </c>
    </row>
    <row r="725" spans="1:3" x14ac:dyDescent="0.2">
      <c r="A725" s="3" t="s">
        <v>1707</v>
      </c>
      <c r="B725">
        <v>4.7990000000000004</v>
      </c>
      <c r="C725">
        <f t="shared" si="11"/>
        <v>4.8</v>
      </c>
    </row>
    <row r="726" spans="1:3" x14ac:dyDescent="0.2">
      <c r="A726" s="3" t="s">
        <v>1756</v>
      </c>
      <c r="B726">
        <v>4.532</v>
      </c>
      <c r="C726">
        <f t="shared" si="11"/>
        <v>4.5999999999999996</v>
      </c>
    </row>
    <row r="727" spans="1:3" x14ac:dyDescent="0.2">
      <c r="A727" s="3" t="s">
        <v>1738</v>
      </c>
      <c r="B727">
        <v>6.4119999999999999</v>
      </c>
      <c r="C727">
        <f t="shared" si="11"/>
        <v>6.5</v>
      </c>
    </row>
    <row r="728" spans="1:3" x14ac:dyDescent="0.2">
      <c r="A728" s="3" t="s">
        <v>1704</v>
      </c>
      <c r="B728">
        <v>0.28999999999999998</v>
      </c>
      <c r="C728">
        <f t="shared" si="11"/>
        <v>0.30000000000000004</v>
      </c>
    </row>
    <row r="729" spans="1:3" x14ac:dyDescent="0.2">
      <c r="A729" s="3" t="s">
        <v>1695</v>
      </c>
      <c r="B729">
        <v>4.6379999999999999</v>
      </c>
      <c r="C729">
        <f t="shared" si="11"/>
        <v>4.6999999999999993</v>
      </c>
    </row>
    <row r="730" spans="1:3" x14ac:dyDescent="0.2">
      <c r="A730" s="3" t="s">
        <v>1693</v>
      </c>
      <c r="B730">
        <v>4.6379999999999999</v>
      </c>
      <c r="C730">
        <f t="shared" si="11"/>
        <v>4.6999999999999993</v>
      </c>
    </row>
    <row r="731" spans="1:3" x14ac:dyDescent="0.2">
      <c r="A731" s="3" t="s">
        <v>1758</v>
      </c>
      <c r="B731">
        <v>0.21</v>
      </c>
      <c r="C731">
        <f t="shared" si="11"/>
        <v>0.30000000000000004</v>
      </c>
    </row>
    <row r="732" spans="1:3" x14ac:dyDescent="0.2">
      <c r="A732" s="3" t="s">
        <v>1733</v>
      </c>
      <c r="B732">
        <v>4.6379999999999999</v>
      </c>
      <c r="C732">
        <f t="shared" si="11"/>
        <v>4.6999999999999993</v>
      </c>
    </row>
    <row r="733" spans="1:3" x14ac:dyDescent="0.2">
      <c r="A733" s="3" t="s">
        <v>1686</v>
      </c>
      <c r="B733">
        <v>0.01</v>
      </c>
      <c r="C733">
        <f t="shared" si="11"/>
        <v>0.1</v>
      </c>
    </row>
    <row r="734" spans="1:3" x14ac:dyDescent="0.2">
      <c r="A734" s="3" t="s">
        <v>1763</v>
      </c>
      <c r="B734">
        <v>0.01</v>
      </c>
      <c r="C734">
        <f t="shared" si="11"/>
        <v>0.1</v>
      </c>
    </row>
    <row r="735" spans="1:3" x14ac:dyDescent="0.2">
      <c r="A735" s="3" t="s">
        <v>1741</v>
      </c>
      <c r="B735">
        <v>0.13</v>
      </c>
      <c r="C735">
        <f t="shared" si="11"/>
        <v>0.2</v>
      </c>
    </row>
    <row r="736" spans="1:3" x14ac:dyDescent="0.2">
      <c r="A736" s="3" t="s">
        <v>1745</v>
      </c>
      <c r="B736">
        <v>4.8959999999999999</v>
      </c>
      <c r="C736">
        <f t="shared" si="11"/>
        <v>4.8999999999999995</v>
      </c>
    </row>
    <row r="737" spans="1:3" x14ac:dyDescent="0.2">
      <c r="A737" s="3" t="s">
        <v>1805</v>
      </c>
      <c r="B737">
        <v>0.1</v>
      </c>
      <c r="C737">
        <f t="shared" si="11"/>
        <v>0.1</v>
      </c>
    </row>
    <row r="738" spans="1:3" x14ac:dyDescent="0.2">
      <c r="A738" s="3" t="s">
        <v>1779</v>
      </c>
      <c r="B738">
        <v>0.1</v>
      </c>
      <c r="C738">
        <f t="shared" si="11"/>
        <v>0.1</v>
      </c>
    </row>
    <row r="739" spans="1:3" x14ac:dyDescent="0.2">
      <c r="A739" s="3" t="s">
        <v>1766</v>
      </c>
      <c r="B739">
        <v>1.8819999999999999</v>
      </c>
      <c r="C739">
        <f t="shared" si="11"/>
        <v>1.9000000000000001</v>
      </c>
    </row>
    <row r="740" spans="1:3" x14ac:dyDescent="0.2">
      <c r="A740" s="3" t="s">
        <v>1807</v>
      </c>
      <c r="B740">
        <v>0.02</v>
      </c>
      <c r="C740">
        <f t="shared" si="11"/>
        <v>0.1</v>
      </c>
    </row>
    <row r="741" spans="1:3" x14ac:dyDescent="0.2">
      <c r="A741" s="3" t="s">
        <v>1784</v>
      </c>
      <c r="B741">
        <v>7.0000000000000007E-2</v>
      </c>
      <c r="C741">
        <f t="shared" si="11"/>
        <v>0.1</v>
      </c>
    </row>
    <row r="742" spans="1:3" x14ac:dyDescent="0.2">
      <c r="A742" s="3" t="s">
        <v>1782</v>
      </c>
      <c r="B742">
        <v>2.6640000000000001</v>
      </c>
      <c r="C742">
        <f t="shared" si="11"/>
        <v>2.7</v>
      </c>
    </row>
    <row r="743" spans="1:3" x14ac:dyDescent="0.2">
      <c r="A743" s="3" t="s">
        <v>1790</v>
      </c>
      <c r="B743">
        <v>0.27</v>
      </c>
      <c r="C743">
        <f t="shared" si="11"/>
        <v>0.30000000000000004</v>
      </c>
    </row>
    <row r="744" spans="1:3" x14ac:dyDescent="0.2">
      <c r="A744" s="3" t="s">
        <v>1838</v>
      </c>
      <c r="B744">
        <v>0.16</v>
      </c>
      <c r="C744">
        <f t="shared" si="11"/>
        <v>0.2</v>
      </c>
    </row>
    <row r="745" spans="1:3" x14ac:dyDescent="0.2">
      <c r="A745" s="3" t="s">
        <v>1767</v>
      </c>
      <c r="B745">
        <v>4.8129999999999997</v>
      </c>
      <c r="C745">
        <f t="shared" si="11"/>
        <v>4.8999999999999995</v>
      </c>
    </row>
    <row r="746" spans="1:3" x14ac:dyDescent="0.2">
      <c r="A746" s="3" t="s">
        <v>1813</v>
      </c>
      <c r="B746">
        <v>0.2</v>
      </c>
      <c r="C746">
        <f t="shared" si="11"/>
        <v>0.2</v>
      </c>
    </row>
    <row r="747" spans="1:3" x14ac:dyDescent="0.2">
      <c r="A747" s="3" t="s">
        <v>1818</v>
      </c>
      <c r="B747">
        <v>4.6379999999999999</v>
      </c>
      <c r="C747">
        <f t="shared" si="11"/>
        <v>4.6999999999999993</v>
      </c>
    </row>
    <row r="748" spans="1:3" x14ac:dyDescent="0.2">
      <c r="A748" s="3" t="s">
        <v>1810</v>
      </c>
      <c r="B748">
        <v>0.53800000000000003</v>
      </c>
      <c r="C748">
        <f t="shared" si="11"/>
        <v>0.6</v>
      </c>
    </row>
    <row r="749" spans="1:3" x14ac:dyDescent="0.2">
      <c r="A749" s="3" t="s">
        <v>1816</v>
      </c>
      <c r="B749">
        <v>4.532</v>
      </c>
      <c r="C749">
        <f t="shared" si="11"/>
        <v>4.5999999999999996</v>
      </c>
    </row>
    <row r="750" spans="1:3" x14ac:dyDescent="0.2">
      <c r="A750" s="3" t="s">
        <v>1831</v>
      </c>
      <c r="B750">
        <v>0.65300000000000002</v>
      </c>
      <c r="C750">
        <f t="shared" si="11"/>
        <v>0.7</v>
      </c>
    </row>
    <row r="751" spans="1:3" x14ac:dyDescent="0.2">
      <c r="A751" s="3" t="s">
        <v>1833</v>
      </c>
      <c r="B751">
        <v>8.0259999999999998</v>
      </c>
      <c r="C751">
        <f t="shared" si="11"/>
        <v>8.1</v>
      </c>
    </row>
    <row r="752" spans="1:3" x14ac:dyDescent="0.2">
      <c r="A752" s="3" t="s">
        <v>1796</v>
      </c>
      <c r="B752">
        <v>0.45</v>
      </c>
      <c r="C752">
        <f t="shared" si="11"/>
        <v>0.5</v>
      </c>
    </row>
    <row r="753" spans="1:3" x14ac:dyDescent="0.2">
      <c r="A753" s="3" t="s">
        <v>1823</v>
      </c>
      <c r="B753">
        <v>4.532</v>
      </c>
      <c r="C753">
        <f t="shared" si="11"/>
        <v>4.5999999999999996</v>
      </c>
    </row>
    <row r="754" spans="1:3" x14ac:dyDescent="0.2">
      <c r="A754" s="3" t="s">
        <v>1770</v>
      </c>
      <c r="B754">
        <v>4.7869999999999999</v>
      </c>
      <c r="C754">
        <f t="shared" si="11"/>
        <v>4.8</v>
      </c>
    </row>
    <row r="755" spans="1:3" x14ac:dyDescent="0.2">
      <c r="A755" s="3" t="s">
        <v>1895</v>
      </c>
      <c r="B755">
        <v>6.2729999999999997</v>
      </c>
      <c r="C755">
        <f t="shared" si="11"/>
        <v>6.3</v>
      </c>
    </row>
    <row r="756" spans="1:3" x14ac:dyDescent="0.2">
      <c r="A756" s="3" t="s">
        <v>1860</v>
      </c>
      <c r="B756">
        <v>5.9039999999999999</v>
      </c>
      <c r="C756">
        <f t="shared" si="11"/>
        <v>6</v>
      </c>
    </row>
    <row r="757" spans="1:3" x14ac:dyDescent="0.2">
      <c r="A757" s="3" t="s">
        <v>1871</v>
      </c>
      <c r="B757">
        <v>7.0000000000000007E-2</v>
      </c>
      <c r="C757">
        <f t="shared" si="11"/>
        <v>0.1</v>
      </c>
    </row>
    <row r="758" spans="1:3" x14ac:dyDescent="0.2">
      <c r="A758" s="3" t="s">
        <v>1863</v>
      </c>
      <c r="B758">
        <v>6.1660000000000004</v>
      </c>
      <c r="C758">
        <f t="shared" si="11"/>
        <v>6.1999999999999993</v>
      </c>
    </row>
    <row r="759" spans="1:3" x14ac:dyDescent="0.2">
      <c r="A759" s="3" t="s">
        <v>1910</v>
      </c>
      <c r="B759">
        <v>4.6379999999999999</v>
      </c>
      <c r="C759">
        <f t="shared" si="11"/>
        <v>4.6999999999999993</v>
      </c>
    </row>
    <row r="760" spans="1:3" x14ac:dyDescent="0.2">
      <c r="A760" s="3" t="s">
        <v>1890</v>
      </c>
      <c r="B760">
        <v>4.57</v>
      </c>
      <c r="C760">
        <f t="shared" si="11"/>
        <v>4.5999999999999996</v>
      </c>
    </row>
    <row r="761" spans="1:3" x14ac:dyDescent="0.2">
      <c r="A761" s="3" t="s">
        <v>1851</v>
      </c>
      <c r="B761">
        <v>4.532</v>
      </c>
      <c r="C761">
        <f t="shared" si="11"/>
        <v>4.5999999999999996</v>
      </c>
    </row>
    <row r="762" spans="1:3" x14ac:dyDescent="0.2">
      <c r="A762" s="3" t="s">
        <v>1900</v>
      </c>
      <c r="B762">
        <v>0.1</v>
      </c>
      <c r="C762">
        <f t="shared" si="11"/>
        <v>0.1</v>
      </c>
    </row>
    <row r="763" spans="1:3" x14ac:dyDescent="0.2">
      <c r="A763" s="3" t="s">
        <v>1903</v>
      </c>
      <c r="B763">
        <v>4.532</v>
      </c>
      <c r="C763">
        <f t="shared" si="11"/>
        <v>4.5999999999999996</v>
      </c>
    </row>
    <row r="764" spans="1:3" x14ac:dyDescent="0.2">
      <c r="A764" s="3" t="s">
        <v>1846</v>
      </c>
      <c r="B764">
        <v>4.532</v>
      </c>
      <c r="C764">
        <f t="shared" si="11"/>
        <v>4.5999999999999996</v>
      </c>
    </row>
    <row r="765" spans="1:3" x14ac:dyDescent="0.2">
      <c r="A765" s="3" t="s">
        <v>1905</v>
      </c>
      <c r="B765">
        <v>6.2729999999999997</v>
      </c>
      <c r="C765">
        <f t="shared" si="11"/>
        <v>6.3</v>
      </c>
    </row>
    <row r="766" spans="1:3" x14ac:dyDescent="0.2">
      <c r="A766" s="3" t="s">
        <v>1912</v>
      </c>
      <c r="B766">
        <v>4.6779999999999999</v>
      </c>
      <c r="C766">
        <f t="shared" si="11"/>
        <v>4.6999999999999993</v>
      </c>
    </row>
    <row r="767" spans="1:3" x14ac:dyDescent="0.2">
      <c r="A767" s="3" t="s">
        <v>1856</v>
      </c>
      <c r="B767">
        <v>4.7430000000000003</v>
      </c>
      <c r="C767">
        <f t="shared" si="11"/>
        <v>4.8</v>
      </c>
    </row>
    <row r="768" spans="1:3" x14ac:dyDescent="0.2">
      <c r="A768" s="3" t="s">
        <v>1922</v>
      </c>
      <c r="B768">
        <v>5.9039999999999999</v>
      </c>
      <c r="C768">
        <f t="shared" si="11"/>
        <v>6</v>
      </c>
    </row>
    <row r="769" spans="1:3" x14ac:dyDescent="0.2">
      <c r="A769" s="3" t="s">
        <v>1947</v>
      </c>
      <c r="B769">
        <v>0.24</v>
      </c>
      <c r="C769">
        <f t="shared" si="11"/>
        <v>0.30000000000000004</v>
      </c>
    </row>
    <row r="770" spans="1:3" x14ac:dyDescent="0.2">
      <c r="A770" s="3" t="s">
        <v>1962</v>
      </c>
      <c r="B770">
        <v>0.08</v>
      </c>
      <c r="C770">
        <f t="shared" si="11"/>
        <v>0.1</v>
      </c>
    </row>
    <row r="771" spans="1:3" x14ac:dyDescent="0.2">
      <c r="A771" s="3" t="s">
        <v>1949</v>
      </c>
      <c r="B771">
        <v>0.27</v>
      </c>
      <c r="C771">
        <f t="shared" ref="C771:C834" si="12">ROUNDUP(B771,1)</f>
        <v>0.30000000000000004</v>
      </c>
    </row>
    <row r="772" spans="1:3" x14ac:dyDescent="0.2">
      <c r="A772" s="3" t="s">
        <v>1916</v>
      </c>
      <c r="B772">
        <v>0.02</v>
      </c>
      <c r="C772">
        <f t="shared" si="12"/>
        <v>0.1</v>
      </c>
    </row>
    <row r="773" spans="1:3" x14ac:dyDescent="0.2">
      <c r="A773" s="3" t="s">
        <v>1930</v>
      </c>
      <c r="B773">
        <v>7.0000000000000007E-2</v>
      </c>
      <c r="C773">
        <f t="shared" si="12"/>
        <v>0.1</v>
      </c>
    </row>
    <row r="774" spans="1:3" x14ac:dyDescent="0.2">
      <c r="A774" s="3" t="s">
        <v>1933</v>
      </c>
      <c r="B774">
        <v>0.26</v>
      </c>
      <c r="C774">
        <f t="shared" si="12"/>
        <v>0.30000000000000004</v>
      </c>
    </row>
    <row r="775" spans="1:3" x14ac:dyDescent="0.2">
      <c r="A775" s="3" t="s">
        <v>1939</v>
      </c>
      <c r="B775">
        <v>0.12</v>
      </c>
      <c r="C775">
        <f t="shared" si="12"/>
        <v>0.2</v>
      </c>
    </row>
    <row r="776" spans="1:3" x14ac:dyDescent="0.2">
      <c r="A776" s="3" t="s">
        <v>1942</v>
      </c>
      <c r="B776">
        <v>0.17</v>
      </c>
      <c r="C776">
        <f t="shared" si="12"/>
        <v>0.2</v>
      </c>
    </row>
    <row r="777" spans="1:3" x14ac:dyDescent="0.2">
      <c r="A777" s="3" t="s">
        <v>1925</v>
      </c>
      <c r="B777">
        <v>0.17</v>
      </c>
      <c r="C777">
        <f t="shared" si="12"/>
        <v>0.2</v>
      </c>
    </row>
    <row r="778" spans="1:3" x14ac:dyDescent="0.2">
      <c r="A778" s="3" t="s">
        <v>1914</v>
      </c>
      <c r="B778">
        <v>2.335</v>
      </c>
      <c r="C778">
        <f t="shared" si="12"/>
        <v>2.4</v>
      </c>
    </row>
    <row r="779" spans="1:3" x14ac:dyDescent="0.2">
      <c r="A779" s="3" t="s">
        <v>1957</v>
      </c>
      <c r="B779">
        <v>4.6779999999999999</v>
      </c>
      <c r="C779">
        <f t="shared" si="12"/>
        <v>4.6999999999999993</v>
      </c>
    </row>
    <row r="780" spans="1:3" x14ac:dyDescent="0.2">
      <c r="A780" s="3" t="s">
        <v>1955</v>
      </c>
      <c r="B780">
        <v>4.532</v>
      </c>
      <c r="C780">
        <f t="shared" si="12"/>
        <v>4.5999999999999996</v>
      </c>
    </row>
    <row r="781" spans="1:3" x14ac:dyDescent="0.2">
      <c r="A781" s="3" t="s">
        <v>2733</v>
      </c>
      <c r="B781">
        <v>0.65</v>
      </c>
      <c r="C781">
        <f t="shared" si="12"/>
        <v>0.7</v>
      </c>
    </row>
    <row r="782" spans="1:3" x14ac:dyDescent="0.2">
      <c r="A782" s="3" t="s">
        <v>2736</v>
      </c>
      <c r="B782">
        <v>1.5</v>
      </c>
      <c r="C782">
        <f t="shared" si="12"/>
        <v>1.5</v>
      </c>
    </row>
    <row r="783" spans="1:3" x14ac:dyDescent="0.2">
      <c r="A783" s="3" t="s">
        <v>2742</v>
      </c>
      <c r="B783">
        <v>0.2</v>
      </c>
      <c r="C783">
        <f t="shared" si="12"/>
        <v>0.2</v>
      </c>
    </row>
    <row r="784" spans="1:3" x14ac:dyDescent="0.2">
      <c r="A784" s="3" t="s">
        <v>2745</v>
      </c>
      <c r="B784">
        <v>0.8</v>
      </c>
      <c r="C784">
        <f t="shared" si="12"/>
        <v>0.8</v>
      </c>
    </row>
    <row r="785" spans="1:3" x14ac:dyDescent="0.2">
      <c r="A785" s="3" t="s">
        <v>2739</v>
      </c>
      <c r="B785">
        <v>0.22</v>
      </c>
      <c r="C785">
        <f t="shared" si="12"/>
        <v>0.30000000000000004</v>
      </c>
    </row>
    <row r="786" spans="1:3" x14ac:dyDescent="0.2">
      <c r="A786" s="3" t="s">
        <v>2749</v>
      </c>
      <c r="B786">
        <v>0.8</v>
      </c>
      <c r="C786">
        <f t="shared" si="12"/>
        <v>0.8</v>
      </c>
    </row>
    <row r="787" spans="1:3" x14ac:dyDescent="0.2">
      <c r="A787" s="3" t="s">
        <v>2747</v>
      </c>
      <c r="B787">
        <v>0.18</v>
      </c>
      <c r="C787">
        <f t="shared" si="12"/>
        <v>0.2</v>
      </c>
    </row>
    <row r="788" spans="1:3" x14ac:dyDescent="0.2">
      <c r="A788" s="3" t="s">
        <v>2761</v>
      </c>
      <c r="B788">
        <v>0.44</v>
      </c>
      <c r="C788">
        <f t="shared" si="12"/>
        <v>0.5</v>
      </c>
    </row>
    <row r="789" spans="1:3" x14ac:dyDescent="0.2">
      <c r="A789" s="3" t="s">
        <v>2752</v>
      </c>
      <c r="B789">
        <v>0.85</v>
      </c>
      <c r="C789">
        <f t="shared" si="12"/>
        <v>0.9</v>
      </c>
    </row>
    <row r="790" spans="1:3" x14ac:dyDescent="0.2">
      <c r="A790" s="3" t="s">
        <v>2755</v>
      </c>
      <c r="B790">
        <v>0.26</v>
      </c>
      <c r="C790">
        <f t="shared" si="12"/>
        <v>0.30000000000000004</v>
      </c>
    </row>
    <row r="791" spans="1:3" x14ac:dyDescent="0.2">
      <c r="A791" s="3" t="s">
        <v>2758</v>
      </c>
      <c r="B791">
        <v>1.58</v>
      </c>
      <c r="C791">
        <f t="shared" si="12"/>
        <v>1.6</v>
      </c>
    </row>
    <row r="792" spans="1:3" x14ac:dyDescent="0.2">
      <c r="A792" s="3" t="s">
        <v>2773</v>
      </c>
      <c r="B792">
        <v>1.55</v>
      </c>
      <c r="C792">
        <f t="shared" si="12"/>
        <v>1.6</v>
      </c>
    </row>
    <row r="793" spans="1:3" x14ac:dyDescent="0.2">
      <c r="A793" s="3" t="s">
        <v>2788</v>
      </c>
      <c r="B793">
        <v>0.22</v>
      </c>
      <c r="C793">
        <f t="shared" si="12"/>
        <v>0.30000000000000004</v>
      </c>
    </row>
    <row r="794" spans="1:3" x14ac:dyDescent="0.2">
      <c r="A794" s="3" t="s">
        <v>2767</v>
      </c>
      <c r="B794">
        <v>0.35</v>
      </c>
      <c r="C794">
        <f t="shared" si="12"/>
        <v>0.4</v>
      </c>
    </row>
    <row r="795" spans="1:3" x14ac:dyDescent="0.2">
      <c r="A795" s="3" t="s">
        <v>2784</v>
      </c>
      <c r="B795">
        <v>0.25</v>
      </c>
      <c r="C795">
        <f t="shared" si="12"/>
        <v>0.30000000000000004</v>
      </c>
    </row>
    <row r="796" spans="1:3" x14ac:dyDescent="0.2">
      <c r="A796" s="3" t="s">
        <v>2792</v>
      </c>
      <c r="B796">
        <v>0.7</v>
      </c>
      <c r="C796">
        <f t="shared" si="12"/>
        <v>0.7</v>
      </c>
    </row>
    <row r="797" spans="1:3" x14ac:dyDescent="0.2">
      <c r="A797" s="3" t="s">
        <v>2776</v>
      </c>
      <c r="B797">
        <v>0.51</v>
      </c>
      <c r="C797">
        <f t="shared" si="12"/>
        <v>0.6</v>
      </c>
    </row>
    <row r="798" spans="1:3" x14ac:dyDescent="0.2">
      <c r="A798" s="3" t="s">
        <v>2770</v>
      </c>
      <c r="B798">
        <v>0.22</v>
      </c>
      <c r="C798">
        <f t="shared" si="12"/>
        <v>0.30000000000000004</v>
      </c>
    </row>
    <row r="799" spans="1:3" x14ac:dyDescent="0.2">
      <c r="A799" s="3" t="s">
        <v>2779</v>
      </c>
      <c r="B799">
        <v>0.22</v>
      </c>
      <c r="C799">
        <f t="shared" si="12"/>
        <v>0.30000000000000004</v>
      </c>
    </row>
    <row r="800" spans="1:3" x14ac:dyDescent="0.2">
      <c r="A800" s="3" t="s">
        <v>2764</v>
      </c>
      <c r="B800">
        <v>0.4</v>
      </c>
      <c r="C800">
        <f t="shared" si="12"/>
        <v>0.4</v>
      </c>
    </row>
    <row r="801" spans="1:3" x14ac:dyDescent="0.2">
      <c r="A801" s="3" t="s">
        <v>2790</v>
      </c>
      <c r="B801">
        <v>0.4</v>
      </c>
      <c r="C801">
        <f t="shared" si="12"/>
        <v>0.4</v>
      </c>
    </row>
    <row r="802" spans="1:3" x14ac:dyDescent="0.2">
      <c r="A802" s="3" t="s">
        <v>2787</v>
      </c>
      <c r="B802">
        <v>0.15</v>
      </c>
      <c r="C802">
        <f t="shared" si="12"/>
        <v>0.2</v>
      </c>
    </row>
    <row r="803" spans="1:3" x14ac:dyDescent="0.2">
      <c r="A803" s="3" t="s">
        <v>2782</v>
      </c>
      <c r="B803">
        <v>0.71</v>
      </c>
      <c r="C803">
        <f t="shared" si="12"/>
        <v>0.79999999999999993</v>
      </c>
    </row>
    <row r="804" spans="1:3" x14ac:dyDescent="0.2">
      <c r="A804" s="3" t="s">
        <v>2811</v>
      </c>
      <c r="B804">
        <v>0.27</v>
      </c>
      <c r="C804">
        <f t="shared" si="12"/>
        <v>0.30000000000000004</v>
      </c>
    </row>
    <row r="805" spans="1:3" x14ac:dyDescent="0.2">
      <c r="A805" s="3" t="s">
        <v>2800</v>
      </c>
      <c r="B805">
        <v>0.17</v>
      </c>
      <c r="C805">
        <f t="shared" si="12"/>
        <v>0.2</v>
      </c>
    </row>
    <row r="806" spans="1:3" x14ac:dyDescent="0.2">
      <c r="A806" s="3" t="s">
        <v>2797</v>
      </c>
      <c r="B806">
        <v>0.2</v>
      </c>
      <c r="C806">
        <f t="shared" si="12"/>
        <v>0.2</v>
      </c>
    </row>
    <row r="807" spans="1:3" x14ac:dyDescent="0.2">
      <c r="A807" s="3" t="s">
        <v>2806</v>
      </c>
      <c r="B807">
        <v>0.25</v>
      </c>
      <c r="C807">
        <f t="shared" si="12"/>
        <v>0.30000000000000004</v>
      </c>
    </row>
    <row r="808" spans="1:3" x14ac:dyDescent="0.2">
      <c r="A808" s="3" t="s">
        <v>2795</v>
      </c>
      <c r="B808">
        <v>0.75</v>
      </c>
      <c r="C808">
        <f t="shared" si="12"/>
        <v>0.79999999999999993</v>
      </c>
    </row>
    <row r="809" spans="1:3" x14ac:dyDescent="0.2">
      <c r="A809" s="3" t="s">
        <v>2816</v>
      </c>
      <c r="B809">
        <v>0.22</v>
      </c>
      <c r="C809">
        <f t="shared" si="12"/>
        <v>0.30000000000000004</v>
      </c>
    </row>
    <row r="810" spans="1:3" x14ac:dyDescent="0.2">
      <c r="A810" s="3" t="s">
        <v>2809</v>
      </c>
      <c r="B810">
        <v>0.05</v>
      </c>
      <c r="C810">
        <f t="shared" si="12"/>
        <v>0.1</v>
      </c>
    </row>
    <row r="811" spans="1:3" x14ac:dyDescent="0.2">
      <c r="A811" s="3" t="s">
        <v>2803</v>
      </c>
      <c r="B811">
        <v>0.22</v>
      </c>
      <c r="C811">
        <f t="shared" si="12"/>
        <v>0.30000000000000004</v>
      </c>
    </row>
    <row r="812" spans="1:3" x14ac:dyDescent="0.2">
      <c r="A812" s="3" t="s">
        <v>2813</v>
      </c>
      <c r="B812">
        <v>0.11</v>
      </c>
      <c r="C812">
        <f t="shared" si="12"/>
        <v>0.2</v>
      </c>
    </row>
    <row r="813" spans="1:3" x14ac:dyDescent="0.2">
      <c r="A813" s="3" t="s">
        <v>2819</v>
      </c>
      <c r="B813">
        <v>1.4</v>
      </c>
      <c r="C813">
        <f t="shared" si="12"/>
        <v>1.4</v>
      </c>
    </row>
    <row r="814" spans="1:3" x14ac:dyDescent="0.2">
      <c r="A814" s="3" t="s">
        <v>2849</v>
      </c>
      <c r="B814">
        <v>0.1</v>
      </c>
      <c r="C814">
        <f t="shared" si="12"/>
        <v>0.1</v>
      </c>
    </row>
    <row r="815" spans="1:3" x14ac:dyDescent="0.2">
      <c r="A815" s="3" t="s">
        <v>2835</v>
      </c>
      <c r="B815">
        <v>0.44</v>
      </c>
      <c r="C815">
        <f t="shared" si="12"/>
        <v>0.5</v>
      </c>
    </row>
    <row r="816" spans="1:3" x14ac:dyDescent="0.2">
      <c r="A816" s="3" t="s">
        <v>2853</v>
      </c>
      <c r="B816">
        <v>1.1000000000000001</v>
      </c>
      <c r="C816">
        <f t="shared" si="12"/>
        <v>1.1000000000000001</v>
      </c>
    </row>
    <row r="817" spans="1:3" x14ac:dyDescent="0.2">
      <c r="A817" s="3" t="s">
        <v>2851</v>
      </c>
      <c r="B817">
        <v>2.15</v>
      </c>
      <c r="C817">
        <f t="shared" si="12"/>
        <v>2.2000000000000002</v>
      </c>
    </row>
    <row r="818" spans="1:3" x14ac:dyDescent="0.2">
      <c r="A818" s="3" t="s">
        <v>2847</v>
      </c>
      <c r="B818">
        <v>0.7</v>
      </c>
      <c r="C818">
        <f t="shared" si="12"/>
        <v>0.7</v>
      </c>
    </row>
    <row r="819" spans="1:3" x14ac:dyDescent="0.2">
      <c r="A819" s="3" t="s">
        <v>2824</v>
      </c>
      <c r="B819">
        <v>0.17</v>
      </c>
      <c r="C819">
        <f t="shared" si="12"/>
        <v>0.2</v>
      </c>
    </row>
    <row r="820" spans="1:3" x14ac:dyDescent="0.2">
      <c r="A820" s="3" t="s">
        <v>2838</v>
      </c>
      <c r="B820">
        <v>0.7</v>
      </c>
      <c r="C820">
        <f t="shared" si="12"/>
        <v>0.7</v>
      </c>
    </row>
    <row r="821" spans="1:3" x14ac:dyDescent="0.2">
      <c r="A821" s="3" t="s">
        <v>2832</v>
      </c>
      <c r="B821">
        <v>0.64</v>
      </c>
      <c r="C821">
        <f t="shared" si="12"/>
        <v>0.7</v>
      </c>
    </row>
    <row r="822" spans="1:3" x14ac:dyDescent="0.2">
      <c r="A822" s="3" t="s">
        <v>2822</v>
      </c>
      <c r="B822">
        <v>1.2</v>
      </c>
      <c r="C822">
        <f t="shared" si="12"/>
        <v>1.2</v>
      </c>
    </row>
    <row r="823" spans="1:3" x14ac:dyDescent="0.2">
      <c r="A823" s="3" t="s">
        <v>2827</v>
      </c>
      <c r="B823">
        <v>0.28000000000000003</v>
      </c>
      <c r="C823">
        <f t="shared" si="12"/>
        <v>0.30000000000000004</v>
      </c>
    </row>
    <row r="824" spans="1:3" x14ac:dyDescent="0.2">
      <c r="A824" s="3" t="s">
        <v>2840</v>
      </c>
      <c r="B824">
        <v>0.7</v>
      </c>
      <c r="C824">
        <f t="shared" si="12"/>
        <v>0.7</v>
      </c>
    </row>
    <row r="825" spans="1:3" x14ac:dyDescent="0.2">
      <c r="A825" s="3" t="s">
        <v>2830</v>
      </c>
      <c r="B825">
        <v>0.18</v>
      </c>
      <c r="C825">
        <f t="shared" si="12"/>
        <v>0.2</v>
      </c>
    </row>
    <row r="826" spans="1:3" x14ac:dyDescent="0.2">
      <c r="A826" s="3" t="s">
        <v>2842</v>
      </c>
      <c r="B826">
        <v>0.47</v>
      </c>
      <c r="C826">
        <f t="shared" si="12"/>
        <v>0.5</v>
      </c>
    </row>
    <row r="827" spans="1:3" x14ac:dyDescent="0.2">
      <c r="A827" s="3" t="s">
        <v>2845</v>
      </c>
      <c r="B827">
        <v>0.44</v>
      </c>
      <c r="C827">
        <f t="shared" si="12"/>
        <v>0.5</v>
      </c>
    </row>
    <row r="828" spans="1:3" x14ac:dyDescent="0.2">
      <c r="A828" s="3" t="s">
        <v>2860</v>
      </c>
      <c r="B828">
        <v>0.8</v>
      </c>
      <c r="C828">
        <f t="shared" si="12"/>
        <v>0.8</v>
      </c>
    </row>
    <row r="829" spans="1:3" x14ac:dyDescent="0.2">
      <c r="A829" s="3" t="s">
        <v>2864</v>
      </c>
      <c r="B829">
        <v>0.37</v>
      </c>
      <c r="C829">
        <f t="shared" si="12"/>
        <v>0.4</v>
      </c>
    </row>
    <row r="830" spans="1:3" x14ac:dyDescent="0.2">
      <c r="A830" s="3" t="s">
        <v>2874</v>
      </c>
      <c r="B830">
        <v>0.34</v>
      </c>
      <c r="C830">
        <f t="shared" si="12"/>
        <v>0.4</v>
      </c>
    </row>
    <row r="831" spans="1:3" x14ac:dyDescent="0.2">
      <c r="A831" s="3" t="s">
        <v>2870</v>
      </c>
      <c r="B831">
        <v>0.6</v>
      </c>
      <c r="C831">
        <f t="shared" si="12"/>
        <v>0.6</v>
      </c>
    </row>
    <row r="832" spans="1:3" x14ac:dyDescent="0.2">
      <c r="A832" s="3" t="s">
        <v>2858</v>
      </c>
      <c r="B832">
        <v>0.25</v>
      </c>
      <c r="C832">
        <f t="shared" si="12"/>
        <v>0.30000000000000004</v>
      </c>
    </row>
    <row r="833" spans="1:3" x14ac:dyDescent="0.2">
      <c r="A833" s="3" t="s">
        <v>2881</v>
      </c>
      <c r="B833">
        <v>0.56000000000000005</v>
      </c>
      <c r="C833">
        <f t="shared" si="12"/>
        <v>0.6</v>
      </c>
    </row>
    <row r="834" spans="1:3" x14ac:dyDescent="0.2">
      <c r="A834" s="3" t="s">
        <v>2878</v>
      </c>
      <c r="B834">
        <v>0.3</v>
      </c>
      <c r="C834">
        <f t="shared" si="12"/>
        <v>0.3</v>
      </c>
    </row>
    <row r="835" spans="1:3" x14ac:dyDescent="0.2">
      <c r="A835" s="3" t="s">
        <v>2876</v>
      </c>
      <c r="B835">
        <v>0.15</v>
      </c>
      <c r="C835">
        <f t="shared" ref="C835:C898" si="13">ROUNDUP(B835,1)</f>
        <v>0.2</v>
      </c>
    </row>
    <row r="836" spans="1:3" x14ac:dyDescent="0.2">
      <c r="A836" s="3" t="s">
        <v>2862</v>
      </c>
      <c r="B836">
        <v>0.27</v>
      </c>
      <c r="C836">
        <f t="shared" si="13"/>
        <v>0.30000000000000004</v>
      </c>
    </row>
    <row r="837" spans="1:3" x14ac:dyDescent="0.2">
      <c r="A837" s="3" t="s">
        <v>2872</v>
      </c>
      <c r="B837">
        <v>0.2</v>
      </c>
      <c r="C837">
        <f t="shared" si="13"/>
        <v>0.2</v>
      </c>
    </row>
    <row r="838" spans="1:3" x14ac:dyDescent="0.2">
      <c r="A838" s="3" t="s">
        <v>2868</v>
      </c>
      <c r="B838">
        <v>0.42</v>
      </c>
      <c r="C838">
        <f t="shared" si="13"/>
        <v>0.5</v>
      </c>
    </row>
    <row r="839" spans="1:3" x14ac:dyDescent="0.2">
      <c r="A839" s="3" t="s">
        <v>2855</v>
      </c>
      <c r="B839">
        <v>0.22</v>
      </c>
      <c r="C839">
        <f t="shared" si="13"/>
        <v>0.30000000000000004</v>
      </c>
    </row>
    <row r="840" spans="1:3" x14ac:dyDescent="0.2">
      <c r="A840" s="3" t="s">
        <v>2866</v>
      </c>
      <c r="B840">
        <v>0.35</v>
      </c>
      <c r="C840">
        <f t="shared" si="13"/>
        <v>0.4</v>
      </c>
    </row>
    <row r="841" spans="1:3" x14ac:dyDescent="0.2">
      <c r="A841" s="3" t="s">
        <v>2884</v>
      </c>
      <c r="B841">
        <v>0.6</v>
      </c>
      <c r="C841">
        <f t="shared" si="13"/>
        <v>0.6</v>
      </c>
    </row>
    <row r="842" spans="1:3" x14ac:dyDescent="0.2">
      <c r="A842" s="3" t="s">
        <v>2912</v>
      </c>
      <c r="B842">
        <v>0.4</v>
      </c>
      <c r="C842">
        <f t="shared" si="13"/>
        <v>0.4</v>
      </c>
    </row>
    <row r="843" spans="1:3" x14ac:dyDescent="0.2">
      <c r="A843" s="3" t="s">
        <v>2923</v>
      </c>
      <c r="B843">
        <v>0.28999999999999998</v>
      </c>
      <c r="C843">
        <f t="shared" si="13"/>
        <v>0.30000000000000004</v>
      </c>
    </row>
    <row r="844" spans="1:3" x14ac:dyDescent="0.2">
      <c r="A844" s="3" t="s">
        <v>2925</v>
      </c>
      <c r="B844">
        <v>0.05</v>
      </c>
      <c r="C844">
        <f t="shared" si="13"/>
        <v>0.1</v>
      </c>
    </row>
    <row r="845" spans="1:3" x14ac:dyDescent="0.2">
      <c r="A845" s="3" t="s">
        <v>2891</v>
      </c>
      <c r="B845">
        <v>0.19</v>
      </c>
      <c r="C845">
        <f t="shared" si="13"/>
        <v>0.2</v>
      </c>
    </row>
    <row r="846" spans="1:3" x14ac:dyDescent="0.2">
      <c r="A846" s="3" t="s">
        <v>2899</v>
      </c>
      <c r="B846">
        <v>0.48</v>
      </c>
      <c r="C846">
        <f t="shared" si="13"/>
        <v>0.5</v>
      </c>
    </row>
    <row r="847" spans="1:3" x14ac:dyDescent="0.2">
      <c r="A847" s="3" t="s">
        <v>2920</v>
      </c>
      <c r="B847">
        <v>0.05</v>
      </c>
      <c r="C847">
        <f t="shared" si="13"/>
        <v>0.1</v>
      </c>
    </row>
    <row r="848" spans="1:3" x14ac:dyDescent="0.2">
      <c r="A848" s="3" t="s">
        <v>2894</v>
      </c>
      <c r="B848">
        <v>0.25</v>
      </c>
      <c r="C848">
        <f t="shared" si="13"/>
        <v>0.30000000000000004</v>
      </c>
    </row>
    <row r="849" spans="1:3" x14ac:dyDescent="0.2">
      <c r="A849" s="3" t="s">
        <v>2889</v>
      </c>
      <c r="B849">
        <v>0.35</v>
      </c>
      <c r="C849">
        <f t="shared" si="13"/>
        <v>0.4</v>
      </c>
    </row>
    <row r="850" spans="1:3" x14ac:dyDescent="0.2">
      <c r="A850" s="3" t="s">
        <v>2916</v>
      </c>
      <c r="B850">
        <v>0.31</v>
      </c>
      <c r="C850">
        <f t="shared" si="13"/>
        <v>0.4</v>
      </c>
    </row>
    <row r="851" spans="1:3" x14ac:dyDescent="0.2">
      <c r="A851" s="3" t="s">
        <v>2906</v>
      </c>
      <c r="B851">
        <v>0.8</v>
      </c>
      <c r="C851">
        <f t="shared" si="13"/>
        <v>0.8</v>
      </c>
    </row>
    <row r="852" spans="1:3" x14ac:dyDescent="0.2">
      <c r="A852" s="3" t="s">
        <v>2886</v>
      </c>
      <c r="B852">
        <v>0.17</v>
      </c>
      <c r="C852">
        <f t="shared" si="13"/>
        <v>0.2</v>
      </c>
    </row>
    <row r="853" spans="1:3" x14ac:dyDescent="0.2">
      <c r="A853" s="3" t="s">
        <v>2914</v>
      </c>
      <c r="B853">
        <v>0.3</v>
      </c>
      <c r="C853">
        <f t="shared" si="13"/>
        <v>0.3</v>
      </c>
    </row>
    <row r="854" spans="1:3" x14ac:dyDescent="0.2">
      <c r="A854" s="3" t="s">
        <v>2908</v>
      </c>
      <c r="B854">
        <v>0.31</v>
      </c>
      <c r="C854">
        <f t="shared" si="13"/>
        <v>0.4</v>
      </c>
    </row>
    <row r="855" spans="1:3" x14ac:dyDescent="0.2">
      <c r="A855" s="3" t="s">
        <v>2897</v>
      </c>
      <c r="B855">
        <v>1.5</v>
      </c>
      <c r="C855">
        <f t="shared" si="13"/>
        <v>1.5</v>
      </c>
    </row>
    <row r="856" spans="1:3" x14ac:dyDescent="0.2">
      <c r="A856" s="3" t="s">
        <v>2910</v>
      </c>
      <c r="B856">
        <v>0.39</v>
      </c>
      <c r="C856">
        <f t="shared" si="13"/>
        <v>0.4</v>
      </c>
    </row>
    <row r="857" spans="1:3" x14ac:dyDescent="0.2">
      <c r="A857" s="3" t="s">
        <v>2904</v>
      </c>
      <c r="B857">
        <v>0.97</v>
      </c>
      <c r="C857">
        <f t="shared" si="13"/>
        <v>1</v>
      </c>
    </row>
    <row r="858" spans="1:3" x14ac:dyDescent="0.2">
      <c r="A858" s="3" t="s">
        <v>2928</v>
      </c>
      <c r="B858">
        <v>0.7</v>
      </c>
      <c r="C858">
        <f t="shared" si="13"/>
        <v>0.7</v>
      </c>
    </row>
    <row r="859" spans="1:3" x14ac:dyDescent="0.2">
      <c r="A859" s="3" t="s">
        <v>2918</v>
      </c>
      <c r="B859">
        <v>0.35</v>
      </c>
      <c r="C859">
        <f t="shared" si="13"/>
        <v>0.4</v>
      </c>
    </row>
    <row r="860" spans="1:3" x14ac:dyDescent="0.2">
      <c r="A860" s="3" t="s">
        <v>2901</v>
      </c>
      <c r="B860">
        <v>0.4</v>
      </c>
      <c r="C860">
        <f t="shared" si="13"/>
        <v>0.4</v>
      </c>
    </row>
    <row r="861" spans="1:3" x14ac:dyDescent="0.2">
      <c r="A861" s="3" t="s">
        <v>2936</v>
      </c>
      <c r="B861">
        <v>1.19</v>
      </c>
      <c r="C861">
        <f t="shared" si="13"/>
        <v>1.2000000000000002</v>
      </c>
    </row>
    <row r="862" spans="1:3" x14ac:dyDescent="0.2">
      <c r="A862" s="3" t="s">
        <v>2947</v>
      </c>
      <c r="B862">
        <v>0.64</v>
      </c>
      <c r="C862">
        <f t="shared" si="13"/>
        <v>0.7</v>
      </c>
    </row>
    <row r="863" spans="1:3" x14ac:dyDescent="0.2">
      <c r="A863" s="3" t="s">
        <v>2973</v>
      </c>
      <c r="B863">
        <v>0.85</v>
      </c>
      <c r="C863">
        <f t="shared" si="13"/>
        <v>0.9</v>
      </c>
    </row>
    <row r="864" spans="1:3" x14ac:dyDescent="0.2">
      <c r="A864" s="3" t="s">
        <v>2975</v>
      </c>
      <c r="B864">
        <v>0.13</v>
      </c>
      <c r="C864">
        <f t="shared" si="13"/>
        <v>0.2</v>
      </c>
    </row>
    <row r="865" spans="1:3" x14ac:dyDescent="0.2">
      <c r="A865" s="3" t="s">
        <v>2966</v>
      </c>
      <c r="B865">
        <v>0.3</v>
      </c>
      <c r="C865">
        <f t="shared" si="13"/>
        <v>0.3</v>
      </c>
    </row>
    <row r="866" spans="1:3" x14ac:dyDescent="0.2">
      <c r="A866" s="3" t="s">
        <v>2986</v>
      </c>
      <c r="B866">
        <v>0.65</v>
      </c>
      <c r="C866">
        <f t="shared" si="13"/>
        <v>0.7</v>
      </c>
    </row>
    <row r="867" spans="1:3" x14ac:dyDescent="0.2">
      <c r="A867" s="3" t="s">
        <v>2940</v>
      </c>
      <c r="B867">
        <v>0.23</v>
      </c>
      <c r="C867">
        <f t="shared" si="13"/>
        <v>0.30000000000000004</v>
      </c>
    </row>
    <row r="868" spans="1:3" x14ac:dyDescent="0.2">
      <c r="A868" s="3" t="s">
        <v>2988</v>
      </c>
      <c r="B868">
        <v>0.95</v>
      </c>
      <c r="C868">
        <f t="shared" si="13"/>
        <v>1</v>
      </c>
    </row>
    <row r="869" spans="1:3" x14ac:dyDescent="0.2">
      <c r="A869" s="3" t="s">
        <v>2968</v>
      </c>
      <c r="B869">
        <v>0.27</v>
      </c>
      <c r="C869">
        <f t="shared" si="13"/>
        <v>0.30000000000000004</v>
      </c>
    </row>
    <row r="870" spans="1:3" x14ac:dyDescent="0.2">
      <c r="A870" s="3" t="s">
        <v>2962</v>
      </c>
      <c r="B870">
        <v>0.19</v>
      </c>
      <c r="C870">
        <f t="shared" si="13"/>
        <v>0.2</v>
      </c>
    </row>
    <row r="871" spans="1:3" x14ac:dyDescent="0.2">
      <c r="A871" s="3" t="s">
        <v>2934</v>
      </c>
      <c r="B871">
        <v>0.31</v>
      </c>
      <c r="C871">
        <f t="shared" si="13"/>
        <v>0.4</v>
      </c>
    </row>
    <row r="872" spans="1:3" x14ac:dyDescent="0.2">
      <c r="A872" s="3" t="s">
        <v>2942</v>
      </c>
      <c r="B872">
        <v>0.28000000000000003</v>
      </c>
      <c r="C872">
        <f t="shared" si="13"/>
        <v>0.30000000000000004</v>
      </c>
    </row>
    <row r="873" spans="1:3" x14ac:dyDescent="0.2">
      <c r="A873" s="3" t="s">
        <v>2938</v>
      </c>
      <c r="B873">
        <v>0.2</v>
      </c>
      <c r="C873">
        <f t="shared" si="13"/>
        <v>0.2</v>
      </c>
    </row>
    <row r="874" spans="1:3" x14ac:dyDescent="0.2">
      <c r="A874" s="3" t="s">
        <v>2970</v>
      </c>
      <c r="B874">
        <v>0.31</v>
      </c>
      <c r="C874">
        <f t="shared" si="13"/>
        <v>0.4</v>
      </c>
    </row>
    <row r="875" spans="1:3" x14ac:dyDescent="0.2">
      <c r="A875" s="3" t="s">
        <v>2944</v>
      </c>
      <c r="B875">
        <v>0.19</v>
      </c>
      <c r="C875">
        <f t="shared" si="13"/>
        <v>0.2</v>
      </c>
    </row>
    <row r="876" spans="1:3" x14ac:dyDescent="0.2">
      <c r="A876" s="3" t="s">
        <v>2950</v>
      </c>
      <c r="B876">
        <v>0.04</v>
      </c>
      <c r="C876">
        <f t="shared" si="13"/>
        <v>0.1</v>
      </c>
    </row>
    <row r="877" spans="1:3" x14ac:dyDescent="0.2">
      <c r="A877" s="3" t="s">
        <v>2978</v>
      </c>
      <c r="B877">
        <v>0.13</v>
      </c>
      <c r="C877">
        <f t="shared" si="13"/>
        <v>0.2</v>
      </c>
    </row>
    <row r="878" spans="1:3" x14ac:dyDescent="0.2">
      <c r="A878" s="3" t="s">
        <v>2981</v>
      </c>
      <c r="B878">
        <v>0.14000000000000001</v>
      </c>
      <c r="C878">
        <f t="shared" si="13"/>
        <v>0.2</v>
      </c>
    </row>
    <row r="879" spans="1:3" x14ac:dyDescent="0.2">
      <c r="A879" s="3" t="s">
        <v>2956</v>
      </c>
      <c r="B879">
        <v>0.7</v>
      </c>
      <c r="C879">
        <f t="shared" si="13"/>
        <v>0.7</v>
      </c>
    </row>
    <row r="880" spans="1:3" x14ac:dyDescent="0.2">
      <c r="A880" s="3" t="s">
        <v>2964</v>
      </c>
      <c r="B880">
        <v>0.18</v>
      </c>
      <c r="C880">
        <f t="shared" si="13"/>
        <v>0.2</v>
      </c>
    </row>
    <row r="881" spans="1:3" x14ac:dyDescent="0.2">
      <c r="A881" s="3" t="s">
        <v>2931</v>
      </c>
      <c r="B881">
        <v>0.7</v>
      </c>
      <c r="C881">
        <f t="shared" si="13"/>
        <v>0.7</v>
      </c>
    </row>
    <row r="882" spans="1:3" x14ac:dyDescent="0.2">
      <c r="A882" s="3" t="s">
        <v>2953</v>
      </c>
      <c r="B882">
        <v>0.04</v>
      </c>
      <c r="C882">
        <f t="shared" si="13"/>
        <v>0.1</v>
      </c>
    </row>
    <row r="883" spans="1:3" x14ac:dyDescent="0.2">
      <c r="A883" s="3" t="s">
        <v>2960</v>
      </c>
      <c r="B883">
        <v>0.3</v>
      </c>
      <c r="C883">
        <f t="shared" si="13"/>
        <v>0.3</v>
      </c>
    </row>
    <row r="884" spans="1:3" x14ac:dyDescent="0.2">
      <c r="A884" s="3" t="s">
        <v>2983</v>
      </c>
      <c r="B884">
        <v>0.95</v>
      </c>
      <c r="C884">
        <f t="shared" si="13"/>
        <v>1</v>
      </c>
    </row>
    <row r="885" spans="1:3" x14ac:dyDescent="0.2">
      <c r="A885" s="3" t="s">
        <v>2958</v>
      </c>
      <c r="B885">
        <v>0.2</v>
      </c>
      <c r="C885">
        <f t="shared" si="13"/>
        <v>0.2</v>
      </c>
    </row>
    <row r="886" spans="1:3" x14ac:dyDescent="0.2">
      <c r="A886" s="3" t="s">
        <v>3007</v>
      </c>
      <c r="B886">
        <v>0.6</v>
      </c>
      <c r="C886">
        <f t="shared" si="13"/>
        <v>0.6</v>
      </c>
    </row>
    <row r="887" spans="1:3" x14ac:dyDescent="0.2">
      <c r="A887" s="3" t="s">
        <v>3015</v>
      </c>
      <c r="B887">
        <v>0.21</v>
      </c>
      <c r="C887">
        <f t="shared" si="13"/>
        <v>0.30000000000000004</v>
      </c>
    </row>
    <row r="888" spans="1:3" x14ac:dyDescent="0.2">
      <c r="A888" s="3" t="s">
        <v>3022</v>
      </c>
      <c r="B888">
        <v>7.0000000000000007E-2</v>
      </c>
      <c r="C888">
        <f t="shared" si="13"/>
        <v>0.1</v>
      </c>
    </row>
    <row r="889" spans="1:3" x14ac:dyDescent="0.2">
      <c r="A889" s="3" t="s">
        <v>3013</v>
      </c>
      <c r="B889">
        <v>0.1</v>
      </c>
      <c r="C889">
        <f t="shared" si="13"/>
        <v>0.1</v>
      </c>
    </row>
    <row r="890" spans="1:3" x14ac:dyDescent="0.2">
      <c r="A890" s="3" t="s">
        <v>3024</v>
      </c>
      <c r="B890">
        <v>0.1</v>
      </c>
      <c r="C890">
        <f t="shared" si="13"/>
        <v>0.1</v>
      </c>
    </row>
    <row r="891" spans="1:3" x14ac:dyDescent="0.2">
      <c r="A891" s="3" t="s">
        <v>3010</v>
      </c>
      <c r="B891">
        <v>0.36</v>
      </c>
      <c r="C891">
        <f t="shared" si="13"/>
        <v>0.4</v>
      </c>
    </row>
    <row r="892" spans="1:3" x14ac:dyDescent="0.2">
      <c r="A892" s="3" t="s">
        <v>2991</v>
      </c>
      <c r="B892">
        <v>0.24</v>
      </c>
      <c r="C892">
        <f t="shared" si="13"/>
        <v>0.30000000000000004</v>
      </c>
    </row>
    <row r="893" spans="1:3" x14ac:dyDescent="0.2">
      <c r="A893" s="3" t="s">
        <v>3017</v>
      </c>
      <c r="B893">
        <v>0.5</v>
      </c>
      <c r="C893">
        <f t="shared" si="13"/>
        <v>0.5</v>
      </c>
    </row>
    <row r="894" spans="1:3" x14ac:dyDescent="0.2">
      <c r="A894" s="3" t="s">
        <v>3026</v>
      </c>
      <c r="B894">
        <v>0.16</v>
      </c>
      <c r="C894">
        <f t="shared" si="13"/>
        <v>0.2</v>
      </c>
    </row>
    <row r="895" spans="1:3" x14ac:dyDescent="0.2">
      <c r="A895" s="3" t="s">
        <v>2999</v>
      </c>
      <c r="B895">
        <v>0.05</v>
      </c>
      <c r="C895">
        <f t="shared" si="13"/>
        <v>0.1</v>
      </c>
    </row>
    <row r="896" spans="1:3" x14ac:dyDescent="0.2">
      <c r="A896" s="3" t="s">
        <v>3001</v>
      </c>
      <c r="B896">
        <v>0.35</v>
      </c>
      <c r="C896">
        <f t="shared" si="13"/>
        <v>0.4</v>
      </c>
    </row>
    <row r="897" spans="1:3" x14ac:dyDescent="0.2">
      <c r="A897" s="3" t="s">
        <v>3019</v>
      </c>
      <c r="B897">
        <v>0.6</v>
      </c>
      <c r="C897">
        <f t="shared" si="13"/>
        <v>0.6</v>
      </c>
    </row>
    <row r="898" spans="1:3" x14ac:dyDescent="0.2">
      <c r="A898" s="3" t="s">
        <v>2997</v>
      </c>
      <c r="B898">
        <v>0.22</v>
      </c>
      <c r="C898">
        <f t="shared" si="13"/>
        <v>0.30000000000000004</v>
      </c>
    </row>
    <row r="899" spans="1:3" x14ac:dyDescent="0.2">
      <c r="A899" s="3" t="s">
        <v>2994</v>
      </c>
      <c r="B899">
        <v>0.7</v>
      </c>
      <c r="C899">
        <f t="shared" ref="C899:C962" si="14">ROUNDUP(B899,1)</f>
        <v>0.7</v>
      </c>
    </row>
    <row r="900" spans="1:3" x14ac:dyDescent="0.2">
      <c r="A900" s="3" t="s">
        <v>3004</v>
      </c>
      <c r="B900">
        <v>0.44</v>
      </c>
      <c r="C900">
        <f t="shared" si="14"/>
        <v>0.5</v>
      </c>
    </row>
    <row r="901" spans="1:3" x14ac:dyDescent="0.2">
      <c r="A901" s="3" t="s">
        <v>3045</v>
      </c>
      <c r="B901">
        <v>0.18</v>
      </c>
      <c r="C901">
        <f t="shared" si="14"/>
        <v>0.2</v>
      </c>
    </row>
    <row r="902" spans="1:3" x14ac:dyDescent="0.2">
      <c r="A902" s="3" t="s">
        <v>3052</v>
      </c>
      <c r="B902">
        <v>0.8</v>
      </c>
      <c r="C902">
        <f t="shared" si="14"/>
        <v>0.8</v>
      </c>
    </row>
    <row r="903" spans="1:3" x14ac:dyDescent="0.2">
      <c r="A903" s="3" t="s">
        <v>3050</v>
      </c>
      <c r="B903">
        <v>0.2</v>
      </c>
      <c r="C903">
        <f t="shared" si="14"/>
        <v>0.2</v>
      </c>
    </row>
    <row r="904" spans="1:3" x14ac:dyDescent="0.2">
      <c r="A904" s="3" t="s">
        <v>3031</v>
      </c>
      <c r="B904">
        <v>0.23</v>
      </c>
      <c r="C904">
        <f t="shared" si="14"/>
        <v>0.30000000000000004</v>
      </c>
    </row>
    <row r="905" spans="1:3" x14ac:dyDescent="0.2">
      <c r="A905" s="3" t="s">
        <v>3048</v>
      </c>
      <c r="B905">
        <v>0.57999999999999996</v>
      </c>
      <c r="C905">
        <f t="shared" si="14"/>
        <v>0.6</v>
      </c>
    </row>
    <row r="906" spans="1:3" x14ac:dyDescent="0.2">
      <c r="A906" s="3" t="s">
        <v>3054</v>
      </c>
      <c r="B906">
        <v>0.6</v>
      </c>
      <c r="C906">
        <f t="shared" si="14"/>
        <v>0.6</v>
      </c>
    </row>
    <row r="907" spans="1:3" x14ac:dyDescent="0.2">
      <c r="A907" s="3" t="s">
        <v>3036</v>
      </c>
      <c r="B907">
        <v>0.44</v>
      </c>
      <c r="C907">
        <f t="shared" si="14"/>
        <v>0.5</v>
      </c>
    </row>
    <row r="908" spans="1:3" x14ac:dyDescent="0.2">
      <c r="A908" s="3" t="s">
        <v>3043</v>
      </c>
      <c r="B908">
        <v>0.4</v>
      </c>
      <c r="C908">
        <f t="shared" si="14"/>
        <v>0.4</v>
      </c>
    </row>
    <row r="909" spans="1:3" x14ac:dyDescent="0.2">
      <c r="A909" s="3" t="s">
        <v>3040</v>
      </c>
      <c r="B909">
        <v>0.2</v>
      </c>
      <c r="C909">
        <f t="shared" si="14"/>
        <v>0.2</v>
      </c>
    </row>
    <row r="910" spans="1:3" x14ac:dyDescent="0.2">
      <c r="A910" s="3" t="s">
        <v>3033</v>
      </c>
      <c r="B910">
        <v>0.19</v>
      </c>
      <c r="C910">
        <f t="shared" si="14"/>
        <v>0.2</v>
      </c>
    </row>
    <row r="911" spans="1:3" x14ac:dyDescent="0.2">
      <c r="A911" s="3" t="s">
        <v>3038</v>
      </c>
      <c r="B911">
        <v>0.35</v>
      </c>
      <c r="C911">
        <f t="shared" si="14"/>
        <v>0.4</v>
      </c>
    </row>
    <row r="912" spans="1:3" x14ac:dyDescent="0.2">
      <c r="A912" s="3" t="s">
        <v>3028</v>
      </c>
      <c r="B912">
        <v>0.3</v>
      </c>
      <c r="C912">
        <f t="shared" si="14"/>
        <v>0.3</v>
      </c>
    </row>
    <row r="913" spans="1:3" x14ac:dyDescent="0.2">
      <c r="A913" s="3" t="s">
        <v>3057</v>
      </c>
      <c r="B913">
        <v>0.1</v>
      </c>
      <c r="C913">
        <f t="shared" si="14"/>
        <v>0.1</v>
      </c>
    </row>
    <row r="914" spans="1:3" x14ac:dyDescent="0.2">
      <c r="A914" s="3" t="s">
        <v>3065</v>
      </c>
      <c r="B914">
        <v>0.21</v>
      </c>
      <c r="C914">
        <f t="shared" si="14"/>
        <v>0.30000000000000004</v>
      </c>
    </row>
    <row r="915" spans="1:3" x14ac:dyDescent="0.2">
      <c r="A915" s="3" t="s">
        <v>3060</v>
      </c>
      <c r="B915">
        <v>0.11</v>
      </c>
      <c r="C915">
        <f t="shared" si="14"/>
        <v>0.2</v>
      </c>
    </row>
    <row r="916" spans="1:3" x14ac:dyDescent="0.2">
      <c r="A916" s="3" t="s">
        <v>3062</v>
      </c>
      <c r="B916">
        <v>0.6</v>
      </c>
      <c r="C916">
        <f t="shared" si="14"/>
        <v>0.6</v>
      </c>
    </row>
    <row r="917" spans="1:3" x14ac:dyDescent="0.2">
      <c r="A917" s="3" t="s">
        <v>3067</v>
      </c>
      <c r="B917">
        <v>0.4</v>
      </c>
      <c r="C917">
        <f t="shared" si="14"/>
        <v>0.4</v>
      </c>
    </row>
    <row r="918" spans="1:3" x14ac:dyDescent="0.2">
      <c r="A918" s="3" t="s">
        <v>3085</v>
      </c>
      <c r="B918">
        <v>0.42</v>
      </c>
      <c r="C918">
        <f t="shared" si="14"/>
        <v>0.5</v>
      </c>
    </row>
    <row r="919" spans="1:3" x14ac:dyDescent="0.2">
      <c r="A919" s="3" t="s">
        <v>3070</v>
      </c>
      <c r="B919">
        <v>0.74</v>
      </c>
      <c r="C919">
        <f t="shared" si="14"/>
        <v>0.79999999999999993</v>
      </c>
    </row>
    <row r="920" spans="1:3" x14ac:dyDescent="0.2">
      <c r="A920" s="3" t="s">
        <v>3091</v>
      </c>
      <c r="B920">
        <v>0.36</v>
      </c>
      <c r="C920">
        <f t="shared" si="14"/>
        <v>0.4</v>
      </c>
    </row>
    <row r="921" spans="1:3" x14ac:dyDescent="0.2">
      <c r="A921" s="3" t="s">
        <v>3075</v>
      </c>
      <c r="B921">
        <v>0.1</v>
      </c>
      <c r="C921">
        <f t="shared" si="14"/>
        <v>0.1</v>
      </c>
    </row>
    <row r="922" spans="1:3" x14ac:dyDescent="0.2">
      <c r="A922" s="3" t="s">
        <v>3077</v>
      </c>
      <c r="B922">
        <v>0.64</v>
      </c>
      <c r="C922">
        <f t="shared" si="14"/>
        <v>0.7</v>
      </c>
    </row>
    <row r="923" spans="1:3" x14ac:dyDescent="0.2">
      <c r="A923" s="3" t="s">
        <v>3096</v>
      </c>
      <c r="B923">
        <v>0.28999999999999998</v>
      </c>
      <c r="C923">
        <f t="shared" si="14"/>
        <v>0.30000000000000004</v>
      </c>
    </row>
    <row r="924" spans="1:3" x14ac:dyDescent="0.2">
      <c r="A924" s="3" t="s">
        <v>3087</v>
      </c>
      <c r="B924">
        <v>0.66</v>
      </c>
      <c r="C924">
        <f t="shared" si="14"/>
        <v>0.7</v>
      </c>
    </row>
    <row r="925" spans="1:3" x14ac:dyDescent="0.2">
      <c r="A925" s="3" t="s">
        <v>3083</v>
      </c>
      <c r="B925">
        <v>0.55000000000000004</v>
      </c>
      <c r="C925">
        <f t="shared" si="14"/>
        <v>0.6</v>
      </c>
    </row>
    <row r="926" spans="1:3" x14ac:dyDescent="0.2">
      <c r="A926" s="3" t="s">
        <v>3080</v>
      </c>
      <c r="B926">
        <v>0.19</v>
      </c>
      <c r="C926">
        <f t="shared" si="14"/>
        <v>0.2</v>
      </c>
    </row>
    <row r="927" spans="1:3" x14ac:dyDescent="0.2">
      <c r="A927" s="3" t="s">
        <v>3089</v>
      </c>
      <c r="B927">
        <v>0.22</v>
      </c>
      <c r="C927">
        <f t="shared" si="14"/>
        <v>0.30000000000000004</v>
      </c>
    </row>
    <row r="928" spans="1:3" x14ac:dyDescent="0.2">
      <c r="A928" s="3" t="s">
        <v>3073</v>
      </c>
      <c r="B928">
        <v>0.24</v>
      </c>
      <c r="C928">
        <f t="shared" si="14"/>
        <v>0.30000000000000004</v>
      </c>
    </row>
    <row r="929" spans="1:3" x14ac:dyDescent="0.2">
      <c r="A929" s="3" t="s">
        <v>3094</v>
      </c>
      <c r="B929">
        <v>0.74</v>
      </c>
      <c r="C929">
        <f t="shared" si="14"/>
        <v>0.79999999999999993</v>
      </c>
    </row>
    <row r="930" spans="1:3" x14ac:dyDescent="0.2">
      <c r="A930" s="3" t="s">
        <v>3107</v>
      </c>
      <c r="B930">
        <v>0.4</v>
      </c>
      <c r="C930">
        <f t="shared" si="14"/>
        <v>0.4</v>
      </c>
    </row>
    <row r="931" spans="1:3" x14ac:dyDescent="0.2">
      <c r="A931" s="3" t="s">
        <v>3099</v>
      </c>
      <c r="B931">
        <v>0.2</v>
      </c>
      <c r="C931">
        <f t="shared" si="14"/>
        <v>0.2</v>
      </c>
    </row>
    <row r="932" spans="1:3" x14ac:dyDescent="0.2">
      <c r="A932" s="3" t="s">
        <v>3117</v>
      </c>
      <c r="B932">
        <v>0.22</v>
      </c>
      <c r="C932">
        <f t="shared" si="14"/>
        <v>0.30000000000000004</v>
      </c>
    </row>
    <row r="933" spans="1:3" x14ac:dyDescent="0.2">
      <c r="A933" s="3" t="s">
        <v>3113</v>
      </c>
      <c r="B933">
        <v>1.1000000000000001</v>
      </c>
      <c r="C933">
        <f t="shared" si="14"/>
        <v>1.1000000000000001</v>
      </c>
    </row>
    <row r="934" spans="1:3" x14ac:dyDescent="0.2">
      <c r="A934" s="3" t="s">
        <v>3115</v>
      </c>
      <c r="B934">
        <v>0.17</v>
      </c>
      <c r="C934">
        <f t="shared" si="14"/>
        <v>0.2</v>
      </c>
    </row>
    <row r="935" spans="1:3" x14ac:dyDescent="0.2">
      <c r="A935" s="3" t="s">
        <v>3119</v>
      </c>
      <c r="B935">
        <v>0.25</v>
      </c>
      <c r="C935">
        <f t="shared" si="14"/>
        <v>0.30000000000000004</v>
      </c>
    </row>
    <row r="936" spans="1:3" x14ac:dyDescent="0.2">
      <c r="A936" s="3" t="s">
        <v>3103</v>
      </c>
      <c r="B936">
        <v>0.27</v>
      </c>
      <c r="C936">
        <f t="shared" si="14"/>
        <v>0.30000000000000004</v>
      </c>
    </row>
    <row r="937" spans="1:3" x14ac:dyDescent="0.2">
      <c r="A937" s="3" t="s">
        <v>3109</v>
      </c>
      <c r="B937">
        <v>0.33</v>
      </c>
      <c r="C937">
        <f t="shared" si="14"/>
        <v>0.4</v>
      </c>
    </row>
    <row r="938" spans="1:3" x14ac:dyDescent="0.2">
      <c r="A938" s="3" t="s">
        <v>3105</v>
      </c>
      <c r="B938">
        <v>0.34</v>
      </c>
      <c r="C938">
        <f t="shared" si="14"/>
        <v>0.4</v>
      </c>
    </row>
    <row r="939" spans="1:3" x14ac:dyDescent="0.2">
      <c r="A939" s="3" t="s">
        <v>3101</v>
      </c>
      <c r="B939">
        <v>0.71</v>
      </c>
      <c r="C939">
        <f t="shared" si="14"/>
        <v>0.79999999999999993</v>
      </c>
    </row>
    <row r="940" spans="1:3" x14ac:dyDescent="0.2">
      <c r="A940" s="3" t="s">
        <v>3111</v>
      </c>
      <c r="B940">
        <v>0.54</v>
      </c>
      <c r="C940">
        <f t="shared" si="14"/>
        <v>0.6</v>
      </c>
    </row>
    <row r="941" spans="1:3" x14ac:dyDescent="0.2">
      <c r="A941" s="3" t="s">
        <v>3134</v>
      </c>
      <c r="B941">
        <v>0.1</v>
      </c>
      <c r="C941">
        <f t="shared" si="14"/>
        <v>0.1</v>
      </c>
    </row>
    <row r="942" spans="1:3" x14ac:dyDescent="0.2">
      <c r="A942" s="3" t="s">
        <v>3139</v>
      </c>
      <c r="B942">
        <v>1.05</v>
      </c>
      <c r="C942">
        <f t="shared" si="14"/>
        <v>1.1000000000000001</v>
      </c>
    </row>
    <row r="943" spans="1:3" x14ac:dyDescent="0.2">
      <c r="A943" s="3" t="s">
        <v>3127</v>
      </c>
      <c r="B943">
        <v>0.7</v>
      </c>
      <c r="C943">
        <f t="shared" si="14"/>
        <v>0.7</v>
      </c>
    </row>
    <row r="944" spans="1:3" x14ac:dyDescent="0.2">
      <c r="A944" s="3" t="s">
        <v>3137</v>
      </c>
      <c r="B944">
        <v>1.05</v>
      </c>
      <c r="C944">
        <f t="shared" si="14"/>
        <v>1.1000000000000001</v>
      </c>
    </row>
    <row r="945" spans="1:3" x14ac:dyDescent="0.2">
      <c r="A945" s="3" t="s">
        <v>3129</v>
      </c>
      <c r="B945">
        <v>0.47</v>
      </c>
      <c r="C945">
        <f t="shared" si="14"/>
        <v>0.5</v>
      </c>
    </row>
    <row r="946" spans="1:3" x14ac:dyDescent="0.2">
      <c r="A946" s="3" t="s">
        <v>3146</v>
      </c>
      <c r="B946">
        <v>0.19</v>
      </c>
      <c r="C946">
        <f t="shared" si="14"/>
        <v>0.2</v>
      </c>
    </row>
    <row r="947" spans="1:3" x14ac:dyDescent="0.2">
      <c r="A947" s="3" t="s">
        <v>3123</v>
      </c>
      <c r="B947">
        <v>0.5</v>
      </c>
      <c r="C947">
        <f t="shared" si="14"/>
        <v>0.5</v>
      </c>
    </row>
    <row r="948" spans="1:3" x14ac:dyDescent="0.2">
      <c r="A948" s="3" t="s">
        <v>3132</v>
      </c>
      <c r="B948">
        <v>0.3</v>
      </c>
      <c r="C948">
        <f t="shared" si="14"/>
        <v>0.3</v>
      </c>
    </row>
    <row r="949" spans="1:3" x14ac:dyDescent="0.2">
      <c r="A949" s="3" t="s">
        <v>3121</v>
      </c>
      <c r="B949">
        <v>0.42</v>
      </c>
      <c r="C949">
        <f t="shared" si="14"/>
        <v>0.5</v>
      </c>
    </row>
    <row r="950" spans="1:3" x14ac:dyDescent="0.2">
      <c r="A950" s="3" t="s">
        <v>3125</v>
      </c>
      <c r="B950">
        <v>0.18</v>
      </c>
      <c r="C950">
        <f t="shared" si="14"/>
        <v>0.2</v>
      </c>
    </row>
    <row r="951" spans="1:3" x14ac:dyDescent="0.2">
      <c r="A951" s="3" t="s">
        <v>3142</v>
      </c>
      <c r="B951">
        <v>0.03</v>
      </c>
      <c r="C951">
        <f t="shared" si="14"/>
        <v>0.1</v>
      </c>
    </row>
    <row r="952" spans="1:3" x14ac:dyDescent="0.2">
      <c r="A952" s="3" t="s">
        <v>3144</v>
      </c>
      <c r="B952">
        <v>0.22</v>
      </c>
      <c r="C952">
        <f t="shared" si="14"/>
        <v>0.30000000000000004</v>
      </c>
    </row>
    <row r="953" spans="1:3" x14ac:dyDescent="0.2">
      <c r="A953" s="3" t="s">
        <v>3170</v>
      </c>
      <c r="B953">
        <v>0.55000000000000004</v>
      </c>
      <c r="C953">
        <f t="shared" si="14"/>
        <v>0.6</v>
      </c>
    </row>
    <row r="954" spans="1:3" x14ac:dyDescent="0.2">
      <c r="A954" s="3" t="s">
        <v>3153</v>
      </c>
      <c r="B954">
        <v>0.35</v>
      </c>
      <c r="C954">
        <f t="shared" si="14"/>
        <v>0.4</v>
      </c>
    </row>
    <row r="955" spans="1:3" x14ac:dyDescent="0.2">
      <c r="A955" s="3" t="s">
        <v>3148</v>
      </c>
      <c r="B955">
        <v>0.04</v>
      </c>
      <c r="C955">
        <f t="shared" si="14"/>
        <v>0.1</v>
      </c>
    </row>
    <row r="956" spans="1:3" x14ac:dyDescent="0.2">
      <c r="A956" s="3" t="s">
        <v>3173</v>
      </c>
      <c r="B956">
        <v>0.55000000000000004</v>
      </c>
      <c r="C956">
        <f t="shared" si="14"/>
        <v>0.6</v>
      </c>
    </row>
    <row r="957" spans="1:3" x14ac:dyDescent="0.2">
      <c r="A957" s="3" t="s">
        <v>3168</v>
      </c>
      <c r="B957">
        <v>0.45</v>
      </c>
      <c r="C957">
        <f t="shared" si="14"/>
        <v>0.5</v>
      </c>
    </row>
    <row r="958" spans="1:3" x14ac:dyDescent="0.2">
      <c r="A958" s="3" t="s">
        <v>3166</v>
      </c>
      <c r="B958">
        <v>0.7</v>
      </c>
      <c r="C958">
        <f t="shared" si="14"/>
        <v>0.7</v>
      </c>
    </row>
    <row r="959" spans="1:3" x14ac:dyDescent="0.2">
      <c r="A959" s="3" t="s">
        <v>3158</v>
      </c>
      <c r="B959">
        <v>0.25</v>
      </c>
      <c r="C959">
        <f t="shared" si="14"/>
        <v>0.30000000000000004</v>
      </c>
    </row>
    <row r="960" spans="1:3" x14ac:dyDescent="0.2">
      <c r="A960" s="3" t="s">
        <v>3175</v>
      </c>
      <c r="B960">
        <v>0.95</v>
      </c>
      <c r="C960">
        <f t="shared" si="14"/>
        <v>1</v>
      </c>
    </row>
    <row r="961" spans="1:3" x14ac:dyDescent="0.2">
      <c r="A961" s="3" t="s">
        <v>3150</v>
      </c>
      <c r="B961">
        <v>0.2</v>
      </c>
      <c r="C961">
        <f t="shared" si="14"/>
        <v>0.2</v>
      </c>
    </row>
    <row r="962" spans="1:3" x14ac:dyDescent="0.2">
      <c r="A962" s="3" t="s">
        <v>3161</v>
      </c>
      <c r="B962">
        <v>0.83</v>
      </c>
      <c r="C962">
        <f t="shared" si="14"/>
        <v>0.9</v>
      </c>
    </row>
    <row r="963" spans="1:3" x14ac:dyDescent="0.2">
      <c r="A963" s="3" t="s">
        <v>3155</v>
      </c>
      <c r="B963">
        <v>0.19</v>
      </c>
      <c r="C963">
        <f t="shared" ref="C963:C1026" si="15">ROUNDUP(B963,1)</f>
        <v>0.2</v>
      </c>
    </row>
    <row r="964" spans="1:3" x14ac:dyDescent="0.2">
      <c r="A964" s="3" t="s">
        <v>3164</v>
      </c>
      <c r="B964">
        <v>0.5</v>
      </c>
      <c r="C964">
        <f t="shared" si="15"/>
        <v>0.5</v>
      </c>
    </row>
    <row r="965" spans="1:3" x14ac:dyDescent="0.2">
      <c r="A965" s="3" t="s">
        <v>3178</v>
      </c>
      <c r="B965">
        <v>1.1000000000000001</v>
      </c>
      <c r="C965">
        <f t="shared" si="15"/>
        <v>1.1000000000000001</v>
      </c>
    </row>
    <row r="966" spans="1:3" x14ac:dyDescent="0.2">
      <c r="A966" s="3" t="s">
        <v>3180</v>
      </c>
      <c r="B966">
        <v>0.75</v>
      </c>
      <c r="C966">
        <f t="shared" si="15"/>
        <v>0.79999999999999993</v>
      </c>
    </row>
    <row r="967" spans="1:3" x14ac:dyDescent="0.2">
      <c r="A967" s="3" t="s">
        <v>3187</v>
      </c>
      <c r="B967">
        <v>0.2</v>
      </c>
      <c r="C967">
        <f t="shared" si="15"/>
        <v>0.2</v>
      </c>
    </row>
    <row r="968" spans="1:3" x14ac:dyDescent="0.2">
      <c r="A968" s="3" t="s">
        <v>3195</v>
      </c>
      <c r="B968">
        <v>0.5</v>
      </c>
      <c r="C968">
        <f t="shared" si="15"/>
        <v>0.5</v>
      </c>
    </row>
    <row r="969" spans="1:3" x14ac:dyDescent="0.2">
      <c r="A969" s="3" t="s">
        <v>3201</v>
      </c>
      <c r="B969">
        <v>0.06</v>
      </c>
      <c r="C969">
        <f t="shared" si="15"/>
        <v>0.1</v>
      </c>
    </row>
    <row r="970" spans="1:3" x14ac:dyDescent="0.2">
      <c r="A970" s="3" t="s">
        <v>3213</v>
      </c>
      <c r="B970">
        <v>0.12</v>
      </c>
      <c r="C970">
        <f t="shared" si="15"/>
        <v>0.2</v>
      </c>
    </row>
    <row r="971" spans="1:3" x14ac:dyDescent="0.2">
      <c r="A971" s="3" t="s">
        <v>3182</v>
      </c>
      <c r="B971">
        <v>0.9</v>
      </c>
      <c r="C971">
        <f t="shared" si="15"/>
        <v>0.9</v>
      </c>
    </row>
    <row r="972" spans="1:3" x14ac:dyDescent="0.2">
      <c r="A972" s="3" t="s">
        <v>3190</v>
      </c>
      <c r="B972">
        <v>0.9</v>
      </c>
      <c r="C972">
        <f t="shared" si="15"/>
        <v>0.9</v>
      </c>
    </row>
    <row r="973" spans="1:3" x14ac:dyDescent="0.2">
      <c r="A973" s="3" t="s">
        <v>3199</v>
      </c>
      <c r="B973">
        <v>0.09</v>
      </c>
      <c r="C973">
        <f t="shared" si="15"/>
        <v>0.1</v>
      </c>
    </row>
    <row r="974" spans="1:3" x14ac:dyDescent="0.2">
      <c r="A974" s="3" t="s">
        <v>3184</v>
      </c>
      <c r="B974">
        <v>0.55000000000000004</v>
      </c>
      <c r="C974">
        <f t="shared" si="15"/>
        <v>0.6</v>
      </c>
    </row>
    <row r="975" spans="1:3" x14ac:dyDescent="0.2">
      <c r="A975" s="3" t="s">
        <v>3207</v>
      </c>
      <c r="B975">
        <v>0.14000000000000001</v>
      </c>
      <c r="C975">
        <f t="shared" si="15"/>
        <v>0.2</v>
      </c>
    </row>
    <row r="976" spans="1:3" x14ac:dyDescent="0.2">
      <c r="A976" s="3" t="s">
        <v>3197</v>
      </c>
      <c r="B976">
        <v>0.12</v>
      </c>
      <c r="C976">
        <f t="shared" si="15"/>
        <v>0.2</v>
      </c>
    </row>
    <row r="977" spans="1:3" x14ac:dyDescent="0.2">
      <c r="A977" s="3" t="s">
        <v>3210</v>
      </c>
      <c r="B977">
        <v>0.59</v>
      </c>
      <c r="C977">
        <f t="shared" si="15"/>
        <v>0.6</v>
      </c>
    </row>
    <row r="978" spans="1:3" x14ac:dyDescent="0.2">
      <c r="A978" s="3" t="s">
        <v>3204</v>
      </c>
      <c r="B978">
        <v>0.65</v>
      </c>
      <c r="C978">
        <f t="shared" si="15"/>
        <v>0.7</v>
      </c>
    </row>
    <row r="979" spans="1:3" x14ac:dyDescent="0.2">
      <c r="A979" s="3" t="s">
        <v>3192</v>
      </c>
      <c r="B979">
        <v>0.6</v>
      </c>
      <c r="C979">
        <f t="shared" si="15"/>
        <v>0.6</v>
      </c>
    </row>
    <row r="980" spans="1:3" x14ac:dyDescent="0.2">
      <c r="A980" s="3" t="s">
        <v>3228</v>
      </c>
      <c r="B980">
        <v>0.6</v>
      </c>
      <c r="C980">
        <f t="shared" si="15"/>
        <v>0.6</v>
      </c>
    </row>
    <row r="981" spans="1:3" x14ac:dyDescent="0.2">
      <c r="A981" s="3" t="s">
        <v>3223</v>
      </c>
      <c r="B981">
        <v>0.38</v>
      </c>
      <c r="C981">
        <f t="shared" si="15"/>
        <v>0.4</v>
      </c>
    </row>
    <row r="982" spans="1:3" x14ac:dyDescent="0.2">
      <c r="A982" s="3" t="s">
        <v>3254</v>
      </c>
      <c r="B982">
        <v>0.11</v>
      </c>
      <c r="C982">
        <f t="shared" si="15"/>
        <v>0.2</v>
      </c>
    </row>
    <row r="983" spans="1:3" x14ac:dyDescent="0.2">
      <c r="A983" s="3" t="s">
        <v>3225</v>
      </c>
      <c r="B983">
        <v>1.2</v>
      </c>
      <c r="C983">
        <f t="shared" si="15"/>
        <v>1.2</v>
      </c>
    </row>
    <row r="984" spans="1:3" x14ac:dyDescent="0.2">
      <c r="A984" s="3" t="s">
        <v>3217</v>
      </c>
      <c r="B984">
        <v>0.13</v>
      </c>
      <c r="C984">
        <f t="shared" si="15"/>
        <v>0.2</v>
      </c>
    </row>
    <row r="985" spans="1:3" x14ac:dyDescent="0.2">
      <c r="A985" s="3" t="s">
        <v>3245</v>
      </c>
      <c r="B985">
        <v>0.43</v>
      </c>
      <c r="C985">
        <f t="shared" si="15"/>
        <v>0.5</v>
      </c>
    </row>
    <row r="986" spans="1:3" x14ac:dyDescent="0.2">
      <c r="A986" s="3" t="s">
        <v>3219</v>
      </c>
      <c r="B986">
        <v>0.13</v>
      </c>
      <c r="C986">
        <f t="shared" si="15"/>
        <v>0.2</v>
      </c>
    </row>
    <row r="987" spans="1:3" x14ac:dyDescent="0.2">
      <c r="A987" s="3" t="s">
        <v>3243</v>
      </c>
      <c r="B987">
        <v>0.12</v>
      </c>
      <c r="C987">
        <f t="shared" si="15"/>
        <v>0.2</v>
      </c>
    </row>
    <row r="988" spans="1:3" x14ac:dyDescent="0.2">
      <c r="A988" s="3" t="s">
        <v>3238</v>
      </c>
      <c r="B988">
        <v>0.3</v>
      </c>
      <c r="C988">
        <f t="shared" si="15"/>
        <v>0.3</v>
      </c>
    </row>
    <row r="989" spans="1:3" x14ac:dyDescent="0.2">
      <c r="A989" s="3" t="s">
        <v>3235</v>
      </c>
      <c r="B989">
        <v>0.14000000000000001</v>
      </c>
      <c r="C989">
        <f t="shared" si="15"/>
        <v>0.2</v>
      </c>
    </row>
    <row r="990" spans="1:3" x14ac:dyDescent="0.2">
      <c r="A990" s="3" t="s">
        <v>3240</v>
      </c>
      <c r="B990">
        <v>0.8</v>
      </c>
      <c r="C990">
        <f t="shared" si="15"/>
        <v>0.8</v>
      </c>
    </row>
    <row r="991" spans="1:3" x14ac:dyDescent="0.2">
      <c r="A991" s="3" t="s">
        <v>3250</v>
      </c>
      <c r="B991">
        <v>0.6</v>
      </c>
      <c r="C991">
        <f t="shared" si="15"/>
        <v>0.6</v>
      </c>
    </row>
    <row r="992" spans="1:3" x14ac:dyDescent="0.2">
      <c r="A992" s="3" t="s">
        <v>3215</v>
      </c>
      <c r="B992">
        <v>0.4</v>
      </c>
      <c r="C992">
        <f t="shared" si="15"/>
        <v>0.4</v>
      </c>
    </row>
    <row r="993" spans="1:3" x14ac:dyDescent="0.2">
      <c r="A993" s="3" t="s">
        <v>3252</v>
      </c>
      <c r="B993">
        <v>0.4</v>
      </c>
      <c r="C993">
        <f t="shared" si="15"/>
        <v>0.4</v>
      </c>
    </row>
    <row r="994" spans="1:3" x14ac:dyDescent="0.2">
      <c r="A994" s="3" t="s">
        <v>3230</v>
      </c>
      <c r="B994">
        <v>0.33</v>
      </c>
      <c r="C994">
        <f t="shared" si="15"/>
        <v>0.4</v>
      </c>
    </row>
    <row r="995" spans="1:3" x14ac:dyDescent="0.2">
      <c r="A995" s="3" t="s">
        <v>3247</v>
      </c>
      <c r="B995">
        <v>1.1000000000000001</v>
      </c>
      <c r="C995">
        <f t="shared" si="15"/>
        <v>1.1000000000000001</v>
      </c>
    </row>
    <row r="996" spans="1:3" x14ac:dyDescent="0.2">
      <c r="A996" s="3" t="s">
        <v>3232</v>
      </c>
      <c r="B996">
        <v>0.23</v>
      </c>
      <c r="C996">
        <f t="shared" si="15"/>
        <v>0.30000000000000004</v>
      </c>
    </row>
    <row r="997" spans="1:3" x14ac:dyDescent="0.2">
      <c r="A997" s="3" t="s">
        <v>3221</v>
      </c>
      <c r="B997">
        <v>0.11</v>
      </c>
      <c r="C997">
        <f t="shared" si="15"/>
        <v>0.2</v>
      </c>
    </row>
    <row r="998" spans="1:3" x14ac:dyDescent="0.2">
      <c r="A998" s="3" t="s">
        <v>3277</v>
      </c>
      <c r="B998">
        <v>0.03</v>
      </c>
      <c r="C998">
        <f t="shared" si="15"/>
        <v>0.1</v>
      </c>
    </row>
    <row r="999" spans="1:3" x14ac:dyDescent="0.2">
      <c r="A999" s="3" t="s">
        <v>3256</v>
      </c>
      <c r="B999">
        <v>0.75</v>
      </c>
      <c r="C999">
        <f t="shared" si="15"/>
        <v>0.79999999999999993</v>
      </c>
    </row>
    <row r="1000" spans="1:3" x14ac:dyDescent="0.2">
      <c r="A1000" s="3" t="s">
        <v>3261</v>
      </c>
      <c r="B1000">
        <v>0.19</v>
      </c>
      <c r="C1000">
        <f t="shared" si="15"/>
        <v>0.2</v>
      </c>
    </row>
    <row r="1001" spans="1:3" x14ac:dyDescent="0.2">
      <c r="A1001" s="3" t="s">
        <v>3283</v>
      </c>
      <c r="B1001">
        <v>1.6</v>
      </c>
      <c r="C1001">
        <f t="shared" si="15"/>
        <v>1.6</v>
      </c>
    </row>
    <row r="1002" spans="1:3" x14ac:dyDescent="0.2">
      <c r="A1002" s="3" t="s">
        <v>3263</v>
      </c>
      <c r="B1002">
        <v>1</v>
      </c>
      <c r="C1002">
        <f t="shared" si="15"/>
        <v>1</v>
      </c>
    </row>
    <row r="1003" spans="1:3" x14ac:dyDescent="0.2">
      <c r="A1003" s="3" t="s">
        <v>3265</v>
      </c>
      <c r="B1003">
        <v>1.4</v>
      </c>
      <c r="C1003">
        <f t="shared" si="15"/>
        <v>1.4</v>
      </c>
    </row>
    <row r="1004" spans="1:3" x14ac:dyDescent="0.2">
      <c r="A1004" s="3" t="s">
        <v>3267</v>
      </c>
      <c r="B1004">
        <v>0.17</v>
      </c>
      <c r="C1004">
        <f t="shared" si="15"/>
        <v>0.2</v>
      </c>
    </row>
    <row r="1005" spans="1:3" x14ac:dyDescent="0.2">
      <c r="A1005" s="3" t="s">
        <v>3280</v>
      </c>
      <c r="B1005">
        <v>0.22</v>
      </c>
      <c r="C1005">
        <f t="shared" si="15"/>
        <v>0.30000000000000004</v>
      </c>
    </row>
    <row r="1006" spans="1:3" x14ac:dyDescent="0.2">
      <c r="A1006" s="3" t="s">
        <v>3290</v>
      </c>
      <c r="B1006">
        <v>1.05</v>
      </c>
      <c r="C1006">
        <f t="shared" si="15"/>
        <v>1.1000000000000001</v>
      </c>
    </row>
    <row r="1007" spans="1:3" x14ac:dyDescent="0.2">
      <c r="A1007" s="3" t="s">
        <v>3269</v>
      </c>
      <c r="B1007">
        <v>0.02</v>
      </c>
      <c r="C1007">
        <f t="shared" si="15"/>
        <v>0.1</v>
      </c>
    </row>
    <row r="1008" spans="1:3" x14ac:dyDescent="0.2">
      <c r="A1008" s="3" t="s">
        <v>3272</v>
      </c>
      <c r="B1008">
        <v>0.95</v>
      </c>
      <c r="C1008">
        <f t="shared" si="15"/>
        <v>1</v>
      </c>
    </row>
    <row r="1009" spans="1:3" x14ac:dyDescent="0.2">
      <c r="A1009" s="3" t="s">
        <v>3286</v>
      </c>
      <c r="B1009">
        <v>0.7</v>
      </c>
      <c r="C1009">
        <f t="shared" si="15"/>
        <v>0.7</v>
      </c>
    </row>
    <row r="1010" spans="1:3" x14ac:dyDescent="0.2">
      <c r="A1010" s="3" t="s">
        <v>3275</v>
      </c>
      <c r="B1010">
        <v>0.65</v>
      </c>
      <c r="C1010">
        <f t="shared" si="15"/>
        <v>0.7</v>
      </c>
    </row>
    <row r="1011" spans="1:3" x14ac:dyDescent="0.2">
      <c r="A1011" s="3" t="s">
        <v>3258</v>
      </c>
      <c r="B1011">
        <v>0.9</v>
      </c>
      <c r="C1011">
        <f t="shared" si="15"/>
        <v>0.9</v>
      </c>
    </row>
    <row r="1012" spans="1:3" x14ac:dyDescent="0.2">
      <c r="A1012" s="3" t="s">
        <v>3288</v>
      </c>
      <c r="B1012">
        <v>0.14000000000000001</v>
      </c>
      <c r="C1012">
        <f t="shared" si="15"/>
        <v>0.2</v>
      </c>
    </row>
    <row r="1013" spans="1:3" x14ac:dyDescent="0.2">
      <c r="A1013" s="3" t="s">
        <v>3294</v>
      </c>
      <c r="B1013">
        <v>0.22</v>
      </c>
      <c r="C1013">
        <f t="shared" si="15"/>
        <v>0.30000000000000004</v>
      </c>
    </row>
    <row r="1014" spans="1:3" x14ac:dyDescent="0.2">
      <c r="A1014" s="3" t="s">
        <v>3301</v>
      </c>
      <c r="B1014">
        <v>0.9</v>
      </c>
      <c r="C1014">
        <f t="shared" si="15"/>
        <v>0.9</v>
      </c>
    </row>
    <row r="1015" spans="1:3" x14ac:dyDescent="0.2">
      <c r="A1015" s="3" t="s">
        <v>3308</v>
      </c>
      <c r="B1015">
        <v>0.1</v>
      </c>
      <c r="C1015">
        <f t="shared" si="15"/>
        <v>0.1</v>
      </c>
    </row>
    <row r="1016" spans="1:3" x14ac:dyDescent="0.2">
      <c r="A1016" s="3" t="s">
        <v>3304</v>
      </c>
      <c r="B1016">
        <v>0.75</v>
      </c>
      <c r="C1016">
        <f t="shared" si="15"/>
        <v>0.79999999999999993</v>
      </c>
    </row>
    <row r="1017" spans="1:3" x14ac:dyDescent="0.2">
      <c r="A1017" s="3" t="s">
        <v>3306</v>
      </c>
      <c r="B1017">
        <v>0.22</v>
      </c>
      <c r="C1017">
        <f t="shared" si="15"/>
        <v>0.30000000000000004</v>
      </c>
    </row>
    <row r="1018" spans="1:3" x14ac:dyDescent="0.2">
      <c r="A1018" s="3" t="s">
        <v>3298</v>
      </c>
      <c r="B1018">
        <v>0.38</v>
      </c>
      <c r="C1018">
        <f t="shared" si="15"/>
        <v>0.4</v>
      </c>
    </row>
    <row r="1019" spans="1:3" x14ac:dyDescent="0.2">
      <c r="A1019" s="3" t="s">
        <v>3296</v>
      </c>
      <c r="B1019">
        <v>0.3</v>
      </c>
      <c r="C1019">
        <f t="shared" si="15"/>
        <v>0.3</v>
      </c>
    </row>
    <row r="1020" spans="1:3" x14ac:dyDescent="0.2">
      <c r="A1020" s="3" t="s">
        <v>3292</v>
      </c>
      <c r="B1020">
        <v>0.21</v>
      </c>
      <c r="C1020">
        <f t="shared" si="15"/>
        <v>0.30000000000000004</v>
      </c>
    </row>
    <row r="1021" spans="1:3" x14ac:dyDescent="0.2">
      <c r="A1021" s="3" t="s">
        <v>3313</v>
      </c>
      <c r="B1021">
        <v>0.2</v>
      </c>
      <c r="C1021">
        <f t="shared" si="15"/>
        <v>0.2</v>
      </c>
    </row>
    <row r="1022" spans="1:3" x14ac:dyDescent="0.2">
      <c r="A1022" s="3" t="s">
        <v>3326</v>
      </c>
      <c r="B1022">
        <v>0.3</v>
      </c>
      <c r="C1022">
        <f t="shared" si="15"/>
        <v>0.3</v>
      </c>
    </row>
    <row r="1023" spans="1:3" x14ac:dyDescent="0.2">
      <c r="A1023" s="3" t="s">
        <v>3321</v>
      </c>
      <c r="B1023">
        <v>0.7</v>
      </c>
      <c r="C1023">
        <f t="shared" si="15"/>
        <v>0.7</v>
      </c>
    </row>
    <row r="1024" spans="1:3" x14ac:dyDescent="0.2">
      <c r="A1024" s="3" t="s">
        <v>3310</v>
      </c>
      <c r="B1024">
        <v>0.22</v>
      </c>
      <c r="C1024">
        <f t="shared" si="15"/>
        <v>0.30000000000000004</v>
      </c>
    </row>
    <row r="1025" spans="1:3" x14ac:dyDescent="0.2">
      <c r="A1025" s="3" t="s">
        <v>3323</v>
      </c>
      <c r="B1025">
        <v>0.5</v>
      </c>
      <c r="C1025">
        <f t="shared" si="15"/>
        <v>0.5</v>
      </c>
    </row>
    <row r="1026" spans="1:3" x14ac:dyDescent="0.2">
      <c r="A1026" s="3" t="s">
        <v>3316</v>
      </c>
      <c r="B1026">
        <v>1.1000000000000001</v>
      </c>
      <c r="C1026">
        <f t="shared" si="15"/>
        <v>1.1000000000000001</v>
      </c>
    </row>
    <row r="1027" spans="1:3" x14ac:dyDescent="0.2">
      <c r="A1027" s="3" t="s">
        <v>3319</v>
      </c>
      <c r="B1027">
        <v>0.36</v>
      </c>
      <c r="C1027">
        <f t="shared" ref="C1027:C1090" si="16">ROUNDUP(B1027,1)</f>
        <v>0.4</v>
      </c>
    </row>
    <row r="1028" spans="1:3" x14ac:dyDescent="0.2">
      <c r="A1028" s="3" t="s">
        <v>3333</v>
      </c>
      <c r="B1028">
        <v>0.26</v>
      </c>
      <c r="C1028">
        <f t="shared" si="16"/>
        <v>0.30000000000000004</v>
      </c>
    </row>
    <row r="1029" spans="1:3" x14ac:dyDescent="0.2">
      <c r="A1029" s="3" t="s">
        <v>3335</v>
      </c>
      <c r="B1029">
        <v>0.05</v>
      </c>
      <c r="C1029">
        <f t="shared" si="16"/>
        <v>0.1</v>
      </c>
    </row>
    <row r="1030" spans="1:3" x14ac:dyDescent="0.2">
      <c r="A1030" s="3" t="s">
        <v>3347</v>
      </c>
      <c r="B1030">
        <v>0.62</v>
      </c>
      <c r="C1030">
        <f t="shared" si="16"/>
        <v>0.7</v>
      </c>
    </row>
    <row r="1031" spans="1:3" x14ac:dyDescent="0.2">
      <c r="A1031" s="3" t="s">
        <v>3345</v>
      </c>
      <c r="B1031">
        <v>0.31</v>
      </c>
      <c r="C1031">
        <f t="shared" si="16"/>
        <v>0.4</v>
      </c>
    </row>
    <row r="1032" spans="1:3" x14ac:dyDescent="0.2">
      <c r="A1032" s="3" t="s">
        <v>3349</v>
      </c>
      <c r="B1032">
        <v>0.75</v>
      </c>
      <c r="C1032">
        <f t="shared" si="16"/>
        <v>0.79999999999999993</v>
      </c>
    </row>
    <row r="1033" spans="1:3" x14ac:dyDescent="0.2">
      <c r="A1033" s="3" t="s">
        <v>3331</v>
      </c>
      <c r="B1033">
        <v>0.55000000000000004</v>
      </c>
      <c r="C1033">
        <f t="shared" si="16"/>
        <v>0.6</v>
      </c>
    </row>
    <row r="1034" spans="1:3" x14ac:dyDescent="0.2">
      <c r="A1034" s="3" t="s">
        <v>3342</v>
      </c>
      <c r="B1034">
        <v>0.35</v>
      </c>
      <c r="C1034">
        <f t="shared" si="16"/>
        <v>0.4</v>
      </c>
    </row>
    <row r="1035" spans="1:3" x14ac:dyDescent="0.2">
      <c r="A1035" s="3" t="s">
        <v>3329</v>
      </c>
      <c r="B1035">
        <v>0.09</v>
      </c>
      <c r="C1035">
        <f t="shared" si="16"/>
        <v>0.1</v>
      </c>
    </row>
    <row r="1036" spans="1:3" x14ac:dyDescent="0.2">
      <c r="A1036" s="3" t="s">
        <v>3338</v>
      </c>
      <c r="B1036">
        <v>0.52</v>
      </c>
      <c r="C1036">
        <f t="shared" si="16"/>
        <v>0.6</v>
      </c>
    </row>
    <row r="1037" spans="1:3" x14ac:dyDescent="0.2">
      <c r="A1037" s="3" t="s">
        <v>3340</v>
      </c>
      <c r="B1037">
        <v>0.05</v>
      </c>
      <c r="C1037">
        <f t="shared" si="16"/>
        <v>0.1</v>
      </c>
    </row>
    <row r="1038" spans="1:3" x14ac:dyDescent="0.2">
      <c r="A1038" s="3" t="s">
        <v>3351</v>
      </c>
      <c r="B1038">
        <v>0.3</v>
      </c>
      <c r="C1038">
        <f t="shared" si="16"/>
        <v>0.3</v>
      </c>
    </row>
    <row r="1039" spans="1:3" x14ac:dyDescent="0.2">
      <c r="A1039" s="3" t="s">
        <v>3354</v>
      </c>
      <c r="B1039">
        <v>1.25</v>
      </c>
      <c r="C1039">
        <f t="shared" si="16"/>
        <v>1.3</v>
      </c>
    </row>
    <row r="1040" spans="1:3" x14ac:dyDescent="0.2">
      <c r="A1040" s="3" t="s">
        <v>3363</v>
      </c>
      <c r="B1040">
        <v>0.25</v>
      </c>
      <c r="C1040">
        <f t="shared" si="16"/>
        <v>0.30000000000000004</v>
      </c>
    </row>
    <row r="1041" spans="1:3" x14ac:dyDescent="0.2">
      <c r="A1041" s="3" t="s">
        <v>3385</v>
      </c>
      <c r="B1041">
        <v>0.34</v>
      </c>
      <c r="C1041">
        <f t="shared" si="16"/>
        <v>0.4</v>
      </c>
    </row>
    <row r="1042" spans="1:3" x14ac:dyDescent="0.2">
      <c r="A1042" s="3" t="s">
        <v>3374</v>
      </c>
      <c r="B1042">
        <v>0.55000000000000004</v>
      </c>
      <c r="C1042">
        <f t="shared" si="16"/>
        <v>0.6</v>
      </c>
    </row>
    <row r="1043" spans="1:3" x14ac:dyDescent="0.2">
      <c r="A1043" s="3" t="s">
        <v>3387</v>
      </c>
      <c r="B1043">
        <v>0.14000000000000001</v>
      </c>
      <c r="C1043">
        <f t="shared" si="16"/>
        <v>0.2</v>
      </c>
    </row>
    <row r="1044" spans="1:3" x14ac:dyDescent="0.2">
      <c r="A1044" s="3" t="s">
        <v>3358</v>
      </c>
      <c r="B1044">
        <v>0.26</v>
      </c>
      <c r="C1044">
        <f t="shared" si="16"/>
        <v>0.30000000000000004</v>
      </c>
    </row>
    <row r="1045" spans="1:3" x14ac:dyDescent="0.2">
      <c r="A1045" s="3" t="s">
        <v>3365</v>
      </c>
      <c r="B1045">
        <v>0.64</v>
      </c>
      <c r="C1045">
        <f t="shared" si="16"/>
        <v>0.7</v>
      </c>
    </row>
    <row r="1046" spans="1:3" x14ac:dyDescent="0.2">
      <c r="A1046" s="3" t="s">
        <v>3372</v>
      </c>
      <c r="B1046">
        <v>0.36</v>
      </c>
      <c r="C1046">
        <f t="shared" si="16"/>
        <v>0.4</v>
      </c>
    </row>
    <row r="1047" spans="1:3" x14ac:dyDescent="0.2">
      <c r="A1047" s="3" t="s">
        <v>3370</v>
      </c>
      <c r="B1047">
        <v>0.19</v>
      </c>
      <c r="C1047">
        <f t="shared" si="16"/>
        <v>0.2</v>
      </c>
    </row>
    <row r="1048" spans="1:3" x14ac:dyDescent="0.2">
      <c r="A1048" s="3" t="s">
        <v>3379</v>
      </c>
      <c r="B1048">
        <v>0.65</v>
      </c>
      <c r="C1048">
        <f t="shared" si="16"/>
        <v>0.7</v>
      </c>
    </row>
    <row r="1049" spans="1:3" x14ac:dyDescent="0.2">
      <c r="A1049" s="3" t="s">
        <v>3381</v>
      </c>
      <c r="B1049">
        <v>0.23</v>
      </c>
      <c r="C1049">
        <f t="shared" si="16"/>
        <v>0.30000000000000004</v>
      </c>
    </row>
    <row r="1050" spans="1:3" x14ac:dyDescent="0.2">
      <c r="A1050" s="3" t="s">
        <v>3361</v>
      </c>
      <c r="B1050">
        <v>0.85</v>
      </c>
      <c r="C1050">
        <f t="shared" si="16"/>
        <v>0.9</v>
      </c>
    </row>
    <row r="1051" spans="1:3" x14ac:dyDescent="0.2">
      <c r="A1051" s="3" t="s">
        <v>3376</v>
      </c>
      <c r="B1051">
        <v>0.37</v>
      </c>
      <c r="C1051">
        <f t="shared" si="16"/>
        <v>0.4</v>
      </c>
    </row>
    <row r="1052" spans="1:3" x14ac:dyDescent="0.2">
      <c r="A1052" s="3" t="s">
        <v>3356</v>
      </c>
      <c r="B1052">
        <v>0.19</v>
      </c>
      <c r="C1052">
        <f t="shared" si="16"/>
        <v>0.2</v>
      </c>
    </row>
    <row r="1053" spans="1:3" x14ac:dyDescent="0.2">
      <c r="A1053" s="3" t="s">
        <v>3389</v>
      </c>
      <c r="B1053">
        <v>1.1499999999999999</v>
      </c>
      <c r="C1053">
        <f t="shared" si="16"/>
        <v>1.2000000000000002</v>
      </c>
    </row>
    <row r="1054" spans="1:3" x14ac:dyDescent="0.2">
      <c r="A1054" s="3" t="s">
        <v>3383</v>
      </c>
      <c r="B1054">
        <v>0.4</v>
      </c>
      <c r="C1054">
        <f t="shared" si="16"/>
        <v>0.4</v>
      </c>
    </row>
    <row r="1055" spans="1:3" x14ac:dyDescent="0.2">
      <c r="A1055" s="3" t="s">
        <v>3367</v>
      </c>
      <c r="B1055">
        <v>0.13</v>
      </c>
      <c r="C1055">
        <f t="shared" si="16"/>
        <v>0.2</v>
      </c>
    </row>
    <row r="1056" spans="1:3" x14ac:dyDescent="0.2">
      <c r="A1056" s="3" t="s">
        <v>3392</v>
      </c>
      <c r="B1056">
        <v>0.11</v>
      </c>
      <c r="C1056">
        <f t="shared" si="16"/>
        <v>0.2</v>
      </c>
    </row>
    <row r="1057" spans="1:3" x14ac:dyDescent="0.2">
      <c r="A1057" s="3" t="s">
        <v>3411</v>
      </c>
      <c r="B1057">
        <v>0.65</v>
      </c>
      <c r="C1057">
        <f t="shared" si="16"/>
        <v>0.7</v>
      </c>
    </row>
    <row r="1058" spans="1:3" x14ac:dyDescent="0.2">
      <c r="A1058" s="3" t="s">
        <v>3403</v>
      </c>
      <c r="B1058">
        <v>0.5</v>
      </c>
      <c r="C1058">
        <f t="shared" si="16"/>
        <v>0.5</v>
      </c>
    </row>
    <row r="1059" spans="1:3" x14ac:dyDescent="0.2">
      <c r="A1059" s="3" t="s">
        <v>3406</v>
      </c>
      <c r="B1059">
        <v>0.45</v>
      </c>
      <c r="C1059">
        <f t="shared" si="16"/>
        <v>0.5</v>
      </c>
    </row>
    <row r="1060" spans="1:3" x14ac:dyDescent="0.2">
      <c r="A1060" s="3" t="s">
        <v>3400</v>
      </c>
      <c r="B1060">
        <v>0.75</v>
      </c>
      <c r="C1060">
        <f t="shared" si="16"/>
        <v>0.79999999999999993</v>
      </c>
    </row>
    <row r="1061" spans="1:3" x14ac:dyDescent="0.2">
      <c r="A1061" s="3" t="s">
        <v>3417</v>
      </c>
      <c r="B1061">
        <v>0.94</v>
      </c>
      <c r="C1061">
        <f t="shared" si="16"/>
        <v>1</v>
      </c>
    </row>
    <row r="1062" spans="1:3" x14ac:dyDescent="0.2">
      <c r="A1062" s="3" t="s">
        <v>3397</v>
      </c>
      <c r="B1062">
        <v>0.5</v>
      </c>
      <c r="C1062">
        <f t="shared" si="16"/>
        <v>0.5</v>
      </c>
    </row>
    <row r="1063" spans="1:3" x14ac:dyDescent="0.2">
      <c r="A1063" s="3" t="s">
        <v>3395</v>
      </c>
      <c r="B1063">
        <v>0.2</v>
      </c>
      <c r="C1063">
        <f t="shared" si="16"/>
        <v>0.2</v>
      </c>
    </row>
    <row r="1064" spans="1:3" x14ac:dyDescent="0.2">
      <c r="A1064" s="3" t="s">
        <v>3409</v>
      </c>
      <c r="B1064">
        <v>7.0000000000000007E-2</v>
      </c>
      <c r="C1064">
        <f t="shared" si="16"/>
        <v>0.1</v>
      </c>
    </row>
    <row r="1065" spans="1:3" x14ac:dyDescent="0.2">
      <c r="A1065" s="3" t="s">
        <v>3413</v>
      </c>
      <c r="B1065">
        <v>0.4</v>
      </c>
      <c r="C1065">
        <f t="shared" si="16"/>
        <v>0.4</v>
      </c>
    </row>
    <row r="1066" spans="1:3" x14ac:dyDescent="0.2">
      <c r="A1066" s="3" t="s">
        <v>3419</v>
      </c>
      <c r="B1066">
        <v>0.11</v>
      </c>
      <c r="C1066">
        <f t="shared" si="16"/>
        <v>0.2</v>
      </c>
    </row>
    <row r="1067" spans="1:3" x14ac:dyDescent="0.2">
      <c r="A1067" s="3" t="s">
        <v>3415</v>
      </c>
      <c r="B1067">
        <v>0.27</v>
      </c>
      <c r="C1067">
        <f t="shared" si="16"/>
        <v>0.30000000000000004</v>
      </c>
    </row>
    <row r="1068" spans="1:3" x14ac:dyDescent="0.2">
      <c r="A1068" s="3" t="s">
        <v>3431</v>
      </c>
      <c r="B1068">
        <v>0.1</v>
      </c>
      <c r="C1068">
        <f t="shared" si="16"/>
        <v>0.1</v>
      </c>
    </row>
    <row r="1069" spans="1:3" x14ac:dyDescent="0.2">
      <c r="A1069" s="3" t="s">
        <v>3425</v>
      </c>
      <c r="B1069">
        <v>0.03</v>
      </c>
      <c r="C1069">
        <f t="shared" si="16"/>
        <v>0.1</v>
      </c>
    </row>
    <row r="1070" spans="1:3" x14ac:dyDescent="0.2">
      <c r="A1070" s="3" t="s">
        <v>3429</v>
      </c>
      <c r="B1070">
        <v>0.52</v>
      </c>
      <c r="C1070">
        <f t="shared" si="16"/>
        <v>0.6</v>
      </c>
    </row>
    <row r="1071" spans="1:3" x14ac:dyDescent="0.2">
      <c r="A1071" s="3" t="s">
        <v>3434</v>
      </c>
      <c r="B1071">
        <v>0.22</v>
      </c>
      <c r="C1071">
        <f t="shared" si="16"/>
        <v>0.30000000000000004</v>
      </c>
    </row>
    <row r="1072" spans="1:3" x14ac:dyDescent="0.2">
      <c r="A1072" s="3" t="s">
        <v>3427</v>
      </c>
      <c r="B1072">
        <v>0.31</v>
      </c>
      <c r="C1072">
        <f t="shared" si="16"/>
        <v>0.4</v>
      </c>
    </row>
    <row r="1073" spans="1:3" x14ac:dyDescent="0.2">
      <c r="A1073" s="3" t="s">
        <v>3422</v>
      </c>
      <c r="B1073">
        <v>0.15</v>
      </c>
      <c r="C1073">
        <f t="shared" si="16"/>
        <v>0.2</v>
      </c>
    </row>
    <row r="1074" spans="1:3" x14ac:dyDescent="0.2">
      <c r="A1074" s="3" t="s">
        <v>3423</v>
      </c>
      <c r="B1074">
        <v>0.22</v>
      </c>
      <c r="C1074">
        <f t="shared" si="16"/>
        <v>0.30000000000000004</v>
      </c>
    </row>
    <row r="1075" spans="1:3" x14ac:dyDescent="0.2">
      <c r="A1075" s="3" t="s">
        <v>3448</v>
      </c>
      <c r="B1075">
        <v>0.11</v>
      </c>
      <c r="C1075">
        <f t="shared" si="16"/>
        <v>0.2</v>
      </c>
    </row>
    <row r="1076" spans="1:3" x14ac:dyDescent="0.2">
      <c r="A1076" s="3" t="s">
        <v>3451</v>
      </c>
      <c r="B1076">
        <v>0.56000000000000005</v>
      </c>
      <c r="C1076">
        <f t="shared" si="16"/>
        <v>0.6</v>
      </c>
    </row>
    <row r="1077" spans="1:3" x14ac:dyDescent="0.2">
      <c r="A1077" s="3" t="s">
        <v>3439</v>
      </c>
      <c r="B1077">
        <v>0.17</v>
      </c>
      <c r="C1077">
        <f t="shared" si="16"/>
        <v>0.2</v>
      </c>
    </row>
    <row r="1078" spans="1:3" x14ac:dyDescent="0.2">
      <c r="A1078" s="3" t="s">
        <v>3443</v>
      </c>
      <c r="B1078">
        <v>0.55000000000000004</v>
      </c>
      <c r="C1078">
        <f t="shared" si="16"/>
        <v>0.6</v>
      </c>
    </row>
    <row r="1079" spans="1:3" x14ac:dyDescent="0.2">
      <c r="A1079" s="3" t="s">
        <v>3441</v>
      </c>
      <c r="B1079">
        <v>1.5</v>
      </c>
      <c r="C1079">
        <f t="shared" si="16"/>
        <v>1.5</v>
      </c>
    </row>
    <row r="1080" spans="1:3" x14ac:dyDescent="0.2">
      <c r="A1080" s="3" t="s">
        <v>3446</v>
      </c>
      <c r="B1080">
        <v>0.26</v>
      </c>
      <c r="C1080">
        <f t="shared" si="16"/>
        <v>0.30000000000000004</v>
      </c>
    </row>
    <row r="1081" spans="1:3" x14ac:dyDescent="0.2">
      <c r="A1081" s="3" t="s">
        <v>3454</v>
      </c>
      <c r="B1081">
        <v>0.48</v>
      </c>
      <c r="C1081">
        <f t="shared" si="16"/>
        <v>0.5</v>
      </c>
    </row>
    <row r="1082" spans="1:3" x14ac:dyDescent="0.2">
      <c r="A1082" s="3" t="s">
        <v>3437</v>
      </c>
      <c r="B1082">
        <v>0.2</v>
      </c>
      <c r="C1082">
        <f t="shared" si="16"/>
        <v>0.2</v>
      </c>
    </row>
    <row r="1083" spans="1:3" x14ac:dyDescent="0.2">
      <c r="A1083" s="3" t="s">
        <v>3457</v>
      </c>
      <c r="B1083">
        <v>0.09</v>
      </c>
      <c r="C1083">
        <f t="shared" si="16"/>
        <v>0.1</v>
      </c>
    </row>
    <row r="1084" spans="1:3" x14ac:dyDescent="0.2">
      <c r="A1084" s="3" t="s">
        <v>3469</v>
      </c>
      <c r="B1084">
        <v>0.26</v>
      </c>
      <c r="C1084">
        <f t="shared" si="16"/>
        <v>0.30000000000000004</v>
      </c>
    </row>
    <row r="1085" spans="1:3" x14ac:dyDescent="0.2">
      <c r="A1085" s="3" t="s">
        <v>3483</v>
      </c>
      <c r="B1085">
        <v>0.03</v>
      </c>
      <c r="C1085">
        <f t="shared" si="16"/>
        <v>0.1</v>
      </c>
    </row>
    <row r="1086" spans="1:3" x14ac:dyDescent="0.2">
      <c r="A1086" s="3" t="s">
        <v>3459</v>
      </c>
      <c r="B1086">
        <v>0.11</v>
      </c>
      <c r="C1086">
        <f t="shared" si="16"/>
        <v>0.2</v>
      </c>
    </row>
    <row r="1087" spans="1:3" x14ac:dyDescent="0.2">
      <c r="A1087" s="3" t="s">
        <v>3489</v>
      </c>
      <c r="B1087">
        <v>0.53</v>
      </c>
      <c r="C1087">
        <f t="shared" si="16"/>
        <v>0.6</v>
      </c>
    </row>
    <row r="1088" spans="1:3" x14ac:dyDescent="0.2">
      <c r="A1088" s="3" t="s">
        <v>3465</v>
      </c>
      <c r="B1088">
        <v>0.13</v>
      </c>
      <c r="C1088">
        <f t="shared" si="16"/>
        <v>0.2</v>
      </c>
    </row>
    <row r="1089" spans="1:3" x14ac:dyDescent="0.2">
      <c r="A1089" s="3" t="s">
        <v>3478</v>
      </c>
      <c r="B1089">
        <v>0.04</v>
      </c>
      <c r="C1089">
        <f t="shared" si="16"/>
        <v>0.1</v>
      </c>
    </row>
    <row r="1090" spans="1:3" x14ac:dyDescent="0.2">
      <c r="A1090" s="3" t="s">
        <v>3467</v>
      </c>
      <c r="B1090">
        <v>0.59</v>
      </c>
      <c r="C1090">
        <f t="shared" si="16"/>
        <v>0.6</v>
      </c>
    </row>
    <row r="1091" spans="1:3" x14ac:dyDescent="0.2">
      <c r="A1091" s="3" t="s">
        <v>3485</v>
      </c>
      <c r="B1091">
        <v>0.28999999999999998</v>
      </c>
      <c r="C1091">
        <f t="shared" ref="C1091:C1154" si="17">ROUNDUP(B1091,1)</f>
        <v>0.30000000000000004</v>
      </c>
    </row>
    <row r="1092" spans="1:3" x14ac:dyDescent="0.2">
      <c r="A1092" s="3" t="s">
        <v>3472</v>
      </c>
      <c r="B1092">
        <v>0.34</v>
      </c>
      <c r="C1092">
        <f t="shared" si="17"/>
        <v>0.4</v>
      </c>
    </row>
    <row r="1093" spans="1:3" x14ac:dyDescent="0.2">
      <c r="A1093" s="3" t="s">
        <v>3487</v>
      </c>
      <c r="B1093">
        <v>0.28000000000000003</v>
      </c>
      <c r="C1093">
        <f t="shared" si="17"/>
        <v>0.30000000000000004</v>
      </c>
    </row>
    <row r="1094" spans="1:3" x14ac:dyDescent="0.2">
      <c r="A1094" s="3" t="s">
        <v>3475</v>
      </c>
      <c r="B1094">
        <v>0.21</v>
      </c>
      <c r="C1094">
        <f t="shared" si="17"/>
        <v>0.30000000000000004</v>
      </c>
    </row>
    <row r="1095" spans="1:3" x14ac:dyDescent="0.2">
      <c r="A1095" s="3" t="s">
        <v>3462</v>
      </c>
      <c r="B1095">
        <v>0.85</v>
      </c>
      <c r="C1095">
        <f t="shared" si="17"/>
        <v>0.9</v>
      </c>
    </row>
    <row r="1096" spans="1:3" x14ac:dyDescent="0.2">
      <c r="A1096" s="3" t="s">
        <v>3481</v>
      </c>
      <c r="B1096">
        <v>0.35</v>
      </c>
      <c r="C1096">
        <f t="shared" si="17"/>
        <v>0.4</v>
      </c>
    </row>
    <row r="1097" spans="1:3" x14ac:dyDescent="0.2">
      <c r="A1097" s="3" t="s">
        <v>3504</v>
      </c>
      <c r="B1097">
        <v>0.13</v>
      </c>
      <c r="C1097">
        <f t="shared" si="17"/>
        <v>0.2</v>
      </c>
    </row>
    <row r="1098" spans="1:3" x14ac:dyDescent="0.2">
      <c r="A1098" s="3" t="s">
        <v>3513</v>
      </c>
      <c r="B1098">
        <v>0.18</v>
      </c>
      <c r="C1098">
        <f t="shared" si="17"/>
        <v>0.2</v>
      </c>
    </row>
    <row r="1099" spans="1:3" x14ac:dyDescent="0.2">
      <c r="A1099" s="3" t="s">
        <v>3492</v>
      </c>
      <c r="B1099">
        <v>0.2</v>
      </c>
      <c r="C1099">
        <f t="shared" si="17"/>
        <v>0.2</v>
      </c>
    </row>
    <row r="1100" spans="1:3" x14ac:dyDescent="0.2">
      <c r="A1100" s="3" t="s">
        <v>3508</v>
      </c>
      <c r="B1100">
        <v>0.6</v>
      </c>
      <c r="C1100">
        <f t="shared" si="17"/>
        <v>0.6</v>
      </c>
    </row>
    <row r="1101" spans="1:3" x14ac:dyDescent="0.2">
      <c r="A1101" s="3" t="s">
        <v>3521</v>
      </c>
      <c r="B1101">
        <v>1.05</v>
      </c>
      <c r="C1101">
        <f t="shared" si="17"/>
        <v>1.1000000000000001</v>
      </c>
    </row>
    <row r="1102" spans="1:3" x14ac:dyDescent="0.2">
      <c r="A1102" s="3" t="s">
        <v>3494</v>
      </c>
      <c r="B1102">
        <v>0.24</v>
      </c>
      <c r="C1102">
        <f t="shared" si="17"/>
        <v>0.30000000000000004</v>
      </c>
    </row>
    <row r="1103" spans="1:3" x14ac:dyDescent="0.2">
      <c r="A1103" s="3" t="s">
        <v>3506</v>
      </c>
      <c r="B1103">
        <v>0.23</v>
      </c>
      <c r="C1103">
        <f t="shared" si="17"/>
        <v>0.30000000000000004</v>
      </c>
    </row>
    <row r="1104" spans="1:3" x14ac:dyDescent="0.2">
      <c r="A1104" s="3" t="s">
        <v>3496</v>
      </c>
      <c r="B1104">
        <v>0.19</v>
      </c>
      <c r="C1104">
        <f t="shared" si="17"/>
        <v>0.2</v>
      </c>
    </row>
    <row r="1105" spans="1:3" x14ac:dyDescent="0.2">
      <c r="A1105" s="3" t="s">
        <v>3498</v>
      </c>
      <c r="B1105">
        <v>1.75</v>
      </c>
      <c r="C1105">
        <f t="shared" si="17"/>
        <v>1.8</v>
      </c>
    </row>
    <row r="1106" spans="1:3" x14ac:dyDescent="0.2">
      <c r="A1106" s="3" t="s">
        <v>3510</v>
      </c>
      <c r="B1106">
        <v>0.25</v>
      </c>
      <c r="C1106">
        <f t="shared" si="17"/>
        <v>0.30000000000000004</v>
      </c>
    </row>
    <row r="1107" spans="1:3" x14ac:dyDescent="0.2">
      <c r="A1107" s="3" t="s">
        <v>3501</v>
      </c>
      <c r="B1107">
        <v>0.23</v>
      </c>
      <c r="C1107">
        <f t="shared" si="17"/>
        <v>0.30000000000000004</v>
      </c>
    </row>
    <row r="1108" spans="1:3" x14ac:dyDescent="0.2">
      <c r="A1108" s="3" t="s">
        <v>3515</v>
      </c>
      <c r="B1108">
        <v>0.45</v>
      </c>
      <c r="C1108">
        <f t="shared" si="17"/>
        <v>0.5</v>
      </c>
    </row>
    <row r="1109" spans="1:3" x14ac:dyDescent="0.2">
      <c r="A1109" s="3" t="s">
        <v>3518</v>
      </c>
      <c r="B1109">
        <v>0.2</v>
      </c>
      <c r="C1109">
        <f t="shared" si="17"/>
        <v>0.2</v>
      </c>
    </row>
    <row r="1110" spans="1:3" x14ac:dyDescent="0.2">
      <c r="A1110" s="3" t="s">
        <v>3552</v>
      </c>
      <c r="B1110">
        <v>0.8</v>
      </c>
      <c r="C1110">
        <f t="shared" si="17"/>
        <v>0.8</v>
      </c>
    </row>
    <row r="1111" spans="1:3" x14ac:dyDescent="0.2">
      <c r="A1111" s="3" t="s">
        <v>3540</v>
      </c>
      <c r="B1111">
        <v>0.8</v>
      </c>
      <c r="C1111">
        <f t="shared" si="17"/>
        <v>0.8</v>
      </c>
    </row>
    <row r="1112" spans="1:3" x14ac:dyDescent="0.2">
      <c r="A1112" s="3" t="s">
        <v>3544</v>
      </c>
      <c r="B1112">
        <v>0.54</v>
      </c>
      <c r="C1112">
        <f t="shared" si="17"/>
        <v>0.6</v>
      </c>
    </row>
    <row r="1113" spans="1:3" x14ac:dyDescent="0.2">
      <c r="A1113" s="3" t="s">
        <v>3523</v>
      </c>
      <c r="B1113">
        <v>0.11</v>
      </c>
      <c r="C1113">
        <f t="shared" si="17"/>
        <v>0.2</v>
      </c>
    </row>
    <row r="1114" spans="1:3" x14ac:dyDescent="0.2">
      <c r="A1114" s="3" t="s">
        <v>3525</v>
      </c>
      <c r="B1114">
        <v>0.18</v>
      </c>
      <c r="C1114">
        <f t="shared" si="17"/>
        <v>0.2</v>
      </c>
    </row>
    <row r="1115" spans="1:3" x14ac:dyDescent="0.2">
      <c r="A1115" s="3" t="s">
        <v>3532</v>
      </c>
      <c r="B1115">
        <v>0.7</v>
      </c>
      <c r="C1115">
        <f t="shared" si="17"/>
        <v>0.7</v>
      </c>
    </row>
    <row r="1116" spans="1:3" x14ac:dyDescent="0.2">
      <c r="A1116" s="3" t="s">
        <v>3530</v>
      </c>
      <c r="B1116">
        <v>1.05</v>
      </c>
      <c r="C1116">
        <f t="shared" si="17"/>
        <v>1.1000000000000001</v>
      </c>
    </row>
    <row r="1117" spans="1:3" x14ac:dyDescent="0.2">
      <c r="A1117" s="3" t="s">
        <v>3537</v>
      </c>
      <c r="B1117">
        <v>0.27</v>
      </c>
      <c r="C1117">
        <f t="shared" si="17"/>
        <v>0.30000000000000004</v>
      </c>
    </row>
    <row r="1118" spans="1:3" x14ac:dyDescent="0.2">
      <c r="A1118" s="3" t="s">
        <v>3534</v>
      </c>
      <c r="B1118">
        <v>0.17</v>
      </c>
      <c r="C1118">
        <f t="shared" si="17"/>
        <v>0.2</v>
      </c>
    </row>
    <row r="1119" spans="1:3" x14ac:dyDescent="0.2">
      <c r="A1119" s="3" t="s">
        <v>3528</v>
      </c>
      <c r="B1119">
        <v>0.32</v>
      </c>
      <c r="C1119">
        <f t="shared" si="17"/>
        <v>0.4</v>
      </c>
    </row>
    <row r="1120" spans="1:3" x14ac:dyDescent="0.2">
      <c r="A1120" s="3" t="s">
        <v>3546</v>
      </c>
      <c r="B1120">
        <v>0.13</v>
      </c>
      <c r="C1120">
        <f t="shared" si="17"/>
        <v>0.2</v>
      </c>
    </row>
    <row r="1121" spans="1:3" x14ac:dyDescent="0.2">
      <c r="A1121" s="3" t="s">
        <v>3542</v>
      </c>
      <c r="B1121">
        <v>0.2</v>
      </c>
      <c r="C1121">
        <f t="shared" si="17"/>
        <v>0.2</v>
      </c>
    </row>
    <row r="1122" spans="1:3" x14ac:dyDescent="0.2">
      <c r="A1122" s="3" t="s">
        <v>3549</v>
      </c>
      <c r="B1122">
        <v>0.6</v>
      </c>
      <c r="C1122">
        <f t="shared" si="17"/>
        <v>0.6</v>
      </c>
    </row>
    <row r="1123" spans="1:3" x14ac:dyDescent="0.2">
      <c r="A1123" s="3" t="s">
        <v>3601</v>
      </c>
      <c r="B1123">
        <v>0.3</v>
      </c>
      <c r="C1123">
        <f t="shared" si="17"/>
        <v>0.3</v>
      </c>
    </row>
    <row r="1124" spans="1:3" x14ac:dyDescent="0.2">
      <c r="A1124" s="3" t="s">
        <v>3584</v>
      </c>
      <c r="B1124">
        <v>0.22</v>
      </c>
      <c r="C1124">
        <f t="shared" si="17"/>
        <v>0.30000000000000004</v>
      </c>
    </row>
    <row r="1125" spans="1:3" x14ac:dyDescent="0.2">
      <c r="A1125" s="3" t="s">
        <v>3594</v>
      </c>
      <c r="B1125">
        <v>1.05</v>
      </c>
      <c r="C1125">
        <f t="shared" si="17"/>
        <v>1.1000000000000001</v>
      </c>
    </row>
    <row r="1126" spans="1:3" x14ac:dyDescent="0.2">
      <c r="A1126" s="3" t="s">
        <v>3574</v>
      </c>
      <c r="B1126">
        <v>0.2</v>
      </c>
      <c r="C1126">
        <f t="shared" si="17"/>
        <v>0.2</v>
      </c>
    </row>
    <row r="1127" spans="1:3" x14ac:dyDescent="0.2">
      <c r="A1127" s="3" t="s">
        <v>3597</v>
      </c>
      <c r="B1127">
        <v>0.15</v>
      </c>
      <c r="C1127">
        <f t="shared" si="17"/>
        <v>0.2</v>
      </c>
    </row>
    <row r="1128" spans="1:3" x14ac:dyDescent="0.2">
      <c r="A1128" s="3" t="s">
        <v>3560</v>
      </c>
      <c r="B1128">
        <v>0.3</v>
      </c>
      <c r="C1128">
        <f t="shared" si="17"/>
        <v>0.3</v>
      </c>
    </row>
    <row r="1129" spans="1:3" x14ac:dyDescent="0.2">
      <c r="A1129" s="3" t="s">
        <v>3557</v>
      </c>
      <c r="B1129">
        <v>0.75</v>
      </c>
      <c r="C1129">
        <f t="shared" si="17"/>
        <v>0.79999999999999993</v>
      </c>
    </row>
    <row r="1130" spans="1:3" x14ac:dyDescent="0.2">
      <c r="A1130" s="3" t="s">
        <v>3570</v>
      </c>
      <c r="B1130">
        <v>0.3</v>
      </c>
      <c r="C1130">
        <f t="shared" si="17"/>
        <v>0.3</v>
      </c>
    </row>
    <row r="1131" spans="1:3" x14ac:dyDescent="0.2">
      <c r="A1131" s="3" t="s">
        <v>3604</v>
      </c>
      <c r="B1131">
        <v>0.21</v>
      </c>
      <c r="C1131">
        <f t="shared" si="17"/>
        <v>0.30000000000000004</v>
      </c>
    </row>
    <row r="1132" spans="1:3" x14ac:dyDescent="0.2">
      <c r="A1132" s="3" t="s">
        <v>3610</v>
      </c>
      <c r="B1132">
        <v>0.23</v>
      </c>
      <c r="C1132">
        <f t="shared" si="17"/>
        <v>0.30000000000000004</v>
      </c>
    </row>
    <row r="1133" spans="1:3" x14ac:dyDescent="0.2">
      <c r="A1133" s="3" t="s">
        <v>3565</v>
      </c>
      <c r="B1133">
        <v>0.14000000000000001</v>
      </c>
      <c r="C1133">
        <f t="shared" si="17"/>
        <v>0.2</v>
      </c>
    </row>
    <row r="1134" spans="1:3" x14ac:dyDescent="0.2">
      <c r="A1134" s="3" t="s">
        <v>3591</v>
      </c>
      <c r="B1134">
        <v>0.25</v>
      </c>
      <c r="C1134">
        <f t="shared" si="17"/>
        <v>0.30000000000000004</v>
      </c>
    </row>
    <row r="1135" spans="1:3" x14ac:dyDescent="0.2">
      <c r="A1135" s="3" t="s">
        <v>3568</v>
      </c>
      <c r="B1135">
        <v>0.25</v>
      </c>
      <c r="C1135">
        <f t="shared" si="17"/>
        <v>0.30000000000000004</v>
      </c>
    </row>
    <row r="1136" spans="1:3" x14ac:dyDescent="0.2">
      <c r="A1136" s="3" t="s">
        <v>3582</v>
      </c>
      <c r="B1136">
        <v>0.55000000000000004</v>
      </c>
      <c r="C1136">
        <f t="shared" si="17"/>
        <v>0.6</v>
      </c>
    </row>
    <row r="1137" spans="1:3" x14ac:dyDescent="0.2">
      <c r="A1137" s="3" t="s">
        <v>3563</v>
      </c>
      <c r="B1137">
        <v>0.28999999999999998</v>
      </c>
      <c r="C1137">
        <f t="shared" si="17"/>
        <v>0.30000000000000004</v>
      </c>
    </row>
    <row r="1138" spans="1:3" x14ac:dyDescent="0.2">
      <c r="A1138" s="3" t="s">
        <v>3572</v>
      </c>
      <c r="B1138">
        <v>0.12</v>
      </c>
      <c r="C1138">
        <f t="shared" si="17"/>
        <v>0.2</v>
      </c>
    </row>
    <row r="1139" spans="1:3" x14ac:dyDescent="0.2">
      <c r="A1139" s="3" t="s">
        <v>3580</v>
      </c>
      <c r="B1139">
        <v>0.25</v>
      </c>
      <c r="C1139">
        <f t="shared" si="17"/>
        <v>0.30000000000000004</v>
      </c>
    </row>
    <row r="1140" spans="1:3" x14ac:dyDescent="0.2">
      <c r="A1140" s="3" t="s">
        <v>3586</v>
      </c>
      <c r="B1140">
        <v>0.03</v>
      </c>
      <c r="C1140">
        <f t="shared" si="17"/>
        <v>0.1</v>
      </c>
    </row>
    <row r="1141" spans="1:3" x14ac:dyDescent="0.2">
      <c r="A1141" s="3" t="s">
        <v>3599</v>
      </c>
      <c r="B1141">
        <v>0.17</v>
      </c>
      <c r="C1141">
        <f t="shared" si="17"/>
        <v>0.2</v>
      </c>
    </row>
    <row r="1142" spans="1:3" x14ac:dyDescent="0.2">
      <c r="A1142" s="3" t="s">
        <v>3555</v>
      </c>
      <c r="B1142">
        <v>0.3</v>
      </c>
      <c r="C1142">
        <f t="shared" si="17"/>
        <v>0.3</v>
      </c>
    </row>
    <row r="1143" spans="1:3" x14ac:dyDescent="0.2">
      <c r="A1143" s="3" t="s">
        <v>3588</v>
      </c>
      <c r="B1143">
        <v>0.85</v>
      </c>
      <c r="C1143">
        <f t="shared" si="17"/>
        <v>0.9</v>
      </c>
    </row>
    <row r="1144" spans="1:3" x14ac:dyDescent="0.2">
      <c r="A1144" s="3" t="s">
        <v>3607</v>
      </c>
      <c r="B1144">
        <v>0.24</v>
      </c>
      <c r="C1144">
        <f t="shared" si="17"/>
        <v>0.30000000000000004</v>
      </c>
    </row>
    <row r="1145" spans="1:3" x14ac:dyDescent="0.2">
      <c r="A1145" s="3" t="s">
        <v>3613</v>
      </c>
      <c r="B1145">
        <v>0.21</v>
      </c>
      <c r="C1145">
        <f t="shared" si="17"/>
        <v>0.30000000000000004</v>
      </c>
    </row>
    <row r="1146" spans="1:3" x14ac:dyDescent="0.2">
      <c r="A1146" s="3" t="s">
        <v>3577</v>
      </c>
      <c r="B1146">
        <v>0.4</v>
      </c>
      <c r="C1146">
        <f t="shared" si="17"/>
        <v>0.4</v>
      </c>
    </row>
    <row r="1147" spans="1:3" x14ac:dyDescent="0.2">
      <c r="A1147" s="3" t="s">
        <v>3676</v>
      </c>
      <c r="B1147">
        <v>0.36</v>
      </c>
      <c r="C1147">
        <f t="shared" si="17"/>
        <v>0.4</v>
      </c>
    </row>
    <row r="1148" spans="1:3" x14ac:dyDescent="0.2">
      <c r="A1148" s="3" t="s">
        <v>3646</v>
      </c>
      <c r="B1148">
        <v>0.22</v>
      </c>
      <c r="C1148">
        <f t="shared" si="17"/>
        <v>0.30000000000000004</v>
      </c>
    </row>
    <row r="1149" spans="1:3" x14ac:dyDescent="0.2">
      <c r="A1149" s="3" t="s">
        <v>3693</v>
      </c>
      <c r="B1149">
        <v>0.12</v>
      </c>
      <c r="C1149">
        <f t="shared" si="17"/>
        <v>0.2</v>
      </c>
    </row>
    <row r="1150" spans="1:3" x14ac:dyDescent="0.2">
      <c r="A1150" s="3" t="s">
        <v>3628</v>
      </c>
      <c r="B1150">
        <v>0.1</v>
      </c>
      <c r="C1150">
        <f t="shared" si="17"/>
        <v>0.1</v>
      </c>
    </row>
    <row r="1151" spans="1:3" x14ac:dyDescent="0.2">
      <c r="A1151" s="3" t="s">
        <v>3669</v>
      </c>
      <c r="B1151">
        <v>0.13</v>
      </c>
      <c r="C1151">
        <f t="shared" si="17"/>
        <v>0.2</v>
      </c>
    </row>
    <row r="1152" spans="1:3" x14ac:dyDescent="0.2">
      <c r="A1152" s="3" t="s">
        <v>3622</v>
      </c>
      <c r="B1152">
        <v>0.13</v>
      </c>
      <c r="C1152">
        <f t="shared" si="17"/>
        <v>0.2</v>
      </c>
    </row>
    <row r="1153" spans="1:3" x14ac:dyDescent="0.2">
      <c r="A1153" s="3" t="s">
        <v>3643</v>
      </c>
      <c r="B1153">
        <v>0.09</v>
      </c>
      <c r="C1153">
        <f t="shared" si="17"/>
        <v>0.1</v>
      </c>
    </row>
    <row r="1154" spans="1:3" x14ac:dyDescent="0.2">
      <c r="A1154" s="3" t="s">
        <v>3667</v>
      </c>
      <c r="B1154">
        <v>0.35</v>
      </c>
      <c r="C1154">
        <f t="shared" si="17"/>
        <v>0.4</v>
      </c>
    </row>
    <row r="1155" spans="1:3" x14ac:dyDescent="0.2">
      <c r="A1155" s="3" t="s">
        <v>3681</v>
      </c>
      <c r="B1155">
        <v>0.72</v>
      </c>
      <c r="C1155">
        <f t="shared" ref="C1155:C1218" si="18">ROUNDUP(B1155,1)</f>
        <v>0.79999999999999993</v>
      </c>
    </row>
    <row r="1156" spans="1:3" x14ac:dyDescent="0.2">
      <c r="A1156" s="3" t="s">
        <v>3648</v>
      </c>
      <c r="B1156">
        <v>0.02</v>
      </c>
      <c r="C1156">
        <f t="shared" si="18"/>
        <v>0.1</v>
      </c>
    </row>
    <row r="1157" spans="1:3" x14ac:dyDescent="0.2">
      <c r="A1157" s="3" t="s">
        <v>3685</v>
      </c>
      <c r="B1157">
        <v>0.2</v>
      </c>
      <c r="C1157">
        <f t="shared" si="18"/>
        <v>0.2</v>
      </c>
    </row>
    <row r="1158" spans="1:3" x14ac:dyDescent="0.2">
      <c r="A1158" s="3" t="s">
        <v>3661</v>
      </c>
      <c r="B1158">
        <v>0.95</v>
      </c>
      <c r="C1158">
        <f t="shared" si="18"/>
        <v>1</v>
      </c>
    </row>
    <row r="1159" spans="1:3" x14ac:dyDescent="0.2">
      <c r="A1159" s="3" t="s">
        <v>3687</v>
      </c>
      <c r="B1159">
        <v>0.7</v>
      </c>
      <c r="C1159">
        <f t="shared" si="18"/>
        <v>0.7</v>
      </c>
    </row>
    <row r="1160" spans="1:3" x14ac:dyDescent="0.2">
      <c r="A1160" s="3" t="s">
        <v>3690</v>
      </c>
      <c r="B1160">
        <v>0.24</v>
      </c>
      <c r="C1160">
        <f t="shared" si="18"/>
        <v>0.30000000000000004</v>
      </c>
    </row>
    <row r="1161" spans="1:3" x14ac:dyDescent="0.2">
      <c r="A1161" s="3" t="s">
        <v>3632</v>
      </c>
      <c r="B1161">
        <v>0.11</v>
      </c>
      <c r="C1161">
        <f t="shared" si="18"/>
        <v>0.2</v>
      </c>
    </row>
    <row r="1162" spans="1:3" x14ac:dyDescent="0.2">
      <c r="A1162" s="3" t="s">
        <v>3679</v>
      </c>
      <c r="B1162">
        <v>0.19</v>
      </c>
      <c r="C1162">
        <f t="shared" si="18"/>
        <v>0.2</v>
      </c>
    </row>
    <row r="1163" spans="1:3" x14ac:dyDescent="0.2">
      <c r="A1163" s="3" t="s">
        <v>3671</v>
      </c>
      <c r="B1163">
        <v>0.33</v>
      </c>
      <c r="C1163">
        <f t="shared" si="18"/>
        <v>0.4</v>
      </c>
    </row>
    <row r="1164" spans="1:3" x14ac:dyDescent="0.2">
      <c r="A1164" s="3" t="s">
        <v>3638</v>
      </c>
      <c r="B1164">
        <v>0.35</v>
      </c>
      <c r="C1164">
        <f t="shared" si="18"/>
        <v>0.4</v>
      </c>
    </row>
    <row r="1165" spans="1:3" x14ac:dyDescent="0.2">
      <c r="A1165" s="3" t="s">
        <v>3630</v>
      </c>
      <c r="B1165">
        <v>0.49</v>
      </c>
      <c r="C1165">
        <f t="shared" si="18"/>
        <v>0.5</v>
      </c>
    </row>
    <row r="1166" spans="1:3" x14ac:dyDescent="0.2">
      <c r="A1166" s="3" t="s">
        <v>3658</v>
      </c>
      <c r="B1166">
        <v>0.13</v>
      </c>
      <c r="C1166">
        <f t="shared" si="18"/>
        <v>0.2</v>
      </c>
    </row>
    <row r="1167" spans="1:3" x14ac:dyDescent="0.2">
      <c r="A1167" s="3" t="s">
        <v>3619</v>
      </c>
      <c r="B1167">
        <v>0.9</v>
      </c>
      <c r="C1167">
        <f t="shared" si="18"/>
        <v>0.9</v>
      </c>
    </row>
    <row r="1168" spans="1:3" x14ac:dyDescent="0.2">
      <c r="A1168" s="3" t="s">
        <v>3674</v>
      </c>
      <c r="B1168">
        <v>0.12</v>
      </c>
      <c r="C1168">
        <f t="shared" si="18"/>
        <v>0.2</v>
      </c>
    </row>
    <row r="1169" spans="1:3" x14ac:dyDescent="0.2">
      <c r="A1169" s="3" t="s">
        <v>3616</v>
      </c>
      <c r="B1169">
        <v>0.22</v>
      </c>
      <c r="C1169">
        <f t="shared" si="18"/>
        <v>0.30000000000000004</v>
      </c>
    </row>
    <row r="1170" spans="1:3" x14ac:dyDescent="0.2">
      <c r="A1170" s="3" t="s">
        <v>3650</v>
      </c>
      <c r="B1170">
        <v>0.8</v>
      </c>
      <c r="C1170">
        <f t="shared" si="18"/>
        <v>0.8</v>
      </c>
    </row>
    <row r="1171" spans="1:3" x14ac:dyDescent="0.2">
      <c r="A1171" s="3" t="s">
        <v>3625</v>
      </c>
      <c r="B1171">
        <v>0.22</v>
      </c>
      <c r="C1171">
        <f t="shared" si="18"/>
        <v>0.30000000000000004</v>
      </c>
    </row>
    <row r="1172" spans="1:3" x14ac:dyDescent="0.2">
      <c r="A1172" s="3" t="s">
        <v>3683</v>
      </c>
      <c r="B1172">
        <v>0.37</v>
      </c>
      <c r="C1172">
        <f t="shared" si="18"/>
        <v>0.4</v>
      </c>
    </row>
    <row r="1173" spans="1:3" x14ac:dyDescent="0.2">
      <c r="A1173" s="3" t="s">
        <v>3640</v>
      </c>
      <c r="B1173">
        <v>0.03</v>
      </c>
      <c r="C1173">
        <f t="shared" si="18"/>
        <v>0.1</v>
      </c>
    </row>
    <row r="1174" spans="1:3" x14ac:dyDescent="0.2">
      <c r="A1174" s="3" t="s">
        <v>3653</v>
      </c>
      <c r="B1174">
        <v>0.17</v>
      </c>
      <c r="C1174">
        <f t="shared" si="18"/>
        <v>0.2</v>
      </c>
    </row>
    <row r="1175" spans="1:3" x14ac:dyDescent="0.2">
      <c r="A1175" s="3" t="s">
        <v>3635</v>
      </c>
      <c r="B1175">
        <v>0.22</v>
      </c>
      <c r="C1175">
        <f t="shared" si="18"/>
        <v>0.30000000000000004</v>
      </c>
    </row>
    <row r="1176" spans="1:3" x14ac:dyDescent="0.2">
      <c r="A1176" s="3" t="s">
        <v>3656</v>
      </c>
      <c r="B1176">
        <v>0.71</v>
      </c>
      <c r="C1176">
        <f t="shared" si="18"/>
        <v>0.79999999999999993</v>
      </c>
    </row>
    <row r="1177" spans="1:3" x14ac:dyDescent="0.2">
      <c r="A1177" s="3" t="s">
        <v>3664</v>
      </c>
      <c r="B1177">
        <v>0.03</v>
      </c>
      <c r="C1177">
        <f t="shared" si="18"/>
        <v>0.1</v>
      </c>
    </row>
    <row r="1178" spans="1:3" x14ac:dyDescent="0.2">
      <c r="A1178" s="3" t="s">
        <v>3699</v>
      </c>
      <c r="B1178">
        <v>0.23</v>
      </c>
      <c r="C1178">
        <f t="shared" si="18"/>
        <v>0.30000000000000004</v>
      </c>
    </row>
    <row r="1179" spans="1:3" x14ac:dyDescent="0.2">
      <c r="A1179" s="3" t="s">
        <v>3715</v>
      </c>
      <c r="B1179">
        <v>0.35</v>
      </c>
      <c r="C1179">
        <f t="shared" si="18"/>
        <v>0.4</v>
      </c>
    </row>
    <row r="1180" spans="1:3" x14ac:dyDescent="0.2">
      <c r="A1180" s="3" t="s">
        <v>3696</v>
      </c>
      <c r="B1180">
        <v>0.62</v>
      </c>
      <c r="C1180">
        <f t="shared" si="18"/>
        <v>0.7</v>
      </c>
    </row>
    <row r="1181" spans="1:3" x14ac:dyDescent="0.2">
      <c r="A1181" s="3" t="s">
        <v>3704</v>
      </c>
      <c r="B1181">
        <v>0.21</v>
      </c>
      <c r="C1181">
        <f t="shared" si="18"/>
        <v>0.30000000000000004</v>
      </c>
    </row>
    <row r="1182" spans="1:3" x14ac:dyDescent="0.2">
      <c r="A1182" s="3" t="s">
        <v>3734</v>
      </c>
      <c r="B1182">
        <v>0.3</v>
      </c>
      <c r="C1182">
        <f t="shared" si="18"/>
        <v>0.3</v>
      </c>
    </row>
    <row r="1183" spans="1:3" x14ac:dyDescent="0.2">
      <c r="A1183" s="3" t="s">
        <v>3731</v>
      </c>
      <c r="B1183">
        <v>0.2</v>
      </c>
      <c r="C1183">
        <f t="shared" si="18"/>
        <v>0.2</v>
      </c>
    </row>
    <row r="1184" spans="1:3" x14ac:dyDescent="0.2">
      <c r="A1184" s="3" t="s">
        <v>3739</v>
      </c>
      <c r="B1184">
        <v>0.11</v>
      </c>
      <c r="C1184">
        <f t="shared" si="18"/>
        <v>0.2</v>
      </c>
    </row>
    <row r="1185" spans="1:3" x14ac:dyDescent="0.2">
      <c r="A1185" s="3" t="s">
        <v>3741</v>
      </c>
      <c r="B1185">
        <v>0.09</v>
      </c>
      <c r="C1185">
        <f t="shared" si="18"/>
        <v>0.1</v>
      </c>
    </row>
    <row r="1186" spans="1:3" x14ac:dyDescent="0.2">
      <c r="A1186" s="3" t="s">
        <v>3729</v>
      </c>
      <c r="B1186">
        <v>0.22</v>
      </c>
      <c r="C1186">
        <f t="shared" si="18"/>
        <v>0.30000000000000004</v>
      </c>
    </row>
    <row r="1187" spans="1:3" x14ac:dyDescent="0.2">
      <c r="A1187" s="3" t="s">
        <v>3713</v>
      </c>
      <c r="B1187">
        <v>0.27</v>
      </c>
      <c r="C1187">
        <f t="shared" si="18"/>
        <v>0.30000000000000004</v>
      </c>
    </row>
    <row r="1188" spans="1:3" x14ac:dyDescent="0.2">
      <c r="A1188" s="3" t="s">
        <v>3711</v>
      </c>
      <c r="B1188">
        <v>0.27</v>
      </c>
      <c r="C1188">
        <f t="shared" si="18"/>
        <v>0.30000000000000004</v>
      </c>
    </row>
    <row r="1189" spans="1:3" x14ac:dyDescent="0.2">
      <c r="A1189" s="3" t="s">
        <v>3718</v>
      </c>
      <c r="B1189">
        <v>0.08</v>
      </c>
      <c r="C1189">
        <f t="shared" si="18"/>
        <v>0.1</v>
      </c>
    </row>
    <row r="1190" spans="1:3" x14ac:dyDescent="0.2">
      <c r="A1190" s="3" t="s">
        <v>3702</v>
      </c>
      <c r="B1190">
        <v>0.24</v>
      </c>
      <c r="C1190">
        <f t="shared" si="18"/>
        <v>0.30000000000000004</v>
      </c>
    </row>
    <row r="1191" spans="1:3" x14ac:dyDescent="0.2">
      <c r="A1191" s="3" t="s">
        <v>3727</v>
      </c>
      <c r="B1191">
        <v>0.66</v>
      </c>
      <c r="C1191">
        <f t="shared" si="18"/>
        <v>0.7</v>
      </c>
    </row>
    <row r="1192" spans="1:3" x14ac:dyDescent="0.2">
      <c r="A1192" s="3" t="s">
        <v>3737</v>
      </c>
      <c r="B1192">
        <v>0.13</v>
      </c>
      <c r="C1192">
        <f t="shared" si="18"/>
        <v>0.2</v>
      </c>
    </row>
    <row r="1193" spans="1:3" x14ac:dyDescent="0.2">
      <c r="A1193" s="3" t="s">
        <v>3706</v>
      </c>
      <c r="B1193">
        <v>0.09</v>
      </c>
      <c r="C1193">
        <f t="shared" si="18"/>
        <v>0.1</v>
      </c>
    </row>
    <row r="1194" spans="1:3" x14ac:dyDescent="0.2">
      <c r="A1194" s="3" t="s">
        <v>3721</v>
      </c>
      <c r="B1194">
        <v>0.2</v>
      </c>
      <c r="C1194">
        <f t="shared" si="18"/>
        <v>0.2</v>
      </c>
    </row>
    <row r="1195" spans="1:3" x14ac:dyDescent="0.2">
      <c r="A1195" s="3" t="s">
        <v>3724</v>
      </c>
      <c r="B1195">
        <v>0.27</v>
      </c>
      <c r="C1195">
        <f t="shared" si="18"/>
        <v>0.30000000000000004</v>
      </c>
    </row>
    <row r="1196" spans="1:3" x14ac:dyDescent="0.2">
      <c r="A1196" s="3" t="s">
        <v>3708</v>
      </c>
      <c r="B1196">
        <v>0.22</v>
      </c>
      <c r="C1196">
        <f t="shared" si="18"/>
        <v>0.30000000000000004</v>
      </c>
    </row>
    <row r="1197" spans="1:3" x14ac:dyDescent="0.2">
      <c r="A1197" s="3" t="s">
        <v>3747</v>
      </c>
      <c r="B1197">
        <v>0.19</v>
      </c>
      <c r="C1197">
        <f t="shared" si="18"/>
        <v>0.2</v>
      </c>
    </row>
    <row r="1198" spans="1:3" x14ac:dyDescent="0.2">
      <c r="A1198" s="3" t="s">
        <v>3775</v>
      </c>
      <c r="B1198">
        <v>0.11</v>
      </c>
      <c r="C1198">
        <f t="shared" si="18"/>
        <v>0.2</v>
      </c>
    </row>
    <row r="1199" spans="1:3" x14ac:dyDescent="0.2">
      <c r="A1199" s="3" t="s">
        <v>3745</v>
      </c>
      <c r="B1199">
        <v>0.36</v>
      </c>
      <c r="C1199">
        <f t="shared" si="18"/>
        <v>0.4</v>
      </c>
    </row>
    <row r="1200" spans="1:3" x14ac:dyDescent="0.2">
      <c r="A1200" s="3" t="s">
        <v>3773</v>
      </c>
      <c r="B1200">
        <v>0.26</v>
      </c>
      <c r="C1200">
        <f t="shared" si="18"/>
        <v>0.30000000000000004</v>
      </c>
    </row>
    <row r="1201" spans="1:3" x14ac:dyDescent="0.2">
      <c r="A1201" s="3" t="s">
        <v>3771</v>
      </c>
      <c r="B1201">
        <v>0.16</v>
      </c>
      <c r="C1201">
        <f t="shared" si="18"/>
        <v>0.2</v>
      </c>
    </row>
    <row r="1202" spans="1:3" x14ac:dyDescent="0.2">
      <c r="A1202" s="3" t="s">
        <v>3743</v>
      </c>
      <c r="B1202">
        <v>0.22</v>
      </c>
      <c r="C1202">
        <f t="shared" si="18"/>
        <v>0.30000000000000004</v>
      </c>
    </row>
    <row r="1203" spans="1:3" x14ac:dyDescent="0.2">
      <c r="A1203" s="3" t="s">
        <v>3779</v>
      </c>
      <c r="B1203">
        <v>0.1</v>
      </c>
      <c r="C1203">
        <f t="shared" si="18"/>
        <v>0.1</v>
      </c>
    </row>
    <row r="1204" spans="1:3" x14ac:dyDescent="0.2">
      <c r="A1204" s="3" t="s">
        <v>3767</v>
      </c>
      <c r="B1204">
        <v>0.04</v>
      </c>
      <c r="C1204">
        <f t="shared" si="18"/>
        <v>0.1</v>
      </c>
    </row>
    <row r="1205" spans="1:3" x14ac:dyDescent="0.2">
      <c r="A1205" s="3" t="s">
        <v>3777</v>
      </c>
      <c r="B1205">
        <v>0.13</v>
      </c>
      <c r="C1205">
        <f t="shared" si="18"/>
        <v>0.2</v>
      </c>
    </row>
    <row r="1206" spans="1:3" x14ac:dyDescent="0.2">
      <c r="A1206" s="3" t="s">
        <v>3755</v>
      </c>
      <c r="B1206">
        <v>0.19</v>
      </c>
      <c r="C1206">
        <f t="shared" si="18"/>
        <v>0.2</v>
      </c>
    </row>
    <row r="1207" spans="1:3" x14ac:dyDescent="0.2">
      <c r="A1207" s="3" t="s">
        <v>3757</v>
      </c>
      <c r="B1207">
        <v>0.2</v>
      </c>
      <c r="C1207">
        <f t="shared" si="18"/>
        <v>0.2</v>
      </c>
    </row>
    <row r="1208" spans="1:3" x14ac:dyDescent="0.2">
      <c r="A1208" s="3" t="s">
        <v>3764</v>
      </c>
      <c r="B1208">
        <v>0.21</v>
      </c>
      <c r="C1208">
        <f t="shared" si="18"/>
        <v>0.30000000000000004</v>
      </c>
    </row>
    <row r="1209" spans="1:3" x14ac:dyDescent="0.2">
      <c r="A1209" s="3" t="s">
        <v>3760</v>
      </c>
      <c r="B1209">
        <v>0.17</v>
      </c>
      <c r="C1209">
        <f t="shared" si="18"/>
        <v>0.2</v>
      </c>
    </row>
    <row r="1210" spans="1:3" x14ac:dyDescent="0.2">
      <c r="A1210" s="3" t="s">
        <v>3762</v>
      </c>
      <c r="B1210">
        <v>0.22</v>
      </c>
      <c r="C1210">
        <f t="shared" si="18"/>
        <v>0.30000000000000004</v>
      </c>
    </row>
    <row r="1211" spans="1:3" x14ac:dyDescent="0.2">
      <c r="A1211" s="3" t="s">
        <v>3769</v>
      </c>
      <c r="B1211">
        <v>0.06</v>
      </c>
      <c r="C1211">
        <f t="shared" si="18"/>
        <v>0.1</v>
      </c>
    </row>
    <row r="1212" spans="1:3" x14ac:dyDescent="0.2">
      <c r="A1212" s="3" t="s">
        <v>3752</v>
      </c>
      <c r="B1212">
        <v>0.11</v>
      </c>
      <c r="C1212">
        <f t="shared" si="18"/>
        <v>0.2</v>
      </c>
    </row>
    <row r="1213" spans="1:3" x14ac:dyDescent="0.2">
      <c r="A1213" s="3" t="s">
        <v>3750</v>
      </c>
      <c r="B1213">
        <v>0.18</v>
      </c>
      <c r="C1213">
        <f t="shared" si="18"/>
        <v>0.2</v>
      </c>
    </row>
    <row r="1214" spans="1:3" x14ac:dyDescent="0.2">
      <c r="A1214" s="3" t="s">
        <v>499</v>
      </c>
      <c r="B1214">
        <v>0.04</v>
      </c>
      <c r="C1214">
        <f t="shared" si="18"/>
        <v>0.1</v>
      </c>
    </row>
    <row r="1215" spans="1:3" x14ac:dyDescent="0.2">
      <c r="A1215" s="3" t="s">
        <v>3786</v>
      </c>
      <c r="B1215">
        <v>5.9039999999999999</v>
      </c>
      <c r="C1215">
        <f t="shared" si="18"/>
        <v>6</v>
      </c>
    </row>
    <row r="1216" spans="1:3" x14ac:dyDescent="0.2">
      <c r="A1216" s="3" t="s">
        <v>3783</v>
      </c>
      <c r="B1216">
        <v>0.93</v>
      </c>
      <c r="C1216">
        <f t="shared" si="18"/>
        <v>1</v>
      </c>
    </row>
    <row r="1217" spans="1:3" x14ac:dyDescent="0.2">
      <c r="A1217" s="3" t="s">
        <v>3789</v>
      </c>
      <c r="B1217">
        <v>4.6379999999999999</v>
      </c>
      <c r="C1217">
        <f t="shared" si="18"/>
        <v>4.6999999999999993</v>
      </c>
    </row>
    <row r="1218" spans="1:3" x14ac:dyDescent="0.2">
      <c r="A1218" s="3" t="s">
        <v>3793</v>
      </c>
      <c r="B1218">
        <v>5.9039999999999999</v>
      </c>
      <c r="C1218">
        <f t="shared" si="18"/>
        <v>6</v>
      </c>
    </row>
    <row r="1219" spans="1:3" x14ac:dyDescent="0.2">
      <c r="A1219" s="3" t="s">
        <v>3790</v>
      </c>
      <c r="B1219">
        <v>0.02</v>
      </c>
      <c r="C1219">
        <f t="shared" ref="C1219:C1282" si="19">ROUNDUP(B1219,1)</f>
        <v>0.1</v>
      </c>
    </row>
    <row r="1220" spans="1:3" x14ac:dyDescent="0.2">
      <c r="A1220" s="3" t="s">
        <v>3796</v>
      </c>
      <c r="B1220">
        <v>4.7869999999999999</v>
      </c>
      <c r="C1220">
        <f t="shared" si="19"/>
        <v>4.8</v>
      </c>
    </row>
    <row r="1221" spans="1:3" x14ac:dyDescent="0.2">
      <c r="A1221" s="3" t="s">
        <v>3799</v>
      </c>
      <c r="B1221">
        <v>5.9039999999999999</v>
      </c>
      <c r="C1221">
        <f t="shared" si="19"/>
        <v>6</v>
      </c>
    </row>
    <row r="1222" spans="1:3" x14ac:dyDescent="0.2">
      <c r="A1222" s="3" t="s">
        <v>3802</v>
      </c>
      <c r="B1222">
        <v>0.1</v>
      </c>
      <c r="C1222">
        <f t="shared" si="19"/>
        <v>0.1</v>
      </c>
    </row>
    <row r="1223" spans="1:3" x14ac:dyDescent="0.2">
      <c r="A1223" s="3" t="s">
        <v>3805</v>
      </c>
      <c r="B1223">
        <v>4.7869999999999999</v>
      </c>
      <c r="C1223">
        <f t="shared" si="19"/>
        <v>4.8</v>
      </c>
    </row>
    <row r="1224" spans="1:3" x14ac:dyDescent="0.2">
      <c r="A1224" s="3" t="s">
        <v>3811</v>
      </c>
      <c r="B1224">
        <v>0.74399999999999999</v>
      </c>
      <c r="C1224">
        <f t="shared" si="19"/>
        <v>0.79999999999999993</v>
      </c>
    </row>
    <row r="1225" spans="1:3" x14ac:dyDescent="0.2">
      <c r="A1225" s="3" t="s">
        <v>3808</v>
      </c>
      <c r="B1225">
        <v>0.42</v>
      </c>
      <c r="C1225">
        <f t="shared" si="19"/>
        <v>0.5</v>
      </c>
    </row>
    <row r="1226" spans="1:3" x14ac:dyDescent="0.2">
      <c r="A1226" s="3" t="s">
        <v>3814</v>
      </c>
      <c r="B1226">
        <v>0.23</v>
      </c>
      <c r="C1226">
        <f t="shared" si="19"/>
        <v>0.30000000000000004</v>
      </c>
    </row>
    <row r="1227" spans="1:3" x14ac:dyDescent="0.2">
      <c r="A1227" s="3" t="s">
        <v>3817</v>
      </c>
      <c r="B1227">
        <v>0.62</v>
      </c>
      <c r="C1227">
        <f t="shared" si="19"/>
        <v>0.7</v>
      </c>
    </row>
    <row r="1228" spans="1:3" x14ac:dyDescent="0.2">
      <c r="A1228" s="3" t="s">
        <v>3818</v>
      </c>
      <c r="B1228">
        <v>0.62</v>
      </c>
      <c r="C1228">
        <f t="shared" si="19"/>
        <v>0.7</v>
      </c>
    </row>
    <row r="1229" spans="1:3" x14ac:dyDescent="0.2">
      <c r="A1229" s="3" t="s">
        <v>3819</v>
      </c>
      <c r="B1229">
        <v>2.5089999999999999</v>
      </c>
      <c r="C1229">
        <f t="shared" si="19"/>
        <v>2.6</v>
      </c>
    </row>
    <row r="1230" spans="1:3" x14ac:dyDescent="0.2">
      <c r="A1230" s="3" t="s">
        <v>3832</v>
      </c>
      <c r="B1230">
        <v>4.7869999999999999</v>
      </c>
      <c r="C1230">
        <f t="shared" si="19"/>
        <v>4.8</v>
      </c>
    </row>
    <row r="1231" spans="1:3" x14ac:dyDescent="0.2">
      <c r="A1231" s="3" t="s">
        <v>3822</v>
      </c>
      <c r="B1231">
        <v>4.7869999999999999</v>
      </c>
      <c r="C1231">
        <f t="shared" si="19"/>
        <v>4.8</v>
      </c>
    </row>
    <row r="1232" spans="1:3" x14ac:dyDescent="0.2">
      <c r="A1232" s="3" t="s">
        <v>3829</v>
      </c>
      <c r="B1232">
        <v>4.6379999999999999</v>
      </c>
      <c r="C1232">
        <f t="shared" si="19"/>
        <v>4.6999999999999993</v>
      </c>
    </row>
    <row r="1233" spans="1:3" x14ac:dyDescent="0.2">
      <c r="A1233" s="3" t="s">
        <v>3826</v>
      </c>
      <c r="B1233">
        <v>0.38500000000000001</v>
      </c>
      <c r="C1233">
        <f t="shared" si="19"/>
        <v>0.4</v>
      </c>
    </row>
    <row r="1234" spans="1:3" x14ac:dyDescent="0.2">
      <c r="A1234" s="3" t="s">
        <v>3835</v>
      </c>
      <c r="B1234">
        <v>0.34</v>
      </c>
      <c r="C1234">
        <f t="shared" si="19"/>
        <v>0.4</v>
      </c>
    </row>
    <row r="1235" spans="1:3" x14ac:dyDescent="0.2">
      <c r="A1235" s="3" t="s">
        <v>3838</v>
      </c>
      <c r="B1235">
        <v>4.6379999999999999</v>
      </c>
      <c r="C1235">
        <f t="shared" si="19"/>
        <v>4.6999999999999993</v>
      </c>
    </row>
    <row r="1236" spans="1:3" x14ac:dyDescent="0.2">
      <c r="A1236" s="3" t="s">
        <v>3842</v>
      </c>
      <c r="B1236">
        <v>7.52</v>
      </c>
      <c r="C1236">
        <f t="shared" si="19"/>
        <v>7.6</v>
      </c>
    </row>
    <row r="1237" spans="1:3" x14ac:dyDescent="0.2">
      <c r="A1237" s="3" t="s">
        <v>3845</v>
      </c>
      <c r="B1237">
        <v>4.532</v>
      </c>
      <c r="C1237">
        <f t="shared" si="19"/>
        <v>4.5999999999999996</v>
      </c>
    </row>
    <row r="1238" spans="1:3" x14ac:dyDescent="0.2">
      <c r="A1238" s="3" t="s">
        <v>3851</v>
      </c>
      <c r="B1238">
        <v>0.7</v>
      </c>
      <c r="C1238">
        <f t="shared" si="19"/>
        <v>0.7</v>
      </c>
    </row>
    <row r="1239" spans="1:3" x14ac:dyDescent="0.2">
      <c r="A1239" s="3" t="s">
        <v>3857</v>
      </c>
      <c r="B1239">
        <v>4.532</v>
      </c>
      <c r="C1239">
        <f t="shared" si="19"/>
        <v>4.5999999999999996</v>
      </c>
    </row>
    <row r="1240" spans="1:3" x14ac:dyDescent="0.2">
      <c r="A1240" s="3" t="s">
        <v>3862</v>
      </c>
      <c r="B1240">
        <v>4.3650000000000002</v>
      </c>
      <c r="C1240">
        <f t="shared" si="19"/>
        <v>4.3999999999999995</v>
      </c>
    </row>
    <row r="1241" spans="1:3" x14ac:dyDescent="0.2">
      <c r="A1241" s="3" t="s">
        <v>3848</v>
      </c>
      <c r="B1241">
        <v>0.74399999999999999</v>
      </c>
      <c r="C1241">
        <f t="shared" si="19"/>
        <v>0.79999999999999993</v>
      </c>
    </row>
    <row r="1242" spans="1:3" x14ac:dyDescent="0.2">
      <c r="A1242" s="3" t="s">
        <v>3854</v>
      </c>
      <c r="B1242">
        <v>5.6420000000000003</v>
      </c>
      <c r="C1242">
        <f t="shared" si="19"/>
        <v>5.6999999999999993</v>
      </c>
    </row>
    <row r="1243" spans="1:3" x14ac:dyDescent="0.2">
      <c r="A1243" s="3" t="s">
        <v>3860</v>
      </c>
      <c r="B1243">
        <v>4.532</v>
      </c>
      <c r="C1243">
        <f t="shared" si="19"/>
        <v>4.5999999999999996</v>
      </c>
    </row>
    <row r="1244" spans="1:3" x14ac:dyDescent="0.2">
      <c r="A1244" s="3" t="s">
        <v>3874</v>
      </c>
      <c r="B1244">
        <v>1.373</v>
      </c>
      <c r="C1244">
        <f t="shared" si="19"/>
        <v>1.4000000000000001</v>
      </c>
    </row>
    <row r="1245" spans="1:3" x14ac:dyDescent="0.2">
      <c r="A1245" s="3" t="s">
        <v>3879</v>
      </c>
      <c r="B1245">
        <v>4.7869999999999999</v>
      </c>
      <c r="C1245">
        <f t="shared" si="19"/>
        <v>4.8</v>
      </c>
    </row>
    <row r="1246" spans="1:3" x14ac:dyDescent="0.2">
      <c r="A1246" s="3" t="s">
        <v>3871</v>
      </c>
      <c r="B1246">
        <v>4.7990000000000004</v>
      </c>
      <c r="C1246">
        <f t="shared" si="19"/>
        <v>4.8</v>
      </c>
    </row>
    <row r="1247" spans="1:3" x14ac:dyDescent="0.2">
      <c r="A1247" s="3" t="s">
        <v>3876</v>
      </c>
      <c r="B1247">
        <v>6.6239999999999997</v>
      </c>
      <c r="C1247">
        <f t="shared" si="19"/>
        <v>6.6999999999999993</v>
      </c>
    </row>
    <row r="1248" spans="1:3" x14ac:dyDescent="0.2">
      <c r="A1248" s="3" t="s">
        <v>3868</v>
      </c>
      <c r="B1248">
        <v>1.1759999999999999</v>
      </c>
      <c r="C1248">
        <f t="shared" si="19"/>
        <v>1.2000000000000002</v>
      </c>
    </row>
    <row r="1249" spans="1:3" x14ac:dyDescent="0.2">
      <c r="A1249" s="3" t="s">
        <v>3865</v>
      </c>
      <c r="B1249">
        <v>5.0860000000000003</v>
      </c>
      <c r="C1249">
        <f t="shared" si="19"/>
        <v>5.0999999999999996</v>
      </c>
    </row>
    <row r="1250" spans="1:3" x14ac:dyDescent="0.2">
      <c r="A1250" s="3" t="s">
        <v>3900</v>
      </c>
      <c r="B1250">
        <v>4.6779999999999999</v>
      </c>
      <c r="C1250">
        <f t="shared" si="19"/>
        <v>4.6999999999999993</v>
      </c>
    </row>
    <row r="1251" spans="1:3" x14ac:dyDescent="0.2">
      <c r="A1251" s="3" t="s">
        <v>3903</v>
      </c>
      <c r="B1251">
        <v>4.532</v>
      </c>
      <c r="C1251">
        <f t="shared" si="19"/>
        <v>4.5999999999999996</v>
      </c>
    </row>
    <row r="1252" spans="1:3" x14ac:dyDescent="0.2">
      <c r="A1252" s="3" t="s">
        <v>3916</v>
      </c>
      <c r="B1252">
        <v>2.117</v>
      </c>
      <c r="C1252">
        <f t="shared" si="19"/>
        <v>2.2000000000000002</v>
      </c>
    </row>
    <row r="1253" spans="1:3" x14ac:dyDescent="0.2">
      <c r="A1253" s="3" t="s">
        <v>3891</v>
      </c>
      <c r="B1253">
        <v>4.6379999999999999</v>
      </c>
      <c r="C1253">
        <f t="shared" si="19"/>
        <v>4.6999999999999993</v>
      </c>
    </row>
    <row r="1254" spans="1:3" x14ac:dyDescent="0.2">
      <c r="A1254" s="3" t="s">
        <v>3906</v>
      </c>
      <c r="B1254">
        <v>1.786</v>
      </c>
      <c r="C1254">
        <f t="shared" si="19"/>
        <v>1.8</v>
      </c>
    </row>
    <row r="1255" spans="1:3" x14ac:dyDescent="0.2">
      <c r="A1255" s="3" t="s">
        <v>3908</v>
      </c>
      <c r="B1255">
        <v>0.17</v>
      </c>
      <c r="C1255">
        <f t="shared" si="19"/>
        <v>0.2</v>
      </c>
    </row>
    <row r="1256" spans="1:3" x14ac:dyDescent="0.2">
      <c r="A1256" s="3" t="s">
        <v>3910</v>
      </c>
      <c r="B1256">
        <v>0.96</v>
      </c>
      <c r="C1256">
        <f t="shared" si="19"/>
        <v>1</v>
      </c>
    </row>
    <row r="1257" spans="1:3" x14ac:dyDescent="0.2">
      <c r="A1257" s="3" t="s">
        <v>3882</v>
      </c>
      <c r="B1257">
        <v>0.78300000000000003</v>
      </c>
      <c r="C1257">
        <f t="shared" si="19"/>
        <v>0.79999999999999993</v>
      </c>
    </row>
    <row r="1258" spans="1:3" x14ac:dyDescent="0.2">
      <c r="A1258" s="3" t="s">
        <v>3897</v>
      </c>
      <c r="B1258">
        <v>5.8079999999999998</v>
      </c>
      <c r="C1258">
        <f t="shared" si="19"/>
        <v>5.8999999999999995</v>
      </c>
    </row>
    <row r="1259" spans="1:3" x14ac:dyDescent="0.2">
      <c r="A1259" s="3" t="s">
        <v>3894</v>
      </c>
      <c r="B1259">
        <v>4.6779999999999999</v>
      </c>
      <c r="C1259">
        <f t="shared" si="19"/>
        <v>4.6999999999999993</v>
      </c>
    </row>
    <row r="1260" spans="1:3" x14ac:dyDescent="0.2">
      <c r="A1260" s="3" t="s">
        <v>3888</v>
      </c>
      <c r="B1260">
        <v>4.8250000000000002</v>
      </c>
      <c r="C1260">
        <f t="shared" si="19"/>
        <v>4.8999999999999995</v>
      </c>
    </row>
    <row r="1261" spans="1:3" x14ac:dyDescent="0.2">
      <c r="A1261" s="3" t="s">
        <v>3885</v>
      </c>
      <c r="B1261">
        <v>4.3650000000000002</v>
      </c>
      <c r="C1261">
        <f t="shared" si="19"/>
        <v>4.3999999999999995</v>
      </c>
    </row>
    <row r="1262" spans="1:3" x14ac:dyDescent="0.2">
      <c r="A1262" s="3" t="s">
        <v>3913</v>
      </c>
      <c r="B1262">
        <v>0.59499999999999997</v>
      </c>
      <c r="C1262">
        <f t="shared" si="19"/>
        <v>0.6</v>
      </c>
    </row>
    <row r="1263" spans="1:3" x14ac:dyDescent="0.2">
      <c r="A1263" s="3" t="s">
        <v>4006</v>
      </c>
      <c r="B1263">
        <v>4.7869999999999999</v>
      </c>
      <c r="C1263">
        <f t="shared" si="19"/>
        <v>4.8</v>
      </c>
    </row>
    <row r="1264" spans="1:3" x14ac:dyDescent="0.2">
      <c r="A1264" s="3" t="s">
        <v>3939</v>
      </c>
      <c r="B1264">
        <v>0.05</v>
      </c>
      <c r="C1264">
        <f t="shared" si="19"/>
        <v>0.1</v>
      </c>
    </row>
    <row r="1265" spans="1:3" x14ac:dyDescent="0.2">
      <c r="A1265" s="3" t="s">
        <v>3948</v>
      </c>
      <c r="B1265">
        <v>4.6779999999999999</v>
      </c>
      <c r="C1265">
        <f t="shared" si="19"/>
        <v>4.6999999999999993</v>
      </c>
    </row>
    <row r="1266" spans="1:3" x14ac:dyDescent="0.2">
      <c r="A1266" s="3" t="s">
        <v>3953</v>
      </c>
      <c r="B1266">
        <v>0.5</v>
      </c>
      <c r="C1266">
        <f t="shared" si="19"/>
        <v>0.5</v>
      </c>
    </row>
    <row r="1267" spans="1:3" x14ac:dyDescent="0.2">
      <c r="A1267" s="3" t="s">
        <v>3968</v>
      </c>
      <c r="B1267">
        <v>4.9539999999999997</v>
      </c>
      <c r="C1267">
        <f t="shared" si="19"/>
        <v>5</v>
      </c>
    </row>
    <row r="1268" spans="1:3" x14ac:dyDescent="0.2">
      <c r="A1268" s="3" t="s">
        <v>3965</v>
      </c>
      <c r="B1268">
        <v>4.7869999999999999</v>
      </c>
      <c r="C1268">
        <f t="shared" si="19"/>
        <v>4.8</v>
      </c>
    </row>
    <row r="1269" spans="1:3" x14ac:dyDescent="0.2">
      <c r="A1269" s="3" t="s">
        <v>3995</v>
      </c>
      <c r="B1269">
        <v>0.77500000000000002</v>
      </c>
      <c r="C1269">
        <f t="shared" si="19"/>
        <v>0.79999999999999993</v>
      </c>
    </row>
    <row r="1270" spans="1:3" x14ac:dyDescent="0.2">
      <c r="A1270" s="3" t="s">
        <v>3936</v>
      </c>
      <c r="B1270">
        <v>4.7990000000000004</v>
      </c>
      <c r="C1270">
        <f t="shared" si="19"/>
        <v>4.8</v>
      </c>
    </row>
    <row r="1271" spans="1:3" x14ac:dyDescent="0.2">
      <c r="A1271" s="3" t="s">
        <v>3956</v>
      </c>
      <c r="B1271">
        <v>5.7789999999999999</v>
      </c>
      <c r="C1271">
        <f t="shared" si="19"/>
        <v>5.8</v>
      </c>
    </row>
    <row r="1272" spans="1:3" x14ac:dyDescent="0.2">
      <c r="A1272" s="3" t="s">
        <v>3982</v>
      </c>
      <c r="B1272">
        <v>5.53</v>
      </c>
      <c r="C1272">
        <f t="shared" si="19"/>
        <v>5.6</v>
      </c>
    </row>
    <row r="1273" spans="1:3" x14ac:dyDescent="0.2">
      <c r="A1273" s="3" t="s">
        <v>3984</v>
      </c>
      <c r="B1273">
        <v>4.6379999999999999</v>
      </c>
      <c r="C1273">
        <f t="shared" si="19"/>
        <v>4.6999999999999993</v>
      </c>
    </row>
    <row r="1274" spans="1:3" x14ac:dyDescent="0.2">
      <c r="A1274" s="3" t="s">
        <v>3962</v>
      </c>
      <c r="B1274">
        <v>4.6379999999999999</v>
      </c>
      <c r="C1274">
        <f t="shared" si="19"/>
        <v>4.6999999999999993</v>
      </c>
    </row>
    <row r="1275" spans="1:3" x14ac:dyDescent="0.2">
      <c r="A1275" s="3" t="s">
        <v>3945</v>
      </c>
      <c r="B1275">
        <v>4.7430000000000003</v>
      </c>
      <c r="C1275">
        <f t="shared" si="19"/>
        <v>4.8</v>
      </c>
    </row>
    <row r="1276" spans="1:3" x14ac:dyDescent="0.2">
      <c r="A1276" s="3" t="s">
        <v>3959</v>
      </c>
      <c r="B1276">
        <v>4.6379999999999999</v>
      </c>
      <c r="C1276">
        <f t="shared" si="19"/>
        <v>4.6999999999999993</v>
      </c>
    </row>
    <row r="1277" spans="1:3" x14ac:dyDescent="0.2">
      <c r="A1277" s="3" t="s">
        <v>3918</v>
      </c>
      <c r="B1277">
        <v>0.72</v>
      </c>
      <c r="C1277">
        <f t="shared" si="19"/>
        <v>0.79999999999999993</v>
      </c>
    </row>
    <row r="1278" spans="1:3" x14ac:dyDescent="0.2">
      <c r="A1278" s="3" t="s">
        <v>3920</v>
      </c>
      <c r="B1278">
        <v>0.03</v>
      </c>
      <c r="C1278">
        <f t="shared" si="19"/>
        <v>0.1</v>
      </c>
    </row>
    <row r="1279" spans="1:3" x14ac:dyDescent="0.2">
      <c r="A1279" s="3" t="s">
        <v>3998</v>
      </c>
      <c r="B1279">
        <v>4.6379999999999999</v>
      </c>
      <c r="C1279">
        <f t="shared" si="19"/>
        <v>4.6999999999999993</v>
      </c>
    </row>
    <row r="1280" spans="1:3" x14ac:dyDescent="0.2">
      <c r="A1280" s="3" t="s">
        <v>3974</v>
      </c>
      <c r="B1280">
        <v>4.266</v>
      </c>
      <c r="C1280">
        <f t="shared" si="19"/>
        <v>4.3</v>
      </c>
    </row>
    <row r="1281" spans="1:3" x14ac:dyDescent="0.2">
      <c r="A1281" s="3" t="s">
        <v>3927</v>
      </c>
      <c r="B1281">
        <v>4.7990000000000004</v>
      </c>
      <c r="C1281">
        <f t="shared" si="19"/>
        <v>4.8</v>
      </c>
    </row>
    <row r="1282" spans="1:3" x14ac:dyDescent="0.2">
      <c r="A1282" s="3" t="s">
        <v>3989</v>
      </c>
      <c r="B1282">
        <v>0.96699999999999997</v>
      </c>
      <c r="C1282">
        <f t="shared" si="19"/>
        <v>1</v>
      </c>
    </row>
    <row r="1283" spans="1:3" x14ac:dyDescent="0.2">
      <c r="A1283" s="3" t="s">
        <v>3986</v>
      </c>
      <c r="B1283">
        <v>4.9630000000000001</v>
      </c>
      <c r="C1283">
        <f t="shared" ref="C1283:C1346" si="20">ROUNDUP(B1283,1)</f>
        <v>5</v>
      </c>
    </row>
    <row r="1284" spans="1:3" x14ac:dyDescent="0.2">
      <c r="A1284" s="3" t="s">
        <v>3942</v>
      </c>
      <c r="B1284">
        <v>0.7</v>
      </c>
      <c r="C1284">
        <f t="shared" si="20"/>
        <v>0.7</v>
      </c>
    </row>
    <row r="1285" spans="1:3" x14ac:dyDescent="0.2">
      <c r="A1285" s="3" t="s">
        <v>3991</v>
      </c>
      <c r="B1285">
        <v>2.8420000000000001</v>
      </c>
      <c r="C1285">
        <f t="shared" si="20"/>
        <v>2.9</v>
      </c>
    </row>
    <row r="1286" spans="1:3" x14ac:dyDescent="0.2">
      <c r="A1286" s="3" t="s">
        <v>3993</v>
      </c>
      <c r="B1286">
        <v>0.35</v>
      </c>
      <c r="C1286">
        <f t="shared" si="20"/>
        <v>0.4</v>
      </c>
    </row>
    <row r="1287" spans="1:3" x14ac:dyDescent="0.2">
      <c r="A1287" s="3" t="s">
        <v>3930</v>
      </c>
      <c r="B1287">
        <v>0.1</v>
      </c>
      <c r="C1287">
        <f t="shared" si="20"/>
        <v>0.1</v>
      </c>
    </row>
    <row r="1288" spans="1:3" x14ac:dyDescent="0.2">
      <c r="A1288" s="3" t="s">
        <v>3923</v>
      </c>
      <c r="B1288">
        <v>0.5</v>
      </c>
      <c r="C1288">
        <f t="shared" si="20"/>
        <v>0.5</v>
      </c>
    </row>
    <row r="1289" spans="1:3" x14ac:dyDescent="0.2">
      <c r="A1289" s="3" t="s">
        <v>4001</v>
      </c>
      <c r="B1289">
        <v>5.6319999999999997</v>
      </c>
      <c r="C1289">
        <f t="shared" si="20"/>
        <v>5.6999999999999993</v>
      </c>
    </row>
    <row r="1290" spans="1:3" x14ac:dyDescent="0.2">
      <c r="A1290" s="3" t="s">
        <v>4003</v>
      </c>
      <c r="B1290">
        <v>2.3519999999999999</v>
      </c>
      <c r="C1290">
        <f t="shared" si="20"/>
        <v>2.4</v>
      </c>
    </row>
    <row r="1291" spans="1:3" x14ac:dyDescent="0.2">
      <c r="A1291" s="3" t="s">
        <v>3971</v>
      </c>
      <c r="B1291">
        <v>4.9370000000000003</v>
      </c>
      <c r="C1291">
        <f t="shared" si="20"/>
        <v>5</v>
      </c>
    </row>
    <row r="1292" spans="1:3" x14ac:dyDescent="0.2">
      <c r="A1292" s="3" t="s">
        <v>3951</v>
      </c>
      <c r="B1292">
        <v>2.016</v>
      </c>
      <c r="C1292">
        <f t="shared" si="20"/>
        <v>2.1</v>
      </c>
    </row>
    <row r="1293" spans="1:3" x14ac:dyDescent="0.2">
      <c r="A1293" s="3" t="s">
        <v>3977</v>
      </c>
      <c r="B1293">
        <v>0.81</v>
      </c>
      <c r="C1293">
        <f t="shared" si="20"/>
        <v>0.9</v>
      </c>
    </row>
    <row r="1294" spans="1:3" x14ac:dyDescent="0.2">
      <c r="A1294" s="3" t="s">
        <v>3979</v>
      </c>
      <c r="B1294">
        <v>0.61399999999999999</v>
      </c>
      <c r="C1294">
        <f t="shared" si="20"/>
        <v>0.7</v>
      </c>
    </row>
    <row r="1295" spans="1:3" x14ac:dyDescent="0.2">
      <c r="A1295" s="3" t="s">
        <v>3925</v>
      </c>
      <c r="B1295">
        <v>4.532</v>
      </c>
      <c r="C1295">
        <f t="shared" si="20"/>
        <v>4.5999999999999996</v>
      </c>
    </row>
    <row r="1296" spans="1:3" x14ac:dyDescent="0.2">
      <c r="A1296" s="3" t="s">
        <v>3933</v>
      </c>
      <c r="B1296">
        <v>4.532</v>
      </c>
      <c r="C1296">
        <f t="shared" si="20"/>
        <v>4.5999999999999996</v>
      </c>
    </row>
    <row r="1297" spans="1:3" x14ac:dyDescent="0.2">
      <c r="A1297" s="3" t="s">
        <v>4047</v>
      </c>
      <c r="B1297">
        <v>0.36499999999999999</v>
      </c>
      <c r="C1297">
        <f t="shared" si="20"/>
        <v>0.4</v>
      </c>
    </row>
    <row r="1298" spans="1:3" x14ac:dyDescent="0.2">
      <c r="A1298" s="3" t="s">
        <v>4044</v>
      </c>
      <c r="B1298">
        <v>3.226</v>
      </c>
      <c r="C1298">
        <f t="shared" si="20"/>
        <v>3.3000000000000003</v>
      </c>
    </row>
    <row r="1299" spans="1:3" x14ac:dyDescent="0.2">
      <c r="A1299" s="3" t="s">
        <v>4009</v>
      </c>
      <c r="B1299">
        <v>0.71299999999999997</v>
      </c>
      <c r="C1299">
        <f t="shared" si="20"/>
        <v>0.79999999999999993</v>
      </c>
    </row>
    <row r="1300" spans="1:3" x14ac:dyDescent="0.2">
      <c r="A1300" s="3" t="s">
        <v>4053</v>
      </c>
      <c r="B1300">
        <v>4.6379999999999999</v>
      </c>
      <c r="C1300">
        <f t="shared" si="20"/>
        <v>4.6999999999999993</v>
      </c>
    </row>
    <row r="1301" spans="1:3" x14ac:dyDescent="0.2">
      <c r="A1301" s="3" t="s">
        <v>4011</v>
      </c>
      <c r="B1301">
        <v>4.7869999999999999</v>
      </c>
      <c r="C1301">
        <f t="shared" si="20"/>
        <v>4.8</v>
      </c>
    </row>
    <row r="1302" spans="1:3" x14ac:dyDescent="0.2">
      <c r="A1302" s="3" t="s">
        <v>4032</v>
      </c>
      <c r="B1302">
        <v>4.9370000000000003</v>
      </c>
      <c r="C1302">
        <f t="shared" si="20"/>
        <v>5</v>
      </c>
    </row>
    <row r="1303" spans="1:3" x14ac:dyDescent="0.2">
      <c r="A1303" s="3" t="s">
        <v>4020</v>
      </c>
      <c r="B1303">
        <v>0.1</v>
      </c>
      <c r="C1303">
        <f t="shared" si="20"/>
        <v>0.1</v>
      </c>
    </row>
    <row r="1304" spans="1:3" x14ac:dyDescent="0.2">
      <c r="A1304" s="3" t="s">
        <v>4026</v>
      </c>
      <c r="B1304">
        <v>0.98399999999999999</v>
      </c>
      <c r="C1304">
        <f t="shared" si="20"/>
        <v>1</v>
      </c>
    </row>
    <row r="1305" spans="1:3" x14ac:dyDescent="0.2">
      <c r="A1305" s="3" t="s">
        <v>4035</v>
      </c>
      <c r="B1305">
        <v>2.1120000000000001</v>
      </c>
      <c r="C1305">
        <f t="shared" si="20"/>
        <v>2.2000000000000002</v>
      </c>
    </row>
    <row r="1306" spans="1:3" x14ac:dyDescent="0.2">
      <c r="A1306" s="3" t="s">
        <v>4013</v>
      </c>
      <c r="B1306">
        <v>4.8250000000000002</v>
      </c>
      <c r="C1306">
        <f t="shared" si="20"/>
        <v>4.8999999999999995</v>
      </c>
    </row>
    <row r="1307" spans="1:3" x14ac:dyDescent="0.2">
      <c r="A1307" s="3" t="s">
        <v>4018</v>
      </c>
      <c r="B1307">
        <v>1.28</v>
      </c>
      <c r="C1307">
        <f t="shared" si="20"/>
        <v>1.3</v>
      </c>
    </row>
    <row r="1308" spans="1:3" x14ac:dyDescent="0.2">
      <c r="A1308" s="3" t="s">
        <v>4064</v>
      </c>
      <c r="B1308">
        <v>3.456</v>
      </c>
      <c r="C1308">
        <f t="shared" si="20"/>
        <v>3.5</v>
      </c>
    </row>
    <row r="1309" spans="1:3" x14ac:dyDescent="0.2">
      <c r="A1309" s="3" t="s">
        <v>4038</v>
      </c>
      <c r="B1309">
        <v>0.94099999999999995</v>
      </c>
      <c r="C1309">
        <f t="shared" si="20"/>
        <v>1</v>
      </c>
    </row>
    <row r="1310" spans="1:3" x14ac:dyDescent="0.2">
      <c r="A1310" s="3" t="s">
        <v>4061</v>
      </c>
      <c r="B1310">
        <v>0.25</v>
      </c>
      <c r="C1310">
        <f t="shared" si="20"/>
        <v>0.30000000000000004</v>
      </c>
    </row>
    <row r="1311" spans="1:3" x14ac:dyDescent="0.2">
      <c r="A1311" s="3" t="s">
        <v>4029</v>
      </c>
      <c r="B1311">
        <v>0.14000000000000001</v>
      </c>
      <c r="C1311">
        <f t="shared" si="20"/>
        <v>0.2</v>
      </c>
    </row>
    <row r="1312" spans="1:3" x14ac:dyDescent="0.2">
      <c r="A1312" s="3" t="s">
        <v>4023</v>
      </c>
      <c r="B1312">
        <v>0.24</v>
      </c>
      <c r="C1312">
        <f t="shared" si="20"/>
        <v>0.30000000000000004</v>
      </c>
    </row>
    <row r="1313" spans="1:3" x14ac:dyDescent="0.2">
      <c r="A1313" s="3" t="s">
        <v>4041</v>
      </c>
      <c r="B1313">
        <v>1.776</v>
      </c>
      <c r="C1313">
        <f t="shared" si="20"/>
        <v>1.8</v>
      </c>
    </row>
    <row r="1314" spans="1:3" x14ac:dyDescent="0.2">
      <c r="A1314" s="3" t="s">
        <v>4058</v>
      </c>
      <c r="B1314">
        <v>4.8959999999999999</v>
      </c>
      <c r="C1314">
        <f t="shared" si="20"/>
        <v>4.8999999999999995</v>
      </c>
    </row>
    <row r="1315" spans="1:3" x14ac:dyDescent="0.2">
      <c r="A1315" s="3" t="s">
        <v>4015</v>
      </c>
      <c r="B1315">
        <v>1.2290000000000001</v>
      </c>
      <c r="C1315">
        <f t="shared" si="20"/>
        <v>1.3</v>
      </c>
    </row>
    <row r="1316" spans="1:3" x14ac:dyDescent="0.2">
      <c r="A1316" s="3" t="s">
        <v>4050</v>
      </c>
      <c r="B1316">
        <v>5.7679999999999998</v>
      </c>
      <c r="C1316">
        <f t="shared" si="20"/>
        <v>5.8</v>
      </c>
    </row>
    <row r="1317" spans="1:3" x14ac:dyDescent="0.2">
      <c r="A1317" s="3" t="s">
        <v>4056</v>
      </c>
      <c r="B1317">
        <v>1.0369999999999999</v>
      </c>
      <c r="C1317">
        <f t="shared" si="20"/>
        <v>1.1000000000000001</v>
      </c>
    </row>
    <row r="1318" spans="1:3" x14ac:dyDescent="0.2">
      <c r="A1318" s="3" t="s">
        <v>4067</v>
      </c>
      <c r="B1318">
        <v>11.52</v>
      </c>
      <c r="C1318">
        <f t="shared" si="20"/>
        <v>11.6</v>
      </c>
    </row>
    <row r="1319" spans="1:3" x14ac:dyDescent="0.2">
      <c r="A1319" s="3" t="s">
        <v>4122</v>
      </c>
      <c r="B1319">
        <v>1.4590000000000001</v>
      </c>
      <c r="C1319">
        <f t="shared" si="20"/>
        <v>1.5</v>
      </c>
    </row>
    <row r="1320" spans="1:3" x14ac:dyDescent="0.2">
      <c r="A1320" s="3" t="s">
        <v>4082</v>
      </c>
      <c r="B1320">
        <v>4.7990000000000004</v>
      </c>
      <c r="C1320">
        <f t="shared" si="20"/>
        <v>4.8</v>
      </c>
    </row>
    <row r="1321" spans="1:3" x14ac:dyDescent="0.2">
      <c r="A1321" s="3" t="s">
        <v>4105</v>
      </c>
      <c r="B1321">
        <v>4.7869999999999999</v>
      </c>
      <c r="C1321">
        <f t="shared" si="20"/>
        <v>4.8</v>
      </c>
    </row>
    <row r="1322" spans="1:3" x14ac:dyDescent="0.2">
      <c r="A1322" s="3" t="s">
        <v>4093</v>
      </c>
      <c r="B1322">
        <v>5.4139999999999997</v>
      </c>
      <c r="C1322">
        <f t="shared" si="20"/>
        <v>5.5</v>
      </c>
    </row>
    <row r="1323" spans="1:3" x14ac:dyDescent="0.2">
      <c r="A1323" s="3" t="s">
        <v>4085</v>
      </c>
      <c r="B1323">
        <v>6.33</v>
      </c>
      <c r="C1323">
        <f t="shared" si="20"/>
        <v>6.3999999999999995</v>
      </c>
    </row>
    <row r="1324" spans="1:3" x14ac:dyDescent="0.2">
      <c r="A1324" s="3" t="s">
        <v>4091</v>
      </c>
      <c r="B1324">
        <v>4.6779999999999999</v>
      </c>
      <c r="C1324">
        <f t="shared" si="20"/>
        <v>4.6999999999999993</v>
      </c>
    </row>
    <row r="1325" spans="1:3" x14ac:dyDescent="0.2">
      <c r="A1325" s="3" t="s">
        <v>4124</v>
      </c>
      <c r="B1325">
        <v>5.508</v>
      </c>
      <c r="C1325">
        <f t="shared" si="20"/>
        <v>5.6</v>
      </c>
    </row>
    <row r="1326" spans="1:3" x14ac:dyDescent="0.2">
      <c r="A1326" s="3" t="s">
        <v>4096</v>
      </c>
      <c r="B1326">
        <v>1.5840000000000001</v>
      </c>
      <c r="C1326">
        <f t="shared" si="20"/>
        <v>1.6</v>
      </c>
    </row>
    <row r="1327" spans="1:3" x14ac:dyDescent="0.2">
      <c r="A1327" s="3" t="s">
        <v>4088</v>
      </c>
      <c r="B1327">
        <v>3.3260000000000001</v>
      </c>
      <c r="C1327">
        <f t="shared" si="20"/>
        <v>3.4</v>
      </c>
    </row>
    <row r="1328" spans="1:3" x14ac:dyDescent="0.2">
      <c r="A1328" s="3" t="s">
        <v>4108</v>
      </c>
      <c r="B1328">
        <v>4.266</v>
      </c>
      <c r="C1328">
        <f t="shared" si="20"/>
        <v>4.3</v>
      </c>
    </row>
    <row r="1329" spans="1:3" x14ac:dyDescent="0.2">
      <c r="A1329" s="3" t="s">
        <v>4127</v>
      </c>
      <c r="B1329">
        <v>1.264</v>
      </c>
      <c r="C1329">
        <f t="shared" si="20"/>
        <v>1.3</v>
      </c>
    </row>
    <row r="1330" spans="1:3" x14ac:dyDescent="0.2">
      <c r="A1330" s="3" t="s">
        <v>4099</v>
      </c>
      <c r="B1330">
        <v>4.532</v>
      </c>
      <c r="C1330">
        <f t="shared" si="20"/>
        <v>4.5999999999999996</v>
      </c>
    </row>
    <row r="1331" spans="1:3" x14ac:dyDescent="0.2">
      <c r="A1331" s="3" t="s">
        <v>4076</v>
      </c>
      <c r="B1331">
        <v>1.24</v>
      </c>
      <c r="C1331">
        <f t="shared" si="20"/>
        <v>1.3</v>
      </c>
    </row>
    <row r="1332" spans="1:3" x14ac:dyDescent="0.2">
      <c r="A1332" s="3" t="s">
        <v>4073</v>
      </c>
      <c r="B1332">
        <v>1.944</v>
      </c>
      <c r="C1332">
        <f t="shared" si="20"/>
        <v>2</v>
      </c>
    </row>
    <row r="1333" spans="1:3" x14ac:dyDescent="0.2">
      <c r="A1333" s="3" t="s">
        <v>4111</v>
      </c>
      <c r="B1333">
        <v>6.9</v>
      </c>
      <c r="C1333">
        <f t="shared" si="20"/>
        <v>6.9</v>
      </c>
    </row>
    <row r="1334" spans="1:3" x14ac:dyDescent="0.2">
      <c r="A1334" s="3" t="s">
        <v>4120</v>
      </c>
      <c r="B1334">
        <v>1.056</v>
      </c>
      <c r="C1334">
        <f t="shared" si="20"/>
        <v>1.1000000000000001</v>
      </c>
    </row>
    <row r="1335" spans="1:3" x14ac:dyDescent="0.2">
      <c r="A1335" s="3" t="s">
        <v>4117</v>
      </c>
      <c r="B1335">
        <v>5.6420000000000003</v>
      </c>
      <c r="C1335">
        <f t="shared" si="20"/>
        <v>5.6999999999999993</v>
      </c>
    </row>
    <row r="1336" spans="1:3" x14ac:dyDescent="0.2">
      <c r="A1336" s="3" t="s">
        <v>4102</v>
      </c>
      <c r="B1336">
        <v>0.3</v>
      </c>
      <c r="C1336">
        <f t="shared" si="20"/>
        <v>0.3</v>
      </c>
    </row>
    <row r="1337" spans="1:3" x14ac:dyDescent="0.2">
      <c r="A1337" s="3" t="s">
        <v>4114</v>
      </c>
      <c r="B1337">
        <v>4.4640000000000004</v>
      </c>
      <c r="C1337">
        <f t="shared" si="20"/>
        <v>4.5</v>
      </c>
    </row>
    <row r="1338" spans="1:3" x14ac:dyDescent="0.2">
      <c r="A1338" s="3" t="s">
        <v>4070</v>
      </c>
      <c r="B1338">
        <v>4.532</v>
      </c>
      <c r="C1338">
        <f t="shared" si="20"/>
        <v>4.5999999999999996</v>
      </c>
    </row>
    <row r="1339" spans="1:3" x14ac:dyDescent="0.2">
      <c r="A1339" s="3" t="s">
        <v>4079</v>
      </c>
      <c r="B1339">
        <v>4.532</v>
      </c>
      <c r="C1339">
        <f t="shared" si="20"/>
        <v>4.5999999999999996</v>
      </c>
    </row>
    <row r="1340" spans="1:3" x14ac:dyDescent="0.2">
      <c r="A1340" s="3" t="s">
        <v>4133</v>
      </c>
      <c r="B1340">
        <v>0.98599999999999999</v>
      </c>
      <c r="C1340">
        <f t="shared" si="20"/>
        <v>1</v>
      </c>
    </row>
    <row r="1341" spans="1:3" x14ac:dyDescent="0.2">
      <c r="A1341" s="3" t="s">
        <v>4152</v>
      </c>
      <c r="B1341">
        <v>1.0940000000000001</v>
      </c>
      <c r="C1341">
        <f t="shared" si="20"/>
        <v>1.1000000000000001</v>
      </c>
    </row>
    <row r="1342" spans="1:3" x14ac:dyDescent="0.2">
      <c r="A1342" s="3" t="s">
        <v>4155</v>
      </c>
      <c r="B1342">
        <v>6.6529999999999996</v>
      </c>
      <c r="C1342">
        <f t="shared" si="20"/>
        <v>6.6999999999999993</v>
      </c>
    </row>
    <row r="1343" spans="1:3" x14ac:dyDescent="0.2">
      <c r="A1343" s="3" t="s">
        <v>4164</v>
      </c>
      <c r="B1343">
        <v>0.13</v>
      </c>
      <c r="C1343">
        <f t="shared" si="20"/>
        <v>0.2</v>
      </c>
    </row>
    <row r="1344" spans="1:3" x14ac:dyDescent="0.2">
      <c r="A1344" s="3" t="s">
        <v>4142</v>
      </c>
      <c r="B1344">
        <v>0.53800000000000003</v>
      </c>
      <c r="C1344">
        <f t="shared" si="20"/>
        <v>0.6</v>
      </c>
    </row>
    <row r="1345" spans="1:3" x14ac:dyDescent="0.2">
      <c r="A1345" s="3" t="s">
        <v>4185</v>
      </c>
      <c r="B1345">
        <v>5.9039999999999999</v>
      </c>
      <c r="C1345">
        <f t="shared" si="20"/>
        <v>6</v>
      </c>
    </row>
    <row r="1346" spans="1:3" x14ac:dyDescent="0.2">
      <c r="A1346" s="3" t="s">
        <v>4170</v>
      </c>
      <c r="B1346">
        <v>6.0629999999999997</v>
      </c>
      <c r="C1346">
        <f t="shared" si="20"/>
        <v>6.1</v>
      </c>
    </row>
    <row r="1347" spans="1:3" x14ac:dyDescent="0.2">
      <c r="A1347" s="3" t="s">
        <v>4192</v>
      </c>
      <c r="B1347">
        <v>1.1879999999999999</v>
      </c>
      <c r="C1347">
        <f t="shared" ref="C1347:C1410" si="21">ROUNDUP(B1347,1)</f>
        <v>1.2000000000000002</v>
      </c>
    </row>
    <row r="1348" spans="1:3" x14ac:dyDescent="0.2">
      <c r="A1348" s="3" t="s">
        <v>4144</v>
      </c>
      <c r="B1348">
        <v>0.14000000000000001</v>
      </c>
      <c r="C1348">
        <f t="shared" si="21"/>
        <v>0.2</v>
      </c>
    </row>
    <row r="1349" spans="1:3" x14ac:dyDescent="0.2">
      <c r="A1349" s="3" t="s">
        <v>4139</v>
      </c>
      <c r="B1349">
        <v>4.266</v>
      </c>
      <c r="C1349">
        <f t="shared" si="21"/>
        <v>4.3</v>
      </c>
    </row>
    <row r="1350" spans="1:3" x14ac:dyDescent="0.2">
      <c r="A1350" s="3" t="s">
        <v>4179</v>
      </c>
      <c r="B1350">
        <v>5.2629999999999999</v>
      </c>
      <c r="C1350">
        <f t="shared" si="21"/>
        <v>5.3</v>
      </c>
    </row>
    <row r="1351" spans="1:3" x14ac:dyDescent="0.2">
      <c r="A1351" s="3" t="s">
        <v>4161</v>
      </c>
      <c r="B1351">
        <v>4.6379999999999999</v>
      </c>
      <c r="C1351">
        <f t="shared" si="21"/>
        <v>4.6999999999999993</v>
      </c>
    </row>
    <row r="1352" spans="1:3" x14ac:dyDescent="0.2">
      <c r="A1352" s="3" t="s">
        <v>4187</v>
      </c>
      <c r="B1352">
        <v>4.532</v>
      </c>
      <c r="C1352">
        <f t="shared" si="21"/>
        <v>4.5999999999999996</v>
      </c>
    </row>
    <row r="1353" spans="1:3" x14ac:dyDescent="0.2">
      <c r="A1353" s="3" t="s">
        <v>4200</v>
      </c>
      <c r="B1353">
        <v>5.9039999999999999</v>
      </c>
      <c r="C1353">
        <f t="shared" si="21"/>
        <v>6</v>
      </c>
    </row>
    <row r="1354" spans="1:3" x14ac:dyDescent="0.2">
      <c r="A1354" s="3" t="s">
        <v>4195</v>
      </c>
      <c r="B1354">
        <v>0.17</v>
      </c>
      <c r="C1354">
        <f t="shared" si="21"/>
        <v>0.2</v>
      </c>
    </row>
    <row r="1355" spans="1:3" x14ac:dyDescent="0.2">
      <c r="A1355" s="3" t="s">
        <v>4197</v>
      </c>
      <c r="B1355">
        <v>1.35</v>
      </c>
      <c r="C1355">
        <f t="shared" si="21"/>
        <v>1.4000000000000001</v>
      </c>
    </row>
    <row r="1356" spans="1:3" x14ac:dyDescent="0.2">
      <c r="A1356" s="3" t="s">
        <v>4158</v>
      </c>
      <c r="B1356">
        <v>0.06</v>
      </c>
      <c r="C1356">
        <f t="shared" si="21"/>
        <v>0.1</v>
      </c>
    </row>
    <row r="1357" spans="1:3" x14ac:dyDescent="0.2">
      <c r="A1357" s="3" t="s">
        <v>4167</v>
      </c>
      <c r="B1357">
        <v>4.6379999999999999</v>
      </c>
      <c r="C1357">
        <f t="shared" si="21"/>
        <v>4.6999999999999993</v>
      </c>
    </row>
    <row r="1358" spans="1:3" x14ac:dyDescent="0.2">
      <c r="A1358" s="3" t="s">
        <v>4183</v>
      </c>
      <c r="B1358">
        <v>4.4029999999999996</v>
      </c>
      <c r="C1358">
        <f t="shared" si="21"/>
        <v>4.5</v>
      </c>
    </row>
    <row r="1359" spans="1:3" x14ac:dyDescent="0.2">
      <c r="A1359" s="3" t="s">
        <v>4150</v>
      </c>
      <c r="B1359">
        <v>1.4079999999999999</v>
      </c>
      <c r="C1359">
        <f t="shared" si="21"/>
        <v>1.5</v>
      </c>
    </row>
    <row r="1360" spans="1:3" x14ac:dyDescent="0.2">
      <c r="A1360" s="3" t="s">
        <v>4173</v>
      </c>
      <c r="B1360">
        <v>2.419</v>
      </c>
      <c r="C1360">
        <f t="shared" si="21"/>
        <v>2.5</v>
      </c>
    </row>
    <row r="1361" spans="1:3" x14ac:dyDescent="0.2">
      <c r="A1361" s="3" t="s">
        <v>4147</v>
      </c>
      <c r="B1361">
        <v>1.488</v>
      </c>
      <c r="C1361">
        <f t="shared" si="21"/>
        <v>1.5</v>
      </c>
    </row>
    <row r="1362" spans="1:3" x14ac:dyDescent="0.2">
      <c r="A1362" s="3" t="s">
        <v>4176</v>
      </c>
      <c r="B1362">
        <v>1.042</v>
      </c>
      <c r="C1362">
        <f t="shared" si="21"/>
        <v>1.1000000000000001</v>
      </c>
    </row>
    <row r="1363" spans="1:3" x14ac:dyDescent="0.2">
      <c r="A1363" s="3" t="s">
        <v>4190</v>
      </c>
      <c r="B1363">
        <v>1.29</v>
      </c>
      <c r="C1363">
        <f t="shared" si="21"/>
        <v>1.3</v>
      </c>
    </row>
    <row r="1364" spans="1:3" x14ac:dyDescent="0.2">
      <c r="A1364" s="3" t="s">
        <v>4130</v>
      </c>
      <c r="B1364">
        <v>5.2729999999999997</v>
      </c>
      <c r="C1364">
        <f t="shared" si="21"/>
        <v>5.3</v>
      </c>
    </row>
    <row r="1365" spans="1:3" x14ac:dyDescent="0.2">
      <c r="A1365" s="3" t="s">
        <v>4181</v>
      </c>
      <c r="B1365">
        <v>2.17</v>
      </c>
      <c r="C1365">
        <f t="shared" si="21"/>
        <v>2.2000000000000002</v>
      </c>
    </row>
    <row r="1366" spans="1:3" x14ac:dyDescent="0.2">
      <c r="A1366" s="3" t="s">
        <v>4136</v>
      </c>
      <c r="B1366">
        <v>4.532</v>
      </c>
      <c r="C1366">
        <f t="shared" si="21"/>
        <v>4.5999999999999996</v>
      </c>
    </row>
    <row r="1367" spans="1:3" x14ac:dyDescent="0.2">
      <c r="A1367" s="3" t="s">
        <v>4213</v>
      </c>
      <c r="B1367">
        <v>0.13</v>
      </c>
      <c r="C1367">
        <f t="shared" si="21"/>
        <v>0.2</v>
      </c>
    </row>
    <row r="1368" spans="1:3" x14ac:dyDescent="0.2">
      <c r="A1368" s="3" t="s">
        <v>4307</v>
      </c>
      <c r="B1368">
        <v>4.532</v>
      </c>
      <c r="C1368">
        <f t="shared" si="21"/>
        <v>4.5999999999999996</v>
      </c>
    </row>
    <row r="1369" spans="1:3" x14ac:dyDescent="0.2">
      <c r="A1369" s="3" t="s">
        <v>4218</v>
      </c>
      <c r="B1369">
        <v>4.7990000000000004</v>
      </c>
      <c r="C1369">
        <f t="shared" si="21"/>
        <v>4.8</v>
      </c>
    </row>
    <row r="1370" spans="1:3" x14ac:dyDescent="0.2">
      <c r="A1370" s="3" t="s">
        <v>4231</v>
      </c>
      <c r="B1370">
        <v>4.6779999999999999</v>
      </c>
      <c r="C1370">
        <f t="shared" si="21"/>
        <v>4.6999999999999993</v>
      </c>
    </row>
    <row r="1371" spans="1:3" x14ac:dyDescent="0.2">
      <c r="A1371" s="3" t="s">
        <v>4224</v>
      </c>
      <c r="B1371">
        <v>6.1740000000000004</v>
      </c>
      <c r="C1371">
        <f t="shared" si="21"/>
        <v>6.1999999999999993</v>
      </c>
    </row>
    <row r="1372" spans="1:3" x14ac:dyDescent="0.2">
      <c r="A1372" s="3" t="s">
        <v>4249</v>
      </c>
      <c r="B1372">
        <v>4.6779999999999999</v>
      </c>
      <c r="C1372">
        <f t="shared" si="21"/>
        <v>4.6999999999999993</v>
      </c>
    </row>
    <row r="1373" spans="1:3" x14ac:dyDescent="0.2">
      <c r="A1373" s="3" t="s">
        <v>4304</v>
      </c>
      <c r="B1373">
        <v>0.37</v>
      </c>
      <c r="C1373">
        <f t="shared" si="21"/>
        <v>0.4</v>
      </c>
    </row>
    <row r="1374" spans="1:3" x14ac:dyDescent="0.2">
      <c r="A1374" s="3" t="s">
        <v>4282</v>
      </c>
      <c r="B1374">
        <v>1.4279999999999999</v>
      </c>
      <c r="C1374">
        <f t="shared" si="21"/>
        <v>1.5</v>
      </c>
    </row>
    <row r="1375" spans="1:3" x14ac:dyDescent="0.2">
      <c r="A1375" s="3" t="s">
        <v>4288</v>
      </c>
      <c r="B1375">
        <v>1.6919999999999999</v>
      </c>
      <c r="C1375">
        <f t="shared" si="21"/>
        <v>1.7000000000000002</v>
      </c>
    </row>
    <row r="1376" spans="1:3" x14ac:dyDescent="0.2">
      <c r="A1376" s="3" t="s">
        <v>4260</v>
      </c>
      <c r="B1376">
        <v>4.3650000000000002</v>
      </c>
      <c r="C1376">
        <f t="shared" si="21"/>
        <v>4.3999999999999995</v>
      </c>
    </row>
    <row r="1377" spans="1:3" x14ac:dyDescent="0.2">
      <c r="A1377" s="3" t="s">
        <v>4228</v>
      </c>
      <c r="B1377">
        <v>0.11</v>
      </c>
      <c r="C1377">
        <f t="shared" si="21"/>
        <v>0.2</v>
      </c>
    </row>
    <row r="1378" spans="1:3" x14ac:dyDescent="0.2">
      <c r="A1378" s="3" t="s">
        <v>4266</v>
      </c>
      <c r="B1378">
        <v>4.266</v>
      </c>
      <c r="C1378">
        <f t="shared" si="21"/>
        <v>4.3</v>
      </c>
    </row>
    <row r="1379" spans="1:3" x14ac:dyDescent="0.2">
      <c r="A1379" s="3" t="s">
        <v>4274</v>
      </c>
      <c r="B1379">
        <v>4.6379999999999999</v>
      </c>
      <c r="C1379">
        <f t="shared" si="21"/>
        <v>4.6999999999999993</v>
      </c>
    </row>
    <row r="1380" spans="1:3" x14ac:dyDescent="0.2">
      <c r="A1380" s="3" t="s">
        <v>4257</v>
      </c>
      <c r="B1380">
        <v>4.6779999999999999</v>
      </c>
      <c r="C1380">
        <f t="shared" si="21"/>
        <v>4.6999999999999993</v>
      </c>
    </row>
    <row r="1381" spans="1:3" x14ac:dyDescent="0.2">
      <c r="A1381" s="3" t="s">
        <v>4269</v>
      </c>
      <c r="B1381">
        <v>4.7519999999999998</v>
      </c>
      <c r="C1381">
        <f t="shared" si="21"/>
        <v>4.8</v>
      </c>
    </row>
    <row r="1382" spans="1:3" x14ac:dyDescent="0.2">
      <c r="A1382" s="3" t="s">
        <v>4301</v>
      </c>
      <c r="B1382">
        <v>4.6379999999999999</v>
      </c>
      <c r="C1382">
        <f t="shared" si="21"/>
        <v>4.6999999999999993</v>
      </c>
    </row>
    <row r="1383" spans="1:3" x14ac:dyDescent="0.2">
      <c r="A1383" s="3" t="s">
        <v>4299</v>
      </c>
      <c r="B1383">
        <v>6.3360000000000003</v>
      </c>
      <c r="C1383">
        <f t="shared" si="21"/>
        <v>6.3999999999999995</v>
      </c>
    </row>
    <row r="1384" spans="1:3" x14ac:dyDescent="0.2">
      <c r="A1384" s="3" t="s">
        <v>4210</v>
      </c>
      <c r="B1384">
        <v>5.1660000000000004</v>
      </c>
      <c r="C1384">
        <f t="shared" si="21"/>
        <v>5.1999999999999993</v>
      </c>
    </row>
    <row r="1385" spans="1:3" x14ac:dyDescent="0.2">
      <c r="A1385" s="3" t="s">
        <v>4203</v>
      </c>
      <c r="B1385">
        <v>4.532</v>
      </c>
      <c r="C1385">
        <f t="shared" si="21"/>
        <v>4.5999999999999996</v>
      </c>
    </row>
    <row r="1386" spans="1:3" x14ac:dyDescent="0.2">
      <c r="A1386" s="3" t="s">
        <v>4225</v>
      </c>
      <c r="B1386">
        <v>1.0609999999999999</v>
      </c>
      <c r="C1386">
        <f t="shared" si="21"/>
        <v>1.1000000000000001</v>
      </c>
    </row>
    <row r="1387" spans="1:3" x14ac:dyDescent="0.2">
      <c r="A1387" s="3" t="s">
        <v>4240</v>
      </c>
      <c r="B1387">
        <v>7.3440000000000003</v>
      </c>
      <c r="C1387">
        <f t="shared" si="21"/>
        <v>7.3999999999999995</v>
      </c>
    </row>
    <row r="1388" spans="1:3" x14ac:dyDescent="0.2">
      <c r="A1388" s="3" t="s">
        <v>4221</v>
      </c>
      <c r="B1388">
        <v>6.2210000000000001</v>
      </c>
      <c r="C1388">
        <f t="shared" si="21"/>
        <v>6.3</v>
      </c>
    </row>
    <row r="1389" spans="1:3" x14ac:dyDescent="0.2">
      <c r="A1389" s="3" t="s">
        <v>4233</v>
      </c>
      <c r="B1389">
        <v>0.4</v>
      </c>
      <c r="C1389">
        <f t="shared" si="21"/>
        <v>0.4</v>
      </c>
    </row>
    <row r="1390" spans="1:3" x14ac:dyDescent="0.2">
      <c r="A1390" s="3" t="s">
        <v>4293</v>
      </c>
      <c r="B1390">
        <v>1.0669999999999999</v>
      </c>
      <c r="C1390">
        <f t="shared" si="21"/>
        <v>1.1000000000000001</v>
      </c>
    </row>
    <row r="1391" spans="1:3" x14ac:dyDescent="0.2">
      <c r="A1391" s="3" t="s">
        <v>4272</v>
      </c>
      <c r="B1391">
        <v>0.52100000000000002</v>
      </c>
      <c r="C1391">
        <f t="shared" si="21"/>
        <v>0.6</v>
      </c>
    </row>
    <row r="1392" spans="1:3" x14ac:dyDescent="0.2">
      <c r="A1392" s="3" t="s">
        <v>4291</v>
      </c>
      <c r="B1392">
        <v>4.3559999999999999</v>
      </c>
      <c r="C1392">
        <f t="shared" si="21"/>
        <v>4.3999999999999995</v>
      </c>
    </row>
    <row r="1393" spans="1:3" x14ac:dyDescent="0.2">
      <c r="A1393" s="3" t="s">
        <v>4279</v>
      </c>
      <c r="B1393">
        <v>0.72</v>
      </c>
      <c r="C1393">
        <f t="shared" si="21"/>
        <v>0.79999999999999993</v>
      </c>
    </row>
    <row r="1394" spans="1:3" x14ac:dyDescent="0.2">
      <c r="A1394" s="3" t="s">
        <v>4252</v>
      </c>
      <c r="B1394">
        <v>4.6779999999999999</v>
      </c>
      <c r="C1394">
        <f t="shared" si="21"/>
        <v>4.6999999999999993</v>
      </c>
    </row>
    <row r="1395" spans="1:3" x14ac:dyDescent="0.2">
      <c r="A1395" s="3" t="s">
        <v>4235</v>
      </c>
      <c r="B1395">
        <v>4.532</v>
      </c>
      <c r="C1395">
        <f t="shared" si="21"/>
        <v>4.5999999999999996</v>
      </c>
    </row>
    <row r="1396" spans="1:3" x14ac:dyDescent="0.2">
      <c r="A1396" s="3" t="s">
        <v>4215</v>
      </c>
      <c r="B1396">
        <v>4.6779999999999999</v>
      </c>
      <c r="C1396">
        <f t="shared" si="21"/>
        <v>4.6999999999999993</v>
      </c>
    </row>
    <row r="1397" spans="1:3" x14ac:dyDescent="0.2">
      <c r="A1397" s="3" t="s">
        <v>4296</v>
      </c>
      <c r="B1397">
        <v>4.6379999999999999</v>
      </c>
      <c r="C1397">
        <f t="shared" si="21"/>
        <v>4.6999999999999993</v>
      </c>
    </row>
    <row r="1398" spans="1:3" x14ac:dyDescent="0.2">
      <c r="A1398" s="3" t="s">
        <v>4238</v>
      </c>
      <c r="B1398">
        <v>0.03</v>
      </c>
      <c r="C1398">
        <f t="shared" si="21"/>
        <v>0.1</v>
      </c>
    </row>
    <row r="1399" spans="1:3" x14ac:dyDescent="0.2">
      <c r="A1399" s="3" t="s">
        <v>4254</v>
      </c>
      <c r="B1399">
        <v>4.7990000000000004</v>
      </c>
      <c r="C1399">
        <f t="shared" si="21"/>
        <v>4.8</v>
      </c>
    </row>
    <row r="1400" spans="1:3" x14ac:dyDescent="0.2">
      <c r="A1400" s="3" t="s">
        <v>4277</v>
      </c>
      <c r="B1400">
        <v>0.25800000000000001</v>
      </c>
      <c r="C1400">
        <f t="shared" si="21"/>
        <v>0.30000000000000004</v>
      </c>
    </row>
    <row r="1401" spans="1:3" x14ac:dyDescent="0.2">
      <c r="A1401" s="3" t="s">
        <v>4206</v>
      </c>
      <c r="B1401">
        <v>4.4029999999999996</v>
      </c>
      <c r="C1401">
        <f t="shared" si="21"/>
        <v>4.5</v>
      </c>
    </row>
    <row r="1402" spans="1:3" x14ac:dyDescent="0.2">
      <c r="A1402" s="3" t="s">
        <v>4208</v>
      </c>
      <c r="B1402">
        <v>0.16800000000000001</v>
      </c>
      <c r="C1402">
        <f t="shared" si="21"/>
        <v>0.2</v>
      </c>
    </row>
    <row r="1403" spans="1:3" x14ac:dyDescent="0.2">
      <c r="A1403" s="3" t="s">
        <v>4310</v>
      </c>
      <c r="B1403">
        <v>4.6379999999999999</v>
      </c>
      <c r="C1403">
        <f t="shared" si="21"/>
        <v>4.6999999999999993</v>
      </c>
    </row>
    <row r="1404" spans="1:3" x14ac:dyDescent="0.2">
      <c r="A1404" s="3" t="s">
        <v>4246</v>
      </c>
      <c r="B1404">
        <v>3.629</v>
      </c>
      <c r="C1404">
        <f t="shared" si="21"/>
        <v>3.7</v>
      </c>
    </row>
    <row r="1405" spans="1:3" x14ac:dyDescent="0.2">
      <c r="A1405" s="3" t="s">
        <v>4243</v>
      </c>
      <c r="B1405">
        <v>4.532</v>
      </c>
      <c r="C1405">
        <f t="shared" si="21"/>
        <v>4.5999999999999996</v>
      </c>
    </row>
    <row r="1406" spans="1:3" x14ac:dyDescent="0.2">
      <c r="A1406" s="3" t="s">
        <v>4263</v>
      </c>
      <c r="B1406">
        <v>0.93600000000000005</v>
      </c>
      <c r="C1406">
        <f t="shared" si="21"/>
        <v>1</v>
      </c>
    </row>
    <row r="1407" spans="1:3" x14ac:dyDescent="0.2">
      <c r="A1407" s="3" t="s">
        <v>4285</v>
      </c>
      <c r="B1407">
        <v>3.6</v>
      </c>
      <c r="C1407">
        <f t="shared" si="21"/>
        <v>3.6</v>
      </c>
    </row>
    <row r="1408" spans="1:3" x14ac:dyDescent="0.2">
      <c r="A1408" s="3" t="s">
        <v>4345</v>
      </c>
      <c r="B1408">
        <v>11.978</v>
      </c>
      <c r="C1408">
        <f t="shared" si="21"/>
        <v>12</v>
      </c>
    </row>
    <row r="1409" spans="1:3" x14ac:dyDescent="0.2">
      <c r="A1409" s="3" t="s">
        <v>4319</v>
      </c>
      <c r="B1409">
        <v>4.532</v>
      </c>
      <c r="C1409">
        <f t="shared" si="21"/>
        <v>4.5999999999999996</v>
      </c>
    </row>
    <row r="1410" spans="1:3" x14ac:dyDescent="0.2">
      <c r="A1410" s="3" t="s">
        <v>4353</v>
      </c>
      <c r="B1410">
        <v>4.266</v>
      </c>
      <c r="C1410">
        <f t="shared" si="21"/>
        <v>4.3</v>
      </c>
    </row>
    <row r="1411" spans="1:3" x14ac:dyDescent="0.2">
      <c r="A1411" s="3" t="s">
        <v>4371</v>
      </c>
      <c r="B1411">
        <v>3.5</v>
      </c>
      <c r="C1411">
        <f t="shared" ref="C1411:C1474" si="22">ROUNDUP(B1411,1)</f>
        <v>3.5</v>
      </c>
    </row>
    <row r="1412" spans="1:3" x14ac:dyDescent="0.2">
      <c r="A1412" s="3" t="s">
        <v>4351</v>
      </c>
      <c r="B1412">
        <v>1.1040000000000001</v>
      </c>
      <c r="C1412">
        <f t="shared" si="22"/>
        <v>1.2000000000000002</v>
      </c>
    </row>
    <row r="1413" spans="1:3" x14ac:dyDescent="0.2">
      <c r="A1413" s="3" t="s">
        <v>4334</v>
      </c>
      <c r="B1413">
        <v>4.7869999999999999</v>
      </c>
      <c r="C1413">
        <f t="shared" si="22"/>
        <v>4.8</v>
      </c>
    </row>
    <row r="1414" spans="1:3" x14ac:dyDescent="0.2">
      <c r="A1414" s="3" t="s">
        <v>4374</v>
      </c>
      <c r="B1414">
        <v>1.1599999999999999</v>
      </c>
      <c r="C1414">
        <f t="shared" si="22"/>
        <v>1.2000000000000002</v>
      </c>
    </row>
    <row r="1415" spans="1:3" x14ac:dyDescent="0.2">
      <c r="A1415" s="3" t="s">
        <v>4316</v>
      </c>
      <c r="B1415">
        <v>4.5060000000000002</v>
      </c>
      <c r="C1415">
        <f t="shared" si="22"/>
        <v>4.5999999999999996</v>
      </c>
    </row>
    <row r="1416" spans="1:3" x14ac:dyDescent="0.2">
      <c r="A1416" s="3" t="s">
        <v>4356</v>
      </c>
      <c r="B1416">
        <v>4.7869999999999999</v>
      </c>
      <c r="C1416">
        <f t="shared" si="22"/>
        <v>4.8</v>
      </c>
    </row>
    <row r="1417" spans="1:3" x14ac:dyDescent="0.2">
      <c r="A1417" s="3" t="s">
        <v>4331</v>
      </c>
      <c r="B1417">
        <v>4.4029999999999996</v>
      </c>
      <c r="C1417">
        <f t="shared" si="22"/>
        <v>4.5</v>
      </c>
    </row>
    <row r="1418" spans="1:3" x14ac:dyDescent="0.2">
      <c r="A1418" s="3" t="s">
        <v>4358</v>
      </c>
      <c r="B1418">
        <v>0.97899999999999998</v>
      </c>
      <c r="C1418">
        <f t="shared" si="22"/>
        <v>1</v>
      </c>
    </row>
    <row r="1419" spans="1:3" x14ac:dyDescent="0.2">
      <c r="A1419" s="3" t="s">
        <v>4363</v>
      </c>
      <c r="B1419">
        <v>4.532</v>
      </c>
      <c r="C1419">
        <f t="shared" si="22"/>
        <v>4.5999999999999996</v>
      </c>
    </row>
    <row r="1420" spans="1:3" x14ac:dyDescent="0.2">
      <c r="A1420" s="3" t="s">
        <v>4325</v>
      </c>
      <c r="B1420">
        <v>0.9</v>
      </c>
      <c r="C1420">
        <f t="shared" si="22"/>
        <v>0.9</v>
      </c>
    </row>
    <row r="1421" spans="1:3" x14ac:dyDescent="0.2">
      <c r="A1421" s="3" t="s">
        <v>4328</v>
      </c>
      <c r="B1421">
        <v>0.61499999999999999</v>
      </c>
      <c r="C1421">
        <f t="shared" si="22"/>
        <v>0.7</v>
      </c>
    </row>
    <row r="1422" spans="1:3" x14ac:dyDescent="0.2">
      <c r="A1422" s="3" t="s">
        <v>4313</v>
      </c>
      <c r="B1422">
        <v>4.68</v>
      </c>
      <c r="C1422">
        <f t="shared" si="22"/>
        <v>4.6999999999999993</v>
      </c>
    </row>
    <row r="1423" spans="1:3" x14ac:dyDescent="0.2">
      <c r="A1423" s="3" t="s">
        <v>4348</v>
      </c>
      <c r="B1423">
        <v>4.5060000000000002</v>
      </c>
      <c r="C1423">
        <f t="shared" si="22"/>
        <v>4.5999999999999996</v>
      </c>
    </row>
    <row r="1424" spans="1:3" x14ac:dyDescent="0.2">
      <c r="A1424" s="3" t="s">
        <v>4322</v>
      </c>
      <c r="B1424">
        <v>4.6779999999999999</v>
      </c>
      <c r="C1424">
        <f t="shared" si="22"/>
        <v>4.6999999999999993</v>
      </c>
    </row>
    <row r="1425" spans="1:3" x14ac:dyDescent="0.2">
      <c r="A1425" s="3" t="s">
        <v>4340</v>
      </c>
      <c r="B1425">
        <v>0.56999999999999995</v>
      </c>
      <c r="C1425">
        <f t="shared" si="22"/>
        <v>0.6</v>
      </c>
    </row>
    <row r="1426" spans="1:3" x14ac:dyDescent="0.2">
      <c r="A1426" s="3" t="s">
        <v>4337</v>
      </c>
      <c r="B1426">
        <v>4.4029999999999996</v>
      </c>
      <c r="C1426">
        <f t="shared" si="22"/>
        <v>4.5</v>
      </c>
    </row>
    <row r="1427" spans="1:3" x14ac:dyDescent="0.2">
      <c r="A1427" s="3" t="s">
        <v>4368</v>
      </c>
      <c r="B1427">
        <v>4.5060000000000002</v>
      </c>
      <c r="C1427">
        <f t="shared" si="22"/>
        <v>4.5999999999999996</v>
      </c>
    </row>
    <row r="1428" spans="1:3" x14ac:dyDescent="0.2">
      <c r="A1428" s="3" t="s">
        <v>4342</v>
      </c>
      <c r="B1428">
        <v>4</v>
      </c>
      <c r="C1428">
        <f t="shared" si="22"/>
        <v>4</v>
      </c>
    </row>
    <row r="1429" spans="1:3" x14ac:dyDescent="0.2">
      <c r="A1429" s="3" t="s">
        <v>4361</v>
      </c>
      <c r="B1429">
        <v>4.6779999999999999</v>
      </c>
      <c r="C1429">
        <f t="shared" si="22"/>
        <v>4.6999999999999993</v>
      </c>
    </row>
    <row r="1430" spans="1:3" x14ac:dyDescent="0.2">
      <c r="A1430" s="3" t="s">
        <v>4366</v>
      </c>
      <c r="B1430">
        <v>5.165</v>
      </c>
      <c r="C1430">
        <f t="shared" si="22"/>
        <v>5.1999999999999993</v>
      </c>
    </row>
    <row r="1431" spans="1:3" x14ac:dyDescent="0.2">
      <c r="A1431" s="3" t="s">
        <v>4496</v>
      </c>
      <c r="B1431">
        <v>4.7430000000000003</v>
      </c>
      <c r="C1431">
        <f t="shared" si="22"/>
        <v>4.8</v>
      </c>
    </row>
    <row r="1432" spans="1:3" x14ac:dyDescent="0.2">
      <c r="A1432" s="3" t="s">
        <v>4491</v>
      </c>
      <c r="B1432">
        <v>1.1200000000000001</v>
      </c>
      <c r="C1432">
        <f t="shared" si="22"/>
        <v>1.2000000000000002</v>
      </c>
    </row>
    <row r="1433" spans="1:3" x14ac:dyDescent="0.2">
      <c r="A1433" s="3" t="s">
        <v>4413</v>
      </c>
      <c r="B1433">
        <v>3.891</v>
      </c>
      <c r="C1433">
        <f t="shared" si="22"/>
        <v>3.9</v>
      </c>
    </row>
    <row r="1434" spans="1:3" x14ac:dyDescent="0.2">
      <c r="A1434" s="3" t="s">
        <v>4468</v>
      </c>
      <c r="B1434">
        <v>4.532</v>
      </c>
      <c r="C1434">
        <f t="shared" si="22"/>
        <v>4.5999999999999996</v>
      </c>
    </row>
    <row r="1435" spans="1:3" x14ac:dyDescent="0.2">
      <c r="A1435" s="3" t="s">
        <v>4391</v>
      </c>
      <c r="B1435">
        <v>0.81599999999999995</v>
      </c>
      <c r="C1435">
        <f t="shared" si="22"/>
        <v>0.9</v>
      </c>
    </row>
    <row r="1436" spans="1:3" x14ac:dyDescent="0.2">
      <c r="A1436" s="3" t="s">
        <v>4405</v>
      </c>
      <c r="B1436">
        <v>0.13</v>
      </c>
      <c r="C1436">
        <f t="shared" si="22"/>
        <v>0.2</v>
      </c>
    </row>
    <row r="1437" spans="1:3" x14ac:dyDescent="0.2">
      <c r="A1437" s="3" t="s">
        <v>4382</v>
      </c>
      <c r="B1437">
        <v>6.33</v>
      </c>
      <c r="C1437">
        <f t="shared" si="22"/>
        <v>6.3999999999999995</v>
      </c>
    </row>
    <row r="1438" spans="1:3" x14ac:dyDescent="0.2">
      <c r="A1438" s="3" t="s">
        <v>4397</v>
      </c>
      <c r="B1438">
        <v>4.4640000000000004</v>
      </c>
      <c r="C1438">
        <f t="shared" si="22"/>
        <v>4.5</v>
      </c>
    </row>
    <row r="1439" spans="1:3" x14ac:dyDescent="0.2">
      <c r="A1439" s="3" t="s">
        <v>4458</v>
      </c>
      <c r="B1439">
        <v>4.266</v>
      </c>
      <c r="C1439">
        <f t="shared" si="22"/>
        <v>4.3</v>
      </c>
    </row>
    <row r="1440" spans="1:3" x14ac:dyDescent="0.2">
      <c r="A1440" s="3" t="s">
        <v>4380</v>
      </c>
      <c r="B1440">
        <v>1.802</v>
      </c>
      <c r="C1440">
        <f t="shared" si="22"/>
        <v>1.9000000000000001</v>
      </c>
    </row>
    <row r="1441" spans="1:3" x14ac:dyDescent="0.2">
      <c r="A1441" s="3" t="s">
        <v>4408</v>
      </c>
      <c r="B1441">
        <v>9.6760000000000002</v>
      </c>
      <c r="C1441">
        <f t="shared" si="22"/>
        <v>9.6999999999999993</v>
      </c>
    </row>
    <row r="1442" spans="1:3" x14ac:dyDescent="0.2">
      <c r="A1442" s="3" t="s">
        <v>4488</v>
      </c>
      <c r="B1442">
        <v>1.276</v>
      </c>
      <c r="C1442">
        <f t="shared" si="22"/>
        <v>1.3</v>
      </c>
    </row>
    <row r="1443" spans="1:3" x14ac:dyDescent="0.2">
      <c r="A1443" s="3" t="s">
        <v>4485</v>
      </c>
      <c r="B1443">
        <v>0.64400000000000002</v>
      </c>
      <c r="C1443">
        <f t="shared" si="22"/>
        <v>0.7</v>
      </c>
    </row>
    <row r="1444" spans="1:3" x14ac:dyDescent="0.2">
      <c r="A1444" s="3" t="s">
        <v>4421</v>
      </c>
      <c r="B1444">
        <v>1.395</v>
      </c>
      <c r="C1444">
        <f t="shared" si="22"/>
        <v>1.4000000000000001</v>
      </c>
    </row>
    <row r="1445" spans="1:3" x14ac:dyDescent="0.2">
      <c r="A1445" s="3" t="s">
        <v>4463</v>
      </c>
      <c r="B1445">
        <v>0.878</v>
      </c>
      <c r="C1445">
        <f t="shared" si="22"/>
        <v>0.9</v>
      </c>
    </row>
    <row r="1446" spans="1:3" x14ac:dyDescent="0.2">
      <c r="A1446" s="3" t="s">
        <v>4388</v>
      </c>
      <c r="B1446">
        <v>0.4</v>
      </c>
      <c r="C1446">
        <f t="shared" si="22"/>
        <v>0.4</v>
      </c>
    </row>
    <row r="1447" spans="1:3" x14ac:dyDescent="0.2">
      <c r="A1447" s="3" t="s">
        <v>4444</v>
      </c>
      <c r="B1447">
        <v>0.25</v>
      </c>
      <c r="C1447">
        <f t="shared" si="22"/>
        <v>0.30000000000000004</v>
      </c>
    </row>
    <row r="1448" spans="1:3" x14ac:dyDescent="0.2">
      <c r="A1448" s="3" t="s">
        <v>4471</v>
      </c>
      <c r="B1448">
        <v>5.8550000000000004</v>
      </c>
      <c r="C1448">
        <f t="shared" si="22"/>
        <v>5.8999999999999995</v>
      </c>
    </row>
    <row r="1449" spans="1:3" x14ac:dyDescent="0.2">
      <c r="A1449" s="3" t="s">
        <v>4493</v>
      </c>
      <c r="B1449">
        <v>0.18</v>
      </c>
      <c r="C1449">
        <f t="shared" si="22"/>
        <v>0.2</v>
      </c>
    </row>
    <row r="1450" spans="1:3" x14ac:dyDescent="0.2">
      <c r="A1450" s="3" t="s">
        <v>4441</v>
      </c>
      <c r="B1450">
        <v>0.76800000000000002</v>
      </c>
      <c r="C1450">
        <f t="shared" si="22"/>
        <v>0.79999999999999993</v>
      </c>
    </row>
    <row r="1451" spans="1:3" x14ac:dyDescent="0.2">
      <c r="A1451" s="3" t="s">
        <v>4433</v>
      </c>
      <c r="B1451">
        <v>9.44</v>
      </c>
      <c r="C1451">
        <f t="shared" si="22"/>
        <v>9.5</v>
      </c>
    </row>
    <row r="1452" spans="1:3" x14ac:dyDescent="0.2">
      <c r="A1452" s="3" t="s">
        <v>4399</v>
      </c>
      <c r="B1452">
        <v>0.95099999999999996</v>
      </c>
      <c r="C1452">
        <f t="shared" si="22"/>
        <v>1</v>
      </c>
    </row>
    <row r="1453" spans="1:3" x14ac:dyDescent="0.2">
      <c r="A1453" s="3" t="s">
        <v>4427</v>
      </c>
      <c r="B1453">
        <v>3.1819999999999999</v>
      </c>
      <c r="C1453">
        <f t="shared" si="22"/>
        <v>3.2</v>
      </c>
    </row>
    <row r="1454" spans="1:3" x14ac:dyDescent="0.2">
      <c r="A1454" s="3" t="s">
        <v>4424</v>
      </c>
      <c r="B1454">
        <v>5.2629999999999999</v>
      </c>
      <c r="C1454">
        <f t="shared" si="22"/>
        <v>5.3</v>
      </c>
    </row>
    <row r="1455" spans="1:3" x14ac:dyDescent="0.2">
      <c r="A1455" s="3" t="s">
        <v>4461</v>
      </c>
      <c r="B1455">
        <v>0.75900000000000001</v>
      </c>
      <c r="C1455">
        <f t="shared" si="22"/>
        <v>0.79999999999999993</v>
      </c>
    </row>
    <row r="1456" spans="1:3" x14ac:dyDescent="0.2">
      <c r="A1456" s="3" t="s">
        <v>4449</v>
      </c>
      <c r="B1456">
        <v>0.45</v>
      </c>
      <c r="C1456">
        <f t="shared" si="22"/>
        <v>0.5</v>
      </c>
    </row>
    <row r="1457" spans="1:3" x14ac:dyDescent="0.2">
      <c r="A1457" s="3" t="s">
        <v>4435</v>
      </c>
      <c r="B1457">
        <v>0.2</v>
      </c>
      <c r="C1457">
        <f t="shared" si="22"/>
        <v>0.2</v>
      </c>
    </row>
    <row r="1458" spans="1:3" x14ac:dyDescent="0.2">
      <c r="A1458" s="3" t="s">
        <v>4416</v>
      </c>
      <c r="B1458">
        <v>4.532</v>
      </c>
      <c r="C1458">
        <f t="shared" si="22"/>
        <v>4.5999999999999996</v>
      </c>
    </row>
    <row r="1459" spans="1:3" x14ac:dyDescent="0.2">
      <c r="A1459" s="3" t="s">
        <v>4402</v>
      </c>
      <c r="B1459">
        <v>6.2830000000000004</v>
      </c>
      <c r="C1459">
        <f t="shared" si="22"/>
        <v>6.3</v>
      </c>
    </row>
    <row r="1460" spans="1:3" x14ac:dyDescent="0.2">
      <c r="A1460" s="3" t="s">
        <v>4479</v>
      </c>
      <c r="B1460">
        <v>4.532</v>
      </c>
      <c r="C1460">
        <f t="shared" si="22"/>
        <v>4.5999999999999996</v>
      </c>
    </row>
    <row r="1461" spans="1:3" x14ac:dyDescent="0.2">
      <c r="A1461" s="3" t="s">
        <v>4418</v>
      </c>
      <c r="B1461">
        <v>0.38</v>
      </c>
      <c r="C1461">
        <f t="shared" si="22"/>
        <v>0.4</v>
      </c>
    </row>
    <row r="1462" spans="1:3" x14ac:dyDescent="0.2">
      <c r="A1462" s="3" t="s">
        <v>4476</v>
      </c>
      <c r="B1462">
        <v>1.004</v>
      </c>
      <c r="C1462">
        <f t="shared" si="22"/>
        <v>1.1000000000000001</v>
      </c>
    </row>
    <row r="1463" spans="1:3" x14ac:dyDescent="0.2">
      <c r="A1463" s="3" t="s">
        <v>4452</v>
      </c>
      <c r="B1463">
        <v>4.532</v>
      </c>
      <c r="C1463">
        <f t="shared" si="22"/>
        <v>4.5999999999999996</v>
      </c>
    </row>
    <row r="1464" spans="1:3" x14ac:dyDescent="0.2">
      <c r="A1464" s="3" t="s">
        <v>4446</v>
      </c>
      <c r="B1464">
        <v>4.8250000000000002</v>
      </c>
      <c r="C1464">
        <f t="shared" si="22"/>
        <v>4.8999999999999995</v>
      </c>
    </row>
    <row r="1465" spans="1:3" x14ac:dyDescent="0.2">
      <c r="A1465" s="3" t="s">
        <v>4473</v>
      </c>
      <c r="B1465">
        <v>4.532</v>
      </c>
      <c r="C1465">
        <f t="shared" si="22"/>
        <v>4.5999999999999996</v>
      </c>
    </row>
    <row r="1466" spans="1:3" x14ac:dyDescent="0.2">
      <c r="A1466" s="3" t="s">
        <v>4455</v>
      </c>
      <c r="B1466">
        <v>0.18</v>
      </c>
      <c r="C1466">
        <f t="shared" si="22"/>
        <v>0.2</v>
      </c>
    </row>
    <row r="1467" spans="1:3" x14ac:dyDescent="0.2">
      <c r="A1467" s="3" t="s">
        <v>4438</v>
      </c>
      <c r="B1467">
        <v>1.1779999999999999</v>
      </c>
      <c r="C1467">
        <f t="shared" si="22"/>
        <v>1.2000000000000002</v>
      </c>
    </row>
    <row r="1468" spans="1:3" x14ac:dyDescent="0.2">
      <c r="A1468" s="3" t="s">
        <v>4394</v>
      </c>
      <c r="B1468">
        <v>1.536</v>
      </c>
      <c r="C1468">
        <f t="shared" si="22"/>
        <v>1.6</v>
      </c>
    </row>
    <row r="1469" spans="1:3" x14ac:dyDescent="0.2">
      <c r="A1469" s="3" t="s">
        <v>4411</v>
      </c>
      <c r="B1469">
        <v>4.6079999999999997</v>
      </c>
      <c r="C1469">
        <f t="shared" si="22"/>
        <v>4.6999999999999993</v>
      </c>
    </row>
    <row r="1470" spans="1:3" x14ac:dyDescent="0.2">
      <c r="A1470" s="3" t="s">
        <v>4385</v>
      </c>
      <c r="B1470">
        <v>5.0860000000000003</v>
      </c>
      <c r="C1470">
        <f t="shared" si="22"/>
        <v>5.0999999999999996</v>
      </c>
    </row>
    <row r="1471" spans="1:3" x14ac:dyDescent="0.2">
      <c r="A1471" s="3" t="s">
        <v>4377</v>
      </c>
      <c r="B1471">
        <v>6.3170000000000002</v>
      </c>
      <c r="C1471">
        <f t="shared" si="22"/>
        <v>6.3999999999999995</v>
      </c>
    </row>
    <row r="1472" spans="1:3" x14ac:dyDescent="0.2">
      <c r="A1472" s="3" t="s">
        <v>4465</v>
      </c>
      <c r="B1472">
        <v>5.51</v>
      </c>
      <c r="C1472">
        <f t="shared" si="22"/>
        <v>5.6</v>
      </c>
    </row>
    <row r="1473" spans="1:3" x14ac:dyDescent="0.2">
      <c r="A1473" s="3" t="s">
        <v>4482</v>
      </c>
      <c r="B1473">
        <v>3.214</v>
      </c>
      <c r="C1473">
        <f t="shared" si="22"/>
        <v>3.3000000000000003</v>
      </c>
    </row>
    <row r="1474" spans="1:3" x14ac:dyDescent="0.2">
      <c r="A1474" s="3" t="s">
        <v>4430</v>
      </c>
      <c r="B1474">
        <v>4.532</v>
      </c>
      <c r="C1474">
        <f t="shared" si="22"/>
        <v>4.5999999999999996</v>
      </c>
    </row>
    <row r="1475" spans="1:3" x14ac:dyDescent="0.2">
      <c r="A1475" s="3" t="s">
        <v>4499</v>
      </c>
      <c r="B1475">
        <v>6.2729999999999997</v>
      </c>
      <c r="C1475">
        <f t="shared" ref="C1475:C1538" si="23">ROUNDUP(B1475,1)</f>
        <v>6.3</v>
      </c>
    </row>
    <row r="1476" spans="1:3" x14ac:dyDescent="0.2">
      <c r="A1476" s="3" t="s">
        <v>4562</v>
      </c>
      <c r="B1476">
        <v>4.6379999999999999</v>
      </c>
      <c r="C1476">
        <f t="shared" si="23"/>
        <v>4.6999999999999993</v>
      </c>
    </row>
    <row r="1477" spans="1:3" x14ac:dyDescent="0.2">
      <c r="A1477" s="3" t="s">
        <v>4578</v>
      </c>
      <c r="B1477">
        <v>1.056</v>
      </c>
      <c r="C1477">
        <f t="shared" si="23"/>
        <v>1.1000000000000001</v>
      </c>
    </row>
    <row r="1478" spans="1:3" x14ac:dyDescent="0.2">
      <c r="A1478" s="3" t="s">
        <v>4514</v>
      </c>
      <c r="B1478">
        <v>6.1340000000000003</v>
      </c>
      <c r="C1478">
        <f t="shared" si="23"/>
        <v>6.1999999999999993</v>
      </c>
    </row>
    <row r="1479" spans="1:3" x14ac:dyDescent="0.2">
      <c r="A1479" s="3" t="s">
        <v>4560</v>
      </c>
      <c r="B1479">
        <v>4.4930000000000003</v>
      </c>
      <c r="C1479">
        <f t="shared" si="23"/>
        <v>4.5</v>
      </c>
    </row>
    <row r="1480" spans="1:3" x14ac:dyDescent="0.2">
      <c r="A1480" s="3" t="s">
        <v>4532</v>
      </c>
      <c r="B1480">
        <v>3.51</v>
      </c>
      <c r="C1480">
        <f t="shared" si="23"/>
        <v>3.6</v>
      </c>
    </row>
    <row r="1481" spans="1:3" x14ac:dyDescent="0.2">
      <c r="A1481" s="3" t="s">
        <v>4576</v>
      </c>
      <c r="B1481">
        <v>4.4029999999999996</v>
      </c>
      <c r="C1481">
        <f t="shared" si="23"/>
        <v>4.5</v>
      </c>
    </row>
    <row r="1482" spans="1:3" x14ac:dyDescent="0.2">
      <c r="A1482" s="3" t="s">
        <v>4535</v>
      </c>
      <c r="B1482">
        <v>0.83499999999999996</v>
      </c>
      <c r="C1482">
        <f t="shared" si="23"/>
        <v>0.9</v>
      </c>
    </row>
    <row r="1483" spans="1:3" x14ac:dyDescent="0.2">
      <c r="A1483" s="3" t="s">
        <v>4543</v>
      </c>
      <c r="B1483">
        <v>0.1</v>
      </c>
      <c r="C1483">
        <f t="shared" si="23"/>
        <v>0.1</v>
      </c>
    </row>
    <row r="1484" spans="1:3" x14ac:dyDescent="0.2">
      <c r="A1484" s="3" t="s">
        <v>4586</v>
      </c>
      <c r="B1484">
        <v>0.57999999999999996</v>
      </c>
      <c r="C1484">
        <f t="shared" si="23"/>
        <v>0.6</v>
      </c>
    </row>
    <row r="1485" spans="1:3" x14ac:dyDescent="0.2">
      <c r="A1485" s="3" t="s">
        <v>4580</v>
      </c>
      <c r="B1485">
        <v>1.44</v>
      </c>
      <c r="C1485">
        <f t="shared" si="23"/>
        <v>1.5</v>
      </c>
    </row>
    <row r="1486" spans="1:3" x14ac:dyDescent="0.2">
      <c r="A1486" s="3" t="s">
        <v>4511</v>
      </c>
      <c r="B1486">
        <v>1.1890000000000001</v>
      </c>
      <c r="C1486">
        <f t="shared" si="23"/>
        <v>1.2000000000000002</v>
      </c>
    </row>
    <row r="1487" spans="1:3" x14ac:dyDescent="0.2">
      <c r="A1487" s="3" t="s">
        <v>4502</v>
      </c>
      <c r="B1487">
        <v>4.7869999999999999</v>
      </c>
      <c r="C1487">
        <f t="shared" si="23"/>
        <v>4.8</v>
      </c>
    </row>
    <row r="1488" spans="1:3" x14ac:dyDescent="0.2">
      <c r="A1488" s="3" t="s">
        <v>4583</v>
      </c>
      <c r="B1488">
        <v>1.5620000000000001</v>
      </c>
      <c r="C1488">
        <f t="shared" si="23"/>
        <v>1.6</v>
      </c>
    </row>
    <row r="1489" spans="1:3" x14ac:dyDescent="0.2">
      <c r="A1489" s="3" t="s">
        <v>4508</v>
      </c>
      <c r="B1489">
        <v>0.13</v>
      </c>
      <c r="C1489">
        <f t="shared" si="23"/>
        <v>0.2</v>
      </c>
    </row>
    <row r="1490" spans="1:3" x14ac:dyDescent="0.2">
      <c r="A1490" s="3" t="s">
        <v>4569</v>
      </c>
      <c r="B1490">
        <v>3.1579999999999999</v>
      </c>
      <c r="C1490">
        <f t="shared" si="23"/>
        <v>3.2</v>
      </c>
    </row>
    <row r="1491" spans="1:3" x14ac:dyDescent="0.2">
      <c r="A1491" s="3" t="s">
        <v>4529</v>
      </c>
      <c r="B1491">
        <v>1.008</v>
      </c>
      <c r="C1491">
        <f t="shared" si="23"/>
        <v>1.1000000000000001</v>
      </c>
    </row>
    <row r="1492" spans="1:3" x14ac:dyDescent="0.2">
      <c r="A1492" s="3" t="s">
        <v>4517</v>
      </c>
      <c r="B1492">
        <v>5.21</v>
      </c>
      <c r="C1492">
        <f t="shared" si="23"/>
        <v>5.3</v>
      </c>
    </row>
    <row r="1493" spans="1:3" x14ac:dyDescent="0.2">
      <c r="A1493" s="3" t="s">
        <v>4546</v>
      </c>
      <c r="B1493">
        <v>0.16</v>
      </c>
      <c r="C1493">
        <f t="shared" si="23"/>
        <v>0.2</v>
      </c>
    </row>
    <row r="1494" spans="1:3" x14ac:dyDescent="0.2">
      <c r="A1494" s="3" t="s">
        <v>4520</v>
      </c>
      <c r="B1494">
        <v>1.1279999999999999</v>
      </c>
      <c r="C1494">
        <f t="shared" si="23"/>
        <v>1.2000000000000002</v>
      </c>
    </row>
    <row r="1495" spans="1:3" x14ac:dyDescent="0.2">
      <c r="A1495" s="3" t="s">
        <v>4554</v>
      </c>
      <c r="B1495">
        <v>0.77400000000000002</v>
      </c>
      <c r="C1495">
        <f t="shared" si="23"/>
        <v>0.79999999999999993</v>
      </c>
    </row>
    <row r="1496" spans="1:3" x14ac:dyDescent="0.2">
      <c r="A1496" s="3" t="s">
        <v>4573</v>
      </c>
      <c r="B1496">
        <v>1.7010000000000001</v>
      </c>
      <c r="C1496">
        <f t="shared" si="23"/>
        <v>1.8</v>
      </c>
    </row>
    <row r="1497" spans="1:3" x14ac:dyDescent="0.2">
      <c r="A1497" s="3" t="s">
        <v>4523</v>
      </c>
      <c r="B1497">
        <v>5.984</v>
      </c>
      <c r="C1497">
        <f t="shared" si="23"/>
        <v>6</v>
      </c>
    </row>
    <row r="1498" spans="1:3" x14ac:dyDescent="0.2">
      <c r="A1498" s="3" t="s">
        <v>4566</v>
      </c>
      <c r="B1498">
        <v>4.7869999999999999</v>
      </c>
      <c r="C1498">
        <f t="shared" si="23"/>
        <v>4.8</v>
      </c>
    </row>
    <row r="1499" spans="1:3" x14ac:dyDescent="0.2">
      <c r="A1499" s="3" t="s">
        <v>4564</v>
      </c>
      <c r="B1499">
        <v>4.4029999999999996</v>
      </c>
      <c r="C1499">
        <f t="shared" si="23"/>
        <v>4.5</v>
      </c>
    </row>
    <row r="1500" spans="1:3" x14ac:dyDescent="0.2">
      <c r="A1500" s="3" t="s">
        <v>4551</v>
      </c>
      <c r="B1500">
        <v>1.512</v>
      </c>
      <c r="C1500">
        <f t="shared" si="23"/>
        <v>1.6</v>
      </c>
    </row>
    <row r="1501" spans="1:3" x14ac:dyDescent="0.2">
      <c r="A1501" s="3" t="s">
        <v>4557</v>
      </c>
      <c r="B1501">
        <v>0.45</v>
      </c>
      <c r="C1501">
        <f t="shared" si="23"/>
        <v>0.5</v>
      </c>
    </row>
    <row r="1502" spans="1:3" x14ac:dyDescent="0.2">
      <c r="A1502" s="3" t="s">
        <v>4526</v>
      </c>
      <c r="B1502">
        <v>5.298</v>
      </c>
      <c r="C1502">
        <f t="shared" si="23"/>
        <v>5.3</v>
      </c>
    </row>
    <row r="1503" spans="1:3" x14ac:dyDescent="0.2">
      <c r="A1503" s="3" t="s">
        <v>4505</v>
      </c>
      <c r="B1503">
        <v>0.89800000000000002</v>
      </c>
      <c r="C1503">
        <f t="shared" si="23"/>
        <v>0.9</v>
      </c>
    </row>
    <row r="1504" spans="1:3" x14ac:dyDescent="0.2">
      <c r="A1504" s="3" t="s">
        <v>4540</v>
      </c>
      <c r="B1504">
        <v>4.6779999999999999</v>
      </c>
      <c r="C1504">
        <f t="shared" si="23"/>
        <v>4.6999999999999993</v>
      </c>
    </row>
    <row r="1505" spans="1:3" x14ac:dyDescent="0.2">
      <c r="A1505" s="3" t="s">
        <v>4571</v>
      </c>
      <c r="B1505">
        <v>1.1020000000000001</v>
      </c>
      <c r="C1505">
        <f t="shared" si="23"/>
        <v>1.2000000000000002</v>
      </c>
    </row>
    <row r="1506" spans="1:3" x14ac:dyDescent="0.2">
      <c r="A1506" s="3" t="s">
        <v>4548</v>
      </c>
      <c r="B1506">
        <v>0.998</v>
      </c>
      <c r="C1506">
        <f t="shared" si="23"/>
        <v>1</v>
      </c>
    </row>
    <row r="1507" spans="1:3" x14ac:dyDescent="0.2">
      <c r="A1507" s="3" t="s">
        <v>4537</v>
      </c>
      <c r="B1507">
        <v>4.6779999999999999</v>
      </c>
      <c r="C1507">
        <f t="shared" si="23"/>
        <v>4.6999999999999993</v>
      </c>
    </row>
    <row r="1508" spans="1:3" x14ac:dyDescent="0.2">
      <c r="A1508" s="3" t="s">
        <v>4616</v>
      </c>
      <c r="B1508">
        <v>0.51</v>
      </c>
      <c r="C1508">
        <f t="shared" si="23"/>
        <v>0.6</v>
      </c>
    </row>
    <row r="1509" spans="1:3" x14ac:dyDescent="0.2">
      <c r="A1509" s="3" t="s">
        <v>4667</v>
      </c>
      <c r="B1509">
        <v>0.84</v>
      </c>
      <c r="C1509">
        <f t="shared" si="23"/>
        <v>0.9</v>
      </c>
    </row>
    <row r="1510" spans="1:3" x14ac:dyDescent="0.2">
      <c r="A1510" s="3" t="s">
        <v>4594</v>
      </c>
      <c r="B1510">
        <v>4.6779999999999999</v>
      </c>
      <c r="C1510">
        <f t="shared" si="23"/>
        <v>4.6999999999999993</v>
      </c>
    </row>
    <row r="1511" spans="1:3" x14ac:dyDescent="0.2">
      <c r="A1511" s="3" t="s">
        <v>4665</v>
      </c>
      <c r="B1511">
        <v>0.90700000000000003</v>
      </c>
      <c r="C1511">
        <f t="shared" si="23"/>
        <v>1</v>
      </c>
    </row>
    <row r="1512" spans="1:3" x14ac:dyDescent="0.2">
      <c r="A1512" s="3" t="s">
        <v>4631</v>
      </c>
      <c r="B1512">
        <v>4.4029999999999996</v>
      </c>
      <c r="C1512">
        <f t="shared" si="23"/>
        <v>4.5</v>
      </c>
    </row>
    <row r="1513" spans="1:3" x14ac:dyDescent="0.2">
      <c r="A1513" s="3" t="s">
        <v>4642</v>
      </c>
      <c r="B1513">
        <v>0.97899999999999998</v>
      </c>
      <c r="C1513">
        <f t="shared" si="23"/>
        <v>1</v>
      </c>
    </row>
    <row r="1514" spans="1:3" x14ac:dyDescent="0.2">
      <c r="A1514" s="3" t="s">
        <v>4670</v>
      </c>
      <c r="B1514">
        <v>9.2040000000000006</v>
      </c>
      <c r="C1514">
        <f t="shared" si="23"/>
        <v>9.2999999999999989</v>
      </c>
    </row>
    <row r="1515" spans="1:3" x14ac:dyDescent="0.2">
      <c r="A1515" s="3" t="s">
        <v>4610</v>
      </c>
      <c r="B1515">
        <v>0.54600000000000004</v>
      </c>
      <c r="C1515">
        <f t="shared" si="23"/>
        <v>0.6</v>
      </c>
    </row>
    <row r="1516" spans="1:3" x14ac:dyDescent="0.2">
      <c r="A1516" s="3" t="s">
        <v>4613</v>
      </c>
      <c r="B1516">
        <v>4.6779999999999999</v>
      </c>
      <c r="C1516">
        <f t="shared" si="23"/>
        <v>4.6999999999999993</v>
      </c>
    </row>
    <row r="1517" spans="1:3" x14ac:dyDescent="0.2">
      <c r="A1517" s="3" t="s">
        <v>4592</v>
      </c>
      <c r="B1517">
        <v>0.8</v>
      </c>
      <c r="C1517">
        <f t="shared" si="23"/>
        <v>0.8</v>
      </c>
    </row>
    <row r="1518" spans="1:3" x14ac:dyDescent="0.2">
      <c r="A1518" s="3" t="s">
        <v>4598</v>
      </c>
      <c r="B1518">
        <v>4.6779999999999999</v>
      </c>
      <c r="C1518">
        <f t="shared" si="23"/>
        <v>4.6999999999999993</v>
      </c>
    </row>
    <row r="1519" spans="1:3" x14ac:dyDescent="0.2">
      <c r="A1519" s="3" t="s">
        <v>4659</v>
      </c>
      <c r="B1519">
        <v>4.266</v>
      </c>
      <c r="C1519">
        <f t="shared" si="23"/>
        <v>4.3</v>
      </c>
    </row>
    <row r="1520" spans="1:3" x14ac:dyDescent="0.2">
      <c r="A1520" s="3" t="s">
        <v>4628</v>
      </c>
      <c r="B1520">
        <v>0.89600000000000002</v>
      </c>
      <c r="C1520">
        <f t="shared" si="23"/>
        <v>0.9</v>
      </c>
    </row>
    <row r="1521" spans="1:3" x14ac:dyDescent="0.2">
      <c r="A1521" s="3" t="s">
        <v>4625</v>
      </c>
      <c r="B1521">
        <v>5.7729999999999997</v>
      </c>
      <c r="C1521">
        <f t="shared" si="23"/>
        <v>5.8</v>
      </c>
    </row>
    <row r="1522" spans="1:3" x14ac:dyDescent="0.2">
      <c r="A1522" s="3" t="s">
        <v>4644</v>
      </c>
      <c r="B1522">
        <v>4.532</v>
      </c>
      <c r="C1522">
        <f t="shared" si="23"/>
        <v>4.5999999999999996</v>
      </c>
    </row>
    <row r="1523" spans="1:3" x14ac:dyDescent="0.2">
      <c r="A1523" s="3" t="s">
        <v>4622</v>
      </c>
      <c r="B1523">
        <v>4.7990000000000004</v>
      </c>
      <c r="C1523">
        <f t="shared" si="23"/>
        <v>4.8</v>
      </c>
    </row>
    <row r="1524" spans="1:3" x14ac:dyDescent="0.2">
      <c r="A1524" s="3" t="s">
        <v>4650</v>
      </c>
      <c r="B1524">
        <v>6.66</v>
      </c>
      <c r="C1524">
        <f t="shared" si="23"/>
        <v>6.6999999999999993</v>
      </c>
    </row>
    <row r="1525" spans="1:3" x14ac:dyDescent="0.2">
      <c r="A1525" s="3" t="s">
        <v>4600</v>
      </c>
      <c r="B1525">
        <v>9.6</v>
      </c>
      <c r="C1525">
        <f t="shared" si="23"/>
        <v>9.6</v>
      </c>
    </row>
    <row r="1526" spans="1:3" x14ac:dyDescent="0.2">
      <c r="A1526" s="3" t="s">
        <v>4602</v>
      </c>
      <c r="B1526">
        <v>0.83199999999999996</v>
      </c>
      <c r="C1526">
        <f t="shared" si="23"/>
        <v>0.9</v>
      </c>
    </row>
    <row r="1527" spans="1:3" x14ac:dyDescent="0.2">
      <c r="A1527" s="3" t="s">
        <v>4604</v>
      </c>
      <c r="B1527">
        <v>0.57199999999999995</v>
      </c>
      <c r="C1527">
        <f t="shared" si="23"/>
        <v>0.6</v>
      </c>
    </row>
    <row r="1528" spans="1:3" x14ac:dyDescent="0.2">
      <c r="A1528" s="3" t="s">
        <v>4672</v>
      </c>
      <c r="B1528">
        <v>4.266</v>
      </c>
      <c r="C1528">
        <f t="shared" si="23"/>
        <v>4.3</v>
      </c>
    </row>
    <row r="1529" spans="1:3" x14ac:dyDescent="0.2">
      <c r="A1529" s="3" t="s">
        <v>4674</v>
      </c>
      <c r="B1529">
        <v>4.266</v>
      </c>
      <c r="C1529">
        <f t="shared" si="23"/>
        <v>4.3</v>
      </c>
    </row>
    <row r="1530" spans="1:3" x14ac:dyDescent="0.2">
      <c r="A1530" s="3" t="s">
        <v>4589</v>
      </c>
      <c r="B1530">
        <v>4.6379999999999999</v>
      </c>
      <c r="C1530">
        <f t="shared" si="23"/>
        <v>4.6999999999999993</v>
      </c>
    </row>
    <row r="1531" spans="1:3" x14ac:dyDescent="0.2">
      <c r="A1531" s="3" t="s">
        <v>4636</v>
      </c>
      <c r="B1531">
        <v>8.968</v>
      </c>
      <c r="C1531">
        <f t="shared" si="23"/>
        <v>9</v>
      </c>
    </row>
    <row r="1532" spans="1:3" x14ac:dyDescent="0.2">
      <c r="A1532" s="3" t="s">
        <v>4619</v>
      </c>
      <c r="B1532">
        <v>3.3119999999999998</v>
      </c>
      <c r="C1532">
        <f t="shared" si="23"/>
        <v>3.4</v>
      </c>
    </row>
    <row r="1533" spans="1:3" x14ac:dyDescent="0.2">
      <c r="A1533" s="3" t="s">
        <v>4656</v>
      </c>
      <c r="B1533">
        <v>4.4029999999999996</v>
      </c>
      <c r="C1533">
        <f t="shared" si="23"/>
        <v>4.5</v>
      </c>
    </row>
    <row r="1534" spans="1:3" x14ac:dyDescent="0.2">
      <c r="A1534" s="3" t="s">
        <v>4596</v>
      </c>
      <c r="B1534">
        <v>4.266</v>
      </c>
      <c r="C1534">
        <f t="shared" si="23"/>
        <v>4.3</v>
      </c>
    </row>
    <row r="1535" spans="1:3" x14ac:dyDescent="0.2">
      <c r="A1535" s="3" t="s">
        <v>4634</v>
      </c>
      <c r="B1535">
        <v>4.266</v>
      </c>
      <c r="C1535">
        <f t="shared" si="23"/>
        <v>4.3</v>
      </c>
    </row>
    <row r="1536" spans="1:3" x14ac:dyDescent="0.2">
      <c r="A1536" s="3" t="s">
        <v>4607</v>
      </c>
      <c r="B1536">
        <v>3.194</v>
      </c>
      <c r="C1536">
        <f t="shared" si="23"/>
        <v>3.2</v>
      </c>
    </row>
    <row r="1537" spans="1:3" x14ac:dyDescent="0.2">
      <c r="A1537" s="3" t="s">
        <v>4677</v>
      </c>
      <c r="B1537">
        <v>4.4029999999999996</v>
      </c>
      <c r="C1537">
        <f t="shared" si="23"/>
        <v>4.5</v>
      </c>
    </row>
    <row r="1538" spans="1:3" x14ac:dyDescent="0.2">
      <c r="A1538" s="3" t="s">
        <v>4647</v>
      </c>
      <c r="B1538">
        <v>4.7990000000000004</v>
      </c>
      <c r="C1538">
        <f t="shared" si="23"/>
        <v>4.8</v>
      </c>
    </row>
    <row r="1539" spans="1:3" x14ac:dyDescent="0.2">
      <c r="A1539" s="3" t="s">
        <v>4653</v>
      </c>
      <c r="B1539">
        <v>4.6379999999999999</v>
      </c>
      <c r="C1539">
        <f t="shared" ref="C1539:C1602" si="24">ROUNDUP(B1539,1)</f>
        <v>4.6999999999999993</v>
      </c>
    </row>
    <row r="1540" spans="1:3" x14ac:dyDescent="0.2">
      <c r="A1540" s="3" t="s">
        <v>4662</v>
      </c>
      <c r="B1540">
        <v>0.246</v>
      </c>
      <c r="C1540">
        <f t="shared" si="24"/>
        <v>0.30000000000000004</v>
      </c>
    </row>
    <row r="1541" spans="1:3" x14ac:dyDescent="0.2">
      <c r="A1541" s="3" t="s">
        <v>4639</v>
      </c>
      <c r="B1541">
        <v>0.1</v>
      </c>
      <c r="C1541">
        <f t="shared" si="24"/>
        <v>0.1</v>
      </c>
    </row>
    <row r="1542" spans="1:3" x14ac:dyDescent="0.2">
      <c r="A1542" s="3" t="s">
        <v>4771</v>
      </c>
      <c r="B1542">
        <v>4.4029999999999996</v>
      </c>
      <c r="C1542">
        <f t="shared" si="24"/>
        <v>4.5</v>
      </c>
    </row>
    <row r="1543" spans="1:3" x14ac:dyDescent="0.2">
      <c r="A1543" s="3" t="s">
        <v>4739</v>
      </c>
      <c r="B1543">
        <v>4.3650000000000002</v>
      </c>
      <c r="C1543">
        <f t="shared" si="24"/>
        <v>4.3999999999999995</v>
      </c>
    </row>
    <row r="1544" spans="1:3" x14ac:dyDescent="0.2">
      <c r="A1544" s="3" t="s">
        <v>4709</v>
      </c>
      <c r="B1544">
        <v>4.6779999999999999</v>
      </c>
      <c r="C1544">
        <f t="shared" si="24"/>
        <v>4.6999999999999993</v>
      </c>
    </row>
    <row r="1545" spans="1:3" x14ac:dyDescent="0.2">
      <c r="A1545" s="3" t="s">
        <v>4725</v>
      </c>
      <c r="B1545">
        <v>0.03</v>
      </c>
      <c r="C1545">
        <f t="shared" si="24"/>
        <v>0.1</v>
      </c>
    </row>
    <row r="1546" spans="1:3" x14ac:dyDescent="0.2">
      <c r="A1546" s="3" t="s">
        <v>4704</v>
      </c>
      <c r="B1546">
        <v>6.9550000000000001</v>
      </c>
      <c r="C1546">
        <f t="shared" si="24"/>
        <v>7</v>
      </c>
    </row>
    <row r="1547" spans="1:3" x14ac:dyDescent="0.2">
      <c r="A1547" s="3" t="s">
        <v>4680</v>
      </c>
      <c r="B1547">
        <v>1.1140000000000001</v>
      </c>
      <c r="C1547">
        <f t="shared" si="24"/>
        <v>1.2000000000000002</v>
      </c>
    </row>
    <row r="1548" spans="1:3" x14ac:dyDescent="0.2">
      <c r="A1548" s="3" t="s">
        <v>4797</v>
      </c>
      <c r="B1548">
        <v>4.532</v>
      </c>
      <c r="C1548">
        <f t="shared" si="24"/>
        <v>4.5999999999999996</v>
      </c>
    </row>
    <row r="1549" spans="1:3" x14ac:dyDescent="0.2">
      <c r="A1549" s="3" t="s">
        <v>4689</v>
      </c>
      <c r="B1549">
        <v>11.906000000000001</v>
      </c>
      <c r="C1549">
        <f t="shared" si="24"/>
        <v>12</v>
      </c>
    </row>
    <row r="1550" spans="1:3" x14ac:dyDescent="0.2">
      <c r="A1550" s="3" t="s">
        <v>4754</v>
      </c>
      <c r="B1550">
        <v>0.12</v>
      </c>
      <c r="C1550">
        <f t="shared" si="24"/>
        <v>0.2</v>
      </c>
    </row>
    <row r="1551" spans="1:3" x14ac:dyDescent="0.2">
      <c r="A1551" s="3" t="s">
        <v>4786</v>
      </c>
      <c r="B1551">
        <v>0.08</v>
      </c>
      <c r="C1551">
        <f t="shared" si="24"/>
        <v>0.1</v>
      </c>
    </row>
    <row r="1552" spans="1:3" x14ac:dyDescent="0.2">
      <c r="A1552" s="3" t="s">
        <v>4686</v>
      </c>
      <c r="B1552">
        <v>4.6779999999999999</v>
      </c>
      <c r="C1552">
        <f t="shared" si="24"/>
        <v>4.6999999999999993</v>
      </c>
    </row>
    <row r="1553" spans="1:3" x14ac:dyDescent="0.2">
      <c r="A1553" s="3" t="s">
        <v>4765</v>
      </c>
      <c r="B1553">
        <v>0.12</v>
      </c>
      <c r="C1553">
        <f t="shared" si="24"/>
        <v>0.2</v>
      </c>
    </row>
    <row r="1554" spans="1:3" x14ac:dyDescent="0.2">
      <c r="A1554" s="3" t="s">
        <v>4712</v>
      </c>
      <c r="B1554">
        <v>4.7869999999999999</v>
      </c>
      <c r="C1554">
        <f t="shared" si="24"/>
        <v>4.8</v>
      </c>
    </row>
    <row r="1555" spans="1:3" x14ac:dyDescent="0.2">
      <c r="A1555" s="3" t="s">
        <v>4759</v>
      </c>
      <c r="B1555">
        <v>4.532</v>
      </c>
      <c r="C1555">
        <f t="shared" si="24"/>
        <v>4.5999999999999996</v>
      </c>
    </row>
    <row r="1556" spans="1:3" x14ac:dyDescent="0.2">
      <c r="A1556" s="3" t="s">
        <v>4789</v>
      </c>
      <c r="B1556">
        <v>0.35</v>
      </c>
      <c r="C1556">
        <f t="shared" si="24"/>
        <v>0.4</v>
      </c>
    </row>
    <row r="1557" spans="1:3" x14ac:dyDescent="0.2">
      <c r="A1557" s="3" t="s">
        <v>4748</v>
      </c>
      <c r="B1557">
        <v>0.40300000000000002</v>
      </c>
      <c r="C1557">
        <f t="shared" si="24"/>
        <v>0.5</v>
      </c>
    </row>
    <row r="1558" spans="1:3" x14ac:dyDescent="0.2">
      <c r="A1558" s="3" t="s">
        <v>4751</v>
      </c>
      <c r="B1558">
        <v>0.437</v>
      </c>
      <c r="C1558">
        <f t="shared" si="24"/>
        <v>0.5</v>
      </c>
    </row>
    <row r="1559" spans="1:3" x14ac:dyDescent="0.2">
      <c r="A1559" s="3" t="s">
        <v>4701</v>
      </c>
      <c r="B1559">
        <v>0.54</v>
      </c>
      <c r="C1559">
        <f t="shared" si="24"/>
        <v>0.6</v>
      </c>
    </row>
    <row r="1560" spans="1:3" x14ac:dyDescent="0.2">
      <c r="A1560" s="3" t="s">
        <v>4774</v>
      </c>
      <c r="B1560">
        <v>1.24</v>
      </c>
      <c r="C1560">
        <f t="shared" si="24"/>
        <v>1.3</v>
      </c>
    </row>
    <row r="1561" spans="1:3" x14ac:dyDescent="0.2">
      <c r="A1561" s="3" t="s">
        <v>4780</v>
      </c>
      <c r="B1561">
        <v>1.6240000000000001</v>
      </c>
      <c r="C1561">
        <f t="shared" si="24"/>
        <v>1.7000000000000002</v>
      </c>
    </row>
    <row r="1562" spans="1:3" x14ac:dyDescent="0.2">
      <c r="A1562" s="3" t="s">
        <v>4722</v>
      </c>
      <c r="B1562">
        <v>0.42499999999999999</v>
      </c>
      <c r="C1562">
        <f t="shared" si="24"/>
        <v>0.5</v>
      </c>
    </row>
    <row r="1563" spans="1:3" x14ac:dyDescent="0.2">
      <c r="A1563" s="3" t="s">
        <v>4718</v>
      </c>
      <c r="B1563">
        <v>4.7869999999999999</v>
      </c>
      <c r="C1563">
        <f t="shared" si="24"/>
        <v>4.8</v>
      </c>
    </row>
    <row r="1564" spans="1:3" x14ac:dyDescent="0.2">
      <c r="A1564" s="3" t="s">
        <v>4736</v>
      </c>
      <c r="B1564">
        <v>7.7569999999999997</v>
      </c>
      <c r="C1564">
        <f t="shared" si="24"/>
        <v>7.8</v>
      </c>
    </row>
    <row r="1565" spans="1:3" x14ac:dyDescent="0.2">
      <c r="A1565" s="3" t="s">
        <v>4791</v>
      </c>
      <c r="B1565">
        <v>4.6379999999999999</v>
      </c>
      <c r="C1565">
        <f t="shared" si="24"/>
        <v>4.6999999999999993</v>
      </c>
    </row>
    <row r="1566" spans="1:3" x14ac:dyDescent="0.2">
      <c r="A1566" s="3" t="s">
        <v>4720</v>
      </c>
      <c r="B1566">
        <v>1.0920000000000001</v>
      </c>
      <c r="C1566">
        <f t="shared" si="24"/>
        <v>1.1000000000000001</v>
      </c>
    </row>
    <row r="1567" spans="1:3" x14ac:dyDescent="0.2">
      <c r="A1567" s="3" t="s">
        <v>4730</v>
      </c>
      <c r="B1567">
        <v>4.7869999999999999</v>
      </c>
      <c r="C1567">
        <f t="shared" si="24"/>
        <v>4.8</v>
      </c>
    </row>
    <row r="1568" spans="1:3" x14ac:dyDescent="0.2">
      <c r="A1568" s="3" t="s">
        <v>4683</v>
      </c>
      <c r="B1568">
        <v>0.03</v>
      </c>
      <c r="C1568">
        <f t="shared" si="24"/>
        <v>0.1</v>
      </c>
    </row>
    <row r="1569" spans="1:3" x14ac:dyDescent="0.2">
      <c r="A1569" s="3" t="s">
        <v>4742</v>
      </c>
      <c r="B1569">
        <v>4.8380000000000001</v>
      </c>
      <c r="C1569">
        <f t="shared" si="24"/>
        <v>4.8999999999999995</v>
      </c>
    </row>
    <row r="1570" spans="1:3" x14ac:dyDescent="0.2">
      <c r="A1570" s="3" t="s">
        <v>4695</v>
      </c>
      <c r="B1570">
        <v>0.96699999999999997</v>
      </c>
      <c r="C1570">
        <f t="shared" si="24"/>
        <v>1</v>
      </c>
    </row>
    <row r="1571" spans="1:3" x14ac:dyDescent="0.2">
      <c r="A1571" s="3" t="s">
        <v>4757</v>
      </c>
      <c r="B1571">
        <v>3.024</v>
      </c>
      <c r="C1571">
        <f t="shared" si="24"/>
        <v>3.1</v>
      </c>
    </row>
    <row r="1572" spans="1:3" x14ac:dyDescent="0.2">
      <c r="A1572" s="3" t="s">
        <v>4794</v>
      </c>
      <c r="B1572">
        <v>4.9370000000000003</v>
      </c>
      <c r="C1572">
        <f t="shared" si="24"/>
        <v>5</v>
      </c>
    </row>
    <row r="1573" spans="1:3" x14ac:dyDescent="0.2">
      <c r="A1573" s="3" t="s">
        <v>4715</v>
      </c>
      <c r="B1573">
        <v>5.4139999999999997</v>
      </c>
      <c r="C1573">
        <f t="shared" si="24"/>
        <v>5.5</v>
      </c>
    </row>
    <row r="1574" spans="1:3" x14ac:dyDescent="0.2">
      <c r="A1574" s="3" t="s">
        <v>4706</v>
      </c>
      <c r="B1574">
        <v>4.5060000000000002</v>
      </c>
      <c r="C1574">
        <f t="shared" si="24"/>
        <v>4.5999999999999996</v>
      </c>
    </row>
    <row r="1575" spans="1:3" x14ac:dyDescent="0.2">
      <c r="A1575" s="3" t="s">
        <v>4762</v>
      </c>
      <c r="B1575">
        <v>9.44</v>
      </c>
      <c r="C1575">
        <f t="shared" si="24"/>
        <v>9.5</v>
      </c>
    </row>
    <row r="1576" spans="1:3" x14ac:dyDescent="0.2">
      <c r="A1576" s="3" t="s">
        <v>4767</v>
      </c>
      <c r="B1576">
        <v>0.27</v>
      </c>
      <c r="C1576">
        <f t="shared" si="24"/>
        <v>0.30000000000000004</v>
      </c>
    </row>
    <row r="1577" spans="1:3" x14ac:dyDescent="0.2">
      <c r="A1577" s="3" t="s">
        <v>4769</v>
      </c>
      <c r="B1577">
        <v>4.4029999999999996</v>
      </c>
      <c r="C1577">
        <f t="shared" si="24"/>
        <v>4.5</v>
      </c>
    </row>
    <row r="1578" spans="1:3" x14ac:dyDescent="0.2">
      <c r="A1578" s="3" t="s">
        <v>4800</v>
      </c>
      <c r="B1578">
        <v>4.5060000000000002</v>
      </c>
      <c r="C1578">
        <f t="shared" si="24"/>
        <v>4.5999999999999996</v>
      </c>
    </row>
    <row r="1579" spans="1:3" x14ac:dyDescent="0.2">
      <c r="A1579" s="3" t="s">
        <v>4777</v>
      </c>
      <c r="B1579">
        <v>7.04</v>
      </c>
      <c r="C1579">
        <f t="shared" si="24"/>
        <v>7.1</v>
      </c>
    </row>
    <row r="1580" spans="1:3" x14ac:dyDescent="0.2">
      <c r="A1580" s="3" t="s">
        <v>4692</v>
      </c>
      <c r="B1580">
        <v>5.069</v>
      </c>
      <c r="C1580">
        <f t="shared" si="24"/>
        <v>5.0999999999999996</v>
      </c>
    </row>
    <row r="1581" spans="1:3" x14ac:dyDescent="0.2">
      <c r="A1581" s="3" t="s">
        <v>4745</v>
      </c>
      <c r="B1581">
        <v>4.91</v>
      </c>
      <c r="C1581">
        <f t="shared" si="24"/>
        <v>5</v>
      </c>
    </row>
    <row r="1582" spans="1:3" x14ac:dyDescent="0.2">
      <c r="A1582" s="3" t="s">
        <v>4728</v>
      </c>
      <c r="B1582">
        <v>2.3039999999999998</v>
      </c>
      <c r="C1582">
        <f t="shared" si="24"/>
        <v>2.4</v>
      </c>
    </row>
    <row r="1583" spans="1:3" x14ac:dyDescent="0.2">
      <c r="A1583" s="3" t="s">
        <v>4698</v>
      </c>
      <c r="B1583">
        <v>0.96</v>
      </c>
      <c r="C1583">
        <f t="shared" si="24"/>
        <v>1</v>
      </c>
    </row>
    <row r="1584" spans="1:3" x14ac:dyDescent="0.2">
      <c r="A1584" s="3" t="s">
        <v>4783</v>
      </c>
      <c r="B1584">
        <v>4.532</v>
      </c>
      <c r="C1584">
        <f t="shared" si="24"/>
        <v>4.5999999999999996</v>
      </c>
    </row>
    <row r="1585" spans="1:3" x14ac:dyDescent="0.2">
      <c r="A1585" s="3" t="s">
        <v>4733</v>
      </c>
      <c r="B1585">
        <v>6.9889999999999999</v>
      </c>
      <c r="C1585">
        <f t="shared" si="24"/>
        <v>7</v>
      </c>
    </row>
    <row r="1586" spans="1:3" x14ac:dyDescent="0.2">
      <c r="A1586" s="3" t="s">
        <v>4841</v>
      </c>
      <c r="B1586">
        <v>11.656000000000001</v>
      </c>
      <c r="C1586">
        <f t="shared" si="24"/>
        <v>11.7</v>
      </c>
    </row>
    <row r="1587" spans="1:3" x14ac:dyDescent="0.2">
      <c r="A1587" s="3" t="s">
        <v>4821</v>
      </c>
      <c r="B1587">
        <v>0.90500000000000003</v>
      </c>
      <c r="C1587">
        <f t="shared" si="24"/>
        <v>1</v>
      </c>
    </row>
    <row r="1588" spans="1:3" x14ac:dyDescent="0.2">
      <c r="A1588" s="3" t="s">
        <v>4815</v>
      </c>
      <c r="B1588">
        <v>0.1</v>
      </c>
      <c r="C1588">
        <f t="shared" si="24"/>
        <v>0.1</v>
      </c>
    </row>
    <row r="1589" spans="1:3" x14ac:dyDescent="0.2">
      <c r="A1589" s="3" t="s">
        <v>4809</v>
      </c>
      <c r="B1589">
        <v>5.9039999999999999</v>
      </c>
      <c r="C1589">
        <f t="shared" si="24"/>
        <v>6</v>
      </c>
    </row>
    <row r="1590" spans="1:3" x14ac:dyDescent="0.2">
      <c r="A1590" s="3" t="s">
        <v>4844</v>
      </c>
      <c r="B1590">
        <v>4.6379999999999999</v>
      </c>
      <c r="C1590">
        <f t="shared" si="24"/>
        <v>4.6999999999999993</v>
      </c>
    </row>
    <row r="1591" spans="1:3" x14ac:dyDescent="0.2">
      <c r="A1591" s="3" t="s">
        <v>4847</v>
      </c>
      <c r="B1591">
        <v>1.742</v>
      </c>
      <c r="C1591">
        <f t="shared" si="24"/>
        <v>1.8</v>
      </c>
    </row>
    <row r="1592" spans="1:3" x14ac:dyDescent="0.2">
      <c r="A1592" s="3" t="s">
        <v>4830</v>
      </c>
      <c r="B1592">
        <v>0.23</v>
      </c>
      <c r="C1592">
        <f t="shared" si="24"/>
        <v>0.30000000000000004</v>
      </c>
    </row>
    <row r="1593" spans="1:3" x14ac:dyDescent="0.2">
      <c r="A1593" s="3" t="s">
        <v>4818</v>
      </c>
      <c r="B1593">
        <v>0.61599999999999999</v>
      </c>
      <c r="C1593">
        <f t="shared" si="24"/>
        <v>0.7</v>
      </c>
    </row>
    <row r="1594" spans="1:3" x14ac:dyDescent="0.2">
      <c r="A1594" s="3" t="s">
        <v>4812</v>
      </c>
      <c r="B1594">
        <v>1.92</v>
      </c>
      <c r="C1594">
        <f t="shared" si="24"/>
        <v>2</v>
      </c>
    </row>
    <row r="1595" spans="1:3" x14ac:dyDescent="0.2">
      <c r="A1595" s="3" t="s">
        <v>4831</v>
      </c>
      <c r="B1595">
        <v>6.4329999999999998</v>
      </c>
      <c r="C1595">
        <f t="shared" si="24"/>
        <v>6.5</v>
      </c>
    </row>
    <row r="1596" spans="1:3" x14ac:dyDescent="0.2">
      <c r="A1596" s="3" t="s">
        <v>4834</v>
      </c>
      <c r="B1596">
        <v>4.532</v>
      </c>
      <c r="C1596">
        <f t="shared" si="24"/>
        <v>4.5999999999999996</v>
      </c>
    </row>
    <row r="1597" spans="1:3" x14ac:dyDescent="0.2">
      <c r="A1597" s="3" t="s">
        <v>4838</v>
      </c>
      <c r="B1597">
        <v>1.1339999999999999</v>
      </c>
      <c r="C1597">
        <f t="shared" si="24"/>
        <v>1.2000000000000002</v>
      </c>
    </row>
    <row r="1598" spans="1:3" x14ac:dyDescent="0.2">
      <c r="A1598" s="3" t="s">
        <v>4837</v>
      </c>
      <c r="B1598">
        <v>6.1340000000000003</v>
      </c>
      <c r="C1598">
        <f t="shared" si="24"/>
        <v>6.1999999999999993</v>
      </c>
    </row>
    <row r="1599" spans="1:3" x14ac:dyDescent="0.2">
      <c r="A1599" s="3" t="s">
        <v>4824</v>
      </c>
      <c r="B1599">
        <v>6.3360000000000003</v>
      </c>
      <c r="C1599">
        <f t="shared" si="24"/>
        <v>6.3999999999999995</v>
      </c>
    </row>
    <row r="1600" spans="1:3" x14ac:dyDescent="0.2">
      <c r="A1600" s="3" t="s">
        <v>4862</v>
      </c>
      <c r="B1600">
        <v>4.532</v>
      </c>
      <c r="C1600">
        <f t="shared" si="24"/>
        <v>4.5999999999999996</v>
      </c>
    </row>
    <row r="1601" spans="1:3" x14ac:dyDescent="0.2">
      <c r="A1601" s="3" t="s">
        <v>4853</v>
      </c>
      <c r="B1601">
        <v>0.875</v>
      </c>
      <c r="C1601">
        <f t="shared" si="24"/>
        <v>0.9</v>
      </c>
    </row>
    <row r="1602" spans="1:3" x14ac:dyDescent="0.2">
      <c r="A1602" s="3" t="s">
        <v>4859</v>
      </c>
      <c r="B1602">
        <v>14.372</v>
      </c>
      <c r="C1602">
        <f t="shared" si="24"/>
        <v>14.4</v>
      </c>
    </row>
    <row r="1603" spans="1:3" x14ac:dyDescent="0.2">
      <c r="A1603" s="3" t="s">
        <v>4867</v>
      </c>
      <c r="B1603">
        <v>0.58299999999999996</v>
      </c>
      <c r="C1603">
        <f t="shared" ref="C1603:C1666" si="25">ROUNDUP(B1603,1)</f>
        <v>0.6</v>
      </c>
    </row>
    <row r="1604" spans="1:3" x14ac:dyDescent="0.2">
      <c r="A1604" s="3" t="s">
        <v>4827</v>
      </c>
      <c r="B1604">
        <v>0.1</v>
      </c>
      <c r="C1604">
        <f t="shared" si="25"/>
        <v>0.1</v>
      </c>
    </row>
    <row r="1605" spans="1:3" x14ac:dyDescent="0.2">
      <c r="A1605" s="3" t="s">
        <v>4864</v>
      </c>
      <c r="B1605">
        <v>11.316000000000001</v>
      </c>
      <c r="C1605">
        <f t="shared" si="25"/>
        <v>11.4</v>
      </c>
    </row>
    <row r="1606" spans="1:3" x14ac:dyDescent="0.2">
      <c r="A1606" s="3" t="s">
        <v>4803</v>
      </c>
      <c r="B1606">
        <v>4.532</v>
      </c>
      <c r="C1606">
        <f t="shared" si="25"/>
        <v>4.5999999999999996</v>
      </c>
    </row>
    <row r="1607" spans="1:3" x14ac:dyDescent="0.2">
      <c r="A1607" s="3" t="s">
        <v>4806</v>
      </c>
      <c r="B1607">
        <v>0.28999999999999998</v>
      </c>
      <c r="C1607">
        <f t="shared" si="25"/>
        <v>0.30000000000000004</v>
      </c>
    </row>
    <row r="1608" spans="1:3" x14ac:dyDescent="0.2">
      <c r="A1608" s="3" t="s">
        <v>4856</v>
      </c>
      <c r="B1608">
        <v>0.79800000000000004</v>
      </c>
      <c r="C1608">
        <f t="shared" si="25"/>
        <v>0.79999999999999993</v>
      </c>
    </row>
    <row r="1609" spans="1:3" x14ac:dyDescent="0.2">
      <c r="A1609" s="3" t="s">
        <v>4850</v>
      </c>
      <c r="B1609">
        <v>4.532</v>
      </c>
      <c r="C1609">
        <f t="shared" si="25"/>
        <v>4.5999999999999996</v>
      </c>
    </row>
    <row r="1610" spans="1:3" x14ac:dyDescent="0.2">
      <c r="A1610" s="3" t="s">
        <v>4925</v>
      </c>
      <c r="B1610">
        <v>0.46899999999999997</v>
      </c>
      <c r="C1610">
        <f t="shared" si="25"/>
        <v>0.5</v>
      </c>
    </row>
    <row r="1611" spans="1:3" x14ac:dyDescent="0.2">
      <c r="A1611" s="3" t="s">
        <v>4894</v>
      </c>
      <c r="B1611">
        <v>0.86399999999999999</v>
      </c>
      <c r="C1611">
        <f t="shared" si="25"/>
        <v>0.9</v>
      </c>
    </row>
    <row r="1612" spans="1:3" x14ac:dyDescent="0.2">
      <c r="A1612" s="3" t="s">
        <v>4954</v>
      </c>
      <c r="B1612">
        <v>14.848000000000001</v>
      </c>
      <c r="C1612">
        <f t="shared" si="25"/>
        <v>14.9</v>
      </c>
    </row>
    <row r="1613" spans="1:3" x14ac:dyDescent="0.2">
      <c r="A1613" s="3" t="s">
        <v>4902</v>
      </c>
      <c r="B1613">
        <v>0.33</v>
      </c>
      <c r="C1613">
        <f t="shared" si="25"/>
        <v>0.4</v>
      </c>
    </row>
    <row r="1614" spans="1:3" x14ac:dyDescent="0.2">
      <c r="A1614" s="3" t="s">
        <v>4873</v>
      </c>
      <c r="B1614">
        <v>1.1599999999999999</v>
      </c>
      <c r="C1614">
        <f t="shared" si="25"/>
        <v>1.2000000000000002</v>
      </c>
    </row>
    <row r="1615" spans="1:3" x14ac:dyDescent="0.2">
      <c r="A1615" s="3" t="s">
        <v>4899</v>
      </c>
      <c r="B1615">
        <v>4.3650000000000002</v>
      </c>
      <c r="C1615">
        <f t="shared" si="25"/>
        <v>4.3999999999999995</v>
      </c>
    </row>
    <row r="1616" spans="1:3" x14ac:dyDescent="0.2">
      <c r="A1616" s="3" t="s">
        <v>4885</v>
      </c>
      <c r="B1616">
        <v>4.532</v>
      </c>
      <c r="C1616">
        <f t="shared" si="25"/>
        <v>4.5999999999999996</v>
      </c>
    </row>
    <row r="1617" spans="1:3" x14ac:dyDescent="0.2">
      <c r="A1617" s="3" t="s">
        <v>4976</v>
      </c>
      <c r="B1617">
        <v>1.1859999999999999</v>
      </c>
      <c r="C1617">
        <f t="shared" si="25"/>
        <v>1.2000000000000002</v>
      </c>
    </row>
    <row r="1618" spans="1:3" x14ac:dyDescent="0.2">
      <c r="A1618" s="3" t="s">
        <v>4971</v>
      </c>
      <c r="B1618">
        <v>4.5060000000000002</v>
      </c>
      <c r="C1618">
        <f t="shared" si="25"/>
        <v>4.5999999999999996</v>
      </c>
    </row>
    <row r="1619" spans="1:3" x14ac:dyDescent="0.2">
      <c r="A1619" s="3" t="s">
        <v>4876</v>
      </c>
      <c r="B1619">
        <v>0.874</v>
      </c>
      <c r="C1619">
        <f t="shared" si="25"/>
        <v>0.9</v>
      </c>
    </row>
    <row r="1620" spans="1:3" x14ac:dyDescent="0.2">
      <c r="A1620" s="3" t="s">
        <v>4936</v>
      </c>
      <c r="B1620">
        <v>0.77800000000000002</v>
      </c>
      <c r="C1620">
        <f t="shared" si="25"/>
        <v>0.79999999999999993</v>
      </c>
    </row>
    <row r="1621" spans="1:3" x14ac:dyDescent="0.2">
      <c r="A1621" s="3" t="s">
        <v>4931</v>
      </c>
      <c r="B1621">
        <v>4.9370000000000003</v>
      </c>
      <c r="C1621">
        <f t="shared" si="25"/>
        <v>5</v>
      </c>
    </row>
    <row r="1622" spans="1:3" x14ac:dyDescent="0.2">
      <c r="A1622" s="3" t="s">
        <v>4950</v>
      </c>
      <c r="B1622">
        <v>4.5060000000000002</v>
      </c>
      <c r="C1622">
        <f t="shared" si="25"/>
        <v>4.5999999999999996</v>
      </c>
    </row>
    <row r="1623" spans="1:3" x14ac:dyDescent="0.2">
      <c r="A1623" s="3" t="s">
        <v>4888</v>
      </c>
      <c r="B1623">
        <v>0.71699999999999997</v>
      </c>
      <c r="C1623">
        <f t="shared" si="25"/>
        <v>0.79999999999999993</v>
      </c>
    </row>
    <row r="1624" spans="1:3" x14ac:dyDescent="0.2">
      <c r="A1624" s="3" t="s">
        <v>4924</v>
      </c>
      <c r="B1624">
        <v>0.24</v>
      </c>
      <c r="C1624">
        <f t="shared" si="25"/>
        <v>0.30000000000000004</v>
      </c>
    </row>
    <row r="1625" spans="1:3" x14ac:dyDescent="0.2">
      <c r="A1625" s="3" t="s">
        <v>4928</v>
      </c>
      <c r="B1625">
        <v>4.7869999999999999</v>
      </c>
      <c r="C1625">
        <f t="shared" si="25"/>
        <v>4.8</v>
      </c>
    </row>
    <row r="1626" spans="1:3" x14ac:dyDescent="0.2">
      <c r="A1626" s="3" t="s">
        <v>4891</v>
      </c>
      <c r="B1626">
        <v>1.7749999999999999</v>
      </c>
      <c r="C1626">
        <f t="shared" si="25"/>
        <v>1.8</v>
      </c>
    </row>
    <row r="1627" spans="1:3" x14ac:dyDescent="0.2">
      <c r="A1627" s="3" t="s">
        <v>4879</v>
      </c>
      <c r="B1627">
        <v>14.4</v>
      </c>
      <c r="C1627">
        <f t="shared" si="25"/>
        <v>14.4</v>
      </c>
    </row>
    <row r="1628" spans="1:3" x14ac:dyDescent="0.2">
      <c r="A1628" s="3" t="s">
        <v>4968</v>
      </c>
      <c r="B1628">
        <v>0.4</v>
      </c>
      <c r="C1628">
        <f t="shared" si="25"/>
        <v>0.4</v>
      </c>
    </row>
    <row r="1629" spans="1:3" x14ac:dyDescent="0.2">
      <c r="A1629" s="3" t="s">
        <v>4942</v>
      </c>
      <c r="B1629">
        <v>0.98</v>
      </c>
      <c r="C1629">
        <f t="shared" si="25"/>
        <v>1</v>
      </c>
    </row>
    <row r="1630" spans="1:3" x14ac:dyDescent="0.2">
      <c r="A1630" s="3" t="s">
        <v>4897</v>
      </c>
      <c r="B1630">
        <v>1.8919999999999999</v>
      </c>
      <c r="C1630">
        <f t="shared" si="25"/>
        <v>1.9000000000000001</v>
      </c>
    </row>
    <row r="1631" spans="1:3" x14ac:dyDescent="0.2">
      <c r="A1631" s="3" t="s">
        <v>4921</v>
      </c>
      <c r="B1631">
        <v>5.8879999999999999</v>
      </c>
      <c r="C1631">
        <f t="shared" si="25"/>
        <v>5.8999999999999995</v>
      </c>
    </row>
    <row r="1632" spans="1:3" x14ac:dyDescent="0.2">
      <c r="A1632" s="3" t="s">
        <v>4868</v>
      </c>
      <c r="B1632">
        <v>1.44</v>
      </c>
      <c r="C1632">
        <f t="shared" si="25"/>
        <v>1.5</v>
      </c>
    </row>
    <row r="1633" spans="1:3" x14ac:dyDescent="0.2">
      <c r="A1633" s="3" t="s">
        <v>4957</v>
      </c>
      <c r="B1633">
        <v>1.4259999999999999</v>
      </c>
      <c r="C1633">
        <f t="shared" si="25"/>
        <v>1.5</v>
      </c>
    </row>
    <row r="1634" spans="1:3" x14ac:dyDescent="0.2">
      <c r="A1634" s="3" t="s">
        <v>4974</v>
      </c>
      <c r="B1634">
        <v>0.96</v>
      </c>
      <c r="C1634">
        <f t="shared" si="25"/>
        <v>1</v>
      </c>
    </row>
    <row r="1635" spans="1:3" x14ac:dyDescent="0.2">
      <c r="A1635" s="3" t="s">
        <v>4913</v>
      </c>
      <c r="B1635">
        <v>4.532</v>
      </c>
      <c r="C1635">
        <f t="shared" si="25"/>
        <v>4.5999999999999996</v>
      </c>
    </row>
    <row r="1636" spans="1:3" x14ac:dyDescent="0.2">
      <c r="A1636" s="3" t="s">
        <v>4910</v>
      </c>
      <c r="B1636">
        <v>0.23499999999999999</v>
      </c>
      <c r="C1636">
        <f t="shared" si="25"/>
        <v>0.30000000000000004</v>
      </c>
    </row>
    <row r="1637" spans="1:3" x14ac:dyDescent="0.2">
      <c r="A1637" s="3" t="s">
        <v>4871</v>
      </c>
      <c r="B1637">
        <v>1.5</v>
      </c>
      <c r="C1637">
        <f t="shared" si="25"/>
        <v>1.5</v>
      </c>
    </row>
    <row r="1638" spans="1:3" x14ac:dyDescent="0.2">
      <c r="A1638" s="3" t="s">
        <v>4947</v>
      </c>
      <c r="B1638">
        <v>1.248</v>
      </c>
      <c r="C1638">
        <f t="shared" si="25"/>
        <v>1.3</v>
      </c>
    </row>
    <row r="1639" spans="1:3" x14ac:dyDescent="0.2">
      <c r="A1639" s="3" t="s">
        <v>4960</v>
      </c>
      <c r="B1639">
        <v>4.3650000000000002</v>
      </c>
      <c r="C1639">
        <f t="shared" si="25"/>
        <v>4.3999999999999995</v>
      </c>
    </row>
    <row r="1640" spans="1:3" x14ac:dyDescent="0.2">
      <c r="A1640" s="3" t="s">
        <v>4907</v>
      </c>
      <c r="B1640">
        <v>0.53</v>
      </c>
      <c r="C1640">
        <f t="shared" si="25"/>
        <v>0.6</v>
      </c>
    </row>
    <row r="1641" spans="1:3" x14ac:dyDescent="0.2">
      <c r="A1641" s="3" t="s">
        <v>4952</v>
      </c>
      <c r="B1641">
        <v>4.5060000000000002</v>
      </c>
      <c r="C1641">
        <f t="shared" si="25"/>
        <v>4.5999999999999996</v>
      </c>
    </row>
    <row r="1642" spans="1:3" x14ac:dyDescent="0.2">
      <c r="A1642" s="3" t="s">
        <v>4944</v>
      </c>
      <c r="B1642">
        <v>0.09</v>
      </c>
      <c r="C1642">
        <f t="shared" si="25"/>
        <v>0.1</v>
      </c>
    </row>
    <row r="1643" spans="1:3" x14ac:dyDescent="0.2">
      <c r="A1643" s="3" t="s">
        <v>4904</v>
      </c>
      <c r="B1643">
        <v>6.3449999999999998</v>
      </c>
      <c r="C1643">
        <f t="shared" si="25"/>
        <v>6.3999999999999995</v>
      </c>
    </row>
    <row r="1644" spans="1:3" x14ac:dyDescent="0.2">
      <c r="A1644" s="3" t="s">
        <v>4915</v>
      </c>
      <c r="B1644">
        <v>1.26</v>
      </c>
      <c r="C1644">
        <f t="shared" si="25"/>
        <v>1.3</v>
      </c>
    </row>
    <row r="1645" spans="1:3" x14ac:dyDescent="0.2">
      <c r="A1645" s="3" t="s">
        <v>4934</v>
      </c>
      <c r="B1645">
        <v>4.6379999999999999</v>
      </c>
      <c r="C1645">
        <f t="shared" si="25"/>
        <v>4.6999999999999993</v>
      </c>
    </row>
    <row r="1646" spans="1:3" x14ac:dyDescent="0.2">
      <c r="A1646" s="3" t="s">
        <v>4939</v>
      </c>
      <c r="B1646">
        <v>4.532</v>
      </c>
      <c r="C1646">
        <f t="shared" si="25"/>
        <v>4.5999999999999996</v>
      </c>
    </row>
    <row r="1647" spans="1:3" x14ac:dyDescent="0.2">
      <c r="A1647" s="3" t="s">
        <v>4918</v>
      </c>
      <c r="B1647">
        <v>5.0860000000000003</v>
      </c>
      <c r="C1647">
        <f t="shared" si="25"/>
        <v>5.0999999999999996</v>
      </c>
    </row>
    <row r="1648" spans="1:3" x14ac:dyDescent="0.2">
      <c r="A1648" s="3" t="s">
        <v>4882</v>
      </c>
      <c r="B1648">
        <v>7.6609999999999996</v>
      </c>
      <c r="C1648">
        <f t="shared" si="25"/>
        <v>7.6999999999999993</v>
      </c>
    </row>
    <row r="1649" spans="1:3" x14ac:dyDescent="0.2">
      <c r="A1649" s="3" t="s">
        <v>4963</v>
      </c>
      <c r="B1649">
        <v>0.12</v>
      </c>
      <c r="C1649">
        <f t="shared" si="25"/>
        <v>0.2</v>
      </c>
    </row>
    <row r="1650" spans="1:3" x14ac:dyDescent="0.2">
      <c r="A1650" s="3" t="s">
        <v>4965</v>
      </c>
      <c r="B1650">
        <v>4.532</v>
      </c>
      <c r="C1650">
        <f t="shared" si="25"/>
        <v>4.5999999999999996</v>
      </c>
    </row>
    <row r="1651" spans="1:3" x14ac:dyDescent="0.2">
      <c r="A1651" s="3" t="s">
        <v>5026</v>
      </c>
      <c r="B1651">
        <v>6.7320000000000002</v>
      </c>
      <c r="C1651">
        <f t="shared" si="25"/>
        <v>6.8</v>
      </c>
    </row>
    <row r="1652" spans="1:3" x14ac:dyDescent="0.2">
      <c r="A1652" s="3" t="s">
        <v>4979</v>
      </c>
      <c r="B1652">
        <v>4.7869999999999999</v>
      </c>
      <c r="C1652">
        <f t="shared" si="25"/>
        <v>4.8</v>
      </c>
    </row>
    <row r="1653" spans="1:3" x14ac:dyDescent="0.2">
      <c r="A1653" s="3" t="s">
        <v>5009</v>
      </c>
      <c r="B1653">
        <v>4.532</v>
      </c>
      <c r="C1653">
        <f t="shared" si="25"/>
        <v>4.5999999999999996</v>
      </c>
    </row>
    <row r="1654" spans="1:3" x14ac:dyDescent="0.2">
      <c r="A1654" s="3" t="s">
        <v>5048</v>
      </c>
      <c r="B1654">
        <v>0.40799999999999997</v>
      </c>
      <c r="C1654">
        <f t="shared" si="25"/>
        <v>0.5</v>
      </c>
    </row>
    <row r="1655" spans="1:3" x14ac:dyDescent="0.2">
      <c r="A1655" s="3" t="s">
        <v>5021</v>
      </c>
      <c r="B1655">
        <v>1.325</v>
      </c>
      <c r="C1655">
        <f t="shared" si="25"/>
        <v>1.4000000000000001</v>
      </c>
    </row>
    <row r="1656" spans="1:3" x14ac:dyDescent="0.2">
      <c r="A1656" s="3" t="s">
        <v>5015</v>
      </c>
      <c r="B1656">
        <v>4.6779999999999999</v>
      </c>
      <c r="C1656">
        <f t="shared" si="25"/>
        <v>4.6999999999999993</v>
      </c>
    </row>
    <row r="1657" spans="1:3" x14ac:dyDescent="0.2">
      <c r="A1657" s="3" t="s">
        <v>5018</v>
      </c>
      <c r="B1657">
        <v>6.4119999999999999</v>
      </c>
      <c r="C1657">
        <f t="shared" si="25"/>
        <v>6.5</v>
      </c>
    </row>
    <row r="1658" spans="1:3" x14ac:dyDescent="0.2">
      <c r="A1658" s="3" t="s">
        <v>5003</v>
      </c>
      <c r="B1658">
        <v>4.532</v>
      </c>
      <c r="C1658">
        <f t="shared" si="25"/>
        <v>4.5999999999999996</v>
      </c>
    </row>
    <row r="1659" spans="1:3" x14ac:dyDescent="0.2">
      <c r="A1659" s="3" t="s">
        <v>4994</v>
      </c>
      <c r="B1659">
        <v>4.532</v>
      </c>
      <c r="C1659">
        <f t="shared" si="25"/>
        <v>4.5999999999999996</v>
      </c>
    </row>
    <row r="1660" spans="1:3" x14ac:dyDescent="0.2">
      <c r="A1660" s="3" t="s">
        <v>4990</v>
      </c>
      <c r="B1660">
        <v>4.532</v>
      </c>
      <c r="C1660">
        <f t="shared" si="25"/>
        <v>4.5999999999999996</v>
      </c>
    </row>
    <row r="1661" spans="1:3" x14ac:dyDescent="0.2">
      <c r="A1661" s="3" t="s">
        <v>5043</v>
      </c>
      <c r="B1661">
        <v>0.28999999999999998</v>
      </c>
      <c r="C1661">
        <f t="shared" si="25"/>
        <v>0.30000000000000004</v>
      </c>
    </row>
    <row r="1662" spans="1:3" x14ac:dyDescent="0.2">
      <c r="A1662" s="3" t="s">
        <v>5038</v>
      </c>
      <c r="B1662">
        <v>6.9180000000000001</v>
      </c>
      <c r="C1662">
        <f t="shared" si="25"/>
        <v>7</v>
      </c>
    </row>
    <row r="1663" spans="1:3" x14ac:dyDescent="0.2">
      <c r="A1663" s="3" t="s">
        <v>4985</v>
      </c>
      <c r="B1663">
        <v>4.3650000000000002</v>
      </c>
      <c r="C1663">
        <f t="shared" si="25"/>
        <v>4.3999999999999995</v>
      </c>
    </row>
    <row r="1664" spans="1:3" x14ac:dyDescent="0.2">
      <c r="A1664" s="3" t="s">
        <v>5065</v>
      </c>
      <c r="B1664">
        <v>0.93600000000000005</v>
      </c>
      <c r="C1664">
        <f t="shared" si="25"/>
        <v>1</v>
      </c>
    </row>
    <row r="1665" spans="1:3" x14ac:dyDescent="0.2">
      <c r="A1665" s="3" t="s">
        <v>5029</v>
      </c>
      <c r="B1665">
        <v>1.155</v>
      </c>
      <c r="C1665">
        <f t="shared" si="25"/>
        <v>1.2000000000000002</v>
      </c>
    </row>
    <row r="1666" spans="1:3" x14ac:dyDescent="0.2">
      <c r="A1666" s="3" t="s">
        <v>5041</v>
      </c>
      <c r="B1666">
        <v>4.5060000000000002</v>
      </c>
      <c r="C1666">
        <f t="shared" si="25"/>
        <v>4.5999999999999996</v>
      </c>
    </row>
    <row r="1667" spans="1:3" x14ac:dyDescent="0.2">
      <c r="A1667" s="3" t="s">
        <v>5050</v>
      </c>
      <c r="B1667">
        <v>2.2309999999999999</v>
      </c>
      <c r="C1667">
        <f t="shared" ref="C1667:C1730" si="26">ROUNDUP(B1667,1)</f>
        <v>2.3000000000000003</v>
      </c>
    </row>
    <row r="1668" spans="1:3" x14ac:dyDescent="0.2">
      <c r="A1668" s="3" t="s">
        <v>4997</v>
      </c>
      <c r="B1668">
        <v>8.7110000000000003</v>
      </c>
      <c r="C1668">
        <f t="shared" si="26"/>
        <v>8.7999999999999989</v>
      </c>
    </row>
    <row r="1669" spans="1:3" x14ac:dyDescent="0.2">
      <c r="A1669" s="3" t="s">
        <v>4988</v>
      </c>
      <c r="B1669">
        <v>0.79</v>
      </c>
      <c r="C1669">
        <f t="shared" si="26"/>
        <v>0.79999999999999993</v>
      </c>
    </row>
    <row r="1670" spans="1:3" x14ac:dyDescent="0.2">
      <c r="A1670" s="3" t="s">
        <v>5000</v>
      </c>
      <c r="B1670">
        <v>1.008</v>
      </c>
      <c r="C1670">
        <f t="shared" si="26"/>
        <v>1.1000000000000001</v>
      </c>
    </row>
    <row r="1671" spans="1:3" x14ac:dyDescent="0.2">
      <c r="A1671" s="3" t="s">
        <v>5012</v>
      </c>
      <c r="B1671">
        <v>5.9039999999999999</v>
      </c>
      <c r="C1671">
        <f t="shared" si="26"/>
        <v>6</v>
      </c>
    </row>
    <row r="1672" spans="1:3" x14ac:dyDescent="0.2">
      <c r="A1672" s="3" t="s">
        <v>4992</v>
      </c>
      <c r="B1672">
        <v>0.63800000000000001</v>
      </c>
      <c r="C1672">
        <f t="shared" si="26"/>
        <v>0.7</v>
      </c>
    </row>
    <row r="1673" spans="1:3" x14ac:dyDescent="0.2">
      <c r="A1673" s="3" t="s">
        <v>5032</v>
      </c>
      <c r="B1673">
        <v>4.532</v>
      </c>
      <c r="C1673">
        <f t="shared" si="26"/>
        <v>4.5999999999999996</v>
      </c>
    </row>
    <row r="1674" spans="1:3" x14ac:dyDescent="0.2">
      <c r="A1674" s="3" t="s">
        <v>5056</v>
      </c>
      <c r="B1674">
        <v>4.4029999999999996</v>
      </c>
      <c r="C1674">
        <f t="shared" si="26"/>
        <v>4.5</v>
      </c>
    </row>
    <row r="1675" spans="1:3" x14ac:dyDescent="0.2">
      <c r="A1675" s="3" t="s">
        <v>5059</v>
      </c>
      <c r="B1675">
        <v>4.6779999999999999</v>
      </c>
      <c r="C1675">
        <f t="shared" si="26"/>
        <v>4.6999999999999993</v>
      </c>
    </row>
    <row r="1676" spans="1:3" x14ac:dyDescent="0.2">
      <c r="A1676" s="3" t="s">
        <v>5046</v>
      </c>
      <c r="B1676">
        <v>4.6379999999999999</v>
      </c>
      <c r="C1676">
        <f t="shared" si="26"/>
        <v>4.6999999999999993</v>
      </c>
    </row>
    <row r="1677" spans="1:3" x14ac:dyDescent="0.2">
      <c r="A1677" s="3" t="s">
        <v>5006</v>
      </c>
      <c r="B1677">
        <v>5.9039999999999999</v>
      </c>
      <c r="C1677">
        <f t="shared" si="26"/>
        <v>6</v>
      </c>
    </row>
    <row r="1678" spans="1:3" x14ac:dyDescent="0.2">
      <c r="A1678" s="3" t="s">
        <v>4982</v>
      </c>
      <c r="B1678">
        <v>1.4279999999999999</v>
      </c>
      <c r="C1678">
        <f t="shared" si="26"/>
        <v>1.5</v>
      </c>
    </row>
    <row r="1679" spans="1:3" x14ac:dyDescent="0.2">
      <c r="A1679" s="3" t="s">
        <v>5023</v>
      </c>
      <c r="B1679">
        <v>4.6079999999999997</v>
      </c>
      <c r="C1679">
        <f t="shared" si="26"/>
        <v>4.6999999999999993</v>
      </c>
    </row>
    <row r="1680" spans="1:3" x14ac:dyDescent="0.2">
      <c r="A1680" s="3" t="s">
        <v>5053</v>
      </c>
      <c r="B1680">
        <v>9.44</v>
      </c>
      <c r="C1680">
        <f t="shared" si="26"/>
        <v>9.5</v>
      </c>
    </row>
    <row r="1681" spans="1:3" x14ac:dyDescent="0.2">
      <c r="A1681" s="3" t="s">
        <v>5062</v>
      </c>
      <c r="B1681">
        <v>6.2560000000000002</v>
      </c>
      <c r="C1681">
        <f t="shared" si="26"/>
        <v>6.3</v>
      </c>
    </row>
    <row r="1682" spans="1:3" x14ac:dyDescent="0.2">
      <c r="A1682" s="3" t="s">
        <v>5035</v>
      </c>
      <c r="B1682">
        <v>9.44</v>
      </c>
      <c r="C1682">
        <f t="shared" si="26"/>
        <v>9.5</v>
      </c>
    </row>
    <row r="1683" spans="1:3" x14ac:dyDescent="0.2">
      <c r="A1683" s="3" t="s">
        <v>5126</v>
      </c>
      <c r="B1683">
        <v>4.71</v>
      </c>
      <c r="C1683">
        <f t="shared" si="26"/>
        <v>4.8</v>
      </c>
    </row>
    <row r="1684" spans="1:3" x14ac:dyDescent="0.2">
      <c r="A1684" s="3" t="s">
        <v>5118</v>
      </c>
      <c r="B1684">
        <v>5.984</v>
      </c>
      <c r="C1684">
        <f t="shared" si="26"/>
        <v>6</v>
      </c>
    </row>
    <row r="1685" spans="1:3" x14ac:dyDescent="0.2">
      <c r="A1685" s="3" t="s">
        <v>5141</v>
      </c>
      <c r="B1685">
        <v>0.86399999999999999</v>
      </c>
      <c r="C1685">
        <f t="shared" si="26"/>
        <v>0.9</v>
      </c>
    </row>
    <row r="1686" spans="1:3" x14ac:dyDescent="0.2">
      <c r="A1686" s="3" t="s">
        <v>5072</v>
      </c>
      <c r="B1686">
        <v>6.6180000000000003</v>
      </c>
      <c r="C1686">
        <f t="shared" si="26"/>
        <v>6.6999999999999993</v>
      </c>
    </row>
    <row r="1687" spans="1:3" x14ac:dyDescent="0.2">
      <c r="A1687" s="3" t="s">
        <v>5116</v>
      </c>
      <c r="B1687">
        <v>11.04</v>
      </c>
      <c r="C1687">
        <f t="shared" si="26"/>
        <v>11.1</v>
      </c>
    </row>
    <row r="1688" spans="1:3" x14ac:dyDescent="0.2">
      <c r="A1688" s="3" t="s">
        <v>5098</v>
      </c>
      <c r="B1688">
        <v>4.7990000000000004</v>
      </c>
      <c r="C1688">
        <f t="shared" si="26"/>
        <v>4.8</v>
      </c>
    </row>
    <row r="1689" spans="1:3" x14ac:dyDescent="0.2">
      <c r="A1689" s="3" t="s">
        <v>5086</v>
      </c>
      <c r="B1689">
        <v>1.232</v>
      </c>
      <c r="C1689">
        <f t="shared" si="26"/>
        <v>1.3</v>
      </c>
    </row>
    <row r="1690" spans="1:3" x14ac:dyDescent="0.2">
      <c r="A1690" s="3" t="s">
        <v>5070</v>
      </c>
      <c r="B1690">
        <v>1.05</v>
      </c>
      <c r="C1690">
        <f t="shared" si="26"/>
        <v>1.1000000000000001</v>
      </c>
    </row>
    <row r="1691" spans="1:3" x14ac:dyDescent="0.2">
      <c r="A1691" s="3" t="s">
        <v>5089</v>
      </c>
      <c r="B1691">
        <v>5.9219999999999997</v>
      </c>
      <c r="C1691">
        <f t="shared" si="26"/>
        <v>6</v>
      </c>
    </row>
    <row r="1692" spans="1:3" x14ac:dyDescent="0.2">
      <c r="A1692" s="3" t="s">
        <v>5083</v>
      </c>
      <c r="B1692">
        <v>6.2729999999999997</v>
      </c>
      <c r="C1692">
        <f t="shared" si="26"/>
        <v>6.3</v>
      </c>
    </row>
    <row r="1693" spans="1:3" x14ac:dyDescent="0.2">
      <c r="A1693" s="3" t="s">
        <v>5101</v>
      </c>
      <c r="B1693">
        <v>5.0220000000000002</v>
      </c>
      <c r="C1693">
        <f t="shared" si="26"/>
        <v>5.0999999999999996</v>
      </c>
    </row>
    <row r="1694" spans="1:3" x14ac:dyDescent="0.2">
      <c r="A1694" s="3" t="s">
        <v>5129</v>
      </c>
      <c r="B1694">
        <v>4.3650000000000002</v>
      </c>
      <c r="C1694">
        <f t="shared" si="26"/>
        <v>4.3999999999999995</v>
      </c>
    </row>
    <row r="1695" spans="1:3" x14ac:dyDescent="0.2">
      <c r="A1695" s="3" t="s">
        <v>5095</v>
      </c>
      <c r="B1695">
        <v>4.6779999999999999</v>
      </c>
      <c r="C1695">
        <f t="shared" si="26"/>
        <v>4.6999999999999993</v>
      </c>
    </row>
    <row r="1696" spans="1:3" x14ac:dyDescent="0.2">
      <c r="A1696" s="3" t="s">
        <v>5153</v>
      </c>
      <c r="B1696">
        <v>4.532</v>
      </c>
      <c r="C1696">
        <f t="shared" si="26"/>
        <v>4.5999999999999996</v>
      </c>
    </row>
    <row r="1697" spans="1:3" x14ac:dyDescent="0.2">
      <c r="A1697" s="3" t="s">
        <v>5131</v>
      </c>
      <c r="B1697">
        <v>0.78400000000000003</v>
      </c>
      <c r="C1697">
        <f t="shared" si="26"/>
        <v>0.79999999999999993</v>
      </c>
    </row>
    <row r="1698" spans="1:3" x14ac:dyDescent="0.2">
      <c r="A1698" s="3" t="s">
        <v>5150</v>
      </c>
      <c r="B1698">
        <v>4.532</v>
      </c>
      <c r="C1698">
        <f t="shared" si="26"/>
        <v>4.5999999999999996</v>
      </c>
    </row>
    <row r="1699" spans="1:3" x14ac:dyDescent="0.2">
      <c r="A1699" s="3" t="s">
        <v>5109</v>
      </c>
      <c r="B1699">
        <v>4.7869999999999999</v>
      </c>
      <c r="C1699">
        <f t="shared" si="26"/>
        <v>4.8</v>
      </c>
    </row>
    <row r="1700" spans="1:3" x14ac:dyDescent="0.2">
      <c r="A1700" s="3" t="s">
        <v>5144</v>
      </c>
      <c r="B1700">
        <v>5.7729999999999997</v>
      </c>
      <c r="C1700">
        <f t="shared" si="26"/>
        <v>5.8</v>
      </c>
    </row>
    <row r="1701" spans="1:3" x14ac:dyDescent="0.2">
      <c r="A1701" s="3" t="s">
        <v>5092</v>
      </c>
      <c r="B1701">
        <v>0.626</v>
      </c>
      <c r="C1701">
        <f t="shared" si="26"/>
        <v>0.7</v>
      </c>
    </row>
    <row r="1702" spans="1:3" x14ac:dyDescent="0.2">
      <c r="A1702" s="3" t="s">
        <v>5136</v>
      </c>
      <c r="B1702">
        <v>4.532</v>
      </c>
      <c r="C1702">
        <f t="shared" si="26"/>
        <v>4.5999999999999996</v>
      </c>
    </row>
    <row r="1703" spans="1:3" x14ac:dyDescent="0.2">
      <c r="A1703" s="3" t="s">
        <v>5104</v>
      </c>
      <c r="B1703">
        <v>5.51</v>
      </c>
      <c r="C1703">
        <f t="shared" si="26"/>
        <v>5.6</v>
      </c>
    </row>
    <row r="1704" spans="1:3" x14ac:dyDescent="0.2">
      <c r="A1704" s="3" t="s">
        <v>5068</v>
      </c>
      <c r="B1704">
        <v>0.67</v>
      </c>
      <c r="C1704">
        <f t="shared" si="26"/>
        <v>0.7</v>
      </c>
    </row>
    <row r="1705" spans="1:3" x14ac:dyDescent="0.2">
      <c r="A1705" s="3" t="s">
        <v>5121</v>
      </c>
      <c r="B1705">
        <v>4.532</v>
      </c>
      <c r="C1705">
        <f t="shared" si="26"/>
        <v>4.5999999999999996</v>
      </c>
    </row>
    <row r="1706" spans="1:3" x14ac:dyDescent="0.2">
      <c r="A1706" s="3" t="s">
        <v>5114</v>
      </c>
      <c r="B1706">
        <v>1.331</v>
      </c>
      <c r="C1706">
        <f t="shared" si="26"/>
        <v>1.4000000000000001</v>
      </c>
    </row>
    <row r="1707" spans="1:3" x14ac:dyDescent="0.2">
      <c r="A1707" s="3" t="s">
        <v>5147</v>
      </c>
      <c r="B1707">
        <v>5.0860000000000003</v>
      </c>
      <c r="C1707">
        <f t="shared" si="26"/>
        <v>5.0999999999999996</v>
      </c>
    </row>
    <row r="1708" spans="1:3" x14ac:dyDescent="0.2">
      <c r="A1708" s="3" t="s">
        <v>5081</v>
      </c>
      <c r="B1708">
        <v>0.874</v>
      </c>
      <c r="C1708">
        <f t="shared" si="26"/>
        <v>0.9</v>
      </c>
    </row>
    <row r="1709" spans="1:3" x14ac:dyDescent="0.2">
      <c r="A1709" s="3" t="s">
        <v>5078</v>
      </c>
      <c r="B1709">
        <v>4.532</v>
      </c>
      <c r="C1709">
        <f t="shared" si="26"/>
        <v>4.5999999999999996</v>
      </c>
    </row>
    <row r="1710" spans="1:3" x14ac:dyDescent="0.2">
      <c r="A1710" s="3" t="s">
        <v>5107</v>
      </c>
      <c r="B1710">
        <v>3.024</v>
      </c>
      <c r="C1710">
        <f t="shared" si="26"/>
        <v>3.1</v>
      </c>
    </row>
    <row r="1711" spans="1:3" x14ac:dyDescent="0.2">
      <c r="A1711" s="3" t="s">
        <v>5075</v>
      </c>
      <c r="B1711">
        <v>10.856</v>
      </c>
      <c r="C1711">
        <f t="shared" si="26"/>
        <v>10.9</v>
      </c>
    </row>
    <row r="1712" spans="1:3" x14ac:dyDescent="0.2">
      <c r="A1712" s="3" t="s">
        <v>5123</v>
      </c>
      <c r="B1712">
        <v>4.532</v>
      </c>
      <c r="C1712">
        <f t="shared" si="26"/>
        <v>4.5999999999999996</v>
      </c>
    </row>
    <row r="1713" spans="1:3" x14ac:dyDescent="0.2">
      <c r="A1713" s="3" t="s">
        <v>5134</v>
      </c>
      <c r="B1713">
        <v>4.4029999999999996</v>
      </c>
      <c r="C1713">
        <f t="shared" si="26"/>
        <v>4.5</v>
      </c>
    </row>
    <row r="1714" spans="1:3" x14ac:dyDescent="0.2">
      <c r="A1714" s="3" t="s">
        <v>5112</v>
      </c>
      <c r="B1714">
        <v>0.21</v>
      </c>
      <c r="C1714">
        <f t="shared" si="26"/>
        <v>0.30000000000000004</v>
      </c>
    </row>
    <row r="1715" spans="1:3" x14ac:dyDescent="0.2">
      <c r="A1715" s="3" t="s">
        <v>5138</v>
      </c>
      <c r="B1715">
        <v>14.16</v>
      </c>
      <c r="C1715">
        <f t="shared" si="26"/>
        <v>14.2</v>
      </c>
    </row>
    <row r="1716" spans="1:3" x14ac:dyDescent="0.2">
      <c r="A1716" s="3" t="s">
        <v>5183</v>
      </c>
      <c r="B1716">
        <v>1.728</v>
      </c>
      <c r="C1716">
        <f t="shared" si="26"/>
        <v>1.8</v>
      </c>
    </row>
    <row r="1717" spans="1:3" x14ac:dyDescent="0.2">
      <c r="A1717" s="3" t="s">
        <v>5194</v>
      </c>
      <c r="B1717">
        <v>0.7</v>
      </c>
      <c r="C1717">
        <f t="shared" si="26"/>
        <v>0.7</v>
      </c>
    </row>
    <row r="1718" spans="1:3" x14ac:dyDescent="0.2">
      <c r="A1718" s="3" t="s">
        <v>5175</v>
      </c>
      <c r="B1718">
        <v>4.532</v>
      </c>
      <c r="C1718">
        <f t="shared" si="26"/>
        <v>4.5999999999999996</v>
      </c>
    </row>
    <row r="1719" spans="1:3" x14ac:dyDescent="0.2">
      <c r="A1719" s="3" t="s">
        <v>5167</v>
      </c>
      <c r="B1719">
        <v>0.88400000000000001</v>
      </c>
      <c r="C1719">
        <f t="shared" si="26"/>
        <v>0.9</v>
      </c>
    </row>
    <row r="1720" spans="1:3" x14ac:dyDescent="0.2">
      <c r="A1720" s="3" t="s">
        <v>5188</v>
      </c>
      <c r="B1720">
        <v>4.532</v>
      </c>
      <c r="C1720">
        <f t="shared" si="26"/>
        <v>4.5999999999999996</v>
      </c>
    </row>
    <row r="1721" spans="1:3" x14ac:dyDescent="0.2">
      <c r="A1721" s="3" t="s">
        <v>5202</v>
      </c>
      <c r="B1721">
        <v>5.5469999999999997</v>
      </c>
      <c r="C1721">
        <f t="shared" si="26"/>
        <v>5.6</v>
      </c>
    </row>
    <row r="1722" spans="1:3" x14ac:dyDescent="0.2">
      <c r="A1722" s="3" t="s">
        <v>5214</v>
      </c>
      <c r="B1722">
        <v>1.165</v>
      </c>
      <c r="C1722">
        <f t="shared" si="26"/>
        <v>1.2000000000000002</v>
      </c>
    </row>
    <row r="1723" spans="1:3" x14ac:dyDescent="0.2">
      <c r="A1723" s="3" t="s">
        <v>5159</v>
      </c>
      <c r="B1723">
        <v>1.2290000000000001</v>
      </c>
      <c r="C1723">
        <f t="shared" si="26"/>
        <v>1.3</v>
      </c>
    </row>
    <row r="1724" spans="1:3" x14ac:dyDescent="0.2">
      <c r="A1724" s="3" t="s">
        <v>5185</v>
      </c>
      <c r="B1724">
        <v>5.28</v>
      </c>
      <c r="C1724">
        <f t="shared" si="26"/>
        <v>5.3</v>
      </c>
    </row>
    <row r="1725" spans="1:3" x14ac:dyDescent="0.2">
      <c r="A1725" s="3" t="s">
        <v>5223</v>
      </c>
      <c r="B1725">
        <v>1.4259999999999999</v>
      </c>
      <c r="C1725">
        <f t="shared" si="26"/>
        <v>1.5</v>
      </c>
    </row>
    <row r="1726" spans="1:3" x14ac:dyDescent="0.2">
      <c r="A1726" s="3" t="s">
        <v>5225</v>
      </c>
      <c r="B1726">
        <v>4.6379999999999999</v>
      </c>
      <c r="C1726">
        <f t="shared" si="26"/>
        <v>4.6999999999999993</v>
      </c>
    </row>
    <row r="1727" spans="1:3" x14ac:dyDescent="0.2">
      <c r="A1727" s="3" t="s">
        <v>5199</v>
      </c>
      <c r="B1727">
        <v>6.2560000000000002</v>
      </c>
      <c r="C1727">
        <f t="shared" si="26"/>
        <v>6.3</v>
      </c>
    </row>
    <row r="1728" spans="1:3" x14ac:dyDescent="0.2">
      <c r="A1728" s="3" t="s">
        <v>5217</v>
      </c>
      <c r="B1728">
        <v>9.1920000000000002</v>
      </c>
      <c r="C1728">
        <f t="shared" si="26"/>
        <v>9.1999999999999993</v>
      </c>
    </row>
    <row r="1729" spans="1:3" x14ac:dyDescent="0.2">
      <c r="A1729" s="3" t="s">
        <v>5228</v>
      </c>
      <c r="B1729">
        <v>4.7869999999999999</v>
      </c>
      <c r="C1729">
        <f t="shared" si="26"/>
        <v>4.8</v>
      </c>
    </row>
    <row r="1730" spans="1:3" x14ac:dyDescent="0.2">
      <c r="A1730" s="3" t="s">
        <v>5170</v>
      </c>
      <c r="B1730">
        <v>4.532</v>
      </c>
      <c r="C1730">
        <f t="shared" si="26"/>
        <v>4.5999999999999996</v>
      </c>
    </row>
    <row r="1731" spans="1:3" x14ac:dyDescent="0.2">
      <c r="A1731" s="3" t="s">
        <v>5164</v>
      </c>
      <c r="B1731">
        <v>1.32</v>
      </c>
      <c r="C1731">
        <f t="shared" ref="C1731:C1794" si="27">ROUNDUP(B1731,1)</f>
        <v>1.4000000000000001</v>
      </c>
    </row>
    <row r="1732" spans="1:3" x14ac:dyDescent="0.2">
      <c r="A1732" s="3" t="s">
        <v>5205</v>
      </c>
      <c r="B1732">
        <v>4.7229999999999999</v>
      </c>
      <c r="C1732">
        <f t="shared" si="27"/>
        <v>4.8</v>
      </c>
    </row>
    <row r="1733" spans="1:3" x14ac:dyDescent="0.2">
      <c r="A1733" s="3" t="s">
        <v>5156</v>
      </c>
      <c r="B1733">
        <v>4.532</v>
      </c>
      <c r="C1733">
        <f t="shared" si="27"/>
        <v>4.5999999999999996</v>
      </c>
    </row>
    <row r="1734" spans="1:3" x14ac:dyDescent="0.2">
      <c r="A1734" s="3" t="s">
        <v>5220</v>
      </c>
      <c r="B1734">
        <v>0.499</v>
      </c>
      <c r="C1734">
        <f t="shared" si="27"/>
        <v>0.5</v>
      </c>
    </row>
    <row r="1735" spans="1:3" x14ac:dyDescent="0.2">
      <c r="A1735" s="3" t="s">
        <v>5161</v>
      </c>
      <c r="B1735">
        <v>4.532</v>
      </c>
      <c r="C1735">
        <f t="shared" si="27"/>
        <v>4.5999999999999996</v>
      </c>
    </row>
    <row r="1736" spans="1:3" x14ac:dyDescent="0.2">
      <c r="A1736" s="3" t="s">
        <v>5181</v>
      </c>
      <c r="B1736">
        <v>0.20200000000000001</v>
      </c>
      <c r="C1736">
        <f t="shared" si="27"/>
        <v>0.30000000000000004</v>
      </c>
    </row>
    <row r="1737" spans="1:3" x14ac:dyDescent="0.2">
      <c r="A1737" s="3" t="s">
        <v>5208</v>
      </c>
      <c r="B1737">
        <v>4.57</v>
      </c>
      <c r="C1737">
        <f t="shared" si="27"/>
        <v>4.5999999999999996</v>
      </c>
    </row>
    <row r="1738" spans="1:3" x14ac:dyDescent="0.2">
      <c r="A1738" s="3" t="s">
        <v>5211</v>
      </c>
      <c r="B1738">
        <v>4.532</v>
      </c>
      <c r="C1738">
        <f t="shared" si="27"/>
        <v>4.5999999999999996</v>
      </c>
    </row>
    <row r="1739" spans="1:3" x14ac:dyDescent="0.2">
      <c r="A1739" s="3" t="s">
        <v>5197</v>
      </c>
      <c r="B1739">
        <v>0.156</v>
      </c>
      <c r="C1739">
        <f t="shared" si="27"/>
        <v>0.2</v>
      </c>
    </row>
    <row r="1740" spans="1:3" x14ac:dyDescent="0.2">
      <c r="A1740" s="3" t="s">
        <v>5231</v>
      </c>
      <c r="B1740">
        <v>4.4029999999999996</v>
      </c>
      <c r="C1740">
        <f t="shared" si="27"/>
        <v>4.5</v>
      </c>
    </row>
    <row r="1741" spans="1:3" x14ac:dyDescent="0.2">
      <c r="A1741" s="3" t="s">
        <v>5168</v>
      </c>
      <c r="B1741">
        <v>4.6779999999999999</v>
      </c>
      <c r="C1741">
        <f t="shared" si="27"/>
        <v>4.6999999999999993</v>
      </c>
    </row>
    <row r="1742" spans="1:3" x14ac:dyDescent="0.2">
      <c r="A1742" s="3" t="s">
        <v>5172</v>
      </c>
      <c r="B1742">
        <v>4.9539999999999997</v>
      </c>
      <c r="C1742">
        <f t="shared" si="27"/>
        <v>5</v>
      </c>
    </row>
    <row r="1743" spans="1:3" x14ac:dyDescent="0.2">
      <c r="A1743" s="3" t="s">
        <v>5191</v>
      </c>
      <c r="B1743">
        <v>4.266</v>
      </c>
      <c r="C1743">
        <f t="shared" si="27"/>
        <v>4.3</v>
      </c>
    </row>
    <row r="1744" spans="1:3" x14ac:dyDescent="0.2">
      <c r="A1744" s="3" t="s">
        <v>5178</v>
      </c>
      <c r="B1744">
        <v>7.258</v>
      </c>
      <c r="C1744">
        <f t="shared" si="27"/>
        <v>7.3</v>
      </c>
    </row>
    <row r="1745" spans="1:3" x14ac:dyDescent="0.2">
      <c r="A1745" s="3" t="s">
        <v>5264</v>
      </c>
      <c r="B1745">
        <v>6.2720000000000002</v>
      </c>
      <c r="C1745">
        <f t="shared" si="27"/>
        <v>6.3</v>
      </c>
    </row>
    <row r="1746" spans="1:3" x14ac:dyDescent="0.2">
      <c r="A1746" s="3" t="s">
        <v>5252</v>
      </c>
      <c r="B1746">
        <v>1.03</v>
      </c>
      <c r="C1746">
        <f t="shared" si="27"/>
        <v>1.1000000000000001</v>
      </c>
    </row>
    <row r="1747" spans="1:3" x14ac:dyDescent="0.2">
      <c r="A1747" s="3" t="s">
        <v>5247</v>
      </c>
      <c r="B1747">
        <v>1.004</v>
      </c>
      <c r="C1747">
        <f t="shared" si="27"/>
        <v>1.1000000000000001</v>
      </c>
    </row>
    <row r="1748" spans="1:3" x14ac:dyDescent="0.2">
      <c r="A1748" s="3" t="s">
        <v>5255</v>
      </c>
      <c r="B1748">
        <v>9.2799999999999994</v>
      </c>
      <c r="C1748">
        <f t="shared" si="27"/>
        <v>9.2999999999999989</v>
      </c>
    </row>
    <row r="1749" spans="1:3" x14ac:dyDescent="0.2">
      <c r="A1749" s="3" t="s">
        <v>5267</v>
      </c>
      <c r="B1749">
        <v>4.532</v>
      </c>
      <c r="C1749">
        <f t="shared" si="27"/>
        <v>4.5999999999999996</v>
      </c>
    </row>
    <row r="1750" spans="1:3" x14ac:dyDescent="0.2">
      <c r="A1750" s="3" t="s">
        <v>5249</v>
      </c>
      <c r="B1750">
        <v>4.6379999999999999</v>
      </c>
      <c r="C1750">
        <f t="shared" si="27"/>
        <v>4.6999999999999993</v>
      </c>
    </row>
    <row r="1751" spans="1:3" x14ac:dyDescent="0.2">
      <c r="A1751" s="3" t="s">
        <v>5236</v>
      </c>
      <c r="B1751">
        <v>4.3650000000000002</v>
      </c>
      <c r="C1751">
        <f t="shared" si="27"/>
        <v>4.3999999999999995</v>
      </c>
    </row>
    <row r="1752" spans="1:3" x14ac:dyDescent="0.2">
      <c r="A1752" s="3" t="s">
        <v>5259</v>
      </c>
      <c r="B1752">
        <v>4.3650000000000002</v>
      </c>
      <c r="C1752">
        <f t="shared" si="27"/>
        <v>4.3999999999999995</v>
      </c>
    </row>
    <row r="1753" spans="1:3" x14ac:dyDescent="0.2">
      <c r="A1753" s="3" t="s">
        <v>5241</v>
      </c>
      <c r="B1753">
        <v>0.72799999999999998</v>
      </c>
      <c r="C1753">
        <f t="shared" si="27"/>
        <v>0.79999999999999993</v>
      </c>
    </row>
    <row r="1754" spans="1:3" x14ac:dyDescent="0.2">
      <c r="A1754" s="3" t="s">
        <v>5244</v>
      </c>
      <c r="B1754">
        <v>4.6379999999999999</v>
      </c>
      <c r="C1754">
        <f t="shared" si="27"/>
        <v>4.6999999999999993</v>
      </c>
    </row>
    <row r="1755" spans="1:3" x14ac:dyDescent="0.2">
      <c r="A1755" s="3" t="s">
        <v>5234</v>
      </c>
      <c r="B1755">
        <v>4.1280000000000001</v>
      </c>
      <c r="C1755">
        <f t="shared" si="27"/>
        <v>4.1999999999999993</v>
      </c>
    </row>
    <row r="1756" spans="1:3" x14ac:dyDescent="0.2">
      <c r="A1756" s="3" t="s">
        <v>5238</v>
      </c>
      <c r="B1756">
        <v>4.4029999999999996</v>
      </c>
      <c r="C1756">
        <f t="shared" si="27"/>
        <v>4.5</v>
      </c>
    </row>
    <row r="1757" spans="1:3" x14ac:dyDescent="0.2">
      <c r="A1757" s="3" t="s">
        <v>5262</v>
      </c>
      <c r="B1757">
        <v>0.88400000000000001</v>
      </c>
      <c r="C1757">
        <f t="shared" si="27"/>
        <v>0.9</v>
      </c>
    </row>
    <row r="1758" spans="1:3" x14ac:dyDescent="0.2">
      <c r="A1758" s="3" t="s">
        <v>5257</v>
      </c>
      <c r="B1758">
        <v>4.532</v>
      </c>
      <c r="C1758">
        <f t="shared" si="27"/>
        <v>4.5999999999999996</v>
      </c>
    </row>
    <row r="1759" spans="1:3" x14ac:dyDescent="0.2">
      <c r="A1759" s="3" t="s">
        <v>5325</v>
      </c>
      <c r="B1759">
        <v>4.5060000000000002</v>
      </c>
      <c r="C1759">
        <f t="shared" si="27"/>
        <v>4.5999999999999996</v>
      </c>
    </row>
    <row r="1760" spans="1:3" x14ac:dyDescent="0.2">
      <c r="A1760" s="3" t="s">
        <v>5286</v>
      </c>
      <c r="B1760">
        <v>4.532</v>
      </c>
      <c r="C1760">
        <f t="shared" si="27"/>
        <v>4.5999999999999996</v>
      </c>
    </row>
    <row r="1761" spans="1:3" x14ac:dyDescent="0.2">
      <c r="A1761" s="3" t="s">
        <v>5277</v>
      </c>
      <c r="B1761">
        <v>4.3559999999999999</v>
      </c>
      <c r="C1761">
        <f t="shared" si="27"/>
        <v>4.3999999999999995</v>
      </c>
    </row>
    <row r="1762" spans="1:3" x14ac:dyDescent="0.2">
      <c r="A1762" s="3" t="s">
        <v>5330</v>
      </c>
      <c r="B1762">
        <v>4.532</v>
      </c>
      <c r="C1762">
        <f t="shared" si="27"/>
        <v>4.5999999999999996</v>
      </c>
    </row>
    <row r="1763" spans="1:3" x14ac:dyDescent="0.2">
      <c r="A1763" s="3" t="s">
        <v>5272</v>
      </c>
      <c r="B1763">
        <v>2.7650000000000001</v>
      </c>
      <c r="C1763">
        <f t="shared" si="27"/>
        <v>2.8000000000000003</v>
      </c>
    </row>
    <row r="1764" spans="1:3" x14ac:dyDescent="0.2">
      <c r="A1764" s="3" t="s">
        <v>5333</v>
      </c>
      <c r="B1764">
        <v>4.1660000000000004</v>
      </c>
      <c r="C1764">
        <f t="shared" si="27"/>
        <v>4.1999999999999993</v>
      </c>
    </row>
    <row r="1765" spans="1:3" x14ac:dyDescent="0.2">
      <c r="A1765" s="3" t="s">
        <v>5298</v>
      </c>
      <c r="B1765">
        <v>1.766</v>
      </c>
      <c r="C1765">
        <f t="shared" si="27"/>
        <v>1.8</v>
      </c>
    </row>
    <row r="1766" spans="1:3" x14ac:dyDescent="0.2">
      <c r="A1766" s="3" t="s">
        <v>5319</v>
      </c>
      <c r="B1766">
        <v>0.09</v>
      </c>
      <c r="C1766">
        <f t="shared" si="27"/>
        <v>0.1</v>
      </c>
    </row>
    <row r="1767" spans="1:3" x14ac:dyDescent="0.2">
      <c r="A1767" s="3" t="s">
        <v>5317</v>
      </c>
      <c r="B1767">
        <v>1.1040000000000001</v>
      </c>
      <c r="C1767">
        <f t="shared" si="27"/>
        <v>1.2000000000000002</v>
      </c>
    </row>
    <row r="1768" spans="1:3" x14ac:dyDescent="0.2">
      <c r="A1768" s="3" t="s">
        <v>5306</v>
      </c>
      <c r="B1768">
        <v>6.2729999999999997</v>
      </c>
      <c r="C1768">
        <f t="shared" si="27"/>
        <v>6.3</v>
      </c>
    </row>
    <row r="1769" spans="1:3" x14ac:dyDescent="0.2">
      <c r="A1769" s="3" t="s">
        <v>5295</v>
      </c>
      <c r="B1769">
        <v>0.36</v>
      </c>
      <c r="C1769">
        <f t="shared" si="27"/>
        <v>0.4</v>
      </c>
    </row>
    <row r="1770" spans="1:3" x14ac:dyDescent="0.2">
      <c r="A1770" s="3" t="s">
        <v>5280</v>
      </c>
      <c r="B1770">
        <v>4.532</v>
      </c>
      <c r="C1770">
        <f t="shared" si="27"/>
        <v>4.5999999999999996</v>
      </c>
    </row>
    <row r="1771" spans="1:3" x14ac:dyDescent="0.2">
      <c r="A1771" s="3" t="s">
        <v>5314</v>
      </c>
      <c r="B1771">
        <v>0.77500000000000002</v>
      </c>
      <c r="C1771">
        <f t="shared" si="27"/>
        <v>0.79999999999999993</v>
      </c>
    </row>
    <row r="1772" spans="1:3" x14ac:dyDescent="0.2">
      <c r="A1772" s="3" t="s">
        <v>5336</v>
      </c>
      <c r="B1772">
        <v>1.575</v>
      </c>
      <c r="C1772">
        <f t="shared" si="27"/>
        <v>1.6</v>
      </c>
    </row>
    <row r="1773" spans="1:3" x14ac:dyDescent="0.2">
      <c r="A1773" s="3" t="s">
        <v>5289</v>
      </c>
      <c r="B1773">
        <v>0.88200000000000001</v>
      </c>
      <c r="C1773">
        <f t="shared" si="27"/>
        <v>0.9</v>
      </c>
    </row>
    <row r="1774" spans="1:3" x14ac:dyDescent="0.2">
      <c r="A1774" s="3" t="s">
        <v>5312</v>
      </c>
      <c r="B1774">
        <v>0.27</v>
      </c>
      <c r="C1774">
        <f t="shared" si="27"/>
        <v>0.30000000000000004</v>
      </c>
    </row>
    <row r="1775" spans="1:3" x14ac:dyDescent="0.2">
      <c r="A1775" s="3" t="s">
        <v>5301</v>
      </c>
      <c r="B1775">
        <v>4.532</v>
      </c>
      <c r="C1775">
        <f t="shared" si="27"/>
        <v>4.5999999999999996</v>
      </c>
    </row>
    <row r="1776" spans="1:3" x14ac:dyDescent="0.2">
      <c r="A1776" s="3" t="s">
        <v>5274</v>
      </c>
      <c r="B1776">
        <v>1.2</v>
      </c>
      <c r="C1776">
        <f t="shared" si="27"/>
        <v>1.2</v>
      </c>
    </row>
    <row r="1777" spans="1:3" x14ac:dyDescent="0.2">
      <c r="A1777" s="3" t="s">
        <v>5322</v>
      </c>
      <c r="B1777">
        <v>4.7869999999999999</v>
      </c>
      <c r="C1777">
        <f t="shared" si="27"/>
        <v>4.8</v>
      </c>
    </row>
    <row r="1778" spans="1:3" x14ac:dyDescent="0.2">
      <c r="A1778" s="3" t="s">
        <v>5327</v>
      </c>
      <c r="B1778">
        <v>1.17</v>
      </c>
      <c r="C1778">
        <f t="shared" si="27"/>
        <v>1.2000000000000002</v>
      </c>
    </row>
    <row r="1779" spans="1:3" x14ac:dyDescent="0.2">
      <c r="A1779" s="3" t="s">
        <v>5304</v>
      </c>
      <c r="B1779">
        <v>4.532</v>
      </c>
      <c r="C1779">
        <f t="shared" si="27"/>
        <v>4.5999999999999996</v>
      </c>
    </row>
    <row r="1780" spans="1:3" x14ac:dyDescent="0.2">
      <c r="A1780" s="3" t="s">
        <v>5283</v>
      </c>
      <c r="B1780">
        <v>6.35</v>
      </c>
      <c r="C1780">
        <f t="shared" si="27"/>
        <v>6.3999999999999995</v>
      </c>
    </row>
    <row r="1781" spans="1:3" x14ac:dyDescent="0.2">
      <c r="A1781" s="3" t="s">
        <v>5269</v>
      </c>
      <c r="B1781">
        <v>0.04</v>
      </c>
      <c r="C1781">
        <f t="shared" si="27"/>
        <v>0.1</v>
      </c>
    </row>
    <row r="1782" spans="1:3" x14ac:dyDescent="0.2">
      <c r="A1782" s="3" t="s">
        <v>5292</v>
      </c>
      <c r="B1782">
        <v>4.7430000000000003</v>
      </c>
      <c r="C1782">
        <f t="shared" si="27"/>
        <v>4.8</v>
      </c>
    </row>
    <row r="1783" spans="1:3" x14ac:dyDescent="0.2">
      <c r="A1783" s="3" t="s">
        <v>5309</v>
      </c>
      <c r="B1783">
        <v>0.54600000000000004</v>
      </c>
      <c r="C1783">
        <f t="shared" si="27"/>
        <v>0.6</v>
      </c>
    </row>
    <row r="1784" spans="1:3" x14ac:dyDescent="0.2">
      <c r="A1784" s="3" t="s">
        <v>5369</v>
      </c>
      <c r="B1784">
        <v>0.13</v>
      </c>
      <c r="C1784">
        <f t="shared" si="27"/>
        <v>0.2</v>
      </c>
    </row>
    <row r="1785" spans="1:3" x14ac:dyDescent="0.2">
      <c r="A1785" s="3" t="s">
        <v>5352</v>
      </c>
      <c r="B1785">
        <v>3.8879999999999999</v>
      </c>
      <c r="C1785">
        <f t="shared" si="27"/>
        <v>3.9</v>
      </c>
    </row>
    <row r="1786" spans="1:3" x14ac:dyDescent="0.2">
      <c r="A1786" s="3" t="s">
        <v>5402</v>
      </c>
      <c r="B1786">
        <v>4.3650000000000002</v>
      </c>
      <c r="C1786">
        <f t="shared" si="27"/>
        <v>4.3999999999999995</v>
      </c>
    </row>
    <row r="1787" spans="1:3" x14ac:dyDescent="0.2">
      <c r="A1787" s="3" t="s">
        <v>5345</v>
      </c>
      <c r="B1787">
        <v>4.6779999999999999</v>
      </c>
      <c r="C1787">
        <f t="shared" si="27"/>
        <v>4.6999999999999993</v>
      </c>
    </row>
    <row r="1788" spans="1:3" x14ac:dyDescent="0.2">
      <c r="A1788" s="3" t="s">
        <v>5407</v>
      </c>
      <c r="B1788">
        <v>4.4640000000000004</v>
      </c>
      <c r="C1788">
        <f t="shared" si="27"/>
        <v>4.5</v>
      </c>
    </row>
    <row r="1789" spans="1:3" x14ac:dyDescent="0.2">
      <c r="A1789" s="3" t="s">
        <v>5339</v>
      </c>
      <c r="B1789">
        <v>0.9</v>
      </c>
      <c r="C1789">
        <f t="shared" si="27"/>
        <v>0.9</v>
      </c>
    </row>
    <row r="1790" spans="1:3" x14ac:dyDescent="0.2">
      <c r="A1790" s="3" t="s">
        <v>5375</v>
      </c>
      <c r="B1790">
        <v>14.88</v>
      </c>
      <c r="C1790">
        <f t="shared" si="27"/>
        <v>14.9</v>
      </c>
    </row>
    <row r="1791" spans="1:3" x14ac:dyDescent="0.2">
      <c r="A1791" s="3" t="s">
        <v>5414</v>
      </c>
      <c r="B1791">
        <v>4.3650000000000002</v>
      </c>
      <c r="C1791">
        <f t="shared" si="27"/>
        <v>4.3999999999999995</v>
      </c>
    </row>
    <row r="1792" spans="1:3" x14ac:dyDescent="0.2">
      <c r="A1792" s="3" t="s">
        <v>5399</v>
      </c>
      <c r="B1792">
        <v>4.532</v>
      </c>
      <c r="C1792">
        <f t="shared" si="27"/>
        <v>4.5999999999999996</v>
      </c>
    </row>
    <row r="1793" spans="1:3" x14ac:dyDescent="0.2">
      <c r="A1793" s="3" t="s">
        <v>5358</v>
      </c>
      <c r="B1793">
        <v>1.1759999999999999</v>
      </c>
      <c r="C1793">
        <f t="shared" si="27"/>
        <v>1.2000000000000002</v>
      </c>
    </row>
    <row r="1794" spans="1:3" x14ac:dyDescent="0.2">
      <c r="A1794" s="3" t="s">
        <v>5378</v>
      </c>
      <c r="B1794">
        <v>0.23</v>
      </c>
      <c r="C1794">
        <f t="shared" si="27"/>
        <v>0.30000000000000004</v>
      </c>
    </row>
    <row r="1795" spans="1:3" x14ac:dyDescent="0.2">
      <c r="A1795" s="3" t="s">
        <v>5348</v>
      </c>
      <c r="B1795">
        <v>1.2470000000000001</v>
      </c>
      <c r="C1795">
        <f t="shared" ref="C1795:C1858" si="28">ROUNDUP(B1795,1)</f>
        <v>1.3</v>
      </c>
    </row>
    <row r="1796" spans="1:3" x14ac:dyDescent="0.2">
      <c r="A1796" s="3" t="s">
        <v>5412</v>
      </c>
      <c r="B1796">
        <v>0.64800000000000002</v>
      </c>
      <c r="C1796">
        <f t="shared" si="28"/>
        <v>0.7</v>
      </c>
    </row>
    <row r="1797" spans="1:3" x14ac:dyDescent="0.2">
      <c r="A1797" s="3" t="s">
        <v>5385</v>
      </c>
      <c r="B1797">
        <v>0.08</v>
      </c>
      <c r="C1797">
        <f t="shared" si="28"/>
        <v>0.1</v>
      </c>
    </row>
    <row r="1798" spans="1:3" x14ac:dyDescent="0.2">
      <c r="A1798" s="3" t="s">
        <v>5354</v>
      </c>
      <c r="B1798">
        <v>4.5060000000000002</v>
      </c>
      <c r="C1798">
        <f t="shared" si="28"/>
        <v>4.5999999999999996</v>
      </c>
    </row>
    <row r="1799" spans="1:3" x14ac:dyDescent="0.2">
      <c r="A1799" s="3" t="s">
        <v>5388</v>
      </c>
      <c r="B1799">
        <v>6.6909999999999998</v>
      </c>
      <c r="C1799">
        <f t="shared" si="28"/>
        <v>6.6999999999999993</v>
      </c>
    </row>
    <row r="1800" spans="1:3" x14ac:dyDescent="0.2">
      <c r="A1800" s="3" t="s">
        <v>5364</v>
      </c>
      <c r="B1800">
        <v>4.9710000000000001</v>
      </c>
      <c r="C1800">
        <f t="shared" si="28"/>
        <v>5</v>
      </c>
    </row>
    <row r="1801" spans="1:3" x14ac:dyDescent="0.2">
      <c r="A1801" s="3" t="s">
        <v>5380</v>
      </c>
      <c r="B1801">
        <v>0.1</v>
      </c>
      <c r="C1801">
        <f t="shared" si="28"/>
        <v>0.1</v>
      </c>
    </row>
    <row r="1802" spans="1:3" x14ac:dyDescent="0.2">
      <c r="A1802" s="3" t="s">
        <v>5350</v>
      </c>
      <c r="B1802">
        <v>7.0000000000000007E-2</v>
      </c>
      <c r="C1802">
        <f t="shared" si="28"/>
        <v>0.1</v>
      </c>
    </row>
    <row r="1803" spans="1:3" x14ac:dyDescent="0.2">
      <c r="A1803" s="3" t="s">
        <v>5372</v>
      </c>
      <c r="B1803">
        <v>4.1280000000000001</v>
      </c>
      <c r="C1803">
        <f t="shared" si="28"/>
        <v>4.1999999999999993</v>
      </c>
    </row>
    <row r="1804" spans="1:3" x14ac:dyDescent="0.2">
      <c r="A1804" s="3" t="s">
        <v>5341</v>
      </c>
      <c r="B1804">
        <v>0.1</v>
      </c>
      <c r="C1804">
        <f t="shared" si="28"/>
        <v>0.1</v>
      </c>
    </row>
    <row r="1805" spans="1:3" x14ac:dyDescent="0.2">
      <c r="A1805" s="3" t="s">
        <v>5356</v>
      </c>
      <c r="B1805">
        <v>0.22</v>
      </c>
      <c r="C1805">
        <f t="shared" si="28"/>
        <v>0.30000000000000004</v>
      </c>
    </row>
    <row r="1806" spans="1:3" x14ac:dyDescent="0.2">
      <c r="A1806" s="3" t="s">
        <v>5343</v>
      </c>
      <c r="B1806">
        <v>0.98</v>
      </c>
      <c r="C1806">
        <f t="shared" si="28"/>
        <v>1</v>
      </c>
    </row>
    <row r="1807" spans="1:3" x14ac:dyDescent="0.2">
      <c r="A1807" s="3" t="s">
        <v>5405</v>
      </c>
      <c r="B1807">
        <v>0.64600000000000002</v>
      </c>
      <c r="C1807">
        <f t="shared" si="28"/>
        <v>0.7</v>
      </c>
    </row>
    <row r="1808" spans="1:3" x14ac:dyDescent="0.2">
      <c r="A1808" s="3" t="s">
        <v>5383</v>
      </c>
      <c r="B1808">
        <v>4.3650000000000002</v>
      </c>
      <c r="C1808">
        <f t="shared" si="28"/>
        <v>4.3999999999999995</v>
      </c>
    </row>
    <row r="1809" spans="1:3" x14ac:dyDescent="0.2">
      <c r="A1809" s="3" t="s">
        <v>5417</v>
      </c>
      <c r="B1809">
        <v>6.2039999999999997</v>
      </c>
      <c r="C1809">
        <f t="shared" si="28"/>
        <v>6.3</v>
      </c>
    </row>
    <row r="1810" spans="1:3" x14ac:dyDescent="0.2">
      <c r="A1810" s="3" t="s">
        <v>5396</v>
      </c>
      <c r="B1810">
        <v>4.532</v>
      </c>
      <c r="C1810">
        <f t="shared" si="28"/>
        <v>4.5999999999999996</v>
      </c>
    </row>
    <row r="1811" spans="1:3" x14ac:dyDescent="0.2">
      <c r="A1811" s="3" t="s">
        <v>5361</v>
      </c>
      <c r="B1811">
        <v>0.71299999999999997</v>
      </c>
      <c r="C1811">
        <f t="shared" si="28"/>
        <v>0.79999999999999993</v>
      </c>
    </row>
    <row r="1812" spans="1:3" x14ac:dyDescent="0.2">
      <c r="A1812" s="3" t="s">
        <v>5393</v>
      </c>
      <c r="B1812">
        <v>0.442</v>
      </c>
      <c r="C1812">
        <f t="shared" si="28"/>
        <v>0.5</v>
      </c>
    </row>
    <row r="1813" spans="1:3" x14ac:dyDescent="0.2">
      <c r="A1813" s="3" t="s">
        <v>5409</v>
      </c>
      <c r="B1813">
        <v>4.5060000000000002</v>
      </c>
      <c r="C1813">
        <f t="shared" si="28"/>
        <v>4.5999999999999996</v>
      </c>
    </row>
    <row r="1814" spans="1:3" x14ac:dyDescent="0.2">
      <c r="A1814" s="3" t="s">
        <v>5390</v>
      </c>
      <c r="B1814">
        <v>0.09</v>
      </c>
      <c r="C1814">
        <f t="shared" si="28"/>
        <v>0.1</v>
      </c>
    </row>
    <row r="1815" spans="1:3" x14ac:dyDescent="0.2">
      <c r="A1815" s="3" t="s">
        <v>5366</v>
      </c>
      <c r="B1815">
        <v>9.84</v>
      </c>
      <c r="C1815">
        <f t="shared" si="28"/>
        <v>9.9</v>
      </c>
    </row>
    <row r="1816" spans="1:3" x14ac:dyDescent="0.2">
      <c r="A1816" s="3" t="s">
        <v>5419</v>
      </c>
      <c r="B1816">
        <v>0.85</v>
      </c>
      <c r="C1816">
        <f t="shared" si="28"/>
        <v>0.9</v>
      </c>
    </row>
    <row r="1817" spans="1:3" x14ac:dyDescent="0.2">
      <c r="A1817" s="3" t="s">
        <v>5503</v>
      </c>
      <c r="B1817">
        <v>0.05</v>
      </c>
      <c r="C1817">
        <f t="shared" si="28"/>
        <v>0.1</v>
      </c>
    </row>
    <row r="1818" spans="1:3" x14ac:dyDescent="0.2">
      <c r="A1818" s="3" t="s">
        <v>5505</v>
      </c>
      <c r="B1818">
        <v>4.5410000000000004</v>
      </c>
      <c r="C1818">
        <f t="shared" si="28"/>
        <v>4.5999999999999996</v>
      </c>
    </row>
    <row r="1819" spans="1:3" x14ac:dyDescent="0.2">
      <c r="A1819" s="3" t="s">
        <v>5443</v>
      </c>
      <c r="B1819">
        <v>0.65500000000000003</v>
      </c>
      <c r="C1819">
        <f t="shared" si="28"/>
        <v>0.7</v>
      </c>
    </row>
    <row r="1820" spans="1:3" x14ac:dyDescent="0.2">
      <c r="A1820" s="3" t="s">
        <v>5492</v>
      </c>
      <c r="B1820">
        <v>6.9119999999999999</v>
      </c>
      <c r="C1820">
        <f t="shared" si="28"/>
        <v>7</v>
      </c>
    </row>
    <row r="1821" spans="1:3" x14ac:dyDescent="0.2">
      <c r="A1821" s="3" t="s">
        <v>5520</v>
      </c>
      <c r="B1821">
        <v>4.6079999999999997</v>
      </c>
      <c r="C1821">
        <f t="shared" si="28"/>
        <v>4.6999999999999993</v>
      </c>
    </row>
    <row r="1822" spans="1:3" x14ac:dyDescent="0.2">
      <c r="A1822" s="3" t="s">
        <v>5486</v>
      </c>
      <c r="B1822">
        <v>4.532</v>
      </c>
      <c r="C1822">
        <f t="shared" si="28"/>
        <v>4.5999999999999996</v>
      </c>
    </row>
    <row r="1823" spans="1:3" x14ac:dyDescent="0.2">
      <c r="A1823" s="3" t="s">
        <v>5430</v>
      </c>
      <c r="B1823">
        <v>0.03</v>
      </c>
      <c r="C1823">
        <f t="shared" si="28"/>
        <v>0.1</v>
      </c>
    </row>
    <row r="1824" spans="1:3" x14ac:dyDescent="0.2">
      <c r="A1824" s="3" t="s">
        <v>5427</v>
      </c>
      <c r="B1824">
        <v>4.9539999999999997</v>
      </c>
      <c r="C1824">
        <f t="shared" si="28"/>
        <v>5</v>
      </c>
    </row>
    <row r="1825" spans="1:3" x14ac:dyDescent="0.2">
      <c r="A1825" s="3" t="s">
        <v>5481</v>
      </c>
      <c r="B1825">
        <v>4.4029999999999996</v>
      </c>
      <c r="C1825">
        <f t="shared" si="28"/>
        <v>4.5</v>
      </c>
    </row>
    <row r="1826" spans="1:3" x14ac:dyDescent="0.2">
      <c r="A1826" s="3" t="s">
        <v>5455</v>
      </c>
      <c r="B1826">
        <v>4.7869999999999999</v>
      </c>
      <c r="C1826">
        <f t="shared" si="28"/>
        <v>4.8</v>
      </c>
    </row>
    <row r="1827" spans="1:3" x14ac:dyDescent="0.2">
      <c r="A1827" s="3" t="s">
        <v>5524</v>
      </c>
      <c r="B1827">
        <v>1.1200000000000001</v>
      </c>
      <c r="C1827">
        <f t="shared" si="28"/>
        <v>1.2000000000000002</v>
      </c>
    </row>
    <row r="1828" spans="1:3" x14ac:dyDescent="0.2">
      <c r="A1828" s="3" t="s">
        <v>5467</v>
      </c>
      <c r="B1828">
        <v>1.8220000000000001</v>
      </c>
      <c r="C1828">
        <f t="shared" si="28"/>
        <v>1.9000000000000001</v>
      </c>
    </row>
    <row r="1829" spans="1:3" x14ac:dyDescent="0.2">
      <c r="A1829" s="3" t="s">
        <v>5527</v>
      </c>
      <c r="B1829">
        <v>0.22</v>
      </c>
      <c r="C1829">
        <f t="shared" si="28"/>
        <v>0.30000000000000004</v>
      </c>
    </row>
    <row r="1830" spans="1:3" x14ac:dyDescent="0.2">
      <c r="A1830" s="3" t="s">
        <v>5528</v>
      </c>
      <c r="B1830">
        <v>5.7729999999999997</v>
      </c>
      <c r="C1830">
        <f t="shared" si="28"/>
        <v>5.8</v>
      </c>
    </row>
    <row r="1831" spans="1:3" x14ac:dyDescent="0.2">
      <c r="A1831" s="3" t="s">
        <v>5473</v>
      </c>
      <c r="B1831">
        <v>0.08</v>
      </c>
      <c r="C1831">
        <f t="shared" si="28"/>
        <v>0.1</v>
      </c>
    </row>
    <row r="1832" spans="1:3" x14ac:dyDescent="0.2">
      <c r="A1832" s="3" t="s">
        <v>5460</v>
      </c>
      <c r="B1832">
        <v>4.4640000000000004</v>
      </c>
      <c r="C1832">
        <f t="shared" si="28"/>
        <v>4.5</v>
      </c>
    </row>
    <row r="1833" spans="1:3" x14ac:dyDescent="0.2">
      <c r="A1833" s="3" t="s">
        <v>5452</v>
      </c>
      <c r="B1833">
        <v>0.6</v>
      </c>
      <c r="C1833">
        <f t="shared" si="28"/>
        <v>0.6</v>
      </c>
    </row>
    <row r="1834" spans="1:3" x14ac:dyDescent="0.2">
      <c r="A1834" s="3" t="s">
        <v>5440</v>
      </c>
      <c r="B1834">
        <v>5.9039999999999999</v>
      </c>
      <c r="C1834">
        <f t="shared" si="28"/>
        <v>6</v>
      </c>
    </row>
    <row r="1835" spans="1:3" x14ac:dyDescent="0.2">
      <c r="A1835" s="3" t="s">
        <v>5425</v>
      </c>
      <c r="B1835">
        <v>0.09</v>
      </c>
      <c r="C1835">
        <f t="shared" si="28"/>
        <v>0.1</v>
      </c>
    </row>
    <row r="1836" spans="1:3" x14ac:dyDescent="0.2">
      <c r="A1836" s="3" t="s">
        <v>5498</v>
      </c>
      <c r="B1836">
        <v>2.9750000000000001</v>
      </c>
      <c r="C1836">
        <f t="shared" si="28"/>
        <v>3</v>
      </c>
    </row>
    <row r="1837" spans="1:3" x14ac:dyDescent="0.2">
      <c r="A1837" s="3" t="s">
        <v>5494</v>
      </c>
      <c r="B1837">
        <v>4.532</v>
      </c>
      <c r="C1837">
        <f t="shared" si="28"/>
        <v>4.5999999999999996</v>
      </c>
    </row>
    <row r="1838" spans="1:3" x14ac:dyDescent="0.2">
      <c r="A1838" s="3" t="s">
        <v>5501</v>
      </c>
      <c r="B1838">
        <v>4.8940000000000001</v>
      </c>
      <c r="C1838">
        <f t="shared" si="28"/>
        <v>4.8999999999999995</v>
      </c>
    </row>
    <row r="1839" spans="1:3" x14ac:dyDescent="0.2">
      <c r="A1839" s="3" t="s">
        <v>5507</v>
      </c>
      <c r="B1839">
        <v>0.17</v>
      </c>
      <c r="C1839">
        <f t="shared" si="28"/>
        <v>0.2</v>
      </c>
    </row>
    <row r="1840" spans="1:3" x14ac:dyDescent="0.2">
      <c r="A1840" s="3" t="s">
        <v>5509</v>
      </c>
      <c r="B1840">
        <v>0.624</v>
      </c>
      <c r="C1840">
        <f t="shared" si="28"/>
        <v>0.7</v>
      </c>
    </row>
    <row r="1841" spans="1:3" x14ac:dyDescent="0.2">
      <c r="A1841" s="3" t="s">
        <v>5476</v>
      </c>
      <c r="B1841">
        <v>0.1</v>
      </c>
      <c r="C1841">
        <f t="shared" si="28"/>
        <v>0.1</v>
      </c>
    </row>
    <row r="1842" spans="1:3" x14ac:dyDescent="0.2">
      <c r="A1842" s="3" t="s">
        <v>5448</v>
      </c>
      <c r="B1842">
        <v>1.1160000000000001</v>
      </c>
      <c r="C1842">
        <f t="shared" si="28"/>
        <v>1.2000000000000002</v>
      </c>
    </row>
    <row r="1843" spans="1:3" x14ac:dyDescent="0.2">
      <c r="A1843" s="3" t="s">
        <v>5522</v>
      </c>
      <c r="B1843">
        <v>0.55900000000000005</v>
      </c>
      <c r="C1843">
        <f t="shared" si="28"/>
        <v>0.6</v>
      </c>
    </row>
    <row r="1844" spans="1:3" x14ac:dyDescent="0.2">
      <c r="A1844" s="3" t="s">
        <v>5450</v>
      </c>
      <c r="B1844">
        <v>4.57</v>
      </c>
      <c r="C1844">
        <f t="shared" si="28"/>
        <v>4.5999999999999996</v>
      </c>
    </row>
    <row r="1845" spans="1:3" x14ac:dyDescent="0.2">
      <c r="A1845" s="3" t="s">
        <v>5445</v>
      </c>
      <c r="B1845">
        <v>4.6779999999999999</v>
      </c>
      <c r="C1845">
        <f t="shared" si="28"/>
        <v>4.6999999999999993</v>
      </c>
    </row>
    <row r="1846" spans="1:3" x14ac:dyDescent="0.2">
      <c r="A1846" s="3" t="s">
        <v>5470</v>
      </c>
      <c r="B1846">
        <v>0.06</v>
      </c>
      <c r="C1846">
        <f t="shared" si="28"/>
        <v>0.1</v>
      </c>
    </row>
    <row r="1847" spans="1:3" x14ac:dyDescent="0.2">
      <c r="A1847" s="3" t="s">
        <v>5458</v>
      </c>
      <c r="B1847">
        <v>5.8479999999999999</v>
      </c>
      <c r="C1847">
        <f t="shared" si="28"/>
        <v>5.8999999999999995</v>
      </c>
    </row>
    <row r="1848" spans="1:3" x14ac:dyDescent="0.2">
      <c r="A1848" s="3" t="s">
        <v>5496</v>
      </c>
      <c r="B1848">
        <v>4.266</v>
      </c>
      <c r="C1848">
        <f t="shared" si="28"/>
        <v>4.3</v>
      </c>
    </row>
    <row r="1849" spans="1:3" x14ac:dyDescent="0.2">
      <c r="A1849" s="3" t="s">
        <v>5436</v>
      </c>
      <c r="B1849">
        <v>0.22</v>
      </c>
      <c r="C1849">
        <f t="shared" si="28"/>
        <v>0.30000000000000004</v>
      </c>
    </row>
    <row r="1850" spans="1:3" x14ac:dyDescent="0.2">
      <c r="A1850" s="3" t="s">
        <v>5438</v>
      </c>
      <c r="B1850">
        <v>0.6</v>
      </c>
      <c r="C1850">
        <f t="shared" si="28"/>
        <v>0.6</v>
      </c>
    </row>
    <row r="1851" spans="1:3" x14ac:dyDescent="0.2">
      <c r="A1851" s="3" t="s">
        <v>5478</v>
      </c>
      <c r="B1851">
        <v>0.17</v>
      </c>
      <c r="C1851">
        <f t="shared" si="28"/>
        <v>0.2</v>
      </c>
    </row>
    <row r="1852" spans="1:3" x14ac:dyDescent="0.2">
      <c r="A1852" s="3" t="s">
        <v>5465</v>
      </c>
      <c r="B1852">
        <v>4.3650000000000002</v>
      </c>
      <c r="C1852">
        <f t="shared" si="28"/>
        <v>4.3999999999999995</v>
      </c>
    </row>
    <row r="1853" spans="1:3" x14ac:dyDescent="0.2">
      <c r="A1853" s="3" t="s">
        <v>5511</v>
      </c>
      <c r="B1853">
        <v>4.7430000000000003</v>
      </c>
      <c r="C1853">
        <f t="shared" si="28"/>
        <v>4.8</v>
      </c>
    </row>
    <row r="1854" spans="1:3" x14ac:dyDescent="0.2">
      <c r="A1854" s="3" t="s">
        <v>5514</v>
      </c>
      <c r="B1854">
        <v>4.532</v>
      </c>
      <c r="C1854">
        <f t="shared" si="28"/>
        <v>4.5999999999999996</v>
      </c>
    </row>
    <row r="1855" spans="1:3" x14ac:dyDescent="0.2">
      <c r="A1855" s="3" t="s">
        <v>5433</v>
      </c>
      <c r="B1855">
        <v>7.0000000000000007E-2</v>
      </c>
      <c r="C1855">
        <f t="shared" si="28"/>
        <v>0.1</v>
      </c>
    </row>
    <row r="1856" spans="1:3" x14ac:dyDescent="0.2">
      <c r="A1856" s="3" t="s">
        <v>5422</v>
      </c>
      <c r="B1856">
        <v>0.13</v>
      </c>
      <c r="C1856">
        <f t="shared" si="28"/>
        <v>0.2</v>
      </c>
    </row>
    <row r="1857" spans="1:3" x14ac:dyDescent="0.2">
      <c r="A1857" s="3" t="s">
        <v>5483</v>
      </c>
      <c r="B1857">
        <v>0.33600000000000002</v>
      </c>
      <c r="C1857">
        <f t="shared" si="28"/>
        <v>0.4</v>
      </c>
    </row>
    <row r="1858" spans="1:3" x14ac:dyDescent="0.2">
      <c r="A1858" s="3" t="s">
        <v>5489</v>
      </c>
      <c r="B1858">
        <v>5.984</v>
      </c>
      <c r="C1858">
        <f t="shared" si="28"/>
        <v>6</v>
      </c>
    </row>
    <row r="1859" spans="1:3" x14ac:dyDescent="0.2">
      <c r="A1859" s="3" t="s">
        <v>5517</v>
      </c>
      <c r="B1859">
        <v>4.6779999999999999</v>
      </c>
      <c r="C1859">
        <f t="shared" ref="C1859:C1922" si="29">ROUNDUP(B1859,1)</f>
        <v>4.6999999999999993</v>
      </c>
    </row>
    <row r="1860" spans="1:3" x14ac:dyDescent="0.2">
      <c r="A1860" s="3" t="s">
        <v>5463</v>
      </c>
      <c r="B1860">
        <v>0.21</v>
      </c>
      <c r="C1860">
        <f t="shared" si="29"/>
        <v>0.30000000000000004</v>
      </c>
    </row>
    <row r="1861" spans="1:3" x14ac:dyDescent="0.2">
      <c r="A1861" s="3" t="s">
        <v>5572</v>
      </c>
      <c r="B1861">
        <v>7.0309999999999997</v>
      </c>
      <c r="C1861">
        <f t="shared" si="29"/>
        <v>7.1</v>
      </c>
    </row>
    <row r="1862" spans="1:3" x14ac:dyDescent="0.2">
      <c r="A1862" s="3" t="s">
        <v>5591</v>
      </c>
      <c r="B1862">
        <v>5.7729999999999997</v>
      </c>
      <c r="C1862">
        <f t="shared" si="29"/>
        <v>5.8</v>
      </c>
    </row>
    <row r="1863" spans="1:3" x14ac:dyDescent="0.2">
      <c r="A1863" s="3" t="s">
        <v>5604</v>
      </c>
      <c r="B1863">
        <v>6.48</v>
      </c>
      <c r="C1863">
        <f t="shared" si="29"/>
        <v>6.5</v>
      </c>
    </row>
    <row r="1864" spans="1:3" x14ac:dyDescent="0.2">
      <c r="A1864" s="3" t="s">
        <v>5601</v>
      </c>
      <c r="B1864">
        <v>4.6379999999999999</v>
      </c>
      <c r="C1864">
        <f t="shared" si="29"/>
        <v>4.6999999999999993</v>
      </c>
    </row>
    <row r="1865" spans="1:3" x14ac:dyDescent="0.2">
      <c r="A1865" s="3" t="s">
        <v>5534</v>
      </c>
      <c r="B1865">
        <v>4.6779999999999999</v>
      </c>
      <c r="C1865">
        <f t="shared" si="29"/>
        <v>4.6999999999999993</v>
      </c>
    </row>
    <row r="1866" spans="1:3" x14ac:dyDescent="0.2">
      <c r="A1866" s="3" t="s">
        <v>5583</v>
      </c>
      <c r="B1866">
        <v>0.35</v>
      </c>
      <c r="C1866">
        <f t="shared" si="29"/>
        <v>0.4</v>
      </c>
    </row>
    <row r="1867" spans="1:3" x14ac:dyDescent="0.2">
      <c r="A1867" s="3" t="s">
        <v>5548</v>
      </c>
      <c r="B1867">
        <v>4.7430000000000003</v>
      </c>
      <c r="C1867">
        <f t="shared" si="29"/>
        <v>4.8</v>
      </c>
    </row>
    <row r="1868" spans="1:3" x14ac:dyDescent="0.2">
      <c r="A1868" s="3" t="s">
        <v>5594</v>
      </c>
      <c r="B1868">
        <v>1.4</v>
      </c>
      <c r="C1868">
        <f t="shared" si="29"/>
        <v>1.4</v>
      </c>
    </row>
    <row r="1869" spans="1:3" x14ac:dyDescent="0.2">
      <c r="A1869" s="3" t="s">
        <v>5539</v>
      </c>
      <c r="B1869">
        <v>4.5060000000000002</v>
      </c>
      <c r="C1869">
        <f t="shared" si="29"/>
        <v>4.5999999999999996</v>
      </c>
    </row>
    <row r="1870" spans="1:3" x14ac:dyDescent="0.2">
      <c r="A1870" s="3" t="s">
        <v>5541</v>
      </c>
      <c r="B1870">
        <v>1.24</v>
      </c>
      <c r="C1870">
        <f t="shared" si="29"/>
        <v>1.3</v>
      </c>
    </row>
    <row r="1871" spans="1:3" x14ac:dyDescent="0.2">
      <c r="A1871" s="3" t="s">
        <v>5581</v>
      </c>
      <c r="B1871">
        <v>0.22</v>
      </c>
      <c r="C1871">
        <f t="shared" si="29"/>
        <v>0.30000000000000004</v>
      </c>
    </row>
    <row r="1872" spans="1:3" x14ac:dyDescent="0.2">
      <c r="A1872" s="3" t="s">
        <v>5615</v>
      </c>
      <c r="B1872">
        <v>0.13</v>
      </c>
      <c r="C1872">
        <f t="shared" si="29"/>
        <v>0.2</v>
      </c>
    </row>
    <row r="1873" spans="1:3" x14ac:dyDescent="0.2">
      <c r="A1873" s="3" t="s">
        <v>5570</v>
      </c>
      <c r="B1873">
        <v>5.2670000000000003</v>
      </c>
      <c r="C1873">
        <f t="shared" si="29"/>
        <v>5.3</v>
      </c>
    </row>
    <row r="1874" spans="1:3" x14ac:dyDescent="0.2">
      <c r="A1874" s="3" t="s">
        <v>5557</v>
      </c>
      <c r="B1874">
        <v>0.1</v>
      </c>
      <c r="C1874">
        <f t="shared" si="29"/>
        <v>0.1</v>
      </c>
    </row>
    <row r="1875" spans="1:3" x14ac:dyDescent="0.2">
      <c r="A1875" s="3" t="s">
        <v>5543</v>
      </c>
      <c r="B1875">
        <v>4.4029999999999996</v>
      </c>
      <c r="C1875">
        <f t="shared" si="29"/>
        <v>4.5</v>
      </c>
    </row>
    <row r="1876" spans="1:3" x14ac:dyDescent="0.2">
      <c r="A1876" s="3" t="s">
        <v>5586</v>
      </c>
      <c r="B1876">
        <v>0.27600000000000002</v>
      </c>
      <c r="C1876">
        <f t="shared" si="29"/>
        <v>0.30000000000000004</v>
      </c>
    </row>
    <row r="1877" spans="1:3" x14ac:dyDescent="0.2">
      <c r="A1877" s="3" t="s">
        <v>5559</v>
      </c>
      <c r="B1877">
        <v>4.532</v>
      </c>
      <c r="C1877">
        <f t="shared" si="29"/>
        <v>4.5999999999999996</v>
      </c>
    </row>
    <row r="1878" spans="1:3" x14ac:dyDescent="0.2">
      <c r="A1878" s="3" t="s">
        <v>5545</v>
      </c>
      <c r="B1878">
        <v>2.9569999999999999</v>
      </c>
      <c r="C1878">
        <f t="shared" si="29"/>
        <v>3</v>
      </c>
    </row>
    <row r="1879" spans="1:3" x14ac:dyDescent="0.2">
      <c r="A1879" s="3" t="s">
        <v>5551</v>
      </c>
      <c r="B1879">
        <v>0.06</v>
      </c>
      <c r="C1879">
        <f t="shared" si="29"/>
        <v>0.1</v>
      </c>
    </row>
    <row r="1880" spans="1:3" x14ac:dyDescent="0.2">
      <c r="A1880" s="3" t="s">
        <v>5607</v>
      </c>
      <c r="B1880">
        <v>1.55</v>
      </c>
      <c r="C1880">
        <f t="shared" si="29"/>
        <v>1.6</v>
      </c>
    </row>
    <row r="1881" spans="1:3" x14ac:dyDescent="0.2">
      <c r="A1881" s="3" t="s">
        <v>5588</v>
      </c>
      <c r="B1881">
        <v>0.28999999999999998</v>
      </c>
      <c r="C1881">
        <f t="shared" si="29"/>
        <v>0.30000000000000004</v>
      </c>
    </row>
    <row r="1882" spans="1:3" x14ac:dyDescent="0.2">
      <c r="A1882" s="3" t="s">
        <v>5554</v>
      </c>
      <c r="B1882">
        <v>4.6379999999999999</v>
      </c>
      <c r="C1882">
        <f t="shared" si="29"/>
        <v>4.6999999999999993</v>
      </c>
    </row>
    <row r="1883" spans="1:3" x14ac:dyDescent="0.2">
      <c r="A1883" s="3" t="s">
        <v>5565</v>
      </c>
      <c r="B1883">
        <v>0.23</v>
      </c>
      <c r="C1883">
        <f t="shared" si="29"/>
        <v>0.30000000000000004</v>
      </c>
    </row>
    <row r="1884" spans="1:3" x14ac:dyDescent="0.2">
      <c r="A1884" s="3" t="s">
        <v>5567</v>
      </c>
      <c r="B1884">
        <v>6.1340000000000003</v>
      </c>
      <c r="C1884">
        <f t="shared" si="29"/>
        <v>6.1999999999999993</v>
      </c>
    </row>
    <row r="1885" spans="1:3" x14ac:dyDescent="0.2">
      <c r="A1885" s="3" t="s">
        <v>5562</v>
      </c>
      <c r="B1885">
        <v>2.0910000000000002</v>
      </c>
      <c r="C1885">
        <f t="shared" si="29"/>
        <v>2.1</v>
      </c>
    </row>
    <row r="1886" spans="1:3" x14ac:dyDescent="0.2">
      <c r="A1886" s="3" t="s">
        <v>5596</v>
      </c>
      <c r="B1886">
        <v>4.3650000000000002</v>
      </c>
      <c r="C1886">
        <f t="shared" si="29"/>
        <v>4.3999999999999995</v>
      </c>
    </row>
    <row r="1887" spans="1:3" x14ac:dyDescent="0.2">
      <c r="A1887" s="3" t="s">
        <v>5612</v>
      </c>
      <c r="B1887">
        <v>5.5439999999999996</v>
      </c>
      <c r="C1887">
        <f t="shared" si="29"/>
        <v>5.6</v>
      </c>
    </row>
    <row r="1888" spans="1:3" x14ac:dyDescent="0.2">
      <c r="A1888" s="3" t="s">
        <v>5610</v>
      </c>
      <c r="B1888">
        <v>0.04</v>
      </c>
      <c r="C1888">
        <f t="shared" si="29"/>
        <v>0.1</v>
      </c>
    </row>
    <row r="1889" spans="1:3" x14ac:dyDescent="0.2">
      <c r="A1889" s="3" t="s">
        <v>5578</v>
      </c>
      <c r="B1889">
        <v>0.17</v>
      </c>
      <c r="C1889">
        <f t="shared" si="29"/>
        <v>0.2</v>
      </c>
    </row>
    <row r="1890" spans="1:3" x14ac:dyDescent="0.2">
      <c r="A1890" s="3" t="s">
        <v>5531</v>
      </c>
      <c r="B1890">
        <v>4.3650000000000002</v>
      </c>
      <c r="C1890">
        <f t="shared" si="29"/>
        <v>4.3999999999999995</v>
      </c>
    </row>
    <row r="1891" spans="1:3" x14ac:dyDescent="0.2">
      <c r="A1891" s="3" t="s">
        <v>5575</v>
      </c>
      <c r="B1891">
        <v>4.532</v>
      </c>
      <c r="C1891">
        <f t="shared" si="29"/>
        <v>4.5999999999999996</v>
      </c>
    </row>
    <row r="1892" spans="1:3" x14ac:dyDescent="0.2">
      <c r="A1892" s="3" t="s">
        <v>5536</v>
      </c>
      <c r="B1892">
        <v>3.827</v>
      </c>
      <c r="C1892">
        <f t="shared" si="29"/>
        <v>3.9</v>
      </c>
    </row>
    <row r="1893" spans="1:3" x14ac:dyDescent="0.2">
      <c r="A1893" s="3" t="s">
        <v>5598</v>
      </c>
      <c r="B1893">
        <v>9.6620000000000008</v>
      </c>
      <c r="C1893">
        <f t="shared" si="29"/>
        <v>9.6999999999999993</v>
      </c>
    </row>
    <row r="1894" spans="1:3" x14ac:dyDescent="0.2">
      <c r="A1894" s="3" t="s">
        <v>5676</v>
      </c>
      <c r="B1894">
        <v>4.6379999999999999</v>
      </c>
      <c r="C1894">
        <f t="shared" si="29"/>
        <v>4.6999999999999993</v>
      </c>
    </row>
    <row r="1895" spans="1:3" x14ac:dyDescent="0.2">
      <c r="A1895" s="3" t="s">
        <v>5685</v>
      </c>
      <c r="B1895">
        <v>4.3650000000000002</v>
      </c>
      <c r="C1895">
        <f t="shared" si="29"/>
        <v>4.3999999999999995</v>
      </c>
    </row>
    <row r="1896" spans="1:3" x14ac:dyDescent="0.2">
      <c r="A1896" s="3" t="s">
        <v>5647</v>
      </c>
      <c r="B1896">
        <v>4.57</v>
      </c>
      <c r="C1896">
        <f t="shared" si="29"/>
        <v>4.5999999999999996</v>
      </c>
    </row>
    <row r="1897" spans="1:3" x14ac:dyDescent="0.2">
      <c r="A1897" s="3" t="s">
        <v>5629</v>
      </c>
      <c r="B1897">
        <v>7.8339999999999996</v>
      </c>
      <c r="C1897">
        <f t="shared" si="29"/>
        <v>7.8999999999999995</v>
      </c>
    </row>
    <row r="1898" spans="1:3" x14ac:dyDescent="0.2">
      <c r="A1898" s="3" t="s">
        <v>5639</v>
      </c>
      <c r="B1898">
        <v>1.044</v>
      </c>
      <c r="C1898">
        <f t="shared" si="29"/>
        <v>1.1000000000000001</v>
      </c>
    </row>
    <row r="1899" spans="1:3" x14ac:dyDescent="0.2">
      <c r="A1899" s="3" t="s">
        <v>5688</v>
      </c>
      <c r="B1899">
        <v>0.93600000000000005</v>
      </c>
      <c r="C1899">
        <f t="shared" si="29"/>
        <v>1</v>
      </c>
    </row>
    <row r="1900" spans="1:3" x14ac:dyDescent="0.2">
      <c r="A1900" s="3" t="s">
        <v>5644</v>
      </c>
      <c r="B1900">
        <v>4.532</v>
      </c>
      <c r="C1900">
        <f t="shared" si="29"/>
        <v>4.5999999999999996</v>
      </c>
    </row>
    <row r="1901" spans="1:3" x14ac:dyDescent="0.2">
      <c r="A1901" s="3" t="s">
        <v>5659</v>
      </c>
      <c r="B1901">
        <v>4.5060000000000002</v>
      </c>
      <c r="C1901">
        <f t="shared" si="29"/>
        <v>4.5999999999999996</v>
      </c>
    </row>
    <row r="1902" spans="1:3" x14ac:dyDescent="0.2">
      <c r="A1902" s="3" t="s">
        <v>5649</v>
      </c>
      <c r="B1902">
        <v>4.5060000000000002</v>
      </c>
      <c r="C1902">
        <f t="shared" si="29"/>
        <v>4.5999999999999996</v>
      </c>
    </row>
    <row r="1903" spans="1:3" x14ac:dyDescent="0.2">
      <c r="A1903" s="3" t="s">
        <v>5642</v>
      </c>
      <c r="B1903">
        <v>5.7789999999999999</v>
      </c>
      <c r="C1903">
        <f t="shared" si="29"/>
        <v>5.8</v>
      </c>
    </row>
    <row r="1904" spans="1:3" x14ac:dyDescent="0.2">
      <c r="A1904" s="3" t="s">
        <v>5622</v>
      </c>
      <c r="B1904">
        <v>0.54400000000000004</v>
      </c>
      <c r="C1904">
        <f t="shared" si="29"/>
        <v>0.6</v>
      </c>
    </row>
    <row r="1905" spans="1:3" x14ac:dyDescent="0.2">
      <c r="A1905" s="3" t="s">
        <v>5682</v>
      </c>
      <c r="B1905">
        <v>6.0350000000000001</v>
      </c>
      <c r="C1905">
        <f t="shared" si="29"/>
        <v>6.1</v>
      </c>
    </row>
    <row r="1906" spans="1:3" x14ac:dyDescent="0.2">
      <c r="A1906" s="3" t="s">
        <v>5627</v>
      </c>
      <c r="B1906">
        <v>0.21</v>
      </c>
      <c r="C1906">
        <f t="shared" si="29"/>
        <v>0.30000000000000004</v>
      </c>
    </row>
    <row r="1907" spans="1:3" x14ac:dyDescent="0.2">
      <c r="A1907" s="3" t="s">
        <v>5679</v>
      </c>
      <c r="B1907">
        <v>0.7</v>
      </c>
      <c r="C1907">
        <f t="shared" si="29"/>
        <v>0.7</v>
      </c>
    </row>
    <row r="1908" spans="1:3" x14ac:dyDescent="0.2">
      <c r="A1908" s="3" t="s">
        <v>5654</v>
      </c>
      <c r="B1908">
        <v>0.53200000000000003</v>
      </c>
      <c r="C1908">
        <f t="shared" si="29"/>
        <v>0.6</v>
      </c>
    </row>
    <row r="1909" spans="1:3" x14ac:dyDescent="0.2">
      <c r="A1909" s="3" t="s">
        <v>5656</v>
      </c>
      <c r="B1909">
        <v>4.5060000000000002</v>
      </c>
      <c r="C1909">
        <f t="shared" si="29"/>
        <v>4.5999999999999996</v>
      </c>
    </row>
    <row r="1910" spans="1:3" x14ac:dyDescent="0.2">
      <c r="A1910" s="3" t="s">
        <v>5620</v>
      </c>
      <c r="B1910">
        <v>0.14000000000000001</v>
      </c>
      <c r="C1910">
        <f t="shared" si="29"/>
        <v>0.2</v>
      </c>
    </row>
    <row r="1911" spans="1:3" x14ac:dyDescent="0.2">
      <c r="A1911" s="3" t="s">
        <v>5634</v>
      </c>
      <c r="B1911">
        <v>0.28000000000000003</v>
      </c>
      <c r="C1911">
        <f t="shared" si="29"/>
        <v>0.30000000000000004</v>
      </c>
    </row>
    <row r="1912" spans="1:3" x14ac:dyDescent="0.2">
      <c r="A1912" s="3" t="s">
        <v>5670</v>
      </c>
      <c r="B1912">
        <v>4.4029999999999996</v>
      </c>
      <c r="C1912">
        <f t="shared" si="29"/>
        <v>4.5</v>
      </c>
    </row>
    <row r="1913" spans="1:3" x14ac:dyDescent="0.2">
      <c r="A1913" s="3" t="s">
        <v>5664</v>
      </c>
      <c r="B1913">
        <v>4.532</v>
      </c>
      <c r="C1913">
        <f t="shared" si="29"/>
        <v>4.5999999999999996</v>
      </c>
    </row>
    <row r="1914" spans="1:3" x14ac:dyDescent="0.2">
      <c r="A1914" s="3" t="s">
        <v>5631</v>
      </c>
      <c r="B1914">
        <v>6.5519999999999996</v>
      </c>
      <c r="C1914">
        <f t="shared" si="29"/>
        <v>6.6</v>
      </c>
    </row>
    <row r="1915" spans="1:3" x14ac:dyDescent="0.2">
      <c r="A1915" s="3" t="s">
        <v>5673</v>
      </c>
      <c r="B1915">
        <v>4.532</v>
      </c>
      <c r="C1915">
        <f t="shared" si="29"/>
        <v>4.5999999999999996</v>
      </c>
    </row>
    <row r="1916" spans="1:3" x14ac:dyDescent="0.2">
      <c r="A1916" s="3" t="s">
        <v>5667</v>
      </c>
      <c r="B1916">
        <v>5.9039999999999999</v>
      </c>
      <c r="C1916">
        <f t="shared" si="29"/>
        <v>6</v>
      </c>
    </row>
    <row r="1917" spans="1:3" x14ac:dyDescent="0.2">
      <c r="A1917" s="3" t="s">
        <v>5636</v>
      </c>
      <c r="B1917">
        <v>0.24</v>
      </c>
      <c r="C1917">
        <f t="shared" si="29"/>
        <v>0.30000000000000004</v>
      </c>
    </row>
    <row r="1918" spans="1:3" x14ac:dyDescent="0.2">
      <c r="A1918" s="3" t="s">
        <v>5691</v>
      </c>
      <c r="B1918">
        <v>7.04</v>
      </c>
      <c r="C1918">
        <f t="shared" si="29"/>
        <v>7.1</v>
      </c>
    </row>
    <row r="1919" spans="1:3" x14ac:dyDescent="0.2">
      <c r="A1919" s="3" t="s">
        <v>5651</v>
      </c>
      <c r="B1919">
        <v>1.8720000000000001</v>
      </c>
      <c r="C1919">
        <f t="shared" si="29"/>
        <v>1.9000000000000001</v>
      </c>
    </row>
    <row r="1920" spans="1:3" x14ac:dyDescent="0.2">
      <c r="A1920" s="3" t="s">
        <v>5618</v>
      </c>
      <c r="B1920">
        <v>4.5060000000000002</v>
      </c>
      <c r="C1920">
        <f t="shared" si="29"/>
        <v>4.5999999999999996</v>
      </c>
    </row>
    <row r="1921" spans="1:3" x14ac:dyDescent="0.2">
      <c r="A1921" s="3" t="s">
        <v>5624</v>
      </c>
      <c r="B1921">
        <v>0.04</v>
      </c>
      <c r="C1921">
        <f t="shared" si="29"/>
        <v>0.1</v>
      </c>
    </row>
    <row r="1922" spans="1:3" x14ac:dyDescent="0.2">
      <c r="A1922" s="3" t="s">
        <v>5661</v>
      </c>
      <c r="B1922">
        <v>0.22</v>
      </c>
      <c r="C1922">
        <f t="shared" si="29"/>
        <v>0.30000000000000004</v>
      </c>
    </row>
    <row r="1923" spans="1:3" x14ac:dyDescent="0.2">
      <c r="A1923" s="3" t="s">
        <v>5702</v>
      </c>
      <c r="B1923">
        <v>5.9939999999999998</v>
      </c>
      <c r="C1923">
        <f t="shared" ref="C1923:C1986" si="30">ROUNDUP(B1923,1)</f>
        <v>6</v>
      </c>
    </row>
    <row r="1924" spans="1:3" x14ac:dyDescent="0.2">
      <c r="A1924" s="3" t="s">
        <v>5726</v>
      </c>
      <c r="B1924">
        <v>0.67600000000000005</v>
      </c>
      <c r="C1924">
        <f t="shared" si="30"/>
        <v>0.7</v>
      </c>
    </row>
    <row r="1925" spans="1:3" x14ac:dyDescent="0.2">
      <c r="A1925" s="3" t="s">
        <v>5696</v>
      </c>
      <c r="B1925">
        <v>5.0860000000000003</v>
      </c>
      <c r="C1925">
        <f t="shared" si="30"/>
        <v>5.0999999999999996</v>
      </c>
    </row>
    <row r="1926" spans="1:3" x14ac:dyDescent="0.2">
      <c r="A1926" s="3" t="s">
        <v>5712</v>
      </c>
      <c r="B1926">
        <v>0.48299999999999998</v>
      </c>
      <c r="C1926">
        <f t="shared" si="30"/>
        <v>0.5</v>
      </c>
    </row>
    <row r="1927" spans="1:3" x14ac:dyDescent="0.2">
      <c r="A1927" s="3" t="s">
        <v>5722</v>
      </c>
      <c r="B1927">
        <v>0.91200000000000003</v>
      </c>
      <c r="C1927">
        <f t="shared" si="30"/>
        <v>1</v>
      </c>
    </row>
    <row r="1928" spans="1:3" x14ac:dyDescent="0.2">
      <c r="A1928" s="3" t="s">
        <v>5717</v>
      </c>
      <c r="B1928">
        <v>1.1759999999999999</v>
      </c>
      <c r="C1928">
        <f t="shared" si="30"/>
        <v>1.2000000000000002</v>
      </c>
    </row>
    <row r="1929" spans="1:3" x14ac:dyDescent="0.2">
      <c r="A1929" s="3" t="s">
        <v>5709</v>
      </c>
      <c r="B1929">
        <v>1.591</v>
      </c>
      <c r="C1929">
        <f t="shared" si="30"/>
        <v>1.6</v>
      </c>
    </row>
    <row r="1930" spans="1:3" x14ac:dyDescent="0.2">
      <c r="A1930" s="3" t="s">
        <v>5715</v>
      </c>
      <c r="B1930">
        <v>4.532</v>
      </c>
      <c r="C1930">
        <f t="shared" si="30"/>
        <v>4.5999999999999996</v>
      </c>
    </row>
    <row r="1931" spans="1:3" x14ac:dyDescent="0.2">
      <c r="A1931" s="3" t="s">
        <v>5732</v>
      </c>
      <c r="B1931">
        <v>0.1</v>
      </c>
      <c r="C1931">
        <f t="shared" si="30"/>
        <v>0.1</v>
      </c>
    </row>
    <row r="1932" spans="1:3" x14ac:dyDescent="0.2">
      <c r="A1932" s="3" t="s">
        <v>5707</v>
      </c>
      <c r="B1932">
        <v>6.2560000000000002</v>
      </c>
      <c r="C1932">
        <f t="shared" si="30"/>
        <v>6.3</v>
      </c>
    </row>
    <row r="1933" spans="1:3" x14ac:dyDescent="0.2">
      <c r="A1933" s="3" t="s">
        <v>5724</v>
      </c>
      <c r="B1933">
        <v>0.23</v>
      </c>
      <c r="C1933">
        <f t="shared" si="30"/>
        <v>0.30000000000000004</v>
      </c>
    </row>
    <row r="1934" spans="1:3" x14ac:dyDescent="0.2">
      <c r="A1934" s="3" t="s">
        <v>5699</v>
      </c>
      <c r="B1934">
        <v>0.18</v>
      </c>
      <c r="C1934">
        <f t="shared" si="30"/>
        <v>0.2</v>
      </c>
    </row>
    <row r="1935" spans="1:3" x14ac:dyDescent="0.2">
      <c r="A1935" s="3" t="s">
        <v>5719</v>
      </c>
      <c r="B1935">
        <v>0.21</v>
      </c>
      <c r="C1935">
        <f t="shared" si="30"/>
        <v>0.30000000000000004</v>
      </c>
    </row>
    <row r="1936" spans="1:3" x14ac:dyDescent="0.2">
      <c r="A1936" s="3" t="s">
        <v>5729</v>
      </c>
      <c r="B1936">
        <v>6.2610000000000001</v>
      </c>
      <c r="C1936">
        <f t="shared" si="30"/>
        <v>6.3</v>
      </c>
    </row>
    <row r="1937" spans="1:3" x14ac:dyDescent="0.2">
      <c r="A1937" s="3" t="s">
        <v>5694</v>
      </c>
      <c r="B1937">
        <v>1.1220000000000001</v>
      </c>
      <c r="C1937">
        <f t="shared" si="30"/>
        <v>1.2000000000000002</v>
      </c>
    </row>
    <row r="1938" spans="1:3" x14ac:dyDescent="0.2">
      <c r="A1938" s="3" t="s">
        <v>5704</v>
      </c>
      <c r="B1938">
        <v>4.532</v>
      </c>
      <c r="C1938">
        <f t="shared" si="30"/>
        <v>4.5999999999999996</v>
      </c>
    </row>
    <row r="1939" spans="1:3" x14ac:dyDescent="0.2">
      <c r="A1939" s="3" t="s">
        <v>5771</v>
      </c>
      <c r="B1939">
        <v>0.82499999999999996</v>
      </c>
      <c r="C1939">
        <f t="shared" si="30"/>
        <v>0.9</v>
      </c>
    </row>
    <row r="1940" spans="1:3" x14ac:dyDescent="0.2">
      <c r="A1940" s="3" t="s">
        <v>5764</v>
      </c>
      <c r="B1940">
        <v>0.04</v>
      </c>
      <c r="C1940">
        <f t="shared" si="30"/>
        <v>0.1</v>
      </c>
    </row>
    <row r="1941" spans="1:3" x14ac:dyDescent="0.2">
      <c r="A1941" s="3" t="s">
        <v>5748</v>
      </c>
      <c r="B1941">
        <v>4.6379999999999999</v>
      </c>
      <c r="C1941">
        <f t="shared" si="30"/>
        <v>4.6999999999999993</v>
      </c>
    </row>
    <row r="1942" spans="1:3" x14ac:dyDescent="0.2">
      <c r="A1942" s="3" t="s">
        <v>5735</v>
      </c>
      <c r="B1942">
        <v>4.6779999999999999</v>
      </c>
      <c r="C1942">
        <f t="shared" si="30"/>
        <v>4.6999999999999993</v>
      </c>
    </row>
    <row r="1943" spans="1:3" x14ac:dyDescent="0.2">
      <c r="A1943" s="3" t="s">
        <v>5754</v>
      </c>
      <c r="B1943">
        <v>4.6779999999999999</v>
      </c>
      <c r="C1943">
        <f t="shared" si="30"/>
        <v>4.6999999999999993</v>
      </c>
    </row>
    <row r="1944" spans="1:3" x14ac:dyDescent="0.2">
      <c r="A1944" s="3" t="s">
        <v>5745</v>
      </c>
      <c r="B1944">
        <v>0.2</v>
      </c>
      <c r="C1944">
        <f t="shared" si="30"/>
        <v>0.2</v>
      </c>
    </row>
    <row r="1945" spans="1:3" x14ac:dyDescent="0.2">
      <c r="A1945" s="3" t="s">
        <v>5738</v>
      </c>
      <c r="B1945">
        <v>0.70199999999999996</v>
      </c>
      <c r="C1945">
        <f t="shared" si="30"/>
        <v>0.79999999999999993</v>
      </c>
    </row>
    <row r="1946" spans="1:3" x14ac:dyDescent="0.2">
      <c r="A1946" s="3" t="s">
        <v>5757</v>
      </c>
      <c r="B1946">
        <v>0.21</v>
      </c>
      <c r="C1946">
        <f t="shared" si="30"/>
        <v>0.30000000000000004</v>
      </c>
    </row>
    <row r="1947" spans="1:3" x14ac:dyDescent="0.2">
      <c r="A1947" s="3" t="s">
        <v>5773</v>
      </c>
      <c r="B1947">
        <v>0.4</v>
      </c>
      <c r="C1947">
        <f t="shared" si="30"/>
        <v>0.4</v>
      </c>
    </row>
    <row r="1948" spans="1:3" x14ac:dyDescent="0.2">
      <c r="A1948" s="3" t="s">
        <v>5762</v>
      </c>
      <c r="B1948">
        <v>4.532</v>
      </c>
      <c r="C1948">
        <f t="shared" si="30"/>
        <v>4.5999999999999996</v>
      </c>
    </row>
    <row r="1949" spans="1:3" x14ac:dyDescent="0.2">
      <c r="A1949" s="3" t="s">
        <v>5743</v>
      </c>
      <c r="B1949">
        <v>0.67200000000000004</v>
      </c>
      <c r="C1949">
        <f t="shared" si="30"/>
        <v>0.7</v>
      </c>
    </row>
    <row r="1950" spans="1:3" x14ac:dyDescent="0.2">
      <c r="A1950" s="3" t="s">
        <v>5769</v>
      </c>
      <c r="B1950">
        <v>4.9539999999999997</v>
      </c>
      <c r="C1950">
        <f t="shared" si="30"/>
        <v>5</v>
      </c>
    </row>
    <row r="1951" spans="1:3" x14ac:dyDescent="0.2">
      <c r="A1951" s="3" t="s">
        <v>5751</v>
      </c>
      <c r="B1951">
        <v>0.91</v>
      </c>
      <c r="C1951">
        <f t="shared" si="30"/>
        <v>1</v>
      </c>
    </row>
    <row r="1952" spans="1:3" x14ac:dyDescent="0.2">
      <c r="A1952" s="3" t="s">
        <v>5740</v>
      </c>
      <c r="B1952">
        <v>6.12</v>
      </c>
      <c r="C1952">
        <f t="shared" si="30"/>
        <v>6.1999999999999993</v>
      </c>
    </row>
    <row r="1953" spans="1:3" x14ac:dyDescent="0.2">
      <c r="A1953" s="3" t="s">
        <v>5766</v>
      </c>
      <c r="B1953">
        <v>0.35</v>
      </c>
      <c r="C1953">
        <f t="shared" si="30"/>
        <v>0.4</v>
      </c>
    </row>
    <row r="1954" spans="1:3" x14ac:dyDescent="0.2">
      <c r="A1954" s="3" t="s">
        <v>5760</v>
      </c>
      <c r="B1954">
        <v>7.37</v>
      </c>
      <c r="C1954">
        <f t="shared" si="30"/>
        <v>7.3999999999999995</v>
      </c>
    </row>
    <row r="1955" spans="1:3" x14ac:dyDescent="0.2">
      <c r="A1955" s="3" t="s">
        <v>5812</v>
      </c>
      <c r="B1955">
        <v>4.7939999999999996</v>
      </c>
      <c r="C1955">
        <f t="shared" si="30"/>
        <v>4.8</v>
      </c>
    </row>
    <row r="1956" spans="1:3" x14ac:dyDescent="0.2">
      <c r="A1956" s="3" t="s">
        <v>5783</v>
      </c>
      <c r="B1956">
        <v>1.3819999999999999</v>
      </c>
      <c r="C1956">
        <f t="shared" si="30"/>
        <v>1.4000000000000001</v>
      </c>
    </row>
    <row r="1957" spans="1:3" x14ac:dyDescent="0.2">
      <c r="A1957" s="3" t="s">
        <v>5786</v>
      </c>
      <c r="B1957">
        <v>4.6379999999999999</v>
      </c>
      <c r="C1957">
        <f t="shared" si="30"/>
        <v>4.6999999999999993</v>
      </c>
    </row>
    <row r="1958" spans="1:3" x14ac:dyDescent="0.2">
      <c r="A1958" s="3" t="s">
        <v>5798</v>
      </c>
      <c r="B1958">
        <v>4.4029999999999996</v>
      </c>
      <c r="C1958">
        <f t="shared" si="30"/>
        <v>4.5</v>
      </c>
    </row>
    <row r="1959" spans="1:3" x14ac:dyDescent="0.2">
      <c r="A1959" s="3" t="s">
        <v>5792</v>
      </c>
      <c r="B1959">
        <v>0.51</v>
      </c>
      <c r="C1959">
        <f t="shared" si="30"/>
        <v>0.6</v>
      </c>
    </row>
    <row r="1960" spans="1:3" x14ac:dyDescent="0.2">
      <c r="A1960" s="3" t="s">
        <v>5804</v>
      </c>
      <c r="B1960">
        <v>5.2640000000000002</v>
      </c>
      <c r="C1960">
        <f t="shared" si="30"/>
        <v>5.3</v>
      </c>
    </row>
    <row r="1961" spans="1:3" x14ac:dyDescent="0.2">
      <c r="A1961" s="3" t="s">
        <v>5775</v>
      </c>
      <c r="B1961">
        <v>0.95099999999999996</v>
      </c>
      <c r="C1961">
        <f t="shared" si="30"/>
        <v>1</v>
      </c>
    </row>
    <row r="1962" spans="1:3" x14ac:dyDescent="0.2">
      <c r="A1962" s="3" t="s">
        <v>5795</v>
      </c>
      <c r="B1962">
        <v>0.1</v>
      </c>
      <c r="C1962">
        <f t="shared" si="30"/>
        <v>0.1</v>
      </c>
    </row>
    <row r="1963" spans="1:3" x14ac:dyDescent="0.2">
      <c r="A1963" s="3" t="s">
        <v>5801</v>
      </c>
      <c r="B1963">
        <v>0.98599999999999999</v>
      </c>
      <c r="C1963">
        <f t="shared" si="30"/>
        <v>1</v>
      </c>
    </row>
    <row r="1964" spans="1:3" x14ac:dyDescent="0.2">
      <c r="A1964" s="3" t="s">
        <v>5789</v>
      </c>
      <c r="B1964">
        <v>0.05</v>
      </c>
      <c r="C1964">
        <f t="shared" si="30"/>
        <v>0.1</v>
      </c>
    </row>
    <row r="1965" spans="1:3" x14ac:dyDescent="0.2">
      <c r="A1965" s="3" t="s">
        <v>5777</v>
      </c>
      <c r="B1965">
        <v>7.0659999999999998</v>
      </c>
      <c r="C1965">
        <f t="shared" si="30"/>
        <v>7.1</v>
      </c>
    </row>
    <row r="1966" spans="1:3" x14ac:dyDescent="0.2">
      <c r="A1966" s="3" t="s">
        <v>5807</v>
      </c>
      <c r="B1966">
        <v>4.7869999999999999</v>
      </c>
      <c r="C1966">
        <f t="shared" si="30"/>
        <v>4.8</v>
      </c>
    </row>
    <row r="1967" spans="1:3" x14ac:dyDescent="0.2">
      <c r="A1967" s="3" t="s">
        <v>5809</v>
      </c>
      <c r="B1967">
        <v>0.62</v>
      </c>
      <c r="C1967">
        <f t="shared" si="30"/>
        <v>0.7</v>
      </c>
    </row>
    <row r="1968" spans="1:3" x14ac:dyDescent="0.2">
      <c r="A1968" s="3" t="s">
        <v>5780</v>
      </c>
      <c r="B1968">
        <v>4.532</v>
      </c>
      <c r="C1968">
        <f t="shared" si="30"/>
        <v>4.5999999999999996</v>
      </c>
    </row>
    <row r="1969" spans="1:3" x14ac:dyDescent="0.2">
      <c r="A1969" s="3" t="s">
        <v>5815</v>
      </c>
      <c r="B1969">
        <v>0.22</v>
      </c>
      <c r="C1969">
        <f t="shared" si="30"/>
        <v>0.30000000000000004</v>
      </c>
    </row>
    <row r="1970" spans="1:3" x14ac:dyDescent="0.2">
      <c r="A1970" s="3" t="s">
        <v>5869</v>
      </c>
      <c r="B1970">
        <v>0.34</v>
      </c>
      <c r="C1970">
        <f t="shared" si="30"/>
        <v>0.4</v>
      </c>
    </row>
    <row r="1971" spans="1:3" x14ac:dyDescent="0.2">
      <c r="A1971" s="3" t="s">
        <v>5839</v>
      </c>
      <c r="B1971">
        <v>0.21</v>
      </c>
      <c r="C1971">
        <f t="shared" si="30"/>
        <v>0.30000000000000004</v>
      </c>
    </row>
    <row r="1972" spans="1:3" x14ac:dyDescent="0.2">
      <c r="A1972" s="3" t="s">
        <v>5826</v>
      </c>
      <c r="B1972">
        <v>5.7729999999999997</v>
      </c>
      <c r="C1972">
        <f t="shared" si="30"/>
        <v>5.8</v>
      </c>
    </row>
    <row r="1973" spans="1:3" x14ac:dyDescent="0.2">
      <c r="A1973" s="3" t="s">
        <v>5848</v>
      </c>
      <c r="B1973">
        <v>0.622</v>
      </c>
      <c r="C1973">
        <f t="shared" si="30"/>
        <v>0.7</v>
      </c>
    </row>
    <row r="1974" spans="1:3" x14ac:dyDescent="0.2">
      <c r="A1974" s="3" t="s">
        <v>5831</v>
      </c>
      <c r="B1974">
        <v>0.2</v>
      </c>
      <c r="C1974">
        <f t="shared" si="30"/>
        <v>0.2</v>
      </c>
    </row>
    <row r="1975" spans="1:3" x14ac:dyDescent="0.2">
      <c r="A1975" s="3" t="s">
        <v>5882</v>
      </c>
      <c r="B1975">
        <v>6.048</v>
      </c>
      <c r="C1975">
        <f t="shared" si="30"/>
        <v>6.1</v>
      </c>
    </row>
    <row r="1976" spans="1:3" x14ac:dyDescent="0.2">
      <c r="A1976" s="3" t="s">
        <v>5836</v>
      </c>
      <c r="B1976">
        <v>4.4029999999999996</v>
      </c>
      <c r="C1976">
        <f t="shared" si="30"/>
        <v>4.5</v>
      </c>
    </row>
    <row r="1977" spans="1:3" x14ac:dyDescent="0.2">
      <c r="A1977" s="3" t="s">
        <v>5845</v>
      </c>
      <c r="B1977">
        <v>1.4850000000000001</v>
      </c>
      <c r="C1977">
        <f t="shared" si="30"/>
        <v>1.5</v>
      </c>
    </row>
    <row r="1978" spans="1:3" x14ac:dyDescent="0.2">
      <c r="A1978" s="3" t="s">
        <v>5842</v>
      </c>
      <c r="B1978">
        <v>1.306</v>
      </c>
      <c r="C1978">
        <f t="shared" si="30"/>
        <v>1.4000000000000001</v>
      </c>
    </row>
    <row r="1979" spans="1:3" x14ac:dyDescent="0.2">
      <c r="A1979" s="3" t="s">
        <v>5818</v>
      </c>
      <c r="B1979">
        <v>4.4269999999999996</v>
      </c>
      <c r="C1979">
        <f t="shared" si="30"/>
        <v>4.5</v>
      </c>
    </row>
    <row r="1980" spans="1:3" x14ac:dyDescent="0.2">
      <c r="A1980" s="3" t="s">
        <v>5871</v>
      </c>
      <c r="B1980">
        <v>4.3650000000000002</v>
      </c>
      <c r="C1980">
        <f t="shared" si="30"/>
        <v>4.3999999999999995</v>
      </c>
    </row>
    <row r="1981" spans="1:3" x14ac:dyDescent="0.2">
      <c r="A1981" s="3" t="s">
        <v>5874</v>
      </c>
      <c r="B1981">
        <v>0.81</v>
      </c>
      <c r="C1981">
        <f t="shared" si="30"/>
        <v>0.9</v>
      </c>
    </row>
    <row r="1982" spans="1:3" x14ac:dyDescent="0.2">
      <c r="A1982" s="3" t="s">
        <v>5856</v>
      </c>
      <c r="B1982">
        <v>4.532</v>
      </c>
      <c r="C1982">
        <f t="shared" si="30"/>
        <v>4.5999999999999996</v>
      </c>
    </row>
    <row r="1983" spans="1:3" x14ac:dyDescent="0.2">
      <c r="A1983" s="3" t="s">
        <v>5820</v>
      </c>
      <c r="B1983">
        <v>4.1660000000000004</v>
      </c>
      <c r="C1983">
        <f t="shared" si="30"/>
        <v>4.1999999999999993</v>
      </c>
    </row>
    <row r="1984" spans="1:3" x14ac:dyDescent="0.2">
      <c r="A1984" s="3" t="s">
        <v>5828</v>
      </c>
      <c r="B1984">
        <v>0.57599999999999996</v>
      </c>
      <c r="C1984">
        <f t="shared" si="30"/>
        <v>0.6</v>
      </c>
    </row>
    <row r="1985" spans="1:3" x14ac:dyDescent="0.2">
      <c r="A1985" s="3" t="s">
        <v>5867</v>
      </c>
      <c r="B1985">
        <v>0.874</v>
      </c>
      <c r="C1985">
        <f t="shared" si="30"/>
        <v>0.9</v>
      </c>
    </row>
    <row r="1986" spans="1:3" x14ac:dyDescent="0.2">
      <c r="A1986" s="3" t="s">
        <v>5823</v>
      </c>
      <c r="B1986">
        <v>0.17</v>
      </c>
      <c r="C1986">
        <f t="shared" si="30"/>
        <v>0.2</v>
      </c>
    </row>
    <row r="1987" spans="1:3" x14ac:dyDescent="0.2">
      <c r="A1987" s="3" t="s">
        <v>5850</v>
      </c>
      <c r="B1987">
        <v>0.56999999999999995</v>
      </c>
      <c r="C1987">
        <f t="shared" ref="C1987:C2050" si="31">ROUNDUP(B1987,1)</f>
        <v>0.6</v>
      </c>
    </row>
    <row r="1988" spans="1:3" x14ac:dyDescent="0.2">
      <c r="A1988" s="3" t="s">
        <v>5877</v>
      </c>
      <c r="B1988">
        <v>4.266</v>
      </c>
      <c r="C1988">
        <f t="shared" si="31"/>
        <v>4.3</v>
      </c>
    </row>
    <row r="1989" spans="1:3" x14ac:dyDescent="0.2">
      <c r="A1989" s="3" t="s">
        <v>5861</v>
      </c>
      <c r="B1989">
        <v>4.6779999999999999</v>
      </c>
      <c r="C1989">
        <f t="shared" si="31"/>
        <v>4.6999999999999993</v>
      </c>
    </row>
    <row r="1990" spans="1:3" x14ac:dyDescent="0.2">
      <c r="A1990" s="3" t="s">
        <v>5879</v>
      </c>
      <c r="B1990">
        <v>0.18</v>
      </c>
      <c r="C1990">
        <f t="shared" si="31"/>
        <v>0.2</v>
      </c>
    </row>
    <row r="1991" spans="1:3" x14ac:dyDescent="0.2">
      <c r="A1991" s="3" t="s">
        <v>5853</v>
      </c>
      <c r="B1991">
        <v>1.21</v>
      </c>
      <c r="C1991">
        <f t="shared" si="31"/>
        <v>1.3</v>
      </c>
    </row>
    <row r="1992" spans="1:3" x14ac:dyDescent="0.2">
      <c r="A1992" s="3" t="s">
        <v>5834</v>
      </c>
      <c r="B1992">
        <v>5.1139999999999999</v>
      </c>
      <c r="C1992">
        <f t="shared" si="31"/>
        <v>5.1999999999999993</v>
      </c>
    </row>
    <row r="1993" spans="1:3" x14ac:dyDescent="0.2">
      <c r="A1993" s="3" t="s">
        <v>5859</v>
      </c>
      <c r="B1993">
        <v>5.8479999999999999</v>
      </c>
      <c r="C1993">
        <f t="shared" si="31"/>
        <v>5.8999999999999995</v>
      </c>
    </row>
    <row r="1994" spans="1:3" x14ac:dyDescent="0.2">
      <c r="A1994" s="3" t="s">
        <v>5864</v>
      </c>
      <c r="B1994">
        <v>0.13</v>
      </c>
      <c r="C1994">
        <f t="shared" si="31"/>
        <v>0.2</v>
      </c>
    </row>
    <row r="1995" spans="1:3" x14ac:dyDescent="0.2">
      <c r="A1995" s="3" t="s">
        <v>5908</v>
      </c>
      <c r="B1995">
        <v>0.4</v>
      </c>
      <c r="C1995">
        <f t="shared" si="31"/>
        <v>0.4</v>
      </c>
    </row>
    <row r="1996" spans="1:3" x14ac:dyDescent="0.2">
      <c r="A1996" s="3" t="s">
        <v>5928</v>
      </c>
      <c r="B1996">
        <v>0.24</v>
      </c>
      <c r="C1996">
        <f t="shared" si="31"/>
        <v>0.30000000000000004</v>
      </c>
    </row>
    <row r="1997" spans="1:3" x14ac:dyDescent="0.2">
      <c r="A1997" s="3" t="s">
        <v>5911</v>
      </c>
      <c r="B1997">
        <v>1.67</v>
      </c>
      <c r="C1997">
        <f t="shared" si="31"/>
        <v>1.7000000000000002</v>
      </c>
    </row>
    <row r="1998" spans="1:3" x14ac:dyDescent="0.2">
      <c r="A1998" s="3" t="s">
        <v>5933</v>
      </c>
      <c r="B1998">
        <v>0.4</v>
      </c>
      <c r="C1998">
        <f t="shared" si="31"/>
        <v>0.4</v>
      </c>
    </row>
    <row r="1999" spans="1:3" x14ac:dyDescent="0.2">
      <c r="A1999" s="3" t="s">
        <v>5918</v>
      </c>
      <c r="B1999">
        <v>1.05</v>
      </c>
      <c r="C1999">
        <f t="shared" si="31"/>
        <v>1.1000000000000001</v>
      </c>
    </row>
    <row r="2000" spans="1:3" x14ac:dyDescent="0.2">
      <c r="A2000" s="3" t="s">
        <v>5888</v>
      </c>
      <c r="B2000">
        <v>0.08</v>
      </c>
      <c r="C2000">
        <f t="shared" si="31"/>
        <v>0.1</v>
      </c>
    </row>
    <row r="2001" spans="1:3" x14ac:dyDescent="0.2">
      <c r="A2001" s="3" t="s">
        <v>5899</v>
      </c>
      <c r="B2001">
        <v>0.28999999999999998</v>
      </c>
      <c r="C2001">
        <f t="shared" si="31"/>
        <v>0.30000000000000004</v>
      </c>
    </row>
    <row r="2002" spans="1:3" x14ac:dyDescent="0.2">
      <c r="A2002" s="3" t="s">
        <v>5944</v>
      </c>
      <c r="B2002">
        <v>0.21</v>
      </c>
      <c r="C2002">
        <f t="shared" si="31"/>
        <v>0.30000000000000004</v>
      </c>
    </row>
    <row r="2003" spans="1:3" x14ac:dyDescent="0.2">
      <c r="A2003" s="3" t="s">
        <v>5930</v>
      </c>
      <c r="B2003">
        <v>4.532</v>
      </c>
      <c r="C2003">
        <f t="shared" si="31"/>
        <v>4.5999999999999996</v>
      </c>
    </row>
    <row r="2004" spans="1:3" x14ac:dyDescent="0.2">
      <c r="A2004" s="3" t="s">
        <v>5923</v>
      </c>
      <c r="B2004">
        <v>0.17</v>
      </c>
      <c r="C2004">
        <f t="shared" si="31"/>
        <v>0.2</v>
      </c>
    </row>
    <row r="2005" spans="1:3" x14ac:dyDescent="0.2">
      <c r="A2005" s="3" t="s">
        <v>5915</v>
      </c>
      <c r="B2005">
        <v>7.0000000000000007E-2</v>
      </c>
      <c r="C2005">
        <f t="shared" si="31"/>
        <v>0.1</v>
      </c>
    </row>
    <row r="2006" spans="1:3" x14ac:dyDescent="0.2">
      <c r="A2006" s="3" t="s">
        <v>5942</v>
      </c>
      <c r="B2006">
        <v>5.6580000000000004</v>
      </c>
      <c r="C2006">
        <f t="shared" si="31"/>
        <v>5.6999999999999993</v>
      </c>
    </row>
    <row r="2007" spans="1:3" x14ac:dyDescent="0.2">
      <c r="A2007" s="3" t="s">
        <v>5896</v>
      </c>
      <c r="B2007">
        <v>0.1</v>
      </c>
      <c r="C2007">
        <f t="shared" si="31"/>
        <v>0.1</v>
      </c>
    </row>
    <row r="2008" spans="1:3" x14ac:dyDescent="0.2">
      <c r="A2008" s="3" t="s">
        <v>5945</v>
      </c>
      <c r="B2008">
        <v>0.19</v>
      </c>
      <c r="C2008">
        <f t="shared" si="31"/>
        <v>0.2</v>
      </c>
    </row>
    <row r="2009" spans="1:3" x14ac:dyDescent="0.2">
      <c r="A2009" s="3" t="s">
        <v>5905</v>
      </c>
      <c r="B2009">
        <v>0.22</v>
      </c>
      <c r="C2009">
        <f t="shared" si="31"/>
        <v>0.30000000000000004</v>
      </c>
    </row>
    <row r="2010" spans="1:3" x14ac:dyDescent="0.2">
      <c r="A2010" s="3" t="s">
        <v>5920</v>
      </c>
      <c r="B2010">
        <v>4.6779999999999999</v>
      </c>
      <c r="C2010">
        <f t="shared" si="31"/>
        <v>4.6999999999999993</v>
      </c>
    </row>
    <row r="2011" spans="1:3" x14ac:dyDescent="0.2">
      <c r="A2011" s="3" t="s">
        <v>5926</v>
      </c>
      <c r="B2011">
        <v>0.09</v>
      </c>
      <c r="C2011">
        <f t="shared" si="31"/>
        <v>0.1</v>
      </c>
    </row>
    <row r="2012" spans="1:3" x14ac:dyDescent="0.2">
      <c r="A2012" s="3" t="s">
        <v>5913</v>
      </c>
      <c r="B2012">
        <v>0.5</v>
      </c>
      <c r="C2012">
        <f t="shared" si="31"/>
        <v>0.5</v>
      </c>
    </row>
    <row r="2013" spans="1:3" x14ac:dyDescent="0.2">
      <c r="A2013" s="3" t="s">
        <v>5886</v>
      </c>
      <c r="B2013">
        <v>4.3650000000000002</v>
      </c>
      <c r="C2013">
        <f t="shared" si="31"/>
        <v>4.3999999999999995</v>
      </c>
    </row>
    <row r="2014" spans="1:3" x14ac:dyDescent="0.2">
      <c r="A2014" s="3" t="s">
        <v>5936</v>
      </c>
      <c r="B2014">
        <v>0.67</v>
      </c>
      <c r="C2014">
        <f t="shared" si="31"/>
        <v>0.7</v>
      </c>
    </row>
    <row r="2015" spans="1:3" x14ac:dyDescent="0.2">
      <c r="A2015" s="3" t="s">
        <v>5891</v>
      </c>
      <c r="B2015">
        <v>4.532</v>
      </c>
      <c r="C2015">
        <f t="shared" si="31"/>
        <v>4.5999999999999996</v>
      </c>
    </row>
    <row r="2016" spans="1:3" x14ac:dyDescent="0.2">
      <c r="A2016" s="3" t="s">
        <v>5893</v>
      </c>
      <c r="B2016">
        <v>4.532</v>
      </c>
      <c r="C2016">
        <f t="shared" si="31"/>
        <v>4.5999999999999996</v>
      </c>
    </row>
    <row r="2017" spans="1:3" x14ac:dyDescent="0.2">
      <c r="A2017" s="3" t="s">
        <v>5939</v>
      </c>
      <c r="B2017">
        <v>0.21</v>
      </c>
      <c r="C2017">
        <f t="shared" si="31"/>
        <v>0.30000000000000004</v>
      </c>
    </row>
    <row r="2018" spans="1:3" x14ac:dyDescent="0.2">
      <c r="A2018" s="3" t="s">
        <v>5902</v>
      </c>
      <c r="B2018">
        <v>1.79</v>
      </c>
      <c r="C2018">
        <f t="shared" si="31"/>
        <v>1.8</v>
      </c>
    </row>
    <row r="2019" spans="1:3" x14ac:dyDescent="0.2">
      <c r="A2019" s="3" t="s">
        <v>5883</v>
      </c>
      <c r="B2019">
        <v>4.6779999999999999</v>
      </c>
      <c r="C2019">
        <f t="shared" si="31"/>
        <v>4.6999999999999993</v>
      </c>
    </row>
    <row r="2020" spans="1:3" x14ac:dyDescent="0.2">
      <c r="A2020" s="3" t="s">
        <v>6002</v>
      </c>
      <c r="B2020">
        <v>0.28000000000000003</v>
      </c>
      <c r="C2020">
        <f t="shared" si="31"/>
        <v>0.30000000000000004</v>
      </c>
    </row>
    <row r="2021" spans="1:3" x14ac:dyDescent="0.2">
      <c r="A2021" s="3" t="s">
        <v>6015</v>
      </c>
      <c r="B2021">
        <v>0.35</v>
      </c>
      <c r="C2021">
        <f t="shared" si="31"/>
        <v>0.4</v>
      </c>
    </row>
    <row r="2022" spans="1:3" x14ac:dyDescent="0.2">
      <c r="A2022" s="3" t="s">
        <v>5980</v>
      </c>
      <c r="B2022">
        <v>0.22</v>
      </c>
      <c r="C2022">
        <f t="shared" si="31"/>
        <v>0.30000000000000004</v>
      </c>
    </row>
    <row r="2023" spans="1:3" x14ac:dyDescent="0.2">
      <c r="A2023" s="3" t="s">
        <v>5962</v>
      </c>
      <c r="B2023">
        <v>0.05</v>
      </c>
      <c r="C2023">
        <f t="shared" si="31"/>
        <v>0.1</v>
      </c>
    </row>
    <row r="2024" spans="1:3" x14ac:dyDescent="0.2">
      <c r="A2024" s="3" t="s">
        <v>5994</v>
      </c>
      <c r="B2024">
        <v>1.7749999999999999</v>
      </c>
      <c r="C2024">
        <f t="shared" si="31"/>
        <v>1.8</v>
      </c>
    </row>
    <row r="2025" spans="1:3" x14ac:dyDescent="0.2">
      <c r="A2025" s="3" t="s">
        <v>6010</v>
      </c>
      <c r="B2025">
        <v>0.04</v>
      </c>
      <c r="C2025">
        <f t="shared" si="31"/>
        <v>0.1</v>
      </c>
    </row>
    <row r="2026" spans="1:3" x14ac:dyDescent="0.2">
      <c r="A2026" s="3" t="s">
        <v>6034</v>
      </c>
      <c r="B2026">
        <v>0.14000000000000001</v>
      </c>
      <c r="C2026">
        <f t="shared" si="31"/>
        <v>0.2</v>
      </c>
    </row>
    <row r="2027" spans="1:3" x14ac:dyDescent="0.2">
      <c r="A2027" s="3" t="s">
        <v>5977</v>
      </c>
      <c r="B2027">
        <v>0.1</v>
      </c>
      <c r="C2027">
        <f t="shared" si="31"/>
        <v>0.1</v>
      </c>
    </row>
    <row r="2028" spans="1:3" x14ac:dyDescent="0.2">
      <c r="A2028" s="3" t="s">
        <v>6012</v>
      </c>
      <c r="B2028">
        <v>4.532</v>
      </c>
      <c r="C2028">
        <f t="shared" si="31"/>
        <v>4.5999999999999996</v>
      </c>
    </row>
    <row r="2029" spans="1:3" x14ac:dyDescent="0.2">
      <c r="A2029" s="3" t="s">
        <v>6035</v>
      </c>
      <c r="B2029">
        <v>0.14000000000000001</v>
      </c>
      <c r="C2029">
        <f t="shared" si="31"/>
        <v>0.2</v>
      </c>
    </row>
    <row r="2030" spans="1:3" x14ac:dyDescent="0.2">
      <c r="A2030" s="3" t="s">
        <v>6025</v>
      </c>
      <c r="B2030">
        <v>0.03</v>
      </c>
      <c r="C2030">
        <f t="shared" si="31"/>
        <v>0.1</v>
      </c>
    </row>
    <row r="2031" spans="1:3" x14ac:dyDescent="0.2">
      <c r="A2031" s="3" t="s">
        <v>6028</v>
      </c>
      <c r="B2031">
        <v>0.21</v>
      </c>
      <c r="C2031">
        <f t="shared" si="31"/>
        <v>0.30000000000000004</v>
      </c>
    </row>
    <row r="2032" spans="1:3" x14ac:dyDescent="0.2">
      <c r="A2032" s="3" t="s">
        <v>5975</v>
      </c>
      <c r="B2032">
        <v>3.72</v>
      </c>
      <c r="C2032">
        <f t="shared" si="31"/>
        <v>3.8000000000000003</v>
      </c>
    </row>
    <row r="2033" spans="1:3" x14ac:dyDescent="0.2">
      <c r="A2033" s="3" t="s">
        <v>6020</v>
      </c>
      <c r="B2033">
        <v>0.13</v>
      </c>
      <c r="C2033">
        <f t="shared" si="31"/>
        <v>0.2</v>
      </c>
    </row>
    <row r="2034" spans="1:3" x14ac:dyDescent="0.2">
      <c r="A2034" s="3" t="s">
        <v>5953</v>
      </c>
      <c r="B2034">
        <v>0.32</v>
      </c>
      <c r="C2034">
        <f t="shared" si="31"/>
        <v>0.4</v>
      </c>
    </row>
    <row r="2035" spans="1:3" x14ac:dyDescent="0.2">
      <c r="A2035" s="3" t="s">
        <v>5989</v>
      </c>
      <c r="B2035">
        <v>0.73</v>
      </c>
      <c r="C2035">
        <f t="shared" si="31"/>
        <v>0.79999999999999993</v>
      </c>
    </row>
    <row r="2036" spans="1:3" x14ac:dyDescent="0.2">
      <c r="A2036" s="3" t="s">
        <v>6038</v>
      </c>
      <c r="B2036">
        <v>0.32</v>
      </c>
      <c r="C2036">
        <f t="shared" si="31"/>
        <v>0.4</v>
      </c>
    </row>
    <row r="2037" spans="1:3" x14ac:dyDescent="0.2">
      <c r="A2037" s="3" t="s">
        <v>5950</v>
      </c>
      <c r="B2037">
        <v>0.12</v>
      </c>
      <c r="C2037">
        <f t="shared" si="31"/>
        <v>0.2</v>
      </c>
    </row>
    <row r="2038" spans="1:3" x14ac:dyDescent="0.2">
      <c r="A2038" s="3" t="s">
        <v>6042</v>
      </c>
      <c r="B2038">
        <v>0.18</v>
      </c>
      <c r="C2038">
        <f t="shared" si="31"/>
        <v>0.2</v>
      </c>
    </row>
    <row r="2039" spans="1:3" x14ac:dyDescent="0.2">
      <c r="A2039" s="3" t="s">
        <v>5959</v>
      </c>
      <c r="B2039">
        <v>0.17</v>
      </c>
      <c r="C2039">
        <f t="shared" si="31"/>
        <v>0.2</v>
      </c>
    </row>
    <row r="2040" spans="1:3" x14ac:dyDescent="0.2">
      <c r="A2040" s="3" t="s">
        <v>6008</v>
      </c>
      <c r="B2040">
        <v>4.266</v>
      </c>
      <c r="C2040">
        <f t="shared" si="31"/>
        <v>4.3</v>
      </c>
    </row>
    <row r="2041" spans="1:3" x14ac:dyDescent="0.2">
      <c r="A2041" s="3" t="s">
        <v>5996</v>
      </c>
      <c r="B2041">
        <v>0.28999999999999998</v>
      </c>
      <c r="C2041">
        <f t="shared" si="31"/>
        <v>0.30000000000000004</v>
      </c>
    </row>
    <row r="2042" spans="1:3" x14ac:dyDescent="0.2">
      <c r="A2042" s="3" t="s">
        <v>5964</v>
      </c>
      <c r="B2042">
        <v>4.532</v>
      </c>
      <c r="C2042">
        <f t="shared" si="31"/>
        <v>4.5999999999999996</v>
      </c>
    </row>
    <row r="2043" spans="1:3" x14ac:dyDescent="0.2">
      <c r="A2043" s="3" t="s">
        <v>5972</v>
      </c>
      <c r="B2043">
        <v>0.03</v>
      </c>
      <c r="C2043">
        <f t="shared" si="31"/>
        <v>0.1</v>
      </c>
    </row>
    <row r="2044" spans="1:3" x14ac:dyDescent="0.2">
      <c r="A2044" s="3" t="s">
        <v>6005</v>
      </c>
      <c r="B2044">
        <v>0.13</v>
      </c>
      <c r="C2044">
        <f t="shared" si="31"/>
        <v>0.2</v>
      </c>
    </row>
    <row r="2045" spans="1:3" x14ac:dyDescent="0.2">
      <c r="A2045" s="3" t="s">
        <v>6031</v>
      </c>
      <c r="B2045">
        <v>0.53</v>
      </c>
      <c r="C2045">
        <f t="shared" si="31"/>
        <v>0.6</v>
      </c>
    </row>
    <row r="2046" spans="1:3" x14ac:dyDescent="0.2">
      <c r="A2046" s="3" t="s">
        <v>5992</v>
      </c>
      <c r="B2046">
        <v>0.23</v>
      </c>
      <c r="C2046">
        <f t="shared" si="31"/>
        <v>0.30000000000000004</v>
      </c>
    </row>
    <row r="2047" spans="1:3" x14ac:dyDescent="0.2">
      <c r="A2047" s="3" t="s">
        <v>6040</v>
      </c>
      <c r="B2047">
        <v>4.6779999999999999</v>
      </c>
      <c r="C2047">
        <f t="shared" si="31"/>
        <v>4.6999999999999993</v>
      </c>
    </row>
    <row r="2048" spans="1:3" x14ac:dyDescent="0.2">
      <c r="A2048" s="3" t="s">
        <v>6017</v>
      </c>
      <c r="B2048">
        <v>0.21</v>
      </c>
      <c r="C2048">
        <f t="shared" si="31"/>
        <v>0.30000000000000004</v>
      </c>
    </row>
    <row r="2049" spans="1:3" x14ac:dyDescent="0.2">
      <c r="A2049" s="3" t="s">
        <v>6047</v>
      </c>
      <c r="B2049">
        <v>0.25</v>
      </c>
      <c r="C2049">
        <f t="shared" si="31"/>
        <v>0.30000000000000004</v>
      </c>
    </row>
    <row r="2050" spans="1:3" x14ac:dyDescent="0.2">
      <c r="A2050" s="3" t="s">
        <v>5948</v>
      </c>
      <c r="B2050">
        <v>0.39</v>
      </c>
      <c r="C2050">
        <f t="shared" si="31"/>
        <v>0.4</v>
      </c>
    </row>
    <row r="2051" spans="1:3" x14ac:dyDescent="0.2">
      <c r="A2051" s="3" t="s">
        <v>5956</v>
      </c>
      <c r="B2051">
        <v>0.4</v>
      </c>
      <c r="C2051">
        <f t="shared" ref="C2051:C2114" si="32">ROUNDUP(B2051,1)</f>
        <v>0.4</v>
      </c>
    </row>
    <row r="2052" spans="1:3" x14ac:dyDescent="0.2">
      <c r="A2052" s="3" t="s">
        <v>5999</v>
      </c>
      <c r="B2052">
        <v>0.23</v>
      </c>
      <c r="C2052">
        <f t="shared" si="32"/>
        <v>0.30000000000000004</v>
      </c>
    </row>
    <row r="2053" spans="1:3" x14ac:dyDescent="0.2">
      <c r="A2053" s="3" t="s">
        <v>6044</v>
      </c>
      <c r="B2053">
        <v>0.21</v>
      </c>
      <c r="C2053">
        <f t="shared" si="32"/>
        <v>0.30000000000000004</v>
      </c>
    </row>
    <row r="2054" spans="1:3" x14ac:dyDescent="0.2">
      <c r="A2054" s="3" t="s">
        <v>5966</v>
      </c>
      <c r="B2054">
        <v>0.23</v>
      </c>
      <c r="C2054">
        <f t="shared" si="32"/>
        <v>0.30000000000000004</v>
      </c>
    </row>
    <row r="2055" spans="1:3" x14ac:dyDescent="0.2">
      <c r="A2055" s="3" t="s">
        <v>5986</v>
      </c>
      <c r="B2055">
        <v>6.48</v>
      </c>
      <c r="C2055">
        <f t="shared" si="32"/>
        <v>6.5</v>
      </c>
    </row>
    <row r="2056" spans="1:3" x14ac:dyDescent="0.2">
      <c r="A2056" s="3" t="s">
        <v>5983</v>
      </c>
      <c r="B2056">
        <v>0.26</v>
      </c>
      <c r="C2056">
        <f t="shared" si="32"/>
        <v>0.30000000000000004</v>
      </c>
    </row>
    <row r="2057" spans="1:3" x14ac:dyDescent="0.2">
      <c r="A2057" s="3" t="s">
        <v>6022</v>
      </c>
      <c r="B2057">
        <v>0.27</v>
      </c>
      <c r="C2057">
        <f t="shared" si="32"/>
        <v>0.30000000000000004</v>
      </c>
    </row>
    <row r="2058" spans="1:3" x14ac:dyDescent="0.2">
      <c r="A2058" s="3" t="s">
        <v>5969</v>
      </c>
      <c r="B2058">
        <v>0.89</v>
      </c>
      <c r="C2058">
        <f t="shared" si="32"/>
        <v>0.9</v>
      </c>
    </row>
    <row r="2059" spans="1:3" x14ac:dyDescent="0.2">
      <c r="A2059" s="3" t="s">
        <v>6147</v>
      </c>
      <c r="B2059">
        <v>0.23</v>
      </c>
      <c r="C2059">
        <f t="shared" si="32"/>
        <v>0.30000000000000004</v>
      </c>
    </row>
    <row r="2060" spans="1:3" x14ac:dyDescent="0.2">
      <c r="A2060" s="3" t="s">
        <v>6097</v>
      </c>
      <c r="B2060">
        <v>0.46</v>
      </c>
      <c r="C2060">
        <f t="shared" si="32"/>
        <v>0.5</v>
      </c>
    </row>
    <row r="2061" spans="1:3" x14ac:dyDescent="0.2">
      <c r="A2061" s="3" t="s">
        <v>6166</v>
      </c>
      <c r="B2061">
        <v>0.47</v>
      </c>
      <c r="C2061">
        <f t="shared" si="32"/>
        <v>0.5</v>
      </c>
    </row>
    <row r="2062" spans="1:3" x14ac:dyDescent="0.2">
      <c r="A2062" s="3" t="s">
        <v>6111</v>
      </c>
      <c r="B2062">
        <v>0.06</v>
      </c>
      <c r="C2062">
        <f t="shared" si="32"/>
        <v>0.1</v>
      </c>
    </row>
    <row r="2063" spans="1:3" x14ac:dyDescent="0.2">
      <c r="A2063" s="3" t="s">
        <v>6135</v>
      </c>
      <c r="B2063">
        <v>0.13</v>
      </c>
      <c r="C2063">
        <f t="shared" si="32"/>
        <v>0.2</v>
      </c>
    </row>
    <row r="2064" spans="1:3" x14ac:dyDescent="0.2">
      <c r="A2064" s="3" t="s">
        <v>6092</v>
      </c>
      <c r="B2064">
        <v>0.5</v>
      </c>
      <c r="C2064">
        <f t="shared" si="32"/>
        <v>0.5</v>
      </c>
    </row>
    <row r="2065" spans="1:3" x14ac:dyDescent="0.2">
      <c r="A2065" s="3" t="s">
        <v>6152</v>
      </c>
      <c r="B2065">
        <v>5.069</v>
      </c>
      <c r="C2065">
        <f t="shared" si="32"/>
        <v>5.0999999999999996</v>
      </c>
    </row>
    <row r="2066" spans="1:3" x14ac:dyDescent="0.2">
      <c r="A2066" s="3" t="s">
        <v>6122</v>
      </c>
      <c r="B2066">
        <v>0.08</v>
      </c>
      <c r="C2066">
        <f t="shared" si="32"/>
        <v>0.1</v>
      </c>
    </row>
    <row r="2067" spans="1:3" x14ac:dyDescent="0.2">
      <c r="A2067" s="3" t="s">
        <v>6144</v>
      </c>
      <c r="B2067">
        <v>0.03</v>
      </c>
      <c r="C2067">
        <f t="shared" si="32"/>
        <v>0.1</v>
      </c>
    </row>
    <row r="2068" spans="1:3" x14ac:dyDescent="0.2">
      <c r="A2068" s="3" t="s">
        <v>6124</v>
      </c>
      <c r="B2068">
        <v>0.23</v>
      </c>
      <c r="C2068">
        <f t="shared" si="32"/>
        <v>0.30000000000000004</v>
      </c>
    </row>
    <row r="2069" spans="1:3" x14ac:dyDescent="0.2">
      <c r="A2069" s="3" t="s">
        <v>6117</v>
      </c>
      <c r="B2069">
        <v>0.08</v>
      </c>
      <c r="C2069">
        <f t="shared" si="32"/>
        <v>0.1</v>
      </c>
    </row>
    <row r="2070" spans="1:3" x14ac:dyDescent="0.2">
      <c r="A2070" s="3" t="s">
        <v>6070</v>
      </c>
      <c r="B2070">
        <v>0.46</v>
      </c>
      <c r="C2070">
        <f t="shared" si="32"/>
        <v>0.5</v>
      </c>
    </row>
    <row r="2071" spans="1:3" x14ac:dyDescent="0.2">
      <c r="A2071" s="3" t="s">
        <v>6065</v>
      </c>
      <c r="B2071">
        <v>2.2000000000000002</v>
      </c>
      <c r="C2071">
        <f t="shared" si="32"/>
        <v>2.2000000000000002</v>
      </c>
    </row>
    <row r="2072" spans="1:3" x14ac:dyDescent="0.2">
      <c r="A2072" s="3" t="s">
        <v>6103</v>
      </c>
      <c r="B2072">
        <v>0.12</v>
      </c>
      <c r="C2072">
        <f t="shared" si="32"/>
        <v>0.2</v>
      </c>
    </row>
    <row r="2073" spans="1:3" x14ac:dyDescent="0.2">
      <c r="A2073" s="3" t="s">
        <v>6062</v>
      </c>
      <c r="B2073">
        <v>2.48</v>
      </c>
      <c r="C2073">
        <f t="shared" si="32"/>
        <v>2.5</v>
      </c>
    </row>
    <row r="2074" spans="1:3" x14ac:dyDescent="0.2">
      <c r="A2074" s="3" t="s">
        <v>6079</v>
      </c>
      <c r="B2074">
        <v>0.22</v>
      </c>
      <c r="C2074">
        <f t="shared" si="32"/>
        <v>0.30000000000000004</v>
      </c>
    </row>
    <row r="2075" spans="1:3" x14ac:dyDescent="0.2">
      <c r="A2075" s="3" t="s">
        <v>6130</v>
      </c>
      <c r="B2075">
        <v>0.24</v>
      </c>
      <c r="C2075">
        <f t="shared" si="32"/>
        <v>0.30000000000000004</v>
      </c>
    </row>
    <row r="2076" spans="1:3" x14ac:dyDescent="0.2">
      <c r="A2076" s="3" t="s">
        <v>6056</v>
      </c>
      <c r="B2076">
        <v>0.18</v>
      </c>
      <c r="C2076">
        <f t="shared" si="32"/>
        <v>0.2</v>
      </c>
    </row>
    <row r="2077" spans="1:3" x14ac:dyDescent="0.2">
      <c r="A2077" s="3" t="s">
        <v>6127</v>
      </c>
      <c r="B2077">
        <v>0.21</v>
      </c>
      <c r="C2077">
        <f t="shared" si="32"/>
        <v>0.30000000000000004</v>
      </c>
    </row>
    <row r="2078" spans="1:3" x14ac:dyDescent="0.2">
      <c r="A2078" s="3" t="s">
        <v>6087</v>
      </c>
      <c r="B2078">
        <v>1.07</v>
      </c>
      <c r="C2078">
        <f t="shared" si="32"/>
        <v>1.1000000000000001</v>
      </c>
    </row>
    <row r="2079" spans="1:3" x14ac:dyDescent="0.2">
      <c r="A2079" s="3" t="s">
        <v>6138</v>
      </c>
      <c r="B2079">
        <v>0.32</v>
      </c>
      <c r="C2079">
        <f t="shared" si="32"/>
        <v>0.4</v>
      </c>
    </row>
    <row r="2080" spans="1:3" x14ac:dyDescent="0.2">
      <c r="A2080" s="3" t="s">
        <v>6161</v>
      </c>
      <c r="B2080">
        <v>0.03</v>
      </c>
      <c r="C2080">
        <f t="shared" si="32"/>
        <v>0.1</v>
      </c>
    </row>
    <row r="2081" spans="1:3" x14ac:dyDescent="0.2">
      <c r="A2081" s="3" t="s">
        <v>6076</v>
      </c>
      <c r="B2081">
        <v>0.28000000000000003</v>
      </c>
      <c r="C2081">
        <f t="shared" si="32"/>
        <v>0.30000000000000004</v>
      </c>
    </row>
    <row r="2082" spans="1:3" x14ac:dyDescent="0.2">
      <c r="A2082" s="3" t="s">
        <v>6050</v>
      </c>
      <c r="B2082">
        <v>0.28999999999999998</v>
      </c>
      <c r="C2082">
        <f t="shared" si="32"/>
        <v>0.30000000000000004</v>
      </c>
    </row>
    <row r="2083" spans="1:3" x14ac:dyDescent="0.2">
      <c r="A2083" s="3" t="s">
        <v>6052</v>
      </c>
      <c r="B2083">
        <v>0.14000000000000001</v>
      </c>
      <c r="C2083">
        <f t="shared" si="32"/>
        <v>0.2</v>
      </c>
    </row>
    <row r="2084" spans="1:3" x14ac:dyDescent="0.2">
      <c r="A2084" s="3" t="s">
        <v>6141</v>
      </c>
      <c r="B2084">
        <v>0.1</v>
      </c>
      <c r="C2084">
        <f t="shared" si="32"/>
        <v>0.1</v>
      </c>
    </row>
    <row r="2085" spans="1:3" x14ac:dyDescent="0.2">
      <c r="A2085" s="3" t="s">
        <v>6073</v>
      </c>
      <c r="B2085">
        <v>0.56000000000000005</v>
      </c>
      <c r="C2085">
        <f t="shared" si="32"/>
        <v>0.6</v>
      </c>
    </row>
    <row r="2086" spans="1:3" x14ac:dyDescent="0.2">
      <c r="A2086" s="3" t="s">
        <v>6053</v>
      </c>
      <c r="B2086">
        <v>0.35</v>
      </c>
      <c r="C2086">
        <f t="shared" si="32"/>
        <v>0.4</v>
      </c>
    </row>
    <row r="2087" spans="1:3" x14ac:dyDescent="0.2">
      <c r="A2087" s="3" t="s">
        <v>6059</v>
      </c>
      <c r="B2087">
        <v>0.23</v>
      </c>
      <c r="C2087">
        <f t="shared" si="32"/>
        <v>0.30000000000000004</v>
      </c>
    </row>
    <row r="2088" spans="1:3" x14ac:dyDescent="0.2">
      <c r="A2088" s="3" t="s">
        <v>6155</v>
      </c>
      <c r="B2088">
        <v>0.2</v>
      </c>
      <c r="C2088">
        <f t="shared" si="32"/>
        <v>0.2</v>
      </c>
    </row>
    <row r="2089" spans="1:3" x14ac:dyDescent="0.2">
      <c r="A2089" s="3" t="s">
        <v>6114</v>
      </c>
      <c r="B2089">
        <v>0.36</v>
      </c>
      <c r="C2089">
        <f t="shared" si="32"/>
        <v>0.4</v>
      </c>
    </row>
    <row r="2090" spans="1:3" x14ac:dyDescent="0.2">
      <c r="A2090" s="3" t="s">
        <v>6068</v>
      </c>
      <c r="B2090">
        <v>0.17</v>
      </c>
      <c r="C2090">
        <f t="shared" si="32"/>
        <v>0.2</v>
      </c>
    </row>
    <row r="2091" spans="1:3" x14ac:dyDescent="0.2">
      <c r="A2091" s="3" t="s">
        <v>6084</v>
      </c>
      <c r="B2091">
        <v>0.03</v>
      </c>
      <c r="C2091">
        <f t="shared" si="32"/>
        <v>0.1</v>
      </c>
    </row>
    <row r="2092" spans="1:3" x14ac:dyDescent="0.2">
      <c r="A2092" s="3" t="s">
        <v>6095</v>
      </c>
      <c r="B2092">
        <v>0.41</v>
      </c>
      <c r="C2092">
        <f t="shared" si="32"/>
        <v>0.5</v>
      </c>
    </row>
    <row r="2093" spans="1:3" x14ac:dyDescent="0.2">
      <c r="A2093" s="3" t="s">
        <v>6133</v>
      </c>
      <c r="B2093">
        <v>0.54</v>
      </c>
      <c r="C2093">
        <f t="shared" si="32"/>
        <v>0.6</v>
      </c>
    </row>
    <row r="2094" spans="1:3" x14ac:dyDescent="0.2">
      <c r="A2094" s="3" t="s">
        <v>6100</v>
      </c>
      <c r="B2094">
        <v>0.25</v>
      </c>
      <c r="C2094">
        <f t="shared" si="32"/>
        <v>0.30000000000000004</v>
      </c>
    </row>
    <row r="2095" spans="1:3" x14ac:dyDescent="0.2">
      <c r="A2095" s="3" t="s">
        <v>6089</v>
      </c>
      <c r="B2095">
        <v>0.28999999999999998</v>
      </c>
      <c r="C2095">
        <f t="shared" si="32"/>
        <v>0.30000000000000004</v>
      </c>
    </row>
    <row r="2096" spans="1:3" x14ac:dyDescent="0.2">
      <c r="A2096" s="3" t="s">
        <v>6120</v>
      </c>
      <c r="B2096">
        <v>0.36</v>
      </c>
      <c r="C2096">
        <f t="shared" si="32"/>
        <v>0.4</v>
      </c>
    </row>
    <row r="2097" spans="1:3" x14ac:dyDescent="0.2">
      <c r="A2097" s="3" t="s">
        <v>6106</v>
      </c>
      <c r="B2097">
        <v>0.28999999999999998</v>
      </c>
      <c r="C2097">
        <f t="shared" si="32"/>
        <v>0.30000000000000004</v>
      </c>
    </row>
    <row r="2098" spans="1:3" x14ac:dyDescent="0.2">
      <c r="A2098" s="3" t="s">
        <v>6108</v>
      </c>
      <c r="B2098">
        <v>0.21</v>
      </c>
      <c r="C2098">
        <f t="shared" si="32"/>
        <v>0.30000000000000004</v>
      </c>
    </row>
    <row r="2099" spans="1:3" x14ac:dyDescent="0.2">
      <c r="A2099" s="3" t="s">
        <v>6158</v>
      </c>
      <c r="B2099">
        <v>0.4</v>
      </c>
      <c r="C2099">
        <f t="shared" si="32"/>
        <v>0.4</v>
      </c>
    </row>
    <row r="2100" spans="1:3" x14ac:dyDescent="0.2">
      <c r="A2100" s="3" t="s">
        <v>6164</v>
      </c>
      <c r="B2100">
        <v>0.67</v>
      </c>
      <c r="C2100">
        <f t="shared" si="32"/>
        <v>0.7</v>
      </c>
    </row>
    <row r="2101" spans="1:3" x14ac:dyDescent="0.2">
      <c r="A2101" s="3" t="s">
        <v>6082</v>
      </c>
      <c r="B2101">
        <v>0.28000000000000003</v>
      </c>
      <c r="C2101">
        <f t="shared" si="32"/>
        <v>0.30000000000000004</v>
      </c>
    </row>
    <row r="2102" spans="1:3" x14ac:dyDescent="0.2">
      <c r="A2102" s="3" t="s">
        <v>6149</v>
      </c>
      <c r="B2102">
        <v>0.22</v>
      </c>
      <c r="C2102">
        <f t="shared" si="32"/>
        <v>0.30000000000000004</v>
      </c>
    </row>
    <row r="2103" spans="1:3" x14ac:dyDescent="0.2">
      <c r="A2103" s="3" t="s">
        <v>6212</v>
      </c>
      <c r="B2103">
        <v>0.05</v>
      </c>
      <c r="C2103">
        <f t="shared" si="32"/>
        <v>0.1</v>
      </c>
    </row>
    <row r="2104" spans="1:3" x14ac:dyDescent="0.2">
      <c r="A2104" s="3" t="s">
        <v>6214</v>
      </c>
      <c r="B2104">
        <v>0.63</v>
      </c>
      <c r="C2104">
        <f t="shared" si="32"/>
        <v>0.7</v>
      </c>
    </row>
    <row r="2105" spans="1:3" x14ac:dyDescent="0.2">
      <c r="A2105" s="3" t="s">
        <v>6257</v>
      </c>
      <c r="B2105">
        <v>0.09</v>
      </c>
      <c r="C2105">
        <f t="shared" si="32"/>
        <v>0.1</v>
      </c>
    </row>
    <row r="2106" spans="1:3" x14ac:dyDescent="0.2">
      <c r="A2106" s="3" t="s">
        <v>6249</v>
      </c>
      <c r="B2106">
        <v>0.11</v>
      </c>
      <c r="C2106">
        <f t="shared" si="32"/>
        <v>0.2</v>
      </c>
    </row>
    <row r="2107" spans="1:3" x14ac:dyDescent="0.2">
      <c r="A2107" s="3" t="s">
        <v>6219</v>
      </c>
      <c r="B2107">
        <v>0.53</v>
      </c>
      <c r="C2107">
        <f t="shared" si="32"/>
        <v>0.6</v>
      </c>
    </row>
    <row r="2108" spans="1:3" x14ac:dyDescent="0.2">
      <c r="A2108" s="3" t="s">
        <v>6260</v>
      </c>
      <c r="B2108">
        <v>0.22</v>
      </c>
      <c r="C2108">
        <f t="shared" si="32"/>
        <v>0.30000000000000004</v>
      </c>
    </row>
    <row r="2109" spans="1:3" x14ac:dyDescent="0.2">
      <c r="A2109" s="3" t="s">
        <v>6207</v>
      </c>
      <c r="B2109">
        <v>0.41</v>
      </c>
      <c r="C2109">
        <f t="shared" si="32"/>
        <v>0.5</v>
      </c>
    </row>
    <row r="2110" spans="1:3" x14ac:dyDescent="0.2">
      <c r="A2110" s="3" t="s">
        <v>6171</v>
      </c>
      <c r="B2110">
        <v>0.36</v>
      </c>
      <c r="C2110">
        <f t="shared" si="32"/>
        <v>0.4</v>
      </c>
    </row>
    <row r="2111" spans="1:3" x14ac:dyDescent="0.2">
      <c r="A2111" s="3" t="s">
        <v>6221</v>
      </c>
      <c r="B2111">
        <v>0.46</v>
      </c>
      <c r="C2111">
        <f t="shared" si="32"/>
        <v>0.5</v>
      </c>
    </row>
    <row r="2112" spans="1:3" x14ac:dyDescent="0.2">
      <c r="A2112" s="3" t="s">
        <v>6182</v>
      </c>
      <c r="B2112">
        <v>0.42</v>
      </c>
      <c r="C2112">
        <f t="shared" si="32"/>
        <v>0.5</v>
      </c>
    </row>
    <row r="2113" spans="1:3" x14ac:dyDescent="0.2">
      <c r="A2113" s="3" t="s">
        <v>6200</v>
      </c>
      <c r="B2113">
        <v>0.13</v>
      </c>
      <c r="C2113">
        <f t="shared" si="32"/>
        <v>0.2</v>
      </c>
    </row>
    <row r="2114" spans="1:3" x14ac:dyDescent="0.2">
      <c r="A2114" s="3" t="s">
        <v>6205</v>
      </c>
      <c r="B2114">
        <v>0.44</v>
      </c>
      <c r="C2114">
        <f t="shared" si="32"/>
        <v>0.5</v>
      </c>
    </row>
    <row r="2115" spans="1:3" x14ac:dyDescent="0.2">
      <c r="A2115" s="3" t="s">
        <v>6246</v>
      </c>
      <c r="B2115">
        <v>0.17</v>
      </c>
      <c r="C2115">
        <f t="shared" ref="C2115:C2178" si="33">ROUNDUP(B2115,1)</f>
        <v>0.2</v>
      </c>
    </row>
    <row r="2116" spans="1:3" x14ac:dyDescent="0.2">
      <c r="A2116" s="3" t="s">
        <v>6231</v>
      </c>
      <c r="B2116">
        <v>0.03</v>
      </c>
      <c r="C2116">
        <f t="shared" si="33"/>
        <v>0.1</v>
      </c>
    </row>
    <row r="2117" spans="1:3" x14ac:dyDescent="0.2">
      <c r="A2117" s="3" t="s">
        <v>6210</v>
      </c>
      <c r="B2117">
        <v>0.19</v>
      </c>
      <c r="C2117">
        <f t="shared" si="33"/>
        <v>0.2</v>
      </c>
    </row>
    <row r="2118" spans="1:3" x14ac:dyDescent="0.2">
      <c r="A2118" s="3" t="s">
        <v>6185</v>
      </c>
      <c r="B2118">
        <v>0.41</v>
      </c>
      <c r="C2118">
        <f t="shared" si="33"/>
        <v>0.5</v>
      </c>
    </row>
    <row r="2119" spans="1:3" x14ac:dyDescent="0.2">
      <c r="A2119" s="3" t="s">
        <v>6217</v>
      </c>
      <c r="B2119">
        <v>0.37</v>
      </c>
      <c r="C2119">
        <f t="shared" si="33"/>
        <v>0.4</v>
      </c>
    </row>
    <row r="2120" spans="1:3" x14ac:dyDescent="0.2">
      <c r="A2120" s="3" t="s">
        <v>6203</v>
      </c>
      <c r="B2120">
        <v>0.18</v>
      </c>
      <c r="C2120">
        <f t="shared" si="33"/>
        <v>0.2</v>
      </c>
    </row>
    <row r="2121" spans="1:3" x14ac:dyDescent="0.2">
      <c r="A2121" s="3" t="s">
        <v>6187</v>
      </c>
      <c r="B2121">
        <v>0.85</v>
      </c>
      <c r="C2121">
        <f t="shared" si="33"/>
        <v>0.9</v>
      </c>
    </row>
    <row r="2122" spans="1:3" x14ac:dyDescent="0.2">
      <c r="A2122" s="3" t="s">
        <v>6177</v>
      </c>
      <c r="B2122">
        <v>0.14000000000000001</v>
      </c>
      <c r="C2122">
        <f t="shared" si="33"/>
        <v>0.2</v>
      </c>
    </row>
    <row r="2123" spans="1:3" x14ac:dyDescent="0.2">
      <c r="A2123" s="3" t="s">
        <v>6197</v>
      </c>
      <c r="B2123">
        <v>0.32</v>
      </c>
      <c r="C2123">
        <f t="shared" si="33"/>
        <v>0.4</v>
      </c>
    </row>
    <row r="2124" spans="1:3" x14ac:dyDescent="0.2">
      <c r="A2124" s="3" t="s">
        <v>6168</v>
      </c>
      <c r="B2124">
        <v>0.15</v>
      </c>
      <c r="C2124">
        <f t="shared" si="33"/>
        <v>0.2</v>
      </c>
    </row>
    <row r="2125" spans="1:3" x14ac:dyDescent="0.2">
      <c r="A2125" s="3" t="s">
        <v>6173</v>
      </c>
      <c r="B2125">
        <v>0.17</v>
      </c>
      <c r="C2125">
        <f t="shared" si="33"/>
        <v>0.2</v>
      </c>
    </row>
    <row r="2126" spans="1:3" x14ac:dyDescent="0.2">
      <c r="A2126" s="3" t="s">
        <v>6175</v>
      </c>
      <c r="B2126">
        <v>0.14000000000000001</v>
      </c>
      <c r="C2126">
        <f t="shared" si="33"/>
        <v>0.2</v>
      </c>
    </row>
    <row r="2127" spans="1:3" x14ac:dyDescent="0.2">
      <c r="A2127" s="3" t="s">
        <v>6194</v>
      </c>
      <c r="B2127">
        <v>0.43</v>
      </c>
      <c r="C2127">
        <f t="shared" si="33"/>
        <v>0.5</v>
      </c>
    </row>
    <row r="2128" spans="1:3" x14ac:dyDescent="0.2">
      <c r="A2128" s="3" t="s">
        <v>6190</v>
      </c>
      <c r="B2128">
        <v>0.49</v>
      </c>
      <c r="C2128">
        <f t="shared" si="33"/>
        <v>0.5</v>
      </c>
    </row>
    <row r="2129" spans="1:3" x14ac:dyDescent="0.2">
      <c r="A2129" s="3" t="s">
        <v>6251</v>
      </c>
      <c r="B2129">
        <v>0.55000000000000004</v>
      </c>
      <c r="C2129">
        <f t="shared" si="33"/>
        <v>0.6</v>
      </c>
    </row>
    <row r="2130" spans="1:3" x14ac:dyDescent="0.2">
      <c r="A2130" s="3" t="s">
        <v>6226</v>
      </c>
      <c r="B2130">
        <v>1.1000000000000001</v>
      </c>
      <c r="C2130">
        <f t="shared" si="33"/>
        <v>1.1000000000000001</v>
      </c>
    </row>
    <row r="2131" spans="1:3" x14ac:dyDescent="0.2">
      <c r="A2131" s="3" t="s">
        <v>6243</v>
      </c>
      <c r="B2131">
        <v>0.26</v>
      </c>
      <c r="C2131">
        <f t="shared" si="33"/>
        <v>0.30000000000000004</v>
      </c>
    </row>
    <row r="2132" spans="1:3" x14ac:dyDescent="0.2">
      <c r="A2132" s="3" t="s">
        <v>6233</v>
      </c>
      <c r="B2132">
        <v>0.21</v>
      </c>
      <c r="C2132">
        <f t="shared" si="33"/>
        <v>0.30000000000000004</v>
      </c>
    </row>
    <row r="2133" spans="1:3" x14ac:dyDescent="0.2">
      <c r="A2133" s="3" t="s">
        <v>6239</v>
      </c>
      <c r="B2133">
        <v>0.19</v>
      </c>
      <c r="C2133">
        <f t="shared" si="33"/>
        <v>0.2</v>
      </c>
    </row>
    <row r="2134" spans="1:3" x14ac:dyDescent="0.2">
      <c r="A2134" s="3" t="s">
        <v>6241</v>
      </c>
      <c r="B2134">
        <v>0.15</v>
      </c>
      <c r="C2134">
        <f t="shared" si="33"/>
        <v>0.2</v>
      </c>
    </row>
    <row r="2135" spans="1:3" x14ac:dyDescent="0.2">
      <c r="A2135" s="3" t="s">
        <v>6192</v>
      </c>
      <c r="B2135">
        <v>0.34</v>
      </c>
      <c r="C2135">
        <f t="shared" si="33"/>
        <v>0.4</v>
      </c>
    </row>
    <row r="2136" spans="1:3" x14ac:dyDescent="0.2">
      <c r="A2136" s="3" t="s">
        <v>6179</v>
      </c>
      <c r="B2136">
        <v>0.23</v>
      </c>
      <c r="C2136">
        <f t="shared" si="33"/>
        <v>0.30000000000000004</v>
      </c>
    </row>
    <row r="2137" spans="1:3" x14ac:dyDescent="0.2">
      <c r="A2137" s="3" t="s">
        <v>6236</v>
      </c>
      <c r="B2137">
        <v>1.17</v>
      </c>
      <c r="C2137">
        <f t="shared" si="33"/>
        <v>1.2000000000000002</v>
      </c>
    </row>
    <row r="2138" spans="1:3" x14ac:dyDescent="0.2">
      <c r="A2138" s="3" t="s">
        <v>6228</v>
      </c>
      <c r="B2138">
        <v>0.15</v>
      </c>
      <c r="C2138">
        <f t="shared" si="33"/>
        <v>0.2</v>
      </c>
    </row>
    <row r="2139" spans="1:3" x14ac:dyDescent="0.2">
      <c r="A2139" s="3" t="s">
        <v>6223</v>
      </c>
      <c r="B2139">
        <v>0.43</v>
      </c>
      <c r="C2139">
        <f t="shared" si="33"/>
        <v>0.5</v>
      </c>
    </row>
    <row r="2140" spans="1:3" x14ac:dyDescent="0.2">
      <c r="A2140" s="3" t="s">
        <v>6254</v>
      </c>
      <c r="B2140">
        <v>0.32</v>
      </c>
      <c r="C2140">
        <f t="shared" si="33"/>
        <v>0.4</v>
      </c>
    </row>
    <row r="2141" spans="1:3" x14ac:dyDescent="0.2">
      <c r="A2141" s="3" t="s">
        <v>6301</v>
      </c>
      <c r="B2141">
        <v>0.09</v>
      </c>
      <c r="C2141">
        <f t="shared" si="33"/>
        <v>0.1</v>
      </c>
    </row>
    <row r="2142" spans="1:3" x14ac:dyDescent="0.2">
      <c r="A2142" s="3" t="s">
        <v>6276</v>
      </c>
      <c r="B2142">
        <v>0.14000000000000001</v>
      </c>
      <c r="C2142">
        <f t="shared" si="33"/>
        <v>0.2</v>
      </c>
    </row>
    <row r="2143" spans="1:3" x14ac:dyDescent="0.2">
      <c r="A2143" s="3" t="s">
        <v>6269</v>
      </c>
      <c r="B2143">
        <v>0.37</v>
      </c>
      <c r="C2143">
        <f t="shared" si="33"/>
        <v>0.4</v>
      </c>
    </row>
    <row r="2144" spans="1:3" x14ac:dyDescent="0.2">
      <c r="A2144" s="3" t="s">
        <v>6287</v>
      </c>
      <c r="B2144">
        <v>0.2</v>
      </c>
      <c r="C2144">
        <f t="shared" si="33"/>
        <v>0.2</v>
      </c>
    </row>
    <row r="2145" spans="1:3" x14ac:dyDescent="0.2">
      <c r="A2145" s="3" t="s">
        <v>6266</v>
      </c>
      <c r="B2145">
        <v>0.33</v>
      </c>
      <c r="C2145">
        <f t="shared" si="33"/>
        <v>0.4</v>
      </c>
    </row>
    <row r="2146" spans="1:3" x14ac:dyDescent="0.2">
      <c r="A2146" s="3" t="s">
        <v>6290</v>
      </c>
      <c r="B2146">
        <v>0.06</v>
      </c>
      <c r="C2146">
        <f t="shared" si="33"/>
        <v>0.1</v>
      </c>
    </row>
    <row r="2147" spans="1:3" x14ac:dyDescent="0.2">
      <c r="A2147" s="3" t="s">
        <v>6293</v>
      </c>
      <c r="B2147">
        <v>0.35</v>
      </c>
      <c r="C2147">
        <f t="shared" si="33"/>
        <v>0.4</v>
      </c>
    </row>
    <row r="2148" spans="1:3" x14ac:dyDescent="0.2">
      <c r="A2148" s="3" t="s">
        <v>6307</v>
      </c>
      <c r="B2148">
        <v>0.05</v>
      </c>
      <c r="C2148">
        <f t="shared" si="33"/>
        <v>0.1</v>
      </c>
    </row>
    <row r="2149" spans="1:3" x14ac:dyDescent="0.2">
      <c r="A2149" s="3" t="s">
        <v>6298</v>
      </c>
      <c r="B2149">
        <v>0.17</v>
      </c>
      <c r="C2149">
        <f t="shared" si="33"/>
        <v>0.2</v>
      </c>
    </row>
    <row r="2150" spans="1:3" x14ac:dyDescent="0.2">
      <c r="A2150" s="3" t="s">
        <v>6281</v>
      </c>
      <c r="B2150">
        <v>0.14000000000000001</v>
      </c>
      <c r="C2150">
        <f t="shared" si="33"/>
        <v>0.2</v>
      </c>
    </row>
    <row r="2151" spans="1:3" x14ac:dyDescent="0.2">
      <c r="A2151" s="3" t="s">
        <v>6279</v>
      </c>
      <c r="B2151">
        <v>0.05</v>
      </c>
      <c r="C2151">
        <f t="shared" si="33"/>
        <v>0.1</v>
      </c>
    </row>
    <row r="2152" spans="1:3" x14ac:dyDescent="0.2">
      <c r="A2152" s="3" t="s">
        <v>6263</v>
      </c>
      <c r="B2152">
        <v>0.03</v>
      </c>
      <c r="C2152">
        <f t="shared" si="33"/>
        <v>0.1</v>
      </c>
    </row>
    <row r="2153" spans="1:3" x14ac:dyDescent="0.2">
      <c r="A2153" s="3" t="s">
        <v>6310</v>
      </c>
      <c r="B2153">
        <v>0.11</v>
      </c>
      <c r="C2153">
        <f t="shared" si="33"/>
        <v>0.2</v>
      </c>
    </row>
    <row r="2154" spans="1:3" x14ac:dyDescent="0.2">
      <c r="A2154" s="3" t="s">
        <v>6313</v>
      </c>
      <c r="B2154">
        <v>0.22</v>
      </c>
      <c r="C2154">
        <f t="shared" si="33"/>
        <v>0.30000000000000004</v>
      </c>
    </row>
    <row r="2155" spans="1:3" x14ac:dyDescent="0.2">
      <c r="A2155" s="3" t="s">
        <v>6284</v>
      </c>
      <c r="B2155">
        <v>0.12</v>
      </c>
      <c r="C2155">
        <f t="shared" si="33"/>
        <v>0.2</v>
      </c>
    </row>
    <row r="2156" spans="1:3" x14ac:dyDescent="0.2">
      <c r="A2156" s="3" t="s">
        <v>6296</v>
      </c>
      <c r="B2156">
        <v>0.11</v>
      </c>
      <c r="C2156">
        <f t="shared" si="33"/>
        <v>0.2</v>
      </c>
    </row>
    <row r="2157" spans="1:3" x14ac:dyDescent="0.2">
      <c r="A2157" s="3" t="s">
        <v>6271</v>
      </c>
      <c r="B2157">
        <v>0.31</v>
      </c>
      <c r="C2157">
        <f t="shared" si="33"/>
        <v>0.4</v>
      </c>
    </row>
    <row r="2158" spans="1:3" x14ac:dyDescent="0.2">
      <c r="A2158" s="3" t="s">
        <v>6273</v>
      </c>
      <c r="B2158">
        <v>0.97</v>
      </c>
      <c r="C2158">
        <f t="shared" si="33"/>
        <v>1</v>
      </c>
    </row>
    <row r="2159" spans="1:3" x14ac:dyDescent="0.2">
      <c r="A2159" s="3" t="s">
        <v>6319</v>
      </c>
      <c r="B2159">
        <v>0.05</v>
      </c>
      <c r="C2159">
        <f t="shared" si="33"/>
        <v>0.1</v>
      </c>
    </row>
    <row r="2160" spans="1:3" x14ac:dyDescent="0.2">
      <c r="A2160" s="3" t="s">
        <v>6316</v>
      </c>
      <c r="B2160">
        <v>0.32</v>
      </c>
      <c r="C2160">
        <f t="shared" si="33"/>
        <v>0.4</v>
      </c>
    </row>
    <row r="2161" spans="1:3" x14ac:dyDescent="0.2">
      <c r="A2161" s="3" t="s">
        <v>6304</v>
      </c>
      <c r="B2161">
        <v>0.56000000000000005</v>
      </c>
      <c r="C2161">
        <f t="shared" si="33"/>
        <v>0.6</v>
      </c>
    </row>
    <row r="2162" spans="1:3" x14ac:dyDescent="0.2">
      <c r="A2162" s="3" t="s">
        <v>1159</v>
      </c>
      <c r="B2162">
        <v>4.6379999999999999</v>
      </c>
      <c r="C2162">
        <f t="shared" si="33"/>
        <v>4.6999999999999993</v>
      </c>
    </row>
    <row r="2163" spans="1:3" x14ac:dyDescent="0.2">
      <c r="A2163" s="3" t="s">
        <v>1152</v>
      </c>
      <c r="B2163">
        <v>7.0000000000000007E-2</v>
      </c>
      <c r="C2163">
        <f t="shared" si="33"/>
        <v>0.1</v>
      </c>
    </row>
    <row r="2164" spans="1:3" x14ac:dyDescent="0.2">
      <c r="A2164" s="3" t="s">
        <v>1187</v>
      </c>
      <c r="B2164">
        <v>10.5</v>
      </c>
      <c r="C2164">
        <f t="shared" si="33"/>
        <v>10.5</v>
      </c>
    </row>
    <row r="2165" spans="1:3" x14ac:dyDescent="0.2">
      <c r="A2165" s="3" t="s">
        <v>1973</v>
      </c>
      <c r="B2165">
        <v>8.1180000000000003</v>
      </c>
      <c r="C2165">
        <f t="shared" si="33"/>
        <v>8.1999999999999993</v>
      </c>
    </row>
    <row r="2166" spans="1:3" x14ac:dyDescent="0.2">
      <c r="A2166" s="3" t="s">
        <v>2024</v>
      </c>
      <c r="B2166">
        <v>14.4</v>
      </c>
      <c r="C2166">
        <f t="shared" si="33"/>
        <v>14.4</v>
      </c>
    </row>
    <row r="2167" spans="1:3" x14ac:dyDescent="0.2">
      <c r="A2167" s="3" t="s">
        <v>1989</v>
      </c>
      <c r="B2167">
        <v>7.6879999999999997</v>
      </c>
      <c r="C2167">
        <f t="shared" si="33"/>
        <v>7.6999999999999993</v>
      </c>
    </row>
    <row r="2168" spans="1:3" x14ac:dyDescent="0.2">
      <c r="A2168" s="3" t="s">
        <v>2073</v>
      </c>
      <c r="B2168">
        <v>1.6379999999999999</v>
      </c>
      <c r="C2168">
        <f t="shared" si="33"/>
        <v>1.7000000000000002</v>
      </c>
    </row>
    <row r="2169" spans="1:3" x14ac:dyDescent="0.2">
      <c r="A2169" s="3" t="s">
        <v>2093</v>
      </c>
      <c r="B2169">
        <v>7.2</v>
      </c>
      <c r="C2169">
        <f t="shared" si="33"/>
        <v>7.2</v>
      </c>
    </row>
    <row r="2170" spans="1:3" x14ac:dyDescent="0.2">
      <c r="A2170" s="3" t="s">
        <v>2118</v>
      </c>
      <c r="B2170">
        <v>2.97</v>
      </c>
      <c r="C2170">
        <f t="shared" si="33"/>
        <v>3</v>
      </c>
    </row>
    <row r="2171" spans="1:3" x14ac:dyDescent="0.2">
      <c r="A2171" s="3" t="s">
        <v>2116</v>
      </c>
      <c r="B2171">
        <v>1.6379999999999999</v>
      </c>
      <c r="C2171">
        <f t="shared" si="33"/>
        <v>1.7000000000000002</v>
      </c>
    </row>
    <row r="2172" spans="1:3" x14ac:dyDescent="0.2">
      <c r="A2172" s="3" t="s">
        <v>2146</v>
      </c>
      <c r="B2172">
        <v>2.7919999999999998</v>
      </c>
      <c r="C2172">
        <f t="shared" si="33"/>
        <v>2.8000000000000003</v>
      </c>
    </row>
    <row r="2173" spans="1:3" x14ac:dyDescent="0.2">
      <c r="A2173" s="3" t="s">
        <v>2109</v>
      </c>
      <c r="B2173">
        <v>2.4820000000000002</v>
      </c>
      <c r="C2173">
        <f t="shared" si="33"/>
        <v>2.5</v>
      </c>
    </row>
    <row r="2174" spans="1:3" x14ac:dyDescent="0.2">
      <c r="A2174" s="3" t="s">
        <v>2120</v>
      </c>
      <c r="B2174">
        <v>18.414000000000001</v>
      </c>
      <c r="C2174">
        <f t="shared" si="33"/>
        <v>18.5</v>
      </c>
    </row>
    <row r="2175" spans="1:3" x14ac:dyDescent="0.2">
      <c r="A2175" s="3" t="s">
        <v>2149</v>
      </c>
      <c r="B2175">
        <v>3.1680000000000001</v>
      </c>
      <c r="C2175">
        <f t="shared" si="33"/>
        <v>3.2</v>
      </c>
    </row>
    <row r="2176" spans="1:3" x14ac:dyDescent="0.2">
      <c r="A2176" s="3" t="s">
        <v>2163</v>
      </c>
      <c r="B2176">
        <v>1.1599999999999999</v>
      </c>
      <c r="C2176">
        <f t="shared" si="33"/>
        <v>1.2000000000000002</v>
      </c>
    </row>
    <row r="2177" spans="1:3" x14ac:dyDescent="0.2">
      <c r="A2177" s="3" t="s">
        <v>2160</v>
      </c>
      <c r="B2177">
        <v>1.3919999999999999</v>
      </c>
      <c r="C2177">
        <f t="shared" si="33"/>
        <v>1.4000000000000001</v>
      </c>
    </row>
    <row r="2178" spans="1:3" x14ac:dyDescent="0.2">
      <c r="A2178" s="3" t="s">
        <v>2171</v>
      </c>
      <c r="B2178">
        <v>7.02</v>
      </c>
      <c r="C2178">
        <f t="shared" si="33"/>
        <v>7.1</v>
      </c>
    </row>
    <row r="2179" spans="1:3" x14ac:dyDescent="0.2">
      <c r="A2179" s="3" t="s">
        <v>2177</v>
      </c>
      <c r="B2179">
        <v>5.0780000000000003</v>
      </c>
      <c r="C2179">
        <f t="shared" ref="C2179:C2209" si="34">ROUNDUP(B2179,1)</f>
        <v>5.0999999999999996</v>
      </c>
    </row>
    <row r="2180" spans="1:3" x14ac:dyDescent="0.2">
      <c r="A2180" s="3" t="s">
        <v>2195</v>
      </c>
      <c r="B2180">
        <v>2.355</v>
      </c>
      <c r="C2180">
        <f t="shared" si="34"/>
        <v>2.4</v>
      </c>
    </row>
    <row r="2181" spans="1:3" x14ac:dyDescent="0.2">
      <c r="A2181" s="3" t="s">
        <v>2189</v>
      </c>
      <c r="B2181">
        <v>1.508</v>
      </c>
      <c r="C2181">
        <f t="shared" si="34"/>
        <v>1.6</v>
      </c>
    </row>
    <row r="2182" spans="1:3" x14ac:dyDescent="0.2">
      <c r="A2182" s="3" t="s">
        <v>2228</v>
      </c>
      <c r="B2182">
        <v>3.6</v>
      </c>
      <c r="C2182">
        <f t="shared" si="34"/>
        <v>3.6</v>
      </c>
    </row>
    <row r="2183" spans="1:3" x14ac:dyDescent="0.2">
      <c r="A2183" s="3" t="s">
        <v>2192</v>
      </c>
      <c r="B2183">
        <v>7.2539999999999996</v>
      </c>
      <c r="C2183">
        <f t="shared" si="34"/>
        <v>7.3</v>
      </c>
    </row>
    <row r="2184" spans="1:3" x14ac:dyDescent="0.2">
      <c r="A2184" s="3" t="s">
        <v>2198</v>
      </c>
      <c r="B2184">
        <v>3.6</v>
      </c>
      <c r="C2184">
        <f t="shared" si="34"/>
        <v>3.6</v>
      </c>
    </row>
    <row r="2185" spans="1:3" x14ac:dyDescent="0.2">
      <c r="A2185" s="3" t="s">
        <v>2207</v>
      </c>
      <c r="B2185">
        <v>0.94499999999999995</v>
      </c>
      <c r="C2185">
        <f t="shared" si="34"/>
        <v>1</v>
      </c>
    </row>
    <row r="2186" spans="1:3" x14ac:dyDescent="0.2">
      <c r="A2186" s="3" t="s">
        <v>2268</v>
      </c>
      <c r="B2186">
        <v>2.944</v>
      </c>
      <c r="C2186">
        <f t="shared" si="34"/>
        <v>3</v>
      </c>
    </row>
    <row r="2187" spans="1:3" x14ac:dyDescent="0.2">
      <c r="A2187" s="3" t="s">
        <v>2253</v>
      </c>
      <c r="B2187">
        <v>1.44</v>
      </c>
      <c r="C2187">
        <f t="shared" si="34"/>
        <v>1.5</v>
      </c>
    </row>
    <row r="2188" spans="1:3" x14ac:dyDescent="0.2">
      <c r="A2188" s="3" t="s">
        <v>2276</v>
      </c>
      <c r="B2188">
        <v>1.65</v>
      </c>
      <c r="C2188">
        <f t="shared" si="34"/>
        <v>1.7000000000000002</v>
      </c>
    </row>
    <row r="2189" spans="1:3" x14ac:dyDescent="0.2">
      <c r="A2189" s="3" t="s">
        <v>2250</v>
      </c>
      <c r="B2189">
        <v>1.3919999999999999</v>
      </c>
      <c r="C2189">
        <f t="shared" si="34"/>
        <v>1.4000000000000001</v>
      </c>
    </row>
    <row r="2190" spans="1:3" x14ac:dyDescent="0.2">
      <c r="A2190" s="3" t="s">
        <v>2247</v>
      </c>
      <c r="B2190">
        <v>7.2539999999999996</v>
      </c>
      <c r="C2190">
        <f t="shared" si="34"/>
        <v>7.3</v>
      </c>
    </row>
    <row r="2191" spans="1:3" x14ac:dyDescent="0.2">
      <c r="A2191" s="3" t="s">
        <v>2317</v>
      </c>
      <c r="B2191">
        <v>0.9</v>
      </c>
      <c r="C2191">
        <f t="shared" si="34"/>
        <v>0.9</v>
      </c>
    </row>
    <row r="2192" spans="1:3" x14ac:dyDescent="0.2">
      <c r="A2192" s="3" t="s">
        <v>2324</v>
      </c>
      <c r="B2192">
        <v>4.8</v>
      </c>
      <c r="C2192">
        <f t="shared" si="34"/>
        <v>4.8</v>
      </c>
    </row>
    <row r="2193" spans="1:3" x14ac:dyDescent="0.2">
      <c r="A2193" s="3" t="s">
        <v>2414</v>
      </c>
      <c r="B2193">
        <v>1.3919999999999999</v>
      </c>
      <c r="C2193">
        <f t="shared" si="34"/>
        <v>1.4000000000000001</v>
      </c>
    </row>
    <row r="2194" spans="1:3" x14ac:dyDescent="0.2">
      <c r="A2194" s="3" t="s">
        <v>2409</v>
      </c>
      <c r="B2194">
        <v>14.632</v>
      </c>
      <c r="C2194">
        <f t="shared" si="34"/>
        <v>14.7</v>
      </c>
    </row>
    <row r="2195" spans="1:3" x14ac:dyDescent="0.2">
      <c r="A2195" s="3" t="s">
        <v>2410</v>
      </c>
      <c r="B2195">
        <v>21.007999999999999</v>
      </c>
      <c r="C2195">
        <f t="shared" si="34"/>
        <v>21.1</v>
      </c>
    </row>
    <row r="2196" spans="1:3" x14ac:dyDescent="0.2">
      <c r="A2196" s="3" t="s">
        <v>2411</v>
      </c>
      <c r="B2196">
        <v>21.007999999999999</v>
      </c>
      <c r="C2196">
        <f t="shared" si="34"/>
        <v>21.1</v>
      </c>
    </row>
    <row r="2197" spans="1:3" x14ac:dyDescent="0.2">
      <c r="A2197" s="3" t="s">
        <v>2454</v>
      </c>
      <c r="B2197">
        <v>2.355</v>
      </c>
      <c r="C2197">
        <f t="shared" si="34"/>
        <v>2.4</v>
      </c>
    </row>
    <row r="2198" spans="1:3" x14ac:dyDescent="0.2">
      <c r="A2198" s="3" t="s">
        <v>2458</v>
      </c>
      <c r="B2198">
        <v>4.68</v>
      </c>
      <c r="C2198">
        <f t="shared" si="34"/>
        <v>4.6999999999999993</v>
      </c>
    </row>
    <row r="2199" spans="1:3" x14ac:dyDescent="0.2">
      <c r="A2199" s="3" t="s">
        <v>2551</v>
      </c>
      <c r="B2199">
        <v>0.33600000000000002</v>
      </c>
      <c r="C2199">
        <f t="shared" si="34"/>
        <v>0.4</v>
      </c>
    </row>
    <row r="2200" spans="1:3" x14ac:dyDescent="0.2">
      <c r="A2200" s="3" t="s">
        <v>2626</v>
      </c>
      <c r="B2200">
        <v>4.68</v>
      </c>
      <c r="C2200">
        <f t="shared" si="34"/>
        <v>4.6999999999999993</v>
      </c>
    </row>
    <row r="2201" spans="1:3" x14ac:dyDescent="0.2">
      <c r="A2201" s="3" t="s">
        <v>2641</v>
      </c>
      <c r="B2201">
        <v>4.68</v>
      </c>
      <c r="C2201">
        <f t="shared" si="34"/>
        <v>4.6999999999999993</v>
      </c>
    </row>
    <row r="2202" spans="1:3" x14ac:dyDescent="0.2">
      <c r="A2202" s="3" t="s">
        <v>2680</v>
      </c>
      <c r="B2202">
        <v>0.56200000000000006</v>
      </c>
      <c r="C2202">
        <f t="shared" si="34"/>
        <v>0.6</v>
      </c>
    </row>
    <row r="2203" spans="1:3" x14ac:dyDescent="0.2">
      <c r="A2203" s="3" t="s">
        <v>2668</v>
      </c>
      <c r="B2203">
        <v>20.664000000000001</v>
      </c>
      <c r="C2203">
        <f t="shared" si="34"/>
        <v>20.700000000000003</v>
      </c>
    </row>
    <row r="2204" spans="1:3" x14ac:dyDescent="0.2">
      <c r="A2204" s="3" t="s">
        <v>2714</v>
      </c>
      <c r="B2204">
        <v>4.8</v>
      </c>
      <c r="C2204">
        <f t="shared" si="34"/>
        <v>4.8</v>
      </c>
    </row>
    <row r="2205" spans="1:3" x14ac:dyDescent="0.2">
      <c r="A2205" s="3" t="s">
        <v>2718</v>
      </c>
      <c r="B2205">
        <v>4.8</v>
      </c>
      <c r="C2205">
        <f t="shared" si="34"/>
        <v>4.8</v>
      </c>
    </row>
    <row r="2206" spans="1:3" x14ac:dyDescent="0.2">
      <c r="A2206" s="3" t="s">
        <v>2717</v>
      </c>
      <c r="B2206">
        <v>2.2000000000000002</v>
      </c>
      <c r="C2206">
        <f t="shared" si="34"/>
        <v>2.2000000000000002</v>
      </c>
    </row>
    <row r="2207" spans="1:3" x14ac:dyDescent="0.2">
      <c r="A2207" s="3" t="s">
        <v>992</v>
      </c>
      <c r="B2207">
        <v>2.335</v>
      </c>
      <c r="C2207">
        <f t="shared" si="34"/>
        <v>2.4</v>
      </c>
    </row>
    <row r="2208" spans="1:3" x14ac:dyDescent="0.2">
      <c r="A2208" s="3" t="s">
        <v>1720</v>
      </c>
      <c r="B2208">
        <v>0.2</v>
      </c>
      <c r="C2208">
        <f t="shared" si="34"/>
        <v>0.2</v>
      </c>
    </row>
    <row r="2209" spans="1:3" x14ac:dyDescent="0.2">
      <c r="A2209" s="3" t="s">
        <v>67</v>
      </c>
      <c r="C2209">
        <f t="shared" si="34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11"/>
  <dimension ref="A1:Z2210"/>
  <sheetViews>
    <sheetView zoomScale="80" zoomScaleNormal="80" workbookViewId="0">
      <pane ySplit="2" topLeftCell="A2169" activePane="bottomLeft" state="frozen"/>
      <selection activeCell="A2" sqref="A2"/>
      <selection pane="bottomLeft" activeCell="V2186" sqref="V2186"/>
    </sheetView>
  </sheetViews>
  <sheetFormatPr baseColWidth="10" defaultRowHeight="12.75" x14ac:dyDescent="0.2"/>
  <cols>
    <col min="1" max="1" width="11.42578125" style="9"/>
    <col min="2" max="2" width="12.42578125" style="9" customWidth="1"/>
    <col min="3" max="3" width="14.7109375" style="9" customWidth="1"/>
    <col min="4" max="4" width="11.42578125" style="8"/>
    <col min="5" max="5" width="23.85546875" bestFit="1" customWidth="1"/>
    <col min="6" max="6" width="11.28515625" bestFit="1" customWidth="1"/>
    <col min="7" max="7" width="8.140625" bestFit="1" customWidth="1"/>
    <col min="8" max="8" width="17.85546875" bestFit="1" customWidth="1"/>
    <col min="9" max="9" width="15" bestFit="1" customWidth="1"/>
    <col min="10" max="10" width="12" bestFit="1" customWidth="1"/>
    <col min="11" max="11" width="18.42578125" bestFit="1" customWidth="1"/>
    <col min="12" max="12" width="7.28515625" bestFit="1" customWidth="1"/>
    <col min="13" max="13" width="15.5703125" bestFit="1" customWidth="1"/>
    <col min="14" max="14" width="17.140625" bestFit="1" customWidth="1"/>
    <col min="15" max="15" width="6.5703125" bestFit="1" customWidth="1"/>
    <col min="16" max="16" width="8.7109375" bestFit="1" customWidth="1"/>
    <col min="17" max="17" width="18" bestFit="1" customWidth="1"/>
    <col min="18" max="18" width="6.7109375" bestFit="1" customWidth="1"/>
    <col min="19" max="19" width="6.7109375" customWidth="1"/>
    <col min="20" max="20" width="10.140625" bestFit="1" customWidth="1"/>
    <col min="21" max="21" width="11.42578125" bestFit="1" customWidth="1"/>
    <col min="22" max="22" width="15" customWidth="1"/>
    <col min="23" max="23" width="31" bestFit="1" customWidth="1"/>
    <col min="24" max="24" width="26.5703125" bestFit="1" customWidth="1"/>
    <col min="25" max="25" width="36.7109375" style="118" bestFit="1" customWidth="1"/>
    <col min="26" max="26" width="26" style="118" bestFit="1" customWidth="1"/>
    <col min="27" max="36" width="34.7109375" bestFit="1" customWidth="1"/>
  </cols>
  <sheetData>
    <row r="1" spans="1:26" x14ac:dyDescent="0.2">
      <c r="A1" s="99" t="s">
        <v>167</v>
      </c>
      <c r="B1" s="99" t="s">
        <v>173</v>
      </c>
      <c r="C1" s="99" t="s">
        <v>169</v>
      </c>
      <c r="D1" s="14" t="s">
        <v>166</v>
      </c>
      <c r="E1" s="2" t="s">
        <v>165</v>
      </c>
      <c r="I1" s="2" t="s">
        <v>70</v>
      </c>
      <c r="X1" s="13" t="s">
        <v>171</v>
      </c>
    </row>
    <row r="2" spans="1:26" x14ac:dyDescent="0.2">
      <c r="A2" s="99"/>
      <c r="B2" s="99"/>
      <c r="C2" s="99"/>
      <c r="D2" s="14"/>
      <c r="E2" s="2" t="s">
        <v>11</v>
      </c>
      <c r="F2" s="2" t="s">
        <v>18</v>
      </c>
      <c r="G2" s="2" t="s">
        <v>14</v>
      </c>
      <c r="H2" s="2" t="s">
        <v>16</v>
      </c>
      <c r="I2" t="s">
        <v>72</v>
      </c>
      <c r="J2" t="s">
        <v>193</v>
      </c>
      <c r="K2" t="s">
        <v>77</v>
      </c>
      <c r="L2" t="s">
        <v>74</v>
      </c>
      <c r="M2" t="s">
        <v>99</v>
      </c>
      <c r="N2" t="s">
        <v>170</v>
      </c>
      <c r="O2" t="s">
        <v>71</v>
      </c>
      <c r="P2" t="s">
        <v>89</v>
      </c>
      <c r="Q2" t="s">
        <v>73</v>
      </c>
      <c r="R2" t="s">
        <v>67</v>
      </c>
      <c r="S2" t="s">
        <v>354</v>
      </c>
      <c r="U2" s="13" t="s">
        <v>137</v>
      </c>
      <c r="V2" s="13" t="s">
        <v>136</v>
      </c>
      <c r="W2" s="13" t="s">
        <v>172</v>
      </c>
      <c r="X2">
        <f>SUM(N$3:N$1048576)+SUM(P$3:P$1048576)+SUM(O3:O13)</f>
        <v>3192.3</v>
      </c>
      <c r="Y2" s="119" t="s">
        <v>276</v>
      </c>
      <c r="Z2" s="119" t="s">
        <v>277</v>
      </c>
    </row>
    <row r="3" spans="1:26" x14ac:dyDescent="0.2">
      <c r="E3" t="s">
        <v>267</v>
      </c>
      <c r="F3" t="s">
        <v>35</v>
      </c>
      <c r="G3" t="s">
        <v>145</v>
      </c>
      <c r="H3" t="s">
        <v>34</v>
      </c>
      <c r="P3">
        <v>42.11</v>
      </c>
      <c r="S3">
        <f>_xlfn.XLOOKUP(E3,'Facture Chronopost'!L:L,'Facture Chronopost'!AA:AA,"")</f>
        <v>0.5</v>
      </c>
      <c r="T3" t="str">
        <f>IF(COUNTIF('Bibliothèque transporteurs'!C:C,F3)=0,"inconnu",_xlfn.XLOOKUP(F3,'Bibliothèque transporteurs'!C:C,'Bibliothèque transporteurs'!A:A))</f>
        <v>inconnu</v>
      </c>
      <c r="U3" t="str">
        <f>IF(OR(F3="6C",F3="6B"),_xlfn.XLOOKUP(E3,'Facture Chronopost'!L:L,'Facture Chronopost'!X:X),IF(OR(F3=17,F3=44),F3&amp;"_"&amp;H3,IF(COUNTIF('Bibliothèque transporteurs'!C:C,F3)=0,"inconnu",_xlfn.XLOOKUP(F3,'Bibliothèque transporteurs'!C:C,'Bibliothèque transporteurs'!B:B))))</f>
        <v>inconnu</v>
      </c>
      <c r="V3" t="str">
        <f>IF(COUNTIF('Bibliothèque transporteurs'!C:C,F3)=0,"inconnu",_xlfn.XLOOKUP(F3,'Bibliothèque transporteurs'!C:C,'Bibliothèque transporteurs'!E:E))</f>
        <v>inconnu</v>
      </c>
    </row>
    <row r="4" spans="1:26" x14ac:dyDescent="0.2">
      <c r="E4" t="s">
        <v>217</v>
      </c>
      <c r="F4" t="s">
        <v>35</v>
      </c>
      <c r="G4" t="s">
        <v>145</v>
      </c>
      <c r="H4" t="s">
        <v>34</v>
      </c>
      <c r="P4">
        <v>55.57</v>
      </c>
      <c r="S4">
        <f>_xlfn.XLOOKUP(E4,'Facture Chronopost'!L:L,'Facture Chronopost'!AA:AA,"")</f>
        <v>0.5</v>
      </c>
      <c r="T4" t="str">
        <f>IF(COUNTIF('Bibliothèque transporteurs'!C:C,F4)=0,"inconnu",_xlfn.XLOOKUP(F4,'Bibliothèque transporteurs'!C:C,'Bibliothèque transporteurs'!A:A))</f>
        <v>inconnu</v>
      </c>
      <c r="U4" t="str">
        <f>IF(OR(F4="6C",F4="6B"),_xlfn.XLOOKUP(E4,'Facture Chronopost'!L:L,'Facture Chronopost'!X:X),IF(OR(F4=17,F4=44),F4&amp;"_"&amp;H4,IF(COUNTIF('Bibliothèque transporteurs'!C:C,F4)=0,"inconnu",_xlfn.XLOOKUP(F4,'Bibliothèque transporteurs'!C:C,'Bibliothèque transporteurs'!B:B))))</f>
        <v>inconnu</v>
      </c>
      <c r="V4" t="str">
        <f>IF(COUNTIF('Bibliothèque transporteurs'!C:C,F4)=0,"inconnu",_xlfn.XLOOKUP(F4,'Bibliothèque transporteurs'!C:C,'Bibliothèque transporteurs'!E:E))</f>
        <v>inconnu</v>
      </c>
    </row>
    <row r="5" spans="1:26" x14ac:dyDescent="0.2">
      <c r="E5" t="s">
        <v>146</v>
      </c>
      <c r="F5" t="s">
        <v>35</v>
      </c>
      <c r="G5" t="s">
        <v>25</v>
      </c>
      <c r="H5" t="s">
        <v>34</v>
      </c>
      <c r="P5">
        <v>1534.86</v>
      </c>
      <c r="S5">
        <f>_xlfn.XLOOKUP(E5,'Facture Chronopost'!L:L,'Facture Chronopost'!AA:AA,"")</f>
        <v>0.5</v>
      </c>
      <c r="T5" t="str">
        <f>IF(COUNTIF('Bibliothèque transporteurs'!C:C,F5)=0,"inconnu",_xlfn.XLOOKUP(F5,'Bibliothèque transporteurs'!C:C,'Bibliothèque transporteurs'!A:A))</f>
        <v>inconnu</v>
      </c>
      <c r="U5" t="str">
        <f>IF(OR(F5="6C",F5="6B"),_xlfn.XLOOKUP(E5,'Facture Chronopost'!L:L,'Facture Chronopost'!X:X),IF(OR(F5=17,F5=44),F5&amp;"_"&amp;H5,IF(COUNTIF('Bibliothèque transporteurs'!C:C,F5)=0,"inconnu",_xlfn.XLOOKUP(F5,'Bibliothèque transporteurs'!C:C,'Bibliothèque transporteurs'!B:B))))</f>
        <v>inconnu</v>
      </c>
      <c r="V5" t="str">
        <f>IF(COUNTIF('Bibliothèque transporteurs'!C:C,F5)=0,"inconnu",_xlfn.XLOOKUP(F5,'Bibliothèque transporteurs'!C:C,'Bibliothèque transporteurs'!E:E))</f>
        <v>inconnu</v>
      </c>
    </row>
    <row r="6" spans="1:26" x14ac:dyDescent="0.2">
      <c r="E6" t="s">
        <v>31</v>
      </c>
      <c r="F6" t="s">
        <v>35</v>
      </c>
      <c r="G6" t="s">
        <v>25</v>
      </c>
      <c r="H6" t="s">
        <v>34</v>
      </c>
      <c r="P6">
        <v>1025.67</v>
      </c>
      <c r="S6">
        <f>_xlfn.XLOOKUP(E6,'Facture Chronopost'!L:L,'Facture Chronopost'!AA:AA,"")</f>
        <v>0.5</v>
      </c>
      <c r="T6" t="str">
        <f>IF(COUNTIF('Bibliothèque transporteurs'!C:C,F6)=0,"inconnu",_xlfn.XLOOKUP(F6,'Bibliothèque transporteurs'!C:C,'Bibliothèque transporteurs'!A:A))</f>
        <v>inconnu</v>
      </c>
      <c r="U6" t="str">
        <f>IF(OR(F6="6C",F6="6B"),_xlfn.XLOOKUP(E6,'Facture Chronopost'!L:L,'Facture Chronopost'!X:X),IF(OR(F6=17,F6=44),F6&amp;"_"&amp;H6,IF(COUNTIF('Bibliothèque transporteurs'!C:C,F6)=0,"inconnu",_xlfn.XLOOKUP(F6,'Bibliothèque transporteurs'!C:C,'Bibliothèque transporteurs'!B:B))))</f>
        <v>inconnu</v>
      </c>
      <c r="V6" t="str">
        <f>IF(COUNTIF('Bibliothèque transporteurs'!C:C,F6)=0,"inconnu",_xlfn.XLOOKUP(F6,'Bibliothèque transporteurs'!C:C,'Bibliothèque transporteurs'!E:E))</f>
        <v>inconnu</v>
      </c>
    </row>
    <row r="7" spans="1:26" x14ac:dyDescent="0.2">
      <c r="E7" t="s">
        <v>268</v>
      </c>
      <c r="F7" t="s">
        <v>35</v>
      </c>
      <c r="G7" t="s">
        <v>32</v>
      </c>
      <c r="H7" t="s">
        <v>34</v>
      </c>
      <c r="P7">
        <v>18.190000000000001</v>
      </c>
      <c r="S7">
        <f>_xlfn.XLOOKUP(E7,'Facture Chronopost'!L:L,'Facture Chronopost'!AA:AA,"")</f>
        <v>0.5</v>
      </c>
      <c r="T7" t="str">
        <f>IF(COUNTIF('Bibliothèque transporteurs'!C:C,F7)=0,"inconnu",_xlfn.XLOOKUP(F7,'Bibliothèque transporteurs'!C:C,'Bibliothèque transporteurs'!A:A))</f>
        <v>inconnu</v>
      </c>
      <c r="U7" t="str">
        <f>IF(OR(F7="6C",F7="6B"),_xlfn.XLOOKUP(E7,'Facture Chronopost'!L:L,'Facture Chronopost'!X:X),IF(OR(F7=17,F7=44),F7&amp;"_"&amp;H7,IF(COUNTIF('Bibliothèque transporteurs'!C:C,F7)=0,"inconnu",_xlfn.XLOOKUP(F7,'Bibliothèque transporteurs'!C:C,'Bibliothèque transporteurs'!B:B))))</f>
        <v>inconnu</v>
      </c>
      <c r="V7" t="str">
        <f>IF(COUNTIF('Bibliothèque transporteurs'!C:C,F7)=0,"inconnu",_xlfn.XLOOKUP(F7,'Bibliothèque transporteurs'!C:C,'Bibliothèque transporteurs'!E:E))</f>
        <v>inconnu</v>
      </c>
    </row>
    <row r="8" spans="1:26" x14ac:dyDescent="0.2">
      <c r="E8" t="s">
        <v>147</v>
      </c>
      <c r="F8" t="s">
        <v>35</v>
      </c>
      <c r="G8" t="s">
        <v>145</v>
      </c>
      <c r="H8" t="s">
        <v>34</v>
      </c>
      <c r="O8">
        <v>3.7</v>
      </c>
      <c r="S8">
        <f>_xlfn.XLOOKUP(E8,'Facture Chronopost'!L:L,'Facture Chronopost'!AA:AA,"")</f>
        <v>0.5</v>
      </c>
      <c r="T8" t="str">
        <f>IF(COUNTIF('Bibliothèque transporteurs'!C:C,F8)=0,"inconnu",_xlfn.XLOOKUP(F8,'Bibliothèque transporteurs'!C:C,'Bibliothèque transporteurs'!A:A))</f>
        <v>inconnu</v>
      </c>
      <c r="U8" t="str">
        <f>IF(OR(F8="6C",F8="6B"),_xlfn.XLOOKUP(E8,'Facture Chronopost'!L:L,'Facture Chronopost'!X:X),IF(OR(F8=17,F8=44),F8&amp;"_"&amp;H8,IF(COUNTIF('Bibliothèque transporteurs'!C:C,F8)=0,"inconnu",_xlfn.XLOOKUP(F8,'Bibliothèque transporteurs'!C:C,'Bibliothèque transporteurs'!B:B))))</f>
        <v>inconnu</v>
      </c>
      <c r="V8" t="str">
        <f>IF(COUNTIF('Bibliothèque transporteurs'!C:C,F8)=0,"inconnu",_xlfn.XLOOKUP(F8,'Bibliothèque transporteurs'!C:C,'Bibliothèque transporteurs'!E:E))</f>
        <v>inconnu</v>
      </c>
    </row>
    <row r="9" spans="1:26" x14ac:dyDescent="0.2">
      <c r="E9" t="s">
        <v>92</v>
      </c>
      <c r="F9" t="s">
        <v>35</v>
      </c>
      <c r="G9" t="s">
        <v>25</v>
      </c>
      <c r="H9" t="s">
        <v>34</v>
      </c>
      <c r="O9">
        <v>118.70000000000002</v>
      </c>
      <c r="S9">
        <f>_xlfn.XLOOKUP(E9,'Facture Chronopost'!L:L,'Facture Chronopost'!AA:AA,"")</f>
        <v>0.5</v>
      </c>
      <c r="T9" t="str">
        <f>IF(COUNTIF('Bibliothèque transporteurs'!C:C,F9)=0,"inconnu",_xlfn.XLOOKUP(F9,'Bibliothèque transporteurs'!C:C,'Bibliothèque transporteurs'!A:A))</f>
        <v>inconnu</v>
      </c>
      <c r="U9" t="str">
        <f>IF(OR(F9="6C",F9="6B"),_xlfn.XLOOKUP(E9,'Facture Chronopost'!L:L,'Facture Chronopost'!X:X),IF(OR(F9=17,F9=44),F9&amp;"_"&amp;H9,IF(COUNTIF('Bibliothèque transporteurs'!C:C,F9)=0,"inconnu",_xlfn.XLOOKUP(F9,'Bibliothèque transporteurs'!C:C,'Bibliothèque transporteurs'!B:B))))</f>
        <v>inconnu</v>
      </c>
      <c r="V9" t="str">
        <f>IF(COUNTIF('Bibliothèque transporteurs'!C:C,F9)=0,"inconnu",_xlfn.XLOOKUP(F9,'Bibliothèque transporteurs'!C:C,'Bibliothèque transporteurs'!E:E))</f>
        <v>inconnu</v>
      </c>
    </row>
    <row r="10" spans="1:26" x14ac:dyDescent="0.2">
      <c r="A10" s="9">
        <f>C10/SUM(C:C)*(SUM(C:C)+$X$2)</f>
        <v>0.11740335015717147</v>
      </c>
      <c r="B10" s="9">
        <f>C10/SUM(C:C)*(SUM(C:C)+SUM($N$3:$O$7))+S10</f>
        <v>0.6</v>
      </c>
      <c r="C10" s="9">
        <f>SUM(I10:Q10)-N10-P10</f>
        <v>0.1</v>
      </c>
      <c r="E10" t="s">
        <v>265</v>
      </c>
      <c r="F10" t="s">
        <v>35</v>
      </c>
      <c r="G10" t="s">
        <v>32</v>
      </c>
      <c r="H10" t="s">
        <v>34</v>
      </c>
      <c r="O10">
        <v>0.1</v>
      </c>
      <c r="S10">
        <f>_xlfn.XLOOKUP(E10,'Facture Chronopost'!L:L,'Facture Chronopost'!AA:AA,"")</f>
        <v>0.5</v>
      </c>
      <c r="T10" t="str">
        <f>IF(COUNTIF('Bibliothèque transporteurs'!C:C,F10)=0,"inconnu",_xlfn.XLOOKUP(F10,'Bibliothèque transporteurs'!C:C,'Bibliothèque transporteurs'!A:A))</f>
        <v>inconnu</v>
      </c>
      <c r="U10" t="str">
        <f>IF(OR(F10="6C",F10="6B"),_xlfn.XLOOKUP(E10,'Facture Chronopost'!L:L,'Facture Chronopost'!X:X),IF(OR(F10=17,F10=44),F10&amp;"_"&amp;H10,IF(COUNTIF('Bibliothèque transporteurs'!C:C,F10)=0,"inconnu",_xlfn.XLOOKUP(F10,'Bibliothèque transporteurs'!C:C,'Bibliothèque transporteurs'!B:B))))</f>
        <v>inconnu</v>
      </c>
      <c r="V10" t="str">
        <f>IF(COUNTIF('Bibliothèque transporteurs'!C:C,F10)=0,"inconnu",_xlfn.XLOOKUP(F10,'Bibliothèque transporteurs'!C:C,'Bibliothèque transporteurs'!E:E))</f>
        <v>inconnu</v>
      </c>
      <c r="W10">
        <f t="shared" ref="W10:W13" si="0">IF(T10="FR_2SHOP",O10,IF(O10=0,0,ROUNDUP(O10/C10*B10,2)))</f>
        <v>0.6</v>
      </c>
      <c r="Y10" s="118">
        <f>ROUNDUP(B10,2)-M10-L10-N10-J10-K10-I10-Q10</f>
        <v>0.6</v>
      </c>
      <c r="Z10" s="118" t="str">
        <f t="shared" ref="Z10:Z73" si="1">IF(Y10=W10,"OK","Non")</f>
        <v>OK</v>
      </c>
    </row>
    <row r="11" spans="1:26" x14ac:dyDescent="0.2">
      <c r="A11" s="9">
        <f t="shared" ref="A11:A74" si="2">C11/SUM(C:C)*(SUM(C:C)+$X$2)</f>
        <v>17.375695823261378</v>
      </c>
      <c r="B11" s="9">
        <f t="shared" ref="B11:B74" si="3">C11/SUM(C:C)*(SUM(C:C)+SUM($N$3:$O$7))+S11</f>
        <v>15.3</v>
      </c>
      <c r="C11" s="9">
        <f t="shared" ref="C11:C13" si="4">SUM(I11:Q11)-N11-P11</f>
        <v>14.8</v>
      </c>
      <c r="E11" t="s">
        <v>148</v>
      </c>
      <c r="F11" t="s">
        <v>35</v>
      </c>
      <c r="G11" t="s">
        <v>145</v>
      </c>
      <c r="H11" t="s">
        <v>34</v>
      </c>
      <c r="O11">
        <v>14.8</v>
      </c>
      <c r="S11">
        <f>_xlfn.XLOOKUP(E11,'Facture Chronopost'!L:L,'Facture Chronopost'!AA:AA,"")</f>
        <v>0.5</v>
      </c>
      <c r="T11" t="str">
        <f>IF(COUNTIF('Bibliothèque transporteurs'!C:C,F11)=0,"inconnu",_xlfn.XLOOKUP(F11,'Bibliothèque transporteurs'!C:C,'Bibliothèque transporteurs'!A:A))</f>
        <v>inconnu</v>
      </c>
      <c r="U11" t="str">
        <f>IF(OR(F11="6C",F11="6B"),_xlfn.XLOOKUP(E11,'Facture Chronopost'!L:L,'Facture Chronopost'!X:X),IF(OR(F11=17,F11=44),F11&amp;"_"&amp;H11,IF(COUNTIF('Bibliothèque transporteurs'!C:C,F11)=0,"inconnu",_xlfn.XLOOKUP(F11,'Bibliothèque transporteurs'!C:C,'Bibliothèque transporteurs'!B:B))))</f>
        <v>inconnu</v>
      </c>
      <c r="V11" t="str">
        <f>IF(COUNTIF('Bibliothèque transporteurs'!C:C,F11)=0,"inconnu",_xlfn.XLOOKUP(F11,'Bibliothèque transporteurs'!C:C,'Bibliothèque transporteurs'!E:E))</f>
        <v>inconnu</v>
      </c>
      <c r="W11">
        <f t="shared" si="0"/>
        <v>15.3</v>
      </c>
      <c r="Y11" s="118">
        <f t="shared" ref="Y11:Y74" si="5">ROUNDUP(B11,2)-M11-L11-N11-J11-K11-I11-Q11</f>
        <v>15.3</v>
      </c>
      <c r="Z11" s="118" t="str">
        <f t="shared" si="1"/>
        <v>OK</v>
      </c>
    </row>
    <row r="12" spans="1:26" x14ac:dyDescent="0.2">
      <c r="A12" s="9">
        <f t="shared" si="2"/>
        <v>444.01947029442249</v>
      </c>
      <c r="B12" s="9">
        <f t="shared" si="3"/>
        <v>378.70000000000005</v>
      </c>
      <c r="C12" s="9">
        <f t="shared" si="4"/>
        <v>378.20000000000005</v>
      </c>
      <c r="E12" t="s">
        <v>38</v>
      </c>
      <c r="F12" t="s">
        <v>35</v>
      </c>
      <c r="G12" t="s">
        <v>25</v>
      </c>
      <c r="H12" t="s">
        <v>34</v>
      </c>
      <c r="O12">
        <v>378.20000000000005</v>
      </c>
      <c r="S12">
        <f>_xlfn.XLOOKUP(E12,'Facture Chronopost'!L:L,'Facture Chronopost'!AA:AA,"")</f>
        <v>0.5</v>
      </c>
      <c r="T12" t="str">
        <f>IF(COUNTIF('Bibliothèque transporteurs'!C:C,F12)=0,"inconnu",_xlfn.XLOOKUP(F12,'Bibliothèque transporteurs'!C:C,'Bibliothèque transporteurs'!A:A))</f>
        <v>inconnu</v>
      </c>
      <c r="U12" t="str">
        <f>IF(OR(F12="6C",F12="6B"),_xlfn.XLOOKUP(E12,'Facture Chronopost'!L:L,'Facture Chronopost'!X:X),IF(OR(F12=17,F12=44),F12&amp;"_"&amp;H12,IF(COUNTIF('Bibliothèque transporteurs'!C:C,F12)=0,"inconnu",_xlfn.XLOOKUP(F12,'Bibliothèque transporteurs'!C:C,'Bibliothèque transporteurs'!B:B))))</f>
        <v>inconnu</v>
      </c>
      <c r="V12" t="str">
        <f>IF(COUNTIF('Bibliothèque transporteurs'!C:C,F12)=0,"inconnu",_xlfn.XLOOKUP(F12,'Bibliothèque transporteurs'!C:C,'Bibliothèque transporteurs'!E:E))</f>
        <v>inconnu</v>
      </c>
      <c r="W12">
        <f t="shared" si="0"/>
        <v>378.7</v>
      </c>
      <c r="Y12" s="118">
        <f t="shared" si="5"/>
        <v>378.7</v>
      </c>
      <c r="Z12" s="118" t="str">
        <f t="shared" si="1"/>
        <v>OK</v>
      </c>
    </row>
    <row r="13" spans="1:26" x14ac:dyDescent="0.2">
      <c r="A13" s="9">
        <f t="shared" si="2"/>
        <v>0.4696134006286859</v>
      </c>
      <c r="B13" s="9">
        <f t="shared" si="3"/>
        <v>0.9</v>
      </c>
      <c r="C13" s="9">
        <f t="shared" si="4"/>
        <v>0.4</v>
      </c>
      <c r="E13" t="s">
        <v>266</v>
      </c>
      <c r="F13" t="s">
        <v>35</v>
      </c>
      <c r="G13" t="s">
        <v>32</v>
      </c>
      <c r="H13" t="s">
        <v>34</v>
      </c>
      <c r="O13">
        <v>0.4</v>
      </c>
      <c r="S13">
        <f>_xlfn.XLOOKUP(E13,'Facture Chronopost'!L:L,'Facture Chronopost'!AA:AA,"")</f>
        <v>0.5</v>
      </c>
      <c r="T13" t="str">
        <f>IF(COUNTIF('Bibliothèque transporteurs'!C:C,F13)=0,"inconnu",_xlfn.XLOOKUP(F13,'Bibliothèque transporteurs'!C:C,'Bibliothèque transporteurs'!A:A))</f>
        <v>inconnu</v>
      </c>
      <c r="U13" t="str">
        <f>IF(OR(F13="6C",F13="6B"),_xlfn.XLOOKUP(E13,'Facture Chronopost'!L:L,'Facture Chronopost'!X:X),IF(OR(F13=17,F13=44),F13&amp;"_"&amp;H13,IF(COUNTIF('Bibliothèque transporteurs'!C:C,F13)=0,"inconnu",_xlfn.XLOOKUP(F13,'Bibliothèque transporteurs'!C:C,'Bibliothèque transporteurs'!B:B))))</f>
        <v>inconnu</v>
      </c>
      <c r="V13" t="str">
        <f>IF(COUNTIF('Bibliothèque transporteurs'!C:C,F13)=0,"inconnu",_xlfn.XLOOKUP(F13,'Bibliothèque transporteurs'!C:C,'Bibliothèque transporteurs'!E:E))</f>
        <v>inconnu</v>
      </c>
      <c r="W13">
        <f t="shared" si="0"/>
        <v>0.9</v>
      </c>
      <c r="Y13" s="118">
        <f t="shared" si="5"/>
        <v>0.9</v>
      </c>
      <c r="Z13" s="118" t="str">
        <f t="shared" si="1"/>
        <v>OK</v>
      </c>
    </row>
    <row r="14" spans="1:26" x14ac:dyDescent="0.2">
      <c r="A14" s="9">
        <f t="shared" si="2"/>
        <v>11.669893005622843</v>
      </c>
      <c r="B14" s="9">
        <f t="shared" si="3"/>
        <v>10.44</v>
      </c>
      <c r="C14" s="9">
        <f>SUM(I14:Q14)-N14-P14</f>
        <v>9.94</v>
      </c>
      <c r="D14" s="8">
        <v>6235</v>
      </c>
      <c r="E14" t="s">
        <v>1980</v>
      </c>
      <c r="F14">
        <v>17</v>
      </c>
      <c r="G14" t="s">
        <v>25</v>
      </c>
      <c r="H14" t="s">
        <v>152</v>
      </c>
      <c r="O14">
        <v>9.94</v>
      </c>
      <c r="S14">
        <f>_xlfn.XLOOKUP(E14,'Facture Chronopost'!L:L,'Facture Chronopost'!AA:AA,"")</f>
        <v>0.5</v>
      </c>
      <c r="T14">
        <f>IF(COUNTIF('Bibliothèque transporteurs'!C:C,F14)=0,"inconnu",_xlfn.XLOOKUP(F14,'Bibliothèque transporteurs'!C:C,'Bibliothèque transporteurs'!A:A))</f>
        <v>17</v>
      </c>
      <c r="U14" t="str">
        <f>IF(OR(F14="6C",F14="6B"),_xlfn.XLOOKUP(E14,'Facture Chronopost'!L:L,'Facture Chronopost'!X:X),IF(OR(F14=17,F14=44),F14&amp;"_"&amp;H14,IF(COUNTIF('Bibliothèque transporteurs'!C:C,F14)=0,"inconnu",_xlfn.XLOOKUP(F14,'Bibliothèque transporteurs'!C:C,'Bibliothèque transporteurs'!B:B))))</f>
        <v>17_Z1</v>
      </c>
      <c r="V14" t="str">
        <f>IF(COUNTIF('Bibliothèque transporteurs'!C:C,F14)=0,"inconnu",_xlfn.XLOOKUP(F14,'Bibliothèque transporteurs'!C:C,'Bibliothèque transporteurs'!E:E))</f>
        <v>CHRONOPOST</v>
      </c>
      <c r="W14">
        <f>IF(T14="FR_2SHOP",O14,IF(O14=0,0,ROUNDUP(O14/C14*B14,2)))</f>
        <v>10.44</v>
      </c>
      <c r="Y14" s="118">
        <f t="shared" si="5"/>
        <v>10.44</v>
      </c>
      <c r="Z14" s="118" t="str">
        <f t="shared" si="1"/>
        <v>OK</v>
      </c>
    </row>
    <row r="15" spans="1:26" x14ac:dyDescent="0.2">
      <c r="A15" s="9">
        <f t="shared" si="2"/>
        <v>22.858432275601281</v>
      </c>
      <c r="B15" s="9">
        <f t="shared" si="3"/>
        <v>19.97</v>
      </c>
      <c r="C15" s="9">
        <f t="shared" ref="C15:C77" si="6">SUM(I15:Q15)-N15-P15</f>
        <v>19.47</v>
      </c>
      <c r="D15" s="8">
        <v>6235</v>
      </c>
      <c r="E15" t="s">
        <v>1983</v>
      </c>
      <c r="F15">
        <v>17</v>
      </c>
      <c r="G15" t="s">
        <v>25</v>
      </c>
      <c r="H15" t="s">
        <v>152</v>
      </c>
      <c r="O15">
        <v>19.47</v>
      </c>
      <c r="S15">
        <f>_xlfn.XLOOKUP(E15,'Facture Chronopost'!L:L,'Facture Chronopost'!AA:AA,"")</f>
        <v>0.5</v>
      </c>
      <c r="T15">
        <f>IF(COUNTIF('Bibliothèque transporteurs'!C:C,F15)=0,"inconnu",_xlfn.XLOOKUP(F15,'Bibliothèque transporteurs'!C:C,'Bibliothèque transporteurs'!A:A))</f>
        <v>17</v>
      </c>
      <c r="U15" t="str">
        <f>IF(OR(F15="6C",F15="6B"),_xlfn.XLOOKUP(E15,'Facture Chronopost'!L:L,'Facture Chronopost'!X:X),IF(OR(F15=17,F15=44),F15&amp;"_"&amp;H15,IF(COUNTIF('Bibliothèque transporteurs'!C:C,F15)=0,"inconnu",_xlfn.XLOOKUP(F15,'Bibliothèque transporteurs'!C:C,'Bibliothèque transporteurs'!B:B))))</f>
        <v>17_Z1</v>
      </c>
      <c r="V15" t="str">
        <f>IF(COUNTIF('Bibliothèque transporteurs'!C:C,F15)=0,"inconnu",_xlfn.XLOOKUP(F15,'Bibliothèque transporteurs'!C:C,'Bibliothèque transporteurs'!E:E))</f>
        <v>CHRONOPOST</v>
      </c>
      <c r="W15">
        <f t="shared" ref="W15:W78" si="7">IF(T15="FR_2SHOP",O15,IF(O15=0,0,ROUNDUP(O15/C15*B15,2)))</f>
        <v>19.97</v>
      </c>
      <c r="Y15" s="118">
        <f t="shared" si="5"/>
        <v>19.97</v>
      </c>
      <c r="Z15" s="118" t="str">
        <f t="shared" si="1"/>
        <v>OK</v>
      </c>
    </row>
    <row r="16" spans="1:26" x14ac:dyDescent="0.2">
      <c r="A16" s="9">
        <f t="shared" si="2"/>
        <v>11.669893005622843</v>
      </c>
      <c r="B16" s="9">
        <f t="shared" si="3"/>
        <v>10.44</v>
      </c>
      <c r="C16" s="9">
        <f t="shared" si="6"/>
        <v>9.94</v>
      </c>
      <c r="D16" s="8">
        <v>6235</v>
      </c>
      <c r="E16" t="s">
        <v>2015</v>
      </c>
      <c r="F16">
        <v>17</v>
      </c>
      <c r="G16" t="s">
        <v>25</v>
      </c>
      <c r="H16" t="s">
        <v>152</v>
      </c>
      <c r="O16">
        <v>9.94</v>
      </c>
      <c r="S16">
        <f>_xlfn.XLOOKUP(E16,'Facture Chronopost'!L:L,'Facture Chronopost'!AA:AA,"")</f>
        <v>0.5</v>
      </c>
      <c r="T16">
        <f>IF(COUNTIF('Bibliothèque transporteurs'!C:C,F16)=0,"inconnu",_xlfn.XLOOKUP(F16,'Bibliothèque transporteurs'!C:C,'Bibliothèque transporteurs'!A:A))</f>
        <v>17</v>
      </c>
      <c r="U16" t="str">
        <f>IF(OR(F16="6C",F16="6B"),_xlfn.XLOOKUP(E16,'Facture Chronopost'!L:L,'Facture Chronopost'!X:X),IF(OR(F16=17,F16=44),F16&amp;"_"&amp;H16,IF(COUNTIF('Bibliothèque transporteurs'!C:C,F16)=0,"inconnu",_xlfn.XLOOKUP(F16,'Bibliothèque transporteurs'!C:C,'Bibliothèque transporteurs'!B:B))))</f>
        <v>17_Z1</v>
      </c>
      <c r="V16" t="str">
        <f>IF(COUNTIF('Bibliothèque transporteurs'!C:C,F16)=0,"inconnu",_xlfn.XLOOKUP(F16,'Bibliothèque transporteurs'!C:C,'Bibliothèque transporteurs'!E:E))</f>
        <v>CHRONOPOST</v>
      </c>
      <c r="W16">
        <f t="shared" si="7"/>
        <v>10.44</v>
      </c>
      <c r="Y16" s="118">
        <f t="shared" si="5"/>
        <v>10.44</v>
      </c>
      <c r="Z16" s="118" t="str">
        <f t="shared" si="1"/>
        <v>OK</v>
      </c>
    </row>
    <row r="17" spans="1:26" x14ac:dyDescent="0.2">
      <c r="A17" s="9">
        <f t="shared" si="2"/>
        <v>9.2279033223536775</v>
      </c>
      <c r="B17" s="9">
        <f t="shared" si="3"/>
        <v>8.36</v>
      </c>
      <c r="C17" s="9">
        <f t="shared" si="6"/>
        <v>7.86</v>
      </c>
      <c r="D17" s="8">
        <v>6235</v>
      </c>
      <c r="E17" t="s">
        <v>2031</v>
      </c>
      <c r="F17">
        <v>17</v>
      </c>
      <c r="G17" t="s">
        <v>25</v>
      </c>
      <c r="H17" t="s">
        <v>152</v>
      </c>
      <c r="O17">
        <v>7.86</v>
      </c>
      <c r="S17">
        <f>_xlfn.XLOOKUP(E17,'Facture Chronopost'!L:L,'Facture Chronopost'!AA:AA,"")</f>
        <v>0.5</v>
      </c>
      <c r="T17">
        <f>IF(COUNTIF('Bibliothèque transporteurs'!C:C,F17)=0,"inconnu",_xlfn.XLOOKUP(F17,'Bibliothèque transporteurs'!C:C,'Bibliothèque transporteurs'!A:A))</f>
        <v>17</v>
      </c>
      <c r="U17" t="str">
        <f>IF(OR(F17="6C",F17="6B"),_xlfn.XLOOKUP(E17,'Facture Chronopost'!L:L,'Facture Chronopost'!X:X),IF(OR(F17=17,F17=44),F17&amp;"_"&amp;H17,IF(COUNTIF('Bibliothèque transporteurs'!C:C,F17)=0,"inconnu",_xlfn.XLOOKUP(F17,'Bibliothèque transporteurs'!C:C,'Bibliothèque transporteurs'!B:B))))</f>
        <v>17_Z1</v>
      </c>
      <c r="V17" t="str">
        <f>IF(COUNTIF('Bibliothèque transporteurs'!C:C,F17)=0,"inconnu",_xlfn.XLOOKUP(F17,'Bibliothèque transporteurs'!C:C,'Bibliothèque transporteurs'!E:E))</f>
        <v>CHRONOPOST</v>
      </c>
      <c r="W17">
        <f t="shared" si="7"/>
        <v>8.36</v>
      </c>
      <c r="Y17" s="118">
        <f t="shared" si="5"/>
        <v>8.36</v>
      </c>
      <c r="Z17" s="118" t="str">
        <f t="shared" si="1"/>
        <v>OK</v>
      </c>
    </row>
    <row r="18" spans="1:26" x14ac:dyDescent="0.2">
      <c r="A18" s="9">
        <f t="shared" si="2"/>
        <v>15.67334724598239</v>
      </c>
      <c r="B18" s="9">
        <f t="shared" si="3"/>
        <v>13.85</v>
      </c>
      <c r="C18" s="9">
        <f t="shared" si="6"/>
        <v>13.35</v>
      </c>
      <c r="D18" s="8">
        <v>6235</v>
      </c>
      <c r="E18" t="s">
        <v>1977</v>
      </c>
      <c r="F18">
        <v>17</v>
      </c>
      <c r="G18" t="s">
        <v>25</v>
      </c>
      <c r="H18" t="s">
        <v>237</v>
      </c>
      <c r="O18">
        <v>13.35</v>
      </c>
      <c r="S18">
        <f>_xlfn.XLOOKUP(E18,'Facture Chronopost'!L:L,'Facture Chronopost'!AA:AA,"")</f>
        <v>0.5</v>
      </c>
      <c r="T18">
        <f>IF(COUNTIF('Bibliothèque transporteurs'!C:C,F18)=0,"inconnu",_xlfn.XLOOKUP(F18,'Bibliothèque transporteurs'!C:C,'Bibliothèque transporteurs'!A:A))</f>
        <v>17</v>
      </c>
      <c r="U18" t="str">
        <f>IF(OR(F18="6C",F18="6B"),_xlfn.XLOOKUP(E18,'Facture Chronopost'!L:L,'Facture Chronopost'!X:X),IF(OR(F18=17,F18=44),F18&amp;"_"&amp;H18,IF(COUNTIF('Bibliothèque transporteurs'!C:C,F18)=0,"inconnu",_xlfn.XLOOKUP(F18,'Bibliothèque transporteurs'!C:C,'Bibliothèque transporteurs'!B:B))))</f>
        <v>17_Z3</v>
      </c>
      <c r="V18" t="str">
        <f>IF(COUNTIF('Bibliothèque transporteurs'!C:C,F18)=0,"inconnu",_xlfn.XLOOKUP(F18,'Bibliothèque transporteurs'!C:C,'Bibliothèque transporteurs'!E:E))</f>
        <v>CHRONOPOST</v>
      </c>
      <c r="W18">
        <f t="shared" si="7"/>
        <v>13.85</v>
      </c>
      <c r="Y18" s="118">
        <f t="shared" si="5"/>
        <v>13.85</v>
      </c>
      <c r="Z18" s="118" t="str">
        <f t="shared" si="1"/>
        <v>OK</v>
      </c>
    </row>
    <row r="19" spans="1:26" x14ac:dyDescent="0.2">
      <c r="A19" s="9">
        <f t="shared" si="2"/>
        <v>21.531774418825247</v>
      </c>
      <c r="B19" s="9">
        <f t="shared" si="3"/>
        <v>18.84</v>
      </c>
      <c r="C19" s="9">
        <f t="shared" si="6"/>
        <v>18.34</v>
      </c>
      <c r="D19" s="8">
        <v>6235</v>
      </c>
      <c r="E19" t="s">
        <v>1992</v>
      </c>
      <c r="F19">
        <v>17</v>
      </c>
      <c r="G19" t="s">
        <v>25</v>
      </c>
      <c r="H19" t="s">
        <v>181</v>
      </c>
      <c r="O19">
        <v>18.34</v>
      </c>
      <c r="S19">
        <f>_xlfn.XLOOKUP(E19,'Facture Chronopost'!L:L,'Facture Chronopost'!AA:AA,"")</f>
        <v>0.5</v>
      </c>
      <c r="T19">
        <f>IF(COUNTIF('Bibliothèque transporteurs'!C:C,F19)=0,"inconnu",_xlfn.XLOOKUP(F19,'Bibliothèque transporteurs'!C:C,'Bibliothèque transporteurs'!A:A))</f>
        <v>17</v>
      </c>
      <c r="U19" t="str">
        <f>IF(OR(F19="6C",F19="6B"),_xlfn.XLOOKUP(E19,'Facture Chronopost'!L:L,'Facture Chronopost'!X:X),IF(OR(F19=17,F19=44),F19&amp;"_"&amp;H19,IF(COUNTIF('Bibliothèque transporteurs'!C:C,F19)=0,"inconnu",_xlfn.XLOOKUP(F19,'Bibliothèque transporteurs'!C:C,'Bibliothèque transporteurs'!B:B))))</f>
        <v>17_Z2</v>
      </c>
      <c r="V19" t="str">
        <f>IF(COUNTIF('Bibliothèque transporteurs'!C:C,F19)=0,"inconnu",_xlfn.XLOOKUP(F19,'Bibliothèque transporteurs'!C:C,'Bibliothèque transporteurs'!E:E))</f>
        <v>CHRONOPOST</v>
      </c>
      <c r="W19">
        <f t="shared" si="7"/>
        <v>18.84</v>
      </c>
      <c r="Y19" s="118">
        <f t="shared" si="5"/>
        <v>18.84</v>
      </c>
      <c r="Z19" s="118" t="str">
        <f t="shared" si="1"/>
        <v>OK</v>
      </c>
    </row>
    <row r="20" spans="1:26" x14ac:dyDescent="0.2">
      <c r="A20" s="9">
        <f t="shared" si="2"/>
        <v>25.629151339310528</v>
      </c>
      <c r="B20" s="9">
        <f t="shared" si="3"/>
        <v>22.33</v>
      </c>
      <c r="C20" s="9">
        <f t="shared" si="6"/>
        <v>21.83</v>
      </c>
      <c r="D20" s="8">
        <v>6235</v>
      </c>
      <c r="E20" t="s">
        <v>2043</v>
      </c>
      <c r="F20">
        <v>17</v>
      </c>
      <c r="G20" t="s">
        <v>25</v>
      </c>
      <c r="H20" t="s">
        <v>152</v>
      </c>
      <c r="O20">
        <v>21.83</v>
      </c>
      <c r="S20">
        <f>_xlfn.XLOOKUP(E20,'Facture Chronopost'!L:L,'Facture Chronopost'!AA:AA,"")</f>
        <v>0.5</v>
      </c>
      <c r="T20">
        <f>IF(COUNTIF('Bibliothèque transporteurs'!C:C,F20)=0,"inconnu",_xlfn.XLOOKUP(F20,'Bibliothèque transporteurs'!C:C,'Bibliothèque transporteurs'!A:A))</f>
        <v>17</v>
      </c>
      <c r="U20" t="str">
        <f>IF(OR(F20="6C",F20="6B"),_xlfn.XLOOKUP(E20,'Facture Chronopost'!L:L,'Facture Chronopost'!X:X),IF(OR(F20=17,F20=44),F20&amp;"_"&amp;H20,IF(COUNTIF('Bibliothèque transporteurs'!C:C,F20)=0,"inconnu",_xlfn.XLOOKUP(F20,'Bibliothèque transporteurs'!C:C,'Bibliothèque transporteurs'!B:B))))</f>
        <v>17_Z1</v>
      </c>
      <c r="V20" t="str">
        <f>IF(COUNTIF('Bibliothèque transporteurs'!C:C,F20)=0,"inconnu",_xlfn.XLOOKUP(F20,'Bibliothèque transporteurs'!C:C,'Bibliothèque transporteurs'!E:E))</f>
        <v>CHRONOPOST</v>
      </c>
      <c r="W20">
        <f t="shared" si="7"/>
        <v>22.33</v>
      </c>
      <c r="Y20" s="118">
        <f t="shared" si="5"/>
        <v>22.33</v>
      </c>
      <c r="Z20" s="118" t="str">
        <f t="shared" si="1"/>
        <v>OK</v>
      </c>
    </row>
    <row r="21" spans="1:26" x14ac:dyDescent="0.2">
      <c r="A21" s="9">
        <f t="shared" si="2"/>
        <v>11.669893005622843</v>
      </c>
      <c r="B21" s="9">
        <f t="shared" si="3"/>
        <v>10.44</v>
      </c>
      <c r="C21" s="9">
        <f t="shared" si="6"/>
        <v>9.94</v>
      </c>
      <c r="D21" s="8">
        <v>6235</v>
      </c>
      <c r="E21" t="s">
        <v>2003</v>
      </c>
      <c r="F21">
        <v>17</v>
      </c>
      <c r="G21" t="s">
        <v>25</v>
      </c>
      <c r="H21" t="s">
        <v>181</v>
      </c>
      <c r="O21">
        <v>9.94</v>
      </c>
      <c r="S21">
        <f>_xlfn.XLOOKUP(E21,'Facture Chronopost'!L:L,'Facture Chronopost'!AA:AA,"")</f>
        <v>0.5</v>
      </c>
      <c r="T21">
        <f>IF(COUNTIF('Bibliothèque transporteurs'!C:C,F21)=0,"inconnu",_xlfn.XLOOKUP(F21,'Bibliothèque transporteurs'!C:C,'Bibliothèque transporteurs'!A:A))</f>
        <v>17</v>
      </c>
      <c r="U21" t="str">
        <f>IF(OR(F21="6C",F21="6B"),_xlfn.XLOOKUP(E21,'Facture Chronopost'!L:L,'Facture Chronopost'!X:X),IF(OR(F21=17,F21=44),F21&amp;"_"&amp;H21,IF(COUNTIF('Bibliothèque transporteurs'!C:C,F21)=0,"inconnu",_xlfn.XLOOKUP(F21,'Bibliothèque transporteurs'!C:C,'Bibliothèque transporteurs'!B:B))))</f>
        <v>17_Z2</v>
      </c>
      <c r="V21" t="str">
        <f>IF(COUNTIF('Bibliothèque transporteurs'!C:C,F21)=0,"inconnu",_xlfn.XLOOKUP(F21,'Bibliothèque transporteurs'!C:C,'Bibliothèque transporteurs'!E:E))</f>
        <v>CHRONOPOST</v>
      </c>
      <c r="W21">
        <f t="shared" si="7"/>
        <v>10.44</v>
      </c>
      <c r="Y21" s="118">
        <f t="shared" si="5"/>
        <v>10.44</v>
      </c>
      <c r="Z21" s="118" t="str">
        <f t="shared" si="1"/>
        <v>OK</v>
      </c>
    </row>
    <row r="22" spans="1:26" x14ac:dyDescent="0.2">
      <c r="A22" s="9">
        <f t="shared" si="2"/>
        <v>25.629151339310528</v>
      </c>
      <c r="B22" s="9">
        <f t="shared" si="3"/>
        <v>22.33</v>
      </c>
      <c r="C22" s="9">
        <f t="shared" si="6"/>
        <v>21.83</v>
      </c>
      <c r="D22" s="8">
        <v>6235</v>
      </c>
      <c r="E22" t="s">
        <v>2037</v>
      </c>
      <c r="F22">
        <v>17</v>
      </c>
      <c r="G22" t="s">
        <v>25</v>
      </c>
      <c r="H22" t="s">
        <v>152</v>
      </c>
      <c r="O22">
        <v>21.83</v>
      </c>
      <c r="S22">
        <f>_xlfn.XLOOKUP(E22,'Facture Chronopost'!L:L,'Facture Chronopost'!AA:AA,"")</f>
        <v>0.5</v>
      </c>
      <c r="T22">
        <f>IF(COUNTIF('Bibliothèque transporteurs'!C:C,F22)=0,"inconnu",_xlfn.XLOOKUP(F22,'Bibliothèque transporteurs'!C:C,'Bibliothèque transporteurs'!A:A))</f>
        <v>17</v>
      </c>
      <c r="U22" t="str">
        <f>IF(OR(F22="6C",F22="6B"),_xlfn.XLOOKUP(E22,'Facture Chronopost'!L:L,'Facture Chronopost'!X:X),IF(OR(F22=17,F22=44),F22&amp;"_"&amp;H22,IF(COUNTIF('Bibliothèque transporteurs'!C:C,F22)=0,"inconnu",_xlfn.XLOOKUP(F22,'Bibliothèque transporteurs'!C:C,'Bibliothèque transporteurs'!B:B))))</f>
        <v>17_Z1</v>
      </c>
      <c r="V22" t="str">
        <f>IF(COUNTIF('Bibliothèque transporteurs'!C:C,F22)=0,"inconnu",_xlfn.XLOOKUP(F22,'Bibliothèque transporteurs'!C:C,'Bibliothèque transporteurs'!E:E))</f>
        <v>CHRONOPOST</v>
      </c>
      <c r="W22">
        <f t="shared" si="7"/>
        <v>22.33</v>
      </c>
      <c r="Y22" s="118">
        <f t="shared" si="5"/>
        <v>22.33</v>
      </c>
      <c r="Z22" s="118" t="str">
        <f t="shared" si="1"/>
        <v>OK</v>
      </c>
    </row>
    <row r="23" spans="1:26" x14ac:dyDescent="0.2">
      <c r="A23" s="9">
        <f t="shared" si="2"/>
        <v>21.531774418825247</v>
      </c>
      <c r="B23" s="9">
        <f t="shared" si="3"/>
        <v>18.84</v>
      </c>
      <c r="C23" s="9">
        <f t="shared" si="6"/>
        <v>18.34</v>
      </c>
      <c r="D23" s="8">
        <v>6235</v>
      </c>
      <c r="E23" t="s">
        <v>2012</v>
      </c>
      <c r="F23">
        <v>17</v>
      </c>
      <c r="G23" t="s">
        <v>25</v>
      </c>
      <c r="H23" t="s">
        <v>152</v>
      </c>
      <c r="O23">
        <v>18.34</v>
      </c>
      <c r="S23">
        <f>_xlfn.XLOOKUP(E23,'Facture Chronopost'!L:L,'Facture Chronopost'!AA:AA,"")</f>
        <v>0.5</v>
      </c>
      <c r="T23">
        <f>IF(COUNTIF('Bibliothèque transporteurs'!C:C,F23)=0,"inconnu",_xlfn.XLOOKUP(F23,'Bibliothèque transporteurs'!C:C,'Bibliothèque transporteurs'!A:A))</f>
        <v>17</v>
      </c>
      <c r="U23" t="str">
        <f>IF(OR(F23="6C",F23="6B"),_xlfn.XLOOKUP(E23,'Facture Chronopost'!L:L,'Facture Chronopost'!X:X),IF(OR(F23=17,F23=44),F23&amp;"_"&amp;H23,IF(COUNTIF('Bibliothèque transporteurs'!C:C,F23)=0,"inconnu",_xlfn.XLOOKUP(F23,'Bibliothèque transporteurs'!C:C,'Bibliothèque transporteurs'!B:B))))</f>
        <v>17_Z1</v>
      </c>
      <c r="V23" t="str">
        <f>IF(COUNTIF('Bibliothèque transporteurs'!C:C,F23)=0,"inconnu",_xlfn.XLOOKUP(F23,'Bibliothèque transporteurs'!C:C,'Bibliothèque transporteurs'!E:E))</f>
        <v>CHRONOPOST</v>
      </c>
      <c r="W23">
        <f t="shared" si="7"/>
        <v>18.84</v>
      </c>
      <c r="Y23" s="118">
        <f t="shared" si="5"/>
        <v>18.84</v>
      </c>
      <c r="Z23" s="118" t="str">
        <f t="shared" si="1"/>
        <v>OK</v>
      </c>
    </row>
    <row r="24" spans="1:26" x14ac:dyDescent="0.2">
      <c r="A24" s="9">
        <f t="shared" si="2"/>
        <v>21.531774418825247</v>
      </c>
      <c r="B24" s="9">
        <f t="shared" si="3"/>
        <v>18.84</v>
      </c>
      <c r="C24" s="9">
        <f t="shared" si="6"/>
        <v>18.34</v>
      </c>
      <c r="D24" s="8">
        <v>6235</v>
      </c>
      <c r="E24" t="s">
        <v>2021</v>
      </c>
      <c r="F24">
        <v>17</v>
      </c>
      <c r="G24" t="s">
        <v>25</v>
      </c>
      <c r="H24" t="s">
        <v>152</v>
      </c>
      <c r="O24">
        <v>18.34</v>
      </c>
      <c r="S24">
        <f>_xlfn.XLOOKUP(E24,'Facture Chronopost'!L:L,'Facture Chronopost'!AA:AA,"")</f>
        <v>0.5</v>
      </c>
      <c r="T24">
        <f>IF(COUNTIF('Bibliothèque transporteurs'!C:C,F24)=0,"inconnu",_xlfn.XLOOKUP(F24,'Bibliothèque transporteurs'!C:C,'Bibliothèque transporteurs'!A:A))</f>
        <v>17</v>
      </c>
      <c r="U24" t="str">
        <f>IF(OR(F24="6C",F24="6B"),_xlfn.XLOOKUP(E24,'Facture Chronopost'!L:L,'Facture Chronopost'!X:X),IF(OR(F24=17,F24=44),F24&amp;"_"&amp;H24,IF(COUNTIF('Bibliothèque transporteurs'!C:C,F24)=0,"inconnu",_xlfn.XLOOKUP(F24,'Bibliothèque transporteurs'!C:C,'Bibliothèque transporteurs'!B:B))))</f>
        <v>17_Z1</v>
      </c>
      <c r="V24" t="str">
        <f>IF(COUNTIF('Bibliothèque transporteurs'!C:C,F24)=0,"inconnu",_xlfn.XLOOKUP(F24,'Bibliothèque transporteurs'!C:C,'Bibliothèque transporteurs'!E:E))</f>
        <v>CHRONOPOST</v>
      </c>
      <c r="W24">
        <f t="shared" si="7"/>
        <v>18.84</v>
      </c>
      <c r="Y24" s="118">
        <f t="shared" si="5"/>
        <v>18.84</v>
      </c>
      <c r="Z24" s="118" t="str">
        <f t="shared" si="1"/>
        <v>OK</v>
      </c>
    </row>
    <row r="25" spans="1:26" x14ac:dyDescent="0.2">
      <c r="A25" s="9">
        <f t="shared" si="2"/>
        <v>25.629151339310528</v>
      </c>
      <c r="B25" s="9">
        <f t="shared" si="3"/>
        <v>22.33</v>
      </c>
      <c r="C25" s="9">
        <f t="shared" si="6"/>
        <v>21.83</v>
      </c>
      <c r="D25" s="8">
        <v>6235</v>
      </c>
      <c r="E25" t="s">
        <v>2046</v>
      </c>
      <c r="F25">
        <v>17</v>
      </c>
      <c r="G25" t="s">
        <v>25</v>
      </c>
      <c r="H25" t="s">
        <v>152</v>
      </c>
      <c r="O25">
        <v>21.83</v>
      </c>
      <c r="S25">
        <f>_xlfn.XLOOKUP(E25,'Facture Chronopost'!L:L,'Facture Chronopost'!AA:AA,"")</f>
        <v>0.5</v>
      </c>
      <c r="T25">
        <f>IF(COUNTIF('Bibliothèque transporteurs'!C:C,F25)=0,"inconnu",_xlfn.XLOOKUP(F25,'Bibliothèque transporteurs'!C:C,'Bibliothèque transporteurs'!A:A))</f>
        <v>17</v>
      </c>
      <c r="U25" t="str">
        <f>IF(OR(F25="6C",F25="6B"),_xlfn.XLOOKUP(E25,'Facture Chronopost'!L:L,'Facture Chronopost'!X:X),IF(OR(F25=17,F25=44),F25&amp;"_"&amp;H25,IF(COUNTIF('Bibliothèque transporteurs'!C:C,F25)=0,"inconnu",_xlfn.XLOOKUP(F25,'Bibliothèque transporteurs'!C:C,'Bibliothèque transporteurs'!B:B))))</f>
        <v>17_Z1</v>
      </c>
      <c r="V25" t="str">
        <f>IF(COUNTIF('Bibliothèque transporteurs'!C:C,F25)=0,"inconnu",_xlfn.XLOOKUP(F25,'Bibliothèque transporteurs'!C:C,'Bibliothèque transporteurs'!E:E))</f>
        <v>CHRONOPOST</v>
      </c>
      <c r="W25">
        <f t="shared" si="7"/>
        <v>22.33</v>
      </c>
      <c r="Y25" s="118">
        <f t="shared" si="5"/>
        <v>22.33</v>
      </c>
      <c r="Z25" s="118" t="str">
        <f t="shared" si="1"/>
        <v>OK</v>
      </c>
    </row>
    <row r="26" spans="1:26" x14ac:dyDescent="0.2">
      <c r="A26" s="9">
        <f t="shared" si="2"/>
        <v>9.2279033223536775</v>
      </c>
      <c r="B26" s="9">
        <f t="shared" si="3"/>
        <v>8.36</v>
      </c>
      <c r="C26" s="9">
        <f t="shared" si="6"/>
        <v>7.86</v>
      </c>
      <c r="D26" s="8">
        <v>6235</v>
      </c>
      <c r="E26" t="s">
        <v>2000</v>
      </c>
      <c r="F26">
        <v>17</v>
      </c>
      <c r="G26" t="s">
        <v>25</v>
      </c>
      <c r="H26" t="s">
        <v>152</v>
      </c>
      <c r="O26">
        <v>7.86</v>
      </c>
      <c r="S26">
        <f>_xlfn.XLOOKUP(E26,'Facture Chronopost'!L:L,'Facture Chronopost'!AA:AA,"")</f>
        <v>0.5</v>
      </c>
      <c r="T26">
        <f>IF(COUNTIF('Bibliothèque transporteurs'!C:C,F26)=0,"inconnu",_xlfn.XLOOKUP(F26,'Bibliothèque transporteurs'!C:C,'Bibliothèque transporteurs'!A:A))</f>
        <v>17</v>
      </c>
      <c r="U26" t="str">
        <f>IF(OR(F26="6C",F26="6B"),_xlfn.XLOOKUP(E26,'Facture Chronopost'!L:L,'Facture Chronopost'!X:X),IF(OR(F26=17,F26=44),F26&amp;"_"&amp;H26,IF(COUNTIF('Bibliothèque transporteurs'!C:C,F26)=0,"inconnu",_xlfn.XLOOKUP(F26,'Bibliothèque transporteurs'!C:C,'Bibliothèque transporteurs'!B:B))))</f>
        <v>17_Z1</v>
      </c>
      <c r="V26" t="str">
        <f>IF(COUNTIF('Bibliothèque transporteurs'!C:C,F26)=0,"inconnu",_xlfn.XLOOKUP(F26,'Bibliothèque transporteurs'!C:C,'Bibliothèque transporteurs'!E:E))</f>
        <v>CHRONOPOST</v>
      </c>
      <c r="W26">
        <f t="shared" si="7"/>
        <v>8.36</v>
      </c>
      <c r="Y26" s="118">
        <f t="shared" si="5"/>
        <v>8.36</v>
      </c>
      <c r="Z26" s="118" t="str">
        <f t="shared" si="1"/>
        <v>OK</v>
      </c>
    </row>
    <row r="27" spans="1:26" x14ac:dyDescent="0.2">
      <c r="A27" s="9">
        <f t="shared" si="2"/>
        <v>35.326668062292889</v>
      </c>
      <c r="B27" s="9">
        <f t="shared" si="3"/>
        <v>30.589999999999996</v>
      </c>
      <c r="C27" s="9">
        <f t="shared" si="6"/>
        <v>30.09</v>
      </c>
      <c r="D27" s="8">
        <v>6235</v>
      </c>
      <c r="E27" t="s">
        <v>1995</v>
      </c>
      <c r="F27">
        <v>17</v>
      </c>
      <c r="G27" t="s">
        <v>25</v>
      </c>
      <c r="H27" t="s">
        <v>152</v>
      </c>
      <c r="O27">
        <v>30.09</v>
      </c>
      <c r="S27">
        <f>_xlfn.XLOOKUP(E27,'Facture Chronopost'!L:L,'Facture Chronopost'!AA:AA,"")</f>
        <v>0.5</v>
      </c>
      <c r="T27">
        <f>IF(COUNTIF('Bibliothèque transporteurs'!C:C,F27)=0,"inconnu",_xlfn.XLOOKUP(F27,'Bibliothèque transporteurs'!C:C,'Bibliothèque transporteurs'!A:A))</f>
        <v>17</v>
      </c>
      <c r="U27" t="str">
        <f>IF(OR(F27="6C",F27="6B"),_xlfn.XLOOKUP(E27,'Facture Chronopost'!L:L,'Facture Chronopost'!X:X),IF(OR(F27=17,F27=44),F27&amp;"_"&amp;H27,IF(COUNTIF('Bibliothèque transporteurs'!C:C,F27)=0,"inconnu",_xlfn.XLOOKUP(F27,'Bibliothèque transporteurs'!C:C,'Bibliothèque transporteurs'!B:B))))</f>
        <v>17_Z1</v>
      </c>
      <c r="V27" t="str">
        <f>IF(COUNTIF('Bibliothèque transporteurs'!C:C,F27)=0,"inconnu",_xlfn.XLOOKUP(F27,'Bibliothèque transporteurs'!C:C,'Bibliothèque transporteurs'!E:E))</f>
        <v>CHRONOPOST</v>
      </c>
      <c r="W27">
        <f t="shared" si="7"/>
        <v>30.59</v>
      </c>
      <c r="Y27" s="118">
        <f t="shared" si="5"/>
        <v>30.59</v>
      </c>
      <c r="Z27" s="118" t="str">
        <f t="shared" si="1"/>
        <v>OK</v>
      </c>
    </row>
    <row r="28" spans="1:26" x14ac:dyDescent="0.2">
      <c r="A28" s="9">
        <f t="shared" si="2"/>
        <v>48.346699594723205</v>
      </c>
      <c r="B28" s="9">
        <f t="shared" si="3"/>
        <v>41.68</v>
      </c>
      <c r="C28" s="9">
        <f t="shared" si="6"/>
        <v>41.18</v>
      </c>
      <c r="D28" s="8">
        <v>6235</v>
      </c>
      <c r="E28" t="s">
        <v>2040</v>
      </c>
      <c r="F28">
        <v>17</v>
      </c>
      <c r="G28" t="s">
        <v>32</v>
      </c>
      <c r="H28" t="s">
        <v>372</v>
      </c>
      <c r="O28">
        <v>41.18</v>
      </c>
      <c r="S28">
        <f>_xlfn.XLOOKUP(E28,'Facture Chronopost'!L:L,'Facture Chronopost'!AA:AA,"")</f>
        <v>0.5</v>
      </c>
      <c r="T28">
        <f>IF(COUNTIF('Bibliothèque transporteurs'!C:C,F28)=0,"inconnu",_xlfn.XLOOKUP(F28,'Bibliothèque transporteurs'!C:C,'Bibliothèque transporteurs'!A:A))</f>
        <v>17</v>
      </c>
      <c r="U28" t="str">
        <f>IF(OR(F28="6C",F28="6B"),_xlfn.XLOOKUP(E28,'Facture Chronopost'!L:L,'Facture Chronopost'!X:X),IF(OR(F28=17,F28=44),F28&amp;"_"&amp;H28,IF(COUNTIF('Bibliothèque transporteurs'!C:C,F28)=0,"inconnu",_xlfn.XLOOKUP(F28,'Bibliothèque transporteurs'!C:C,'Bibliothèque transporteurs'!B:B))))</f>
        <v>17_Z8</v>
      </c>
      <c r="V28" t="str">
        <f>IF(COUNTIF('Bibliothèque transporteurs'!C:C,F28)=0,"inconnu",_xlfn.XLOOKUP(F28,'Bibliothèque transporteurs'!C:C,'Bibliothèque transporteurs'!E:E))</f>
        <v>CHRONOPOST</v>
      </c>
      <c r="W28">
        <f t="shared" si="7"/>
        <v>41.68</v>
      </c>
      <c r="Y28" s="118">
        <f t="shared" si="5"/>
        <v>41.68</v>
      </c>
      <c r="Z28" s="118" t="str">
        <f t="shared" si="1"/>
        <v>OK</v>
      </c>
    </row>
    <row r="29" spans="1:26" x14ac:dyDescent="0.2">
      <c r="A29" s="9">
        <f t="shared" si="2"/>
        <v>17.55180084849713</v>
      </c>
      <c r="B29" s="9">
        <f t="shared" si="3"/>
        <v>15.45</v>
      </c>
      <c r="C29" s="9">
        <f t="shared" si="6"/>
        <v>14.95</v>
      </c>
      <c r="D29" s="8">
        <v>8656</v>
      </c>
      <c r="E29" t="s">
        <v>2006</v>
      </c>
      <c r="F29">
        <v>17</v>
      </c>
      <c r="G29" t="s">
        <v>25</v>
      </c>
      <c r="H29" t="s">
        <v>152</v>
      </c>
      <c r="O29">
        <v>14.95</v>
      </c>
      <c r="S29">
        <f>_xlfn.XLOOKUP(E29,'Facture Chronopost'!L:L,'Facture Chronopost'!AA:AA,"")</f>
        <v>0.5</v>
      </c>
      <c r="T29">
        <f>IF(COUNTIF('Bibliothèque transporteurs'!C:C,F29)=0,"inconnu",_xlfn.XLOOKUP(F29,'Bibliothèque transporteurs'!C:C,'Bibliothèque transporteurs'!A:A))</f>
        <v>17</v>
      </c>
      <c r="U29" t="str">
        <f>IF(OR(F29="6C",F29="6B"),_xlfn.XLOOKUP(E29,'Facture Chronopost'!L:L,'Facture Chronopost'!X:X),IF(OR(F29=17,F29=44),F29&amp;"_"&amp;H29,IF(COUNTIF('Bibliothèque transporteurs'!C:C,F29)=0,"inconnu",_xlfn.XLOOKUP(F29,'Bibliothèque transporteurs'!C:C,'Bibliothèque transporteurs'!B:B))))</f>
        <v>17_Z1</v>
      </c>
      <c r="V29" t="str">
        <f>IF(COUNTIF('Bibliothèque transporteurs'!C:C,F29)=0,"inconnu",_xlfn.XLOOKUP(F29,'Bibliothèque transporteurs'!C:C,'Bibliothèque transporteurs'!E:E))</f>
        <v>CHRONOPOST</v>
      </c>
      <c r="W29">
        <f t="shared" si="7"/>
        <v>15.45</v>
      </c>
      <c r="Y29" s="118">
        <f t="shared" si="5"/>
        <v>15.45</v>
      </c>
      <c r="Z29" s="118" t="str">
        <f t="shared" si="1"/>
        <v>OK</v>
      </c>
    </row>
    <row r="30" spans="1:26" x14ac:dyDescent="0.2">
      <c r="A30" s="9">
        <f t="shared" si="2"/>
        <v>17.55180084849713</v>
      </c>
      <c r="B30" s="9">
        <f t="shared" si="3"/>
        <v>15.45</v>
      </c>
      <c r="C30" s="9">
        <f t="shared" si="6"/>
        <v>14.95</v>
      </c>
      <c r="D30" s="8">
        <v>8656</v>
      </c>
      <c r="E30" t="s">
        <v>2018</v>
      </c>
      <c r="F30">
        <v>17</v>
      </c>
      <c r="G30" t="s">
        <v>25</v>
      </c>
      <c r="H30" t="s">
        <v>152</v>
      </c>
      <c r="O30">
        <v>14.95</v>
      </c>
      <c r="S30">
        <f>_xlfn.XLOOKUP(E30,'Facture Chronopost'!L:L,'Facture Chronopost'!AA:AA,"")</f>
        <v>0.5</v>
      </c>
      <c r="T30">
        <f>IF(COUNTIF('Bibliothèque transporteurs'!C:C,F30)=0,"inconnu",_xlfn.XLOOKUP(F30,'Bibliothèque transporteurs'!C:C,'Bibliothèque transporteurs'!A:A))</f>
        <v>17</v>
      </c>
      <c r="U30" t="str">
        <f>IF(OR(F30="6C",F30="6B"),_xlfn.XLOOKUP(E30,'Facture Chronopost'!L:L,'Facture Chronopost'!X:X),IF(OR(F30=17,F30=44),F30&amp;"_"&amp;H30,IF(COUNTIF('Bibliothèque transporteurs'!C:C,F30)=0,"inconnu",_xlfn.XLOOKUP(F30,'Bibliothèque transporteurs'!C:C,'Bibliothèque transporteurs'!B:B))))</f>
        <v>17_Z1</v>
      </c>
      <c r="V30" t="str">
        <f>IF(COUNTIF('Bibliothèque transporteurs'!C:C,F30)=0,"inconnu",_xlfn.XLOOKUP(F30,'Bibliothèque transporteurs'!C:C,'Bibliothèque transporteurs'!E:E))</f>
        <v>CHRONOPOST</v>
      </c>
      <c r="W30">
        <f t="shared" si="7"/>
        <v>15.45</v>
      </c>
      <c r="Y30" s="118">
        <f t="shared" si="5"/>
        <v>15.45</v>
      </c>
      <c r="Z30" s="118" t="str">
        <f t="shared" si="1"/>
        <v>OK</v>
      </c>
    </row>
    <row r="31" spans="1:26" x14ac:dyDescent="0.2">
      <c r="A31" s="9">
        <f t="shared" si="2"/>
        <v>22.858432275601281</v>
      </c>
      <c r="B31" s="9">
        <f t="shared" si="3"/>
        <v>19.97</v>
      </c>
      <c r="C31" s="9">
        <f t="shared" si="6"/>
        <v>19.47</v>
      </c>
      <c r="D31" s="8">
        <v>6235</v>
      </c>
      <c r="E31" t="s">
        <v>2034</v>
      </c>
      <c r="F31">
        <v>17</v>
      </c>
      <c r="G31" t="s">
        <v>25</v>
      </c>
      <c r="H31" t="s">
        <v>152</v>
      </c>
      <c r="O31">
        <v>19.47</v>
      </c>
      <c r="S31">
        <f>_xlfn.XLOOKUP(E31,'Facture Chronopost'!L:L,'Facture Chronopost'!AA:AA,"")</f>
        <v>0.5</v>
      </c>
      <c r="T31">
        <f>IF(COUNTIF('Bibliothèque transporteurs'!C:C,F31)=0,"inconnu",_xlfn.XLOOKUP(F31,'Bibliothèque transporteurs'!C:C,'Bibliothèque transporteurs'!A:A))</f>
        <v>17</v>
      </c>
      <c r="U31" t="str">
        <f>IF(OR(F31="6C",F31="6B"),_xlfn.XLOOKUP(E31,'Facture Chronopost'!L:L,'Facture Chronopost'!X:X),IF(OR(F31=17,F31=44),F31&amp;"_"&amp;H31,IF(COUNTIF('Bibliothèque transporteurs'!C:C,F31)=0,"inconnu",_xlfn.XLOOKUP(F31,'Bibliothèque transporteurs'!C:C,'Bibliothèque transporteurs'!B:B))))</f>
        <v>17_Z1</v>
      </c>
      <c r="V31" t="str">
        <f>IF(COUNTIF('Bibliothèque transporteurs'!C:C,F31)=0,"inconnu",_xlfn.XLOOKUP(F31,'Bibliothèque transporteurs'!C:C,'Bibliothèque transporteurs'!E:E))</f>
        <v>CHRONOPOST</v>
      </c>
      <c r="W31">
        <f t="shared" si="7"/>
        <v>19.97</v>
      </c>
      <c r="Y31" s="118">
        <f t="shared" si="5"/>
        <v>19.97</v>
      </c>
      <c r="Z31" s="118" t="str">
        <f t="shared" si="1"/>
        <v>OK</v>
      </c>
    </row>
    <row r="32" spans="1:26" x14ac:dyDescent="0.2">
      <c r="A32" s="9">
        <f t="shared" si="2"/>
        <v>14.898485134945057</v>
      </c>
      <c r="B32" s="9">
        <f t="shared" si="3"/>
        <v>13.19</v>
      </c>
      <c r="C32" s="9">
        <f t="shared" si="6"/>
        <v>12.69</v>
      </c>
      <c r="D32" s="8">
        <v>6235</v>
      </c>
      <c r="E32" t="s">
        <v>1997</v>
      </c>
      <c r="F32">
        <v>17</v>
      </c>
      <c r="G32" t="s">
        <v>25</v>
      </c>
      <c r="H32" t="s">
        <v>152</v>
      </c>
      <c r="O32">
        <v>12.69</v>
      </c>
      <c r="S32">
        <f>_xlfn.XLOOKUP(E32,'Facture Chronopost'!L:L,'Facture Chronopost'!AA:AA,"")</f>
        <v>0.5</v>
      </c>
      <c r="T32">
        <f>IF(COUNTIF('Bibliothèque transporteurs'!C:C,F32)=0,"inconnu",_xlfn.XLOOKUP(F32,'Bibliothèque transporteurs'!C:C,'Bibliothèque transporteurs'!A:A))</f>
        <v>17</v>
      </c>
      <c r="U32" t="str">
        <f>IF(OR(F32="6C",F32="6B"),_xlfn.XLOOKUP(E32,'Facture Chronopost'!L:L,'Facture Chronopost'!X:X),IF(OR(F32=17,F32=44),F32&amp;"_"&amp;H32,IF(COUNTIF('Bibliothèque transporteurs'!C:C,F32)=0,"inconnu",_xlfn.XLOOKUP(F32,'Bibliothèque transporteurs'!C:C,'Bibliothèque transporteurs'!B:B))))</f>
        <v>17_Z1</v>
      </c>
      <c r="V32" t="str">
        <f>IF(COUNTIF('Bibliothèque transporteurs'!C:C,F32)=0,"inconnu",_xlfn.XLOOKUP(F32,'Bibliothèque transporteurs'!C:C,'Bibliothèque transporteurs'!E:E))</f>
        <v>CHRONOPOST</v>
      </c>
      <c r="W32">
        <f t="shared" si="7"/>
        <v>13.19</v>
      </c>
      <c r="Y32" s="118">
        <f t="shared" si="5"/>
        <v>13.19</v>
      </c>
      <c r="Z32" s="118" t="str">
        <f t="shared" si="1"/>
        <v>OK</v>
      </c>
    </row>
    <row r="33" spans="1:26" x14ac:dyDescent="0.2">
      <c r="A33" s="9">
        <f t="shared" si="2"/>
        <v>9.2279033223536775</v>
      </c>
      <c r="B33" s="9">
        <f t="shared" si="3"/>
        <v>8.36</v>
      </c>
      <c r="C33" s="9">
        <f t="shared" si="6"/>
        <v>7.86</v>
      </c>
      <c r="D33" s="8">
        <v>6235</v>
      </c>
      <c r="E33" t="s">
        <v>2027</v>
      </c>
      <c r="F33">
        <v>17</v>
      </c>
      <c r="G33" t="s">
        <v>25</v>
      </c>
      <c r="H33" t="s">
        <v>181</v>
      </c>
      <c r="O33">
        <v>7.86</v>
      </c>
      <c r="S33">
        <f>_xlfn.XLOOKUP(E33,'Facture Chronopost'!L:L,'Facture Chronopost'!AA:AA,"")</f>
        <v>0.5</v>
      </c>
      <c r="T33">
        <f>IF(COUNTIF('Bibliothèque transporteurs'!C:C,F33)=0,"inconnu",_xlfn.XLOOKUP(F33,'Bibliothèque transporteurs'!C:C,'Bibliothèque transporteurs'!A:A))</f>
        <v>17</v>
      </c>
      <c r="U33" t="str">
        <f>IF(OR(F33="6C",F33="6B"),_xlfn.XLOOKUP(E33,'Facture Chronopost'!L:L,'Facture Chronopost'!X:X),IF(OR(F33=17,F33=44),F33&amp;"_"&amp;H33,IF(COUNTIF('Bibliothèque transporteurs'!C:C,F33)=0,"inconnu",_xlfn.XLOOKUP(F33,'Bibliothèque transporteurs'!C:C,'Bibliothèque transporteurs'!B:B))))</f>
        <v>17_Z2</v>
      </c>
      <c r="V33" t="str">
        <f>IF(COUNTIF('Bibliothèque transporteurs'!C:C,F33)=0,"inconnu",_xlfn.XLOOKUP(F33,'Bibliothèque transporteurs'!C:C,'Bibliothèque transporteurs'!E:E))</f>
        <v>CHRONOPOST</v>
      </c>
      <c r="W33">
        <f t="shared" si="7"/>
        <v>8.36</v>
      </c>
      <c r="Y33" s="118">
        <f t="shared" si="5"/>
        <v>8.36</v>
      </c>
      <c r="Z33" s="118" t="str">
        <f t="shared" si="1"/>
        <v>OK</v>
      </c>
    </row>
    <row r="34" spans="1:26" x14ac:dyDescent="0.2">
      <c r="A34" s="9">
        <f t="shared" si="2"/>
        <v>25.629151339310528</v>
      </c>
      <c r="B34" s="9">
        <f t="shared" si="3"/>
        <v>22.33</v>
      </c>
      <c r="C34" s="9">
        <f t="shared" si="6"/>
        <v>21.83</v>
      </c>
      <c r="D34" s="8">
        <v>6235</v>
      </c>
      <c r="E34" t="s">
        <v>2009</v>
      </c>
      <c r="F34">
        <v>17</v>
      </c>
      <c r="G34" t="s">
        <v>25</v>
      </c>
      <c r="H34" t="s">
        <v>152</v>
      </c>
      <c r="O34">
        <v>21.83</v>
      </c>
      <c r="S34">
        <f>_xlfn.XLOOKUP(E34,'Facture Chronopost'!L:L,'Facture Chronopost'!AA:AA,"")</f>
        <v>0.5</v>
      </c>
      <c r="T34">
        <f>IF(COUNTIF('Bibliothèque transporteurs'!C:C,F34)=0,"inconnu",_xlfn.XLOOKUP(F34,'Bibliothèque transporteurs'!C:C,'Bibliothèque transporteurs'!A:A))</f>
        <v>17</v>
      </c>
      <c r="U34" t="str">
        <f>IF(OR(F34="6C",F34="6B"),_xlfn.XLOOKUP(E34,'Facture Chronopost'!L:L,'Facture Chronopost'!X:X),IF(OR(F34=17,F34=44),F34&amp;"_"&amp;H34,IF(COUNTIF('Bibliothèque transporteurs'!C:C,F34)=0,"inconnu",_xlfn.XLOOKUP(F34,'Bibliothèque transporteurs'!C:C,'Bibliothèque transporteurs'!B:B))))</f>
        <v>17_Z1</v>
      </c>
      <c r="V34" t="str">
        <f>IF(COUNTIF('Bibliothèque transporteurs'!C:C,F34)=0,"inconnu",_xlfn.XLOOKUP(F34,'Bibliothèque transporteurs'!C:C,'Bibliothèque transporteurs'!E:E))</f>
        <v>CHRONOPOST</v>
      </c>
      <c r="W34">
        <f t="shared" si="7"/>
        <v>22.33</v>
      </c>
      <c r="Y34" s="118">
        <f t="shared" si="5"/>
        <v>22.33</v>
      </c>
      <c r="Z34" s="118" t="str">
        <f t="shared" si="1"/>
        <v>OK</v>
      </c>
    </row>
    <row r="35" spans="1:26" x14ac:dyDescent="0.2">
      <c r="A35" s="9">
        <f t="shared" si="2"/>
        <v>9.2279033223536775</v>
      </c>
      <c r="B35" s="9">
        <f t="shared" si="3"/>
        <v>8.36</v>
      </c>
      <c r="C35" s="9">
        <f t="shared" si="6"/>
        <v>7.86</v>
      </c>
      <c r="D35" s="8">
        <v>6235</v>
      </c>
      <c r="E35" t="s">
        <v>2028</v>
      </c>
      <c r="F35">
        <v>17</v>
      </c>
      <c r="G35" t="s">
        <v>25</v>
      </c>
      <c r="H35" t="s">
        <v>152</v>
      </c>
      <c r="O35">
        <v>7.86</v>
      </c>
      <c r="S35">
        <f>_xlfn.XLOOKUP(E35,'Facture Chronopost'!L:L,'Facture Chronopost'!AA:AA,"")</f>
        <v>0.5</v>
      </c>
      <c r="T35">
        <f>IF(COUNTIF('Bibliothèque transporteurs'!C:C,F35)=0,"inconnu",_xlfn.XLOOKUP(F35,'Bibliothèque transporteurs'!C:C,'Bibliothèque transporteurs'!A:A))</f>
        <v>17</v>
      </c>
      <c r="U35" t="str">
        <f>IF(OR(F35="6C",F35="6B"),_xlfn.XLOOKUP(E35,'Facture Chronopost'!L:L,'Facture Chronopost'!X:X),IF(OR(F35=17,F35=44),F35&amp;"_"&amp;H35,IF(COUNTIF('Bibliothèque transporteurs'!C:C,F35)=0,"inconnu",_xlfn.XLOOKUP(F35,'Bibliothèque transporteurs'!C:C,'Bibliothèque transporteurs'!B:B))))</f>
        <v>17_Z1</v>
      </c>
      <c r="V35" t="str">
        <f>IF(COUNTIF('Bibliothèque transporteurs'!C:C,F35)=0,"inconnu",_xlfn.XLOOKUP(F35,'Bibliothèque transporteurs'!C:C,'Bibliothèque transporteurs'!E:E))</f>
        <v>CHRONOPOST</v>
      </c>
      <c r="W35">
        <f t="shared" si="7"/>
        <v>8.36</v>
      </c>
      <c r="Y35" s="118">
        <f t="shared" si="5"/>
        <v>8.36</v>
      </c>
      <c r="Z35" s="118" t="str">
        <f t="shared" si="1"/>
        <v>OK</v>
      </c>
    </row>
    <row r="36" spans="1:26" x14ac:dyDescent="0.2">
      <c r="A36" s="9">
        <f t="shared" si="2"/>
        <v>11.669893005622843</v>
      </c>
      <c r="B36" s="9">
        <f t="shared" si="3"/>
        <v>10.44</v>
      </c>
      <c r="C36" s="9">
        <f t="shared" si="6"/>
        <v>9.94</v>
      </c>
      <c r="D36" s="8">
        <v>8656</v>
      </c>
      <c r="E36" t="s">
        <v>1986</v>
      </c>
      <c r="F36">
        <v>17</v>
      </c>
      <c r="G36" t="s">
        <v>25</v>
      </c>
      <c r="H36" t="s">
        <v>181</v>
      </c>
      <c r="O36">
        <v>9.94</v>
      </c>
      <c r="S36">
        <f>_xlfn.XLOOKUP(E36,'Facture Chronopost'!L:L,'Facture Chronopost'!AA:AA,"")</f>
        <v>0.5</v>
      </c>
      <c r="T36">
        <f>IF(COUNTIF('Bibliothèque transporteurs'!C:C,F36)=0,"inconnu",_xlfn.XLOOKUP(F36,'Bibliothèque transporteurs'!C:C,'Bibliothèque transporteurs'!A:A))</f>
        <v>17</v>
      </c>
      <c r="U36" t="str">
        <f>IF(OR(F36="6C",F36="6B"),_xlfn.XLOOKUP(E36,'Facture Chronopost'!L:L,'Facture Chronopost'!X:X),IF(OR(F36=17,F36=44),F36&amp;"_"&amp;H36,IF(COUNTIF('Bibliothèque transporteurs'!C:C,F36)=0,"inconnu",_xlfn.XLOOKUP(F36,'Bibliothèque transporteurs'!C:C,'Bibliothèque transporteurs'!B:B))))</f>
        <v>17_Z2</v>
      </c>
      <c r="V36" t="str">
        <f>IF(COUNTIF('Bibliothèque transporteurs'!C:C,F36)=0,"inconnu",_xlfn.XLOOKUP(F36,'Bibliothèque transporteurs'!C:C,'Bibliothèque transporteurs'!E:E))</f>
        <v>CHRONOPOST</v>
      </c>
      <c r="W36">
        <f t="shared" si="7"/>
        <v>10.44</v>
      </c>
      <c r="Y36" s="118">
        <f t="shared" si="5"/>
        <v>10.44</v>
      </c>
      <c r="Z36" s="118" t="str">
        <f t="shared" si="1"/>
        <v>OK</v>
      </c>
    </row>
    <row r="37" spans="1:26" x14ac:dyDescent="0.2">
      <c r="A37" s="9">
        <f t="shared" si="2"/>
        <v>9.2279033223536775</v>
      </c>
      <c r="B37" s="9">
        <f t="shared" si="3"/>
        <v>8.36</v>
      </c>
      <c r="C37" s="9">
        <f t="shared" si="6"/>
        <v>7.86</v>
      </c>
      <c r="D37" s="8">
        <v>6235</v>
      </c>
      <c r="E37" t="s">
        <v>1974</v>
      </c>
      <c r="F37">
        <v>17</v>
      </c>
      <c r="G37" t="s">
        <v>25</v>
      </c>
      <c r="H37" t="s">
        <v>152</v>
      </c>
      <c r="O37">
        <v>7.86</v>
      </c>
      <c r="S37">
        <f>_xlfn.XLOOKUP(E37,'Facture Chronopost'!L:L,'Facture Chronopost'!AA:AA,"")</f>
        <v>0.5</v>
      </c>
      <c r="T37">
        <f>IF(COUNTIF('Bibliothèque transporteurs'!C:C,F37)=0,"inconnu",_xlfn.XLOOKUP(F37,'Bibliothèque transporteurs'!C:C,'Bibliothèque transporteurs'!A:A))</f>
        <v>17</v>
      </c>
      <c r="U37" t="str">
        <f>IF(OR(F37="6C",F37="6B"),_xlfn.XLOOKUP(E37,'Facture Chronopost'!L:L,'Facture Chronopost'!X:X),IF(OR(F37=17,F37=44),F37&amp;"_"&amp;H37,IF(COUNTIF('Bibliothèque transporteurs'!C:C,F37)=0,"inconnu",_xlfn.XLOOKUP(F37,'Bibliothèque transporteurs'!C:C,'Bibliothèque transporteurs'!B:B))))</f>
        <v>17_Z1</v>
      </c>
      <c r="V37" t="str">
        <f>IF(COUNTIF('Bibliothèque transporteurs'!C:C,F37)=0,"inconnu",_xlfn.XLOOKUP(F37,'Bibliothèque transporteurs'!C:C,'Bibliothèque transporteurs'!E:E))</f>
        <v>CHRONOPOST</v>
      </c>
      <c r="W37">
        <f t="shared" si="7"/>
        <v>8.36</v>
      </c>
      <c r="Y37" s="118">
        <f t="shared" si="5"/>
        <v>8.36</v>
      </c>
      <c r="Z37" s="118" t="str">
        <f t="shared" si="1"/>
        <v>OK</v>
      </c>
    </row>
    <row r="38" spans="1:26" x14ac:dyDescent="0.2">
      <c r="A38" s="9">
        <f t="shared" si="2"/>
        <v>13.571827278169021</v>
      </c>
      <c r="B38" s="9">
        <f t="shared" si="3"/>
        <v>12.06</v>
      </c>
      <c r="C38" s="9">
        <f t="shared" si="6"/>
        <v>11.56</v>
      </c>
      <c r="D38" s="8">
        <v>8656</v>
      </c>
      <c r="E38" t="s">
        <v>2055</v>
      </c>
      <c r="F38">
        <v>17</v>
      </c>
      <c r="G38" t="s">
        <v>25</v>
      </c>
      <c r="H38" t="s">
        <v>181</v>
      </c>
      <c r="O38">
        <v>11.56</v>
      </c>
      <c r="S38">
        <f>_xlfn.XLOOKUP(E38,'Facture Chronopost'!L:L,'Facture Chronopost'!AA:AA,"")</f>
        <v>0.5</v>
      </c>
      <c r="T38">
        <f>IF(COUNTIF('Bibliothèque transporteurs'!C:C,F38)=0,"inconnu",_xlfn.XLOOKUP(F38,'Bibliothèque transporteurs'!C:C,'Bibliothèque transporteurs'!A:A))</f>
        <v>17</v>
      </c>
      <c r="U38" t="str">
        <f>IF(OR(F38="6C",F38="6B"),_xlfn.XLOOKUP(E38,'Facture Chronopost'!L:L,'Facture Chronopost'!X:X),IF(OR(F38=17,F38=44),F38&amp;"_"&amp;H38,IF(COUNTIF('Bibliothèque transporteurs'!C:C,F38)=0,"inconnu",_xlfn.XLOOKUP(F38,'Bibliothèque transporteurs'!C:C,'Bibliothèque transporteurs'!B:B))))</f>
        <v>17_Z2</v>
      </c>
      <c r="V38" t="str">
        <f>IF(COUNTIF('Bibliothèque transporteurs'!C:C,F38)=0,"inconnu",_xlfn.XLOOKUP(F38,'Bibliothèque transporteurs'!C:C,'Bibliothèque transporteurs'!E:E))</f>
        <v>CHRONOPOST</v>
      </c>
      <c r="W38">
        <f t="shared" si="7"/>
        <v>12.06</v>
      </c>
      <c r="Y38" s="118">
        <f t="shared" si="5"/>
        <v>12.06</v>
      </c>
      <c r="Z38" s="118" t="str">
        <f t="shared" si="1"/>
        <v>OK</v>
      </c>
    </row>
    <row r="39" spans="1:26" x14ac:dyDescent="0.2">
      <c r="A39" s="9">
        <f t="shared" si="2"/>
        <v>9.2279033223536775</v>
      </c>
      <c r="B39" s="9">
        <f t="shared" si="3"/>
        <v>8.36</v>
      </c>
      <c r="C39" s="9">
        <f t="shared" si="6"/>
        <v>7.86</v>
      </c>
      <c r="D39" s="8">
        <v>6235</v>
      </c>
      <c r="E39" t="s">
        <v>2049</v>
      </c>
      <c r="F39">
        <v>17</v>
      </c>
      <c r="G39" t="s">
        <v>25</v>
      </c>
      <c r="H39" t="s">
        <v>181</v>
      </c>
      <c r="O39">
        <v>7.86</v>
      </c>
      <c r="S39">
        <f>_xlfn.XLOOKUP(E39,'Facture Chronopost'!L:L,'Facture Chronopost'!AA:AA,"")</f>
        <v>0.5</v>
      </c>
      <c r="T39">
        <f>IF(COUNTIF('Bibliothèque transporteurs'!C:C,F39)=0,"inconnu",_xlfn.XLOOKUP(F39,'Bibliothèque transporteurs'!C:C,'Bibliothèque transporteurs'!A:A))</f>
        <v>17</v>
      </c>
      <c r="U39" t="str">
        <f>IF(OR(F39="6C",F39="6B"),_xlfn.XLOOKUP(E39,'Facture Chronopost'!L:L,'Facture Chronopost'!X:X),IF(OR(F39=17,F39=44),F39&amp;"_"&amp;H39,IF(COUNTIF('Bibliothèque transporteurs'!C:C,F39)=0,"inconnu",_xlfn.XLOOKUP(F39,'Bibliothèque transporteurs'!C:C,'Bibliothèque transporteurs'!B:B))))</f>
        <v>17_Z2</v>
      </c>
      <c r="V39" t="str">
        <f>IF(COUNTIF('Bibliothèque transporteurs'!C:C,F39)=0,"inconnu",_xlfn.XLOOKUP(F39,'Bibliothèque transporteurs'!C:C,'Bibliothèque transporteurs'!E:E))</f>
        <v>CHRONOPOST</v>
      </c>
      <c r="W39">
        <f t="shared" si="7"/>
        <v>8.36</v>
      </c>
      <c r="Y39" s="118">
        <f t="shared" si="5"/>
        <v>8.36</v>
      </c>
      <c r="Z39" s="118" t="str">
        <f t="shared" si="1"/>
        <v>OK</v>
      </c>
    </row>
    <row r="40" spans="1:26" x14ac:dyDescent="0.2">
      <c r="A40" s="9">
        <f t="shared" si="2"/>
        <v>21.531774418825247</v>
      </c>
      <c r="B40" s="9">
        <f t="shared" si="3"/>
        <v>18.84</v>
      </c>
      <c r="C40" s="9">
        <f t="shared" si="6"/>
        <v>18.34</v>
      </c>
      <c r="D40" s="8">
        <v>6235</v>
      </c>
      <c r="E40" t="s">
        <v>2061</v>
      </c>
      <c r="F40">
        <v>17</v>
      </c>
      <c r="G40" t="s">
        <v>25</v>
      </c>
      <c r="H40" t="s">
        <v>152</v>
      </c>
      <c r="O40">
        <v>18.34</v>
      </c>
      <c r="S40">
        <f>_xlfn.XLOOKUP(E40,'Facture Chronopost'!L:L,'Facture Chronopost'!AA:AA,"")</f>
        <v>0.5</v>
      </c>
      <c r="T40">
        <f>IF(COUNTIF('Bibliothèque transporteurs'!C:C,F40)=0,"inconnu",_xlfn.XLOOKUP(F40,'Bibliothèque transporteurs'!C:C,'Bibliothèque transporteurs'!A:A))</f>
        <v>17</v>
      </c>
      <c r="U40" t="str">
        <f>IF(OR(F40="6C",F40="6B"),_xlfn.XLOOKUP(E40,'Facture Chronopost'!L:L,'Facture Chronopost'!X:X),IF(OR(F40=17,F40=44),F40&amp;"_"&amp;H40,IF(COUNTIF('Bibliothèque transporteurs'!C:C,F40)=0,"inconnu",_xlfn.XLOOKUP(F40,'Bibliothèque transporteurs'!C:C,'Bibliothèque transporteurs'!B:B))))</f>
        <v>17_Z1</v>
      </c>
      <c r="V40" t="str">
        <f>IF(COUNTIF('Bibliothèque transporteurs'!C:C,F40)=0,"inconnu",_xlfn.XLOOKUP(F40,'Bibliothèque transporteurs'!C:C,'Bibliothèque transporteurs'!E:E))</f>
        <v>CHRONOPOST</v>
      </c>
      <c r="W40">
        <f t="shared" si="7"/>
        <v>18.84</v>
      </c>
      <c r="Y40" s="118">
        <f t="shared" si="5"/>
        <v>18.84</v>
      </c>
      <c r="Z40" s="118" t="str">
        <f t="shared" si="1"/>
        <v>OK</v>
      </c>
    </row>
    <row r="41" spans="1:26" x14ac:dyDescent="0.2">
      <c r="A41" s="9">
        <f t="shared" si="2"/>
        <v>21.531774418825247</v>
      </c>
      <c r="B41" s="9">
        <f t="shared" si="3"/>
        <v>18.84</v>
      </c>
      <c r="C41" s="9">
        <f t="shared" si="6"/>
        <v>18.34</v>
      </c>
      <c r="D41" s="8">
        <v>6235</v>
      </c>
      <c r="E41" t="s">
        <v>2064</v>
      </c>
      <c r="F41">
        <v>17</v>
      </c>
      <c r="G41" t="s">
        <v>25</v>
      </c>
      <c r="H41" t="s">
        <v>152</v>
      </c>
      <c r="O41">
        <v>18.34</v>
      </c>
      <c r="S41">
        <f>_xlfn.XLOOKUP(E41,'Facture Chronopost'!L:L,'Facture Chronopost'!AA:AA,"")</f>
        <v>0.5</v>
      </c>
      <c r="T41">
        <f>IF(COUNTIF('Bibliothèque transporteurs'!C:C,F41)=0,"inconnu",_xlfn.XLOOKUP(F41,'Bibliothèque transporteurs'!C:C,'Bibliothèque transporteurs'!A:A))</f>
        <v>17</v>
      </c>
      <c r="U41" t="str">
        <f>IF(OR(F41="6C",F41="6B"),_xlfn.XLOOKUP(E41,'Facture Chronopost'!L:L,'Facture Chronopost'!X:X),IF(OR(F41=17,F41=44),F41&amp;"_"&amp;H41,IF(COUNTIF('Bibliothèque transporteurs'!C:C,F41)=0,"inconnu",_xlfn.XLOOKUP(F41,'Bibliothèque transporteurs'!C:C,'Bibliothèque transporteurs'!B:B))))</f>
        <v>17_Z1</v>
      </c>
      <c r="V41" t="str">
        <f>IF(COUNTIF('Bibliothèque transporteurs'!C:C,F41)=0,"inconnu",_xlfn.XLOOKUP(F41,'Bibliothèque transporteurs'!C:C,'Bibliothèque transporteurs'!E:E))</f>
        <v>CHRONOPOST</v>
      </c>
      <c r="W41">
        <f t="shared" si="7"/>
        <v>18.84</v>
      </c>
      <c r="Y41" s="118">
        <f t="shared" si="5"/>
        <v>18.84</v>
      </c>
      <c r="Z41" s="118" t="str">
        <f t="shared" si="1"/>
        <v>OK</v>
      </c>
    </row>
    <row r="42" spans="1:26" x14ac:dyDescent="0.2">
      <c r="A42" s="9">
        <f t="shared" si="2"/>
        <v>11.669893005622843</v>
      </c>
      <c r="B42" s="9">
        <f t="shared" si="3"/>
        <v>10.44</v>
      </c>
      <c r="C42" s="9">
        <f t="shared" si="6"/>
        <v>9.94</v>
      </c>
      <c r="D42" s="8">
        <v>6235</v>
      </c>
      <c r="E42" t="s">
        <v>2052</v>
      </c>
      <c r="F42">
        <v>17</v>
      </c>
      <c r="G42" t="s">
        <v>25</v>
      </c>
      <c r="H42" t="s">
        <v>152</v>
      </c>
      <c r="O42">
        <v>9.94</v>
      </c>
      <c r="S42">
        <f>_xlfn.XLOOKUP(E42,'Facture Chronopost'!L:L,'Facture Chronopost'!AA:AA,"")</f>
        <v>0.5</v>
      </c>
      <c r="T42">
        <f>IF(COUNTIF('Bibliothèque transporteurs'!C:C,F42)=0,"inconnu",_xlfn.XLOOKUP(F42,'Bibliothèque transporteurs'!C:C,'Bibliothèque transporteurs'!A:A))</f>
        <v>17</v>
      </c>
      <c r="U42" t="str">
        <f>IF(OR(F42="6C",F42="6B"),_xlfn.XLOOKUP(E42,'Facture Chronopost'!L:L,'Facture Chronopost'!X:X),IF(OR(F42=17,F42=44),F42&amp;"_"&amp;H42,IF(COUNTIF('Bibliothèque transporteurs'!C:C,F42)=0,"inconnu",_xlfn.XLOOKUP(F42,'Bibliothèque transporteurs'!C:C,'Bibliothèque transporteurs'!B:B))))</f>
        <v>17_Z1</v>
      </c>
      <c r="V42" t="str">
        <f>IF(COUNTIF('Bibliothèque transporteurs'!C:C,F42)=0,"inconnu",_xlfn.XLOOKUP(F42,'Bibliothèque transporteurs'!C:C,'Bibliothèque transporteurs'!E:E))</f>
        <v>CHRONOPOST</v>
      </c>
      <c r="W42">
        <f t="shared" si="7"/>
        <v>10.44</v>
      </c>
      <c r="Y42" s="118">
        <f t="shared" si="5"/>
        <v>10.44</v>
      </c>
      <c r="Z42" s="118" t="str">
        <f t="shared" si="1"/>
        <v>OK</v>
      </c>
    </row>
    <row r="43" spans="1:26" x14ac:dyDescent="0.2">
      <c r="A43" s="9">
        <f t="shared" si="2"/>
        <v>17.55180084849713</v>
      </c>
      <c r="B43" s="9">
        <f t="shared" si="3"/>
        <v>15.45</v>
      </c>
      <c r="C43" s="9">
        <f t="shared" si="6"/>
        <v>14.95</v>
      </c>
      <c r="D43" s="8">
        <v>8656</v>
      </c>
      <c r="E43" t="s">
        <v>2058</v>
      </c>
      <c r="F43">
        <v>17</v>
      </c>
      <c r="G43" t="s">
        <v>25</v>
      </c>
      <c r="H43" t="s">
        <v>152</v>
      </c>
      <c r="O43">
        <v>14.95</v>
      </c>
      <c r="S43">
        <f>_xlfn.XLOOKUP(E43,'Facture Chronopost'!L:L,'Facture Chronopost'!AA:AA,"")</f>
        <v>0.5</v>
      </c>
      <c r="T43">
        <f>IF(COUNTIF('Bibliothèque transporteurs'!C:C,F43)=0,"inconnu",_xlfn.XLOOKUP(F43,'Bibliothèque transporteurs'!C:C,'Bibliothèque transporteurs'!A:A))</f>
        <v>17</v>
      </c>
      <c r="U43" t="str">
        <f>IF(OR(F43="6C",F43="6B"),_xlfn.XLOOKUP(E43,'Facture Chronopost'!L:L,'Facture Chronopost'!X:X),IF(OR(F43=17,F43=44),F43&amp;"_"&amp;H43,IF(COUNTIF('Bibliothèque transporteurs'!C:C,F43)=0,"inconnu",_xlfn.XLOOKUP(F43,'Bibliothèque transporteurs'!C:C,'Bibliothèque transporteurs'!B:B))))</f>
        <v>17_Z1</v>
      </c>
      <c r="V43" t="str">
        <f>IF(COUNTIF('Bibliothèque transporteurs'!C:C,F43)=0,"inconnu",_xlfn.XLOOKUP(F43,'Bibliothèque transporteurs'!C:C,'Bibliothèque transporteurs'!E:E))</f>
        <v>CHRONOPOST</v>
      </c>
      <c r="W43">
        <f t="shared" si="7"/>
        <v>15.45</v>
      </c>
      <c r="Y43" s="118">
        <f t="shared" si="5"/>
        <v>15.45</v>
      </c>
      <c r="Z43" s="118" t="str">
        <f t="shared" si="1"/>
        <v>OK</v>
      </c>
    </row>
    <row r="44" spans="1:26" x14ac:dyDescent="0.2">
      <c r="A44" s="9">
        <f t="shared" si="2"/>
        <v>9.2279033223536775</v>
      </c>
      <c r="B44" s="9">
        <f t="shared" si="3"/>
        <v>8.36</v>
      </c>
      <c r="C44" s="9">
        <f t="shared" si="6"/>
        <v>7.86</v>
      </c>
      <c r="D44" s="8">
        <v>6235</v>
      </c>
      <c r="E44" t="s">
        <v>2087</v>
      </c>
      <c r="F44">
        <v>17</v>
      </c>
      <c r="G44" t="s">
        <v>25</v>
      </c>
      <c r="H44" t="s">
        <v>152</v>
      </c>
      <c r="O44">
        <v>7.86</v>
      </c>
      <c r="S44">
        <f>_xlfn.XLOOKUP(E44,'Facture Chronopost'!L:L,'Facture Chronopost'!AA:AA,"")</f>
        <v>0.5</v>
      </c>
      <c r="T44">
        <f>IF(COUNTIF('Bibliothèque transporteurs'!C:C,F44)=0,"inconnu",_xlfn.XLOOKUP(F44,'Bibliothèque transporteurs'!C:C,'Bibliothèque transporteurs'!A:A))</f>
        <v>17</v>
      </c>
      <c r="U44" t="str">
        <f>IF(OR(F44="6C",F44="6B"),_xlfn.XLOOKUP(E44,'Facture Chronopost'!L:L,'Facture Chronopost'!X:X),IF(OR(F44=17,F44=44),F44&amp;"_"&amp;H44,IF(COUNTIF('Bibliothèque transporteurs'!C:C,F44)=0,"inconnu",_xlfn.XLOOKUP(F44,'Bibliothèque transporteurs'!C:C,'Bibliothèque transporteurs'!B:B))))</f>
        <v>17_Z1</v>
      </c>
      <c r="V44" t="str">
        <f>IF(COUNTIF('Bibliothèque transporteurs'!C:C,F44)=0,"inconnu",_xlfn.XLOOKUP(F44,'Bibliothèque transporteurs'!C:C,'Bibliothèque transporteurs'!E:E))</f>
        <v>CHRONOPOST</v>
      </c>
      <c r="W44">
        <f t="shared" si="7"/>
        <v>8.36</v>
      </c>
      <c r="Y44" s="118">
        <f t="shared" si="5"/>
        <v>8.36</v>
      </c>
      <c r="Z44" s="118" t="str">
        <f t="shared" si="1"/>
        <v>OK</v>
      </c>
    </row>
    <row r="45" spans="1:26" x14ac:dyDescent="0.2">
      <c r="A45" s="9">
        <f t="shared" si="2"/>
        <v>11.669893005622843</v>
      </c>
      <c r="B45" s="9">
        <f t="shared" si="3"/>
        <v>10.44</v>
      </c>
      <c r="C45" s="9">
        <f t="shared" si="6"/>
        <v>9.94</v>
      </c>
      <c r="D45" s="8">
        <v>6235</v>
      </c>
      <c r="E45" t="s">
        <v>2084</v>
      </c>
      <c r="F45">
        <v>17</v>
      </c>
      <c r="G45" t="s">
        <v>25</v>
      </c>
      <c r="H45" t="s">
        <v>152</v>
      </c>
      <c r="O45">
        <v>9.94</v>
      </c>
      <c r="S45">
        <f>_xlfn.XLOOKUP(E45,'Facture Chronopost'!L:L,'Facture Chronopost'!AA:AA,"")</f>
        <v>0.5</v>
      </c>
      <c r="T45">
        <f>IF(COUNTIF('Bibliothèque transporteurs'!C:C,F45)=0,"inconnu",_xlfn.XLOOKUP(F45,'Bibliothèque transporteurs'!C:C,'Bibliothèque transporteurs'!A:A))</f>
        <v>17</v>
      </c>
      <c r="U45" t="str">
        <f>IF(OR(F45="6C",F45="6B"),_xlfn.XLOOKUP(E45,'Facture Chronopost'!L:L,'Facture Chronopost'!X:X),IF(OR(F45=17,F45=44),F45&amp;"_"&amp;H45,IF(COUNTIF('Bibliothèque transporteurs'!C:C,F45)=0,"inconnu",_xlfn.XLOOKUP(F45,'Bibliothèque transporteurs'!C:C,'Bibliothèque transporteurs'!B:B))))</f>
        <v>17_Z1</v>
      </c>
      <c r="V45" t="str">
        <f>IF(COUNTIF('Bibliothèque transporteurs'!C:C,F45)=0,"inconnu",_xlfn.XLOOKUP(F45,'Bibliothèque transporteurs'!C:C,'Bibliothèque transporteurs'!E:E))</f>
        <v>CHRONOPOST</v>
      </c>
      <c r="W45">
        <f t="shared" si="7"/>
        <v>10.44</v>
      </c>
      <c r="Y45" s="118">
        <f t="shared" si="5"/>
        <v>10.44</v>
      </c>
      <c r="Z45" s="118" t="str">
        <f t="shared" si="1"/>
        <v>OK</v>
      </c>
    </row>
    <row r="46" spans="1:26" x14ac:dyDescent="0.2">
      <c r="A46" s="9">
        <f t="shared" si="2"/>
        <v>21.531774418825247</v>
      </c>
      <c r="B46" s="9">
        <f t="shared" si="3"/>
        <v>18.84</v>
      </c>
      <c r="C46" s="9">
        <f t="shared" si="6"/>
        <v>18.34</v>
      </c>
      <c r="D46" s="8">
        <v>6235</v>
      </c>
      <c r="E46" t="s">
        <v>2078</v>
      </c>
      <c r="F46">
        <v>17</v>
      </c>
      <c r="G46" t="s">
        <v>25</v>
      </c>
      <c r="H46" t="s">
        <v>181</v>
      </c>
      <c r="O46">
        <v>18.34</v>
      </c>
      <c r="S46">
        <f>_xlfn.XLOOKUP(E46,'Facture Chronopost'!L:L,'Facture Chronopost'!AA:AA,"")</f>
        <v>0.5</v>
      </c>
      <c r="T46">
        <f>IF(COUNTIF('Bibliothèque transporteurs'!C:C,F46)=0,"inconnu",_xlfn.XLOOKUP(F46,'Bibliothèque transporteurs'!C:C,'Bibliothèque transporteurs'!A:A))</f>
        <v>17</v>
      </c>
      <c r="U46" t="str">
        <f>IF(OR(F46="6C",F46="6B"),_xlfn.XLOOKUP(E46,'Facture Chronopost'!L:L,'Facture Chronopost'!X:X),IF(OR(F46=17,F46=44),F46&amp;"_"&amp;H46,IF(COUNTIF('Bibliothèque transporteurs'!C:C,F46)=0,"inconnu",_xlfn.XLOOKUP(F46,'Bibliothèque transporteurs'!C:C,'Bibliothèque transporteurs'!B:B))))</f>
        <v>17_Z2</v>
      </c>
      <c r="V46" t="str">
        <f>IF(COUNTIF('Bibliothèque transporteurs'!C:C,F46)=0,"inconnu",_xlfn.XLOOKUP(F46,'Bibliothèque transporteurs'!C:C,'Bibliothèque transporteurs'!E:E))</f>
        <v>CHRONOPOST</v>
      </c>
      <c r="W46">
        <f t="shared" si="7"/>
        <v>18.84</v>
      </c>
      <c r="Y46" s="118">
        <f t="shared" si="5"/>
        <v>18.84</v>
      </c>
      <c r="Z46" s="118" t="str">
        <f t="shared" si="1"/>
        <v>OK</v>
      </c>
    </row>
    <row r="47" spans="1:26" x14ac:dyDescent="0.2">
      <c r="A47" s="9">
        <f t="shared" si="2"/>
        <v>9.2279033223536775</v>
      </c>
      <c r="B47" s="9">
        <f t="shared" si="3"/>
        <v>8.36</v>
      </c>
      <c r="C47" s="9">
        <f t="shared" si="6"/>
        <v>7.86</v>
      </c>
      <c r="D47" s="8">
        <v>8656</v>
      </c>
      <c r="E47" t="s">
        <v>2067</v>
      </c>
      <c r="F47">
        <v>17</v>
      </c>
      <c r="G47" t="s">
        <v>25</v>
      </c>
      <c r="H47" t="s">
        <v>181</v>
      </c>
      <c r="O47">
        <v>7.86</v>
      </c>
      <c r="S47">
        <f>_xlfn.XLOOKUP(E47,'Facture Chronopost'!L:L,'Facture Chronopost'!AA:AA,"")</f>
        <v>0.5</v>
      </c>
      <c r="T47">
        <f>IF(COUNTIF('Bibliothèque transporteurs'!C:C,F47)=0,"inconnu",_xlfn.XLOOKUP(F47,'Bibliothèque transporteurs'!C:C,'Bibliothèque transporteurs'!A:A))</f>
        <v>17</v>
      </c>
      <c r="U47" t="str">
        <f>IF(OR(F47="6C",F47="6B"),_xlfn.XLOOKUP(E47,'Facture Chronopost'!L:L,'Facture Chronopost'!X:X),IF(OR(F47=17,F47=44),F47&amp;"_"&amp;H47,IF(COUNTIF('Bibliothèque transporteurs'!C:C,F47)=0,"inconnu",_xlfn.XLOOKUP(F47,'Bibliothèque transporteurs'!C:C,'Bibliothèque transporteurs'!B:B))))</f>
        <v>17_Z2</v>
      </c>
      <c r="V47" t="str">
        <f>IF(COUNTIF('Bibliothèque transporteurs'!C:C,F47)=0,"inconnu",_xlfn.XLOOKUP(F47,'Bibliothèque transporteurs'!C:C,'Bibliothèque transporteurs'!E:E))</f>
        <v>CHRONOPOST</v>
      </c>
      <c r="W47">
        <f t="shared" si="7"/>
        <v>8.36</v>
      </c>
      <c r="Y47" s="118">
        <f t="shared" si="5"/>
        <v>8.36</v>
      </c>
      <c r="Z47" s="118" t="str">
        <f t="shared" si="1"/>
        <v>OK</v>
      </c>
    </row>
    <row r="48" spans="1:26" x14ac:dyDescent="0.2">
      <c r="A48" s="9">
        <f t="shared" si="2"/>
        <v>17.55180084849713</v>
      </c>
      <c r="B48" s="9">
        <f t="shared" si="3"/>
        <v>15.45</v>
      </c>
      <c r="C48" s="9">
        <f t="shared" si="6"/>
        <v>14.95</v>
      </c>
      <c r="D48" s="8">
        <v>8656</v>
      </c>
      <c r="E48" t="s">
        <v>2081</v>
      </c>
      <c r="F48">
        <v>17</v>
      </c>
      <c r="G48" t="s">
        <v>25</v>
      </c>
      <c r="H48" t="s">
        <v>152</v>
      </c>
      <c r="O48">
        <v>14.95</v>
      </c>
      <c r="S48">
        <f>_xlfn.XLOOKUP(E48,'Facture Chronopost'!L:L,'Facture Chronopost'!AA:AA,"")</f>
        <v>0.5</v>
      </c>
      <c r="T48">
        <f>IF(COUNTIF('Bibliothèque transporteurs'!C:C,F48)=0,"inconnu",_xlfn.XLOOKUP(F48,'Bibliothèque transporteurs'!C:C,'Bibliothèque transporteurs'!A:A))</f>
        <v>17</v>
      </c>
      <c r="U48" t="str">
        <f>IF(OR(F48="6C",F48="6B"),_xlfn.XLOOKUP(E48,'Facture Chronopost'!L:L,'Facture Chronopost'!X:X),IF(OR(F48=17,F48=44),F48&amp;"_"&amp;H48,IF(COUNTIF('Bibliothèque transporteurs'!C:C,F48)=0,"inconnu",_xlfn.XLOOKUP(F48,'Bibliothèque transporteurs'!C:C,'Bibliothèque transporteurs'!B:B))))</f>
        <v>17_Z1</v>
      </c>
      <c r="V48" t="str">
        <f>IF(COUNTIF('Bibliothèque transporteurs'!C:C,F48)=0,"inconnu",_xlfn.XLOOKUP(F48,'Bibliothèque transporteurs'!C:C,'Bibliothèque transporteurs'!E:E))</f>
        <v>CHRONOPOST</v>
      </c>
      <c r="W48">
        <f t="shared" si="7"/>
        <v>15.45</v>
      </c>
      <c r="Y48" s="118">
        <f t="shared" si="5"/>
        <v>15.45</v>
      </c>
      <c r="Z48" s="118" t="str">
        <f t="shared" si="1"/>
        <v>OK</v>
      </c>
    </row>
    <row r="49" spans="1:26" x14ac:dyDescent="0.2">
      <c r="A49" s="9">
        <f t="shared" si="2"/>
        <v>17.55180084849713</v>
      </c>
      <c r="B49" s="9">
        <f t="shared" si="3"/>
        <v>15.45</v>
      </c>
      <c r="C49" s="9">
        <f t="shared" si="6"/>
        <v>14.95</v>
      </c>
      <c r="D49" s="8">
        <v>8656</v>
      </c>
      <c r="E49" t="s">
        <v>2070</v>
      </c>
      <c r="F49">
        <v>17</v>
      </c>
      <c r="G49" t="s">
        <v>25</v>
      </c>
      <c r="H49" t="s">
        <v>152</v>
      </c>
      <c r="O49">
        <v>14.95</v>
      </c>
      <c r="S49">
        <f>_xlfn.XLOOKUP(E49,'Facture Chronopost'!L:L,'Facture Chronopost'!AA:AA,"")</f>
        <v>0.5</v>
      </c>
      <c r="T49">
        <f>IF(COUNTIF('Bibliothèque transporteurs'!C:C,F49)=0,"inconnu",_xlfn.XLOOKUP(F49,'Bibliothèque transporteurs'!C:C,'Bibliothèque transporteurs'!A:A))</f>
        <v>17</v>
      </c>
      <c r="U49" t="str">
        <f>IF(OR(F49="6C",F49="6B"),_xlfn.XLOOKUP(E49,'Facture Chronopost'!L:L,'Facture Chronopost'!X:X),IF(OR(F49=17,F49=44),F49&amp;"_"&amp;H49,IF(COUNTIF('Bibliothèque transporteurs'!C:C,F49)=0,"inconnu",_xlfn.XLOOKUP(F49,'Bibliothèque transporteurs'!C:C,'Bibliothèque transporteurs'!B:B))))</f>
        <v>17_Z1</v>
      </c>
      <c r="V49" t="str">
        <f>IF(COUNTIF('Bibliothèque transporteurs'!C:C,F49)=0,"inconnu",_xlfn.XLOOKUP(F49,'Bibliothèque transporteurs'!C:C,'Bibliothèque transporteurs'!E:E))</f>
        <v>CHRONOPOST</v>
      </c>
      <c r="W49">
        <f t="shared" si="7"/>
        <v>15.45</v>
      </c>
      <c r="Y49" s="118">
        <f t="shared" si="5"/>
        <v>15.45</v>
      </c>
      <c r="Z49" s="118" t="str">
        <f t="shared" si="1"/>
        <v>OK</v>
      </c>
    </row>
    <row r="50" spans="1:26" x14ac:dyDescent="0.2">
      <c r="A50" s="9">
        <f t="shared" si="2"/>
        <v>21.531774418825247</v>
      </c>
      <c r="B50" s="9">
        <f t="shared" si="3"/>
        <v>18.84</v>
      </c>
      <c r="C50" s="9">
        <f t="shared" si="6"/>
        <v>18.34</v>
      </c>
      <c r="D50" s="8">
        <v>6235</v>
      </c>
      <c r="E50" t="s">
        <v>2075</v>
      </c>
      <c r="F50">
        <v>17</v>
      </c>
      <c r="G50" t="s">
        <v>25</v>
      </c>
      <c r="H50" t="s">
        <v>152</v>
      </c>
      <c r="O50">
        <v>18.34</v>
      </c>
      <c r="S50">
        <f>_xlfn.XLOOKUP(E50,'Facture Chronopost'!L:L,'Facture Chronopost'!AA:AA,"")</f>
        <v>0.5</v>
      </c>
      <c r="T50">
        <f>IF(COUNTIF('Bibliothèque transporteurs'!C:C,F50)=0,"inconnu",_xlfn.XLOOKUP(F50,'Bibliothèque transporteurs'!C:C,'Bibliothèque transporteurs'!A:A))</f>
        <v>17</v>
      </c>
      <c r="U50" t="str">
        <f>IF(OR(F50="6C",F50="6B"),_xlfn.XLOOKUP(E50,'Facture Chronopost'!L:L,'Facture Chronopost'!X:X),IF(OR(F50=17,F50=44),F50&amp;"_"&amp;H50,IF(COUNTIF('Bibliothèque transporteurs'!C:C,F50)=0,"inconnu",_xlfn.XLOOKUP(F50,'Bibliothèque transporteurs'!C:C,'Bibliothèque transporteurs'!B:B))))</f>
        <v>17_Z1</v>
      </c>
      <c r="V50" t="str">
        <f>IF(COUNTIF('Bibliothèque transporteurs'!C:C,F50)=0,"inconnu",_xlfn.XLOOKUP(F50,'Bibliothèque transporteurs'!C:C,'Bibliothèque transporteurs'!E:E))</f>
        <v>CHRONOPOST</v>
      </c>
      <c r="W50">
        <f t="shared" si="7"/>
        <v>18.84</v>
      </c>
      <c r="Y50" s="118">
        <f t="shared" si="5"/>
        <v>18.84</v>
      </c>
      <c r="Z50" s="118" t="str">
        <f t="shared" si="1"/>
        <v>OK</v>
      </c>
    </row>
    <row r="51" spans="1:26" x14ac:dyDescent="0.2">
      <c r="A51" s="9">
        <f t="shared" si="2"/>
        <v>9.2279033223536775</v>
      </c>
      <c r="B51" s="9">
        <f t="shared" si="3"/>
        <v>8.36</v>
      </c>
      <c r="C51" s="9">
        <f t="shared" si="6"/>
        <v>7.86</v>
      </c>
      <c r="D51" s="8">
        <v>6235</v>
      </c>
      <c r="E51" t="s">
        <v>2090</v>
      </c>
      <c r="F51">
        <v>17</v>
      </c>
      <c r="G51" t="s">
        <v>25</v>
      </c>
      <c r="H51" t="s">
        <v>181</v>
      </c>
      <c r="O51">
        <v>7.86</v>
      </c>
      <c r="S51">
        <f>_xlfn.XLOOKUP(E51,'Facture Chronopost'!L:L,'Facture Chronopost'!AA:AA,"")</f>
        <v>0.5</v>
      </c>
      <c r="T51">
        <f>IF(COUNTIF('Bibliothèque transporteurs'!C:C,F51)=0,"inconnu",_xlfn.XLOOKUP(F51,'Bibliothèque transporteurs'!C:C,'Bibliothèque transporteurs'!A:A))</f>
        <v>17</v>
      </c>
      <c r="U51" t="str">
        <f>IF(OR(F51="6C",F51="6B"),_xlfn.XLOOKUP(E51,'Facture Chronopost'!L:L,'Facture Chronopost'!X:X),IF(OR(F51=17,F51=44),F51&amp;"_"&amp;H51,IF(COUNTIF('Bibliothèque transporteurs'!C:C,F51)=0,"inconnu",_xlfn.XLOOKUP(F51,'Bibliothèque transporteurs'!C:C,'Bibliothèque transporteurs'!B:B))))</f>
        <v>17_Z2</v>
      </c>
      <c r="V51" t="str">
        <f>IF(COUNTIF('Bibliothèque transporteurs'!C:C,F51)=0,"inconnu",_xlfn.XLOOKUP(F51,'Bibliothèque transporteurs'!C:C,'Bibliothèque transporteurs'!E:E))</f>
        <v>CHRONOPOST</v>
      </c>
      <c r="W51">
        <f t="shared" si="7"/>
        <v>8.36</v>
      </c>
      <c r="Y51" s="118">
        <f t="shared" si="5"/>
        <v>8.36</v>
      </c>
      <c r="Z51" s="118" t="str">
        <f t="shared" si="1"/>
        <v>OK</v>
      </c>
    </row>
    <row r="52" spans="1:26" x14ac:dyDescent="0.2">
      <c r="A52" s="9">
        <f t="shared" si="2"/>
        <v>11.669893005622843</v>
      </c>
      <c r="B52" s="9">
        <f t="shared" si="3"/>
        <v>10.44</v>
      </c>
      <c r="C52" s="9">
        <f t="shared" si="6"/>
        <v>9.94</v>
      </c>
      <c r="D52" s="8">
        <v>6235</v>
      </c>
      <c r="E52" t="s">
        <v>2096</v>
      </c>
      <c r="F52">
        <v>17</v>
      </c>
      <c r="G52" t="s">
        <v>25</v>
      </c>
      <c r="H52" t="s">
        <v>152</v>
      </c>
      <c r="O52">
        <v>9.94</v>
      </c>
      <c r="S52">
        <f>_xlfn.XLOOKUP(E52,'Facture Chronopost'!L:L,'Facture Chronopost'!AA:AA,"")</f>
        <v>0.5</v>
      </c>
      <c r="T52">
        <f>IF(COUNTIF('Bibliothèque transporteurs'!C:C,F52)=0,"inconnu",_xlfn.XLOOKUP(F52,'Bibliothèque transporteurs'!C:C,'Bibliothèque transporteurs'!A:A))</f>
        <v>17</v>
      </c>
      <c r="U52" t="str">
        <f>IF(OR(F52="6C",F52="6B"),_xlfn.XLOOKUP(E52,'Facture Chronopost'!L:L,'Facture Chronopost'!X:X),IF(OR(F52=17,F52=44),F52&amp;"_"&amp;H52,IF(COUNTIF('Bibliothèque transporteurs'!C:C,F52)=0,"inconnu",_xlfn.XLOOKUP(F52,'Bibliothèque transporteurs'!C:C,'Bibliothèque transporteurs'!B:B))))</f>
        <v>17_Z1</v>
      </c>
      <c r="V52" t="str">
        <f>IF(COUNTIF('Bibliothèque transporteurs'!C:C,F52)=0,"inconnu",_xlfn.XLOOKUP(F52,'Bibliothèque transporteurs'!C:C,'Bibliothèque transporteurs'!E:E))</f>
        <v>CHRONOPOST</v>
      </c>
      <c r="W52">
        <f t="shared" si="7"/>
        <v>10.44</v>
      </c>
      <c r="Y52" s="118">
        <f t="shared" si="5"/>
        <v>10.44</v>
      </c>
      <c r="Z52" s="118" t="str">
        <f t="shared" si="1"/>
        <v>OK</v>
      </c>
    </row>
    <row r="53" spans="1:26" x14ac:dyDescent="0.2">
      <c r="A53" s="9">
        <f t="shared" si="2"/>
        <v>11.669893005622843</v>
      </c>
      <c r="B53" s="9">
        <f t="shared" si="3"/>
        <v>10.44</v>
      </c>
      <c r="C53" s="9">
        <f t="shared" si="6"/>
        <v>9.94</v>
      </c>
      <c r="D53" s="8">
        <v>6235</v>
      </c>
      <c r="E53" t="s">
        <v>2100</v>
      </c>
      <c r="F53">
        <v>17</v>
      </c>
      <c r="G53" t="s">
        <v>25</v>
      </c>
      <c r="H53" t="s">
        <v>152</v>
      </c>
      <c r="O53">
        <v>9.94</v>
      </c>
      <c r="S53">
        <f>_xlfn.XLOOKUP(E53,'Facture Chronopost'!L:L,'Facture Chronopost'!AA:AA,"")</f>
        <v>0.5</v>
      </c>
      <c r="T53">
        <f>IF(COUNTIF('Bibliothèque transporteurs'!C:C,F53)=0,"inconnu",_xlfn.XLOOKUP(F53,'Bibliothèque transporteurs'!C:C,'Bibliothèque transporteurs'!A:A))</f>
        <v>17</v>
      </c>
      <c r="U53" t="str">
        <f>IF(OR(F53="6C",F53="6B"),_xlfn.XLOOKUP(E53,'Facture Chronopost'!L:L,'Facture Chronopost'!X:X),IF(OR(F53=17,F53=44),F53&amp;"_"&amp;H53,IF(COUNTIF('Bibliothèque transporteurs'!C:C,F53)=0,"inconnu",_xlfn.XLOOKUP(F53,'Bibliothèque transporteurs'!C:C,'Bibliothèque transporteurs'!B:B))))</f>
        <v>17_Z1</v>
      </c>
      <c r="V53" t="str">
        <f>IF(COUNTIF('Bibliothèque transporteurs'!C:C,F53)=0,"inconnu",_xlfn.XLOOKUP(F53,'Bibliothèque transporteurs'!C:C,'Bibliothèque transporteurs'!E:E))</f>
        <v>CHRONOPOST</v>
      </c>
      <c r="W53">
        <f t="shared" si="7"/>
        <v>10.44</v>
      </c>
      <c r="Y53" s="118">
        <f t="shared" si="5"/>
        <v>10.44</v>
      </c>
      <c r="Z53" s="118" t="str">
        <f t="shared" si="1"/>
        <v>OK</v>
      </c>
    </row>
    <row r="54" spans="1:26" x14ac:dyDescent="0.2">
      <c r="A54" s="9">
        <f t="shared" si="2"/>
        <v>11.669893005622843</v>
      </c>
      <c r="B54" s="9">
        <f t="shared" si="3"/>
        <v>10.44</v>
      </c>
      <c r="C54" s="9">
        <f t="shared" si="6"/>
        <v>9.94</v>
      </c>
      <c r="D54" s="8">
        <v>6235</v>
      </c>
      <c r="E54" t="s">
        <v>2097</v>
      </c>
      <c r="F54">
        <v>17</v>
      </c>
      <c r="G54" t="s">
        <v>25</v>
      </c>
      <c r="H54" t="s">
        <v>152</v>
      </c>
      <c r="O54">
        <v>9.94</v>
      </c>
      <c r="S54">
        <f>_xlfn.XLOOKUP(E54,'Facture Chronopost'!L:L,'Facture Chronopost'!AA:AA,"")</f>
        <v>0.5</v>
      </c>
      <c r="T54">
        <f>IF(COUNTIF('Bibliothèque transporteurs'!C:C,F54)=0,"inconnu",_xlfn.XLOOKUP(F54,'Bibliothèque transporteurs'!C:C,'Bibliothèque transporteurs'!A:A))</f>
        <v>17</v>
      </c>
      <c r="U54" t="str">
        <f>IF(OR(F54="6C",F54="6B"),_xlfn.XLOOKUP(E54,'Facture Chronopost'!L:L,'Facture Chronopost'!X:X),IF(OR(F54=17,F54=44),F54&amp;"_"&amp;H54,IF(COUNTIF('Bibliothèque transporteurs'!C:C,F54)=0,"inconnu",_xlfn.XLOOKUP(F54,'Bibliothèque transporteurs'!C:C,'Bibliothèque transporteurs'!B:B))))</f>
        <v>17_Z1</v>
      </c>
      <c r="V54" t="str">
        <f>IF(COUNTIF('Bibliothèque transporteurs'!C:C,F54)=0,"inconnu",_xlfn.XLOOKUP(F54,'Bibliothèque transporteurs'!C:C,'Bibliothèque transporteurs'!E:E))</f>
        <v>CHRONOPOST</v>
      </c>
      <c r="W54">
        <f t="shared" si="7"/>
        <v>10.44</v>
      </c>
      <c r="Y54" s="118">
        <f t="shared" si="5"/>
        <v>10.44</v>
      </c>
      <c r="Z54" s="118" t="str">
        <f t="shared" si="1"/>
        <v>OK</v>
      </c>
    </row>
    <row r="55" spans="1:26" x14ac:dyDescent="0.2">
      <c r="A55" s="9">
        <f t="shared" si="2"/>
        <v>9.2279033223536775</v>
      </c>
      <c r="B55" s="9">
        <f t="shared" si="3"/>
        <v>8.36</v>
      </c>
      <c r="C55" s="9">
        <f t="shared" si="6"/>
        <v>7.86</v>
      </c>
      <c r="D55" s="8">
        <v>6235</v>
      </c>
      <c r="E55" t="s">
        <v>2110</v>
      </c>
      <c r="F55">
        <v>17</v>
      </c>
      <c r="G55" t="s">
        <v>25</v>
      </c>
      <c r="H55" t="s">
        <v>152</v>
      </c>
      <c r="O55">
        <v>7.86</v>
      </c>
      <c r="S55">
        <f>_xlfn.XLOOKUP(E55,'Facture Chronopost'!L:L,'Facture Chronopost'!AA:AA,"")</f>
        <v>0.5</v>
      </c>
      <c r="T55">
        <f>IF(COUNTIF('Bibliothèque transporteurs'!C:C,F55)=0,"inconnu",_xlfn.XLOOKUP(F55,'Bibliothèque transporteurs'!C:C,'Bibliothèque transporteurs'!A:A))</f>
        <v>17</v>
      </c>
      <c r="U55" t="str">
        <f>IF(OR(F55="6C",F55="6B"),_xlfn.XLOOKUP(E55,'Facture Chronopost'!L:L,'Facture Chronopost'!X:X),IF(OR(F55=17,F55=44),F55&amp;"_"&amp;H55,IF(COUNTIF('Bibliothèque transporteurs'!C:C,F55)=0,"inconnu",_xlfn.XLOOKUP(F55,'Bibliothèque transporteurs'!C:C,'Bibliothèque transporteurs'!B:B))))</f>
        <v>17_Z1</v>
      </c>
      <c r="V55" t="str">
        <f>IF(COUNTIF('Bibliothèque transporteurs'!C:C,F55)=0,"inconnu",_xlfn.XLOOKUP(F55,'Bibliothèque transporteurs'!C:C,'Bibliothèque transporteurs'!E:E))</f>
        <v>CHRONOPOST</v>
      </c>
      <c r="W55">
        <f t="shared" si="7"/>
        <v>8.36</v>
      </c>
      <c r="Y55" s="118">
        <f t="shared" si="5"/>
        <v>8.36</v>
      </c>
      <c r="Z55" s="118" t="str">
        <f t="shared" si="1"/>
        <v>OK</v>
      </c>
    </row>
    <row r="56" spans="1:26" x14ac:dyDescent="0.2">
      <c r="A56" s="9">
        <f t="shared" si="2"/>
        <v>11.669893005622843</v>
      </c>
      <c r="B56" s="9">
        <f t="shared" si="3"/>
        <v>10.44</v>
      </c>
      <c r="C56" s="9">
        <f t="shared" si="6"/>
        <v>9.94</v>
      </c>
      <c r="D56" s="8">
        <v>6235</v>
      </c>
      <c r="E56" t="s">
        <v>2152</v>
      </c>
      <c r="F56">
        <v>17</v>
      </c>
      <c r="G56" t="s">
        <v>25</v>
      </c>
      <c r="H56" t="s">
        <v>152</v>
      </c>
      <c r="O56">
        <v>9.94</v>
      </c>
      <c r="S56">
        <f>_xlfn.XLOOKUP(E56,'Facture Chronopost'!L:L,'Facture Chronopost'!AA:AA,"")</f>
        <v>0.5</v>
      </c>
      <c r="T56">
        <f>IF(COUNTIF('Bibliothèque transporteurs'!C:C,F56)=0,"inconnu",_xlfn.XLOOKUP(F56,'Bibliothèque transporteurs'!C:C,'Bibliothèque transporteurs'!A:A))</f>
        <v>17</v>
      </c>
      <c r="U56" t="str">
        <f>IF(OR(F56="6C",F56="6B"),_xlfn.XLOOKUP(E56,'Facture Chronopost'!L:L,'Facture Chronopost'!X:X),IF(OR(F56=17,F56=44),F56&amp;"_"&amp;H56,IF(COUNTIF('Bibliothèque transporteurs'!C:C,F56)=0,"inconnu",_xlfn.XLOOKUP(F56,'Bibliothèque transporteurs'!C:C,'Bibliothèque transporteurs'!B:B))))</f>
        <v>17_Z1</v>
      </c>
      <c r="V56" t="str">
        <f>IF(COUNTIF('Bibliothèque transporteurs'!C:C,F56)=0,"inconnu",_xlfn.XLOOKUP(F56,'Bibliothèque transporteurs'!C:C,'Bibliothèque transporteurs'!E:E))</f>
        <v>CHRONOPOST</v>
      </c>
      <c r="W56">
        <f t="shared" si="7"/>
        <v>10.44</v>
      </c>
      <c r="Y56" s="118">
        <f t="shared" si="5"/>
        <v>10.44</v>
      </c>
      <c r="Z56" s="118" t="str">
        <f t="shared" si="1"/>
        <v>OK</v>
      </c>
    </row>
    <row r="57" spans="1:26" x14ac:dyDescent="0.2">
      <c r="A57" s="9">
        <f t="shared" si="2"/>
        <v>22.858432275601281</v>
      </c>
      <c r="B57" s="9">
        <f t="shared" si="3"/>
        <v>19.97</v>
      </c>
      <c r="C57" s="9">
        <f t="shared" si="6"/>
        <v>19.47</v>
      </c>
      <c r="D57" s="8">
        <v>6235</v>
      </c>
      <c r="E57" t="s">
        <v>2134</v>
      </c>
      <c r="F57">
        <v>17</v>
      </c>
      <c r="G57" t="s">
        <v>25</v>
      </c>
      <c r="H57" t="s">
        <v>152</v>
      </c>
      <c r="O57">
        <v>19.47</v>
      </c>
      <c r="S57">
        <f>_xlfn.XLOOKUP(E57,'Facture Chronopost'!L:L,'Facture Chronopost'!AA:AA,"")</f>
        <v>0.5</v>
      </c>
      <c r="T57">
        <f>IF(COUNTIF('Bibliothèque transporteurs'!C:C,F57)=0,"inconnu",_xlfn.XLOOKUP(F57,'Bibliothèque transporteurs'!C:C,'Bibliothèque transporteurs'!A:A))</f>
        <v>17</v>
      </c>
      <c r="U57" t="str">
        <f>IF(OR(F57="6C",F57="6B"),_xlfn.XLOOKUP(E57,'Facture Chronopost'!L:L,'Facture Chronopost'!X:X),IF(OR(F57=17,F57=44),F57&amp;"_"&amp;H57,IF(COUNTIF('Bibliothèque transporteurs'!C:C,F57)=0,"inconnu",_xlfn.XLOOKUP(F57,'Bibliothèque transporteurs'!C:C,'Bibliothèque transporteurs'!B:B))))</f>
        <v>17_Z1</v>
      </c>
      <c r="V57" t="str">
        <f>IF(COUNTIF('Bibliothèque transporteurs'!C:C,F57)=0,"inconnu",_xlfn.XLOOKUP(F57,'Bibliothèque transporteurs'!C:C,'Bibliothèque transporteurs'!E:E))</f>
        <v>CHRONOPOST</v>
      </c>
      <c r="W57">
        <f t="shared" si="7"/>
        <v>19.97</v>
      </c>
      <c r="Y57" s="118">
        <f t="shared" si="5"/>
        <v>19.97</v>
      </c>
      <c r="Z57" s="118" t="str">
        <f t="shared" si="1"/>
        <v>OK</v>
      </c>
    </row>
    <row r="58" spans="1:26" x14ac:dyDescent="0.2">
      <c r="A58" s="9">
        <f t="shared" si="2"/>
        <v>9.2279033223536775</v>
      </c>
      <c r="B58" s="9">
        <f t="shared" si="3"/>
        <v>8.36</v>
      </c>
      <c r="C58" s="9">
        <f t="shared" si="6"/>
        <v>7.86</v>
      </c>
      <c r="D58" s="8">
        <v>6235</v>
      </c>
      <c r="E58" t="s">
        <v>2143</v>
      </c>
      <c r="F58">
        <v>17</v>
      </c>
      <c r="G58" t="s">
        <v>25</v>
      </c>
      <c r="H58" t="s">
        <v>152</v>
      </c>
      <c r="O58">
        <v>7.86</v>
      </c>
      <c r="S58">
        <f>_xlfn.XLOOKUP(E58,'Facture Chronopost'!L:L,'Facture Chronopost'!AA:AA,"")</f>
        <v>0.5</v>
      </c>
      <c r="T58">
        <f>IF(COUNTIF('Bibliothèque transporteurs'!C:C,F58)=0,"inconnu",_xlfn.XLOOKUP(F58,'Bibliothèque transporteurs'!C:C,'Bibliothèque transporteurs'!A:A))</f>
        <v>17</v>
      </c>
      <c r="U58" t="str">
        <f>IF(OR(F58="6C",F58="6B"),_xlfn.XLOOKUP(E58,'Facture Chronopost'!L:L,'Facture Chronopost'!X:X),IF(OR(F58=17,F58=44),F58&amp;"_"&amp;H58,IF(COUNTIF('Bibliothèque transporteurs'!C:C,F58)=0,"inconnu",_xlfn.XLOOKUP(F58,'Bibliothèque transporteurs'!C:C,'Bibliothèque transporteurs'!B:B))))</f>
        <v>17_Z1</v>
      </c>
      <c r="V58" t="str">
        <f>IF(COUNTIF('Bibliothèque transporteurs'!C:C,F58)=0,"inconnu",_xlfn.XLOOKUP(F58,'Bibliothèque transporteurs'!C:C,'Bibliothèque transporteurs'!E:E))</f>
        <v>CHRONOPOST</v>
      </c>
      <c r="W58">
        <f t="shared" si="7"/>
        <v>8.36</v>
      </c>
      <c r="Y58" s="118">
        <f t="shared" si="5"/>
        <v>8.36</v>
      </c>
      <c r="Z58" s="118" t="str">
        <f t="shared" si="1"/>
        <v>OK</v>
      </c>
    </row>
    <row r="59" spans="1:26" x14ac:dyDescent="0.2">
      <c r="A59" s="9">
        <f t="shared" si="2"/>
        <v>11.669893005622843</v>
      </c>
      <c r="B59" s="9">
        <f t="shared" si="3"/>
        <v>10.44</v>
      </c>
      <c r="C59" s="9">
        <f t="shared" si="6"/>
        <v>9.94</v>
      </c>
      <c r="D59" s="8">
        <v>6235</v>
      </c>
      <c r="E59" t="s">
        <v>2126</v>
      </c>
      <c r="F59">
        <v>17</v>
      </c>
      <c r="G59" t="s">
        <v>25</v>
      </c>
      <c r="H59" t="s">
        <v>181</v>
      </c>
      <c r="O59">
        <v>9.94</v>
      </c>
      <c r="S59">
        <f>_xlfn.XLOOKUP(E59,'Facture Chronopost'!L:L,'Facture Chronopost'!AA:AA,"")</f>
        <v>0.5</v>
      </c>
      <c r="T59">
        <f>IF(COUNTIF('Bibliothèque transporteurs'!C:C,F59)=0,"inconnu",_xlfn.XLOOKUP(F59,'Bibliothèque transporteurs'!C:C,'Bibliothèque transporteurs'!A:A))</f>
        <v>17</v>
      </c>
      <c r="U59" t="str">
        <f>IF(OR(F59="6C",F59="6B"),_xlfn.XLOOKUP(E59,'Facture Chronopost'!L:L,'Facture Chronopost'!X:X),IF(OR(F59=17,F59=44),F59&amp;"_"&amp;H59,IF(COUNTIF('Bibliothèque transporteurs'!C:C,F59)=0,"inconnu",_xlfn.XLOOKUP(F59,'Bibliothèque transporteurs'!C:C,'Bibliothèque transporteurs'!B:B))))</f>
        <v>17_Z2</v>
      </c>
      <c r="V59" t="str">
        <f>IF(COUNTIF('Bibliothèque transporteurs'!C:C,F59)=0,"inconnu",_xlfn.XLOOKUP(F59,'Bibliothèque transporteurs'!C:C,'Bibliothèque transporteurs'!E:E))</f>
        <v>CHRONOPOST</v>
      </c>
      <c r="W59">
        <f t="shared" si="7"/>
        <v>10.44</v>
      </c>
      <c r="Y59" s="118">
        <f t="shared" si="5"/>
        <v>10.44</v>
      </c>
      <c r="Z59" s="118" t="str">
        <f t="shared" si="1"/>
        <v>OK</v>
      </c>
    </row>
    <row r="60" spans="1:26" x14ac:dyDescent="0.2">
      <c r="A60" s="9">
        <f t="shared" si="2"/>
        <v>21.531774418825247</v>
      </c>
      <c r="B60" s="9">
        <f t="shared" si="3"/>
        <v>18.84</v>
      </c>
      <c r="C60" s="9">
        <f t="shared" si="6"/>
        <v>18.34</v>
      </c>
      <c r="D60" s="8">
        <v>6235</v>
      </c>
      <c r="E60" t="s">
        <v>2131</v>
      </c>
      <c r="F60">
        <v>17</v>
      </c>
      <c r="G60" t="s">
        <v>25</v>
      </c>
      <c r="H60" t="s">
        <v>152</v>
      </c>
      <c r="O60">
        <v>18.34</v>
      </c>
      <c r="S60">
        <f>_xlfn.XLOOKUP(E60,'Facture Chronopost'!L:L,'Facture Chronopost'!AA:AA,"")</f>
        <v>0.5</v>
      </c>
      <c r="T60">
        <f>IF(COUNTIF('Bibliothèque transporteurs'!C:C,F60)=0,"inconnu",_xlfn.XLOOKUP(F60,'Bibliothèque transporteurs'!C:C,'Bibliothèque transporteurs'!A:A))</f>
        <v>17</v>
      </c>
      <c r="U60" t="str">
        <f>IF(OR(F60="6C",F60="6B"),_xlfn.XLOOKUP(E60,'Facture Chronopost'!L:L,'Facture Chronopost'!X:X),IF(OR(F60=17,F60=44),F60&amp;"_"&amp;H60,IF(COUNTIF('Bibliothèque transporteurs'!C:C,F60)=0,"inconnu",_xlfn.XLOOKUP(F60,'Bibliothèque transporteurs'!C:C,'Bibliothèque transporteurs'!B:B))))</f>
        <v>17_Z1</v>
      </c>
      <c r="V60" t="str">
        <f>IF(COUNTIF('Bibliothèque transporteurs'!C:C,F60)=0,"inconnu",_xlfn.XLOOKUP(F60,'Bibliothèque transporteurs'!C:C,'Bibliothèque transporteurs'!E:E))</f>
        <v>CHRONOPOST</v>
      </c>
      <c r="W60">
        <f t="shared" si="7"/>
        <v>18.84</v>
      </c>
      <c r="Y60" s="118">
        <f t="shared" si="5"/>
        <v>18.84</v>
      </c>
      <c r="Z60" s="118" t="str">
        <f t="shared" si="1"/>
        <v>OK</v>
      </c>
    </row>
    <row r="61" spans="1:26" x14ac:dyDescent="0.2">
      <c r="A61" s="9">
        <f t="shared" si="2"/>
        <v>9.2279033223536775</v>
      </c>
      <c r="B61" s="9">
        <f t="shared" si="3"/>
        <v>8.36</v>
      </c>
      <c r="C61" s="9">
        <f t="shared" si="6"/>
        <v>7.86</v>
      </c>
      <c r="D61" s="8">
        <v>6235</v>
      </c>
      <c r="E61" t="s">
        <v>2106</v>
      </c>
      <c r="F61">
        <v>17</v>
      </c>
      <c r="G61" t="s">
        <v>25</v>
      </c>
      <c r="H61" t="s">
        <v>152</v>
      </c>
      <c r="O61">
        <v>7.86</v>
      </c>
      <c r="S61">
        <f>_xlfn.XLOOKUP(E61,'Facture Chronopost'!L:L,'Facture Chronopost'!AA:AA,"")</f>
        <v>0.5</v>
      </c>
      <c r="T61">
        <f>IF(COUNTIF('Bibliothèque transporteurs'!C:C,F61)=0,"inconnu",_xlfn.XLOOKUP(F61,'Bibliothèque transporteurs'!C:C,'Bibliothèque transporteurs'!A:A))</f>
        <v>17</v>
      </c>
      <c r="U61" t="str">
        <f>IF(OR(F61="6C",F61="6B"),_xlfn.XLOOKUP(E61,'Facture Chronopost'!L:L,'Facture Chronopost'!X:X),IF(OR(F61=17,F61=44),F61&amp;"_"&amp;H61,IF(COUNTIF('Bibliothèque transporteurs'!C:C,F61)=0,"inconnu",_xlfn.XLOOKUP(F61,'Bibliothèque transporteurs'!C:C,'Bibliothèque transporteurs'!B:B))))</f>
        <v>17_Z1</v>
      </c>
      <c r="V61" t="str">
        <f>IF(COUNTIF('Bibliothèque transporteurs'!C:C,F61)=0,"inconnu",_xlfn.XLOOKUP(F61,'Bibliothèque transporteurs'!C:C,'Bibliothèque transporteurs'!E:E))</f>
        <v>CHRONOPOST</v>
      </c>
      <c r="W61">
        <f t="shared" si="7"/>
        <v>8.36</v>
      </c>
      <c r="Y61" s="118">
        <f t="shared" si="5"/>
        <v>8.36</v>
      </c>
      <c r="Z61" s="118" t="str">
        <f t="shared" si="1"/>
        <v>OK</v>
      </c>
    </row>
    <row r="62" spans="1:26" x14ac:dyDescent="0.2">
      <c r="A62" s="9">
        <f t="shared" si="2"/>
        <v>25.629151339310528</v>
      </c>
      <c r="B62" s="9">
        <f t="shared" si="3"/>
        <v>22.33</v>
      </c>
      <c r="C62" s="9">
        <f t="shared" si="6"/>
        <v>21.83</v>
      </c>
      <c r="D62" s="8">
        <v>6235</v>
      </c>
      <c r="E62" t="s">
        <v>2137</v>
      </c>
      <c r="F62">
        <v>17</v>
      </c>
      <c r="G62" t="s">
        <v>25</v>
      </c>
      <c r="H62" t="s">
        <v>152</v>
      </c>
      <c r="O62">
        <v>21.83</v>
      </c>
      <c r="S62">
        <f>_xlfn.XLOOKUP(E62,'Facture Chronopost'!L:L,'Facture Chronopost'!AA:AA,"")</f>
        <v>0.5</v>
      </c>
      <c r="T62">
        <f>IF(COUNTIF('Bibliothèque transporteurs'!C:C,F62)=0,"inconnu",_xlfn.XLOOKUP(F62,'Bibliothèque transporteurs'!C:C,'Bibliothèque transporteurs'!A:A))</f>
        <v>17</v>
      </c>
      <c r="U62" t="str">
        <f>IF(OR(F62="6C",F62="6B"),_xlfn.XLOOKUP(E62,'Facture Chronopost'!L:L,'Facture Chronopost'!X:X),IF(OR(F62=17,F62=44),F62&amp;"_"&amp;H62,IF(COUNTIF('Bibliothèque transporteurs'!C:C,F62)=0,"inconnu",_xlfn.XLOOKUP(F62,'Bibliothèque transporteurs'!C:C,'Bibliothèque transporteurs'!B:B))))</f>
        <v>17_Z1</v>
      </c>
      <c r="V62" t="str">
        <f>IF(COUNTIF('Bibliothèque transporteurs'!C:C,F62)=0,"inconnu",_xlfn.XLOOKUP(F62,'Bibliothèque transporteurs'!C:C,'Bibliothèque transporteurs'!E:E))</f>
        <v>CHRONOPOST</v>
      </c>
      <c r="W62">
        <f t="shared" si="7"/>
        <v>22.33</v>
      </c>
      <c r="Y62" s="118">
        <f t="shared" si="5"/>
        <v>22.33</v>
      </c>
      <c r="Z62" s="118" t="str">
        <f t="shared" si="1"/>
        <v>OK</v>
      </c>
    </row>
    <row r="63" spans="1:26" x14ac:dyDescent="0.2">
      <c r="A63" s="9">
        <f t="shared" si="2"/>
        <v>21.531774418825247</v>
      </c>
      <c r="B63" s="9">
        <f t="shared" si="3"/>
        <v>18.84</v>
      </c>
      <c r="C63" s="9">
        <f t="shared" si="6"/>
        <v>18.34</v>
      </c>
      <c r="D63" s="8">
        <v>6235</v>
      </c>
      <c r="E63" t="s">
        <v>2128</v>
      </c>
      <c r="F63">
        <v>17</v>
      </c>
      <c r="G63" t="s">
        <v>25</v>
      </c>
      <c r="H63" t="s">
        <v>152</v>
      </c>
      <c r="O63">
        <v>18.34</v>
      </c>
      <c r="S63">
        <f>_xlfn.XLOOKUP(E63,'Facture Chronopost'!L:L,'Facture Chronopost'!AA:AA,"")</f>
        <v>0.5</v>
      </c>
      <c r="T63">
        <f>IF(COUNTIF('Bibliothèque transporteurs'!C:C,F63)=0,"inconnu",_xlfn.XLOOKUP(F63,'Bibliothèque transporteurs'!C:C,'Bibliothèque transporteurs'!A:A))</f>
        <v>17</v>
      </c>
      <c r="U63" t="str">
        <f>IF(OR(F63="6C",F63="6B"),_xlfn.XLOOKUP(E63,'Facture Chronopost'!L:L,'Facture Chronopost'!X:X),IF(OR(F63=17,F63=44),F63&amp;"_"&amp;H63,IF(COUNTIF('Bibliothèque transporteurs'!C:C,F63)=0,"inconnu",_xlfn.XLOOKUP(F63,'Bibliothèque transporteurs'!C:C,'Bibliothèque transporteurs'!B:B))))</f>
        <v>17_Z1</v>
      </c>
      <c r="V63" t="str">
        <f>IF(COUNTIF('Bibliothèque transporteurs'!C:C,F63)=0,"inconnu",_xlfn.XLOOKUP(F63,'Bibliothèque transporteurs'!C:C,'Bibliothèque transporteurs'!E:E))</f>
        <v>CHRONOPOST</v>
      </c>
      <c r="W63">
        <f t="shared" si="7"/>
        <v>18.84</v>
      </c>
      <c r="Y63" s="118">
        <f t="shared" si="5"/>
        <v>18.84</v>
      </c>
      <c r="Z63" s="118" t="str">
        <f t="shared" si="1"/>
        <v>OK</v>
      </c>
    </row>
    <row r="64" spans="1:26" x14ac:dyDescent="0.2">
      <c r="A64" s="9">
        <f t="shared" si="2"/>
        <v>11.669893005622843</v>
      </c>
      <c r="B64" s="9">
        <f t="shared" si="3"/>
        <v>10.44</v>
      </c>
      <c r="C64" s="9">
        <f t="shared" si="6"/>
        <v>9.94</v>
      </c>
      <c r="D64" s="8">
        <v>6235</v>
      </c>
      <c r="E64" t="s">
        <v>2140</v>
      </c>
      <c r="F64">
        <v>17</v>
      </c>
      <c r="G64" t="s">
        <v>25</v>
      </c>
      <c r="H64" t="s">
        <v>152</v>
      </c>
      <c r="O64">
        <v>9.94</v>
      </c>
      <c r="S64">
        <f>_xlfn.XLOOKUP(E64,'Facture Chronopost'!L:L,'Facture Chronopost'!AA:AA,"")</f>
        <v>0.5</v>
      </c>
      <c r="T64">
        <f>IF(COUNTIF('Bibliothèque transporteurs'!C:C,F64)=0,"inconnu",_xlfn.XLOOKUP(F64,'Bibliothèque transporteurs'!C:C,'Bibliothèque transporteurs'!A:A))</f>
        <v>17</v>
      </c>
      <c r="U64" t="str">
        <f>IF(OR(F64="6C",F64="6B"),_xlfn.XLOOKUP(E64,'Facture Chronopost'!L:L,'Facture Chronopost'!X:X),IF(OR(F64=17,F64=44),F64&amp;"_"&amp;H64,IF(COUNTIF('Bibliothèque transporteurs'!C:C,F64)=0,"inconnu",_xlfn.XLOOKUP(F64,'Bibliothèque transporteurs'!C:C,'Bibliothèque transporteurs'!B:B))))</f>
        <v>17_Z1</v>
      </c>
      <c r="V64" t="str">
        <f>IF(COUNTIF('Bibliothèque transporteurs'!C:C,F64)=0,"inconnu",_xlfn.XLOOKUP(F64,'Bibliothèque transporteurs'!C:C,'Bibliothèque transporteurs'!E:E))</f>
        <v>CHRONOPOST</v>
      </c>
      <c r="W64">
        <f t="shared" si="7"/>
        <v>10.44</v>
      </c>
      <c r="Y64" s="118">
        <f t="shared" si="5"/>
        <v>10.44</v>
      </c>
      <c r="Z64" s="118" t="str">
        <f t="shared" si="1"/>
        <v>OK</v>
      </c>
    </row>
    <row r="65" spans="1:26" x14ac:dyDescent="0.2">
      <c r="A65" s="9">
        <f t="shared" si="2"/>
        <v>11.669893005622843</v>
      </c>
      <c r="B65" s="9">
        <f t="shared" si="3"/>
        <v>10.44</v>
      </c>
      <c r="C65" s="9">
        <f t="shared" si="6"/>
        <v>9.94</v>
      </c>
      <c r="D65" s="8">
        <v>6235</v>
      </c>
      <c r="E65" t="s">
        <v>2103</v>
      </c>
      <c r="F65">
        <v>17</v>
      </c>
      <c r="G65" t="s">
        <v>25</v>
      </c>
      <c r="H65" t="s">
        <v>152</v>
      </c>
      <c r="O65">
        <v>9.94</v>
      </c>
      <c r="S65">
        <f>_xlfn.XLOOKUP(E65,'Facture Chronopost'!L:L,'Facture Chronopost'!AA:AA,"")</f>
        <v>0.5</v>
      </c>
      <c r="T65">
        <f>IF(COUNTIF('Bibliothèque transporteurs'!C:C,F65)=0,"inconnu",_xlfn.XLOOKUP(F65,'Bibliothèque transporteurs'!C:C,'Bibliothèque transporteurs'!A:A))</f>
        <v>17</v>
      </c>
      <c r="U65" t="str">
        <f>IF(OR(F65="6C",F65="6B"),_xlfn.XLOOKUP(E65,'Facture Chronopost'!L:L,'Facture Chronopost'!X:X),IF(OR(F65=17,F65=44),F65&amp;"_"&amp;H65,IF(COUNTIF('Bibliothèque transporteurs'!C:C,F65)=0,"inconnu",_xlfn.XLOOKUP(F65,'Bibliothèque transporteurs'!C:C,'Bibliothèque transporteurs'!B:B))))</f>
        <v>17_Z1</v>
      </c>
      <c r="V65" t="str">
        <f>IF(COUNTIF('Bibliothèque transporteurs'!C:C,F65)=0,"inconnu",_xlfn.XLOOKUP(F65,'Bibliothèque transporteurs'!C:C,'Bibliothèque transporteurs'!E:E))</f>
        <v>CHRONOPOST</v>
      </c>
      <c r="W65">
        <f t="shared" si="7"/>
        <v>10.44</v>
      </c>
      <c r="Y65" s="118">
        <f t="shared" si="5"/>
        <v>10.44</v>
      </c>
      <c r="Z65" s="118" t="str">
        <f t="shared" si="1"/>
        <v>OK</v>
      </c>
    </row>
    <row r="66" spans="1:26" x14ac:dyDescent="0.2">
      <c r="A66" s="9">
        <f t="shared" si="2"/>
        <v>30.912302096383247</v>
      </c>
      <c r="B66" s="9">
        <f t="shared" si="3"/>
        <v>26.83</v>
      </c>
      <c r="C66" s="9">
        <f t="shared" si="6"/>
        <v>26.33</v>
      </c>
      <c r="D66" s="8">
        <v>6235</v>
      </c>
      <c r="E66" t="s">
        <v>2123</v>
      </c>
      <c r="F66">
        <v>17</v>
      </c>
      <c r="G66" t="s">
        <v>25</v>
      </c>
      <c r="H66" t="s">
        <v>237</v>
      </c>
      <c r="O66">
        <v>26.33</v>
      </c>
      <c r="S66">
        <f>_xlfn.XLOOKUP(E66,'Facture Chronopost'!L:L,'Facture Chronopost'!AA:AA,"")</f>
        <v>0.5</v>
      </c>
      <c r="T66">
        <f>IF(COUNTIF('Bibliothèque transporteurs'!C:C,F66)=0,"inconnu",_xlfn.XLOOKUP(F66,'Bibliothèque transporteurs'!C:C,'Bibliothèque transporteurs'!A:A))</f>
        <v>17</v>
      </c>
      <c r="U66" t="str">
        <f>IF(OR(F66="6C",F66="6B"),_xlfn.XLOOKUP(E66,'Facture Chronopost'!L:L,'Facture Chronopost'!X:X),IF(OR(F66=17,F66=44),F66&amp;"_"&amp;H66,IF(COUNTIF('Bibliothèque transporteurs'!C:C,F66)=0,"inconnu",_xlfn.XLOOKUP(F66,'Bibliothèque transporteurs'!C:C,'Bibliothèque transporteurs'!B:B))))</f>
        <v>17_Z3</v>
      </c>
      <c r="V66" t="str">
        <f>IF(COUNTIF('Bibliothèque transporteurs'!C:C,F66)=0,"inconnu",_xlfn.XLOOKUP(F66,'Bibliothèque transporteurs'!C:C,'Bibliothèque transporteurs'!E:E))</f>
        <v>CHRONOPOST</v>
      </c>
      <c r="W66">
        <f t="shared" si="7"/>
        <v>26.83</v>
      </c>
      <c r="Y66" s="118">
        <f t="shared" si="5"/>
        <v>26.83</v>
      </c>
      <c r="Z66" s="118" t="str">
        <f t="shared" si="1"/>
        <v>OK</v>
      </c>
    </row>
    <row r="67" spans="1:26" x14ac:dyDescent="0.2">
      <c r="A67" s="9">
        <f t="shared" si="2"/>
        <v>22.858432275601281</v>
      </c>
      <c r="B67" s="9">
        <f t="shared" si="3"/>
        <v>19.97</v>
      </c>
      <c r="C67" s="9">
        <f t="shared" si="6"/>
        <v>19.47</v>
      </c>
      <c r="D67" s="8">
        <v>6235</v>
      </c>
      <c r="E67" t="s">
        <v>2113</v>
      </c>
      <c r="F67">
        <v>17</v>
      </c>
      <c r="G67" t="s">
        <v>25</v>
      </c>
      <c r="H67" t="s">
        <v>181</v>
      </c>
      <c r="O67">
        <v>19.47</v>
      </c>
      <c r="S67">
        <f>_xlfn.XLOOKUP(E67,'Facture Chronopost'!L:L,'Facture Chronopost'!AA:AA,"")</f>
        <v>0.5</v>
      </c>
      <c r="T67">
        <f>IF(COUNTIF('Bibliothèque transporteurs'!C:C,F67)=0,"inconnu",_xlfn.XLOOKUP(F67,'Bibliothèque transporteurs'!C:C,'Bibliothèque transporteurs'!A:A))</f>
        <v>17</v>
      </c>
      <c r="U67" t="str">
        <f>IF(OR(F67="6C",F67="6B"),_xlfn.XLOOKUP(E67,'Facture Chronopost'!L:L,'Facture Chronopost'!X:X),IF(OR(F67=17,F67=44),F67&amp;"_"&amp;H67,IF(COUNTIF('Bibliothèque transporteurs'!C:C,F67)=0,"inconnu",_xlfn.XLOOKUP(F67,'Bibliothèque transporteurs'!C:C,'Bibliothèque transporteurs'!B:B))))</f>
        <v>17_Z2</v>
      </c>
      <c r="V67" t="str">
        <f>IF(COUNTIF('Bibliothèque transporteurs'!C:C,F67)=0,"inconnu",_xlfn.XLOOKUP(F67,'Bibliothèque transporteurs'!C:C,'Bibliothèque transporteurs'!E:E))</f>
        <v>CHRONOPOST</v>
      </c>
      <c r="W67">
        <f t="shared" si="7"/>
        <v>19.97</v>
      </c>
      <c r="Y67" s="118">
        <f t="shared" si="5"/>
        <v>19.97</v>
      </c>
      <c r="Z67" s="118" t="str">
        <f t="shared" si="1"/>
        <v>OK</v>
      </c>
    </row>
    <row r="68" spans="1:26" x14ac:dyDescent="0.2">
      <c r="A68" s="9">
        <f t="shared" si="2"/>
        <v>25.629151339310528</v>
      </c>
      <c r="B68" s="9">
        <f t="shared" si="3"/>
        <v>22.33</v>
      </c>
      <c r="C68" s="9">
        <f t="shared" si="6"/>
        <v>21.83</v>
      </c>
      <c r="D68" s="8">
        <v>6235</v>
      </c>
      <c r="E68" t="s">
        <v>2165</v>
      </c>
      <c r="F68">
        <v>17</v>
      </c>
      <c r="G68" t="s">
        <v>25</v>
      </c>
      <c r="H68" t="s">
        <v>152</v>
      </c>
      <c r="O68">
        <v>21.83</v>
      </c>
      <c r="S68">
        <f>_xlfn.XLOOKUP(E68,'Facture Chronopost'!L:L,'Facture Chronopost'!AA:AA,"")</f>
        <v>0.5</v>
      </c>
      <c r="T68">
        <f>IF(COUNTIF('Bibliothèque transporteurs'!C:C,F68)=0,"inconnu",_xlfn.XLOOKUP(F68,'Bibliothèque transporteurs'!C:C,'Bibliothèque transporteurs'!A:A))</f>
        <v>17</v>
      </c>
      <c r="U68" t="str">
        <f>IF(OR(F68="6C",F68="6B"),_xlfn.XLOOKUP(E68,'Facture Chronopost'!L:L,'Facture Chronopost'!X:X),IF(OR(F68=17,F68=44),F68&amp;"_"&amp;H68,IF(COUNTIF('Bibliothèque transporteurs'!C:C,F68)=0,"inconnu",_xlfn.XLOOKUP(F68,'Bibliothèque transporteurs'!C:C,'Bibliothèque transporteurs'!B:B))))</f>
        <v>17_Z1</v>
      </c>
      <c r="V68" t="str">
        <f>IF(COUNTIF('Bibliothèque transporteurs'!C:C,F68)=0,"inconnu",_xlfn.XLOOKUP(F68,'Bibliothèque transporteurs'!C:C,'Bibliothèque transporteurs'!E:E))</f>
        <v>CHRONOPOST</v>
      </c>
      <c r="W68">
        <f t="shared" si="7"/>
        <v>22.33</v>
      </c>
      <c r="Y68" s="118">
        <f t="shared" si="5"/>
        <v>22.33</v>
      </c>
      <c r="Z68" s="118" t="str">
        <f t="shared" si="1"/>
        <v>OK</v>
      </c>
    </row>
    <row r="69" spans="1:26" x14ac:dyDescent="0.2">
      <c r="A69" s="9">
        <f t="shared" si="2"/>
        <v>9.2279033223536775</v>
      </c>
      <c r="B69" s="9">
        <f t="shared" si="3"/>
        <v>8.36</v>
      </c>
      <c r="C69" s="9">
        <f t="shared" si="6"/>
        <v>7.86</v>
      </c>
      <c r="D69" s="8">
        <v>6235</v>
      </c>
      <c r="E69" t="s">
        <v>2168</v>
      </c>
      <c r="F69">
        <v>17</v>
      </c>
      <c r="G69" t="s">
        <v>25</v>
      </c>
      <c r="H69" t="s">
        <v>152</v>
      </c>
      <c r="O69">
        <v>7.86</v>
      </c>
      <c r="S69">
        <f>_xlfn.XLOOKUP(E69,'Facture Chronopost'!L:L,'Facture Chronopost'!AA:AA,"")</f>
        <v>0.5</v>
      </c>
      <c r="T69">
        <f>IF(COUNTIF('Bibliothèque transporteurs'!C:C,F69)=0,"inconnu",_xlfn.XLOOKUP(F69,'Bibliothèque transporteurs'!C:C,'Bibliothèque transporteurs'!A:A))</f>
        <v>17</v>
      </c>
      <c r="U69" t="str">
        <f>IF(OR(F69="6C",F69="6B"),_xlfn.XLOOKUP(E69,'Facture Chronopost'!L:L,'Facture Chronopost'!X:X),IF(OR(F69=17,F69=44),F69&amp;"_"&amp;H69,IF(COUNTIF('Bibliothèque transporteurs'!C:C,F69)=0,"inconnu",_xlfn.XLOOKUP(F69,'Bibliothèque transporteurs'!C:C,'Bibliothèque transporteurs'!B:B))))</f>
        <v>17_Z1</v>
      </c>
      <c r="V69" t="str">
        <f>IF(COUNTIF('Bibliothèque transporteurs'!C:C,F69)=0,"inconnu",_xlfn.XLOOKUP(F69,'Bibliothèque transporteurs'!C:C,'Bibliothèque transporteurs'!E:E))</f>
        <v>CHRONOPOST</v>
      </c>
      <c r="W69">
        <f t="shared" si="7"/>
        <v>8.36</v>
      </c>
      <c r="Y69" s="118">
        <f t="shared" si="5"/>
        <v>8.36</v>
      </c>
      <c r="Z69" s="118" t="str">
        <f t="shared" si="1"/>
        <v>OK</v>
      </c>
    </row>
    <row r="70" spans="1:26" x14ac:dyDescent="0.2">
      <c r="A70" s="9">
        <f t="shared" si="2"/>
        <v>30.912302096383247</v>
      </c>
      <c r="B70" s="9">
        <f t="shared" si="3"/>
        <v>26.83</v>
      </c>
      <c r="C70" s="9">
        <f t="shared" si="6"/>
        <v>26.33</v>
      </c>
      <c r="D70" s="8">
        <v>6235</v>
      </c>
      <c r="E70" t="s">
        <v>2157</v>
      </c>
      <c r="F70">
        <v>17</v>
      </c>
      <c r="G70" t="s">
        <v>25</v>
      </c>
      <c r="H70" t="s">
        <v>237</v>
      </c>
      <c r="O70">
        <v>26.33</v>
      </c>
      <c r="S70">
        <f>_xlfn.XLOOKUP(E70,'Facture Chronopost'!L:L,'Facture Chronopost'!AA:AA,"")</f>
        <v>0.5</v>
      </c>
      <c r="T70">
        <f>IF(COUNTIF('Bibliothèque transporteurs'!C:C,F70)=0,"inconnu",_xlfn.XLOOKUP(F70,'Bibliothèque transporteurs'!C:C,'Bibliothèque transporteurs'!A:A))</f>
        <v>17</v>
      </c>
      <c r="U70" t="str">
        <f>IF(OR(F70="6C",F70="6B"),_xlfn.XLOOKUP(E70,'Facture Chronopost'!L:L,'Facture Chronopost'!X:X),IF(OR(F70=17,F70=44),F70&amp;"_"&amp;H70,IF(COUNTIF('Bibliothèque transporteurs'!C:C,F70)=0,"inconnu",_xlfn.XLOOKUP(F70,'Bibliothèque transporteurs'!C:C,'Bibliothèque transporteurs'!B:B))))</f>
        <v>17_Z3</v>
      </c>
      <c r="V70" t="str">
        <f>IF(COUNTIF('Bibliothèque transporteurs'!C:C,F70)=0,"inconnu",_xlfn.XLOOKUP(F70,'Bibliothèque transporteurs'!C:C,'Bibliothèque transporteurs'!E:E))</f>
        <v>CHRONOPOST</v>
      </c>
      <c r="W70">
        <f t="shared" si="7"/>
        <v>26.83</v>
      </c>
      <c r="Y70" s="118">
        <f t="shared" si="5"/>
        <v>26.83</v>
      </c>
      <c r="Z70" s="118" t="str">
        <f t="shared" si="1"/>
        <v>OK</v>
      </c>
    </row>
    <row r="71" spans="1:26" x14ac:dyDescent="0.2">
      <c r="A71" s="9">
        <f t="shared" si="2"/>
        <v>9.2279033223536775</v>
      </c>
      <c r="B71" s="9">
        <f t="shared" si="3"/>
        <v>8.36</v>
      </c>
      <c r="C71" s="9">
        <f t="shared" si="6"/>
        <v>7.86</v>
      </c>
      <c r="D71" s="8">
        <v>6235</v>
      </c>
      <c r="E71" t="s">
        <v>2155</v>
      </c>
      <c r="F71">
        <v>17</v>
      </c>
      <c r="G71" t="s">
        <v>25</v>
      </c>
      <c r="H71" t="s">
        <v>181</v>
      </c>
      <c r="O71">
        <v>7.86</v>
      </c>
      <c r="S71">
        <f>_xlfn.XLOOKUP(E71,'Facture Chronopost'!L:L,'Facture Chronopost'!AA:AA,"")</f>
        <v>0.5</v>
      </c>
      <c r="T71">
        <f>IF(COUNTIF('Bibliothèque transporteurs'!C:C,F71)=0,"inconnu",_xlfn.XLOOKUP(F71,'Bibliothèque transporteurs'!C:C,'Bibliothèque transporteurs'!A:A))</f>
        <v>17</v>
      </c>
      <c r="U71" t="str">
        <f>IF(OR(F71="6C",F71="6B"),_xlfn.XLOOKUP(E71,'Facture Chronopost'!L:L,'Facture Chronopost'!X:X),IF(OR(F71=17,F71=44),F71&amp;"_"&amp;H71,IF(COUNTIF('Bibliothèque transporteurs'!C:C,F71)=0,"inconnu",_xlfn.XLOOKUP(F71,'Bibliothèque transporteurs'!C:C,'Bibliothèque transporteurs'!B:B))))</f>
        <v>17_Z2</v>
      </c>
      <c r="V71" t="str">
        <f>IF(COUNTIF('Bibliothèque transporteurs'!C:C,F71)=0,"inconnu",_xlfn.XLOOKUP(F71,'Bibliothèque transporteurs'!C:C,'Bibliothèque transporteurs'!E:E))</f>
        <v>CHRONOPOST</v>
      </c>
      <c r="W71">
        <f t="shared" si="7"/>
        <v>8.36</v>
      </c>
      <c r="Y71" s="118">
        <f t="shared" si="5"/>
        <v>8.36</v>
      </c>
      <c r="Z71" s="118" t="str">
        <f t="shared" si="1"/>
        <v>OK</v>
      </c>
    </row>
    <row r="72" spans="1:26" x14ac:dyDescent="0.2">
      <c r="A72" s="9">
        <f t="shared" si="2"/>
        <v>9.2279033223536775</v>
      </c>
      <c r="B72" s="9">
        <f t="shared" si="3"/>
        <v>8.36</v>
      </c>
      <c r="C72" s="9">
        <f t="shared" si="6"/>
        <v>7.86</v>
      </c>
      <c r="D72" s="8">
        <v>8656</v>
      </c>
      <c r="E72" t="s">
        <v>2180</v>
      </c>
      <c r="F72">
        <v>17</v>
      </c>
      <c r="G72" t="s">
        <v>25</v>
      </c>
      <c r="H72" t="s">
        <v>181</v>
      </c>
      <c r="O72">
        <v>7.86</v>
      </c>
      <c r="S72">
        <f>_xlfn.XLOOKUP(E72,'Facture Chronopost'!L:L,'Facture Chronopost'!AA:AA,"")</f>
        <v>0.5</v>
      </c>
      <c r="T72">
        <f>IF(COUNTIF('Bibliothèque transporteurs'!C:C,F72)=0,"inconnu",_xlfn.XLOOKUP(F72,'Bibliothèque transporteurs'!C:C,'Bibliothèque transporteurs'!A:A))</f>
        <v>17</v>
      </c>
      <c r="U72" t="str">
        <f>IF(OR(F72="6C",F72="6B"),_xlfn.XLOOKUP(E72,'Facture Chronopost'!L:L,'Facture Chronopost'!X:X),IF(OR(F72=17,F72=44),F72&amp;"_"&amp;H72,IF(COUNTIF('Bibliothèque transporteurs'!C:C,F72)=0,"inconnu",_xlfn.XLOOKUP(F72,'Bibliothèque transporteurs'!C:C,'Bibliothèque transporteurs'!B:B))))</f>
        <v>17_Z2</v>
      </c>
      <c r="V72" t="str">
        <f>IF(COUNTIF('Bibliothèque transporteurs'!C:C,F72)=0,"inconnu",_xlfn.XLOOKUP(F72,'Bibliothèque transporteurs'!C:C,'Bibliothèque transporteurs'!E:E))</f>
        <v>CHRONOPOST</v>
      </c>
      <c r="W72">
        <f t="shared" si="7"/>
        <v>8.36</v>
      </c>
      <c r="Y72" s="118">
        <f t="shared" si="5"/>
        <v>8.36</v>
      </c>
      <c r="Z72" s="118" t="str">
        <f t="shared" si="1"/>
        <v>OK</v>
      </c>
    </row>
    <row r="73" spans="1:26" x14ac:dyDescent="0.2">
      <c r="A73" s="9">
        <f t="shared" si="2"/>
        <v>9.2279033223536775</v>
      </c>
      <c r="B73" s="9">
        <f t="shared" si="3"/>
        <v>8.36</v>
      </c>
      <c r="C73" s="9">
        <f t="shared" si="6"/>
        <v>7.86</v>
      </c>
      <c r="D73" s="8">
        <v>8656</v>
      </c>
      <c r="E73" t="s">
        <v>2174</v>
      </c>
      <c r="F73">
        <v>17</v>
      </c>
      <c r="G73" t="s">
        <v>25</v>
      </c>
      <c r="H73" t="s">
        <v>181</v>
      </c>
      <c r="O73">
        <v>7.86</v>
      </c>
      <c r="S73">
        <f>_xlfn.XLOOKUP(E73,'Facture Chronopost'!L:L,'Facture Chronopost'!AA:AA,"")</f>
        <v>0.5</v>
      </c>
      <c r="T73">
        <f>IF(COUNTIF('Bibliothèque transporteurs'!C:C,F73)=0,"inconnu",_xlfn.XLOOKUP(F73,'Bibliothèque transporteurs'!C:C,'Bibliothèque transporteurs'!A:A))</f>
        <v>17</v>
      </c>
      <c r="U73" t="str">
        <f>IF(OR(F73="6C",F73="6B"),_xlfn.XLOOKUP(E73,'Facture Chronopost'!L:L,'Facture Chronopost'!X:X),IF(OR(F73=17,F73=44),F73&amp;"_"&amp;H73,IF(COUNTIF('Bibliothèque transporteurs'!C:C,F73)=0,"inconnu",_xlfn.XLOOKUP(F73,'Bibliothèque transporteurs'!C:C,'Bibliothèque transporteurs'!B:B))))</f>
        <v>17_Z2</v>
      </c>
      <c r="V73" t="str">
        <f>IF(COUNTIF('Bibliothèque transporteurs'!C:C,F73)=0,"inconnu",_xlfn.XLOOKUP(F73,'Bibliothèque transporteurs'!C:C,'Bibliothèque transporteurs'!E:E))</f>
        <v>CHRONOPOST</v>
      </c>
      <c r="W73">
        <f t="shared" si="7"/>
        <v>8.36</v>
      </c>
      <c r="Y73" s="118">
        <f t="shared" si="5"/>
        <v>8.36</v>
      </c>
      <c r="Z73" s="118" t="str">
        <f t="shared" si="1"/>
        <v>OK</v>
      </c>
    </row>
    <row r="74" spans="1:26" x14ac:dyDescent="0.2">
      <c r="A74" s="9">
        <f t="shared" si="2"/>
        <v>9.2279033223536775</v>
      </c>
      <c r="B74" s="9">
        <f t="shared" si="3"/>
        <v>8.36</v>
      </c>
      <c r="C74" s="9">
        <f t="shared" si="6"/>
        <v>7.86</v>
      </c>
      <c r="D74" s="8">
        <v>6235</v>
      </c>
      <c r="E74" t="s">
        <v>2183</v>
      </c>
      <c r="F74">
        <v>17</v>
      </c>
      <c r="G74" t="s">
        <v>25</v>
      </c>
      <c r="H74" t="s">
        <v>181</v>
      </c>
      <c r="O74">
        <v>7.86</v>
      </c>
      <c r="S74">
        <f>_xlfn.XLOOKUP(E74,'Facture Chronopost'!L:L,'Facture Chronopost'!AA:AA,"")</f>
        <v>0.5</v>
      </c>
      <c r="T74">
        <f>IF(COUNTIF('Bibliothèque transporteurs'!C:C,F74)=0,"inconnu",_xlfn.XLOOKUP(F74,'Bibliothèque transporteurs'!C:C,'Bibliothèque transporteurs'!A:A))</f>
        <v>17</v>
      </c>
      <c r="U74" t="str">
        <f>IF(OR(F74="6C",F74="6B"),_xlfn.XLOOKUP(E74,'Facture Chronopost'!L:L,'Facture Chronopost'!X:X),IF(OR(F74=17,F74=44),F74&amp;"_"&amp;H74,IF(COUNTIF('Bibliothèque transporteurs'!C:C,F74)=0,"inconnu",_xlfn.XLOOKUP(F74,'Bibliothèque transporteurs'!C:C,'Bibliothèque transporteurs'!B:B))))</f>
        <v>17_Z2</v>
      </c>
      <c r="V74" t="str">
        <f>IF(COUNTIF('Bibliothèque transporteurs'!C:C,F74)=0,"inconnu",_xlfn.XLOOKUP(F74,'Bibliothèque transporteurs'!C:C,'Bibliothèque transporteurs'!E:E))</f>
        <v>CHRONOPOST</v>
      </c>
      <c r="W74">
        <f t="shared" si="7"/>
        <v>8.36</v>
      </c>
      <c r="Y74" s="118">
        <f t="shared" si="5"/>
        <v>8.36</v>
      </c>
      <c r="Z74" s="118" t="str">
        <f t="shared" ref="Z74:Z137" si="8">IF(Y74=W74,"OK","Non")</f>
        <v>OK</v>
      </c>
    </row>
    <row r="75" spans="1:26" x14ac:dyDescent="0.2">
      <c r="A75" s="9">
        <f t="shared" ref="A75:A138" si="9">C75/SUM(C:C)*(SUM(C:C)+$X$2)</f>
        <v>9.2279033223536775</v>
      </c>
      <c r="B75" s="9">
        <f t="shared" ref="B75:B138" si="10">C75/SUM(C:C)*(SUM(C:C)+SUM($N$3:$O$7))+S75</f>
        <v>8.36</v>
      </c>
      <c r="C75" s="9">
        <f t="shared" si="6"/>
        <v>7.86</v>
      </c>
      <c r="D75" s="8">
        <v>6235</v>
      </c>
      <c r="E75" t="s">
        <v>2210</v>
      </c>
      <c r="F75">
        <v>17</v>
      </c>
      <c r="G75" t="s">
        <v>25</v>
      </c>
      <c r="H75" t="s">
        <v>152</v>
      </c>
      <c r="O75">
        <v>7.86</v>
      </c>
      <c r="S75">
        <f>_xlfn.XLOOKUP(E75,'Facture Chronopost'!L:L,'Facture Chronopost'!AA:AA,"")</f>
        <v>0.5</v>
      </c>
      <c r="T75">
        <f>IF(COUNTIF('Bibliothèque transporteurs'!C:C,F75)=0,"inconnu",_xlfn.XLOOKUP(F75,'Bibliothèque transporteurs'!C:C,'Bibliothèque transporteurs'!A:A))</f>
        <v>17</v>
      </c>
      <c r="U75" t="str">
        <f>IF(OR(F75="6C",F75="6B"),_xlfn.XLOOKUP(E75,'Facture Chronopost'!L:L,'Facture Chronopost'!X:X),IF(OR(F75=17,F75=44),F75&amp;"_"&amp;H75,IF(COUNTIF('Bibliothèque transporteurs'!C:C,F75)=0,"inconnu",_xlfn.XLOOKUP(F75,'Bibliothèque transporteurs'!C:C,'Bibliothèque transporteurs'!B:B))))</f>
        <v>17_Z1</v>
      </c>
      <c r="V75" t="str">
        <f>IF(COUNTIF('Bibliothèque transporteurs'!C:C,F75)=0,"inconnu",_xlfn.XLOOKUP(F75,'Bibliothèque transporteurs'!C:C,'Bibliothèque transporteurs'!E:E))</f>
        <v>CHRONOPOST</v>
      </c>
      <c r="W75">
        <f t="shared" si="7"/>
        <v>8.36</v>
      </c>
      <c r="Y75" s="118">
        <f t="shared" ref="Y75:Y138" si="11">ROUNDUP(B75,2)-M75-L75-N75-J75-K75-I75-Q75</f>
        <v>8.36</v>
      </c>
      <c r="Z75" s="118" t="str">
        <f t="shared" si="8"/>
        <v>OK</v>
      </c>
    </row>
    <row r="76" spans="1:26" x14ac:dyDescent="0.2">
      <c r="A76" s="9">
        <f t="shared" si="9"/>
        <v>21.531774418825247</v>
      </c>
      <c r="B76" s="9">
        <f t="shared" si="10"/>
        <v>18.84</v>
      </c>
      <c r="C76" s="9">
        <f t="shared" si="6"/>
        <v>18.34</v>
      </c>
      <c r="D76" s="8">
        <v>6235</v>
      </c>
      <c r="E76" t="s">
        <v>2219</v>
      </c>
      <c r="F76">
        <v>17</v>
      </c>
      <c r="G76" t="s">
        <v>25</v>
      </c>
      <c r="H76" t="s">
        <v>152</v>
      </c>
      <c r="O76">
        <v>18.34</v>
      </c>
      <c r="S76">
        <f>_xlfn.XLOOKUP(E76,'Facture Chronopost'!L:L,'Facture Chronopost'!AA:AA,"")</f>
        <v>0.5</v>
      </c>
      <c r="T76">
        <f>IF(COUNTIF('Bibliothèque transporteurs'!C:C,F76)=0,"inconnu",_xlfn.XLOOKUP(F76,'Bibliothèque transporteurs'!C:C,'Bibliothèque transporteurs'!A:A))</f>
        <v>17</v>
      </c>
      <c r="U76" t="str">
        <f>IF(OR(F76="6C",F76="6B"),_xlfn.XLOOKUP(E76,'Facture Chronopost'!L:L,'Facture Chronopost'!X:X),IF(OR(F76=17,F76=44),F76&amp;"_"&amp;H76,IF(COUNTIF('Bibliothèque transporteurs'!C:C,F76)=0,"inconnu",_xlfn.XLOOKUP(F76,'Bibliothèque transporteurs'!C:C,'Bibliothèque transporteurs'!B:B))))</f>
        <v>17_Z1</v>
      </c>
      <c r="V76" t="str">
        <f>IF(COUNTIF('Bibliothèque transporteurs'!C:C,F76)=0,"inconnu",_xlfn.XLOOKUP(F76,'Bibliothèque transporteurs'!C:C,'Bibliothèque transporteurs'!E:E))</f>
        <v>CHRONOPOST</v>
      </c>
      <c r="W76">
        <f t="shared" si="7"/>
        <v>18.84</v>
      </c>
      <c r="Y76" s="118">
        <f t="shared" si="11"/>
        <v>18.84</v>
      </c>
      <c r="Z76" s="118" t="str">
        <f t="shared" si="8"/>
        <v>OK</v>
      </c>
    </row>
    <row r="77" spans="1:26" x14ac:dyDescent="0.2">
      <c r="A77" s="9">
        <f t="shared" si="9"/>
        <v>48.593246630053265</v>
      </c>
      <c r="B77" s="9">
        <f t="shared" si="10"/>
        <v>41.89</v>
      </c>
      <c r="C77" s="9">
        <f t="shared" si="6"/>
        <v>41.39</v>
      </c>
      <c r="D77" s="8">
        <v>8656</v>
      </c>
      <c r="E77" t="s">
        <v>2216</v>
      </c>
      <c r="F77">
        <v>17</v>
      </c>
      <c r="G77" t="s">
        <v>145</v>
      </c>
      <c r="H77" t="s">
        <v>264</v>
      </c>
      <c r="O77">
        <v>41.39</v>
      </c>
      <c r="S77">
        <f>_xlfn.XLOOKUP(E77,'Facture Chronopost'!L:L,'Facture Chronopost'!AA:AA,"")</f>
        <v>0.5</v>
      </c>
      <c r="T77">
        <f>IF(COUNTIF('Bibliothèque transporteurs'!C:C,F77)=0,"inconnu",_xlfn.XLOOKUP(F77,'Bibliothèque transporteurs'!C:C,'Bibliothèque transporteurs'!A:A))</f>
        <v>17</v>
      </c>
      <c r="U77" t="str">
        <f>IF(OR(F77="6C",F77="6B"),_xlfn.XLOOKUP(E77,'Facture Chronopost'!L:L,'Facture Chronopost'!X:X),IF(OR(F77=17,F77=44),F77&amp;"_"&amp;H77,IF(COUNTIF('Bibliothèque transporteurs'!C:C,F77)=0,"inconnu",_xlfn.XLOOKUP(F77,'Bibliothèque transporteurs'!C:C,'Bibliothèque transporteurs'!B:B))))</f>
        <v>17_Z4</v>
      </c>
      <c r="V77" t="str">
        <f>IF(COUNTIF('Bibliothèque transporteurs'!C:C,F77)=0,"inconnu",_xlfn.XLOOKUP(F77,'Bibliothèque transporteurs'!C:C,'Bibliothèque transporteurs'!E:E))</f>
        <v>CHRONOPOST</v>
      </c>
      <c r="W77">
        <f t="shared" si="7"/>
        <v>41.89</v>
      </c>
      <c r="Y77" s="118">
        <f t="shared" si="11"/>
        <v>41.89</v>
      </c>
      <c r="Z77" s="118" t="str">
        <f t="shared" si="8"/>
        <v>OK</v>
      </c>
    </row>
    <row r="78" spans="1:26" x14ac:dyDescent="0.2">
      <c r="A78" s="9">
        <f t="shared" si="9"/>
        <v>9.2279033223536775</v>
      </c>
      <c r="B78" s="9">
        <f t="shared" si="10"/>
        <v>8.36</v>
      </c>
      <c r="C78" s="9">
        <f t="shared" ref="C78:C141" si="12">SUM(I78:Q78)-N78-P78</f>
        <v>7.86</v>
      </c>
      <c r="D78" s="8">
        <v>8656</v>
      </c>
      <c r="E78" t="s">
        <v>2213</v>
      </c>
      <c r="F78">
        <v>17</v>
      </c>
      <c r="G78" t="s">
        <v>25</v>
      </c>
      <c r="H78" t="s">
        <v>181</v>
      </c>
      <c r="O78">
        <v>7.86</v>
      </c>
      <c r="S78">
        <f>_xlfn.XLOOKUP(E78,'Facture Chronopost'!L:L,'Facture Chronopost'!AA:AA,"")</f>
        <v>0.5</v>
      </c>
      <c r="T78">
        <f>IF(COUNTIF('Bibliothèque transporteurs'!C:C,F78)=0,"inconnu",_xlfn.XLOOKUP(F78,'Bibliothèque transporteurs'!C:C,'Bibliothèque transporteurs'!A:A))</f>
        <v>17</v>
      </c>
      <c r="U78" t="str">
        <f>IF(OR(F78="6C",F78="6B"),_xlfn.XLOOKUP(E78,'Facture Chronopost'!L:L,'Facture Chronopost'!X:X),IF(OR(F78=17,F78=44),F78&amp;"_"&amp;H78,IF(COUNTIF('Bibliothèque transporteurs'!C:C,F78)=0,"inconnu",_xlfn.XLOOKUP(F78,'Bibliothèque transporteurs'!C:C,'Bibliothèque transporteurs'!B:B))))</f>
        <v>17_Z2</v>
      </c>
      <c r="V78" t="str">
        <f>IF(COUNTIF('Bibliothèque transporteurs'!C:C,F78)=0,"inconnu",_xlfn.XLOOKUP(F78,'Bibliothèque transporteurs'!C:C,'Bibliothèque transporteurs'!E:E))</f>
        <v>CHRONOPOST</v>
      </c>
      <c r="W78">
        <f t="shared" si="7"/>
        <v>8.36</v>
      </c>
      <c r="Y78" s="118">
        <f t="shared" si="11"/>
        <v>8.36</v>
      </c>
      <c r="Z78" s="118" t="str">
        <f t="shared" si="8"/>
        <v>OK</v>
      </c>
    </row>
    <row r="79" spans="1:26" x14ac:dyDescent="0.2">
      <c r="A79" s="9">
        <f t="shared" si="9"/>
        <v>16.225142991721096</v>
      </c>
      <c r="B79" s="9">
        <f t="shared" si="10"/>
        <v>14.32</v>
      </c>
      <c r="C79" s="9">
        <f t="shared" si="12"/>
        <v>13.82</v>
      </c>
      <c r="D79" s="8">
        <v>8656</v>
      </c>
      <c r="E79" t="s">
        <v>2186</v>
      </c>
      <c r="F79">
        <v>17</v>
      </c>
      <c r="G79" t="s">
        <v>25</v>
      </c>
      <c r="H79" t="s">
        <v>152</v>
      </c>
      <c r="O79">
        <v>13.82</v>
      </c>
      <c r="S79">
        <f>_xlfn.XLOOKUP(E79,'Facture Chronopost'!L:L,'Facture Chronopost'!AA:AA,"")</f>
        <v>0.5</v>
      </c>
      <c r="T79">
        <f>IF(COUNTIF('Bibliothèque transporteurs'!C:C,F79)=0,"inconnu",_xlfn.XLOOKUP(F79,'Bibliothèque transporteurs'!C:C,'Bibliothèque transporteurs'!A:A))</f>
        <v>17</v>
      </c>
      <c r="U79" t="str">
        <f>IF(OR(F79="6C",F79="6B"),_xlfn.XLOOKUP(E79,'Facture Chronopost'!L:L,'Facture Chronopost'!X:X),IF(OR(F79=17,F79=44),F79&amp;"_"&amp;H79,IF(COUNTIF('Bibliothèque transporteurs'!C:C,F79)=0,"inconnu",_xlfn.XLOOKUP(F79,'Bibliothèque transporteurs'!C:C,'Bibliothèque transporteurs'!B:B))))</f>
        <v>17_Z1</v>
      </c>
      <c r="V79" t="str">
        <f>IF(COUNTIF('Bibliothèque transporteurs'!C:C,F79)=0,"inconnu",_xlfn.XLOOKUP(F79,'Bibliothèque transporteurs'!C:C,'Bibliothèque transporteurs'!E:E))</f>
        <v>CHRONOPOST</v>
      </c>
      <c r="W79">
        <f t="shared" ref="W79:W142" si="13">IF(T79="FR_2SHOP",O79,IF(O79=0,0,ROUNDUP(O79/C79*B79,2)))</f>
        <v>14.32</v>
      </c>
      <c r="Y79" s="118">
        <f t="shared" si="11"/>
        <v>14.32</v>
      </c>
      <c r="Z79" s="118" t="str">
        <f t="shared" si="8"/>
        <v>OK</v>
      </c>
    </row>
    <row r="80" spans="1:26" x14ac:dyDescent="0.2">
      <c r="A80" s="9">
        <f t="shared" si="9"/>
        <v>16.225142991721096</v>
      </c>
      <c r="B80" s="9">
        <f t="shared" si="10"/>
        <v>14.32</v>
      </c>
      <c r="C80" s="9">
        <f t="shared" si="12"/>
        <v>13.82</v>
      </c>
      <c r="D80" s="8">
        <v>8656</v>
      </c>
      <c r="E80" t="s">
        <v>2204</v>
      </c>
      <c r="F80">
        <v>17</v>
      </c>
      <c r="G80" t="s">
        <v>25</v>
      </c>
      <c r="H80" t="s">
        <v>152</v>
      </c>
      <c r="O80">
        <v>13.82</v>
      </c>
      <c r="S80">
        <f>_xlfn.XLOOKUP(E80,'Facture Chronopost'!L:L,'Facture Chronopost'!AA:AA,"")</f>
        <v>0.5</v>
      </c>
      <c r="T80">
        <f>IF(COUNTIF('Bibliothèque transporteurs'!C:C,F80)=0,"inconnu",_xlfn.XLOOKUP(F80,'Bibliothèque transporteurs'!C:C,'Bibliothèque transporteurs'!A:A))</f>
        <v>17</v>
      </c>
      <c r="U80" t="str">
        <f>IF(OR(F80="6C",F80="6B"),_xlfn.XLOOKUP(E80,'Facture Chronopost'!L:L,'Facture Chronopost'!X:X),IF(OR(F80=17,F80=44),F80&amp;"_"&amp;H80,IF(COUNTIF('Bibliothèque transporteurs'!C:C,F80)=0,"inconnu",_xlfn.XLOOKUP(F80,'Bibliothèque transporteurs'!C:C,'Bibliothèque transporteurs'!B:B))))</f>
        <v>17_Z1</v>
      </c>
      <c r="V80" t="str">
        <f>IF(COUNTIF('Bibliothèque transporteurs'!C:C,F80)=0,"inconnu",_xlfn.XLOOKUP(F80,'Bibliothèque transporteurs'!C:C,'Bibliothèque transporteurs'!E:E))</f>
        <v>CHRONOPOST</v>
      </c>
      <c r="W80">
        <f t="shared" si="13"/>
        <v>14.32</v>
      </c>
      <c r="Y80" s="118">
        <f t="shared" si="11"/>
        <v>14.32</v>
      </c>
      <c r="Z80" s="118" t="str">
        <f t="shared" si="8"/>
        <v>OK</v>
      </c>
    </row>
    <row r="81" spans="1:26" x14ac:dyDescent="0.2">
      <c r="A81" s="9">
        <f t="shared" si="9"/>
        <v>40.915067529774255</v>
      </c>
      <c r="B81" s="9">
        <f t="shared" si="10"/>
        <v>35.35</v>
      </c>
      <c r="C81" s="9">
        <f t="shared" si="12"/>
        <v>34.85</v>
      </c>
      <c r="D81" s="8">
        <v>8656</v>
      </c>
      <c r="E81" t="s">
        <v>2201</v>
      </c>
      <c r="F81">
        <v>17</v>
      </c>
      <c r="G81" t="s">
        <v>145</v>
      </c>
      <c r="H81" t="s">
        <v>264</v>
      </c>
      <c r="O81">
        <v>34.85</v>
      </c>
      <c r="S81">
        <f>_xlfn.XLOOKUP(E81,'Facture Chronopost'!L:L,'Facture Chronopost'!AA:AA,"")</f>
        <v>0.5</v>
      </c>
      <c r="T81">
        <f>IF(COUNTIF('Bibliothèque transporteurs'!C:C,F81)=0,"inconnu",_xlfn.XLOOKUP(F81,'Bibliothèque transporteurs'!C:C,'Bibliothèque transporteurs'!A:A))</f>
        <v>17</v>
      </c>
      <c r="U81" t="str">
        <f>IF(OR(F81="6C",F81="6B"),_xlfn.XLOOKUP(E81,'Facture Chronopost'!L:L,'Facture Chronopost'!X:X),IF(OR(F81=17,F81=44),F81&amp;"_"&amp;H81,IF(COUNTIF('Bibliothèque transporteurs'!C:C,F81)=0,"inconnu",_xlfn.XLOOKUP(F81,'Bibliothèque transporteurs'!C:C,'Bibliothèque transporteurs'!B:B))))</f>
        <v>17_Z4</v>
      </c>
      <c r="V81" t="str">
        <f>IF(COUNTIF('Bibliothèque transporteurs'!C:C,F81)=0,"inconnu",_xlfn.XLOOKUP(F81,'Bibliothèque transporteurs'!C:C,'Bibliothèque transporteurs'!E:E))</f>
        <v>CHRONOPOST</v>
      </c>
      <c r="W81">
        <f t="shared" si="13"/>
        <v>35.35</v>
      </c>
      <c r="Y81" s="118">
        <f t="shared" si="11"/>
        <v>35.35</v>
      </c>
      <c r="Z81" s="118" t="str">
        <f t="shared" si="8"/>
        <v>OK</v>
      </c>
    </row>
    <row r="82" spans="1:26" x14ac:dyDescent="0.2">
      <c r="A82" s="9">
        <f t="shared" si="9"/>
        <v>9.2279033223536775</v>
      </c>
      <c r="B82" s="9">
        <f t="shared" si="10"/>
        <v>8.36</v>
      </c>
      <c r="C82" s="9">
        <f t="shared" si="12"/>
        <v>7.86</v>
      </c>
      <c r="D82" s="8">
        <v>8656</v>
      </c>
      <c r="E82" t="s">
        <v>2222</v>
      </c>
      <c r="F82">
        <v>17</v>
      </c>
      <c r="G82" t="s">
        <v>25</v>
      </c>
      <c r="H82" t="s">
        <v>181</v>
      </c>
      <c r="O82">
        <v>7.86</v>
      </c>
      <c r="S82">
        <f>_xlfn.XLOOKUP(E82,'Facture Chronopost'!L:L,'Facture Chronopost'!AA:AA,"")</f>
        <v>0.5</v>
      </c>
      <c r="T82">
        <f>IF(COUNTIF('Bibliothèque transporteurs'!C:C,F82)=0,"inconnu",_xlfn.XLOOKUP(F82,'Bibliothèque transporteurs'!C:C,'Bibliothèque transporteurs'!A:A))</f>
        <v>17</v>
      </c>
      <c r="U82" t="str">
        <f>IF(OR(F82="6C",F82="6B"),_xlfn.XLOOKUP(E82,'Facture Chronopost'!L:L,'Facture Chronopost'!X:X),IF(OR(F82=17,F82=44),F82&amp;"_"&amp;H82,IF(COUNTIF('Bibliothèque transporteurs'!C:C,F82)=0,"inconnu",_xlfn.XLOOKUP(F82,'Bibliothèque transporteurs'!C:C,'Bibliothèque transporteurs'!B:B))))</f>
        <v>17_Z2</v>
      </c>
      <c r="V82" t="str">
        <f>IF(COUNTIF('Bibliothèque transporteurs'!C:C,F82)=0,"inconnu",_xlfn.XLOOKUP(F82,'Bibliothèque transporteurs'!C:C,'Bibliothèque transporteurs'!E:E))</f>
        <v>CHRONOPOST</v>
      </c>
      <c r="W82">
        <f t="shared" si="13"/>
        <v>8.36</v>
      </c>
      <c r="Y82" s="118">
        <f t="shared" si="11"/>
        <v>8.36</v>
      </c>
      <c r="Z82" s="118" t="str">
        <f t="shared" si="8"/>
        <v>OK</v>
      </c>
    </row>
    <row r="83" spans="1:26" x14ac:dyDescent="0.2">
      <c r="A83" s="9">
        <f t="shared" si="9"/>
        <v>21.531774418825247</v>
      </c>
      <c r="B83" s="9">
        <f t="shared" si="10"/>
        <v>18.84</v>
      </c>
      <c r="C83" s="9">
        <f t="shared" si="12"/>
        <v>18.34</v>
      </c>
      <c r="D83" s="8">
        <v>6235</v>
      </c>
      <c r="E83" t="s">
        <v>2225</v>
      </c>
      <c r="F83">
        <v>17</v>
      </c>
      <c r="G83" t="s">
        <v>25</v>
      </c>
      <c r="H83" t="s">
        <v>152</v>
      </c>
      <c r="O83">
        <v>18.34</v>
      </c>
      <c r="S83">
        <f>_xlfn.XLOOKUP(E83,'Facture Chronopost'!L:L,'Facture Chronopost'!AA:AA,"")</f>
        <v>0.5</v>
      </c>
      <c r="T83">
        <f>IF(COUNTIF('Bibliothèque transporteurs'!C:C,F83)=0,"inconnu",_xlfn.XLOOKUP(F83,'Bibliothèque transporteurs'!C:C,'Bibliothèque transporteurs'!A:A))</f>
        <v>17</v>
      </c>
      <c r="U83" t="str">
        <f>IF(OR(F83="6C",F83="6B"),_xlfn.XLOOKUP(E83,'Facture Chronopost'!L:L,'Facture Chronopost'!X:X),IF(OR(F83=17,F83=44),F83&amp;"_"&amp;H83,IF(COUNTIF('Bibliothèque transporteurs'!C:C,F83)=0,"inconnu",_xlfn.XLOOKUP(F83,'Bibliothèque transporteurs'!C:C,'Bibliothèque transporteurs'!B:B))))</f>
        <v>17_Z1</v>
      </c>
      <c r="V83" t="str">
        <f>IF(COUNTIF('Bibliothèque transporteurs'!C:C,F83)=0,"inconnu",_xlfn.XLOOKUP(F83,'Bibliothèque transporteurs'!C:C,'Bibliothèque transporteurs'!E:E))</f>
        <v>CHRONOPOST</v>
      </c>
      <c r="W83">
        <f t="shared" si="13"/>
        <v>18.84</v>
      </c>
      <c r="Y83" s="118">
        <f t="shared" si="11"/>
        <v>18.84</v>
      </c>
      <c r="Z83" s="118" t="str">
        <f t="shared" si="8"/>
        <v>OK</v>
      </c>
    </row>
    <row r="84" spans="1:26" x14ac:dyDescent="0.2">
      <c r="A84" s="9">
        <f t="shared" si="9"/>
        <v>11.669893005622843</v>
      </c>
      <c r="B84" s="9">
        <f t="shared" si="10"/>
        <v>10.44</v>
      </c>
      <c r="C84" s="9">
        <f t="shared" si="12"/>
        <v>9.94</v>
      </c>
      <c r="D84" s="8">
        <v>6235</v>
      </c>
      <c r="E84" t="s">
        <v>2244</v>
      </c>
      <c r="F84">
        <v>17</v>
      </c>
      <c r="G84" t="s">
        <v>25</v>
      </c>
      <c r="H84" t="s">
        <v>152</v>
      </c>
      <c r="O84">
        <v>9.94</v>
      </c>
      <c r="S84">
        <f>_xlfn.XLOOKUP(E84,'Facture Chronopost'!L:L,'Facture Chronopost'!AA:AA,"")</f>
        <v>0.5</v>
      </c>
      <c r="T84">
        <f>IF(COUNTIF('Bibliothèque transporteurs'!C:C,F84)=0,"inconnu",_xlfn.XLOOKUP(F84,'Bibliothèque transporteurs'!C:C,'Bibliothèque transporteurs'!A:A))</f>
        <v>17</v>
      </c>
      <c r="U84" t="str">
        <f>IF(OR(F84="6C",F84="6B"),_xlfn.XLOOKUP(E84,'Facture Chronopost'!L:L,'Facture Chronopost'!X:X),IF(OR(F84=17,F84=44),F84&amp;"_"&amp;H84,IF(COUNTIF('Bibliothèque transporteurs'!C:C,F84)=0,"inconnu",_xlfn.XLOOKUP(F84,'Bibliothèque transporteurs'!C:C,'Bibliothèque transporteurs'!B:B))))</f>
        <v>17_Z1</v>
      </c>
      <c r="V84" t="str">
        <f>IF(COUNTIF('Bibliothèque transporteurs'!C:C,F84)=0,"inconnu",_xlfn.XLOOKUP(F84,'Bibliothèque transporteurs'!C:C,'Bibliothèque transporteurs'!E:E))</f>
        <v>CHRONOPOST</v>
      </c>
      <c r="W84">
        <f t="shared" si="13"/>
        <v>10.44</v>
      </c>
      <c r="Y84" s="118">
        <f t="shared" si="11"/>
        <v>10.44</v>
      </c>
      <c r="Z84" s="118" t="str">
        <f t="shared" si="8"/>
        <v>OK</v>
      </c>
    </row>
    <row r="85" spans="1:26" x14ac:dyDescent="0.2">
      <c r="A85" s="9">
        <f t="shared" si="9"/>
        <v>11.669893005622843</v>
      </c>
      <c r="B85" s="9">
        <f t="shared" si="10"/>
        <v>10.44</v>
      </c>
      <c r="C85" s="9">
        <f t="shared" si="12"/>
        <v>9.94</v>
      </c>
      <c r="D85" s="8">
        <v>6235</v>
      </c>
      <c r="E85" t="s">
        <v>2259</v>
      </c>
      <c r="F85">
        <v>17</v>
      </c>
      <c r="G85" t="s">
        <v>25</v>
      </c>
      <c r="H85" t="s">
        <v>152</v>
      </c>
      <c r="O85">
        <v>9.94</v>
      </c>
      <c r="S85">
        <f>_xlfn.XLOOKUP(E85,'Facture Chronopost'!L:L,'Facture Chronopost'!AA:AA,"")</f>
        <v>0.5</v>
      </c>
      <c r="T85">
        <f>IF(COUNTIF('Bibliothèque transporteurs'!C:C,F85)=0,"inconnu",_xlfn.XLOOKUP(F85,'Bibliothèque transporteurs'!C:C,'Bibliothèque transporteurs'!A:A))</f>
        <v>17</v>
      </c>
      <c r="U85" t="str">
        <f>IF(OR(F85="6C",F85="6B"),_xlfn.XLOOKUP(E85,'Facture Chronopost'!L:L,'Facture Chronopost'!X:X),IF(OR(F85=17,F85=44),F85&amp;"_"&amp;H85,IF(COUNTIF('Bibliothèque transporteurs'!C:C,F85)=0,"inconnu",_xlfn.XLOOKUP(F85,'Bibliothèque transporteurs'!C:C,'Bibliothèque transporteurs'!B:B))))</f>
        <v>17_Z1</v>
      </c>
      <c r="V85" t="str">
        <f>IF(COUNTIF('Bibliothèque transporteurs'!C:C,F85)=0,"inconnu",_xlfn.XLOOKUP(F85,'Bibliothèque transporteurs'!C:C,'Bibliothèque transporteurs'!E:E))</f>
        <v>CHRONOPOST</v>
      </c>
      <c r="W85">
        <f t="shared" si="13"/>
        <v>10.44</v>
      </c>
      <c r="Y85" s="118">
        <f t="shared" si="11"/>
        <v>10.44</v>
      </c>
      <c r="Z85" s="118" t="str">
        <f t="shared" si="8"/>
        <v>OK</v>
      </c>
    </row>
    <row r="86" spans="1:26" x14ac:dyDescent="0.2">
      <c r="A86" s="9">
        <f t="shared" si="9"/>
        <v>9.2279033223536775</v>
      </c>
      <c r="B86" s="9">
        <f t="shared" si="10"/>
        <v>8.36</v>
      </c>
      <c r="C86" s="9">
        <f t="shared" si="12"/>
        <v>7.86</v>
      </c>
      <c r="D86" s="8">
        <v>6235</v>
      </c>
      <c r="E86" t="s">
        <v>2270</v>
      </c>
      <c r="F86">
        <v>17</v>
      </c>
      <c r="G86" t="s">
        <v>25</v>
      </c>
      <c r="H86" t="s">
        <v>152</v>
      </c>
      <c r="O86">
        <v>7.86</v>
      </c>
      <c r="S86">
        <f>_xlfn.XLOOKUP(E86,'Facture Chronopost'!L:L,'Facture Chronopost'!AA:AA,"")</f>
        <v>0.5</v>
      </c>
      <c r="T86">
        <f>IF(COUNTIF('Bibliothèque transporteurs'!C:C,F86)=0,"inconnu",_xlfn.XLOOKUP(F86,'Bibliothèque transporteurs'!C:C,'Bibliothèque transporteurs'!A:A))</f>
        <v>17</v>
      </c>
      <c r="U86" t="str">
        <f>IF(OR(F86="6C",F86="6B"),_xlfn.XLOOKUP(E86,'Facture Chronopost'!L:L,'Facture Chronopost'!X:X),IF(OR(F86=17,F86=44),F86&amp;"_"&amp;H86,IF(COUNTIF('Bibliothèque transporteurs'!C:C,F86)=0,"inconnu",_xlfn.XLOOKUP(F86,'Bibliothèque transporteurs'!C:C,'Bibliothèque transporteurs'!B:B))))</f>
        <v>17_Z1</v>
      </c>
      <c r="V86" t="str">
        <f>IF(COUNTIF('Bibliothèque transporteurs'!C:C,F86)=0,"inconnu",_xlfn.XLOOKUP(F86,'Bibliothèque transporteurs'!C:C,'Bibliothèque transporteurs'!E:E))</f>
        <v>CHRONOPOST</v>
      </c>
      <c r="W86">
        <f t="shared" si="13"/>
        <v>8.36</v>
      </c>
      <c r="Y86" s="118">
        <f t="shared" si="11"/>
        <v>8.36</v>
      </c>
      <c r="Z86" s="118" t="str">
        <f t="shared" si="8"/>
        <v>OK</v>
      </c>
    </row>
    <row r="87" spans="1:26" x14ac:dyDescent="0.2">
      <c r="A87" s="9">
        <f t="shared" si="9"/>
        <v>11.669893005622843</v>
      </c>
      <c r="B87" s="9">
        <f t="shared" si="10"/>
        <v>10.44</v>
      </c>
      <c r="C87" s="9">
        <f t="shared" si="12"/>
        <v>9.94</v>
      </c>
      <c r="D87" s="8">
        <v>6235</v>
      </c>
      <c r="E87" t="s">
        <v>2286</v>
      </c>
      <c r="F87">
        <v>17</v>
      </c>
      <c r="G87" t="s">
        <v>25</v>
      </c>
      <c r="H87" t="s">
        <v>152</v>
      </c>
      <c r="O87">
        <v>9.94</v>
      </c>
      <c r="S87">
        <f>_xlfn.XLOOKUP(E87,'Facture Chronopost'!L:L,'Facture Chronopost'!AA:AA,"")</f>
        <v>0.5</v>
      </c>
      <c r="T87">
        <f>IF(COUNTIF('Bibliothèque transporteurs'!C:C,F87)=0,"inconnu",_xlfn.XLOOKUP(F87,'Bibliothèque transporteurs'!C:C,'Bibliothèque transporteurs'!A:A))</f>
        <v>17</v>
      </c>
      <c r="U87" t="str">
        <f>IF(OR(F87="6C",F87="6B"),_xlfn.XLOOKUP(E87,'Facture Chronopost'!L:L,'Facture Chronopost'!X:X),IF(OR(F87=17,F87=44),F87&amp;"_"&amp;H87,IF(COUNTIF('Bibliothèque transporteurs'!C:C,F87)=0,"inconnu",_xlfn.XLOOKUP(F87,'Bibliothèque transporteurs'!C:C,'Bibliothèque transporteurs'!B:B))))</f>
        <v>17_Z1</v>
      </c>
      <c r="V87" t="str">
        <f>IF(COUNTIF('Bibliothèque transporteurs'!C:C,F87)=0,"inconnu",_xlfn.XLOOKUP(F87,'Bibliothèque transporteurs'!C:C,'Bibliothèque transporteurs'!E:E))</f>
        <v>CHRONOPOST</v>
      </c>
      <c r="W87">
        <f t="shared" si="13"/>
        <v>10.44</v>
      </c>
      <c r="Y87" s="118">
        <f t="shared" si="11"/>
        <v>10.44</v>
      </c>
      <c r="Z87" s="118" t="str">
        <f t="shared" si="8"/>
        <v>OK</v>
      </c>
    </row>
    <row r="88" spans="1:26" x14ac:dyDescent="0.2">
      <c r="A88" s="9">
        <f t="shared" si="9"/>
        <v>22.858432275601281</v>
      </c>
      <c r="B88" s="9">
        <f t="shared" si="10"/>
        <v>19.97</v>
      </c>
      <c r="C88" s="9">
        <f t="shared" si="12"/>
        <v>19.47</v>
      </c>
      <c r="D88" s="8">
        <v>6235</v>
      </c>
      <c r="E88" t="s">
        <v>2284</v>
      </c>
      <c r="F88">
        <v>17</v>
      </c>
      <c r="G88" t="s">
        <v>25</v>
      </c>
      <c r="H88" t="s">
        <v>152</v>
      </c>
      <c r="O88">
        <v>19.47</v>
      </c>
      <c r="S88">
        <f>_xlfn.XLOOKUP(E88,'Facture Chronopost'!L:L,'Facture Chronopost'!AA:AA,"")</f>
        <v>0.5</v>
      </c>
      <c r="T88">
        <f>IF(COUNTIF('Bibliothèque transporteurs'!C:C,F88)=0,"inconnu",_xlfn.XLOOKUP(F88,'Bibliothèque transporteurs'!C:C,'Bibliothèque transporteurs'!A:A))</f>
        <v>17</v>
      </c>
      <c r="U88" t="str">
        <f>IF(OR(F88="6C",F88="6B"),_xlfn.XLOOKUP(E88,'Facture Chronopost'!L:L,'Facture Chronopost'!X:X),IF(OR(F88=17,F88=44),F88&amp;"_"&amp;H88,IF(COUNTIF('Bibliothèque transporteurs'!C:C,F88)=0,"inconnu",_xlfn.XLOOKUP(F88,'Bibliothèque transporteurs'!C:C,'Bibliothèque transporteurs'!B:B))))</f>
        <v>17_Z1</v>
      </c>
      <c r="V88" t="str">
        <f>IF(COUNTIF('Bibliothèque transporteurs'!C:C,F88)=0,"inconnu",_xlfn.XLOOKUP(F88,'Bibliothèque transporteurs'!C:C,'Bibliothèque transporteurs'!E:E))</f>
        <v>CHRONOPOST</v>
      </c>
      <c r="W88">
        <f t="shared" si="13"/>
        <v>19.97</v>
      </c>
      <c r="Y88" s="118">
        <f t="shared" si="11"/>
        <v>19.97</v>
      </c>
      <c r="Z88" s="118" t="str">
        <f t="shared" si="8"/>
        <v>OK</v>
      </c>
    </row>
    <row r="89" spans="1:26" x14ac:dyDescent="0.2">
      <c r="A89" s="9">
        <f t="shared" si="9"/>
        <v>21.531774418825247</v>
      </c>
      <c r="B89" s="9">
        <f t="shared" si="10"/>
        <v>18.84</v>
      </c>
      <c r="C89" s="9">
        <f t="shared" si="12"/>
        <v>18.34</v>
      </c>
      <c r="D89" s="8">
        <v>6235</v>
      </c>
      <c r="E89" t="s">
        <v>2281</v>
      </c>
      <c r="F89">
        <v>17</v>
      </c>
      <c r="G89" t="s">
        <v>25</v>
      </c>
      <c r="H89" t="s">
        <v>152</v>
      </c>
      <c r="O89">
        <v>18.34</v>
      </c>
      <c r="S89">
        <f>_xlfn.XLOOKUP(E89,'Facture Chronopost'!L:L,'Facture Chronopost'!AA:AA,"")</f>
        <v>0.5</v>
      </c>
      <c r="T89">
        <f>IF(COUNTIF('Bibliothèque transporteurs'!C:C,F89)=0,"inconnu",_xlfn.XLOOKUP(F89,'Bibliothèque transporteurs'!C:C,'Bibliothèque transporteurs'!A:A))</f>
        <v>17</v>
      </c>
      <c r="U89" t="str">
        <f>IF(OR(F89="6C",F89="6B"),_xlfn.XLOOKUP(E89,'Facture Chronopost'!L:L,'Facture Chronopost'!X:X),IF(OR(F89=17,F89=44),F89&amp;"_"&amp;H89,IF(COUNTIF('Bibliothèque transporteurs'!C:C,F89)=0,"inconnu",_xlfn.XLOOKUP(F89,'Bibliothèque transporteurs'!C:C,'Bibliothèque transporteurs'!B:B))))</f>
        <v>17_Z1</v>
      </c>
      <c r="V89" t="str">
        <f>IF(COUNTIF('Bibliothèque transporteurs'!C:C,F89)=0,"inconnu",_xlfn.XLOOKUP(F89,'Bibliothèque transporteurs'!C:C,'Bibliothèque transporteurs'!E:E))</f>
        <v>CHRONOPOST</v>
      </c>
      <c r="W89">
        <f t="shared" si="13"/>
        <v>18.84</v>
      </c>
      <c r="Y89" s="118">
        <f t="shared" si="11"/>
        <v>18.84</v>
      </c>
      <c r="Z89" s="118" t="str">
        <f t="shared" si="8"/>
        <v>OK</v>
      </c>
    </row>
    <row r="90" spans="1:26" x14ac:dyDescent="0.2">
      <c r="A90" s="9">
        <f t="shared" si="9"/>
        <v>21.531774418825247</v>
      </c>
      <c r="B90" s="9">
        <f t="shared" si="10"/>
        <v>18.84</v>
      </c>
      <c r="C90" s="9">
        <f t="shared" si="12"/>
        <v>18.34</v>
      </c>
      <c r="D90" s="8">
        <v>6235</v>
      </c>
      <c r="E90" t="s">
        <v>2231</v>
      </c>
      <c r="F90">
        <v>17</v>
      </c>
      <c r="G90" t="s">
        <v>25</v>
      </c>
      <c r="H90" t="s">
        <v>181</v>
      </c>
      <c r="O90">
        <v>18.34</v>
      </c>
      <c r="S90">
        <f>_xlfn.XLOOKUP(E90,'Facture Chronopost'!L:L,'Facture Chronopost'!AA:AA,"")</f>
        <v>0.5</v>
      </c>
      <c r="T90">
        <f>IF(COUNTIF('Bibliothèque transporteurs'!C:C,F90)=0,"inconnu",_xlfn.XLOOKUP(F90,'Bibliothèque transporteurs'!C:C,'Bibliothèque transporteurs'!A:A))</f>
        <v>17</v>
      </c>
      <c r="U90" t="str">
        <f>IF(OR(F90="6C",F90="6B"),_xlfn.XLOOKUP(E90,'Facture Chronopost'!L:L,'Facture Chronopost'!X:X),IF(OR(F90=17,F90=44),F90&amp;"_"&amp;H90,IF(COUNTIF('Bibliothèque transporteurs'!C:C,F90)=0,"inconnu",_xlfn.XLOOKUP(F90,'Bibliothèque transporteurs'!C:C,'Bibliothèque transporteurs'!B:B))))</f>
        <v>17_Z2</v>
      </c>
      <c r="V90" t="str">
        <f>IF(COUNTIF('Bibliothèque transporteurs'!C:C,F90)=0,"inconnu",_xlfn.XLOOKUP(F90,'Bibliothèque transporteurs'!C:C,'Bibliothèque transporteurs'!E:E))</f>
        <v>CHRONOPOST</v>
      </c>
      <c r="W90">
        <f t="shared" si="13"/>
        <v>18.84</v>
      </c>
      <c r="Y90" s="118">
        <f t="shared" si="11"/>
        <v>18.84</v>
      </c>
      <c r="Z90" s="118" t="str">
        <f t="shared" si="8"/>
        <v>OK</v>
      </c>
    </row>
    <row r="91" spans="1:26" x14ac:dyDescent="0.2">
      <c r="A91" s="9">
        <f t="shared" si="9"/>
        <v>13.571827278169021</v>
      </c>
      <c r="B91" s="9">
        <f t="shared" si="10"/>
        <v>12.06</v>
      </c>
      <c r="C91" s="9">
        <f t="shared" si="12"/>
        <v>11.56</v>
      </c>
      <c r="D91" s="8">
        <v>8656</v>
      </c>
      <c r="E91" t="s">
        <v>2254</v>
      </c>
      <c r="F91">
        <v>17</v>
      </c>
      <c r="G91" t="s">
        <v>25</v>
      </c>
      <c r="H91" t="s">
        <v>181</v>
      </c>
      <c r="O91">
        <v>11.56</v>
      </c>
      <c r="S91">
        <f>_xlfn.XLOOKUP(E91,'Facture Chronopost'!L:L,'Facture Chronopost'!AA:AA,"")</f>
        <v>0.5</v>
      </c>
      <c r="T91">
        <f>IF(COUNTIF('Bibliothèque transporteurs'!C:C,F91)=0,"inconnu",_xlfn.XLOOKUP(F91,'Bibliothèque transporteurs'!C:C,'Bibliothèque transporteurs'!A:A))</f>
        <v>17</v>
      </c>
      <c r="U91" t="str">
        <f>IF(OR(F91="6C",F91="6B"),_xlfn.XLOOKUP(E91,'Facture Chronopost'!L:L,'Facture Chronopost'!X:X),IF(OR(F91=17,F91=44),F91&amp;"_"&amp;H91,IF(COUNTIF('Bibliothèque transporteurs'!C:C,F91)=0,"inconnu",_xlfn.XLOOKUP(F91,'Bibliothèque transporteurs'!C:C,'Bibliothèque transporteurs'!B:B))))</f>
        <v>17_Z2</v>
      </c>
      <c r="V91" t="str">
        <f>IF(COUNTIF('Bibliothèque transporteurs'!C:C,F91)=0,"inconnu",_xlfn.XLOOKUP(F91,'Bibliothèque transporteurs'!C:C,'Bibliothèque transporteurs'!E:E))</f>
        <v>CHRONOPOST</v>
      </c>
      <c r="W91">
        <f t="shared" si="13"/>
        <v>12.06</v>
      </c>
      <c r="Y91" s="118">
        <f t="shared" si="11"/>
        <v>12.06</v>
      </c>
      <c r="Z91" s="118" t="str">
        <f t="shared" si="8"/>
        <v>OK</v>
      </c>
    </row>
    <row r="92" spans="1:26" x14ac:dyDescent="0.2">
      <c r="A92" s="9">
        <f t="shared" si="9"/>
        <v>11.669893005622843</v>
      </c>
      <c r="B92" s="9">
        <f t="shared" si="10"/>
        <v>10.44</v>
      </c>
      <c r="C92" s="9">
        <f t="shared" si="12"/>
        <v>9.94</v>
      </c>
      <c r="D92" s="8">
        <v>6235</v>
      </c>
      <c r="E92" t="s">
        <v>2289</v>
      </c>
      <c r="F92">
        <v>17</v>
      </c>
      <c r="G92" t="s">
        <v>25</v>
      </c>
      <c r="H92" t="s">
        <v>152</v>
      </c>
      <c r="O92">
        <v>9.94</v>
      </c>
      <c r="S92">
        <f>_xlfn.XLOOKUP(E92,'Facture Chronopost'!L:L,'Facture Chronopost'!AA:AA,"")</f>
        <v>0.5</v>
      </c>
      <c r="T92">
        <f>IF(COUNTIF('Bibliothèque transporteurs'!C:C,F92)=0,"inconnu",_xlfn.XLOOKUP(F92,'Bibliothèque transporteurs'!C:C,'Bibliothèque transporteurs'!A:A))</f>
        <v>17</v>
      </c>
      <c r="U92" t="str">
        <f>IF(OR(F92="6C",F92="6B"),_xlfn.XLOOKUP(E92,'Facture Chronopost'!L:L,'Facture Chronopost'!X:X),IF(OR(F92=17,F92=44),F92&amp;"_"&amp;H92,IF(COUNTIF('Bibliothèque transporteurs'!C:C,F92)=0,"inconnu",_xlfn.XLOOKUP(F92,'Bibliothèque transporteurs'!C:C,'Bibliothèque transporteurs'!B:B))))</f>
        <v>17_Z1</v>
      </c>
      <c r="V92" t="str">
        <f>IF(COUNTIF('Bibliothèque transporteurs'!C:C,F92)=0,"inconnu",_xlfn.XLOOKUP(F92,'Bibliothèque transporteurs'!C:C,'Bibliothèque transporteurs'!E:E))</f>
        <v>CHRONOPOST</v>
      </c>
      <c r="W92">
        <f t="shared" si="13"/>
        <v>10.44</v>
      </c>
      <c r="Y92" s="118">
        <f t="shared" si="11"/>
        <v>10.44</v>
      </c>
      <c r="Z92" s="118" t="str">
        <f t="shared" si="8"/>
        <v>OK</v>
      </c>
    </row>
    <row r="93" spans="1:26" x14ac:dyDescent="0.2">
      <c r="A93" s="9">
        <f t="shared" si="9"/>
        <v>17.55180084849713</v>
      </c>
      <c r="B93" s="9">
        <f t="shared" si="10"/>
        <v>15.45</v>
      </c>
      <c r="C93" s="9">
        <f t="shared" si="12"/>
        <v>14.95</v>
      </c>
      <c r="D93" s="8">
        <v>8656</v>
      </c>
      <c r="E93" t="s">
        <v>2257</v>
      </c>
      <c r="F93">
        <v>17</v>
      </c>
      <c r="G93" t="s">
        <v>25</v>
      </c>
      <c r="H93" t="s">
        <v>152</v>
      </c>
      <c r="O93">
        <v>14.95</v>
      </c>
      <c r="S93">
        <f>_xlfn.XLOOKUP(E93,'Facture Chronopost'!L:L,'Facture Chronopost'!AA:AA,"")</f>
        <v>0.5</v>
      </c>
      <c r="T93">
        <f>IF(COUNTIF('Bibliothèque transporteurs'!C:C,F93)=0,"inconnu",_xlfn.XLOOKUP(F93,'Bibliothèque transporteurs'!C:C,'Bibliothèque transporteurs'!A:A))</f>
        <v>17</v>
      </c>
      <c r="U93" t="str">
        <f>IF(OR(F93="6C",F93="6B"),_xlfn.XLOOKUP(E93,'Facture Chronopost'!L:L,'Facture Chronopost'!X:X),IF(OR(F93=17,F93=44),F93&amp;"_"&amp;H93,IF(COUNTIF('Bibliothèque transporteurs'!C:C,F93)=0,"inconnu",_xlfn.XLOOKUP(F93,'Bibliothèque transporteurs'!C:C,'Bibliothèque transporteurs'!B:B))))</f>
        <v>17_Z1</v>
      </c>
      <c r="V93" t="str">
        <f>IF(COUNTIF('Bibliothèque transporteurs'!C:C,F93)=0,"inconnu",_xlfn.XLOOKUP(F93,'Bibliothèque transporteurs'!C:C,'Bibliothèque transporteurs'!E:E))</f>
        <v>CHRONOPOST</v>
      </c>
      <c r="W93">
        <f t="shared" si="13"/>
        <v>15.45</v>
      </c>
      <c r="Y93" s="118">
        <f t="shared" si="11"/>
        <v>15.45</v>
      </c>
      <c r="Z93" s="118" t="str">
        <f t="shared" si="8"/>
        <v>OK</v>
      </c>
    </row>
    <row r="94" spans="1:26" x14ac:dyDescent="0.2">
      <c r="A94" s="9">
        <f t="shared" si="9"/>
        <v>21.531774418825247</v>
      </c>
      <c r="B94" s="9">
        <f t="shared" si="10"/>
        <v>18.84</v>
      </c>
      <c r="C94" s="9">
        <f t="shared" si="12"/>
        <v>18.34</v>
      </c>
      <c r="D94" s="8">
        <v>6235</v>
      </c>
      <c r="E94" t="s">
        <v>2273</v>
      </c>
      <c r="F94">
        <v>17</v>
      </c>
      <c r="G94" t="s">
        <v>25</v>
      </c>
      <c r="H94" t="s">
        <v>152</v>
      </c>
      <c r="O94">
        <v>18.34</v>
      </c>
      <c r="S94">
        <f>_xlfn.XLOOKUP(E94,'Facture Chronopost'!L:L,'Facture Chronopost'!AA:AA,"")</f>
        <v>0.5</v>
      </c>
      <c r="T94">
        <f>IF(COUNTIF('Bibliothèque transporteurs'!C:C,F94)=0,"inconnu",_xlfn.XLOOKUP(F94,'Bibliothèque transporteurs'!C:C,'Bibliothèque transporteurs'!A:A))</f>
        <v>17</v>
      </c>
      <c r="U94" t="str">
        <f>IF(OR(F94="6C",F94="6B"),_xlfn.XLOOKUP(E94,'Facture Chronopost'!L:L,'Facture Chronopost'!X:X),IF(OR(F94=17,F94=44),F94&amp;"_"&amp;H94,IF(COUNTIF('Bibliothèque transporteurs'!C:C,F94)=0,"inconnu",_xlfn.XLOOKUP(F94,'Bibliothèque transporteurs'!C:C,'Bibliothèque transporteurs'!B:B))))</f>
        <v>17_Z1</v>
      </c>
      <c r="V94" t="str">
        <f>IF(COUNTIF('Bibliothèque transporteurs'!C:C,F94)=0,"inconnu",_xlfn.XLOOKUP(F94,'Bibliothèque transporteurs'!C:C,'Bibliothèque transporteurs'!E:E))</f>
        <v>CHRONOPOST</v>
      </c>
      <c r="W94">
        <f t="shared" si="13"/>
        <v>18.84</v>
      </c>
      <c r="Y94" s="118">
        <f t="shared" si="11"/>
        <v>18.84</v>
      </c>
      <c r="Z94" s="118" t="str">
        <f t="shared" si="8"/>
        <v>OK</v>
      </c>
    </row>
    <row r="95" spans="1:26" x14ac:dyDescent="0.2">
      <c r="A95" s="9">
        <f t="shared" si="9"/>
        <v>37.463409035153418</v>
      </c>
      <c r="B95" s="9">
        <f t="shared" si="10"/>
        <v>32.409999999999997</v>
      </c>
      <c r="C95" s="9">
        <f t="shared" si="12"/>
        <v>31.91</v>
      </c>
      <c r="D95" s="8">
        <v>6235</v>
      </c>
      <c r="E95" t="s">
        <v>2234</v>
      </c>
      <c r="F95">
        <v>17</v>
      </c>
      <c r="G95" t="s">
        <v>25</v>
      </c>
      <c r="H95" t="s">
        <v>237</v>
      </c>
      <c r="O95">
        <v>31.91</v>
      </c>
      <c r="S95">
        <f>_xlfn.XLOOKUP(E95,'Facture Chronopost'!L:L,'Facture Chronopost'!AA:AA,"")</f>
        <v>0.5</v>
      </c>
      <c r="T95">
        <f>IF(COUNTIF('Bibliothèque transporteurs'!C:C,F95)=0,"inconnu",_xlfn.XLOOKUP(F95,'Bibliothèque transporteurs'!C:C,'Bibliothèque transporteurs'!A:A))</f>
        <v>17</v>
      </c>
      <c r="U95" t="str">
        <f>IF(OR(F95="6C",F95="6B"),_xlfn.XLOOKUP(E95,'Facture Chronopost'!L:L,'Facture Chronopost'!X:X),IF(OR(F95=17,F95=44),F95&amp;"_"&amp;H95,IF(COUNTIF('Bibliothèque transporteurs'!C:C,F95)=0,"inconnu",_xlfn.XLOOKUP(F95,'Bibliothèque transporteurs'!C:C,'Bibliothèque transporteurs'!B:B))))</f>
        <v>17_Z3</v>
      </c>
      <c r="V95" t="str">
        <f>IF(COUNTIF('Bibliothèque transporteurs'!C:C,F95)=0,"inconnu",_xlfn.XLOOKUP(F95,'Bibliothèque transporteurs'!C:C,'Bibliothèque transporteurs'!E:E))</f>
        <v>CHRONOPOST</v>
      </c>
      <c r="W95">
        <f t="shared" si="13"/>
        <v>32.409999999999997</v>
      </c>
      <c r="Y95" s="118">
        <f t="shared" si="11"/>
        <v>32.409999999999997</v>
      </c>
      <c r="Z95" s="118" t="str">
        <f t="shared" si="8"/>
        <v>OK</v>
      </c>
    </row>
    <row r="96" spans="1:26" x14ac:dyDescent="0.2">
      <c r="A96" s="9">
        <f t="shared" si="9"/>
        <v>25.629151339310528</v>
      </c>
      <c r="B96" s="9">
        <f t="shared" si="10"/>
        <v>22.33</v>
      </c>
      <c r="C96" s="9">
        <f t="shared" si="12"/>
        <v>21.83</v>
      </c>
      <c r="D96" s="8">
        <v>6235</v>
      </c>
      <c r="E96" t="s">
        <v>2241</v>
      </c>
      <c r="F96">
        <v>17</v>
      </c>
      <c r="G96" t="s">
        <v>25</v>
      </c>
      <c r="H96" t="s">
        <v>152</v>
      </c>
      <c r="O96">
        <v>21.83</v>
      </c>
      <c r="S96">
        <f>_xlfn.XLOOKUP(E96,'Facture Chronopost'!L:L,'Facture Chronopost'!AA:AA,"")</f>
        <v>0.5</v>
      </c>
      <c r="T96">
        <f>IF(COUNTIF('Bibliothèque transporteurs'!C:C,F96)=0,"inconnu",_xlfn.XLOOKUP(F96,'Bibliothèque transporteurs'!C:C,'Bibliothèque transporteurs'!A:A))</f>
        <v>17</v>
      </c>
      <c r="U96" t="str">
        <f>IF(OR(F96="6C",F96="6B"),_xlfn.XLOOKUP(E96,'Facture Chronopost'!L:L,'Facture Chronopost'!X:X),IF(OR(F96=17,F96=44),F96&amp;"_"&amp;H96,IF(COUNTIF('Bibliothèque transporteurs'!C:C,F96)=0,"inconnu",_xlfn.XLOOKUP(F96,'Bibliothèque transporteurs'!C:C,'Bibliothèque transporteurs'!B:B))))</f>
        <v>17_Z1</v>
      </c>
      <c r="V96" t="str">
        <f>IF(COUNTIF('Bibliothèque transporteurs'!C:C,F96)=0,"inconnu",_xlfn.XLOOKUP(F96,'Bibliothèque transporteurs'!C:C,'Bibliothèque transporteurs'!E:E))</f>
        <v>CHRONOPOST</v>
      </c>
      <c r="W96">
        <f t="shared" si="13"/>
        <v>22.33</v>
      </c>
      <c r="Y96" s="118">
        <f t="shared" si="11"/>
        <v>22.33</v>
      </c>
      <c r="Z96" s="118" t="str">
        <f t="shared" si="8"/>
        <v>OK</v>
      </c>
    </row>
    <row r="97" spans="1:26" x14ac:dyDescent="0.2">
      <c r="A97" s="9">
        <f t="shared" si="9"/>
        <v>22.858432275601281</v>
      </c>
      <c r="B97" s="9">
        <f t="shared" si="10"/>
        <v>19.97</v>
      </c>
      <c r="C97" s="9">
        <f t="shared" si="12"/>
        <v>19.47</v>
      </c>
      <c r="D97" s="8">
        <v>6235</v>
      </c>
      <c r="E97" t="s">
        <v>2265</v>
      </c>
      <c r="F97">
        <v>17</v>
      </c>
      <c r="G97" t="s">
        <v>25</v>
      </c>
      <c r="H97" t="s">
        <v>152</v>
      </c>
      <c r="O97">
        <v>19.47</v>
      </c>
      <c r="S97">
        <f>_xlfn.XLOOKUP(E97,'Facture Chronopost'!L:L,'Facture Chronopost'!AA:AA,"")</f>
        <v>0.5</v>
      </c>
      <c r="T97">
        <f>IF(COUNTIF('Bibliothèque transporteurs'!C:C,F97)=0,"inconnu",_xlfn.XLOOKUP(F97,'Bibliothèque transporteurs'!C:C,'Bibliothèque transporteurs'!A:A))</f>
        <v>17</v>
      </c>
      <c r="U97" t="str">
        <f>IF(OR(F97="6C",F97="6B"),_xlfn.XLOOKUP(E97,'Facture Chronopost'!L:L,'Facture Chronopost'!X:X),IF(OR(F97=17,F97=44),F97&amp;"_"&amp;H97,IF(COUNTIF('Bibliothèque transporteurs'!C:C,F97)=0,"inconnu",_xlfn.XLOOKUP(F97,'Bibliothèque transporteurs'!C:C,'Bibliothèque transporteurs'!B:B))))</f>
        <v>17_Z1</v>
      </c>
      <c r="V97" t="str">
        <f>IF(COUNTIF('Bibliothèque transporteurs'!C:C,F97)=0,"inconnu",_xlfn.XLOOKUP(F97,'Bibliothèque transporteurs'!C:C,'Bibliothèque transporteurs'!E:E))</f>
        <v>CHRONOPOST</v>
      </c>
      <c r="W97">
        <f t="shared" si="13"/>
        <v>19.97</v>
      </c>
      <c r="Y97" s="118">
        <f t="shared" si="11"/>
        <v>19.97</v>
      </c>
      <c r="Z97" s="118" t="str">
        <f t="shared" si="8"/>
        <v>OK</v>
      </c>
    </row>
    <row r="98" spans="1:26" x14ac:dyDescent="0.2">
      <c r="A98" s="9">
        <f t="shared" si="9"/>
        <v>22.858432275601281</v>
      </c>
      <c r="B98" s="9">
        <f t="shared" si="10"/>
        <v>19.97</v>
      </c>
      <c r="C98" s="9">
        <f t="shared" si="12"/>
        <v>19.47</v>
      </c>
      <c r="D98" s="8">
        <v>6235</v>
      </c>
      <c r="E98" t="s">
        <v>2262</v>
      </c>
      <c r="F98">
        <v>17</v>
      </c>
      <c r="G98" t="s">
        <v>25</v>
      </c>
      <c r="H98" t="s">
        <v>181</v>
      </c>
      <c r="O98">
        <v>19.47</v>
      </c>
      <c r="S98">
        <f>_xlfn.XLOOKUP(E98,'Facture Chronopost'!L:L,'Facture Chronopost'!AA:AA,"")</f>
        <v>0.5</v>
      </c>
      <c r="T98">
        <f>IF(COUNTIF('Bibliothèque transporteurs'!C:C,F98)=0,"inconnu",_xlfn.XLOOKUP(F98,'Bibliothèque transporteurs'!C:C,'Bibliothèque transporteurs'!A:A))</f>
        <v>17</v>
      </c>
      <c r="U98" t="str">
        <f>IF(OR(F98="6C",F98="6B"),_xlfn.XLOOKUP(E98,'Facture Chronopost'!L:L,'Facture Chronopost'!X:X),IF(OR(F98=17,F98=44),F98&amp;"_"&amp;H98,IF(COUNTIF('Bibliothèque transporteurs'!C:C,F98)=0,"inconnu",_xlfn.XLOOKUP(F98,'Bibliothèque transporteurs'!C:C,'Bibliothèque transporteurs'!B:B))))</f>
        <v>17_Z2</v>
      </c>
      <c r="V98" t="str">
        <f>IF(COUNTIF('Bibliothèque transporteurs'!C:C,F98)=0,"inconnu",_xlfn.XLOOKUP(F98,'Bibliothèque transporteurs'!C:C,'Bibliothèque transporteurs'!E:E))</f>
        <v>CHRONOPOST</v>
      </c>
      <c r="W98">
        <f t="shared" si="13"/>
        <v>19.97</v>
      </c>
      <c r="Y98" s="118">
        <f t="shared" si="11"/>
        <v>19.97</v>
      </c>
      <c r="Z98" s="118" t="str">
        <f t="shared" si="8"/>
        <v>OK</v>
      </c>
    </row>
    <row r="99" spans="1:26" x14ac:dyDescent="0.2">
      <c r="A99" s="9">
        <f t="shared" si="9"/>
        <v>9.2279033223536775</v>
      </c>
      <c r="B99" s="9">
        <f t="shared" si="10"/>
        <v>8.36</v>
      </c>
      <c r="C99" s="9">
        <f t="shared" si="12"/>
        <v>7.86</v>
      </c>
      <c r="D99" s="8">
        <v>8656</v>
      </c>
      <c r="E99" t="s">
        <v>2239</v>
      </c>
      <c r="F99">
        <v>17</v>
      </c>
      <c r="G99" t="s">
        <v>25</v>
      </c>
      <c r="H99" t="s">
        <v>152</v>
      </c>
      <c r="O99">
        <v>7.86</v>
      </c>
      <c r="S99">
        <f>_xlfn.XLOOKUP(E99,'Facture Chronopost'!L:L,'Facture Chronopost'!AA:AA,"")</f>
        <v>0.5</v>
      </c>
      <c r="T99">
        <f>IF(COUNTIF('Bibliothèque transporteurs'!C:C,F99)=0,"inconnu",_xlfn.XLOOKUP(F99,'Bibliothèque transporteurs'!C:C,'Bibliothèque transporteurs'!A:A))</f>
        <v>17</v>
      </c>
      <c r="U99" t="str">
        <f>IF(OR(F99="6C",F99="6B"),_xlfn.XLOOKUP(E99,'Facture Chronopost'!L:L,'Facture Chronopost'!X:X),IF(OR(F99=17,F99=44),F99&amp;"_"&amp;H99,IF(COUNTIF('Bibliothèque transporteurs'!C:C,F99)=0,"inconnu",_xlfn.XLOOKUP(F99,'Bibliothèque transporteurs'!C:C,'Bibliothèque transporteurs'!B:B))))</f>
        <v>17_Z1</v>
      </c>
      <c r="V99" t="str">
        <f>IF(COUNTIF('Bibliothèque transporteurs'!C:C,F99)=0,"inconnu",_xlfn.XLOOKUP(F99,'Bibliothèque transporteurs'!C:C,'Bibliothèque transporteurs'!E:E))</f>
        <v>CHRONOPOST</v>
      </c>
      <c r="W99">
        <f t="shared" si="13"/>
        <v>8.36</v>
      </c>
      <c r="Y99" s="118">
        <f t="shared" si="11"/>
        <v>8.36</v>
      </c>
      <c r="Z99" s="118" t="str">
        <f t="shared" si="8"/>
        <v>OK</v>
      </c>
    </row>
    <row r="100" spans="1:26" x14ac:dyDescent="0.2">
      <c r="A100" s="9">
        <f t="shared" si="9"/>
        <v>11.669893005622843</v>
      </c>
      <c r="B100" s="9">
        <f t="shared" si="10"/>
        <v>10.44</v>
      </c>
      <c r="C100" s="9">
        <f t="shared" si="12"/>
        <v>9.94</v>
      </c>
      <c r="D100" s="8">
        <v>6235</v>
      </c>
      <c r="E100" t="s">
        <v>2279</v>
      </c>
      <c r="F100">
        <v>17</v>
      </c>
      <c r="G100" t="s">
        <v>25</v>
      </c>
      <c r="H100" t="s">
        <v>152</v>
      </c>
      <c r="O100">
        <v>9.94</v>
      </c>
      <c r="S100">
        <f>_xlfn.XLOOKUP(E100,'Facture Chronopost'!L:L,'Facture Chronopost'!AA:AA,"")</f>
        <v>0.5</v>
      </c>
      <c r="T100">
        <f>IF(COUNTIF('Bibliothèque transporteurs'!C:C,F100)=0,"inconnu",_xlfn.XLOOKUP(F100,'Bibliothèque transporteurs'!C:C,'Bibliothèque transporteurs'!A:A))</f>
        <v>17</v>
      </c>
      <c r="U100" t="str">
        <f>IF(OR(F100="6C",F100="6B"),_xlfn.XLOOKUP(E100,'Facture Chronopost'!L:L,'Facture Chronopost'!X:X),IF(OR(F100=17,F100=44),F100&amp;"_"&amp;H100,IF(COUNTIF('Bibliothèque transporteurs'!C:C,F100)=0,"inconnu",_xlfn.XLOOKUP(F100,'Bibliothèque transporteurs'!C:C,'Bibliothèque transporteurs'!B:B))))</f>
        <v>17_Z1</v>
      </c>
      <c r="V100" t="str">
        <f>IF(COUNTIF('Bibliothèque transporteurs'!C:C,F100)=0,"inconnu",_xlfn.XLOOKUP(F100,'Bibliothèque transporteurs'!C:C,'Bibliothèque transporteurs'!E:E))</f>
        <v>CHRONOPOST</v>
      </c>
      <c r="W100">
        <f t="shared" si="13"/>
        <v>10.44</v>
      </c>
      <c r="Y100" s="118">
        <f t="shared" si="11"/>
        <v>10.44</v>
      </c>
      <c r="Z100" s="118" t="str">
        <f t="shared" si="8"/>
        <v>OK</v>
      </c>
    </row>
    <row r="101" spans="1:26" x14ac:dyDescent="0.2">
      <c r="A101" s="9">
        <f t="shared" si="9"/>
        <v>9.2279033223536775</v>
      </c>
      <c r="B101" s="9">
        <f t="shared" si="10"/>
        <v>8.36</v>
      </c>
      <c r="C101" s="9">
        <f t="shared" si="12"/>
        <v>7.86</v>
      </c>
      <c r="D101" s="8">
        <v>6235</v>
      </c>
      <c r="E101" t="s">
        <v>2236</v>
      </c>
      <c r="F101">
        <v>17</v>
      </c>
      <c r="G101" t="s">
        <v>25</v>
      </c>
      <c r="H101" t="s">
        <v>152</v>
      </c>
      <c r="O101">
        <v>7.86</v>
      </c>
      <c r="S101">
        <f>_xlfn.XLOOKUP(E101,'Facture Chronopost'!L:L,'Facture Chronopost'!AA:AA,"")</f>
        <v>0.5</v>
      </c>
      <c r="T101">
        <f>IF(COUNTIF('Bibliothèque transporteurs'!C:C,F101)=0,"inconnu",_xlfn.XLOOKUP(F101,'Bibliothèque transporteurs'!C:C,'Bibliothèque transporteurs'!A:A))</f>
        <v>17</v>
      </c>
      <c r="U101" t="str">
        <f>IF(OR(F101="6C",F101="6B"),_xlfn.XLOOKUP(E101,'Facture Chronopost'!L:L,'Facture Chronopost'!X:X),IF(OR(F101=17,F101=44),F101&amp;"_"&amp;H101,IF(COUNTIF('Bibliothèque transporteurs'!C:C,F101)=0,"inconnu",_xlfn.XLOOKUP(F101,'Bibliothèque transporteurs'!C:C,'Bibliothèque transporteurs'!B:B))))</f>
        <v>17_Z1</v>
      </c>
      <c r="V101" t="str">
        <f>IF(COUNTIF('Bibliothèque transporteurs'!C:C,F101)=0,"inconnu",_xlfn.XLOOKUP(F101,'Bibliothèque transporteurs'!C:C,'Bibliothèque transporteurs'!E:E))</f>
        <v>CHRONOPOST</v>
      </c>
      <c r="W101">
        <f t="shared" si="13"/>
        <v>8.36</v>
      </c>
      <c r="Y101" s="118">
        <f t="shared" si="11"/>
        <v>8.36</v>
      </c>
      <c r="Z101" s="118" t="str">
        <f t="shared" si="8"/>
        <v>OK</v>
      </c>
    </row>
    <row r="102" spans="1:26" x14ac:dyDescent="0.2">
      <c r="A102" s="9">
        <f t="shared" si="9"/>
        <v>22.858432275601281</v>
      </c>
      <c r="B102" s="9">
        <f t="shared" si="10"/>
        <v>19.97</v>
      </c>
      <c r="C102" s="9">
        <f t="shared" si="12"/>
        <v>19.47</v>
      </c>
      <c r="D102" s="8">
        <v>6235</v>
      </c>
      <c r="E102" t="s">
        <v>2337</v>
      </c>
      <c r="F102">
        <v>17</v>
      </c>
      <c r="G102" t="s">
        <v>25</v>
      </c>
      <c r="H102" t="s">
        <v>152</v>
      </c>
      <c r="O102">
        <v>19.47</v>
      </c>
      <c r="S102">
        <f>_xlfn.XLOOKUP(E102,'Facture Chronopost'!L:L,'Facture Chronopost'!AA:AA,"")</f>
        <v>0.5</v>
      </c>
      <c r="T102">
        <f>IF(COUNTIF('Bibliothèque transporteurs'!C:C,F102)=0,"inconnu",_xlfn.XLOOKUP(F102,'Bibliothèque transporteurs'!C:C,'Bibliothèque transporteurs'!A:A))</f>
        <v>17</v>
      </c>
      <c r="U102" t="str">
        <f>IF(OR(F102="6C",F102="6B"),_xlfn.XLOOKUP(E102,'Facture Chronopost'!L:L,'Facture Chronopost'!X:X),IF(OR(F102=17,F102=44),F102&amp;"_"&amp;H102,IF(COUNTIF('Bibliothèque transporteurs'!C:C,F102)=0,"inconnu",_xlfn.XLOOKUP(F102,'Bibliothèque transporteurs'!C:C,'Bibliothèque transporteurs'!B:B))))</f>
        <v>17_Z1</v>
      </c>
      <c r="V102" t="str">
        <f>IF(COUNTIF('Bibliothèque transporteurs'!C:C,F102)=0,"inconnu",_xlfn.XLOOKUP(F102,'Bibliothèque transporteurs'!C:C,'Bibliothèque transporteurs'!E:E))</f>
        <v>CHRONOPOST</v>
      </c>
      <c r="W102">
        <f t="shared" si="13"/>
        <v>19.97</v>
      </c>
      <c r="Y102" s="118">
        <f t="shared" si="11"/>
        <v>19.97</v>
      </c>
      <c r="Z102" s="118" t="str">
        <f t="shared" si="8"/>
        <v>OK</v>
      </c>
    </row>
    <row r="103" spans="1:26" x14ac:dyDescent="0.2">
      <c r="A103" s="9">
        <f t="shared" si="9"/>
        <v>11.669893005622843</v>
      </c>
      <c r="B103" s="9">
        <f t="shared" si="10"/>
        <v>10.44</v>
      </c>
      <c r="C103" s="9">
        <f t="shared" si="12"/>
        <v>9.94</v>
      </c>
      <c r="D103" s="8">
        <v>6235</v>
      </c>
      <c r="E103" t="s">
        <v>2316</v>
      </c>
      <c r="F103">
        <v>17</v>
      </c>
      <c r="G103" t="s">
        <v>25</v>
      </c>
      <c r="H103" t="s">
        <v>181</v>
      </c>
      <c r="O103">
        <v>9.94</v>
      </c>
      <c r="S103">
        <f>_xlfn.XLOOKUP(E103,'Facture Chronopost'!L:L,'Facture Chronopost'!AA:AA,"")</f>
        <v>0.5</v>
      </c>
      <c r="T103">
        <f>IF(COUNTIF('Bibliothèque transporteurs'!C:C,F103)=0,"inconnu",_xlfn.XLOOKUP(F103,'Bibliothèque transporteurs'!C:C,'Bibliothèque transporteurs'!A:A))</f>
        <v>17</v>
      </c>
      <c r="U103" t="str">
        <f>IF(OR(F103="6C",F103="6B"),_xlfn.XLOOKUP(E103,'Facture Chronopost'!L:L,'Facture Chronopost'!X:X),IF(OR(F103=17,F103=44),F103&amp;"_"&amp;H103,IF(COUNTIF('Bibliothèque transporteurs'!C:C,F103)=0,"inconnu",_xlfn.XLOOKUP(F103,'Bibliothèque transporteurs'!C:C,'Bibliothèque transporteurs'!B:B))))</f>
        <v>17_Z2</v>
      </c>
      <c r="V103" t="str">
        <f>IF(COUNTIF('Bibliothèque transporteurs'!C:C,F103)=0,"inconnu",_xlfn.XLOOKUP(F103,'Bibliothèque transporteurs'!C:C,'Bibliothèque transporteurs'!E:E))</f>
        <v>CHRONOPOST</v>
      </c>
      <c r="W103">
        <f t="shared" si="13"/>
        <v>10.44</v>
      </c>
      <c r="Y103" s="118">
        <f t="shared" si="11"/>
        <v>10.44</v>
      </c>
      <c r="Z103" s="118" t="str">
        <f t="shared" si="8"/>
        <v>OK</v>
      </c>
    </row>
    <row r="104" spans="1:26" x14ac:dyDescent="0.2">
      <c r="A104" s="9">
        <f t="shared" si="9"/>
        <v>29.186472849072825</v>
      </c>
      <c r="B104" s="9">
        <f t="shared" si="10"/>
        <v>25.36</v>
      </c>
      <c r="C104" s="9">
        <f t="shared" si="12"/>
        <v>24.86</v>
      </c>
      <c r="D104" s="8">
        <v>6235</v>
      </c>
      <c r="E104" t="s">
        <v>2304</v>
      </c>
      <c r="F104">
        <v>17</v>
      </c>
      <c r="G104" t="s">
        <v>25</v>
      </c>
      <c r="H104" t="s">
        <v>181</v>
      </c>
      <c r="O104">
        <v>7.86</v>
      </c>
      <c r="Q104">
        <v>17</v>
      </c>
      <c r="S104">
        <f>_xlfn.XLOOKUP(E104,'Facture Chronopost'!L:L,'Facture Chronopost'!AA:AA,"")</f>
        <v>0.5</v>
      </c>
      <c r="T104">
        <f>IF(COUNTIF('Bibliothèque transporteurs'!C:C,F104)=0,"inconnu",_xlfn.XLOOKUP(F104,'Bibliothèque transporteurs'!C:C,'Bibliothèque transporteurs'!A:A))</f>
        <v>17</v>
      </c>
      <c r="U104" t="str">
        <f>IF(OR(F104="6C",F104="6B"),_xlfn.XLOOKUP(E104,'Facture Chronopost'!L:L,'Facture Chronopost'!X:X),IF(OR(F104=17,F104=44),F104&amp;"_"&amp;H104,IF(COUNTIF('Bibliothèque transporteurs'!C:C,F104)=0,"inconnu",_xlfn.XLOOKUP(F104,'Bibliothèque transporteurs'!C:C,'Bibliothèque transporteurs'!B:B))))</f>
        <v>17_Z2</v>
      </c>
      <c r="V104" t="str">
        <f>IF(COUNTIF('Bibliothèque transporteurs'!C:C,F104)=0,"inconnu",_xlfn.XLOOKUP(F104,'Bibliothèque transporteurs'!C:C,'Bibliothèque transporteurs'!E:E))</f>
        <v>CHRONOPOST</v>
      </c>
      <c r="W104">
        <f t="shared" si="13"/>
        <v>8.02</v>
      </c>
      <c r="Y104" s="118">
        <f t="shared" si="11"/>
        <v>8.36</v>
      </c>
      <c r="Z104" s="118" t="str">
        <f t="shared" si="8"/>
        <v>Non</v>
      </c>
    </row>
    <row r="105" spans="1:26" x14ac:dyDescent="0.2">
      <c r="A105" s="9">
        <f t="shared" si="9"/>
        <v>11.669893005622843</v>
      </c>
      <c r="B105" s="9">
        <f t="shared" si="10"/>
        <v>10.44</v>
      </c>
      <c r="C105" s="9">
        <f t="shared" si="12"/>
        <v>9.94</v>
      </c>
      <c r="D105" s="8">
        <v>6235</v>
      </c>
      <c r="E105" t="s">
        <v>2327</v>
      </c>
      <c r="F105">
        <v>17</v>
      </c>
      <c r="G105" t="s">
        <v>25</v>
      </c>
      <c r="H105" t="s">
        <v>152</v>
      </c>
      <c r="O105">
        <v>9.94</v>
      </c>
      <c r="S105">
        <f>_xlfn.XLOOKUP(E105,'Facture Chronopost'!L:L,'Facture Chronopost'!AA:AA,"")</f>
        <v>0.5</v>
      </c>
      <c r="T105">
        <f>IF(COUNTIF('Bibliothèque transporteurs'!C:C,F105)=0,"inconnu",_xlfn.XLOOKUP(F105,'Bibliothèque transporteurs'!C:C,'Bibliothèque transporteurs'!A:A))</f>
        <v>17</v>
      </c>
      <c r="U105" t="str">
        <f>IF(OR(F105="6C",F105="6B"),_xlfn.XLOOKUP(E105,'Facture Chronopost'!L:L,'Facture Chronopost'!X:X),IF(OR(F105=17,F105=44),F105&amp;"_"&amp;H105,IF(COUNTIF('Bibliothèque transporteurs'!C:C,F105)=0,"inconnu",_xlfn.XLOOKUP(F105,'Bibliothèque transporteurs'!C:C,'Bibliothèque transporteurs'!B:B))))</f>
        <v>17_Z1</v>
      </c>
      <c r="V105" t="str">
        <f>IF(COUNTIF('Bibliothèque transporteurs'!C:C,F105)=0,"inconnu",_xlfn.XLOOKUP(F105,'Bibliothèque transporteurs'!C:C,'Bibliothèque transporteurs'!E:E))</f>
        <v>CHRONOPOST</v>
      </c>
      <c r="W105">
        <f t="shared" si="13"/>
        <v>10.44</v>
      </c>
      <c r="Y105" s="118">
        <f t="shared" si="11"/>
        <v>10.44</v>
      </c>
      <c r="Z105" s="118" t="str">
        <f t="shared" si="8"/>
        <v>OK</v>
      </c>
    </row>
    <row r="106" spans="1:26" x14ac:dyDescent="0.2">
      <c r="A106" s="9">
        <f t="shared" si="9"/>
        <v>21.531774418825247</v>
      </c>
      <c r="B106" s="9">
        <f t="shared" si="10"/>
        <v>18.84</v>
      </c>
      <c r="C106" s="9">
        <f t="shared" si="12"/>
        <v>18.34</v>
      </c>
      <c r="D106" s="8">
        <v>6235</v>
      </c>
      <c r="E106" t="s">
        <v>2301</v>
      </c>
      <c r="F106">
        <v>17</v>
      </c>
      <c r="G106" t="s">
        <v>25</v>
      </c>
      <c r="H106" t="s">
        <v>152</v>
      </c>
      <c r="O106">
        <v>18.34</v>
      </c>
      <c r="S106">
        <f>_xlfn.XLOOKUP(E106,'Facture Chronopost'!L:L,'Facture Chronopost'!AA:AA,"")</f>
        <v>0.5</v>
      </c>
      <c r="T106">
        <f>IF(COUNTIF('Bibliothèque transporteurs'!C:C,F106)=0,"inconnu",_xlfn.XLOOKUP(F106,'Bibliothèque transporteurs'!C:C,'Bibliothèque transporteurs'!A:A))</f>
        <v>17</v>
      </c>
      <c r="U106" t="str">
        <f>IF(OR(F106="6C",F106="6B"),_xlfn.XLOOKUP(E106,'Facture Chronopost'!L:L,'Facture Chronopost'!X:X),IF(OR(F106=17,F106=44),F106&amp;"_"&amp;H106,IF(COUNTIF('Bibliothèque transporteurs'!C:C,F106)=0,"inconnu",_xlfn.XLOOKUP(F106,'Bibliothèque transporteurs'!C:C,'Bibliothèque transporteurs'!B:B))))</f>
        <v>17_Z1</v>
      </c>
      <c r="V106" t="str">
        <f>IF(COUNTIF('Bibliothèque transporteurs'!C:C,F106)=0,"inconnu",_xlfn.XLOOKUP(F106,'Bibliothèque transporteurs'!C:C,'Bibliothèque transporteurs'!E:E))</f>
        <v>CHRONOPOST</v>
      </c>
      <c r="W106">
        <f t="shared" si="13"/>
        <v>18.84</v>
      </c>
      <c r="Y106" s="118">
        <f t="shared" si="11"/>
        <v>18.84</v>
      </c>
      <c r="Z106" s="118" t="str">
        <f t="shared" si="8"/>
        <v>OK</v>
      </c>
    </row>
    <row r="107" spans="1:26" x14ac:dyDescent="0.2">
      <c r="A107" s="9">
        <f t="shared" si="9"/>
        <v>22.858432275601281</v>
      </c>
      <c r="B107" s="9">
        <f t="shared" si="10"/>
        <v>19.97</v>
      </c>
      <c r="C107" s="9">
        <f t="shared" si="12"/>
        <v>19.47</v>
      </c>
      <c r="D107" s="8">
        <v>6235</v>
      </c>
      <c r="E107" t="s">
        <v>2320</v>
      </c>
      <c r="F107">
        <v>17</v>
      </c>
      <c r="G107" t="s">
        <v>25</v>
      </c>
      <c r="H107" t="s">
        <v>152</v>
      </c>
      <c r="O107">
        <v>19.47</v>
      </c>
      <c r="S107">
        <f>_xlfn.XLOOKUP(E107,'Facture Chronopost'!L:L,'Facture Chronopost'!AA:AA,"")</f>
        <v>0.5</v>
      </c>
      <c r="T107">
        <f>IF(COUNTIF('Bibliothèque transporteurs'!C:C,F107)=0,"inconnu",_xlfn.XLOOKUP(F107,'Bibliothèque transporteurs'!C:C,'Bibliothèque transporteurs'!A:A))</f>
        <v>17</v>
      </c>
      <c r="U107" t="str">
        <f>IF(OR(F107="6C",F107="6B"),_xlfn.XLOOKUP(E107,'Facture Chronopost'!L:L,'Facture Chronopost'!X:X),IF(OR(F107=17,F107=44),F107&amp;"_"&amp;H107,IF(COUNTIF('Bibliothèque transporteurs'!C:C,F107)=0,"inconnu",_xlfn.XLOOKUP(F107,'Bibliothèque transporteurs'!C:C,'Bibliothèque transporteurs'!B:B))))</f>
        <v>17_Z1</v>
      </c>
      <c r="V107" t="str">
        <f>IF(COUNTIF('Bibliothèque transporteurs'!C:C,F107)=0,"inconnu",_xlfn.XLOOKUP(F107,'Bibliothèque transporteurs'!C:C,'Bibliothèque transporteurs'!E:E))</f>
        <v>CHRONOPOST</v>
      </c>
      <c r="W107">
        <f t="shared" si="13"/>
        <v>19.97</v>
      </c>
      <c r="Y107" s="118">
        <f t="shared" si="11"/>
        <v>19.97</v>
      </c>
      <c r="Z107" s="118" t="str">
        <f t="shared" si="8"/>
        <v>OK</v>
      </c>
    </row>
    <row r="108" spans="1:26" x14ac:dyDescent="0.2">
      <c r="A108" s="9">
        <f t="shared" si="9"/>
        <v>62.059410893080837</v>
      </c>
      <c r="B108" s="9">
        <f t="shared" si="10"/>
        <v>53.360000000000007</v>
      </c>
      <c r="C108" s="9">
        <f t="shared" si="12"/>
        <v>52.86</v>
      </c>
      <c r="D108" s="8">
        <v>6235</v>
      </c>
      <c r="E108" t="s">
        <v>2313</v>
      </c>
      <c r="F108">
        <v>17</v>
      </c>
      <c r="G108" t="s">
        <v>25</v>
      </c>
      <c r="H108" t="s">
        <v>152</v>
      </c>
      <c r="O108">
        <v>52.86</v>
      </c>
      <c r="S108">
        <f>_xlfn.XLOOKUP(E108,'Facture Chronopost'!L:L,'Facture Chronopost'!AA:AA,"")</f>
        <v>0.5</v>
      </c>
      <c r="T108">
        <f>IF(COUNTIF('Bibliothèque transporteurs'!C:C,F108)=0,"inconnu",_xlfn.XLOOKUP(F108,'Bibliothèque transporteurs'!C:C,'Bibliothèque transporteurs'!A:A))</f>
        <v>17</v>
      </c>
      <c r="U108" t="str">
        <f>IF(OR(F108="6C",F108="6B"),_xlfn.XLOOKUP(E108,'Facture Chronopost'!L:L,'Facture Chronopost'!X:X),IF(OR(F108=17,F108=44),F108&amp;"_"&amp;H108,IF(COUNTIF('Bibliothèque transporteurs'!C:C,F108)=0,"inconnu",_xlfn.XLOOKUP(F108,'Bibliothèque transporteurs'!C:C,'Bibliothèque transporteurs'!B:B))))</f>
        <v>17_Z1</v>
      </c>
      <c r="V108" t="str">
        <f>IF(COUNTIF('Bibliothèque transporteurs'!C:C,F108)=0,"inconnu",_xlfn.XLOOKUP(F108,'Bibliothèque transporteurs'!C:C,'Bibliothèque transporteurs'!E:E))</f>
        <v>CHRONOPOST</v>
      </c>
      <c r="W108">
        <f t="shared" si="13"/>
        <v>53.36</v>
      </c>
      <c r="Y108" s="118">
        <f t="shared" si="11"/>
        <v>53.36</v>
      </c>
      <c r="Z108" s="118" t="str">
        <f t="shared" si="8"/>
        <v>OK</v>
      </c>
    </row>
    <row r="109" spans="1:26" x14ac:dyDescent="0.2">
      <c r="A109" s="9">
        <f t="shared" si="9"/>
        <v>9.2279033223536775</v>
      </c>
      <c r="B109" s="9">
        <f t="shared" si="10"/>
        <v>8.36</v>
      </c>
      <c r="C109" s="9">
        <f t="shared" si="12"/>
        <v>7.86</v>
      </c>
      <c r="D109" s="8">
        <v>6235</v>
      </c>
      <c r="E109" t="s">
        <v>2293</v>
      </c>
      <c r="F109">
        <v>17</v>
      </c>
      <c r="G109" t="s">
        <v>25</v>
      </c>
      <c r="H109" t="s">
        <v>152</v>
      </c>
      <c r="O109">
        <v>7.86</v>
      </c>
      <c r="S109">
        <f>_xlfn.XLOOKUP(E109,'Facture Chronopost'!L:L,'Facture Chronopost'!AA:AA,"")</f>
        <v>0.5</v>
      </c>
      <c r="T109">
        <f>IF(COUNTIF('Bibliothèque transporteurs'!C:C,F109)=0,"inconnu",_xlfn.XLOOKUP(F109,'Bibliothèque transporteurs'!C:C,'Bibliothèque transporteurs'!A:A))</f>
        <v>17</v>
      </c>
      <c r="U109" t="str">
        <f>IF(OR(F109="6C",F109="6B"),_xlfn.XLOOKUP(E109,'Facture Chronopost'!L:L,'Facture Chronopost'!X:X),IF(OR(F109=17,F109=44),F109&amp;"_"&amp;H109,IF(COUNTIF('Bibliothèque transporteurs'!C:C,F109)=0,"inconnu",_xlfn.XLOOKUP(F109,'Bibliothèque transporteurs'!C:C,'Bibliothèque transporteurs'!B:B))))</f>
        <v>17_Z1</v>
      </c>
      <c r="V109" t="str">
        <f>IF(COUNTIF('Bibliothèque transporteurs'!C:C,F109)=0,"inconnu",_xlfn.XLOOKUP(F109,'Bibliothèque transporteurs'!C:C,'Bibliothèque transporteurs'!E:E))</f>
        <v>CHRONOPOST</v>
      </c>
      <c r="W109">
        <f t="shared" si="13"/>
        <v>8.36</v>
      </c>
      <c r="Y109" s="118">
        <f t="shared" si="11"/>
        <v>8.36</v>
      </c>
      <c r="Z109" s="118" t="str">
        <f t="shared" si="8"/>
        <v>OK</v>
      </c>
    </row>
    <row r="110" spans="1:26" x14ac:dyDescent="0.2">
      <c r="A110" s="9">
        <f t="shared" si="9"/>
        <v>64.501400576349994</v>
      </c>
      <c r="B110" s="9">
        <f t="shared" si="10"/>
        <v>55.44</v>
      </c>
      <c r="C110" s="9">
        <f t="shared" si="12"/>
        <v>54.94</v>
      </c>
      <c r="D110" s="8">
        <v>6235</v>
      </c>
      <c r="E110" t="s">
        <v>2307</v>
      </c>
      <c r="F110">
        <v>17</v>
      </c>
      <c r="G110" t="s">
        <v>25</v>
      </c>
      <c r="H110" t="s">
        <v>181</v>
      </c>
      <c r="O110">
        <v>54.94</v>
      </c>
      <c r="S110">
        <f>_xlfn.XLOOKUP(E110,'Facture Chronopost'!L:L,'Facture Chronopost'!AA:AA,"")</f>
        <v>0.5</v>
      </c>
      <c r="T110">
        <f>IF(COUNTIF('Bibliothèque transporteurs'!C:C,F110)=0,"inconnu",_xlfn.XLOOKUP(F110,'Bibliothèque transporteurs'!C:C,'Bibliothèque transporteurs'!A:A))</f>
        <v>17</v>
      </c>
      <c r="U110" t="str">
        <f>IF(OR(F110="6C",F110="6B"),_xlfn.XLOOKUP(E110,'Facture Chronopost'!L:L,'Facture Chronopost'!X:X),IF(OR(F110=17,F110=44),F110&amp;"_"&amp;H110,IF(COUNTIF('Bibliothèque transporteurs'!C:C,F110)=0,"inconnu",_xlfn.XLOOKUP(F110,'Bibliothèque transporteurs'!C:C,'Bibliothèque transporteurs'!B:B))))</f>
        <v>17_Z2</v>
      </c>
      <c r="V110" t="str">
        <f>IF(COUNTIF('Bibliothèque transporteurs'!C:C,F110)=0,"inconnu",_xlfn.XLOOKUP(F110,'Bibliothèque transporteurs'!C:C,'Bibliothèque transporteurs'!E:E))</f>
        <v>CHRONOPOST</v>
      </c>
      <c r="W110">
        <f t="shared" si="13"/>
        <v>55.44</v>
      </c>
      <c r="Y110" s="118">
        <f t="shared" si="11"/>
        <v>55.44</v>
      </c>
      <c r="Z110" s="118" t="str">
        <f t="shared" si="8"/>
        <v>OK</v>
      </c>
    </row>
    <row r="111" spans="1:26" x14ac:dyDescent="0.2">
      <c r="A111" s="9">
        <f t="shared" si="9"/>
        <v>25.629151339310528</v>
      </c>
      <c r="B111" s="9">
        <f t="shared" si="10"/>
        <v>22.33</v>
      </c>
      <c r="C111" s="9">
        <f t="shared" si="12"/>
        <v>21.83</v>
      </c>
      <c r="D111" s="8">
        <v>6235</v>
      </c>
      <c r="E111" t="s">
        <v>2310</v>
      </c>
      <c r="F111">
        <v>17</v>
      </c>
      <c r="G111" t="s">
        <v>25</v>
      </c>
      <c r="H111" t="s">
        <v>152</v>
      </c>
      <c r="O111">
        <v>21.83</v>
      </c>
      <c r="S111">
        <f>_xlfn.XLOOKUP(E111,'Facture Chronopost'!L:L,'Facture Chronopost'!AA:AA,"")</f>
        <v>0.5</v>
      </c>
      <c r="T111">
        <f>IF(COUNTIF('Bibliothèque transporteurs'!C:C,F111)=0,"inconnu",_xlfn.XLOOKUP(F111,'Bibliothèque transporteurs'!C:C,'Bibliothèque transporteurs'!A:A))</f>
        <v>17</v>
      </c>
      <c r="U111" t="str">
        <f>IF(OR(F111="6C",F111="6B"),_xlfn.XLOOKUP(E111,'Facture Chronopost'!L:L,'Facture Chronopost'!X:X),IF(OR(F111=17,F111=44),F111&amp;"_"&amp;H111,IF(COUNTIF('Bibliothèque transporteurs'!C:C,F111)=0,"inconnu",_xlfn.XLOOKUP(F111,'Bibliothèque transporteurs'!C:C,'Bibliothèque transporteurs'!B:B))))</f>
        <v>17_Z1</v>
      </c>
      <c r="V111" t="str">
        <f>IF(COUNTIF('Bibliothèque transporteurs'!C:C,F111)=0,"inconnu",_xlfn.XLOOKUP(F111,'Bibliothèque transporteurs'!C:C,'Bibliothèque transporteurs'!E:E))</f>
        <v>CHRONOPOST</v>
      </c>
      <c r="W111">
        <f t="shared" si="13"/>
        <v>22.33</v>
      </c>
      <c r="Y111" s="118">
        <f t="shared" si="11"/>
        <v>22.33</v>
      </c>
      <c r="Z111" s="118" t="str">
        <f t="shared" si="8"/>
        <v>OK</v>
      </c>
    </row>
    <row r="112" spans="1:26" x14ac:dyDescent="0.2">
      <c r="A112" s="9">
        <f t="shared" si="9"/>
        <v>21.531774418825247</v>
      </c>
      <c r="B112" s="9">
        <f t="shared" si="10"/>
        <v>18.84</v>
      </c>
      <c r="C112" s="9">
        <f t="shared" si="12"/>
        <v>18.34</v>
      </c>
      <c r="D112" s="8">
        <v>6235</v>
      </c>
      <c r="E112" t="s">
        <v>2333</v>
      </c>
      <c r="F112">
        <v>17</v>
      </c>
      <c r="G112" t="s">
        <v>25</v>
      </c>
      <c r="H112" t="s">
        <v>152</v>
      </c>
      <c r="O112">
        <v>18.34</v>
      </c>
      <c r="S112">
        <f>_xlfn.XLOOKUP(E112,'Facture Chronopost'!L:L,'Facture Chronopost'!AA:AA,"")</f>
        <v>0.5</v>
      </c>
      <c r="T112">
        <f>IF(COUNTIF('Bibliothèque transporteurs'!C:C,F112)=0,"inconnu",_xlfn.XLOOKUP(F112,'Bibliothèque transporteurs'!C:C,'Bibliothèque transporteurs'!A:A))</f>
        <v>17</v>
      </c>
      <c r="U112" t="str">
        <f>IF(OR(F112="6C",F112="6B"),_xlfn.XLOOKUP(E112,'Facture Chronopost'!L:L,'Facture Chronopost'!X:X),IF(OR(F112=17,F112=44),F112&amp;"_"&amp;H112,IF(COUNTIF('Bibliothèque transporteurs'!C:C,F112)=0,"inconnu",_xlfn.XLOOKUP(F112,'Bibliothèque transporteurs'!C:C,'Bibliothèque transporteurs'!B:B))))</f>
        <v>17_Z1</v>
      </c>
      <c r="V112" t="str">
        <f>IF(COUNTIF('Bibliothèque transporteurs'!C:C,F112)=0,"inconnu",_xlfn.XLOOKUP(F112,'Bibliothèque transporteurs'!C:C,'Bibliothèque transporteurs'!E:E))</f>
        <v>CHRONOPOST</v>
      </c>
      <c r="W112">
        <f t="shared" si="13"/>
        <v>18.84</v>
      </c>
      <c r="Y112" s="118">
        <f t="shared" si="11"/>
        <v>18.84</v>
      </c>
      <c r="Z112" s="118" t="str">
        <f t="shared" si="8"/>
        <v>OK</v>
      </c>
    </row>
    <row r="113" spans="1:26" x14ac:dyDescent="0.2">
      <c r="A113" s="9">
        <f t="shared" si="9"/>
        <v>11.669893005622843</v>
      </c>
      <c r="B113" s="9">
        <f t="shared" si="10"/>
        <v>10.44</v>
      </c>
      <c r="C113" s="9">
        <f t="shared" si="12"/>
        <v>9.94</v>
      </c>
      <c r="D113" s="8">
        <v>6235</v>
      </c>
      <c r="E113" t="s">
        <v>2330</v>
      </c>
      <c r="F113">
        <v>17</v>
      </c>
      <c r="G113" t="s">
        <v>25</v>
      </c>
      <c r="H113" t="s">
        <v>152</v>
      </c>
      <c r="O113">
        <v>9.94</v>
      </c>
      <c r="S113">
        <f>_xlfn.XLOOKUP(E113,'Facture Chronopost'!L:L,'Facture Chronopost'!AA:AA,"")</f>
        <v>0.5</v>
      </c>
      <c r="T113">
        <f>IF(COUNTIF('Bibliothèque transporteurs'!C:C,F113)=0,"inconnu",_xlfn.XLOOKUP(F113,'Bibliothèque transporteurs'!C:C,'Bibliothèque transporteurs'!A:A))</f>
        <v>17</v>
      </c>
      <c r="U113" t="str">
        <f>IF(OR(F113="6C",F113="6B"),_xlfn.XLOOKUP(E113,'Facture Chronopost'!L:L,'Facture Chronopost'!X:X),IF(OR(F113=17,F113=44),F113&amp;"_"&amp;H113,IF(COUNTIF('Bibliothèque transporteurs'!C:C,F113)=0,"inconnu",_xlfn.XLOOKUP(F113,'Bibliothèque transporteurs'!C:C,'Bibliothèque transporteurs'!B:B))))</f>
        <v>17_Z1</v>
      </c>
      <c r="V113" t="str">
        <f>IF(COUNTIF('Bibliothèque transporteurs'!C:C,F113)=0,"inconnu",_xlfn.XLOOKUP(F113,'Bibliothèque transporteurs'!C:C,'Bibliothèque transporteurs'!E:E))</f>
        <v>CHRONOPOST</v>
      </c>
      <c r="W113">
        <f t="shared" si="13"/>
        <v>10.44</v>
      </c>
      <c r="Y113" s="118">
        <f t="shared" si="11"/>
        <v>10.44</v>
      </c>
      <c r="Z113" s="118" t="str">
        <f t="shared" si="8"/>
        <v>OK</v>
      </c>
    </row>
    <row r="114" spans="1:26" x14ac:dyDescent="0.2">
      <c r="A114" s="9">
        <f t="shared" si="9"/>
        <v>22.858432275601281</v>
      </c>
      <c r="B114" s="9">
        <f t="shared" si="10"/>
        <v>19.97</v>
      </c>
      <c r="C114" s="9">
        <f t="shared" si="12"/>
        <v>19.47</v>
      </c>
      <c r="D114" s="8">
        <v>6235</v>
      </c>
      <c r="E114" t="s">
        <v>2295</v>
      </c>
      <c r="F114">
        <v>17</v>
      </c>
      <c r="G114" t="s">
        <v>25</v>
      </c>
      <c r="H114" t="s">
        <v>181</v>
      </c>
      <c r="O114">
        <v>19.47</v>
      </c>
      <c r="S114">
        <f>_xlfn.XLOOKUP(E114,'Facture Chronopost'!L:L,'Facture Chronopost'!AA:AA,"")</f>
        <v>0.5</v>
      </c>
      <c r="T114">
        <f>IF(COUNTIF('Bibliothèque transporteurs'!C:C,F114)=0,"inconnu",_xlfn.XLOOKUP(F114,'Bibliothèque transporteurs'!C:C,'Bibliothèque transporteurs'!A:A))</f>
        <v>17</v>
      </c>
      <c r="U114" t="str">
        <f>IF(OR(F114="6C",F114="6B"),_xlfn.XLOOKUP(E114,'Facture Chronopost'!L:L,'Facture Chronopost'!X:X),IF(OR(F114=17,F114=44),F114&amp;"_"&amp;H114,IF(COUNTIF('Bibliothèque transporteurs'!C:C,F114)=0,"inconnu",_xlfn.XLOOKUP(F114,'Bibliothèque transporteurs'!C:C,'Bibliothèque transporteurs'!B:B))))</f>
        <v>17_Z2</v>
      </c>
      <c r="V114" t="str">
        <f>IF(COUNTIF('Bibliothèque transporteurs'!C:C,F114)=0,"inconnu",_xlfn.XLOOKUP(F114,'Bibliothèque transporteurs'!C:C,'Bibliothèque transporteurs'!E:E))</f>
        <v>CHRONOPOST</v>
      </c>
      <c r="W114">
        <f t="shared" si="13"/>
        <v>19.97</v>
      </c>
      <c r="Y114" s="118">
        <f t="shared" si="11"/>
        <v>19.97</v>
      </c>
      <c r="Z114" s="118" t="str">
        <f t="shared" si="8"/>
        <v>OK</v>
      </c>
    </row>
    <row r="115" spans="1:26" x14ac:dyDescent="0.2">
      <c r="A115" s="9">
        <f t="shared" si="9"/>
        <v>11.669893005622843</v>
      </c>
      <c r="B115" s="9">
        <f t="shared" si="10"/>
        <v>10.44</v>
      </c>
      <c r="C115" s="9">
        <f t="shared" si="12"/>
        <v>9.94</v>
      </c>
      <c r="D115" s="8">
        <v>6235</v>
      </c>
      <c r="E115" t="s">
        <v>2334</v>
      </c>
      <c r="F115">
        <v>17</v>
      </c>
      <c r="G115" t="s">
        <v>25</v>
      </c>
      <c r="H115" t="s">
        <v>152</v>
      </c>
      <c r="O115">
        <v>9.94</v>
      </c>
      <c r="S115">
        <f>_xlfn.XLOOKUP(E115,'Facture Chronopost'!L:L,'Facture Chronopost'!AA:AA,"")</f>
        <v>0.5</v>
      </c>
      <c r="T115">
        <f>IF(COUNTIF('Bibliothèque transporteurs'!C:C,F115)=0,"inconnu",_xlfn.XLOOKUP(F115,'Bibliothèque transporteurs'!C:C,'Bibliothèque transporteurs'!A:A))</f>
        <v>17</v>
      </c>
      <c r="U115" t="str">
        <f>IF(OR(F115="6C",F115="6B"),_xlfn.XLOOKUP(E115,'Facture Chronopost'!L:L,'Facture Chronopost'!X:X),IF(OR(F115=17,F115=44),F115&amp;"_"&amp;H115,IF(COUNTIF('Bibliothèque transporteurs'!C:C,F115)=0,"inconnu",_xlfn.XLOOKUP(F115,'Bibliothèque transporteurs'!C:C,'Bibliothèque transporteurs'!B:B))))</f>
        <v>17_Z1</v>
      </c>
      <c r="V115" t="str">
        <f>IF(COUNTIF('Bibliothèque transporteurs'!C:C,F115)=0,"inconnu",_xlfn.XLOOKUP(F115,'Bibliothèque transporteurs'!C:C,'Bibliothèque transporteurs'!E:E))</f>
        <v>CHRONOPOST</v>
      </c>
      <c r="W115">
        <f t="shared" si="13"/>
        <v>10.44</v>
      </c>
      <c r="Y115" s="118">
        <f t="shared" si="11"/>
        <v>10.44</v>
      </c>
      <c r="Z115" s="118" t="str">
        <f t="shared" si="8"/>
        <v>OK</v>
      </c>
    </row>
    <row r="116" spans="1:26" x14ac:dyDescent="0.2">
      <c r="A116" s="9">
        <f t="shared" si="9"/>
        <v>9.2279033223536775</v>
      </c>
      <c r="B116" s="9">
        <f t="shared" si="10"/>
        <v>8.36</v>
      </c>
      <c r="C116" s="9">
        <f t="shared" si="12"/>
        <v>7.86</v>
      </c>
      <c r="D116" s="8">
        <v>6235</v>
      </c>
      <c r="E116" t="s">
        <v>2298</v>
      </c>
      <c r="F116">
        <v>17</v>
      </c>
      <c r="G116" t="s">
        <v>25</v>
      </c>
      <c r="H116" t="s">
        <v>152</v>
      </c>
      <c r="O116">
        <v>7.86</v>
      </c>
      <c r="S116">
        <f>_xlfn.XLOOKUP(E116,'Facture Chronopost'!L:L,'Facture Chronopost'!AA:AA,"")</f>
        <v>0.5</v>
      </c>
      <c r="T116">
        <f>IF(COUNTIF('Bibliothèque transporteurs'!C:C,F116)=0,"inconnu",_xlfn.XLOOKUP(F116,'Bibliothèque transporteurs'!C:C,'Bibliothèque transporteurs'!A:A))</f>
        <v>17</v>
      </c>
      <c r="U116" t="str">
        <f>IF(OR(F116="6C",F116="6B"),_xlfn.XLOOKUP(E116,'Facture Chronopost'!L:L,'Facture Chronopost'!X:X),IF(OR(F116=17,F116=44),F116&amp;"_"&amp;H116,IF(COUNTIF('Bibliothèque transporteurs'!C:C,F116)=0,"inconnu",_xlfn.XLOOKUP(F116,'Bibliothèque transporteurs'!C:C,'Bibliothèque transporteurs'!B:B))))</f>
        <v>17_Z1</v>
      </c>
      <c r="V116" t="str">
        <f>IF(COUNTIF('Bibliothèque transporteurs'!C:C,F116)=0,"inconnu",_xlfn.XLOOKUP(F116,'Bibliothèque transporteurs'!C:C,'Bibliothèque transporteurs'!E:E))</f>
        <v>CHRONOPOST</v>
      </c>
      <c r="W116">
        <f t="shared" si="13"/>
        <v>8.36</v>
      </c>
      <c r="Y116" s="118">
        <f t="shared" si="11"/>
        <v>8.36</v>
      </c>
      <c r="Z116" s="118" t="str">
        <f t="shared" si="8"/>
        <v>OK</v>
      </c>
    </row>
    <row r="117" spans="1:26" x14ac:dyDescent="0.2">
      <c r="A117" s="9">
        <f t="shared" si="9"/>
        <v>15.67334724598239</v>
      </c>
      <c r="B117" s="9">
        <f t="shared" si="10"/>
        <v>13.85</v>
      </c>
      <c r="C117" s="9">
        <f t="shared" si="12"/>
        <v>13.35</v>
      </c>
      <c r="D117" s="8">
        <v>6235</v>
      </c>
      <c r="E117" t="s">
        <v>2290</v>
      </c>
      <c r="F117">
        <v>17</v>
      </c>
      <c r="G117" t="s">
        <v>25</v>
      </c>
      <c r="H117" t="s">
        <v>237</v>
      </c>
      <c r="O117">
        <v>13.35</v>
      </c>
      <c r="S117">
        <f>_xlfn.XLOOKUP(E117,'Facture Chronopost'!L:L,'Facture Chronopost'!AA:AA,"")</f>
        <v>0.5</v>
      </c>
      <c r="T117">
        <f>IF(COUNTIF('Bibliothèque transporteurs'!C:C,F117)=0,"inconnu",_xlfn.XLOOKUP(F117,'Bibliothèque transporteurs'!C:C,'Bibliothèque transporteurs'!A:A))</f>
        <v>17</v>
      </c>
      <c r="U117" t="str">
        <f>IF(OR(F117="6C",F117="6B"),_xlfn.XLOOKUP(E117,'Facture Chronopost'!L:L,'Facture Chronopost'!X:X),IF(OR(F117=17,F117=44),F117&amp;"_"&amp;H117,IF(COUNTIF('Bibliothèque transporteurs'!C:C,F117)=0,"inconnu",_xlfn.XLOOKUP(F117,'Bibliothèque transporteurs'!C:C,'Bibliothèque transporteurs'!B:B))))</f>
        <v>17_Z3</v>
      </c>
      <c r="V117" t="str">
        <f>IF(COUNTIF('Bibliothèque transporteurs'!C:C,F117)=0,"inconnu",_xlfn.XLOOKUP(F117,'Bibliothèque transporteurs'!C:C,'Bibliothèque transporteurs'!E:E))</f>
        <v>CHRONOPOST</v>
      </c>
      <c r="W117">
        <f t="shared" si="13"/>
        <v>13.85</v>
      </c>
      <c r="Y117" s="118">
        <f t="shared" si="11"/>
        <v>13.85</v>
      </c>
      <c r="Z117" s="118" t="str">
        <f t="shared" si="8"/>
        <v>OK</v>
      </c>
    </row>
    <row r="118" spans="1:26" x14ac:dyDescent="0.2">
      <c r="A118" s="9">
        <f t="shared" si="9"/>
        <v>9.2279033223536775</v>
      </c>
      <c r="B118" s="9">
        <f t="shared" si="10"/>
        <v>8.36</v>
      </c>
      <c r="C118" s="9">
        <f t="shared" si="12"/>
        <v>7.86</v>
      </c>
      <c r="D118" s="8">
        <v>6235</v>
      </c>
      <c r="E118" t="s">
        <v>2340</v>
      </c>
      <c r="F118">
        <v>17</v>
      </c>
      <c r="G118" t="s">
        <v>25</v>
      </c>
      <c r="H118" t="s">
        <v>181</v>
      </c>
      <c r="O118">
        <v>7.86</v>
      </c>
      <c r="S118">
        <f>_xlfn.XLOOKUP(E118,'Facture Chronopost'!L:L,'Facture Chronopost'!AA:AA,"")</f>
        <v>0.5</v>
      </c>
      <c r="T118">
        <f>IF(COUNTIF('Bibliothèque transporteurs'!C:C,F118)=0,"inconnu",_xlfn.XLOOKUP(F118,'Bibliothèque transporteurs'!C:C,'Bibliothèque transporteurs'!A:A))</f>
        <v>17</v>
      </c>
      <c r="U118" t="str">
        <f>IF(OR(F118="6C",F118="6B"),_xlfn.XLOOKUP(E118,'Facture Chronopost'!L:L,'Facture Chronopost'!X:X),IF(OR(F118=17,F118=44),F118&amp;"_"&amp;H118,IF(COUNTIF('Bibliothèque transporteurs'!C:C,F118)=0,"inconnu",_xlfn.XLOOKUP(F118,'Bibliothèque transporteurs'!C:C,'Bibliothèque transporteurs'!B:B))))</f>
        <v>17_Z2</v>
      </c>
      <c r="V118" t="str">
        <f>IF(COUNTIF('Bibliothèque transporteurs'!C:C,F118)=0,"inconnu",_xlfn.XLOOKUP(F118,'Bibliothèque transporteurs'!C:C,'Bibliothèque transporteurs'!E:E))</f>
        <v>CHRONOPOST</v>
      </c>
      <c r="W118">
        <f t="shared" si="13"/>
        <v>8.36</v>
      </c>
      <c r="Y118" s="118">
        <f t="shared" si="11"/>
        <v>8.36</v>
      </c>
      <c r="Z118" s="118" t="str">
        <f t="shared" si="8"/>
        <v>OK</v>
      </c>
    </row>
    <row r="119" spans="1:26" x14ac:dyDescent="0.2">
      <c r="A119" s="9">
        <f t="shared" si="9"/>
        <v>11.669893005622843</v>
      </c>
      <c r="B119" s="9">
        <f t="shared" si="10"/>
        <v>10.44</v>
      </c>
      <c r="C119" s="9">
        <f t="shared" si="12"/>
        <v>9.94</v>
      </c>
      <c r="D119" s="8">
        <v>6235</v>
      </c>
      <c r="E119" t="s">
        <v>2357</v>
      </c>
      <c r="F119">
        <v>17</v>
      </c>
      <c r="G119" t="s">
        <v>25</v>
      </c>
      <c r="H119" t="s">
        <v>152</v>
      </c>
      <c r="O119">
        <v>9.94</v>
      </c>
      <c r="S119">
        <f>_xlfn.XLOOKUP(E119,'Facture Chronopost'!L:L,'Facture Chronopost'!AA:AA,"")</f>
        <v>0.5</v>
      </c>
      <c r="T119">
        <f>IF(COUNTIF('Bibliothèque transporteurs'!C:C,F119)=0,"inconnu",_xlfn.XLOOKUP(F119,'Bibliothèque transporteurs'!C:C,'Bibliothèque transporteurs'!A:A))</f>
        <v>17</v>
      </c>
      <c r="U119" t="str">
        <f>IF(OR(F119="6C",F119="6B"),_xlfn.XLOOKUP(E119,'Facture Chronopost'!L:L,'Facture Chronopost'!X:X),IF(OR(F119=17,F119=44),F119&amp;"_"&amp;H119,IF(COUNTIF('Bibliothèque transporteurs'!C:C,F119)=0,"inconnu",_xlfn.XLOOKUP(F119,'Bibliothèque transporteurs'!C:C,'Bibliothèque transporteurs'!B:B))))</f>
        <v>17_Z1</v>
      </c>
      <c r="V119" t="str">
        <f>IF(COUNTIF('Bibliothèque transporteurs'!C:C,F119)=0,"inconnu",_xlfn.XLOOKUP(F119,'Bibliothèque transporteurs'!C:C,'Bibliothèque transporteurs'!E:E))</f>
        <v>CHRONOPOST</v>
      </c>
      <c r="W119">
        <f t="shared" si="13"/>
        <v>10.44</v>
      </c>
      <c r="Y119" s="118">
        <f t="shared" si="11"/>
        <v>10.44</v>
      </c>
      <c r="Z119" s="118" t="str">
        <f t="shared" si="8"/>
        <v>OK</v>
      </c>
    </row>
    <row r="120" spans="1:26" x14ac:dyDescent="0.2">
      <c r="A120" s="9">
        <f t="shared" si="9"/>
        <v>25.629151339310528</v>
      </c>
      <c r="B120" s="9">
        <f t="shared" si="10"/>
        <v>22.33</v>
      </c>
      <c r="C120" s="9">
        <f t="shared" si="12"/>
        <v>21.83</v>
      </c>
      <c r="D120" s="8">
        <v>6235</v>
      </c>
      <c r="E120" t="s">
        <v>2360</v>
      </c>
      <c r="F120">
        <v>17</v>
      </c>
      <c r="G120" t="s">
        <v>25</v>
      </c>
      <c r="H120" t="s">
        <v>152</v>
      </c>
      <c r="O120">
        <v>21.83</v>
      </c>
      <c r="S120">
        <f>_xlfn.XLOOKUP(E120,'Facture Chronopost'!L:L,'Facture Chronopost'!AA:AA,"")</f>
        <v>0.5</v>
      </c>
      <c r="T120">
        <f>IF(COUNTIF('Bibliothèque transporteurs'!C:C,F120)=0,"inconnu",_xlfn.XLOOKUP(F120,'Bibliothèque transporteurs'!C:C,'Bibliothèque transporteurs'!A:A))</f>
        <v>17</v>
      </c>
      <c r="U120" t="str">
        <f>IF(OR(F120="6C",F120="6B"),_xlfn.XLOOKUP(E120,'Facture Chronopost'!L:L,'Facture Chronopost'!X:X),IF(OR(F120=17,F120=44),F120&amp;"_"&amp;H120,IF(COUNTIF('Bibliothèque transporteurs'!C:C,F120)=0,"inconnu",_xlfn.XLOOKUP(F120,'Bibliothèque transporteurs'!C:C,'Bibliothèque transporteurs'!B:B))))</f>
        <v>17_Z1</v>
      </c>
      <c r="V120" t="str">
        <f>IF(COUNTIF('Bibliothèque transporteurs'!C:C,F120)=0,"inconnu",_xlfn.XLOOKUP(F120,'Bibliothèque transporteurs'!C:C,'Bibliothèque transporteurs'!E:E))</f>
        <v>CHRONOPOST</v>
      </c>
      <c r="W120">
        <f t="shared" si="13"/>
        <v>22.33</v>
      </c>
      <c r="Y120" s="118">
        <f t="shared" si="11"/>
        <v>22.33</v>
      </c>
      <c r="Z120" s="118" t="str">
        <f t="shared" si="8"/>
        <v>OK</v>
      </c>
    </row>
    <row r="121" spans="1:26" x14ac:dyDescent="0.2">
      <c r="A121" s="9">
        <f t="shared" si="9"/>
        <v>9.2279033223536775</v>
      </c>
      <c r="B121" s="9">
        <f t="shared" si="10"/>
        <v>8.36</v>
      </c>
      <c r="C121" s="9">
        <f t="shared" si="12"/>
        <v>7.86</v>
      </c>
      <c r="D121" s="8">
        <v>6235</v>
      </c>
      <c r="E121" t="s">
        <v>2343</v>
      </c>
      <c r="F121">
        <v>17</v>
      </c>
      <c r="G121" t="s">
        <v>25</v>
      </c>
      <c r="H121" t="s">
        <v>152</v>
      </c>
      <c r="O121">
        <v>7.86</v>
      </c>
      <c r="S121">
        <f>_xlfn.XLOOKUP(E121,'Facture Chronopost'!L:L,'Facture Chronopost'!AA:AA,"")</f>
        <v>0.5</v>
      </c>
      <c r="T121">
        <f>IF(COUNTIF('Bibliothèque transporteurs'!C:C,F121)=0,"inconnu",_xlfn.XLOOKUP(F121,'Bibliothèque transporteurs'!C:C,'Bibliothèque transporteurs'!A:A))</f>
        <v>17</v>
      </c>
      <c r="U121" t="str">
        <f>IF(OR(F121="6C",F121="6B"),_xlfn.XLOOKUP(E121,'Facture Chronopost'!L:L,'Facture Chronopost'!X:X),IF(OR(F121=17,F121=44),F121&amp;"_"&amp;H121,IF(COUNTIF('Bibliothèque transporteurs'!C:C,F121)=0,"inconnu",_xlfn.XLOOKUP(F121,'Bibliothèque transporteurs'!C:C,'Bibliothèque transporteurs'!B:B))))</f>
        <v>17_Z1</v>
      </c>
      <c r="V121" t="str">
        <f>IF(COUNTIF('Bibliothèque transporteurs'!C:C,F121)=0,"inconnu",_xlfn.XLOOKUP(F121,'Bibliothèque transporteurs'!C:C,'Bibliothèque transporteurs'!E:E))</f>
        <v>CHRONOPOST</v>
      </c>
      <c r="W121">
        <f t="shared" si="13"/>
        <v>8.36</v>
      </c>
      <c r="Y121" s="118">
        <f t="shared" si="11"/>
        <v>8.36</v>
      </c>
      <c r="Z121" s="118" t="str">
        <f t="shared" si="8"/>
        <v>OK</v>
      </c>
    </row>
    <row r="122" spans="1:26" x14ac:dyDescent="0.2">
      <c r="A122" s="9">
        <f t="shared" si="9"/>
        <v>11.669893005622843</v>
      </c>
      <c r="B122" s="9">
        <f t="shared" si="10"/>
        <v>10.44</v>
      </c>
      <c r="C122" s="9">
        <f t="shared" si="12"/>
        <v>9.94</v>
      </c>
      <c r="D122" s="8">
        <v>6235</v>
      </c>
      <c r="E122" t="s">
        <v>2354</v>
      </c>
      <c r="F122">
        <v>17</v>
      </c>
      <c r="G122" t="s">
        <v>25</v>
      </c>
      <c r="H122" t="s">
        <v>181</v>
      </c>
      <c r="O122">
        <v>9.94</v>
      </c>
      <c r="S122">
        <f>_xlfn.XLOOKUP(E122,'Facture Chronopost'!L:L,'Facture Chronopost'!AA:AA,"")</f>
        <v>0.5</v>
      </c>
      <c r="T122">
        <f>IF(COUNTIF('Bibliothèque transporteurs'!C:C,F122)=0,"inconnu",_xlfn.XLOOKUP(F122,'Bibliothèque transporteurs'!C:C,'Bibliothèque transporteurs'!A:A))</f>
        <v>17</v>
      </c>
      <c r="U122" t="str">
        <f>IF(OR(F122="6C",F122="6B"),_xlfn.XLOOKUP(E122,'Facture Chronopost'!L:L,'Facture Chronopost'!X:X),IF(OR(F122=17,F122=44),F122&amp;"_"&amp;H122,IF(COUNTIF('Bibliothèque transporteurs'!C:C,F122)=0,"inconnu",_xlfn.XLOOKUP(F122,'Bibliothèque transporteurs'!C:C,'Bibliothèque transporteurs'!B:B))))</f>
        <v>17_Z2</v>
      </c>
      <c r="V122" t="str">
        <f>IF(COUNTIF('Bibliothèque transporteurs'!C:C,F122)=0,"inconnu",_xlfn.XLOOKUP(F122,'Bibliothèque transporteurs'!C:C,'Bibliothèque transporteurs'!E:E))</f>
        <v>CHRONOPOST</v>
      </c>
      <c r="W122">
        <f t="shared" si="13"/>
        <v>10.44</v>
      </c>
      <c r="Y122" s="118">
        <f t="shared" si="11"/>
        <v>10.44</v>
      </c>
      <c r="Z122" s="118" t="str">
        <f t="shared" si="8"/>
        <v>OK</v>
      </c>
    </row>
    <row r="123" spans="1:26" x14ac:dyDescent="0.2">
      <c r="A123" s="9">
        <f t="shared" si="9"/>
        <v>21.531774418825247</v>
      </c>
      <c r="B123" s="9">
        <f t="shared" si="10"/>
        <v>18.84</v>
      </c>
      <c r="C123" s="9">
        <f t="shared" si="12"/>
        <v>18.34</v>
      </c>
      <c r="D123" s="8">
        <v>6235</v>
      </c>
      <c r="E123" t="s">
        <v>2345</v>
      </c>
      <c r="F123">
        <v>17</v>
      </c>
      <c r="G123" t="s">
        <v>25</v>
      </c>
      <c r="H123" t="s">
        <v>181</v>
      </c>
      <c r="O123">
        <v>18.34</v>
      </c>
      <c r="S123">
        <f>_xlfn.XLOOKUP(E123,'Facture Chronopost'!L:L,'Facture Chronopost'!AA:AA,"")</f>
        <v>0.5</v>
      </c>
      <c r="T123">
        <f>IF(COUNTIF('Bibliothèque transporteurs'!C:C,F123)=0,"inconnu",_xlfn.XLOOKUP(F123,'Bibliothèque transporteurs'!C:C,'Bibliothèque transporteurs'!A:A))</f>
        <v>17</v>
      </c>
      <c r="U123" t="str">
        <f>IF(OR(F123="6C",F123="6B"),_xlfn.XLOOKUP(E123,'Facture Chronopost'!L:L,'Facture Chronopost'!X:X),IF(OR(F123=17,F123=44),F123&amp;"_"&amp;H123,IF(COUNTIF('Bibliothèque transporteurs'!C:C,F123)=0,"inconnu",_xlfn.XLOOKUP(F123,'Bibliothèque transporteurs'!C:C,'Bibliothèque transporteurs'!B:B))))</f>
        <v>17_Z2</v>
      </c>
      <c r="V123" t="str">
        <f>IF(COUNTIF('Bibliothèque transporteurs'!C:C,F123)=0,"inconnu",_xlfn.XLOOKUP(F123,'Bibliothèque transporteurs'!C:C,'Bibliothèque transporteurs'!E:E))</f>
        <v>CHRONOPOST</v>
      </c>
      <c r="W123">
        <f t="shared" si="13"/>
        <v>18.84</v>
      </c>
      <c r="Y123" s="118">
        <f t="shared" si="11"/>
        <v>18.84</v>
      </c>
      <c r="Z123" s="118" t="str">
        <f t="shared" si="8"/>
        <v>OK</v>
      </c>
    </row>
    <row r="124" spans="1:26" x14ac:dyDescent="0.2">
      <c r="A124" s="9">
        <f t="shared" si="9"/>
        <v>22.858432275601281</v>
      </c>
      <c r="B124" s="9">
        <f t="shared" si="10"/>
        <v>19.97</v>
      </c>
      <c r="C124" s="9">
        <f t="shared" si="12"/>
        <v>19.47</v>
      </c>
      <c r="D124" s="8">
        <v>8656</v>
      </c>
      <c r="E124" t="s">
        <v>2348</v>
      </c>
      <c r="F124">
        <v>17</v>
      </c>
      <c r="G124" t="s">
        <v>25</v>
      </c>
      <c r="H124" t="s">
        <v>181</v>
      </c>
      <c r="O124">
        <v>19.47</v>
      </c>
      <c r="S124">
        <f>_xlfn.XLOOKUP(E124,'Facture Chronopost'!L:L,'Facture Chronopost'!AA:AA,"")</f>
        <v>0.5</v>
      </c>
      <c r="T124">
        <f>IF(COUNTIF('Bibliothèque transporteurs'!C:C,F124)=0,"inconnu",_xlfn.XLOOKUP(F124,'Bibliothèque transporteurs'!C:C,'Bibliothèque transporteurs'!A:A))</f>
        <v>17</v>
      </c>
      <c r="U124" t="str">
        <f>IF(OR(F124="6C",F124="6B"),_xlfn.XLOOKUP(E124,'Facture Chronopost'!L:L,'Facture Chronopost'!X:X),IF(OR(F124=17,F124=44),F124&amp;"_"&amp;H124,IF(COUNTIF('Bibliothèque transporteurs'!C:C,F124)=0,"inconnu",_xlfn.XLOOKUP(F124,'Bibliothèque transporteurs'!C:C,'Bibliothèque transporteurs'!B:B))))</f>
        <v>17_Z2</v>
      </c>
      <c r="V124" t="str">
        <f>IF(COUNTIF('Bibliothèque transporteurs'!C:C,F124)=0,"inconnu",_xlfn.XLOOKUP(F124,'Bibliothèque transporteurs'!C:C,'Bibliothèque transporteurs'!E:E))</f>
        <v>CHRONOPOST</v>
      </c>
      <c r="W124">
        <f t="shared" si="13"/>
        <v>19.97</v>
      </c>
      <c r="Y124" s="118">
        <f t="shared" si="11"/>
        <v>19.97</v>
      </c>
      <c r="Z124" s="118" t="str">
        <f t="shared" si="8"/>
        <v>OK</v>
      </c>
    </row>
    <row r="125" spans="1:26" x14ac:dyDescent="0.2">
      <c r="A125" s="9">
        <f t="shared" si="9"/>
        <v>22.858432275601281</v>
      </c>
      <c r="B125" s="9">
        <f t="shared" si="10"/>
        <v>19.97</v>
      </c>
      <c r="C125" s="9">
        <f t="shared" si="12"/>
        <v>19.47</v>
      </c>
      <c r="D125" s="8">
        <v>6235</v>
      </c>
      <c r="E125" t="s">
        <v>2351</v>
      </c>
      <c r="F125">
        <v>17</v>
      </c>
      <c r="G125" t="s">
        <v>25</v>
      </c>
      <c r="H125" t="s">
        <v>152</v>
      </c>
      <c r="O125">
        <v>19.47</v>
      </c>
      <c r="S125">
        <f>_xlfn.XLOOKUP(E125,'Facture Chronopost'!L:L,'Facture Chronopost'!AA:AA,"")</f>
        <v>0.5</v>
      </c>
      <c r="T125">
        <f>IF(COUNTIF('Bibliothèque transporteurs'!C:C,F125)=0,"inconnu",_xlfn.XLOOKUP(F125,'Bibliothèque transporteurs'!C:C,'Bibliothèque transporteurs'!A:A))</f>
        <v>17</v>
      </c>
      <c r="U125" t="str">
        <f>IF(OR(F125="6C",F125="6B"),_xlfn.XLOOKUP(E125,'Facture Chronopost'!L:L,'Facture Chronopost'!X:X),IF(OR(F125=17,F125=44),F125&amp;"_"&amp;H125,IF(COUNTIF('Bibliothèque transporteurs'!C:C,F125)=0,"inconnu",_xlfn.XLOOKUP(F125,'Bibliothèque transporteurs'!C:C,'Bibliothèque transporteurs'!B:B))))</f>
        <v>17_Z1</v>
      </c>
      <c r="V125" t="str">
        <f>IF(COUNTIF('Bibliothèque transporteurs'!C:C,F125)=0,"inconnu",_xlfn.XLOOKUP(F125,'Bibliothèque transporteurs'!C:C,'Bibliothèque transporteurs'!E:E))</f>
        <v>CHRONOPOST</v>
      </c>
      <c r="W125">
        <f t="shared" si="13"/>
        <v>19.97</v>
      </c>
      <c r="Y125" s="118">
        <f t="shared" si="11"/>
        <v>19.97</v>
      </c>
      <c r="Z125" s="118" t="str">
        <f t="shared" si="8"/>
        <v>OK</v>
      </c>
    </row>
    <row r="126" spans="1:26" x14ac:dyDescent="0.2">
      <c r="A126" s="9">
        <f t="shared" si="9"/>
        <v>25.629151339310528</v>
      </c>
      <c r="B126" s="9">
        <f t="shared" si="10"/>
        <v>22.33</v>
      </c>
      <c r="C126" s="9">
        <f t="shared" si="12"/>
        <v>21.83</v>
      </c>
      <c r="D126" s="8">
        <v>6235</v>
      </c>
      <c r="E126" t="s">
        <v>2381</v>
      </c>
      <c r="F126">
        <v>17</v>
      </c>
      <c r="G126" t="s">
        <v>25</v>
      </c>
      <c r="H126" t="s">
        <v>152</v>
      </c>
      <c r="O126">
        <v>21.83</v>
      </c>
      <c r="S126">
        <f>_xlfn.XLOOKUP(E126,'Facture Chronopost'!L:L,'Facture Chronopost'!AA:AA,"")</f>
        <v>0.5</v>
      </c>
      <c r="T126">
        <f>IF(COUNTIF('Bibliothèque transporteurs'!C:C,F126)=0,"inconnu",_xlfn.XLOOKUP(F126,'Bibliothèque transporteurs'!C:C,'Bibliothèque transporteurs'!A:A))</f>
        <v>17</v>
      </c>
      <c r="U126" t="str">
        <f>IF(OR(F126="6C",F126="6B"),_xlfn.XLOOKUP(E126,'Facture Chronopost'!L:L,'Facture Chronopost'!X:X),IF(OR(F126=17,F126=44),F126&amp;"_"&amp;H126,IF(COUNTIF('Bibliothèque transporteurs'!C:C,F126)=0,"inconnu",_xlfn.XLOOKUP(F126,'Bibliothèque transporteurs'!C:C,'Bibliothèque transporteurs'!B:B))))</f>
        <v>17_Z1</v>
      </c>
      <c r="V126" t="str">
        <f>IF(COUNTIF('Bibliothèque transporteurs'!C:C,F126)=0,"inconnu",_xlfn.XLOOKUP(F126,'Bibliothèque transporteurs'!C:C,'Bibliothèque transporteurs'!E:E))</f>
        <v>CHRONOPOST</v>
      </c>
      <c r="W126">
        <f t="shared" si="13"/>
        <v>22.33</v>
      </c>
      <c r="Y126" s="118">
        <f t="shared" si="11"/>
        <v>22.33</v>
      </c>
      <c r="Z126" s="118" t="str">
        <f t="shared" si="8"/>
        <v>OK</v>
      </c>
    </row>
    <row r="127" spans="1:26" x14ac:dyDescent="0.2">
      <c r="A127" s="9">
        <f t="shared" si="9"/>
        <v>22.858432275601281</v>
      </c>
      <c r="B127" s="9">
        <f t="shared" si="10"/>
        <v>19.97</v>
      </c>
      <c r="C127" s="9">
        <f t="shared" si="12"/>
        <v>19.47</v>
      </c>
      <c r="D127" s="8">
        <v>6235</v>
      </c>
      <c r="E127" t="s">
        <v>2397</v>
      </c>
      <c r="F127">
        <v>17</v>
      </c>
      <c r="G127" t="s">
        <v>25</v>
      </c>
      <c r="H127" t="s">
        <v>152</v>
      </c>
      <c r="O127">
        <v>19.47</v>
      </c>
      <c r="S127">
        <f>_xlfn.XLOOKUP(E127,'Facture Chronopost'!L:L,'Facture Chronopost'!AA:AA,"")</f>
        <v>0.5</v>
      </c>
      <c r="T127">
        <f>IF(COUNTIF('Bibliothèque transporteurs'!C:C,F127)=0,"inconnu",_xlfn.XLOOKUP(F127,'Bibliothèque transporteurs'!C:C,'Bibliothèque transporteurs'!A:A))</f>
        <v>17</v>
      </c>
      <c r="U127" t="str">
        <f>IF(OR(F127="6C",F127="6B"),_xlfn.XLOOKUP(E127,'Facture Chronopost'!L:L,'Facture Chronopost'!X:X),IF(OR(F127=17,F127=44),F127&amp;"_"&amp;H127,IF(COUNTIF('Bibliothèque transporteurs'!C:C,F127)=0,"inconnu",_xlfn.XLOOKUP(F127,'Bibliothèque transporteurs'!C:C,'Bibliothèque transporteurs'!B:B))))</f>
        <v>17_Z1</v>
      </c>
      <c r="V127" t="str">
        <f>IF(COUNTIF('Bibliothèque transporteurs'!C:C,F127)=0,"inconnu",_xlfn.XLOOKUP(F127,'Bibliothèque transporteurs'!C:C,'Bibliothèque transporteurs'!E:E))</f>
        <v>CHRONOPOST</v>
      </c>
      <c r="W127">
        <f t="shared" si="13"/>
        <v>19.97</v>
      </c>
      <c r="Y127" s="118">
        <f t="shared" si="11"/>
        <v>19.97</v>
      </c>
      <c r="Z127" s="118" t="str">
        <f t="shared" si="8"/>
        <v>OK</v>
      </c>
    </row>
    <row r="128" spans="1:26" x14ac:dyDescent="0.2">
      <c r="A128" s="9">
        <f t="shared" si="9"/>
        <v>9.2279033223536775</v>
      </c>
      <c r="B128" s="9">
        <f t="shared" si="10"/>
        <v>8.36</v>
      </c>
      <c r="C128" s="9">
        <f t="shared" si="12"/>
        <v>7.86</v>
      </c>
      <c r="D128" s="8">
        <v>6235</v>
      </c>
      <c r="E128" t="s">
        <v>2400</v>
      </c>
      <c r="F128">
        <v>17</v>
      </c>
      <c r="G128" t="s">
        <v>25</v>
      </c>
      <c r="H128" t="s">
        <v>152</v>
      </c>
      <c r="O128">
        <v>7.86</v>
      </c>
      <c r="S128">
        <f>_xlfn.XLOOKUP(E128,'Facture Chronopost'!L:L,'Facture Chronopost'!AA:AA,"")</f>
        <v>0.5</v>
      </c>
      <c r="T128">
        <f>IF(COUNTIF('Bibliothèque transporteurs'!C:C,F128)=0,"inconnu",_xlfn.XLOOKUP(F128,'Bibliothèque transporteurs'!C:C,'Bibliothèque transporteurs'!A:A))</f>
        <v>17</v>
      </c>
      <c r="U128" t="str">
        <f>IF(OR(F128="6C",F128="6B"),_xlfn.XLOOKUP(E128,'Facture Chronopost'!L:L,'Facture Chronopost'!X:X),IF(OR(F128=17,F128=44),F128&amp;"_"&amp;H128,IF(COUNTIF('Bibliothèque transporteurs'!C:C,F128)=0,"inconnu",_xlfn.XLOOKUP(F128,'Bibliothèque transporteurs'!C:C,'Bibliothèque transporteurs'!B:B))))</f>
        <v>17_Z1</v>
      </c>
      <c r="V128" t="str">
        <f>IF(COUNTIF('Bibliothèque transporteurs'!C:C,F128)=0,"inconnu",_xlfn.XLOOKUP(F128,'Bibliothèque transporteurs'!C:C,'Bibliothèque transporteurs'!E:E))</f>
        <v>CHRONOPOST</v>
      </c>
      <c r="W128">
        <f t="shared" si="13"/>
        <v>8.36</v>
      </c>
      <c r="Y128" s="118">
        <f t="shared" si="11"/>
        <v>8.36</v>
      </c>
      <c r="Z128" s="118" t="str">
        <f t="shared" si="8"/>
        <v>OK</v>
      </c>
    </row>
    <row r="129" spans="1:26" x14ac:dyDescent="0.2">
      <c r="A129" s="9">
        <f t="shared" si="9"/>
        <v>21.531774418825247</v>
      </c>
      <c r="B129" s="9">
        <f t="shared" si="10"/>
        <v>18.84</v>
      </c>
      <c r="C129" s="9">
        <f t="shared" si="12"/>
        <v>18.34</v>
      </c>
      <c r="D129" s="8">
        <v>6235</v>
      </c>
      <c r="E129" t="s">
        <v>2385</v>
      </c>
      <c r="F129">
        <v>17</v>
      </c>
      <c r="G129" t="s">
        <v>25</v>
      </c>
      <c r="H129" t="s">
        <v>152</v>
      </c>
      <c r="O129">
        <v>18.34</v>
      </c>
      <c r="S129">
        <f>_xlfn.XLOOKUP(E129,'Facture Chronopost'!L:L,'Facture Chronopost'!AA:AA,"")</f>
        <v>0.5</v>
      </c>
      <c r="T129">
        <f>IF(COUNTIF('Bibliothèque transporteurs'!C:C,F129)=0,"inconnu",_xlfn.XLOOKUP(F129,'Bibliothèque transporteurs'!C:C,'Bibliothèque transporteurs'!A:A))</f>
        <v>17</v>
      </c>
      <c r="U129" t="str">
        <f>IF(OR(F129="6C",F129="6B"),_xlfn.XLOOKUP(E129,'Facture Chronopost'!L:L,'Facture Chronopost'!X:X),IF(OR(F129=17,F129=44),F129&amp;"_"&amp;H129,IF(COUNTIF('Bibliothèque transporteurs'!C:C,F129)=0,"inconnu",_xlfn.XLOOKUP(F129,'Bibliothèque transporteurs'!C:C,'Bibliothèque transporteurs'!B:B))))</f>
        <v>17_Z1</v>
      </c>
      <c r="V129" t="str">
        <f>IF(COUNTIF('Bibliothèque transporteurs'!C:C,F129)=0,"inconnu",_xlfn.XLOOKUP(F129,'Bibliothèque transporteurs'!C:C,'Bibliothèque transporteurs'!E:E))</f>
        <v>CHRONOPOST</v>
      </c>
      <c r="W129">
        <f t="shared" si="13"/>
        <v>18.84</v>
      </c>
      <c r="Y129" s="118">
        <f t="shared" si="11"/>
        <v>18.84</v>
      </c>
      <c r="Z129" s="118" t="str">
        <f t="shared" si="8"/>
        <v>OK</v>
      </c>
    </row>
    <row r="130" spans="1:26" x14ac:dyDescent="0.2">
      <c r="A130" s="9">
        <f t="shared" si="9"/>
        <v>22.858432275601281</v>
      </c>
      <c r="B130" s="9">
        <f t="shared" si="10"/>
        <v>19.97</v>
      </c>
      <c r="C130" s="9">
        <f t="shared" si="12"/>
        <v>19.47</v>
      </c>
      <c r="D130" s="8">
        <v>6235</v>
      </c>
      <c r="E130" t="s">
        <v>2394</v>
      </c>
      <c r="F130">
        <v>17</v>
      </c>
      <c r="G130" t="s">
        <v>25</v>
      </c>
      <c r="H130" t="s">
        <v>152</v>
      </c>
      <c r="O130">
        <v>19.47</v>
      </c>
      <c r="S130">
        <f>_xlfn.XLOOKUP(E130,'Facture Chronopost'!L:L,'Facture Chronopost'!AA:AA,"")</f>
        <v>0.5</v>
      </c>
      <c r="T130">
        <f>IF(COUNTIF('Bibliothèque transporteurs'!C:C,F130)=0,"inconnu",_xlfn.XLOOKUP(F130,'Bibliothèque transporteurs'!C:C,'Bibliothèque transporteurs'!A:A))</f>
        <v>17</v>
      </c>
      <c r="U130" t="str">
        <f>IF(OR(F130="6C",F130="6B"),_xlfn.XLOOKUP(E130,'Facture Chronopost'!L:L,'Facture Chronopost'!X:X),IF(OR(F130=17,F130=44),F130&amp;"_"&amp;H130,IF(COUNTIF('Bibliothèque transporteurs'!C:C,F130)=0,"inconnu",_xlfn.XLOOKUP(F130,'Bibliothèque transporteurs'!C:C,'Bibliothèque transporteurs'!B:B))))</f>
        <v>17_Z1</v>
      </c>
      <c r="V130" t="str">
        <f>IF(COUNTIF('Bibliothèque transporteurs'!C:C,F130)=0,"inconnu",_xlfn.XLOOKUP(F130,'Bibliothèque transporteurs'!C:C,'Bibliothèque transporteurs'!E:E))</f>
        <v>CHRONOPOST</v>
      </c>
      <c r="W130">
        <f t="shared" si="13"/>
        <v>19.97</v>
      </c>
      <c r="Y130" s="118">
        <f t="shared" si="11"/>
        <v>19.97</v>
      </c>
      <c r="Z130" s="118" t="str">
        <f t="shared" si="8"/>
        <v>OK</v>
      </c>
    </row>
    <row r="131" spans="1:26" x14ac:dyDescent="0.2">
      <c r="A131" s="9">
        <f t="shared" si="9"/>
        <v>22.858432275601281</v>
      </c>
      <c r="B131" s="9">
        <f t="shared" si="10"/>
        <v>19.97</v>
      </c>
      <c r="C131" s="9">
        <f t="shared" si="12"/>
        <v>19.47</v>
      </c>
      <c r="D131" s="8">
        <v>6235</v>
      </c>
      <c r="E131" t="s">
        <v>2371</v>
      </c>
      <c r="F131">
        <v>17</v>
      </c>
      <c r="G131" t="s">
        <v>25</v>
      </c>
      <c r="H131" t="s">
        <v>152</v>
      </c>
      <c r="O131">
        <v>19.47</v>
      </c>
      <c r="S131">
        <f>_xlfn.XLOOKUP(E131,'Facture Chronopost'!L:L,'Facture Chronopost'!AA:AA,"")</f>
        <v>0.5</v>
      </c>
      <c r="T131">
        <f>IF(COUNTIF('Bibliothèque transporteurs'!C:C,F131)=0,"inconnu",_xlfn.XLOOKUP(F131,'Bibliothèque transporteurs'!C:C,'Bibliothèque transporteurs'!A:A))</f>
        <v>17</v>
      </c>
      <c r="U131" t="str">
        <f>IF(OR(F131="6C",F131="6B"),_xlfn.XLOOKUP(E131,'Facture Chronopost'!L:L,'Facture Chronopost'!X:X),IF(OR(F131=17,F131=44),F131&amp;"_"&amp;H131,IF(COUNTIF('Bibliothèque transporteurs'!C:C,F131)=0,"inconnu",_xlfn.XLOOKUP(F131,'Bibliothèque transporteurs'!C:C,'Bibliothèque transporteurs'!B:B))))</f>
        <v>17_Z1</v>
      </c>
      <c r="V131" t="str">
        <f>IF(COUNTIF('Bibliothèque transporteurs'!C:C,F131)=0,"inconnu",_xlfn.XLOOKUP(F131,'Bibliothèque transporteurs'!C:C,'Bibliothèque transporteurs'!E:E))</f>
        <v>CHRONOPOST</v>
      </c>
      <c r="W131">
        <f t="shared" si="13"/>
        <v>19.97</v>
      </c>
      <c r="Y131" s="118">
        <f t="shared" si="11"/>
        <v>19.97</v>
      </c>
      <c r="Z131" s="118" t="str">
        <f t="shared" si="8"/>
        <v>OK</v>
      </c>
    </row>
    <row r="132" spans="1:26" x14ac:dyDescent="0.2">
      <c r="A132" s="9">
        <f t="shared" si="9"/>
        <v>9.2279033223536775</v>
      </c>
      <c r="B132" s="9">
        <f t="shared" si="10"/>
        <v>8.36</v>
      </c>
      <c r="C132" s="9">
        <f t="shared" si="12"/>
        <v>7.86</v>
      </c>
      <c r="D132" s="8">
        <v>6235</v>
      </c>
      <c r="E132" t="s">
        <v>2374</v>
      </c>
      <c r="F132">
        <v>17</v>
      </c>
      <c r="G132" t="s">
        <v>25</v>
      </c>
      <c r="H132" t="s">
        <v>152</v>
      </c>
      <c r="O132">
        <v>7.86</v>
      </c>
      <c r="S132">
        <f>_xlfn.XLOOKUP(E132,'Facture Chronopost'!L:L,'Facture Chronopost'!AA:AA,"")</f>
        <v>0.5</v>
      </c>
      <c r="T132">
        <f>IF(COUNTIF('Bibliothèque transporteurs'!C:C,F132)=0,"inconnu",_xlfn.XLOOKUP(F132,'Bibliothèque transporteurs'!C:C,'Bibliothèque transporteurs'!A:A))</f>
        <v>17</v>
      </c>
      <c r="U132" t="str">
        <f>IF(OR(F132="6C",F132="6B"),_xlfn.XLOOKUP(E132,'Facture Chronopost'!L:L,'Facture Chronopost'!X:X),IF(OR(F132=17,F132=44),F132&amp;"_"&amp;H132,IF(COUNTIF('Bibliothèque transporteurs'!C:C,F132)=0,"inconnu",_xlfn.XLOOKUP(F132,'Bibliothèque transporteurs'!C:C,'Bibliothèque transporteurs'!B:B))))</f>
        <v>17_Z1</v>
      </c>
      <c r="V132" t="str">
        <f>IF(COUNTIF('Bibliothèque transporteurs'!C:C,F132)=0,"inconnu",_xlfn.XLOOKUP(F132,'Bibliothèque transporteurs'!C:C,'Bibliothèque transporteurs'!E:E))</f>
        <v>CHRONOPOST</v>
      </c>
      <c r="W132">
        <f t="shared" si="13"/>
        <v>8.36</v>
      </c>
      <c r="Y132" s="118">
        <f t="shared" si="11"/>
        <v>8.36</v>
      </c>
      <c r="Z132" s="118" t="str">
        <f t="shared" si="8"/>
        <v>OK</v>
      </c>
    </row>
    <row r="133" spans="1:26" x14ac:dyDescent="0.2">
      <c r="A133" s="9">
        <f t="shared" si="9"/>
        <v>9.2279033223536775</v>
      </c>
      <c r="B133" s="9">
        <f t="shared" si="10"/>
        <v>8.36</v>
      </c>
      <c r="C133" s="9">
        <f t="shared" si="12"/>
        <v>7.86</v>
      </c>
      <c r="D133" s="8">
        <v>6235</v>
      </c>
      <c r="E133" t="s">
        <v>2388</v>
      </c>
      <c r="F133">
        <v>17</v>
      </c>
      <c r="G133" t="s">
        <v>25</v>
      </c>
      <c r="H133" t="s">
        <v>152</v>
      </c>
      <c r="O133">
        <v>7.86</v>
      </c>
      <c r="S133">
        <f>_xlfn.XLOOKUP(E133,'Facture Chronopost'!L:L,'Facture Chronopost'!AA:AA,"")</f>
        <v>0.5</v>
      </c>
      <c r="T133">
        <f>IF(COUNTIF('Bibliothèque transporteurs'!C:C,F133)=0,"inconnu",_xlfn.XLOOKUP(F133,'Bibliothèque transporteurs'!C:C,'Bibliothèque transporteurs'!A:A))</f>
        <v>17</v>
      </c>
      <c r="U133" t="str">
        <f>IF(OR(F133="6C",F133="6B"),_xlfn.XLOOKUP(E133,'Facture Chronopost'!L:L,'Facture Chronopost'!X:X),IF(OR(F133=17,F133=44),F133&amp;"_"&amp;H133,IF(COUNTIF('Bibliothèque transporteurs'!C:C,F133)=0,"inconnu",_xlfn.XLOOKUP(F133,'Bibliothèque transporteurs'!C:C,'Bibliothèque transporteurs'!B:B))))</f>
        <v>17_Z1</v>
      </c>
      <c r="V133" t="str">
        <f>IF(COUNTIF('Bibliothèque transporteurs'!C:C,F133)=0,"inconnu",_xlfn.XLOOKUP(F133,'Bibliothèque transporteurs'!C:C,'Bibliothèque transporteurs'!E:E))</f>
        <v>CHRONOPOST</v>
      </c>
      <c r="W133">
        <f t="shared" si="13"/>
        <v>8.36</v>
      </c>
      <c r="Y133" s="118">
        <f t="shared" si="11"/>
        <v>8.36</v>
      </c>
      <c r="Z133" s="118" t="str">
        <f t="shared" si="8"/>
        <v>OK</v>
      </c>
    </row>
    <row r="134" spans="1:26" x14ac:dyDescent="0.2">
      <c r="A134" s="9">
        <f t="shared" si="9"/>
        <v>22.858432275601281</v>
      </c>
      <c r="B134" s="9">
        <f t="shared" si="10"/>
        <v>19.97</v>
      </c>
      <c r="C134" s="9">
        <f t="shared" si="12"/>
        <v>19.47</v>
      </c>
      <c r="D134" s="8">
        <v>6235</v>
      </c>
      <c r="E134" t="s">
        <v>2368</v>
      </c>
      <c r="F134">
        <v>17</v>
      </c>
      <c r="G134" t="s">
        <v>25</v>
      </c>
      <c r="H134" t="s">
        <v>152</v>
      </c>
      <c r="O134">
        <v>19.47</v>
      </c>
      <c r="S134">
        <f>_xlfn.XLOOKUP(E134,'Facture Chronopost'!L:L,'Facture Chronopost'!AA:AA,"")</f>
        <v>0.5</v>
      </c>
      <c r="T134">
        <f>IF(COUNTIF('Bibliothèque transporteurs'!C:C,F134)=0,"inconnu",_xlfn.XLOOKUP(F134,'Bibliothèque transporteurs'!C:C,'Bibliothèque transporteurs'!A:A))</f>
        <v>17</v>
      </c>
      <c r="U134" t="str">
        <f>IF(OR(F134="6C",F134="6B"),_xlfn.XLOOKUP(E134,'Facture Chronopost'!L:L,'Facture Chronopost'!X:X),IF(OR(F134=17,F134=44),F134&amp;"_"&amp;H134,IF(COUNTIF('Bibliothèque transporteurs'!C:C,F134)=0,"inconnu",_xlfn.XLOOKUP(F134,'Bibliothèque transporteurs'!C:C,'Bibliothèque transporteurs'!B:B))))</f>
        <v>17_Z1</v>
      </c>
      <c r="V134" t="str">
        <f>IF(COUNTIF('Bibliothèque transporteurs'!C:C,F134)=0,"inconnu",_xlfn.XLOOKUP(F134,'Bibliothèque transporteurs'!C:C,'Bibliothèque transporteurs'!E:E))</f>
        <v>CHRONOPOST</v>
      </c>
      <c r="W134">
        <f t="shared" si="13"/>
        <v>19.97</v>
      </c>
      <c r="Y134" s="118">
        <f t="shared" si="11"/>
        <v>19.97</v>
      </c>
      <c r="Z134" s="118" t="str">
        <f t="shared" si="8"/>
        <v>OK</v>
      </c>
    </row>
    <row r="135" spans="1:26" x14ac:dyDescent="0.2">
      <c r="A135" s="9">
        <f t="shared" si="9"/>
        <v>22.858432275601281</v>
      </c>
      <c r="B135" s="9">
        <f t="shared" si="10"/>
        <v>19.97</v>
      </c>
      <c r="C135" s="9">
        <f t="shared" si="12"/>
        <v>19.47</v>
      </c>
      <c r="D135" s="8">
        <v>6235</v>
      </c>
      <c r="E135" t="s">
        <v>2378</v>
      </c>
      <c r="F135">
        <v>17</v>
      </c>
      <c r="G135" t="s">
        <v>25</v>
      </c>
      <c r="H135" t="s">
        <v>181</v>
      </c>
      <c r="O135">
        <v>19.47</v>
      </c>
      <c r="S135">
        <f>_xlfn.XLOOKUP(E135,'Facture Chronopost'!L:L,'Facture Chronopost'!AA:AA,"")</f>
        <v>0.5</v>
      </c>
      <c r="T135">
        <f>IF(COUNTIF('Bibliothèque transporteurs'!C:C,F135)=0,"inconnu",_xlfn.XLOOKUP(F135,'Bibliothèque transporteurs'!C:C,'Bibliothèque transporteurs'!A:A))</f>
        <v>17</v>
      </c>
      <c r="U135" t="str">
        <f>IF(OR(F135="6C",F135="6B"),_xlfn.XLOOKUP(E135,'Facture Chronopost'!L:L,'Facture Chronopost'!X:X),IF(OR(F135=17,F135=44),F135&amp;"_"&amp;H135,IF(COUNTIF('Bibliothèque transporteurs'!C:C,F135)=0,"inconnu",_xlfn.XLOOKUP(F135,'Bibliothèque transporteurs'!C:C,'Bibliothèque transporteurs'!B:B))))</f>
        <v>17_Z2</v>
      </c>
      <c r="V135" t="str">
        <f>IF(COUNTIF('Bibliothèque transporteurs'!C:C,F135)=0,"inconnu",_xlfn.XLOOKUP(F135,'Bibliothèque transporteurs'!C:C,'Bibliothèque transporteurs'!E:E))</f>
        <v>CHRONOPOST</v>
      </c>
      <c r="W135">
        <f t="shared" si="13"/>
        <v>19.97</v>
      </c>
      <c r="Y135" s="118">
        <f t="shared" si="11"/>
        <v>19.97</v>
      </c>
      <c r="Z135" s="118" t="str">
        <f t="shared" si="8"/>
        <v>OK</v>
      </c>
    </row>
    <row r="136" spans="1:26" x14ac:dyDescent="0.2">
      <c r="A136" s="9">
        <f t="shared" si="9"/>
        <v>22.858432275601281</v>
      </c>
      <c r="B136" s="9">
        <f t="shared" si="10"/>
        <v>19.97</v>
      </c>
      <c r="C136" s="9">
        <f t="shared" si="12"/>
        <v>19.47</v>
      </c>
      <c r="D136" s="8">
        <v>6235</v>
      </c>
      <c r="E136" t="s">
        <v>2363</v>
      </c>
      <c r="F136">
        <v>17</v>
      </c>
      <c r="G136" t="s">
        <v>25</v>
      </c>
      <c r="H136" t="s">
        <v>181</v>
      </c>
      <c r="O136">
        <v>19.47</v>
      </c>
      <c r="S136">
        <f>_xlfn.XLOOKUP(E136,'Facture Chronopost'!L:L,'Facture Chronopost'!AA:AA,"")</f>
        <v>0.5</v>
      </c>
      <c r="T136">
        <f>IF(COUNTIF('Bibliothèque transporteurs'!C:C,F136)=0,"inconnu",_xlfn.XLOOKUP(F136,'Bibliothèque transporteurs'!C:C,'Bibliothèque transporteurs'!A:A))</f>
        <v>17</v>
      </c>
      <c r="U136" t="str">
        <f>IF(OR(F136="6C",F136="6B"),_xlfn.XLOOKUP(E136,'Facture Chronopost'!L:L,'Facture Chronopost'!X:X),IF(OR(F136=17,F136=44),F136&amp;"_"&amp;H136,IF(COUNTIF('Bibliothèque transporteurs'!C:C,F136)=0,"inconnu",_xlfn.XLOOKUP(F136,'Bibliothèque transporteurs'!C:C,'Bibliothèque transporteurs'!B:B))))</f>
        <v>17_Z2</v>
      </c>
      <c r="V136" t="str">
        <f>IF(COUNTIF('Bibliothèque transporteurs'!C:C,F136)=0,"inconnu",_xlfn.XLOOKUP(F136,'Bibliothèque transporteurs'!C:C,'Bibliothèque transporteurs'!E:E))</f>
        <v>CHRONOPOST</v>
      </c>
      <c r="W136">
        <f t="shared" si="13"/>
        <v>19.97</v>
      </c>
      <c r="Y136" s="118">
        <f t="shared" si="11"/>
        <v>19.97</v>
      </c>
      <c r="Z136" s="118" t="str">
        <f t="shared" si="8"/>
        <v>OK</v>
      </c>
    </row>
    <row r="137" spans="1:26" x14ac:dyDescent="0.2">
      <c r="A137" s="9">
        <f t="shared" si="9"/>
        <v>22.858432275601281</v>
      </c>
      <c r="B137" s="9">
        <f t="shared" si="10"/>
        <v>19.97</v>
      </c>
      <c r="C137" s="9">
        <f t="shared" si="12"/>
        <v>19.47</v>
      </c>
      <c r="D137" s="8">
        <v>6235</v>
      </c>
      <c r="E137" t="s">
        <v>2382</v>
      </c>
      <c r="F137">
        <v>17</v>
      </c>
      <c r="G137" t="s">
        <v>25</v>
      </c>
      <c r="H137" t="s">
        <v>181</v>
      </c>
      <c r="O137">
        <v>19.47</v>
      </c>
      <c r="S137">
        <f>_xlfn.XLOOKUP(E137,'Facture Chronopost'!L:L,'Facture Chronopost'!AA:AA,"")</f>
        <v>0.5</v>
      </c>
      <c r="T137">
        <f>IF(COUNTIF('Bibliothèque transporteurs'!C:C,F137)=0,"inconnu",_xlfn.XLOOKUP(F137,'Bibliothèque transporteurs'!C:C,'Bibliothèque transporteurs'!A:A))</f>
        <v>17</v>
      </c>
      <c r="U137" t="str">
        <f>IF(OR(F137="6C",F137="6B"),_xlfn.XLOOKUP(E137,'Facture Chronopost'!L:L,'Facture Chronopost'!X:X),IF(OR(F137=17,F137=44),F137&amp;"_"&amp;H137,IF(COUNTIF('Bibliothèque transporteurs'!C:C,F137)=0,"inconnu",_xlfn.XLOOKUP(F137,'Bibliothèque transporteurs'!C:C,'Bibliothèque transporteurs'!B:B))))</f>
        <v>17_Z2</v>
      </c>
      <c r="V137" t="str">
        <f>IF(COUNTIF('Bibliothèque transporteurs'!C:C,F137)=0,"inconnu",_xlfn.XLOOKUP(F137,'Bibliothèque transporteurs'!C:C,'Bibliothèque transporteurs'!E:E))</f>
        <v>CHRONOPOST</v>
      </c>
      <c r="W137">
        <f t="shared" si="13"/>
        <v>19.97</v>
      </c>
      <c r="Y137" s="118">
        <f t="shared" si="11"/>
        <v>19.97</v>
      </c>
      <c r="Z137" s="118" t="str">
        <f t="shared" si="8"/>
        <v>OK</v>
      </c>
    </row>
    <row r="138" spans="1:26" x14ac:dyDescent="0.2">
      <c r="A138" s="9">
        <f t="shared" si="9"/>
        <v>9.2279033223536775</v>
      </c>
      <c r="B138" s="9">
        <f t="shared" si="10"/>
        <v>8.36</v>
      </c>
      <c r="C138" s="9">
        <f t="shared" si="12"/>
        <v>7.86</v>
      </c>
      <c r="D138" s="8">
        <v>6235</v>
      </c>
      <c r="E138" t="s">
        <v>2403</v>
      </c>
      <c r="F138">
        <v>17</v>
      </c>
      <c r="G138" t="s">
        <v>25</v>
      </c>
      <c r="H138" t="s">
        <v>152</v>
      </c>
      <c r="O138">
        <v>7.86</v>
      </c>
      <c r="S138">
        <f>_xlfn.XLOOKUP(E138,'Facture Chronopost'!L:L,'Facture Chronopost'!AA:AA,"")</f>
        <v>0.5</v>
      </c>
      <c r="T138">
        <f>IF(COUNTIF('Bibliothèque transporteurs'!C:C,F138)=0,"inconnu",_xlfn.XLOOKUP(F138,'Bibliothèque transporteurs'!C:C,'Bibliothèque transporteurs'!A:A))</f>
        <v>17</v>
      </c>
      <c r="U138" t="str">
        <f>IF(OR(F138="6C",F138="6B"),_xlfn.XLOOKUP(E138,'Facture Chronopost'!L:L,'Facture Chronopost'!X:X),IF(OR(F138=17,F138=44),F138&amp;"_"&amp;H138,IF(COUNTIF('Bibliothèque transporteurs'!C:C,F138)=0,"inconnu",_xlfn.XLOOKUP(F138,'Bibliothèque transporteurs'!C:C,'Bibliothèque transporteurs'!B:B))))</f>
        <v>17_Z1</v>
      </c>
      <c r="V138" t="str">
        <f>IF(COUNTIF('Bibliothèque transporteurs'!C:C,F138)=0,"inconnu",_xlfn.XLOOKUP(F138,'Bibliothèque transporteurs'!C:C,'Bibliothèque transporteurs'!E:E))</f>
        <v>CHRONOPOST</v>
      </c>
      <c r="W138">
        <f t="shared" si="13"/>
        <v>8.36</v>
      </c>
      <c r="Y138" s="118">
        <f t="shared" si="11"/>
        <v>8.36</v>
      </c>
      <c r="Z138" s="118" t="str">
        <f t="shared" ref="Z138:Z201" si="14">IF(Y138=W138,"OK","Non")</f>
        <v>OK</v>
      </c>
    </row>
    <row r="139" spans="1:26" x14ac:dyDescent="0.2">
      <c r="A139" s="9">
        <f t="shared" ref="A139:A202" si="15">C139/SUM(C:C)*(SUM(C:C)+$X$2)</f>
        <v>9.2279033223536775</v>
      </c>
      <c r="B139" s="9">
        <f t="shared" ref="B139:B202" si="16">C139/SUM(C:C)*(SUM(C:C)+SUM($N$3:$O$7))+S139</f>
        <v>8.36</v>
      </c>
      <c r="C139" s="9">
        <f t="shared" si="12"/>
        <v>7.86</v>
      </c>
      <c r="D139" s="8">
        <v>6235</v>
      </c>
      <c r="E139" t="s">
        <v>2365</v>
      </c>
      <c r="F139">
        <v>17</v>
      </c>
      <c r="G139" t="s">
        <v>25</v>
      </c>
      <c r="H139" t="s">
        <v>181</v>
      </c>
      <c r="O139">
        <v>7.86</v>
      </c>
      <c r="S139">
        <f>_xlfn.XLOOKUP(E139,'Facture Chronopost'!L:L,'Facture Chronopost'!AA:AA,"")</f>
        <v>0.5</v>
      </c>
      <c r="T139">
        <f>IF(COUNTIF('Bibliothèque transporteurs'!C:C,F139)=0,"inconnu",_xlfn.XLOOKUP(F139,'Bibliothèque transporteurs'!C:C,'Bibliothèque transporteurs'!A:A))</f>
        <v>17</v>
      </c>
      <c r="U139" t="str">
        <f>IF(OR(F139="6C",F139="6B"),_xlfn.XLOOKUP(E139,'Facture Chronopost'!L:L,'Facture Chronopost'!X:X),IF(OR(F139=17,F139=44),F139&amp;"_"&amp;H139,IF(COUNTIF('Bibliothèque transporteurs'!C:C,F139)=0,"inconnu",_xlfn.XLOOKUP(F139,'Bibliothèque transporteurs'!C:C,'Bibliothèque transporteurs'!B:B))))</f>
        <v>17_Z2</v>
      </c>
      <c r="V139" t="str">
        <f>IF(COUNTIF('Bibliothèque transporteurs'!C:C,F139)=0,"inconnu",_xlfn.XLOOKUP(F139,'Bibliothèque transporteurs'!C:C,'Bibliothèque transporteurs'!E:E))</f>
        <v>CHRONOPOST</v>
      </c>
      <c r="W139">
        <f t="shared" si="13"/>
        <v>8.36</v>
      </c>
      <c r="Y139" s="118">
        <f t="shared" ref="Y139:Y202" si="17">ROUNDUP(B139,2)-M139-L139-N139-J139-K139-I139-Q139</f>
        <v>8.36</v>
      </c>
      <c r="Z139" s="118" t="str">
        <f t="shared" si="14"/>
        <v>OK</v>
      </c>
    </row>
    <row r="140" spans="1:26" x14ac:dyDescent="0.2">
      <c r="A140" s="9">
        <f t="shared" si="15"/>
        <v>13.571827278169021</v>
      </c>
      <c r="B140" s="9">
        <f t="shared" si="16"/>
        <v>12.06</v>
      </c>
      <c r="C140" s="9">
        <f t="shared" si="12"/>
        <v>11.56</v>
      </c>
      <c r="D140" s="8">
        <v>6235</v>
      </c>
      <c r="E140" t="s">
        <v>2391</v>
      </c>
      <c r="F140">
        <v>17</v>
      </c>
      <c r="G140" t="s">
        <v>25</v>
      </c>
      <c r="H140" t="s">
        <v>152</v>
      </c>
      <c r="O140">
        <v>11.56</v>
      </c>
      <c r="S140">
        <f>_xlfn.XLOOKUP(E140,'Facture Chronopost'!L:L,'Facture Chronopost'!AA:AA,"")</f>
        <v>0.5</v>
      </c>
      <c r="T140">
        <f>IF(COUNTIF('Bibliothèque transporteurs'!C:C,F140)=0,"inconnu",_xlfn.XLOOKUP(F140,'Bibliothèque transporteurs'!C:C,'Bibliothèque transporteurs'!A:A))</f>
        <v>17</v>
      </c>
      <c r="U140" t="str">
        <f>IF(OR(F140="6C",F140="6B"),_xlfn.XLOOKUP(E140,'Facture Chronopost'!L:L,'Facture Chronopost'!X:X),IF(OR(F140=17,F140=44),F140&amp;"_"&amp;H140,IF(COUNTIF('Bibliothèque transporteurs'!C:C,F140)=0,"inconnu",_xlfn.XLOOKUP(F140,'Bibliothèque transporteurs'!C:C,'Bibliothèque transporteurs'!B:B))))</f>
        <v>17_Z1</v>
      </c>
      <c r="V140" t="str">
        <f>IF(COUNTIF('Bibliothèque transporteurs'!C:C,F140)=0,"inconnu",_xlfn.XLOOKUP(F140,'Bibliothèque transporteurs'!C:C,'Bibliothèque transporteurs'!E:E))</f>
        <v>CHRONOPOST</v>
      </c>
      <c r="W140">
        <f t="shared" si="13"/>
        <v>12.06</v>
      </c>
      <c r="Y140" s="118">
        <f t="shared" si="17"/>
        <v>12.06</v>
      </c>
      <c r="Z140" s="118" t="str">
        <f t="shared" si="14"/>
        <v>OK</v>
      </c>
    </row>
    <row r="141" spans="1:26" x14ac:dyDescent="0.2">
      <c r="A141" s="9">
        <f t="shared" si="15"/>
        <v>27.014510871165157</v>
      </c>
      <c r="B141" s="9">
        <f t="shared" si="16"/>
        <v>23.51</v>
      </c>
      <c r="C141" s="9">
        <f t="shared" si="12"/>
        <v>23.01</v>
      </c>
      <c r="D141" s="8">
        <v>6235</v>
      </c>
      <c r="E141" t="s">
        <v>2377</v>
      </c>
      <c r="F141">
        <v>17</v>
      </c>
      <c r="G141" t="s">
        <v>25</v>
      </c>
      <c r="H141" t="s">
        <v>152</v>
      </c>
      <c r="O141">
        <v>23.01</v>
      </c>
      <c r="S141">
        <f>_xlfn.XLOOKUP(E141,'Facture Chronopost'!L:L,'Facture Chronopost'!AA:AA,"")</f>
        <v>0.5</v>
      </c>
      <c r="T141">
        <f>IF(COUNTIF('Bibliothèque transporteurs'!C:C,F141)=0,"inconnu",_xlfn.XLOOKUP(F141,'Bibliothèque transporteurs'!C:C,'Bibliothèque transporteurs'!A:A))</f>
        <v>17</v>
      </c>
      <c r="U141" t="str">
        <f>IF(OR(F141="6C",F141="6B"),_xlfn.XLOOKUP(E141,'Facture Chronopost'!L:L,'Facture Chronopost'!X:X),IF(OR(F141=17,F141=44),F141&amp;"_"&amp;H141,IF(COUNTIF('Bibliothèque transporteurs'!C:C,F141)=0,"inconnu",_xlfn.XLOOKUP(F141,'Bibliothèque transporteurs'!C:C,'Bibliothèque transporteurs'!B:B))))</f>
        <v>17_Z1</v>
      </c>
      <c r="V141" t="str">
        <f>IF(COUNTIF('Bibliothèque transporteurs'!C:C,F141)=0,"inconnu",_xlfn.XLOOKUP(F141,'Bibliothèque transporteurs'!C:C,'Bibliothèque transporteurs'!E:E))</f>
        <v>CHRONOPOST</v>
      </c>
      <c r="W141">
        <f t="shared" si="13"/>
        <v>23.51</v>
      </c>
      <c r="Y141" s="118">
        <f t="shared" si="17"/>
        <v>23.51</v>
      </c>
      <c r="Z141" s="118" t="str">
        <f t="shared" si="14"/>
        <v>OK</v>
      </c>
    </row>
    <row r="142" spans="1:26" x14ac:dyDescent="0.2">
      <c r="A142" s="9">
        <f t="shared" si="15"/>
        <v>22.095310499579671</v>
      </c>
      <c r="B142" s="9">
        <f t="shared" si="16"/>
        <v>19.32</v>
      </c>
      <c r="C142" s="9">
        <f t="shared" ref="C142:C205" si="18">SUM(I142:Q142)-N142-P142</f>
        <v>18.82</v>
      </c>
      <c r="D142" s="8">
        <v>8656</v>
      </c>
      <c r="E142" t="s">
        <v>2406</v>
      </c>
      <c r="F142">
        <v>17</v>
      </c>
      <c r="G142" t="s">
        <v>145</v>
      </c>
      <c r="H142" t="s">
        <v>181</v>
      </c>
      <c r="O142">
        <v>18.82</v>
      </c>
      <c r="S142">
        <f>_xlfn.XLOOKUP(E142,'Facture Chronopost'!L:L,'Facture Chronopost'!AA:AA,"")</f>
        <v>0.5</v>
      </c>
      <c r="T142">
        <f>IF(COUNTIF('Bibliothèque transporteurs'!C:C,F142)=0,"inconnu",_xlfn.XLOOKUP(F142,'Bibliothèque transporteurs'!C:C,'Bibliothèque transporteurs'!A:A))</f>
        <v>17</v>
      </c>
      <c r="U142" t="str">
        <f>IF(OR(F142="6C",F142="6B"),_xlfn.XLOOKUP(E142,'Facture Chronopost'!L:L,'Facture Chronopost'!X:X),IF(OR(F142=17,F142=44),F142&amp;"_"&amp;H142,IF(COUNTIF('Bibliothèque transporteurs'!C:C,F142)=0,"inconnu",_xlfn.XLOOKUP(F142,'Bibliothèque transporteurs'!C:C,'Bibliothèque transporteurs'!B:B))))</f>
        <v>17_Z2</v>
      </c>
      <c r="V142" t="str">
        <f>IF(COUNTIF('Bibliothèque transporteurs'!C:C,F142)=0,"inconnu",_xlfn.XLOOKUP(F142,'Bibliothèque transporteurs'!C:C,'Bibliothèque transporteurs'!E:E))</f>
        <v>CHRONOPOST</v>
      </c>
      <c r="W142">
        <f t="shared" si="13"/>
        <v>19.32</v>
      </c>
      <c r="Y142" s="118">
        <f t="shared" si="17"/>
        <v>19.32</v>
      </c>
      <c r="Z142" s="118" t="str">
        <f t="shared" si="14"/>
        <v>OK</v>
      </c>
    </row>
    <row r="143" spans="1:26" x14ac:dyDescent="0.2">
      <c r="A143" s="9">
        <f t="shared" si="15"/>
        <v>21.531774418825247</v>
      </c>
      <c r="B143" s="9">
        <f t="shared" si="16"/>
        <v>18.84</v>
      </c>
      <c r="C143" s="9">
        <f t="shared" si="18"/>
        <v>18.34</v>
      </c>
      <c r="D143" s="8">
        <v>6235</v>
      </c>
      <c r="E143" t="s">
        <v>2448</v>
      </c>
      <c r="F143">
        <v>17</v>
      </c>
      <c r="G143" t="s">
        <v>25</v>
      </c>
      <c r="H143" t="s">
        <v>152</v>
      </c>
      <c r="O143">
        <v>18.34</v>
      </c>
      <c r="S143">
        <f>_xlfn.XLOOKUP(E143,'Facture Chronopost'!L:L,'Facture Chronopost'!AA:AA,"")</f>
        <v>0.5</v>
      </c>
      <c r="T143">
        <f>IF(COUNTIF('Bibliothèque transporteurs'!C:C,F143)=0,"inconnu",_xlfn.XLOOKUP(F143,'Bibliothèque transporteurs'!C:C,'Bibliothèque transporteurs'!A:A))</f>
        <v>17</v>
      </c>
      <c r="U143" t="str">
        <f>IF(OR(F143="6C",F143="6B"),_xlfn.XLOOKUP(E143,'Facture Chronopost'!L:L,'Facture Chronopost'!X:X),IF(OR(F143=17,F143=44),F143&amp;"_"&amp;H143,IF(COUNTIF('Bibliothèque transporteurs'!C:C,F143)=0,"inconnu",_xlfn.XLOOKUP(F143,'Bibliothèque transporteurs'!C:C,'Bibliothèque transporteurs'!B:B))))</f>
        <v>17_Z1</v>
      </c>
      <c r="V143" t="str">
        <f>IF(COUNTIF('Bibliothèque transporteurs'!C:C,F143)=0,"inconnu",_xlfn.XLOOKUP(F143,'Bibliothèque transporteurs'!C:C,'Bibliothèque transporteurs'!E:E))</f>
        <v>CHRONOPOST</v>
      </c>
      <c r="W143">
        <f t="shared" ref="W143:W206" si="19">IF(T143="FR_2SHOP",O143,IF(O143=0,0,ROUNDUP(O143/C143*B143,2)))</f>
        <v>18.84</v>
      </c>
      <c r="Y143" s="118">
        <f t="shared" si="17"/>
        <v>18.84</v>
      </c>
      <c r="Z143" s="118" t="str">
        <f t="shared" si="14"/>
        <v>OK</v>
      </c>
    </row>
    <row r="144" spans="1:26" x14ac:dyDescent="0.2">
      <c r="A144" s="9">
        <f t="shared" si="15"/>
        <v>9.2279033223536775</v>
      </c>
      <c r="B144" s="9">
        <f t="shared" si="16"/>
        <v>8.36</v>
      </c>
      <c r="C144" s="9">
        <f t="shared" si="18"/>
        <v>7.86</v>
      </c>
      <c r="D144" s="8">
        <v>6235</v>
      </c>
      <c r="E144" t="s">
        <v>2417</v>
      </c>
      <c r="F144">
        <v>17</v>
      </c>
      <c r="G144" t="s">
        <v>25</v>
      </c>
      <c r="H144" t="s">
        <v>152</v>
      </c>
      <c r="O144">
        <v>7.86</v>
      </c>
      <c r="S144">
        <f>_xlfn.XLOOKUP(E144,'Facture Chronopost'!L:L,'Facture Chronopost'!AA:AA,"")</f>
        <v>0.5</v>
      </c>
      <c r="T144">
        <f>IF(COUNTIF('Bibliothèque transporteurs'!C:C,F144)=0,"inconnu",_xlfn.XLOOKUP(F144,'Bibliothèque transporteurs'!C:C,'Bibliothèque transporteurs'!A:A))</f>
        <v>17</v>
      </c>
      <c r="U144" t="str">
        <f>IF(OR(F144="6C",F144="6B"),_xlfn.XLOOKUP(E144,'Facture Chronopost'!L:L,'Facture Chronopost'!X:X),IF(OR(F144=17,F144=44),F144&amp;"_"&amp;H144,IF(COUNTIF('Bibliothèque transporteurs'!C:C,F144)=0,"inconnu",_xlfn.XLOOKUP(F144,'Bibliothèque transporteurs'!C:C,'Bibliothèque transporteurs'!B:B))))</f>
        <v>17_Z1</v>
      </c>
      <c r="V144" t="str">
        <f>IF(COUNTIF('Bibliothèque transporteurs'!C:C,F144)=0,"inconnu",_xlfn.XLOOKUP(F144,'Bibliothèque transporteurs'!C:C,'Bibliothèque transporteurs'!E:E))</f>
        <v>CHRONOPOST</v>
      </c>
      <c r="W144">
        <f t="shared" si="19"/>
        <v>8.36</v>
      </c>
      <c r="Y144" s="118">
        <f t="shared" si="17"/>
        <v>8.36</v>
      </c>
      <c r="Z144" s="118" t="str">
        <f t="shared" si="14"/>
        <v>OK</v>
      </c>
    </row>
    <row r="145" spans="1:26" x14ac:dyDescent="0.2">
      <c r="A145" s="9">
        <f t="shared" si="15"/>
        <v>25.629151339310528</v>
      </c>
      <c r="B145" s="9">
        <f t="shared" si="16"/>
        <v>22.33</v>
      </c>
      <c r="C145" s="9">
        <f t="shared" si="18"/>
        <v>21.83</v>
      </c>
      <c r="D145" s="8">
        <v>6235</v>
      </c>
      <c r="E145" t="s">
        <v>2423</v>
      </c>
      <c r="F145">
        <v>17</v>
      </c>
      <c r="G145" t="s">
        <v>25</v>
      </c>
      <c r="H145" t="s">
        <v>152</v>
      </c>
      <c r="O145">
        <v>21.83</v>
      </c>
      <c r="S145">
        <f>_xlfn.XLOOKUP(E145,'Facture Chronopost'!L:L,'Facture Chronopost'!AA:AA,"")</f>
        <v>0.5</v>
      </c>
      <c r="T145">
        <f>IF(COUNTIF('Bibliothèque transporteurs'!C:C,F145)=0,"inconnu",_xlfn.XLOOKUP(F145,'Bibliothèque transporteurs'!C:C,'Bibliothèque transporteurs'!A:A))</f>
        <v>17</v>
      </c>
      <c r="U145" t="str">
        <f>IF(OR(F145="6C",F145="6B"),_xlfn.XLOOKUP(E145,'Facture Chronopost'!L:L,'Facture Chronopost'!X:X),IF(OR(F145=17,F145=44),F145&amp;"_"&amp;H145,IF(COUNTIF('Bibliothèque transporteurs'!C:C,F145)=0,"inconnu",_xlfn.XLOOKUP(F145,'Bibliothèque transporteurs'!C:C,'Bibliothèque transporteurs'!B:B))))</f>
        <v>17_Z1</v>
      </c>
      <c r="V145" t="str">
        <f>IF(COUNTIF('Bibliothèque transporteurs'!C:C,F145)=0,"inconnu",_xlfn.XLOOKUP(F145,'Bibliothèque transporteurs'!C:C,'Bibliothèque transporteurs'!E:E))</f>
        <v>CHRONOPOST</v>
      </c>
      <c r="W145">
        <f t="shared" si="19"/>
        <v>22.33</v>
      </c>
      <c r="Y145" s="118">
        <f t="shared" si="17"/>
        <v>22.33</v>
      </c>
      <c r="Z145" s="118" t="str">
        <f t="shared" si="14"/>
        <v>OK</v>
      </c>
    </row>
    <row r="146" spans="1:26" x14ac:dyDescent="0.2">
      <c r="A146" s="9">
        <f t="shared" si="15"/>
        <v>29.186472849072825</v>
      </c>
      <c r="B146" s="9">
        <f t="shared" si="16"/>
        <v>25.36</v>
      </c>
      <c r="C146" s="9">
        <f t="shared" si="18"/>
        <v>24.86</v>
      </c>
      <c r="D146" s="8">
        <v>6235</v>
      </c>
      <c r="E146" t="s">
        <v>2431</v>
      </c>
      <c r="F146">
        <v>17</v>
      </c>
      <c r="G146" t="s">
        <v>25</v>
      </c>
      <c r="H146" t="s">
        <v>181</v>
      </c>
      <c r="O146">
        <v>7.86</v>
      </c>
      <c r="Q146">
        <v>17</v>
      </c>
      <c r="S146">
        <f>_xlfn.XLOOKUP(E146,'Facture Chronopost'!L:L,'Facture Chronopost'!AA:AA,"")</f>
        <v>0.5</v>
      </c>
      <c r="T146">
        <f>IF(COUNTIF('Bibliothèque transporteurs'!C:C,F146)=0,"inconnu",_xlfn.XLOOKUP(F146,'Bibliothèque transporteurs'!C:C,'Bibliothèque transporteurs'!A:A))</f>
        <v>17</v>
      </c>
      <c r="U146" t="str">
        <f>IF(OR(F146="6C",F146="6B"),_xlfn.XLOOKUP(E146,'Facture Chronopost'!L:L,'Facture Chronopost'!X:X),IF(OR(F146=17,F146=44),F146&amp;"_"&amp;H146,IF(COUNTIF('Bibliothèque transporteurs'!C:C,F146)=0,"inconnu",_xlfn.XLOOKUP(F146,'Bibliothèque transporteurs'!C:C,'Bibliothèque transporteurs'!B:B))))</f>
        <v>17_Z2</v>
      </c>
      <c r="V146" t="str">
        <f>IF(COUNTIF('Bibliothèque transporteurs'!C:C,F146)=0,"inconnu",_xlfn.XLOOKUP(F146,'Bibliothèque transporteurs'!C:C,'Bibliothèque transporteurs'!E:E))</f>
        <v>CHRONOPOST</v>
      </c>
      <c r="W146">
        <f t="shared" si="19"/>
        <v>8.02</v>
      </c>
      <c r="Y146" s="118">
        <f t="shared" si="17"/>
        <v>8.36</v>
      </c>
      <c r="Z146" s="118" t="str">
        <f t="shared" si="14"/>
        <v>Non</v>
      </c>
    </row>
    <row r="147" spans="1:26" x14ac:dyDescent="0.2">
      <c r="A147" s="9">
        <f t="shared" si="15"/>
        <v>21.531774418825247</v>
      </c>
      <c r="B147" s="9">
        <f t="shared" si="16"/>
        <v>18.84</v>
      </c>
      <c r="C147" s="9">
        <f t="shared" si="18"/>
        <v>18.34</v>
      </c>
      <c r="D147" s="8">
        <v>6235</v>
      </c>
      <c r="E147" t="s">
        <v>2445</v>
      </c>
      <c r="F147">
        <v>17</v>
      </c>
      <c r="G147" t="s">
        <v>25</v>
      </c>
      <c r="H147" t="s">
        <v>152</v>
      </c>
      <c r="O147">
        <v>18.34</v>
      </c>
      <c r="S147">
        <f>_xlfn.XLOOKUP(E147,'Facture Chronopost'!L:L,'Facture Chronopost'!AA:AA,"")</f>
        <v>0.5</v>
      </c>
      <c r="T147">
        <f>IF(COUNTIF('Bibliothèque transporteurs'!C:C,F147)=0,"inconnu",_xlfn.XLOOKUP(F147,'Bibliothèque transporteurs'!C:C,'Bibliothèque transporteurs'!A:A))</f>
        <v>17</v>
      </c>
      <c r="U147" t="str">
        <f>IF(OR(F147="6C",F147="6B"),_xlfn.XLOOKUP(E147,'Facture Chronopost'!L:L,'Facture Chronopost'!X:X),IF(OR(F147=17,F147=44),F147&amp;"_"&amp;H147,IF(COUNTIF('Bibliothèque transporteurs'!C:C,F147)=0,"inconnu",_xlfn.XLOOKUP(F147,'Bibliothèque transporteurs'!C:C,'Bibliothèque transporteurs'!B:B))))</f>
        <v>17_Z1</v>
      </c>
      <c r="V147" t="str">
        <f>IF(COUNTIF('Bibliothèque transporteurs'!C:C,F147)=0,"inconnu",_xlfn.XLOOKUP(F147,'Bibliothèque transporteurs'!C:C,'Bibliothèque transporteurs'!E:E))</f>
        <v>CHRONOPOST</v>
      </c>
      <c r="W147">
        <f t="shared" si="19"/>
        <v>18.84</v>
      </c>
      <c r="Y147" s="118">
        <f t="shared" si="17"/>
        <v>18.84</v>
      </c>
      <c r="Z147" s="118" t="str">
        <f t="shared" si="14"/>
        <v>OK</v>
      </c>
    </row>
    <row r="148" spans="1:26" x14ac:dyDescent="0.2">
      <c r="A148" s="9">
        <f t="shared" si="15"/>
        <v>21.531774418825247</v>
      </c>
      <c r="B148" s="9">
        <f t="shared" si="16"/>
        <v>18.84</v>
      </c>
      <c r="C148" s="9">
        <f t="shared" si="18"/>
        <v>18.34</v>
      </c>
      <c r="D148" s="8">
        <v>6235</v>
      </c>
      <c r="E148" t="s">
        <v>2428</v>
      </c>
      <c r="F148">
        <v>17</v>
      </c>
      <c r="G148" t="s">
        <v>25</v>
      </c>
      <c r="H148" t="s">
        <v>181</v>
      </c>
      <c r="O148">
        <v>18.34</v>
      </c>
      <c r="S148">
        <f>_xlfn.XLOOKUP(E148,'Facture Chronopost'!L:L,'Facture Chronopost'!AA:AA,"")</f>
        <v>0.5</v>
      </c>
      <c r="T148">
        <f>IF(COUNTIF('Bibliothèque transporteurs'!C:C,F148)=0,"inconnu",_xlfn.XLOOKUP(F148,'Bibliothèque transporteurs'!C:C,'Bibliothèque transporteurs'!A:A))</f>
        <v>17</v>
      </c>
      <c r="U148" t="str">
        <f>IF(OR(F148="6C",F148="6B"),_xlfn.XLOOKUP(E148,'Facture Chronopost'!L:L,'Facture Chronopost'!X:X),IF(OR(F148=17,F148=44),F148&amp;"_"&amp;H148,IF(COUNTIF('Bibliothèque transporteurs'!C:C,F148)=0,"inconnu",_xlfn.XLOOKUP(F148,'Bibliothèque transporteurs'!C:C,'Bibliothèque transporteurs'!B:B))))</f>
        <v>17_Z2</v>
      </c>
      <c r="V148" t="str">
        <f>IF(COUNTIF('Bibliothèque transporteurs'!C:C,F148)=0,"inconnu",_xlfn.XLOOKUP(F148,'Bibliothèque transporteurs'!C:C,'Bibliothèque transporteurs'!E:E))</f>
        <v>CHRONOPOST</v>
      </c>
      <c r="W148">
        <f t="shared" si="19"/>
        <v>18.84</v>
      </c>
      <c r="Y148" s="118">
        <f t="shared" si="17"/>
        <v>18.84</v>
      </c>
      <c r="Z148" s="118" t="str">
        <f t="shared" si="14"/>
        <v>OK</v>
      </c>
    </row>
    <row r="149" spans="1:26" x14ac:dyDescent="0.2">
      <c r="A149" s="9">
        <f t="shared" si="15"/>
        <v>11.669893005622843</v>
      </c>
      <c r="B149" s="9">
        <f t="shared" si="16"/>
        <v>10.44</v>
      </c>
      <c r="C149" s="9">
        <f t="shared" si="18"/>
        <v>9.94</v>
      </c>
      <c r="D149" s="8">
        <v>6235</v>
      </c>
      <c r="E149" t="s">
        <v>2434</v>
      </c>
      <c r="F149">
        <v>17</v>
      </c>
      <c r="G149" t="s">
        <v>25</v>
      </c>
      <c r="H149" t="s">
        <v>152</v>
      </c>
      <c r="O149">
        <v>9.94</v>
      </c>
      <c r="S149">
        <f>_xlfn.XLOOKUP(E149,'Facture Chronopost'!L:L,'Facture Chronopost'!AA:AA,"")</f>
        <v>0.5</v>
      </c>
      <c r="T149">
        <f>IF(COUNTIF('Bibliothèque transporteurs'!C:C,F149)=0,"inconnu",_xlfn.XLOOKUP(F149,'Bibliothèque transporteurs'!C:C,'Bibliothèque transporteurs'!A:A))</f>
        <v>17</v>
      </c>
      <c r="U149" t="str">
        <f>IF(OR(F149="6C",F149="6B"),_xlfn.XLOOKUP(E149,'Facture Chronopost'!L:L,'Facture Chronopost'!X:X),IF(OR(F149=17,F149=44),F149&amp;"_"&amp;H149,IF(COUNTIF('Bibliothèque transporteurs'!C:C,F149)=0,"inconnu",_xlfn.XLOOKUP(F149,'Bibliothèque transporteurs'!C:C,'Bibliothèque transporteurs'!B:B))))</f>
        <v>17_Z1</v>
      </c>
      <c r="V149" t="str">
        <f>IF(COUNTIF('Bibliothèque transporteurs'!C:C,F149)=0,"inconnu",_xlfn.XLOOKUP(F149,'Bibliothèque transporteurs'!C:C,'Bibliothèque transporteurs'!E:E))</f>
        <v>CHRONOPOST</v>
      </c>
      <c r="W149">
        <f t="shared" si="19"/>
        <v>10.44</v>
      </c>
      <c r="Y149" s="118">
        <f t="shared" si="17"/>
        <v>10.44</v>
      </c>
      <c r="Z149" s="118" t="str">
        <f t="shared" si="14"/>
        <v>OK</v>
      </c>
    </row>
    <row r="150" spans="1:26" x14ac:dyDescent="0.2">
      <c r="A150" s="9">
        <f t="shared" si="15"/>
        <v>21.531774418825247</v>
      </c>
      <c r="B150" s="9">
        <f t="shared" si="16"/>
        <v>18.84</v>
      </c>
      <c r="C150" s="9">
        <f t="shared" si="18"/>
        <v>18.34</v>
      </c>
      <c r="D150" s="8">
        <v>6235</v>
      </c>
      <c r="E150" t="s">
        <v>2442</v>
      </c>
      <c r="F150">
        <v>17</v>
      </c>
      <c r="G150" t="s">
        <v>25</v>
      </c>
      <c r="H150" t="s">
        <v>152</v>
      </c>
      <c r="O150">
        <v>18.34</v>
      </c>
      <c r="S150">
        <f>_xlfn.XLOOKUP(E150,'Facture Chronopost'!L:L,'Facture Chronopost'!AA:AA,"")</f>
        <v>0.5</v>
      </c>
      <c r="T150">
        <f>IF(COUNTIF('Bibliothèque transporteurs'!C:C,F150)=0,"inconnu",_xlfn.XLOOKUP(F150,'Bibliothèque transporteurs'!C:C,'Bibliothèque transporteurs'!A:A))</f>
        <v>17</v>
      </c>
      <c r="U150" t="str">
        <f>IF(OR(F150="6C",F150="6B"),_xlfn.XLOOKUP(E150,'Facture Chronopost'!L:L,'Facture Chronopost'!X:X),IF(OR(F150=17,F150=44),F150&amp;"_"&amp;H150,IF(COUNTIF('Bibliothèque transporteurs'!C:C,F150)=0,"inconnu",_xlfn.XLOOKUP(F150,'Bibliothèque transporteurs'!C:C,'Bibliothèque transporteurs'!B:B))))</f>
        <v>17_Z1</v>
      </c>
      <c r="V150" t="str">
        <f>IF(COUNTIF('Bibliothèque transporteurs'!C:C,F150)=0,"inconnu",_xlfn.XLOOKUP(F150,'Bibliothèque transporteurs'!C:C,'Bibliothèque transporteurs'!E:E))</f>
        <v>CHRONOPOST</v>
      </c>
      <c r="W150">
        <f t="shared" si="19"/>
        <v>18.84</v>
      </c>
      <c r="Y150" s="118">
        <f t="shared" si="17"/>
        <v>18.84</v>
      </c>
      <c r="Z150" s="118" t="str">
        <f t="shared" si="14"/>
        <v>OK</v>
      </c>
    </row>
    <row r="151" spans="1:26" x14ac:dyDescent="0.2">
      <c r="A151" s="9">
        <f t="shared" si="15"/>
        <v>9.2279033223536775</v>
      </c>
      <c r="B151" s="9">
        <f t="shared" si="16"/>
        <v>8.36</v>
      </c>
      <c r="C151" s="9">
        <f t="shared" si="18"/>
        <v>7.86</v>
      </c>
      <c r="D151" s="8">
        <v>6235</v>
      </c>
      <c r="E151" t="s">
        <v>2439</v>
      </c>
      <c r="F151">
        <v>17</v>
      </c>
      <c r="G151" t="s">
        <v>25</v>
      </c>
      <c r="H151" t="s">
        <v>152</v>
      </c>
      <c r="O151">
        <v>7.86</v>
      </c>
      <c r="S151">
        <f>_xlfn.XLOOKUP(E151,'Facture Chronopost'!L:L,'Facture Chronopost'!AA:AA,"")</f>
        <v>0.5</v>
      </c>
      <c r="T151">
        <f>IF(COUNTIF('Bibliothèque transporteurs'!C:C,F151)=0,"inconnu",_xlfn.XLOOKUP(F151,'Bibliothèque transporteurs'!C:C,'Bibliothèque transporteurs'!A:A))</f>
        <v>17</v>
      </c>
      <c r="U151" t="str">
        <f>IF(OR(F151="6C",F151="6B"),_xlfn.XLOOKUP(E151,'Facture Chronopost'!L:L,'Facture Chronopost'!X:X),IF(OR(F151=17,F151=44),F151&amp;"_"&amp;H151,IF(COUNTIF('Bibliothèque transporteurs'!C:C,F151)=0,"inconnu",_xlfn.XLOOKUP(F151,'Bibliothèque transporteurs'!C:C,'Bibliothèque transporteurs'!B:B))))</f>
        <v>17_Z1</v>
      </c>
      <c r="V151" t="str">
        <f>IF(COUNTIF('Bibliothèque transporteurs'!C:C,F151)=0,"inconnu",_xlfn.XLOOKUP(F151,'Bibliothèque transporteurs'!C:C,'Bibliothèque transporteurs'!E:E))</f>
        <v>CHRONOPOST</v>
      </c>
      <c r="W151">
        <f t="shared" si="19"/>
        <v>8.36</v>
      </c>
      <c r="Y151" s="118">
        <f t="shared" si="17"/>
        <v>8.36</v>
      </c>
      <c r="Z151" s="118" t="str">
        <f t="shared" si="14"/>
        <v>OK</v>
      </c>
    </row>
    <row r="152" spans="1:26" x14ac:dyDescent="0.2">
      <c r="A152" s="9">
        <f t="shared" si="15"/>
        <v>25.629151339310528</v>
      </c>
      <c r="B152" s="9">
        <f t="shared" si="16"/>
        <v>22.33</v>
      </c>
      <c r="C152" s="9">
        <f t="shared" si="18"/>
        <v>21.83</v>
      </c>
      <c r="D152" s="8">
        <v>6235</v>
      </c>
      <c r="E152" t="s">
        <v>2437</v>
      </c>
      <c r="F152">
        <v>17</v>
      </c>
      <c r="G152" t="s">
        <v>25</v>
      </c>
      <c r="H152" t="s">
        <v>152</v>
      </c>
      <c r="O152">
        <v>21.83</v>
      </c>
      <c r="S152">
        <f>_xlfn.XLOOKUP(E152,'Facture Chronopost'!L:L,'Facture Chronopost'!AA:AA,"")</f>
        <v>0.5</v>
      </c>
      <c r="T152">
        <f>IF(COUNTIF('Bibliothèque transporteurs'!C:C,F152)=0,"inconnu",_xlfn.XLOOKUP(F152,'Bibliothèque transporteurs'!C:C,'Bibliothèque transporteurs'!A:A))</f>
        <v>17</v>
      </c>
      <c r="U152" t="str">
        <f>IF(OR(F152="6C",F152="6B"),_xlfn.XLOOKUP(E152,'Facture Chronopost'!L:L,'Facture Chronopost'!X:X),IF(OR(F152=17,F152=44),F152&amp;"_"&amp;H152,IF(COUNTIF('Bibliothèque transporteurs'!C:C,F152)=0,"inconnu",_xlfn.XLOOKUP(F152,'Bibliothèque transporteurs'!C:C,'Bibliothèque transporteurs'!B:B))))</f>
        <v>17_Z1</v>
      </c>
      <c r="V152" t="str">
        <f>IF(COUNTIF('Bibliothèque transporteurs'!C:C,F152)=0,"inconnu",_xlfn.XLOOKUP(F152,'Bibliothèque transporteurs'!C:C,'Bibliothèque transporteurs'!E:E))</f>
        <v>CHRONOPOST</v>
      </c>
      <c r="W152">
        <f t="shared" si="19"/>
        <v>22.33</v>
      </c>
      <c r="Y152" s="118">
        <f t="shared" si="17"/>
        <v>22.33</v>
      </c>
      <c r="Z152" s="118" t="str">
        <f t="shared" si="14"/>
        <v>OK</v>
      </c>
    </row>
    <row r="153" spans="1:26" x14ac:dyDescent="0.2">
      <c r="A153" s="9">
        <f t="shared" si="15"/>
        <v>25.629151339310528</v>
      </c>
      <c r="B153" s="9">
        <f t="shared" si="16"/>
        <v>22.33</v>
      </c>
      <c r="C153" s="9">
        <f t="shared" si="18"/>
        <v>21.83</v>
      </c>
      <c r="D153" s="8">
        <v>6235</v>
      </c>
      <c r="E153" t="s">
        <v>2425</v>
      </c>
      <c r="F153">
        <v>17</v>
      </c>
      <c r="G153" t="s">
        <v>25</v>
      </c>
      <c r="H153" t="s">
        <v>152</v>
      </c>
      <c r="O153">
        <v>21.83</v>
      </c>
      <c r="S153">
        <f>_xlfn.XLOOKUP(E153,'Facture Chronopost'!L:L,'Facture Chronopost'!AA:AA,"")</f>
        <v>0.5</v>
      </c>
      <c r="T153">
        <f>IF(COUNTIF('Bibliothèque transporteurs'!C:C,F153)=0,"inconnu",_xlfn.XLOOKUP(F153,'Bibliothèque transporteurs'!C:C,'Bibliothèque transporteurs'!A:A))</f>
        <v>17</v>
      </c>
      <c r="U153" t="str">
        <f>IF(OR(F153="6C",F153="6B"),_xlfn.XLOOKUP(E153,'Facture Chronopost'!L:L,'Facture Chronopost'!X:X),IF(OR(F153=17,F153=44),F153&amp;"_"&amp;H153,IF(COUNTIF('Bibliothèque transporteurs'!C:C,F153)=0,"inconnu",_xlfn.XLOOKUP(F153,'Bibliothèque transporteurs'!C:C,'Bibliothèque transporteurs'!B:B))))</f>
        <v>17_Z1</v>
      </c>
      <c r="V153" t="str">
        <f>IF(COUNTIF('Bibliothèque transporteurs'!C:C,F153)=0,"inconnu",_xlfn.XLOOKUP(F153,'Bibliothèque transporteurs'!C:C,'Bibliothèque transporteurs'!E:E))</f>
        <v>CHRONOPOST</v>
      </c>
      <c r="W153">
        <f t="shared" si="19"/>
        <v>22.33</v>
      </c>
      <c r="Y153" s="118">
        <f t="shared" si="17"/>
        <v>22.33</v>
      </c>
      <c r="Z153" s="118" t="str">
        <f t="shared" si="14"/>
        <v>OK</v>
      </c>
    </row>
    <row r="154" spans="1:26" x14ac:dyDescent="0.2">
      <c r="A154" s="9">
        <f t="shared" si="15"/>
        <v>25.629151339310528</v>
      </c>
      <c r="B154" s="9">
        <f t="shared" si="16"/>
        <v>22.33</v>
      </c>
      <c r="C154" s="9">
        <f t="shared" si="18"/>
        <v>21.83</v>
      </c>
      <c r="D154" s="8">
        <v>6235</v>
      </c>
      <c r="E154" t="s">
        <v>2420</v>
      </c>
      <c r="F154">
        <v>17</v>
      </c>
      <c r="G154" t="s">
        <v>25</v>
      </c>
      <c r="H154" t="s">
        <v>152</v>
      </c>
      <c r="O154">
        <v>21.83</v>
      </c>
      <c r="S154">
        <f>_xlfn.XLOOKUP(E154,'Facture Chronopost'!L:L,'Facture Chronopost'!AA:AA,"")</f>
        <v>0.5</v>
      </c>
      <c r="T154">
        <f>IF(COUNTIF('Bibliothèque transporteurs'!C:C,F154)=0,"inconnu",_xlfn.XLOOKUP(F154,'Bibliothèque transporteurs'!C:C,'Bibliothèque transporteurs'!A:A))</f>
        <v>17</v>
      </c>
      <c r="U154" t="str">
        <f>IF(OR(F154="6C",F154="6B"),_xlfn.XLOOKUP(E154,'Facture Chronopost'!L:L,'Facture Chronopost'!X:X),IF(OR(F154=17,F154=44),F154&amp;"_"&amp;H154,IF(COUNTIF('Bibliothèque transporteurs'!C:C,F154)=0,"inconnu",_xlfn.XLOOKUP(F154,'Bibliothèque transporteurs'!C:C,'Bibliothèque transporteurs'!B:B))))</f>
        <v>17_Z1</v>
      </c>
      <c r="V154" t="str">
        <f>IF(COUNTIF('Bibliothèque transporteurs'!C:C,F154)=0,"inconnu",_xlfn.XLOOKUP(F154,'Bibliothèque transporteurs'!C:C,'Bibliothèque transporteurs'!E:E))</f>
        <v>CHRONOPOST</v>
      </c>
      <c r="W154">
        <f t="shared" si="19"/>
        <v>22.33</v>
      </c>
      <c r="Y154" s="118">
        <f t="shared" si="17"/>
        <v>22.33</v>
      </c>
      <c r="Z154" s="118" t="str">
        <f t="shared" si="14"/>
        <v>OK</v>
      </c>
    </row>
    <row r="155" spans="1:26" x14ac:dyDescent="0.2">
      <c r="A155" s="9">
        <f t="shared" si="15"/>
        <v>25.629151339310528</v>
      </c>
      <c r="B155" s="9">
        <f t="shared" si="16"/>
        <v>22.33</v>
      </c>
      <c r="C155" s="9">
        <f t="shared" si="18"/>
        <v>21.83</v>
      </c>
      <c r="D155" s="8">
        <v>6235</v>
      </c>
      <c r="E155" t="s">
        <v>2528</v>
      </c>
      <c r="F155">
        <v>17</v>
      </c>
      <c r="G155" t="s">
        <v>25</v>
      </c>
      <c r="H155" t="s">
        <v>152</v>
      </c>
      <c r="O155">
        <v>21.83</v>
      </c>
      <c r="S155">
        <f>_xlfn.XLOOKUP(E155,'Facture Chronopost'!L:L,'Facture Chronopost'!AA:AA,"")</f>
        <v>0.5</v>
      </c>
      <c r="T155">
        <f>IF(COUNTIF('Bibliothèque transporteurs'!C:C,F155)=0,"inconnu",_xlfn.XLOOKUP(F155,'Bibliothèque transporteurs'!C:C,'Bibliothèque transporteurs'!A:A))</f>
        <v>17</v>
      </c>
      <c r="U155" t="str">
        <f>IF(OR(F155="6C",F155="6B"),_xlfn.XLOOKUP(E155,'Facture Chronopost'!L:L,'Facture Chronopost'!X:X),IF(OR(F155=17,F155=44),F155&amp;"_"&amp;H155,IF(COUNTIF('Bibliothèque transporteurs'!C:C,F155)=0,"inconnu",_xlfn.XLOOKUP(F155,'Bibliothèque transporteurs'!C:C,'Bibliothèque transporteurs'!B:B))))</f>
        <v>17_Z1</v>
      </c>
      <c r="V155" t="str">
        <f>IF(COUNTIF('Bibliothèque transporteurs'!C:C,F155)=0,"inconnu",_xlfn.XLOOKUP(F155,'Bibliothèque transporteurs'!C:C,'Bibliothèque transporteurs'!E:E))</f>
        <v>CHRONOPOST</v>
      </c>
      <c r="W155">
        <f t="shared" si="19"/>
        <v>22.33</v>
      </c>
      <c r="Y155" s="118">
        <f t="shared" si="17"/>
        <v>22.33</v>
      </c>
      <c r="Z155" s="118" t="str">
        <f t="shared" si="14"/>
        <v>OK</v>
      </c>
    </row>
    <row r="156" spans="1:26" x14ac:dyDescent="0.2">
      <c r="A156" s="9">
        <f t="shared" si="15"/>
        <v>9.2279033223536775</v>
      </c>
      <c r="B156" s="9">
        <f t="shared" si="16"/>
        <v>8.36</v>
      </c>
      <c r="C156" s="9">
        <f t="shared" si="18"/>
        <v>7.86</v>
      </c>
      <c r="D156" s="8">
        <v>6235</v>
      </c>
      <c r="E156" t="s">
        <v>2490</v>
      </c>
      <c r="F156">
        <v>17</v>
      </c>
      <c r="G156" t="s">
        <v>25</v>
      </c>
      <c r="H156" t="s">
        <v>152</v>
      </c>
      <c r="O156">
        <v>7.86</v>
      </c>
      <c r="S156">
        <f>_xlfn.XLOOKUP(E156,'Facture Chronopost'!L:L,'Facture Chronopost'!AA:AA,"")</f>
        <v>0.5</v>
      </c>
      <c r="T156">
        <f>IF(COUNTIF('Bibliothèque transporteurs'!C:C,F156)=0,"inconnu",_xlfn.XLOOKUP(F156,'Bibliothèque transporteurs'!C:C,'Bibliothèque transporteurs'!A:A))</f>
        <v>17</v>
      </c>
      <c r="U156" t="str">
        <f>IF(OR(F156="6C",F156="6B"),_xlfn.XLOOKUP(E156,'Facture Chronopost'!L:L,'Facture Chronopost'!X:X),IF(OR(F156=17,F156=44),F156&amp;"_"&amp;H156,IF(COUNTIF('Bibliothèque transporteurs'!C:C,F156)=0,"inconnu",_xlfn.XLOOKUP(F156,'Bibliothèque transporteurs'!C:C,'Bibliothèque transporteurs'!B:B))))</f>
        <v>17_Z1</v>
      </c>
      <c r="V156" t="str">
        <f>IF(COUNTIF('Bibliothèque transporteurs'!C:C,F156)=0,"inconnu",_xlfn.XLOOKUP(F156,'Bibliothèque transporteurs'!C:C,'Bibliothèque transporteurs'!E:E))</f>
        <v>CHRONOPOST</v>
      </c>
      <c r="W156">
        <f t="shared" si="19"/>
        <v>8.36</v>
      </c>
      <c r="Y156" s="118">
        <f t="shared" si="17"/>
        <v>8.36</v>
      </c>
      <c r="Z156" s="118" t="str">
        <f t="shared" si="14"/>
        <v>OK</v>
      </c>
    </row>
    <row r="157" spans="1:26" x14ac:dyDescent="0.2">
      <c r="A157" s="9">
        <f t="shared" si="15"/>
        <v>11.669893005622843</v>
      </c>
      <c r="B157" s="9">
        <f t="shared" si="16"/>
        <v>10.44</v>
      </c>
      <c r="C157" s="9">
        <f t="shared" si="18"/>
        <v>9.94</v>
      </c>
      <c r="D157" s="8">
        <v>6235</v>
      </c>
      <c r="E157" t="s">
        <v>2461</v>
      </c>
      <c r="F157">
        <v>17</v>
      </c>
      <c r="G157" t="s">
        <v>25</v>
      </c>
      <c r="H157" t="s">
        <v>152</v>
      </c>
      <c r="O157">
        <v>9.94</v>
      </c>
      <c r="S157">
        <f>_xlfn.XLOOKUP(E157,'Facture Chronopost'!L:L,'Facture Chronopost'!AA:AA,"")</f>
        <v>0.5</v>
      </c>
      <c r="T157">
        <f>IF(COUNTIF('Bibliothèque transporteurs'!C:C,F157)=0,"inconnu",_xlfn.XLOOKUP(F157,'Bibliothèque transporteurs'!C:C,'Bibliothèque transporteurs'!A:A))</f>
        <v>17</v>
      </c>
      <c r="U157" t="str">
        <f>IF(OR(F157="6C",F157="6B"),_xlfn.XLOOKUP(E157,'Facture Chronopost'!L:L,'Facture Chronopost'!X:X),IF(OR(F157=17,F157=44),F157&amp;"_"&amp;H157,IF(COUNTIF('Bibliothèque transporteurs'!C:C,F157)=0,"inconnu",_xlfn.XLOOKUP(F157,'Bibliothèque transporteurs'!C:C,'Bibliothèque transporteurs'!B:B))))</f>
        <v>17_Z1</v>
      </c>
      <c r="V157" t="str">
        <f>IF(COUNTIF('Bibliothèque transporteurs'!C:C,F157)=0,"inconnu",_xlfn.XLOOKUP(F157,'Bibliothèque transporteurs'!C:C,'Bibliothèque transporteurs'!E:E))</f>
        <v>CHRONOPOST</v>
      </c>
      <c r="W157">
        <f t="shared" si="19"/>
        <v>10.44</v>
      </c>
      <c r="Y157" s="118">
        <f t="shared" si="17"/>
        <v>10.44</v>
      </c>
      <c r="Z157" s="118" t="str">
        <f t="shared" si="14"/>
        <v>OK</v>
      </c>
    </row>
    <row r="158" spans="1:26" x14ac:dyDescent="0.2">
      <c r="A158" s="9">
        <f t="shared" si="15"/>
        <v>22.858432275601281</v>
      </c>
      <c r="B158" s="9">
        <f t="shared" si="16"/>
        <v>19.97</v>
      </c>
      <c r="C158" s="9">
        <f t="shared" si="18"/>
        <v>19.47</v>
      </c>
      <c r="D158" s="8">
        <v>6235</v>
      </c>
      <c r="E158" t="s">
        <v>2537</v>
      </c>
      <c r="F158">
        <v>17</v>
      </c>
      <c r="G158" t="s">
        <v>25</v>
      </c>
      <c r="H158" t="s">
        <v>152</v>
      </c>
      <c r="O158">
        <v>19.47</v>
      </c>
      <c r="S158">
        <f>_xlfn.XLOOKUP(E158,'Facture Chronopost'!L:L,'Facture Chronopost'!AA:AA,"")</f>
        <v>0.5</v>
      </c>
      <c r="T158">
        <f>IF(COUNTIF('Bibliothèque transporteurs'!C:C,F158)=0,"inconnu",_xlfn.XLOOKUP(F158,'Bibliothèque transporteurs'!C:C,'Bibliothèque transporteurs'!A:A))</f>
        <v>17</v>
      </c>
      <c r="U158" t="str">
        <f>IF(OR(F158="6C",F158="6B"),_xlfn.XLOOKUP(E158,'Facture Chronopost'!L:L,'Facture Chronopost'!X:X),IF(OR(F158=17,F158=44),F158&amp;"_"&amp;H158,IF(COUNTIF('Bibliothèque transporteurs'!C:C,F158)=0,"inconnu",_xlfn.XLOOKUP(F158,'Bibliothèque transporteurs'!C:C,'Bibliothèque transporteurs'!B:B))))</f>
        <v>17_Z1</v>
      </c>
      <c r="V158" t="str">
        <f>IF(COUNTIF('Bibliothèque transporteurs'!C:C,F158)=0,"inconnu",_xlfn.XLOOKUP(F158,'Bibliothèque transporteurs'!C:C,'Bibliothèque transporteurs'!E:E))</f>
        <v>CHRONOPOST</v>
      </c>
      <c r="W158">
        <f t="shared" si="19"/>
        <v>19.97</v>
      </c>
      <c r="Y158" s="118">
        <f t="shared" si="17"/>
        <v>19.97</v>
      </c>
      <c r="Z158" s="118" t="str">
        <f t="shared" si="14"/>
        <v>OK</v>
      </c>
    </row>
    <row r="159" spans="1:26" x14ac:dyDescent="0.2">
      <c r="A159" s="9">
        <f t="shared" si="15"/>
        <v>22.858432275601281</v>
      </c>
      <c r="B159" s="9">
        <f t="shared" si="16"/>
        <v>19.97</v>
      </c>
      <c r="C159" s="9">
        <f t="shared" si="18"/>
        <v>19.47</v>
      </c>
      <c r="D159" s="8">
        <v>6235</v>
      </c>
      <c r="E159" t="s">
        <v>2525</v>
      </c>
      <c r="F159">
        <v>17</v>
      </c>
      <c r="G159" t="s">
        <v>25</v>
      </c>
      <c r="H159" t="s">
        <v>152</v>
      </c>
      <c r="O159">
        <v>19.47</v>
      </c>
      <c r="S159">
        <f>_xlfn.XLOOKUP(E159,'Facture Chronopost'!L:L,'Facture Chronopost'!AA:AA,"")</f>
        <v>0.5</v>
      </c>
      <c r="T159">
        <f>IF(COUNTIF('Bibliothèque transporteurs'!C:C,F159)=0,"inconnu",_xlfn.XLOOKUP(F159,'Bibliothèque transporteurs'!C:C,'Bibliothèque transporteurs'!A:A))</f>
        <v>17</v>
      </c>
      <c r="U159" t="str">
        <f>IF(OR(F159="6C",F159="6B"),_xlfn.XLOOKUP(E159,'Facture Chronopost'!L:L,'Facture Chronopost'!X:X),IF(OR(F159=17,F159=44),F159&amp;"_"&amp;H159,IF(COUNTIF('Bibliothèque transporteurs'!C:C,F159)=0,"inconnu",_xlfn.XLOOKUP(F159,'Bibliothèque transporteurs'!C:C,'Bibliothèque transporteurs'!B:B))))</f>
        <v>17_Z1</v>
      </c>
      <c r="V159" t="str">
        <f>IF(COUNTIF('Bibliothèque transporteurs'!C:C,F159)=0,"inconnu",_xlfn.XLOOKUP(F159,'Bibliothèque transporteurs'!C:C,'Bibliothèque transporteurs'!E:E))</f>
        <v>CHRONOPOST</v>
      </c>
      <c r="W159">
        <f t="shared" si="19"/>
        <v>19.97</v>
      </c>
      <c r="Y159" s="118">
        <f t="shared" si="17"/>
        <v>19.97</v>
      </c>
      <c r="Z159" s="118" t="str">
        <f t="shared" si="14"/>
        <v>OK</v>
      </c>
    </row>
    <row r="160" spans="1:26" x14ac:dyDescent="0.2">
      <c r="A160" s="9">
        <f t="shared" si="15"/>
        <v>9.2279033223536775</v>
      </c>
      <c r="B160" s="9">
        <f t="shared" si="16"/>
        <v>8.36</v>
      </c>
      <c r="C160" s="9">
        <f t="shared" si="18"/>
        <v>7.86</v>
      </c>
      <c r="D160" s="8">
        <v>6235</v>
      </c>
      <c r="E160" t="s">
        <v>2514</v>
      </c>
      <c r="F160">
        <v>17</v>
      </c>
      <c r="G160" t="s">
        <v>25</v>
      </c>
      <c r="H160" t="s">
        <v>152</v>
      </c>
      <c r="O160">
        <v>7.86</v>
      </c>
      <c r="S160">
        <f>_xlfn.XLOOKUP(E160,'Facture Chronopost'!L:L,'Facture Chronopost'!AA:AA,"")</f>
        <v>0.5</v>
      </c>
      <c r="T160">
        <f>IF(COUNTIF('Bibliothèque transporteurs'!C:C,F160)=0,"inconnu",_xlfn.XLOOKUP(F160,'Bibliothèque transporteurs'!C:C,'Bibliothèque transporteurs'!A:A))</f>
        <v>17</v>
      </c>
      <c r="U160" t="str">
        <f>IF(OR(F160="6C",F160="6B"),_xlfn.XLOOKUP(E160,'Facture Chronopost'!L:L,'Facture Chronopost'!X:X),IF(OR(F160=17,F160=44),F160&amp;"_"&amp;H160,IF(COUNTIF('Bibliothèque transporteurs'!C:C,F160)=0,"inconnu",_xlfn.XLOOKUP(F160,'Bibliothèque transporteurs'!C:C,'Bibliothèque transporteurs'!B:B))))</f>
        <v>17_Z1</v>
      </c>
      <c r="V160" t="str">
        <f>IF(COUNTIF('Bibliothèque transporteurs'!C:C,F160)=0,"inconnu",_xlfn.XLOOKUP(F160,'Bibliothèque transporteurs'!C:C,'Bibliothèque transporteurs'!E:E))</f>
        <v>CHRONOPOST</v>
      </c>
      <c r="W160">
        <f t="shared" si="19"/>
        <v>8.36</v>
      </c>
      <c r="Y160" s="118">
        <f t="shared" si="17"/>
        <v>8.36</v>
      </c>
      <c r="Z160" s="118" t="str">
        <f t="shared" si="14"/>
        <v>OK</v>
      </c>
    </row>
    <row r="161" spans="1:26" x14ac:dyDescent="0.2">
      <c r="A161" s="9">
        <f t="shared" si="15"/>
        <v>22.858432275601281</v>
      </c>
      <c r="B161" s="9">
        <f t="shared" si="16"/>
        <v>19.97</v>
      </c>
      <c r="C161" s="9">
        <f t="shared" si="18"/>
        <v>19.47</v>
      </c>
      <c r="D161" s="8">
        <v>6235</v>
      </c>
      <c r="E161" t="s">
        <v>2469</v>
      </c>
      <c r="F161">
        <v>17</v>
      </c>
      <c r="G161" t="s">
        <v>25</v>
      </c>
      <c r="H161" t="s">
        <v>152</v>
      </c>
      <c r="O161">
        <v>19.47</v>
      </c>
      <c r="S161">
        <f>_xlfn.XLOOKUP(E161,'Facture Chronopost'!L:L,'Facture Chronopost'!AA:AA,"")</f>
        <v>0.5</v>
      </c>
      <c r="T161">
        <f>IF(COUNTIF('Bibliothèque transporteurs'!C:C,F161)=0,"inconnu",_xlfn.XLOOKUP(F161,'Bibliothèque transporteurs'!C:C,'Bibliothèque transporteurs'!A:A))</f>
        <v>17</v>
      </c>
      <c r="U161" t="str">
        <f>IF(OR(F161="6C",F161="6B"),_xlfn.XLOOKUP(E161,'Facture Chronopost'!L:L,'Facture Chronopost'!X:X),IF(OR(F161=17,F161=44),F161&amp;"_"&amp;H161,IF(COUNTIF('Bibliothèque transporteurs'!C:C,F161)=0,"inconnu",_xlfn.XLOOKUP(F161,'Bibliothèque transporteurs'!C:C,'Bibliothèque transporteurs'!B:B))))</f>
        <v>17_Z1</v>
      </c>
      <c r="V161" t="str">
        <f>IF(COUNTIF('Bibliothèque transporteurs'!C:C,F161)=0,"inconnu",_xlfn.XLOOKUP(F161,'Bibliothèque transporteurs'!C:C,'Bibliothèque transporteurs'!E:E))</f>
        <v>CHRONOPOST</v>
      </c>
      <c r="W161">
        <f t="shared" si="19"/>
        <v>19.97</v>
      </c>
      <c r="Y161" s="118">
        <f t="shared" si="17"/>
        <v>19.97</v>
      </c>
      <c r="Z161" s="118" t="str">
        <f t="shared" si="14"/>
        <v>OK</v>
      </c>
    </row>
    <row r="162" spans="1:26" x14ac:dyDescent="0.2">
      <c r="A162" s="9">
        <f t="shared" si="15"/>
        <v>21.531774418825247</v>
      </c>
      <c r="B162" s="9">
        <f t="shared" si="16"/>
        <v>18.84</v>
      </c>
      <c r="C162" s="9">
        <f t="shared" si="18"/>
        <v>18.34</v>
      </c>
      <c r="D162" s="8">
        <v>6235</v>
      </c>
      <c r="E162" t="s">
        <v>2463</v>
      </c>
      <c r="F162">
        <v>17</v>
      </c>
      <c r="G162" t="s">
        <v>25</v>
      </c>
      <c r="H162" t="s">
        <v>152</v>
      </c>
      <c r="O162">
        <v>18.34</v>
      </c>
      <c r="S162">
        <f>_xlfn.XLOOKUP(E162,'Facture Chronopost'!L:L,'Facture Chronopost'!AA:AA,"")</f>
        <v>0.5</v>
      </c>
      <c r="T162">
        <f>IF(COUNTIF('Bibliothèque transporteurs'!C:C,F162)=0,"inconnu",_xlfn.XLOOKUP(F162,'Bibliothèque transporteurs'!C:C,'Bibliothèque transporteurs'!A:A))</f>
        <v>17</v>
      </c>
      <c r="U162" t="str">
        <f>IF(OR(F162="6C",F162="6B"),_xlfn.XLOOKUP(E162,'Facture Chronopost'!L:L,'Facture Chronopost'!X:X),IF(OR(F162=17,F162=44),F162&amp;"_"&amp;H162,IF(COUNTIF('Bibliothèque transporteurs'!C:C,F162)=0,"inconnu",_xlfn.XLOOKUP(F162,'Bibliothèque transporteurs'!C:C,'Bibliothèque transporteurs'!B:B))))</f>
        <v>17_Z1</v>
      </c>
      <c r="V162" t="str">
        <f>IF(COUNTIF('Bibliothèque transporteurs'!C:C,F162)=0,"inconnu",_xlfn.XLOOKUP(F162,'Bibliothèque transporteurs'!C:C,'Bibliothèque transporteurs'!E:E))</f>
        <v>CHRONOPOST</v>
      </c>
      <c r="W162">
        <f t="shared" si="19"/>
        <v>18.84</v>
      </c>
      <c r="Y162" s="118">
        <f t="shared" si="17"/>
        <v>18.84</v>
      </c>
      <c r="Z162" s="118" t="str">
        <f t="shared" si="14"/>
        <v>OK</v>
      </c>
    </row>
    <row r="163" spans="1:26" x14ac:dyDescent="0.2">
      <c r="A163" s="9">
        <f t="shared" si="15"/>
        <v>25.629151339310528</v>
      </c>
      <c r="B163" s="9">
        <f t="shared" si="16"/>
        <v>22.33</v>
      </c>
      <c r="C163" s="9">
        <f t="shared" si="18"/>
        <v>21.83</v>
      </c>
      <c r="D163" s="8">
        <v>6235</v>
      </c>
      <c r="E163" t="s">
        <v>2519</v>
      </c>
      <c r="F163">
        <v>17</v>
      </c>
      <c r="G163" t="s">
        <v>25</v>
      </c>
      <c r="H163" t="s">
        <v>152</v>
      </c>
      <c r="O163">
        <v>21.83</v>
      </c>
      <c r="S163">
        <f>_xlfn.XLOOKUP(E163,'Facture Chronopost'!L:L,'Facture Chronopost'!AA:AA,"")</f>
        <v>0.5</v>
      </c>
      <c r="T163">
        <f>IF(COUNTIF('Bibliothèque transporteurs'!C:C,F163)=0,"inconnu",_xlfn.XLOOKUP(F163,'Bibliothèque transporteurs'!C:C,'Bibliothèque transporteurs'!A:A))</f>
        <v>17</v>
      </c>
      <c r="U163" t="str">
        <f>IF(OR(F163="6C",F163="6B"),_xlfn.XLOOKUP(E163,'Facture Chronopost'!L:L,'Facture Chronopost'!X:X),IF(OR(F163=17,F163=44),F163&amp;"_"&amp;H163,IF(COUNTIF('Bibliothèque transporteurs'!C:C,F163)=0,"inconnu",_xlfn.XLOOKUP(F163,'Bibliothèque transporteurs'!C:C,'Bibliothèque transporteurs'!B:B))))</f>
        <v>17_Z1</v>
      </c>
      <c r="V163" t="str">
        <f>IF(COUNTIF('Bibliothèque transporteurs'!C:C,F163)=0,"inconnu",_xlfn.XLOOKUP(F163,'Bibliothèque transporteurs'!C:C,'Bibliothèque transporteurs'!E:E))</f>
        <v>CHRONOPOST</v>
      </c>
      <c r="W163">
        <f t="shared" si="19"/>
        <v>22.33</v>
      </c>
      <c r="Y163" s="118">
        <f t="shared" si="17"/>
        <v>22.33</v>
      </c>
      <c r="Z163" s="118" t="str">
        <f t="shared" si="14"/>
        <v>OK</v>
      </c>
    </row>
    <row r="164" spans="1:26" x14ac:dyDescent="0.2">
      <c r="A164" s="9">
        <f t="shared" si="15"/>
        <v>9.2279033223536775</v>
      </c>
      <c r="B164" s="9">
        <f t="shared" si="16"/>
        <v>8.36</v>
      </c>
      <c r="C164" s="9">
        <f t="shared" si="18"/>
        <v>7.86</v>
      </c>
      <c r="D164" s="8">
        <v>6235</v>
      </c>
      <c r="E164" t="s">
        <v>2478</v>
      </c>
      <c r="F164">
        <v>17</v>
      </c>
      <c r="G164" t="s">
        <v>25</v>
      </c>
      <c r="H164" t="s">
        <v>152</v>
      </c>
      <c r="O164">
        <v>7.86</v>
      </c>
      <c r="S164">
        <f>_xlfn.XLOOKUP(E164,'Facture Chronopost'!L:L,'Facture Chronopost'!AA:AA,"")</f>
        <v>0.5</v>
      </c>
      <c r="T164">
        <f>IF(COUNTIF('Bibliothèque transporteurs'!C:C,F164)=0,"inconnu",_xlfn.XLOOKUP(F164,'Bibliothèque transporteurs'!C:C,'Bibliothèque transporteurs'!A:A))</f>
        <v>17</v>
      </c>
      <c r="U164" t="str">
        <f>IF(OR(F164="6C",F164="6B"),_xlfn.XLOOKUP(E164,'Facture Chronopost'!L:L,'Facture Chronopost'!X:X),IF(OR(F164=17,F164=44),F164&amp;"_"&amp;H164,IF(COUNTIF('Bibliothèque transporteurs'!C:C,F164)=0,"inconnu",_xlfn.XLOOKUP(F164,'Bibliothèque transporteurs'!C:C,'Bibliothèque transporteurs'!B:B))))</f>
        <v>17_Z1</v>
      </c>
      <c r="V164" t="str">
        <f>IF(COUNTIF('Bibliothèque transporteurs'!C:C,F164)=0,"inconnu",_xlfn.XLOOKUP(F164,'Bibliothèque transporteurs'!C:C,'Bibliothèque transporteurs'!E:E))</f>
        <v>CHRONOPOST</v>
      </c>
      <c r="W164">
        <f t="shared" si="19"/>
        <v>8.36</v>
      </c>
      <c r="Y164" s="118">
        <f t="shared" si="17"/>
        <v>8.36</v>
      </c>
      <c r="Z164" s="118" t="str">
        <f t="shared" si="14"/>
        <v>OK</v>
      </c>
    </row>
    <row r="165" spans="1:26" x14ac:dyDescent="0.2">
      <c r="A165" s="9">
        <f t="shared" si="15"/>
        <v>13.571827278169021</v>
      </c>
      <c r="B165" s="9">
        <f t="shared" si="16"/>
        <v>12.06</v>
      </c>
      <c r="C165" s="9">
        <f t="shared" si="18"/>
        <v>11.56</v>
      </c>
      <c r="D165" s="8">
        <v>6235</v>
      </c>
      <c r="E165" t="s">
        <v>2531</v>
      </c>
      <c r="F165">
        <v>17</v>
      </c>
      <c r="G165" t="s">
        <v>25</v>
      </c>
      <c r="H165" t="s">
        <v>152</v>
      </c>
      <c r="O165">
        <v>11.56</v>
      </c>
      <c r="S165">
        <f>_xlfn.XLOOKUP(E165,'Facture Chronopost'!L:L,'Facture Chronopost'!AA:AA,"")</f>
        <v>0.5</v>
      </c>
      <c r="T165">
        <f>IF(COUNTIF('Bibliothèque transporteurs'!C:C,F165)=0,"inconnu",_xlfn.XLOOKUP(F165,'Bibliothèque transporteurs'!C:C,'Bibliothèque transporteurs'!A:A))</f>
        <v>17</v>
      </c>
      <c r="U165" t="str">
        <f>IF(OR(F165="6C",F165="6B"),_xlfn.XLOOKUP(E165,'Facture Chronopost'!L:L,'Facture Chronopost'!X:X),IF(OR(F165=17,F165=44),F165&amp;"_"&amp;H165,IF(COUNTIF('Bibliothèque transporteurs'!C:C,F165)=0,"inconnu",_xlfn.XLOOKUP(F165,'Bibliothèque transporteurs'!C:C,'Bibliothèque transporteurs'!B:B))))</f>
        <v>17_Z1</v>
      </c>
      <c r="V165" t="str">
        <f>IF(COUNTIF('Bibliothèque transporteurs'!C:C,F165)=0,"inconnu",_xlfn.XLOOKUP(F165,'Bibliothèque transporteurs'!C:C,'Bibliothèque transporteurs'!E:E))</f>
        <v>CHRONOPOST</v>
      </c>
      <c r="W165">
        <f t="shared" si="19"/>
        <v>12.06</v>
      </c>
      <c r="Y165" s="118">
        <f t="shared" si="17"/>
        <v>12.06</v>
      </c>
      <c r="Z165" s="118" t="str">
        <f t="shared" si="14"/>
        <v>OK</v>
      </c>
    </row>
    <row r="166" spans="1:26" x14ac:dyDescent="0.2">
      <c r="A166" s="9">
        <f t="shared" si="15"/>
        <v>9.2279033223536775</v>
      </c>
      <c r="B166" s="9">
        <f t="shared" si="16"/>
        <v>8.36</v>
      </c>
      <c r="C166" s="9">
        <f t="shared" si="18"/>
        <v>7.86</v>
      </c>
      <c r="D166" s="8">
        <v>6235</v>
      </c>
      <c r="E166" t="s">
        <v>2516</v>
      </c>
      <c r="F166">
        <v>17</v>
      </c>
      <c r="G166" t="s">
        <v>25</v>
      </c>
      <c r="H166" t="s">
        <v>152</v>
      </c>
      <c r="O166">
        <v>7.86</v>
      </c>
      <c r="S166">
        <f>_xlfn.XLOOKUP(E166,'Facture Chronopost'!L:L,'Facture Chronopost'!AA:AA,"")</f>
        <v>0.5</v>
      </c>
      <c r="T166">
        <f>IF(COUNTIF('Bibliothèque transporteurs'!C:C,F166)=0,"inconnu",_xlfn.XLOOKUP(F166,'Bibliothèque transporteurs'!C:C,'Bibliothèque transporteurs'!A:A))</f>
        <v>17</v>
      </c>
      <c r="U166" t="str">
        <f>IF(OR(F166="6C",F166="6B"),_xlfn.XLOOKUP(E166,'Facture Chronopost'!L:L,'Facture Chronopost'!X:X),IF(OR(F166=17,F166=44),F166&amp;"_"&amp;H166,IF(COUNTIF('Bibliothèque transporteurs'!C:C,F166)=0,"inconnu",_xlfn.XLOOKUP(F166,'Bibliothèque transporteurs'!C:C,'Bibliothèque transporteurs'!B:B))))</f>
        <v>17_Z1</v>
      </c>
      <c r="V166" t="str">
        <f>IF(COUNTIF('Bibliothèque transporteurs'!C:C,F166)=0,"inconnu",_xlfn.XLOOKUP(F166,'Bibliothèque transporteurs'!C:C,'Bibliothèque transporteurs'!E:E))</f>
        <v>CHRONOPOST</v>
      </c>
      <c r="W166">
        <f t="shared" si="19"/>
        <v>8.36</v>
      </c>
      <c r="Y166" s="118">
        <f t="shared" si="17"/>
        <v>8.36</v>
      </c>
      <c r="Z166" s="118" t="str">
        <f t="shared" si="14"/>
        <v>OK</v>
      </c>
    </row>
    <row r="167" spans="1:26" x14ac:dyDescent="0.2">
      <c r="A167" s="9">
        <f t="shared" si="15"/>
        <v>21.531774418825247</v>
      </c>
      <c r="B167" s="9">
        <f t="shared" si="16"/>
        <v>18.84</v>
      </c>
      <c r="C167" s="9">
        <f t="shared" si="18"/>
        <v>18.34</v>
      </c>
      <c r="D167" s="8">
        <v>6235</v>
      </c>
      <c r="E167" t="s">
        <v>2475</v>
      </c>
      <c r="F167">
        <v>17</v>
      </c>
      <c r="G167" t="s">
        <v>25</v>
      </c>
      <c r="H167" t="s">
        <v>152</v>
      </c>
      <c r="O167">
        <v>18.34</v>
      </c>
      <c r="S167">
        <f>_xlfn.XLOOKUP(E167,'Facture Chronopost'!L:L,'Facture Chronopost'!AA:AA,"")</f>
        <v>0.5</v>
      </c>
      <c r="T167">
        <f>IF(COUNTIF('Bibliothèque transporteurs'!C:C,F167)=0,"inconnu",_xlfn.XLOOKUP(F167,'Bibliothèque transporteurs'!C:C,'Bibliothèque transporteurs'!A:A))</f>
        <v>17</v>
      </c>
      <c r="U167" t="str">
        <f>IF(OR(F167="6C",F167="6B"),_xlfn.XLOOKUP(E167,'Facture Chronopost'!L:L,'Facture Chronopost'!X:X),IF(OR(F167=17,F167=44),F167&amp;"_"&amp;H167,IF(COUNTIF('Bibliothèque transporteurs'!C:C,F167)=0,"inconnu",_xlfn.XLOOKUP(F167,'Bibliothèque transporteurs'!C:C,'Bibliothèque transporteurs'!B:B))))</f>
        <v>17_Z1</v>
      </c>
      <c r="V167" t="str">
        <f>IF(COUNTIF('Bibliothèque transporteurs'!C:C,F167)=0,"inconnu",_xlfn.XLOOKUP(F167,'Bibliothèque transporteurs'!C:C,'Bibliothèque transporteurs'!E:E))</f>
        <v>CHRONOPOST</v>
      </c>
      <c r="W167">
        <f t="shared" si="19"/>
        <v>18.84</v>
      </c>
      <c r="Y167" s="118">
        <f t="shared" si="17"/>
        <v>18.84</v>
      </c>
      <c r="Z167" s="118" t="str">
        <f t="shared" si="14"/>
        <v>OK</v>
      </c>
    </row>
    <row r="168" spans="1:26" x14ac:dyDescent="0.2">
      <c r="A168" s="9">
        <f t="shared" si="15"/>
        <v>21.531774418825247</v>
      </c>
      <c r="B168" s="9">
        <f t="shared" si="16"/>
        <v>18.84</v>
      </c>
      <c r="C168" s="9">
        <f t="shared" si="18"/>
        <v>18.34</v>
      </c>
      <c r="D168" s="8">
        <v>6235</v>
      </c>
      <c r="E168" t="s">
        <v>2484</v>
      </c>
      <c r="F168">
        <v>17</v>
      </c>
      <c r="G168" t="s">
        <v>25</v>
      </c>
      <c r="H168" t="s">
        <v>152</v>
      </c>
      <c r="O168">
        <v>18.34</v>
      </c>
      <c r="S168">
        <f>_xlfn.XLOOKUP(E168,'Facture Chronopost'!L:L,'Facture Chronopost'!AA:AA,"")</f>
        <v>0.5</v>
      </c>
      <c r="T168">
        <f>IF(COUNTIF('Bibliothèque transporteurs'!C:C,F168)=0,"inconnu",_xlfn.XLOOKUP(F168,'Bibliothèque transporteurs'!C:C,'Bibliothèque transporteurs'!A:A))</f>
        <v>17</v>
      </c>
      <c r="U168" t="str">
        <f>IF(OR(F168="6C",F168="6B"),_xlfn.XLOOKUP(E168,'Facture Chronopost'!L:L,'Facture Chronopost'!X:X),IF(OR(F168=17,F168=44),F168&amp;"_"&amp;H168,IF(COUNTIF('Bibliothèque transporteurs'!C:C,F168)=0,"inconnu",_xlfn.XLOOKUP(F168,'Bibliothèque transporteurs'!C:C,'Bibliothèque transporteurs'!B:B))))</f>
        <v>17_Z1</v>
      </c>
      <c r="V168" t="str">
        <f>IF(COUNTIF('Bibliothèque transporteurs'!C:C,F168)=0,"inconnu",_xlfn.XLOOKUP(F168,'Bibliothèque transporteurs'!C:C,'Bibliothèque transporteurs'!E:E))</f>
        <v>CHRONOPOST</v>
      </c>
      <c r="W168">
        <f t="shared" si="19"/>
        <v>18.84</v>
      </c>
      <c r="Y168" s="118">
        <f t="shared" si="17"/>
        <v>18.84</v>
      </c>
      <c r="Z168" s="118" t="str">
        <f t="shared" si="14"/>
        <v>OK</v>
      </c>
    </row>
    <row r="169" spans="1:26" x14ac:dyDescent="0.2">
      <c r="A169" s="9">
        <f t="shared" si="15"/>
        <v>22.858432275601281</v>
      </c>
      <c r="B169" s="9">
        <f t="shared" si="16"/>
        <v>19.97</v>
      </c>
      <c r="C169" s="9">
        <f t="shared" si="18"/>
        <v>19.47</v>
      </c>
      <c r="D169" s="8">
        <v>6235</v>
      </c>
      <c r="E169" t="s">
        <v>2534</v>
      </c>
      <c r="F169">
        <v>17</v>
      </c>
      <c r="G169" t="s">
        <v>25</v>
      </c>
      <c r="H169" t="s">
        <v>152</v>
      </c>
      <c r="O169">
        <v>19.47</v>
      </c>
      <c r="S169">
        <f>_xlfn.XLOOKUP(E169,'Facture Chronopost'!L:L,'Facture Chronopost'!AA:AA,"")</f>
        <v>0.5</v>
      </c>
      <c r="T169">
        <f>IF(COUNTIF('Bibliothèque transporteurs'!C:C,F169)=0,"inconnu",_xlfn.XLOOKUP(F169,'Bibliothèque transporteurs'!C:C,'Bibliothèque transporteurs'!A:A))</f>
        <v>17</v>
      </c>
      <c r="U169" t="str">
        <f>IF(OR(F169="6C",F169="6B"),_xlfn.XLOOKUP(E169,'Facture Chronopost'!L:L,'Facture Chronopost'!X:X),IF(OR(F169=17,F169=44),F169&amp;"_"&amp;H169,IF(COUNTIF('Bibliothèque transporteurs'!C:C,F169)=0,"inconnu",_xlfn.XLOOKUP(F169,'Bibliothèque transporteurs'!C:C,'Bibliothèque transporteurs'!B:B))))</f>
        <v>17_Z1</v>
      </c>
      <c r="V169" t="str">
        <f>IF(COUNTIF('Bibliothèque transporteurs'!C:C,F169)=0,"inconnu",_xlfn.XLOOKUP(F169,'Bibliothèque transporteurs'!C:C,'Bibliothèque transporteurs'!E:E))</f>
        <v>CHRONOPOST</v>
      </c>
      <c r="W169">
        <f t="shared" si="19"/>
        <v>19.97</v>
      </c>
      <c r="Y169" s="118">
        <f t="shared" si="17"/>
        <v>19.97</v>
      </c>
      <c r="Z169" s="118" t="str">
        <f t="shared" si="14"/>
        <v>OK</v>
      </c>
    </row>
    <row r="170" spans="1:26" x14ac:dyDescent="0.2">
      <c r="A170" s="9">
        <f t="shared" si="15"/>
        <v>13.571827278169021</v>
      </c>
      <c r="B170" s="9">
        <f t="shared" si="16"/>
        <v>12.06</v>
      </c>
      <c r="C170" s="9">
        <f t="shared" si="18"/>
        <v>11.56</v>
      </c>
      <c r="D170" s="8">
        <v>6235</v>
      </c>
      <c r="E170" t="s">
        <v>2451</v>
      </c>
      <c r="F170">
        <v>17</v>
      </c>
      <c r="G170" t="s">
        <v>25</v>
      </c>
      <c r="H170" t="s">
        <v>181</v>
      </c>
      <c r="O170">
        <v>11.56</v>
      </c>
      <c r="S170">
        <f>_xlfn.XLOOKUP(E170,'Facture Chronopost'!L:L,'Facture Chronopost'!AA:AA,"")</f>
        <v>0.5</v>
      </c>
      <c r="T170">
        <f>IF(COUNTIF('Bibliothèque transporteurs'!C:C,F170)=0,"inconnu",_xlfn.XLOOKUP(F170,'Bibliothèque transporteurs'!C:C,'Bibliothèque transporteurs'!A:A))</f>
        <v>17</v>
      </c>
      <c r="U170" t="str">
        <f>IF(OR(F170="6C",F170="6B"),_xlfn.XLOOKUP(E170,'Facture Chronopost'!L:L,'Facture Chronopost'!X:X),IF(OR(F170=17,F170=44),F170&amp;"_"&amp;H170,IF(COUNTIF('Bibliothèque transporteurs'!C:C,F170)=0,"inconnu",_xlfn.XLOOKUP(F170,'Bibliothèque transporteurs'!C:C,'Bibliothèque transporteurs'!B:B))))</f>
        <v>17_Z2</v>
      </c>
      <c r="V170" t="str">
        <f>IF(COUNTIF('Bibliothèque transporteurs'!C:C,F170)=0,"inconnu",_xlfn.XLOOKUP(F170,'Bibliothèque transporteurs'!C:C,'Bibliothèque transporteurs'!E:E))</f>
        <v>CHRONOPOST</v>
      </c>
      <c r="W170">
        <f t="shared" si="19"/>
        <v>12.06</v>
      </c>
      <c r="Y170" s="118">
        <f t="shared" si="17"/>
        <v>12.06</v>
      </c>
      <c r="Z170" s="118" t="str">
        <f t="shared" si="14"/>
        <v>OK</v>
      </c>
    </row>
    <row r="171" spans="1:26" x14ac:dyDescent="0.2">
      <c r="A171" s="9">
        <f t="shared" si="15"/>
        <v>13.571827278169021</v>
      </c>
      <c r="B171" s="9">
        <f t="shared" si="16"/>
        <v>12.06</v>
      </c>
      <c r="C171" s="9">
        <f t="shared" si="18"/>
        <v>11.56</v>
      </c>
      <c r="D171" s="8">
        <v>6235</v>
      </c>
      <c r="E171" t="s">
        <v>2493</v>
      </c>
      <c r="F171">
        <v>17</v>
      </c>
      <c r="G171" t="s">
        <v>25</v>
      </c>
      <c r="H171" t="s">
        <v>181</v>
      </c>
      <c r="O171">
        <v>11.56</v>
      </c>
      <c r="S171">
        <f>_xlfn.XLOOKUP(E171,'Facture Chronopost'!L:L,'Facture Chronopost'!AA:AA,"")</f>
        <v>0.5</v>
      </c>
      <c r="T171">
        <f>IF(COUNTIF('Bibliothèque transporteurs'!C:C,F171)=0,"inconnu",_xlfn.XLOOKUP(F171,'Bibliothèque transporteurs'!C:C,'Bibliothèque transporteurs'!A:A))</f>
        <v>17</v>
      </c>
      <c r="U171" t="str">
        <f>IF(OR(F171="6C",F171="6B"),_xlfn.XLOOKUP(E171,'Facture Chronopost'!L:L,'Facture Chronopost'!X:X),IF(OR(F171=17,F171=44),F171&amp;"_"&amp;H171,IF(COUNTIF('Bibliothèque transporteurs'!C:C,F171)=0,"inconnu",_xlfn.XLOOKUP(F171,'Bibliothèque transporteurs'!C:C,'Bibliothèque transporteurs'!B:B))))</f>
        <v>17_Z2</v>
      </c>
      <c r="V171" t="str">
        <f>IF(COUNTIF('Bibliothèque transporteurs'!C:C,F171)=0,"inconnu",_xlfn.XLOOKUP(F171,'Bibliothèque transporteurs'!C:C,'Bibliothèque transporteurs'!E:E))</f>
        <v>CHRONOPOST</v>
      </c>
      <c r="W171">
        <f t="shared" si="19"/>
        <v>12.06</v>
      </c>
      <c r="Y171" s="118">
        <f t="shared" si="17"/>
        <v>12.06</v>
      </c>
      <c r="Z171" s="118" t="str">
        <f t="shared" si="14"/>
        <v>OK</v>
      </c>
    </row>
    <row r="172" spans="1:26" x14ac:dyDescent="0.2">
      <c r="A172" s="9">
        <f t="shared" si="15"/>
        <v>21.531774418825247</v>
      </c>
      <c r="B172" s="9">
        <f t="shared" si="16"/>
        <v>18.84</v>
      </c>
      <c r="C172" s="9">
        <f t="shared" si="18"/>
        <v>18.34</v>
      </c>
      <c r="D172" s="8">
        <v>6235</v>
      </c>
      <c r="E172" t="s">
        <v>2496</v>
      </c>
      <c r="F172">
        <v>17</v>
      </c>
      <c r="G172" t="s">
        <v>25</v>
      </c>
      <c r="H172" t="s">
        <v>181</v>
      </c>
      <c r="O172">
        <v>18.34</v>
      </c>
      <c r="S172">
        <f>_xlfn.XLOOKUP(E172,'Facture Chronopost'!L:L,'Facture Chronopost'!AA:AA,"")</f>
        <v>0.5</v>
      </c>
      <c r="T172">
        <f>IF(COUNTIF('Bibliothèque transporteurs'!C:C,F172)=0,"inconnu",_xlfn.XLOOKUP(F172,'Bibliothèque transporteurs'!C:C,'Bibliothèque transporteurs'!A:A))</f>
        <v>17</v>
      </c>
      <c r="U172" t="str">
        <f>IF(OR(F172="6C",F172="6B"),_xlfn.XLOOKUP(E172,'Facture Chronopost'!L:L,'Facture Chronopost'!X:X),IF(OR(F172=17,F172=44),F172&amp;"_"&amp;H172,IF(COUNTIF('Bibliothèque transporteurs'!C:C,F172)=0,"inconnu",_xlfn.XLOOKUP(F172,'Bibliothèque transporteurs'!C:C,'Bibliothèque transporteurs'!B:B))))</f>
        <v>17_Z2</v>
      </c>
      <c r="V172" t="str">
        <f>IF(COUNTIF('Bibliothèque transporteurs'!C:C,F172)=0,"inconnu",_xlfn.XLOOKUP(F172,'Bibliothèque transporteurs'!C:C,'Bibliothèque transporteurs'!E:E))</f>
        <v>CHRONOPOST</v>
      </c>
      <c r="W172">
        <f t="shared" si="19"/>
        <v>18.84</v>
      </c>
      <c r="Y172" s="118">
        <f t="shared" si="17"/>
        <v>18.84</v>
      </c>
      <c r="Z172" s="118" t="str">
        <f t="shared" si="14"/>
        <v>OK</v>
      </c>
    </row>
    <row r="173" spans="1:26" x14ac:dyDescent="0.2">
      <c r="A173" s="9">
        <f t="shared" si="15"/>
        <v>21.531774418825247</v>
      </c>
      <c r="B173" s="9">
        <f t="shared" si="16"/>
        <v>18.84</v>
      </c>
      <c r="C173" s="9">
        <f t="shared" si="18"/>
        <v>18.34</v>
      </c>
      <c r="D173" s="8">
        <v>6235</v>
      </c>
      <c r="E173" t="s">
        <v>2502</v>
      </c>
      <c r="F173">
        <v>17</v>
      </c>
      <c r="G173" t="s">
        <v>25</v>
      </c>
      <c r="H173" t="s">
        <v>181</v>
      </c>
      <c r="O173">
        <v>18.34</v>
      </c>
      <c r="S173">
        <f>_xlfn.XLOOKUP(E173,'Facture Chronopost'!L:L,'Facture Chronopost'!AA:AA,"")</f>
        <v>0.5</v>
      </c>
      <c r="T173">
        <f>IF(COUNTIF('Bibliothèque transporteurs'!C:C,F173)=0,"inconnu",_xlfn.XLOOKUP(F173,'Bibliothèque transporteurs'!C:C,'Bibliothèque transporteurs'!A:A))</f>
        <v>17</v>
      </c>
      <c r="U173" t="str">
        <f>IF(OR(F173="6C",F173="6B"),_xlfn.XLOOKUP(E173,'Facture Chronopost'!L:L,'Facture Chronopost'!X:X),IF(OR(F173=17,F173=44),F173&amp;"_"&amp;H173,IF(COUNTIF('Bibliothèque transporteurs'!C:C,F173)=0,"inconnu",_xlfn.XLOOKUP(F173,'Bibliothèque transporteurs'!C:C,'Bibliothèque transporteurs'!B:B))))</f>
        <v>17_Z2</v>
      </c>
      <c r="V173" t="str">
        <f>IF(COUNTIF('Bibliothèque transporteurs'!C:C,F173)=0,"inconnu",_xlfn.XLOOKUP(F173,'Bibliothèque transporteurs'!C:C,'Bibliothèque transporteurs'!E:E))</f>
        <v>CHRONOPOST</v>
      </c>
      <c r="W173">
        <f t="shared" si="19"/>
        <v>18.84</v>
      </c>
      <c r="Y173" s="118">
        <f t="shared" si="17"/>
        <v>18.84</v>
      </c>
      <c r="Z173" s="118" t="str">
        <f t="shared" si="14"/>
        <v>OK</v>
      </c>
    </row>
    <row r="174" spans="1:26" x14ac:dyDescent="0.2">
      <c r="A174" s="9">
        <f t="shared" si="15"/>
        <v>22.858432275601281</v>
      </c>
      <c r="B174" s="9">
        <f t="shared" si="16"/>
        <v>19.97</v>
      </c>
      <c r="C174" s="9">
        <f t="shared" si="18"/>
        <v>19.47</v>
      </c>
      <c r="D174" s="8">
        <v>6235</v>
      </c>
      <c r="E174" t="s">
        <v>2466</v>
      </c>
      <c r="F174">
        <v>17</v>
      </c>
      <c r="G174" t="s">
        <v>25</v>
      </c>
      <c r="H174" t="s">
        <v>152</v>
      </c>
      <c r="O174">
        <v>19.47</v>
      </c>
      <c r="S174">
        <f>_xlfn.XLOOKUP(E174,'Facture Chronopost'!L:L,'Facture Chronopost'!AA:AA,"")</f>
        <v>0.5</v>
      </c>
      <c r="T174">
        <f>IF(COUNTIF('Bibliothèque transporteurs'!C:C,F174)=0,"inconnu",_xlfn.XLOOKUP(F174,'Bibliothèque transporteurs'!C:C,'Bibliothèque transporteurs'!A:A))</f>
        <v>17</v>
      </c>
      <c r="U174" t="str">
        <f>IF(OR(F174="6C",F174="6B"),_xlfn.XLOOKUP(E174,'Facture Chronopost'!L:L,'Facture Chronopost'!X:X),IF(OR(F174=17,F174=44),F174&amp;"_"&amp;H174,IF(COUNTIF('Bibliothèque transporteurs'!C:C,F174)=0,"inconnu",_xlfn.XLOOKUP(F174,'Bibliothèque transporteurs'!C:C,'Bibliothèque transporteurs'!B:B))))</f>
        <v>17_Z1</v>
      </c>
      <c r="V174" t="str">
        <f>IF(COUNTIF('Bibliothèque transporteurs'!C:C,F174)=0,"inconnu",_xlfn.XLOOKUP(F174,'Bibliothèque transporteurs'!C:C,'Bibliothèque transporteurs'!E:E))</f>
        <v>CHRONOPOST</v>
      </c>
      <c r="W174">
        <f t="shared" si="19"/>
        <v>19.97</v>
      </c>
      <c r="Y174" s="118">
        <f t="shared" si="17"/>
        <v>19.97</v>
      </c>
      <c r="Z174" s="118" t="str">
        <f t="shared" si="14"/>
        <v>OK</v>
      </c>
    </row>
    <row r="175" spans="1:26" x14ac:dyDescent="0.2">
      <c r="A175" s="9">
        <f t="shared" si="15"/>
        <v>21.531774418825247</v>
      </c>
      <c r="B175" s="9">
        <f t="shared" si="16"/>
        <v>18.84</v>
      </c>
      <c r="C175" s="9">
        <f t="shared" si="18"/>
        <v>18.34</v>
      </c>
      <c r="D175" s="8">
        <v>6235</v>
      </c>
      <c r="E175" t="s">
        <v>2505</v>
      </c>
      <c r="F175">
        <v>17</v>
      </c>
      <c r="G175" t="s">
        <v>25</v>
      </c>
      <c r="H175" t="s">
        <v>152</v>
      </c>
      <c r="O175">
        <v>18.34</v>
      </c>
      <c r="S175">
        <f>_xlfn.XLOOKUP(E175,'Facture Chronopost'!L:L,'Facture Chronopost'!AA:AA,"")</f>
        <v>0.5</v>
      </c>
      <c r="T175">
        <f>IF(COUNTIF('Bibliothèque transporteurs'!C:C,F175)=0,"inconnu",_xlfn.XLOOKUP(F175,'Bibliothèque transporteurs'!C:C,'Bibliothèque transporteurs'!A:A))</f>
        <v>17</v>
      </c>
      <c r="U175" t="str">
        <f>IF(OR(F175="6C",F175="6B"),_xlfn.XLOOKUP(E175,'Facture Chronopost'!L:L,'Facture Chronopost'!X:X),IF(OR(F175=17,F175=44),F175&amp;"_"&amp;H175,IF(COUNTIF('Bibliothèque transporteurs'!C:C,F175)=0,"inconnu",_xlfn.XLOOKUP(F175,'Bibliothèque transporteurs'!C:C,'Bibliothèque transporteurs'!B:B))))</f>
        <v>17_Z1</v>
      </c>
      <c r="V175" t="str">
        <f>IF(COUNTIF('Bibliothèque transporteurs'!C:C,F175)=0,"inconnu",_xlfn.XLOOKUP(F175,'Bibliothèque transporteurs'!C:C,'Bibliothèque transporteurs'!E:E))</f>
        <v>CHRONOPOST</v>
      </c>
      <c r="W175">
        <f t="shared" si="19"/>
        <v>18.84</v>
      </c>
      <c r="Y175" s="118">
        <f t="shared" si="17"/>
        <v>18.84</v>
      </c>
      <c r="Z175" s="118" t="str">
        <f t="shared" si="14"/>
        <v>OK</v>
      </c>
    </row>
    <row r="176" spans="1:26" x14ac:dyDescent="0.2">
      <c r="A176" s="9">
        <f t="shared" si="15"/>
        <v>11.669893005622843</v>
      </c>
      <c r="B176" s="9">
        <f t="shared" si="16"/>
        <v>10.44</v>
      </c>
      <c r="C176" s="9">
        <f t="shared" si="18"/>
        <v>9.94</v>
      </c>
      <c r="D176" s="8">
        <v>6235</v>
      </c>
      <c r="E176" t="s">
        <v>2472</v>
      </c>
      <c r="F176">
        <v>17</v>
      </c>
      <c r="G176" t="s">
        <v>25</v>
      </c>
      <c r="H176" t="s">
        <v>152</v>
      </c>
      <c r="O176">
        <v>9.94</v>
      </c>
      <c r="S176">
        <f>_xlfn.XLOOKUP(E176,'Facture Chronopost'!L:L,'Facture Chronopost'!AA:AA,"")</f>
        <v>0.5</v>
      </c>
      <c r="T176">
        <f>IF(COUNTIF('Bibliothèque transporteurs'!C:C,F176)=0,"inconnu",_xlfn.XLOOKUP(F176,'Bibliothèque transporteurs'!C:C,'Bibliothèque transporteurs'!A:A))</f>
        <v>17</v>
      </c>
      <c r="U176" t="str">
        <f>IF(OR(F176="6C",F176="6B"),_xlfn.XLOOKUP(E176,'Facture Chronopost'!L:L,'Facture Chronopost'!X:X),IF(OR(F176=17,F176=44),F176&amp;"_"&amp;H176,IF(COUNTIF('Bibliothèque transporteurs'!C:C,F176)=0,"inconnu",_xlfn.XLOOKUP(F176,'Bibliothèque transporteurs'!C:C,'Bibliothèque transporteurs'!B:B))))</f>
        <v>17_Z1</v>
      </c>
      <c r="V176" t="str">
        <f>IF(COUNTIF('Bibliothèque transporteurs'!C:C,F176)=0,"inconnu",_xlfn.XLOOKUP(F176,'Bibliothèque transporteurs'!C:C,'Bibliothèque transporteurs'!E:E))</f>
        <v>CHRONOPOST</v>
      </c>
      <c r="W176">
        <f t="shared" si="19"/>
        <v>10.44</v>
      </c>
      <c r="Y176" s="118">
        <f t="shared" si="17"/>
        <v>10.44</v>
      </c>
      <c r="Z176" s="118" t="str">
        <f t="shared" si="14"/>
        <v>OK</v>
      </c>
    </row>
    <row r="177" spans="1:26" x14ac:dyDescent="0.2">
      <c r="A177" s="9">
        <f t="shared" si="15"/>
        <v>11.669893005622843</v>
      </c>
      <c r="B177" s="9">
        <f t="shared" si="16"/>
        <v>10.44</v>
      </c>
      <c r="C177" s="9">
        <f t="shared" si="18"/>
        <v>9.94</v>
      </c>
      <c r="D177" s="8">
        <v>6235</v>
      </c>
      <c r="E177" t="s">
        <v>2522</v>
      </c>
      <c r="F177">
        <v>17</v>
      </c>
      <c r="G177" t="s">
        <v>25</v>
      </c>
      <c r="H177" t="s">
        <v>152</v>
      </c>
      <c r="O177">
        <v>9.94</v>
      </c>
      <c r="S177">
        <f>_xlfn.XLOOKUP(E177,'Facture Chronopost'!L:L,'Facture Chronopost'!AA:AA,"")</f>
        <v>0.5</v>
      </c>
      <c r="T177">
        <f>IF(COUNTIF('Bibliothèque transporteurs'!C:C,F177)=0,"inconnu",_xlfn.XLOOKUP(F177,'Bibliothèque transporteurs'!C:C,'Bibliothèque transporteurs'!A:A))</f>
        <v>17</v>
      </c>
      <c r="U177" t="str">
        <f>IF(OR(F177="6C",F177="6B"),_xlfn.XLOOKUP(E177,'Facture Chronopost'!L:L,'Facture Chronopost'!X:X),IF(OR(F177=17,F177=44),F177&amp;"_"&amp;H177,IF(COUNTIF('Bibliothèque transporteurs'!C:C,F177)=0,"inconnu",_xlfn.XLOOKUP(F177,'Bibliothèque transporteurs'!C:C,'Bibliothèque transporteurs'!B:B))))</f>
        <v>17_Z1</v>
      </c>
      <c r="V177" t="str">
        <f>IF(COUNTIF('Bibliothèque transporteurs'!C:C,F177)=0,"inconnu",_xlfn.XLOOKUP(F177,'Bibliothèque transporteurs'!C:C,'Bibliothèque transporteurs'!E:E))</f>
        <v>CHRONOPOST</v>
      </c>
      <c r="W177">
        <f t="shared" si="19"/>
        <v>10.44</v>
      </c>
      <c r="Y177" s="118">
        <f t="shared" si="17"/>
        <v>10.44</v>
      </c>
      <c r="Z177" s="118" t="str">
        <f t="shared" si="14"/>
        <v>OK</v>
      </c>
    </row>
    <row r="178" spans="1:26" x14ac:dyDescent="0.2">
      <c r="A178" s="9">
        <f t="shared" si="15"/>
        <v>25.629151339310528</v>
      </c>
      <c r="B178" s="9">
        <f t="shared" si="16"/>
        <v>22.33</v>
      </c>
      <c r="C178" s="9">
        <f t="shared" si="18"/>
        <v>21.83</v>
      </c>
      <c r="D178" s="8">
        <v>6235</v>
      </c>
      <c r="E178" t="s">
        <v>2511</v>
      </c>
      <c r="F178">
        <v>17</v>
      </c>
      <c r="G178" t="s">
        <v>25</v>
      </c>
      <c r="H178" t="s">
        <v>152</v>
      </c>
      <c r="O178">
        <v>21.83</v>
      </c>
      <c r="S178">
        <f>_xlfn.XLOOKUP(E178,'Facture Chronopost'!L:L,'Facture Chronopost'!AA:AA,"")</f>
        <v>0.5</v>
      </c>
      <c r="T178">
        <f>IF(COUNTIF('Bibliothèque transporteurs'!C:C,F178)=0,"inconnu",_xlfn.XLOOKUP(F178,'Bibliothèque transporteurs'!C:C,'Bibliothèque transporteurs'!A:A))</f>
        <v>17</v>
      </c>
      <c r="U178" t="str">
        <f>IF(OR(F178="6C",F178="6B"),_xlfn.XLOOKUP(E178,'Facture Chronopost'!L:L,'Facture Chronopost'!X:X),IF(OR(F178=17,F178=44),F178&amp;"_"&amp;H178,IF(COUNTIF('Bibliothèque transporteurs'!C:C,F178)=0,"inconnu",_xlfn.XLOOKUP(F178,'Bibliothèque transporteurs'!C:C,'Bibliothèque transporteurs'!B:B))))</f>
        <v>17_Z1</v>
      </c>
      <c r="V178" t="str">
        <f>IF(COUNTIF('Bibliothèque transporteurs'!C:C,F178)=0,"inconnu",_xlfn.XLOOKUP(F178,'Bibliothèque transporteurs'!C:C,'Bibliothèque transporteurs'!E:E))</f>
        <v>CHRONOPOST</v>
      </c>
      <c r="W178">
        <f t="shared" si="19"/>
        <v>22.33</v>
      </c>
      <c r="Y178" s="118">
        <f t="shared" si="17"/>
        <v>22.33</v>
      </c>
      <c r="Z178" s="118" t="str">
        <f t="shared" si="14"/>
        <v>OK</v>
      </c>
    </row>
    <row r="179" spans="1:26" x14ac:dyDescent="0.2">
      <c r="A179" s="9">
        <f t="shared" si="15"/>
        <v>11.669893005622843</v>
      </c>
      <c r="B179" s="9">
        <f t="shared" si="16"/>
        <v>10.44</v>
      </c>
      <c r="C179" s="9">
        <f t="shared" si="18"/>
        <v>9.94</v>
      </c>
      <c r="D179" s="8">
        <v>6235</v>
      </c>
      <c r="E179" t="s">
        <v>2481</v>
      </c>
      <c r="F179">
        <v>17</v>
      </c>
      <c r="G179" t="s">
        <v>25</v>
      </c>
      <c r="H179" t="s">
        <v>152</v>
      </c>
      <c r="O179">
        <v>9.94</v>
      </c>
      <c r="S179">
        <f>_xlfn.XLOOKUP(E179,'Facture Chronopost'!L:L,'Facture Chronopost'!AA:AA,"")</f>
        <v>0.5</v>
      </c>
      <c r="T179">
        <f>IF(COUNTIF('Bibliothèque transporteurs'!C:C,F179)=0,"inconnu",_xlfn.XLOOKUP(F179,'Bibliothèque transporteurs'!C:C,'Bibliothèque transporteurs'!A:A))</f>
        <v>17</v>
      </c>
      <c r="U179" t="str">
        <f>IF(OR(F179="6C",F179="6B"),_xlfn.XLOOKUP(E179,'Facture Chronopost'!L:L,'Facture Chronopost'!X:X),IF(OR(F179=17,F179=44),F179&amp;"_"&amp;H179,IF(COUNTIF('Bibliothèque transporteurs'!C:C,F179)=0,"inconnu",_xlfn.XLOOKUP(F179,'Bibliothèque transporteurs'!C:C,'Bibliothèque transporteurs'!B:B))))</f>
        <v>17_Z1</v>
      </c>
      <c r="V179" t="str">
        <f>IF(COUNTIF('Bibliothèque transporteurs'!C:C,F179)=0,"inconnu",_xlfn.XLOOKUP(F179,'Bibliothèque transporteurs'!C:C,'Bibliothèque transporteurs'!E:E))</f>
        <v>CHRONOPOST</v>
      </c>
      <c r="W179">
        <f t="shared" si="19"/>
        <v>10.44</v>
      </c>
      <c r="Y179" s="118">
        <f t="shared" si="17"/>
        <v>10.44</v>
      </c>
      <c r="Z179" s="118" t="str">
        <f t="shared" si="14"/>
        <v>OK</v>
      </c>
    </row>
    <row r="180" spans="1:26" x14ac:dyDescent="0.2">
      <c r="A180" s="9">
        <f t="shared" si="15"/>
        <v>9.2279033223536775</v>
      </c>
      <c r="B180" s="9">
        <f t="shared" si="16"/>
        <v>8.36</v>
      </c>
      <c r="C180" s="9">
        <f t="shared" si="18"/>
        <v>7.86</v>
      </c>
      <c r="D180" s="8">
        <v>6235</v>
      </c>
      <c r="E180" t="s">
        <v>2508</v>
      </c>
      <c r="F180">
        <v>17</v>
      </c>
      <c r="G180" t="s">
        <v>25</v>
      </c>
      <c r="H180" t="s">
        <v>152</v>
      </c>
      <c r="O180">
        <v>7.86</v>
      </c>
      <c r="S180">
        <f>_xlfn.XLOOKUP(E180,'Facture Chronopost'!L:L,'Facture Chronopost'!AA:AA,"")</f>
        <v>0.5</v>
      </c>
      <c r="T180">
        <f>IF(COUNTIF('Bibliothèque transporteurs'!C:C,F180)=0,"inconnu",_xlfn.XLOOKUP(F180,'Bibliothèque transporteurs'!C:C,'Bibliothèque transporteurs'!A:A))</f>
        <v>17</v>
      </c>
      <c r="U180" t="str">
        <f>IF(OR(F180="6C",F180="6B"),_xlfn.XLOOKUP(E180,'Facture Chronopost'!L:L,'Facture Chronopost'!X:X),IF(OR(F180=17,F180=44),F180&amp;"_"&amp;H180,IF(COUNTIF('Bibliothèque transporteurs'!C:C,F180)=0,"inconnu",_xlfn.XLOOKUP(F180,'Bibliothèque transporteurs'!C:C,'Bibliothèque transporteurs'!B:B))))</f>
        <v>17_Z1</v>
      </c>
      <c r="V180" t="str">
        <f>IF(COUNTIF('Bibliothèque transporteurs'!C:C,F180)=0,"inconnu",_xlfn.XLOOKUP(F180,'Bibliothèque transporteurs'!C:C,'Bibliothèque transporteurs'!E:E))</f>
        <v>CHRONOPOST</v>
      </c>
      <c r="W180">
        <f t="shared" si="19"/>
        <v>8.36</v>
      </c>
      <c r="Y180" s="118">
        <f t="shared" si="17"/>
        <v>8.36</v>
      </c>
      <c r="Z180" s="118" t="str">
        <f t="shared" si="14"/>
        <v>OK</v>
      </c>
    </row>
    <row r="181" spans="1:26" x14ac:dyDescent="0.2">
      <c r="A181" s="9">
        <f t="shared" si="15"/>
        <v>22.858432275601281</v>
      </c>
      <c r="B181" s="9">
        <f t="shared" si="16"/>
        <v>19.97</v>
      </c>
      <c r="C181" s="9">
        <f t="shared" si="18"/>
        <v>19.47</v>
      </c>
      <c r="D181" s="8">
        <v>6235</v>
      </c>
      <c r="E181" t="s">
        <v>2487</v>
      </c>
      <c r="F181">
        <v>17</v>
      </c>
      <c r="G181" t="s">
        <v>25</v>
      </c>
      <c r="H181" t="s">
        <v>152</v>
      </c>
      <c r="O181">
        <v>19.47</v>
      </c>
      <c r="S181">
        <f>_xlfn.XLOOKUP(E181,'Facture Chronopost'!L:L,'Facture Chronopost'!AA:AA,"")</f>
        <v>0.5</v>
      </c>
      <c r="T181">
        <f>IF(COUNTIF('Bibliothèque transporteurs'!C:C,F181)=0,"inconnu",_xlfn.XLOOKUP(F181,'Bibliothèque transporteurs'!C:C,'Bibliothèque transporteurs'!A:A))</f>
        <v>17</v>
      </c>
      <c r="U181" t="str">
        <f>IF(OR(F181="6C",F181="6B"),_xlfn.XLOOKUP(E181,'Facture Chronopost'!L:L,'Facture Chronopost'!X:X),IF(OR(F181=17,F181=44),F181&amp;"_"&amp;H181,IF(COUNTIF('Bibliothèque transporteurs'!C:C,F181)=0,"inconnu",_xlfn.XLOOKUP(F181,'Bibliothèque transporteurs'!C:C,'Bibliothèque transporteurs'!B:B))))</f>
        <v>17_Z1</v>
      </c>
      <c r="V181" t="str">
        <f>IF(COUNTIF('Bibliothèque transporteurs'!C:C,F181)=0,"inconnu",_xlfn.XLOOKUP(F181,'Bibliothèque transporteurs'!C:C,'Bibliothèque transporteurs'!E:E))</f>
        <v>CHRONOPOST</v>
      </c>
      <c r="W181">
        <f t="shared" si="19"/>
        <v>19.97</v>
      </c>
      <c r="Y181" s="118">
        <f t="shared" si="17"/>
        <v>19.97</v>
      </c>
      <c r="Z181" s="118" t="str">
        <f t="shared" si="14"/>
        <v>OK</v>
      </c>
    </row>
    <row r="182" spans="1:26" x14ac:dyDescent="0.2">
      <c r="A182" s="9">
        <f t="shared" si="15"/>
        <v>22.858432275601281</v>
      </c>
      <c r="B182" s="9">
        <f t="shared" si="16"/>
        <v>19.97</v>
      </c>
      <c r="C182" s="9">
        <f t="shared" si="18"/>
        <v>19.47</v>
      </c>
      <c r="D182" s="8">
        <v>6235</v>
      </c>
      <c r="E182" t="s">
        <v>2456</v>
      </c>
      <c r="F182">
        <v>17</v>
      </c>
      <c r="G182" t="s">
        <v>25</v>
      </c>
      <c r="H182" t="s">
        <v>181</v>
      </c>
      <c r="O182">
        <v>19.47</v>
      </c>
      <c r="S182">
        <f>_xlfn.XLOOKUP(E182,'Facture Chronopost'!L:L,'Facture Chronopost'!AA:AA,"")</f>
        <v>0.5</v>
      </c>
      <c r="T182">
        <f>IF(COUNTIF('Bibliothèque transporteurs'!C:C,F182)=0,"inconnu",_xlfn.XLOOKUP(F182,'Bibliothèque transporteurs'!C:C,'Bibliothèque transporteurs'!A:A))</f>
        <v>17</v>
      </c>
      <c r="U182" t="str">
        <f>IF(OR(F182="6C",F182="6B"),_xlfn.XLOOKUP(E182,'Facture Chronopost'!L:L,'Facture Chronopost'!X:X),IF(OR(F182=17,F182=44),F182&amp;"_"&amp;H182,IF(COUNTIF('Bibliothèque transporteurs'!C:C,F182)=0,"inconnu",_xlfn.XLOOKUP(F182,'Bibliothèque transporteurs'!C:C,'Bibliothèque transporteurs'!B:B))))</f>
        <v>17_Z2</v>
      </c>
      <c r="V182" t="str">
        <f>IF(COUNTIF('Bibliothèque transporteurs'!C:C,F182)=0,"inconnu",_xlfn.XLOOKUP(F182,'Bibliothèque transporteurs'!C:C,'Bibliothèque transporteurs'!E:E))</f>
        <v>CHRONOPOST</v>
      </c>
      <c r="W182">
        <f t="shared" si="19"/>
        <v>19.97</v>
      </c>
      <c r="Y182" s="118">
        <f t="shared" si="17"/>
        <v>19.97</v>
      </c>
      <c r="Z182" s="118" t="str">
        <f t="shared" si="14"/>
        <v>OK</v>
      </c>
    </row>
    <row r="183" spans="1:26" x14ac:dyDescent="0.2">
      <c r="A183" s="9">
        <f t="shared" si="15"/>
        <v>25.629151339310528</v>
      </c>
      <c r="B183" s="9">
        <f t="shared" si="16"/>
        <v>22.33</v>
      </c>
      <c r="C183" s="9">
        <f t="shared" si="18"/>
        <v>21.83</v>
      </c>
      <c r="D183" s="8">
        <v>6235</v>
      </c>
      <c r="E183" t="s">
        <v>2499</v>
      </c>
      <c r="F183">
        <v>17</v>
      </c>
      <c r="G183" t="s">
        <v>25</v>
      </c>
      <c r="H183" t="s">
        <v>152</v>
      </c>
      <c r="O183">
        <v>21.83</v>
      </c>
      <c r="S183">
        <f>_xlfn.XLOOKUP(E183,'Facture Chronopost'!L:L,'Facture Chronopost'!AA:AA,"")</f>
        <v>0.5</v>
      </c>
      <c r="T183">
        <f>IF(COUNTIF('Bibliothèque transporteurs'!C:C,F183)=0,"inconnu",_xlfn.XLOOKUP(F183,'Bibliothèque transporteurs'!C:C,'Bibliothèque transporteurs'!A:A))</f>
        <v>17</v>
      </c>
      <c r="U183" t="str">
        <f>IF(OR(F183="6C",F183="6B"),_xlfn.XLOOKUP(E183,'Facture Chronopost'!L:L,'Facture Chronopost'!X:X),IF(OR(F183=17,F183=44),F183&amp;"_"&amp;H183,IF(COUNTIF('Bibliothèque transporteurs'!C:C,F183)=0,"inconnu",_xlfn.XLOOKUP(F183,'Bibliothèque transporteurs'!C:C,'Bibliothèque transporteurs'!B:B))))</f>
        <v>17_Z1</v>
      </c>
      <c r="V183" t="str">
        <f>IF(COUNTIF('Bibliothèque transporteurs'!C:C,F183)=0,"inconnu",_xlfn.XLOOKUP(F183,'Bibliothèque transporteurs'!C:C,'Bibliothèque transporteurs'!E:E))</f>
        <v>CHRONOPOST</v>
      </c>
      <c r="W183">
        <f t="shared" si="19"/>
        <v>22.33</v>
      </c>
      <c r="Y183" s="118">
        <f t="shared" si="17"/>
        <v>22.33</v>
      </c>
      <c r="Z183" s="118" t="str">
        <f t="shared" si="14"/>
        <v>OK</v>
      </c>
    </row>
    <row r="184" spans="1:26" x14ac:dyDescent="0.2">
      <c r="A184" s="9">
        <f t="shared" si="15"/>
        <v>22.858432275601281</v>
      </c>
      <c r="B184" s="9">
        <f t="shared" si="16"/>
        <v>19.97</v>
      </c>
      <c r="C184" s="9">
        <f t="shared" si="18"/>
        <v>19.47</v>
      </c>
      <c r="D184" s="8">
        <v>6235</v>
      </c>
      <c r="E184" t="s">
        <v>2540</v>
      </c>
      <c r="F184">
        <v>17</v>
      </c>
      <c r="G184" t="s">
        <v>25</v>
      </c>
      <c r="H184" t="s">
        <v>152</v>
      </c>
      <c r="O184">
        <v>19.47</v>
      </c>
      <c r="S184">
        <f>_xlfn.XLOOKUP(E184,'Facture Chronopost'!L:L,'Facture Chronopost'!AA:AA,"")</f>
        <v>0.5</v>
      </c>
      <c r="T184">
        <f>IF(COUNTIF('Bibliothèque transporteurs'!C:C,F184)=0,"inconnu",_xlfn.XLOOKUP(F184,'Bibliothèque transporteurs'!C:C,'Bibliothèque transporteurs'!A:A))</f>
        <v>17</v>
      </c>
      <c r="U184" t="str">
        <f>IF(OR(F184="6C",F184="6B"),_xlfn.XLOOKUP(E184,'Facture Chronopost'!L:L,'Facture Chronopost'!X:X),IF(OR(F184=17,F184=44),F184&amp;"_"&amp;H184,IF(COUNTIF('Bibliothèque transporteurs'!C:C,F184)=0,"inconnu",_xlfn.XLOOKUP(F184,'Bibliothèque transporteurs'!C:C,'Bibliothèque transporteurs'!B:B))))</f>
        <v>17_Z1</v>
      </c>
      <c r="V184" t="str">
        <f>IF(COUNTIF('Bibliothèque transporteurs'!C:C,F184)=0,"inconnu",_xlfn.XLOOKUP(F184,'Bibliothèque transporteurs'!C:C,'Bibliothèque transporteurs'!E:E))</f>
        <v>CHRONOPOST</v>
      </c>
      <c r="W184">
        <f t="shared" si="19"/>
        <v>19.97</v>
      </c>
      <c r="Y184" s="118">
        <f t="shared" si="17"/>
        <v>19.97</v>
      </c>
      <c r="Z184" s="118" t="str">
        <f t="shared" si="14"/>
        <v>OK</v>
      </c>
    </row>
    <row r="185" spans="1:26" x14ac:dyDescent="0.2">
      <c r="A185" s="9">
        <f t="shared" si="15"/>
        <v>21.531774418825247</v>
      </c>
      <c r="B185" s="9">
        <f t="shared" si="16"/>
        <v>18.84</v>
      </c>
      <c r="C185" s="9">
        <f t="shared" si="18"/>
        <v>18.34</v>
      </c>
      <c r="D185" s="8">
        <v>6235</v>
      </c>
      <c r="E185" t="s">
        <v>2570</v>
      </c>
      <c r="F185">
        <v>17</v>
      </c>
      <c r="G185" t="s">
        <v>25</v>
      </c>
      <c r="H185" t="s">
        <v>152</v>
      </c>
      <c r="O185">
        <v>18.34</v>
      </c>
      <c r="S185">
        <f>_xlfn.XLOOKUP(E185,'Facture Chronopost'!L:L,'Facture Chronopost'!AA:AA,"")</f>
        <v>0.5</v>
      </c>
      <c r="T185">
        <f>IF(COUNTIF('Bibliothèque transporteurs'!C:C,F185)=0,"inconnu",_xlfn.XLOOKUP(F185,'Bibliothèque transporteurs'!C:C,'Bibliothèque transporteurs'!A:A))</f>
        <v>17</v>
      </c>
      <c r="U185" t="str">
        <f>IF(OR(F185="6C",F185="6B"),_xlfn.XLOOKUP(E185,'Facture Chronopost'!L:L,'Facture Chronopost'!X:X),IF(OR(F185=17,F185=44),F185&amp;"_"&amp;H185,IF(COUNTIF('Bibliothèque transporteurs'!C:C,F185)=0,"inconnu",_xlfn.XLOOKUP(F185,'Bibliothèque transporteurs'!C:C,'Bibliothèque transporteurs'!B:B))))</f>
        <v>17_Z1</v>
      </c>
      <c r="V185" t="str">
        <f>IF(COUNTIF('Bibliothèque transporteurs'!C:C,F185)=0,"inconnu",_xlfn.XLOOKUP(F185,'Bibliothèque transporteurs'!C:C,'Bibliothèque transporteurs'!E:E))</f>
        <v>CHRONOPOST</v>
      </c>
      <c r="W185">
        <f t="shared" si="19"/>
        <v>18.84</v>
      </c>
      <c r="Y185" s="118">
        <f t="shared" si="17"/>
        <v>18.84</v>
      </c>
      <c r="Z185" s="118" t="str">
        <f t="shared" si="14"/>
        <v>OK</v>
      </c>
    </row>
    <row r="186" spans="1:26" x14ac:dyDescent="0.2">
      <c r="A186" s="9">
        <f t="shared" si="15"/>
        <v>9.2279033223536775</v>
      </c>
      <c r="B186" s="9">
        <f t="shared" si="16"/>
        <v>8.36</v>
      </c>
      <c r="C186" s="9">
        <f t="shared" si="18"/>
        <v>7.86</v>
      </c>
      <c r="D186" s="8">
        <v>6235</v>
      </c>
      <c r="E186" t="s">
        <v>2582</v>
      </c>
      <c r="F186">
        <v>17</v>
      </c>
      <c r="G186" t="s">
        <v>25</v>
      </c>
      <c r="H186" t="s">
        <v>152</v>
      </c>
      <c r="O186">
        <v>7.86</v>
      </c>
      <c r="S186">
        <f>_xlfn.XLOOKUP(E186,'Facture Chronopost'!L:L,'Facture Chronopost'!AA:AA,"")</f>
        <v>0.5</v>
      </c>
      <c r="T186">
        <f>IF(COUNTIF('Bibliothèque transporteurs'!C:C,F186)=0,"inconnu",_xlfn.XLOOKUP(F186,'Bibliothèque transporteurs'!C:C,'Bibliothèque transporteurs'!A:A))</f>
        <v>17</v>
      </c>
      <c r="U186" t="str">
        <f>IF(OR(F186="6C",F186="6B"),_xlfn.XLOOKUP(E186,'Facture Chronopost'!L:L,'Facture Chronopost'!X:X),IF(OR(F186=17,F186=44),F186&amp;"_"&amp;H186,IF(COUNTIF('Bibliothèque transporteurs'!C:C,F186)=0,"inconnu",_xlfn.XLOOKUP(F186,'Bibliothèque transporteurs'!C:C,'Bibliothèque transporteurs'!B:B))))</f>
        <v>17_Z1</v>
      </c>
      <c r="V186" t="str">
        <f>IF(COUNTIF('Bibliothèque transporteurs'!C:C,F186)=0,"inconnu",_xlfn.XLOOKUP(F186,'Bibliothèque transporteurs'!C:C,'Bibliothèque transporteurs'!E:E))</f>
        <v>CHRONOPOST</v>
      </c>
      <c r="W186">
        <f t="shared" si="19"/>
        <v>8.36</v>
      </c>
      <c r="Y186" s="118">
        <f t="shared" si="17"/>
        <v>8.36</v>
      </c>
      <c r="Z186" s="118" t="str">
        <f t="shared" si="14"/>
        <v>OK</v>
      </c>
    </row>
    <row r="187" spans="1:26" x14ac:dyDescent="0.2">
      <c r="A187" s="9">
        <f t="shared" si="15"/>
        <v>22.858432275601281</v>
      </c>
      <c r="B187" s="9">
        <f t="shared" si="16"/>
        <v>19.97</v>
      </c>
      <c r="C187" s="9">
        <f t="shared" si="18"/>
        <v>19.47</v>
      </c>
      <c r="D187" s="8">
        <v>6235</v>
      </c>
      <c r="E187" t="s">
        <v>2545</v>
      </c>
      <c r="F187">
        <v>17</v>
      </c>
      <c r="G187" t="s">
        <v>25</v>
      </c>
      <c r="H187" t="s">
        <v>152</v>
      </c>
      <c r="O187">
        <v>19.47</v>
      </c>
      <c r="S187">
        <f>_xlfn.XLOOKUP(E187,'Facture Chronopost'!L:L,'Facture Chronopost'!AA:AA,"")</f>
        <v>0.5</v>
      </c>
      <c r="T187">
        <f>IF(COUNTIF('Bibliothèque transporteurs'!C:C,F187)=0,"inconnu",_xlfn.XLOOKUP(F187,'Bibliothèque transporteurs'!C:C,'Bibliothèque transporteurs'!A:A))</f>
        <v>17</v>
      </c>
      <c r="U187" t="str">
        <f>IF(OR(F187="6C",F187="6B"),_xlfn.XLOOKUP(E187,'Facture Chronopost'!L:L,'Facture Chronopost'!X:X),IF(OR(F187=17,F187=44),F187&amp;"_"&amp;H187,IF(COUNTIF('Bibliothèque transporteurs'!C:C,F187)=0,"inconnu",_xlfn.XLOOKUP(F187,'Bibliothèque transporteurs'!C:C,'Bibliothèque transporteurs'!B:B))))</f>
        <v>17_Z1</v>
      </c>
      <c r="V187" t="str">
        <f>IF(COUNTIF('Bibliothèque transporteurs'!C:C,F187)=0,"inconnu",_xlfn.XLOOKUP(F187,'Bibliothèque transporteurs'!C:C,'Bibliothèque transporteurs'!E:E))</f>
        <v>CHRONOPOST</v>
      </c>
      <c r="W187">
        <f t="shared" si="19"/>
        <v>19.97</v>
      </c>
      <c r="Y187" s="118">
        <f t="shared" si="17"/>
        <v>19.97</v>
      </c>
      <c r="Z187" s="118" t="str">
        <f t="shared" si="14"/>
        <v>OK</v>
      </c>
    </row>
    <row r="188" spans="1:26" x14ac:dyDescent="0.2">
      <c r="A188" s="9">
        <f t="shared" si="15"/>
        <v>22.858432275601281</v>
      </c>
      <c r="B188" s="9">
        <f t="shared" si="16"/>
        <v>19.97</v>
      </c>
      <c r="C188" s="9">
        <f t="shared" si="18"/>
        <v>19.47</v>
      </c>
      <c r="D188" s="8">
        <v>6235</v>
      </c>
      <c r="E188" t="s">
        <v>2559</v>
      </c>
      <c r="F188">
        <v>17</v>
      </c>
      <c r="G188" t="s">
        <v>25</v>
      </c>
      <c r="H188" t="s">
        <v>152</v>
      </c>
      <c r="O188">
        <v>19.47</v>
      </c>
      <c r="S188">
        <f>_xlfn.XLOOKUP(E188,'Facture Chronopost'!L:L,'Facture Chronopost'!AA:AA,"")</f>
        <v>0.5</v>
      </c>
      <c r="T188">
        <f>IF(COUNTIF('Bibliothèque transporteurs'!C:C,F188)=0,"inconnu",_xlfn.XLOOKUP(F188,'Bibliothèque transporteurs'!C:C,'Bibliothèque transporteurs'!A:A))</f>
        <v>17</v>
      </c>
      <c r="U188" t="str">
        <f>IF(OR(F188="6C",F188="6B"),_xlfn.XLOOKUP(E188,'Facture Chronopost'!L:L,'Facture Chronopost'!X:X),IF(OR(F188=17,F188=44),F188&amp;"_"&amp;H188,IF(COUNTIF('Bibliothèque transporteurs'!C:C,F188)=0,"inconnu",_xlfn.XLOOKUP(F188,'Bibliothèque transporteurs'!C:C,'Bibliothèque transporteurs'!B:B))))</f>
        <v>17_Z1</v>
      </c>
      <c r="V188" t="str">
        <f>IF(COUNTIF('Bibliothèque transporteurs'!C:C,F188)=0,"inconnu",_xlfn.XLOOKUP(F188,'Bibliothèque transporteurs'!C:C,'Bibliothèque transporteurs'!E:E))</f>
        <v>CHRONOPOST</v>
      </c>
      <c r="W188">
        <f t="shared" si="19"/>
        <v>19.97</v>
      </c>
      <c r="Y188" s="118">
        <f t="shared" si="17"/>
        <v>19.97</v>
      </c>
      <c r="Z188" s="118" t="str">
        <f t="shared" si="14"/>
        <v>OK</v>
      </c>
    </row>
    <row r="189" spans="1:26" x14ac:dyDescent="0.2">
      <c r="A189" s="9">
        <f t="shared" si="15"/>
        <v>9.2279033223536775</v>
      </c>
      <c r="B189" s="9">
        <f t="shared" si="16"/>
        <v>8.36</v>
      </c>
      <c r="C189" s="9">
        <f t="shared" si="18"/>
        <v>7.86</v>
      </c>
      <c r="D189" s="8">
        <v>6235</v>
      </c>
      <c r="E189" t="s">
        <v>2573</v>
      </c>
      <c r="F189">
        <v>17</v>
      </c>
      <c r="G189" t="s">
        <v>25</v>
      </c>
      <c r="H189" t="s">
        <v>152</v>
      </c>
      <c r="O189">
        <v>7.86</v>
      </c>
      <c r="S189">
        <f>_xlfn.XLOOKUP(E189,'Facture Chronopost'!L:L,'Facture Chronopost'!AA:AA,"")</f>
        <v>0.5</v>
      </c>
      <c r="T189">
        <f>IF(COUNTIF('Bibliothèque transporteurs'!C:C,F189)=0,"inconnu",_xlfn.XLOOKUP(F189,'Bibliothèque transporteurs'!C:C,'Bibliothèque transporteurs'!A:A))</f>
        <v>17</v>
      </c>
      <c r="U189" t="str">
        <f>IF(OR(F189="6C",F189="6B"),_xlfn.XLOOKUP(E189,'Facture Chronopost'!L:L,'Facture Chronopost'!X:X),IF(OR(F189=17,F189=44),F189&amp;"_"&amp;H189,IF(COUNTIF('Bibliothèque transporteurs'!C:C,F189)=0,"inconnu",_xlfn.XLOOKUP(F189,'Bibliothèque transporteurs'!C:C,'Bibliothèque transporteurs'!B:B))))</f>
        <v>17_Z1</v>
      </c>
      <c r="V189" t="str">
        <f>IF(COUNTIF('Bibliothèque transporteurs'!C:C,F189)=0,"inconnu",_xlfn.XLOOKUP(F189,'Bibliothèque transporteurs'!C:C,'Bibliothèque transporteurs'!E:E))</f>
        <v>CHRONOPOST</v>
      </c>
      <c r="W189">
        <f t="shared" si="19"/>
        <v>8.36</v>
      </c>
      <c r="Y189" s="118">
        <f t="shared" si="17"/>
        <v>8.36</v>
      </c>
      <c r="Z189" s="118" t="str">
        <f t="shared" si="14"/>
        <v>OK</v>
      </c>
    </row>
    <row r="190" spans="1:26" x14ac:dyDescent="0.2">
      <c r="A190" s="9">
        <f t="shared" si="15"/>
        <v>9.2279033223536775</v>
      </c>
      <c r="B190" s="9">
        <f t="shared" si="16"/>
        <v>8.36</v>
      </c>
      <c r="C190" s="9">
        <f t="shared" si="18"/>
        <v>7.86</v>
      </c>
      <c r="D190" s="8">
        <v>6235</v>
      </c>
      <c r="E190" t="s">
        <v>2565</v>
      </c>
      <c r="F190">
        <v>17</v>
      </c>
      <c r="G190" t="s">
        <v>25</v>
      </c>
      <c r="H190" t="s">
        <v>152</v>
      </c>
      <c r="O190">
        <v>7.86</v>
      </c>
      <c r="S190">
        <f>_xlfn.XLOOKUP(E190,'Facture Chronopost'!L:L,'Facture Chronopost'!AA:AA,"")</f>
        <v>0.5</v>
      </c>
      <c r="T190">
        <f>IF(COUNTIF('Bibliothèque transporteurs'!C:C,F190)=0,"inconnu",_xlfn.XLOOKUP(F190,'Bibliothèque transporteurs'!C:C,'Bibliothèque transporteurs'!A:A))</f>
        <v>17</v>
      </c>
      <c r="U190" t="str">
        <f>IF(OR(F190="6C",F190="6B"),_xlfn.XLOOKUP(E190,'Facture Chronopost'!L:L,'Facture Chronopost'!X:X),IF(OR(F190=17,F190=44),F190&amp;"_"&amp;H190,IF(COUNTIF('Bibliothèque transporteurs'!C:C,F190)=0,"inconnu",_xlfn.XLOOKUP(F190,'Bibliothèque transporteurs'!C:C,'Bibliothèque transporteurs'!B:B))))</f>
        <v>17_Z1</v>
      </c>
      <c r="V190" t="str">
        <f>IF(COUNTIF('Bibliothèque transporteurs'!C:C,F190)=0,"inconnu",_xlfn.XLOOKUP(F190,'Bibliothèque transporteurs'!C:C,'Bibliothèque transporteurs'!E:E))</f>
        <v>CHRONOPOST</v>
      </c>
      <c r="W190">
        <f t="shared" si="19"/>
        <v>8.36</v>
      </c>
      <c r="Y190" s="118">
        <f t="shared" si="17"/>
        <v>8.36</v>
      </c>
      <c r="Z190" s="118" t="str">
        <f t="shared" si="14"/>
        <v>OK</v>
      </c>
    </row>
    <row r="191" spans="1:26" x14ac:dyDescent="0.2">
      <c r="A191" s="9">
        <f t="shared" si="15"/>
        <v>11.669893005622843</v>
      </c>
      <c r="B191" s="9">
        <f t="shared" si="16"/>
        <v>10.44</v>
      </c>
      <c r="C191" s="9">
        <f t="shared" si="18"/>
        <v>9.94</v>
      </c>
      <c r="D191" s="8">
        <v>6235</v>
      </c>
      <c r="E191" t="s">
        <v>2576</v>
      </c>
      <c r="F191">
        <v>17</v>
      </c>
      <c r="G191" t="s">
        <v>25</v>
      </c>
      <c r="H191" t="s">
        <v>152</v>
      </c>
      <c r="O191">
        <v>9.94</v>
      </c>
      <c r="S191">
        <f>_xlfn.XLOOKUP(E191,'Facture Chronopost'!L:L,'Facture Chronopost'!AA:AA,"")</f>
        <v>0.5</v>
      </c>
      <c r="T191">
        <f>IF(COUNTIF('Bibliothèque transporteurs'!C:C,F191)=0,"inconnu",_xlfn.XLOOKUP(F191,'Bibliothèque transporteurs'!C:C,'Bibliothèque transporteurs'!A:A))</f>
        <v>17</v>
      </c>
      <c r="U191" t="str">
        <f>IF(OR(F191="6C",F191="6B"),_xlfn.XLOOKUP(E191,'Facture Chronopost'!L:L,'Facture Chronopost'!X:X),IF(OR(F191=17,F191=44),F191&amp;"_"&amp;H191,IF(COUNTIF('Bibliothèque transporteurs'!C:C,F191)=0,"inconnu",_xlfn.XLOOKUP(F191,'Bibliothèque transporteurs'!C:C,'Bibliothèque transporteurs'!B:B))))</f>
        <v>17_Z1</v>
      </c>
      <c r="V191" t="str">
        <f>IF(COUNTIF('Bibliothèque transporteurs'!C:C,F191)=0,"inconnu",_xlfn.XLOOKUP(F191,'Bibliothèque transporteurs'!C:C,'Bibliothèque transporteurs'!E:E))</f>
        <v>CHRONOPOST</v>
      </c>
      <c r="W191">
        <f t="shared" si="19"/>
        <v>10.44</v>
      </c>
      <c r="Y191" s="118">
        <f t="shared" si="17"/>
        <v>10.44</v>
      </c>
      <c r="Z191" s="118" t="str">
        <f t="shared" si="14"/>
        <v>OK</v>
      </c>
    </row>
    <row r="192" spans="1:26" x14ac:dyDescent="0.2">
      <c r="A192" s="9">
        <f t="shared" si="15"/>
        <v>22.858432275601281</v>
      </c>
      <c r="B192" s="9">
        <f t="shared" si="16"/>
        <v>19.97</v>
      </c>
      <c r="C192" s="9">
        <f t="shared" si="18"/>
        <v>19.47</v>
      </c>
      <c r="D192" s="8">
        <v>6235</v>
      </c>
      <c r="E192" t="s">
        <v>2562</v>
      </c>
      <c r="F192">
        <v>17</v>
      </c>
      <c r="G192" t="s">
        <v>25</v>
      </c>
      <c r="H192" t="s">
        <v>152</v>
      </c>
      <c r="O192">
        <v>19.47</v>
      </c>
      <c r="S192">
        <f>_xlfn.XLOOKUP(E192,'Facture Chronopost'!L:L,'Facture Chronopost'!AA:AA,"")</f>
        <v>0.5</v>
      </c>
      <c r="T192">
        <f>IF(COUNTIF('Bibliothèque transporteurs'!C:C,F192)=0,"inconnu",_xlfn.XLOOKUP(F192,'Bibliothèque transporteurs'!C:C,'Bibliothèque transporteurs'!A:A))</f>
        <v>17</v>
      </c>
      <c r="U192" t="str">
        <f>IF(OR(F192="6C",F192="6B"),_xlfn.XLOOKUP(E192,'Facture Chronopost'!L:L,'Facture Chronopost'!X:X),IF(OR(F192=17,F192=44),F192&amp;"_"&amp;H192,IF(COUNTIF('Bibliothèque transporteurs'!C:C,F192)=0,"inconnu",_xlfn.XLOOKUP(F192,'Bibliothèque transporteurs'!C:C,'Bibliothèque transporteurs'!B:B))))</f>
        <v>17_Z1</v>
      </c>
      <c r="V192" t="str">
        <f>IF(COUNTIF('Bibliothèque transporteurs'!C:C,F192)=0,"inconnu",_xlfn.XLOOKUP(F192,'Bibliothèque transporteurs'!C:C,'Bibliothèque transporteurs'!E:E))</f>
        <v>CHRONOPOST</v>
      </c>
      <c r="W192">
        <f t="shared" si="19"/>
        <v>19.97</v>
      </c>
      <c r="Y192" s="118">
        <f t="shared" si="17"/>
        <v>19.97</v>
      </c>
      <c r="Z192" s="118" t="str">
        <f t="shared" si="14"/>
        <v>OK</v>
      </c>
    </row>
    <row r="193" spans="1:26" x14ac:dyDescent="0.2">
      <c r="A193" s="9">
        <f t="shared" si="15"/>
        <v>22.858432275601281</v>
      </c>
      <c r="B193" s="9">
        <f t="shared" si="16"/>
        <v>19.97</v>
      </c>
      <c r="C193" s="9">
        <f t="shared" si="18"/>
        <v>19.47</v>
      </c>
      <c r="D193" s="8">
        <v>6235</v>
      </c>
      <c r="E193" t="s">
        <v>2588</v>
      </c>
      <c r="F193">
        <v>17</v>
      </c>
      <c r="G193" t="s">
        <v>25</v>
      </c>
      <c r="H193" t="s">
        <v>152</v>
      </c>
      <c r="O193">
        <v>19.47</v>
      </c>
      <c r="S193">
        <f>_xlfn.XLOOKUP(E193,'Facture Chronopost'!L:L,'Facture Chronopost'!AA:AA,"")</f>
        <v>0.5</v>
      </c>
      <c r="T193">
        <f>IF(COUNTIF('Bibliothèque transporteurs'!C:C,F193)=0,"inconnu",_xlfn.XLOOKUP(F193,'Bibliothèque transporteurs'!C:C,'Bibliothèque transporteurs'!A:A))</f>
        <v>17</v>
      </c>
      <c r="U193" t="str">
        <f>IF(OR(F193="6C",F193="6B"),_xlfn.XLOOKUP(E193,'Facture Chronopost'!L:L,'Facture Chronopost'!X:X),IF(OR(F193=17,F193=44),F193&amp;"_"&amp;H193,IF(COUNTIF('Bibliothèque transporteurs'!C:C,F193)=0,"inconnu",_xlfn.XLOOKUP(F193,'Bibliothèque transporteurs'!C:C,'Bibliothèque transporteurs'!B:B))))</f>
        <v>17_Z1</v>
      </c>
      <c r="V193" t="str">
        <f>IF(COUNTIF('Bibliothèque transporteurs'!C:C,F193)=0,"inconnu",_xlfn.XLOOKUP(F193,'Bibliothèque transporteurs'!C:C,'Bibliothèque transporteurs'!E:E))</f>
        <v>CHRONOPOST</v>
      </c>
      <c r="W193">
        <f t="shared" si="19"/>
        <v>19.97</v>
      </c>
      <c r="Y193" s="118">
        <f t="shared" si="17"/>
        <v>19.97</v>
      </c>
      <c r="Z193" s="118" t="str">
        <f t="shared" si="14"/>
        <v>OK</v>
      </c>
    </row>
    <row r="194" spans="1:26" x14ac:dyDescent="0.2">
      <c r="A194" s="9">
        <f t="shared" si="15"/>
        <v>11.669893005622843</v>
      </c>
      <c r="B194" s="9">
        <f t="shared" si="16"/>
        <v>10.44</v>
      </c>
      <c r="C194" s="9">
        <f t="shared" si="18"/>
        <v>9.94</v>
      </c>
      <c r="D194" s="8">
        <v>6235</v>
      </c>
      <c r="E194" t="s">
        <v>2603</v>
      </c>
      <c r="F194">
        <v>17</v>
      </c>
      <c r="G194" t="s">
        <v>25</v>
      </c>
      <c r="H194" t="s">
        <v>152</v>
      </c>
      <c r="O194">
        <v>9.94</v>
      </c>
      <c r="S194">
        <f>_xlfn.XLOOKUP(E194,'Facture Chronopost'!L:L,'Facture Chronopost'!AA:AA,"")</f>
        <v>0.5</v>
      </c>
      <c r="T194">
        <f>IF(COUNTIF('Bibliothèque transporteurs'!C:C,F194)=0,"inconnu",_xlfn.XLOOKUP(F194,'Bibliothèque transporteurs'!C:C,'Bibliothèque transporteurs'!A:A))</f>
        <v>17</v>
      </c>
      <c r="U194" t="str">
        <f>IF(OR(F194="6C",F194="6B"),_xlfn.XLOOKUP(E194,'Facture Chronopost'!L:L,'Facture Chronopost'!X:X),IF(OR(F194=17,F194=44),F194&amp;"_"&amp;H194,IF(COUNTIF('Bibliothèque transporteurs'!C:C,F194)=0,"inconnu",_xlfn.XLOOKUP(F194,'Bibliothèque transporteurs'!C:C,'Bibliothèque transporteurs'!B:B))))</f>
        <v>17_Z1</v>
      </c>
      <c r="V194" t="str">
        <f>IF(COUNTIF('Bibliothèque transporteurs'!C:C,F194)=0,"inconnu",_xlfn.XLOOKUP(F194,'Bibliothèque transporteurs'!C:C,'Bibliothèque transporteurs'!E:E))</f>
        <v>CHRONOPOST</v>
      </c>
      <c r="W194">
        <f t="shared" si="19"/>
        <v>10.44</v>
      </c>
      <c r="Y194" s="118">
        <f t="shared" si="17"/>
        <v>10.44</v>
      </c>
      <c r="Z194" s="118" t="str">
        <f t="shared" si="14"/>
        <v>OK</v>
      </c>
    </row>
    <row r="195" spans="1:26" x14ac:dyDescent="0.2">
      <c r="A195" s="9">
        <f t="shared" si="15"/>
        <v>11.669893005622843</v>
      </c>
      <c r="B195" s="9">
        <f t="shared" si="16"/>
        <v>10.44</v>
      </c>
      <c r="C195" s="9">
        <f t="shared" si="18"/>
        <v>9.94</v>
      </c>
      <c r="D195" s="8">
        <v>6235</v>
      </c>
      <c r="E195" t="s">
        <v>2568</v>
      </c>
      <c r="F195">
        <v>17</v>
      </c>
      <c r="G195" t="s">
        <v>25</v>
      </c>
      <c r="H195" t="s">
        <v>152</v>
      </c>
      <c r="O195">
        <v>9.94</v>
      </c>
      <c r="S195">
        <f>_xlfn.XLOOKUP(E195,'Facture Chronopost'!L:L,'Facture Chronopost'!AA:AA,"")</f>
        <v>0.5</v>
      </c>
      <c r="T195">
        <f>IF(COUNTIF('Bibliothèque transporteurs'!C:C,F195)=0,"inconnu",_xlfn.XLOOKUP(F195,'Bibliothèque transporteurs'!C:C,'Bibliothèque transporteurs'!A:A))</f>
        <v>17</v>
      </c>
      <c r="U195" t="str">
        <f>IF(OR(F195="6C",F195="6B"),_xlfn.XLOOKUP(E195,'Facture Chronopost'!L:L,'Facture Chronopost'!X:X),IF(OR(F195=17,F195=44),F195&amp;"_"&amp;H195,IF(COUNTIF('Bibliothèque transporteurs'!C:C,F195)=0,"inconnu",_xlfn.XLOOKUP(F195,'Bibliothèque transporteurs'!C:C,'Bibliothèque transporteurs'!B:B))))</f>
        <v>17_Z1</v>
      </c>
      <c r="V195" t="str">
        <f>IF(COUNTIF('Bibliothèque transporteurs'!C:C,F195)=0,"inconnu",_xlfn.XLOOKUP(F195,'Bibliothèque transporteurs'!C:C,'Bibliothèque transporteurs'!E:E))</f>
        <v>CHRONOPOST</v>
      </c>
      <c r="W195">
        <f t="shared" si="19"/>
        <v>10.44</v>
      </c>
      <c r="Y195" s="118">
        <f t="shared" si="17"/>
        <v>10.44</v>
      </c>
      <c r="Z195" s="118" t="str">
        <f t="shared" si="14"/>
        <v>OK</v>
      </c>
    </row>
    <row r="196" spans="1:26" x14ac:dyDescent="0.2">
      <c r="A196" s="9">
        <f t="shared" si="15"/>
        <v>22.858432275601281</v>
      </c>
      <c r="B196" s="9">
        <f t="shared" si="16"/>
        <v>19.97</v>
      </c>
      <c r="C196" s="9">
        <f t="shared" si="18"/>
        <v>19.47</v>
      </c>
      <c r="D196" s="8">
        <v>6235</v>
      </c>
      <c r="E196" t="s">
        <v>2597</v>
      </c>
      <c r="F196">
        <v>17</v>
      </c>
      <c r="G196" t="s">
        <v>25</v>
      </c>
      <c r="H196" t="s">
        <v>152</v>
      </c>
      <c r="O196">
        <v>19.47</v>
      </c>
      <c r="S196">
        <f>_xlfn.XLOOKUP(E196,'Facture Chronopost'!L:L,'Facture Chronopost'!AA:AA,"")</f>
        <v>0.5</v>
      </c>
      <c r="T196">
        <f>IF(COUNTIF('Bibliothèque transporteurs'!C:C,F196)=0,"inconnu",_xlfn.XLOOKUP(F196,'Bibliothèque transporteurs'!C:C,'Bibliothèque transporteurs'!A:A))</f>
        <v>17</v>
      </c>
      <c r="U196" t="str">
        <f>IF(OR(F196="6C",F196="6B"),_xlfn.XLOOKUP(E196,'Facture Chronopost'!L:L,'Facture Chronopost'!X:X),IF(OR(F196=17,F196=44),F196&amp;"_"&amp;H196,IF(COUNTIF('Bibliothèque transporteurs'!C:C,F196)=0,"inconnu",_xlfn.XLOOKUP(F196,'Bibliothèque transporteurs'!C:C,'Bibliothèque transporteurs'!B:B))))</f>
        <v>17_Z1</v>
      </c>
      <c r="V196" t="str">
        <f>IF(COUNTIF('Bibliothèque transporteurs'!C:C,F196)=0,"inconnu",_xlfn.XLOOKUP(F196,'Bibliothèque transporteurs'!C:C,'Bibliothèque transporteurs'!E:E))</f>
        <v>CHRONOPOST</v>
      </c>
      <c r="W196">
        <f t="shared" si="19"/>
        <v>19.97</v>
      </c>
      <c r="Y196" s="118">
        <f t="shared" si="17"/>
        <v>19.97</v>
      </c>
      <c r="Z196" s="118" t="str">
        <f t="shared" si="14"/>
        <v>OK</v>
      </c>
    </row>
    <row r="197" spans="1:26" x14ac:dyDescent="0.2">
      <c r="A197" s="9">
        <f t="shared" si="15"/>
        <v>21.531774418825247</v>
      </c>
      <c r="B197" s="9">
        <f t="shared" si="16"/>
        <v>18.84</v>
      </c>
      <c r="C197" s="9">
        <f t="shared" si="18"/>
        <v>18.34</v>
      </c>
      <c r="D197" s="8">
        <v>6235</v>
      </c>
      <c r="E197" t="s">
        <v>2543</v>
      </c>
      <c r="F197">
        <v>17</v>
      </c>
      <c r="G197" t="s">
        <v>25</v>
      </c>
      <c r="H197" t="s">
        <v>181</v>
      </c>
      <c r="O197">
        <v>18.34</v>
      </c>
      <c r="S197">
        <f>_xlfn.XLOOKUP(E197,'Facture Chronopost'!L:L,'Facture Chronopost'!AA:AA,"")</f>
        <v>0.5</v>
      </c>
      <c r="T197">
        <f>IF(COUNTIF('Bibliothèque transporteurs'!C:C,F197)=0,"inconnu",_xlfn.XLOOKUP(F197,'Bibliothèque transporteurs'!C:C,'Bibliothèque transporteurs'!A:A))</f>
        <v>17</v>
      </c>
      <c r="U197" t="str">
        <f>IF(OR(F197="6C",F197="6B"),_xlfn.XLOOKUP(E197,'Facture Chronopost'!L:L,'Facture Chronopost'!X:X),IF(OR(F197=17,F197=44),F197&amp;"_"&amp;H197,IF(COUNTIF('Bibliothèque transporteurs'!C:C,F197)=0,"inconnu",_xlfn.XLOOKUP(F197,'Bibliothèque transporteurs'!C:C,'Bibliothèque transporteurs'!B:B))))</f>
        <v>17_Z2</v>
      </c>
      <c r="V197" t="str">
        <f>IF(COUNTIF('Bibliothèque transporteurs'!C:C,F197)=0,"inconnu",_xlfn.XLOOKUP(F197,'Bibliothèque transporteurs'!C:C,'Bibliothèque transporteurs'!E:E))</f>
        <v>CHRONOPOST</v>
      </c>
      <c r="W197">
        <f t="shared" si="19"/>
        <v>18.84</v>
      </c>
      <c r="Y197" s="118">
        <f t="shared" si="17"/>
        <v>18.84</v>
      </c>
      <c r="Z197" s="118" t="str">
        <f t="shared" si="14"/>
        <v>OK</v>
      </c>
    </row>
    <row r="198" spans="1:26" x14ac:dyDescent="0.2">
      <c r="A198" s="9">
        <f t="shared" si="15"/>
        <v>22.858432275601281</v>
      </c>
      <c r="B198" s="9">
        <f t="shared" si="16"/>
        <v>19.97</v>
      </c>
      <c r="C198" s="9">
        <f t="shared" si="18"/>
        <v>19.47</v>
      </c>
      <c r="D198" s="8">
        <v>6235</v>
      </c>
      <c r="E198" t="s">
        <v>2606</v>
      </c>
      <c r="F198">
        <v>17</v>
      </c>
      <c r="G198" t="s">
        <v>25</v>
      </c>
      <c r="H198" t="s">
        <v>152</v>
      </c>
      <c r="O198">
        <v>19.47</v>
      </c>
      <c r="S198">
        <f>_xlfn.XLOOKUP(E198,'Facture Chronopost'!L:L,'Facture Chronopost'!AA:AA,"")</f>
        <v>0.5</v>
      </c>
      <c r="T198">
        <f>IF(COUNTIF('Bibliothèque transporteurs'!C:C,F198)=0,"inconnu",_xlfn.XLOOKUP(F198,'Bibliothèque transporteurs'!C:C,'Bibliothèque transporteurs'!A:A))</f>
        <v>17</v>
      </c>
      <c r="U198" t="str">
        <f>IF(OR(F198="6C",F198="6B"),_xlfn.XLOOKUP(E198,'Facture Chronopost'!L:L,'Facture Chronopost'!X:X),IF(OR(F198=17,F198=44),F198&amp;"_"&amp;H198,IF(COUNTIF('Bibliothèque transporteurs'!C:C,F198)=0,"inconnu",_xlfn.XLOOKUP(F198,'Bibliothèque transporteurs'!C:C,'Bibliothèque transporteurs'!B:B))))</f>
        <v>17_Z1</v>
      </c>
      <c r="V198" t="str">
        <f>IF(COUNTIF('Bibliothèque transporteurs'!C:C,F198)=0,"inconnu",_xlfn.XLOOKUP(F198,'Bibliothèque transporteurs'!C:C,'Bibliothèque transporteurs'!E:E))</f>
        <v>CHRONOPOST</v>
      </c>
      <c r="W198">
        <f t="shared" si="19"/>
        <v>19.97</v>
      </c>
      <c r="Y198" s="118">
        <f t="shared" si="17"/>
        <v>19.97</v>
      </c>
      <c r="Z198" s="118" t="str">
        <f t="shared" si="14"/>
        <v>OK</v>
      </c>
    </row>
    <row r="199" spans="1:26" x14ac:dyDescent="0.2">
      <c r="A199" s="9">
        <f t="shared" si="15"/>
        <v>9.2279033223536775</v>
      </c>
      <c r="B199" s="9">
        <f t="shared" si="16"/>
        <v>8.36</v>
      </c>
      <c r="C199" s="9">
        <f t="shared" si="18"/>
        <v>7.86</v>
      </c>
      <c r="D199" s="8">
        <v>6235</v>
      </c>
      <c r="E199" t="s">
        <v>2609</v>
      </c>
      <c r="F199">
        <v>17</v>
      </c>
      <c r="G199" t="s">
        <v>25</v>
      </c>
      <c r="H199" t="s">
        <v>152</v>
      </c>
      <c r="O199">
        <v>7.86</v>
      </c>
      <c r="S199">
        <f>_xlfn.XLOOKUP(E199,'Facture Chronopost'!L:L,'Facture Chronopost'!AA:AA,"")</f>
        <v>0.5</v>
      </c>
      <c r="T199">
        <f>IF(COUNTIF('Bibliothèque transporteurs'!C:C,F199)=0,"inconnu",_xlfn.XLOOKUP(F199,'Bibliothèque transporteurs'!C:C,'Bibliothèque transporteurs'!A:A))</f>
        <v>17</v>
      </c>
      <c r="U199" t="str">
        <f>IF(OR(F199="6C",F199="6B"),_xlfn.XLOOKUP(E199,'Facture Chronopost'!L:L,'Facture Chronopost'!X:X),IF(OR(F199=17,F199=44),F199&amp;"_"&amp;H199,IF(COUNTIF('Bibliothèque transporteurs'!C:C,F199)=0,"inconnu",_xlfn.XLOOKUP(F199,'Bibliothèque transporteurs'!C:C,'Bibliothèque transporteurs'!B:B))))</f>
        <v>17_Z1</v>
      </c>
      <c r="V199" t="str">
        <f>IF(COUNTIF('Bibliothèque transporteurs'!C:C,F199)=0,"inconnu",_xlfn.XLOOKUP(F199,'Bibliothèque transporteurs'!C:C,'Bibliothèque transporteurs'!E:E))</f>
        <v>CHRONOPOST</v>
      </c>
      <c r="W199">
        <f t="shared" si="19"/>
        <v>8.36</v>
      </c>
      <c r="Y199" s="118">
        <f t="shared" si="17"/>
        <v>8.36</v>
      </c>
      <c r="Z199" s="118" t="str">
        <f t="shared" si="14"/>
        <v>OK</v>
      </c>
    </row>
    <row r="200" spans="1:26" x14ac:dyDescent="0.2">
      <c r="A200" s="9">
        <f t="shared" si="15"/>
        <v>11.669893005622843</v>
      </c>
      <c r="B200" s="9">
        <f t="shared" si="16"/>
        <v>10.44</v>
      </c>
      <c r="C200" s="9">
        <f t="shared" si="18"/>
        <v>9.94</v>
      </c>
      <c r="D200" s="8">
        <v>6235</v>
      </c>
      <c r="E200" t="s">
        <v>2585</v>
      </c>
      <c r="F200">
        <v>17</v>
      </c>
      <c r="G200" t="s">
        <v>25</v>
      </c>
      <c r="H200" t="s">
        <v>181</v>
      </c>
      <c r="O200">
        <v>9.94</v>
      </c>
      <c r="S200">
        <f>_xlfn.XLOOKUP(E200,'Facture Chronopost'!L:L,'Facture Chronopost'!AA:AA,"")</f>
        <v>0.5</v>
      </c>
      <c r="T200">
        <f>IF(COUNTIF('Bibliothèque transporteurs'!C:C,F200)=0,"inconnu",_xlfn.XLOOKUP(F200,'Bibliothèque transporteurs'!C:C,'Bibliothèque transporteurs'!A:A))</f>
        <v>17</v>
      </c>
      <c r="U200" t="str">
        <f>IF(OR(F200="6C",F200="6B"),_xlfn.XLOOKUP(E200,'Facture Chronopost'!L:L,'Facture Chronopost'!X:X),IF(OR(F200=17,F200=44),F200&amp;"_"&amp;H200,IF(COUNTIF('Bibliothèque transporteurs'!C:C,F200)=0,"inconnu",_xlfn.XLOOKUP(F200,'Bibliothèque transporteurs'!C:C,'Bibliothèque transporteurs'!B:B))))</f>
        <v>17_Z2</v>
      </c>
      <c r="V200" t="str">
        <f>IF(COUNTIF('Bibliothèque transporteurs'!C:C,F200)=0,"inconnu",_xlfn.XLOOKUP(F200,'Bibliothèque transporteurs'!C:C,'Bibliothèque transporteurs'!E:E))</f>
        <v>CHRONOPOST</v>
      </c>
      <c r="W200">
        <f t="shared" si="19"/>
        <v>10.44</v>
      </c>
      <c r="Y200" s="118">
        <f t="shared" si="17"/>
        <v>10.44</v>
      </c>
      <c r="Z200" s="118" t="str">
        <f t="shared" si="14"/>
        <v>OK</v>
      </c>
    </row>
    <row r="201" spans="1:26" x14ac:dyDescent="0.2">
      <c r="A201" s="9">
        <f t="shared" si="15"/>
        <v>9.2279033223536775</v>
      </c>
      <c r="B201" s="9">
        <f t="shared" si="16"/>
        <v>8.36</v>
      </c>
      <c r="C201" s="9">
        <f t="shared" si="18"/>
        <v>7.86</v>
      </c>
      <c r="D201" s="8">
        <v>6235</v>
      </c>
      <c r="E201" t="s">
        <v>2600</v>
      </c>
      <c r="F201">
        <v>17</v>
      </c>
      <c r="G201" t="s">
        <v>25</v>
      </c>
      <c r="H201" t="s">
        <v>152</v>
      </c>
      <c r="O201">
        <v>7.86</v>
      </c>
      <c r="S201">
        <f>_xlfn.XLOOKUP(E201,'Facture Chronopost'!L:L,'Facture Chronopost'!AA:AA,"")</f>
        <v>0.5</v>
      </c>
      <c r="T201">
        <f>IF(COUNTIF('Bibliothèque transporteurs'!C:C,F201)=0,"inconnu",_xlfn.XLOOKUP(F201,'Bibliothèque transporteurs'!C:C,'Bibliothèque transporteurs'!A:A))</f>
        <v>17</v>
      </c>
      <c r="U201" t="str">
        <f>IF(OR(F201="6C",F201="6B"),_xlfn.XLOOKUP(E201,'Facture Chronopost'!L:L,'Facture Chronopost'!X:X),IF(OR(F201=17,F201=44),F201&amp;"_"&amp;H201,IF(COUNTIF('Bibliothèque transporteurs'!C:C,F201)=0,"inconnu",_xlfn.XLOOKUP(F201,'Bibliothèque transporteurs'!C:C,'Bibliothèque transporteurs'!B:B))))</f>
        <v>17_Z1</v>
      </c>
      <c r="V201" t="str">
        <f>IF(COUNTIF('Bibliothèque transporteurs'!C:C,F201)=0,"inconnu",_xlfn.XLOOKUP(F201,'Bibliothèque transporteurs'!C:C,'Bibliothèque transporteurs'!E:E))</f>
        <v>CHRONOPOST</v>
      </c>
      <c r="W201">
        <f t="shared" si="19"/>
        <v>8.36</v>
      </c>
      <c r="Y201" s="118">
        <f t="shared" si="17"/>
        <v>8.36</v>
      </c>
      <c r="Z201" s="118" t="str">
        <f t="shared" si="14"/>
        <v>OK</v>
      </c>
    </row>
    <row r="202" spans="1:26" x14ac:dyDescent="0.2">
      <c r="A202" s="9">
        <f t="shared" si="15"/>
        <v>22.858432275601281</v>
      </c>
      <c r="B202" s="9">
        <f t="shared" si="16"/>
        <v>19.97</v>
      </c>
      <c r="C202" s="9">
        <f t="shared" si="18"/>
        <v>19.47</v>
      </c>
      <c r="D202" s="8">
        <v>6235</v>
      </c>
      <c r="E202" t="s">
        <v>2554</v>
      </c>
      <c r="F202">
        <v>17</v>
      </c>
      <c r="G202" t="s">
        <v>25</v>
      </c>
      <c r="H202" t="s">
        <v>152</v>
      </c>
      <c r="O202">
        <v>19.47</v>
      </c>
      <c r="S202">
        <f>_xlfn.XLOOKUP(E202,'Facture Chronopost'!L:L,'Facture Chronopost'!AA:AA,"")</f>
        <v>0.5</v>
      </c>
      <c r="T202">
        <f>IF(COUNTIF('Bibliothèque transporteurs'!C:C,F202)=0,"inconnu",_xlfn.XLOOKUP(F202,'Bibliothèque transporteurs'!C:C,'Bibliothèque transporteurs'!A:A))</f>
        <v>17</v>
      </c>
      <c r="U202" t="str">
        <f>IF(OR(F202="6C",F202="6B"),_xlfn.XLOOKUP(E202,'Facture Chronopost'!L:L,'Facture Chronopost'!X:X),IF(OR(F202=17,F202=44),F202&amp;"_"&amp;H202,IF(COUNTIF('Bibliothèque transporteurs'!C:C,F202)=0,"inconnu",_xlfn.XLOOKUP(F202,'Bibliothèque transporteurs'!C:C,'Bibliothèque transporteurs'!B:B))))</f>
        <v>17_Z1</v>
      </c>
      <c r="V202" t="str">
        <f>IF(COUNTIF('Bibliothèque transporteurs'!C:C,F202)=0,"inconnu",_xlfn.XLOOKUP(F202,'Bibliothèque transporteurs'!C:C,'Bibliothèque transporteurs'!E:E))</f>
        <v>CHRONOPOST</v>
      </c>
      <c r="W202">
        <f t="shared" si="19"/>
        <v>19.97</v>
      </c>
      <c r="Y202" s="118">
        <f t="shared" si="17"/>
        <v>19.97</v>
      </c>
      <c r="Z202" s="118" t="str">
        <f t="shared" ref="Z202:Z265" si="20">IF(Y202=W202,"OK","Non")</f>
        <v>OK</v>
      </c>
    </row>
    <row r="203" spans="1:26" x14ac:dyDescent="0.2">
      <c r="A203" s="9">
        <f t="shared" ref="A203:A266" si="21">C203/SUM(C:C)*(SUM(C:C)+$X$2)</f>
        <v>11.669893005622843</v>
      </c>
      <c r="B203" s="9">
        <f t="shared" ref="B203:B266" si="22">C203/SUM(C:C)*(SUM(C:C)+SUM($N$3:$O$7))+S203</f>
        <v>10.44</v>
      </c>
      <c r="C203" s="9">
        <f t="shared" si="18"/>
        <v>9.94</v>
      </c>
      <c r="D203" s="8">
        <v>6235</v>
      </c>
      <c r="E203" t="s">
        <v>2594</v>
      </c>
      <c r="F203">
        <v>17</v>
      </c>
      <c r="G203" t="s">
        <v>25</v>
      </c>
      <c r="H203" t="s">
        <v>152</v>
      </c>
      <c r="O203">
        <v>9.94</v>
      </c>
      <c r="S203">
        <f>_xlfn.XLOOKUP(E203,'Facture Chronopost'!L:L,'Facture Chronopost'!AA:AA,"")</f>
        <v>0.5</v>
      </c>
      <c r="T203">
        <f>IF(COUNTIF('Bibliothèque transporteurs'!C:C,F203)=0,"inconnu",_xlfn.XLOOKUP(F203,'Bibliothèque transporteurs'!C:C,'Bibliothèque transporteurs'!A:A))</f>
        <v>17</v>
      </c>
      <c r="U203" t="str">
        <f>IF(OR(F203="6C",F203="6B"),_xlfn.XLOOKUP(E203,'Facture Chronopost'!L:L,'Facture Chronopost'!X:X),IF(OR(F203=17,F203=44),F203&amp;"_"&amp;H203,IF(COUNTIF('Bibliothèque transporteurs'!C:C,F203)=0,"inconnu",_xlfn.XLOOKUP(F203,'Bibliothèque transporteurs'!C:C,'Bibliothèque transporteurs'!B:B))))</f>
        <v>17_Z1</v>
      </c>
      <c r="V203" t="str">
        <f>IF(COUNTIF('Bibliothèque transporteurs'!C:C,F203)=0,"inconnu",_xlfn.XLOOKUP(F203,'Bibliothèque transporteurs'!C:C,'Bibliothèque transporteurs'!E:E))</f>
        <v>CHRONOPOST</v>
      </c>
      <c r="W203">
        <f t="shared" si="19"/>
        <v>10.44</v>
      </c>
      <c r="Y203" s="118">
        <f t="shared" ref="Y203:Y266" si="23">ROUNDUP(B203,2)-M203-L203-N203-J203-K203-I203-Q203</f>
        <v>10.44</v>
      </c>
      <c r="Z203" s="118" t="str">
        <f t="shared" si="20"/>
        <v>OK</v>
      </c>
    </row>
    <row r="204" spans="1:26" x14ac:dyDescent="0.2">
      <c r="A204" s="9">
        <f t="shared" si="21"/>
        <v>9.2279033223536775</v>
      </c>
      <c r="B204" s="9">
        <f t="shared" si="22"/>
        <v>8.36</v>
      </c>
      <c r="C204" s="9">
        <f t="shared" si="18"/>
        <v>7.86</v>
      </c>
      <c r="D204" s="8">
        <v>6235</v>
      </c>
      <c r="E204" t="s">
        <v>2579</v>
      </c>
      <c r="F204">
        <v>17</v>
      </c>
      <c r="G204" t="s">
        <v>25</v>
      </c>
      <c r="H204" t="s">
        <v>152</v>
      </c>
      <c r="O204">
        <v>7.86</v>
      </c>
      <c r="S204">
        <f>_xlfn.XLOOKUP(E204,'Facture Chronopost'!L:L,'Facture Chronopost'!AA:AA,"")</f>
        <v>0.5</v>
      </c>
      <c r="T204">
        <f>IF(COUNTIF('Bibliothèque transporteurs'!C:C,F204)=0,"inconnu",_xlfn.XLOOKUP(F204,'Bibliothèque transporteurs'!C:C,'Bibliothèque transporteurs'!A:A))</f>
        <v>17</v>
      </c>
      <c r="U204" t="str">
        <f>IF(OR(F204="6C",F204="6B"),_xlfn.XLOOKUP(E204,'Facture Chronopost'!L:L,'Facture Chronopost'!X:X),IF(OR(F204=17,F204=44),F204&amp;"_"&amp;H204,IF(COUNTIF('Bibliothèque transporteurs'!C:C,F204)=0,"inconnu",_xlfn.XLOOKUP(F204,'Bibliothèque transporteurs'!C:C,'Bibliothèque transporteurs'!B:B))))</f>
        <v>17_Z1</v>
      </c>
      <c r="V204" t="str">
        <f>IF(COUNTIF('Bibliothèque transporteurs'!C:C,F204)=0,"inconnu",_xlfn.XLOOKUP(F204,'Bibliothèque transporteurs'!C:C,'Bibliothèque transporteurs'!E:E))</f>
        <v>CHRONOPOST</v>
      </c>
      <c r="W204">
        <f t="shared" si="19"/>
        <v>8.36</v>
      </c>
      <c r="Y204" s="118">
        <f t="shared" si="23"/>
        <v>8.36</v>
      </c>
      <c r="Z204" s="118" t="str">
        <f t="shared" si="20"/>
        <v>OK</v>
      </c>
    </row>
    <row r="205" spans="1:26" x14ac:dyDescent="0.2">
      <c r="A205" s="9">
        <f t="shared" si="21"/>
        <v>22.858432275601281</v>
      </c>
      <c r="B205" s="9">
        <f t="shared" si="22"/>
        <v>19.97</v>
      </c>
      <c r="C205" s="9">
        <f t="shared" si="18"/>
        <v>19.47</v>
      </c>
      <c r="D205" s="8">
        <v>6235</v>
      </c>
      <c r="E205" t="s">
        <v>2612</v>
      </c>
      <c r="F205">
        <v>17</v>
      </c>
      <c r="G205" t="s">
        <v>25</v>
      </c>
      <c r="H205" t="s">
        <v>152</v>
      </c>
      <c r="O205">
        <v>19.47</v>
      </c>
      <c r="S205">
        <f>_xlfn.XLOOKUP(E205,'Facture Chronopost'!L:L,'Facture Chronopost'!AA:AA,"")</f>
        <v>0.5</v>
      </c>
      <c r="T205">
        <f>IF(COUNTIF('Bibliothèque transporteurs'!C:C,F205)=0,"inconnu",_xlfn.XLOOKUP(F205,'Bibliothèque transporteurs'!C:C,'Bibliothèque transporteurs'!A:A))</f>
        <v>17</v>
      </c>
      <c r="U205" t="str">
        <f>IF(OR(F205="6C",F205="6B"),_xlfn.XLOOKUP(E205,'Facture Chronopost'!L:L,'Facture Chronopost'!X:X),IF(OR(F205=17,F205=44),F205&amp;"_"&amp;H205,IF(COUNTIF('Bibliothèque transporteurs'!C:C,F205)=0,"inconnu",_xlfn.XLOOKUP(F205,'Bibliothèque transporteurs'!C:C,'Bibliothèque transporteurs'!B:B))))</f>
        <v>17_Z1</v>
      </c>
      <c r="V205" t="str">
        <f>IF(COUNTIF('Bibliothèque transporteurs'!C:C,F205)=0,"inconnu",_xlfn.XLOOKUP(F205,'Bibliothèque transporteurs'!C:C,'Bibliothèque transporteurs'!E:E))</f>
        <v>CHRONOPOST</v>
      </c>
      <c r="W205">
        <f t="shared" si="19"/>
        <v>19.97</v>
      </c>
      <c r="Y205" s="118">
        <f t="shared" si="23"/>
        <v>19.97</v>
      </c>
      <c r="Z205" s="118" t="str">
        <f t="shared" si="20"/>
        <v>OK</v>
      </c>
    </row>
    <row r="206" spans="1:26" x14ac:dyDescent="0.2">
      <c r="A206" s="9">
        <f t="shared" si="21"/>
        <v>24.243791807455906</v>
      </c>
      <c r="B206" s="9">
        <f t="shared" si="22"/>
        <v>21.15</v>
      </c>
      <c r="C206" s="9">
        <f t="shared" ref="C206:C269" si="24">SUM(I206:Q206)-N206-P206</f>
        <v>20.65</v>
      </c>
      <c r="D206" s="8">
        <v>6235</v>
      </c>
      <c r="E206" t="s">
        <v>2591</v>
      </c>
      <c r="F206">
        <v>17</v>
      </c>
      <c r="G206" t="s">
        <v>25</v>
      </c>
      <c r="H206" t="s">
        <v>152</v>
      </c>
      <c r="O206">
        <v>20.65</v>
      </c>
      <c r="S206">
        <f>_xlfn.XLOOKUP(E206,'Facture Chronopost'!L:L,'Facture Chronopost'!AA:AA,"")</f>
        <v>0.5</v>
      </c>
      <c r="T206">
        <f>IF(COUNTIF('Bibliothèque transporteurs'!C:C,F206)=0,"inconnu",_xlfn.XLOOKUP(F206,'Bibliothèque transporteurs'!C:C,'Bibliothèque transporteurs'!A:A))</f>
        <v>17</v>
      </c>
      <c r="U206" t="str">
        <f>IF(OR(F206="6C",F206="6B"),_xlfn.XLOOKUP(E206,'Facture Chronopost'!L:L,'Facture Chronopost'!X:X),IF(OR(F206=17,F206=44),F206&amp;"_"&amp;H206,IF(COUNTIF('Bibliothèque transporteurs'!C:C,F206)=0,"inconnu",_xlfn.XLOOKUP(F206,'Bibliothèque transporteurs'!C:C,'Bibliothèque transporteurs'!B:B))))</f>
        <v>17_Z1</v>
      </c>
      <c r="V206" t="str">
        <f>IF(COUNTIF('Bibliothèque transporteurs'!C:C,F206)=0,"inconnu",_xlfn.XLOOKUP(F206,'Bibliothèque transporteurs'!C:C,'Bibliothèque transporteurs'!E:E))</f>
        <v>CHRONOPOST</v>
      </c>
      <c r="W206">
        <f t="shared" si="19"/>
        <v>21.15</v>
      </c>
      <c r="Y206" s="118">
        <f t="shared" si="23"/>
        <v>21.15</v>
      </c>
      <c r="Z206" s="118" t="str">
        <f t="shared" si="20"/>
        <v>OK</v>
      </c>
    </row>
    <row r="207" spans="1:26" x14ac:dyDescent="0.2">
      <c r="A207" s="9">
        <f t="shared" si="21"/>
        <v>22.858432275601281</v>
      </c>
      <c r="B207" s="9">
        <f t="shared" si="22"/>
        <v>19.97</v>
      </c>
      <c r="C207" s="9">
        <f t="shared" si="24"/>
        <v>19.47</v>
      </c>
      <c r="D207" s="8">
        <v>6235</v>
      </c>
      <c r="E207" t="s">
        <v>2548</v>
      </c>
      <c r="F207">
        <v>17</v>
      </c>
      <c r="G207" t="s">
        <v>25</v>
      </c>
      <c r="H207" t="s">
        <v>152</v>
      </c>
      <c r="O207">
        <v>19.47</v>
      </c>
      <c r="S207">
        <f>_xlfn.XLOOKUP(E207,'Facture Chronopost'!L:L,'Facture Chronopost'!AA:AA,"")</f>
        <v>0.5</v>
      </c>
      <c r="T207">
        <f>IF(COUNTIF('Bibliothèque transporteurs'!C:C,F207)=0,"inconnu",_xlfn.XLOOKUP(F207,'Bibliothèque transporteurs'!C:C,'Bibliothèque transporteurs'!A:A))</f>
        <v>17</v>
      </c>
      <c r="U207" t="str">
        <f>IF(OR(F207="6C",F207="6B"),_xlfn.XLOOKUP(E207,'Facture Chronopost'!L:L,'Facture Chronopost'!X:X),IF(OR(F207=17,F207=44),F207&amp;"_"&amp;H207,IF(COUNTIF('Bibliothèque transporteurs'!C:C,F207)=0,"inconnu",_xlfn.XLOOKUP(F207,'Bibliothèque transporteurs'!C:C,'Bibliothèque transporteurs'!B:B))))</f>
        <v>17_Z1</v>
      </c>
      <c r="V207" t="str">
        <f>IF(COUNTIF('Bibliothèque transporteurs'!C:C,F207)=0,"inconnu",_xlfn.XLOOKUP(F207,'Bibliothèque transporteurs'!C:C,'Bibliothèque transporteurs'!E:E))</f>
        <v>CHRONOPOST</v>
      </c>
      <c r="W207">
        <f t="shared" ref="W207:W270" si="25">IF(T207="FR_2SHOP",O207,IF(O207=0,0,ROUNDUP(O207/C207*B207,2)))</f>
        <v>19.97</v>
      </c>
      <c r="Y207" s="118">
        <f t="shared" si="23"/>
        <v>19.97</v>
      </c>
      <c r="Z207" s="118" t="str">
        <f t="shared" si="20"/>
        <v>OK</v>
      </c>
    </row>
    <row r="208" spans="1:26" x14ac:dyDescent="0.2">
      <c r="A208" s="9">
        <f t="shared" si="21"/>
        <v>27.014510871165157</v>
      </c>
      <c r="B208" s="9">
        <f t="shared" si="22"/>
        <v>23.51</v>
      </c>
      <c r="C208" s="9">
        <f t="shared" si="24"/>
        <v>23.01</v>
      </c>
      <c r="D208" s="8">
        <v>6235</v>
      </c>
      <c r="E208" t="s">
        <v>2615</v>
      </c>
      <c r="F208">
        <v>17</v>
      </c>
      <c r="G208" t="s">
        <v>25</v>
      </c>
      <c r="H208" t="s">
        <v>152</v>
      </c>
      <c r="O208">
        <v>23.01</v>
      </c>
      <c r="S208">
        <f>_xlfn.XLOOKUP(E208,'Facture Chronopost'!L:L,'Facture Chronopost'!AA:AA,"")</f>
        <v>0.5</v>
      </c>
      <c r="T208">
        <f>IF(COUNTIF('Bibliothèque transporteurs'!C:C,F208)=0,"inconnu",_xlfn.XLOOKUP(F208,'Bibliothèque transporteurs'!C:C,'Bibliothèque transporteurs'!A:A))</f>
        <v>17</v>
      </c>
      <c r="U208" t="str">
        <f>IF(OR(F208="6C",F208="6B"),_xlfn.XLOOKUP(E208,'Facture Chronopost'!L:L,'Facture Chronopost'!X:X),IF(OR(F208=17,F208=44),F208&amp;"_"&amp;H208,IF(COUNTIF('Bibliothèque transporteurs'!C:C,F208)=0,"inconnu",_xlfn.XLOOKUP(F208,'Bibliothèque transporteurs'!C:C,'Bibliothèque transporteurs'!B:B))))</f>
        <v>17_Z1</v>
      </c>
      <c r="V208" t="str">
        <f>IF(COUNTIF('Bibliothèque transporteurs'!C:C,F208)=0,"inconnu",_xlfn.XLOOKUP(F208,'Bibliothèque transporteurs'!C:C,'Bibliothèque transporteurs'!E:E))</f>
        <v>CHRONOPOST</v>
      </c>
      <c r="W208">
        <f t="shared" si="25"/>
        <v>23.51</v>
      </c>
      <c r="Y208" s="118">
        <f t="shared" si="23"/>
        <v>23.51</v>
      </c>
      <c r="Z208" s="118" t="str">
        <f t="shared" si="20"/>
        <v>OK</v>
      </c>
    </row>
    <row r="209" spans="1:26" x14ac:dyDescent="0.2">
      <c r="A209" s="9">
        <f t="shared" si="21"/>
        <v>11.669893005622843</v>
      </c>
      <c r="B209" s="9">
        <f t="shared" si="22"/>
        <v>10.44</v>
      </c>
      <c r="C209" s="9">
        <f t="shared" si="24"/>
        <v>9.94</v>
      </c>
      <c r="D209" s="8">
        <v>6235</v>
      </c>
      <c r="E209" t="s">
        <v>2557</v>
      </c>
      <c r="F209">
        <v>17</v>
      </c>
      <c r="G209" t="s">
        <v>25</v>
      </c>
      <c r="H209" t="s">
        <v>181</v>
      </c>
      <c r="O209">
        <v>9.94</v>
      </c>
      <c r="S209">
        <f>_xlfn.XLOOKUP(E209,'Facture Chronopost'!L:L,'Facture Chronopost'!AA:AA,"")</f>
        <v>0.5</v>
      </c>
      <c r="T209">
        <f>IF(COUNTIF('Bibliothèque transporteurs'!C:C,F209)=0,"inconnu",_xlfn.XLOOKUP(F209,'Bibliothèque transporteurs'!C:C,'Bibliothèque transporteurs'!A:A))</f>
        <v>17</v>
      </c>
      <c r="U209" t="str">
        <f>IF(OR(F209="6C",F209="6B"),_xlfn.XLOOKUP(E209,'Facture Chronopost'!L:L,'Facture Chronopost'!X:X),IF(OR(F209=17,F209=44),F209&amp;"_"&amp;H209,IF(COUNTIF('Bibliothèque transporteurs'!C:C,F209)=0,"inconnu",_xlfn.XLOOKUP(F209,'Bibliothèque transporteurs'!C:C,'Bibliothèque transporteurs'!B:B))))</f>
        <v>17_Z2</v>
      </c>
      <c r="V209" t="str">
        <f>IF(COUNTIF('Bibliothèque transporteurs'!C:C,F209)=0,"inconnu",_xlfn.XLOOKUP(F209,'Bibliothèque transporteurs'!C:C,'Bibliothèque transporteurs'!E:E))</f>
        <v>CHRONOPOST</v>
      </c>
      <c r="W209">
        <f t="shared" si="25"/>
        <v>10.44</v>
      </c>
      <c r="Y209" s="118">
        <f t="shared" si="23"/>
        <v>10.44</v>
      </c>
      <c r="Z209" s="118" t="str">
        <f t="shared" si="20"/>
        <v>OK</v>
      </c>
    </row>
    <row r="210" spans="1:26" x14ac:dyDescent="0.2">
      <c r="A210" s="9">
        <f t="shared" si="21"/>
        <v>9.2279033223536775</v>
      </c>
      <c r="B210" s="9">
        <f t="shared" si="22"/>
        <v>8.36</v>
      </c>
      <c r="C210" s="9">
        <f t="shared" si="24"/>
        <v>7.86</v>
      </c>
      <c r="D210" s="8">
        <v>6235</v>
      </c>
      <c r="E210" t="s">
        <v>2618</v>
      </c>
      <c r="F210">
        <v>17</v>
      </c>
      <c r="G210" t="s">
        <v>25</v>
      </c>
      <c r="H210" t="s">
        <v>152</v>
      </c>
      <c r="O210">
        <v>7.86</v>
      </c>
      <c r="S210">
        <f>_xlfn.XLOOKUP(E210,'Facture Chronopost'!L:L,'Facture Chronopost'!AA:AA,"")</f>
        <v>0.5</v>
      </c>
      <c r="T210">
        <f>IF(COUNTIF('Bibliothèque transporteurs'!C:C,F210)=0,"inconnu",_xlfn.XLOOKUP(F210,'Bibliothèque transporteurs'!C:C,'Bibliothèque transporteurs'!A:A))</f>
        <v>17</v>
      </c>
      <c r="U210" t="str">
        <f>IF(OR(F210="6C",F210="6B"),_xlfn.XLOOKUP(E210,'Facture Chronopost'!L:L,'Facture Chronopost'!X:X),IF(OR(F210=17,F210=44),F210&amp;"_"&amp;H210,IF(COUNTIF('Bibliothèque transporteurs'!C:C,F210)=0,"inconnu",_xlfn.XLOOKUP(F210,'Bibliothèque transporteurs'!C:C,'Bibliothèque transporteurs'!B:B))))</f>
        <v>17_Z1</v>
      </c>
      <c r="V210" t="str">
        <f>IF(COUNTIF('Bibliothèque transporteurs'!C:C,F210)=0,"inconnu",_xlfn.XLOOKUP(F210,'Bibliothèque transporteurs'!C:C,'Bibliothèque transporteurs'!E:E))</f>
        <v>CHRONOPOST</v>
      </c>
      <c r="W210">
        <f t="shared" si="25"/>
        <v>8.36</v>
      </c>
      <c r="Y210" s="118">
        <f t="shared" si="23"/>
        <v>8.36</v>
      </c>
      <c r="Z210" s="118" t="str">
        <f t="shared" si="20"/>
        <v>OK</v>
      </c>
    </row>
    <row r="211" spans="1:26" x14ac:dyDescent="0.2">
      <c r="A211" s="9">
        <f t="shared" si="21"/>
        <v>22.858432275601281</v>
      </c>
      <c r="B211" s="9">
        <f t="shared" si="22"/>
        <v>19.97</v>
      </c>
      <c r="C211" s="9">
        <f t="shared" si="24"/>
        <v>19.47</v>
      </c>
      <c r="D211" s="8">
        <v>6235</v>
      </c>
      <c r="E211" t="s">
        <v>2629</v>
      </c>
      <c r="F211">
        <v>17</v>
      </c>
      <c r="G211" t="s">
        <v>25</v>
      </c>
      <c r="H211" t="s">
        <v>152</v>
      </c>
      <c r="O211">
        <v>19.47</v>
      </c>
      <c r="S211">
        <f>_xlfn.XLOOKUP(E211,'Facture Chronopost'!L:L,'Facture Chronopost'!AA:AA,"")</f>
        <v>0.5</v>
      </c>
      <c r="T211">
        <f>IF(COUNTIF('Bibliothèque transporteurs'!C:C,F211)=0,"inconnu",_xlfn.XLOOKUP(F211,'Bibliothèque transporteurs'!C:C,'Bibliothèque transporteurs'!A:A))</f>
        <v>17</v>
      </c>
      <c r="U211" t="str">
        <f>IF(OR(F211="6C",F211="6B"),_xlfn.XLOOKUP(E211,'Facture Chronopost'!L:L,'Facture Chronopost'!X:X),IF(OR(F211=17,F211=44),F211&amp;"_"&amp;H211,IF(COUNTIF('Bibliothèque transporteurs'!C:C,F211)=0,"inconnu",_xlfn.XLOOKUP(F211,'Bibliothèque transporteurs'!C:C,'Bibliothèque transporteurs'!B:B))))</f>
        <v>17_Z1</v>
      </c>
      <c r="V211" t="str">
        <f>IF(COUNTIF('Bibliothèque transporteurs'!C:C,F211)=0,"inconnu",_xlfn.XLOOKUP(F211,'Bibliothèque transporteurs'!C:C,'Bibliothèque transporteurs'!E:E))</f>
        <v>CHRONOPOST</v>
      </c>
      <c r="W211">
        <f t="shared" si="25"/>
        <v>19.97</v>
      </c>
      <c r="Y211" s="118">
        <f t="shared" si="23"/>
        <v>19.97</v>
      </c>
      <c r="Z211" s="118" t="str">
        <f t="shared" si="20"/>
        <v>OK</v>
      </c>
    </row>
    <row r="212" spans="1:26" x14ac:dyDescent="0.2">
      <c r="A212" s="9">
        <f t="shared" si="21"/>
        <v>11.669893005622843</v>
      </c>
      <c r="B212" s="9">
        <f t="shared" si="22"/>
        <v>10.44</v>
      </c>
      <c r="C212" s="9">
        <f t="shared" si="24"/>
        <v>9.94</v>
      </c>
      <c r="D212" s="8">
        <v>6235</v>
      </c>
      <c r="E212" t="s">
        <v>2647</v>
      </c>
      <c r="F212">
        <v>17</v>
      </c>
      <c r="G212" t="s">
        <v>25</v>
      </c>
      <c r="H212" t="s">
        <v>152</v>
      </c>
      <c r="O212">
        <v>9.94</v>
      </c>
      <c r="S212">
        <f>_xlfn.XLOOKUP(E212,'Facture Chronopost'!L:L,'Facture Chronopost'!AA:AA,"")</f>
        <v>0.5</v>
      </c>
      <c r="T212">
        <f>IF(COUNTIF('Bibliothèque transporteurs'!C:C,F212)=0,"inconnu",_xlfn.XLOOKUP(F212,'Bibliothèque transporteurs'!C:C,'Bibliothèque transporteurs'!A:A))</f>
        <v>17</v>
      </c>
      <c r="U212" t="str">
        <f>IF(OR(F212="6C",F212="6B"),_xlfn.XLOOKUP(E212,'Facture Chronopost'!L:L,'Facture Chronopost'!X:X),IF(OR(F212=17,F212=44),F212&amp;"_"&amp;H212,IF(COUNTIF('Bibliothèque transporteurs'!C:C,F212)=0,"inconnu",_xlfn.XLOOKUP(F212,'Bibliothèque transporteurs'!C:C,'Bibliothèque transporteurs'!B:B))))</f>
        <v>17_Z1</v>
      </c>
      <c r="V212" t="str">
        <f>IF(COUNTIF('Bibliothèque transporteurs'!C:C,F212)=0,"inconnu",_xlfn.XLOOKUP(F212,'Bibliothèque transporteurs'!C:C,'Bibliothèque transporteurs'!E:E))</f>
        <v>CHRONOPOST</v>
      </c>
      <c r="W212">
        <f t="shared" si="25"/>
        <v>10.44</v>
      </c>
      <c r="Y212" s="118">
        <f t="shared" si="23"/>
        <v>10.44</v>
      </c>
      <c r="Z212" s="118" t="str">
        <f t="shared" si="20"/>
        <v>OK</v>
      </c>
    </row>
    <row r="213" spans="1:26" x14ac:dyDescent="0.2">
      <c r="A213" s="9">
        <f t="shared" si="21"/>
        <v>11.669893005622843</v>
      </c>
      <c r="B213" s="9">
        <f t="shared" si="22"/>
        <v>10.44</v>
      </c>
      <c r="C213" s="9">
        <f t="shared" si="24"/>
        <v>9.94</v>
      </c>
      <c r="D213" s="8">
        <v>6235</v>
      </c>
      <c r="E213" t="s">
        <v>2621</v>
      </c>
      <c r="F213">
        <v>17</v>
      </c>
      <c r="G213" t="s">
        <v>25</v>
      </c>
      <c r="H213" t="s">
        <v>181</v>
      </c>
      <c r="O213">
        <v>9.94</v>
      </c>
      <c r="S213">
        <f>_xlfn.XLOOKUP(E213,'Facture Chronopost'!L:L,'Facture Chronopost'!AA:AA,"")</f>
        <v>0.5</v>
      </c>
      <c r="T213">
        <f>IF(COUNTIF('Bibliothèque transporteurs'!C:C,F213)=0,"inconnu",_xlfn.XLOOKUP(F213,'Bibliothèque transporteurs'!C:C,'Bibliothèque transporteurs'!A:A))</f>
        <v>17</v>
      </c>
      <c r="U213" t="str">
        <f>IF(OR(F213="6C",F213="6B"),_xlfn.XLOOKUP(E213,'Facture Chronopost'!L:L,'Facture Chronopost'!X:X),IF(OR(F213=17,F213=44),F213&amp;"_"&amp;H213,IF(COUNTIF('Bibliothèque transporteurs'!C:C,F213)=0,"inconnu",_xlfn.XLOOKUP(F213,'Bibliothèque transporteurs'!C:C,'Bibliothèque transporteurs'!B:B))))</f>
        <v>17_Z2</v>
      </c>
      <c r="V213" t="str">
        <f>IF(COUNTIF('Bibliothèque transporteurs'!C:C,F213)=0,"inconnu",_xlfn.XLOOKUP(F213,'Bibliothèque transporteurs'!C:C,'Bibliothèque transporteurs'!E:E))</f>
        <v>CHRONOPOST</v>
      </c>
      <c r="W213">
        <f t="shared" si="25"/>
        <v>10.44</v>
      </c>
      <c r="Y213" s="118">
        <f t="shared" si="23"/>
        <v>10.44</v>
      </c>
      <c r="Z213" s="118" t="str">
        <f t="shared" si="20"/>
        <v>OK</v>
      </c>
    </row>
    <row r="214" spans="1:26" x14ac:dyDescent="0.2">
      <c r="A214" s="9">
        <f t="shared" si="21"/>
        <v>11.669893005622843</v>
      </c>
      <c r="B214" s="9">
        <f t="shared" si="22"/>
        <v>10.44</v>
      </c>
      <c r="C214" s="9">
        <f t="shared" si="24"/>
        <v>9.94</v>
      </c>
      <c r="D214" s="8">
        <v>6235</v>
      </c>
      <c r="E214" t="s">
        <v>2637</v>
      </c>
      <c r="F214">
        <v>17</v>
      </c>
      <c r="G214" t="s">
        <v>25</v>
      </c>
      <c r="H214" t="s">
        <v>152</v>
      </c>
      <c r="O214">
        <v>9.94</v>
      </c>
      <c r="S214">
        <f>_xlfn.XLOOKUP(E214,'Facture Chronopost'!L:L,'Facture Chronopost'!AA:AA,"")</f>
        <v>0.5</v>
      </c>
      <c r="T214">
        <f>IF(COUNTIF('Bibliothèque transporteurs'!C:C,F214)=0,"inconnu",_xlfn.XLOOKUP(F214,'Bibliothèque transporteurs'!C:C,'Bibliothèque transporteurs'!A:A))</f>
        <v>17</v>
      </c>
      <c r="U214" t="str">
        <f>IF(OR(F214="6C",F214="6B"),_xlfn.XLOOKUP(E214,'Facture Chronopost'!L:L,'Facture Chronopost'!X:X),IF(OR(F214=17,F214=44),F214&amp;"_"&amp;H214,IF(COUNTIF('Bibliothèque transporteurs'!C:C,F214)=0,"inconnu",_xlfn.XLOOKUP(F214,'Bibliothèque transporteurs'!C:C,'Bibliothèque transporteurs'!B:B))))</f>
        <v>17_Z1</v>
      </c>
      <c r="V214" t="str">
        <f>IF(COUNTIF('Bibliothèque transporteurs'!C:C,F214)=0,"inconnu",_xlfn.XLOOKUP(F214,'Bibliothèque transporteurs'!C:C,'Bibliothèque transporteurs'!E:E))</f>
        <v>CHRONOPOST</v>
      </c>
      <c r="W214">
        <f t="shared" si="25"/>
        <v>10.44</v>
      </c>
      <c r="Y214" s="118">
        <f t="shared" si="23"/>
        <v>10.44</v>
      </c>
      <c r="Z214" s="118" t="str">
        <f t="shared" si="20"/>
        <v>OK</v>
      </c>
    </row>
    <row r="215" spans="1:26" x14ac:dyDescent="0.2">
      <c r="A215" s="9">
        <f t="shared" si="21"/>
        <v>15.91989428131245</v>
      </c>
      <c r="B215" s="9">
        <f t="shared" si="22"/>
        <v>14.06</v>
      </c>
      <c r="C215" s="9">
        <f t="shared" si="24"/>
        <v>13.56</v>
      </c>
      <c r="D215" s="8">
        <v>6235</v>
      </c>
      <c r="E215" t="s">
        <v>2624</v>
      </c>
      <c r="F215">
        <v>17</v>
      </c>
      <c r="G215" t="s">
        <v>25</v>
      </c>
      <c r="H215" t="s">
        <v>152</v>
      </c>
      <c r="O215">
        <v>13.56</v>
      </c>
      <c r="S215">
        <f>_xlfn.XLOOKUP(E215,'Facture Chronopost'!L:L,'Facture Chronopost'!AA:AA,"")</f>
        <v>0.5</v>
      </c>
      <c r="T215">
        <f>IF(COUNTIF('Bibliothèque transporteurs'!C:C,F215)=0,"inconnu",_xlfn.XLOOKUP(F215,'Bibliothèque transporteurs'!C:C,'Bibliothèque transporteurs'!A:A))</f>
        <v>17</v>
      </c>
      <c r="U215" t="str">
        <f>IF(OR(F215="6C",F215="6B"),_xlfn.XLOOKUP(E215,'Facture Chronopost'!L:L,'Facture Chronopost'!X:X),IF(OR(F215=17,F215=44),F215&amp;"_"&amp;H215,IF(COUNTIF('Bibliothèque transporteurs'!C:C,F215)=0,"inconnu",_xlfn.XLOOKUP(F215,'Bibliothèque transporteurs'!C:C,'Bibliothèque transporteurs'!B:B))))</f>
        <v>17_Z1</v>
      </c>
      <c r="V215" t="str">
        <f>IF(COUNTIF('Bibliothèque transporteurs'!C:C,F215)=0,"inconnu",_xlfn.XLOOKUP(F215,'Bibliothèque transporteurs'!C:C,'Bibliothèque transporteurs'!E:E))</f>
        <v>CHRONOPOST</v>
      </c>
      <c r="W215">
        <f t="shared" si="25"/>
        <v>14.06</v>
      </c>
      <c r="Y215" s="118">
        <f t="shared" si="23"/>
        <v>14.06</v>
      </c>
      <c r="Z215" s="118" t="str">
        <f t="shared" si="20"/>
        <v>OK</v>
      </c>
    </row>
    <row r="216" spans="1:26" x14ac:dyDescent="0.2">
      <c r="A216" s="9">
        <f t="shared" si="21"/>
        <v>11.669893005622843</v>
      </c>
      <c r="B216" s="9">
        <f t="shared" si="22"/>
        <v>10.44</v>
      </c>
      <c r="C216" s="9">
        <f t="shared" si="24"/>
        <v>9.94</v>
      </c>
      <c r="D216" s="8">
        <v>6235</v>
      </c>
      <c r="E216" t="s">
        <v>2632</v>
      </c>
      <c r="F216">
        <v>17</v>
      </c>
      <c r="G216" t="s">
        <v>25</v>
      </c>
      <c r="H216" t="s">
        <v>181</v>
      </c>
      <c r="O216">
        <v>9.94</v>
      </c>
      <c r="S216">
        <f>_xlfn.XLOOKUP(E216,'Facture Chronopost'!L:L,'Facture Chronopost'!AA:AA,"")</f>
        <v>0.5</v>
      </c>
      <c r="T216">
        <f>IF(COUNTIF('Bibliothèque transporteurs'!C:C,F216)=0,"inconnu",_xlfn.XLOOKUP(F216,'Bibliothèque transporteurs'!C:C,'Bibliothèque transporteurs'!A:A))</f>
        <v>17</v>
      </c>
      <c r="U216" t="str">
        <f>IF(OR(F216="6C",F216="6B"),_xlfn.XLOOKUP(E216,'Facture Chronopost'!L:L,'Facture Chronopost'!X:X),IF(OR(F216=17,F216=44),F216&amp;"_"&amp;H216,IF(COUNTIF('Bibliothèque transporteurs'!C:C,F216)=0,"inconnu",_xlfn.XLOOKUP(F216,'Bibliothèque transporteurs'!C:C,'Bibliothèque transporteurs'!B:B))))</f>
        <v>17_Z2</v>
      </c>
      <c r="V216" t="str">
        <f>IF(COUNTIF('Bibliothèque transporteurs'!C:C,F216)=0,"inconnu",_xlfn.XLOOKUP(F216,'Bibliothèque transporteurs'!C:C,'Bibliothèque transporteurs'!E:E))</f>
        <v>CHRONOPOST</v>
      </c>
      <c r="W216">
        <f t="shared" si="25"/>
        <v>10.44</v>
      </c>
      <c r="Y216" s="118">
        <f t="shared" si="23"/>
        <v>10.44</v>
      </c>
      <c r="Z216" s="118" t="str">
        <f t="shared" si="20"/>
        <v>OK</v>
      </c>
    </row>
    <row r="217" spans="1:26" x14ac:dyDescent="0.2">
      <c r="A217" s="9">
        <f t="shared" si="21"/>
        <v>22.858432275601281</v>
      </c>
      <c r="B217" s="9">
        <f t="shared" si="22"/>
        <v>19.97</v>
      </c>
      <c r="C217" s="9">
        <f t="shared" si="24"/>
        <v>19.47</v>
      </c>
      <c r="D217" s="8">
        <v>6235</v>
      </c>
      <c r="E217" t="s">
        <v>2650</v>
      </c>
      <c r="F217">
        <v>17</v>
      </c>
      <c r="G217" t="s">
        <v>25</v>
      </c>
      <c r="H217" t="s">
        <v>152</v>
      </c>
      <c r="O217">
        <v>19.47</v>
      </c>
      <c r="S217">
        <f>_xlfn.XLOOKUP(E217,'Facture Chronopost'!L:L,'Facture Chronopost'!AA:AA,"")</f>
        <v>0.5</v>
      </c>
      <c r="T217">
        <f>IF(COUNTIF('Bibliothèque transporteurs'!C:C,F217)=0,"inconnu",_xlfn.XLOOKUP(F217,'Bibliothèque transporteurs'!C:C,'Bibliothèque transporteurs'!A:A))</f>
        <v>17</v>
      </c>
      <c r="U217" t="str">
        <f>IF(OR(F217="6C",F217="6B"),_xlfn.XLOOKUP(E217,'Facture Chronopost'!L:L,'Facture Chronopost'!X:X),IF(OR(F217=17,F217=44),F217&amp;"_"&amp;H217,IF(COUNTIF('Bibliothèque transporteurs'!C:C,F217)=0,"inconnu",_xlfn.XLOOKUP(F217,'Bibliothèque transporteurs'!C:C,'Bibliothèque transporteurs'!B:B))))</f>
        <v>17_Z1</v>
      </c>
      <c r="V217" t="str">
        <f>IF(COUNTIF('Bibliothèque transporteurs'!C:C,F217)=0,"inconnu",_xlfn.XLOOKUP(F217,'Bibliothèque transporteurs'!C:C,'Bibliothèque transporteurs'!E:E))</f>
        <v>CHRONOPOST</v>
      </c>
      <c r="W217">
        <f t="shared" si="25"/>
        <v>19.97</v>
      </c>
      <c r="Y217" s="118">
        <f t="shared" si="23"/>
        <v>19.97</v>
      </c>
      <c r="Z217" s="118" t="str">
        <f t="shared" si="20"/>
        <v>OK</v>
      </c>
    </row>
    <row r="218" spans="1:26" x14ac:dyDescent="0.2">
      <c r="A218" s="9">
        <f t="shared" si="21"/>
        <v>22.858432275601281</v>
      </c>
      <c r="B218" s="9">
        <f t="shared" si="22"/>
        <v>19.97</v>
      </c>
      <c r="C218" s="9">
        <f t="shared" si="24"/>
        <v>19.47</v>
      </c>
      <c r="D218" s="8">
        <v>6235</v>
      </c>
      <c r="E218" t="s">
        <v>2640</v>
      </c>
      <c r="F218">
        <v>17</v>
      </c>
      <c r="G218" t="s">
        <v>25</v>
      </c>
      <c r="H218" t="s">
        <v>152</v>
      </c>
      <c r="O218">
        <v>19.47</v>
      </c>
      <c r="S218">
        <f>_xlfn.XLOOKUP(E218,'Facture Chronopost'!L:L,'Facture Chronopost'!AA:AA,"")</f>
        <v>0.5</v>
      </c>
      <c r="T218">
        <f>IF(COUNTIF('Bibliothèque transporteurs'!C:C,F218)=0,"inconnu",_xlfn.XLOOKUP(F218,'Bibliothèque transporteurs'!C:C,'Bibliothèque transporteurs'!A:A))</f>
        <v>17</v>
      </c>
      <c r="U218" t="str">
        <f>IF(OR(F218="6C",F218="6B"),_xlfn.XLOOKUP(E218,'Facture Chronopost'!L:L,'Facture Chronopost'!X:X),IF(OR(F218=17,F218=44),F218&amp;"_"&amp;H218,IF(COUNTIF('Bibliothèque transporteurs'!C:C,F218)=0,"inconnu",_xlfn.XLOOKUP(F218,'Bibliothèque transporteurs'!C:C,'Bibliothèque transporteurs'!B:B))))</f>
        <v>17_Z1</v>
      </c>
      <c r="V218" t="str">
        <f>IF(COUNTIF('Bibliothèque transporteurs'!C:C,F218)=0,"inconnu",_xlfn.XLOOKUP(F218,'Bibliothèque transporteurs'!C:C,'Bibliothèque transporteurs'!E:E))</f>
        <v>CHRONOPOST</v>
      </c>
      <c r="W218">
        <f t="shared" si="25"/>
        <v>19.97</v>
      </c>
      <c r="Y218" s="118">
        <f t="shared" si="23"/>
        <v>19.97</v>
      </c>
      <c r="Z218" s="118" t="str">
        <f t="shared" si="20"/>
        <v>OK</v>
      </c>
    </row>
    <row r="219" spans="1:26" x14ac:dyDescent="0.2">
      <c r="A219" s="9">
        <f t="shared" si="21"/>
        <v>11.669893005622843</v>
      </c>
      <c r="B219" s="9">
        <f t="shared" si="22"/>
        <v>10.44</v>
      </c>
      <c r="C219" s="9">
        <f t="shared" si="24"/>
        <v>9.94</v>
      </c>
      <c r="D219" s="8">
        <v>6235</v>
      </c>
      <c r="E219" t="s">
        <v>2662</v>
      </c>
      <c r="F219">
        <v>17</v>
      </c>
      <c r="G219" t="s">
        <v>25</v>
      </c>
      <c r="H219" t="s">
        <v>152</v>
      </c>
      <c r="O219">
        <v>9.94</v>
      </c>
      <c r="S219">
        <f>_xlfn.XLOOKUP(E219,'Facture Chronopost'!L:L,'Facture Chronopost'!AA:AA,"")</f>
        <v>0.5</v>
      </c>
      <c r="T219">
        <f>IF(COUNTIF('Bibliothèque transporteurs'!C:C,F219)=0,"inconnu",_xlfn.XLOOKUP(F219,'Bibliothèque transporteurs'!C:C,'Bibliothèque transporteurs'!A:A))</f>
        <v>17</v>
      </c>
      <c r="U219" t="str">
        <f>IF(OR(F219="6C",F219="6B"),_xlfn.XLOOKUP(E219,'Facture Chronopost'!L:L,'Facture Chronopost'!X:X),IF(OR(F219=17,F219=44),F219&amp;"_"&amp;H219,IF(COUNTIF('Bibliothèque transporteurs'!C:C,F219)=0,"inconnu",_xlfn.XLOOKUP(F219,'Bibliothèque transporteurs'!C:C,'Bibliothèque transporteurs'!B:B))))</f>
        <v>17_Z1</v>
      </c>
      <c r="V219" t="str">
        <f>IF(COUNTIF('Bibliothèque transporteurs'!C:C,F219)=0,"inconnu",_xlfn.XLOOKUP(F219,'Bibliothèque transporteurs'!C:C,'Bibliothèque transporteurs'!E:E))</f>
        <v>CHRONOPOST</v>
      </c>
      <c r="W219">
        <f t="shared" si="25"/>
        <v>10.44</v>
      </c>
      <c r="Y219" s="118">
        <f t="shared" si="23"/>
        <v>10.44</v>
      </c>
      <c r="Z219" s="118" t="str">
        <f t="shared" si="20"/>
        <v>OK</v>
      </c>
    </row>
    <row r="220" spans="1:26" x14ac:dyDescent="0.2">
      <c r="A220" s="9">
        <f t="shared" si="21"/>
        <v>22.858432275601281</v>
      </c>
      <c r="B220" s="9">
        <f t="shared" si="22"/>
        <v>19.97</v>
      </c>
      <c r="C220" s="9">
        <f t="shared" si="24"/>
        <v>19.47</v>
      </c>
      <c r="D220" s="8">
        <v>6235</v>
      </c>
      <c r="E220" t="s">
        <v>2644</v>
      </c>
      <c r="F220">
        <v>17</v>
      </c>
      <c r="G220" t="s">
        <v>25</v>
      </c>
      <c r="H220" t="s">
        <v>181</v>
      </c>
      <c r="O220">
        <v>19.47</v>
      </c>
      <c r="S220">
        <f>_xlfn.XLOOKUP(E220,'Facture Chronopost'!L:L,'Facture Chronopost'!AA:AA,"")</f>
        <v>0.5</v>
      </c>
      <c r="T220">
        <f>IF(COUNTIF('Bibliothèque transporteurs'!C:C,F220)=0,"inconnu",_xlfn.XLOOKUP(F220,'Bibliothèque transporteurs'!C:C,'Bibliothèque transporteurs'!A:A))</f>
        <v>17</v>
      </c>
      <c r="U220" t="str">
        <f>IF(OR(F220="6C",F220="6B"),_xlfn.XLOOKUP(E220,'Facture Chronopost'!L:L,'Facture Chronopost'!X:X),IF(OR(F220=17,F220=44),F220&amp;"_"&amp;H220,IF(COUNTIF('Bibliothèque transporteurs'!C:C,F220)=0,"inconnu",_xlfn.XLOOKUP(F220,'Bibliothèque transporteurs'!C:C,'Bibliothèque transporteurs'!B:B))))</f>
        <v>17_Z2</v>
      </c>
      <c r="V220" t="str">
        <f>IF(COUNTIF('Bibliothèque transporteurs'!C:C,F220)=0,"inconnu",_xlfn.XLOOKUP(F220,'Bibliothèque transporteurs'!C:C,'Bibliothèque transporteurs'!E:E))</f>
        <v>CHRONOPOST</v>
      </c>
      <c r="W220">
        <f t="shared" si="25"/>
        <v>19.97</v>
      </c>
      <c r="Y220" s="118">
        <f t="shared" si="23"/>
        <v>19.97</v>
      </c>
      <c r="Z220" s="118" t="str">
        <f t="shared" si="20"/>
        <v>OK</v>
      </c>
    </row>
    <row r="221" spans="1:26" x14ac:dyDescent="0.2">
      <c r="A221" s="9">
        <f t="shared" si="21"/>
        <v>22.858432275601281</v>
      </c>
      <c r="B221" s="9">
        <f t="shared" si="22"/>
        <v>19.97</v>
      </c>
      <c r="C221" s="9">
        <f t="shared" si="24"/>
        <v>19.47</v>
      </c>
      <c r="D221" s="8">
        <v>6235</v>
      </c>
      <c r="E221" t="s">
        <v>2659</v>
      </c>
      <c r="F221">
        <v>17</v>
      </c>
      <c r="G221" t="s">
        <v>25</v>
      </c>
      <c r="H221" t="s">
        <v>152</v>
      </c>
      <c r="O221">
        <v>19.47</v>
      </c>
      <c r="S221">
        <f>_xlfn.XLOOKUP(E221,'Facture Chronopost'!L:L,'Facture Chronopost'!AA:AA,"")</f>
        <v>0.5</v>
      </c>
      <c r="T221">
        <f>IF(COUNTIF('Bibliothèque transporteurs'!C:C,F221)=0,"inconnu",_xlfn.XLOOKUP(F221,'Bibliothèque transporteurs'!C:C,'Bibliothèque transporteurs'!A:A))</f>
        <v>17</v>
      </c>
      <c r="U221" t="str">
        <f>IF(OR(F221="6C",F221="6B"),_xlfn.XLOOKUP(E221,'Facture Chronopost'!L:L,'Facture Chronopost'!X:X),IF(OR(F221=17,F221=44),F221&amp;"_"&amp;H221,IF(COUNTIF('Bibliothèque transporteurs'!C:C,F221)=0,"inconnu",_xlfn.XLOOKUP(F221,'Bibliothèque transporteurs'!C:C,'Bibliothèque transporteurs'!B:B))))</f>
        <v>17_Z1</v>
      </c>
      <c r="V221" t="str">
        <f>IF(COUNTIF('Bibliothèque transporteurs'!C:C,F221)=0,"inconnu",_xlfn.XLOOKUP(F221,'Bibliothèque transporteurs'!C:C,'Bibliothèque transporteurs'!E:E))</f>
        <v>CHRONOPOST</v>
      </c>
      <c r="W221">
        <f t="shared" si="25"/>
        <v>19.97</v>
      </c>
      <c r="Y221" s="118">
        <f t="shared" si="23"/>
        <v>19.97</v>
      </c>
      <c r="Z221" s="118" t="str">
        <f t="shared" si="20"/>
        <v>OK</v>
      </c>
    </row>
    <row r="222" spans="1:26" x14ac:dyDescent="0.2">
      <c r="A222" s="9">
        <f t="shared" si="21"/>
        <v>9.2279033223536775</v>
      </c>
      <c r="B222" s="9">
        <f t="shared" si="22"/>
        <v>8.36</v>
      </c>
      <c r="C222" s="9">
        <f t="shared" si="24"/>
        <v>7.86</v>
      </c>
      <c r="D222" s="8">
        <v>6235</v>
      </c>
      <c r="E222" t="s">
        <v>2656</v>
      </c>
      <c r="F222">
        <v>17</v>
      </c>
      <c r="G222" t="s">
        <v>25</v>
      </c>
      <c r="H222" t="s">
        <v>152</v>
      </c>
      <c r="O222">
        <v>7.86</v>
      </c>
      <c r="S222">
        <f>_xlfn.XLOOKUP(E222,'Facture Chronopost'!L:L,'Facture Chronopost'!AA:AA,"")</f>
        <v>0.5</v>
      </c>
      <c r="T222">
        <f>IF(COUNTIF('Bibliothèque transporteurs'!C:C,F222)=0,"inconnu",_xlfn.XLOOKUP(F222,'Bibliothèque transporteurs'!C:C,'Bibliothèque transporteurs'!A:A))</f>
        <v>17</v>
      </c>
      <c r="U222" t="str">
        <f>IF(OR(F222="6C",F222="6B"),_xlfn.XLOOKUP(E222,'Facture Chronopost'!L:L,'Facture Chronopost'!X:X),IF(OR(F222=17,F222=44),F222&amp;"_"&amp;H222,IF(COUNTIF('Bibliothèque transporteurs'!C:C,F222)=0,"inconnu",_xlfn.XLOOKUP(F222,'Bibliothèque transporteurs'!C:C,'Bibliothèque transporteurs'!B:B))))</f>
        <v>17_Z1</v>
      </c>
      <c r="V222" t="str">
        <f>IF(COUNTIF('Bibliothèque transporteurs'!C:C,F222)=0,"inconnu",_xlfn.XLOOKUP(F222,'Bibliothèque transporteurs'!C:C,'Bibliothèque transporteurs'!E:E))</f>
        <v>CHRONOPOST</v>
      </c>
      <c r="W222">
        <f t="shared" si="25"/>
        <v>8.36</v>
      </c>
      <c r="Y222" s="118">
        <f t="shared" si="23"/>
        <v>8.36</v>
      </c>
      <c r="Z222" s="118" t="str">
        <f t="shared" si="20"/>
        <v>OK</v>
      </c>
    </row>
    <row r="223" spans="1:26" x14ac:dyDescent="0.2">
      <c r="A223" s="9">
        <f t="shared" si="21"/>
        <v>14.898485134945057</v>
      </c>
      <c r="B223" s="9">
        <f t="shared" si="22"/>
        <v>13.19</v>
      </c>
      <c r="C223" s="9">
        <f t="shared" si="24"/>
        <v>12.69</v>
      </c>
      <c r="D223" s="8">
        <v>6235</v>
      </c>
      <c r="E223" t="s">
        <v>2665</v>
      </c>
      <c r="F223">
        <v>17</v>
      </c>
      <c r="G223" t="s">
        <v>25</v>
      </c>
      <c r="H223" t="s">
        <v>152</v>
      </c>
      <c r="O223">
        <v>12.69</v>
      </c>
      <c r="S223">
        <f>_xlfn.XLOOKUP(E223,'Facture Chronopost'!L:L,'Facture Chronopost'!AA:AA,"")</f>
        <v>0.5</v>
      </c>
      <c r="T223">
        <f>IF(COUNTIF('Bibliothèque transporteurs'!C:C,F223)=0,"inconnu",_xlfn.XLOOKUP(F223,'Bibliothèque transporteurs'!C:C,'Bibliothèque transporteurs'!A:A))</f>
        <v>17</v>
      </c>
      <c r="U223" t="str">
        <f>IF(OR(F223="6C",F223="6B"),_xlfn.XLOOKUP(E223,'Facture Chronopost'!L:L,'Facture Chronopost'!X:X),IF(OR(F223=17,F223=44),F223&amp;"_"&amp;H223,IF(COUNTIF('Bibliothèque transporteurs'!C:C,F223)=0,"inconnu",_xlfn.XLOOKUP(F223,'Bibliothèque transporteurs'!C:C,'Bibliothèque transporteurs'!B:B))))</f>
        <v>17_Z1</v>
      </c>
      <c r="V223" t="str">
        <f>IF(COUNTIF('Bibliothèque transporteurs'!C:C,F223)=0,"inconnu",_xlfn.XLOOKUP(F223,'Bibliothèque transporteurs'!C:C,'Bibliothèque transporteurs'!E:E))</f>
        <v>CHRONOPOST</v>
      </c>
      <c r="W223">
        <f t="shared" si="25"/>
        <v>13.19</v>
      </c>
      <c r="Y223" s="118">
        <f t="shared" si="23"/>
        <v>13.19</v>
      </c>
      <c r="Z223" s="118" t="str">
        <f t="shared" si="20"/>
        <v>OK</v>
      </c>
    </row>
    <row r="224" spans="1:26" x14ac:dyDescent="0.2">
      <c r="A224" s="9">
        <f t="shared" si="21"/>
        <v>27.014510871165157</v>
      </c>
      <c r="B224" s="9">
        <f t="shared" si="22"/>
        <v>23.51</v>
      </c>
      <c r="C224" s="9">
        <f t="shared" si="24"/>
        <v>23.01</v>
      </c>
      <c r="D224" s="8">
        <v>6235</v>
      </c>
      <c r="E224" t="s">
        <v>2653</v>
      </c>
      <c r="F224">
        <v>17</v>
      </c>
      <c r="G224" t="s">
        <v>25</v>
      </c>
      <c r="H224" t="s">
        <v>152</v>
      </c>
      <c r="O224">
        <v>23.01</v>
      </c>
      <c r="S224">
        <f>_xlfn.XLOOKUP(E224,'Facture Chronopost'!L:L,'Facture Chronopost'!AA:AA,"")</f>
        <v>0.5</v>
      </c>
      <c r="T224">
        <f>IF(COUNTIF('Bibliothèque transporteurs'!C:C,F224)=0,"inconnu",_xlfn.XLOOKUP(F224,'Bibliothèque transporteurs'!C:C,'Bibliothèque transporteurs'!A:A))</f>
        <v>17</v>
      </c>
      <c r="U224" t="str">
        <f>IF(OR(F224="6C",F224="6B"),_xlfn.XLOOKUP(E224,'Facture Chronopost'!L:L,'Facture Chronopost'!X:X),IF(OR(F224=17,F224=44),F224&amp;"_"&amp;H224,IF(COUNTIF('Bibliothèque transporteurs'!C:C,F224)=0,"inconnu",_xlfn.XLOOKUP(F224,'Bibliothèque transporteurs'!C:C,'Bibliothèque transporteurs'!B:B))))</f>
        <v>17_Z1</v>
      </c>
      <c r="V224" t="str">
        <f>IF(COUNTIF('Bibliothèque transporteurs'!C:C,F224)=0,"inconnu",_xlfn.XLOOKUP(F224,'Bibliothèque transporteurs'!C:C,'Bibliothèque transporteurs'!E:E))</f>
        <v>CHRONOPOST</v>
      </c>
      <c r="W224">
        <f t="shared" si="25"/>
        <v>23.51</v>
      </c>
      <c r="Y224" s="118">
        <f t="shared" si="23"/>
        <v>23.51</v>
      </c>
      <c r="Z224" s="118" t="str">
        <f t="shared" si="20"/>
        <v>OK</v>
      </c>
    </row>
    <row r="225" spans="1:26" x14ac:dyDescent="0.2">
      <c r="A225" s="9">
        <f t="shared" si="21"/>
        <v>11.669893005622843</v>
      </c>
      <c r="B225" s="9">
        <f t="shared" si="22"/>
        <v>10.44</v>
      </c>
      <c r="C225" s="9">
        <f t="shared" si="24"/>
        <v>9.94</v>
      </c>
      <c r="D225" s="8">
        <v>6235</v>
      </c>
      <c r="E225" t="s">
        <v>2635</v>
      </c>
      <c r="F225">
        <v>17</v>
      </c>
      <c r="G225" t="s">
        <v>25</v>
      </c>
      <c r="H225" t="s">
        <v>181</v>
      </c>
      <c r="O225">
        <v>9.94</v>
      </c>
      <c r="S225">
        <f>_xlfn.XLOOKUP(E225,'Facture Chronopost'!L:L,'Facture Chronopost'!AA:AA,"")</f>
        <v>0.5</v>
      </c>
      <c r="T225">
        <f>IF(COUNTIF('Bibliothèque transporteurs'!C:C,F225)=0,"inconnu",_xlfn.XLOOKUP(F225,'Bibliothèque transporteurs'!C:C,'Bibliothèque transporteurs'!A:A))</f>
        <v>17</v>
      </c>
      <c r="U225" t="str">
        <f>IF(OR(F225="6C",F225="6B"),_xlfn.XLOOKUP(E225,'Facture Chronopost'!L:L,'Facture Chronopost'!X:X),IF(OR(F225=17,F225=44),F225&amp;"_"&amp;H225,IF(COUNTIF('Bibliothèque transporteurs'!C:C,F225)=0,"inconnu",_xlfn.XLOOKUP(F225,'Bibliothèque transporteurs'!C:C,'Bibliothèque transporteurs'!B:B))))</f>
        <v>17_Z2</v>
      </c>
      <c r="V225" t="str">
        <f>IF(COUNTIF('Bibliothèque transporteurs'!C:C,F225)=0,"inconnu",_xlfn.XLOOKUP(F225,'Bibliothèque transporteurs'!C:C,'Bibliothèque transporteurs'!E:E))</f>
        <v>CHRONOPOST</v>
      </c>
      <c r="W225">
        <f t="shared" si="25"/>
        <v>10.44</v>
      </c>
      <c r="Y225" s="118">
        <f t="shared" si="23"/>
        <v>10.44</v>
      </c>
      <c r="Z225" s="118" t="str">
        <f t="shared" si="20"/>
        <v>OK</v>
      </c>
    </row>
    <row r="226" spans="1:26" x14ac:dyDescent="0.2">
      <c r="A226" s="9">
        <f t="shared" si="21"/>
        <v>13.571827278169021</v>
      </c>
      <c r="B226" s="9">
        <f t="shared" si="22"/>
        <v>12.06</v>
      </c>
      <c r="C226" s="9">
        <f t="shared" si="24"/>
        <v>11.56</v>
      </c>
      <c r="D226" s="8">
        <v>6235</v>
      </c>
      <c r="E226" t="s">
        <v>2677</v>
      </c>
      <c r="F226">
        <v>17</v>
      </c>
      <c r="G226" t="s">
        <v>25</v>
      </c>
      <c r="H226" t="s">
        <v>152</v>
      </c>
      <c r="O226">
        <v>11.56</v>
      </c>
      <c r="S226">
        <f>_xlfn.XLOOKUP(E226,'Facture Chronopost'!L:L,'Facture Chronopost'!AA:AA,"")</f>
        <v>0.5</v>
      </c>
      <c r="T226">
        <f>IF(COUNTIF('Bibliothèque transporteurs'!C:C,F226)=0,"inconnu",_xlfn.XLOOKUP(F226,'Bibliothèque transporteurs'!C:C,'Bibliothèque transporteurs'!A:A))</f>
        <v>17</v>
      </c>
      <c r="U226" t="str">
        <f>IF(OR(F226="6C",F226="6B"),_xlfn.XLOOKUP(E226,'Facture Chronopost'!L:L,'Facture Chronopost'!X:X),IF(OR(F226=17,F226=44),F226&amp;"_"&amp;H226,IF(COUNTIF('Bibliothèque transporteurs'!C:C,F226)=0,"inconnu",_xlfn.XLOOKUP(F226,'Bibliothèque transporteurs'!C:C,'Bibliothèque transporteurs'!B:B))))</f>
        <v>17_Z1</v>
      </c>
      <c r="V226" t="str">
        <f>IF(COUNTIF('Bibliothèque transporteurs'!C:C,F226)=0,"inconnu",_xlfn.XLOOKUP(F226,'Bibliothèque transporteurs'!C:C,'Bibliothèque transporteurs'!E:E))</f>
        <v>CHRONOPOST</v>
      </c>
      <c r="W226">
        <f t="shared" si="25"/>
        <v>12.06</v>
      </c>
      <c r="Y226" s="118">
        <f t="shared" si="23"/>
        <v>12.06</v>
      </c>
      <c r="Z226" s="118" t="str">
        <f t="shared" si="20"/>
        <v>OK</v>
      </c>
    </row>
    <row r="227" spans="1:26" x14ac:dyDescent="0.2">
      <c r="A227" s="9">
        <f t="shared" si="21"/>
        <v>9.2279033223536775</v>
      </c>
      <c r="B227" s="9">
        <f t="shared" si="22"/>
        <v>8.36</v>
      </c>
      <c r="C227" s="9">
        <f t="shared" si="24"/>
        <v>7.86</v>
      </c>
      <c r="D227" s="8">
        <v>6235</v>
      </c>
      <c r="E227" t="s">
        <v>2674</v>
      </c>
      <c r="F227">
        <v>17</v>
      </c>
      <c r="G227" t="s">
        <v>25</v>
      </c>
      <c r="H227" t="s">
        <v>181</v>
      </c>
      <c r="O227">
        <v>7.86</v>
      </c>
      <c r="S227">
        <f>_xlfn.XLOOKUP(E227,'Facture Chronopost'!L:L,'Facture Chronopost'!AA:AA,"")</f>
        <v>0.5</v>
      </c>
      <c r="T227">
        <f>IF(COUNTIF('Bibliothèque transporteurs'!C:C,F227)=0,"inconnu",_xlfn.XLOOKUP(F227,'Bibliothèque transporteurs'!C:C,'Bibliothèque transporteurs'!A:A))</f>
        <v>17</v>
      </c>
      <c r="U227" t="str">
        <f>IF(OR(F227="6C",F227="6B"),_xlfn.XLOOKUP(E227,'Facture Chronopost'!L:L,'Facture Chronopost'!X:X),IF(OR(F227=17,F227=44),F227&amp;"_"&amp;H227,IF(COUNTIF('Bibliothèque transporteurs'!C:C,F227)=0,"inconnu",_xlfn.XLOOKUP(F227,'Bibliothèque transporteurs'!C:C,'Bibliothèque transporteurs'!B:B))))</f>
        <v>17_Z2</v>
      </c>
      <c r="V227" t="str">
        <f>IF(COUNTIF('Bibliothèque transporteurs'!C:C,F227)=0,"inconnu",_xlfn.XLOOKUP(F227,'Bibliothèque transporteurs'!C:C,'Bibliothèque transporteurs'!E:E))</f>
        <v>CHRONOPOST</v>
      </c>
      <c r="W227">
        <f t="shared" si="25"/>
        <v>8.36</v>
      </c>
      <c r="Y227" s="118">
        <f t="shared" si="23"/>
        <v>8.36</v>
      </c>
      <c r="Z227" s="118" t="str">
        <f t="shared" si="20"/>
        <v>OK</v>
      </c>
    </row>
    <row r="228" spans="1:26" x14ac:dyDescent="0.2">
      <c r="A228" s="9">
        <f t="shared" si="21"/>
        <v>25.629151339310528</v>
      </c>
      <c r="B228" s="9">
        <f t="shared" si="22"/>
        <v>22.33</v>
      </c>
      <c r="C228" s="9">
        <f t="shared" si="24"/>
        <v>21.83</v>
      </c>
      <c r="D228" s="8">
        <v>6235</v>
      </c>
      <c r="E228" t="s">
        <v>2683</v>
      </c>
      <c r="F228">
        <v>17</v>
      </c>
      <c r="G228" t="s">
        <v>25</v>
      </c>
      <c r="H228" t="s">
        <v>152</v>
      </c>
      <c r="O228">
        <v>21.83</v>
      </c>
      <c r="S228">
        <f>_xlfn.XLOOKUP(E228,'Facture Chronopost'!L:L,'Facture Chronopost'!AA:AA,"")</f>
        <v>0.5</v>
      </c>
      <c r="T228">
        <f>IF(COUNTIF('Bibliothèque transporteurs'!C:C,F228)=0,"inconnu",_xlfn.XLOOKUP(F228,'Bibliothèque transporteurs'!C:C,'Bibliothèque transporteurs'!A:A))</f>
        <v>17</v>
      </c>
      <c r="U228" t="str">
        <f>IF(OR(F228="6C",F228="6B"),_xlfn.XLOOKUP(E228,'Facture Chronopost'!L:L,'Facture Chronopost'!X:X),IF(OR(F228=17,F228=44),F228&amp;"_"&amp;H228,IF(COUNTIF('Bibliothèque transporteurs'!C:C,F228)=0,"inconnu",_xlfn.XLOOKUP(F228,'Bibliothèque transporteurs'!C:C,'Bibliothèque transporteurs'!B:B))))</f>
        <v>17_Z1</v>
      </c>
      <c r="V228" t="str">
        <f>IF(COUNTIF('Bibliothèque transporteurs'!C:C,F228)=0,"inconnu",_xlfn.XLOOKUP(F228,'Bibliothèque transporteurs'!C:C,'Bibliothèque transporteurs'!E:E))</f>
        <v>CHRONOPOST</v>
      </c>
      <c r="W228">
        <f t="shared" si="25"/>
        <v>22.33</v>
      </c>
      <c r="Y228" s="118">
        <f t="shared" si="23"/>
        <v>22.33</v>
      </c>
      <c r="Z228" s="118" t="str">
        <f t="shared" si="20"/>
        <v>OK</v>
      </c>
    </row>
    <row r="229" spans="1:26" x14ac:dyDescent="0.2">
      <c r="A229" s="9">
        <f t="shared" si="21"/>
        <v>21.531774418825247</v>
      </c>
      <c r="B229" s="9">
        <f t="shared" si="22"/>
        <v>18.84</v>
      </c>
      <c r="C229" s="9">
        <f t="shared" si="24"/>
        <v>18.34</v>
      </c>
      <c r="D229" s="8">
        <v>6235</v>
      </c>
      <c r="E229" t="s">
        <v>2686</v>
      </c>
      <c r="F229">
        <v>17</v>
      </c>
      <c r="G229" t="s">
        <v>25</v>
      </c>
      <c r="H229" t="s">
        <v>181</v>
      </c>
      <c r="O229">
        <v>18.34</v>
      </c>
      <c r="S229">
        <f>_xlfn.XLOOKUP(E229,'Facture Chronopost'!L:L,'Facture Chronopost'!AA:AA,"")</f>
        <v>0.5</v>
      </c>
      <c r="T229">
        <f>IF(COUNTIF('Bibliothèque transporteurs'!C:C,F229)=0,"inconnu",_xlfn.XLOOKUP(F229,'Bibliothèque transporteurs'!C:C,'Bibliothèque transporteurs'!A:A))</f>
        <v>17</v>
      </c>
      <c r="U229" t="str">
        <f>IF(OR(F229="6C",F229="6B"),_xlfn.XLOOKUP(E229,'Facture Chronopost'!L:L,'Facture Chronopost'!X:X),IF(OR(F229=17,F229=44),F229&amp;"_"&amp;H229,IF(COUNTIF('Bibliothèque transporteurs'!C:C,F229)=0,"inconnu",_xlfn.XLOOKUP(F229,'Bibliothèque transporteurs'!C:C,'Bibliothèque transporteurs'!B:B))))</f>
        <v>17_Z2</v>
      </c>
      <c r="V229" t="str">
        <f>IF(COUNTIF('Bibliothèque transporteurs'!C:C,F229)=0,"inconnu",_xlfn.XLOOKUP(F229,'Bibliothèque transporteurs'!C:C,'Bibliothèque transporteurs'!E:E))</f>
        <v>CHRONOPOST</v>
      </c>
      <c r="W229">
        <f t="shared" si="25"/>
        <v>18.84</v>
      </c>
      <c r="Y229" s="118">
        <f t="shared" si="23"/>
        <v>18.84</v>
      </c>
      <c r="Z229" s="118" t="str">
        <f t="shared" si="20"/>
        <v>OK</v>
      </c>
    </row>
    <row r="230" spans="1:26" x14ac:dyDescent="0.2">
      <c r="A230" s="9">
        <f t="shared" si="21"/>
        <v>11.669893005622843</v>
      </c>
      <c r="B230" s="9">
        <f t="shared" si="22"/>
        <v>10.44</v>
      </c>
      <c r="C230" s="9">
        <f t="shared" si="24"/>
        <v>9.94</v>
      </c>
      <c r="D230" s="8">
        <v>6235</v>
      </c>
      <c r="E230" t="s">
        <v>2706</v>
      </c>
      <c r="F230">
        <v>17</v>
      </c>
      <c r="G230" t="s">
        <v>25</v>
      </c>
      <c r="H230" t="s">
        <v>181</v>
      </c>
      <c r="O230">
        <v>9.94</v>
      </c>
      <c r="S230">
        <f>_xlfn.XLOOKUP(E230,'Facture Chronopost'!L:L,'Facture Chronopost'!AA:AA,"")</f>
        <v>0.5</v>
      </c>
      <c r="T230">
        <f>IF(COUNTIF('Bibliothèque transporteurs'!C:C,F230)=0,"inconnu",_xlfn.XLOOKUP(F230,'Bibliothèque transporteurs'!C:C,'Bibliothèque transporteurs'!A:A))</f>
        <v>17</v>
      </c>
      <c r="U230" t="str">
        <f>IF(OR(F230="6C",F230="6B"),_xlfn.XLOOKUP(E230,'Facture Chronopost'!L:L,'Facture Chronopost'!X:X),IF(OR(F230=17,F230=44),F230&amp;"_"&amp;H230,IF(COUNTIF('Bibliothèque transporteurs'!C:C,F230)=0,"inconnu",_xlfn.XLOOKUP(F230,'Bibliothèque transporteurs'!C:C,'Bibliothèque transporteurs'!B:B))))</f>
        <v>17_Z2</v>
      </c>
      <c r="V230" t="str">
        <f>IF(COUNTIF('Bibliothèque transporteurs'!C:C,F230)=0,"inconnu",_xlfn.XLOOKUP(F230,'Bibliothèque transporteurs'!C:C,'Bibliothèque transporteurs'!E:E))</f>
        <v>CHRONOPOST</v>
      </c>
      <c r="W230">
        <f t="shared" si="25"/>
        <v>10.44</v>
      </c>
      <c r="Y230" s="118">
        <f t="shared" si="23"/>
        <v>10.44</v>
      </c>
      <c r="Z230" s="118" t="str">
        <f t="shared" si="20"/>
        <v>OK</v>
      </c>
    </row>
    <row r="231" spans="1:26" x14ac:dyDescent="0.2">
      <c r="A231" s="9">
        <f t="shared" si="21"/>
        <v>25.629151339310528</v>
      </c>
      <c r="B231" s="9">
        <f t="shared" si="22"/>
        <v>22.33</v>
      </c>
      <c r="C231" s="9">
        <f t="shared" si="24"/>
        <v>21.83</v>
      </c>
      <c r="D231" s="8">
        <v>6235</v>
      </c>
      <c r="E231" t="s">
        <v>2689</v>
      </c>
      <c r="F231">
        <v>17</v>
      </c>
      <c r="G231" t="s">
        <v>25</v>
      </c>
      <c r="H231" t="s">
        <v>152</v>
      </c>
      <c r="O231">
        <v>21.83</v>
      </c>
      <c r="S231">
        <f>_xlfn.XLOOKUP(E231,'Facture Chronopost'!L:L,'Facture Chronopost'!AA:AA,"")</f>
        <v>0.5</v>
      </c>
      <c r="T231">
        <f>IF(COUNTIF('Bibliothèque transporteurs'!C:C,F231)=0,"inconnu",_xlfn.XLOOKUP(F231,'Bibliothèque transporteurs'!C:C,'Bibliothèque transporteurs'!A:A))</f>
        <v>17</v>
      </c>
      <c r="U231" t="str">
        <f>IF(OR(F231="6C",F231="6B"),_xlfn.XLOOKUP(E231,'Facture Chronopost'!L:L,'Facture Chronopost'!X:X),IF(OR(F231=17,F231=44),F231&amp;"_"&amp;H231,IF(COUNTIF('Bibliothèque transporteurs'!C:C,F231)=0,"inconnu",_xlfn.XLOOKUP(F231,'Bibliothèque transporteurs'!C:C,'Bibliothèque transporteurs'!B:B))))</f>
        <v>17_Z1</v>
      </c>
      <c r="V231" t="str">
        <f>IF(COUNTIF('Bibliothèque transporteurs'!C:C,F231)=0,"inconnu",_xlfn.XLOOKUP(F231,'Bibliothèque transporteurs'!C:C,'Bibliothèque transporteurs'!E:E))</f>
        <v>CHRONOPOST</v>
      </c>
      <c r="W231">
        <f t="shared" si="25"/>
        <v>22.33</v>
      </c>
      <c r="Y231" s="118">
        <f t="shared" si="23"/>
        <v>22.33</v>
      </c>
      <c r="Z231" s="118" t="str">
        <f t="shared" si="20"/>
        <v>OK</v>
      </c>
    </row>
    <row r="232" spans="1:26" x14ac:dyDescent="0.2">
      <c r="A232" s="9">
        <f t="shared" si="21"/>
        <v>9.2279033223536775</v>
      </c>
      <c r="B232" s="9">
        <f t="shared" si="22"/>
        <v>8.36</v>
      </c>
      <c r="C232" s="9">
        <f t="shared" si="24"/>
        <v>7.86</v>
      </c>
      <c r="D232" s="8">
        <v>6235</v>
      </c>
      <c r="E232" t="s">
        <v>2671</v>
      </c>
      <c r="F232">
        <v>17</v>
      </c>
      <c r="G232" t="s">
        <v>25</v>
      </c>
      <c r="H232" t="s">
        <v>152</v>
      </c>
      <c r="O232">
        <v>7.86</v>
      </c>
      <c r="S232">
        <f>_xlfn.XLOOKUP(E232,'Facture Chronopost'!L:L,'Facture Chronopost'!AA:AA,"")</f>
        <v>0.5</v>
      </c>
      <c r="T232">
        <f>IF(COUNTIF('Bibliothèque transporteurs'!C:C,F232)=0,"inconnu",_xlfn.XLOOKUP(F232,'Bibliothèque transporteurs'!C:C,'Bibliothèque transporteurs'!A:A))</f>
        <v>17</v>
      </c>
      <c r="U232" t="str">
        <f>IF(OR(F232="6C",F232="6B"),_xlfn.XLOOKUP(E232,'Facture Chronopost'!L:L,'Facture Chronopost'!X:X),IF(OR(F232=17,F232=44),F232&amp;"_"&amp;H232,IF(COUNTIF('Bibliothèque transporteurs'!C:C,F232)=0,"inconnu",_xlfn.XLOOKUP(F232,'Bibliothèque transporteurs'!C:C,'Bibliothèque transporteurs'!B:B))))</f>
        <v>17_Z1</v>
      </c>
      <c r="V232" t="str">
        <f>IF(COUNTIF('Bibliothèque transporteurs'!C:C,F232)=0,"inconnu",_xlfn.XLOOKUP(F232,'Bibliothèque transporteurs'!C:C,'Bibliothèque transporteurs'!E:E))</f>
        <v>CHRONOPOST</v>
      </c>
      <c r="W232">
        <f t="shared" si="25"/>
        <v>8.36</v>
      </c>
      <c r="Y232" s="118">
        <f t="shared" si="23"/>
        <v>8.36</v>
      </c>
      <c r="Z232" s="118" t="str">
        <f t="shared" si="20"/>
        <v>OK</v>
      </c>
    </row>
    <row r="233" spans="1:26" x14ac:dyDescent="0.2">
      <c r="A233" s="9">
        <f t="shared" si="21"/>
        <v>21.531774418825247</v>
      </c>
      <c r="B233" s="9">
        <f t="shared" si="22"/>
        <v>18.84</v>
      </c>
      <c r="C233" s="9">
        <f t="shared" si="24"/>
        <v>18.34</v>
      </c>
      <c r="D233" s="8">
        <v>6235</v>
      </c>
      <c r="E233" t="s">
        <v>2697</v>
      </c>
      <c r="F233">
        <v>17</v>
      </c>
      <c r="G233" t="s">
        <v>25</v>
      </c>
      <c r="H233" t="s">
        <v>152</v>
      </c>
      <c r="O233">
        <v>18.34</v>
      </c>
      <c r="S233">
        <f>_xlfn.XLOOKUP(E233,'Facture Chronopost'!L:L,'Facture Chronopost'!AA:AA,"")</f>
        <v>0.5</v>
      </c>
      <c r="T233">
        <f>IF(COUNTIF('Bibliothèque transporteurs'!C:C,F233)=0,"inconnu",_xlfn.XLOOKUP(F233,'Bibliothèque transporteurs'!C:C,'Bibliothèque transporteurs'!A:A))</f>
        <v>17</v>
      </c>
      <c r="U233" t="str">
        <f>IF(OR(F233="6C",F233="6B"),_xlfn.XLOOKUP(E233,'Facture Chronopost'!L:L,'Facture Chronopost'!X:X),IF(OR(F233=17,F233=44),F233&amp;"_"&amp;H233,IF(COUNTIF('Bibliothèque transporteurs'!C:C,F233)=0,"inconnu",_xlfn.XLOOKUP(F233,'Bibliothèque transporteurs'!C:C,'Bibliothèque transporteurs'!B:B))))</f>
        <v>17_Z1</v>
      </c>
      <c r="V233" t="str">
        <f>IF(COUNTIF('Bibliothèque transporteurs'!C:C,F233)=0,"inconnu",_xlfn.XLOOKUP(F233,'Bibliothèque transporteurs'!C:C,'Bibliothèque transporteurs'!E:E))</f>
        <v>CHRONOPOST</v>
      </c>
      <c r="W233">
        <f t="shared" si="25"/>
        <v>18.84</v>
      </c>
      <c r="Y233" s="118">
        <f t="shared" si="23"/>
        <v>18.84</v>
      </c>
      <c r="Z233" s="118" t="str">
        <f t="shared" si="20"/>
        <v>OK</v>
      </c>
    </row>
    <row r="234" spans="1:26" x14ac:dyDescent="0.2">
      <c r="A234" s="9">
        <f t="shared" si="21"/>
        <v>22.858432275601281</v>
      </c>
      <c r="B234" s="9">
        <f t="shared" si="22"/>
        <v>19.97</v>
      </c>
      <c r="C234" s="9">
        <f t="shared" si="24"/>
        <v>19.47</v>
      </c>
      <c r="D234" s="8">
        <v>6235</v>
      </c>
      <c r="E234" t="s">
        <v>2703</v>
      </c>
      <c r="F234">
        <v>17</v>
      </c>
      <c r="G234" t="s">
        <v>25</v>
      </c>
      <c r="H234" t="s">
        <v>181</v>
      </c>
      <c r="O234">
        <v>19.47</v>
      </c>
      <c r="S234">
        <f>_xlfn.XLOOKUP(E234,'Facture Chronopost'!L:L,'Facture Chronopost'!AA:AA,"")</f>
        <v>0.5</v>
      </c>
      <c r="T234">
        <f>IF(COUNTIF('Bibliothèque transporteurs'!C:C,F234)=0,"inconnu",_xlfn.XLOOKUP(F234,'Bibliothèque transporteurs'!C:C,'Bibliothèque transporteurs'!A:A))</f>
        <v>17</v>
      </c>
      <c r="U234" t="str">
        <f>IF(OR(F234="6C",F234="6B"),_xlfn.XLOOKUP(E234,'Facture Chronopost'!L:L,'Facture Chronopost'!X:X),IF(OR(F234=17,F234=44),F234&amp;"_"&amp;H234,IF(COUNTIF('Bibliothèque transporteurs'!C:C,F234)=0,"inconnu",_xlfn.XLOOKUP(F234,'Bibliothèque transporteurs'!C:C,'Bibliothèque transporteurs'!B:B))))</f>
        <v>17_Z2</v>
      </c>
      <c r="V234" t="str">
        <f>IF(COUNTIF('Bibliothèque transporteurs'!C:C,F234)=0,"inconnu",_xlfn.XLOOKUP(F234,'Bibliothèque transporteurs'!C:C,'Bibliothèque transporteurs'!E:E))</f>
        <v>CHRONOPOST</v>
      </c>
      <c r="W234">
        <f t="shared" si="25"/>
        <v>19.97</v>
      </c>
      <c r="Y234" s="118">
        <f t="shared" si="23"/>
        <v>19.97</v>
      </c>
      <c r="Z234" s="118" t="str">
        <f t="shared" si="20"/>
        <v>OK</v>
      </c>
    </row>
    <row r="235" spans="1:26" x14ac:dyDescent="0.2">
      <c r="A235" s="9">
        <f t="shared" si="21"/>
        <v>0</v>
      </c>
      <c r="B235" s="9">
        <f t="shared" si="22"/>
        <v>0.5</v>
      </c>
      <c r="C235" s="9">
        <f t="shared" si="24"/>
        <v>0</v>
      </c>
      <c r="D235" s="8">
        <v>6235</v>
      </c>
      <c r="E235" t="s">
        <v>2693</v>
      </c>
      <c r="F235">
        <v>17</v>
      </c>
      <c r="G235" t="s">
        <v>25</v>
      </c>
      <c r="H235" t="s">
        <v>152</v>
      </c>
      <c r="O235">
        <v>0</v>
      </c>
      <c r="S235">
        <f>_xlfn.XLOOKUP(E235,'Facture Chronopost'!L:L,'Facture Chronopost'!AA:AA,"")</f>
        <v>0.5</v>
      </c>
      <c r="T235">
        <f>IF(COUNTIF('Bibliothèque transporteurs'!C:C,F235)=0,"inconnu",_xlfn.XLOOKUP(F235,'Bibliothèque transporteurs'!C:C,'Bibliothèque transporteurs'!A:A))</f>
        <v>17</v>
      </c>
      <c r="U235" t="str">
        <f>IF(OR(F235="6C",F235="6B"),_xlfn.XLOOKUP(E235,'Facture Chronopost'!L:L,'Facture Chronopost'!X:X),IF(OR(F235=17,F235=44),F235&amp;"_"&amp;H235,IF(COUNTIF('Bibliothèque transporteurs'!C:C,F235)=0,"inconnu",_xlfn.XLOOKUP(F235,'Bibliothèque transporteurs'!C:C,'Bibliothèque transporteurs'!B:B))))</f>
        <v>17_Z1</v>
      </c>
      <c r="V235" t="str">
        <f>IF(COUNTIF('Bibliothèque transporteurs'!C:C,F235)=0,"inconnu",_xlfn.XLOOKUP(F235,'Bibliothèque transporteurs'!C:C,'Bibliothèque transporteurs'!E:E))</f>
        <v>CHRONOPOST</v>
      </c>
      <c r="W235">
        <f t="shared" si="25"/>
        <v>0</v>
      </c>
      <c r="Y235" s="118">
        <f t="shared" si="23"/>
        <v>0.5</v>
      </c>
      <c r="Z235" s="118" t="str">
        <f t="shared" si="20"/>
        <v>Non</v>
      </c>
    </row>
    <row r="236" spans="1:26" x14ac:dyDescent="0.2">
      <c r="A236" s="9">
        <f t="shared" si="21"/>
        <v>25.629151339310528</v>
      </c>
      <c r="B236" s="9">
        <f t="shared" si="22"/>
        <v>22.33</v>
      </c>
      <c r="C236" s="9">
        <f t="shared" si="24"/>
        <v>21.83</v>
      </c>
      <c r="D236" s="8">
        <v>6235</v>
      </c>
      <c r="E236" t="s">
        <v>2694</v>
      </c>
      <c r="F236">
        <v>17</v>
      </c>
      <c r="G236" t="s">
        <v>25</v>
      </c>
      <c r="H236" t="s">
        <v>152</v>
      </c>
      <c r="O236">
        <v>21.83</v>
      </c>
      <c r="S236">
        <f>_xlfn.XLOOKUP(E236,'Facture Chronopost'!L:L,'Facture Chronopost'!AA:AA,"")</f>
        <v>0.5</v>
      </c>
      <c r="T236">
        <f>IF(COUNTIF('Bibliothèque transporteurs'!C:C,F236)=0,"inconnu",_xlfn.XLOOKUP(F236,'Bibliothèque transporteurs'!C:C,'Bibliothèque transporteurs'!A:A))</f>
        <v>17</v>
      </c>
      <c r="U236" t="str">
        <f>IF(OR(F236="6C",F236="6B"),_xlfn.XLOOKUP(E236,'Facture Chronopost'!L:L,'Facture Chronopost'!X:X),IF(OR(F236=17,F236=44),F236&amp;"_"&amp;H236,IF(COUNTIF('Bibliothèque transporteurs'!C:C,F236)=0,"inconnu",_xlfn.XLOOKUP(F236,'Bibliothèque transporteurs'!C:C,'Bibliothèque transporteurs'!B:B))))</f>
        <v>17_Z1</v>
      </c>
      <c r="V236" t="str">
        <f>IF(COUNTIF('Bibliothèque transporteurs'!C:C,F236)=0,"inconnu",_xlfn.XLOOKUP(F236,'Bibliothèque transporteurs'!C:C,'Bibliothèque transporteurs'!E:E))</f>
        <v>CHRONOPOST</v>
      </c>
      <c r="W236">
        <f t="shared" si="25"/>
        <v>22.33</v>
      </c>
      <c r="Y236" s="118">
        <f t="shared" si="23"/>
        <v>22.33</v>
      </c>
      <c r="Z236" s="118" t="str">
        <f t="shared" si="20"/>
        <v>OK</v>
      </c>
    </row>
    <row r="237" spans="1:26" x14ac:dyDescent="0.2">
      <c r="A237" s="9">
        <f t="shared" si="21"/>
        <v>22.858432275601281</v>
      </c>
      <c r="B237" s="9">
        <f t="shared" si="22"/>
        <v>19.97</v>
      </c>
      <c r="C237" s="9">
        <f t="shared" si="24"/>
        <v>19.47</v>
      </c>
      <c r="D237" s="8">
        <v>6235</v>
      </c>
      <c r="E237" t="s">
        <v>2700</v>
      </c>
      <c r="F237">
        <v>17</v>
      </c>
      <c r="G237" t="s">
        <v>25</v>
      </c>
      <c r="H237" t="s">
        <v>152</v>
      </c>
      <c r="O237">
        <v>19.47</v>
      </c>
      <c r="S237">
        <f>_xlfn.XLOOKUP(E237,'Facture Chronopost'!L:L,'Facture Chronopost'!AA:AA,"")</f>
        <v>0.5</v>
      </c>
      <c r="T237">
        <f>IF(COUNTIF('Bibliothèque transporteurs'!C:C,F237)=0,"inconnu",_xlfn.XLOOKUP(F237,'Bibliothèque transporteurs'!C:C,'Bibliothèque transporteurs'!A:A))</f>
        <v>17</v>
      </c>
      <c r="U237" t="str">
        <f>IF(OR(F237="6C",F237="6B"),_xlfn.XLOOKUP(E237,'Facture Chronopost'!L:L,'Facture Chronopost'!X:X),IF(OR(F237=17,F237=44),F237&amp;"_"&amp;H237,IF(COUNTIF('Bibliothèque transporteurs'!C:C,F237)=0,"inconnu",_xlfn.XLOOKUP(F237,'Bibliothèque transporteurs'!C:C,'Bibliothèque transporteurs'!B:B))))</f>
        <v>17_Z1</v>
      </c>
      <c r="V237" t="str">
        <f>IF(COUNTIF('Bibliothèque transporteurs'!C:C,F237)=0,"inconnu",_xlfn.XLOOKUP(F237,'Bibliothèque transporteurs'!C:C,'Bibliothèque transporteurs'!E:E))</f>
        <v>CHRONOPOST</v>
      </c>
      <c r="W237">
        <f t="shared" si="25"/>
        <v>19.97</v>
      </c>
      <c r="Y237" s="118">
        <f t="shared" si="23"/>
        <v>19.97</v>
      </c>
      <c r="Z237" s="118" t="str">
        <f t="shared" si="20"/>
        <v>OK</v>
      </c>
    </row>
    <row r="238" spans="1:26" x14ac:dyDescent="0.2">
      <c r="A238" s="9">
        <f t="shared" si="21"/>
        <v>21.531774418825247</v>
      </c>
      <c r="B238" s="9">
        <f t="shared" si="22"/>
        <v>18.84</v>
      </c>
      <c r="C238" s="9">
        <f t="shared" si="24"/>
        <v>18.34</v>
      </c>
      <c r="D238" s="8">
        <v>6235</v>
      </c>
      <c r="E238" t="s">
        <v>2730</v>
      </c>
      <c r="F238">
        <v>17</v>
      </c>
      <c r="G238" t="s">
        <v>25</v>
      </c>
      <c r="H238" t="s">
        <v>181</v>
      </c>
      <c r="O238">
        <v>18.34</v>
      </c>
      <c r="S238">
        <f>_xlfn.XLOOKUP(E238,'Facture Chronopost'!L:L,'Facture Chronopost'!AA:AA,"")</f>
        <v>0.5</v>
      </c>
      <c r="T238">
        <f>IF(COUNTIF('Bibliothèque transporteurs'!C:C,F238)=0,"inconnu",_xlfn.XLOOKUP(F238,'Bibliothèque transporteurs'!C:C,'Bibliothèque transporteurs'!A:A))</f>
        <v>17</v>
      </c>
      <c r="U238" t="str">
        <f>IF(OR(F238="6C",F238="6B"),_xlfn.XLOOKUP(E238,'Facture Chronopost'!L:L,'Facture Chronopost'!X:X),IF(OR(F238=17,F238=44),F238&amp;"_"&amp;H238,IF(COUNTIF('Bibliothèque transporteurs'!C:C,F238)=0,"inconnu",_xlfn.XLOOKUP(F238,'Bibliothèque transporteurs'!C:C,'Bibliothèque transporteurs'!B:B))))</f>
        <v>17_Z2</v>
      </c>
      <c r="V238" t="str">
        <f>IF(COUNTIF('Bibliothèque transporteurs'!C:C,F238)=0,"inconnu",_xlfn.XLOOKUP(F238,'Bibliothèque transporteurs'!C:C,'Bibliothèque transporteurs'!E:E))</f>
        <v>CHRONOPOST</v>
      </c>
      <c r="W238">
        <f t="shared" si="25"/>
        <v>18.84</v>
      </c>
      <c r="Y238" s="118">
        <f t="shared" si="23"/>
        <v>18.84</v>
      </c>
      <c r="Z238" s="118" t="str">
        <f t="shared" si="20"/>
        <v>OK</v>
      </c>
    </row>
    <row r="239" spans="1:26" x14ac:dyDescent="0.2">
      <c r="A239" s="9">
        <f t="shared" si="21"/>
        <v>25.629151339310528</v>
      </c>
      <c r="B239" s="9">
        <f t="shared" si="22"/>
        <v>22.33</v>
      </c>
      <c r="C239" s="9">
        <f t="shared" si="24"/>
        <v>21.83</v>
      </c>
      <c r="D239" s="8">
        <v>6235</v>
      </c>
      <c r="E239" t="s">
        <v>2709</v>
      </c>
      <c r="F239">
        <v>17</v>
      </c>
      <c r="G239" t="s">
        <v>25</v>
      </c>
      <c r="H239" t="s">
        <v>152</v>
      </c>
      <c r="O239">
        <v>21.83</v>
      </c>
      <c r="S239">
        <f>_xlfn.XLOOKUP(E239,'Facture Chronopost'!L:L,'Facture Chronopost'!AA:AA,"")</f>
        <v>0.5</v>
      </c>
      <c r="T239">
        <f>IF(COUNTIF('Bibliothèque transporteurs'!C:C,F239)=0,"inconnu",_xlfn.XLOOKUP(F239,'Bibliothèque transporteurs'!C:C,'Bibliothèque transporteurs'!A:A))</f>
        <v>17</v>
      </c>
      <c r="U239" t="str">
        <f>IF(OR(F239="6C",F239="6B"),_xlfn.XLOOKUP(E239,'Facture Chronopost'!L:L,'Facture Chronopost'!X:X),IF(OR(F239=17,F239=44),F239&amp;"_"&amp;H239,IF(COUNTIF('Bibliothèque transporteurs'!C:C,F239)=0,"inconnu",_xlfn.XLOOKUP(F239,'Bibliothèque transporteurs'!C:C,'Bibliothèque transporteurs'!B:B))))</f>
        <v>17_Z1</v>
      </c>
      <c r="V239" t="str">
        <f>IF(COUNTIF('Bibliothèque transporteurs'!C:C,F239)=0,"inconnu",_xlfn.XLOOKUP(F239,'Bibliothèque transporteurs'!C:C,'Bibliothèque transporteurs'!E:E))</f>
        <v>CHRONOPOST</v>
      </c>
      <c r="W239">
        <f t="shared" si="25"/>
        <v>22.33</v>
      </c>
      <c r="Y239" s="118">
        <f t="shared" si="23"/>
        <v>22.33</v>
      </c>
      <c r="Z239" s="118" t="str">
        <f t="shared" si="20"/>
        <v>OK</v>
      </c>
    </row>
    <row r="240" spans="1:26" x14ac:dyDescent="0.2">
      <c r="A240" s="9">
        <f t="shared" si="21"/>
        <v>38.320453491300768</v>
      </c>
      <c r="B240" s="9">
        <f t="shared" si="22"/>
        <v>33.14</v>
      </c>
      <c r="C240" s="9">
        <f t="shared" si="24"/>
        <v>32.64</v>
      </c>
      <c r="D240" s="8">
        <v>6235</v>
      </c>
      <c r="E240" t="s">
        <v>2724</v>
      </c>
      <c r="F240">
        <v>17</v>
      </c>
      <c r="G240" t="s">
        <v>25</v>
      </c>
      <c r="H240" t="s">
        <v>152</v>
      </c>
      <c r="O240">
        <v>32.64</v>
      </c>
      <c r="S240">
        <f>_xlfn.XLOOKUP(E240,'Facture Chronopost'!L:L,'Facture Chronopost'!AA:AA,"")</f>
        <v>0.5</v>
      </c>
      <c r="T240">
        <f>IF(COUNTIF('Bibliothèque transporteurs'!C:C,F240)=0,"inconnu",_xlfn.XLOOKUP(F240,'Bibliothèque transporteurs'!C:C,'Bibliothèque transporteurs'!A:A))</f>
        <v>17</v>
      </c>
      <c r="U240" t="str">
        <f>IF(OR(F240="6C",F240="6B"),_xlfn.XLOOKUP(E240,'Facture Chronopost'!L:L,'Facture Chronopost'!X:X),IF(OR(F240=17,F240=44),F240&amp;"_"&amp;H240,IF(COUNTIF('Bibliothèque transporteurs'!C:C,F240)=0,"inconnu",_xlfn.XLOOKUP(F240,'Bibliothèque transporteurs'!C:C,'Bibliothèque transporteurs'!B:B))))</f>
        <v>17_Z1</v>
      </c>
      <c r="V240" t="str">
        <f>IF(COUNTIF('Bibliothèque transporteurs'!C:C,F240)=0,"inconnu",_xlfn.XLOOKUP(F240,'Bibliothèque transporteurs'!C:C,'Bibliothèque transporteurs'!E:E))</f>
        <v>CHRONOPOST</v>
      </c>
      <c r="W240">
        <f t="shared" si="25"/>
        <v>33.14</v>
      </c>
      <c r="Y240" s="118">
        <f t="shared" si="23"/>
        <v>33.14</v>
      </c>
      <c r="Z240" s="118" t="str">
        <f t="shared" si="20"/>
        <v>OK</v>
      </c>
    </row>
    <row r="241" spans="1:26" x14ac:dyDescent="0.2">
      <c r="A241" s="9">
        <f t="shared" si="21"/>
        <v>11.669893005622843</v>
      </c>
      <c r="B241" s="9">
        <f t="shared" si="22"/>
        <v>10.44</v>
      </c>
      <c r="C241" s="9">
        <f t="shared" si="24"/>
        <v>9.94</v>
      </c>
      <c r="D241" s="8">
        <v>6235</v>
      </c>
      <c r="E241" t="s">
        <v>2711</v>
      </c>
      <c r="F241">
        <v>17</v>
      </c>
      <c r="G241" t="s">
        <v>25</v>
      </c>
      <c r="H241" t="s">
        <v>152</v>
      </c>
      <c r="O241">
        <v>9.94</v>
      </c>
      <c r="S241">
        <f>_xlfn.XLOOKUP(E241,'Facture Chronopost'!L:L,'Facture Chronopost'!AA:AA,"")</f>
        <v>0.5</v>
      </c>
      <c r="T241">
        <f>IF(COUNTIF('Bibliothèque transporteurs'!C:C,F241)=0,"inconnu",_xlfn.XLOOKUP(F241,'Bibliothèque transporteurs'!C:C,'Bibliothèque transporteurs'!A:A))</f>
        <v>17</v>
      </c>
      <c r="U241" t="str">
        <f>IF(OR(F241="6C",F241="6B"),_xlfn.XLOOKUP(E241,'Facture Chronopost'!L:L,'Facture Chronopost'!X:X),IF(OR(F241=17,F241=44),F241&amp;"_"&amp;H241,IF(COUNTIF('Bibliothèque transporteurs'!C:C,F241)=0,"inconnu",_xlfn.XLOOKUP(F241,'Bibliothèque transporteurs'!C:C,'Bibliothèque transporteurs'!B:B))))</f>
        <v>17_Z1</v>
      </c>
      <c r="V241" t="str">
        <f>IF(COUNTIF('Bibliothèque transporteurs'!C:C,F241)=0,"inconnu",_xlfn.XLOOKUP(F241,'Bibliothèque transporteurs'!C:C,'Bibliothèque transporteurs'!E:E))</f>
        <v>CHRONOPOST</v>
      </c>
      <c r="W241">
        <f t="shared" si="25"/>
        <v>10.44</v>
      </c>
      <c r="Y241" s="118">
        <f t="shared" si="23"/>
        <v>10.44</v>
      </c>
      <c r="Z241" s="118" t="str">
        <f t="shared" si="20"/>
        <v>OK</v>
      </c>
    </row>
    <row r="242" spans="1:26" x14ac:dyDescent="0.2">
      <c r="A242" s="9">
        <f t="shared" si="21"/>
        <v>9.2279033223536775</v>
      </c>
      <c r="B242" s="9">
        <f t="shared" si="22"/>
        <v>8.36</v>
      </c>
      <c r="C242" s="9">
        <f t="shared" si="24"/>
        <v>7.86</v>
      </c>
      <c r="D242" s="8">
        <v>6235</v>
      </c>
      <c r="E242" t="s">
        <v>2727</v>
      </c>
      <c r="F242">
        <v>17</v>
      </c>
      <c r="G242" t="s">
        <v>25</v>
      </c>
      <c r="H242" t="s">
        <v>152</v>
      </c>
      <c r="O242">
        <v>7.86</v>
      </c>
      <c r="S242">
        <f>_xlfn.XLOOKUP(E242,'Facture Chronopost'!L:L,'Facture Chronopost'!AA:AA,"")</f>
        <v>0.5</v>
      </c>
      <c r="T242">
        <f>IF(COUNTIF('Bibliothèque transporteurs'!C:C,F242)=0,"inconnu",_xlfn.XLOOKUP(F242,'Bibliothèque transporteurs'!C:C,'Bibliothèque transporteurs'!A:A))</f>
        <v>17</v>
      </c>
      <c r="U242" t="str">
        <f>IF(OR(F242="6C",F242="6B"),_xlfn.XLOOKUP(E242,'Facture Chronopost'!L:L,'Facture Chronopost'!X:X),IF(OR(F242=17,F242=44),F242&amp;"_"&amp;H242,IF(COUNTIF('Bibliothèque transporteurs'!C:C,F242)=0,"inconnu",_xlfn.XLOOKUP(F242,'Bibliothèque transporteurs'!C:C,'Bibliothèque transporteurs'!B:B))))</f>
        <v>17_Z1</v>
      </c>
      <c r="V242" t="str">
        <f>IF(COUNTIF('Bibliothèque transporteurs'!C:C,F242)=0,"inconnu",_xlfn.XLOOKUP(F242,'Bibliothèque transporteurs'!C:C,'Bibliothèque transporteurs'!E:E))</f>
        <v>CHRONOPOST</v>
      </c>
      <c r="W242">
        <f t="shared" si="25"/>
        <v>8.36</v>
      </c>
      <c r="Y242" s="118">
        <f t="shared" si="23"/>
        <v>8.36</v>
      </c>
      <c r="Z242" s="118" t="str">
        <f t="shared" si="20"/>
        <v>OK</v>
      </c>
    </row>
    <row r="243" spans="1:26" x14ac:dyDescent="0.2">
      <c r="A243" s="9">
        <f t="shared" si="21"/>
        <v>21.531774418825247</v>
      </c>
      <c r="B243" s="9">
        <f t="shared" si="22"/>
        <v>18.84</v>
      </c>
      <c r="C243" s="9">
        <f t="shared" si="24"/>
        <v>18.34</v>
      </c>
      <c r="D243" s="8">
        <v>6235</v>
      </c>
      <c r="E243" t="s">
        <v>2721</v>
      </c>
      <c r="F243">
        <v>17</v>
      </c>
      <c r="G243" t="s">
        <v>25</v>
      </c>
      <c r="H243" t="s">
        <v>152</v>
      </c>
      <c r="O243">
        <v>18.34</v>
      </c>
      <c r="S243">
        <f>_xlfn.XLOOKUP(E243,'Facture Chronopost'!L:L,'Facture Chronopost'!AA:AA,"")</f>
        <v>0.5</v>
      </c>
      <c r="T243">
        <f>IF(COUNTIF('Bibliothèque transporteurs'!C:C,F243)=0,"inconnu",_xlfn.XLOOKUP(F243,'Bibliothèque transporteurs'!C:C,'Bibliothèque transporteurs'!A:A))</f>
        <v>17</v>
      </c>
      <c r="U243" t="str">
        <f>IF(OR(F243="6C",F243="6B"),_xlfn.XLOOKUP(E243,'Facture Chronopost'!L:L,'Facture Chronopost'!X:X),IF(OR(F243=17,F243=44),F243&amp;"_"&amp;H243,IF(COUNTIF('Bibliothèque transporteurs'!C:C,F243)=0,"inconnu",_xlfn.XLOOKUP(F243,'Bibliothèque transporteurs'!C:C,'Bibliothèque transporteurs'!B:B))))</f>
        <v>17_Z1</v>
      </c>
      <c r="V243" t="str">
        <f>IF(COUNTIF('Bibliothèque transporteurs'!C:C,F243)=0,"inconnu",_xlfn.XLOOKUP(F243,'Bibliothèque transporteurs'!C:C,'Bibliothèque transporteurs'!E:E))</f>
        <v>CHRONOPOST</v>
      </c>
      <c r="W243">
        <f t="shared" si="25"/>
        <v>18.84</v>
      </c>
      <c r="Y243" s="118">
        <f t="shared" si="23"/>
        <v>18.84</v>
      </c>
      <c r="Z243" s="118" t="str">
        <f t="shared" si="20"/>
        <v>OK</v>
      </c>
    </row>
    <row r="244" spans="1:26" x14ac:dyDescent="0.2">
      <c r="A244" s="9">
        <f t="shared" si="21"/>
        <v>10.096688113516745</v>
      </c>
      <c r="B244" s="9">
        <f t="shared" si="22"/>
        <v>9.1</v>
      </c>
      <c r="C244" s="9">
        <f t="shared" si="24"/>
        <v>8.6</v>
      </c>
      <c r="D244" s="8">
        <v>6235</v>
      </c>
      <c r="E244" t="s">
        <v>604</v>
      </c>
      <c r="F244">
        <v>16</v>
      </c>
      <c r="G244" t="s">
        <v>25</v>
      </c>
      <c r="H244" t="s">
        <v>28</v>
      </c>
      <c r="O244">
        <v>8.6</v>
      </c>
      <c r="S244">
        <f>_xlfn.XLOOKUP(E244,'Facture Chronopost'!L:L,'Facture Chronopost'!AA:AA,"")</f>
        <v>0.5</v>
      </c>
      <c r="T244">
        <f>IF(COUNTIF('Bibliothèque transporteurs'!C:C,F244)=0,"inconnu",_xlfn.XLOOKUP(F244,'Bibliothèque transporteurs'!C:C,'Bibliothèque transporteurs'!A:A))</f>
        <v>16</v>
      </c>
      <c r="U244">
        <f>IF(OR(F244="6C",F244="6B"),_xlfn.XLOOKUP(E244,'Facture Chronopost'!L:L,'Facture Chronopost'!X:X),IF(OR(F244=17,F244=44),F244&amp;"_"&amp;H244,IF(COUNTIF('Bibliothèque transporteurs'!C:C,F244)=0,"inconnu",_xlfn.XLOOKUP(F244,'Bibliothèque transporteurs'!C:C,'Bibliothèque transporteurs'!B:B))))</f>
        <v>16</v>
      </c>
      <c r="V244" t="str">
        <f>IF(COUNTIF('Bibliothèque transporteurs'!C:C,F244)=0,"inconnu",_xlfn.XLOOKUP(F244,'Bibliothèque transporteurs'!C:C,'Bibliothèque transporteurs'!E:E))</f>
        <v>CHRONOPOST</v>
      </c>
      <c r="W244">
        <f t="shared" si="25"/>
        <v>9.1</v>
      </c>
      <c r="Y244" s="118">
        <f t="shared" si="23"/>
        <v>9.1</v>
      </c>
      <c r="Z244" s="118" t="str">
        <f t="shared" si="20"/>
        <v>OK</v>
      </c>
    </row>
    <row r="245" spans="1:26" x14ac:dyDescent="0.2">
      <c r="A245" s="9">
        <f t="shared" si="21"/>
        <v>8.2182345110020023</v>
      </c>
      <c r="B245" s="9">
        <f t="shared" si="22"/>
        <v>7.5</v>
      </c>
      <c r="C245" s="9">
        <f t="shared" si="24"/>
        <v>7</v>
      </c>
      <c r="D245" s="8">
        <v>6235</v>
      </c>
      <c r="E245" t="s">
        <v>696</v>
      </c>
      <c r="F245">
        <v>16</v>
      </c>
      <c r="G245" t="s">
        <v>25</v>
      </c>
      <c r="H245" t="s">
        <v>28</v>
      </c>
      <c r="O245">
        <v>7</v>
      </c>
      <c r="S245">
        <f>_xlfn.XLOOKUP(E245,'Facture Chronopost'!L:L,'Facture Chronopost'!AA:AA,"")</f>
        <v>0.5</v>
      </c>
      <c r="T245">
        <f>IF(COUNTIF('Bibliothèque transporteurs'!C:C,F245)=0,"inconnu",_xlfn.XLOOKUP(F245,'Bibliothèque transporteurs'!C:C,'Bibliothèque transporteurs'!A:A))</f>
        <v>16</v>
      </c>
      <c r="U245">
        <f>IF(OR(F245="6C",F245="6B"),_xlfn.XLOOKUP(E245,'Facture Chronopost'!L:L,'Facture Chronopost'!X:X),IF(OR(F245=17,F245=44),F245&amp;"_"&amp;H245,IF(COUNTIF('Bibliothèque transporteurs'!C:C,F245)=0,"inconnu",_xlfn.XLOOKUP(F245,'Bibliothèque transporteurs'!C:C,'Bibliothèque transporteurs'!B:B))))</f>
        <v>16</v>
      </c>
      <c r="V245" t="str">
        <f>IF(COUNTIF('Bibliothèque transporteurs'!C:C,F245)=0,"inconnu",_xlfn.XLOOKUP(F245,'Bibliothèque transporteurs'!C:C,'Bibliothèque transporteurs'!E:E))</f>
        <v>CHRONOPOST</v>
      </c>
      <c r="W245">
        <f t="shared" si="25"/>
        <v>7.5</v>
      </c>
      <c r="Y245" s="118">
        <f t="shared" si="23"/>
        <v>7.5</v>
      </c>
      <c r="Z245" s="118" t="str">
        <f t="shared" si="20"/>
        <v>OK</v>
      </c>
    </row>
    <row r="246" spans="1:26" x14ac:dyDescent="0.2">
      <c r="A246" s="9">
        <f t="shared" si="21"/>
        <v>8.2182345110020023</v>
      </c>
      <c r="B246" s="9">
        <f t="shared" si="22"/>
        <v>7.5</v>
      </c>
      <c r="C246" s="9">
        <f t="shared" si="24"/>
        <v>7</v>
      </c>
      <c r="D246" s="8">
        <v>6235</v>
      </c>
      <c r="E246" t="s">
        <v>627</v>
      </c>
      <c r="F246">
        <v>16</v>
      </c>
      <c r="G246" t="s">
        <v>25</v>
      </c>
      <c r="H246" t="s">
        <v>28</v>
      </c>
      <c r="O246">
        <v>7</v>
      </c>
      <c r="S246">
        <f>_xlfn.XLOOKUP(E246,'Facture Chronopost'!L:L,'Facture Chronopost'!AA:AA,"")</f>
        <v>0.5</v>
      </c>
      <c r="T246">
        <f>IF(COUNTIF('Bibliothèque transporteurs'!C:C,F246)=0,"inconnu",_xlfn.XLOOKUP(F246,'Bibliothèque transporteurs'!C:C,'Bibliothèque transporteurs'!A:A))</f>
        <v>16</v>
      </c>
      <c r="U246">
        <f>IF(OR(F246="6C",F246="6B"),_xlfn.XLOOKUP(E246,'Facture Chronopost'!L:L,'Facture Chronopost'!X:X),IF(OR(F246=17,F246=44),F246&amp;"_"&amp;H246,IF(COUNTIF('Bibliothèque transporteurs'!C:C,F246)=0,"inconnu",_xlfn.XLOOKUP(F246,'Bibliothèque transporteurs'!C:C,'Bibliothèque transporteurs'!B:B))))</f>
        <v>16</v>
      </c>
      <c r="V246" t="str">
        <f>IF(COUNTIF('Bibliothèque transporteurs'!C:C,F246)=0,"inconnu",_xlfn.XLOOKUP(F246,'Bibliothèque transporteurs'!C:C,'Bibliothèque transporteurs'!E:E))</f>
        <v>CHRONOPOST</v>
      </c>
      <c r="W246">
        <f t="shared" si="25"/>
        <v>7.5</v>
      </c>
      <c r="Y246" s="118">
        <f t="shared" si="23"/>
        <v>7.5</v>
      </c>
      <c r="Z246" s="118" t="str">
        <f t="shared" si="20"/>
        <v>OK</v>
      </c>
    </row>
    <row r="247" spans="1:26" x14ac:dyDescent="0.2">
      <c r="A247" s="9">
        <f t="shared" si="21"/>
        <v>10.096688113516745</v>
      </c>
      <c r="B247" s="9">
        <f t="shared" si="22"/>
        <v>9.1</v>
      </c>
      <c r="C247" s="9">
        <f t="shared" si="24"/>
        <v>8.6</v>
      </c>
      <c r="D247" s="8">
        <v>6235</v>
      </c>
      <c r="E247" t="s">
        <v>650</v>
      </c>
      <c r="F247">
        <v>16</v>
      </c>
      <c r="G247" t="s">
        <v>25</v>
      </c>
      <c r="H247" t="s">
        <v>28</v>
      </c>
      <c r="O247">
        <v>8.6</v>
      </c>
      <c r="S247">
        <f>_xlfn.XLOOKUP(E247,'Facture Chronopost'!L:L,'Facture Chronopost'!AA:AA,"")</f>
        <v>0.5</v>
      </c>
      <c r="T247">
        <f>IF(COUNTIF('Bibliothèque transporteurs'!C:C,F247)=0,"inconnu",_xlfn.XLOOKUP(F247,'Bibliothèque transporteurs'!C:C,'Bibliothèque transporteurs'!A:A))</f>
        <v>16</v>
      </c>
      <c r="U247">
        <f>IF(OR(F247="6C",F247="6B"),_xlfn.XLOOKUP(E247,'Facture Chronopost'!L:L,'Facture Chronopost'!X:X),IF(OR(F247=17,F247=44),F247&amp;"_"&amp;H247,IF(COUNTIF('Bibliothèque transporteurs'!C:C,F247)=0,"inconnu",_xlfn.XLOOKUP(F247,'Bibliothèque transporteurs'!C:C,'Bibliothèque transporteurs'!B:B))))</f>
        <v>16</v>
      </c>
      <c r="V247" t="str">
        <f>IF(COUNTIF('Bibliothèque transporteurs'!C:C,F247)=0,"inconnu",_xlfn.XLOOKUP(F247,'Bibliothèque transporteurs'!C:C,'Bibliothèque transporteurs'!E:E))</f>
        <v>CHRONOPOST</v>
      </c>
      <c r="W247">
        <f t="shared" si="25"/>
        <v>9.1</v>
      </c>
      <c r="Y247" s="118">
        <f t="shared" si="23"/>
        <v>9.1</v>
      </c>
      <c r="Z247" s="118" t="str">
        <f t="shared" si="20"/>
        <v>OK</v>
      </c>
    </row>
    <row r="248" spans="1:26" x14ac:dyDescent="0.2">
      <c r="A248" s="9">
        <f t="shared" si="21"/>
        <v>8.2182345110020023</v>
      </c>
      <c r="B248" s="9">
        <f t="shared" si="22"/>
        <v>7.5</v>
      </c>
      <c r="C248" s="9">
        <f t="shared" si="24"/>
        <v>7</v>
      </c>
      <c r="D248" s="8">
        <v>6235</v>
      </c>
      <c r="E248" t="s">
        <v>694</v>
      </c>
      <c r="F248">
        <v>16</v>
      </c>
      <c r="G248" t="s">
        <v>25</v>
      </c>
      <c r="H248" t="s">
        <v>28</v>
      </c>
      <c r="O248">
        <v>7</v>
      </c>
      <c r="S248">
        <f>_xlfn.XLOOKUP(E248,'Facture Chronopost'!L:L,'Facture Chronopost'!AA:AA,"")</f>
        <v>0.5</v>
      </c>
      <c r="T248">
        <f>IF(COUNTIF('Bibliothèque transporteurs'!C:C,F248)=0,"inconnu",_xlfn.XLOOKUP(F248,'Bibliothèque transporteurs'!C:C,'Bibliothèque transporteurs'!A:A))</f>
        <v>16</v>
      </c>
      <c r="U248">
        <f>IF(OR(F248="6C",F248="6B"),_xlfn.XLOOKUP(E248,'Facture Chronopost'!L:L,'Facture Chronopost'!X:X),IF(OR(F248=17,F248=44),F248&amp;"_"&amp;H248,IF(COUNTIF('Bibliothèque transporteurs'!C:C,F248)=0,"inconnu",_xlfn.XLOOKUP(F248,'Bibliothèque transporteurs'!C:C,'Bibliothèque transporteurs'!B:B))))</f>
        <v>16</v>
      </c>
      <c r="V248" t="str">
        <f>IF(COUNTIF('Bibliothèque transporteurs'!C:C,F248)=0,"inconnu",_xlfn.XLOOKUP(F248,'Bibliothèque transporteurs'!C:C,'Bibliothèque transporteurs'!E:E))</f>
        <v>CHRONOPOST</v>
      </c>
      <c r="W248">
        <f t="shared" si="25"/>
        <v>7.5</v>
      </c>
      <c r="Y248" s="118">
        <f t="shared" si="23"/>
        <v>7.5</v>
      </c>
      <c r="Z248" s="118" t="str">
        <f t="shared" si="20"/>
        <v>OK</v>
      </c>
    </row>
    <row r="249" spans="1:26" x14ac:dyDescent="0.2">
      <c r="A249" s="9">
        <f t="shared" si="21"/>
        <v>8.2182345110020023</v>
      </c>
      <c r="B249" s="9">
        <f t="shared" si="22"/>
        <v>7.5</v>
      </c>
      <c r="C249" s="9">
        <f t="shared" si="24"/>
        <v>7</v>
      </c>
      <c r="D249" s="8">
        <v>6235</v>
      </c>
      <c r="E249" t="s">
        <v>635</v>
      </c>
      <c r="F249">
        <v>16</v>
      </c>
      <c r="G249" t="s">
        <v>25</v>
      </c>
      <c r="H249" t="s">
        <v>28</v>
      </c>
      <c r="O249">
        <v>7</v>
      </c>
      <c r="S249">
        <f>_xlfn.XLOOKUP(E249,'Facture Chronopost'!L:L,'Facture Chronopost'!AA:AA,"")</f>
        <v>0.5</v>
      </c>
      <c r="T249">
        <f>IF(COUNTIF('Bibliothèque transporteurs'!C:C,F249)=0,"inconnu",_xlfn.XLOOKUP(F249,'Bibliothèque transporteurs'!C:C,'Bibliothèque transporteurs'!A:A))</f>
        <v>16</v>
      </c>
      <c r="U249">
        <f>IF(OR(F249="6C",F249="6B"),_xlfn.XLOOKUP(E249,'Facture Chronopost'!L:L,'Facture Chronopost'!X:X),IF(OR(F249=17,F249=44),F249&amp;"_"&amp;H249,IF(COUNTIF('Bibliothèque transporteurs'!C:C,F249)=0,"inconnu",_xlfn.XLOOKUP(F249,'Bibliothèque transporteurs'!C:C,'Bibliothèque transporteurs'!B:B))))</f>
        <v>16</v>
      </c>
      <c r="V249" t="str">
        <f>IF(COUNTIF('Bibliothèque transporteurs'!C:C,F249)=0,"inconnu",_xlfn.XLOOKUP(F249,'Bibliothèque transporteurs'!C:C,'Bibliothèque transporteurs'!E:E))</f>
        <v>CHRONOPOST</v>
      </c>
      <c r="W249">
        <f t="shared" si="25"/>
        <v>7.5</v>
      </c>
      <c r="Y249" s="118">
        <f t="shared" si="23"/>
        <v>7.5</v>
      </c>
      <c r="Z249" s="118" t="str">
        <f t="shared" si="20"/>
        <v>OK</v>
      </c>
    </row>
    <row r="250" spans="1:26" x14ac:dyDescent="0.2">
      <c r="A250" s="9">
        <f t="shared" si="21"/>
        <v>10.096688113516745</v>
      </c>
      <c r="B250" s="9">
        <f t="shared" si="22"/>
        <v>9.1</v>
      </c>
      <c r="C250" s="9">
        <f t="shared" si="24"/>
        <v>8.6</v>
      </c>
      <c r="D250" s="8">
        <v>6235</v>
      </c>
      <c r="E250" t="s">
        <v>677</v>
      </c>
      <c r="F250">
        <v>16</v>
      </c>
      <c r="G250" t="s">
        <v>25</v>
      </c>
      <c r="H250" t="s">
        <v>28</v>
      </c>
      <c r="O250">
        <v>8.6</v>
      </c>
      <c r="S250">
        <f>_xlfn.XLOOKUP(E250,'Facture Chronopost'!L:L,'Facture Chronopost'!AA:AA,"")</f>
        <v>0.5</v>
      </c>
      <c r="T250">
        <f>IF(COUNTIF('Bibliothèque transporteurs'!C:C,F250)=0,"inconnu",_xlfn.XLOOKUP(F250,'Bibliothèque transporteurs'!C:C,'Bibliothèque transporteurs'!A:A))</f>
        <v>16</v>
      </c>
      <c r="U250">
        <f>IF(OR(F250="6C",F250="6B"),_xlfn.XLOOKUP(E250,'Facture Chronopost'!L:L,'Facture Chronopost'!X:X),IF(OR(F250=17,F250=44),F250&amp;"_"&amp;H250,IF(COUNTIF('Bibliothèque transporteurs'!C:C,F250)=0,"inconnu",_xlfn.XLOOKUP(F250,'Bibliothèque transporteurs'!C:C,'Bibliothèque transporteurs'!B:B))))</f>
        <v>16</v>
      </c>
      <c r="V250" t="str">
        <f>IF(COUNTIF('Bibliothèque transporteurs'!C:C,F250)=0,"inconnu",_xlfn.XLOOKUP(F250,'Bibliothèque transporteurs'!C:C,'Bibliothèque transporteurs'!E:E))</f>
        <v>CHRONOPOST</v>
      </c>
      <c r="W250">
        <f t="shared" si="25"/>
        <v>9.1</v>
      </c>
      <c r="Y250" s="118">
        <f t="shared" si="23"/>
        <v>9.1</v>
      </c>
      <c r="Z250" s="118" t="str">
        <f t="shared" si="20"/>
        <v>OK</v>
      </c>
    </row>
    <row r="251" spans="1:26" x14ac:dyDescent="0.2">
      <c r="A251" s="9">
        <f t="shared" si="21"/>
        <v>10.096688113516745</v>
      </c>
      <c r="B251" s="9">
        <f t="shared" si="22"/>
        <v>9.1</v>
      </c>
      <c r="C251" s="9">
        <f t="shared" si="24"/>
        <v>8.6</v>
      </c>
      <c r="D251" s="8">
        <v>6235</v>
      </c>
      <c r="E251" t="s">
        <v>668</v>
      </c>
      <c r="F251">
        <v>16</v>
      </c>
      <c r="G251" t="s">
        <v>25</v>
      </c>
      <c r="H251" t="s">
        <v>28</v>
      </c>
      <c r="O251">
        <v>8.6</v>
      </c>
      <c r="S251">
        <f>_xlfn.XLOOKUP(E251,'Facture Chronopost'!L:L,'Facture Chronopost'!AA:AA,"")</f>
        <v>0.5</v>
      </c>
      <c r="T251">
        <f>IF(COUNTIF('Bibliothèque transporteurs'!C:C,F251)=0,"inconnu",_xlfn.XLOOKUP(F251,'Bibliothèque transporteurs'!C:C,'Bibliothèque transporteurs'!A:A))</f>
        <v>16</v>
      </c>
      <c r="U251">
        <f>IF(OR(F251="6C",F251="6B"),_xlfn.XLOOKUP(E251,'Facture Chronopost'!L:L,'Facture Chronopost'!X:X),IF(OR(F251=17,F251=44),F251&amp;"_"&amp;H251,IF(COUNTIF('Bibliothèque transporteurs'!C:C,F251)=0,"inconnu",_xlfn.XLOOKUP(F251,'Bibliothèque transporteurs'!C:C,'Bibliothèque transporteurs'!B:B))))</f>
        <v>16</v>
      </c>
      <c r="V251" t="str">
        <f>IF(COUNTIF('Bibliothèque transporteurs'!C:C,F251)=0,"inconnu",_xlfn.XLOOKUP(F251,'Bibliothèque transporteurs'!C:C,'Bibliothèque transporteurs'!E:E))</f>
        <v>CHRONOPOST</v>
      </c>
      <c r="W251">
        <f t="shared" si="25"/>
        <v>9.1</v>
      </c>
      <c r="Y251" s="118">
        <f t="shared" si="23"/>
        <v>9.1</v>
      </c>
      <c r="Z251" s="118" t="str">
        <f t="shared" si="20"/>
        <v>OK</v>
      </c>
    </row>
    <row r="252" spans="1:26" x14ac:dyDescent="0.2">
      <c r="A252" s="9">
        <f t="shared" si="21"/>
        <v>15.96685562137532</v>
      </c>
      <c r="B252" s="9">
        <f t="shared" si="22"/>
        <v>14.100000000000001</v>
      </c>
      <c r="C252" s="9">
        <f t="shared" si="24"/>
        <v>13.6</v>
      </c>
      <c r="D252" s="8">
        <v>6235</v>
      </c>
      <c r="E252" t="s">
        <v>684</v>
      </c>
      <c r="F252">
        <v>16</v>
      </c>
      <c r="G252" t="s">
        <v>25</v>
      </c>
      <c r="H252" t="s">
        <v>28</v>
      </c>
      <c r="O252">
        <v>8.6</v>
      </c>
      <c r="Q252">
        <v>5</v>
      </c>
      <c r="S252">
        <f>_xlfn.XLOOKUP(E252,'Facture Chronopost'!L:L,'Facture Chronopost'!AA:AA,"")</f>
        <v>0.5</v>
      </c>
      <c r="T252">
        <f>IF(COUNTIF('Bibliothèque transporteurs'!C:C,F252)=0,"inconnu",_xlfn.XLOOKUP(F252,'Bibliothèque transporteurs'!C:C,'Bibliothèque transporteurs'!A:A))</f>
        <v>16</v>
      </c>
      <c r="U252">
        <f>IF(OR(F252="6C",F252="6B"),_xlfn.XLOOKUP(E252,'Facture Chronopost'!L:L,'Facture Chronopost'!X:X),IF(OR(F252=17,F252=44),F252&amp;"_"&amp;H252,IF(COUNTIF('Bibliothèque transporteurs'!C:C,F252)=0,"inconnu",_xlfn.XLOOKUP(F252,'Bibliothèque transporteurs'!C:C,'Bibliothèque transporteurs'!B:B))))</f>
        <v>16</v>
      </c>
      <c r="V252" t="str">
        <f>IF(COUNTIF('Bibliothèque transporteurs'!C:C,F252)=0,"inconnu",_xlfn.XLOOKUP(F252,'Bibliothèque transporteurs'!C:C,'Bibliothèque transporteurs'!E:E))</f>
        <v>CHRONOPOST</v>
      </c>
      <c r="W252">
        <f t="shared" si="25"/>
        <v>8.92</v>
      </c>
      <c r="Y252" s="118">
        <f t="shared" si="23"/>
        <v>9.1</v>
      </c>
      <c r="Z252" s="118" t="str">
        <f t="shared" si="20"/>
        <v>Non</v>
      </c>
    </row>
    <row r="253" spans="1:26" x14ac:dyDescent="0.2">
      <c r="A253" s="9">
        <f t="shared" si="21"/>
        <v>9.1574613122593735</v>
      </c>
      <c r="B253" s="9">
        <f t="shared" si="22"/>
        <v>8.3000000000000007</v>
      </c>
      <c r="C253" s="9">
        <f t="shared" si="24"/>
        <v>7.8</v>
      </c>
      <c r="D253" s="8">
        <v>7261</v>
      </c>
      <c r="E253" t="s">
        <v>615</v>
      </c>
      <c r="F253">
        <v>16</v>
      </c>
      <c r="G253" t="s">
        <v>25</v>
      </c>
      <c r="H253" t="s">
        <v>28</v>
      </c>
      <c r="O253">
        <v>7.8</v>
      </c>
      <c r="S253">
        <f>_xlfn.XLOOKUP(E253,'Facture Chronopost'!L:L,'Facture Chronopost'!AA:AA,"")</f>
        <v>0.5</v>
      </c>
      <c r="T253">
        <f>IF(COUNTIF('Bibliothèque transporteurs'!C:C,F253)=0,"inconnu",_xlfn.XLOOKUP(F253,'Bibliothèque transporteurs'!C:C,'Bibliothèque transporteurs'!A:A))</f>
        <v>16</v>
      </c>
      <c r="U253">
        <f>IF(OR(F253="6C",F253="6B"),_xlfn.XLOOKUP(E253,'Facture Chronopost'!L:L,'Facture Chronopost'!X:X),IF(OR(F253=17,F253=44),F253&amp;"_"&amp;H253,IF(COUNTIF('Bibliothèque transporteurs'!C:C,F253)=0,"inconnu",_xlfn.XLOOKUP(F253,'Bibliothèque transporteurs'!C:C,'Bibliothèque transporteurs'!B:B))))</f>
        <v>16</v>
      </c>
      <c r="V253" t="str">
        <f>IF(COUNTIF('Bibliothèque transporteurs'!C:C,F253)=0,"inconnu",_xlfn.XLOOKUP(F253,'Bibliothèque transporteurs'!C:C,'Bibliothèque transporteurs'!E:E))</f>
        <v>CHRONOPOST</v>
      </c>
      <c r="W253">
        <f t="shared" si="25"/>
        <v>8.3000000000000007</v>
      </c>
      <c r="Y253" s="118">
        <f t="shared" si="23"/>
        <v>8.3000000000000007</v>
      </c>
      <c r="Z253" s="118" t="str">
        <f t="shared" si="20"/>
        <v>OK</v>
      </c>
    </row>
    <row r="254" spans="1:26" x14ac:dyDescent="0.2">
      <c r="A254" s="9">
        <f t="shared" si="21"/>
        <v>8.6878479116306888</v>
      </c>
      <c r="B254" s="9">
        <f t="shared" si="22"/>
        <v>7.9</v>
      </c>
      <c r="C254" s="9">
        <f t="shared" si="24"/>
        <v>7.4</v>
      </c>
      <c r="D254" s="8">
        <v>3752</v>
      </c>
      <c r="E254" t="s">
        <v>610</v>
      </c>
      <c r="F254">
        <v>16</v>
      </c>
      <c r="G254" t="s">
        <v>25</v>
      </c>
      <c r="H254" t="s">
        <v>28</v>
      </c>
      <c r="O254">
        <v>7.4</v>
      </c>
      <c r="S254">
        <f>_xlfn.XLOOKUP(E254,'Facture Chronopost'!L:L,'Facture Chronopost'!AA:AA,"")</f>
        <v>0.5</v>
      </c>
      <c r="T254">
        <f>IF(COUNTIF('Bibliothèque transporteurs'!C:C,F254)=0,"inconnu",_xlfn.XLOOKUP(F254,'Bibliothèque transporteurs'!C:C,'Bibliothèque transporteurs'!A:A))</f>
        <v>16</v>
      </c>
      <c r="U254">
        <f>IF(OR(F254="6C",F254="6B"),_xlfn.XLOOKUP(E254,'Facture Chronopost'!L:L,'Facture Chronopost'!X:X),IF(OR(F254=17,F254=44),F254&amp;"_"&amp;H254,IF(COUNTIF('Bibliothèque transporteurs'!C:C,F254)=0,"inconnu",_xlfn.XLOOKUP(F254,'Bibliothèque transporteurs'!C:C,'Bibliothèque transporteurs'!B:B))))</f>
        <v>16</v>
      </c>
      <c r="V254" t="str">
        <f>IF(COUNTIF('Bibliothèque transporteurs'!C:C,F254)=0,"inconnu",_xlfn.XLOOKUP(F254,'Bibliothèque transporteurs'!C:C,'Bibliothèque transporteurs'!E:E))</f>
        <v>CHRONOPOST</v>
      </c>
      <c r="W254">
        <f t="shared" si="25"/>
        <v>7.9</v>
      </c>
      <c r="Y254" s="118">
        <f t="shared" si="23"/>
        <v>7.9</v>
      </c>
      <c r="Z254" s="118" t="str">
        <f t="shared" si="20"/>
        <v>OK</v>
      </c>
    </row>
    <row r="255" spans="1:26" x14ac:dyDescent="0.2">
      <c r="A255" s="9">
        <f t="shared" si="21"/>
        <v>8.2182345110020023</v>
      </c>
      <c r="B255" s="9">
        <f t="shared" si="22"/>
        <v>7.5</v>
      </c>
      <c r="C255" s="9">
        <f t="shared" si="24"/>
        <v>7</v>
      </c>
      <c r="D255" s="8">
        <v>6235</v>
      </c>
      <c r="E255" t="s">
        <v>647</v>
      </c>
      <c r="F255">
        <v>16</v>
      </c>
      <c r="G255" t="s">
        <v>25</v>
      </c>
      <c r="H255" t="s">
        <v>28</v>
      </c>
      <c r="O255">
        <v>7</v>
      </c>
      <c r="S255">
        <f>_xlfn.XLOOKUP(E255,'Facture Chronopost'!L:L,'Facture Chronopost'!AA:AA,"")</f>
        <v>0.5</v>
      </c>
      <c r="T255">
        <f>IF(COUNTIF('Bibliothèque transporteurs'!C:C,F255)=0,"inconnu",_xlfn.XLOOKUP(F255,'Bibliothèque transporteurs'!C:C,'Bibliothèque transporteurs'!A:A))</f>
        <v>16</v>
      </c>
      <c r="U255">
        <f>IF(OR(F255="6C",F255="6B"),_xlfn.XLOOKUP(E255,'Facture Chronopost'!L:L,'Facture Chronopost'!X:X),IF(OR(F255=17,F255=44),F255&amp;"_"&amp;H255,IF(COUNTIF('Bibliothèque transporteurs'!C:C,F255)=0,"inconnu",_xlfn.XLOOKUP(F255,'Bibliothèque transporteurs'!C:C,'Bibliothèque transporteurs'!B:B))))</f>
        <v>16</v>
      </c>
      <c r="V255" t="str">
        <f>IF(COUNTIF('Bibliothèque transporteurs'!C:C,F255)=0,"inconnu",_xlfn.XLOOKUP(F255,'Bibliothèque transporteurs'!C:C,'Bibliothèque transporteurs'!E:E))</f>
        <v>CHRONOPOST</v>
      </c>
      <c r="W255">
        <f t="shared" si="25"/>
        <v>7.5</v>
      </c>
      <c r="Y255" s="118">
        <f t="shared" si="23"/>
        <v>7.5</v>
      </c>
      <c r="Z255" s="118" t="str">
        <f t="shared" si="20"/>
        <v>OK</v>
      </c>
    </row>
    <row r="256" spans="1:26" x14ac:dyDescent="0.2">
      <c r="A256" s="9">
        <f t="shared" si="21"/>
        <v>9.6270747128880583</v>
      </c>
      <c r="B256" s="9">
        <f t="shared" si="22"/>
        <v>8.6999999999999993</v>
      </c>
      <c r="C256" s="9">
        <f t="shared" si="24"/>
        <v>8.1999999999999993</v>
      </c>
      <c r="D256" s="8">
        <v>7515</v>
      </c>
      <c r="E256" t="s">
        <v>665</v>
      </c>
      <c r="F256">
        <v>16</v>
      </c>
      <c r="G256" t="s">
        <v>25</v>
      </c>
      <c r="H256" t="s">
        <v>28</v>
      </c>
      <c r="O256">
        <v>8.1999999999999993</v>
      </c>
      <c r="S256">
        <f>_xlfn.XLOOKUP(E256,'Facture Chronopost'!L:L,'Facture Chronopost'!AA:AA,"")</f>
        <v>0.5</v>
      </c>
      <c r="T256">
        <f>IF(COUNTIF('Bibliothèque transporteurs'!C:C,F256)=0,"inconnu",_xlfn.XLOOKUP(F256,'Bibliothèque transporteurs'!C:C,'Bibliothèque transporteurs'!A:A))</f>
        <v>16</v>
      </c>
      <c r="U256">
        <f>IF(OR(F256="6C",F256="6B"),_xlfn.XLOOKUP(E256,'Facture Chronopost'!L:L,'Facture Chronopost'!X:X),IF(OR(F256=17,F256=44),F256&amp;"_"&amp;H256,IF(COUNTIF('Bibliothèque transporteurs'!C:C,F256)=0,"inconnu",_xlfn.XLOOKUP(F256,'Bibliothèque transporteurs'!C:C,'Bibliothèque transporteurs'!B:B))))</f>
        <v>16</v>
      </c>
      <c r="V256" t="str">
        <f>IF(COUNTIF('Bibliothèque transporteurs'!C:C,F256)=0,"inconnu",_xlfn.XLOOKUP(F256,'Bibliothèque transporteurs'!C:C,'Bibliothèque transporteurs'!E:E))</f>
        <v>CHRONOPOST</v>
      </c>
      <c r="W256">
        <f t="shared" si="25"/>
        <v>8.6999999999999993</v>
      </c>
      <c r="Y256" s="118">
        <f t="shared" si="23"/>
        <v>8.6999999999999993</v>
      </c>
      <c r="Z256" s="118" t="str">
        <f t="shared" si="20"/>
        <v>OK</v>
      </c>
    </row>
    <row r="257" spans="1:26" x14ac:dyDescent="0.2">
      <c r="A257" s="9">
        <f t="shared" si="21"/>
        <v>10.096688113516745</v>
      </c>
      <c r="B257" s="9">
        <f t="shared" si="22"/>
        <v>9.1</v>
      </c>
      <c r="C257" s="9">
        <f t="shared" si="24"/>
        <v>8.6</v>
      </c>
      <c r="D257" s="8">
        <v>3752</v>
      </c>
      <c r="E257" t="s">
        <v>721</v>
      </c>
      <c r="F257">
        <v>16</v>
      </c>
      <c r="G257" t="s">
        <v>25</v>
      </c>
      <c r="H257" t="s">
        <v>28</v>
      </c>
      <c r="O257">
        <v>8.6</v>
      </c>
      <c r="S257">
        <f>_xlfn.XLOOKUP(E257,'Facture Chronopost'!L:L,'Facture Chronopost'!AA:AA,"")</f>
        <v>0.5</v>
      </c>
      <c r="T257">
        <f>IF(COUNTIF('Bibliothèque transporteurs'!C:C,F257)=0,"inconnu",_xlfn.XLOOKUP(F257,'Bibliothèque transporteurs'!C:C,'Bibliothèque transporteurs'!A:A))</f>
        <v>16</v>
      </c>
      <c r="U257">
        <f>IF(OR(F257="6C",F257="6B"),_xlfn.XLOOKUP(E257,'Facture Chronopost'!L:L,'Facture Chronopost'!X:X),IF(OR(F257=17,F257=44),F257&amp;"_"&amp;H257,IF(COUNTIF('Bibliothèque transporteurs'!C:C,F257)=0,"inconnu",_xlfn.XLOOKUP(F257,'Bibliothèque transporteurs'!C:C,'Bibliothèque transporteurs'!B:B))))</f>
        <v>16</v>
      </c>
      <c r="V257" t="str">
        <f>IF(COUNTIF('Bibliothèque transporteurs'!C:C,F257)=0,"inconnu",_xlfn.XLOOKUP(F257,'Bibliothèque transporteurs'!C:C,'Bibliothèque transporteurs'!E:E))</f>
        <v>CHRONOPOST</v>
      </c>
      <c r="W257">
        <f t="shared" si="25"/>
        <v>9.1</v>
      </c>
      <c r="Y257" s="118">
        <f t="shared" si="23"/>
        <v>9.1</v>
      </c>
      <c r="Z257" s="118" t="str">
        <f t="shared" si="20"/>
        <v>OK</v>
      </c>
    </row>
    <row r="258" spans="1:26" x14ac:dyDescent="0.2">
      <c r="A258" s="9">
        <f t="shared" si="21"/>
        <v>14.088402018860576</v>
      </c>
      <c r="B258" s="9">
        <f t="shared" si="22"/>
        <v>12.5</v>
      </c>
      <c r="C258" s="9">
        <f t="shared" si="24"/>
        <v>12</v>
      </c>
      <c r="D258" s="8">
        <v>6235</v>
      </c>
      <c r="E258" t="s">
        <v>685</v>
      </c>
      <c r="F258">
        <v>16</v>
      </c>
      <c r="G258" t="s">
        <v>25</v>
      </c>
      <c r="H258" t="s">
        <v>28</v>
      </c>
      <c r="O258">
        <v>7</v>
      </c>
      <c r="Q258">
        <v>5</v>
      </c>
      <c r="S258">
        <f>_xlfn.XLOOKUP(E258,'Facture Chronopost'!L:L,'Facture Chronopost'!AA:AA,"")</f>
        <v>0.5</v>
      </c>
      <c r="T258">
        <f>IF(COUNTIF('Bibliothèque transporteurs'!C:C,F258)=0,"inconnu",_xlfn.XLOOKUP(F258,'Bibliothèque transporteurs'!C:C,'Bibliothèque transporteurs'!A:A))</f>
        <v>16</v>
      </c>
      <c r="U258">
        <f>IF(OR(F258="6C",F258="6B"),_xlfn.XLOOKUP(E258,'Facture Chronopost'!L:L,'Facture Chronopost'!X:X),IF(OR(F258=17,F258=44),F258&amp;"_"&amp;H258,IF(COUNTIF('Bibliothèque transporteurs'!C:C,F258)=0,"inconnu",_xlfn.XLOOKUP(F258,'Bibliothèque transporteurs'!C:C,'Bibliothèque transporteurs'!B:B))))</f>
        <v>16</v>
      </c>
      <c r="V258" t="str">
        <f>IF(COUNTIF('Bibliothèque transporteurs'!C:C,F258)=0,"inconnu",_xlfn.XLOOKUP(F258,'Bibliothèque transporteurs'!C:C,'Bibliothèque transporteurs'!E:E))</f>
        <v>CHRONOPOST</v>
      </c>
      <c r="W258">
        <f t="shared" si="25"/>
        <v>7.3</v>
      </c>
      <c r="Y258" s="118">
        <f t="shared" si="23"/>
        <v>7.5</v>
      </c>
      <c r="Z258" s="118" t="str">
        <f t="shared" si="20"/>
        <v>Non</v>
      </c>
    </row>
    <row r="259" spans="1:26" ht="15.75" customHeight="1" x14ac:dyDescent="0.2">
      <c r="A259" s="9">
        <f t="shared" si="21"/>
        <v>8.2182345110020023</v>
      </c>
      <c r="B259" s="9">
        <f t="shared" si="22"/>
        <v>7.5</v>
      </c>
      <c r="C259" s="9">
        <f t="shared" si="24"/>
        <v>7</v>
      </c>
      <c r="D259" s="8">
        <v>6235</v>
      </c>
      <c r="E259" t="s">
        <v>716</v>
      </c>
      <c r="F259">
        <v>16</v>
      </c>
      <c r="G259" t="s">
        <v>25</v>
      </c>
      <c r="H259" t="s">
        <v>28</v>
      </c>
      <c r="O259">
        <v>7</v>
      </c>
      <c r="S259">
        <f>_xlfn.XLOOKUP(E259,'Facture Chronopost'!L:L,'Facture Chronopost'!AA:AA,"")</f>
        <v>0.5</v>
      </c>
      <c r="T259">
        <f>IF(COUNTIF('Bibliothèque transporteurs'!C:C,F259)=0,"inconnu",_xlfn.XLOOKUP(F259,'Bibliothèque transporteurs'!C:C,'Bibliothèque transporteurs'!A:A))</f>
        <v>16</v>
      </c>
      <c r="U259">
        <f>IF(OR(F259="6C",F259="6B"),_xlfn.XLOOKUP(E259,'Facture Chronopost'!L:L,'Facture Chronopost'!X:X),IF(OR(F259=17,F259=44),F259&amp;"_"&amp;H259,IF(COUNTIF('Bibliothèque transporteurs'!C:C,F259)=0,"inconnu",_xlfn.XLOOKUP(F259,'Bibliothèque transporteurs'!C:C,'Bibliothèque transporteurs'!B:B))))</f>
        <v>16</v>
      </c>
      <c r="V259" t="str">
        <f>IF(COUNTIF('Bibliothèque transporteurs'!C:C,F259)=0,"inconnu",_xlfn.XLOOKUP(F259,'Bibliothèque transporteurs'!C:C,'Bibliothèque transporteurs'!E:E))</f>
        <v>CHRONOPOST</v>
      </c>
      <c r="W259">
        <f t="shared" si="25"/>
        <v>7.5</v>
      </c>
      <c r="Y259" s="118">
        <f t="shared" si="23"/>
        <v>7.5</v>
      </c>
      <c r="Z259" s="118" t="str">
        <f t="shared" si="20"/>
        <v>OK</v>
      </c>
    </row>
    <row r="260" spans="1:26" x14ac:dyDescent="0.2">
      <c r="A260" s="9">
        <f t="shared" si="21"/>
        <v>8.6878479116306888</v>
      </c>
      <c r="B260" s="9">
        <f t="shared" si="22"/>
        <v>7.9</v>
      </c>
      <c r="C260" s="9">
        <f t="shared" si="24"/>
        <v>7.4</v>
      </c>
      <c r="D260" s="8">
        <v>8640</v>
      </c>
      <c r="E260" t="s">
        <v>624</v>
      </c>
      <c r="F260">
        <v>16</v>
      </c>
      <c r="G260" t="s">
        <v>25</v>
      </c>
      <c r="H260" t="s">
        <v>28</v>
      </c>
      <c r="O260">
        <v>7.4</v>
      </c>
      <c r="S260">
        <f>_xlfn.XLOOKUP(E260,'Facture Chronopost'!L:L,'Facture Chronopost'!AA:AA,"")</f>
        <v>0.5</v>
      </c>
      <c r="T260">
        <f>IF(COUNTIF('Bibliothèque transporteurs'!C:C,F260)=0,"inconnu",_xlfn.XLOOKUP(F260,'Bibliothèque transporteurs'!C:C,'Bibliothèque transporteurs'!A:A))</f>
        <v>16</v>
      </c>
      <c r="U260">
        <f>IF(OR(F260="6C",F260="6B"),_xlfn.XLOOKUP(E260,'Facture Chronopost'!L:L,'Facture Chronopost'!X:X),IF(OR(F260=17,F260=44),F260&amp;"_"&amp;H260,IF(COUNTIF('Bibliothèque transporteurs'!C:C,F260)=0,"inconnu",_xlfn.XLOOKUP(F260,'Bibliothèque transporteurs'!C:C,'Bibliothèque transporteurs'!B:B))))</f>
        <v>16</v>
      </c>
      <c r="V260" t="str">
        <f>IF(COUNTIF('Bibliothèque transporteurs'!C:C,F260)=0,"inconnu",_xlfn.XLOOKUP(F260,'Bibliothèque transporteurs'!C:C,'Bibliothèque transporteurs'!E:E))</f>
        <v>CHRONOPOST</v>
      </c>
      <c r="W260">
        <f t="shared" si="25"/>
        <v>7.9</v>
      </c>
      <c r="Y260" s="118">
        <f t="shared" si="23"/>
        <v>7.9</v>
      </c>
      <c r="Z260" s="118" t="str">
        <f t="shared" si="20"/>
        <v>OK</v>
      </c>
    </row>
    <row r="261" spans="1:26" x14ac:dyDescent="0.2">
      <c r="A261" s="9">
        <f t="shared" si="21"/>
        <v>9.1574613122593735</v>
      </c>
      <c r="B261" s="9">
        <f t="shared" si="22"/>
        <v>8.3000000000000007</v>
      </c>
      <c r="C261" s="9">
        <f t="shared" si="24"/>
        <v>7.8</v>
      </c>
      <c r="D261" s="8">
        <v>8640</v>
      </c>
      <c r="E261" t="s">
        <v>654</v>
      </c>
      <c r="F261">
        <v>16</v>
      </c>
      <c r="G261" t="s">
        <v>25</v>
      </c>
      <c r="H261" t="s">
        <v>28</v>
      </c>
      <c r="O261">
        <v>7.8</v>
      </c>
      <c r="S261">
        <f>_xlfn.XLOOKUP(E261,'Facture Chronopost'!L:L,'Facture Chronopost'!AA:AA,"")</f>
        <v>0.5</v>
      </c>
      <c r="T261">
        <f>IF(COUNTIF('Bibliothèque transporteurs'!C:C,F261)=0,"inconnu",_xlfn.XLOOKUP(F261,'Bibliothèque transporteurs'!C:C,'Bibliothèque transporteurs'!A:A))</f>
        <v>16</v>
      </c>
      <c r="U261">
        <f>IF(OR(F261="6C",F261="6B"),_xlfn.XLOOKUP(E261,'Facture Chronopost'!L:L,'Facture Chronopost'!X:X),IF(OR(F261=17,F261=44),F261&amp;"_"&amp;H261,IF(COUNTIF('Bibliothèque transporteurs'!C:C,F261)=0,"inconnu",_xlfn.XLOOKUP(F261,'Bibliothèque transporteurs'!C:C,'Bibliothèque transporteurs'!B:B))))</f>
        <v>16</v>
      </c>
      <c r="V261" t="str">
        <f>IF(COUNTIF('Bibliothèque transporteurs'!C:C,F261)=0,"inconnu",_xlfn.XLOOKUP(F261,'Bibliothèque transporteurs'!C:C,'Bibliothèque transporteurs'!E:E))</f>
        <v>CHRONOPOST</v>
      </c>
      <c r="W261">
        <f t="shared" si="25"/>
        <v>8.3000000000000007</v>
      </c>
      <c r="Y261" s="118">
        <f t="shared" si="23"/>
        <v>8.3000000000000007</v>
      </c>
      <c r="Z261" s="118" t="str">
        <f t="shared" si="20"/>
        <v>OK</v>
      </c>
    </row>
    <row r="262" spans="1:26" x14ac:dyDescent="0.2">
      <c r="A262" s="9">
        <f t="shared" si="21"/>
        <v>9.1574613122593735</v>
      </c>
      <c r="B262" s="9">
        <f t="shared" si="22"/>
        <v>8.3000000000000007</v>
      </c>
      <c r="C262" s="9">
        <f t="shared" si="24"/>
        <v>7.8</v>
      </c>
      <c r="D262" s="8">
        <v>8640</v>
      </c>
      <c r="E262" t="s">
        <v>704</v>
      </c>
      <c r="F262">
        <v>16</v>
      </c>
      <c r="G262" t="s">
        <v>25</v>
      </c>
      <c r="H262" t="s">
        <v>28</v>
      </c>
      <c r="O262">
        <v>7.8</v>
      </c>
      <c r="S262">
        <f>_xlfn.XLOOKUP(E262,'Facture Chronopost'!L:L,'Facture Chronopost'!AA:AA,"")</f>
        <v>0.5</v>
      </c>
      <c r="T262">
        <f>IF(COUNTIF('Bibliothèque transporteurs'!C:C,F262)=0,"inconnu",_xlfn.XLOOKUP(F262,'Bibliothèque transporteurs'!C:C,'Bibliothèque transporteurs'!A:A))</f>
        <v>16</v>
      </c>
      <c r="U262">
        <f>IF(OR(F262="6C",F262="6B"),_xlfn.XLOOKUP(E262,'Facture Chronopost'!L:L,'Facture Chronopost'!X:X),IF(OR(F262=17,F262=44),F262&amp;"_"&amp;H262,IF(COUNTIF('Bibliothèque transporteurs'!C:C,F262)=0,"inconnu",_xlfn.XLOOKUP(F262,'Bibliothèque transporteurs'!C:C,'Bibliothèque transporteurs'!B:B))))</f>
        <v>16</v>
      </c>
      <c r="V262" t="str">
        <f>IF(COUNTIF('Bibliothèque transporteurs'!C:C,F262)=0,"inconnu",_xlfn.XLOOKUP(F262,'Bibliothèque transporteurs'!C:C,'Bibliothèque transporteurs'!E:E))</f>
        <v>CHRONOPOST</v>
      </c>
      <c r="W262">
        <f t="shared" si="25"/>
        <v>8.3000000000000007</v>
      </c>
      <c r="Y262" s="118">
        <f t="shared" si="23"/>
        <v>8.3000000000000007</v>
      </c>
      <c r="Z262" s="118" t="str">
        <f t="shared" si="20"/>
        <v>OK</v>
      </c>
    </row>
    <row r="263" spans="1:26" x14ac:dyDescent="0.2">
      <c r="A263" s="9">
        <f t="shared" si="21"/>
        <v>15.96685562137532</v>
      </c>
      <c r="B263" s="9">
        <f t="shared" si="22"/>
        <v>14.100000000000001</v>
      </c>
      <c r="C263" s="9">
        <f t="shared" si="24"/>
        <v>13.6</v>
      </c>
      <c r="D263" s="8">
        <v>6235</v>
      </c>
      <c r="E263" t="s">
        <v>724</v>
      </c>
      <c r="F263">
        <v>16</v>
      </c>
      <c r="G263" t="s">
        <v>25</v>
      </c>
      <c r="H263" t="s">
        <v>28</v>
      </c>
      <c r="O263">
        <v>8.6</v>
      </c>
      <c r="Q263">
        <v>5</v>
      </c>
      <c r="S263">
        <f>_xlfn.XLOOKUP(E263,'Facture Chronopost'!L:L,'Facture Chronopost'!AA:AA,"")</f>
        <v>0.5</v>
      </c>
      <c r="T263">
        <f>IF(COUNTIF('Bibliothèque transporteurs'!C:C,F263)=0,"inconnu",_xlfn.XLOOKUP(F263,'Bibliothèque transporteurs'!C:C,'Bibliothèque transporteurs'!A:A))</f>
        <v>16</v>
      </c>
      <c r="U263">
        <f>IF(OR(F263="6C",F263="6B"),_xlfn.XLOOKUP(E263,'Facture Chronopost'!L:L,'Facture Chronopost'!X:X),IF(OR(F263=17,F263=44),F263&amp;"_"&amp;H263,IF(COUNTIF('Bibliothèque transporteurs'!C:C,F263)=0,"inconnu",_xlfn.XLOOKUP(F263,'Bibliothèque transporteurs'!C:C,'Bibliothèque transporteurs'!B:B))))</f>
        <v>16</v>
      </c>
      <c r="V263" t="str">
        <f>IF(COUNTIF('Bibliothèque transporteurs'!C:C,F263)=0,"inconnu",_xlfn.XLOOKUP(F263,'Bibliothèque transporteurs'!C:C,'Bibliothèque transporteurs'!E:E))</f>
        <v>CHRONOPOST</v>
      </c>
      <c r="W263">
        <f t="shared" si="25"/>
        <v>8.92</v>
      </c>
      <c r="Y263" s="118">
        <f t="shared" si="23"/>
        <v>9.1</v>
      </c>
      <c r="Z263" s="118" t="str">
        <f t="shared" si="20"/>
        <v>Non</v>
      </c>
    </row>
    <row r="264" spans="1:26" x14ac:dyDescent="0.2">
      <c r="A264" s="9">
        <f t="shared" si="21"/>
        <v>8.2182345110020023</v>
      </c>
      <c r="B264" s="9">
        <f t="shared" si="22"/>
        <v>7.5</v>
      </c>
      <c r="C264" s="9">
        <f t="shared" si="24"/>
        <v>7</v>
      </c>
      <c r="D264" s="8">
        <v>6813</v>
      </c>
      <c r="E264" t="s">
        <v>679</v>
      </c>
      <c r="F264">
        <v>16</v>
      </c>
      <c r="G264" t="s">
        <v>25</v>
      </c>
      <c r="H264" t="s">
        <v>28</v>
      </c>
      <c r="O264">
        <v>7</v>
      </c>
      <c r="S264">
        <f>_xlfn.XLOOKUP(E264,'Facture Chronopost'!L:L,'Facture Chronopost'!AA:AA,"")</f>
        <v>0.5</v>
      </c>
      <c r="T264">
        <f>IF(COUNTIF('Bibliothèque transporteurs'!C:C,F264)=0,"inconnu",_xlfn.XLOOKUP(F264,'Bibliothèque transporteurs'!C:C,'Bibliothèque transporteurs'!A:A))</f>
        <v>16</v>
      </c>
      <c r="U264">
        <f>IF(OR(F264="6C",F264="6B"),_xlfn.XLOOKUP(E264,'Facture Chronopost'!L:L,'Facture Chronopost'!X:X),IF(OR(F264=17,F264=44),F264&amp;"_"&amp;H264,IF(COUNTIF('Bibliothèque transporteurs'!C:C,F264)=0,"inconnu",_xlfn.XLOOKUP(F264,'Bibliothèque transporteurs'!C:C,'Bibliothèque transporteurs'!B:B))))</f>
        <v>16</v>
      </c>
      <c r="V264" t="str">
        <f>IF(COUNTIF('Bibliothèque transporteurs'!C:C,F264)=0,"inconnu",_xlfn.XLOOKUP(F264,'Bibliothèque transporteurs'!C:C,'Bibliothèque transporteurs'!E:E))</f>
        <v>CHRONOPOST</v>
      </c>
      <c r="W264">
        <f t="shared" si="25"/>
        <v>7.5</v>
      </c>
      <c r="Y264" s="118">
        <f t="shared" si="23"/>
        <v>7.5</v>
      </c>
      <c r="Z264" s="118" t="str">
        <f t="shared" si="20"/>
        <v>OK</v>
      </c>
    </row>
    <row r="265" spans="1:26" x14ac:dyDescent="0.2">
      <c r="A265" s="9">
        <f t="shared" si="21"/>
        <v>15.96685562137532</v>
      </c>
      <c r="B265" s="9">
        <f t="shared" si="22"/>
        <v>14.100000000000001</v>
      </c>
      <c r="C265" s="9">
        <f t="shared" si="24"/>
        <v>13.6</v>
      </c>
      <c r="D265" s="8">
        <v>6235</v>
      </c>
      <c r="E265" t="s">
        <v>725</v>
      </c>
      <c r="F265">
        <v>16</v>
      </c>
      <c r="G265" t="s">
        <v>25</v>
      </c>
      <c r="H265" t="s">
        <v>28</v>
      </c>
      <c r="O265">
        <v>8.6</v>
      </c>
      <c r="Q265">
        <v>5</v>
      </c>
      <c r="S265">
        <f>_xlfn.XLOOKUP(E265,'Facture Chronopost'!L:L,'Facture Chronopost'!AA:AA,"")</f>
        <v>0.5</v>
      </c>
      <c r="T265">
        <f>IF(COUNTIF('Bibliothèque transporteurs'!C:C,F265)=0,"inconnu",_xlfn.XLOOKUP(F265,'Bibliothèque transporteurs'!C:C,'Bibliothèque transporteurs'!A:A))</f>
        <v>16</v>
      </c>
      <c r="U265">
        <f>IF(OR(F265="6C",F265="6B"),_xlfn.XLOOKUP(E265,'Facture Chronopost'!L:L,'Facture Chronopost'!X:X),IF(OR(F265=17,F265=44),F265&amp;"_"&amp;H265,IF(COUNTIF('Bibliothèque transporteurs'!C:C,F265)=0,"inconnu",_xlfn.XLOOKUP(F265,'Bibliothèque transporteurs'!C:C,'Bibliothèque transporteurs'!B:B))))</f>
        <v>16</v>
      </c>
      <c r="V265" t="str">
        <f>IF(COUNTIF('Bibliothèque transporteurs'!C:C,F265)=0,"inconnu",_xlfn.XLOOKUP(F265,'Bibliothèque transporteurs'!C:C,'Bibliothèque transporteurs'!E:E))</f>
        <v>CHRONOPOST</v>
      </c>
      <c r="W265">
        <f t="shared" si="25"/>
        <v>8.92</v>
      </c>
      <c r="Y265" s="118">
        <f t="shared" si="23"/>
        <v>9.1</v>
      </c>
      <c r="Z265" s="118" t="str">
        <f t="shared" si="20"/>
        <v>Non</v>
      </c>
    </row>
    <row r="266" spans="1:26" x14ac:dyDescent="0.2">
      <c r="A266" s="9">
        <f t="shared" si="21"/>
        <v>11.035914914774118</v>
      </c>
      <c r="B266" s="9">
        <f t="shared" si="22"/>
        <v>9.9</v>
      </c>
      <c r="C266" s="9">
        <f t="shared" si="24"/>
        <v>9.4</v>
      </c>
      <c r="D266" s="8">
        <v>6235</v>
      </c>
      <c r="E266" t="s">
        <v>651</v>
      </c>
      <c r="F266">
        <v>16</v>
      </c>
      <c r="G266" t="s">
        <v>25</v>
      </c>
      <c r="H266" t="s">
        <v>28</v>
      </c>
      <c r="O266">
        <v>9.4</v>
      </c>
      <c r="S266">
        <f>_xlfn.XLOOKUP(E266,'Facture Chronopost'!L:L,'Facture Chronopost'!AA:AA,"")</f>
        <v>0.5</v>
      </c>
      <c r="T266">
        <f>IF(COUNTIF('Bibliothèque transporteurs'!C:C,F266)=0,"inconnu",_xlfn.XLOOKUP(F266,'Bibliothèque transporteurs'!C:C,'Bibliothèque transporteurs'!A:A))</f>
        <v>16</v>
      </c>
      <c r="U266">
        <f>IF(OR(F266="6C",F266="6B"),_xlfn.XLOOKUP(E266,'Facture Chronopost'!L:L,'Facture Chronopost'!X:X),IF(OR(F266=17,F266=44),F266&amp;"_"&amp;H266,IF(COUNTIF('Bibliothèque transporteurs'!C:C,F266)=0,"inconnu",_xlfn.XLOOKUP(F266,'Bibliothèque transporteurs'!C:C,'Bibliothèque transporteurs'!B:B))))</f>
        <v>16</v>
      </c>
      <c r="V266" t="str">
        <f>IF(COUNTIF('Bibliothèque transporteurs'!C:C,F266)=0,"inconnu",_xlfn.XLOOKUP(F266,'Bibliothèque transporteurs'!C:C,'Bibliothèque transporteurs'!E:E))</f>
        <v>CHRONOPOST</v>
      </c>
      <c r="W266">
        <f t="shared" si="25"/>
        <v>9.9</v>
      </c>
      <c r="Y266" s="118">
        <f t="shared" si="23"/>
        <v>9.9</v>
      </c>
      <c r="Z266" s="118" t="str">
        <f t="shared" ref="Z266:Z329" si="26">IF(Y266=W266,"OK","Non")</f>
        <v>OK</v>
      </c>
    </row>
    <row r="267" spans="1:26" x14ac:dyDescent="0.2">
      <c r="A267" s="9">
        <f t="shared" ref="A267:A330" si="27">C267/SUM(C:C)*(SUM(C:C)+$X$2)</f>
        <v>9.1574613122593735</v>
      </c>
      <c r="B267" s="9">
        <f t="shared" ref="B267:B330" si="28">C267/SUM(C:C)*(SUM(C:C)+SUM($N$3:$O$7))+S267</f>
        <v>8.3000000000000007</v>
      </c>
      <c r="C267" s="9">
        <f t="shared" si="24"/>
        <v>7.8</v>
      </c>
      <c r="D267" s="8">
        <v>9160</v>
      </c>
      <c r="E267" t="s">
        <v>750</v>
      </c>
      <c r="F267">
        <v>16</v>
      </c>
      <c r="G267" t="s">
        <v>25</v>
      </c>
      <c r="H267" t="s">
        <v>28</v>
      </c>
      <c r="O267">
        <v>7.8</v>
      </c>
      <c r="S267">
        <f>_xlfn.XLOOKUP(E267,'Facture Chronopost'!L:L,'Facture Chronopost'!AA:AA,"")</f>
        <v>0.5</v>
      </c>
      <c r="T267">
        <f>IF(COUNTIF('Bibliothèque transporteurs'!C:C,F267)=0,"inconnu",_xlfn.XLOOKUP(F267,'Bibliothèque transporteurs'!C:C,'Bibliothèque transporteurs'!A:A))</f>
        <v>16</v>
      </c>
      <c r="U267">
        <f>IF(OR(F267="6C",F267="6B"),_xlfn.XLOOKUP(E267,'Facture Chronopost'!L:L,'Facture Chronopost'!X:X),IF(OR(F267=17,F267=44),F267&amp;"_"&amp;H267,IF(COUNTIF('Bibliothèque transporteurs'!C:C,F267)=0,"inconnu",_xlfn.XLOOKUP(F267,'Bibliothèque transporteurs'!C:C,'Bibliothèque transporteurs'!B:B))))</f>
        <v>16</v>
      </c>
      <c r="V267" t="str">
        <f>IF(COUNTIF('Bibliothèque transporteurs'!C:C,F267)=0,"inconnu",_xlfn.XLOOKUP(F267,'Bibliothèque transporteurs'!C:C,'Bibliothèque transporteurs'!E:E))</f>
        <v>CHRONOPOST</v>
      </c>
      <c r="W267">
        <f t="shared" si="25"/>
        <v>8.3000000000000007</v>
      </c>
      <c r="Y267" s="118">
        <f t="shared" ref="Y267:Y330" si="29">ROUNDUP(B267,2)-M267-L267-N267-J267-K267-I267-Q267</f>
        <v>8.3000000000000007</v>
      </c>
      <c r="Z267" s="118" t="str">
        <f t="shared" si="26"/>
        <v>OK</v>
      </c>
    </row>
    <row r="268" spans="1:26" x14ac:dyDescent="0.2">
      <c r="A268" s="9">
        <f t="shared" si="27"/>
        <v>8.2182345110020023</v>
      </c>
      <c r="B268" s="9">
        <f t="shared" si="28"/>
        <v>7.5</v>
      </c>
      <c r="C268" s="9">
        <f t="shared" si="24"/>
        <v>7</v>
      </c>
      <c r="D268" s="8">
        <v>6235</v>
      </c>
      <c r="E268" t="s">
        <v>734</v>
      </c>
      <c r="F268">
        <v>16</v>
      </c>
      <c r="G268" t="s">
        <v>25</v>
      </c>
      <c r="H268" t="s">
        <v>28</v>
      </c>
      <c r="O268">
        <v>7</v>
      </c>
      <c r="S268">
        <f>_xlfn.XLOOKUP(E268,'Facture Chronopost'!L:L,'Facture Chronopost'!AA:AA,"")</f>
        <v>0.5</v>
      </c>
      <c r="T268">
        <f>IF(COUNTIF('Bibliothèque transporteurs'!C:C,F268)=0,"inconnu",_xlfn.XLOOKUP(F268,'Bibliothèque transporteurs'!C:C,'Bibliothèque transporteurs'!A:A))</f>
        <v>16</v>
      </c>
      <c r="U268">
        <f>IF(OR(F268="6C",F268="6B"),_xlfn.XLOOKUP(E268,'Facture Chronopost'!L:L,'Facture Chronopost'!X:X),IF(OR(F268=17,F268=44),F268&amp;"_"&amp;H268,IF(COUNTIF('Bibliothèque transporteurs'!C:C,F268)=0,"inconnu",_xlfn.XLOOKUP(F268,'Bibliothèque transporteurs'!C:C,'Bibliothèque transporteurs'!B:B))))</f>
        <v>16</v>
      </c>
      <c r="V268" t="str">
        <f>IF(COUNTIF('Bibliothèque transporteurs'!C:C,F268)=0,"inconnu",_xlfn.XLOOKUP(F268,'Bibliothèque transporteurs'!C:C,'Bibliothèque transporteurs'!E:E))</f>
        <v>CHRONOPOST</v>
      </c>
      <c r="W268">
        <f t="shared" si="25"/>
        <v>7.5</v>
      </c>
      <c r="Y268" s="118">
        <f t="shared" si="29"/>
        <v>7.5</v>
      </c>
      <c r="Z268" s="118" t="str">
        <f t="shared" si="26"/>
        <v>OK</v>
      </c>
    </row>
    <row r="269" spans="1:26" x14ac:dyDescent="0.2">
      <c r="A269" s="9">
        <f t="shared" si="27"/>
        <v>8.2182345110020023</v>
      </c>
      <c r="B269" s="9">
        <f t="shared" si="28"/>
        <v>7.5</v>
      </c>
      <c r="C269" s="9">
        <f t="shared" si="24"/>
        <v>7</v>
      </c>
      <c r="D269" s="8">
        <v>3752</v>
      </c>
      <c r="E269" t="s">
        <v>745</v>
      </c>
      <c r="F269">
        <v>16</v>
      </c>
      <c r="G269" t="s">
        <v>25</v>
      </c>
      <c r="H269" t="s">
        <v>28</v>
      </c>
      <c r="O269">
        <v>7</v>
      </c>
      <c r="S269">
        <f>_xlfn.XLOOKUP(E269,'Facture Chronopost'!L:L,'Facture Chronopost'!AA:AA,"")</f>
        <v>0.5</v>
      </c>
      <c r="T269">
        <f>IF(COUNTIF('Bibliothèque transporteurs'!C:C,F269)=0,"inconnu",_xlfn.XLOOKUP(F269,'Bibliothèque transporteurs'!C:C,'Bibliothèque transporteurs'!A:A))</f>
        <v>16</v>
      </c>
      <c r="U269">
        <f>IF(OR(F269="6C",F269="6B"),_xlfn.XLOOKUP(E269,'Facture Chronopost'!L:L,'Facture Chronopost'!X:X),IF(OR(F269=17,F269=44),F269&amp;"_"&amp;H269,IF(COUNTIF('Bibliothèque transporteurs'!C:C,F269)=0,"inconnu",_xlfn.XLOOKUP(F269,'Bibliothèque transporteurs'!C:C,'Bibliothèque transporteurs'!B:B))))</f>
        <v>16</v>
      </c>
      <c r="V269" t="str">
        <f>IF(COUNTIF('Bibliothèque transporteurs'!C:C,F269)=0,"inconnu",_xlfn.XLOOKUP(F269,'Bibliothèque transporteurs'!C:C,'Bibliothèque transporteurs'!E:E))</f>
        <v>CHRONOPOST</v>
      </c>
      <c r="W269">
        <f t="shared" si="25"/>
        <v>7.5</v>
      </c>
      <c r="Y269" s="118">
        <f t="shared" si="29"/>
        <v>7.5</v>
      </c>
      <c r="Z269" s="118" t="str">
        <f t="shared" si="26"/>
        <v>OK</v>
      </c>
    </row>
    <row r="270" spans="1:26" x14ac:dyDescent="0.2">
      <c r="A270" s="9">
        <f t="shared" si="27"/>
        <v>8.2182345110020023</v>
      </c>
      <c r="B270" s="9">
        <f t="shared" si="28"/>
        <v>7.5</v>
      </c>
      <c r="C270" s="9">
        <f t="shared" ref="C270:C333" si="30">SUM(I270:Q270)-N270-P270</f>
        <v>7</v>
      </c>
      <c r="D270" s="8">
        <v>6235</v>
      </c>
      <c r="E270" t="s">
        <v>773</v>
      </c>
      <c r="F270">
        <v>16</v>
      </c>
      <c r="G270" t="s">
        <v>25</v>
      </c>
      <c r="H270" t="s">
        <v>28</v>
      </c>
      <c r="O270">
        <v>7</v>
      </c>
      <c r="S270">
        <f>_xlfn.XLOOKUP(E270,'Facture Chronopost'!L:L,'Facture Chronopost'!AA:AA,"")</f>
        <v>0.5</v>
      </c>
      <c r="T270">
        <f>IF(COUNTIF('Bibliothèque transporteurs'!C:C,F270)=0,"inconnu",_xlfn.XLOOKUP(F270,'Bibliothèque transporteurs'!C:C,'Bibliothèque transporteurs'!A:A))</f>
        <v>16</v>
      </c>
      <c r="U270">
        <f>IF(OR(F270="6C",F270="6B"),_xlfn.XLOOKUP(E270,'Facture Chronopost'!L:L,'Facture Chronopost'!X:X),IF(OR(F270=17,F270=44),F270&amp;"_"&amp;H270,IF(COUNTIF('Bibliothèque transporteurs'!C:C,F270)=0,"inconnu",_xlfn.XLOOKUP(F270,'Bibliothèque transporteurs'!C:C,'Bibliothèque transporteurs'!B:B))))</f>
        <v>16</v>
      </c>
      <c r="V270" t="str">
        <f>IF(COUNTIF('Bibliothèque transporteurs'!C:C,F270)=0,"inconnu",_xlfn.XLOOKUP(F270,'Bibliothèque transporteurs'!C:C,'Bibliothèque transporteurs'!E:E))</f>
        <v>CHRONOPOST</v>
      </c>
      <c r="W270">
        <f t="shared" si="25"/>
        <v>7.5</v>
      </c>
      <c r="Y270" s="118">
        <f t="shared" si="29"/>
        <v>7.5</v>
      </c>
      <c r="Z270" s="118" t="str">
        <f t="shared" si="26"/>
        <v>OK</v>
      </c>
    </row>
    <row r="271" spans="1:26" x14ac:dyDescent="0.2">
      <c r="A271" s="9">
        <f t="shared" si="27"/>
        <v>9.1574613122593735</v>
      </c>
      <c r="B271" s="9">
        <f t="shared" si="28"/>
        <v>8.3000000000000007</v>
      </c>
      <c r="C271" s="9">
        <f t="shared" si="30"/>
        <v>7.8</v>
      </c>
      <c r="D271" s="8">
        <v>8640</v>
      </c>
      <c r="E271" t="s">
        <v>793</v>
      </c>
      <c r="F271">
        <v>16</v>
      </c>
      <c r="G271" t="s">
        <v>25</v>
      </c>
      <c r="H271" t="s">
        <v>28</v>
      </c>
      <c r="O271">
        <v>7.8</v>
      </c>
      <c r="S271">
        <f>_xlfn.XLOOKUP(E271,'Facture Chronopost'!L:L,'Facture Chronopost'!AA:AA,"")</f>
        <v>0.5</v>
      </c>
      <c r="T271">
        <f>IF(COUNTIF('Bibliothèque transporteurs'!C:C,F271)=0,"inconnu",_xlfn.XLOOKUP(F271,'Bibliothèque transporteurs'!C:C,'Bibliothèque transporteurs'!A:A))</f>
        <v>16</v>
      </c>
      <c r="U271">
        <f>IF(OR(F271="6C",F271="6B"),_xlfn.XLOOKUP(E271,'Facture Chronopost'!L:L,'Facture Chronopost'!X:X),IF(OR(F271=17,F271=44),F271&amp;"_"&amp;H271,IF(COUNTIF('Bibliothèque transporteurs'!C:C,F271)=0,"inconnu",_xlfn.XLOOKUP(F271,'Bibliothèque transporteurs'!C:C,'Bibliothèque transporteurs'!B:B))))</f>
        <v>16</v>
      </c>
      <c r="V271" t="str">
        <f>IF(COUNTIF('Bibliothèque transporteurs'!C:C,F271)=0,"inconnu",_xlfn.XLOOKUP(F271,'Bibliothèque transporteurs'!C:C,'Bibliothèque transporteurs'!E:E))</f>
        <v>CHRONOPOST</v>
      </c>
      <c r="W271">
        <f t="shared" ref="W271:W334" si="31">IF(T271="FR_2SHOP",O271,IF(O271=0,0,ROUNDUP(O271/C271*B271,2)))</f>
        <v>8.3000000000000007</v>
      </c>
      <c r="Y271" s="118">
        <f t="shared" si="29"/>
        <v>8.3000000000000007</v>
      </c>
      <c r="Z271" s="118" t="str">
        <f t="shared" si="26"/>
        <v>OK</v>
      </c>
    </row>
    <row r="272" spans="1:26" x14ac:dyDescent="0.2">
      <c r="A272" s="9">
        <f t="shared" si="27"/>
        <v>8.2182345110020023</v>
      </c>
      <c r="B272" s="9">
        <f t="shared" si="28"/>
        <v>7.5</v>
      </c>
      <c r="C272" s="9">
        <f t="shared" si="30"/>
        <v>7</v>
      </c>
      <c r="D272" s="8">
        <v>4813</v>
      </c>
      <c r="E272" t="s">
        <v>783</v>
      </c>
      <c r="F272">
        <v>16</v>
      </c>
      <c r="G272" t="s">
        <v>25</v>
      </c>
      <c r="H272" t="s">
        <v>28</v>
      </c>
      <c r="O272">
        <v>7</v>
      </c>
      <c r="S272">
        <f>_xlfn.XLOOKUP(E272,'Facture Chronopost'!L:L,'Facture Chronopost'!AA:AA,"")</f>
        <v>0.5</v>
      </c>
      <c r="T272">
        <f>IF(COUNTIF('Bibliothèque transporteurs'!C:C,F272)=0,"inconnu",_xlfn.XLOOKUP(F272,'Bibliothèque transporteurs'!C:C,'Bibliothèque transporteurs'!A:A))</f>
        <v>16</v>
      </c>
      <c r="U272">
        <f>IF(OR(F272="6C",F272="6B"),_xlfn.XLOOKUP(E272,'Facture Chronopost'!L:L,'Facture Chronopost'!X:X),IF(OR(F272=17,F272=44),F272&amp;"_"&amp;H272,IF(COUNTIF('Bibliothèque transporteurs'!C:C,F272)=0,"inconnu",_xlfn.XLOOKUP(F272,'Bibliothèque transporteurs'!C:C,'Bibliothèque transporteurs'!B:B))))</f>
        <v>16</v>
      </c>
      <c r="V272" t="str">
        <f>IF(COUNTIF('Bibliothèque transporteurs'!C:C,F272)=0,"inconnu",_xlfn.XLOOKUP(F272,'Bibliothèque transporteurs'!C:C,'Bibliothèque transporteurs'!E:E))</f>
        <v>CHRONOPOST</v>
      </c>
      <c r="W272">
        <f t="shared" si="31"/>
        <v>7.5</v>
      </c>
      <c r="Y272" s="118">
        <f t="shared" si="29"/>
        <v>7.5</v>
      </c>
      <c r="Z272" s="118" t="str">
        <f t="shared" si="26"/>
        <v>OK</v>
      </c>
    </row>
    <row r="273" spans="1:26" x14ac:dyDescent="0.2">
      <c r="A273" s="9">
        <f t="shared" si="27"/>
        <v>11.975141716031489</v>
      </c>
      <c r="B273" s="9">
        <f t="shared" si="28"/>
        <v>10.7</v>
      </c>
      <c r="C273" s="9">
        <f t="shared" si="30"/>
        <v>10.199999999999999</v>
      </c>
      <c r="D273" s="8">
        <v>8656</v>
      </c>
      <c r="E273" t="s">
        <v>755</v>
      </c>
      <c r="F273">
        <v>16</v>
      </c>
      <c r="G273" t="s">
        <v>25</v>
      </c>
      <c r="H273" t="s">
        <v>28</v>
      </c>
      <c r="O273">
        <v>10.199999999999999</v>
      </c>
      <c r="S273">
        <f>_xlfn.XLOOKUP(E273,'Facture Chronopost'!L:L,'Facture Chronopost'!AA:AA,"")</f>
        <v>0.5</v>
      </c>
      <c r="T273">
        <f>IF(COUNTIF('Bibliothèque transporteurs'!C:C,F273)=0,"inconnu",_xlfn.XLOOKUP(F273,'Bibliothèque transporteurs'!C:C,'Bibliothèque transporteurs'!A:A))</f>
        <v>16</v>
      </c>
      <c r="U273">
        <f>IF(OR(F273="6C",F273="6B"),_xlfn.XLOOKUP(E273,'Facture Chronopost'!L:L,'Facture Chronopost'!X:X),IF(OR(F273=17,F273=44),F273&amp;"_"&amp;H273,IF(COUNTIF('Bibliothèque transporteurs'!C:C,F273)=0,"inconnu",_xlfn.XLOOKUP(F273,'Bibliothèque transporteurs'!C:C,'Bibliothèque transporteurs'!B:B))))</f>
        <v>16</v>
      </c>
      <c r="V273" t="str">
        <f>IF(COUNTIF('Bibliothèque transporteurs'!C:C,F273)=0,"inconnu",_xlfn.XLOOKUP(F273,'Bibliothèque transporteurs'!C:C,'Bibliothèque transporteurs'!E:E))</f>
        <v>CHRONOPOST</v>
      </c>
      <c r="W273">
        <f t="shared" si="31"/>
        <v>10.7</v>
      </c>
      <c r="Y273" s="118">
        <f t="shared" si="29"/>
        <v>10.7</v>
      </c>
      <c r="Z273" s="118" t="str">
        <f t="shared" si="26"/>
        <v>OK</v>
      </c>
    </row>
    <row r="274" spans="1:26" x14ac:dyDescent="0.2">
      <c r="A274" s="9">
        <f t="shared" si="27"/>
        <v>9.1574613122593735</v>
      </c>
      <c r="B274" s="9">
        <f t="shared" si="28"/>
        <v>8.3000000000000007</v>
      </c>
      <c r="C274" s="9">
        <f t="shared" si="30"/>
        <v>7.8</v>
      </c>
      <c r="D274" s="8">
        <v>8640</v>
      </c>
      <c r="E274" t="s">
        <v>790</v>
      </c>
      <c r="F274">
        <v>16</v>
      </c>
      <c r="G274" t="s">
        <v>25</v>
      </c>
      <c r="H274" t="s">
        <v>28</v>
      </c>
      <c r="O274">
        <v>7.8</v>
      </c>
      <c r="S274">
        <f>_xlfn.XLOOKUP(E274,'Facture Chronopost'!L:L,'Facture Chronopost'!AA:AA,"")</f>
        <v>0.5</v>
      </c>
      <c r="T274">
        <f>IF(COUNTIF('Bibliothèque transporteurs'!C:C,F274)=0,"inconnu",_xlfn.XLOOKUP(F274,'Bibliothèque transporteurs'!C:C,'Bibliothèque transporteurs'!A:A))</f>
        <v>16</v>
      </c>
      <c r="U274">
        <f>IF(OR(F274="6C",F274="6B"),_xlfn.XLOOKUP(E274,'Facture Chronopost'!L:L,'Facture Chronopost'!X:X),IF(OR(F274=17,F274=44),F274&amp;"_"&amp;H274,IF(COUNTIF('Bibliothèque transporteurs'!C:C,F274)=0,"inconnu",_xlfn.XLOOKUP(F274,'Bibliothèque transporteurs'!C:C,'Bibliothèque transporteurs'!B:B))))</f>
        <v>16</v>
      </c>
      <c r="V274" t="str">
        <f>IF(COUNTIF('Bibliothèque transporteurs'!C:C,F274)=0,"inconnu",_xlfn.XLOOKUP(F274,'Bibliothèque transporteurs'!C:C,'Bibliothèque transporteurs'!E:E))</f>
        <v>CHRONOPOST</v>
      </c>
      <c r="W274">
        <f t="shared" si="31"/>
        <v>8.3000000000000007</v>
      </c>
      <c r="Y274" s="118">
        <f t="shared" si="29"/>
        <v>8.3000000000000007</v>
      </c>
      <c r="Z274" s="118" t="str">
        <f t="shared" si="26"/>
        <v>OK</v>
      </c>
    </row>
    <row r="275" spans="1:26" x14ac:dyDescent="0.2">
      <c r="A275" s="9">
        <f t="shared" si="27"/>
        <v>9.1574613122593735</v>
      </c>
      <c r="B275" s="9">
        <f t="shared" si="28"/>
        <v>8.3000000000000007</v>
      </c>
      <c r="C275" s="9">
        <f t="shared" si="30"/>
        <v>7.8</v>
      </c>
      <c r="D275" s="8">
        <v>8640</v>
      </c>
      <c r="E275" t="s">
        <v>776</v>
      </c>
      <c r="F275">
        <v>16</v>
      </c>
      <c r="G275" t="s">
        <v>25</v>
      </c>
      <c r="H275" t="s">
        <v>28</v>
      </c>
      <c r="O275">
        <v>7.8</v>
      </c>
      <c r="S275">
        <f>_xlfn.XLOOKUP(E275,'Facture Chronopost'!L:L,'Facture Chronopost'!AA:AA,"")</f>
        <v>0.5</v>
      </c>
      <c r="T275">
        <f>IF(COUNTIF('Bibliothèque transporteurs'!C:C,F275)=0,"inconnu",_xlfn.XLOOKUP(F275,'Bibliothèque transporteurs'!C:C,'Bibliothèque transporteurs'!A:A))</f>
        <v>16</v>
      </c>
      <c r="U275">
        <f>IF(OR(F275="6C",F275="6B"),_xlfn.XLOOKUP(E275,'Facture Chronopost'!L:L,'Facture Chronopost'!X:X),IF(OR(F275=17,F275=44),F275&amp;"_"&amp;H275,IF(COUNTIF('Bibliothèque transporteurs'!C:C,F275)=0,"inconnu",_xlfn.XLOOKUP(F275,'Bibliothèque transporteurs'!C:C,'Bibliothèque transporteurs'!B:B))))</f>
        <v>16</v>
      </c>
      <c r="V275" t="str">
        <f>IF(COUNTIF('Bibliothèque transporteurs'!C:C,F275)=0,"inconnu",_xlfn.XLOOKUP(F275,'Bibliothèque transporteurs'!C:C,'Bibliothèque transporteurs'!E:E))</f>
        <v>CHRONOPOST</v>
      </c>
      <c r="W275">
        <f t="shared" si="31"/>
        <v>8.3000000000000007</v>
      </c>
      <c r="Y275" s="118">
        <f t="shared" si="29"/>
        <v>8.3000000000000007</v>
      </c>
      <c r="Z275" s="118" t="str">
        <f t="shared" si="26"/>
        <v>OK</v>
      </c>
    </row>
    <row r="276" spans="1:26" x14ac:dyDescent="0.2">
      <c r="A276" s="9">
        <f t="shared" si="27"/>
        <v>10.096688113516745</v>
      </c>
      <c r="B276" s="9">
        <f t="shared" si="28"/>
        <v>9.1</v>
      </c>
      <c r="C276" s="9">
        <f t="shared" si="30"/>
        <v>8.6</v>
      </c>
      <c r="D276" s="8">
        <v>6235</v>
      </c>
      <c r="E276" t="s">
        <v>787</v>
      </c>
      <c r="F276">
        <v>16</v>
      </c>
      <c r="G276" t="s">
        <v>25</v>
      </c>
      <c r="H276" t="s">
        <v>28</v>
      </c>
      <c r="O276">
        <v>8.6</v>
      </c>
      <c r="S276">
        <f>_xlfn.XLOOKUP(E276,'Facture Chronopost'!L:L,'Facture Chronopost'!AA:AA,"")</f>
        <v>0.5</v>
      </c>
      <c r="T276">
        <f>IF(COUNTIF('Bibliothèque transporteurs'!C:C,F276)=0,"inconnu",_xlfn.XLOOKUP(F276,'Bibliothèque transporteurs'!C:C,'Bibliothèque transporteurs'!A:A))</f>
        <v>16</v>
      </c>
      <c r="U276">
        <f>IF(OR(F276="6C",F276="6B"),_xlfn.XLOOKUP(E276,'Facture Chronopost'!L:L,'Facture Chronopost'!X:X),IF(OR(F276=17,F276=44),F276&amp;"_"&amp;H276,IF(COUNTIF('Bibliothèque transporteurs'!C:C,F276)=0,"inconnu",_xlfn.XLOOKUP(F276,'Bibliothèque transporteurs'!C:C,'Bibliothèque transporteurs'!B:B))))</f>
        <v>16</v>
      </c>
      <c r="V276" t="str">
        <f>IF(COUNTIF('Bibliothèque transporteurs'!C:C,F276)=0,"inconnu",_xlfn.XLOOKUP(F276,'Bibliothèque transporteurs'!C:C,'Bibliothèque transporteurs'!E:E))</f>
        <v>CHRONOPOST</v>
      </c>
      <c r="W276">
        <f t="shared" si="31"/>
        <v>9.1</v>
      </c>
      <c r="Y276" s="118">
        <f t="shared" si="29"/>
        <v>9.1</v>
      </c>
      <c r="Z276" s="118" t="str">
        <f t="shared" si="26"/>
        <v>OK</v>
      </c>
    </row>
    <row r="277" spans="1:26" x14ac:dyDescent="0.2">
      <c r="A277" s="9">
        <f t="shared" si="27"/>
        <v>10.096688113516745</v>
      </c>
      <c r="B277" s="9">
        <f t="shared" si="28"/>
        <v>9.1</v>
      </c>
      <c r="C277" s="9">
        <f t="shared" si="30"/>
        <v>8.6</v>
      </c>
      <c r="D277" s="8">
        <v>6235</v>
      </c>
      <c r="E277" t="s">
        <v>785</v>
      </c>
      <c r="F277">
        <v>16</v>
      </c>
      <c r="G277" t="s">
        <v>25</v>
      </c>
      <c r="H277" t="s">
        <v>28</v>
      </c>
      <c r="O277">
        <v>8.6</v>
      </c>
      <c r="S277">
        <f>_xlfn.XLOOKUP(E277,'Facture Chronopost'!L:L,'Facture Chronopost'!AA:AA,"")</f>
        <v>0.5</v>
      </c>
      <c r="T277">
        <f>IF(COUNTIF('Bibliothèque transporteurs'!C:C,F277)=0,"inconnu",_xlfn.XLOOKUP(F277,'Bibliothèque transporteurs'!C:C,'Bibliothèque transporteurs'!A:A))</f>
        <v>16</v>
      </c>
      <c r="U277">
        <f>IF(OR(F277="6C",F277="6B"),_xlfn.XLOOKUP(E277,'Facture Chronopost'!L:L,'Facture Chronopost'!X:X),IF(OR(F277=17,F277=44),F277&amp;"_"&amp;H277,IF(COUNTIF('Bibliothèque transporteurs'!C:C,F277)=0,"inconnu",_xlfn.XLOOKUP(F277,'Bibliothèque transporteurs'!C:C,'Bibliothèque transporteurs'!B:B))))</f>
        <v>16</v>
      </c>
      <c r="V277" t="str">
        <f>IF(COUNTIF('Bibliothèque transporteurs'!C:C,F277)=0,"inconnu",_xlfn.XLOOKUP(F277,'Bibliothèque transporteurs'!C:C,'Bibliothèque transporteurs'!E:E))</f>
        <v>CHRONOPOST</v>
      </c>
      <c r="W277">
        <f t="shared" si="31"/>
        <v>9.1</v>
      </c>
      <c r="Y277" s="118">
        <f t="shared" si="29"/>
        <v>9.1</v>
      </c>
      <c r="Z277" s="118" t="str">
        <f t="shared" si="26"/>
        <v>OK</v>
      </c>
    </row>
    <row r="278" spans="1:26" x14ac:dyDescent="0.2">
      <c r="A278" s="9">
        <f t="shared" si="27"/>
        <v>8.2182345110020023</v>
      </c>
      <c r="B278" s="9">
        <f t="shared" si="28"/>
        <v>7.5</v>
      </c>
      <c r="C278" s="9">
        <f t="shared" si="30"/>
        <v>7</v>
      </c>
      <c r="D278" s="8">
        <v>6235</v>
      </c>
      <c r="E278" t="s">
        <v>800</v>
      </c>
      <c r="F278">
        <v>16</v>
      </c>
      <c r="G278" t="s">
        <v>25</v>
      </c>
      <c r="H278" t="s">
        <v>28</v>
      </c>
      <c r="O278">
        <v>7</v>
      </c>
      <c r="S278">
        <f>_xlfn.XLOOKUP(E278,'Facture Chronopost'!L:L,'Facture Chronopost'!AA:AA,"")</f>
        <v>0.5</v>
      </c>
      <c r="T278">
        <f>IF(COUNTIF('Bibliothèque transporteurs'!C:C,F278)=0,"inconnu",_xlfn.XLOOKUP(F278,'Bibliothèque transporteurs'!C:C,'Bibliothèque transporteurs'!A:A))</f>
        <v>16</v>
      </c>
      <c r="U278">
        <f>IF(OR(F278="6C",F278="6B"),_xlfn.XLOOKUP(E278,'Facture Chronopost'!L:L,'Facture Chronopost'!X:X),IF(OR(F278=17,F278=44),F278&amp;"_"&amp;H278,IF(COUNTIF('Bibliothèque transporteurs'!C:C,F278)=0,"inconnu",_xlfn.XLOOKUP(F278,'Bibliothèque transporteurs'!C:C,'Bibliothèque transporteurs'!B:B))))</f>
        <v>16</v>
      </c>
      <c r="V278" t="str">
        <f>IF(COUNTIF('Bibliothèque transporteurs'!C:C,F278)=0,"inconnu",_xlfn.XLOOKUP(F278,'Bibliothèque transporteurs'!C:C,'Bibliothèque transporteurs'!E:E))</f>
        <v>CHRONOPOST</v>
      </c>
      <c r="W278">
        <f t="shared" si="31"/>
        <v>7.5</v>
      </c>
      <c r="Y278" s="118">
        <f t="shared" si="29"/>
        <v>7.5</v>
      </c>
      <c r="Z278" s="118" t="str">
        <f t="shared" si="26"/>
        <v>OK</v>
      </c>
    </row>
    <row r="279" spans="1:26" x14ac:dyDescent="0.2">
      <c r="A279" s="9">
        <f t="shared" si="27"/>
        <v>10.096688113516745</v>
      </c>
      <c r="B279" s="9">
        <f t="shared" si="28"/>
        <v>9.1</v>
      </c>
      <c r="C279" s="9">
        <f t="shared" si="30"/>
        <v>8.6</v>
      </c>
      <c r="D279" s="8">
        <v>6235</v>
      </c>
      <c r="E279" t="s">
        <v>809</v>
      </c>
      <c r="F279">
        <v>16</v>
      </c>
      <c r="G279" t="s">
        <v>25</v>
      </c>
      <c r="H279" t="s">
        <v>28</v>
      </c>
      <c r="O279">
        <v>8.6</v>
      </c>
      <c r="S279">
        <f>_xlfn.XLOOKUP(E279,'Facture Chronopost'!L:L,'Facture Chronopost'!AA:AA,"")</f>
        <v>0.5</v>
      </c>
      <c r="T279">
        <f>IF(COUNTIF('Bibliothèque transporteurs'!C:C,F279)=0,"inconnu",_xlfn.XLOOKUP(F279,'Bibliothèque transporteurs'!C:C,'Bibliothèque transporteurs'!A:A))</f>
        <v>16</v>
      </c>
      <c r="U279">
        <f>IF(OR(F279="6C",F279="6B"),_xlfn.XLOOKUP(E279,'Facture Chronopost'!L:L,'Facture Chronopost'!X:X),IF(OR(F279=17,F279=44),F279&amp;"_"&amp;H279,IF(COUNTIF('Bibliothèque transporteurs'!C:C,F279)=0,"inconnu",_xlfn.XLOOKUP(F279,'Bibliothèque transporteurs'!C:C,'Bibliothèque transporteurs'!B:B))))</f>
        <v>16</v>
      </c>
      <c r="V279" t="str">
        <f>IF(COUNTIF('Bibliothèque transporteurs'!C:C,F279)=0,"inconnu",_xlfn.XLOOKUP(F279,'Bibliothèque transporteurs'!C:C,'Bibliothèque transporteurs'!E:E))</f>
        <v>CHRONOPOST</v>
      </c>
      <c r="W279">
        <f t="shared" si="31"/>
        <v>9.1</v>
      </c>
      <c r="Y279" s="118">
        <f t="shared" si="29"/>
        <v>9.1</v>
      </c>
      <c r="Z279" s="118" t="str">
        <f t="shared" si="26"/>
        <v>OK</v>
      </c>
    </row>
    <row r="280" spans="1:26" x14ac:dyDescent="0.2">
      <c r="A280" s="9">
        <f t="shared" si="27"/>
        <v>8.6878479116306888</v>
      </c>
      <c r="B280" s="9">
        <f t="shared" si="28"/>
        <v>7.9</v>
      </c>
      <c r="C280" s="9">
        <f t="shared" si="30"/>
        <v>7.4</v>
      </c>
      <c r="D280" s="8">
        <v>8640</v>
      </c>
      <c r="E280" t="s">
        <v>802</v>
      </c>
      <c r="F280">
        <v>16</v>
      </c>
      <c r="G280" t="s">
        <v>25</v>
      </c>
      <c r="H280" t="s">
        <v>28</v>
      </c>
      <c r="O280">
        <v>7.4</v>
      </c>
      <c r="S280">
        <f>_xlfn.XLOOKUP(E280,'Facture Chronopost'!L:L,'Facture Chronopost'!AA:AA,"")</f>
        <v>0.5</v>
      </c>
      <c r="T280">
        <f>IF(COUNTIF('Bibliothèque transporteurs'!C:C,F280)=0,"inconnu",_xlfn.XLOOKUP(F280,'Bibliothèque transporteurs'!C:C,'Bibliothèque transporteurs'!A:A))</f>
        <v>16</v>
      </c>
      <c r="U280">
        <f>IF(OR(F280="6C",F280="6B"),_xlfn.XLOOKUP(E280,'Facture Chronopost'!L:L,'Facture Chronopost'!X:X),IF(OR(F280=17,F280=44),F280&amp;"_"&amp;H280,IF(COUNTIF('Bibliothèque transporteurs'!C:C,F280)=0,"inconnu",_xlfn.XLOOKUP(F280,'Bibliothèque transporteurs'!C:C,'Bibliothèque transporteurs'!B:B))))</f>
        <v>16</v>
      </c>
      <c r="V280" t="str">
        <f>IF(COUNTIF('Bibliothèque transporteurs'!C:C,F280)=0,"inconnu",_xlfn.XLOOKUP(F280,'Bibliothèque transporteurs'!C:C,'Bibliothèque transporteurs'!E:E))</f>
        <v>CHRONOPOST</v>
      </c>
      <c r="W280">
        <f t="shared" si="31"/>
        <v>7.9</v>
      </c>
      <c r="Y280" s="118">
        <f t="shared" si="29"/>
        <v>7.9</v>
      </c>
      <c r="Z280" s="118" t="str">
        <f t="shared" si="26"/>
        <v>OK</v>
      </c>
    </row>
    <row r="281" spans="1:26" x14ac:dyDescent="0.2">
      <c r="A281" s="9">
        <f t="shared" si="27"/>
        <v>8.2182345110020023</v>
      </c>
      <c r="B281" s="9">
        <f t="shared" si="28"/>
        <v>7.5</v>
      </c>
      <c r="C281" s="9">
        <f t="shared" si="30"/>
        <v>7</v>
      </c>
      <c r="D281" s="8">
        <v>6235</v>
      </c>
      <c r="E281" t="s">
        <v>805</v>
      </c>
      <c r="F281">
        <v>16</v>
      </c>
      <c r="G281" t="s">
        <v>25</v>
      </c>
      <c r="H281" t="s">
        <v>28</v>
      </c>
      <c r="O281">
        <v>7</v>
      </c>
      <c r="S281">
        <f>_xlfn.XLOOKUP(E281,'Facture Chronopost'!L:L,'Facture Chronopost'!AA:AA,"")</f>
        <v>0.5</v>
      </c>
      <c r="T281">
        <f>IF(COUNTIF('Bibliothèque transporteurs'!C:C,F281)=0,"inconnu",_xlfn.XLOOKUP(F281,'Bibliothèque transporteurs'!C:C,'Bibliothèque transporteurs'!A:A))</f>
        <v>16</v>
      </c>
      <c r="U281">
        <f>IF(OR(F281="6C",F281="6B"),_xlfn.XLOOKUP(E281,'Facture Chronopost'!L:L,'Facture Chronopost'!X:X),IF(OR(F281=17,F281=44),F281&amp;"_"&amp;H281,IF(COUNTIF('Bibliothèque transporteurs'!C:C,F281)=0,"inconnu",_xlfn.XLOOKUP(F281,'Bibliothèque transporteurs'!C:C,'Bibliothèque transporteurs'!B:B))))</f>
        <v>16</v>
      </c>
      <c r="V281" t="str">
        <f>IF(COUNTIF('Bibliothèque transporteurs'!C:C,F281)=0,"inconnu",_xlfn.XLOOKUP(F281,'Bibliothèque transporteurs'!C:C,'Bibliothèque transporteurs'!E:E))</f>
        <v>CHRONOPOST</v>
      </c>
      <c r="W281">
        <f t="shared" si="31"/>
        <v>7.5</v>
      </c>
      <c r="Y281" s="118">
        <f t="shared" si="29"/>
        <v>7.5</v>
      </c>
      <c r="Z281" s="118" t="str">
        <f t="shared" si="26"/>
        <v>OK</v>
      </c>
    </row>
    <row r="282" spans="1:26" x14ac:dyDescent="0.2">
      <c r="A282" s="9">
        <f t="shared" si="27"/>
        <v>8.2182345110020023</v>
      </c>
      <c r="B282" s="9">
        <f t="shared" si="28"/>
        <v>7.5</v>
      </c>
      <c r="C282" s="9">
        <f t="shared" si="30"/>
        <v>7</v>
      </c>
      <c r="D282" s="8">
        <v>3752</v>
      </c>
      <c r="E282" t="s">
        <v>816</v>
      </c>
      <c r="F282">
        <v>16</v>
      </c>
      <c r="G282" t="s">
        <v>25</v>
      </c>
      <c r="H282" t="s">
        <v>28</v>
      </c>
      <c r="O282">
        <v>7</v>
      </c>
      <c r="S282">
        <f>_xlfn.XLOOKUP(E282,'Facture Chronopost'!L:L,'Facture Chronopost'!AA:AA,"")</f>
        <v>0.5</v>
      </c>
      <c r="T282">
        <f>IF(COUNTIF('Bibliothèque transporteurs'!C:C,F282)=0,"inconnu",_xlfn.XLOOKUP(F282,'Bibliothèque transporteurs'!C:C,'Bibliothèque transporteurs'!A:A))</f>
        <v>16</v>
      </c>
      <c r="U282">
        <f>IF(OR(F282="6C",F282="6B"),_xlfn.XLOOKUP(E282,'Facture Chronopost'!L:L,'Facture Chronopost'!X:X),IF(OR(F282=17,F282=44),F282&amp;"_"&amp;H282,IF(COUNTIF('Bibliothèque transporteurs'!C:C,F282)=0,"inconnu",_xlfn.XLOOKUP(F282,'Bibliothèque transporteurs'!C:C,'Bibliothèque transporteurs'!B:B))))</f>
        <v>16</v>
      </c>
      <c r="V282" t="str">
        <f>IF(COUNTIF('Bibliothèque transporteurs'!C:C,F282)=0,"inconnu",_xlfn.XLOOKUP(F282,'Bibliothèque transporteurs'!C:C,'Bibliothèque transporteurs'!E:E))</f>
        <v>CHRONOPOST</v>
      </c>
      <c r="W282">
        <f t="shared" si="31"/>
        <v>7.5</v>
      </c>
      <c r="Y282" s="118">
        <f t="shared" si="29"/>
        <v>7.5</v>
      </c>
      <c r="Z282" s="118" t="str">
        <f t="shared" si="26"/>
        <v>OK</v>
      </c>
    </row>
    <row r="283" spans="1:26" x14ac:dyDescent="0.2">
      <c r="A283" s="9">
        <f t="shared" si="27"/>
        <v>9.1574613122593735</v>
      </c>
      <c r="B283" s="9">
        <f t="shared" si="28"/>
        <v>8.3000000000000007</v>
      </c>
      <c r="C283" s="9">
        <f t="shared" si="30"/>
        <v>7.8</v>
      </c>
      <c r="D283" s="8">
        <v>8640</v>
      </c>
      <c r="E283" t="s">
        <v>928</v>
      </c>
      <c r="F283">
        <v>16</v>
      </c>
      <c r="G283" t="s">
        <v>25</v>
      </c>
      <c r="H283" t="s">
        <v>28</v>
      </c>
      <c r="O283">
        <v>7.8</v>
      </c>
      <c r="S283">
        <f>_xlfn.XLOOKUP(E283,'Facture Chronopost'!L:L,'Facture Chronopost'!AA:AA,"")</f>
        <v>0.5</v>
      </c>
      <c r="T283">
        <f>IF(COUNTIF('Bibliothèque transporteurs'!C:C,F283)=0,"inconnu",_xlfn.XLOOKUP(F283,'Bibliothèque transporteurs'!C:C,'Bibliothèque transporteurs'!A:A))</f>
        <v>16</v>
      </c>
      <c r="U283">
        <f>IF(OR(F283="6C",F283="6B"),_xlfn.XLOOKUP(E283,'Facture Chronopost'!L:L,'Facture Chronopost'!X:X),IF(OR(F283=17,F283=44),F283&amp;"_"&amp;H283,IF(COUNTIF('Bibliothèque transporteurs'!C:C,F283)=0,"inconnu",_xlfn.XLOOKUP(F283,'Bibliothèque transporteurs'!C:C,'Bibliothèque transporteurs'!B:B))))</f>
        <v>16</v>
      </c>
      <c r="V283" t="str">
        <f>IF(COUNTIF('Bibliothèque transporteurs'!C:C,F283)=0,"inconnu",_xlfn.XLOOKUP(F283,'Bibliothèque transporteurs'!C:C,'Bibliothèque transporteurs'!E:E))</f>
        <v>CHRONOPOST</v>
      </c>
      <c r="W283">
        <f t="shared" si="31"/>
        <v>8.3000000000000007</v>
      </c>
      <c r="Y283" s="118">
        <f t="shared" si="29"/>
        <v>8.3000000000000007</v>
      </c>
      <c r="Z283" s="118" t="str">
        <f t="shared" si="26"/>
        <v>OK</v>
      </c>
    </row>
    <row r="284" spans="1:26" x14ac:dyDescent="0.2">
      <c r="A284" s="9">
        <f t="shared" si="27"/>
        <v>8.6878479116306888</v>
      </c>
      <c r="B284" s="9">
        <f t="shared" si="28"/>
        <v>7.9</v>
      </c>
      <c r="C284" s="9">
        <f t="shared" si="30"/>
        <v>7.4</v>
      </c>
      <c r="D284" s="8">
        <v>6813</v>
      </c>
      <c r="E284" t="s">
        <v>862</v>
      </c>
      <c r="F284">
        <v>16</v>
      </c>
      <c r="G284" t="s">
        <v>25</v>
      </c>
      <c r="H284" t="s">
        <v>28</v>
      </c>
      <c r="O284">
        <v>7.4</v>
      </c>
      <c r="S284">
        <f>_xlfn.XLOOKUP(E284,'Facture Chronopost'!L:L,'Facture Chronopost'!AA:AA,"")</f>
        <v>0.5</v>
      </c>
      <c r="T284">
        <f>IF(COUNTIF('Bibliothèque transporteurs'!C:C,F284)=0,"inconnu",_xlfn.XLOOKUP(F284,'Bibliothèque transporteurs'!C:C,'Bibliothèque transporteurs'!A:A))</f>
        <v>16</v>
      </c>
      <c r="U284">
        <f>IF(OR(F284="6C",F284="6B"),_xlfn.XLOOKUP(E284,'Facture Chronopost'!L:L,'Facture Chronopost'!X:X),IF(OR(F284=17,F284=44),F284&amp;"_"&amp;H284,IF(COUNTIF('Bibliothèque transporteurs'!C:C,F284)=0,"inconnu",_xlfn.XLOOKUP(F284,'Bibliothèque transporteurs'!C:C,'Bibliothèque transporteurs'!B:B))))</f>
        <v>16</v>
      </c>
      <c r="V284" t="str">
        <f>IF(COUNTIF('Bibliothèque transporteurs'!C:C,F284)=0,"inconnu",_xlfn.XLOOKUP(F284,'Bibliothèque transporteurs'!C:C,'Bibliothèque transporteurs'!E:E))</f>
        <v>CHRONOPOST</v>
      </c>
      <c r="W284">
        <f t="shared" si="31"/>
        <v>7.9</v>
      </c>
      <c r="Y284" s="118">
        <f t="shared" si="29"/>
        <v>7.9</v>
      </c>
      <c r="Z284" s="118" t="str">
        <f t="shared" si="26"/>
        <v>OK</v>
      </c>
    </row>
    <row r="285" spans="1:26" x14ac:dyDescent="0.2">
      <c r="A285" s="9">
        <f t="shared" si="27"/>
        <v>14.088402018860576</v>
      </c>
      <c r="B285" s="9">
        <f t="shared" si="28"/>
        <v>12.5</v>
      </c>
      <c r="C285" s="9">
        <f t="shared" si="30"/>
        <v>12</v>
      </c>
      <c r="D285" s="8">
        <v>3752</v>
      </c>
      <c r="E285" t="s">
        <v>892</v>
      </c>
      <c r="F285">
        <v>16</v>
      </c>
      <c r="G285" t="s">
        <v>25</v>
      </c>
      <c r="H285" t="s">
        <v>28</v>
      </c>
      <c r="O285">
        <v>7</v>
      </c>
      <c r="Q285">
        <v>5</v>
      </c>
      <c r="S285">
        <f>_xlfn.XLOOKUP(E285,'Facture Chronopost'!L:L,'Facture Chronopost'!AA:AA,"")</f>
        <v>0.5</v>
      </c>
      <c r="T285">
        <f>IF(COUNTIF('Bibliothèque transporteurs'!C:C,F285)=0,"inconnu",_xlfn.XLOOKUP(F285,'Bibliothèque transporteurs'!C:C,'Bibliothèque transporteurs'!A:A))</f>
        <v>16</v>
      </c>
      <c r="U285">
        <f>IF(OR(F285="6C",F285="6B"),_xlfn.XLOOKUP(E285,'Facture Chronopost'!L:L,'Facture Chronopost'!X:X),IF(OR(F285=17,F285=44),F285&amp;"_"&amp;H285,IF(COUNTIF('Bibliothèque transporteurs'!C:C,F285)=0,"inconnu",_xlfn.XLOOKUP(F285,'Bibliothèque transporteurs'!C:C,'Bibliothèque transporteurs'!B:B))))</f>
        <v>16</v>
      </c>
      <c r="V285" t="str">
        <f>IF(COUNTIF('Bibliothèque transporteurs'!C:C,F285)=0,"inconnu",_xlfn.XLOOKUP(F285,'Bibliothèque transporteurs'!C:C,'Bibliothèque transporteurs'!E:E))</f>
        <v>CHRONOPOST</v>
      </c>
      <c r="W285">
        <f t="shared" si="31"/>
        <v>7.3</v>
      </c>
      <c r="Y285" s="118">
        <f t="shared" si="29"/>
        <v>7.5</v>
      </c>
      <c r="Z285" s="118" t="str">
        <f t="shared" si="26"/>
        <v>Non</v>
      </c>
    </row>
    <row r="286" spans="1:26" x14ac:dyDescent="0.2">
      <c r="A286" s="9">
        <f t="shared" si="27"/>
        <v>8.2182345110020023</v>
      </c>
      <c r="B286" s="9">
        <f t="shared" si="28"/>
        <v>7.5</v>
      </c>
      <c r="C286" s="9">
        <f t="shared" si="30"/>
        <v>7</v>
      </c>
      <c r="D286" s="8">
        <v>6235</v>
      </c>
      <c r="E286" t="s">
        <v>896</v>
      </c>
      <c r="F286">
        <v>16</v>
      </c>
      <c r="G286" t="s">
        <v>25</v>
      </c>
      <c r="H286" t="s">
        <v>28</v>
      </c>
      <c r="O286">
        <v>7</v>
      </c>
      <c r="S286">
        <f>_xlfn.XLOOKUP(E286,'Facture Chronopost'!L:L,'Facture Chronopost'!AA:AA,"")</f>
        <v>0.5</v>
      </c>
      <c r="T286">
        <f>IF(COUNTIF('Bibliothèque transporteurs'!C:C,F286)=0,"inconnu",_xlfn.XLOOKUP(F286,'Bibliothèque transporteurs'!C:C,'Bibliothèque transporteurs'!A:A))</f>
        <v>16</v>
      </c>
      <c r="U286">
        <f>IF(OR(F286="6C",F286="6B"),_xlfn.XLOOKUP(E286,'Facture Chronopost'!L:L,'Facture Chronopost'!X:X),IF(OR(F286=17,F286=44),F286&amp;"_"&amp;H286,IF(COUNTIF('Bibliothèque transporteurs'!C:C,F286)=0,"inconnu",_xlfn.XLOOKUP(F286,'Bibliothèque transporteurs'!C:C,'Bibliothèque transporteurs'!B:B))))</f>
        <v>16</v>
      </c>
      <c r="V286" t="str">
        <f>IF(COUNTIF('Bibliothèque transporteurs'!C:C,F286)=0,"inconnu",_xlfn.XLOOKUP(F286,'Bibliothèque transporteurs'!C:C,'Bibliothèque transporteurs'!E:E))</f>
        <v>CHRONOPOST</v>
      </c>
      <c r="W286">
        <f t="shared" si="31"/>
        <v>7.5</v>
      </c>
      <c r="Y286" s="118">
        <f t="shared" si="29"/>
        <v>7.5</v>
      </c>
      <c r="Z286" s="118" t="str">
        <f t="shared" si="26"/>
        <v>OK</v>
      </c>
    </row>
    <row r="287" spans="1:26" x14ac:dyDescent="0.2">
      <c r="A287" s="9">
        <f t="shared" si="27"/>
        <v>11.035914914774118</v>
      </c>
      <c r="B287" s="9">
        <f t="shared" si="28"/>
        <v>9.9</v>
      </c>
      <c r="C287" s="9">
        <f t="shared" si="30"/>
        <v>9.4</v>
      </c>
      <c r="D287" s="8">
        <v>6235</v>
      </c>
      <c r="E287" t="s">
        <v>881</v>
      </c>
      <c r="F287">
        <v>16</v>
      </c>
      <c r="G287" t="s">
        <v>25</v>
      </c>
      <c r="H287" t="s">
        <v>28</v>
      </c>
      <c r="O287">
        <v>9.4</v>
      </c>
      <c r="S287">
        <f>_xlfn.XLOOKUP(E287,'Facture Chronopost'!L:L,'Facture Chronopost'!AA:AA,"")</f>
        <v>0.5</v>
      </c>
      <c r="T287">
        <f>IF(COUNTIF('Bibliothèque transporteurs'!C:C,F287)=0,"inconnu",_xlfn.XLOOKUP(F287,'Bibliothèque transporteurs'!C:C,'Bibliothèque transporteurs'!A:A))</f>
        <v>16</v>
      </c>
      <c r="U287">
        <f>IF(OR(F287="6C",F287="6B"),_xlfn.XLOOKUP(E287,'Facture Chronopost'!L:L,'Facture Chronopost'!X:X),IF(OR(F287=17,F287=44),F287&amp;"_"&amp;H287,IF(COUNTIF('Bibliothèque transporteurs'!C:C,F287)=0,"inconnu",_xlfn.XLOOKUP(F287,'Bibliothèque transporteurs'!C:C,'Bibliothèque transporteurs'!B:B))))</f>
        <v>16</v>
      </c>
      <c r="V287" t="str">
        <f>IF(COUNTIF('Bibliothèque transporteurs'!C:C,F287)=0,"inconnu",_xlfn.XLOOKUP(F287,'Bibliothèque transporteurs'!C:C,'Bibliothèque transporteurs'!E:E))</f>
        <v>CHRONOPOST</v>
      </c>
      <c r="W287">
        <f t="shared" si="31"/>
        <v>9.9</v>
      </c>
      <c r="Y287" s="118">
        <f t="shared" si="29"/>
        <v>9.9</v>
      </c>
      <c r="Z287" s="118" t="str">
        <f t="shared" si="26"/>
        <v>OK</v>
      </c>
    </row>
    <row r="288" spans="1:26" x14ac:dyDescent="0.2">
      <c r="A288" s="9">
        <f t="shared" si="27"/>
        <v>28.411610738035492</v>
      </c>
      <c r="B288" s="9">
        <f t="shared" si="28"/>
        <v>24.7</v>
      </c>
      <c r="C288" s="9">
        <f t="shared" si="30"/>
        <v>24.2</v>
      </c>
      <c r="D288" s="8">
        <v>6235</v>
      </c>
      <c r="E288" t="s">
        <v>921</v>
      </c>
      <c r="F288">
        <v>16</v>
      </c>
      <c r="G288" t="s">
        <v>25</v>
      </c>
      <c r="H288" t="s">
        <v>28</v>
      </c>
      <c r="K288">
        <v>6</v>
      </c>
      <c r="O288">
        <v>18.2</v>
      </c>
      <c r="S288">
        <f>_xlfn.XLOOKUP(E288,'Facture Chronopost'!L:L,'Facture Chronopost'!AA:AA,"")</f>
        <v>0.5</v>
      </c>
      <c r="T288">
        <f>IF(COUNTIF('Bibliothèque transporteurs'!C:C,F288)=0,"inconnu",_xlfn.XLOOKUP(F288,'Bibliothèque transporteurs'!C:C,'Bibliothèque transporteurs'!A:A))</f>
        <v>16</v>
      </c>
      <c r="U288">
        <f>IF(OR(F288="6C",F288="6B"),_xlfn.XLOOKUP(E288,'Facture Chronopost'!L:L,'Facture Chronopost'!X:X),IF(OR(F288=17,F288=44),F288&amp;"_"&amp;H288,IF(COUNTIF('Bibliothèque transporteurs'!C:C,F288)=0,"inconnu",_xlfn.XLOOKUP(F288,'Bibliothèque transporteurs'!C:C,'Bibliothèque transporteurs'!B:B))))</f>
        <v>16</v>
      </c>
      <c r="V288" t="str">
        <f>IF(COUNTIF('Bibliothèque transporteurs'!C:C,F288)=0,"inconnu",_xlfn.XLOOKUP(F288,'Bibliothèque transporteurs'!C:C,'Bibliothèque transporteurs'!E:E))</f>
        <v>CHRONOPOST</v>
      </c>
      <c r="W288">
        <f t="shared" si="31"/>
        <v>18.580000000000002</v>
      </c>
      <c r="Y288" s="118">
        <f t="shared" si="29"/>
        <v>18.7</v>
      </c>
      <c r="Z288" s="118" t="str">
        <f t="shared" si="26"/>
        <v>Non</v>
      </c>
    </row>
    <row r="289" spans="1:26" x14ac:dyDescent="0.2">
      <c r="A289" s="9">
        <f t="shared" si="27"/>
        <v>10.096688113516745</v>
      </c>
      <c r="B289" s="9">
        <f t="shared" si="28"/>
        <v>9.1</v>
      </c>
      <c r="C289" s="9">
        <f t="shared" si="30"/>
        <v>8.6</v>
      </c>
      <c r="D289" s="8">
        <v>6235</v>
      </c>
      <c r="E289" t="s">
        <v>907</v>
      </c>
      <c r="F289">
        <v>16</v>
      </c>
      <c r="G289" t="s">
        <v>25</v>
      </c>
      <c r="H289" t="s">
        <v>28</v>
      </c>
      <c r="O289">
        <v>8.6</v>
      </c>
      <c r="S289">
        <f>_xlfn.XLOOKUP(E289,'Facture Chronopost'!L:L,'Facture Chronopost'!AA:AA,"")</f>
        <v>0.5</v>
      </c>
      <c r="T289">
        <f>IF(COUNTIF('Bibliothèque transporteurs'!C:C,F289)=0,"inconnu",_xlfn.XLOOKUP(F289,'Bibliothèque transporteurs'!C:C,'Bibliothèque transporteurs'!A:A))</f>
        <v>16</v>
      </c>
      <c r="U289">
        <f>IF(OR(F289="6C",F289="6B"),_xlfn.XLOOKUP(E289,'Facture Chronopost'!L:L,'Facture Chronopost'!X:X),IF(OR(F289=17,F289=44),F289&amp;"_"&amp;H289,IF(COUNTIF('Bibliothèque transporteurs'!C:C,F289)=0,"inconnu",_xlfn.XLOOKUP(F289,'Bibliothèque transporteurs'!C:C,'Bibliothèque transporteurs'!B:B))))</f>
        <v>16</v>
      </c>
      <c r="V289" t="str">
        <f>IF(COUNTIF('Bibliothèque transporteurs'!C:C,F289)=0,"inconnu",_xlfn.XLOOKUP(F289,'Bibliothèque transporteurs'!C:C,'Bibliothèque transporteurs'!E:E))</f>
        <v>CHRONOPOST</v>
      </c>
      <c r="W289">
        <f t="shared" si="31"/>
        <v>9.1</v>
      </c>
      <c r="Y289" s="118">
        <f t="shared" si="29"/>
        <v>9.1</v>
      </c>
      <c r="Z289" s="118" t="str">
        <f t="shared" si="26"/>
        <v>OK</v>
      </c>
    </row>
    <row r="290" spans="1:26" x14ac:dyDescent="0.2">
      <c r="A290" s="9">
        <f t="shared" si="27"/>
        <v>10.096688113516745</v>
      </c>
      <c r="B290" s="9">
        <f t="shared" si="28"/>
        <v>9.1</v>
      </c>
      <c r="C290" s="9">
        <f t="shared" si="30"/>
        <v>8.6</v>
      </c>
      <c r="D290" s="8">
        <v>6235</v>
      </c>
      <c r="E290" t="s">
        <v>910</v>
      </c>
      <c r="F290">
        <v>16</v>
      </c>
      <c r="G290" t="s">
        <v>25</v>
      </c>
      <c r="H290" t="s">
        <v>28</v>
      </c>
      <c r="O290">
        <v>8.6</v>
      </c>
      <c r="S290">
        <f>_xlfn.XLOOKUP(E290,'Facture Chronopost'!L:L,'Facture Chronopost'!AA:AA,"")</f>
        <v>0.5</v>
      </c>
      <c r="T290">
        <f>IF(COUNTIF('Bibliothèque transporteurs'!C:C,F290)=0,"inconnu",_xlfn.XLOOKUP(F290,'Bibliothèque transporteurs'!C:C,'Bibliothèque transporteurs'!A:A))</f>
        <v>16</v>
      </c>
      <c r="U290">
        <f>IF(OR(F290="6C",F290="6B"),_xlfn.XLOOKUP(E290,'Facture Chronopost'!L:L,'Facture Chronopost'!X:X),IF(OR(F290=17,F290=44),F290&amp;"_"&amp;H290,IF(COUNTIF('Bibliothèque transporteurs'!C:C,F290)=0,"inconnu",_xlfn.XLOOKUP(F290,'Bibliothèque transporteurs'!C:C,'Bibliothèque transporteurs'!B:B))))</f>
        <v>16</v>
      </c>
      <c r="V290" t="str">
        <f>IF(COUNTIF('Bibliothèque transporteurs'!C:C,F290)=0,"inconnu",_xlfn.XLOOKUP(F290,'Bibliothèque transporteurs'!C:C,'Bibliothèque transporteurs'!E:E))</f>
        <v>CHRONOPOST</v>
      </c>
      <c r="W290">
        <f t="shared" si="31"/>
        <v>9.1</v>
      </c>
      <c r="Y290" s="118">
        <f t="shared" si="29"/>
        <v>9.1</v>
      </c>
      <c r="Z290" s="118" t="str">
        <f t="shared" si="26"/>
        <v>OK</v>
      </c>
    </row>
    <row r="291" spans="1:26" x14ac:dyDescent="0.2">
      <c r="A291" s="9">
        <f t="shared" si="27"/>
        <v>14.088402018860576</v>
      </c>
      <c r="B291" s="9">
        <f t="shared" si="28"/>
        <v>12.5</v>
      </c>
      <c r="C291" s="9">
        <f t="shared" si="30"/>
        <v>12</v>
      </c>
      <c r="D291" s="8">
        <v>6235</v>
      </c>
      <c r="E291" t="s">
        <v>821</v>
      </c>
      <c r="F291">
        <v>16</v>
      </c>
      <c r="G291" t="s">
        <v>25</v>
      </c>
      <c r="H291" t="s">
        <v>28</v>
      </c>
      <c r="O291">
        <v>7</v>
      </c>
      <c r="Q291">
        <v>5</v>
      </c>
      <c r="S291">
        <f>_xlfn.XLOOKUP(E291,'Facture Chronopost'!L:L,'Facture Chronopost'!AA:AA,"")</f>
        <v>0.5</v>
      </c>
      <c r="T291">
        <f>IF(COUNTIF('Bibliothèque transporteurs'!C:C,F291)=0,"inconnu",_xlfn.XLOOKUP(F291,'Bibliothèque transporteurs'!C:C,'Bibliothèque transporteurs'!A:A))</f>
        <v>16</v>
      </c>
      <c r="U291">
        <f>IF(OR(F291="6C",F291="6B"),_xlfn.XLOOKUP(E291,'Facture Chronopost'!L:L,'Facture Chronopost'!X:X),IF(OR(F291=17,F291=44),F291&amp;"_"&amp;H291,IF(COUNTIF('Bibliothèque transporteurs'!C:C,F291)=0,"inconnu",_xlfn.XLOOKUP(F291,'Bibliothèque transporteurs'!C:C,'Bibliothèque transporteurs'!B:B))))</f>
        <v>16</v>
      </c>
      <c r="V291" t="str">
        <f>IF(COUNTIF('Bibliothèque transporteurs'!C:C,F291)=0,"inconnu",_xlfn.XLOOKUP(F291,'Bibliothèque transporteurs'!C:C,'Bibliothèque transporteurs'!E:E))</f>
        <v>CHRONOPOST</v>
      </c>
      <c r="W291">
        <f t="shared" si="31"/>
        <v>7.3</v>
      </c>
      <c r="Y291" s="118">
        <f t="shared" si="29"/>
        <v>7.5</v>
      </c>
      <c r="Z291" s="118" t="str">
        <f t="shared" si="26"/>
        <v>Non</v>
      </c>
    </row>
    <row r="292" spans="1:26" x14ac:dyDescent="0.2">
      <c r="A292" s="9">
        <f t="shared" si="27"/>
        <v>8.2182345110020023</v>
      </c>
      <c r="B292" s="9">
        <f t="shared" si="28"/>
        <v>7.5</v>
      </c>
      <c r="C292" s="9">
        <f t="shared" si="30"/>
        <v>7</v>
      </c>
      <c r="D292" s="8">
        <v>4813</v>
      </c>
      <c r="E292" t="s">
        <v>850</v>
      </c>
      <c r="F292">
        <v>16</v>
      </c>
      <c r="G292" t="s">
        <v>25</v>
      </c>
      <c r="H292" t="s">
        <v>28</v>
      </c>
      <c r="O292">
        <v>7</v>
      </c>
      <c r="S292">
        <f>_xlfn.XLOOKUP(E292,'Facture Chronopost'!L:L,'Facture Chronopost'!AA:AA,"")</f>
        <v>0.5</v>
      </c>
      <c r="T292">
        <f>IF(COUNTIF('Bibliothèque transporteurs'!C:C,F292)=0,"inconnu",_xlfn.XLOOKUP(F292,'Bibliothèque transporteurs'!C:C,'Bibliothèque transporteurs'!A:A))</f>
        <v>16</v>
      </c>
      <c r="U292">
        <f>IF(OR(F292="6C",F292="6B"),_xlfn.XLOOKUP(E292,'Facture Chronopost'!L:L,'Facture Chronopost'!X:X),IF(OR(F292=17,F292=44),F292&amp;"_"&amp;H292,IF(COUNTIF('Bibliothèque transporteurs'!C:C,F292)=0,"inconnu",_xlfn.XLOOKUP(F292,'Bibliothèque transporteurs'!C:C,'Bibliothèque transporteurs'!B:B))))</f>
        <v>16</v>
      </c>
      <c r="V292" t="str">
        <f>IF(COUNTIF('Bibliothèque transporteurs'!C:C,F292)=0,"inconnu",_xlfn.XLOOKUP(F292,'Bibliothèque transporteurs'!C:C,'Bibliothèque transporteurs'!E:E))</f>
        <v>CHRONOPOST</v>
      </c>
      <c r="W292">
        <f t="shared" si="31"/>
        <v>7.5</v>
      </c>
      <c r="Y292" s="118">
        <f t="shared" si="29"/>
        <v>7.5</v>
      </c>
      <c r="Z292" s="118" t="str">
        <f t="shared" si="26"/>
        <v>OK</v>
      </c>
    </row>
    <row r="293" spans="1:26" x14ac:dyDescent="0.2">
      <c r="A293" s="9">
        <f t="shared" si="27"/>
        <v>9.1574613122593735</v>
      </c>
      <c r="B293" s="9">
        <f t="shared" si="28"/>
        <v>8.3000000000000007</v>
      </c>
      <c r="C293" s="9">
        <f t="shared" si="30"/>
        <v>7.8</v>
      </c>
      <c r="D293" s="8">
        <v>8656</v>
      </c>
      <c r="E293" t="s">
        <v>827</v>
      </c>
      <c r="F293">
        <v>16</v>
      </c>
      <c r="G293" t="s">
        <v>25</v>
      </c>
      <c r="H293" t="s">
        <v>28</v>
      </c>
      <c r="O293">
        <v>7.8</v>
      </c>
      <c r="S293">
        <f>_xlfn.XLOOKUP(E293,'Facture Chronopost'!L:L,'Facture Chronopost'!AA:AA,"")</f>
        <v>0.5</v>
      </c>
      <c r="T293">
        <f>IF(COUNTIF('Bibliothèque transporteurs'!C:C,F293)=0,"inconnu",_xlfn.XLOOKUP(F293,'Bibliothèque transporteurs'!C:C,'Bibliothèque transporteurs'!A:A))</f>
        <v>16</v>
      </c>
      <c r="U293">
        <f>IF(OR(F293="6C",F293="6B"),_xlfn.XLOOKUP(E293,'Facture Chronopost'!L:L,'Facture Chronopost'!X:X),IF(OR(F293=17,F293=44),F293&amp;"_"&amp;H293,IF(COUNTIF('Bibliothèque transporteurs'!C:C,F293)=0,"inconnu",_xlfn.XLOOKUP(F293,'Bibliothèque transporteurs'!C:C,'Bibliothèque transporteurs'!B:B))))</f>
        <v>16</v>
      </c>
      <c r="V293" t="str">
        <f>IF(COUNTIF('Bibliothèque transporteurs'!C:C,F293)=0,"inconnu",_xlfn.XLOOKUP(F293,'Bibliothèque transporteurs'!C:C,'Bibliothèque transporteurs'!E:E))</f>
        <v>CHRONOPOST</v>
      </c>
      <c r="W293">
        <f t="shared" si="31"/>
        <v>8.3000000000000007</v>
      </c>
      <c r="Y293" s="118">
        <f t="shared" si="29"/>
        <v>8.3000000000000007</v>
      </c>
      <c r="Z293" s="118" t="str">
        <f t="shared" si="26"/>
        <v>OK</v>
      </c>
    </row>
    <row r="294" spans="1:26" x14ac:dyDescent="0.2">
      <c r="A294" s="9">
        <f t="shared" si="27"/>
        <v>9.1574613122593735</v>
      </c>
      <c r="B294" s="9">
        <f t="shared" si="28"/>
        <v>8.3000000000000007</v>
      </c>
      <c r="C294" s="9">
        <f t="shared" si="30"/>
        <v>7.8</v>
      </c>
      <c r="D294" s="8">
        <v>8656</v>
      </c>
      <c r="E294" t="s">
        <v>871</v>
      </c>
      <c r="F294">
        <v>16</v>
      </c>
      <c r="G294" t="s">
        <v>25</v>
      </c>
      <c r="H294" t="s">
        <v>28</v>
      </c>
      <c r="O294">
        <v>7.8</v>
      </c>
      <c r="S294">
        <f>_xlfn.XLOOKUP(E294,'Facture Chronopost'!L:L,'Facture Chronopost'!AA:AA,"")</f>
        <v>0.5</v>
      </c>
      <c r="T294">
        <f>IF(COUNTIF('Bibliothèque transporteurs'!C:C,F294)=0,"inconnu",_xlfn.XLOOKUP(F294,'Bibliothèque transporteurs'!C:C,'Bibliothèque transporteurs'!A:A))</f>
        <v>16</v>
      </c>
      <c r="U294">
        <f>IF(OR(F294="6C",F294="6B"),_xlfn.XLOOKUP(E294,'Facture Chronopost'!L:L,'Facture Chronopost'!X:X),IF(OR(F294=17,F294=44),F294&amp;"_"&amp;H294,IF(COUNTIF('Bibliothèque transporteurs'!C:C,F294)=0,"inconnu",_xlfn.XLOOKUP(F294,'Bibliothèque transporteurs'!C:C,'Bibliothèque transporteurs'!B:B))))</f>
        <v>16</v>
      </c>
      <c r="V294" t="str">
        <f>IF(COUNTIF('Bibliothèque transporteurs'!C:C,F294)=0,"inconnu",_xlfn.XLOOKUP(F294,'Bibliothèque transporteurs'!C:C,'Bibliothèque transporteurs'!E:E))</f>
        <v>CHRONOPOST</v>
      </c>
      <c r="W294">
        <f t="shared" si="31"/>
        <v>8.3000000000000007</v>
      </c>
      <c r="Y294" s="118">
        <f t="shared" si="29"/>
        <v>8.3000000000000007</v>
      </c>
      <c r="Z294" s="118" t="str">
        <f t="shared" si="26"/>
        <v>OK</v>
      </c>
    </row>
    <row r="295" spans="1:26" x14ac:dyDescent="0.2">
      <c r="A295" s="9">
        <f t="shared" si="27"/>
        <v>8.6878479116306888</v>
      </c>
      <c r="B295" s="9">
        <f t="shared" si="28"/>
        <v>7.9</v>
      </c>
      <c r="C295" s="9">
        <f t="shared" si="30"/>
        <v>7.4</v>
      </c>
      <c r="D295" s="8">
        <v>4813</v>
      </c>
      <c r="E295" t="s">
        <v>847</v>
      </c>
      <c r="F295">
        <v>16</v>
      </c>
      <c r="G295" t="s">
        <v>25</v>
      </c>
      <c r="H295" t="s">
        <v>28</v>
      </c>
      <c r="O295">
        <v>7.4</v>
      </c>
      <c r="S295">
        <f>_xlfn.XLOOKUP(E295,'Facture Chronopost'!L:L,'Facture Chronopost'!AA:AA,"")</f>
        <v>0.5</v>
      </c>
      <c r="T295">
        <f>IF(COUNTIF('Bibliothèque transporteurs'!C:C,F295)=0,"inconnu",_xlfn.XLOOKUP(F295,'Bibliothèque transporteurs'!C:C,'Bibliothèque transporteurs'!A:A))</f>
        <v>16</v>
      </c>
      <c r="U295">
        <f>IF(OR(F295="6C",F295="6B"),_xlfn.XLOOKUP(E295,'Facture Chronopost'!L:L,'Facture Chronopost'!X:X),IF(OR(F295=17,F295=44),F295&amp;"_"&amp;H295,IF(COUNTIF('Bibliothèque transporteurs'!C:C,F295)=0,"inconnu",_xlfn.XLOOKUP(F295,'Bibliothèque transporteurs'!C:C,'Bibliothèque transporteurs'!B:B))))</f>
        <v>16</v>
      </c>
      <c r="V295" t="str">
        <f>IF(COUNTIF('Bibliothèque transporteurs'!C:C,F295)=0,"inconnu",_xlfn.XLOOKUP(F295,'Bibliothèque transporteurs'!C:C,'Bibliothèque transporteurs'!E:E))</f>
        <v>CHRONOPOST</v>
      </c>
      <c r="W295">
        <f t="shared" si="31"/>
        <v>7.9</v>
      </c>
      <c r="Y295" s="118">
        <f t="shared" si="29"/>
        <v>7.9</v>
      </c>
      <c r="Z295" s="118" t="str">
        <f t="shared" si="26"/>
        <v>OK</v>
      </c>
    </row>
    <row r="296" spans="1:26" x14ac:dyDescent="0.2">
      <c r="A296" s="9">
        <f t="shared" si="27"/>
        <v>9.1574613122593735</v>
      </c>
      <c r="B296" s="9">
        <f t="shared" si="28"/>
        <v>8.3000000000000007</v>
      </c>
      <c r="C296" s="9">
        <f t="shared" si="30"/>
        <v>7.8</v>
      </c>
      <c r="D296" s="8">
        <v>4813</v>
      </c>
      <c r="E296" t="s">
        <v>919</v>
      </c>
      <c r="F296">
        <v>16</v>
      </c>
      <c r="G296" t="s">
        <v>25</v>
      </c>
      <c r="H296" t="s">
        <v>28</v>
      </c>
      <c r="O296">
        <v>7.8</v>
      </c>
      <c r="S296">
        <f>_xlfn.XLOOKUP(E296,'Facture Chronopost'!L:L,'Facture Chronopost'!AA:AA,"")</f>
        <v>0.5</v>
      </c>
      <c r="T296">
        <f>IF(COUNTIF('Bibliothèque transporteurs'!C:C,F296)=0,"inconnu",_xlfn.XLOOKUP(F296,'Bibliothèque transporteurs'!C:C,'Bibliothèque transporteurs'!A:A))</f>
        <v>16</v>
      </c>
      <c r="U296">
        <f>IF(OR(F296="6C",F296="6B"),_xlfn.XLOOKUP(E296,'Facture Chronopost'!L:L,'Facture Chronopost'!X:X),IF(OR(F296=17,F296=44),F296&amp;"_"&amp;H296,IF(COUNTIF('Bibliothèque transporteurs'!C:C,F296)=0,"inconnu",_xlfn.XLOOKUP(F296,'Bibliothèque transporteurs'!C:C,'Bibliothèque transporteurs'!B:B))))</f>
        <v>16</v>
      </c>
      <c r="V296" t="str">
        <f>IF(COUNTIF('Bibliothèque transporteurs'!C:C,F296)=0,"inconnu",_xlfn.XLOOKUP(F296,'Bibliothèque transporteurs'!C:C,'Bibliothèque transporteurs'!E:E))</f>
        <v>CHRONOPOST</v>
      </c>
      <c r="W296">
        <f t="shared" si="31"/>
        <v>8.3000000000000007</v>
      </c>
      <c r="Y296" s="118">
        <f t="shared" si="29"/>
        <v>8.3000000000000007</v>
      </c>
      <c r="Z296" s="118" t="str">
        <f t="shared" si="26"/>
        <v>OK</v>
      </c>
    </row>
    <row r="297" spans="1:26" x14ac:dyDescent="0.2">
      <c r="A297" s="9">
        <f t="shared" si="27"/>
        <v>10.096688113516745</v>
      </c>
      <c r="B297" s="9">
        <f t="shared" si="28"/>
        <v>9.1</v>
      </c>
      <c r="C297" s="9">
        <f t="shared" si="30"/>
        <v>8.6</v>
      </c>
      <c r="D297" s="8">
        <v>6235</v>
      </c>
      <c r="E297" t="s">
        <v>923</v>
      </c>
      <c r="F297">
        <v>16</v>
      </c>
      <c r="G297" t="s">
        <v>25</v>
      </c>
      <c r="H297" t="s">
        <v>28</v>
      </c>
      <c r="O297">
        <v>8.6</v>
      </c>
      <c r="S297">
        <f>_xlfn.XLOOKUP(E297,'Facture Chronopost'!L:L,'Facture Chronopost'!AA:AA,"")</f>
        <v>0.5</v>
      </c>
      <c r="T297">
        <f>IF(COUNTIF('Bibliothèque transporteurs'!C:C,F297)=0,"inconnu",_xlfn.XLOOKUP(F297,'Bibliothèque transporteurs'!C:C,'Bibliothèque transporteurs'!A:A))</f>
        <v>16</v>
      </c>
      <c r="U297">
        <f>IF(OR(F297="6C",F297="6B"),_xlfn.XLOOKUP(E297,'Facture Chronopost'!L:L,'Facture Chronopost'!X:X),IF(OR(F297=17,F297=44),F297&amp;"_"&amp;H297,IF(COUNTIF('Bibliothèque transporteurs'!C:C,F297)=0,"inconnu",_xlfn.XLOOKUP(F297,'Bibliothèque transporteurs'!C:C,'Bibliothèque transporteurs'!B:B))))</f>
        <v>16</v>
      </c>
      <c r="V297" t="str">
        <f>IF(COUNTIF('Bibliothèque transporteurs'!C:C,F297)=0,"inconnu",_xlfn.XLOOKUP(F297,'Bibliothèque transporteurs'!C:C,'Bibliothèque transporteurs'!E:E))</f>
        <v>CHRONOPOST</v>
      </c>
      <c r="W297">
        <f t="shared" si="31"/>
        <v>9.1</v>
      </c>
      <c r="Y297" s="118">
        <f t="shared" si="29"/>
        <v>9.1</v>
      </c>
      <c r="Z297" s="118" t="str">
        <f t="shared" si="26"/>
        <v>OK</v>
      </c>
    </row>
    <row r="298" spans="1:26" x14ac:dyDescent="0.2">
      <c r="A298" s="9">
        <f t="shared" si="27"/>
        <v>10.096688113516745</v>
      </c>
      <c r="B298" s="9">
        <f t="shared" si="28"/>
        <v>9.1</v>
      </c>
      <c r="C298" s="9">
        <f t="shared" si="30"/>
        <v>8.6</v>
      </c>
      <c r="D298" s="8">
        <v>6235</v>
      </c>
      <c r="E298" t="s">
        <v>903</v>
      </c>
      <c r="F298">
        <v>16</v>
      </c>
      <c r="G298" t="s">
        <v>25</v>
      </c>
      <c r="H298" t="s">
        <v>28</v>
      </c>
      <c r="O298">
        <v>8.6</v>
      </c>
      <c r="S298">
        <f>_xlfn.XLOOKUP(E298,'Facture Chronopost'!L:L,'Facture Chronopost'!AA:AA,"")</f>
        <v>0.5</v>
      </c>
      <c r="T298">
        <f>IF(COUNTIF('Bibliothèque transporteurs'!C:C,F298)=0,"inconnu",_xlfn.XLOOKUP(F298,'Bibliothèque transporteurs'!C:C,'Bibliothèque transporteurs'!A:A))</f>
        <v>16</v>
      </c>
      <c r="U298">
        <f>IF(OR(F298="6C",F298="6B"),_xlfn.XLOOKUP(E298,'Facture Chronopost'!L:L,'Facture Chronopost'!X:X),IF(OR(F298=17,F298=44),F298&amp;"_"&amp;H298,IF(COUNTIF('Bibliothèque transporteurs'!C:C,F298)=0,"inconnu",_xlfn.XLOOKUP(F298,'Bibliothèque transporteurs'!C:C,'Bibliothèque transporteurs'!B:B))))</f>
        <v>16</v>
      </c>
      <c r="V298" t="str">
        <f>IF(COUNTIF('Bibliothèque transporteurs'!C:C,F298)=0,"inconnu",_xlfn.XLOOKUP(F298,'Bibliothèque transporteurs'!C:C,'Bibliothèque transporteurs'!E:E))</f>
        <v>CHRONOPOST</v>
      </c>
      <c r="W298">
        <f t="shared" si="31"/>
        <v>9.1</v>
      </c>
      <c r="Y298" s="118">
        <f t="shared" si="29"/>
        <v>9.1</v>
      </c>
      <c r="Z298" s="118" t="str">
        <f t="shared" si="26"/>
        <v>OK</v>
      </c>
    </row>
    <row r="299" spans="1:26" x14ac:dyDescent="0.2">
      <c r="A299" s="9">
        <f t="shared" si="27"/>
        <v>8.2182345110020023</v>
      </c>
      <c r="B299" s="9">
        <f t="shared" si="28"/>
        <v>7.5</v>
      </c>
      <c r="C299" s="9">
        <f t="shared" si="30"/>
        <v>7</v>
      </c>
      <c r="D299" s="8">
        <v>4813</v>
      </c>
      <c r="E299" t="s">
        <v>835</v>
      </c>
      <c r="F299">
        <v>16</v>
      </c>
      <c r="G299" t="s">
        <v>25</v>
      </c>
      <c r="H299" t="s">
        <v>212</v>
      </c>
      <c r="O299">
        <v>7</v>
      </c>
      <c r="S299">
        <f>_xlfn.XLOOKUP(E299,'Facture Chronopost'!L:L,'Facture Chronopost'!AA:AA,"")</f>
        <v>0.5</v>
      </c>
      <c r="T299">
        <f>IF(COUNTIF('Bibliothèque transporteurs'!C:C,F299)=0,"inconnu",_xlfn.XLOOKUP(F299,'Bibliothèque transporteurs'!C:C,'Bibliothèque transporteurs'!A:A))</f>
        <v>16</v>
      </c>
      <c r="U299">
        <f>IF(OR(F299="6C",F299="6B"),_xlfn.XLOOKUP(E299,'Facture Chronopost'!L:L,'Facture Chronopost'!X:X),IF(OR(F299=17,F299=44),F299&amp;"_"&amp;H299,IF(COUNTIF('Bibliothèque transporteurs'!C:C,F299)=0,"inconnu",_xlfn.XLOOKUP(F299,'Bibliothèque transporteurs'!C:C,'Bibliothèque transporteurs'!B:B))))</f>
        <v>16</v>
      </c>
      <c r="V299" t="str">
        <f>IF(COUNTIF('Bibliothèque transporteurs'!C:C,F299)=0,"inconnu",_xlfn.XLOOKUP(F299,'Bibliothèque transporteurs'!C:C,'Bibliothèque transporteurs'!E:E))</f>
        <v>CHRONOPOST</v>
      </c>
      <c r="W299">
        <f t="shared" si="31"/>
        <v>7.5</v>
      </c>
      <c r="Y299" s="118">
        <f t="shared" si="29"/>
        <v>7.5</v>
      </c>
      <c r="Z299" s="118" t="str">
        <f t="shared" si="26"/>
        <v>OK</v>
      </c>
    </row>
    <row r="300" spans="1:26" x14ac:dyDescent="0.2">
      <c r="A300" s="9">
        <f t="shared" si="27"/>
        <v>8.2182345110020023</v>
      </c>
      <c r="B300" s="9">
        <f t="shared" si="28"/>
        <v>7.5</v>
      </c>
      <c r="C300" s="9">
        <f t="shared" si="30"/>
        <v>7</v>
      </c>
      <c r="D300" s="8">
        <v>3752</v>
      </c>
      <c r="E300" t="s">
        <v>856</v>
      </c>
      <c r="F300">
        <v>16</v>
      </c>
      <c r="G300" t="s">
        <v>25</v>
      </c>
      <c r="H300" t="s">
        <v>28</v>
      </c>
      <c r="O300">
        <v>7</v>
      </c>
      <c r="S300">
        <f>_xlfn.XLOOKUP(E300,'Facture Chronopost'!L:L,'Facture Chronopost'!AA:AA,"")</f>
        <v>0.5</v>
      </c>
      <c r="T300">
        <f>IF(COUNTIF('Bibliothèque transporteurs'!C:C,F300)=0,"inconnu",_xlfn.XLOOKUP(F300,'Bibliothèque transporteurs'!C:C,'Bibliothèque transporteurs'!A:A))</f>
        <v>16</v>
      </c>
      <c r="U300">
        <f>IF(OR(F300="6C",F300="6B"),_xlfn.XLOOKUP(E300,'Facture Chronopost'!L:L,'Facture Chronopost'!X:X),IF(OR(F300=17,F300=44),F300&amp;"_"&amp;H300,IF(COUNTIF('Bibliothèque transporteurs'!C:C,F300)=0,"inconnu",_xlfn.XLOOKUP(F300,'Bibliothèque transporteurs'!C:C,'Bibliothèque transporteurs'!B:B))))</f>
        <v>16</v>
      </c>
      <c r="V300" t="str">
        <f>IF(COUNTIF('Bibliothèque transporteurs'!C:C,F300)=0,"inconnu",_xlfn.XLOOKUP(F300,'Bibliothèque transporteurs'!C:C,'Bibliothèque transporteurs'!E:E))</f>
        <v>CHRONOPOST</v>
      </c>
      <c r="W300">
        <f t="shared" si="31"/>
        <v>7.5</v>
      </c>
      <c r="Y300" s="118">
        <f t="shared" si="29"/>
        <v>7.5</v>
      </c>
      <c r="Z300" s="118" t="str">
        <f t="shared" si="26"/>
        <v>OK</v>
      </c>
    </row>
    <row r="301" spans="1:26" x14ac:dyDescent="0.2">
      <c r="A301" s="9">
        <f t="shared" si="27"/>
        <v>10.096688113516745</v>
      </c>
      <c r="B301" s="9">
        <f t="shared" si="28"/>
        <v>9.1</v>
      </c>
      <c r="C301" s="9">
        <f t="shared" si="30"/>
        <v>8.6</v>
      </c>
      <c r="D301" s="8">
        <v>6235</v>
      </c>
      <c r="E301" t="s">
        <v>971</v>
      </c>
      <c r="F301">
        <v>16</v>
      </c>
      <c r="G301" t="s">
        <v>25</v>
      </c>
      <c r="H301" t="s">
        <v>28</v>
      </c>
      <c r="O301">
        <v>8.6</v>
      </c>
      <c r="S301">
        <f>_xlfn.XLOOKUP(E301,'Facture Chronopost'!L:L,'Facture Chronopost'!AA:AA,"")</f>
        <v>0.5</v>
      </c>
      <c r="T301">
        <f>IF(COUNTIF('Bibliothèque transporteurs'!C:C,F301)=0,"inconnu",_xlfn.XLOOKUP(F301,'Bibliothèque transporteurs'!C:C,'Bibliothèque transporteurs'!A:A))</f>
        <v>16</v>
      </c>
      <c r="U301">
        <f>IF(OR(F301="6C",F301="6B"),_xlfn.XLOOKUP(E301,'Facture Chronopost'!L:L,'Facture Chronopost'!X:X),IF(OR(F301=17,F301=44),F301&amp;"_"&amp;H301,IF(COUNTIF('Bibliothèque transporteurs'!C:C,F301)=0,"inconnu",_xlfn.XLOOKUP(F301,'Bibliothèque transporteurs'!C:C,'Bibliothèque transporteurs'!B:B))))</f>
        <v>16</v>
      </c>
      <c r="V301" t="str">
        <f>IF(COUNTIF('Bibliothèque transporteurs'!C:C,F301)=0,"inconnu",_xlfn.XLOOKUP(F301,'Bibliothèque transporteurs'!C:C,'Bibliothèque transporteurs'!E:E))</f>
        <v>CHRONOPOST</v>
      </c>
      <c r="W301">
        <f t="shared" si="31"/>
        <v>9.1</v>
      </c>
      <c r="Y301" s="118">
        <f t="shared" si="29"/>
        <v>9.1</v>
      </c>
      <c r="Z301" s="118" t="str">
        <f t="shared" si="26"/>
        <v>OK</v>
      </c>
    </row>
    <row r="302" spans="1:26" x14ac:dyDescent="0.2">
      <c r="A302" s="9">
        <f t="shared" si="27"/>
        <v>8.2182345110020023</v>
      </c>
      <c r="B302" s="9">
        <f t="shared" si="28"/>
        <v>7.5</v>
      </c>
      <c r="C302" s="9">
        <f t="shared" si="30"/>
        <v>7</v>
      </c>
      <c r="D302" s="8">
        <v>6235</v>
      </c>
      <c r="E302" t="s">
        <v>970</v>
      </c>
      <c r="F302">
        <v>16</v>
      </c>
      <c r="G302" t="s">
        <v>25</v>
      </c>
      <c r="H302" t="s">
        <v>28</v>
      </c>
      <c r="O302">
        <v>7</v>
      </c>
      <c r="S302">
        <f>_xlfn.XLOOKUP(E302,'Facture Chronopost'!L:L,'Facture Chronopost'!AA:AA,"")</f>
        <v>0.5</v>
      </c>
      <c r="T302">
        <f>IF(COUNTIF('Bibliothèque transporteurs'!C:C,F302)=0,"inconnu",_xlfn.XLOOKUP(F302,'Bibliothèque transporteurs'!C:C,'Bibliothèque transporteurs'!A:A))</f>
        <v>16</v>
      </c>
      <c r="U302">
        <f>IF(OR(F302="6C",F302="6B"),_xlfn.XLOOKUP(E302,'Facture Chronopost'!L:L,'Facture Chronopost'!X:X),IF(OR(F302=17,F302=44),F302&amp;"_"&amp;H302,IF(COUNTIF('Bibliothèque transporteurs'!C:C,F302)=0,"inconnu",_xlfn.XLOOKUP(F302,'Bibliothèque transporteurs'!C:C,'Bibliothèque transporteurs'!B:B))))</f>
        <v>16</v>
      </c>
      <c r="V302" t="str">
        <f>IF(COUNTIF('Bibliothèque transporteurs'!C:C,F302)=0,"inconnu",_xlfn.XLOOKUP(F302,'Bibliothèque transporteurs'!C:C,'Bibliothèque transporteurs'!E:E))</f>
        <v>CHRONOPOST</v>
      </c>
      <c r="W302">
        <f t="shared" si="31"/>
        <v>7.5</v>
      </c>
      <c r="Y302" s="118">
        <f t="shared" si="29"/>
        <v>7.5</v>
      </c>
      <c r="Z302" s="118" t="str">
        <f t="shared" si="26"/>
        <v>OK</v>
      </c>
    </row>
    <row r="303" spans="1:26" x14ac:dyDescent="0.2">
      <c r="A303" s="9">
        <f t="shared" si="27"/>
        <v>8.2182345110020023</v>
      </c>
      <c r="B303" s="9">
        <f t="shared" si="28"/>
        <v>7.5</v>
      </c>
      <c r="C303" s="9">
        <f t="shared" si="30"/>
        <v>7</v>
      </c>
      <c r="D303" s="8">
        <v>3752</v>
      </c>
      <c r="E303" t="s">
        <v>962</v>
      </c>
      <c r="F303">
        <v>16</v>
      </c>
      <c r="G303" t="s">
        <v>25</v>
      </c>
      <c r="H303" t="s">
        <v>28</v>
      </c>
      <c r="O303">
        <v>7</v>
      </c>
      <c r="S303">
        <f>_xlfn.XLOOKUP(E303,'Facture Chronopost'!L:L,'Facture Chronopost'!AA:AA,"")</f>
        <v>0.5</v>
      </c>
      <c r="T303">
        <f>IF(COUNTIF('Bibliothèque transporteurs'!C:C,F303)=0,"inconnu",_xlfn.XLOOKUP(F303,'Bibliothèque transporteurs'!C:C,'Bibliothèque transporteurs'!A:A))</f>
        <v>16</v>
      </c>
      <c r="U303">
        <f>IF(OR(F303="6C",F303="6B"),_xlfn.XLOOKUP(E303,'Facture Chronopost'!L:L,'Facture Chronopost'!X:X),IF(OR(F303=17,F303=44),F303&amp;"_"&amp;H303,IF(COUNTIF('Bibliothèque transporteurs'!C:C,F303)=0,"inconnu",_xlfn.XLOOKUP(F303,'Bibliothèque transporteurs'!C:C,'Bibliothèque transporteurs'!B:B))))</f>
        <v>16</v>
      </c>
      <c r="V303" t="str">
        <f>IF(COUNTIF('Bibliothèque transporteurs'!C:C,F303)=0,"inconnu",_xlfn.XLOOKUP(F303,'Bibliothèque transporteurs'!C:C,'Bibliothèque transporteurs'!E:E))</f>
        <v>CHRONOPOST</v>
      </c>
      <c r="W303">
        <f t="shared" si="31"/>
        <v>7.5</v>
      </c>
      <c r="Y303" s="118">
        <f t="shared" si="29"/>
        <v>7.5</v>
      </c>
      <c r="Z303" s="118" t="str">
        <f t="shared" si="26"/>
        <v>OK</v>
      </c>
    </row>
    <row r="304" spans="1:26" x14ac:dyDescent="0.2">
      <c r="A304" s="9">
        <f t="shared" si="27"/>
        <v>10.096688113516745</v>
      </c>
      <c r="B304" s="9">
        <f t="shared" si="28"/>
        <v>9.1</v>
      </c>
      <c r="C304" s="9">
        <f t="shared" si="30"/>
        <v>8.6</v>
      </c>
      <c r="D304" s="8">
        <v>6235</v>
      </c>
      <c r="E304" t="s">
        <v>951</v>
      </c>
      <c r="F304">
        <v>16</v>
      </c>
      <c r="G304" t="s">
        <v>25</v>
      </c>
      <c r="H304" t="s">
        <v>28</v>
      </c>
      <c r="O304">
        <v>8.6</v>
      </c>
      <c r="S304">
        <f>_xlfn.XLOOKUP(E304,'Facture Chronopost'!L:L,'Facture Chronopost'!AA:AA,"")</f>
        <v>0.5</v>
      </c>
      <c r="T304">
        <f>IF(COUNTIF('Bibliothèque transporteurs'!C:C,F304)=0,"inconnu",_xlfn.XLOOKUP(F304,'Bibliothèque transporteurs'!C:C,'Bibliothèque transporteurs'!A:A))</f>
        <v>16</v>
      </c>
      <c r="U304">
        <f>IF(OR(F304="6C",F304="6B"),_xlfn.XLOOKUP(E304,'Facture Chronopost'!L:L,'Facture Chronopost'!X:X),IF(OR(F304=17,F304=44),F304&amp;"_"&amp;H304,IF(COUNTIF('Bibliothèque transporteurs'!C:C,F304)=0,"inconnu",_xlfn.XLOOKUP(F304,'Bibliothèque transporteurs'!C:C,'Bibliothèque transporteurs'!B:B))))</f>
        <v>16</v>
      </c>
      <c r="V304" t="str">
        <f>IF(COUNTIF('Bibliothèque transporteurs'!C:C,F304)=0,"inconnu",_xlfn.XLOOKUP(F304,'Bibliothèque transporteurs'!C:C,'Bibliothèque transporteurs'!E:E))</f>
        <v>CHRONOPOST</v>
      </c>
      <c r="W304">
        <f t="shared" si="31"/>
        <v>9.1</v>
      </c>
      <c r="Y304" s="118">
        <f t="shared" si="29"/>
        <v>9.1</v>
      </c>
      <c r="Z304" s="118" t="str">
        <f t="shared" si="26"/>
        <v>OK</v>
      </c>
    </row>
    <row r="305" spans="1:26" x14ac:dyDescent="0.2">
      <c r="A305" s="9">
        <f t="shared" si="27"/>
        <v>8.2182345110020023</v>
      </c>
      <c r="B305" s="9">
        <f t="shared" si="28"/>
        <v>7.5</v>
      </c>
      <c r="C305" s="9">
        <f t="shared" si="30"/>
        <v>7</v>
      </c>
      <c r="D305" s="8">
        <v>3752</v>
      </c>
      <c r="E305" t="s">
        <v>967</v>
      </c>
      <c r="F305">
        <v>16</v>
      </c>
      <c r="G305" t="s">
        <v>25</v>
      </c>
      <c r="H305" t="s">
        <v>28</v>
      </c>
      <c r="O305">
        <v>7</v>
      </c>
      <c r="S305">
        <f>_xlfn.XLOOKUP(E305,'Facture Chronopost'!L:L,'Facture Chronopost'!AA:AA,"")</f>
        <v>0.5</v>
      </c>
      <c r="T305">
        <f>IF(COUNTIF('Bibliothèque transporteurs'!C:C,F305)=0,"inconnu",_xlfn.XLOOKUP(F305,'Bibliothèque transporteurs'!C:C,'Bibliothèque transporteurs'!A:A))</f>
        <v>16</v>
      </c>
      <c r="U305">
        <f>IF(OR(F305="6C",F305="6B"),_xlfn.XLOOKUP(E305,'Facture Chronopost'!L:L,'Facture Chronopost'!X:X),IF(OR(F305=17,F305=44),F305&amp;"_"&amp;H305,IF(COUNTIF('Bibliothèque transporteurs'!C:C,F305)=0,"inconnu",_xlfn.XLOOKUP(F305,'Bibliothèque transporteurs'!C:C,'Bibliothèque transporteurs'!B:B))))</f>
        <v>16</v>
      </c>
      <c r="V305" t="str">
        <f>IF(COUNTIF('Bibliothèque transporteurs'!C:C,F305)=0,"inconnu",_xlfn.XLOOKUP(F305,'Bibliothèque transporteurs'!C:C,'Bibliothèque transporteurs'!E:E))</f>
        <v>CHRONOPOST</v>
      </c>
      <c r="W305">
        <f t="shared" si="31"/>
        <v>7.5</v>
      </c>
      <c r="Y305" s="118">
        <f t="shared" si="29"/>
        <v>7.5</v>
      </c>
      <c r="Z305" s="118" t="str">
        <f t="shared" si="26"/>
        <v>OK</v>
      </c>
    </row>
    <row r="306" spans="1:26" x14ac:dyDescent="0.2">
      <c r="A306" s="9">
        <f t="shared" si="27"/>
        <v>8.2182345110020023</v>
      </c>
      <c r="B306" s="9">
        <f t="shared" si="28"/>
        <v>7.5</v>
      </c>
      <c r="C306" s="9">
        <f t="shared" si="30"/>
        <v>7</v>
      </c>
      <c r="D306" s="8">
        <v>6235</v>
      </c>
      <c r="E306" t="s">
        <v>957</v>
      </c>
      <c r="F306">
        <v>16</v>
      </c>
      <c r="G306" t="s">
        <v>25</v>
      </c>
      <c r="H306" t="s">
        <v>28</v>
      </c>
      <c r="O306">
        <v>7</v>
      </c>
      <c r="S306">
        <f>_xlfn.XLOOKUP(E306,'Facture Chronopost'!L:L,'Facture Chronopost'!AA:AA,"")</f>
        <v>0.5</v>
      </c>
      <c r="T306">
        <f>IF(COUNTIF('Bibliothèque transporteurs'!C:C,F306)=0,"inconnu",_xlfn.XLOOKUP(F306,'Bibliothèque transporteurs'!C:C,'Bibliothèque transporteurs'!A:A))</f>
        <v>16</v>
      </c>
      <c r="U306">
        <f>IF(OR(F306="6C",F306="6B"),_xlfn.XLOOKUP(E306,'Facture Chronopost'!L:L,'Facture Chronopost'!X:X),IF(OR(F306=17,F306=44),F306&amp;"_"&amp;H306,IF(COUNTIF('Bibliothèque transporteurs'!C:C,F306)=0,"inconnu",_xlfn.XLOOKUP(F306,'Bibliothèque transporteurs'!C:C,'Bibliothèque transporteurs'!B:B))))</f>
        <v>16</v>
      </c>
      <c r="V306" t="str">
        <f>IF(COUNTIF('Bibliothèque transporteurs'!C:C,F306)=0,"inconnu",_xlfn.XLOOKUP(F306,'Bibliothèque transporteurs'!C:C,'Bibliothèque transporteurs'!E:E))</f>
        <v>CHRONOPOST</v>
      </c>
      <c r="W306">
        <f t="shared" si="31"/>
        <v>7.5</v>
      </c>
      <c r="Y306" s="118">
        <f t="shared" si="29"/>
        <v>7.5</v>
      </c>
      <c r="Z306" s="118" t="str">
        <f t="shared" si="26"/>
        <v>OK</v>
      </c>
    </row>
    <row r="307" spans="1:26" x14ac:dyDescent="0.2">
      <c r="A307" s="9">
        <f t="shared" si="27"/>
        <v>9.1574613122593735</v>
      </c>
      <c r="B307" s="9">
        <f t="shared" si="28"/>
        <v>8.3000000000000007</v>
      </c>
      <c r="C307" s="9">
        <f t="shared" si="30"/>
        <v>7.8</v>
      </c>
      <c r="D307" s="8">
        <v>4813</v>
      </c>
      <c r="E307" t="s">
        <v>943</v>
      </c>
      <c r="F307">
        <v>16</v>
      </c>
      <c r="G307" t="s">
        <v>25</v>
      </c>
      <c r="H307" t="s">
        <v>28</v>
      </c>
      <c r="O307">
        <v>7.8</v>
      </c>
      <c r="S307">
        <f>_xlfn.XLOOKUP(E307,'Facture Chronopost'!L:L,'Facture Chronopost'!AA:AA,"")</f>
        <v>0.5</v>
      </c>
      <c r="T307">
        <f>IF(COUNTIF('Bibliothèque transporteurs'!C:C,F307)=0,"inconnu",_xlfn.XLOOKUP(F307,'Bibliothèque transporteurs'!C:C,'Bibliothèque transporteurs'!A:A))</f>
        <v>16</v>
      </c>
      <c r="U307">
        <f>IF(OR(F307="6C",F307="6B"),_xlfn.XLOOKUP(E307,'Facture Chronopost'!L:L,'Facture Chronopost'!X:X),IF(OR(F307=17,F307=44),F307&amp;"_"&amp;H307,IF(COUNTIF('Bibliothèque transporteurs'!C:C,F307)=0,"inconnu",_xlfn.XLOOKUP(F307,'Bibliothèque transporteurs'!C:C,'Bibliothèque transporteurs'!B:B))))</f>
        <v>16</v>
      </c>
      <c r="V307" t="str">
        <f>IF(COUNTIF('Bibliothèque transporteurs'!C:C,F307)=0,"inconnu",_xlfn.XLOOKUP(F307,'Bibliothèque transporteurs'!C:C,'Bibliothèque transporteurs'!E:E))</f>
        <v>CHRONOPOST</v>
      </c>
      <c r="W307">
        <f t="shared" si="31"/>
        <v>8.3000000000000007</v>
      </c>
      <c r="Y307" s="118">
        <f t="shared" si="29"/>
        <v>8.3000000000000007</v>
      </c>
      <c r="Z307" s="118" t="str">
        <f t="shared" si="26"/>
        <v>OK</v>
      </c>
    </row>
    <row r="308" spans="1:26" x14ac:dyDescent="0.2">
      <c r="A308" s="9">
        <f t="shared" si="27"/>
        <v>8.2182345110020023</v>
      </c>
      <c r="B308" s="9">
        <f t="shared" si="28"/>
        <v>7.5</v>
      </c>
      <c r="C308" s="9">
        <f t="shared" si="30"/>
        <v>7</v>
      </c>
      <c r="D308" s="8">
        <v>4813</v>
      </c>
      <c r="E308" t="s">
        <v>937</v>
      </c>
      <c r="F308">
        <v>16</v>
      </c>
      <c r="G308" t="s">
        <v>25</v>
      </c>
      <c r="H308" t="s">
        <v>28</v>
      </c>
      <c r="O308">
        <v>7</v>
      </c>
      <c r="S308">
        <f>_xlfn.XLOOKUP(E308,'Facture Chronopost'!L:L,'Facture Chronopost'!AA:AA,"")</f>
        <v>0.5</v>
      </c>
      <c r="T308">
        <f>IF(COUNTIF('Bibliothèque transporteurs'!C:C,F308)=0,"inconnu",_xlfn.XLOOKUP(F308,'Bibliothèque transporteurs'!C:C,'Bibliothèque transporteurs'!A:A))</f>
        <v>16</v>
      </c>
      <c r="U308">
        <f>IF(OR(F308="6C",F308="6B"),_xlfn.XLOOKUP(E308,'Facture Chronopost'!L:L,'Facture Chronopost'!X:X),IF(OR(F308=17,F308=44),F308&amp;"_"&amp;H308,IF(COUNTIF('Bibliothèque transporteurs'!C:C,F308)=0,"inconnu",_xlfn.XLOOKUP(F308,'Bibliothèque transporteurs'!C:C,'Bibliothèque transporteurs'!B:B))))</f>
        <v>16</v>
      </c>
      <c r="V308" t="str">
        <f>IF(COUNTIF('Bibliothèque transporteurs'!C:C,F308)=0,"inconnu",_xlfn.XLOOKUP(F308,'Bibliothèque transporteurs'!C:C,'Bibliothèque transporteurs'!E:E))</f>
        <v>CHRONOPOST</v>
      </c>
      <c r="W308">
        <f t="shared" si="31"/>
        <v>7.5</v>
      </c>
      <c r="Y308" s="118">
        <f t="shared" si="29"/>
        <v>7.5</v>
      </c>
      <c r="Z308" s="118" t="str">
        <f t="shared" si="26"/>
        <v>OK</v>
      </c>
    </row>
    <row r="309" spans="1:26" x14ac:dyDescent="0.2">
      <c r="A309" s="9">
        <f t="shared" si="27"/>
        <v>11.035914914774118</v>
      </c>
      <c r="B309" s="9">
        <f t="shared" si="28"/>
        <v>9.9</v>
      </c>
      <c r="C309" s="9">
        <f t="shared" si="30"/>
        <v>9.4</v>
      </c>
      <c r="D309" s="8">
        <v>6235</v>
      </c>
      <c r="E309" t="s">
        <v>994</v>
      </c>
      <c r="F309">
        <v>16</v>
      </c>
      <c r="G309" t="s">
        <v>25</v>
      </c>
      <c r="H309" t="s">
        <v>28</v>
      </c>
      <c r="O309">
        <v>9.4</v>
      </c>
      <c r="S309">
        <f>_xlfn.XLOOKUP(E309,'Facture Chronopost'!L:L,'Facture Chronopost'!AA:AA,"")</f>
        <v>0.5</v>
      </c>
      <c r="T309">
        <f>IF(COUNTIF('Bibliothèque transporteurs'!C:C,F309)=0,"inconnu",_xlfn.XLOOKUP(F309,'Bibliothèque transporteurs'!C:C,'Bibliothèque transporteurs'!A:A))</f>
        <v>16</v>
      </c>
      <c r="U309">
        <f>IF(OR(F309="6C",F309="6B"),_xlfn.XLOOKUP(E309,'Facture Chronopost'!L:L,'Facture Chronopost'!X:X),IF(OR(F309=17,F309=44),F309&amp;"_"&amp;H309,IF(COUNTIF('Bibliothèque transporteurs'!C:C,F309)=0,"inconnu",_xlfn.XLOOKUP(F309,'Bibliothèque transporteurs'!C:C,'Bibliothèque transporteurs'!B:B))))</f>
        <v>16</v>
      </c>
      <c r="V309" t="str">
        <f>IF(COUNTIF('Bibliothèque transporteurs'!C:C,F309)=0,"inconnu",_xlfn.XLOOKUP(F309,'Bibliothèque transporteurs'!C:C,'Bibliothèque transporteurs'!E:E))</f>
        <v>CHRONOPOST</v>
      </c>
      <c r="W309">
        <f t="shared" si="31"/>
        <v>9.9</v>
      </c>
      <c r="Y309" s="118">
        <f t="shared" si="29"/>
        <v>9.9</v>
      </c>
      <c r="Z309" s="118" t="str">
        <f t="shared" si="26"/>
        <v>OK</v>
      </c>
    </row>
    <row r="310" spans="1:26" x14ac:dyDescent="0.2">
      <c r="A310" s="9">
        <f t="shared" si="27"/>
        <v>9.6270747128880583</v>
      </c>
      <c r="B310" s="9">
        <f t="shared" si="28"/>
        <v>8.6999999999999993</v>
      </c>
      <c r="C310" s="9">
        <f t="shared" si="30"/>
        <v>8.1999999999999993</v>
      </c>
      <c r="D310" s="8">
        <v>4813</v>
      </c>
      <c r="E310" t="s">
        <v>998</v>
      </c>
      <c r="F310">
        <v>16</v>
      </c>
      <c r="G310" t="s">
        <v>25</v>
      </c>
      <c r="H310" t="s">
        <v>28</v>
      </c>
      <c r="O310">
        <v>8.1999999999999993</v>
      </c>
      <c r="S310">
        <f>_xlfn.XLOOKUP(E310,'Facture Chronopost'!L:L,'Facture Chronopost'!AA:AA,"")</f>
        <v>0.5</v>
      </c>
      <c r="T310">
        <f>IF(COUNTIF('Bibliothèque transporteurs'!C:C,F310)=0,"inconnu",_xlfn.XLOOKUP(F310,'Bibliothèque transporteurs'!C:C,'Bibliothèque transporteurs'!A:A))</f>
        <v>16</v>
      </c>
      <c r="U310">
        <f>IF(OR(F310="6C",F310="6B"),_xlfn.XLOOKUP(E310,'Facture Chronopost'!L:L,'Facture Chronopost'!X:X),IF(OR(F310=17,F310=44),F310&amp;"_"&amp;H310,IF(COUNTIF('Bibliothèque transporteurs'!C:C,F310)=0,"inconnu",_xlfn.XLOOKUP(F310,'Bibliothèque transporteurs'!C:C,'Bibliothèque transporteurs'!B:B))))</f>
        <v>16</v>
      </c>
      <c r="V310" t="str">
        <f>IF(COUNTIF('Bibliothèque transporteurs'!C:C,F310)=0,"inconnu",_xlfn.XLOOKUP(F310,'Bibliothèque transporteurs'!C:C,'Bibliothèque transporteurs'!E:E))</f>
        <v>CHRONOPOST</v>
      </c>
      <c r="W310">
        <f t="shared" si="31"/>
        <v>8.6999999999999993</v>
      </c>
      <c r="Y310" s="118">
        <f t="shared" si="29"/>
        <v>8.6999999999999993</v>
      </c>
      <c r="Z310" s="118" t="str">
        <f t="shared" si="26"/>
        <v>OK</v>
      </c>
    </row>
    <row r="311" spans="1:26" x14ac:dyDescent="0.2">
      <c r="A311" s="9">
        <f t="shared" si="27"/>
        <v>8.2182345110020023</v>
      </c>
      <c r="B311" s="9">
        <f t="shared" si="28"/>
        <v>7.5</v>
      </c>
      <c r="C311" s="9">
        <f t="shared" si="30"/>
        <v>7</v>
      </c>
      <c r="D311" s="8">
        <v>4813</v>
      </c>
      <c r="E311" t="s">
        <v>987</v>
      </c>
      <c r="F311">
        <v>16</v>
      </c>
      <c r="G311" t="s">
        <v>25</v>
      </c>
      <c r="H311" t="s">
        <v>28</v>
      </c>
      <c r="O311">
        <v>7</v>
      </c>
      <c r="S311">
        <f>_xlfn.XLOOKUP(E311,'Facture Chronopost'!L:L,'Facture Chronopost'!AA:AA,"")</f>
        <v>0.5</v>
      </c>
      <c r="T311">
        <f>IF(COUNTIF('Bibliothèque transporteurs'!C:C,F311)=0,"inconnu",_xlfn.XLOOKUP(F311,'Bibliothèque transporteurs'!C:C,'Bibliothèque transporteurs'!A:A))</f>
        <v>16</v>
      </c>
      <c r="U311">
        <f>IF(OR(F311="6C",F311="6B"),_xlfn.XLOOKUP(E311,'Facture Chronopost'!L:L,'Facture Chronopost'!X:X),IF(OR(F311=17,F311=44),F311&amp;"_"&amp;H311,IF(COUNTIF('Bibliothèque transporteurs'!C:C,F311)=0,"inconnu",_xlfn.XLOOKUP(F311,'Bibliothèque transporteurs'!C:C,'Bibliothèque transporteurs'!B:B))))</f>
        <v>16</v>
      </c>
      <c r="V311" t="str">
        <f>IF(COUNTIF('Bibliothèque transporteurs'!C:C,F311)=0,"inconnu",_xlfn.XLOOKUP(F311,'Bibliothèque transporteurs'!C:C,'Bibliothèque transporteurs'!E:E))</f>
        <v>CHRONOPOST</v>
      </c>
      <c r="W311">
        <f t="shared" si="31"/>
        <v>7.5</v>
      </c>
      <c r="Y311" s="118">
        <f t="shared" si="29"/>
        <v>7.5</v>
      </c>
      <c r="Z311" s="118" t="str">
        <f t="shared" si="26"/>
        <v>OK</v>
      </c>
    </row>
    <row r="312" spans="1:26" x14ac:dyDescent="0.2">
      <c r="A312" s="9">
        <f t="shared" si="27"/>
        <v>9.6270747128880583</v>
      </c>
      <c r="B312" s="9">
        <f t="shared" si="28"/>
        <v>8.6999999999999993</v>
      </c>
      <c r="C312" s="9">
        <f t="shared" si="30"/>
        <v>8.1999999999999993</v>
      </c>
      <c r="D312" s="8">
        <v>8656</v>
      </c>
      <c r="E312" t="s">
        <v>976</v>
      </c>
      <c r="F312">
        <v>16</v>
      </c>
      <c r="G312" t="s">
        <v>25</v>
      </c>
      <c r="H312" t="s">
        <v>28</v>
      </c>
      <c r="O312">
        <v>8.1999999999999993</v>
      </c>
      <c r="S312">
        <f>_xlfn.XLOOKUP(E312,'Facture Chronopost'!L:L,'Facture Chronopost'!AA:AA,"")</f>
        <v>0.5</v>
      </c>
      <c r="T312">
        <f>IF(COUNTIF('Bibliothèque transporteurs'!C:C,F312)=0,"inconnu",_xlfn.XLOOKUP(F312,'Bibliothèque transporteurs'!C:C,'Bibliothèque transporteurs'!A:A))</f>
        <v>16</v>
      </c>
      <c r="U312">
        <f>IF(OR(F312="6C",F312="6B"),_xlfn.XLOOKUP(E312,'Facture Chronopost'!L:L,'Facture Chronopost'!X:X),IF(OR(F312=17,F312=44),F312&amp;"_"&amp;H312,IF(COUNTIF('Bibliothèque transporteurs'!C:C,F312)=0,"inconnu",_xlfn.XLOOKUP(F312,'Bibliothèque transporteurs'!C:C,'Bibliothèque transporteurs'!B:B))))</f>
        <v>16</v>
      </c>
      <c r="V312" t="str">
        <f>IF(COUNTIF('Bibliothèque transporteurs'!C:C,F312)=0,"inconnu",_xlfn.XLOOKUP(F312,'Bibliothèque transporteurs'!C:C,'Bibliothèque transporteurs'!E:E))</f>
        <v>CHRONOPOST</v>
      </c>
      <c r="W312">
        <f t="shared" si="31"/>
        <v>8.6999999999999993</v>
      </c>
      <c r="Y312" s="118">
        <f t="shared" si="29"/>
        <v>8.6999999999999993</v>
      </c>
      <c r="Z312" s="118" t="str">
        <f t="shared" si="26"/>
        <v>OK</v>
      </c>
    </row>
    <row r="313" spans="1:26" x14ac:dyDescent="0.2">
      <c r="A313" s="9">
        <f t="shared" si="27"/>
        <v>8.6878479116306888</v>
      </c>
      <c r="B313" s="9">
        <f t="shared" si="28"/>
        <v>7.9</v>
      </c>
      <c r="C313" s="9">
        <f t="shared" si="30"/>
        <v>7.4</v>
      </c>
      <c r="D313" s="8">
        <v>4004</v>
      </c>
      <c r="E313" t="s">
        <v>1000</v>
      </c>
      <c r="F313">
        <v>16</v>
      </c>
      <c r="G313" t="s">
        <v>25</v>
      </c>
      <c r="H313" t="s">
        <v>28</v>
      </c>
      <c r="O313">
        <v>7.4</v>
      </c>
      <c r="S313">
        <f>_xlfn.XLOOKUP(E313,'Facture Chronopost'!L:L,'Facture Chronopost'!AA:AA,"")</f>
        <v>0.5</v>
      </c>
      <c r="T313">
        <f>IF(COUNTIF('Bibliothèque transporteurs'!C:C,F313)=0,"inconnu",_xlfn.XLOOKUP(F313,'Bibliothèque transporteurs'!C:C,'Bibliothèque transporteurs'!A:A))</f>
        <v>16</v>
      </c>
      <c r="U313">
        <f>IF(OR(F313="6C",F313="6B"),_xlfn.XLOOKUP(E313,'Facture Chronopost'!L:L,'Facture Chronopost'!X:X),IF(OR(F313=17,F313=44),F313&amp;"_"&amp;H313,IF(COUNTIF('Bibliothèque transporteurs'!C:C,F313)=0,"inconnu",_xlfn.XLOOKUP(F313,'Bibliothèque transporteurs'!C:C,'Bibliothèque transporteurs'!B:B))))</f>
        <v>16</v>
      </c>
      <c r="V313" t="str">
        <f>IF(COUNTIF('Bibliothèque transporteurs'!C:C,F313)=0,"inconnu",_xlfn.XLOOKUP(F313,'Bibliothèque transporteurs'!C:C,'Bibliothèque transporteurs'!E:E))</f>
        <v>CHRONOPOST</v>
      </c>
      <c r="W313">
        <f t="shared" si="31"/>
        <v>7.9</v>
      </c>
      <c r="Y313" s="118">
        <f t="shared" si="29"/>
        <v>7.9</v>
      </c>
      <c r="Z313" s="118" t="str">
        <f t="shared" si="26"/>
        <v>OK</v>
      </c>
    </row>
    <row r="314" spans="1:26" x14ac:dyDescent="0.2">
      <c r="A314" s="9">
        <f t="shared" si="27"/>
        <v>9.1574613122593735</v>
      </c>
      <c r="B314" s="9">
        <f t="shared" si="28"/>
        <v>8.3000000000000007</v>
      </c>
      <c r="C314" s="9">
        <f t="shared" si="30"/>
        <v>7.8</v>
      </c>
      <c r="D314" s="8">
        <v>7261</v>
      </c>
      <c r="E314" t="s">
        <v>973</v>
      </c>
      <c r="F314">
        <v>16</v>
      </c>
      <c r="G314" t="s">
        <v>25</v>
      </c>
      <c r="H314" t="s">
        <v>28</v>
      </c>
      <c r="O314">
        <v>7.8</v>
      </c>
      <c r="S314">
        <f>_xlfn.XLOOKUP(E314,'Facture Chronopost'!L:L,'Facture Chronopost'!AA:AA,"")</f>
        <v>0.5</v>
      </c>
      <c r="T314">
        <f>IF(COUNTIF('Bibliothèque transporteurs'!C:C,F314)=0,"inconnu",_xlfn.XLOOKUP(F314,'Bibliothèque transporteurs'!C:C,'Bibliothèque transporteurs'!A:A))</f>
        <v>16</v>
      </c>
      <c r="U314">
        <f>IF(OR(F314="6C",F314="6B"),_xlfn.XLOOKUP(E314,'Facture Chronopost'!L:L,'Facture Chronopost'!X:X),IF(OR(F314=17,F314=44),F314&amp;"_"&amp;H314,IF(COUNTIF('Bibliothèque transporteurs'!C:C,F314)=0,"inconnu",_xlfn.XLOOKUP(F314,'Bibliothèque transporteurs'!C:C,'Bibliothèque transporteurs'!B:B))))</f>
        <v>16</v>
      </c>
      <c r="V314" t="str">
        <f>IF(COUNTIF('Bibliothèque transporteurs'!C:C,F314)=0,"inconnu",_xlfn.XLOOKUP(F314,'Bibliothèque transporteurs'!C:C,'Bibliothèque transporteurs'!E:E))</f>
        <v>CHRONOPOST</v>
      </c>
      <c r="W314">
        <f t="shared" si="31"/>
        <v>8.3000000000000007</v>
      </c>
      <c r="Y314" s="118">
        <f t="shared" si="29"/>
        <v>8.3000000000000007</v>
      </c>
      <c r="Z314" s="118" t="str">
        <f t="shared" si="26"/>
        <v>OK</v>
      </c>
    </row>
    <row r="315" spans="1:26" x14ac:dyDescent="0.2">
      <c r="A315" s="9">
        <f t="shared" si="27"/>
        <v>9.1574613122593735</v>
      </c>
      <c r="B315" s="9">
        <f t="shared" si="28"/>
        <v>8.3000000000000007</v>
      </c>
      <c r="C315" s="9">
        <f t="shared" si="30"/>
        <v>7.8</v>
      </c>
      <c r="D315" s="8">
        <v>7261</v>
      </c>
      <c r="E315" t="s">
        <v>997</v>
      </c>
      <c r="F315">
        <v>16</v>
      </c>
      <c r="G315" t="s">
        <v>25</v>
      </c>
      <c r="H315" t="s">
        <v>28</v>
      </c>
      <c r="O315">
        <v>7.8</v>
      </c>
      <c r="S315">
        <f>_xlfn.XLOOKUP(E315,'Facture Chronopost'!L:L,'Facture Chronopost'!AA:AA,"")</f>
        <v>0.5</v>
      </c>
      <c r="T315">
        <f>IF(COUNTIF('Bibliothèque transporteurs'!C:C,F315)=0,"inconnu",_xlfn.XLOOKUP(F315,'Bibliothèque transporteurs'!C:C,'Bibliothèque transporteurs'!A:A))</f>
        <v>16</v>
      </c>
      <c r="U315">
        <f>IF(OR(F315="6C",F315="6B"),_xlfn.XLOOKUP(E315,'Facture Chronopost'!L:L,'Facture Chronopost'!X:X),IF(OR(F315=17,F315=44),F315&amp;"_"&amp;H315,IF(COUNTIF('Bibliothèque transporteurs'!C:C,F315)=0,"inconnu",_xlfn.XLOOKUP(F315,'Bibliothèque transporteurs'!C:C,'Bibliothèque transporteurs'!B:B))))</f>
        <v>16</v>
      </c>
      <c r="V315" t="str">
        <f>IF(COUNTIF('Bibliothèque transporteurs'!C:C,F315)=0,"inconnu",_xlfn.XLOOKUP(F315,'Bibliothèque transporteurs'!C:C,'Bibliothèque transporteurs'!E:E))</f>
        <v>CHRONOPOST</v>
      </c>
      <c r="W315">
        <f t="shared" si="31"/>
        <v>8.3000000000000007</v>
      </c>
      <c r="Y315" s="118">
        <f t="shared" si="29"/>
        <v>8.3000000000000007</v>
      </c>
      <c r="Z315" s="118" t="str">
        <f t="shared" si="26"/>
        <v>OK</v>
      </c>
    </row>
    <row r="316" spans="1:26" x14ac:dyDescent="0.2">
      <c r="A316" s="9">
        <f t="shared" si="27"/>
        <v>15.96685562137532</v>
      </c>
      <c r="B316" s="9">
        <f t="shared" si="28"/>
        <v>14.100000000000001</v>
      </c>
      <c r="C316" s="9">
        <f t="shared" si="30"/>
        <v>13.6</v>
      </c>
      <c r="D316" s="8">
        <v>6235</v>
      </c>
      <c r="E316" t="s">
        <v>990</v>
      </c>
      <c r="F316">
        <v>16</v>
      </c>
      <c r="G316" t="s">
        <v>25</v>
      </c>
      <c r="H316" t="s">
        <v>28</v>
      </c>
      <c r="O316">
        <v>8.6</v>
      </c>
      <c r="Q316">
        <v>5</v>
      </c>
      <c r="S316">
        <f>_xlfn.XLOOKUP(E316,'Facture Chronopost'!L:L,'Facture Chronopost'!AA:AA,"")</f>
        <v>0.5</v>
      </c>
      <c r="T316">
        <f>IF(COUNTIF('Bibliothèque transporteurs'!C:C,F316)=0,"inconnu",_xlfn.XLOOKUP(F316,'Bibliothèque transporteurs'!C:C,'Bibliothèque transporteurs'!A:A))</f>
        <v>16</v>
      </c>
      <c r="U316">
        <f>IF(OR(F316="6C",F316="6B"),_xlfn.XLOOKUP(E316,'Facture Chronopost'!L:L,'Facture Chronopost'!X:X),IF(OR(F316=17,F316=44),F316&amp;"_"&amp;H316,IF(COUNTIF('Bibliothèque transporteurs'!C:C,F316)=0,"inconnu",_xlfn.XLOOKUP(F316,'Bibliothèque transporteurs'!C:C,'Bibliothèque transporteurs'!B:B))))</f>
        <v>16</v>
      </c>
      <c r="V316" t="str">
        <f>IF(COUNTIF('Bibliothèque transporteurs'!C:C,F316)=0,"inconnu",_xlfn.XLOOKUP(F316,'Bibliothèque transporteurs'!C:C,'Bibliothèque transporteurs'!E:E))</f>
        <v>CHRONOPOST</v>
      </c>
      <c r="W316">
        <f t="shared" si="31"/>
        <v>8.92</v>
      </c>
      <c r="Y316" s="118">
        <f t="shared" si="29"/>
        <v>9.1</v>
      </c>
      <c r="Z316" s="118" t="str">
        <f t="shared" si="26"/>
        <v>Non</v>
      </c>
    </row>
    <row r="317" spans="1:26" x14ac:dyDescent="0.2">
      <c r="A317" s="9">
        <f t="shared" si="27"/>
        <v>18.784536025147435</v>
      </c>
      <c r="B317" s="9">
        <f t="shared" si="28"/>
        <v>16.5</v>
      </c>
      <c r="C317" s="9">
        <f t="shared" si="30"/>
        <v>16</v>
      </c>
      <c r="D317" s="8">
        <v>6235</v>
      </c>
      <c r="E317" t="s">
        <v>1033</v>
      </c>
      <c r="F317">
        <v>16</v>
      </c>
      <c r="G317" t="s">
        <v>25</v>
      </c>
      <c r="H317" t="s">
        <v>28</v>
      </c>
      <c r="O317">
        <v>16</v>
      </c>
      <c r="S317">
        <f>_xlfn.XLOOKUP(E317,'Facture Chronopost'!L:L,'Facture Chronopost'!AA:AA,"")</f>
        <v>0.5</v>
      </c>
      <c r="T317">
        <f>IF(COUNTIF('Bibliothèque transporteurs'!C:C,F317)=0,"inconnu",_xlfn.XLOOKUP(F317,'Bibliothèque transporteurs'!C:C,'Bibliothèque transporteurs'!A:A))</f>
        <v>16</v>
      </c>
      <c r="U317">
        <f>IF(OR(F317="6C",F317="6B"),_xlfn.XLOOKUP(E317,'Facture Chronopost'!L:L,'Facture Chronopost'!X:X),IF(OR(F317=17,F317=44),F317&amp;"_"&amp;H317,IF(COUNTIF('Bibliothèque transporteurs'!C:C,F317)=0,"inconnu",_xlfn.XLOOKUP(F317,'Bibliothèque transporteurs'!C:C,'Bibliothèque transporteurs'!B:B))))</f>
        <v>16</v>
      </c>
      <c r="V317" t="str">
        <f>IF(COUNTIF('Bibliothèque transporteurs'!C:C,F317)=0,"inconnu",_xlfn.XLOOKUP(F317,'Bibliothèque transporteurs'!C:C,'Bibliothèque transporteurs'!E:E))</f>
        <v>CHRONOPOST</v>
      </c>
      <c r="W317">
        <f t="shared" si="31"/>
        <v>16.5</v>
      </c>
      <c r="Y317" s="118">
        <f t="shared" si="29"/>
        <v>16.5</v>
      </c>
      <c r="Z317" s="118" t="str">
        <f t="shared" si="26"/>
        <v>OK</v>
      </c>
    </row>
    <row r="318" spans="1:26" x14ac:dyDescent="0.2">
      <c r="A318" s="9">
        <f t="shared" si="27"/>
        <v>14.792822119803603</v>
      </c>
      <c r="B318" s="9">
        <f t="shared" si="28"/>
        <v>13.1</v>
      </c>
      <c r="C318" s="9">
        <f t="shared" si="30"/>
        <v>12.6</v>
      </c>
      <c r="D318" s="8">
        <v>9160</v>
      </c>
      <c r="E318" t="s">
        <v>1029</v>
      </c>
      <c r="F318">
        <v>16</v>
      </c>
      <c r="G318" t="s">
        <v>25</v>
      </c>
      <c r="H318" t="s">
        <v>28</v>
      </c>
      <c r="O318">
        <v>12.6</v>
      </c>
      <c r="S318">
        <f>_xlfn.XLOOKUP(E318,'Facture Chronopost'!L:L,'Facture Chronopost'!AA:AA,"")</f>
        <v>0.5</v>
      </c>
      <c r="T318">
        <f>IF(COUNTIF('Bibliothèque transporteurs'!C:C,F318)=0,"inconnu",_xlfn.XLOOKUP(F318,'Bibliothèque transporteurs'!C:C,'Bibliothèque transporteurs'!A:A))</f>
        <v>16</v>
      </c>
      <c r="U318">
        <f>IF(OR(F318="6C",F318="6B"),_xlfn.XLOOKUP(E318,'Facture Chronopost'!L:L,'Facture Chronopost'!X:X),IF(OR(F318=17,F318=44),F318&amp;"_"&amp;H318,IF(COUNTIF('Bibliothèque transporteurs'!C:C,F318)=0,"inconnu",_xlfn.XLOOKUP(F318,'Bibliothèque transporteurs'!C:C,'Bibliothèque transporteurs'!B:B))))</f>
        <v>16</v>
      </c>
      <c r="V318" t="str">
        <f>IF(COUNTIF('Bibliothèque transporteurs'!C:C,F318)=0,"inconnu",_xlfn.XLOOKUP(F318,'Bibliothèque transporteurs'!C:C,'Bibliothèque transporteurs'!E:E))</f>
        <v>CHRONOPOST</v>
      </c>
      <c r="W318">
        <f t="shared" si="31"/>
        <v>13.1</v>
      </c>
      <c r="Y318" s="118">
        <f t="shared" si="29"/>
        <v>13.1</v>
      </c>
      <c r="Z318" s="118" t="str">
        <f t="shared" si="26"/>
        <v>OK</v>
      </c>
    </row>
    <row r="319" spans="1:26" x14ac:dyDescent="0.2">
      <c r="A319" s="9">
        <f t="shared" si="27"/>
        <v>8.2182345110020023</v>
      </c>
      <c r="B319" s="9">
        <f t="shared" si="28"/>
        <v>7.5</v>
      </c>
      <c r="C319" s="9">
        <f t="shared" si="30"/>
        <v>7</v>
      </c>
      <c r="D319" s="8">
        <v>4813</v>
      </c>
      <c r="E319" t="s">
        <v>1025</v>
      </c>
      <c r="F319">
        <v>16</v>
      </c>
      <c r="G319" t="s">
        <v>25</v>
      </c>
      <c r="H319" t="s">
        <v>28</v>
      </c>
      <c r="O319">
        <v>7</v>
      </c>
      <c r="S319">
        <f>_xlfn.XLOOKUP(E319,'Facture Chronopost'!L:L,'Facture Chronopost'!AA:AA,"")</f>
        <v>0.5</v>
      </c>
      <c r="T319">
        <f>IF(COUNTIF('Bibliothèque transporteurs'!C:C,F319)=0,"inconnu",_xlfn.XLOOKUP(F319,'Bibliothèque transporteurs'!C:C,'Bibliothèque transporteurs'!A:A))</f>
        <v>16</v>
      </c>
      <c r="U319">
        <f>IF(OR(F319="6C",F319="6B"),_xlfn.XLOOKUP(E319,'Facture Chronopost'!L:L,'Facture Chronopost'!X:X),IF(OR(F319=17,F319=44),F319&amp;"_"&amp;H319,IF(COUNTIF('Bibliothèque transporteurs'!C:C,F319)=0,"inconnu",_xlfn.XLOOKUP(F319,'Bibliothèque transporteurs'!C:C,'Bibliothèque transporteurs'!B:B))))</f>
        <v>16</v>
      </c>
      <c r="V319" t="str">
        <f>IF(COUNTIF('Bibliothèque transporteurs'!C:C,F319)=0,"inconnu",_xlfn.XLOOKUP(F319,'Bibliothèque transporteurs'!C:C,'Bibliothèque transporteurs'!E:E))</f>
        <v>CHRONOPOST</v>
      </c>
      <c r="W319">
        <f t="shared" si="31"/>
        <v>7.5</v>
      </c>
      <c r="Y319" s="118">
        <f t="shared" si="29"/>
        <v>7.5</v>
      </c>
      <c r="Z319" s="118" t="str">
        <f t="shared" si="26"/>
        <v>OK</v>
      </c>
    </row>
    <row r="320" spans="1:26" x14ac:dyDescent="0.2">
      <c r="A320" s="9">
        <f t="shared" si="27"/>
        <v>8.2182345110020023</v>
      </c>
      <c r="B320" s="9">
        <f t="shared" si="28"/>
        <v>7.5</v>
      </c>
      <c r="C320" s="9">
        <f t="shared" si="30"/>
        <v>7</v>
      </c>
      <c r="D320" s="8">
        <v>3752</v>
      </c>
      <c r="E320" t="s">
        <v>1050</v>
      </c>
      <c r="F320">
        <v>16</v>
      </c>
      <c r="G320" t="s">
        <v>25</v>
      </c>
      <c r="H320" t="s">
        <v>28</v>
      </c>
      <c r="O320">
        <v>7</v>
      </c>
      <c r="S320">
        <f>_xlfn.XLOOKUP(E320,'Facture Chronopost'!L:L,'Facture Chronopost'!AA:AA,"")</f>
        <v>0.5</v>
      </c>
      <c r="T320">
        <f>IF(COUNTIF('Bibliothèque transporteurs'!C:C,F320)=0,"inconnu",_xlfn.XLOOKUP(F320,'Bibliothèque transporteurs'!C:C,'Bibliothèque transporteurs'!A:A))</f>
        <v>16</v>
      </c>
      <c r="U320">
        <f>IF(OR(F320="6C",F320="6B"),_xlfn.XLOOKUP(E320,'Facture Chronopost'!L:L,'Facture Chronopost'!X:X),IF(OR(F320=17,F320=44),F320&amp;"_"&amp;H320,IF(COUNTIF('Bibliothèque transporteurs'!C:C,F320)=0,"inconnu",_xlfn.XLOOKUP(F320,'Bibliothèque transporteurs'!C:C,'Bibliothèque transporteurs'!B:B))))</f>
        <v>16</v>
      </c>
      <c r="V320" t="str">
        <f>IF(COUNTIF('Bibliothèque transporteurs'!C:C,F320)=0,"inconnu",_xlfn.XLOOKUP(F320,'Bibliothèque transporteurs'!C:C,'Bibliothèque transporteurs'!E:E))</f>
        <v>CHRONOPOST</v>
      </c>
      <c r="W320">
        <f t="shared" si="31"/>
        <v>7.5</v>
      </c>
      <c r="Y320" s="118">
        <f t="shared" si="29"/>
        <v>7.5</v>
      </c>
      <c r="Z320" s="118" t="str">
        <f t="shared" si="26"/>
        <v>OK</v>
      </c>
    </row>
    <row r="321" spans="1:26" x14ac:dyDescent="0.2">
      <c r="A321" s="9">
        <f t="shared" si="27"/>
        <v>9.1574613122593735</v>
      </c>
      <c r="B321" s="9">
        <f t="shared" si="28"/>
        <v>8.3000000000000007</v>
      </c>
      <c r="C321" s="9">
        <f t="shared" si="30"/>
        <v>7.8</v>
      </c>
      <c r="D321" s="8">
        <v>4813</v>
      </c>
      <c r="E321" t="s">
        <v>1040</v>
      </c>
      <c r="F321">
        <v>16</v>
      </c>
      <c r="G321" t="s">
        <v>25</v>
      </c>
      <c r="H321" t="s">
        <v>28</v>
      </c>
      <c r="O321">
        <v>7.8</v>
      </c>
      <c r="S321">
        <f>_xlfn.XLOOKUP(E321,'Facture Chronopost'!L:L,'Facture Chronopost'!AA:AA,"")</f>
        <v>0.5</v>
      </c>
      <c r="T321">
        <f>IF(COUNTIF('Bibliothèque transporteurs'!C:C,F321)=0,"inconnu",_xlfn.XLOOKUP(F321,'Bibliothèque transporteurs'!C:C,'Bibliothèque transporteurs'!A:A))</f>
        <v>16</v>
      </c>
      <c r="U321">
        <f>IF(OR(F321="6C",F321="6B"),_xlfn.XLOOKUP(E321,'Facture Chronopost'!L:L,'Facture Chronopost'!X:X),IF(OR(F321=17,F321=44),F321&amp;"_"&amp;H321,IF(COUNTIF('Bibliothèque transporteurs'!C:C,F321)=0,"inconnu",_xlfn.XLOOKUP(F321,'Bibliothèque transporteurs'!C:C,'Bibliothèque transporteurs'!B:B))))</f>
        <v>16</v>
      </c>
      <c r="V321" t="str">
        <f>IF(COUNTIF('Bibliothèque transporteurs'!C:C,F321)=0,"inconnu",_xlfn.XLOOKUP(F321,'Bibliothèque transporteurs'!C:C,'Bibliothèque transporteurs'!E:E))</f>
        <v>CHRONOPOST</v>
      </c>
      <c r="W321">
        <f t="shared" si="31"/>
        <v>8.3000000000000007</v>
      </c>
      <c r="Y321" s="118">
        <f t="shared" si="29"/>
        <v>8.3000000000000007</v>
      </c>
      <c r="Z321" s="118" t="str">
        <f t="shared" si="26"/>
        <v>OK</v>
      </c>
    </row>
    <row r="322" spans="1:26" x14ac:dyDescent="0.2">
      <c r="A322" s="9">
        <f t="shared" si="27"/>
        <v>8.6878479116306888</v>
      </c>
      <c r="B322" s="9">
        <f t="shared" si="28"/>
        <v>7.9</v>
      </c>
      <c r="C322" s="9">
        <f t="shared" si="30"/>
        <v>7.4</v>
      </c>
      <c r="D322" s="8">
        <v>8640</v>
      </c>
      <c r="E322" t="s">
        <v>1037</v>
      </c>
      <c r="F322">
        <v>16</v>
      </c>
      <c r="G322" t="s">
        <v>25</v>
      </c>
      <c r="H322" t="s">
        <v>28</v>
      </c>
      <c r="O322">
        <v>7.4</v>
      </c>
      <c r="S322">
        <f>_xlfn.XLOOKUP(E322,'Facture Chronopost'!L:L,'Facture Chronopost'!AA:AA,"")</f>
        <v>0.5</v>
      </c>
      <c r="T322">
        <f>IF(COUNTIF('Bibliothèque transporteurs'!C:C,F322)=0,"inconnu",_xlfn.XLOOKUP(F322,'Bibliothèque transporteurs'!C:C,'Bibliothèque transporteurs'!A:A))</f>
        <v>16</v>
      </c>
      <c r="U322">
        <f>IF(OR(F322="6C",F322="6B"),_xlfn.XLOOKUP(E322,'Facture Chronopost'!L:L,'Facture Chronopost'!X:X),IF(OR(F322=17,F322=44),F322&amp;"_"&amp;H322,IF(COUNTIF('Bibliothèque transporteurs'!C:C,F322)=0,"inconnu",_xlfn.XLOOKUP(F322,'Bibliothèque transporteurs'!C:C,'Bibliothèque transporteurs'!B:B))))</f>
        <v>16</v>
      </c>
      <c r="V322" t="str">
        <f>IF(COUNTIF('Bibliothèque transporteurs'!C:C,F322)=0,"inconnu",_xlfn.XLOOKUP(F322,'Bibliothèque transporteurs'!C:C,'Bibliothèque transporteurs'!E:E))</f>
        <v>CHRONOPOST</v>
      </c>
      <c r="W322">
        <f t="shared" si="31"/>
        <v>7.9</v>
      </c>
      <c r="Y322" s="118">
        <f t="shared" si="29"/>
        <v>7.9</v>
      </c>
      <c r="Z322" s="118" t="str">
        <f t="shared" si="26"/>
        <v>OK</v>
      </c>
    </row>
    <row r="323" spans="1:26" x14ac:dyDescent="0.2">
      <c r="A323" s="9">
        <f t="shared" si="27"/>
        <v>8.2182345110020023</v>
      </c>
      <c r="B323" s="9">
        <f t="shared" si="28"/>
        <v>7.5</v>
      </c>
      <c r="C323" s="9">
        <f t="shared" si="30"/>
        <v>7</v>
      </c>
      <c r="D323" s="8">
        <v>3752</v>
      </c>
      <c r="E323" t="s">
        <v>1057</v>
      </c>
      <c r="F323">
        <v>16</v>
      </c>
      <c r="G323" t="s">
        <v>25</v>
      </c>
      <c r="H323" t="s">
        <v>28</v>
      </c>
      <c r="O323">
        <v>7</v>
      </c>
      <c r="S323">
        <f>_xlfn.XLOOKUP(E323,'Facture Chronopost'!L:L,'Facture Chronopost'!AA:AA,"")</f>
        <v>0.5</v>
      </c>
      <c r="T323">
        <f>IF(COUNTIF('Bibliothèque transporteurs'!C:C,F323)=0,"inconnu",_xlfn.XLOOKUP(F323,'Bibliothèque transporteurs'!C:C,'Bibliothèque transporteurs'!A:A))</f>
        <v>16</v>
      </c>
      <c r="U323">
        <f>IF(OR(F323="6C",F323="6B"),_xlfn.XLOOKUP(E323,'Facture Chronopost'!L:L,'Facture Chronopost'!X:X),IF(OR(F323=17,F323=44),F323&amp;"_"&amp;H323,IF(COUNTIF('Bibliothèque transporteurs'!C:C,F323)=0,"inconnu",_xlfn.XLOOKUP(F323,'Bibliothèque transporteurs'!C:C,'Bibliothèque transporteurs'!B:B))))</f>
        <v>16</v>
      </c>
      <c r="V323" t="str">
        <f>IF(COUNTIF('Bibliothèque transporteurs'!C:C,F323)=0,"inconnu",_xlfn.XLOOKUP(F323,'Bibliothèque transporteurs'!C:C,'Bibliothèque transporteurs'!E:E))</f>
        <v>CHRONOPOST</v>
      </c>
      <c r="W323">
        <f t="shared" si="31"/>
        <v>7.5</v>
      </c>
      <c r="Y323" s="118">
        <f t="shared" si="29"/>
        <v>7.5</v>
      </c>
      <c r="Z323" s="118" t="str">
        <f t="shared" si="26"/>
        <v>OK</v>
      </c>
    </row>
    <row r="324" spans="1:26" x14ac:dyDescent="0.2">
      <c r="A324" s="9">
        <f t="shared" si="27"/>
        <v>9.1574613122593735</v>
      </c>
      <c r="B324" s="9">
        <f t="shared" si="28"/>
        <v>8.3000000000000007</v>
      </c>
      <c r="C324" s="9">
        <f t="shared" si="30"/>
        <v>7.8</v>
      </c>
      <c r="D324" s="8">
        <v>4813</v>
      </c>
      <c r="E324" t="s">
        <v>1054</v>
      </c>
      <c r="F324">
        <v>16</v>
      </c>
      <c r="G324" t="s">
        <v>25</v>
      </c>
      <c r="H324" t="s">
        <v>28</v>
      </c>
      <c r="O324">
        <v>7.8</v>
      </c>
      <c r="S324">
        <f>_xlfn.XLOOKUP(E324,'Facture Chronopost'!L:L,'Facture Chronopost'!AA:AA,"")</f>
        <v>0.5</v>
      </c>
      <c r="T324">
        <f>IF(COUNTIF('Bibliothèque transporteurs'!C:C,F324)=0,"inconnu",_xlfn.XLOOKUP(F324,'Bibliothèque transporteurs'!C:C,'Bibliothèque transporteurs'!A:A))</f>
        <v>16</v>
      </c>
      <c r="U324">
        <f>IF(OR(F324="6C",F324="6B"),_xlfn.XLOOKUP(E324,'Facture Chronopost'!L:L,'Facture Chronopost'!X:X),IF(OR(F324=17,F324=44),F324&amp;"_"&amp;H324,IF(COUNTIF('Bibliothèque transporteurs'!C:C,F324)=0,"inconnu",_xlfn.XLOOKUP(F324,'Bibliothèque transporteurs'!C:C,'Bibliothèque transporteurs'!B:B))))</f>
        <v>16</v>
      </c>
      <c r="V324" t="str">
        <f>IF(COUNTIF('Bibliothèque transporteurs'!C:C,F324)=0,"inconnu",_xlfn.XLOOKUP(F324,'Bibliothèque transporteurs'!C:C,'Bibliothèque transporteurs'!E:E))</f>
        <v>CHRONOPOST</v>
      </c>
      <c r="W324">
        <f t="shared" si="31"/>
        <v>8.3000000000000007</v>
      </c>
      <c r="Y324" s="118">
        <f t="shared" si="29"/>
        <v>8.3000000000000007</v>
      </c>
      <c r="Z324" s="118" t="str">
        <f t="shared" si="26"/>
        <v>OK</v>
      </c>
    </row>
    <row r="325" spans="1:26" x14ac:dyDescent="0.2">
      <c r="A325" s="9">
        <f t="shared" si="27"/>
        <v>8.6878479116306888</v>
      </c>
      <c r="B325" s="9">
        <f t="shared" si="28"/>
        <v>7.9</v>
      </c>
      <c r="C325" s="9">
        <f t="shared" si="30"/>
        <v>7.4</v>
      </c>
      <c r="D325" s="8">
        <v>4813</v>
      </c>
      <c r="E325" t="s">
        <v>1047</v>
      </c>
      <c r="F325">
        <v>16</v>
      </c>
      <c r="G325" t="s">
        <v>25</v>
      </c>
      <c r="H325" t="s">
        <v>28</v>
      </c>
      <c r="O325">
        <v>7.4</v>
      </c>
      <c r="S325">
        <f>_xlfn.XLOOKUP(E325,'Facture Chronopost'!L:L,'Facture Chronopost'!AA:AA,"")</f>
        <v>0.5</v>
      </c>
      <c r="T325">
        <f>IF(COUNTIF('Bibliothèque transporteurs'!C:C,F325)=0,"inconnu",_xlfn.XLOOKUP(F325,'Bibliothèque transporteurs'!C:C,'Bibliothèque transporteurs'!A:A))</f>
        <v>16</v>
      </c>
      <c r="U325">
        <f>IF(OR(F325="6C",F325="6B"),_xlfn.XLOOKUP(E325,'Facture Chronopost'!L:L,'Facture Chronopost'!X:X),IF(OR(F325=17,F325=44),F325&amp;"_"&amp;H325,IF(COUNTIF('Bibliothèque transporteurs'!C:C,F325)=0,"inconnu",_xlfn.XLOOKUP(F325,'Bibliothèque transporteurs'!C:C,'Bibliothèque transporteurs'!B:B))))</f>
        <v>16</v>
      </c>
      <c r="V325" t="str">
        <f>IF(COUNTIF('Bibliothèque transporteurs'!C:C,F325)=0,"inconnu",_xlfn.XLOOKUP(F325,'Bibliothèque transporteurs'!C:C,'Bibliothèque transporteurs'!E:E))</f>
        <v>CHRONOPOST</v>
      </c>
      <c r="W325">
        <f t="shared" si="31"/>
        <v>7.9</v>
      </c>
      <c r="Y325" s="118">
        <f t="shared" si="29"/>
        <v>7.9</v>
      </c>
      <c r="Z325" s="118" t="str">
        <f t="shared" si="26"/>
        <v>OK</v>
      </c>
    </row>
    <row r="326" spans="1:26" x14ac:dyDescent="0.2">
      <c r="A326" s="9">
        <f t="shared" si="27"/>
        <v>8.2182345110020023</v>
      </c>
      <c r="B326" s="9">
        <f t="shared" si="28"/>
        <v>7.5</v>
      </c>
      <c r="C326" s="9">
        <f t="shared" si="30"/>
        <v>7</v>
      </c>
      <c r="D326" s="8">
        <v>4813</v>
      </c>
      <c r="E326" t="s">
        <v>1044</v>
      </c>
      <c r="F326">
        <v>16</v>
      </c>
      <c r="G326" t="s">
        <v>25</v>
      </c>
      <c r="H326" t="s">
        <v>28</v>
      </c>
      <c r="O326">
        <v>7</v>
      </c>
      <c r="S326">
        <f>_xlfn.XLOOKUP(E326,'Facture Chronopost'!L:L,'Facture Chronopost'!AA:AA,"")</f>
        <v>0.5</v>
      </c>
      <c r="T326">
        <f>IF(COUNTIF('Bibliothèque transporteurs'!C:C,F326)=0,"inconnu",_xlfn.XLOOKUP(F326,'Bibliothèque transporteurs'!C:C,'Bibliothèque transporteurs'!A:A))</f>
        <v>16</v>
      </c>
      <c r="U326">
        <f>IF(OR(F326="6C",F326="6B"),_xlfn.XLOOKUP(E326,'Facture Chronopost'!L:L,'Facture Chronopost'!X:X),IF(OR(F326=17,F326=44),F326&amp;"_"&amp;H326,IF(COUNTIF('Bibliothèque transporteurs'!C:C,F326)=0,"inconnu",_xlfn.XLOOKUP(F326,'Bibliothèque transporteurs'!C:C,'Bibliothèque transporteurs'!B:B))))</f>
        <v>16</v>
      </c>
      <c r="V326" t="str">
        <f>IF(COUNTIF('Bibliothèque transporteurs'!C:C,F326)=0,"inconnu",_xlfn.XLOOKUP(F326,'Bibliothèque transporteurs'!C:C,'Bibliothèque transporteurs'!E:E))</f>
        <v>CHRONOPOST</v>
      </c>
      <c r="W326">
        <f t="shared" si="31"/>
        <v>7.5</v>
      </c>
      <c r="Y326" s="118">
        <f t="shared" si="29"/>
        <v>7.5</v>
      </c>
      <c r="Z326" s="118" t="str">
        <f t="shared" si="26"/>
        <v>OK</v>
      </c>
    </row>
    <row r="327" spans="1:26" x14ac:dyDescent="0.2">
      <c r="A327" s="9">
        <f t="shared" si="27"/>
        <v>8.2182345110020023</v>
      </c>
      <c r="B327" s="9">
        <f t="shared" si="28"/>
        <v>7.5</v>
      </c>
      <c r="C327" s="9">
        <f t="shared" si="30"/>
        <v>7</v>
      </c>
      <c r="D327" s="8">
        <v>4813</v>
      </c>
      <c r="E327" t="s">
        <v>1063</v>
      </c>
      <c r="F327">
        <v>16</v>
      </c>
      <c r="G327" t="s">
        <v>25</v>
      </c>
      <c r="H327" t="s">
        <v>28</v>
      </c>
      <c r="O327">
        <v>7</v>
      </c>
      <c r="S327">
        <f>_xlfn.XLOOKUP(E327,'Facture Chronopost'!L:L,'Facture Chronopost'!AA:AA,"")</f>
        <v>0.5</v>
      </c>
      <c r="T327">
        <f>IF(COUNTIF('Bibliothèque transporteurs'!C:C,F327)=0,"inconnu",_xlfn.XLOOKUP(F327,'Bibliothèque transporteurs'!C:C,'Bibliothèque transporteurs'!A:A))</f>
        <v>16</v>
      </c>
      <c r="U327">
        <f>IF(OR(F327="6C",F327="6B"),_xlfn.XLOOKUP(E327,'Facture Chronopost'!L:L,'Facture Chronopost'!X:X),IF(OR(F327=17,F327=44),F327&amp;"_"&amp;H327,IF(COUNTIF('Bibliothèque transporteurs'!C:C,F327)=0,"inconnu",_xlfn.XLOOKUP(F327,'Bibliothèque transporteurs'!C:C,'Bibliothèque transporteurs'!B:B))))</f>
        <v>16</v>
      </c>
      <c r="V327" t="str">
        <f>IF(COUNTIF('Bibliothèque transporteurs'!C:C,F327)=0,"inconnu",_xlfn.XLOOKUP(F327,'Bibliothèque transporteurs'!C:C,'Bibliothèque transporteurs'!E:E))</f>
        <v>CHRONOPOST</v>
      </c>
      <c r="W327">
        <f t="shared" si="31"/>
        <v>7.5</v>
      </c>
      <c r="Y327" s="118">
        <f t="shared" si="29"/>
        <v>7.5</v>
      </c>
      <c r="Z327" s="118" t="str">
        <f t="shared" si="26"/>
        <v>OK</v>
      </c>
    </row>
    <row r="328" spans="1:26" x14ac:dyDescent="0.2">
      <c r="A328" s="9">
        <f t="shared" si="27"/>
        <v>8.6878479116306888</v>
      </c>
      <c r="B328" s="9">
        <f t="shared" si="28"/>
        <v>7.9</v>
      </c>
      <c r="C328" s="9">
        <f t="shared" si="30"/>
        <v>7.4</v>
      </c>
      <c r="D328" s="8">
        <v>4813</v>
      </c>
      <c r="E328" t="s">
        <v>1008</v>
      </c>
      <c r="F328">
        <v>16</v>
      </c>
      <c r="G328" t="s">
        <v>25</v>
      </c>
      <c r="H328" t="s">
        <v>28</v>
      </c>
      <c r="O328">
        <v>7.4</v>
      </c>
      <c r="S328">
        <f>_xlfn.XLOOKUP(E328,'Facture Chronopost'!L:L,'Facture Chronopost'!AA:AA,"")</f>
        <v>0.5</v>
      </c>
      <c r="T328">
        <f>IF(COUNTIF('Bibliothèque transporteurs'!C:C,F328)=0,"inconnu",_xlfn.XLOOKUP(F328,'Bibliothèque transporteurs'!C:C,'Bibliothèque transporteurs'!A:A))</f>
        <v>16</v>
      </c>
      <c r="U328">
        <f>IF(OR(F328="6C",F328="6B"),_xlfn.XLOOKUP(E328,'Facture Chronopost'!L:L,'Facture Chronopost'!X:X),IF(OR(F328=17,F328=44),F328&amp;"_"&amp;H328,IF(COUNTIF('Bibliothèque transporteurs'!C:C,F328)=0,"inconnu",_xlfn.XLOOKUP(F328,'Bibliothèque transporteurs'!C:C,'Bibliothèque transporteurs'!B:B))))</f>
        <v>16</v>
      </c>
      <c r="V328" t="str">
        <f>IF(COUNTIF('Bibliothèque transporteurs'!C:C,F328)=0,"inconnu",_xlfn.XLOOKUP(F328,'Bibliothèque transporteurs'!C:C,'Bibliothèque transporteurs'!E:E))</f>
        <v>CHRONOPOST</v>
      </c>
      <c r="W328">
        <f t="shared" si="31"/>
        <v>7.9</v>
      </c>
      <c r="Y328" s="118">
        <f t="shared" si="29"/>
        <v>7.9</v>
      </c>
      <c r="Z328" s="118" t="str">
        <f t="shared" si="26"/>
        <v>OK</v>
      </c>
    </row>
    <row r="329" spans="1:26" x14ac:dyDescent="0.2">
      <c r="A329" s="9">
        <f t="shared" si="27"/>
        <v>8.6878479116306888</v>
      </c>
      <c r="B329" s="9">
        <f t="shared" si="28"/>
        <v>7.9</v>
      </c>
      <c r="C329" s="9">
        <f t="shared" si="30"/>
        <v>7.4</v>
      </c>
      <c r="D329" s="8">
        <v>6235</v>
      </c>
      <c r="E329" t="s">
        <v>1107</v>
      </c>
      <c r="F329">
        <v>16</v>
      </c>
      <c r="G329" t="s">
        <v>25</v>
      </c>
      <c r="H329" t="s">
        <v>28</v>
      </c>
      <c r="O329">
        <v>7.4</v>
      </c>
      <c r="S329">
        <f>_xlfn.XLOOKUP(E329,'Facture Chronopost'!L:L,'Facture Chronopost'!AA:AA,"")</f>
        <v>0.5</v>
      </c>
      <c r="T329">
        <f>IF(COUNTIF('Bibliothèque transporteurs'!C:C,F329)=0,"inconnu",_xlfn.XLOOKUP(F329,'Bibliothèque transporteurs'!C:C,'Bibliothèque transporteurs'!A:A))</f>
        <v>16</v>
      </c>
      <c r="U329">
        <f>IF(OR(F329="6C",F329="6B"),_xlfn.XLOOKUP(E329,'Facture Chronopost'!L:L,'Facture Chronopost'!X:X),IF(OR(F329=17,F329=44),F329&amp;"_"&amp;H329,IF(COUNTIF('Bibliothèque transporteurs'!C:C,F329)=0,"inconnu",_xlfn.XLOOKUP(F329,'Bibliothèque transporteurs'!C:C,'Bibliothèque transporteurs'!B:B))))</f>
        <v>16</v>
      </c>
      <c r="V329" t="str">
        <f>IF(COUNTIF('Bibliothèque transporteurs'!C:C,F329)=0,"inconnu",_xlfn.XLOOKUP(F329,'Bibliothèque transporteurs'!C:C,'Bibliothèque transporteurs'!E:E))</f>
        <v>CHRONOPOST</v>
      </c>
      <c r="W329">
        <f t="shared" si="31"/>
        <v>7.9</v>
      </c>
      <c r="Y329" s="118">
        <f t="shared" si="29"/>
        <v>7.9</v>
      </c>
      <c r="Z329" s="118" t="str">
        <f t="shared" si="26"/>
        <v>OK</v>
      </c>
    </row>
    <row r="330" spans="1:26" x14ac:dyDescent="0.2">
      <c r="A330" s="9">
        <f t="shared" si="27"/>
        <v>8.2182345110020023</v>
      </c>
      <c r="B330" s="9">
        <f t="shared" si="28"/>
        <v>7.5</v>
      </c>
      <c r="C330" s="9">
        <f t="shared" si="30"/>
        <v>7</v>
      </c>
      <c r="D330" s="8">
        <v>6235</v>
      </c>
      <c r="E330" t="s">
        <v>1125</v>
      </c>
      <c r="F330">
        <v>16</v>
      </c>
      <c r="G330" t="s">
        <v>25</v>
      </c>
      <c r="H330" t="s">
        <v>28</v>
      </c>
      <c r="O330">
        <v>7</v>
      </c>
      <c r="S330">
        <f>_xlfn.XLOOKUP(E330,'Facture Chronopost'!L:L,'Facture Chronopost'!AA:AA,"")</f>
        <v>0.5</v>
      </c>
      <c r="T330">
        <f>IF(COUNTIF('Bibliothèque transporteurs'!C:C,F330)=0,"inconnu",_xlfn.XLOOKUP(F330,'Bibliothèque transporteurs'!C:C,'Bibliothèque transporteurs'!A:A))</f>
        <v>16</v>
      </c>
      <c r="U330">
        <f>IF(OR(F330="6C",F330="6B"),_xlfn.XLOOKUP(E330,'Facture Chronopost'!L:L,'Facture Chronopost'!X:X),IF(OR(F330=17,F330=44),F330&amp;"_"&amp;H330,IF(COUNTIF('Bibliothèque transporteurs'!C:C,F330)=0,"inconnu",_xlfn.XLOOKUP(F330,'Bibliothèque transporteurs'!C:C,'Bibliothèque transporteurs'!B:B))))</f>
        <v>16</v>
      </c>
      <c r="V330" t="str">
        <f>IF(COUNTIF('Bibliothèque transporteurs'!C:C,F330)=0,"inconnu",_xlfn.XLOOKUP(F330,'Bibliothèque transporteurs'!C:C,'Bibliothèque transporteurs'!E:E))</f>
        <v>CHRONOPOST</v>
      </c>
      <c r="W330">
        <f t="shared" si="31"/>
        <v>7.5</v>
      </c>
      <c r="Y330" s="118">
        <f t="shared" si="29"/>
        <v>7.5</v>
      </c>
      <c r="Z330" s="118" t="str">
        <f t="shared" ref="Z330:Z393" si="32">IF(Y330=W330,"OK","Non")</f>
        <v>OK</v>
      </c>
    </row>
    <row r="331" spans="1:26" x14ac:dyDescent="0.2">
      <c r="A331" s="9">
        <f t="shared" ref="A331:A394" si="33">C331/SUM(C:C)*(SUM(C:C)+$X$2)</f>
        <v>19.254149425776117</v>
      </c>
      <c r="B331" s="9">
        <f t="shared" ref="B331:B394" si="34">C331/SUM(C:C)*(SUM(C:C)+SUM($N$3:$O$7))+S331</f>
        <v>16.899999999999999</v>
      </c>
      <c r="C331" s="9">
        <f t="shared" si="30"/>
        <v>16.399999999999999</v>
      </c>
      <c r="D331" s="8">
        <v>6235</v>
      </c>
      <c r="E331" t="s">
        <v>1133</v>
      </c>
      <c r="F331">
        <v>16</v>
      </c>
      <c r="G331" t="s">
        <v>25</v>
      </c>
      <c r="H331" t="s">
        <v>28</v>
      </c>
      <c r="O331">
        <v>16.399999999999999</v>
      </c>
      <c r="S331">
        <f>_xlfn.XLOOKUP(E331,'Facture Chronopost'!L:L,'Facture Chronopost'!AA:AA,"")</f>
        <v>0.5</v>
      </c>
      <c r="T331">
        <f>IF(COUNTIF('Bibliothèque transporteurs'!C:C,F331)=0,"inconnu",_xlfn.XLOOKUP(F331,'Bibliothèque transporteurs'!C:C,'Bibliothèque transporteurs'!A:A))</f>
        <v>16</v>
      </c>
      <c r="U331">
        <f>IF(OR(F331="6C",F331="6B"),_xlfn.XLOOKUP(E331,'Facture Chronopost'!L:L,'Facture Chronopost'!X:X),IF(OR(F331=17,F331=44),F331&amp;"_"&amp;H331,IF(COUNTIF('Bibliothèque transporteurs'!C:C,F331)=0,"inconnu",_xlfn.XLOOKUP(F331,'Bibliothèque transporteurs'!C:C,'Bibliothèque transporteurs'!B:B))))</f>
        <v>16</v>
      </c>
      <c r="V331" t="str">
        <f>IF(COUNTIF('Bibliothèque transporteurs'!C:C,F331)=0,"inconnu",_xlfn.XLOOKUP(F331,'Bibliothèque transporteurs'!C:C,'Bibliothèque transporteurs'!E:E))</f>
        <v>CHRONOPOST</v>
      </c>
      <c r="W331">
        <f t="shared" si="31"/>
        <v>16.899999999999999</v>
      </c>
      <c r="Y331" s="118">
        <f t="shared" ref="Y331:Y394" si="35">ROUNDUP(B331,2)-M331-L331-N331-J331-K331-I331-Q331</f>
        <v>16.899999999999999</v>
      </c>
      <c r="Z331" s="118" t="str">
        <f t="shared" si="32"/>
        <v>OK</v>
      </c>
    </row>
    <row r="332" spans="1:26" x14ac:dyDescent="0.2">
      <c r="A332" s="9">
        <f t="shared" si="33"/>
        <v>8.2182345110020023</v>
      </c>
      <c r="B332" s="9">
        <f t="shared" si="34"/>
        <v>7.5</v>
      </c>
      <c r="C332" s="9">
        <f t="shared" si="30"/>
        <v>7</v>
      </c>
      <c r="D332" s="8">
        <v>6235</v>
      </c>
      <c r="E332" t="s">
        <v>1112</v>
      </c>
      <c r="F332">
        <v>16</v>
      </c>
      <c r="G332" t="s">
        <v>25</v>
      </c>
      <c r="H332" t="s">
        <v>28</v>
      </c>
      <c r="O332">
        <v>7</v>
      </c>
      <c r="S332">
        <f>_xlfn.XLOOKUP(E332,'Facture Chronopost'!L:L,'Facture Chronopost'!AA:AA,"")</f>
        <v>0.5</v>
      </c>
      <c r="T332">
        <f>IF(COUNTIF('Bibliothèque transporteurs'!C:C,F332)=0,"inconnu",_xlfn.XLOOKUP(F332,'Bibliothèque transporteurs'!C:C,'Bibliothèque transporteurs'!A:A))</f>
        <v>16</v>
      </c>
      <c r="U332">
        <f>IF(OR(F332="6C",F332="6B"),_xlfn.XLOOKUP(E332,'Facture Chronopost'!L:L,'Facture Chronopost'!X:X),IF(OR(F332=17,F332=44),F332&amp;"_"&amp;H332,IF(COUNTIF('Bibliothèque transporteurs'!C:C,F332)=0,"inconnu",_xlfn.XLOOKUP(F332,'Bibliothèque transporteurs'!C:C,'Bibliothèque transporteurs'!B:B))))</f>
        <v>16</v>
      </c>
      <c r="V332" t="str">
        <f>IF(COUNTIF('Bibliothèque transporteurs'!C:C,F332)=0,"inconnu",_xlfn.XLOOKUP(F332,'Bibliothèque transporteurs'!C:C,'Bibliothèque transporteurs'!E:E))</f>
        <v>CHRONOPOST</v>
      </c>
      <c r="W332">
        <f t="shared" si="31"/>
        <v>7.5</v>
      </c>
      <c r="Y332" s="118">
        <f t="shared" si="35"/>
        <v>7.5</v>
      </c>
      <c r="Z332" s="118" t="str">
        <f t="shared" si="32"/>
        <v>OK</v>
      </c>
    </row>
    <row r="333" spans="1:26" x14ac:dyDescent="0.2">
      <c r="A333" s="9">
        <f t="shared" si="33"/>
        <v>9.1574613122593735</v>
      </c>
      <c r="B333" s="9">
        <f t="shared" si="34"/>
        <v>8.3000000000000007</v>
      </c>
      <c r="C333" s="9">
        <f t="shared" si="30"/>
        <v>7.8</v>
      </c>
      <c r="D333" s="8">
        <v>4813</v>
      </c>
      <c r="E333" t="s">
        <v>1073</v>
      </c>
      <c r="F333">
        <v>16</v>
      </c>
      <c r="G333" t="s">
        <v>25</v>
      </c>
      <c r="H333" t="s">
        <v>28</v>
      </c>
      <c r="O333">
        <v>7.8</v>
      </c>
      <c r="S333">
        <f>_xlfn.XLOOKUP(E333,'Facture Chronopost'!L:L,'Facture Chronopost'!AA:AA,"")</f>
        <v>0.5</v>
      </c>
      <c r="T333">
        <f>IF(COUNTIF('Bibliothèque transporteurs'!C:C,F333)=0,"inconnu",_xlfn.XLOOKUP(F333,'Bibliothèque transporteurs'!C:C,'Bibliothèque transporteurs'!A:A))</f>
        <v>16</v>
      </c>
      <c r="U333">
        <f>IF(OR(F333="6C",F333="6B"),_xlfn.XLOOKUP(E333,'Facture Chronopost'!L:L,'Facture Chronopost'!X:X),IF(OR(F333=17,F333=44),F333&amp;"_"&amp;H333,IF(COUNTIF('Bibliothèque transporteurs'!C:C,F333)=0,"inconnu",_xlfn.XLOOKUP(F333,'Bibliothèque transporteurs'!C:C,'Bibliothèque transporteurs'!B:B))))</f>
        <v>16</v>
      </c>
      <c r="V333" t="str">
        <f>IF(COUNTIF('Bibliothèque transporteurs'!C:C,F333)=0,"inconnu",_xlfn.XLOOKUP(F333,'Bibliothèque transporteurs'!C:C,'Bibliothèque transporteurs'!E:E))</f>
        <v>CHRONOPOST</v>
      </c>
      <c r="W333">
        <f t="shared" si="31"/>
        <v>8.3000000000000007</v>
      </c>
      <c r="Y333" s="118">
        <f t="shared" si="35"/>
        <v>8.3000000000000007</v>
      </c>
      <c r="Z333" s="118" t="str">
        <f t="shared" si="32"/>
        <v>OK</v>
      </c>
    </row>
    <row r="334" spans="1:26" x14ac:dyDescent="0.2">
      <c r="A334" s="9">
        <f t="shared" si="33"/>
        <v>8.2182345110020023</v>
      </c>
      <c r="B334" s="9">
        <f t="shared" si="34"/>
        <v>7.5</v>
      </c>
      <c r="C334" s="9">
        <f t="shared" ref="C334:C381" si="36">SUM(I334:Q334)-N334-P334</f>
        <v>7</v>
      </c>
      <c r="D334" s="8">
        <v>6235</v>
      </c>
      <c r="E334" t="s">
        <v>1089</v>
      </c>
      <c r="F334">
        <v>16</v>
      </c>
      <c r="G334" t="s">
        <v>25</v>
      </c>
      <c r="H334" t="s">
        <v>28</v>
      </c>
      <c r="O334">
        <v>7</v>
      </c>
      <c r="S334">
        <f>_xlfn.XLOOKUP(E334,'Facture Chronopost'!L:L,'Facture Chronopost'!AA:AA,"")</f>
        <v>0.5</v>
      </c>
      <c r="T334">
        <f>IF(COUNTIF('Bibliothèque transporteurs'!C:C,F334)=0,"inconnu",_xlfn.XLOOKUP(F334,'Bibliothèque transporteurs'!C:C,'Bibliothèque transporteurs'!A:A))</f>
        <v>16</v>
      </c>
      <c r="U334">
        <f>IF(OR(F334="6C",F334="6B"),_xlfn.XLOOKUP(E334,'Facture Chronopost'!L:L,'Facture Chronopost'!X:X),IF(OR(F334=17,F334=44),F334&amp;"_"&amp;H334,IF(COUNTIF('Bibliothèque transporteurs'!C:C,F334)=0,"inconnu",_xlfn.XLOOKUP(F334,'Bibliothèque transporteurs'!C:C,'Bibliothèque transporteurs'!B:B))))</f>
        <v>16</v>
      </c>
      <c r="V334" t="str">
        <f>IF(COUNTIF('Bibliothèque transporteurs'!C:C,F334)=0,"inconnu",_xlfn.XLOOKUP(F334,'Bibliothèque transporteurs'!C:C,'Bibliothèque transporteurs'!E:E))</f>
        <v>CHRONOPOST</v>
      </c>
      <c r="W334">
        <f t="shared" si="31"/>
        <v>7.5</v>
      </c>
      <c r="Y334" s="118">
        <f t="shared" si="35"/>
        <v>7.5</v>
      </c>
      <c r="Z334" s="118" t="str">
        <f t="shared" si="32"/>
        <v>OK</v>
      </c>
    </row>
    <row r="335" spans="1:26" x14ac:dyDescent="0.2">
      <c r="A335" s="9">
        <f t="shared" si="33"/>
        <v>8.6878479116306888</v>
      </c>
      <c r="B335" s="9">
        <f t="shared" si="34"/>
        <v>7.9</v>
      </c>
      <c r="C335" s="9">
        <f t="shared" si="36"/>
        <v>7.4</v>
      </c>
      <c r="D335" s="8">
        <v>4813</v>
      </c>
      <c r="E335" t="s">
        <v>1114</v>
      </c>
      <c r="F335">
        <v>16</v>
      </c>
      <c r="G335" t="s">
        <v>25</v>
      </c>
      <c r="H335" t="s">
        <v>28</v>
      </c>
      <c r="O335">
        <v>7.4</v>
      </c>
      <c r="S335">
        <f>_xlfn.XLOOKUP(E335,'Facture Chronopost'!L:L,'Facture Chronopost'!AA:AA,"")</f>
        <v>0.5</v>
      </c>
      <c r="T335">
        <f>IF(COUNTIF('Bibliothèque transporteurs'!C:C,F335)=0,"inconnu",_xlfn.XLOOKUP(F335,'Bibliothèque transporteurs'!C:C,'Bibliothèque transporteurs'!A:A))</f>
        <v>16</v>
      </c>
      <c r="U335">
        <f>IF(OR(F335="6C",F335="6B"),_xlfn.XLOOKUP(E335,'Facture Chronopost'!L:L,'Facture Chronopost'!X:X),IF(OR(F335=17,F335=44),F335&amp;"_"&amp;H335,IF(COUNTIF('Bibliothèque transporteurs'!C:C,F335)=0,"inconnu",_xlfn.XLOOKUP(F335,'Bibliothèque transporteurs'!C:C,'Bibliothèque transporteurs'!B:B))))</f>
        <v>16</v>
      </c>
      <c r="V335" t="str">
        <f>IF(COUNTIF('Bibliothèque transporteurs'!C:C,F335)=0,"inconnu",_xlfn.XLOOKUP(F335,'Bibliothèque transporteurs'!C:C,'Bibliothèque transporteurs'!E:E))</f>
        <v>CHRONOPOST</v>
      </c>
      <c r="W335">
        <f t="shared" ref="W335:W398" si="37">IF(T335="FR_2SHOP",O335,IF(O335=0,0,ROUNDUP(O335/C335*B335,2)))</f>
        <v>7.9</v>
      </c>
      <c r="Y335" s="118">
        <f t="shared" si="35"/>
        <v>7.9</v>
      </c>
      <c r="Z335" s="118" t="str">
        <f t="shared" si="32"/>
        <v>OK</v>
      </c>
    </row>
    <row r="336" spans="1:26" x14ac:dyDescent="0.2">
      <c r="A336" s="9">
        <f t="shared" si="33"/>
        <v>8.6878479116306888</v>
      </c>
      <c r="B336" s="9">
        <f t="shared" si="34"/>
        <v>7.9</v>
      </c>
      <c r="C336" s="9">
        <f t="shared" si="36"/>
        <v>7.4</v>
      </c>
      <c r="D336" s="8">
        <v>8640</v>
      </c>
      <c r="E336" t="s">
        <v>1094</v>
      </c>
      <c r="F336">
        <v>16</v>
      </c>
      <c r="G336" t="s">
        <v>25</v>
      </c>
      <c r="H336" t="s">
        <v>28</v>
      </c>
      <c r="O336">
        <v>7.4</v>
      </c>
      <c r="S336">
        <f>_xlfn.XLOOKUP(E336,'Facture Chronopost'!L:L,'Facture Chronopost'!AA:AA,"")</f>
        <v>0.5</v>
      </c>
      <c r="T336">
        <f>IF(COUNTIF('Bibliothèque transporteurs'!C:C,F336)=0,"inconnu",_xlfn.XLOOKUP(F336,'Bibliothèque transporteurs'!C:C,'Bibliothèque transporteurs'!A:A))</f>
        <v>16</v>
      </c>
      <c r="U336">
        <f>IF(OR(F336="6C",F336="6B"),_xlfn.XLOOKUP(E336,'Facture Chronopost'!L:L,'Facture Chronopost'!X:X),IF(OR(F336=17,F336=44),F336&amp;"_"&amp;H336,IF(COUNTIF('Bibliothèque transporteurs'!C:C,F336)=0,"inconnu",_xlfn.XLOOKUP(F336,'Bibliothèque transporteurs'!C:C,'Bibliothèque transporteurs'!B:B))))</f>
        <v>16</v>
      </c>
      <c r="V336" t="str">
        <f>IF(COUNTIF('Bibliothèque transporteurs'!C:C,F336)=0,"inconnu",_xlfn.XLOOKUP(F336,'Bibliothèque transporteurs'!C:C,'Bibliothèque transporteurs'!E:E))</f>
        <v>CHRONOPOST</v>
      </c>
      <c r="W336">
        <f t="shared" si="37"/>
        <v>7.9</v>
      </c>
      <c r="Y336" s="118">
        <f t="shared" si="35"/>
        <v>7.9</v>
      </c>
      <c r="Z336" s="118" t="str">
        <f t="shared" si="32"/>
        <v>OK</v>
      </c>
    </row>
    <row r="337" spans="1:26" x14ac:dyDescent="0.2">
      <c r="A337" s="9">
        <f t="shared" si="33"/>
        <v>9.6270747128880583</v>
      </c>
      <c r="B337" s="9">
        <f t="shared" si="34"/>
        <v>8.6999999999999993</v>
      </c>
      <c r="C337" s="9">
        <f t="shared" si="36"/>
        <v>8.1999999999999993</v>
      </c>
      <c r="D337" s="8">
        <v>8640</v>
      </c>
      <c r="E337" t="s">
        <v>1121</v>
      </c>
      <c r="F337">
        <v>16</v>
      </c>
      <c r="G337" t="s">
        <v>25</v>
      </c>
      <c r="H337" t="s">
        <v>28</v>
      </c>
      <c r="O337">
        <v>8.1999999999999993</v>
      </c>
      <c r="S337">
        <f>_xlfn.XLOOKUP(E337,'Facture Chronopost'!L:L,'Facture Chronopost'!AA:AA,"")</f>
        <v>0.5</v>
      </c>
      <c r="T337">
        <f>IF(COUNTIF('Bibliothèque transporteurs'!C:C,F337)=0,"inconnu",_xlfn.XLOOKUP(F337,'Bibliothèque transporteurs'!C:C,'Bibliothèque transporteurs'!A:A))</f>
        <v>16</v>
      </c>
      <c r="U337">
        <f>IF(OR(F337="6C",F337="6B"),_xlfn.XLOOKUP(E337,'Facture Chronopost'!L:L,'Facture Chronopost'!X:X),IF(OR(F337=17,F337=44),F337&amp;"_"&amp;H337,IF(COUNTIF('Bibliothèque transporteurs'!C:C,F337)=0,"inconnu",_xlfn.XLOOKUP(F337,'Bibliothèque transporteurs'!C:C,'Bibliothèque transporteurs'!B:B))))</f>
        <v>16</v>
      </c>
      <c r="V337" t="str">
        <f>IF(COUNTIF('Bibliothèque transporteurs'!C:C,F337)=0,"inconnu",_xlfn.XLOOKUP(F337,'Bibliothèque transporteurs'!C:C,'Bibliothèque transporteurs'!E:E))</f>
        <v>CHRONOPOST</v>
      </c>
      <c r="W337">
        <f t="shared" si="37"/>
        <v>8.6999999999999993</v>
      </c>
      <c r="Y337" s="118">
        <f t="shared" si="35"/>
        <v>8.6999999999999993</v>
      </c>
      <c r="Z337" s="118" t="str">
        <f t="shared" si="32"/>
        <v>OK</v>
      </c>
    </row>
    <row r="338" spans="1:26" x14ac:dyDescent="0.2">
      <c r="A338" s="9">
        <f t="shared" si="33"/>
        <v>9.1574613122593735</v>
      </c>
      <c r="B338" s="9">
        <f t="shared" si="34"/>
        <v>8.3000000000000007</v>
      </c>
      <c r="C338" s="9">
        <f t="shared" si="36"/>
        <v>7.8</v>
      </c>
      <c r="D338" s="8">
        <v>9160</v>
      </c>
      <c r="E338" t="s">
        <v>1074</v>
      </c>
      <c r="F338">
        <v>16</v>
      </c>
      <c r="G338" t="s">
        <v>25</v>
      </c>
      <c r="H338" t="s">
        <v>28</v>
      </c>
      <c r="O338">
        <v>7.8</v>
      </c>
      <c r="S338">
        <f>_xlfn.XLOOKUP(E338,'Facture Chronopost'!L:L,'Facture Chronopost'!AA:AA,"")</f>
        <v>0.5</v>
      </c>
      <c r="T338">
        <f>IF(COUNTIF('Bibliothèque transporteurs'!C:C,F338)=0,"inconnu",_xlfn.XLOOKUP(F338,'Bibliothèque transporteurs'!C:C,'Bibliothèque transporteurs'!A:A))</f>
        <v>16</v>
      </c>
      <c r="U338">
        <f>IF(OR(F338="6C",F338="6B"),_xlfn.XLOOKUP(E338,'Facture Chronopost'!L:L,'Facture Chronopost'!X:X),IF(OR(F338=17,F338=44),F338&amp;"_"&amp;H338,IF(COUNTIF('Bibliothèque transporteurs'!C:C,F338)=0,"inconnu",_xlfn.XLOOKUP(F338,'Bibliothèque transporteurs'!C:C,'Bibliothèque transporteurs'!B:B))))</f>
        <v>16</v>
      </c>
      <c r="V338" t="str">
        <f>IF(COUNTIF('Bibliothèque transporteurs'!C:C,F338)=0,"inconnu",_xlfn.XLOOKUP(F338,'Bibliothèque transporteurs'!C:C,'Bibliothèque transporteurs'!E:E))</f>
        <v>CHRONOPOST</v>
      </c>
      <c r="W338">
        <f t="shared" si="37"/>
        <v>8.3000000000000007</v>
      </c>
      <c r="Y338" s="118">
        <f t="shared" si="35"/>
        <v>8.3000000000000007</v>
      </c>
      <c r="Z338" s="118" t="str">
        <f t="shared" si="32"/>
        <v>OK</v>
      </c>
    </row>
    <row r="339" spans="1:26" x14ac:dyDescent="0.2">
      <c r="A339" s="9">
        <f t="shared" si="33"/>
        <v>8.2182345110020023</v>
      </c>
      <c r="B339" s="9">
        <f t="shared" si="34"/>
        <v>7.5</v>
      </c>
      <c r="C339" s="9">
        <f t="shared" si="36"/>
        <v>7</v>
      </c>
      <c r="D339" s="8">
        <v>6235</v>
      </c>
      <c r="E339" t="s">
        <v>1105</v>
      </c>
      <c r="F339">
        <v>16</v>
      </c>
      <c r="G339" t="s">
        <v>25</v>
      </c>
      <c r="H339" t="s">
        <v>28</v>
      </c>
      <c r="O339">
        <v>7</v>
      </c>
      <c r="S339">
        <f>_xlfn.XLOOKUP(E339,'Facture Chronopost'!L:L,'Facture Chronopost'!AA:AA,"")</f>
        <v>0.5</v>
      </c>
      <c r="T339">
        <f>IF(COUNTIF('Bibliothèque transporteurs'!C:C,F339)=0,"inconnu",_xlfn.XLOOKUP(F339,'Bibliothèque transporteurs'!C:C,'Bibliothèque transporteurs'!A:A))</f>
        <v>16</v>
      </c>
      <c r="U339">
        <f>IF(OR(F339="6C",F339="6B"),_xlfn.XLOOKUP(E339,'Facture Chronopost'!L:L,'Facture Chronopost'!X:X),IF(OR(F339=17,F339=44),F339&amp;"_"&amp;H339,IF(COUNTIF('Bibliothèque transporteurs'!C:C,F339)=0,"inconnu",_xlfn.XLOOKUP(F339,'Bibliothèque transporteurs'!C:C,'Bibliothèque transporteurs'!B:B))))</f>
        <v>16</v>
      </c>
      <c r="V339" t="str">
        <f>IF(COUNTIF('Bibliothèque transporteurs'!C:C,F339)=0,"inconnu",_xlfn.XLOOKUP(F339,'Bibliothèque transporteurs'!C:C,'Bibliothèque transporteurs'!E:E))</f>
        <v>CHRONOPOST</v>
      </c>
      <c r="W339">
        <f t="shared" si="37"/>
        <v>7.5</v>
      </c>
      <c r="Y339" s="118">
        <f t="shared" si="35"/>
        <v>7.5</v>
      </c>
      <c r="Z339" s="118" t="str">
        <f t="shared" si="32"/>
        <v>OK</v>
      </c>
    </row>
    <row r="340" spans="1:26" x14ac:dyDescent="0.2">
      <c r="A340" s="9">
        <f t="shared" si="33"/>
        <v>8.6878479116306888</v>
      </c>
      <c r="B340" s="9">
        <f t="shared" si="34"/>
        <v>7.9</v>
      </c>
      <c r="C340" s="9">
        <f t="shared" si="36"/>
        <v>7.4</v>
      </c>
      <c r="D340" s="8">
        <v>4004</v>
      </c>
      <c r="E340" t="s">
        <v>1109</v>
      </c>
      <c r="F340">
        <v>16</v>
      </c>
      <c r="G340" t="s">
        <v>25</v>
      </c>
      <c r="H340" t="s">
        <v>28</v>
      </c>
      <c r="O340">
        <v>7.4</v>
      </c>
      <c r="S340">
        <f>_xlfn.XLOOKUP(E340,'Facture Chronopost'!L:L,'Facture Chronopost'!AA:AA,"")</f>
        <v>0.5</v>
      </c>
      <c r="T340">
        <f>IF(COUNTIF('Bibliothèque transporteurs'!C:C,F340)=0,"inconnu",_xlfn.XLOOKUP(F340,'Bibliothèque transporteurs'!C:C,'Bibliothèque transporteurs'!A:A))</f>
        <v>16</v>
      </c>
      <c r="U340">
        <f>IF(OR(F340="6C",F340="6B"),_xlfn.XLOOKUP(E340,'Facture Chronopost'!L:L,'Facture Chronopost'!X:X),IF(OR(F340=17,F340=44),F340&amp;"_"&amp;H340,IF(COUNTIF('Bibliothèque transporteurs'!C:C,F340)=0,"inconnu",_xlfn.XLOOKUP(F340,'Bibliothèque transporteurs'!C:C,'Bibliothèque transporteurs'!B:B))))</f>
        <v>16</v>
      </c>
      <c r="V340" t="str">
        <f>IF(COUNTIF('Bibliothèque transporteurs'!C:C,F340)=0,"inconnu",_xlfn.XLOOKUP(F340,'Bibliothèque transporteurs'!C:C,'Bibliothèque transporteurs'!E:E))</f>
        <v>CHRONOPOST</v>
      </c>
      <c r="W340">
        <f t="shared" si="37"/>
        <v>7.9</v>
      </c>
      <c r="Y340" s="118">
        <f t="shared" si="35"/>
        <v>7.9</v>
      </c>
      <c r="Z340" s="118" t="str">
        <f t="shared" si="32"/>
        <v>OK</v>
      </c>
    </row>
    <row r="341" spans="1:26" x14ac:dyDescent="0.2">
      <c r="A341" s="9">
        <f t="shared" si="33"/>
        <v>8.2182345110020023</v>
      </c>
      <c r="B341" s="9">
        <f t="shared" si="34"/>
        <v>7.5</v>
      </c>
      <c r="C341" s="9">
        <f t="shared" si="36"/>
        <v>7</v>
      </c>
      <c r="D341" s="8">
        <v>6235</v>
      </c>
      <c r="E341" t="s">
        <v>1117</v>
      </c>
      <c r="F341">
        <v>16</v>
      </c>
      <c r="G341" t="s">
        <v>25</v>
      </c>
      <c r="H341" t="s">
        <v>28</v>
      </c>
      <c r="O341">
        <v>7</v>
      </c>
      <c r="S341">
        <f>_xlfn.XLOOKUP(E341,'Facture Chronopost'!L:L,'Facture Chronopost'!AA:AA,"")</f>
        <v>0.5</v>
      </c>
      <c r="T341">
        <f>IF(COUNTIF('Bibliothèque transporteurs'!C:C,F341)=0,"inconnu",_xlfn.XLOOKUP(F341,'Bibliothèque transporteurs'!C:C,'Bibliothèque transporteurs'!A:A))</f>
        <v>16</v>
      </c>
      <c r="U341">
        <f>IF(OR(F341="6C",F341="6B"),_xlfn.XLOOKUP(E341,'Facture Chronopost'!L:L,'Facture Chronopost'!X:X),IF(OR(F341=17,F341=44),F341&amp;"_"&amp;H341,IF(COUNTIF('Bibliothèque transporteurs'!C:C,F341)=0,"inconnu",_xlfn.XLOOKUP(F341,'Bibliothèque transporteurs'!C:C,'Bibliothèque transporteurs'!B:B))))</f>
        <v>16</v>
      </c>
      <c r="V341" t="str">
        <f>IF(COUNTIF('Bibliothèque transporteurs'!C:C,F341)=0,"inconnu",_xlfn.XLOOKUP(F341,'Bibliothèque transporteurs'!C:C,'Bibliothèque transporteurs'!E:E))</f>
        <v>CHRONOPOST</v>
      </c>
      <c r="W341">
        <f t="shared" si="37"/>
        <v>7.5</v>
      </c>
      <c r="Y341" s="118">
        <f t="shared" si="35"/>
        <v>7.5</v>
      </c>
      <c r="Z341" s="118" t="str">
        <f t="shared" si="32"/>
        <v>OK</v>
      </c>
    </row>
    <row r="342" spans="1:26" x14ac:dyDescent="0.2">
      <c r="A342" s="9">
        <f t="shared" si="33"/>
        <v>8.2182345110020023</v>
      </c>
      <c r="B342" s="9">
        <f t="shared" si="34"/>
        <v>7.5</v>
      </c>
      <c r="C342" s="9">
        <f t="shared" si="36"/>
        <v>7</v>
      </c>
      <c r="D342" s="8">
        <v>3752</v>
      </c>
      <c r="E342" t="s">
        <v>1101</v>
      </c>
      <c r="F342">
        <v>16</v>
      </c>
      <c r="G342" t="s">
        <v>25</v>
      </c>
      <c r="H342" t="s">
        <v>28</v>
      </c>
      <c r="O342">
        <v>7</v>
      </c>
      <c r="S342">
        <f>_xlfn.XLOOKUP(E342,'Facture Chronopost'!L:L,'Facture Chronopost'!AA:AA,"")</f>
        <v>0.5</v>
      </c>
      <c r="T342">
        <f>IF(COUNTIF('Bibliothèque transporteurs'!C:C,F342)=0,"inconnu",_xlfn.XLOOKUP(F342,'Bibliothèque transporteurs'!C:C,'Bibliothèque transporteurs'!A:A))</f>
        <v>16</v>
      </c>
      <c r="U342">
        <f>IF(OR(F342="6C",F342="6B"),_xlfn.XLOOKUP(E342,'Facture Chronopost'!L:L,'Facture Chronopost'!X:X),IF(OR(F342=17,F342=44),F342&amp;"_"&amp;H342,IF(COUNTIF('Bibliothèque transporteurs'!C:C,F342)=0,"inconnu",_xlfn.XLOOKUP(F342,'Bibliothèque transporteurs'!C:C,'Bibliothèque transporteurs'!B:B))))</f>
        <v>16</v>
      </c>
      <c r="V342" t="str">
        <f>IF(COUNTIF('Bibliothèque transporteurs'!C:C,F342)=0,"inconnu",_xlfn.XLOOKUP(F342,'Bibliothèque transporteurs'!C:C,'Bibliothèque transporteurs'!E:E))</f>
        <v>CHRONOPOST</v>
      </c>
      <c r="W342">
        <f t="shared" si="37"/>
        <v>7.5</v>
      </c>
      <c r="Y342" s="118">
        <f t="shared" si="35"/>
        <v>7.5</v>
      </c>
      <c r="Z342" s="118" t="str">
        <f t="shared" si="32"/>
        <v>OK</v>
      </c>
    </row>
    <row r="343" spans="1:26" x14ac:dyDescent="0.2">
      <c r="A343" s="9">
        <f t="shared" si="33"/>
        <v>9.6270747128880583</v>
      </c>
      <c r="B343" s="9">
        <f t="shared" si="34"/>
        <v>8.6999999999999993</v>
      </c>
      <c r="C343" s="9">
        <f t="shared" si="36"/>
        <v>8.1999999999999993</v>
      </c>
      <c r="D343" s="8">
        <v>9160</v>
      </c>
      <c r="E343" t="s">
        <v>1142</v>
      </c>
      <c r="F343">
        <v>16</v>
      </c>
      <c r="G343" t="s">
        <v>25</v>
      </c>
      <c r="H343" t="s">
        <v>28</v>
      </c>
      <c r="O343">
        <v>8.1999999999999993</v>
      </c>
      <c r="S343">
        <f>_xlfn.XLOOKUP(E343,'Facture Chronopost'!L:L,'Facture Chronopost'!AA:AA,"")</f>
        <v>0.5</v>
      </c>
      <c r="T343">
        <f>IF(COUNTIF('Bibliothèque transporteurs'!C:C,F343)=0,"inconnu",_xlfn.XLOOKUP(F343,'Bibliothèque transporteurs'!C:C,'Bibliothèque transporteurs'!A:A))</f>
        <v>16</v>
      </c>
      <c r="U343">
        <f>IF(OR(F343="6C",F343="6B"),_xlfn.XLOOKUP(E343,'Facture Chronopost'!L:L,'Facture Chronopost'!X:X),IF(OR(F343=17,F343=44),F343&amp;"_"&amp;H343,IF(COUNTIF('Bibliothèque transporteurs'!C:C,F343)=0,"inconnu",_xlfn.XLOOKUP(F343,'Bibliothèque transporteurs'!C:C,'Bibliothèque transporteurs'!B:B))))</f>
        <v>16</v>
      </c>
      <c r="V343" t="str">
        <f>IF(COUNTIF('Bibliothèque transporteurs'!C:C,F343)=0,"inconnu",_xlfn.XLOOKUP(F343,'Bibliothèque transporteurs'!C:C,'Bibliothèque transporteurs'!E:E))</f>
        <v>CHRONOPOST</v>
      </c>
      <c r="W343">
        <f t="shared" si="37"/>
        <v>8.6999999999999993</v>
      </c>
      <c r="Y343" s="118">
        <f t="shared" si="35"/>
        <v>8.6999999999999993</v>
      </c>
      <c r="Z343" s="118" t="str">
        <f t="shared" si="32"/>
        <v>OK</v>
      </c>
    </row>
    <row r="344" spans="1:26" x14ac:dyDescent="0.2">
      <c r="A344" s="9">
        <f t="shared" si="33"/>
        <v>9.6270747128880583</v>
      </c>
      <c r="B344" s="9">
        <f t="shared" si="34"/>
        <v>8.6999999999999993</v>
      </c>
      <c r="C344" s="9">
        <f t="shared" si="36"/>
        <v>8.1999999999999993</v>
      </c>
      <c r="D344" s="8">
        <v>9160</v>
      </c>
      <c r="E344" t="s">
        <v>1136</v>
      </c>
      <c r="F344">
        <v>16</v>
      </c>
      <c r="G344" t="s">
        <v>25</v>
      </c>
      <c r="H344" t="s">
        <v>28</v>
      </c>
      <c r="O344">
        <v>8.1999999999999993</v>
      </c>
      <c r="S344">
        <f>_xlfn.XLOOKUP(E344,'Facture Chronopost'!L:L,'Facture Chronopost'!AA:AA,"")</f>
        <v>0.5</v>
      </c>
      <c r="T344">
        <f>IF(COUNTIF('Bibliothèque transporteurs'!C:C,F344)=0,"inconnu",_xlfn.XLOOKUP(F344,'Bibliothèque transporteurs'!C:C,'Bibliothèque transporteurs'!A:A))</f>
        <v>16</v>
      </c>
      <c r="U344">
        <f>IF(OR(F344="6C",F344="6B"),_xlfn.XLOOKUP(E344,'Facture Chronopost'!L:L,'Facture Chronopost'!X:X),IF(OR(F344=17,F344=44),F344&amp;"_"&amp;H344,IF(COUNTIF('Bibliothèque transporteurs'!C:C,F344)=0,"inconnu",_xlfn.XLOOKUP(F344,'Bibliothèque transporteurs'!C:C,'Bibliothèque transporteurs'!B:B))))</f>
        <v>16</v>
      </c>
      <c r="V344" t="str">
        <f>IF(COUNTIF('Bibliothèque transporteurs'!C:C,F344)=0,"inconnu",_xlfn.XLOOKUP(F344,'Bibliothèque transporteurs'!C:C,'Bibliothèque transporteurs'!E:E))</f>
        <v>CHRONOPOST</v>
      </c>
      <c r="W344">
        <f t="shared" si="37"/>
        <v>8.6999999999999993</v>
      </c>
      <c r="Y344" s="118">
        <f t="shared" si="35"/>
        <v>8.6999999999999993</v>
      </c>
      <c r="Z344" s="118" t="str">
        <f t="shared" si="32"/>
        <v>OK</v>
      </c>
    </row>
    <row r="345" spans="1:26" x14ac:dyDescent="0.2">
      <c r="A345" s="9">
        <f t="shared" si="33"/>
        <v>14.088402018860576</v>
      </c>
      <c r="B345" s="9">
        <f t="shared" si="34"/>
        <v>12.5</v>
      </c>
      <c r="C345" s="9">
        <f t="shared" si="36"/>
        <v>12</v>
      </c>
      <c r="D345" s="8">
        <v>8656</v>
      </c>
      <c r="E345" t="s">
        <v>1135</v>
      </c>
      <c r="F345">
        <v>16</v>
      </c>
      <c r="G345" t="s">
        <v>25</v>
      </c>
      <c r="H345" t="s">
        <v>28</v>
      </c>
      <c r="O345">
        <v>7</v>
      </c>
      <c r="Q345">
        <v>5</v>
      </c>
      <c r="S345">
        <f>_xlfn.XLOOKUP(E345,'Facture Chronopost'!L:L,'Facture Chronopost'!AA:AA,"")</f>
        <v>0.5</v>
      </c>
      <c r="T345">
        <f>IF(COUNTIF('Bibliothèque transporteurs'!C:C,F345)=0,"inconnu",_xlfn.XLOOKUP(F345,'Bibliothèque transporteurs'!C:C,'Bibliothèque transporteurs'!A:A))</f>
        <v>16</v>
      </c>
      <c r="U345">
        <f>IF(OR(F345="6C",F345="6B"),_xlfn.XLOOKUP(E345,'Facture Chronopost'!L:L,'Facture Chronopost'!X:X),IF(OR(F345=17,F345=44),F345&amp;"_"&amp;H345,IF(COUNTIF('Bibliothèque transporteurs'!C:C,F345)=0,"inconnu",_xlfn.XLOOKUP(F345,'Bibliothèque transporteurs'!C:C,'Bibliothèque transporteurs'!B:B))))</f>
        <v>16</v>
      </c>
      <c r="V345" t="str">
        <f>IF(COUNTIF('Bibliothèque transporteurs'!C:C,F345)=0,"inconnu",_xlfn.XLOOKUP(F345,'Bibliothèque transporteurs'!C:C,'Bibliothèque transporteurs'!E:E))</f>
        <v>CHRONOPOST</v>
      </c>
      <c r="W345">
        <f t="shared" si="37"/>
        <v>7.3</v>
      </c>
      <c r="Y345" s="118">
        <f t="shared" si="35"/>
        <v>7.5</v>
      </c>
      <c r="Z345" s="118" t="str">
        <f t="shared" si="32"/>
        <v>Non</v>
      </c>
    </row>
    <row r="346" spans="1:26" x14ac:dyDescent="0.2">
      <c r="A346" s="9">
        <f t="shared" si="33"/>
        <v>10.096688113516745</v>
      </c>
      <c r="B346" s="9">
        <f t="shared" si="34"/>
        <v>9.1</v>
      </c>
      <c r="C346" s="9">
        <f t="shared" si="36"/>
        <v>8.6</v>
      </c>
      <c r="D346" s="8">
        <v>6235</v>
      </c>
      <c r="E346" t="s">
        <v>1156</v>
      </c>
      <c r="F346">
        <v>16</v>
      </c>
      <c r="G346" t="s">
        <v>25</v>
      </c>
      <c r="H346" t="s">
        <v>28</v>
      </c>
      <c r="O346">
        <v>8.6</v>
      </c>
      <c r="S346">
        <f>_xlfn.XLOOKUP(E346,'Facture Chronopost'!L:L,'Facture Chronopost'!AA:AA,"")</f>
        <v>0.5</v>
      </c>
      <c r="T346">
        <f>IF(COUNTIF('Bibliothèque transporteurs'!C:C,F346)=0,"inconnu",_xlfn.XLOOKUP(F346,'Bibliothèque transporteurs'!C:C,'Bibliothèque transporteurs'!A:A))</f>
        <v>16</v>
      </c>
      <c r="U346">
        <f>IF(OR(F346="6C",F346="6B"),_xlfn.XLOOKUP(E346,'Facture Chronopost'!L:L,'Facture Chronopost'!X:X),IF(OR(F346=17,F346=44),F346&amp;"_"&amp;H346,IF(COUNTIF('Bibliothèque transporteurs'!C:C,F346)=0,"inconnu",_xlfn.XLOOKUP(F346,'Bibliothèque transporteurs'!C:C,'Bibliothèque transporteurs'!B:B))))</f>
        <v>16</v>
      </c>
      <c r="V346" t="str">
        <f>IF(COUNTIF('Bibliothèque transporteurs'!C:C,F346)=0,"inconnu",_xlfn.XLOOKUP(F346,'Bibliothèque transporteurs'!C:C,'Bibliothèque transporteurs'!E:E))</f>
        <v>CHRONOPOST</v>
      </c>
      <c r="W346">
        <f t="shared" si="37"/>
        <v>9.1</v>
      </c>
      <c r="Y346" s="118">
        <f t="shared" si="35"/>
        <v>9.1</v>
      </c>
      <c r="Z346" s="118" t="str">
        <f t="shared" si="32"/>
        <v>OK</v>
      </c>
    </row>
    <row r="347" spans="1:26" x14ac:dyDescent="0.2">
      <c r="A347" s="9">
        <f t="shared" si="33"/>
        <v>9.1574613122593735</v>
      </c>
      <c r="B347" s="9">
        <f t="shared" si="34"/>
        <v>8.3000000000000007</v>
      </c>
      <c r="C347" s="9">
        <f t="shared" si="36"/>
        <v>7.8</v>
      </c>
      <c r="D347" s="8">
        <v>3888</v>
      </c>
      <c r="E347" t="s">
        <v>1966</v>
      </c>
      <c r="F347">
        <v>16</v>
      </c>
      <c r="G347" t="s">
        <v>25</v>
      </c>
      <c r="H347" t="s">
        <v>28</v>
      </c>
      <c r="O347">
        <v>7.8</v>
      </c>
      <c r="S347">
        <f>_xlfn.XLOOKUP(E347,'Facture Chronopost'!L:L,'Facture Chronopost'!AA:AA,"")</f>
        <v>0.5</v>
      </c>
      <c r="T347">
        <f>IF(COUNTIF('Bibliothèque transporteurs'!C:C,F347)=0,"inconnu",_xlfn.XLOOKUP(F347,'Bibliothèque transporteurs'!C:C,'Bibliothèque transporteurs'!A:A))</f>
        <v>16</v>
      </c>
      <c r="U347">
        <f>IF(OR(F347="6C",F347="6B"),_xlfn.XLOOKUP(E347,'Facture Chronopost'!L:L,'Facture Chronopost'!X:X),IF(OR(F347=17,F347=44),F347&amp;"_"&amp;H347,IF(COUNTIF('Bibliothèque transporteurs'!C:C,F347)=0,"inconnu",_xlfn.XLOOKUP(F347,'Bibliothèque transporteurs'!C:C,'Bibliothèque transporteurs'!B:B))))</f>
        <v>16</v>
      </c>
      <c r="V347" t="str">
        <f>IF(COUNTIF('Bibliothèque transporteurs'!C:C,F347)=0,"inconnu",_xlfn.XLOOKUP(F347,'Bibliothèque transporteurs'!C:C,'Bibliothèque transporteurs'!E:E))</f>
        <v>CHRONOPOST</v>
      </c>
      <c r="W347">
        <f t="shared" si="37"/>
        <v>8.3000000000000007</v>
      </c>
      <c r="Y347" s="118">
        <f t="shared" si="35"/>
        <v>8.3000000000000007</v>
      </c>
      <c r="Z347" s="118" t="str">
        <f t="shared" si="32"/>
        <v>OK</v>
      </c>
    </row>
    <row r="348" spans="1:26" x14ac:dyDescent="0.2">
      <c r="A348" s="9">
        <f t="shared" si="33"/>
        <v>8.2182345110020023</v>
      </c>
      <c r="B348" s="9">
        <f t="shared" si="34"/>
        <v>7.5</v>
      </c>
      <c r="C348" s="9">
        <f t="shared" si="36"/>
        <v>7</v>
      </c>
      <c r="D348" s="8">
        <v>6235</v>
      </c>
      <c r="E348" t="s">
        <v>1196</v>
      </c>
      <c r="F348">
        <v>16</v>
      </c>
      <c r="G348" t="s">
        <v>25</v>
      </c>
      <c r="H348" t="s">
        <v>28</v>
      </c>
      <c r="O348">
        <v>7</v>
      </c>
      <c r="S348">
        <f>_xlfn.XLOOKUP(E348,'Facture Chronopost'!L:L,'Facture Chronopost'!AA:AA,"")</f>
        <v>0.5</v>
      </c>
      <c r="T348">
        <f>IF(COUNTIF('Bibliothèque transporteurs'!C:C,F348)=0,"inconnu",_xlfn.XLOOKUP(F348,'Bibliothèque transporteurs'!C:C,'Bibliothèque transporteurs'!A:A))</f>
        <v>16</v>
      </c>
      <c r="U348">
        <f>IF(OR(F348="6C",F348="6B"),_xlfn.XLOOKUP(E348,'Facture Chronopost'!L:L,'Facture Chronopost'!X:X),IF(OR(F348=17,F348=44),F348&amp;"_"&amp;H348,IF(COUNTIF('Bibliothèque transporteurs'!C:C,F348)=0,"inconnu",_xlfn.XLOOKUP(F348,'Bibliothèque transporteurs'!C:C,'Bibliothèque transporteurs'!B:B))))</f>
        <v>16</v>
      </c>
      <c r="V348" t="str">
        <f>IF(COUNTIF('Bibliothèque transporteurs'!C:C,F348)=0,"inconnu",_xlfn.XLOOKUP(F348,'Bibliothèque transporteurs'!C:C,'Bibliothèque transporteurs'!E:E))</f>
        <v>CHRONOPOST</v>
      </c>
      <c r="W348">
        <f t="shared" si="37"/>
        <v>7.5</v>
      </c>
      <c r="Y348" s="118">
        <f t="shared" si="35"/>
        <v>7.5</v>
      </c>
      <c r="Z348" s="118" t="str">
        <f t="shared" si="32"/>
        <v>OK</v>
      </c>
    </row>
    <row r="349" spans="1:26" x14ac:dyDescent="0.2">
      <c r="A349" s="9">
        <f t="shared" si="33"/>
        <v>8.2182345110020023</v>
      </c>
      <c r="B349" s="9">
        <f t="shared" si="34"/>
        <v>7.5</v>
      </c>
      <c r="C349" s="9">
        <f t="shared" si="36"/>
        <v>7</v>
      </c>
      <c r="D349" s="8">
        <v>6235</v>
      </c>
      <c r="E349" t="s">
        <v>1191</v>
      </c>
      <c r="F349">
        <v>16</v>
      </c>
      <c r="G349" t="s">
        <v>25</v>
      </c>
      <c r="H349" t="s">
        <v>28</v>
      </c>
      <c r="O349">
        <v>7</v>
      </c>
      <c r="S349">
        <f>_xlfn.XLOOKUP(E349,'Facture Chronopost'!L:L,'Facture Chronopost'!AA:AA,"")</f>
        <v>0.5</v>
      </c>
      <c r="T349">
        <f>IF(COUNTIF('Bibliothèque transporteurs'!C:C,F349)=0,"inconnu",_xlfn.XLOOKUP(F349,'Bibliothèque transporteurs'!C:C,'Bibliothèque transporteurs'!A:A))</f>
        <v>16</v>
      </c>
      <c r="U349">
        <f>IF(OR(F349="6C",F349="6B"),_xlfn.XLOOKUP(E349,'Facture Chronopost'!L:L,'Facture Chronopost'!X:X),IF(OR(F349=17,F349=44),F349&amp;"_"&amp;H349,IF(COUNTIF('Bibliothèque transporteurs'!C:C,F349)=0,"inconnu",_xlfn.XLOOKUP(F349,'Bibliothèque transporteurs'!C:C,'Bibliothèque transporteurs'!B:B))))</f>
        <v>16</v>
      </c>
      <c r="V349" t="str">
        <f>IF(COUNTIF('Bibliothèque transporteurs'!C:C,F349)=0,"inconnu",_xlfn.XLOOKUP(F349,'Bibliothèque transporteurs'!C:C,'Bibliothèque transporteurs'!E:E))</f>
        <v>CHRONOPOST</v>
      </c>
      <c r="W349">
        <f t="shared" si="37"/>
        <v>7.5</v>
      </c>
      <c r="Y349" s="118">
        <f t="shared" si="35"/>
        <v>7.5</v>
      </c>
      <c r="Z349" s="118" t="str">
        <f t="shared" si="32"/>
        <v>OK</v>
      </c>
    </row>
    <row r="350" spans="1:26" x14ac:dyDescent="0.2">
      <c r="A350" s="9">
        <f t="shared" si="33"/>
        <v>12.914368517288862</v>
      </c>
      <c r="B350" s="9">
        <f t="shared" si="34"/>
        <v>11.5</v>
      </c>
      <c r="C350" s="9">
        <f t="shared" si="36"/>
        <v>11</v>
      </c>
      <c r="D350" s="8">
        <v>7515</v>
      </c>
      <c r="E350" t="s">
        <v>1170</v>
      </c>
      <c r="F350">
        <v>16</v>
      </c>
      <c r="G350" t="s">
        <v>25</v>
      </c>
      <c r="H350" t="s">
        <v>28</v>
      </c>
      <c r="O350">
        <v>11</v>
      </c>
      <c r="S350">
        <f>_xlfn.XLOOKUP(E350,'Facture Chronopost'!L:L,'Facture Chronopost'!AA:AA,"")</f>
        <v>0.5</v>
      </c>
      <c r="T350">
        <f>IF(COUNTIF('Bibliothèque transporteurs'!C:C,F350)=0,"inconnu",_xlfn.XLOOKUP(F350,'Bibliothèque transporteurs'!C:C,'Bibliothèque transporteurs'!A:A))</f>
        <v>16</v>
      </c>
      <c r="U350">
        <f>IF(OR(F350="6C",F350="6B"),_xlfn.XLOOKUP(E350,'Facture Chronopost'!L:L,'Facture Chronopost'!X:X),IF(OR(F350=17,F350=44),F350&amp;"_"&amp;H350,IF(COUNTIF('Bibliothèque transporteurs'!C:C,F350)=0,"inconnu",_xlfn.XLOOKUP(F350,'Bibliothèque transporteurs'!C:C,'Bibliothèque transporteurs'!B:B))))</f>
        <v>16</v>
      </c>
      <c r="V350" t="str">
        <f>IF(COUNTIF('Bibliothèque transporteurs'!C:C,F350)=0,"inconnu",_xlfn.XLOOKUP(F350,'Bibliothèque transporteurs'!C:C,'Bibliothèque transporteurs'!E:E))</f>
        <v>CHRONOPOST</v>
      </c>
      <c r="W350">
        <f t="shared" si="37"/>
        <v>11.5</v>
      </c>
      <c r="Y350" s="118">
        <f t="shared" si="35"/>
        <v>11.5</v>
      </c>
      <c r="Z350" s="118" t="str">
        <f t="shared" si="32"/>
        <v>OK</v>
      </c>
    </row>
    <row r="351" spans="1:26" x14ac:dyDescent="0.2">
      <c r="A351" s="9">
        <f t="shared" si="33"/>
        <v>8.2182345110020023</v>
      </c>
      <c r="B351" s="9">
        <f t="shared" si="34"/>
        <v>7.5</v>
      </c>
      <c r="C351" s="9">
        <f t="shared" si="36"/>
        <v>7</v>
      </c>
      <c r="D351" s="8">
        <v>6813</v>
      </c>
      <c r="E351" t="s">
        <v>1175</v>
      </c>
      <c r="F351">
        <v>16</v>
      </c>
      <c r="G351" t="s">
        <v>25</v>
      </c>
      <c r="H351" t="s">
        <v>28</v>
      </c>
      <c r="O351">
        <v>7</v>
      </c>
      <c r="S351">
        <f>_xlfn.XLOOKUP(E351,'Facture Chronopost'!L:L,'Facture Chronopost'!AA:AA,"")</f>
        <v>0.5</v>
      </c>
      <c r="T351">
        <f>IF(COUNTIF('Bibliothèque transporteurs'!C:C,F351)=0,"inconnu",_xlfn.XLOOKUP(F351,'Bibliothèque transporteurs'!C:C,'Bibliothèque transporteurs'!A:A))</f>
        <v>16</v>
      </c>
      <c r="U351">
        <f>IF(OR(F351="6C",F351="6B"),_xlfn.XLOOKUP(E351,'Facture Chronopost'!L:L,'Facture Chronopost'!X:X),IF(OR(F351=17,F351=44),F351&amp;"_"&amp;H351,IF(COUNTIF('Bibliothèque transporteurs'!C:C,F351)=0,"inconnu",_xlfn.XLOOKUP(F351,'Bibliothèque transporteurs'!C:C,'Bibliothèque transporteurs'!B:B))))</f>
        <v>16</v>
      </c>
      <c r="V351" t="str">
        <f>IF(COUNTIF('Bibliothèque transporteurs'!C:C,F351)=0,"inconnu",_xlfn.XLOOKUP(F351,'Bibliothèque transporteurs'!C:C,'Bibliothèque transporteurs'!E:E))</f>
        <v>CHRONOPOST</v>
      </c>
      <c r="W351">
        <f t="shared" si="37"/>
        <v>7.5</v>
      </c>
      <c r="Y351" s="118">
        <f t="shared" si="35"/>
        <v>7.5</v>
      </c>
      <c r="Z351" s="118" t="str">
        <f t="shared" si="32"/>
        <v>OK</v>
      </c>
    </row>
    <row r="352" spans="1:26" x14ac:dyDescent="0.2">
      <c r="A352" s="9">
        <f t="shared" si="33"/>
        <v>10.096688113516745</v>
      </c>
      <c r="B352" s="9">
        <f t="shared" si="34"/>
        <v>9.1</v>
      </c>
      <c r="C352" s="9">
        <f t="shared" si="36"/>
        <v>8.6</v>
      </c>
      <c r="D352" s="8">
        <v>6235</v>
      </c>
      <c r="E352" t="s">
        <v>1179</v>
      </c>
      <c r="F352">
        <v>16</v>
      </c>
      <c r="G352" t="s">
        <v>25</v>
      </c>
      <c r="H352" t="s">
        <v>28</v>
      </c>
      <c r="O352">
        <v>8.6</v>
      </c>
      <c r="S352">
        <f>_xlfn.XLOOKUP(E352,'Facture Chronopost'!L:L,'Facture Chronopost'!AA:AA,"")</f>
        <v>0.5</v>
      </c>
      <c r="T352">
        <f>IF(COUNTIF('Bibliothèque transporteurs'!C:C,F352)=0,"inconnu",_xlfn.XLOOKUP(F352,'Bibliothèque transporteurs'!C:C,'Bibliothèque transporteurs'!A:A))</f>
        <v>16</v>
      </c>
      <c r="U352">
        <f>IF(OR(F352="6C",F352="6B"),_xlfn.XLOOKUP(E352,'Facture Chronopost'!L:L,'Facture Chronopost'!X:X),IF(OR(F352=17,F352=44),F352&amp;"_"&amp;H352,IF(COUNTIF('Bibliothèque transporteurs'!C:C,F352)=0,"inconnu",_xlfn.XLOOKUP(F352,'Bibliothèque transporteurs'!C:C,'Bibliothèque transporteurs'!B:B))))</f>
        <v>16</v>
      </c>
      <c r="V352" t="str">
        <f>IF(COUNTIF('Bibliothèque transporteurs'!C:C,F352)=0,"inconnu",_xlfn.XLOOKUP(F352,'Bibliothèque transporteurs'!C:C,'Bibliothèque transporteurs'!E:E))</f>
        <v>CHRONOPOST</v>
      </c>
      <c r="W352">
        <f t="shared" si="37"/>
        <v>9.1</v>
      </c>
      <c r="Y352" s="118">
        <f t="shared" si="35"/>
        <v>9.1</v>
      </c>
      <c r="Z352" s="118" t="str">
        <f t="shared" si="32"/>
        <v>OK</v>
      </c>
    </row>
    <row r="353" spans="1:26" x14ac:dyDescent="0.2">
      <c r="A353" s="9">
        <f t="shared" si="33"/>
        <v>10.096688113516745</v>
      </c>
      <c r="B353" s="9">
        <f t="shared" si="34"/>
        <v>9.1</v>
      </c>
      <c r="C353" s="9">
        <f t="shared" si="36"/>
        <v>8.6</v>
      </c>
      <c r="D353" s="8">
        <v>6235</v>
      </c>
      <c r="E353" t="s">
        <v>1178</v>
      </c>
      <c r="F353">
        <v>16</v>
      </c>
      <c r="G353" t="s">
        <v>25</v>
      </c>
      <c r="H353" t="s">
        <v>28</v>
      </c>
      <c r="O353">
        <v>8.6</v>
      </c>
      <c r="S353">
        <f>_xlfn.XLOOKUP(E353,'Facture Chronopost'!L:L,'Facture Chronopost'!AA:AA,"")</f>
        <v>0.5</v>
      </c>
      <c r="T353">
        <f>IF(COUNTIF('Bibliothèque transporteurs'!C:C,F353)=0,"inconnu",_xlfn.XLOOKUP(F353,'Bibliothèque transporteurs'!C:C,'Bibliothèque transporteurs'!A:A))</f>
        <v>16</v>
      </c>
      <c r="U353">
        <f>IF(OR(F353="6C",F353="6B"),_xlfn.XLOOKUP(E353,'Facture Chronopost'!L:L,'Facture Chronopost'!X:X),IF(OR(F353=17,F353=44),F353&amp;"_"&amp;H353,IF(COUNTIF('Bibliothèque transporteurs'!C:C,F353)=0,"inconnu",_xlfn.XLOOKUP(F353,'Bibliothèque transporteurs'!C:C,'Bibliothèque transporteurs'!B:B))))</f>
        <v>16</v>
      </c>
      <c r="V353" t="str">
        <f>IF(COUNTIF('Bibliothèque transporteurs'!C:C,F353)=0,"inconnu",_xlfn.XLOOKUP(F353,'Bibliothèque transporteurs'!C:C,'Bibliothèque transporteurs'!E:E))</f>
        <v>CHRONOPOST</v>
      </c>
      <c r="W353">
        <f t="shared" si="37"/>
        <v>9.1</v>
      </c>
      <c r="Y353" s="118">
        <f t="shared" si="35"/>
        <v>9.1</v>
      </c>
      <c r="Z353" s="118" t="str">
        <f t="shared" si="32"/>
        <v>OK</v>
      </c>
    </row>
    <row r="354" spans="1:26" x14ac:dyDescent="0.2">
      <c r="A354" s="9">
        <f t="shared" si="33"/>
        <v>10.096688113516745</v>
      </c>
      <c r="B354" s="9">
        <f t="shared" si="34"/>
        <v>9.1</v>
      </c>
      <c r="C354" s="9">
        <f t="shared" si="36"/>
        <v>8.6</v>
      </c>
      <c r="D354" s="8">
        <v>6235</v>
      </c>
      <c r="E354" t="s">
        <v>1172</v>
      </c>
      <c r="F354">
        <v>16</v>
      </c>
      <c r="G354" t="s">
        <v>25</v>
      </c>
      <c r="H354" t="s">
        <v>28</v>
      </c>
      <c r="O354">
        <v>8.6</v>
      </c>
      <c r="S354">
        <f>_xlfn.XLOOKUP(E354,'Facture Chronopost'!L:L,'Facture Chronopost'!AA:AA,"")</f>
        <v>0.5</v>
      </c>
      <c r="T354">
        <f>IF(COUNTIF('Bibliothèque transporteurs'!C:C,F354)=0,"inconnu",_xlfn.XLOOKUP(F354,'Bibliothèque transporteurs'!C:C,'Bibliothèque transporteurs'!A:A))</f>
        <v>16</v>
      </c>
      <c r="U354">
        <f>IF(OR(F354="6C",F354="6B"),_xlfn.XLOOKUP(E354,'Facture Chronopost'!L:L,'Facture Chronopost'!X:X),IF(OR(F354=17,F354=44),F354&amp;"_"&amp;H354,IF(COUNTIF('Bibliothèque transporteurs'!C:C,F354)=0,"inconnu",_xlfn.XLOOKUP(F354,'Bibliothèque transporteurs'!C:C,'Bibliothèque transporteurs'!B:B))))</f>
        <v>16</v>
      </c>
      <c r="V354" t="str">
        <f>IF(COUNTIF('Bibliothèque transporteurs'!C:C,F354)=0,"inconnu",_xlfn.XLOOKUP(F354,'Bibliothèque transporteurs'!C:C,'Bibliothèque transporteurs'!E:E))</f>
        <v>CHRONOPOST</v>
      </c>
      <c r="W354">
        <f t="shared" si="37"/>
        <v>9.1</v>
      </c>
      <c r="Y354" s="118">
        <f t="shared" si="35"/>
        <v>9.1</v>
      </c>
      <c r="Z354" s="118" t="str">
        <f t="shared" si="32"/>
        <v>OK</v>
      </c>
    </row>
    <row r="355" spans="1:26" x14ac:dyDescent="0.2">
      <c r="A355" s="9">
        <f t="shared" si="33"/>
        <v>15.96685562137532</v>
      </c>
      <c r="B355" s="9">
        <f t="shared" si="34"/>
        <v>14.100000000000001</v>
      </c>
      <c r="C355" s="9">
        <f t="shared" si="36"/>
        <v>13.6</v>
      </c>
      <c r="D355" s="8">
        <v>6235</v>
      </c>
      <c r="E355" t="s">
        <v>1223</v>
      </c>
      <c r="F355">
        <v>16</v>
      </c>
      <c r="G355" t="s">
        <v>25</v>
      </c>
      <c r="H355" t="s">
        <v>28</v>
      </c>
      <c r="O355">
        <v>8.6</v>
      </c>
      <c r="Q355">
        <v>5</v>
      </c>
      <c r="S355">
        <f>_xlfn.XLOOKUP(E355,'Facture Chronopost'!L:L,'Facture Chronopost'!AA:AA,"")</f>
        <v>0.5</v>
      </c>
      <c r="T355">
        <f>IF(COUNTIF('Bibliothèque transporteurs'!C:C,F355)=0,"inconnu",_xlfn.XLOOKUP(F355,'Bibliothèque transporteurs'!C:C,'Bibliothèque transporteurs'!A:A))</f>
        <v>16</v>
      </c>
      <c r="U355">
        <f>IF(OR(F355="6C",F355="6B"),_xlfn.XLOOKUP(E355,'Facture Chronopost'!L:L,'Facture Chronopost'!X:X),IF(OR(F355=17,F355=44),F355&amp;"_"&amp;H355,IF(COUNTIF('Bibliothèque transporteurs'!C:C,F355)=0,"inconnu",_xlfn.XLOOKUP(F355,'Bibliothèque transporteurs'!C:C,'Bibliothèque transporteurs'!B:B))))</f>
        <v>16</v>
      </c>
      <c r="V355" t="str">
        <f>IF(COUNTIF('Bibliothèque transporteurs'!C:C,F355)=0,"inconnu",_xlfn.XLOOKUP(F355,'Bibliothèque transporteurs'!C:C,'Bibliothèque transporteurs'!E:E))</f>
        <v>CHRONOPOST</v>
      </c>
      <c r="W355">
        <f t="shared" si="37"/>
        <v>8.92</v>
      </c>
      <c r="Y355" s="118">
        <f t="shared" si="35"/>
        <v>9.1</v>
      </c>
      <c r="Z355" s="118" t="str">
        <f t="shared" si="32"/>
        <v>Non</v>
      </c>
    </row>
    <row r="356" spans="1:26" x14ac:dyDescent="0.2">
      <c r="A356" s="9">
        <f t="shared" si="33"/>
        <v>10.096688113516745</v>
      </c>
      <c r="B356" s="9">
        <f t="shared" si="34"/>
        <v>9.1</v>
      </c>
      <c r="C356" s="9">
        <f t="shared" si="36"/>
        <v>8.6</v>
      </c>
      <c r="D356" s="8">
        <v>6235</v>
      </c>
      <c r="E356" t="s">
        <v>1246</v>
      </c>
      <c r="F356">
        <v>16</v>
      </c>
      <c r="G356" t="s">
        <v>25</v>
      </c>
      <c r="H356" t="s">
        <v>182</v>
      </c>
      <c r="O356">
        <v>8.6</v>
      </c>
      <c r="S356">
        <f>_xlfn.XLOOKUP(E356,'Facture Chronopost'!L:L,'Facture Chronopost'!AA:AA,"")</f>
        <v>0.5</v>
      </c>
      <c r="T356">
        <f>IF(COUNTIF('Bibliothèque transporteurs'!C:C,F356)=0,"inconnu",_xlfn.XLOOKUP(F356,'Bibliothèque transporteurs'!C:C,'Bibliothèque transporteurs'!A:A))</f>
        <v>16</v>
      </c>
      <c r="U356">
        <f>IF(OR(F356="6C",F356="6B"),_xlfn.XLOOKUP(E356,'Facture Chronopost'!L:L,'Facture Chronopost'!X:X),IF(OR(F356=17,F356=44),F356&amp;"_"&amp;H356,IF(COUNTIF('Bibliothèque transporteurs'!C:C,F356)=0,"inconnu",_xlfn.XLOOKUP(F356,'Bibliothèque transporteurs'!C:C,'Bibliothèque transporteurs'!B:B))))</f>
        <v>16</v>
      </c>
      <c r="V356" t="str">
        <f>IF(COUNTIF('Bibliothèque transporteurs'!C:C,F356)=0,"inconnu",_xlfn.XLOOKUP(F356,'Bibliothèque transporteurs'!C:C,'Bibliothèque transporteurs'!E:E))</f>
        <v>CHRONOPOST</v>
      </c>
      <c r="W356">
        <f t="shared" si="37"/>
        <v>9.1</v>
      </c>
      <c r="Y356" s="118">
        <f t="shared" si="35"/>
        <v>9.1</v>
      </c>
      <c r="Z356" s="118" t="str">
        <f t="shared" si="32"/>
        <v>OK</v>
      </c>
    </row>
    <row r="357" spans="1:26" x14ac:dyDescent="0.2">
      <c r="A357" s="9">
        <f t="shared" si="33"/>
        <v>8.2182345110020023</v>
      </c>
      <c r="B357" s="9">
        <f t="shared" si="34"/>
        <v>7.5</v>
      </c>
      <c r="C357" s="9">
        <f t="shared" si="36"/>
        <v>7</v>
      </c>
      <c r="D357" s="8">
        <v>6813</v>
      </c>
      <c r="E357" t="s">
        <v>1226</v>
      </c>
      <c r="F357">
        <v>16</v>
      </c>
      <c r="G357" t="s">
        <v>25</v>
      </c>
      <c r="H357" t="s">
        <v>28</v>
      </c>
      <c r="O357">
        <v>7</v>
      </c>
      <c r="S357">
        <f>_xlfn.XLOOKUP(E357,'Facture Chronopost'!L:L,'Facture Chronopost'!AA:AA,"")</f>
        <v>0.5</v>
      </c>
      <c r="T357">
        <f>IF(COUNTIF('Bibliothèque transporteurs'!C:C,F357)=0,"inconnu",_xlfn.XLOOKUP(F357,'Bibliothèque transporteurs'!C:C,'Bibliothèque transporteurs'!A:A))</f>
        <v>16</v>
      </c>
      <c r="U357">
        <f>IF(OR(F357="6C",F357="6B"),_xlfn.XLOOKUP(E357,'Facture Chronopost'!L:L,'Facture Chronopost'!X:X),IF(OR(F357=17,F357=44),F357&amp;"_"&amp;H357,IF(COUNTIF('Bibliothèque transporteurs'!C:C,F357)=0,"inconnu",_xlfn.XLOOKUP(F357,'Bibliothèque transporteurs'!C:C,'Bibliothèque transporteurs'!B:B))))</f>
        <v>16</v>
      </c>
      <c r="V357" t="str">
        <f>IF(COUNTIF('Bibliothèque transporteurs'!C:C,F357)=0,"inconnu",_xlfn.XLOOKUP(F357,'Bibliothèque transporteurs'!C:C,'Bibliothèque transporteurs'!E:E))</f>
        <v>CHRONOPOST</v>
      </c>
      <c r="W357">
        <f t="shared" si="37"/>
        <v>7.5</v>
      </c>
      <c r="Y357" s="118">
        <f t="shared" si="35"/>
        <v>7.5</v>
      </c>
      <c r="Z357" s="118" t="str">
        <f t="shared" si="32"/>
        <v>OK</v>
      </c>
    </row>
    <row r="358" spans="1:26" x14ac:dyDescent="0.2">
      <c r="A358" s="9">
        <f t="shared" si="33"/>
        <v>8.2182345110020023</v>
      </c>
      <c r="B358" s="9">
        <f t="shared" si="34"/>
        <v>7.5</v>
      </c>
      <c r="C358" s="9">
        <f t="shared" si="36"/>
        <v>7</v>
      </c>
      <c r="D358" s="8">
        <v>6235</v>
      </c>
      <c r="E358" t="s">
        <v>1210</v>
      </c>
      <c r="F358">
        <v>16</v>
      </c>
      <c r="G358" t="s">
        <v>25</v>
      </c>
      <c r="H358" t="s">
        <v>28</v>
      </c>
      <c r="O358">
        <v>7</v>
      </c>
      <c r="S358">
        <f>_xlfn.XLOOKUP(E358,'Facture Chronopost'!L:L,'Facture Chronopost'!AA:AA,"")</f>
        <v>0.5</v>
      </c>
      <c r="T358">
        <f>IF(COUNTIF('Bibliothèque transporteurs'!C:C,F358)=0,"inconnu",_xlfn.XLOOKUP(F358,'Bibliothèque transporteurs'!C:C,'Bibliothèque transporteurs'!A:A))</f>
        <v>16</v>
      </c>
      <c r="U358">
        <f>IF(OR(F358="6C",F358="6B"),_xlfn.XLOOKUP(E358,'Facture Chronopost'!L:L,'Facture Chronopost'!X:X),IF(OR(F358=17,F358=44),F358&amp;"_"&amp;H358,IF(COUNTIF('Bibliothèque transporteurs'!C:C,F358)=0,"inconnu",_xlfn.XLOOKUP(F358,'Bibliothèque transporteurs'!C:C,'Bibliothèque transporteurs'!B:B))))</f>
        <v>16</v>
      </c>
      <c r="V358" t="str">
        <f>IF(COUNTIF('Bibliothèque transporteurs'!C:C,F358)=0,"inconnu",_xlfn.XLOOKUP(F358,'Bibliothèque transporteurs'!C:C,'Bibliothèque transporteurs'!E:E))</f>
        <v>CHRONOPOST</v>
      </c>
      <c r="W358">
        <f t="shared" si="37"/>
        <v>7.5</v>
      </c>
      <c r="Y358" s="118">
        <f t="shared" si="35"/>
        <v>7.5</v>
      </c>
      <c r="Z358" s="118" t="str">
        <f t="shared" si="32"/>
        <v>OK</v>
      </c>
    </row>
    <row r="359" spans="1:26" x14ac:dyDescent="0.2">
      <c r="A359" s="9">
        <f t="shared" si="33"/>
        <v>8.2182345110020023</v>
      </c>
      <c r="B359" s="9">
        <f t="shared" si="34"/>
        <v>7.5</v>
      </c>
      <c r="C359" s="9">
        <f t="shared" si="36"/>
        <v>7</v>
      </c>
      <c r="D359" s="8">
        <v>3752</v>
      </c>
      <c r="E359" t="s">
        <v>1243</v>
      </c>
      <c r="F359">
        <v>16</v>
      </c>
      <c r="G359" t="s">
        <v>25</v>
      </c>
      <c r="H359" t="s">
        <v>28</v>
      </c>
      <c r="O359">
        <v>7</v>
      </c>
      <c r="S359">
        <f>_xlfn.XLOOKUP(E359,'Facture Chronopost'!L:L,'Facture Chronopost'!AA:AA,"")</f>
        <v>0.5</v>
      </c>
      <c r="T359">
        <f>IF(COUNTIF('Bibliothèque transporteurs'!C:C,F359)=0,"inconnu",_xlfn.XLOOKUP(F359,'Bibliothèque transporteurs'!C:C,'Bibliothèque transporteurs'!A:A))</f>
        <v>16</v>
      </c>
      <c r="U359">
        <f>IF(OR(F359="6C",F359="6B"),_xlfn.XLOOKUP(E359,'Facture Chronopost'!L:L,'Facture Chronopost'!X:X),IF(OR(F359=17,F359=44),F359&amp;"_"&amp;H359,IF(COUNTIF('Bibliothèque transporteurs'!C:C,F359)=0,"inconnu",_xlfn.XLOOKUP(F359,'Bibliothèque transporteurs'!C:C,'Bibliothèque transporteurs'!B:B))))</f>
        <v>16</v>
      </c>
      <c r="V359" t="str">
        <f>IF(COUNTIF('Bibliothèque transporteurs'!C:C,F359)=0,"inconnu",_xlfn.XLOOKUP(F359,'Bibliothèque transporteurs'!C:C,'Bibliothèque transporteurs'!E:E))</f>
        <v>CHRONOPOST</v>
      </c>
      <c r="W359">
        <f t="shared" si="37"/>
        <v>7.5</v>
      </c>
      <c r="Y359" s="118">
        <f t="shared" si="35"/>
        <v>7.5</v>
      </c>
      <c r="Z359" s="118" t="str">
        <f t="shared" si="32"/>
        <v>OK</v>
      </c>
    </row>
    <row r="360" spans="1:26" x14ac:dyDescent="0.2">
      <c r="A360" s="9">
        <f t="shared" si="33"/>
        <v>8.6878479116306888</v>
      </c>
      <c r="B360" s="9">
        <f t="shared" si="34"/>
        <v>7.9</v>
      </c>
      <c r="C360" s="9">
        <f t="shared" si="36"/>
        <v>7.4</v>
      </c>
      <c r="D360" s="8">
        <v>8640</v>
      </c>
      <c r="E360" t="s">
        <v>1230</v>
      </c>
      <c r="F360">
        <v>16</v>
      </c>
      <c r="G360" t="s">
        <v>25</v>
      </c>
      <c r="H360" t="s">
        <v>28</v>
      </c>
      <c r="O360">
        <v>7.4</v>
      </c>
      <c r="S360">
        <f>_xlfn.XLOOKUP(E360,'Facture Chronopost'!L:L,'Facture Chronopost'!AA:AA,"")</f>
        <v>0.5</v>
      </c>
      <c r="T360">
        <f>IF(COUNTIF('Bibliothèque transporteurs'!C:C,F360)=0,"inconnu",_xlfn.XLOOKUP(F360,'Bibliothèque transporteurs'!C:C,'Bibliothèque transporteurs'!A:A))</f>
        <v>16</v>
      </c>
      <c r="U360">
        <f>IF(OR(F360="6C",F360="6B"),_xlfn.XLOOKUP(E360,'Facture Chronopost'!L:L,'Facture Chronopost'!X:X),IF(OR(F360=17,F360=44),F360&amp;"_"&amp;H360,IF(COUNTIF('Bibliothèque transporteurs'!C:C,F360)=0,"inconnu",_xlfn.XLOOKUP(F360,'Bibliothèque transporteurs'!C:C,'Bibliothèque transporteurs'!B:B))))</f>
        <v>16</v>
      </c>
      <c r="V360" t="str">
        <f>IF(COUNTIF('Bibliothèque transporteurs'!C:C,F360)=0,"inconnu",_xlfn.XLOOKUP(F360,'Bibliothèque transporteurs'!C:C,'Bibliothèque transporteurs'!E:E))</f>
        <v>CHRONOPOST</v>
      </c>
      <c r="W360">
        <f t="shared" si="37"/>
        <v>7.9</v>
      </c>
      <c r="Y360" s="118">
        <f t="shared" si="35"/>
        <v>7.9</v>
      </c>
      <c r="Z360" s="118" t="str">
        <f t="shared" si="32"/>
        <v>OK</v>
      </c>
    </row>
    <row r="361" spans="1:26" x14ac:dyDescent="0.2">
      <c r="A361" s="9">
        <f t="shared" si="33"/>
        <v>9.1574613122593735</v>
      </c>
      <c r="B361" s="9">
        <f t="shared" si="34"/>
        <v>8.3000000000000007</v>
      </c>
      <c r="C361" s="9">
        <f t="shared" si="36"/>
        <v>7.8</v>
      </c>
      <c r="D361" s="8">
        <v>8640</v>
      </c>
      <c r="E361" t="s">
        <v>1205</v>
      </c>
      <c r="F361">
        <v>16</v>
      </c>
      <c r="G361" t="s">
        <v>25</v>
      </c>
      <c r="H361" t="s">
        <v>28</v>
      </c>
      <c r="O361">
        <v>7.8</v>
      </c>
      <c r="S361">
        <f>_xlfn.XLOOKUP(E361,'Facture Chronopost'!L:L,'Facture Chronopost'!AA:AA,"")</f>
        <v>0.5</v>
      </c>
      <c r="T361">
        <f>IF(COUNTIF('Bibliothèque transporteurs'!C:C,F361)=0,"inconnu",_xlfn.XLOOKUP(F361,'Bibliothèque transporteurs'!C:C,'Bibliothèque transporteurs'!A:A))</f>
        <v>16</v>
      </c>
      <c r="U361">
        <f>IF(OR(F361="6C",F361="6B"),_xlfn.XLOOKUP(E361,'Facture Chronopost'!L:L,'Facture Chronopost'!X:X),IF(OR(F361=17,F361=44),F361&amp;"_"&amp;H361,IF(COUNTIF('Bibliothèque transporteurs'!C:C,F361)=0,"inconnu",_xlfn.XLOOKUP(F361,'Bibliothèque transporteurs'!C:C,'Bibliothèque transporteurs'!B:B))))</f>
        <v>16</v>
      </c>
      <c r="V361" t="str">
        <f>IF(COUNTIF('Bibliothèque transporteurs'!C:C,F361)=0,"inconnu",_xlfn.XLOOKUP(F361,'Bibliothèque transporteurs'!C:C,'Bibliothèque transporteurs'!E:E))</f>
        <v>CHRONOPOST</v>
      </c>
      <c r="W361">
        <f t="shared" si="37"/>
        <v>8.3000000000000007</v>
      </c>
      <c r="Y361" s="118">
        <f t="shared" si="35"/>
        <v>8.3000000000000007</v>
      </c>
      <c r="Z361" s="118" t="str">
        <f t="shared" si="32"/>
        <v>OK</v>
      </c>
    </row>
    <row r="362" spans="1:26" x14ac:dyDescent="0.2">
      <c r="A362" s="9">
        <f t="shared" si="33"/>
        <v>8.6878479116306888</v>
      </c>
      <c r="B362" s="9">
        <f t="shared" si="34"/>
        <v>7.9</v>
      </c>
      <c r="C362" s="9">
        <f t="shared" si="36"/>
        <v>7.4</v>
      </c>
      <c r="D362" s="8">
        <v>8640</v>
      </c>
      <c r="E362" t="s">
        <v>1214</v>
      </c>
      <c r="F362">
        <v>16</v>
      </c>
      <c r="G362" t="s">
        <v>25</v>
      </c>
      <c r="H362" t="s">
        <v>28</v>
      </c>
      <c r="O362">
        <v>7.4</v>
      </c>
      <c r="S362">
        <f>_xlfn.XLOOKUP(E362,'Facture Chronopost'!L:L,'Facture Chronopost'!AA:AA,"")</f>
        <v>0.5</v>
      </c>
      <c r="T362">
        <f>IF(COUNTIF('Bibliothèque transporteurs'!C:C,F362)=0,"inconnu",_xlfn.XLOOKUP(F362,'Bibliothèque transporteurs'!C:C,'Bibliothèque transporteurs'!A:A))</f>
        <v>16</v>
      </c>
      <c r="U362">
        <f>IF(OR(F362="6C",F362="6B"),_xlfn.XLOOKUP(E362,'Facture Chronopost'!L:L,'Facture Chronopost'!X:X),IF(OR(F362=17,F362=44),F362&amp;"_"&amp;H362,IF(COUNTIF('Bibliothèque transporteurs'!C:C,F362)=0,"inconnu",_xlfn.XLOOKUP(F362,'Bibliothèque transporteurs'!C:C,'Bibliothèque transporteurs'!B:B))))</f>
        <v>16</v>
      </c>
      <c r="V362" t="str">
        <f>IF(COUNTIF('Bibliothèque transporteurs'!C:C,F362)=0,"inconnu",_xlfn.XLOOKUP(F362,'Bibliothèque transporteurs'!C:C,'Bibliothèque transporteurs'!E:E))</f>
        <v>CHRONOPOST</v>
      </c>
      <c r="W362">
        <f t="shared" si="37"/>
        <v>7.9</v>
      </c>
      <c r="Y362" s="118">
        <f t="shared" si="35"/>
        <v>7.9</v>
      </c>
      <c r="Z362" s="118" t="str">
        <f t="shared" si="32"/>
        <v>OK</v>
      </c>
    </row>
    <row r="363" spans="1:26" x14ac:dyDescent="0.2">
      <c r="A363" s="9">
        <f t="shared" si="33"/>
        <v>8.2182345110020023</v>
      </c>
      <c r="B363" s="9">
        <f t="shared" si="34"/>
        <v>7.5</v>
      </c>
      <c r="C363" s="9">
        <f t="shared" si="36"/>
        <v>7</v>
      </c>
      <c r="D363" s="8">
        <v>7515</v>
      </c>
      <c r="E363" t="s">
        <v>1207</v>
      </c>
      <c r="F363">
        <v>16</v>
      </c>
      <c r="G363" t="s">
        <v>25</v>
      </c>
      <c r="H363" t="s">
        <v>28</v>
      </c>
      <c r="O363">
        <v>7</v>
      </c>
      <c r="S363">
        <f>_xlfn.XLOOKUP(E363,'Facture Chronopost'!L:L,'Facture Chronopost'!AA:AA,"")</f>
        <v>0.5</v>
      </c>
      <c r="T363">
        <f>IF(COUNTIF('Bibliothèque transporteurs'!C:C,F363)=0,"inconnu",_xlfn.XLOOKUP(F363,'Bibliothèque transporteurs'!C:C,'Bibliothèque transporteurs'!A:A))</f>
        <v>16</v>
      </c>
      <c r="U363">
        <f>IF(OR(F363="6C",F363="6B"),_xlfn.XLOOKUP(E363,'Facture Chronopost'!L:L,'Facture Chronopost'!X:X),IF(OR(F363=17,F363=44),F363&amp;"_"&amp;H363,IF(COUNTIF('Bibliothèque transporteurs'!C:C,F363)=0,"inconnu",_xlfn.XLOOKUP(F363,'Bibliothèque transporteurs'!C:C,'Bibliothèque transporteurs'!B:B))))</f>
        <v>16</v>
      </c>
      <c r="V363" t="str">
        <f>IF(COUNTIF('Bibliothèque transporteurs'!C:C,F363)=0,"inconnu",_xlfn.XLOOKUP(F363,'Bibliothèque transporteurs'!C:C,'Bibliothèque transporteurs'!E:E))</f>
        <v>CHRONOPOST</v>
      </c>
      <c r="W363">
        <f t="shared" si="37"/>
        <v>7.5</v>
      </c>
      <c r="Y363" s="118">
        <f t="shared" si="35"/>
        <v>7.5</v>
      </c>
      <c r="Z363" s="118" t="str">
        <f t="shared" si="32"/>
        <v>OK</v>
      </c>
    </row>
    <row r="364" spans="1:26" x14ac:dyDescent="0.2">
      <c r="A364" s="9">
        <f t="shared" si="33"/>
        <v>8.2182345110020023</v>
      </c>
      <c r="B364" s="9">
        <f t="shared" si="34"/>
        <v>7.5</v>
      </c>
      <c r="C364" s="9">
        <f t="shared" si="36"/>
        <v>7</v>
      </c>
      <c r="D364" s="8">
        <v>3752</v>
      </c>
      <c r="E364" t="s">
        <v>1220</v>
      </c>
      <c r="F364">
        <v>16</v>
      </c>
      <c r="G364" t="s">
        <v>25</v>
      </c>
      <c r="H364" t="s">
        <v>28</v>
      </c>
      <c r="O364">
        <v>7</v>
      </c>
      <c r="S364">
        <f>_xlfn.XLOOKUP(E364,'Facture Chronopost'!L:L,'Facture Chronopost'!AA:AA,"")</f>
        <v>0.5</v>
      </c>
      <c r="T364">
        <f>IF(COUNTIF('Bibliothèque transporteurs'!C:C,F364)=0,"inconnu",_xlfn.XLOOKUP(F364,'Bibliothèque transporteurs'!C:C,'Bibliothèque transporteurs'!A:A))</f>
        <v>16</v>
      </c>
      <c r="U364">
        <f>IF(OR(F364="6C",F364="6B"),_xlfn.XLOOKUP(E364,'Facture Chronopost'!L:L,'Facture Chronopost'!X:X),IF(OR(F364=17,F364=44),F364&amp;"_"&amp;H364,IF(COUNTIF('Bibliothèque transporteurs'!C:C,F364)=0,"inconnu",_xlfn.XLOOKUP(F364,'Bibliothèque transporteurs'!C:C,'Bibliothèque transporteurs'!B:B))))</f>
        <v>16</v>
      </c>
      <c r="V364" t="str">
        <f>IF(COUNTIF('Bibliothèque transporteurs'!C:C,F364)=0,"inconnu",_xlfn.XLOOKUP(F364,'Bibliothèque transporteurs'!C:C,'Bibliothèque transporteurs'!E:E))</f>
        <v>CHRONOPOST</v>
      </c>
      <c r="W364">
        <f t="shared" si="37"/>
        <v>7.5</v>
      </c>
      <c r="Y364" s="118">
        <f t="shared" si="35"/>
        <v>7.5</v>
      </c>
      <c r="Z364" s="118" t="str">
        <f t="shared" si="32"/>
        <v>OK</v>
      </c>
    </row>
    <row r="365" spans="1:26" x14ac:dyDescent="0.2">
      <c r="A365" s="9">
        <f t="shared" si="33"/>
        <v>8.2182345110020023</v>
      </c>
      <c r="B365" s="9">
        <f t="shared" si="34"/>
        <v>7.5</v>
      </c>
      <c r="C365" s="9">
        <f t="shared" si="36"/>
        <v>7</v>
      </c>
      <c r="D365" s="8">
        <v>6235</v>
      </c>
      <c r="E365" t="s">
        <v>1361</v>
      </c>
      <c r="F365">
        <v>16</v>
      </c>
      <c r="G365" t="s">
        <v>25</v>
      </c>
      <c r="H365" t="s">
        <v>28</v>
      </c>
      <c r="O365">
        <v>7</v>
      </c>
      <c r="S365">
        <f>_xlfn.XLOOKUP(E365,'Facture Chronopost'!L:L,'Facture Chronopost'!AA:AA,"")</f>
        <v>0.5</v>
      </c>
      <c r="T365">
        <f>IF(COUNTIF('Bibliothèque transporteurs'!C:C,F365)=0,"inconnu",_xlfn.XLOOKUP(F365,'Bibliothèque transporteurs'!C:C,'Bibliothèque transporteurs'!A:A))</f>
        <v>16</v>
      </c>
      <c r="U365">
        <f>IF(OR(F365="6C",F365="6B"),_xlfn.XLOOKUP(E365,'Facture Chronopost'!L:L,'Facture Chronopost'!X:X),IF(OR(F365=17,F365=44),F365&amp;"_"&amp;H365,IF(COUNTIF('Bibliothèque transporteurs'!C:C,F365)=0,"inconnu",_xlfn.XLOOKUP(F365,'Bibliothèque transporteurs'!C:C,'Bibliothèque transporteurs'!B:B))))</f>
        <v>16</v>
      </c>
      <c r="V365" t="str">
        <f>IF(COUNTIF('Bibliothèque transporteurs'!C:C,F365)=0,"inconnu",_xlfn.XLOOKUP(F365,'Bibliothèque transporteurs'!C:C,'Bibliothèque transporteurs'!E:E))</f>
        <v>CHRONOPOST</v>
      </c>
      <c r="W365">
        <f t="shared" si="37"/>
        <v>7.5</v>
      </c>
      <c r="Y365" s="118">
        <f t="shared" si="35"/>
        <v>7.5</v>
      </c>
      <c r="Z365" s="118" t="str">
        <f t="shared" si="32"/>
        <v>OK</v>
      </c>
    </row>
    <row r="366" spans="1:26" x14ac:dyDescent="0.2">
      <c r="A366" s="9">
        <f t="shared" si="33"/>
        <v>10.096688113516745</v>
      </c>
      <c r="B366" s="9">
        <f t="shared" si="34"/>
        <v>9.1</v>
      </c>
      <c r="C366" s="9">
        <f t="shared" si="36"/>
        <v>8.6</v>
      </c>
      <c r="D366" s="8">
        <v>6235</v>
      </c>
      <c r="E366" t="s">
        <v>1364</v>
      </c>
      <c r="F366">
        <v>16</v>
      </c>
      <c r="G366" t="s">
        <v>25</v>
      </c>
      <c r="H366" t="s">
        <v>28</v>
      </c>
      <c r="O366">
        <v>8.6</v>
      </c>
      <c r="S366">
        <f>_xlfn.XLOOKUP(E366,'Facture Chronopost'!L:L,'Facture Chronopost'!AA:AA,"")</f>
        <v>0.5</v>
      </c>
      <c r="T366">
        <f>IF(COUNTIF('Bibliothèque transporteurs'!C:C,F366)=0,"inconnu",_xlfn.XLOOKUP(F366,'Bibliothèque transporteurs'!C:C,'Bibliothèque transporteurs'!A:A))</f>
        <v>16</v>
      </c>
      <c r="U366">
        <f>IF(OR(F366="6C",F366="6B"),_xlfn.XLOOKUP(E366,'Facture Chronopost'!L:L,'Facture Chronopost'!X:X),IF(OR(F366=17,F366=44),F366&amp;"_"&amp;H366,IF(COUNTIF('Bibliothèque transporteurs'!C:C,F366)=0,"inconnu",_xlfn.XLOOKUP(F366,'Bibliothèque transporteurs'!C:C,'Bibliothèque transporteurs'!B:B))))</f>
        <v>16</v>
      </c>
      <c r="V366" t="str">
        <f>IF(COUNTIF('Bibliothèque transporteurs'!C:C,F366)=0,"inconnu",_xlfn.XLOOKUP(F366,'Bibliothèque transporteurs'!C:C,'Bibliothèque transporteurs'!E:E))</f>
        <v>CHRONOPOST</v>
      </c>
      <c r="W366">
        <f t="shared" si="37"/>
        <v>9.1</v>
      </c>
      <c r="Y366" s="118">
        <f t="shared" si="35"/>
        <v>9.1</v>
      </c>
      <c r="Z366" s="118" t="str">
        <f t="shared" si="32"/>
        <v>OK</v>
      </c>
    </row>
    <row r="367" spans="1:26" x14ac:dyDescent="0.2">
      <c r="A367" s="9">
        <f t="shared" si="33"/>
        <v>10.096688113516745</v>
      </c>
      <c r="B367" s="9">
        <f t="shared" si="34"/>
        <v>9.1</v>
      </c>
      <c r="C367" s="9">
        <f t="shared" si="36"/>
        <v>8.6</v>
      </c>
      <c r="D367" s="8">
        <v>6235</v>
      </c>
      <c r="E367" t="s">
        <v>1311</v>
      </c>
      <c r="F367">
        <v>16</v>
      </c>
      <c r="G367" t="s">
        <v>25</v>
      </c>
      <c r="H367" t="s">
        <v>28</v>
      </c>
      <c r="O367">
        <v>8.6</v>
      </c>
      <c r="S367">
        <f>_xlfn.XLOOKUP(E367,'Facture Chronopost'!L:L,'Facture Chronopost'!AA:AA,"")</f>
        <v>0.5</v>
      </c>
      <c r="T367">
        <f>IF(COUNTIF('Bibliothèque transporteurs'!C:C,F367)=0,"inconnu",_xlfn.XLOOKUP(F367,'Bibliothèque transporteurs'!C:C,'Bibliothèque transporteurs'!A:A))</f>
        <v>16</v>
      </c>
      <c r="U367">
        <f>IF(OR(F367="6C",F367="6B"),_xlfn.XLOOKUP(E367,'Facture Chronopost'!L:L,'Facture Chronopost'!X:X),IF(OR(F367=17,F367=44),F367&amp;"_"&amp;H367,IF(COUNTIF('Bibliothèque transporteurs'!C:C,F367)=0,"inconnu",_xlfn.XLOOKUP(F367,'Bibliothèque transporteurs'!C:C,'Bibliothèque transporteurs'!B:B))))</f>
        <v>16</v>
      </c>
      <c r="V367" t="str">
        <f>IF(COUNTIF('Bibliothèque transporteurs'!C:C,F367)=0,"inconnu",_xlfn.XLOOKUP(F367,'Bibliothèque transporteurs'!C:C,'Bibliothèque transporteurs'!E:E))</f>
        <v>CHRONOPOST</v>
      </c>
      <c r="W367">
        <f t="shared" si="37"/>
        <v>9.1</v>
      </c>
      <c r="Y367" s="118">
        <f t="shared" si="35"/>
        <v>9.1</v>
      </c>
      <c r="Z367" s="118" t="str">
        <f t="shared" si="32"/>
        <v>OK</v>
      </c>
    </row>
    <row r="368" spans="1:26" x14ac:dyDescent="0.2">
      <c r="A368" s="9">
        <f t="shared" si="33"/>
        <v>8.6878479116306888</v>
      </c>
      <c r="B368" s="9">
        <f t="shared" si="34"/>
        <v>7.9</v>
      </c>
      <c r="C368" s="9">
        <f t="shared" si="36"/>
        <v>7.4</v>
      </c>
      <c r="D368" s="8">
        <v>6813</v>
      </c>
      <c r="E368" t="s">
        <v>1306</v>
      </c>
      <c r="F368">
        <v>16</v>
      </c>
      <c r="G368" t="s">
        <v>25</v>
      </c>
      <c r="H368" t="s">
        <v>28</v>
      </c>
      <c r="O368">
        <v>7.4</v>
      </c>
      <c r="S368">
        <f>_xlfn.XLOOKUP(E368,'Facture Chronopost'!L:L,'Facture Chronopost'!AA:AA,"")</f>
        <v>0.5</v>
      </c>
      <c r="T368">
        <f>IF(COUNTIF('Bibliothèque transporteurs'!C:C,F368)=0,"inconnu",_xlfn.XLOOKUP(F368,'Bibliothèque transporteurs'!C:C,'Bibliothèque transporteurs'!A:A))</f>
        <v>16</v>
      </c>
      <c r="U368">
        <f>IF(OR(F368="6C",F368="6B"),_xlfn.XLOOKUP(E368,'Facture Chronopost'!L:L,'Facture Chronopost'!X:X),IF(OR(F368=17,F368=44),F368&amp;"_"&amp;H368,IF(COUNTIF('Bibliothèque transporteurs'!C:C,F368)=0,"inconnu",_xlfn.XLOOKUP(F368,'Bibliothèque transporteurs'!C:C,'Bibliothèque transporteurs'!B:B))))</f>
        <v>16</v>
      </c>
      <c r="V368" t="str">
        <f>IF(COUNTIF('Bibliothèque transporteurs'!C:C,F368)=0,"inconnu",_xlfn.XLOOKUP(F368,'Bibliothèque transporteurs'!C:C,'Bibliothèque transporteurs'!E:E))</f>
        <v>CHRONOPOST</v>
      </c>
      <c r="W368">
        <f t="shared" si="37"/>
        <v>7.9</v>
      </c>
      <c r="Y368" s="118">
        <f t="shared" si="35"/>
        <v>7.9</v>
      </c>
      <c r="Z368" s="118" t="str">
        <f t="shared" si="32"/>
        <v>OK</v>
      </c>
    </row>
    <row r="369" spans="1:26" x14ac:dyDescent="0.2">
      <c r="A369" s="9">
        <f t="shared" si="33"/>
        <v>15.262435520432289</v>
      </c>
      <c r="B369" s="9">
        <f t="shared" si="34"/>
        <v>13.499999999999998</v>
      </c>
      <c r="C369" s="9">
        <f t="shared" si="36"/>
        <v>13</v>
      </c>
      <c r="D369" s="8">
        <v>9160</v>
      </c>
      <c r="E369" t="s">
        <v>1344</v>
      </c>
      <c r="F369">
        <v>16</v>
      </c>
      <c r="G369" t="s">
        <v>25</v>
      </c>
      <c r="H369" t="s">
        <v>28</v>
      </c>
      <c r="O369">
        <v>13</v>
      </c>
      <c r="S369">
        <f>_xlfn.XLOOKUP(E369,'Facture Chronopost'!L:L,'Facture Chronopost'!AA:AA,"")</f>
        <v>0.5</v>
      </c>
      <c r="T369">
        <f>IF(COUNTIF('Bibliothèque transporteurs'!C:C,F369)=0,"inconnu",_xlfn.XLOOKUP(F369,'Bibliothèque transporteurs'!C:C,'Bibliothèque transporteurs'!A:A))</f>
        <v>16</v>
      </c>
      <c r="U369">
        <f>IF(OR(F369="6C",F369="6B"),_xlfn.XLOOKUP(E369,'Facture Chronopost'!L:L,'Facture Chronopost'!X:X),IF(OR(F369=17,F369=44),F369&amp;"_"&amp;H369,IF(COUNTIF('Bibliothèque transporteurs'!C:C,F369)=0,"inconnu",_xlfn.XLOOKUP(F369,'Bibliothèque transporteurs'!C:C,'Bibliothèque transporteurs'!B:B))))</f>
        <v>16</v>
      </c>
      <c r="V369" t="str">
        <f>IF(COUNTIF('Bibliothèque transporteurs'!C:C,F369)=0,"inconnu",_xlfn.XLOOKUP(F369,'Bibliothèque transporteurs'!C:C,'Bibliothèque transporteurs'!E:E))</f>
        <v>CHRONOPOST</v>
      </c>
      <c r="W369">
        <f t="shared" si="37"/>
        <v>13.5</v>
      </c>
      <c r="Y369" s="118">
        <f t="shared" si="35"/>
        <v>13.5</v>
      </c>
      <c r="Z369" s="118" t="str">
        <f t="shared" si="32"/>
        <v>OK</v>
      </c>
    </row>
    <row r="370" spans="1:26" x14ac:dyDescent="0.2">
      <c r="A370" s="9">
        <f t="shared" si="33"/>
        <v>8.2182345110020023</v>
      </c>
      <c r="B370" s="9">
        <f t="shared" si="34"/>
        <v>7.5</v>
      </c>
      <c r="C370" s="9">
        <f t="shared" si="36"/>
        <v>7</v>
      </c>
      <c r="D370" s="8">
        <v>3752</v>
      </c>
      <c r="E370" t="s">
        <v>1299</v>
      </c>
      <c r="F370">
        <v>16</v>
      </c>
      <c r="G370" t="s">
        <v>25</v>
      </c>
      <c r="H370" t="s">
        <v>28</v>
      </c>
      <c r="O370">
        <v>7</v>
      </c>
      <c r="S370">
        <f>_xlfn.XLOOKUP(E370,'Facture Chronopost'!L:L,'Facture Chronopost'!AA:AA,"")</f>
        <v>0.5</v>
      </c>
      <c r="T370">
        <f>IF(COUNTIF('Bibliothèque transporteurs'!C:C,F370)=0,"inconnu",_xlfn.XLOOKUP(F370,'Bibliothèque transporteurs'!C:C,'Bibliothèque transporteurs'!A:A))</f>
        <v>16</v>
      </c>
      <c r="U370">
        <f>IF(OR(F370="6C",F370="6B"),_xlfn.XLOOKUP(E370,'Facture Chronopost'!L:L,'Facture Chronopost'!X:X),IF(OR(F370=17,F370=44),F370&amp;"_"&amp;H370,IF(COUNTIF('Bibliothèque transporteurs'!C:C,F370)=0,"inconnu",_xlfn.XLOOKUP(F370,'Bibliothèque transporteurs'!C:C,'Bibliothèque transporteurs'!B:B))))</f>
        <v>16</v>
      </c>
      <c r="V370" t="str">
        <f>IF(COUNTIF('Bibliothèque transporteurs'!C:C,F370)=0,"inconnu",_xlfn.XLOOKUP(F370,'Bibliothèque transporteurs'!C:C,'Bibliothèque transporteurs'!E:E))</f>
        <v>CHRONOPOST</v>
      </c>
      <c r="W370">
        <f t="shared" si="37"/>
        <v>7.5</v>
      </c>
      <c r="Y370" s="118">
        <f t="shared" si="35"/>
        <v>7.5</v>
      </c>
      <c r="Z370" s="118" t="str">
        <f t="shared" si="32"/>
        <v>OK</v>
      </c>
    </row>
    <row r="371" spans="1:26" x14ac:dyDescent="0.2">
      <c r="A371" s="9">
        <f t="shared" si="33"/>
        <v>8.6878479116306888</v>
      </c>
      <c r="B371" s="9">
        <f t="shared" si="34"/>
        <v>7.9</v>
      </c>
      <c r="C371" s="9">
        <f t="shared" si="36"/>
        <v>7.4</v>
      </c>
      <c r="D371" s="8">
        <v>8640</v>
      </c>
      <c r="E371" t="s">
        <v>1366</v>
      </c>
      <c r="F371">
        <v>16</v>
      </c>
      <c r="G371" t="s">
        <v>25</v>
      </c>
      <c r="H371" t="s">
        <v>28</v>
      </c>
      <c r="O371">
        <v>7.4</v>
      </c>
      <c r="S371">
        <f>_xlfn.XLOOKUP(E371,'Facture Chronopost'!L:L,'Facture Chronopost'!AA:AA,"")</f>
        <v>0.5</v>
      </c>
      <c r="T371">
        <f>IF(COUNTIF('Bibliothèque transporteurs'!C:C,F371)=0,"inconnu",_xlfn.XLOOKUP(F371,'Bibliothèque transporteurs'!C:C,'Bibliothèque transporteurs'!A:A))</f>
        <v>16</v>
      </c>
      <c r="U371">
        <f>IF(OR(F371="6C",F371="6B"),_xlfn.XLOOKUP(E371,'Facture Chronopost'!L:L,'Facture Chronopost'!X:X),IF(OR(F371=17,F371=44),F371&amp;"_"&amp;H371,IF(COUNTIF('Bibliothèque transporteurs'!C:C,F371)=0,"inconnu",_xlfn.XLOOKUP(F371,'Bibliothèque transporteurs'!C:C,'Bibliothèque transporteurs'!B:B))))</f>
        <v>16</v>
      </c>
      <c r="V371" t="str">
        <f>IF(COUNTIF('Bibliothèque transporteurs'!C:C,F371)=0,"inconnu",_xlfn.XLOOKUP(F371,'Bibliothèque transporteurs'!C:C,'Bibliothèque transporteurs'!E:E))</f>
        <v>CHRONOPOST</v>
      </c>
      <c r="W371">
        <f t="shared" si="37"/>
        <v>7.9</v>
      </c>
      <c r="Y371" s="118">
        <f t="shared" si="35"/>
        <v>7.9</v>
      </c>
      <c r="Z371" s="118" t="str">
        <f t="shared" si="32"/>
        <v>OK</v>
      </c>
    </row>
    <row r="372" spans="1:26" x14ac:dyDescent="0.2">
      <c r="A372" s="9">
        <f t="shared" si="33"/>
        <v>8.2182345110020023</v>
      </c>
      <c r="B372" s="9">
        <f t="shared" si="34"/>
        <v>7.5</v>
      </c>
      <c r="C372" s="9">
        <f t="shared" si="36"/>
        <v>7</v>
      </c>
      <c r="D372" s="8">
        <v>3752</v>
      </c>
      <c r="E372" t="s">
        <v>1332</v>
      </c>
      <c r="F372">
        <v>16</v>
      </c>
      <c r="G372" t="s">
        <v>25</v>
      </c>
      <c r="H372" t="s">
        <v>28</v>
      </c>
      <c r="O372">
        <v>7</v>
      </c>
      <c r="S372">
        <f>_xlfn.XLOOKUP(E372,'Facture Chronopost'!L:L,'Facture Chronopost'!AA:AA,"")</f>
        <v>0.5</v>
      </c>
      <c r="T372">
        <f>IF(COUNTIF('Bibliothèque transporteurs'!C:C,F372)=0,"inconnu",_xlfn.XLOOKUP(F372,'Bibliothèque transporteurs'!C:C,'Bibliothèque transporteurs'!A:A))</f>
        <v>16</v>
      </c>
      <c r="U372">
        <f>IF(OR(F372="6C",F372="6B"),_xlfn.XLOOKUP(E372,'Facture Chronopost'!L:L,'Facture Chronopost'!X:X),IF(OR(F372=17,F372=44),F372&amp;"_"&amp;H372,IF(COUNTIF('Bibliothèque transporteurs'!C:C,F372)=0,"inconnu",_xlfn.XLOOKUP(F372,'Bibliothèque transporteurs'!C:C,'Bibliothèque transporteurs'!B:B))))</f>
        <v>16</v>
      </c>
      <c r="V372" t="str">
        <f>IF(COUNTIF('Bibliothèque transporteurs'!C:C,F372)=0,"inconnu",_xlfn.XLOOKUP(F372,'Bibliothèque transporteurs'!C:C,'Bibliothèque transporteurs'!E:E))</f>
        <v>CHRONOPOST</v>
      </c>
      <c r="W372">
        <f t="shared" si="37"/>
        <v>7.5</v>
      </c>
      <c r="Y372" s="118">
        <f t="shared" si="35"/>
        <v>7.5</v>
      </c>
      <c r="Z372" s="118" t="str">
        <f t="shared" si="32"/>
        <v>OK</v>
      </c>
    </row>
    <row r="373" spans="1:26" x14ac:dyDescent="0.2">
      <c r="A373" s="9">
        <f t="shared" si="33"/>
        <v>8.2182345110020023</v>
      </c>
      <c r="B373" s="9">
        <f t="shared" si="34"/>
        <v>7.5</v>
      </c>
      <c r="C373" s="9">
        <f t="shared" si="36"/>
        <v>7</v>
      </c>
      <c r="D373" s="8">
        <v>3752</v>
      </c>
      <c r="E373" t="s">
        <v>1287</v>
      </c>
      <c r="F373">
        <v>16</v>
      </c>
      <c r="G373" t="s">
        <v>25</v>
      </c>
      <c r="H373" t="s">
        <v>28</v>
      </c>
      <c r="O373">
        <v>7</v>
      </c>
      <c r="S373">
        <f>_xlfn.XLOOKUP(E373,'Facture Chronopost'!L:L,'Facture Chronopost'!AA:AA,"")</f>
        <v>0.5</v>
      </c>
      <c r="T373">
        <f>IF(COUNTIF('Bibliothèque transporteurs'!C:C,F373)=0,"inconnu",_xlfn.XLOOKUP(F373,'Bibliothèque transporteurs'!C:C,'Bibliothèque transporteurs'!A:A))</f>
        <v>16</v>
      </c>
      <c r="U373">
        <f>IF(OR(F373="6C",F373="6B"),_xlfn.XLOOKUP(E373,'Facture Chronopost'!L:L,'Facture Chronopost'!X:X),IF(OR(F373=17,F373=44),F373&amp;"_"&amp;H373,IF(COUNTIF('Bibliothèque transporteurs'!C:C,F373)=0,"inconnu",_xlfn.XLOOKUP(F373,'Bibliothèque transporteurs'!C:C,'Bibliothèque transporteurs'!B:B))))</f>
        <v>16</v>
      </c>
      <c r="V373" t="str">
        <f>IF(COUNTIF('Bibliothèque transporteurs'!C:C,F373)=0,"inconnu",_xlfn.XLOOKUP(F373,'Bibliothèque transporteurs'!C:C,'Bibliothèque transporteurs'!E:E))</f>
        <v>CHRONOPOST</v>
      </c>
      <c r="W373">
        <f t="shared" si="37"/>
        <v>7.5</v>
      </c>
      <c r="Y373" s="118">
        <f t="shared" si="35"/>
        <v>7.5</v>
      </c>
      <c r="Z373" s="118" t="str">
        <f t="shared" si="32"/>
        <v>OK</v>
      </c>
    </row>
    <row r="374" spans="1:26" x14ac:dyDescent="0.2">
      <c r="A374" s="9">
        <f t="shared" si="33"/>
        <v>10.566301514145431</v>
      </c>
      <c r="B374" s="9">
        <f t="shared" si="34"/>
        <v>9.5</v>
      </c>
      <c r="C374" s="9">
        <f t="shared" si="36"/>
        <v>9</v>
      </c>
      <c r="D374" s="8">
        <v>2072</v>
      </c>
      <c r="E374" t="s">
        <v>1259</v>
      </c>
      <c r="F374">
        <v>16</v>
      </c>
      <c r="G374" t="s">
        <v>25</v>
      </c>
      <c r="H374" t="s">
        <v>28</v>
      </c>
      <c r="O374">
        <v>9</v>
      </c>
      <c r="S374">
        <f>_xlfn.XLOOKUP(E374,'Facture Chronopost'!L:L,'Facture Chronopost'!AA:AA,"")</f>
        <v>0.5</v>
      </c>
      <c r="T374">
        <f>IF(COUNTIF('Bibliothèque transporteurs'!C:C,F374)=0,"inconnu",_xlfn.XLOOKUP(F374,'Bibliothèque transporteurs'!C:C,'Bibliothèque transporteurs'!A:A))</f>
        <v>16</v>
      </c>
      <c r="U374">
        <f>IF(OR(F374="6C",F374="6B"),_xlfn.XLOOKUP(E374,'Facture Chronopost'!L:L,'Facture Chronopost'!X:X),IF(OR(F374=17,F374=44),F374&amp;"_"&amp;H374,IF(COUNTIF('Bibliothèque transporteurs'!C:C,F374)=0,"inconnu",_xlfn.XLOOKUP(F374,'Bibliothèque transporteurs'!C:C,'Bibliothèque transporteurs'!B:B))))</f>
        <v>16</v>
      </c>
      <c r="V374" t="str">
        <f>IF(COUNTIF('Bibliothèque transporteurs'!C:C,F374)=0,"inconnu",_xlfn.XLOOKUP(F374,'Bibliothèque transporteurs'!C:C,'Bibliothèque transporteurs'!E:E))</f>
        <v>CHRONOPOST</v>
      </c>
      <c r="W374">
        <f t="shared" si="37"/>
        <v>9.5</v>
      </c>
      <c r="Y374" s="118">
        <f t="shared" si="35"/>
        <v>9.5</v>
      </c>
      <c r="Z374" s="118" t="str">
        <f t="shared" si="32"/>
        <v>OK</v>
      </c>
    </row>
    <row r="375" spans="1:26" x14ac:dyDescent="0.2">
      <c r="A375" s="9">
        <f t="shared" si="33"/>
        <v>10.096688113516745</v>
      </c>
      <c r="B375" s="9">
        <f t="shared" si="34"/>
        <v>9.1</v>
      </c>
      <c r="C375" s="9">
        <f t="shared" si="36"/>
        <v>8.6</v>
      </c>
      <c r="D375" s="8">
        <v>6235</v>
      </c>
      <c r="E375" t="s">
        <v>1274</v>
      </c>
      <c r="F375">
        <v>16</v>
      </c>
      <c r="G375" t="s">
        <v>25</v>
      </c>
      <c r="H375" t="s">
        <v>28</v>
      </c>
      <c r="O375">
        <v>8.6</v>
      </c>
      <c r="S375">
        <f>_xlfn.XLOOKUP(E375,'Facture Chronopost'!L:L,'Facture Chronopost'!AA:AA,"")</f>
        <v>0.5</v>
      </c>
      <c r="T375">
        <f>IF(COUNTIF('Bibliothèque transporteurs'!C:C,F375)=0,"inconnu",_xlfn.XLOOKUP(F375,'Bibliothèque transporteurs'!C:C,'Bibliothèque transporteurs'!A:A))</f>
        <v>16</v>
      </c>
      <c r="U375">
        <f>IF(OR(F375="6C",F375="6B"),_xlfn.XLOOKUP(E375,'Facture Chronopost'!L:L,'Facture Chronopost'!X:X),IF(OR(F375=17,F375=44),F375&amp;"_"&amp;H375,IF(COUNTIF('Bibliothèque transporteurs'!C:C,F375)=0,"inconnu",_xlfn.XLOOKUP(F375,'Bibliothèque transporteurs'!C:C,'Bibliothèque transporteurs'!B:B))))</f>
        <v>16</v>
      </c>
      <c r="V375" t="str">
        <f>IF(COUNTIF('Bibliothèque transporteurs'!C:C,F375)=0,"inconnu",_xlfn.XLOOKUP(F375,'Bibliothèque transporteurs'!C:C,'Bibliothèque transporteurs'!E:E))</f>
        <v>CHRONOPOST</v>
      </c>
      <c r="W375">
        <f t="shared" si="37"/>
        <v>9.1</v>
      </c>
      <c r="Y375" s="118">
        <f t="shared" si="35"/>
        <v>9.1</v>
      </c>
      <c r="Z375" s="118" t="str">
        <f t="shared" si="32"/>
        <v>OK</v>
      </c>
    </row>
    <row r="376" spans="1:26" x14ac:dyDescent="0.2">
      <c r="A376" s="9">
        <f t="shared" si="33"/>
        <v>8.2182345110020023</v>
      </c>
      <c r="B376" s="9">
        <f t="shared" si="34"/>
        <v>7.5</v>
      </c>
      <c r="C376" s="9">
        <f t="shared" si="36"/>
        <v>7</v>
      </c>
      <c r="D376" s="8">
        <v>3752</v>
      </c>
      <c r="E376" t="s">
        <v>1372</v>
      </c>
      <c r="F376">
        <v>16</v>
      </c>
      <c r="G376" t="s">
        <v>25</v>
      </c>
      <c r="H376" t="s">
        <v>28</v>
      </c>
      <c r="O376">
        <v>7</v>
      </c>
      <c r="S376">
        <f>_xlfn.XLOOKUP(E376,'Facture Chronopost'!L:L,'Facture Chronopost'!AA:AA,"")</f>
        <v>0.5</v>
      </c>
      <c r="T376">
        <f>IF(COUNTIF('Bibliothèque transporteurs'!C:C,F376)=0,"inconnu",_xlfn.XLOOKUP(F376,'Bibliothèque transporteurs'!C:C,'Bibliothèque transporteurs'!A:A))</f>
        <v>16</v>
      </c>
      <c r="U376">
        <f>IF(OR(F376="6C",F376="6B"),_xlfn.XLOOKUP(E376,'Facture Chronopost'!L:L,'Facture Chronopost'!X:X),IF(OR(F376=17,F376=44),F376&amp;"_"&amp;H376,IF(COUNTIF('Bibliothèque transporteurs'!C:C,F376)=0,"inconnu",_xlfn.XLOOKUP(F376,'Bibliothèque transporteurs'!C:C,'Bibliothèque transporteurs'!B:B))))</f>
        <v>16</v>
      </c>
      <c r="V376" t="str">
        <f>IF(COUNTIF('Bibliothèque transporteurs'!C:C,F376)=0,"inconnu",_xlfn.XLOOKUP(F376,'Bibliothèque transporteurs'!C:C,'Bibliothèque transporteurs'!E:E))</f>
        <v>CHRONOPOST</v>
      </c>
      <c r="W376">
        <f t="shared" si="37"/>
        <v>7.5</v>
      </c>
      <c r="Y376" s="118">
        <f t="shared" si="35"/>
        <v>7.5</v>
      </c>
      <c r="Z376" s="118" t="str">
        <f t="shared" si="32"/>
        <v>OK</v>
      </c>
    </row>
    <row r="377" spans="1:26" x14ac:dyDescent="0.2">
      <c r="A377" s="9">
        <f t="shared" si="33"/>
        <v>8.2182345110020023</v>
      </c>
      <c r="B377" s="9">
        <f t="shared" si="34"/>
        <v>7.5</v>
      </c>
      <c r="C377" s="9">
        <f t="shared" si="36"/>
        <v>7</v>
      </c>
      <c r="D377" s="8">
        <v>3752</v>
      </c>
      <c r="E377" t="s">
        <v>1323</v>
      </c>
      <c r="F377">
        <v>16</v>
      </c>
      <c r="G377" t="s">
        <v>25</v>
      </c>
      <c r="H377" t="s">
        <v>28</v>
      </c>
      <c r="O377">
        <v>7</v>
      </c>
      <c r="S377">
        <f>_xlfn.XLOOKUP(E377,'Facture Chronopost'!L:L,'Facture Chronopost'!AA:AA,"")</f>
        <v>0.5</v>
      </c>
      <c r="T377">
        <f>IF(COUNTIF('Bibliothèque transporteurs'!C:C,F377)=0,"inconnu",_xlfn.XLOOKUP(F377,'Bibliothèque transporteurs'!C:C,'Bibliothèque transporteurs'!A:A))</f>
        <v>16</v>
      </c>
      <c r="U377">
        <f>IF(OR(F377="6C",F377="6B"),_xlfn.XLOOKUP(E377,'Facture Chronopost'!L:L,'Facture Chronopost'!X:X),IF(OR(F377=17,F377=44),F377&amp;"_"&amp;H377,IF(COUNTIF('Bibliothèque transporteurs'!C:C,F377)=0,"inconnu",_xlfn.XLOOKUP(F377,'Bibliothèque transporteurs'!C:C,'Bibliothèque transporteurs'!B:B))))</f>
        <v>16</v>
      </c>
      <c r="V377" t="str">
        <f>IF(COUNTIF('Bibliothèque transporteurs'!C:C,F377)=0,"inconnu",_xlfn.XLOOKUP(F377,'Bibliothèque transporteurs'!C:C,'Bibliothèque transporteurs'!E:E))</f>
        <v>CHRONOPOST</v>
      </c>
      <c r="W377">
        <f t="shared" si="37"/>
        <v>7.5</v>
      </c>
      <c r="Y377" s="118">
        <f t="shared" si="35"/>
        <v>7.5</v>
      </c>
      <c r="Z377" s="118" t="str">
        <f t="shared" si="32"/>
        <v>OK</v>
      </c>
    </row>
    <row r="378" spans="1:26" x14ac:dyDescent="0.2">
      <c r="A378" s="9">
        <f t="shared" si="33"/>
        <v>8.2182345110020023</v>
      </c>
      <c r="B378" s="9">
        <f t="shared" si="34"/>
        <v>7.5</v>
      </c>
      <c r="C378" s="9">
        <f t="shared" si="36"/>
        <v>7</v>
      </c>
      <c r="D378" s="8">
        <v>3752</v>
      </c>
      <c r="E378" t="s">
        <v>1271</v>
      </c>
      <c r="F378">
        <v>16</v>
      </c>
      <c r="G378" t="s">
        <v>25</v>
      </c>
      <c r="H378" t="s">
        <v>28</v>
      </c>
      <c r="O378">
        <v>7</v>
      </c>
      <c r="S378">
        <f>_xlfn.XLOOKUP(E378,'Facture Chronopost'!L:L,'Facture Chronopost'!AA:AA,"")</f>
        <v>0.5</v>
      </c>
      <c r="T378">
        <f>IF(COUNTIF('Bibliothèque transporteurs'!C:C,F378)=0,"inconnu",_xlfn.XLOOKUP(F378,'Bibliothèque transporteurs'!C:C,'Bibliothèque transporteurs'!A:A))</f>
        <v>16</v>
      </c>
      <c r="U378">
        <f>IF(OR(F378="6C",F378="6B"),_xlfn.XLOOKUP(E378,'Facture Chronopost'!L:L,'Facture Chronopost'!X:X),IF(OR(F378=17,F378=44),F378&amp;"_"&amp;H378,IF(COUNTIF('Bibliothèque transporteurs'!C:C,F378)=0,"inconnu",_xlfn.XLOOKUP(F378,'Bibliothèque transporteurs'!C:C,'Bibliothèque transporteurs'!B:B))))</f>
        <v>16</v>
      </c>
      <c r="V378" t="str">
        <f>IF(COUNTIF('Bibliothèque transporteurs'!C:C,F378)=0,"inconnu",_xlfn.XLOOKUP(F378,'Bibliothèque transporteurs'!C:C,'Bibliothèque transporteurs'!E:E))</f>
        <v>CHRONOPOST</v>
      </c>
      <c r="W378">
        <f t="shared" si="37"/>
        <v>7.5</v>
      </c>
      <c r="Y378" s="118">
        <f t="shared" si="35"/>
        <v>7.5</v>
      </c>
      <c r="Z378" s="118" t="str">
        <f t="shared" si="32"/>
        <v>OK</v>
      </c>
    </row>
    <row r="379" spans="1:26" x14ac:dyDescent="0.2">
      <c r="A379" s="9">
        <f t="shared" si="33"/>
        <v>8.2182345110020023</v>
      </c>
      <c r="B379" s="9">
        <f t="shared" si="34"/>
        <v>7.5</v>
      </c>
      <c r="C379" s="9">
        <f t="shared" si="36"/>
        <v>7</v>
      </c>
      <c r="D379" s="8">
        <v>3752</v>
      </c>
      <c r="E379" t="s">
        <v>1326</v>
      </c>
      <c r="F379">
        <v>16</v>
      </c>
      <c r="G379" t="s">
        <v>25</v>
      </c>
      <c r="H379" t="s">
        <v>28</v>
      </c>
      <c r="O379">
        <v>7</v>
      </c>
      <c r="S379">
        <f>_xlfn.XLOOKUP(E379,'Facture Chronopost'!L:L,'Facture Chronopost'!AA:AA,"")</f>
        <v>0.5</v>
      </c>
      <c r="T379">
        <f>IF(COUNTIF('Bibliothèque transporteurs'!C:C,F379)=0,"inconnu",_xlfn.XLOOKUP(F379,'Bibliothèque transporteurs'!C:C,'Bibliothèque transporteurs'!A:A))</f>
        <v>16</v>
      </c>
      <c r="U379">
        <f>IF(OR(F379="6C",F379="6B"),_xlfn.XLOOKUP(E379,'Facture Chronopost'!L:L,'Facture Chronopost'!X:X),IF(OR(F379=17,F379=44),F379&amp;"_"&amp;H379,IF(COUNTIF('Bibliothèque transporteurs'!C:C,F379)=0,"inconnu",_xlfn.XLOOKUP(F379,'Bibliothèque transporteurs'!C:C,'Bibliothèque transporteurs'!B:B))))</f>
        <v>16</v>
      </c>
      <c r="V379" t="str">
        <f>IF(COUNTIF('Bibliothèque transporteurs'!C:C,F379)=0,"inconnu",_xlfn.XLOOKUP(F379,'Bibliothèque transporteurs'!C:C,'Bibliothèque transporteurs'!E:E))</f>
        <v>CHRONOPOST</v>
      </c>
      <c r="W379">
        <f t="shared" si="37"/>
        <v>7.5</v>
      </c>
      <c r="Y379" s="118">
        <f t="shared" si="35"/>
        <v>7.5</v>
      </c>
      <c r="Z379" s="118" t="str">
        <f t="shared" si="32"/>
        <v>OK</v>
      </c>
    </row>
    <row r="380" spans="1:26" x14ac:dyDescent="0.2">
      <c r="A380" s="9">
        <f t="shared" si="33"/>
        <v>9.1574613122593735</v>
      </c>
      <c r="B380" s="9">
        <f t="shared" si="34"/>
        <v>8.3000000000000007</v>
      </c>
      <c r="C380" s="9">
        <f t="shared" si="36"/>
        <v>7.8</v>
      </c>
      <c r="D380" s="8">
        <v>3752</v>
      </c>
      <c r="E380" t="s">
        <v>1284</v>
      </c>
      <c r="F380">
        <v>16</v>
      </c>
      <c r="G380" t="s">
        <v>25</v>
      </c>
      <c r="H380" t="s">
        <v>28</v>
      </c>
      <c r="O380">
        <v>7.8</v>
      </c>
      <c r="S380">
        <f>_xlfn.XLOOKUP(E380,'Facture Chronopost'!L:L,'Facture Chronopost'!AA:AA,"")</f>
        <v>0.5</v>
      </c>
      <c r="T380">
        <f>IF(COUNTIF('Bibliothèque transporteurs'!C:C,F380)=0,"inconnu",_xlfn.XLOOKUP(F380,'Bibliothèque transporteurs'!C:C,'Bibliothèque transporteurs'!A:A))</f>
        <v>16</v>
      </c>
      <c r="U380">
        <f>IF(OR(F380="6C",F380="6B"),_xlfn.XLOOKUP(E380,'Facture Chronopost'!L:L,'Facture Chronopost'!X:X),IF(OR(F380=17,F380=44),F380&amp;"_"&amp;H380,IF(COUNTIF('Bibliothèque transporteurs'!C:C,F380)=0,"inconnu",_xlfn.XLOOKUP(F380,'Bibliothèque transporteurs'!C:C,'Bibliothèque transporteurs'!B:B))))</f>
        <v>16</v>
      </c>
      <c r="V380" t="str">
        <f>IF(COUNTIF('Bibliothèque transporteurs'!C:C,F380)=0,"inconnu",_xlfn.XLOOKUP(F380,'Bibliothèque transporteurs'!C:C,'Bibliothèque transporteurs'!E:E))</f>
        <v>CHRONOPOST</v>
      </c>
      <c r="W380">
        <f t="shared" si="37"/>
        <v>8.3000000000000007</v>
      </c>
      <c r="Y380" s="118">
        <f t="shared" si="35"/>
        <v>8.3000000000000007</v>
      </c>
      <c r="Z380" s="118" t="str">
        <f t="shared" si="32"/>
        <v>OK</v>
      </c>
    </row>
    <row r="381" spans="1:26" x14ac:dyDescent="0.2">
      <c r="A381" s="9">
        <f t="shared" si="33"/>
        <v>8.2182345110020023</v>
      </c>
      <c r="B381" s="9">
        <f t="shared" si="34"/>
        <v>7.5</v>
      </c>
      <c r="C381" s="9">
        <f t="shared" si="36"/>
        <v>7</v>
      </c>
      <c r="D381" s="8">
        <v>6235</v>
      </c>
      <c r="E381" t="s">
        <v>1293</v>
      </c>
      <c r="F381">
        <v>16</v>
      </c>
      <c r="G381" t="s">
        <v>25</v>
      </c>
      <c r="H381" t="s">
        <v>28</v>
      </c>
      <c r="O381">
        <v>7</v>
      </c>
      <c r="S381">
        <f>_xlfn.XLOOKUP(E381,'Facture Chronopost'!L:L,'Facture Chronopost'!AA:AA,"")</f>
        <v>0.5</v>
      </c>
      <c r="T381">
        <f>IF(COUNTIF('Bibliothèque transporteurs'!C:C,F381)=0,"inconnu",_xlfn.XLOOKUP(F381,'Bibliothèque transporteurs'!C:C,'Bibliothèque transporteurs'!A:A))</f>
        <v>16</v>
      </c>
      <c r="U381">
        <f>IF(OR(F381="6C",F381="6B"),_xlfn.XLOOKUP(E381,'Facture Chronopost'!L:L,'Facture Chronopost'!X:X),IF(OR(F381=17,F381=44),F381&amp;"_"&amp;H381,IF(COUNTIF('Bibliothèque transporteurs'!C:C,F381)=0,"inconnu",_xlfn.XLOOKUP(F381,'Bibliothèque transporteurs'!C:C,'Bibliothèque transporteurs'!B:B))))</f>
        <v>16</v>
      </c>
      <c r="V381" t="str">
        <f>IF(COUNTIF('Bibliothèque transporteurs'!C:C,F381)=0,"inconnu",_xlfn.XLOOKUP(F381,'Bibliothèque transporteurs'!C:C,'Bibliothèque transporteurs'!E:E))</f>
        <v>CHRONOPOST</v>
      </c>
      <c r="W381">
        <f t="shared" si="37"/>
        <v>7.5</v>
      </c>
      <c r="Y381" s="118">
        <f t="shared" si="35"/>
        <v>7.5</v>
      </c>
      <c r="Z381" s="118" t="str">
        <f t="shared" si="32"/>
        <v>OK</v>
      </c>
    </row>
    <row r="382" spans="1:26" x14ac:dyDescent="0.2">
      <c r="A382" s="9">
        <f t="shared" si="33"/>
        <v>8.2182345110020023</v>
      </c>
      <c r="B382" s="9">
        <f t="shared" si="34"/>
        <v>7.5</v>
      </c>
      <c r="C382" s="9">
        <f t="shared" ref="C382:C445" si="38">SUM(I382:Q382)-N382-P382</f>
        <v>7</v>
      </c>
      <c r="D382" s="8">
        <v>3752</v>
      </c>
      <c r="E382" t="s">
        <v>1305</v>
      </c>
      <c r="F382">
        <v>16</v>
      </c>
      <c r="G382" t="s">
        <v>25</v>
      </c>
      <c r="H382" t="s">
        <v>28</v>
      </c>
      <c r="O382">
        <v>7</v>
      </c>
      <c r="S382">
        <f>_xlfn.XLOOKUP(E382,'Facture Chronopost'!L:L,'Facture Chronopost'!AA:AA,"")</f>
        <v>0.5</v>
      </c>
      <c r="T382">
        <f>IF(COUNTIF('Bibliothèque transporteurs'!C:C,F382)=0,"inconnu",_xlfn.XLOOKUP(F382,'Bibliothèque transporteurs'!C:C,'Bibliothèque transporteurs'!A:A))</f>
        <v>16</v>
      </c>
      <c r="U382">
        <f>IF(OR(F382="6C",F382="6B"),_xlfn.XLOOKUP(E382,'Facture Chronopost'!L:L,'Facture Chronopost'!X:X),IF(OR(F382=17,F382=44),F382&amp;"_"&amp;H382,IF(COUNTIF('Bibliothèque transporteurs'!C:C,F382)=0,"inconnu",_xlfn.XLOOKUP(F382,'Bibliothèque transporteurs'!C:C,'Bibliothèque transporteurs'!B:B))))</f>
        <v>16</v>
      </c>
      <c r="V382" t="str">
        <f>IF(COUNTIF('Bibliothèque transporteurs'!C:C,F382)=0,"inconnu",_xlfn.XLOOKUP(F382,'Bibliothèque transporteurs'!C:C,'Bibliothèque transporteurs'!E:E))</f>
        <v>CHRONOPOST</v>
      </c>
      <c r="W382">
        <f t="shared" si="37"/>
        <v>7.5</v>
      </c>
      <c r="Y382" s="118">
        <f t="shared" si="35"/>
        <v>7.5</v>
      </c>
      <c r="Z382" s="118" t="str">
        <f t="shared" si="32"/>
        <v>OK</v>
      </c>
    </row>
    <row r="383" spans="1:26" x14ac:dyDescent="0.2">
      <c r="A383" s="9">
        <f t="shared" si="33"/>
        <v>8.2182345110020023</v>
      </c>
      <c r="B383" s="9">
        <f t="shared" si="34"/>
        <v>7.5</v>
      </c>
      <c r="C383" s="9">
        <f t="shared" si="38"/>
        <v>7</v>
      </c>
      <c r="D383" s="8">
        <v>3752</v>
      </c>
      <c r="E383" t="s">
        <v>1277</v>
      </c>
      <c r="F383">
        <v>16</v>
      </c>
      <c r="G383" t="s">
        <v>25</v>
      </c>
      <c r="H383" t="s">
        <v>28</v>
      </c>
      <c r="O383">
        <v>7</v>
      </c>
      <c r="S383">
        <f>_xlfn.XLOOKUP(E383,'Facture Chronopost'!L:L,'Facture Chronopost'!AA:AA,"")</f>
        <v>0.5</v>
      </c>
      <c r="T383">
        <f>IF(COUNTIF('Bibliothèque transporteurs'!C:C,F383)=0,"inconnu",_xlfn.XLOOKUP(F383,'Bibliothèque transporteurs'!C:C,'Bibliothèque transporteurs'!A:A))</f>
        <v>16</v>
      </c>
      <c r="U383">
        <f>IF(OR(F383="6C",F383="6B"),_xlfn.XLOOKUP(E383,'Facture Chronopost'!L:L,'Facture Chronopost'!X:X),IF(OR(F383=17,F383=44),F383&amp;"_"&amp;H383,IF(COUNTIF('Bibliothèque transporteurs'!C:C,F383)=0,"inconnu",_xlfn.XLOOKUP(F383,'Bibliothèque transporteurs'!C:C,'Bibliothèque transporteurs'!B:B))))</f>
        <v>16</v>
      </c>
      <c r="V383" t="str">
        <f>IF(COUNTIF('Bibliothèque transporteurs'!C:C,F383)=0,"inconnu",_xlfn.XLOOKUP(F383,'Bibliothèque transporteurs'!C:C,'Bibliothèque transporteurs'!E:E))</f>
        <v>CHRONOPOST</v>
      </c>
      <c r="W383">
        <f t="shared" si="37"/>
        <v>7.5</v>
      </c>
      <c r="Y383" s="118">
        <f t="shared" si="35"/>
        <v>7.5</v>
      </c>
      <c r="Z383" s="118" t="str">
        <f t="shared" si="32"/>
        <v>OK</v>
      </c>
    </row>
    <row r="384" spans="1:26" x14ac:dyDescent="0.2">
      <c r="A384" s="9">
        <f t="shared" si="33"/>
        <v>8.2182345110020023</v>
      </c>
      <c r="B384" s="9">
        <f t="shared" si="34"/>
        <v>7.5</v>
      </c>
      <c r="C384" s="9">
        <f t="shared" si="38"/>
        <v>7</v>
      </c>
      <c r="D384" s="8">
        <v>3752</v>
      </c>
      <c r="E384" t="s">
        <v>1281</v>
      </c>
      <c r="F384">
        <v>16</v>
      </c>
      <c r="G384" t="s">
        <v>25</v>
      </c>
      <c r="H384" t="s">
        <v>28</v>
      </c>
      <c r="O384">
        <v>7</v>
      </c>
      <c r="S384">
        <f>_xlfn.XLOOKUP(E384,'Facture Chronopost'!L:L,'Facture Chronopost'!AA:AA,"")</f>
        <v>0.5</v>
      </c>
      <c r="T384">
        <f>IF(COUNTIF('Bibliothèque transporteurs'!C:C,F384)=0,"inconnu",_xlfn.XLOOKUP(F384,'Bibliothèque transporteurs'!C:C,'Bibliothèque transporteurs'!A:A))</f>
        <v>16</v>
      </c>
      <c r="U384">
        <f>IF(OR(F384="6C",F384="6B"),_xlfn.XLOOKUP(E384,'Facture Chronopost'!L:L,'Facture Chronopost'!X:X),IF(OR(F384=17,F384=44),F384&amp;"_"&amp;H384,IF(COUNTIF('Bibliothèque transporteurs'!C:C,F384)=0,"inconnu",_xlfn.XLOOKUP(F384,'Bibliothèque transporteurs'!C:C,'Bibliothèque transporteurs'!B:B))))</f>
        <v>16</v>
      </c>
      <c r="V384" t="str">
        <f>IF(COUNTIF('Bibliothèque transporteurs'!C:C,F384)=0,"inconnu",_xlfn.XLOOKUP(F384,'Bibliothèque transporteurs'!C:C,'Bibliothèque transporteurs'!E:E))</f>
        <v>CHRONOPOST</v>
      </c>
      <c r="W384">
        <f t="shared" si="37"/>
        <v>7.5</v>
      </c>
      <c r="Y384" s="118">
        <f t="shared" si="35"/>
        <v>7.5</v>
      </c>
      <c r="Z384" s="118" t="str">
        <f t="shared" si="32"/>
        <v>OK</v>
      </c>
    </row>
    <row r="385" spans="1:26" x14ac:dyDescent="0.2">
      <c r="A385" s="9">
        <f t="shared" si="33"/>
        <v>8.2182345110020023</v>
      </c>
      <c r="B385" s="9">
        <f t="shared" si="34"/>
        <v>7.5</v>
      </c>
      <c r="C385" s="9">
        <f t="shared" si="38"/>
        <v>7</v>
      </c>
      <c r="D385" s="8">
        <v>3752</v>
      </c>
      <c r="E385" t="s">
        <v>1255</v>
      </c>
      <c r="F385">
        <v>16</v>
      </c>
      <c r="G385" t="s">
        <v>25</v>
      </c>
      <c r="H385" t="s">
        <v>28</v>
      </c>
      <c r="O385">
        <v>7</v>
      </c>
      <c r="S385">
        <f>_xlfn.XLOOKUP(E385,'Facture Chronopost'!L:L,'Facture Chronopost'!AA:AA,"")</f>
        <v>0.5</v>
      </c>
      <c r="T385">
        <f>IF(COUNTIF('Bibliothèque transporteurs'!C:C,F385)=0,"inconnu",_xlfn.XLOOKUP(F385,'Bibliothèque transporteurs'!C:C,'Bibliothèque transporteurs'!A:A))</f>
        <v>16</v>
      </c>
      <c r="U385">
        <f>IF(OR(F385="6C",F385="6B"),_xlfn.XLOOKUP(E385,'Facture Chronopost'!L:L,'Facture Chronopost'!X:X),IF(OR(F385=17,F385=44),F385&amp;"_"&amp;H385,IF(COUNTIF('Bibliothèque transporteurs'!C:C,F385)=0,"inconnu",_xlfn.XLOOKUP(F385,'Bibliothèque transporteurs'!C:C,'Bibliothèque transporteurs'!B:B))))</f>
        <v>16</v>
      </c>
      <c r="V385" t="str">
        <f>IF(COUNTIF('Bibliothèque transporteurs'!C:C,F385)=0,"inconnu",_xlfn.XLOOKUP(F385,'Bibliothèque transporteurs'!C:C,'Bibliothèque transporteurs'!E:E))</f>
        <v>CHRONOPOST</v>
      </c>
      <c r="W385">
        <f t="shared" si="37"/>
        <v>7.5</v>
      </c>
      <c r="Y385" s="118">
        <f t="shared" si="35"/>
        <v>7.5</v>
      </c>
      <c r="Z385" s="118" t="str">
        <f t="shared" si="32"/>
        <v>OK</v>
      </c>
    </row>
    <row r="386" spans="1:26" x14ac:dyDescent="0.2">
      <c r="A386" s="9">
        <f t="shared" si="33"/>
        <v>8.6878479116306888</v>
      </c>
      <c r="B386" s="9">
        <f t="shared" si="34"/>
        <v>7.9</v>
      </c>
      <c r="C386" s="9">
        <f t="shared" si="38"/>
        <v>7.4</v>
      </c>
      <c r="D386" s="8">
        <v>3752</v>
      </c>
      <c r="E386" t="s">
        <v>1369</v>
      </c>
      <c r="F386">
        <v>16</v>
      </c>
      <c r="G386" t="s">
        <v>25</v>
      </c>
      <c r="H386" t="s">
        <v>28</v>
      </c>
      <c r="O386">
        <v>7.4</v>
      </c>
      <c r="S386">
        <f>_xlfn.XLOOKUP(E386,'Facture Chronopost'!L:L,'Facture Chronopost'!AA:AA,"")</f>
        <v>0.5</v>
      </c>
      <c r="T386">
        <f>IF(COUNTIF('Bibliothèque transporteurs'!C:C,F386)=0,"inconnu",_xlfn.XLOOKUP(F386,'Bibliothèque transporteurs'!C:C,'Bibliothèque transporteurs'!A:A))</f>
        <v>16</v>
      </c>
      <c r="U386">
        <f>IF(OR(F386="6C",F386="6B"),_xlfn.XLOOKUP(E386,'Facture Chronopost'!L:L,'Facture Chronopost'!X:X),IF(OR(F386=17,F386=44),F386&amp;"_"&amp;H386,IF(COUNTIF('Bibliothèque transporteurs'!C:C,F386)=0,"inconnu",_xlfn.XLOOKUP(F386,'Bibliothèque transporteurs'!C:C,'Bibliothèque transporteurs'!B:B))))</f>
        <v>16</v>
      </c>
      <c r="V386" t="str">
        <f>IF(COUNTIF('Bibliothèque transporteurs'!C:C,F386)=0,"inconnu",_xlfn.XLOOKUP(F386,'Bibliothèque transporteurs'!C:C,'Bibliothèque transporteurs'!E:E))</f>
        <v>CHRONOPOST</v>
      </c>
      <c r="W386">
        <f t="shared" si="37"/>
        <v>7.9</v>
      </c>
      <c r="Y386" s="118">
        <f t="shared" si="35"/>
        <v>7.9</v>
      </c>
      <c r="Z386" s="118" t="str">
        <f t="shared" si="32"/>
        <v>OK</v>
      </c>
    </row>
    <row r="387" spans="1:26" x14ac:dyDescent="0.2">
      <c r="A387" s="9">
        <f t="shared" si="33"/>
        <v>8.2182345110020023</v>
      </c>
      <c r="B387" s="9">
        <f t="shared" si="34"/>
        <v>7.5</v>
      </c>
      <c r="C387" s="9">
        <f t="shared" si="38"/>
        <v>7</v>
      </c>
      <c r="D387" s="8">
        <v>3752</v>
      </c>
      <c r="E387" t="s">
        <v>1337</v>
      </c>
      <c r="F387">
        <v>16</v>
      </c>
      <c r="G387" t="s">
        <v>25</v>
      </c>
      <c r="H387" t="s">
        <v>28</v>
      </c>
      <c r="O387">
        <v>7</v>
      </c>
      <c r="S387">
        <f>_xlfn.XLOOKUP(E387,'Facture Chronopost'!L:L,'Facture Chronopost'!AA:AA,"")</f>
        <v>0.5</v>
      </c>
      <c r="T387">
        <f>IF(COUNTIF('Bibliothèque transporteurs'!C:C,F387)=0,"inconnu",_xlfn.XLOOKUP(F387,'Bibliothèque transporteurs'!C:C,'Bibliothèque transporteurs'!A:A))</f>
        <v>16</v>
      </c>
      <c r="U387">
        <f>IF(OR(F387="6C",F387="6B"),_xlfn.XLOOKUP(E387,'Facture Chronopost'!L:L,'Facture Chronopost'!X:X),IF(OR(F387=17,F387=44),F387&amp;"_"&amp;H387,IF(COUNTIF('Bibliothèque transporteurs'!C:C,F387)=0,"inconnu",_xlfn.XLOOKUP(F387,'Bibliothèque transporteurs'!C:C,'Bibliothèque transporteurs'!B:B))))</f>
        <v>16</v>
      </c>
      <c r="V387" t="str">
        <f>IF(COUNTIF('Bibliothèque transporteurs'!C:C,F387)=0,"inconnu",_xlfn.XLOOKUP(F387,'Bibliothèque transporteurs'!C:C,'Bibliothèque transporteurs'!E:E))</f>
        <v>CHRONOPOST</v>
      </c>
      <c r="W387">
        <f t="shared" si="37"/>
        <v>7.5</v>
      </c>
      <c r="Y387" s="118">
        <f t="shared" si="35"/>
        <v>7.5</v>
      </c>
      <c r="Z387" s="118" t="str">
        <f t="shared" si="32"/>
        <v>OK</v>
      </c>
    </row>
    <row r="388" spans="1:26" x14ac:dyDescent="0.2">
      <c r="A388" s="9">
        <f t="shared" si="33"/>
        <v>10.096688113516745</v>
      </c>
      <c r="B388" s="9">
        <f t="shared" si="34"/>
        <v>9.1</v>
      </c>
      <c r="C388" s="9">
        <f t="shared" si="38"/>
        <v>8.6</v>
      </c>
      <c r="D388" s="8">
        <v>6235</v>
      </c>
      <c r="E388" t="s">
        <v>1358</v>
      </c>
      <c r="F388">
        <v>16</v>
      </c>
      <c r="G388" t="s">
        <v>25</v>
      </c>
      <c r="H388" t="s">
        <v>28</v>
      </c>
      <c r="O388">
        <v>8.6</v>
      </c>
      <c r="S388">
        <f>_xlfn.XLOOKUP(E388,'Facture Chronopost'!L:L,'Facture Chronopost'!AA:AA,"")</f>
        <v>0.5</v>
      </c>
      <c r="T388">
        <f>IF(COUNTIF('Bibliothèque transporteurs'!C:C,F388)=0,"inconnu",_xlfn.XLOOKUP(F388,'Bibliothèque transporteurs'!C:C,'Bibliothèque transporteurs'!A:A))</f>
        <v>16</v>
      </c>
      <c r="U388">
        <f>IF(OR(F388="6C",F388="6B"),_xlfn.XLOOKUP(E388,'Facture Chronopost'!L:L,'Facture Chronopost'!X:X),IF(OR(F388=17,F388=44),F388&amp;"_"&amp;H388,IF(COUNTIF('Bibliothèque transporteurs'!C:C,F388)=0,"inconnu",_xlfn.XLOOKUP(F388,'Bibliothèque transporteurs'!C:C,'Bibliothèque transporteurs'!B:B))))</f>
        <v>16</v>
      </c>
      <c r="V388" t="str">
        <f>IF(COUNTIF('Bibliothèque transporteurs'!C:C,F388)=0,"inconnu",_xlfn.XLOOKUP(F388,'Bibliothèque transporteurs'!C:C,'Bibliothèque transporteurs'!E:E))</f>
        <v>CHRONOPOST</v>
      </c>
      <c r="W388">
        <f t="shared" si="37"/>
        <v>9.1</v>
      </c>
      <c r="Y388" s="118">
        <f t="shared" si="35"/>
        <v>9.1</v>
      </c>
      <c r="Z388" s="118" t="str">
        <f t="shared" si="32"/>
        <v>OK</v>
      </c>
    </row>
    <row r="389" spans="1:26" x14ac:dyDescent="0.2">
      <c r="A389" s="9">
        <f t="shared" si="33"/>
        <v>8.2182345110020023</v>
      </c>
      <c r="B389" s="9">
        <f t="shared" si="34"/>
        <v>7.5</v>
      </c>
      <c r="C389" s="9">
        <f t="shared" si="38"/>
        <v>7</v>
      </c>
      <c r="D389" s="8">
        <v>3888</v>
      </c>
      <c r="E389" t="s">
        <v>1347</v>
      </c>
      <c r="F389">
        <v>16</v>
      </c>
      <c r="G389" t="s">
        <v>25</v>
      </c>
      <c r="H389" t="s">
        <v>28</v>
      </c>
      <c r="O389">
        <v>7</v>
      </c>
      <c r="S389">
        <f>_xlfn.XLOOKUP(E389,'Facture Chronopost'!L:L,'Facture Chronopost'!AA:AA,"")</f>
        <v>0.5</v>
      </c>
      <c r="T389">
        <f>IF(COUNTIF('Bibliothèque transporteurs'!C:C,F389)=0,"inconnu",_xlfn.XLOOKUP(F389,'Bibliothèque transporteurs'!C:C,'Bibliothèque transporteurs'!A:A))</f>
        <v>16</v>
      </c>
      <c r="U389">
        <f>IF(OR(F389="6C",F389="6B"),_xlfn.XLOOKUP(E389,'Facture Chronopost'!L:L,'Facture Chronopost'!X:X),IF(OR(F389=17,F389=44),F389&amp;"_"&amp;H389,IF(COUNTIF('Bibliothèque transporteurs'!C:C,F389)=0,"inconnu",_xlfn.XLOOKUP(F389,'Bibliothèque transporteurs'!C:C,'Bibliothèque transporteurs'!B:B))))</f>
        <v>16</v>
      </c>
      <c r="V389" t="str">
        <f>IF(COUNTIF('Bibliothèque transporteurs'!C:C,F389)=0,"inconnu",_xlfn.XLOOKUP(F389,'Bibliothèque transporteurs'!C:C,'Bibliothèque transporteurs'!E:E))</f>
        <v>CHRONOPOST</v>
      </c>
      <c r="W389">
        <f t="shared" si="37"/>
        <v>7.5</v>
      </c>
      <c r="Y389" s="118">
        <f t="shared" si="35"/>
        <v>7.5</v>
      </c>
      <c r="Z389" s="118" t="str">
        <f t="shared" si="32"/>
        <v>OK</v>
      </c>
    </row>
    <row r="390" spans="1:26" x14ac:dyDescent="0.2">
      <c r="A390" s="9">
        <f t="shared" si="33"/>
        <v>8.2182345110020023</v>
      </c>
      <c r="B390" s="9">
        <f t="shared" si="34"/>
        <v>7.5</v>
      </c>
      <c r="C390" s="9">
        <f t="shared" si="38"/>
        <v>7</v>
      </c>
      <c r="D390" s="8">
        <v>3752</v>
      </c>
      <c r="E390" t="s">
        <v>1329</v>
      </c>
      <c r="F390">
        <v>16</v>
      </c>
      <c r="G390" t="s">
        <v>25</v>
      </c>
      <c r="H390" t="s">
        <v>28</v>
      </c>
      <c r="O390">
        <v>7</v>
      </c>
      <c r="S390">
        <f>_xlfn.XLOOKUP(E390,'Facture Chronopost'!L:L,'Facture Chronopost'!AA:AA,"")</f>
        <v>0.5</v>
      </c>
      <c r="T390">
        <f>IF(COUNTIF('Bibliothèque transporteurs'!C:C,F390)=0,"inconnu",_xlfn.XLOOKUP(F390,'Bibliothèque transporteurs'!C:C,'Bibliothèque transporteurs'!A:A))</f>
        <v>16</v>
      </c>
      <c r="U390">
        <f>IF(OR(F390="6C",F390="6B"),_xlfn.XLOOKUP(E390,'Facture Chronopost'!L:L,'Facture Chronopost'!X:X),IF(OR(F390=17,F390=44),F390&amp;"_"&amp;H390,IF(COUNTIF('Bibliothèque transporteurs'!C:C,F390)=0,"inconnu",_xlfn.XLOOKUP(F390,'Bibliothèque transporteurs'!C:C,'Bibliothèque transporteurs'!B:B))))</f>
        <v>16</v>
      </c>
      <c r="V390" t="str">
        <f>IF(COUNTIF('Bibliothèque transporteurs'!C:C,F390)=0,"inconnu",_xlfn.XLOOKUP(F390,'Bibliothèque transporteurs'!C:C,'Bibliothèque transporteurs'!E:E))</f>
        <v>CHRONOPOST</v>
      </c>
      <c r="W390">
        <f t="shared" si="37"/>
        <v>7.5</v>
      </c>
      <c r="Y390" s="118">
        <f t="shared" si="35"/>
        <v>7.5</v>
      </c>
      <c r="Z390" s="118" t="str">
        <f t="shared" si="32"/>
        <v>OK</v>
      </c>
    </row>
    <row r="391" spans="1:26" x14ac:dyDescent="0.2">
      <c r="A391" s="9">
        <f t="shared" si="33"/>
        <v>8.2182345110020023</v>
      </c>
      <c r="B391" s="9">
        <f t="shared" si="34"/>
        <v>7.5</v>
      </c>
      <c r="C391" s="9">
        <f t="shared" si="38"/>
        <v>7</v>
      </c>
      <c r="D391" s="8">
        <v>3752</v>
      </c>
      <c r="E391" t="s">
        <v>1309</v>
      </c>
      <c r="F391">
        <v>16</v>
      </c>
      <c r="G391" t="s">
        <v>25</v>
      </c>
      <c r="H391" t="s">
        <v>28</v>
      </c>
      <c r="O391">
        <v>7</v>
      </c>
      <c r="S391">
        <f>_xlfn.XLOOKUP(E391,'Facture Chronopost'!L:L,'Facture Chronopost'!AA:AA,"")</f>
        <v>0.5</v>
      </c>
      <c r="T391">
        <f>IF(COUNTIF('Bibliothèque transporteurs'!C:C,F391)=0,"inconnu",_xlfn.XLOOKUP(F391,'Bibliothèque transporteurs'!C:C,'Bibliothèque transporteurs'!A:A))</f>
        <v>16</v>
      </c>
      <c r="U391">
        <f>IF(OR(F391="6C",F391="6B"),_xlfn.XLOOKUP(E391,'Facture Chronopost'!L:L,'Facture Chronopost'!X:X),IF(OR(F391=17,F391=44),F391&amp;"_"&amp;H391,IF(COUNTIF('Bibliothèque transporteurs'!C:C,F391)=0,"inconnu",_xlfn.XLOOKUP(F391,'Bibliothèque transporteurs'!C:C,'Bibliothèque transporteurs'!B:B))))</f>
        <v>16</v>
      </c>
      <c r="V391" t="str">
        <f>IF(COUNTIF('Bibliothèque transporteurs'!C:C,F391)=0,"inconnu",_xlfn.XLOOKUP(F391,'Bibliothèque transporteurs'!C:C,'Bibliothèque transporteurs'!E:E))</f>
        <v>CHRONOPOST</v>
      </c>
      <c r="W391">
        <f t="shared" si="37"/>
        <v>7.5</v>
      </c>
      <c r="Y391" s="118">
        <f t="shared" si="35"/>
        <v>7.5</v>
      </c>
      <c r="Z391" s="118" t="str">
        <f t="shared" si="32"/>
        <v>OK</v>
      </c>
    </row>
    <row r="392" spans="1:26" x14ac:dyDescent="0.2">
      <c r="A392" s="9">
        <f t="shared" si="33"/>
        <v>9.1574613122593735</v>
      </c>
      <c r="B392" s="9">
        <f t="shared" si="34"/>
        <v>8.3000000000000007</v>
      </c>
      <c r="C392" s="9">
        <f t="shared" si="38"/>
        <v>7.8</v>
      </c>
      <c r="D392" s="8">
        <v>8656</v>
      </c>
      <c r="E392" t="s">
        <v>1353</v>
      </c>
      <c r="F392">
        <v>16</v>
      </c>
      <c r="G392" t="s">
        <v>25</v>
      </c>
      <c r="H392" t="s">
        <v>28</v>
      </c>
      <c r="O392">
        <v>7.8</v>
      </c>
      <c r="S392">
        <f>_xlfn.XLOOKUP(E392,'Facture Chronopost'!L:L,'Facture Chronopost'!AA:AA,"")</f>
        <v>0.5</v>
      </c>
      <c r="T392">
        <f>IF(COUNTIF('Bibliothèque transporteurs'!C:C,F392)=0,"inconnu",_xlfn.XLOOKUP(F392,'Bibliothèque transporteurs'!C:C,'Bibliothèque transporteurs'!A:A))</f>
        <v>16</v>
      </c>
      <c r="U392">
        <f>IF(OR(F392="6C",F392="6B"),_xlfn.XLOOKUP(E392,'Facture Chronopost'!L:L,'Facture Chronopost'!X:X),IF(OR(F392=17,F392=44),F392&amp;"_"&amp;H392,IF(COUNTIF('Bibliothèque transporteurs'!C:C,F392)=0,"inconnu",_xlfn.XLOOKUP(F392,'Bibliothèque transporteurs'!C:C,'Bibliothèque transporteurs'!B:B))))</f>
        <v>16</v>
      </c>
      <c r="V392" t="str">
        <f>IF(COUNTIF('Bibliothèque transporteurs'!C:C,F392)=0,"inconnu",_xlfn.XLOOKUP(F392,'Bibliothèque transporteurs'!C:C,'Bibliothèque transporteurs'!E:E))</f>
        <v>CHRONOPOST</v>
      </c>
      <c r="W392">
        <f t="shared" si="37"/>
        <v>8.3000000000000007</v>
      </c>
      <c r="Y392" s="118">
        <f t="shared" si="35"/>
        <v>8.3000000000000007</v>
      </c>
      <c r="Z392" s="118" t="str">
        <f t="shared" si="32"/>
        <v>OK</v>
      </c>
    </row>
    <row r="393" spans="1:26" x14ac:dyDescent="0.2">
      <c r="A393" s="9">
        <f t="shared" si="33"/>
        <v>8.2182345110020023</v>
      </c>
      <c r="B393" s="9">
        <f t="shared" si="34"/>
        <v>7.5</v>
      </c>
      <c r="C393" s="9">
        <f t="shared" si="38"/>
        <v>7</v>
      </c>
      <c r="D393" s="8">
        <v>3752</v>
      </c>
      <c r="E393" t="s">
        <v>1317</v>
      </c>
      <c r="F393">
        <v>16</v>
      </c>
      <c r="G393" t="s">
        <v>25</v>
      </c>
      <c r="H393" t="s">
        <v>28</v>
      </c>
      <c r="O393">
        <v>7</v>
      </c>
      <c r="S393">
        <f>_xlfn.XLOOKUP(E393,'Facture Chronopost'!L:L,'Facture Chronopost'!AA:AA,"")</f>
        <v>0.5</v>
      </c>
      <c r="T393">
        <f>IF(COUNTIF('Bibliothèque transporteurs'!C:C,F393)=0,"inconnu",_xlfn.XLOOKUP(F393,'Bibliothèque transporteurs'!C:C,'Bibliothèque transporteurs'!A:A))</f>
        <v>16</v>
      </c>
      <c r="U393">
        <f>IF(OR(F393="6C",F393="6B"),_xlfn.XLOOKUP(E393,'Facture Chronopost'!L:L,'Facture Chronopost'!X:X),IF(OR(F393=17,F393=44),F393&amp;"_"&amp;H393,IF(COUNTIF('Bibliothèque transporteurs'!C:C,F393)=0,"inconnu",_xlfn.XLOOKUP(F393,'Bibliothèque transporteurs'!C:C,'Bibliothèque transporteurs'!B:B))))</f>
        <v>16</v>
      </c>
      <c r="V393" t="str">
        <f>IF(COUNTIF('Bibliothèque transporteurs'!C:C,F393)=0,"inconnu",_xlfn.XLOOKUP(F393,'Bibliothèque transporteurs'!C:C,'Bibliothèque transporteurs'!E:E))</f>
        <v>CHRONOPOST</v>
      </c>
      <c r="W393">
        <f t="shared" si="37"/>
        <v>7.5</v>
      </c>
      <c r="Y393" s="118">
        <f t="shared" si="35"/>
        <v>7.5</v>
      </c>
      <c r="Z393" s="118" t="str">
        <f t="shared" si="32"/>
        <v>OK</v>
      </c>
    </row>
    <row r="394" spans="1:26" x14ac:dyDescent="0.2">
      <c r="A394" s="9">
        <f t="shared" si="33"/>
        <v>8.2182345110020023</v>
      </c>
      <c r="B394" s="9">
        <f t="shared" si="34"/>
        <v>7.5</v>
      </c>
      <c r="C394" s="9">
        <f t="shared" si="38"/>
        <v>7</v>
      </c>
      <c r="D394" s="8">
        <v>6235</v>
      </c>
      <c r="E394" t="s">
        <v>1290</v>
      </c>
      <c r="F394">
        <v>16</v>
      </c>
      <c r="G394" t="s">
        <v>25</v>
      </c>
      <c r="H394" t="s">
        <v>28</v>
      </c>
      <c r="O394">
        <v>7</v>
      </c>
      <c r="S394">
        <f>_xlfn.XLOOKUP(E394,'Facture Chronopost'!L:L,'Facture Chronopost'!AA:AA,"")</f>
        <v>0.5</v>
      </c>
      <c r="T394">
        <f>IF(COUNTIF('Bibliothèque transporteurs'!C:C,F394)=0,"inconnu",_xlfn.XLOOKUP(F394,'Bibliothèque transporteurs'!C:C,'Bibliothèque transporteurs'!A:A))</f>
        <v>16</v>
      </c>
      <c r="U394">
        <f>IF(OR(F394="6C",F394="6B"),_xlfn.XLOOKUP(E394,'Facture Chronopost'!L:L,'Facture Chronopost'!X:X),IF(OR(F394=17,F394=44),F394&amp;"_"&amp;H394,IF(COUNTIF('Bibliothèque transporteurs'!C:C,F394)=0,"inconnu",_xlfn.XLOOKUP(F394,'Bibliothèque transporteurs'!C:C,'Bibliothèque transporteurs'!B:B))))</f>
        <v>16</v>
      </c>
      <c r="V394" t="str">
        <f>IF(COUNTIF('Bibliothèque transporteurs'!C:C,F394)=0,"inconnu",_xlfn.XLOOKUP(F394,'Bibliothèque transporteurs'!C:C,'Bibliothèque transporteurs'!E:E))</f>
        <v>CHRONOPOST</v>
      </c>
      <c r="W394">
        <f t="shared" si="37"/>
        <v>7.5</v>
      </c>
      <c r="Y394" s="118">
        <f t="shared" si="35"/>
        <v>7.5</v>
      </c>
      <c r="Z394" s="118" t="str">
        <f t="shared" ref="Z394:Z457" si="39">IF(Y394=W394,"OK","Non")</f>
        <v>OK</v>
      </c>
    </row>
    <row r="395" spans="1:26" x14ac:dyDescent="0.2">
      <c r="A395" s="9">
        <f t="shared" ref="A395:A458" si="40">C395/SUM(C:C)*(SUM(C:C)+$X$2)</f>
        <v>8.2182345110020023</v>
      </c>
      <c r="B395" s="9">
        <f t="shared" ref="B395:B458" si="41">C395/SUM(C:C)*(SUM(C:C)+SUM($N$3:$O$7))+S395</f>
        <v>7.5</v>
      </c>
      <c r="C395" s="9">
        <f t="shared" si="38"/>
        <v>7</v>
      </c>
      <c r="D395" s="8">
        <v>3752</v>
      </c>
      <c r="E395" t="s">
        <v>1302</v>
      </c>
      <c r="F395">
        <v>16</v>
      </c>
      <c r="G395" t="s">
        <v>25</v>
      </c>
      <c r="H395" t="s">
        <v>28</v>
      </c>
      <c r="O395">
        <v>7</v>
      </c>
      <c r="S395">
        <f>_xlfn.XLOOKUP(E395,'Facture Chronopost'!L:L,'Facture Chronopost'!AA:AA,"")</f>
        <v>0.5</v>
      </c>
      <c r="T395">
        <f>IF(COUNTIF('Bibliothèque transporteurs'!C:C,F395)=0,"inconnu",_xlfn.XLOOKUP(F395,'Bibliothèque transporteurs'!C:C,'Bibliothèque transporteurs'!A:A))</f>
        <v>16</v>
      </c>
      <c r="U395">
        <f>IF(OR(F395="6C",F395="6B"),_xlfn.XLOOKUP(E395,'Facture Chronopost'!L:L,'Facture Chronopost'!X:X),IF(OR(F395=17,F395=44),F395&amp;"_"&amp;H395,IF(COUNTIF('Bibliothèque transporteurs'!C:C,F395)=0,"inconnu",_xlfn.XLOOKUP(F395,'Bibliothèque transporteurs'!C:C,'Bibliothèque transporteurs'!B:B))))</f>
        <v>16</v>
      </c>
      <c r="V395" t="str">
        <f>IF(COUNTIF('Bibliothèque transporteurs'!C:C,F395)=0,"inconnu",_xlfn.XLOOKUP(F395,'Bibliothèque transporteurs'!C:C,'Bibliothèque transporteurs'!E:E))</f>
        <v>CHRONOPOST</v>
      </c>
      <c r="W395">
        <f t="shared" si="37"/>
        <v>7.5</v>
      </c>
      <c r="Y395" s="118">
        <f t="shared" ref="Y395:Y458" si="42">ROUNDUP(B395,2)-M395-L395-N395-J395-K395-I395-Q395</f>
        <v>7.5</v>
      </c>
      <c r="Z395" s="118" t="str">
        <f t="shared" si="39"/>
        <v>OK</v>
      </c>
    </row>
    <row r="396" spans="1:26" x14ac:dyDescent="0.2">
      <c r="A396" s="9">
        <f t="shared" si="40"/>
        <v>8.2182345110020023</v>
      </c>
      <c r="B396" s="9">
        <f t="shared" si="41"/>
        <v>7.5</v>
      </c>
      <c r="C396" s="9">
        <f t="shared" si="38"/>
        <v>7</v>
      </c>
      <c r="D396" s="8">
        <v>3752</v>
      </c>
      <c r="E396" t="s">
        <v>1268</v>
      </c>
      <c r="F396">
        <v>16</v>
      </c>
      <c r="G396" t="s">
        <v>25</v>
      </c>
      <c r="H396" t="s">
        <v>28</v>
      </c>
      <c r="O396">
        <v>7</v>
      </c>
      <c r="S396">
        <f>_xlfn.XLOOKUP(E396,'Facture Chronopost'!L:L,'Facture Chronopost'!AA:AA,"")</f>
        <v>0.5</v>
      </c>
      <c r="T396">
        <f>IF(COUNTIF('Bibliothèque transporteurs'!C:C,F396)=0,"inconnu",_xlfn.XLOOKUP(F396,'Bibliothèque transporteurs'!C:C,'Bibliothèque transporteurs'!A:A))</f>
        <v>16</v>
      </c>
      <c r="U396">
        <f>IF(OR(F396="6C",F396="6B"),_xlfn.XLOOKUP(E396,'Facture Chronopost'!L:L,'Facture Chronopost'!X:X),IF(OR(F396=17,F396=44),F396&amp;"_"&amp;H396,IF(COUNTIF('Bibliothèque transporteurs'!C:C,F396)=0,"inconnu",_xlfn.XLOOKUP(F396,'Bibliothèque transporteurs'!C:C,'Bibliothèque transporteurs'!B:B))))</f>
        <v>16</v>
      </c>
      <c r="V396" t="str">
        <f>IF(COUNTIF('Bibliothèque transporteurs'!C:C,F396)=0,"inconnu",_xlfn.XLOOKUP(F396,'Bibliothèque transporteurs'!C:C,'Bibliothèque transporteurs'!E:E))</f>
        <v>CHRONOPOST</v>
      </c>
      <c r="W396">
        <f t="shared" si="37"/>
        <v>7.5</v>
      </c>
      <c r="Y396" s="118">
        <f t="shared" si="42"/>
        <v>7.5</v>
      </c>
      <c r="Z396" s="118" t="str">
        <f t="shared" si="39"/>
        <v>OK</v>
      </c>
    </row>
    <row r="397" spans="1:26" x14ac:dyDescent="0.2">
      <c r="A397" s="9">
        <f t="shared" si="40"/>
        <v>8.6878479116306888</v>
      </c>
      <c r="B397" s="9">
        <f t="shared" si="41"/>
        <v>7.9</v>
      </c>
      <c r="C397" s="9">
        <f t="shared" si="38"/>
        <v>7.4</v>
      </c>
      <c r="D397" s="8">
        <v>3752</v>
      </c>
      <c r="E397" t="s">
        <v>1375</v>
      </c>
      <c r="F397">
        <v>16</v>
      </c>
      <c r="G397" t="s">
        <v>25</v>
      </c>
      <c r="H397" t="s">
        <v>28</v>
      </c>
      <c r="O397">
        <v>7.4</v>
      </c>
      <c r="S397">
        <f>_xlfn.XLOOKUP(E397,'Facture Chronopost'!L:L,'Facture Chronopost'!AA:AA,"")</f>
        <v>0.5</v>
      </c>
      <c r="T397">
        <f>IF(COUNTIF('Bibliothèque transporteurs'!C:C,F397)=0,"inconnu",_xlfn.XLOOKUP(F397,'Bibliothèque transporteurs'!C:C,'Bibliothèque transporteurs'!A:A))</f>
        <v>16</v>
      </c>
      <c r="U397">
        <f>IF(OR(F397="6C",F397="6B"),_xlfn.XLOOKUP(E397,'Facture Chronopost'!L:L,'Facture Chronopost'!X:X),IF(OR(F397=17,F397=44),F397&amp;"_"&amp;H397,IF(COUNTIF('Bibliothèque transporteurs'!C:C,F397)=0,"inconnu",_xlfn.XLOOKUP(F397,'Bibliothèque transporteurs'!C:C,'Bibliothèque transporteurs'!B:B))))</f>
        <v>16</v>
      </c>
      <c r="V397" t="str">
        <f>IF(COUNTIF('Bibliothèque transporteurs'!C:C,F397)=0,"inconnu",_xlfn.XLOOKUP(F397,'Bibliothèque transporteurs'!C:C,'Bibliothèque transporteurs'!E:E))</f>
        <v>CHRONOPOST</v>
      </c>
      <c r="W397">
        <f t="shared" si="37"/>
        <v>7.9</v>
      </c>
      <c r="Y397" s="118">
        <f t="shared" si="42"/>
        <v>7.9</v>
      </c>
      <c r="Z397" s="118" t="str">
        <f t="shared" si="39"/>
        <v>OK</v>
      </c>
    </row>
    <row r="398" spans="1:26" x14ac:dyDescent="0.2">
      <c r="A398" s="9">
        <f t="shared" si="40"/>
        <v>9.1574613122593735</v>
      </c>
      <c r="B398" s="9">
        <f t="shared" si="41"/>
        <v>8.3000000000000007</v>
      </c>
      <c r="C398" s="9">
        <f t="shared" si="38"/>
        <v>7.8</v>
      </c>
      <c r="D398" s="8">
        <v>8656</v>
      </c>
      <c r="E398" t="s">
        <v>1433</v>
      </c>
      <c r="F398">
        <v>16</v>
      </c>
      <c r="G398" t="s">
        <v>25</v>
      </c>
      <c r="H398" t="s">
        <v>28</v>
      </c>
      <c r="O398">
        <v>7.8</v>
      </c>
      <c r="S398">
        <f>_xlfn.XLOOKUP(E398,'Facture Chronopost'!L:L,'Facture Chronopost'!AA:AA,"")</f>
        <v>0.5</v>
      </c>
      <c r="T398">
        <f>IF(COUNTIF('Bibliothèque transporteurs'!C:C,F398)=0,"inconnu",_xlfn.XLOOKUP(F398,'Bibliothèque transporteurs'!C:C,'Bibliothèque transporteurs'!A:A))</f>
        <v>16</v>
      </c>
      <c r="U398">
        <f>IF(OR(F398="6C",F398="6B"),_xlfn.XLOOKUP(E398,'Facture Chronopost'!L:L,'Facture Chronopost'!X:X),IF(OR(F398=17,F398=44),F398&amp;"_"&amp;H398,IF(COUNTIF('Bibliothèque transporteurs'!C:C,F398)=0,"inconnu",_xlfn.XLOOKUP(F398,'Bibliothèque transporteurs'!C:C,'Bibliothèque transporteurs'!B:B))))</f>
        <v>16</v>
      </c>
      <c r="V398" t="str">
        <f>IF(COUNTIF('Bibliothèque transporteurs'!C:C,F398)=0,"inconnu",_xlfn.XLOOKUP(F398,'Bibliothèque transporteurs'!C:C,'Bibliothèque transporteurs'!E:E))</f>
        <v>CHRONOPOST</v>
      </c>
      <c r="W398">
        <f t="shared" si="37"/>
        <v>8.3000000000000007</v>
      </c>
      <c r="Y398" s="118">
        <f t="shared" si="42"/>
        <v>8.3000000000000007</v>
      </c>
      <c r="Z398" s="118" t="str">
        <f t="shared" si="39"/>
        <v>OK</v>
      </c>
    </row>
    <row r="399" spans="1:26" x14ac:dyDescent="0.2">
      <c r="A399" s="9">
        <f t="shared" si="40"/>
        <v>9.1574613122593735</v>
      </c>
      <c r="B399" s="9">
        <f t="shared" si="41"/>
        <v>8.3000000000000007</v>
      </c>
      <c r="C399" s="9">
        <f t="shared" si="38"/>
        <v>7.8</v>
      </c>
      <c r="D399" s="8">
        <v>8640</v>
      </c>
      <c r="E399" t="s">
        <v>1604</v>
      </c>
      <c r="F399">
        <v>16</v>
      </c>
      <c r="G399" t="s">
        <v>25</v>
      </c>
      <c r="H399" t="s">
        <v>28</v>
      </c>
      <c r="O399">
        <v>7.8</v>
      </c>
      <c r="S399">
        <f>_xlfn.XLOOKUP(E399,'Facture Chronopost'!L:L,'Facture Chronopost'!AA:AA,"")</f>
        <v>0.5</v>
      </c>
      <c r="T399">
        <f>IF(COUNTIF('Bibliothèque transporteurs'!C:C,F399)=0,"inconnu",_xlfn.XLOOKUP(F399,'Bibliothèque transporteurs'!C:C,'Bibliothèque transporteurs'!A:A))</f>
        <v>16</v>
      </c>
      <c r="U399">
        <f>IF(OR(F399="6C",F399="6B"),_xlfn.XLOOKUP(E399,'Facture Chronopost'!L:L,'Facture Chronopost'!X:X),IF(OR(F399=17,F399=44),F399&amp;"_"&amp;H399,IF(COUNTIF('Bibliothèque transporteurs'!C:C,F399)=0,"inconnu",_xlfn.XLOOKUP(F399,'Bibliothèque transporteurs'!C:C,'Bibliothèque transporteurs'!B:B))))</f>
        <v>16</v>
      </c>
      <c r="V399" t="str">
        <f>IF(COUNTIF('Bibliothèque transporteurs'!C:C,F399)=0,"inconnu",_xlfn.XLOOKUP(F399,'Bibliothèque transporteurs'!C:C,'Bibliothèque transporteurs'!E:E))</f>
        <v>CHRONOPOST</v>
      </c>
      <c r="W399">
        <f t="shared" ref="W399:W462" si="43">IF(T399="FR_2SHOP",O399,IF(O399=0,0,ROUNDUP(O399/C399*B399,2)))</f>
        <v>8.3000000000000007</v>
      </c>
      <c r="Y399" s="118">
        <f t="shared" si="42"/>
        <v>8.3000000000000007</v>
      </c>
      <c r="Z399" s="118" t="str">
        <f t="shared" si="39"/>
        <v>OK</v>
      </c>
    </row>
    <row r="400" spans="1:26" x14ac:dyDescent="0.2">
      <c r="A400" s="9">
        <f t="shared" si="40"/>
        <v>8.2182345110020023</v>
      </c>
      <c r="B400" s="9">
        <f t="shared" si="41"/>
        <v>7.5</v>
      </c>
      <c r="C400" s="9">
        <f t="shared" si="38"/>
        <v>7</v>
      </c>
      <c r="D400" s="8">
        <v>3752</v>
      </c>
      <c r="E400" t="s">
        <v>1438</v>
      </c>
      <c r="F400">
        <v>16</v>
      </c>
      <c r="G400" t="s">
        <v>25</v>
      </c>
      <c r="H400" t="s">
        <v>28</v>
      </c>
      <c r="O400">
        <v>7</v>
      </c>
      <c r="S400">
        <f>_xlfn.XLOOKUP(E400,'Facture Chronopost'!L:L,'Facture Chronopost'!AA:AA,"")</f>
        <v>0.5</v>
      </c>
      <c r="T400">
        <f>IF(COUNTIF('Bibliothèque transporteurs'!C:C,F400)=0,"inconnu",_xlfn.XLOOKUP(F400,'Bibliothèque transporteurs'!C:C,'Bibliothèque transporteurs'!A:A))</f>
        <v>16</v>
      </c>
      <c r="U400">
        <f>IF(OR(F400="6C",F400="6B"),_xlfn.XLOOKUP(E400,'Facture Chronopost'!L:L,'Facture Chronopost'!X:X),IF(OR(F400=17,F400=44),F400&amp;"_"&amp;H400,IF(COUNTIF('Bibliothèque transporteurs'!C:C,F400)=0,"inconnu",_xlfn.XLOOKUP(F400,'Bibliothèque transporteurs'!C:C,'Bibliothèque transporteurs'!B:B))))</f>
        <v>16</v>
      </c>
      <c r="V400" t="str">
        <f>IF(COUNTIF('Bibliothèque transporteurs'!C:C,F400)=0,"inconnu",_xlfn.XLOOKUP(F400,'Bibliothèque transporteurs'!C:C,'Bibliothèque transporteurs'!E:E))</f>
        <v>CHRONOPOST</v>
      </c>
      <c r="W400">
        <f t="shared" si="43"/>
        <v>7.5</v>
      </c>
      <c r="Y400" s="118">
        <f t="shared" si="42"/>
        <v>7.5</v>
      </c>
      <c r="Z400" s="118" t="str">
        <f t="shared" si="39"/>
        <v>OK</v>
      </c>
    </row>
    <row r="401" spans="1:26" x14ac:dyDescent="0.2">
      <c r="A401" s="9">
        <f t="shared" si="40"/>
        <v>8.2182345110020023</v>
      </c>
      <c r="B401" s="9">
        <f t="shared" si="41"/>
        <v>7.5</v>
      </c>
      <c r="C401" s="9">
        <f t="shared" si="38"/>
        <v>7</v>
      </c>
      <c r="D401" s="8">
        <v>3752</v>
      </c>
      <c r="E401" t="s">
        <v>1389</v>
      </c>
      <c r="F401">
        <v>16</v>
      </c>
      <c r="G401" t="s">
        <v>25</v>
      </c>
      <c r="H401" t="s">
        <v>28</v>
      </c>
      <c r="O401">
        <v>7</v>
      </c>
      <c r="S401">
        <f>_xlfn.XLOOKUP(E401,'Facture Chronopost'!L:L,'Facture Chronopost'!AA:AA,"")</f>
        <v>0.5</v>
      </c>
      <c r="T401">
        <f>IF(COUNTIF('Bibliothèque transporteurs'!C:C,F401)=0,"inconnu",_xlfn.XLOOKUP(F401,'Bibliothèque transporteurs'!C:C,'Bibliothèque transporteurs'!A:A))</f>
        <v>16</v>
      </c>
      <c r="U401">
        <f>IF(OR(F401="6C",F401="6B"),_xlfn.XLOOKUP(E401,'Facture Chronopost'!L:L,'Facture Chronopost'!X:X),IF(OR(F401=17,F401=44),F401&amp;"_"&amp;H401,IF(COUNTIF('Bibliothèque transporteurs'!C:C,F401)=0,"inconnu",_xlfn.XLOOKUP(F401,'Bibliothèque transporteurs'!C:C,'Bibliothèque transporteurs'!B:B))))</f>
        <v>16</v>
      </c>
      <c r="V401" t="str">
        <f>IF(COUNTIF('Bibliothèque transporteurs'!C:C,F401)=0,"inconnu",_xlfn.XLOOKUP(F401,'Bibliothèque transporteurs'!C:C,'Bibliothèque transporteurs'!E:E))</f>
        <v>CHRONOPOST</v>
      </c>
      <c r="W401">
        <f t="shared" si="43"/>
        <v>7.5</v>
      </c>
      <c r="Y401" s="118">
        <f t="shared" si="42"/>
        <v>7.5</v>
      </c>
      <c r="Z401" s="118" t="str">
        <f t="shared" si="39"/>
        <v>OK</v>
      </c>
    </row>
    <row r="402" spans="1:26" x14ac:dyDescent="0.2">
      <c r="A402" s="9">
        <f t="shared" si="40"/>
        <v>8.6878479116306888</v>
      </c>
      <c r="B402" s="9">
        <f t="shared" si="41"/>
        <v>7.9</v>
      </c>
      <c r="C402" s="9">
        <f t="shared" si="38"/>
        <v>7.4</v>
      </c>
      <c r="D402" s="8">
        <v>3752</v>
      </c>
      <c r="E402" t="s">
        <v>1396</v>
      </c>
      <c r="F402">
        <v>16</v>
      </c>
      <c r="G402" t="s">
        <v>25</v>
      </c>
      <c r="H402" t="s">
        <v>28</v>
      </c>
      <c r="O402">
        <v>7.4</v>
      </c>
      <c r="S402">
        <f>_xlfn.XLOOKUP(E402,'Facture Chronopost'!L:L,'Facture Chronopost'!AA:AA,"")</f>
        <v>0.5</v>
      </c>
      <c r="T402">
        <f>IF(COUNTIF('Bibliothèque transporteurs'!C:C,F402)=0,"inconnu",_xlfn.XLOOKUP(F402,'Bibliothèque transporteurs'!C:C,'Bibliothèque transporteurs'!A:A))</f>
        <v>16</v>
      </c>
      <c r="U402">
        <f>IF(OR(F402="6C",F402="6B"),_xlfn.XLOOKUP(E402,'Facture Chronopost'!L:L,'Facture Chronopost'!X:X),IF(OR(F402=17,F402=44),F402&amp;"_"&amp;H402,IF(COUNTIF('Bibliothèque transporteurs'!C:C,F402)=0,"inconnu",_xlfn.XLOOKUP(F402,'Bibliothèque transporteurs'!C:C,'Bibliothèque transporteurs'!B:B))))</f>
        <v>16</v>
      </c>
      <c r="V402" t="str">
        <f>IF(COUNTIF('Bibliothèque transporteurs'!C:C,F402)=0,"inconnu",_xlfn.XLOOKUP(F402,'Bibliothèque transporteurs'!C:C,'Bibliothèque transporteurs'!E:E))</f>
        <v>CHRONOPOST</v>
      </c>
      <c r="W402">
        <f t="shared" si="43"/>
        <v>7.9</v>
      </c>
      <c r="Y402" s="118">
        <f t="shared" si="42"/>
        <v>7.9</v>
      </c>
      <c r="Z402" s="118" t="str">
        <f t="shared" si="39"/>
        <v>OK</v>
      </c>
    </row>
    <row r="403" spans="1:26" x14ac:dyDescent="0.2">
      <c r="A403" s="9">
        <f t="shared" si="40"/>
        <v>8.2182345110020023</v>
      </c>
      <c r="B403" s="9">
        <f t="shared" si="41"/>
        <v>7.5</v>
      </c>
      <c r="C403" s="9">
        <f t="shared" si="38"/>
        <v>7</v>
      </c>
      <c r="D403" s="8">
        <v>3752</v>
      </c>
      <c r="E403" t="s">
        <v>1548</v>
      </c>
      <c r="F403">
        <v>16</v>
      </c>
      <c r="G403" t="s">
        <v>25</v>
      </c>
      <c r="H403" t="s">
        <v>28</v>
      </c>
      <c r="O403">
        <v>7</v>
      </c>
      <c r="S403">
        <f>_xlfn.XLOOKUP(E403,'Facture Chronopost'!L:L,'Facture Chronopost'!AA:AA,"")</f>
        <v>0.5</v>
      </c>
      <c r="T403">
        <f>IF(COUNTIF('Bibliothèque transporteurs'!C:C,F403)=0,"inconnu",_xlfn.XLOOKUP(F403,'Bibliothèque transporteurs'!C:C,'Bibliothèque transporteurs'!A:A))</f>
        <v>16</v>
      </c>
      <c r="U403">
        <f>IF(OR(F403="6C",F403="6B"),_xlfn.XLOOKUP(E403,'Facture Chronopost'!L:L,'Facture Chronopost'!X:X),IF(OR(F403=17,F403=44),F403&amp;"_"&amp;H403,IF(COUNTIF('Bibliothèque transporteurs'!C:C,F403)=0,"inconnu",_xlfn.XLOOKUP(F403,'Bibliothèque transporteurs'!C:C,'Bibliothèque transporteurs'!B:B))))</f>
        <v>16</v>
      </c>
      <c r="V403" t="str">
        <f>IF(COUNTIF('Bibliothèque transporteurs'!C:C,F403)=0,"inconnu",_xlfn.XLOOKUP(F403,'Bibliothèque transporteurs'!C:C,'Bibliothèque transporteurs'!E:E))</f>
        <v>CHRONOPOST</v>
      </c>
      <c r="W403">
        <f t="shared" si="43"/>
        <v>7.5</v>
      </c>
      <c r="Y403" s="118">
        <f t="shared" si="42"/>
        <v>7.5</v>
      </c>
      <c r="Z403" s="118" t="str">
        <f t="shared" si="39"/>
        <v>OK</v>
      </c>
    </row>
    <row r="404" spans="1:26" x14ac:dyDescent="0.2">
      <c r="A404" s="9">
        <f t="shared" si="40"/>
        <v>8.2182345110020023</v>
      </c>
      <c r="B404" s="9">
        <f t="shared" si="41"/>
        <v>7.5</v>
      </c>
      <c r="C404" s="9">
        <f t="shared" si="38"/>
        <v>7</v>
      </c>
      <c r="D404" s="8">
        <v>3752</v>
      </c>
      <c r="E404" t="s">
        <v>1406</v>
      </c>
      <c r="F404">
        <v>16</v>
      </c>
      <c r="G404" t="s">
        <v>25</v>
      </c>
      <c r="H404" t="s">
        <v>28</v>
      </c>
      <c r="O404">
        <v>7</v>
      </c>
      <c r="S404">
        <f>_xlfn.XLOOKUP(E404,'Facture Chronopost'!L:L,'Facture Chronopost'!AA:AA,"")</f>
        <v>0.5</v>
      </c>
      <c r="T404">
        <f>IF(COUNTIF('Bibliothèque transporteurs'!C:C,F404)=0,"inconnu",_xlfn.XLOOKUP(F404,'Bibliothèque transporteurs'!C:C,'Bibliothèque transporteurs'!A:A))</f>
        <v>16</v>
      </c>
      <c r="U404">
        <f>IF(OR(F404="6C",F404="6B"),_xlfn.XLOOKUP(E404,'Facture Chronopost'!L:L,'Facture Chronopost'!X:X),IF(OR(F404=17,F404=44),F404&amp;"_"&amp;H404,IF(COUNTIF('Bibliothèque transporteurs'!C:C,F404)=0,"inconnu",_xlfn.XLOOKUP(F404,'Bibliothèque transporteurs'!C:C,'Bibliothèque transporteurs'!B:B))))</f>
        <v>16</v>
      </c>
      <c r="V404" t="str">
        <f>IF(COUNTIF('Bibliothèque transporteurs'!C:C,F404)=0,"inconnu",_xlfn.XLOOKUP(F404,'Bibliothèque transporteurs'!C:C,'Bibliothèque transporteurs'!E:E))</f>
        <v>CHRONOPOST</v>
      </c>
      <c r="W404">
        <f t="shared" si="43"/>
        <v>7.5</v>
      </c>
      <c r="Y404" s="118">
        <f t="shared" si="42"/>
        <v>7.5</v>
      </c>
      <c r="Z404" s="118" t="str">
        <f t="shared" si="39"/>
        <v>OK</v>
      </c>
    </row>
    <row r="405" spans="1:26" x14ac:dyDescent="0.2">
      <c r="A405" s="9">
        <f t="shared" si="40"/>
        <v>8.6878479116306888</v>
      </c>
      <c r="B405" s="9">
        <f t="shared" si="41"/>
        <v>7.9</v>
      </c>
      <c r="C405" s="9">
        <f t="shared" si="38"/>
        <v>7.4</v>
      </c>
      <c r="D405" s="8">
        <v>6235</v>
      </c>
      <c r="E405" t="s">
        <v>1524</v>
      </c>
      <c r="F405">
        <v>16</v>
      </c>
      <c r="G405" t="s">
        <v>25</v>
      </c>
      <c r="H405" t="s">
        <v>28</v>
      </c>
      <c r="O405">
        <v>7.4</v>
      </c>
      <c r="S405">
        <f>_xlfn.XLOOKUP(E405,'Facture Chronopost'!L:L,'Facture Chronopost'!AA:AA,"")</f>
        <v>0.5</v>
      </c>
      <c r="T405">
        <f>IF(COUNTIF('Bibliothèque transporteurs'!C:C,F405)=0,"inconnu",_xlfn.XLOOKUP(F405,'Bibliothèque transporteurs'!C:C,'Bibliothèque transporteurs'!A:A))</f>
        <v>16</v>
      </c>
      <c r="U405">
        <f>IF(OR(F405="6C",F405="6B"),_xlfn.XLOOKUP(E405,'Facture Chronopost'!L:L,'Facture Chronopost'!X:X),IF(OR(F405=17,F405=44),F405&amp;"_"&amp;H405,IF(COUNTIF('Bibliothèque transporteurs'!C:C,F405)=0,"inconnu",_xlfn.XLOOKUP(F405,'Bibliothèque transporteurs'!C:C,'Bibliothèque transporteurs'!B:B))))</f>
        <v>16</v>
      </c>
      <c r="V405" t="str">
        <f>IF(COUNTIF('Bibliothèque transporteurs'!C:C,F405)=0,"inconnu",_xlfn.XLOOKUP(F405,'Bibliothèque transporteurs'!C:C,'Bibliothèque transporteurs'!E:E))</f>
        <v>CHRONOPOST</v>
      </c>
      <c r="W405">
        <f t="shared" si="43"/>
        <v>7.9</v>
      </c>
      <c r="Y405" s="118">
        <f t="shared" si="42"/>
        <v>7.9</v>
      </c>
      <c r="Z405" s="118" t="str">
        <f t="shared" si="39"/>
        <v>OK</v>
      </c>
    </row>
    <row r="406" spans="1:26" x14ac:dyDescent="0.2">
      <c r="A406" s="9">
        <f t="shared" si="40"/>
        <v>8.2182345110020023</v>
      </c>
      <c r="B406" s="9">
        <f t="shared" si="41"/>
        <v>7.5</v>
      </c>
      <c r="C406" s="9">
        <f t="shared" si="38"/>
        <v>7</v>
      </c>
      <c r="D406" s="8">
        <v>3752</v>
      </c>
      <c r="E406" t="s">
        <v>1503</v>
      </c>
      <c r="F406">
        <v>16</v>
      </c>
      <c r="G406" t="s">
        <v>25</v>
      </c>
      <c r="H406" t="s">
        <v>28</v>
      </c>
      <c r="O406">
        <v>7</v>
      </c>
      <c r="S406">
        <f>_xlfn.XLOOKUP(E406,'Facture Chronopost'!L:L,'Facture Chronopost'!AA:AA,"")</f>
        <v>0.5</v>
      </c>
      <c r="T406">
        <f>IF(COUNTIF('Bibliothèque transporteurs'!C:C,F406)=0,"inconnu",_xlfn.XLOOKUP(F406,'Bibliothèque transporteurs'!C:C,'Bibliothèque transporteurs'!A:A))</f>
        <v>16</v>
      </c>
      <c r="U406">
        <f>IF(OR(F406="6C",F406="6B"),_xlfn.XLOOKUP(E406,'Facture Chronopost'!L:L,'Facture Chronopost'!X:X),IF(OR(F406=17,F406=44),F406&amp;"_"&amp;H406,IF(COUNTIF('Bibliothèque transporteurs'!C:C,F406)=0,"inconnu",_xlfn.XLOOKUP(F406,'Bibliothèque transporteurs'!C:C,'Bibliothèque transporteurs'!B:B))))</f>
        <v>16</v>
      </c>
      <c r="V406" t="str">
        <f>IF(COUNTIF('Bibliothèque transporteurs'!C:C,F406)=0,"inconnu",_xlfn.XLOOKUP(F406,'Bibliothèque transporteurs'!C:C,'Bibliothèque transporteurs'!E:E))</f>
        <v>CHRONOPOST</v>
      </c>
      <c r="W406">
        <f t="shared" si="43"/>
        <v>7.5</v>
      </c>
      <c r="Y406" s="118">
        <f t="shared" si="42"/>
        <v>7.5</v>
      </c>
      <c r="Z406" s="118" t="str">
        <f t="shared" si="39"/>
        <v>OK</v>
      </c>
    </row>
    <row r="407" spans="1:26" x14ac:dyDescent="0.2">
      <c r="A407" s="9">
        <f t="shared" si="40"/>
        <v>10.096688113516745</v>
      </c>
      <c r="B407" s="9">
        <f t="shared" si="41"/>
        <v>9.1</v>
      </c>
      <c r="C407" s="9">
        <f t="shared" si="38"/>
        <v>8.6</v>
      </c>
      <c r="D407" s="8">
        <v>6235</v>
      </c>
      <c r="E407" t="s">
        <v>1658</v>
      </c>
      <c r="F407">
        <v>16</v>
      </c>
      <c r="G407" t="s">
        <v>25</v>
      </c>
      <c r="H407" t="s">
        <v>28</v>
      </c>
      <c r="O407">
        <v>8.6</v>
      </c>
      <c r="S407">
        <f>_xlfn.XLOOKUP(E407,'Facture Chronopost'!L:L,'Facture Chronopost'!AA:AA,"")</f>
        <v>0.5</v>
      </c>
      <c r="T407">
        <f>IF(COUNTIF('Bibliothèque transporteurs'!C:C,F407)=0,"inconnu",_xlfn.XLOOKUP(F407,'Bibliothèque transporteurs'!C:C,'Bibliothèque transporteurs'!A:A))</f>
        <v>16</v>
      </c>
      <c r="U407">
        <f>IF(OR(F407="6C",F407="6B"),_xlfn.XLOOKUP(E407,'Facture Chronopost'!L:L,'Facture Chronopost'!X:X),IF(OR(F407=17,F407=44),F407&amp;"_"&amp;H407,IF(COUNTIF('Bibliothèque transporteurs'!C:C,F407)=0,"inconnu",_xlfn.XLOOKUP(F407,'Bibliothèque transporteurs'!C:C,'Bibliothèque transporteurs'!B:B))))</f>
        <v>16</v>
      </c>
      <c r="V407" t="str">
        <f>IF(COUNTIF('Bibliothèque transporteurs'!C:C,F407)=0,"inconnu",_xlfn.XLOOKUP(F407,'Bibliothèque transporteurs'!C:C,'Bibliothèque transporteurs'!E:E))</f>
        <v>CHRONOPOST</v>
      </c>
      <c r="W407">
        <f t="shared" si="43"/>
        <v>9.1</v>
      </c>
      <c r="Y407" s="118">
        <f t="shared" si="42"/>
        <v>9.1</v>
      </c>
      <c r="Z407" s="118" t="str">
        <f t="shared" si="39"/>
        <v>OK</v>
      </c>
    </row>
    <row r="408" spans="1:26" x14ac:dyDescent="0.2">
      <c r="A408" s="9">
        <f t="shared" si="40"/>
        <v>8.2182345110020023</v>
      </c>
      <c r="B408" s="9">
        <f t="shared" si="41"/>
        <v>7.5</v>
      </c>
      <c r="C408" s="9">
        <f t="shared" si="38"/>
        <v>7</v>
      </c>
      <c r="D408" s="8">
        <v>3752</v>
      </c>
      <c r="E408" t="s">
        <v>1485</v>
      </c>
      <c r="F408">
        <v>16</v>
      </c>
      <c r="G408" t="s">
        <v>25</v>
      </c>
      <c r="H408" t="s">
        <v>28</v>
      </c>
      <c r="O408">
        <v>7</v>
      </c>
      <c r="S408">
        <f>_xlfn.XLOOKUP(E408,'Facture Chronopost'!L:L,'Facture Chronopost'!AA:AA,"")</f>
        <v>0.5</v>
      </c>
      <c r="T408">
        <f>IF(COUNTIF('Bibliothèque transporteurs'!C:C,F408)=0,"inconnu",_xlfn.XLOOKUP(F408,'Bibliothèque transporteurs'!C:C,'Bibliothèque transporteurs'!A:A))</f>
        <v>16</v>
      </c>
      <c r="U408">
        <f>IF(OR(F408="6C",F408="6B"),_xlfn.XLOOKUP(E408,'Facture Chronopost'!L:L,'Facture Chronopost'!X:X),IF(OR(F408=17,F408=44),F408&amp;"_"&amp;H408,IF(COUNTIF('Bibliothèque transporteurs'!C:C,F408)=0,"inconnu",_xlfn.XLOOKUP(F408,'Bibliothèque transporteurs'!C:C,'Bibliothèque transporteurs'!B:B))))</f>
        <v>16</v>
      </c>
      <c r="V408" t="str">
        <f>IF(COUNTIF('Bibliothèque transporteurs'!C:C,F408)=0,"inconnu",_xlfn.XLOOKUP(F408,'Bibliothèque transporteurs'!C:C,'Bibliothèque transporteurs'!E:E))</f>
        <v>CHRONOPOST</v>
      </c>
      <c r="W408">
        <f t="shared" si="43"/>
        <v>7.5</v>
      </c>
      <c r="Y408" s="118">
        <f t="shared" si="42"/>
        <v>7.5</v>
      </c>
      <c r="Z408" s="118" t="str">
        <f t="shared" si="39"/>
        <v>OK</v>
      </c>
    </row>
    <row r="409" spans="1:26" x14ac:dyDescent="0.2">
      <c r="A409" s="9">
        <f t="shared" si="40"/>
        <v>8.2182345110020023</v>
      </c>
      <c r="B409" s="9">
        <f t="shared" si="41"/>
        <v>7.5</v>
      </c>
      <c r="C409" s="9">
        <f t="shared" si="38"/>
        <v>7</v>
      </c>
      <c r="D409" s="8">
        <v>3752</v>
      </c>
      <c r="E409" t="s">
        <v>1606</v>
      </c>
      <c r="F409">
        <v>16</v>
      </c>
      <c r="G409" t="s">
        <v>25</v>
      </c>
      <c r="H409" t="s">
        <v>28</v>
      </c>
      <c r="O409">
        <v>7</v>
      </c>
      <c r="S409">
        <f>_xlfn.XLOOKUP(E409,'Facture Chronopost'!L:L,'Facture Chronopost'!AA:AA,"")</f>
        <v>0.5</v>
      </c>
      <c r="T409">
        <f>IF(COUNTIF('Bibliothèque transporteurs'!C:C,F409)=0,"inconnu",_xlfn.XLOOKUP(F409,'Bibliothèque transporteurs'!C:C,'Bibliothèque transporteurs'!A:A))</f>
        <v>16</v>
      </c>
      <c r="U409">
        <f>IF(OR(F409="6C",F409="6B"),_xlfn.XLOOKUP(E409,'Facture Chronopost'!L:L,'Facture Chronopost'!X:X),IF(OR(F409=17,F409=44),F409&amp;"_"&amp;H409,IF(COUNTIF('Bibliothèque transporteurs'!C:C,F409)=0,"inconnu",_xlfn.XLOOKUP(F409,'Bibliothèque transporteurs'!C:C,'Bibliothèque transporteurs'!B:B))))</f>
        <v>16</v>
      </c>
      <c r="V409" t="str">
        <f>IF(COUNTIF('Bibliothèque transporteurs'!C:C,F409)=0,"inconnu",_xlfn.XLOOKUP(F409,'Bibliothèque transporteurs'!C:C,'Bibliothèque transporteurs'!E:E))</f>
        <v>CHRONOPOST</v>
      </c>
      <c r="W409">
        <f t="shared" si="43"/>
        <v>7.5</v>
      </c>
      <c r="Y409" s="118">
        <f t="shared" si="42"/>
        <v>7.5</v>
      </c>
      <c r="Z409" s="118" t="str">
        <f t="shared" si="39"/>
        <v>OK</v>
      </c>
    </row>
    <row r="410" spans="1:26" x14ac:dyDescent="0.2">
      <c r="A410" s="9">
        <f t="shared" si="40"/>
        <v>8.2182345110020023</v>
      </c>
      <c r="B410" s="9">
        <f t="shared" si="41"/>
        <v>7.5</v>
      </c>
      <c r="C410" s="9">
        <f t="shared" si="38"/>
        <v>7</v>
      </c>
      <c r="D410" s="8">
        <v>3752</v>
      </c>
      <c r="E410" t="s">
        <v>1440</v>
      </c>
      <c r="F410">
        <v>16</v>
      </c>
      <c r="G410" t="s">
        <v>25</v>
      </c>
      <c r="H410" t="s">
        <v>28</v>
      </c>
      <c r="O410">
        <v>7</v>
      </c>
      <c r="S410">
        <f>_xlfn.XLOOKUP(E410,'Facture Chronopost'!L:L,'Facture Chronopost'!AA:AA,"")</f>
        <v>0.5</v>
      </c>
      <c r="T410">
        <f>IF(COUNTIF('Bibliothèque transporteurs'!C:C,F410)=0,"inconnu",_xlfn.XLOOKUP(F410,'Bibliothèque transporteurs'!C:C,'Bibliothèque transporteurs'!A:A))</f>
        <v>16</v>
      </c>
      <c r="U410">
        <f>IF(OR(F410="6C",F410="6B"),_xlfn.XLOOKUP(E410,'Facture Chronopost'!L:L,'Facture Chronopost'!X:X),IF(OR(F410=17,F410=44),F410&amp;"_"&amp;H410,IF(COUNTIF('Bibliothèque transporteurs'!C:C,F410)=0,"inconnu",_xlfn.XLOOKUP(F410,'Bibliothèque transporteurs'!C:C,'Bibliothèque transporteurs'!B:B))))</f>
        <v>16</v>
      </c>
      <c r="V410" t="str">
        <f>IF(COUNTIF('Bibliothèque transporteurs'!C:C,F410)=0,"inconnu",_xlfn.XLOOKUP(F410,'Bibliothèque transporteurs'!C:C,'Bibliothèque transporteurs'!E:E))</f>
        <v>CHRONOPOST</v>
      </c>
      <c r="W410">
        <f t="shared" si="43"/>
        <v>7.5</v>
      </c>
      <c r="Y410" s="118">
        <f t="shared" si="42"/>
        <v>7.5</v>
      </c>
      <c r="Z410" s="118" t="str">
        <f t="shared" si="39"/>
        <v>OK</v>
      </c>
    </row>
    <row r="411" spans="1:26" x14ac:dyDescent="0.2">
      <c r="A411" s="9">
        <f t="shared" si="40"/>
        <v>8.2182345110020023</v>
      </c>
      <c r="B411" s="9">
        <f t="shared" si="41"/>
        <v>7.5</v>
      </c>
      <c r="C411" s="9">
        <f t="shared" si="38"/>
        <v>7</v>
      </c>
      <c r="D411" s="8">
        <v>3752</v>
      </c>
      <c r="E411" t="s">
        <v>1585</v>
      </c>
      <c r="F411">
        <v>16</v>
      </c>
      <c r="G411" t="s">
        <v>25</v>
      </c>
      <c r="H411" t="s">
        <v>28</v>
      </c>
      <c r="O411">
        <v>7</v>
      </c>
      <c r="S411">
        <f>_xlfn.XLOOKUP(E411,'Facture Chronopost'!L:L,'Facture Chronopost'!AA:AA,"")</f>
        <v>0.5</v>
      </c>
      <c r="T411">
        <f>IF(COUNTIF('Bibliothèque transporteurs'!C:C,F411)=0,"inconnu",_xlfn.XLOOKUP(F411,'Bibliothèque transporteurs'!C:C,'Bibliothèque transporteurs'!A:A))</f>
        <v>16</v>
      </c>
      <c r="U411">
        <f>IF(OR(F411="6C",F411="6B"),_xlfn.XLOOKUP(E411,'Facture Chronopost'!L:L,'Facture Chronopost'!X:X),IF(OR(F411=17,F411=44),F411&amp;"_"&amp;H411,IF(COUNTIF('Bibliothèque transporteurs'!C:C,F411)=0,"inconnu",_xlfn.XLOOKUP(F411,'Bibliothèque transporteurs'!C:C,'Bibliothèque transporteurs'!B:B))))</f>
        <v>16</v>
      </c>
      <c r="V411" t="str">
        <f>IF(COUNTIF('Bibliothèque transporteurs'!C:C,F411)=0,"inconnu",_xlfn.XLOOKUP(F411,'Bibliothèque transporteurs'!C:C,'Bibliothèque transporteurs'!E:E))</f>
        <v>CHRONOPOST</v>
      </c>
      <c r="W411">
        <f t="shared" si="43"/>
        <v>7.5</v>
      </c>
      <c r="Y411" s="118">
        <f t="shared" si="42"/>
        <v>7.5</v>
      </c>
      <c r="Z411" s="118" t="str">
        <f t="shared" si="39"/>
        <v>OK</v>
      </c>
    </row>
    <row r="412" spans="1:26" x14ac:dyDescent="0.2">
      <c r="A412" s="9">
        <f t="shared" si="40"/>
        <v>10.096688113516745</v>
      </c>
      <c r="B412" s="9">
        <f t="shared" si="41"/>
        <v>9.1</v>
      </c>
      <c r="C412" s="9">
        <f t="shared" si="38"/>
        <v>8.6</v>
      </c>
      <c r="D412" s="8">
        <v>6235</v>
      </c>
      <c r="E412" t="s">
        <v>1551</v>
      </c>
      <c r="F412">
        <v>16</v>
      </c>
      <c r="G412" t="s">
        <v>25</v>
      </c>
      <c r="H412" t="s">
        <v>182</v>
      </c>
      <c r="O412">
        <v>8.6</v>
      </c>
      <c r="S412">
        <f>_xlfn.XLOOKUP(E412,'Facture Chronopost'!L:L,'Facture Chronopost'!AA:AA,"")</f>
        <v>0.5</v>
      </c>
      <c r="T412">
        <f>IF(COUNTIF('Bibliothèque transporteurs'!C:C,F412)=0,"inconnu",_xlfn.XLOOKUP(F412,'Bibliothèque transporteurs'!C:C,'Bibliothèque transporteurs'!A:A))</f>
        <v>16</v>
      </c>
      <c r="U412">
        <f>IF(OR(F412="6C",F412="6B"),_xlfn.XLOOKUP(E412,'Facture Chronopost'!L:L,'Facture Chronopost'!X:X),IF(OR(F412=17,F412=44),F412&amp;"_"&amp;H412,IF(COUNTIF('Bibliothèque transporteurs'!C:C,F412)=0,"inconnu",_xlfn.XLOOKUP(F412,'Bibliothèque transporteurs'!C:C,'Bibliothèque transporteurs'!B:B))))</f>
        <v>16</v>
      </c>
      <c r="V412" t="str">
        <f>IF(COUNTIF('Bibliothèque transporteurs'!C:C,F412)=0,"inconnu",_xlfn.XLOOKUP(F412,'Bibliothèque transporteurs'!C:C,'Bibliothèque transporteurs'!E:E))</f>
        <v>CHRONOPOST</v>
      </c>
      <c r="W412">
        <f t="shared" si="43"/>
        <v>9.1</v>
      </c>
      <c r="Y412" s="118">
        <f t="shared" si="42"/>
        <v>9.1</v>
      </c>
      <c r="Z412" s="118" t="str">
        <f t="shared" si="39"/>
        <v>OK</v>
      </c>
    </row>
    <row r="413" spans="1:26" x14ac:dyDescent="0.2">
      <c r="A413" s="9">
        <f t="shared" si="40"/>
        <v>8.2182345110020023</v>
      </c>
      <c r="B413" s="9">
        <f t="shared" si="41"/>
        <v>7.5</v>
      </c>
      <c r="C413" s="9">
        <f t="shared" si="38"/>
        <v>7</v>
      </c>
      <c r="D413" s="8">
        <v>3752</v>
      </c>
      <c r="E413" t="s">
        <v>1446</v>
      </c>
      <c r="F413">
        <v>16</v>
      </c>
      <c r="G413" t="s">
        <v>25</v>
      </c>
      <c r="H413" t="s">
        <v>28</v>
      </c>
      <c r="O413">
        <v>7</v>
      </c>
      <c r="S413">
        <f>_xlfn.XLOOKUP(E413,'Facture Chronopost'!L:L,'Facture Chronopost'!AA:AA,"")</f>
        <v>0.5</v>
      </c>
      <c r="T413">
        <f>IF(COUNTIF('Bibliothèque transporteurs'!C:C,F413)=0,"inconnu",_xlfn.XLOOKUP(F413,'Bibliothèque transporteurs'!C:C,'Bibliothèque transporteurs'!A:A))</f>
        <v>16</v>
      </c>
      <c r="U413">
        <f>IF(OR(F413="6C",F413="6B"),_xlfn.XLOOKUP(E413,'Facture Chronopost'!L:L,'Facture Chronopost'!X:X),IF(OR(F413=17,F413=44),F413&amp;"_"&amp;H413,IF(COUNTIF('Bibliothèque transporteurs'!C:C,F413)=0,"inconnu",_xlfn.XLOOKUP(F413,'Bibliothèque transporteurs'!C:C,'Bibliothèque transporteurs'!B:B))))</f>
        <v>16</v>
      </c>
      <c r="V413" t="str">
        <f>IF(COUNTIF('Bibliothèque transporteurs'!C:C,F413)=0,"inconnu",_xlfn.XLOOKUP(F413,'Bibliothèque transporteurs'!C:C,'Bibliothèque transporteurs'!E:E))</f>
        <v>CHRONOPOST</v>
      </c>
      <c r="W413">
        <f t="shared" si="43"/>
        <v>7.5</v>
      </c>
      <c r="Y413" s="118">
        <f t="shared" si="42"/>
        <v>7.5</v>
      </c>
      <c r="Z413" s="118" t="str">
        <f t="shared" si="39"/>
        <v>OK</v>
      </c>
    </row>
    <row r="414" spans="1:26" x14ac:dyDescent="0.2">
      <c r="A414" s="9">
        <f t="shared" si="40"/>
        <v>8.2182345110020023</v>
      </c>
      <c r="B414" s="9">
        <f t="shared" si="41"/>
        <v>7.5</v>
      </c>
      <c r="C414" s="9">
        <f t="shared" si="38"/>
        <v>7</v>
      </c>
      <c r="D414" s="8">
        <v>3752</v>
      </c>
      <c r="E414" t="s">
        <v>1465</v>
      </c>
      <c r="F414">
        <v>16</v>
      </c>
      <c r="G414" t="s">
        <v>25</v>
      </c>
      <c r="H414" t="s">
        <v>28</v>
      </c>
      <c r="O414">
        <v>7</v>
      </c>
      <c r="S414">
        <f>_xlfn.XLOOKUP(E414,'Facture Chronopost'!L:L,'Facture Chronopost'!AA:AA,"")</f>
        <v>0.5</v>
      </c>
      <c r="T414">
        <f>IF(COUNTIF('Bibliothèque transporteurs'!C:C,F414)=0,"inconnu",_xlfn.XLOOKUP(F414,'Bibliothèque transporteurs'!C:C,'Bibliothèque transporteurs'!A:A))</f>
        <v>16</v>
      </c>
      <c r="U414">
        <f>IF(OR(F414="6C",F414="6B"),_xlfn.XLOOKUP(E414,'Facture Chronopost'!L:L,'Facture Chronopost'!X:X),IF(OR(F414=17,F414=44),F414&amp;"_"&amp;H414,IF(COUNTIF('Bibliothèque transporteurs'!C:C,F414)=0,"inconnu",_xlfn.XLOOKUP(F414,'Bibliothèque transporteurs'!C:C,'Bibliothèque transporteurs'!B:B))))</f>
        <v>16</v>
      </c>
      <c r="V414" t="str">
        <f>IF(COUNTIF('Bibliothèque transporteurs'!C:C,F414)=0,"inconnu",_xlfn.XLOOKUP(F414,'Bibliothèque transporteurs'!C:C,'Bibliothèque transporteurs'!E:E))</f>
        <v>CHRONOPOST</v>
      </c>
      <c r="W414">
        <f t="shared" si="43"/>
        <v>7.5</v>
      </c>
      <c r="Y414" s="118">
        <f t="shared" si="42"/>
        <v>7.5</v>
      </c>
      <c r="Z414" s="118" t="str">
        <f t="shared" si="39"/>
        <v>OK</v>
      </c>
    </row>
    <row r="415" spans="1:26" x14ac:dyDescent="0.2">
      <c r="A415" s="9">
        <f t="shared" si="40"/>
        <v>8.2182345110020023</v>
      </c>
      <c r="B415" s="9">
        <f t="shared" si="41"/>
        <v>7.5</v>
      </c>
      <c r="C415" s="9">
        <f t="shared" si="38"/>
        <v>7</v>
      </c>
      <c r="D415" s="8">
        <v>3752</v>
      </c>
      <c r="E415" t="s">
        <v>1473</v>
      </c>
      <c r="F415">
        <v>16</v>
      </c>
      <c r="G415" t="s">
        <v>25</v>
      </c>
      <c r="H415" t="s">
        <v>28</v>
      </c>
      <c r="O415">
        <v>7</v>
      </c>
      <c r="S415">
        <f>_xlfn.XLOOKUP(E415,'Facture Chronopost'!L:L,'Facture Chronopost'!AA:AA,"")</f>
        <v>0.5</v>
      </c>
      <c r="T415">
        <f>IF(COUNTIF('Bibliothèque transporteurs'!C:C,F415)=0,"inconnu",_xlfn.XLOOKUP(F415,'Bibliothèque transporteurs'!C:C,'Bibliothèque transporteurs'!A:A))</f>
        <v>16</v>
      </c>
      <c r="U415">
        <f>IF(OR(F415="6C",F415="6B"),_xlfn.XLOOKUP(E415,'Facture Chronopost'!L:L,'Facture Chronopost'!X:X),IF(OR(F415=17,F415=44),F415&amp;"_"&amp;H415,IF(COUNTIF('Bibliothèque transporteurs'!C:C,F415)=0,"inconnu",_xlfn.XLOOKUP(F415,'Bibliothèque transporteurs'!C:C,'Bibliothèque transporteurs'!B:B))))</f>
        <v>16</v>
      </c>
      <c r="V415" t="str">
        <f>IF(COUNTIF('Bibliothèque transporteurs'!C:C,F415)=0,"inconnu",_xlfn.XLOOKUP(F415,'Bibliothèque transporteurs'!C:C,'Bibliothèque transporteurs'!E:E))</f>
        <v>CHRONOPOST</v>
      </c>
      <c r="W415">
        <f t="shared" si="43"/>
        <v>7.5</v>
      </c>
      <c r="Y415" s="118">
        <f t="shared" si="42"/>
        <v>7.5</v>
      </c>
      <c r="Z415" s="118" t="str">
        <f t="shared" si="39"/>
        <v>OK</v>
      </c>
    </row>
    <row r="416" spans="1:26" x14ac:dyDescent="0.2">
      <c r="A416" s="9">
        <f t="shared" si="40"/>
        <v>8.2182345110020023</v>
      </c>
      <c r="B416" s="9">
        <f t="shared" si="41"/>
        <v>7.5</v>
      </c>
      <c r="C416" s="9">
        <f t="shared" si="38"/>
        <v>7</v>
      </c>
      <c r="D416" s="8">
        <v>3752</v>
      </c>
      <c r="E416" t="s">
        <v>1430</v>
      </c>
      <c r="F416">
        <v>16</v>
      </c>
      <c r="G416" t="s">
        <v>25</v>
      </c>
      <c r="H416" t="s">
        <v>28</v>
      </c>
      <c r="O416">
        <v>7</v>
      </c>
      <c r="S416">
        <f>_xlfn.XLOOKUP(E416,'Facture Chronopost'!L:L,'Facture Chronopost'!AA:AA,"")</f>
        <v>0.5</v>
      </c>
      <c r="T416">
        <f>IF(COUNTIF('Bibliothèque transporteurs'!C:C,F416)=0,"inconnu",_xlfn.XLOOKUP(F416,'Bibliothèque transporteurs'!C:C,'Bibliothèque transporteurs'!A:A))</f>
        <v>16</v>
      </c>
      <c r="U416">
        <f>IF(OR(F416="6C",F416="6B"),_xlfn.XLOOKUP(E416,'Facture Chronopost'!L:L,'Facture Chronopost'!X:X),IF(OR(F416=17,F416=44),F416&amp;"_"&amp;H416,IF(COUNTIF('Bibliothèque transporteurs'!C:C,F416)=0,"inconnu",_xlfn.XLOOKUP(F416,'Bibliothèque transporteurs'!C:C,'Bibliothèque transporteurs'!B:B))))</f>
        <v>16</v>
      </c>
      <c r="V416" t="str">
        <f>IF(COUNTIF('Bibliothèque transporteurs'!C:C,F416)=0,"inconnu",_xlfn.XLOOKUP(F416,'Bibliothèque transporteurs'!C:C,'Bibliothèque transporteurs'!E:E))</f>
        <v>CHRONOPOST</v>
      </c>
      <c r="W416">
        <f t="shared" si="43"/>
        <v>7.5</v>
      </c>
      <c r="Y416" s="118">
        <f t="shared" si="42"/>
        <v>7.5</v>
      </c>
      <c r="Z416" s="118" t="str">
        <f t="shared" si="39"/>
        <v>OK</v>
      </c>
    </row>
    <row r="417" spans="1:26" x14ac:dyDescent="0.2">
      <c r="A417" s="9">
        <f t="shared" si="40"/>
        <v>8.2182345110020023</v>
      </c>
      <c r="B417" s="9">
        <f t="shared" si="41"/>
        <v>7.5</v>
      </c>
      <c r="C417" s="9">
        <f t="shared" si="38"/>
        <v>7</v>
      </c>
      <c r="D417" s="8">
        <v>3752</v>
      </c>
      <c r="E417" t="s">
        <v>1384</v>
      </c>
      <c r="F417">
        <v>16</v>
      </c>
      <c r="G417" t="s">
        <v>25</v>
      </c>
      <c r="H417" t="s">
        <v>28</v>
      </c>
      <c r="O417">
        <v>7</v>
      </c>
      <c r="S417">
        <f>_xlfn.XLOOKUP(E417,'Facture Chronopost'!L:L,'Facture Chronopost'!AA:AA,"")</f>
        <v>0.5</v>
      </c>
      <c r="T417">
        <f>IF(COUNTIF('Bibliothèque transporteurs'!C:C,F417)=0,"inconnu",_xlfn.XLOOKUP(F417,'Bibliothèque transporteurs'!C:C,'Bibliothèque transporteurs'!A:A))</f>
        <v>16</v>
      </c>
      <c r="U417">
        <f>IF(OR(F417="6C",F417="6B"),_xlfn.XLOOKUP(E417,'Facture Chronopost'!L:L,'Facture Chronopost'!X:X),IF(OR(F417=17,F417=44),F417&amp;"_"&amp;H417,IF(COUNTIF('Bibliothèque transporteurs'!C:C,F417)=0,"inconnu",_xlfn.XLOOKUP(F417,'Bibliothèque transporteurs'!C:C,'Bibliothèque transporteurs'!B:B))))</f>
        <v>16</v>
      </c>
      <c r="V417" t="str">
        <f>IF(COUNTIF('Bibliothèque transporteurs'!C:C,F417)=0,"inconnu",_xlfn.XLOOKUP(F417,'Bibliothèque transporteurs'!C:C,'Bibliothèque transporteurs'!E:E))</f>
        <v>CHRONOPOST</v>
      </c>
      <c r="W417">
        <f t="shared" si="43"/>
        <v>7.5</v>
      </c>
      <c r="Y417" s="118">
        <f t="shared" si="42"/>
        <v>7.5</v>
      </c>
      <c r="Z417" s="118" t="str">
        <f t="shared" si="39"/>
        <v>OK</v>
      </c>
    </row>
    <row r="418" spans="1:26" x14ac:dyDescent="0.2">
      <c r="A418" s="9">
        <f t="shared" si="40"/>
        <v>11.035914914774118</v>
      </c>
      <c r="B418" s="9">
        <f t="shared" si="41"/>
        <v>9.9</v>
      </c>
      <c r="C418" s="9">
        <f t="shared" si="38"/>
        <v>9.4</v>
      </c>
      <c r="D418" s="8">
        <v>6235</v>
      </c>
      <c r="E418" t="s">
        <v>1461</v>
      </c>
      <c r="F418">
        <v>16</v>
      </c>
      <c r="G418" t="s">
        <v>25</v>
      </c>
      <c r="H418" t="s">
        <v>28</v>
      </c>
      <c r="O418">
        <v>9.4</v>
      </c>
      <c r="S418">
        <f>_xlfn.XLOOKUP(E418,'Facture Chronopost'!L:L,'Facture Chronopost'!AA:AA,"")</f>
        <v>0.5</v>
      </c>
      <c r="T418">
        <f>IF(COUNTIF('Bibliothèque transporteurs'!C:C,F418)=0,"inconnu",_xlfn.XLOOKUP(F418,'Bibliothèque transporteurs'!C:C,'Bibliothèque transporteurs'!A:A))</f>
        <v>16</v>
      </c>
      <c r="U418">
        <f>IF(OR(F418="6C",F418="6B"),_xlfn.XLOOKUP(E418,'Facture Chronopost'!L:L,'Facture Chronopost'!X:X),IF(OR(F418=17,F418=44),F418&amp;"_"&amp;H418,IF(COUNTIF('Bibliothèque transporteurs'!C:C,F418)=0,"inconnu",_xlfn.XLOOKUP(F418,'Bibliothèque transporteurs'!C:C,'Bibliothèque transporteurs'!B:B))))</f>
        <v>16</v>
      </c>
      <c r="V418" t="str">
        <f>IF(COUNTIF('Bibliothèque transporteurs'!C:C,F418)=0,"inconnu",_xlfn.XLOOKUP(F418,'Bibliothèque transporteurs'!C:C,'Bibliothèque transporteurs'!E:E))</f>
        <v>CHRONOPOST</v>
      </c>
      <c r="W418">
        <f t="shared" si="43"/>
        <v>9.9</v>
      </c>
      <c r="Y418" s="118">
        <f t="shared" si="42"/>
        <v>9.9</v>
      </c>
      <c r="Z418" s="118" t="str">
        <f t="shared" si="39"/>
        <v>OK</v>
      </c>
    </row>
    <row r="419" spans="1:26" x14ac:dyDescent="0.2">
      <c r="A419" s="9">
        <f t="shared" si="40"/>
        <v>8.2182345110020023</v>
      </c>
      <c r="B419" s="9">
        <f t="shared" si="41"/>
        <v>7.5</v>
      </c>
      <c r="C419" s="9">
        <f t="shared" si="38"/>
        <v>7</v>
      </c>
      <c r="D419" s="8">
        <v>3752</v>
      </c>
      <c r="E419" t="s">
        <v>1545</v>
      </c>
      <c r="F419">
        <v>16</v>
      </c>
      <c r="G419" t="s">
        <v>25</v>
      </c>
      <c r="H419" t="s">
        <v>28</v>
      </c>
      <c r="O419">
        <v>7</v>
      </c>
      <c r="S419">
        <f>_xlfn.XLOOKUP(E419,'Facture Chronopost'!L:L,'Facture Chronopost'!AA:AA,"")</f>
        <v>0.5</v>
      </c>
      <c r="T419">
        <f>IF(COUNTIF('Bibliothèque transporteurs'!C:C,F419)=0,"inconnu",_xlfn.XLOOKUP(F419,'Bibliothèque transporteurs'!C:C,'Bibliothèque transporteurs'!A:A))</f>
        <v>16</v>
      </c>
      <c r="U419">
        <f>IF(OR(F419="6C",F419="6B"),_xlfn.XLOOKUP(E419,'Facture Chronopost'!L:L,'Facture Chronopost'!X:X),IF(OR(F419=17,F419=44),F419&amp;"_"&amp;H419,IF(COUNTIF('Bibliothèque transporteurs'!C:C,F419)=0,"inconnu",_xlfn.XLOOKUP(F419,'Bibliothèque transporteurs'!C:C,'Bibliothèque transporteurs'!B:B))))</f>
        <v>16</v>
      </c>
      <c r="V419" t="str">
        <f>IF(COUNTIF('Bibliothèque transporteurs'!C:C,F419)=0,"inconnu",_xlfn.XLOOKUP(F419,'Bibliothèque transporteurs'!C:C,'Bibliothèque transporteurs'!E:E))</f>
        <v>CHRONOPOST</v>
      </c>
      <c r="W419">
        <f t="shared" si="43"/>
        <v>7.5</v>
      </c>
      <c r="Y419" s="118">
        <f t="shared" si="42"/>
        <v>7.5</v>
      </c>
      <c r="Z419" s="118" t="str">
        <f t="shared" si="39"/>
        <v>OK</v>
      </c>
    </row>
    <row r="420" spans="1:26" x14ac:dyDescent="0.2">
      <c r="A420" s="9">
        <f t="shared" si="40"/>
        <v>10.096688113516745</v>
      </c>
      <c r="B420" s="9">
        <f t="shared" si="41"/>
        <v>9.1</v>
      </c>
      <c r="C420" s="9">
        <f t="shared" si="38"/>
        <v>8.6</v>
      </c>
      <c r="D420" s="8">
        <v>6235</v>
      </c>
      <c r="E420" t="s">
        <v>1498</v>
      </c>
      <c r="F420">
        <v>16</v>
      </c>
      <c r="G420" t="s">
        <v>25</v>
      </c>
      <c r="H420" t="s">
        <v>28</v>
      </c>
      <c r="O420">
        <v>8.6</v>
      </c>
      <c r="S420">
        <f>_xlfn.XLOOKUP(E420,'Facture Chronopost'!L:L,'Facture Chronopost'!AA:AA,"")</f>
        <v>0.5</v>
      </c>
      <c r="T420">
        <f>IF(COUNTIF('Bibliothèque transporteurs'!C:C,F420)=0,"inconnu",_xlfn.XLOOKUP(F420,'Bibliothèque transporteurs'!C:C,'Bibliothèque transporteurs'!A:A))</f>
        <v>16</v>
      </c>
      <c r="U420">
        <f>IF(OR(F420="6C",F420="6B"),_xlfn.XLOOKUP(E420,'Facture Chronopost'!L:L,'Facture Chronopost'!X:X),IF(OR(F420=17,F420=44),F420&amp;"_"&amp;H420,IF(COUNTIF('Bibliothèque transporteurs'!C:C,F420)=0,"inconnu",_xlfn.XLOOKUP(F420,'Bibliothèque transporteurs'!C:C,'Bibliothèque transporteurs'!B:B))))</f>
        <v>16</v>
      </c>
      <c r="V420" t="str">
        <f>IF(COUNTIF('Bibliothèque transporteurs'!C:C,F420)=0,"inconnu",_xlfn.XLOOKUP(F420,'Bibliothèque transporteurs'!C:C,'Bibliothèque transporteurs'!E:E))</f>
        <v>CHRONOPOST</v>
      </c>
      <c r="W420">
        <f t="shared" si="43"/>
        <v>9.1</v>
      </c>
      <c r="Y420" s="118">
        <f t="shared" si="42"/>
        <v>9.1</v>
      </c>
      <c r="Z420" s="118" t="str">
        <f t="shared" si="39"/>
        <v>OK</v>
      </c>
    </row>
    <row r="421" spans="1:26" x14ac:dyDescent="0.2">
      <c r="A421" s="9">
        <f t="shared" si="40"/>
        <v>8.6878479116306888</v>
      </c>
      <c r="B421" s="9">
        <f t="shared" si="41"/>
        <v>7.9</v>
      </c>
      <c r="C421" s="9">
        <f t="shared" si="38"/>
        <v>7.4</v>
      </c>
      <c r="D421" s="8">
        <v>3752</v>
      </c>
      <c r="E421" t="s">
        <v>1418</v>
      </c>
      <c r="F421">
        <v>16</v>
      </c>
      <c r="G421" t="s">
        <v>25</v>
      </c>
      <c r="H421" t="s">
        <v>28</v>
      </c>
      <c r="O421">
        <v>7.4</v>
      </c>
      <c r="S421">
        <f>_xlfn.XLOOKUP(E421,'Facture Chronopost'!L:L,'Facture Chronopost'!AA:AA,"")</f>
        <v>0.5</v>
      </c>
      <c r="T421">
        <f>IF(COUNTIF('Bibliothèque transporteurs'!C:C,F421)=0,"inconnu",_xlfn.XLOOKUP(F421,'Bibliothèque transporteurs'!C:C,'Bibliothèque transporteurs'!A:A))</f>
        <v>16</v>
      </c>
      <c r="U421">
        <f>IF(OR(F421="6C",F421="6B"),_xlfn.XLOOKUP(E421,'Facture Chronopost'!L:L,'Facture Chronopost'!X:X),IF(OR(F421=17,F421=44),F421&amp;"_"&amp;H421,IF(COUNTIF('Bibliothèque transporteurs'!C:C,F421)=0,"inconnu",_xlfn.XLOOKUP(F421,'Bibliothèque transporteurs'!C:C,'Bibliothèque transporteurs'!B:B))))</f>
        <v>16</v>
      </c>
      <c r="V421" t="str">
        <f>IF(COUNTIF('Bibliothèque transporteurs'!C:C,F421)=0,"inconnu",_xlfn.XLOOKUP(F421,'Bibliothèque transporteurs'!C:C,'Bibliothèque transporteurs'!E:E))</f>
        <v>CHRONOPOST</v>
      </c>
      <c r="W421">
        <f t="shared" si="43"/>
        <v>7.9</v>
      </c>
      <c r="Y421" s="118">
        <f t="shared" si="42"/>
        <v>7.9</v>
      </c>
      <c r="Z421" s="118" t="str">
        <f t="shared" si="39"/>
        <v>OK</v>
      </c>
    </row>
    <row r="422" spans="1:26" x14ac:dyDescent="0.2">
      <c r="A422" s="9">
        <f t="shared" si="40"/>
        <v>8.2182345110020023</v>
      </c>
      <c r="B422" s="9">
        <f t="shared" si="41"/>
        <v>7.5</v>
      </c>
      <c r="C422" s="9">
        <f t="shared" si="38"/>
        <v>7</v>
      </c>
      <c r="D422" s="8">
        <v>3752</v>
      </c>
      <c r="E422" t="s">
        <v>1622</v>
      </c>
      <c r="F422">
        <v>16</v>
      </c>
      <c r="G422" t="s">
        <v>25</v>
      </c>
      <c r="H422" t="s">
        <v>28</v>
      </c>
      <c r="O422">
        <v>7</v>
      </c>
      <c r="S422">
        <f>_xlfn.XLOOKUP(E422,'Facture Chronopost'!L:L,'Facture Chronopost'!AA:AA,"")</f>
        <v>0.5</v>
      </c>
      <c r="T422">
        <f>IF(COUNTIF('Bibliothèque transporteurs'!C:C,F422)=0,"inconnu",_xlfn.XLOOKUP(F422,'Bibliothèque transporteurs'!C:C,'Bibliothèque transporteurs'!A:A))</f>
        <v>16</v>
      </c>
      <c r="U422">
        <f>IF(OR(F422="6C",F422="6B"),_xlfn.XLOOKUP(E422,'Facture Chronopost'!L:L,'Facture Chronopost'!X:X),IF(OR(F422=17,F422=44),F422&amp;"_"&amp;H422,IF(COUNTIF('Bibliothèque transporteurs'!C:C,F422)=0,"inconnu",_xlfn.XLOOKUP(F422,'Bibliothèque transporteurs'!C:C,'Bibliothèque transporteurs'!B:B))))</f>
        <v>16</v>
      </c>
      <c r="V422" t="str">
        <f>IF(COUNTIF('Bibliothèque transporteurs'!C:C,F422)=0,"inconnu",_xlfn.XLOOKUP(F422,'Bibliothèque transporteurs'!C:C,'Bibliothèque transporteurs'!E:E))</f>
        <v>CHRONOPOST</v>
      </c>
      <c r="W422">
        <f t="shared" si="43"/>
        <v>7.5</v>
      </c>
      <c r="Y422" s="118">
        <f t="shared" si="42"/>
        <v>7.5</v>
      </c>
      <c r="Z422" s="118" t="str">
        <f t="shared" si="39"/>
        <v>OK</v>
      </c>
    </row>
    <row r="423" spans="1:26" x14ac:dyDescent="0.2">
      <c r="A423" s="9">
        <f t="shared" si="40"/>
        <v>10.096688113516745</v>
      </c>
      <c r="B423" s="9">
        <f t="shared" si="41"/>
        <v>9.1</v>
      </c>
      <c r="C423" s="9">
        <f t="shared" si="38"/>
        <v>8.6</v>
      </c>
      <c r="D423" s="8">
        <v>6235</v>
      </c>
      <c r="E423" t="s">
        <v>1509</v>
      </c>
      <c r="F423">
        <v>16</v>
      </c>
      <c r="G423" t="s">
        <v>25</v>
      </c>
      <c r="H423" t="s">
        <v>28</v>
      </c>
      <c r="O423">
        <v>8.6</v>
      </c>
      <c r="S423">
        <f>_xlfn.XLOOKUP(E423,'Facture Chronopost'!L:L,'Facture Chronopost'!AA:AA,"")</f>
        <v>0.5</v>
      </c>
      <c r="T423">
        <f>IF(COUNTIF('Bibliothèque transporteurs'!C:C,F423)=0,"inconnu",_xlfn.XLOOKUP(F423,'Bibliothèque transporteurs'!C:C,'Bibliothèque transporteurs'!A:A))</f>
        <v>16</v>
      </c>
      <c r="U423">
        <f>IF(OR(F423="6C",F423="6B"),_xlfn.XLOOKUP(E423,'Facture Chronopost'!L:L,'Facture Chronopost'!X:X),IF(OR(F423=17,F423=44),F423&amp;"_"&amp;H423,IF(COUNTIF('Bibliothèque transporteurs'!C:C,F423)=0,"inconnu",_xlfn.XLOOKUP(F423,'Bibliothèque transporteurs'!C:C,'Bibliothèque transporteurs'!B:B))))</f>
        <v>16</v>
      </c>
      <c r="V423" t="str">
        <f>IF(COUNTIF('Bibliothèque transporteurs'!C:C,F423)=0,"inconnu",_xlfn.XLOOKUP(F423,'Bibliothèque transporteurs'!C:C,'Bibliothèque transporteurs'!E:E))</f>
        <v>CHRONOPOST</v>
      </c>
      <c r="W423">
        <f t="shared" si="43"/>
        <v>9.1</v>
      </c>
      <c r="Y423" s="118">
        <f t="shared" si="42"/>
        <v>9.1</v>
      </c>
      <c r="Z423" s="118" t="str">
        <f t="shared" si="39"/>
        <v>OK</v>
      </c>
    </row>
    <row r="424" spans="1:26" x14ac:dyDescent="0.2">
      <c r="A424" s="9">
        <f t="shared" si="40"/>
        <v>8.2182345110020023</v>
      </c>
      <c r="B424" s="9">
        <f t="shared" si="41"/>
        <v>7.5</v>
      </c>
      <c r="C424" s="9">
        <f t="shared" si="38"/>
        <v>7</v>
      </c>
      <c r="D424" s="8">
        <v>3752</v>
      </c>
      <c r="E424" t="s">
        <v>1642</v>
      </c>
      <c r="F424">
        <v>16</v>
      </c>
      <c r="G424" t="s">
        <v>25</v>
      </c>
      <c r="H424" t="s">
        <v>28</v>
      </c>
      <c r="O424">
        <v>7</v>
      </c>
      <c r="S424">
        <f>_xlfn.XLOOKUP(E424,'Facture Chronopost'!L:L,'Facture Chronopost'!AA:AA,"")</f>
        <v>0.5</v>
      </c>
      <c r="T424">
        <f>IF(COUNTIF('Bibliothèque transporteurs'!C:C,F424)=0,"inconnu",_xlfn.XLOOKUP(F424,'Bibliothèque transporteurs'!C:C,'Bibliothèque transporteurs'!A:A))</f>
        <v>16</v>
      </c>
      <c r="U424">
        <f>IF(OR(F424="6C",F424="6B"),_xlfn.XLOOKUP(E424,'Facture Chronopost'!L:L,'Facture Chronopost'!X:X),IF(OR(F424=17,F424=44),F424&amp;"_"&amp;H424,IF(COUNTIF('Bibliothèque transporteurs'!C:C,F424)=0,"inconnu",_xlfn.XLOOKUP(F424,'Bibliothèque transporteurs'!C:C,'Bibliothèque transporteurs'!B:B))))</f>
        <v>16</v>
      </c>
      <c r="V424" t="str">
        <f>IF(COUNTIF('Bibliothèque transporteurs'!C:C,F424)=0,"inconnu",_xlfn.XLOOKUP(F424,'Bibliothèque transporteurs'!C:C,'Bibliothèque transporteurs'!E:E))</f>
        <v>CHRONOPOST</v>
      </c>
      <c r="W424">
        <f t="shared" si="43"/>
        <v>7.5</v>
      </c>
      <c r="Y424" s="118">
        <f t="shared" si="42"/>
        <v>7.5</v>
      </c>
      <c r="Z424" s="118" t="str">
        <f t="shared" si="39"/>
        <v>OK</v>
      </c>
    </row>
    <row r="425" spans="1:26" x14ac:dyDescent="0.2">
      <c r="A425" s="9">
        <f t="shared" si="40"/>
        <v>8.2182345110020023</v>
      </c>
      <c r="B425" s="9">
        <f t="shared" si="41"/>
        <v>7.5</v>
      </c>
      <c r="C425" s="9">
        <f t="shared" si="38"/>
        <v>7</v>
      </c>
      <c r="D425" s="8">
        <v>3752</v>
      </c>
      <c r="E425" t="s">
        <v>1538</v>
      </c>
      <c r="F425">
        <v>16</v>
      </c>
      <c r="G425" t="s">
        <v>25</v>
      </c>
      <c r="H425" t="s">
        <v>28</v>
      </c>
      <c r="O425">
        <v>7</v>
      </c>
      <c r="S425">
        <f>_xlfn.XLOOKUP(E425,'Facture Chronopost'!L:L,'Facture Chronopost'!AA:AA,"")</f>
        <v>0.5</v>
      </c>
      <c r="T425">
        <f>IF(COUNTIF('Bibliothèque transporteurs'!C:C,F425)=0,"inconnu",_xlfn.XLOOKUP(F425,'Bibliothèque transporteurs'!C:C,'Bibliothèque transporteurs'!A:A))</f>
        <v>16</v>
      </c>
      <c r="U425">
        <f>IF(OR(F425="6C",F425="6B"),_xlfn.XLOOKUP(E425,'Facture Chronopost'!L:L,'Facture Chronopost'!X:X),IF(OR(F425=17,F425=44),F425&amp;"_"&amp;H425,IF(COUNTIF('Bibliothèque transporteurs'!C:C,F425)=0,"inconnu",_xlfn.XLOOKUP(F425,'Bibliothèque transporteurs'!C:C,'Bibliothèque transporteurs'!B:B))))</f>
        <v>16</v>
      </c>
      <c r="V425" t="str">
        <f>IF(COUNTIF('Bibliothèque transporteurs'!C:C,F425)=0,"inconnu",_xlfn.XLOOKUP(F425,'Bibliothèque transporteurs'!C:C,'Bibliothèque transporteurs'!E:E))</f>
        <v>CHRONOPOST</v>
      </c>
      <c r="W425">
        <f t="shared" si="43"/>
        <v>7.5</v>
      </c>
      <c r="Y425" s="118">
        <f t="shared" si="42"/>
        <v>7.5</v>
      </c>
      <c r="Z425" s="118" t="str">
        <f t="shared" si="39"/>
        <v>OK</v>
      </c>
    </row>
    <row r="426" spans="1:26" x14ac:dyDescent="0.2">
      <c r="A426" s="9">
        <f t="shared" si="40"/>
        <v>8.2182345110020023</v>
      </c>
      <c r="B426" s="9">
        <f t="shared" si="41"/>
        <v>7.5</v>
      </c>
      <c r="C426" s="9">
        <f t="shared" si="38"/>
        <v>7</v>
      </c>
      <c r="D426" s="8">
        <v>3752</v>
      </c>
      <c r="E426" t="s">
        <v>1421</v>
      </c>
      <c r="F426">
        <v>16</v>
      </c>
      <c r="G426" t="s">
        <v>25</v>
      </c>
      <c r="H426" t="s">
        <v>28</v>
      </c>
      <c r="O426">
        <v>7</v>
      </c>
      <c r="S426">
        <f>_xlfn.XLOOKUP(E426,'Facture Chronopost'!L:L,'Facture Chronopost'!AA:AA,"")</f>
        <v>0.5</v>
      </c>
      <c r="T426">
        <f>IF(COUNTIF('Bibliothèque transporteurs'!C:C,F426)=0,"inconnu",_xlfn.XLOOKUP(F426,'Bibliothèque transporteurs'!C:C,'Bibliothèque transporteurs'!A:A))</f>
        <v>16</v>
      </c>
      <c r="U426">
        <f>IF(OR(F426="6C",F426="6B"),_xlfn.XLOOKUP(E426,'Facture Chronopost'!L:L,'Facture Chronopost'!X:X),IF(OR(F426=17,F426=44),F426&amp;"_"&amp;H426,IF(COUNTIF('Bibliothèque transporteurs'!C:C,F426)=0,"inconnu",_xlfn.XLOOKUP(F426,'Bibliothèque transporteurs'!C:C,'Bibliothèque transporteurs'!B:B))))</f>
        <v>16</v>
      </c>
      <c r="V426" t="str">
        <f>IF(COUNTIF('Bibliothèque transporteurs'!C:C,F426)=0,"inconnu",_xlfn.XLOOKUP(F426,'Bibliothèque transporteurs'!C:C,'Bibliothèque transporteurs'!E:E))</f>
        <v>CHRONOPOST</v>
      </c>
      <c r="W426">
        <f t="shared" si="43"/>
        <v>7.5</v>
      </c>
      <c r="Y426" s="118">
        <f t="shared" si="42"/>
        <v>7.5</v>
      </c>
      <c r="Z426" s="118" t="str">
        <f t="shared" si="39"/>
        <v>OK</v>
      </c>
    </row>
    <row r="427" spans="1:26" x14ac:dyDescent="0.2">
      <c r="A427" s="9">
        <f t="shared" si="40"/>
        <v>8.2182345110020023</v>
      </c>
      <c r="B427" s="9">
        <f t="shared" si="41"/>
        <v>7.5</v>
      </c>
      <c r="C427" s="9">
        <f t="shared" si="38"/>
        <v>7</v>
      </c>
      <c r="D427" s="8">
        <v>3752</v>
      </c>
      <c r="E427" t="s">
        <v>1521</v>
      </c>
      <c r="F427">
        <v>16</v>
      </c>
      <c r="G427" t="s">
        <v>25</v>
      </c>
      <c r="H427" t="s">
        <v>28</v>
      </c>
      <c r="O427">
        <v>7</v>
      </c>
      <c r="S427">
        <f>_xlfn.XLOOKUP(E427,'Facture Chronopost'!L:L,'Facture Chronopost'!AA:AA,"")</f>
        <v>0.5</v>
      </c>
      <c r="T427">
        <f>IF(COUNTIF('Bibliothèque transporteurs'!C:C,F427)=0,"inconnu",_xlfn.XLOOKUP(F427,'Bibliothèque transporteurs'!C:C,'Bibliothèque transporteurs'!A:A))</f>
        <v>16</v>
      </c>
      <c r="U427">
        <f>IF(OR(F427="6C",F427="6B"),_xlfn.XLOOKUP(E427,'Facture Chronopost'!L:L,'Facture Chronopost'!X:X),IF(OR(F427=17,F427=44),F427&amp;"_"&amp;H427,IF(COUNTIF('Bibliothèque transporteurs'!C:C,F427)=0,"inconnu",_xlfn.XLOOKUP(F427,'Bibliothèque transporteurs'!C:C,'Bibliothèque transporteurs'!B:B))))</f>
        <v>16</v>
      </c>
      <c r="V427" t="str">
        <f>IF(COUNTIF('Bibliothèque transporteurs'!C:C,F427)=0,"inconnu",_xlfn.XLOOKUP(F427,'Bibliothèque transporteurs'!C:C,'Bibliothèque transporteurs'!E:E))</f>
        <v>CHRONOPOST</v>
      </c>
      <c r="W427">
        <f t="shared" si="43"/>
        <v>7.5</v>
      </c>
      <c r="Y427" s="118">
        <f t="shared" si="42"/>
        <v>7.5</v>
      </c>
      <c r="Z427" s="118" t="str">
        <f t="shared" si="39"/>
        <v>OK</v>
      </c>
    </row>
    <row r="428" spans="1:26" x14ac:dyDescent="0.2">
      <c r="A428" s="9">
        <f t="shared" si="40"/>
        <v>8.2182345110020023</v>
      </c>
      <c r="B428" s="9">
        <f t="shared" si="41"/>
        <v>7.5</v>
      </c>
      <c r="C428" s="9">
        <f t="shared" si="38"/>
        <v>7</v>
      </c>
      <c r="D428" s="8">
        <v>3752</v>
      </c>
      <c r="E428" t="s">
        <v>1515</v>
      </c>
      <c r="F428">
        <v>16</v>
      </c>
      <c r="G428" t="s">
        <v>25</v>
      </c>
      <c r="H428" t="s">
        <v>28</v>
      </c>
      <c r="O428">
        <v>7</v>
      </c>
      <c r="S428">
        <f>_xlfn.XLOOKUP(E428,'Facture Chronopost'!L:L,'Facture Chronopost'!AA:AA,"")</f>
        <v>0.5</v>
      </c>
      <c r="T428">
        <f>IF(COUNTIF('Bibliothèque transporteurs'!C:C,F428)=0,"inconnu",_xlfn.XLOOKUP(F428,'Bibliothèque transporteurs'!C:C,'Bibliothèque transporteurs'!A:A))</f>
        <v>16</v>
      </c>
      <c r="U428">
        <f>IF(OR(F428="6C",F428="6B"),_xlfn.XLOOKUP(E428,'Facture Chronopost'!L:L,'Facture Chronopost'!X:X),IF(OR(F428=17,F428=44),F428&amp;"_"&amp;H428,IF(COUNTIF('Bibliothèque transporteurs'!C:C,F428)=0,"inconnu",_xlfn.XLOOKUP(F428,'Bibliothèque transporteurs'!C:C,'Bibliothèque transporteurs'!B:B))))</f>
        <v>16</v>
      </c>
      <c r="V428" t="str">
        <f>IF(COUNTIF('Bibliothèque transporteurs'!C:C,F428)=0,"inconnu",_xlfn.XLOOKUP(F428,'Bibliothèque transporteurs'!C:C,'Bibliothèque transporteurs'!E:E))</f>
        <v>CHRONOPOST</v>
      </c>
      <c r="W428">
        <f t="shared" si="43"/>
        <v>7.5</v>
      </c>
      <c r="Y428" s="118">
        <f t="shared" si="42"/>
        <v>7.5</v>
      </c>
      <c r="Z428" s="118" t="str">
        <f t="shared" si="39"/>
        <v>OK</v>
      </c>
    </row>
    <row r="429" spans="1:26" x14ac:dyDescent="0.2">
      <c r="A429" s="9">
        <f t="shared" si="40"/>
        <v>8.2182345110020023</v>
      </c>
      <c r="B429" s="9">
        <f t="shared" si="41"/>
        <v>7.5</v>
      </c>
      <c r="C429" s="9">
        <f t="shared" si="38"/>
        <v>7</v>
      </c>
      <c r="D429" s="8">
        <v>3752</v>
      </c>
      <c r="E429" t="s">
        <v>1490</v>
      </c>
      <c r="F429">
        <v>16</v>
      </c>
      <c r="G429" t="s">
        <v>25</v>
      </c>
      <c r="H429" t="s">
        <v>28</v>
      </c>
      <c r="O429">
        <v>7</v>
      </c>
      <c r="S429">
        <f>_xlfn.XLOOKUP(E429,'Facture Chronopost'!L:L,'Facture Chronopost'!AA:AA,"")</f>
        <v>0.5</v>
      </c>
      <c r="T429">
        <f>IF(COUNTIF('Bibliothèque transporteurs'!C:C,F429)=0,"inconnu",_xlfn.XLOOKUP(F429,'Bibliothèque transporteurs'!C:C,'Bibliothèque transporteurs'!A:A))</f>
        <v>16</v>
      </c>
      <c r="U429">
        <f>IF(OR(F429="6C",F429="6B"),_xlfn.XLOOKUP(E429,'Facture Chronopost'!L:L,'Facture Chronopost'!X:X),IF(OR(F429=17,F429=44),F429&amp;"_"&amp;H429,IF(COUNTIF('Bibliothèque transporteurs'!C:C,F429)=0,"inconnu",_xlfn.XLOOKUP(F429,'Bibliothèque transporteurs'!C:C,'Bibliothèque transporteurs'!B:B))))</f>
        <v>16</v>
      </c>
      <c r="V429" t="str">
        <f>IF(COUNTIF('Bibliothèque transporteurs'!C:C,F429)=0,"inconnu",_xlfn.XLOOKUP(F429,'Bibliothèque transporteurs'!C:C,'Bibliothèque transporteurs'!E:E))</f>
        <v>CHRONOPOST</v>
      </c>
      <c r="W429">
        <f t="shared" si="43"/>
        <v>7.5</v>
      </c>
      <c r="Y429" s="118">
        <f t="shared" si="42"/>
        <v>7.5</v>
      </c>
      <c r="Z429" s="118" t="str">
        <f t="shared" si="39"/>
        <v>OK</v>
      </c>
    </row>
    <row r="430" spans="1:26" x14ac:dyDescent="0.2">
      <c r="A430" s="9">
        <f t="shared" si="40"/>
        <v>8.2182345110020023</v>
      </c>
      <c r="B430" s="9">
        <f t="shared" si="41"/>
        <v>7.5</v>
      </c>
      <c r="C430" s="9">
        <f t="shared" si="38"/>
        <v>7</v>
      </c>
      <c r="D430" s="8">
        <v>3752</v>
      </c>
      <c r="E430" t="s">
        <v>1393</v>
      </c>
      <c r="F430">
        <v>16</v>
      </c>
      <c r="G430" t="s">
        <v>25</v>
      </c>
      <c r="H430" t="s">
        <v>182</v>
      </c>
      <c r="O430">
        <v>7</v>
      </c>
      <c r="S430">
        <f>_xlfn.XLOOKUP(E430,'Facture Chronopost'!L:L,'Facture Chronopost'!AA:AA,"")</f>
        <v>0.5</v>
      </c>
      <c r="T430">
        <f>IF(COUNTIF('Bibliothèque transporteurs'!C:C,F430)=0,"inconnu",_xlfn.XLOOKUP(F430,'Bibliothèque transporteurs'!C:C,'Bibliothèque transporteurs'!A:A))</f>
        <v>16</v>
      </c>
      <c r="U430">
        <f>IF(OR(F430="6C",F430="6B"),_xlfn.XLOOKUP(E430,'Facture Chronopost'!L:L,'Facture Chronopost'!X:X),IF(OR(F430=17,F430=44),F430&amp;"_"&amp;H430,IF(COUNTIF('Bibliothèque transporteurs'!C:C,F430)=0,"inconnu",_xlfn.XLOOKUP(F430,'Bibliothèque transporteurs'!C:C,'Bibliothèque transporteurs'!B:B))))</f>
        <v>16</v>
      </c>
      <c r="V430" t="str">
        <f>IF(COUNTIF('Bibliothèque transporteurs'!C:C,F430)=0,"inconnu",_xlfn.XLOOKUP(F430,'Bibliothèque transporteurs'!C:C,'Bibliothèque transporteurs'!E:E))</f>
        <v>CHRONOPOST</v>
      </c>
      <c r="W430">
        <f t="shared" si="43"/>
        <v>7.5</v>
      </c>
      <c r="Y430" s="118">
        <f t="shared" si="42"/>
        <v>7.5</v>
      </c>
      <c r="Z430" s="118" t="str">
        <f t="shared" si="39"/>
        <v>OK</v>
      </c>
    </row>
    <row r="431" spans="1:26" x14ac:dyDescent="0.2">
      <c r="A431" s="9">
        <f t="shared" si="40"/>
        <v>8.2182345110020023</v>
      </c>
      <c r="B431" s="9">
        <f t="shared" si="41"/>
        <v>7.5</v>
      </c>
      <c r="C431" s="9">
        <f t="shared" si="38"/>
        <v>7</v>
      </c>
      <c r="D431" s="8">
        <v>3752</v>
      </c>
      <c r="E431" t="s">
        <v>1387</v>
      </c>
      <c r="F431">
        <v>16</v>
      </c>
      <c r="G431" t="s">
        <v>25</v>
      </c>
      <c r="H431" t="s">
        <v>28</v>
      </c>
      <c r="O431">
        <v>7</v>
      </c>
      <c r="S431">
        <f>_xlfn.XLOOKUP(E431,'Facture Chronopost'!L:L,'Facture Chronopost'!AA:AA,"")</f>
        <v>0.5</v>
      </c>
      <c r="T431">
        <f>IF(COUNTIF('Bibliothèque transporteurs'!C:C,F431)=0,"inconnu",_xlfn.XLOOKUP(F431,'Bibliothèque transporteurs'!C:C,'Bibliothèque transporteurs'!A:A))</f>
        <v>16</v>
      </c>
      <c r="U431">
        <f>IF(OR(F431="6C",F431="6B"),_xlfn.XLOOKUP(E431,'Facture Chronopost'!L:L,'Facture Chronopost'!X:X),IF(OR(F431=17,F431=44),F431&amp;"_"&amp;H431,IF(COUNTIF('Bibliothèque transporteurs'!C:C,F431)=0,"inconnu",_xlfn.XLOOKUP(F431,'Bibliothèque transporteurs'!C:C,'Bibliothèque transporteurs'!B:B))))</f>
        <v>16</v>
      </c>
      <c r="V431" t="str">
        <f>IF(COUNTIF('Bibliothèque transporteurs'!C:C,F431)=0,"inconnu",_xlfn.XLOOKUP(F431,'Bibliothèque transporteurs'!C:C,'Bibliothèque transporteurs'!E:E))</f>
        <v>CHRONOPOST</v>
      </c>
      <c r="W431">
        <f t="shared" si="43"/>
        <v>7.5</v>
      </c>
      <c r="Y431" s="118">
        <f t="shared" si="42"/>
        <v>7.5</v>
      </c>
      <c r="Z431" s="118" t="str">
        <f t="shared" si="39"/>
        <v>OK</v>
      </c>
    </row>
    <row r="432" spans="1:26" x14ac:dyDescent="0.2">
      <c r="A432" s="9">
        <f t="shared" si="40"/>
        <v>8.2182345110020023</v>
      </c>
      <c r="B432" s="9">
        <f t="shared" si="41"/>
        <v>7.5</v>
      </c>
      <c r="C432" s="9">
        <f t="shared" si="38"/>
        <v>7</v>
      </c>
      <c r="D432" s="8">
        <v>3752</v>
      </c>
      <c r="E432" t="s">
        <v>1639</v>
      </c>
      <c r="F432">
        <v>16</v>
      </c>
      <c r="G432" t="s">
        <v>25</v>
      </c>
      <c r="H432" t="s">
        <v>28</v>
      </c>
      <c r="O432">
        <v>7</v>
      </c>
      <c r="S432">
        <f>_xlfn.XLOOKUP(E432,'Facture Chronopost'!L:L,'Facture Chronopost'!AA:AA,"")</f>
        <v>0.5</v>
      </c>
      <c r="T432">
        <f>IF(COUNTIF('Bibliothèque transporteurs'!C:C,F432)=0,"inconnu",_xlfn.XLOOKUP(F432,'Bibliothèque transporteurs'!C:C,'Bibliothèque transporteurs'!A:A))</f>
        <v>16</v>
      </c>
      <c r="U432">
        <f>IF(OR(F432="6C",F432="6B"),_xlfn.XLOOKUP(E432,'Facture Chronopost'!L:L,'Facture Chronopost'!X:X),IF(OR(F432=17,F432=44),F432&amp;"_"&amp;H432,IF(COUNTIF('Bibliothèque transporteurs'!C:C,F432)=0,"inconnu",_xlfn.XLOOKUP(F432,'Bibliothèque transporteurs'!C:C,'Bibliothèque transporteurs'!B:B))))</f>
        <v>16</v>
      </c>
      <c r="V432" t="str">
        <f>IF(COUNTIF('Bibliothèque transporteurs'!C:C,F432)=0,"inconnu",_xlfn.XLOOKUP(F432,'Bibliothèque transporteurs'!C:C,'Bibliothèque transporteurs'!E:E))</f>
        <v>CHRONOPOST</v>
      </c>
      <c r="W432">
        <f t="shared" si="43"/>
        <v>7.5</v>
      </c>
      <c r="Y432" s="118">
        <f t="shared" si="42"/>
        <v>7.5</v>
      </c>
      <c r="Z432" s="118" t="str">
        <f t="shared" si="39"/>
        <v>OK</v>
      </c>
    </row>
    <row r="433" spans="1:26" x14ac:dyDescent="0.2">
      <c r="A433" s="9">
        <f t="shared" si="40"/>
        <v>8.2182345110020023</v>
      </c>
      <c r="B433" s="9">
        <f t="shared" si="41"/>
        <v>7.5</v>
      </c>
      <c r="C433" s="9">
        <f t="shared" si="38"/>
        <v>7</v>
      </c>
      <c r="D433" s="8">
        <v>3752</v>
      </c>
      <c r="E433" t="s">
        <v>1633</v>
      </c>
      <c r="F433">
        <v>16</v>
      </c>
      <c r="G433" t="s">
        <v>25</v>
      </c>
      <c r="H433" t="s">
        <v>28</v>
      </c>
      <c r="O433">
        <v>7</v>
      </c>
      <c r="S433">
        <f>_xlfn.XLOOKUP(E433,'Facture Chronopost'!L:L,'Facture Chronopost'!AA:AA,"")</f>
        <v>0.5</v>
      </c>
      <c r="T433">
        <f>IF(COUNTIF('Bibliothèque transporteurs'!C:C,F433)=0,"inconnu",_xlfn.XLOOKUP(F433,'Bibliothèque transporteurs'!C:C,'Bibliothèque transporteurs'!A:A))</f>
        <v>16</v>
      </c>
      <c r="U433">
        <f>IF(OR(F433="6C",F433="6B"),_xlfn.XLOOKUP(E433,'Facture Chronopost'!L:L,'Facture Chronopost'!X:X),IF(OR(F433=17,F433=44),F433&amp;"_"&amp;H433,IF(COUNTIF('Bibliothèque transporteurs'!C:C,F433)=0,"inconnu",_xlfn.XLOOKUP(F433,'Bibliothèque transporteurs'!C:C,'Bibliothèque transporteurs'!B:B))))</f>
        <v>16</v>
      </c>
      <c r="V433" t="str">
        <f>IF(COUNTIF('Bibliothèque transporteurs'!C:C,F433)=0,"inconnu",_xlfn.XLOOKUP(F433,'Bibliothèque transporteurs'!C:C,'Bibliothèque transporteurs'!E:E))</f>
        <v>CHRONOPOST</v>
      </c>
      <c r="W433">
        <f t="shared" si="43"/>
        <v>7.5</v>
      </c>
      <c r="Y433" s="118">
        <f t="shared" si="42"/>
        <v>7.5</v>
      </c>
      <c r="Z433" s="118" t="str">
        <f t="shared" si="39"/>
        <v>OK</v>
      </c>
    </row>
    <row r="434" spans="1:26" x14ac:dyDescent="0.2">
      <c r="A434" s="9">
        <f t="shared" si="40"/>
        <v>10.096688113516745</v>
      </c>
      <c r="B434" s="9">
        <f t="shared" si="41"/>
        <v>9.1</v>
      </c>
      <c r="C434" s="9">
        <f t="shared" si="38"/>
        <v>8.6</v>
      </c>
      <c r="D434" s="8">
        <v>6235</v>
      </c>
      <c r="E434" t="s">
        <v>1478</v>
      </c>
      <c r="F434">
        <v>16</v>
      </c>
      <c r="G434" t="s">
        <v>25</v>
      </c>
      <c r="H434" t="s">
        <v>28</v>
      </c>
      <c r="O434">
        <v>8.6</v>
      </c>
      <c r="S434">
        <f>_xlfn.XLOOKUP(E434,'Facture Chronopost'!L:L,'Facture Chronopost'!AA:AA,"")</f>
        <v>0.5</v>
      </c>
      <c r="T434">
        <f>IF(COUNTIF('Bibliothèque transporteurs'!C:C,F434)=0,"inconnu",_xlfn.XLOOKUP(F434,'Bibliothèque transporteurs'!C:C,'Bibliothèque transporteurs'!A:A))</f>
        <v>16</v>
      </c>
      <c r="U434">
        <f>IF(OR(F434="6C",F434="6B"),_xlfn.XLOOKUP(E434,'Facture Chronopost'!L:L,'Facture Chronopost'!X:X),IF(OR(F434=17,F434=44),F434&amp;"_"&amp;H434,IF(COUNTIF('Bibliothèque transporteurs'!C:C,F434)=0,"inconnu",_xlfn.XLOOKUP(F434,'Bibliothèque transporteurs'!C:C,'Bibliothèque transporteurs'!B:B))))</f>
        <v>16</v>
      </c>
      <c r="V434" t="str">
        <f>IF(COUNTIF('Bibliothèque transporteurs'!C:C,F434)=0,"inconnu",_xlfn.XLOOKUP(F434,'Bibliothèque transporteurs'!C:C,'Bibliothèque transporteurs'!E:E))</f>
        <v>CHRONOPOST</v>
      </c>
      <c r="W434">
        <f t="shared" si="43"/>
        <v>9.1</v>
      </c>
      <c r="Y434" s="118">
        <f t="shared" si="42"/>
        <v>9.1</v>
      </c>
      <c r="Z434" s="118" t="str">
        <f t="shared" si="39"/>
        <v>OK</v>
      </c>
    </row>
    <row r="435" spans="1:26" x14ac:dyDescent="0.2">
      <c r="A435" s="9">
        <f t="shared" si="40"/>
        <v>8.2182345110020023</v>
      </c>
      <c r="B435" s="9">
        <f t="shared" si="41"/>
        <v>7.5</v>
      </c>
      <c r="C435" s="9">
        <f t="shared" si="38"/>
        <v>7</v>
      </c>
      <c r="D435" s="8">
        <v>3752</v>
      </c>
      <c r="E435" t="s">
        <v>1648</v>
      </c>
      <c r="F435">
        <v>16</v>
      </c>
      <c r="G435" t="s">
        <v>25</v>
      </c>
      <c r="H435" t="s">
        <v>28</v>
      </c>
      <c r="O435">
        <v>7</v>
      </c>
      <c r="S435">
        <f>_xlfn.XLOOKUP(E435,'Facture Chronopost'!L:L,'Facture Chronopost'!AA:AA,"")</f>
        <v>0.5</v>
      </c>
      <c r="T435">
        <f>IF(COUNTIF('Bibliothèque transporteurs'!C:C,F435)=0,"inconnu",_xlfn.XLOOKUP(F435,'Bibliothèque transporteurs'!C:C,'Bibliothèque transporteurs'!A:A))</f>
        <v>16</v>
      </c>
      <c r="U435">
        <f>IF(OR(F435="6C",F435="6B"),_xlfn.XLOOKUP(E435,'Facture Chronopost'!L:L,'Facture Chronopost'!X:X),IF(OR(F435=17,F435=44),F435&amp;"_"&amp;H435,IF(COUNTIF('Bibliothèque transporteurs'!C:C,F435)=0,"inconnu",_xlfn.XLOOKUP(F435,'Bibliothèque transporteurs'!C:C,'Bibliothèque transporteurs'!B:B))))</f>
        <v>16</v>
      </c>
      <c r="V435" t="str">
        <f>IF(COUNTIF('Bibliothèque transporteurs'!C:C,F435)=0,"inconnu",_xlfn.XLOOKUP(F435,'Bibliothèque transporteurs'!C:C,'Bibliothèque transporteurs'!E:E))</f>
        <v>CHRONOPOST</v>
      </c>
      <c r="W435">
        <f t="shared" si="43"/>
        <v>7.5</v>
      </c>
      <c r="Y435" s="118">
        <f t="shared" si="42"/>
        <v>7.5</v>
      </c>
      <c r="Z435" s="118" t="str">
        <f t="shared" si="39"/>
        <v>OK</v>
      </c>
    </row>
    <row r="436" spans="1:26" x14ac:dyDescent="0.2">
      <c r="A436" s="9">
        <f t="shared" si="40"/>
        <v>8.2182345110020023</v>
      </c>
      <c r="B436" s="9">
        <f t="shared" si="41"/>
        <v>7.5</v>
      </c>
      <c r="C436" s="9">
        <f t="shared" si="38"/>
        <v>7</v>
      </c>
      <c r="D436" s="8">
        <v>3752</v>
      </c>
      <c r="E436" t="s">
        <v>1452</v>
      </c>
      <c r="F436">
        <v>16</v>
      </c>
      <c r="G436" t="s">
        <v>25</v>
      </c>
      <c r="H436" t="s">
        <v>28</v>
      </c>
      <c r="O436">
        <v>7</v>
      </c>
      <c r="S436">
        <f>_xlfn.XLOOKUP(E436,'Facture Chronopost'!L:L,'Facture Chronopost'!AA:AA,"")</f>
        <v>0.5</v>
      </c>
      <c r="T436">
        <f>IF(COUNTIF('Bibliothèque transporteurs'!C:C,F436)=0,"inconnu",_xlfn.XLOOKUP(F436,'Bibliothèque transporteurs'!C:C,'Bibliothèque transporteurs'!A:A))</f>
        <v>16</v>
      </c>
      <c r="U436">
        <f>IF(OR(F436="6C",F436="6B"),_xlfn.XLOOKUP(E436,'Facture Chronopost'!L:L,'Facture Chronopost'!X:X),IF(OR(F436=17,F436=44),F436&amp;"_"&amp;H436,IF(COUNTIF('Bibliothèque transporteurs'!C:C,F436)=0,"inconnu",_xlfn.XLOOKUP(F436,'Bibliothèque transporteurs'!C:C,'Bibliothèque transporteurs'!B:B))))</f>
        <v>16</v>
      </c>
      <c r="V436" t="str">
        <f>IF(COUNTIF('Bibliothèque transporteurs'!C:C,F436)=0,"inconnu",_xlfn.XLOOKUP(F436,'Bibliothèque transporteurs'!C:C,'Bibliothèque transporteurs'!E:E))</f>
        <v>CHRONOPOST</v>
      </c>
      <c r="W436">
        <f t="shared" si="43"/>
        <v>7.5</v>
      </c>
      <c r="Y436" s="118">
        <f t="shared" si="42"/>
        <v>7.5</v>
      </c>
      <c r="Z436" s="118" t="str">
        <f t="shared" si="39"/>
        <v>OK</v>
      </c>
    </row>
    <row r="437" spans="1:26" x14ac:dyDescent="0.2">
      <c r="A437" s="9">
        <f t="shared" si="40"/>
        <v>8.2182345110020023</v>
      </c>
      <c r="B437" s="9">
        <f t="shared" si="41"/>
        <v>7.5</v>
      </c>
      <c r="C437" s="9">
        <f t="shared" si="38"/>
        <v>7</v>
      </c>
      <c r="D437" s="8">
        <v>3752</v>
      </c>
      <c r="E437" t="s">
        <v>1476</v>
      </c>
      <c r="F437">
        <v>16</v>
      </c>
      <c r="G437" t="s">
        <v>25</v>
      </c>
      <c r="H437" t="s">
        <v>28</v>
      </c>
      <c r="O437">
        <v>7</v>
      </c>
      <c r="S437">
        <f>_xlfn.XLOOKUP(E437,'Facture Chronopost'!L:L,'Facture Chronopost'!AA:AA,"")</f>
        <v>0.5</v>
      </c>
      <c r="T437">
        <f>IF(COUNTIF('Bibliothèque transporteurs'!C:C,F437)=0,"inconnu",_xlfn.XLOOKUP(F437,'Bibliothèque transporteurs'!C:C,'Bibliothèque transporteurs'!A:A))</f>
        <v>16</v>
      </c>
      <c r="U437">
        <f>IF(OR(F437="6C",F437="6B"),_xlfn.XLOOKUP(E437,'Facture Chronopost'!L:L,'Facture Chronopost'!X:X),IF(OR(F437=17,F437=44),F437&amp;"_"&amp;H437,IF(COUNTIF('Bibliothèque transporteurs'!C:C,F437)=0,"inconnu",_xlfn.XLOOKUP(F437,'Bibliothèque transporteurs'!C:C,'Bibliothèque transporteurs'!B:B))))</f>
        <v>16</v>
      </c>
      <c r="V437" t="str">
        <f>IF(COUNTIF('Bibliothèque transporteurs'!C:C,F437)=0,"inconnu",_xlfn.XLOOKUP(F437,'Bibliothèque transporteurs'!C:C,'Bibliothèque transporteurs'!E:E))</f>
        <v>CHRONOPOST</v>
      </c>
      <c r="W437">
        <f t="shared" si="43"/>
        <v>7.5</v>
      </c>
      <c r="Y437" s="118">
        <f t="shared" si="42"/>
        <v>7.5</v>
      </c>
      <c r="Z437" s="118" t="str">
        <f t="shared" si="39"/>
        <v>OK</v>
      </c>
    </row>
    <row r="438" spans="1:26" x14ac:dyDescent="0.2">
      <c r="A438" s="9">
        <f t="shared" si="40"/>
        <v>8.2182345110020023</v>
      </c>
      <c r="B438" s="9">
        <f t="shared" si="41"/>
        <v>7.5</v>
      </c>
      <c r="C438" s="9">
        <f t="shared" si="38"/>
        <v>7</v>
      </c>
      <c r="D438" s="8">
        <v>3752</v>
      </c>
      <c r="E438" t="s">
        <v>1512</v>
      </c>
      <c r="F438">
        <v>16</v>
      </c>
      <c r="G438" t="s">
        <v>25</v>
      </c>
      <c r="H438" t="s">
        <v>28</v>
      </c>
      <c r="O438">
        <v>7</v>
      </c>
      <c r="S438">
        <f>_xlfn.XLOOKUP(E438,'Facture Chronopost'!L:L,'Facture Chronopost'!AA:AA,"")</f>
        <v>0.5</v>
      </c>
      <c r="T438">
        <f>IF(COUNTIF('Bibliothèque transporteurs'!C:C,F438)=0,"inconnu",_xlfn.XLOOKUP(F438,'Bibliothèque transporteurs'!C:C,'Bibliothèque transporteurs'!A:A))</f>
        <v>16</v>
      </c>
      <c r="U438">
        <f>IF(OR(F438="6C",F438="6B"),_xlfn.XLOOKUP(E438,'Facture Chronopost'!L:L,'Facture Chronopost'!X:X),IF(OR(F438=17,F438=44),F438&amp;"_"&amp;H438,IF(COUNTIF('Bibliothèque transporteurs'!C:C,F438)=0,"inconnu",_xlfn.XLOOKUP(F438,'Bibliothèque transporteurs'!C:C,'Bibliothèque transporteurs'!B:B))))</f>
        <v>16</v>
      </c>
      <c r="V438" t="str">
        <f>IF(COUNTIF('Bibliothèque transporteurs'!C:C,F438)=0,"inconnu",_xlfn.XLOOKUP(F438,'Bibliothèque transporteurs'!C:C,'Bibliothèque transporteurs'!E:E))</f>
        <v>CHRONOPOST</v>
      </c>
      <c r="W438">
        <f t="shared" si="43"/>
        <v>7.5</v>
      </c>
      <c r="Y438" s="118">
        <f t="shared" si="42"/>
        <v>7.5</v>
      </c>
      <c r="Z438" s="118" t="str">
        <f t="shared" si="39"/>
        <v>OK</v>
      </c>
    </row>
    <row r="439" spans="1:26" x14ac:dyDescent="0.2">
      <c r="A439" s="9">
        <f t="shared" si="40"/>
        <v>18.784536025147435</v>
      </c>
      <c r="B439" s="9">
        <f t="shared" si="41"/>
        <v>16.5</v>
      </c>
      <c r="C439" s="9">
        <f t="shared" si="38"/>
        <v>16</v>
      </c>
      <c r="D439" s="8">
        <v>6235</v>
      </c>
      <c r="E439" t="s">
        <v>1630</v>
      </c>
      <c r="F439">
        <v>16</v>
      </c>
      <c r="G439" t="s">
        <v>25</v>
      </c>
      <c r="H439" t="s">
        <v>28</v>
      </c>
      <c r="O439">
        <v>16</v>
      </c>
      <c r="S439">
        <f>_xlfn.XLOOKUP(E439,'Facture Chronopost'!L:L,'Facture Chronopost'!AA:AA,"")</f>
        <v>0.5</v>
      </c>
      <c r="T439">
        <f>IF(COUNTIF('Bibliothèque transporteurs'!C:C,F439)=0,"inconnu",_xlfn.XLOOKUP(F439,'Bibliothèque transporteurs'!C:C,'Bibliothèque transporteurs'!A:A))</f>
        <v>16</v>
      </c>
      <c r="U439">
        <f>IF(OR(F439="6C",F439="6B"),_xlfn.XLOOKUP(E439,'Facture Chronopost'!L:L,'Facture Chronopost'!X:X),IF(OR(F439=17,F439=44),F439&amp;"_"&amp;H439,IF(COUNTIF('Bibliothèque transporteurs'!C:C,F439)=0,"inconnu",_xlfn.XLOOKUP(F439,'Bibliothèque transporteurs'!C:C,'Bibliothèque transporteurs'!B:B))))</f>
        <v>16</v>
      </c>
      <c r="V439" t="str">
        <f>IF(COUNTIF('Bibliothèque transporteurs'!C:C,F439)=0,"inconnu",_xlfn.XLOOKUP(F439,'Bibliothèque transporteurs'!C:C,'Bibliothèque transporteurs'!E:E))</f>
        <v>CHRONOPOST</v>
      </c>
      <c r="W439">
        <f t="shared" si="43"/>
        <v>16.5</v>
      </c>
      <c r="Y439" s="118">
        <f t="shared" si="42"/>
        <v>16.5</v>
      </c>
      <c r="Z439" s="118" t="str">
        <f t="shared" si="39"/>
        <v>OK</v>
      </c>
    </row>
    <row r="440" spans="1:26" x14ac:dyDescent="0.2">
      <c r="A440" s="9">
        <f t="shared" si="40"/>
        <v>8.2182345110020023</v>
      </c>
      <c r="B440" s="9">
        <f t="shared" si="41"/>
        <v>7.5</v>
      </c>
      <c r="C440" s="9">
        <f t="shared" si="38"/>
        <v>7</v>
      </c>
      <c r="D440" s="8">
        <v>3752</v>
      </c>
      <c r="E440" t="s">
        <v>1496</v>
      </c>
      <c r="F440">
        <v>16</v>
      </c>
      <c r="G440" t="s">
        <v>25</v>
      </c>
      <c r="H440" t="s">
        <v>28</v>
      </c>
      <c r="O440">
        <v>7</v>
      </c>
      <c r="S440">
        <f>_xlfn.XLOOKUP(E440,'Facture Chronopost'!L:L,'Facture Chronopost'!AA:AA,"")</f>
        <v>0.5</v>
      </c>
      <c r="T440">
        <f>IF(COUNTIF('Bibliothèque transporteurs'!C:C,F440)=0,"inconnu",_xlfn.XLOOKUP(F440,'Bibliothèque transporteurs'!C:C,'Bibliothèque transporteurs'!A:A))</f>
        <v>16</v>
      </c>
      <c r="U440">
        <f>IF(OR(F440="6C",F440="6B"),_xlfn.XLOOKUP(E440,'Facture Chronopost'!L:L,'Facture Chronopost'!X:X),IF(OR(F440=17,F440=44),F440&amp;"_"&amp;H440,IF(COUNTIF('Bibliothèque transporteurs'!C:C,F440)=0,"inconnu",_xlfn.XLOOKUP(F440,'Bibliothèque transporteurs'!C:C,'Bibliothèque transporteurs'!B:B))))</f>
        <v>16</v>
      </c>
      <c r="V440" t="str">
        <f>IF(COUNTIF('Bibliothèque transporteurs'!C:C,F440)=0,"inconnu",_xlfn.XLOOKUP(F440,'Bibliothèque transporteurs'!C:C,'Bibliothèque transporteurs'!E:E))</f>
        <v>CHRONOPOST</v>
      </c>
      <c r="W440">
        <f t="shared" si="43"/>
        <v>7.5</v>
      </c>
      <c r="Y440" s="118">
        <f t="shared" si="42"/>
        <v>7.5</v>
      </c>
      <c r="Z440" s="118" t="str">
        <f t="shared" si="39"/>
        <v>OK</v>
      </c>
    </row>
    <row r="441" spans="1:26" x14ac:dyDescent="0.2">
      <c r="A441" s="9">
        <f t="shared" si="40"/>
        <v>14.088402018860576</v>
      </c>
      <c r="B441" s="9">
        <f t="shared" si="41"/>
        <v>12.5</v>
      </c>
      <c r="C441" s="9">
        <f t="shared" si="38"/>
        <v>12</v>
      </c>
      <c r="D441" s="8">
        <v>3752</v>
      </c>
      <c r="E441" t="s">
        <v>1556</v>
      </c>
      <c r="F441">
        <v>16</v>
      </c>
      <c r="G441" t="s">
        <v>25</v>
      </c>
      <c r="H441" t="s">
        <v>28</v>
      </c>
      <c r="O441">
        <v>7</v>
      </c>
      <c r="Q441">
        <v>5</v>
      </c>
      <c r="S441">
        <f>_xlfn.XLOOKUP(E441,'Facture Chronopost'!L:L,'Facture Chronopost'!AA:AA,"")</f>
        <v>0.5</v>
      </c>
      <c r="T441">
        <f>IF(COUNTIF('Bibliothèque transporteurs'!C:C,F441)=0,"inconnu",_xlfn.XLOOKUP(F441,'Bibliothèque transporteurs'!C:C,'Bibliothèque transporteurs'!A:A))</f>
        <v>16</v>
      </c>
      <c r="U441">
        <f>IF(OR(F441="6C",F441="6B"),_xlfn.XLOOKUP(E441,'Facture Chronopost'!L:L,'Facture Chronopost'!X:X),IF(OR(F441=17,F441=44),F441&amp;"_"&amp;H441,IF(COUNTIF('Bibliothèque transporteurs'!C:C,F441)=0,"inconnu",_xlfn.XLOOKUP(F441,'Bibliothèque transporteurs'!C:C,'Bibliothèque transporteurs'!B:B))))</f>
        <v>16</v>
      </c>
      <c r="V441" t="str">
        <f>IF(COUNTIF('Bibliothèque transporteurs'!C:C,F441)=0,"inconnu",_xlfn.XLOOKUP(F441,'Bibliothèque transporteurs'!C:C,'Bibliothèque transporteurs'!E:E))</f>
        <v>CHRONOPOST</v>
      </c>
      <c r="W441">
        <f t="shared" si="43"/>
        <v>7.3</v>
      </c>
      <c r="Y441" s="118">
        <f t="shared" si="42"/>
        <v>7.5</v>
      </c>
      <c r="Z441" s="118" t="str">
        <f t="shared" si="39"/>
        <v>Non</v>
      </c>
    </row>
    <row r="442" spans="1:26" x14ac:dyDescent="0.2">
      <c r="A442" s="9">
        <f t="shared" si="40"/>
        <v>14.088402018860576</v>
      </c>
      <c r="B442" s="9">
        <f t="shared" si="41"/>
        <v>12.5</v>
      </c>
      <c r="C442" s="9">
        <f t="shared" si="38"/>
        <v>12</v>
      </c>
      <c r="D442" s="8">
        <v>6235</v>
      </c>
      <c r="E442" t="s">
        <v>1471</v>
      </c>
      <c r="F442">
        <v>16</v>
      </c>
      <c r="G442" t="s">
        <v>25</v>
      </c>
      <c r="H442" t="s">
        <v>182</v>
      </c>
      <c r="O442">
        <v>7</v>
      </c>
      <c r="Q442">
        <v>5</v>
      </c>
      <c r="S442">
        <f>_xlfn.XLOOKUP(E442,'Facture Chronopost'!L:L,'Facture Chronopost'!AA:AA,"")</f>
        <v>0.5</v>
      </c>
      <c r="T442">
        <f>IF(COUNTIF('Bibliothèque transporteurs'!C:C,F442)=0,"inconnu",_xlfn.XLOOKUP(F442,'Bibliothèque transporteurs'!C:C,'Bibliothèque transporteurs'!A:A))</f>
        <v>16</v>
      </c>
      <c r="U442">
        <f>IF(OR(F442="6C",F442="6B"),_xlfn.XLOOKUP(E442,'Facture Chronopost'!L:L,'Facture Chronopost'!X:X),IF(OR(F442=17,F442=44),F442&amp;"_"&amp;H442,IF(COUNTIF('Bibliothèque transporteurs'!C:C,F442)=0,"inconnu",_xlfn.XLOOKUP(F442,'Bibliothèque transporteurs'!C:C,'Bibliothèque transporteurs'!B:B))))</f>
        <v>16</v>
      </c>
      <c r="V442" t="str">
        <f>IF(COUNTIF('Bibliothèque transporteurs'!C:C,F442)=0,"inconnu",_xlfn.XLOOKUP(F442,'Bibliothèque transporteurs'!C:C,'Bibliothèque transporteurs'!E:E))</f>
        <v>CHRONOPOST</v>
      </c>
      <c r="W442">
        <f t="shared" si="43"/>
        <v>7.3</v>
      </c>
      <c r="Y442" s="118">
        <f t="shared" si="42"/>
        <v>7.5</v>
      </c>
      <c r="Z442" s="118" t="str">
        <f t="shared" si="39"/>
        <v>Non</v>
      </c>
    </row>
    <row r="443" spans="1:26" x14ac:dyDescent="0.2">
      <c r="A443" s="9">
        <f t="shared" si="40"/>
        <v>8.2182345110020023</v>
      </c>
      <c r="B443" s="9">
        <f t="shared" si="41"/>
        <v>7.5</v>
      </c>
      <c r="C443" s="9">
        <f t="shared" si="38"/>
        <v>7</v>
      </c>
      <c r="D443" s="8">
        <v>6235</v>
      </c>
      <c r="E443" t="s">
        <v>1479</v>
      </c>
      <c r="F443">
        <v>16</v>
      </c>
      <c r="G443" t="s">
        <v>25</v>
      </c>
      <c r="H443" t="s">
        <v>28</v>
      </c>
      <c r="O443">
        <v>7</v>
      </c>
      <c r="S443">
        <f>_xlfn.XLOOKUP(E443,'Facture Chronopost'!L:L,'Facture Chronopost'!AA:AA,"")</f>
        <v>0.5</v>
      </c>
      <c r="T443">
        <f>IF(COUNTIF('Bibliothèque transporteurs'!C:C,F443)=0,"inconnu",_xlfn.XLOOKUP(F443,'Bibliothèque transporteurs'!C:C,'Bibliothèque transporteurs'!A:A))</f>
        <v>16</v>
      </c>
      <c r="U443">
        <f>IF(OR(F443="6C",F443="6B"),_xlfn.XLOOKUP(E443,'Facture Chronopost'!L:L,'Facture Chronopost'!X:X),IF(OR(F443=17,F443=44),F443&amp;"_"&amp;H443,IF(COUNTIF('Bibliothèque transporteurs'!C:C,F443)=0,"inconnu",_xlfn.XLOOKUP(F443,'Bibliothèque transporteurs'!C:C,'Bibliothèque transporteurs'!B:B))))</f>
        <v>16</v>
      </c>
      <c r="V443" t="str">
        <f>IF(COUNTIF('Bibliothèque transporteurs'!C:C,F443)=0,"inconnu",_xlfn.XLOOKUP(F443,'Bibliothèque transporteurs'!C:C,'Bibliothèque transporteurs'!E:E))</f>
        <v>CHRONOPOST</v>
      </c>
      <c r="W443">
        <f t="shared" si="43"/>
        <v>7.5</v>
      </c>
      <c r="Y443" s="118">
        <f t="shared" si="42"/>
        <v>7.5</v>
      </c>
      <c r="Z443" s="118" t="str">
        <f t="shared" si="39"/>
        <v>OK</v>
      </c>
    </row>
    <row r="444" spans="1:26" x14ac:dyDescent="0.2">
      <c r="A444" s="9">
        <f t="shared" si="40"/>
        <v>8.2182345110020023</v>
      </c>
      <c r="B444" s="9">
        <f t="shared" si="41"/>
        <v>7.5</v>
      </c>
      <c r="C444" s="9">
        <f t="shared" si="38"/>
        <v>7</v>
      </c>
      <c r="D444" s="8">
        <v>3752</v>
      </c>
      <c r="E444" t="s">
        <v>1455</v>
      </c>
      <c r="F444">
        <v>16</v>
      </c>
      <c r="G444" t="s">
        <v>25</v>
      </c>
      <c r="H444" t="s">
        <v>28</v>
      </c>
      <c r="O444">
        <v>7</v>
      </c>
      <c r="S444">
        <f>_xlfn.XLOOKUP(E444,'Facture Chronopost'!L:L,'Facture Chronopost'!AA:AA,"")</f>
        <v>0.5</v>
      </c>
      <c r="T444">
        <f>IF(COUNTIF('Bibliothèque transporteurs'!C:C,F444)=0,"inconnu",_xlfn.XLOOKUP(F444,'Bibliothèque transporteurs'!C:C,'Bibliothèque transporteurs'!A:A))</f>
        <v>16</v>
      </c>
      <c r="U444">
        <f>IF(OR(F444="6C",F444="6B"),_xlfn.XLOOKUP(E444,'Facture Chronopost'!L:L,'Facture Chronopost'!X:X),IF(OR(F444=17,F444=44),F444&amp;"_"&amp;H444,IF(COUNTIF('Bibliothèque transporteurs'!C:C,F444)=0,"inconnu",_xlfn.XLOOKUP(F444,'Bibliothèque transporteurs'!C:C,'Bibliothèque transporteurs'!B:B))))</f>
        <v>16</v>
      </c>
      <c r="V444" t="str">
        <f>IF(COUNTIF('Bibliothèque transporteurs'!C:C,F444)=0,"inconnu",_xlfn.XLOOKUP(F444,'Bibliothèque transporteurs'!C:C,'Bibliothèque transporteurs'!E:E))</f>
        <v>CHRONOPOST</v>
      </c>
      <c r="W444">
        <f t="shared" si="43"/>
        <v>7.5</v>
      </c>
      <c r="Y444" s="118">
        <f t="shared" si="42"/>
        <v>7.5</v>
      </c>
      <c r="Z444" s="118" t="str">
        <f t="shared" si="39"/>
        <v>OK</v>
      </c>
    </row>
    <row r="445" spans="1:26" x14ac:dyDescent="0.2">
      <c r="A445" s="9">
        <f t="shared" si="40"/>
        <v>8.2182345110020023</v>
      </c>
      <c r="B445" s="9">
        <f t="shared" si="41"/>
        <v>7.5</v>
      </c>
      <c r="C445" s="9">
        <f t="shared" si="38"/>
        <v>7</v>
      </c>
      <c r="D445" s="8">
        <v>6235</v>
      </c>
      <c r="E445" t="s">
        <v>1532</v>
      </c>
      <c r="F445">
        <v>16</v>
      </c>
      <c r="G445" t="s">
        <v>25</v>
      </c>
      <c r="H445" t="s">
        <v>28</v>
      </c>
      <c r="O445">
        <v>7</v>
      </c>
      <c r="S445">
        <f>_xlfn.XLOOKUP(E445,'Facture Chronopost'!L:L,'Facture Chronopost'!AA:AA,"")</f>
        <v>0.5</v>
      </c>
      <c r="T445">
        <f>IF(COUNTIF('Bibliothèque transporteurs'!C:C,F445)=0,"inconnu",_xlfn.XLOOKUP(F445,'Bibliothèque transporteurs'!C:C,'Bibliothèque transporteurs'!A:A))</f>
        <v>16</v>
      </c>
      <c r="U445">
        <f>IF(OR(F445="6C",F445="6B"),_xlfn.XLOOKUP(E445,'Facture Chronopost'!L:L,'Facture Chronopost'!X:X),IF(OR(F445=17,F445=44),F445&amp;"_"&amp;H445,IF(COUNTIF('Bibliothèque transporteurs'!C:C,F445)=0,"inconnu",_xlfn.XLOOKUP(F445,'Bibliothèque transporteurs'!C:C,'Bibliothèque transporteurs'!B:B))))</f>
        <v>16</v>
      </c>
      <c r="V445" t="str">
        <f>IF(COUNTIF('Bibliothèque transporteurs'!C:C,F445)=0,"inconnu",_xlfn.XLOOKUP(F445,'Bibliothèque transporteurs'!C:C,'Bibliothèque transporteurs'!E:E))</f>
        <v>CHRONOPOST</v>
      </c>
      <c r="W445">
        <f t="shared" si="43"/>
        <v>7.5</v>
      </c>
      <c r="Y445" s="118">
        <f t="shared" si="42"/>
        <v>7.5</v>
      </c>
      <c r="Z445" s="118" t="str">
        <f t="shared" si="39"/>
        <v>OK</v>
      </c>
    </row>
    <row r="446" spans="1:26" x14ac:dyDescent="0.2">
      <c r="A446" s="9">
        <f t="shared" si="40"/>
        <v>8.2182345110020023</v>
      </c>
      <c r="B446" s="9">
        <f t="shared" si="41"/>
        <v>7.5</v>
      </c>
      <c r="C446" s="9">
        <f t="shared" ref="C446:C509" si="44">SUM(I446:Q446)-N446-P446</f>
        <v>7</v>
      </c>
      <c r="D446" s="8">
        <v>6235</v>
      </c>
      <c r="E446" t="s">
        <v>1595</v>
      </c>
      <c r="F446">
        <v>16</v>
      </c>
      <c r="G446" t="s">
        <v>25</v>
      </c>
      <c r="H446" t="s">
        <v>28</v>
      </c>
      <c r="O446">
        <v>7</v>
      </c>
      <c r="S446">
        <f>_xlfn.XLOOKUP(E446,'Facture Chronopost'!L:L,'Facture Chronopost'!AA:AA,"")</f>
        <v>0.5</v>
      </c>
      <c r="T446">
        <f>IF(COUNTIF('Bibliothèque transporteurs'!C:C,F446)=0,"inconnu",_xlfn.XLOOKUP(F446,'Bibliothèque transporteurs'!C:C,'Bibliothèque transporteurs'!A:A))</f>
        <v>16</v>
      </c>
      <c r="U446">
        <f>IF(OR(F446="6C",F446="6B"),_xlfn.XLOOKUP(E446,'Facture Chronopost'!L:L,'Facture Chronopost'!X:X),IF(OR(F446=17,F446=44),F446&amp;"_"&amp;H446,IF(COUNTIF('Bibliothèque transporteurs'!C:C,F446)=0,"inconnu",_xlfn.XLOOKUP(F446,'Bibliothèque transporteurs'!C:C,'Bibliothèque transporteurs'!B:B))))</f>
        <v>16</v>
      </c>
      <c r="V446" t="str">
        <f>IF(COUNTIF('Bibliothèque transporteurs'!C:C,F446)=0,"inconnu",_xlfn.XLOOKUP(F446,'Bibliothèque transporteurs'!C:C,'Bibliothèque transporteurs'!E:E))</f>
        <v>CHRONOPOST</v>
      </c>
      <c r="W446">
        <f t="shared" si="43"/>
        <v>7.5</v>
      </c>
      <c r="Y446" s="118">
        <f t="shared" si="42"/>
        <v>7.5</v>
      </c>
      <c r="Z446" s="118" t="str">
        <f t="shared" si="39"/>
        <v>OK</v>
      </c>
    </row>
    <row r="447" spans="1:26" x14ac:dyDescent="0.2">
      <c r="A447" s="9">
        <f t="shared" si="40"/>
        <v>8.2182345110020023</v>
      </c>
      <c r="B447" s="9">
        <f t="shared" si="41"/>
        <v>7.5</v>
      </c>
      <c r="C447" s="9">
        <f t="shared" si="44"/>
        <v>7</v>
      </c>
      <c r="D447" s="8">
        <v>3752</v>
      </c>
      <c r="E447" t="s">
        <v>1488</v>
      </c>
      <c r="F447">
        <v>16</v>
      </c>
      <c r="G447" t="s">
        <v>25</v>
      </c>
      <c r="H447" t="s">
        <v>28</v>
      </c>
      <c r="O447">
        <v>7</v>
      </c>
      <c r="S447">
        <f>_xlfn.XLOOKUP(E447,'Facture Chronopost'!L:L,'Facture Chronopost'!AA:AA,"")</f>
        <v>0.5</v>
      </c>
      <c r="T447">
        <f>IF(COUNTIF('Bibliothèque transporteurs'!C:C,F447)=0,"inconnu",_xlfn.XLOOKUP(F447,'Bibliothèque transporteurs'!C:C,'Bibliothèque transporteurs'!A:A))</f>
        <v>16</v>
      </c>
      <c r="U447">
        <f>IF(OR(F447="6C",F447="6B"),_xlfn.XLOOKUP(E447,'Facture Chronopost'!L:L,'Facture Chronopost'!X:X),IF(OR(F447=17,F447=44),F447&amp;"_"&amp;H447,IF(COUNTIF('Bibliothèque transporteurs'!C:C,F447)=0,"inconnu",_xlfn.XLOOKUP(F447,'Bibliothèque transporteurs'!C:C,'Bibliothèque transporteurs'!B:B))))</f>
        <v>16</v>
      </c>
      <c r="V447" t="str">
        <f>IF(COUNTIF('Bibliothèque transporteurs'!C:C,F447)=0,"inconnu",_xlfn.XLOOKUP(F447,'Bibliothèque transporteurs'!C:C,'Bibliothèque transporteurs'!E:E))</f>
        <v>CHRONOPOST</v>
      </c>
      <c r="W447">
        <f t="shared" si="43"/>
        <v>7.5</v>
      </c>
      <c r="Y447" s="118">
        <f t="shared" si="42"/>
        <v>7.5</v>
      </c>
      <c r="Z447" s="118" t="str">
        <f t="shared" si="39"/>
        <v>OK</v>
      </c>
    </row>
    <row r="448" spans="1:26" x14ac:dyDescent="0.2">
      <c r="A448" s="9">
        <f t="shared" si="40"/>
        <v>8.2182345110020023</v>
      </c>
      <c r="B448" s="9">
        <f t="shared" si="41"/>
        <v>7.5</v>
      </c>
      <c r="C448" s="9">
        <f t="shared" si="44"/>
        <v>7</v>
      </c>
      <c r="D448" s="8">
        <v>3752</v>
      </c>
      <c r="E448" t="s">
        <v>1427</v>
      </c>
      <c r="F448">
        <v>16</v>
      </c>
      <c r="G448" t="s">
        <v>25</v>
      </c>
      <c r="H448" t="s">
        <v>28</v>
      </c>
      <c r="O448">
        <v>7</v>
      </c>
      <c r="S448">
        <f>_xlfn.XLOOKUP(E448,'Facture Chronopost'!L:L,'Facture Chronopost'!AA:AA,"")</f>
        <v>0.5</v>
      </c>
      <c r="T448">
        <f>IF(COUNTIF('Bibliothèque transporteurs'!C:C,F448)=0,"inconnu",_xlfn.XLOOKUP(F448,'Bibliothèque transporteurs'!C:C,'Bibliothèque transporteurs'!A:A))</f>
        <v>16</v>
      </c>
      <c r="U448">
        <f>IF(OR(F448="6C",F448="6B"),_xlfn.XLOOKUP(E448,'Facture Chronopost'!L:L,'Facture Chronopost'!X:X),IF(OR(F448=17,F448=44),F448&amp;"_"&amp;H448,IF(COUNTIF('Bibliothèque transporteurs'!C:C,F448)=0,"inconnu",_xlfn.XLOOKUP(F448,'Bibliothèque transporteurs'!C:C,'Bibliothèque transporteurs'!B:B))))</f>
        <v>16</v>
      </c>
      <c r="V448" t="str">
        <f>IF(COUNTIF('Bibliothèque transporteurs'!C:C,F448)=0,"inconnu",_xlfn.XLOOKUP(F448,'Bibliothèque transporteurs'!C:C,'Bibliothèque transporteurs'!E:E))</f>
        <v>CHRONOPOST</v>
      </c>
      <c r="W448">
        <f t="shared" si="43"/>
        <v>7.5</v>
      </c>
      <c r="Y448" s="118">
        <f t="shared" si="42"/>
        <v>7.5</v>
      </c>
      <c r="Z448" s="118" t="str">
        <f t="shared" si="39"/>
        <v>OK</v>
      </c>
    </row>
    <row r="449" spans="1:26" x14ac:dyDescent="0.2">
      <c r="A449" s="9">
        <f t="shared" si="40"/>
        <v>8.2182345110020023</v>
      </c>
      <c r="B449" s="9">
        <f t="shared" si="41"/>
        <v>7.5</v>
      </c>
      <c r="C449" s="9">
        <f t="shared" si="44"/>
        <v>7</v>
      </c>
      <c r="D449" s="8">
        <v>3752</v>
      </c>
      <c r="E449" t="s">
        <v>1500</v>
      </c>
      <c r="F449">
        <v>16</v>
      </c>
      <c r="G449" t="s">
        <v>25</v>
      </c>
      <c r="H449" t="s">
        <v>28</v>
      </c>
      <c r="O449">
        <v>7</v>
      </c>
      <c r="S449">
        <f>_xlfn.XLOOKUP(E449,'Facture Chronopost'!L:L,'Facture Chronopost'!AA:AA,"")</f>
        <v>0.5</v>
      </c>
      <c r="T449">
        <f>IF(COUNTIF('Bibliothèque transporteurs'!C:C,F449)=0,"inconnu",_xlfn.XLOOKUP(F449,'Bibliothèque transporteurs'!C:C,'Bibliothèque transporteurs'!A:A))</f>
        <v>16</v>
      </c>
      <c r="U449">
        <f>IF(OR(F449="6C",F449="6B"),_xlfn.XLOOKUP(E449,'Facture Chronopost'!L:L,'Facture Chronopost'!X:X),IF(OR(F449=17,F449=44),F449&amp;"_"&amp;H449,IF(COUNTIF('Bibliothèque transporteurs'!C:C,F449)=0,"inconnu",_xlfn.XLOOKUP(F449,'Bibliothèque transporteurs'!C:C,'Bibliothèque transporteurs'!B:B))))</f>
        <v>16</v>
      </c>
      <c r="V449" t="str">
        <f>IF(COUNTIF('Bibliothèque transporteurs'!C:C,F449)=0,"inconnu",_xlfn.XLOOKUP(F449,'Bibliothèque transporteurs'!C:C,'Bibliothèque transporteurs'!E:E))</f>
        <v>CHRONOPOST</v>
      </c>
      <c r="W449">
        <f t="shared" si="43"/>
        <v>7.5</v>
      </c>
      <c r="Y449" s="118">
        <f t="shared" si="42"/>
        <v>7.5</v>
      </c>
      <c r="Z449" s="118" t="str">
        <f t="shared" si="39"/>
        <v>OK</v>
      </c>
    </row>
    <row r="450" spans="1:26" x14ac:dyDescent="0.2">
      <c r="A450" s="9">
        <f t="shared" si="40"/>
        <v>8.2182345110020023</v>
      </c>
      <c r="B450" s="9">
        <f t="shared" si="41"/>
        <v>7.5</v>
      </c>
      <c r="C450" s="9">
        <f t="shared" si="44"/>
        <v>7</v>
      </c>
      <c r="D450" s="8">
        <v>3752</v>
      </c>
      <c r="E450" t="s">
        <v>1554</v>
      </c>
      <c r="F450">
        <v>16</v>
      </c>
      <c r="G450" t="s">
        <v>25</v>
      </c>
      <c r="H450" t="s">
        <v>28</v>
      </c>
      <c r="O450">
        <v>7</v>
      </c>
      <c r="S450">
        <f>_xlfn.XLOOKUP(E450,'Facture Chronopost'!L:L,'Facture Chronopost'!AA:AA,"")</f>
        <v>0.5</v>
      </c>
      <c r="T450">
        <f>IF(COUNTIF('Bibliothèque transporteurs'!C:C,F450)=0,"inconnu",_xlfn.XLOOKUP(F450,'Bibliothèque transporteurs'!C:C,'Bibliothèque transporteurs'!A:A))</f>
        <v>16</v>
      </c>
      <c r="U450">
        <f>IF(OR(F450="6C",F450="6B"),_xlfn.XLOOKUP(E450,'Facture Chronopost'!L:L,'Facture Chronopost'!X:X),IF(OR(F450=17,F450=44),F450&amp;"_"&amp;H450,IF(COUNTIF('Bibliothèque transporteurs'!C:C,F450)=0,"inconnu",_xlfn.XLOOKUP(F450,'Bibliothèque transporteurs'!C:C,'Bibliothèque transporteurs'!B:B))))</f>
        <v>16</v>
      </c>
      <c r="V450" t="str">
        <f>IF(COUNTIF('Bibliothèque transporteurs'!C:C,F450)=0,"inconnu",_xlfn.XLOOKUP(F450,'Bibliothèque transporteurs'!C:C,'Bibliothèque transporteurs'!E:E))</f>
        <v>CHRONOPOST</v>
      </c>
      <c r="W450">
        <f t="shared" si="43"/>
        <v>7.5</v>
      </c>
      <c r="Y450" s="118">
        <f t="shared" si="42"/>
        <v>7.5</v>
      </c>
      <c r="Z450" s="118" t="str">
        <f t="shared" si="39"/>
        <v>OK</v>
      </c>
    </row>
    <row r="451" spans="1:26" x14ac:dyDescent="0.2">
      <c r="A451" s="9">
        <f t="shared" si="40"/>
        <v>8.2182345110020023</v>
      </c>
      <c r="B451" s="9">
        <f t="shared" si="41"/>
        <v>7.5</v>
      </c>
      <c r="C451" s="9">
        <f t="shared" si="44"/>
        <v>7</v>
      </c>
      <c r="D451" s="8">
        <v>3752</v>
      </c>
      <c r="E451" t="s">
        <v>1601</v>
      </c>
      <c r="F451">
        <v>16</v>
      </c>
      <c r="G451" t="s">
        <v>25</v>
      </c>
      <c r="H451" t="s">
        <v>28</v>
      </c>
      <c r="O451">
        <v>7</v>
      </c>
      <c r="S451">
        <f>_xlfn.XLOOKUP(E451,'Facture Chronopost'!L:L,'Facture Chronopost'!AA:AA,"")</f>
        <v>0.5</v>
      </c>
      <c r="T451">
        <f>IF(COUNTIF('Bibliothèque transporteurs'!C:C,F451)=0,"inconnu",_xlfn.XLOOKUP(F451,'Bibliothèque transporteurs'!C:C,'Bibliothèque transporteurs'!A:A))</f>
        <v>16</v>
      </c>
      <c r="U451">
        <f>IF(OR(F451="6C",F451="6B"),_xlfn.XLOOKUP(E451,'Facture Chronopost'!L:L,'Facture Chronopost'!X:X),IF(OR(F451=17,F451=44),F451&amp;"_"&amp;H451,IF(COUNTIF('Bibliothèque transporteurs'!C:C,F451)=0,"inconnu",_xlfn.XLOOKUP(F451,'Bibliothèque transporteurs'!C:C,'Bibliothèque transporteurs'!B:B))))</f>
        <v>16</v>
      </c>
      <c r="V451" t="str">
        <f>IF(COUNTIF('Bibliothèque transporteurs'!C:C,F451)=0,"inconnu",_xlfn.XLOOKUP(F451,'Bibliothèque transporteurs'!C:C,'Bibliothèque transporteurs'!E:E))</f>
        <v>CHRONOPOST</v>
      </c>
      <c r="W451">
        <f t="shared" si="43"/>
        <v>7.5</v>
      </c>
      <c r="Y451" s="118">
        <f t="shared" si="42"/>
        <v>7.5</v>
      </c>
      <c r="Z451" s="118" t="str">
        <f t="shared" si="39"/>
        <v>OK</v>
      </c>
    </row>
    <row r="452" spans="1:26" x14ac:dyDescent="0.2">
      <c r="A452" s="9">
        <f t="shared" si="40"/>
        <v>8.6878479116306888</v>
      </c>
      <c r="B452" s="9">
        <f t="shared" si="41"/>
        <v>7.9</v>
      </c>
      <c r="C452" s="9">
        <f t="shared" si="44"/>
        <v>7.4</v>
      </c>
      <c r="D452" s="8">
        <v>3752</v>
      </c>
      <c r="E452" t="s">
        <v>1403</v>
      </c>
      <c r="F452">
        <v>16</v>
      </c>
      <c r="G452" t="s">
        <v>25</v>
      </c>
      <c r="H452" t="s">
        <v>28</v>
      </c>
      <c r="O452">
        <v>7.4</v>
      </c>
      <c r="S452">
        <f>_xlfn.XLOOKUP(E452,'Facture Chronopost'!L:L,'Facture Chronopost'!AA:AA,"")</f>
        <v>0.5</v>
      </c>
      <c r="T452">
        <f>IF(COUNTIF('Bibliothèque transporteurs'!C:C,F452)=0,"inconnu",_xlfn.XLOOKUP(F452,'Bibliothèque transporteurs'!C:C,'Bibliothèque transporteurs'!A:A))</f>
        <v>16</v>
      </c>
      <c r="U452">
        <f>IF(OR(F452="6C",F452="6B"),_xlfn.XLOOKUP(E452,'Facture Chronopost'!L:L,'Facture Chronopost'!X:X),IF(OR(F452=17,F452=44),F452&amp;"_"&amp;H452,IF(COUNTIF('Bibliothèque transporteurs'!C:C,F452)=0,"inconnu",_xlfn.XLOOKUP(F452,'Bibliothèque transporteurs'!C:C,'Bibliothèque transporteurs'!B:B))))</f>
        <v>16</v>
      </c>
      <c r="V452" t="str">
        <f>IF(COUNTIF('Bibliothèque transporteurs'!C:C,F452)=0,"inconnu",_xlfn.XLOOKUP(F452,'Bibliothèque transporteurs'!C:C,'Bibliothèque transporteurs'!E:E))</f>
        <v>CHRONOPOST</v>
      </c>
      <c r="W452">
        <f t="shared" si="43"/>
        <v>7.9</v>
      </c>
      <c r="Y452" s="118">
        <f t="shared" si="42"/>
        <v>7.9</v>
      </c>
      <c r="Z452" s="118" t="str">
        <f t="shared" si="39"/>
        <v>OK</v>
      </c>
    </row>
    <row r="453" spans="1:26" x14ac:dyDescent="0.2">
      <c r="A453" s="9">
        <f t="shared" si="40"/>
        <v>8.2182345110020023</v>
      </c>
      <c r="B453" s="9">
        <f t="shared" si="41"/>
        <v>7.5</v>
      </c>
      <c r="C453" s="9">
        <f t="shared" si="44"/>
        <v>7</v>
      </c>
      <c r="D453" s="8">
        <v>3752</v>
      </c>
      <c r="E453" t="s">
        <v>1415</v>
      </c>
      <c r="F453">
        <v>16</v>
      </c>
      <c r="G453" t="s">
        <v>25</v>
      </c>
      <c r="H453" t="s">
        <v>28</v>
      </c>
      <c r="O453">
        <v>7</v>
      </c>
      <c r="S453">
        <f>_xlfn.XLOOKUP(E453,'Facture Chronopost'!L:L,'Facture Chronopost'!AA:AA,"")</f>
        <v>0.5</v>
      </c>
      <c r="T453">
        <f>IF(COUNTIF('Bibliothèque transporteurs'!C:C,F453)=0,"inconnu",_xlfn.XLOOKUP(F453,'Bibliothèque transporteurs'!C:C,'Bibliothèque transporteurs'!A:A))</f>
        <v>16</v>
      </c>
      <c r="U453">
        <f>IF(OR(F453="6C",F453="6B"),_xlfn.XLOOKUP(E453,'Facture Chronopost'!L:L,'Facture Chronopost'!X:X),IF(OR(F453=17,F453=44),F453&amp;"_"&amp;H453,IF(COUNTIF('Bibliothèque transporteurs'!C:C,F453)=0,"inconnu",_xlfn.XLOOKUP(F453,'Bibliothèque transporteurs'!C:C,'Bibliothèque transporteurs'!B:B))))</f>
        <v>16</v>
      </c>
      <c r="V453" t="str">
        <f>IF(COUNTIF('Bibliothèque transporteurs'!C:C,F453)=0,"inconnu",_xlfn.XLOOKUP(F453,'Bibliothèque transporteurs'!C:C,'Bibliothèque transporteurs'!E:E))</f>
        <v>CHRONOPOST</v>
      </c>
      <c r="W453">
        <f t="shared" si="43"/>
        <v>7.5</v>
      </c>
      <c r="Y453" s="118">
        <f t="shared" si="42"/>
        <v>7.5</v>
      </c>
      <c r="Z453" s="118" t="str">
        <f t="shared" si="39"/>
        <v>OK</v>
      </c>
    </row>
    <row r="454" spans="1:26" x14ac:dyDescent="0.2">
      <c r="A454" s="9">
        <f t="shared" si="40"/>
        <v>8.2182345110020023</v>
      </c>
      <c r="B454" s="9">
        <f t="shared" si="41"/>
        <v>7.5</v>
      </c>
      <c r="C454" s="9">
        <f t="shared" si="44"/>
        <v>7</v>
      </c>
      <c r="D454" s="8">
        <v>6235</v>
      </c>
      <c r="E454" t="s">
        <v>1563</v>
      </c>
      <c r="F454">
        <v>16</v>
      </c>
      <c r="G454" t="s">
        <v>25</v>
      </c>
      <c r="H454" t="s">
        <v>28</v>
      </c>
      <c r="O454">
        <v>7</v>
      </c>
      <c r="S454">
        <f>_xlfn.XLOOKUP(E454,'Facture Chronopost'!L:L,'Facture Chronopost'!AA:AA,"")</f>
        <v>0.5</v>
      </c>
      <c r="T454">
        <f>IF(COUNTIF('Bibliothèque transporteurs'!C:C,F454)=0,"inconnu",_xlfn.XLOOKUP(F454,'Bibliothèque transporteurs'!C:C,'Bibliothèque transporteurs'!A:A))</f>
        <v>16</v>
      </c>
      <c r="U454">
        <f>IF(OR(F454="6C",F454="6B"),_xlfn.XLOOKUP(E454,'Facture Chronopost'!L:L,'Facture Chronopost'!X:X),IF(OR(F454=17,F454=44),F454&amp;"_"&amp;H454,IF(COUNTIF('Bibliothèque transporteurs'!C:C,F454)=0,"inconnu",_xlfn.XLOOKUP(F454,'Bibliothèque transporteurs'!C:C,'Bibliothèque transporteurs'!B:B))))</f>
        <v>16</v>
      </c>
      <c r="V454" t="str">
        <f>IF(COUNTIF('Bibliothèque transporteurs'!C:C,F454)=0,"inconnu",_xlfn.XLOOKUP(F454,'Bibliothèque transporteurs'!C:C,'Bibliothèque transporteurs'!E:E))</f>
        <v>CHRONOPOST</v>
      </c>
      <c r="W454">
        <f t="shared" si="43"/>
        <v>7.5</v>
      </c>
      <c r="Y454" s="118">
        <f t="shared" si="42"/>
        <v>7.5</v>
      </c>
      <c r="Z454" s="118" t="str">
        <f t="shared" si="39"/>
        <v>OK</v>
      </c>
    </row>
    <row r="455" spans="1:26" x14ac:dyDescent="0.2">
      <c r="A455" s="9">
        <f t="shared" si="40"/>
        <v>8.2182345110020023</v>
      </c>
      <c r="B455" s="9">
        <f t="shared" si="41"/>
        <v>7.5</v>
      </c>
      <c r="C455" s="9">
        <f t="shared" si="44"/>
        <v>7</v>
      </c>
      <c r="D455" s="8">
        <v>6235</v>
      </c>
      <c r="E455" t="s">
        <v>1529</v>
      </c>
      <c r="F455">
        <v>16</v>
      </c>
      <c r="G455" t="s">
        <v>25</v>
      </c>
      <c r="H455" t="s">
        <v>28</v>
      </c>
      <c r="O455">
        <v>7</v>
      </c>
      <c r="S455">
        <f>_xlfn.XLOOKUP(E455,'Facture Chronopost'!L:L,'Facture Chronopost'!AA:AA,"")</f>
        <v>0.5</v>
      </c>
      <c r="T455">
        <f>IF(COUNTIF('Bibliothèque transporteurs'!C:C,F455)=0,"inconnu",_xlfn.XLOOKUP(F455,'Bibliothèque transporteurs'!C:C,'Bibliothèque transporteurs'!A:A))</f>
        <v>16</v>
      </c>
      <c r="U455">
        <f>IF(OR(F455="6C",F455="6B"),_xlfn.XLOOKUP(E455,'Facture Chronopost'!L:L,'Facture Chronopost'!X:X),IF(OR(F455=17,F455=44),F455&amp;"_"&amp;H455,IF(COUNTIF('Bibliothèque transporteurs'!C:C,F455)=0,"inconnu",_xlfn.XLOOKUP(F455,'Bibliothèque transporteurs'!C:C,'Bibliothèque transporteurs'!B:B))))</f>
        <v>16</v>
      </c>
      <c r="V455" t="str">
        <f>IF(COUNTIF('Bibliothèque transporteurs'!C:C,F455)=0,"inconnu",_xlfn.XLOOKUP(F455,'Bibliothèque transporteurs'!C:C,'Bibliothèque transporteurs'!E:E))</f>
        <v>CHRONOPOST</v>
      </c>
      <c r="W455">
        <f t="shared" si="43"/>
        <v>7.5</v>
      </c>
      <c r="Y455" s="118">
        <f t="shared" si="42"/>
        <v>7.5</v>
      </c>
      <c r="Z455" s="118" t="str">
        <f t="shared" si="39"/>
        <v>OK</v>
      </c>
    </row>
    <row r="456" spans="1:26" x14ac:dyDescent="0.2">
      <c r="A456" s="9">
        <f t="shared" si="40"/>
        <v>8.2182345110020023</v>
      </c>
      <c r="B456" s="9">
        <f t="shared" si="41"/>
        <v>7.5</v>
      </c>
      <c r="C456" s="9">
        <f t="shared" si="44"/>
        <v>7</v>
      </c>
      <c r="D456" s="8">
        <v>3752</v>
      </c>
      <c r="E456" t="s">
        <v>1540</v>
      </c>
      <c r="F456">
        <v>16</v>
      </c>
      <c r="G456" t="s">
        <v>25</v>
      </c>
      <c r="H456" t="s">
        <v>28</v>
      </c>
      <c r="O456">
        <v>7</v>
      </c>
      <c r="S456">
        <f>_xlfn.XLOOKUP(E456,'Facture Chronopost'!L:L,'Facture Chronopost'!AA:AA,"")</f>
        <v>0.5</v>
      </c>
      <c r="T456">
        <f>IF(COUNTIF('Bibliothèque transporteurs'!C:C,F456)=0,"inconnu",_xlfn.XLOOKUP(F456,'Bibliothèque transporteurs'!C:C,'Bibliothèque transporteurs'!A:A))</f>
        <v>16</v>
      </c>
      <c r="U456">
        <f>IF(OR(F456="6C",F456="6B"),_xlfn.XLOOKUP(E456,'Facture Chronopost'!L:L,'Facture Chronopost'!X:X),IF(OR(F456=17,F456=44),F456&amp;"_"&amp;H456,IF(COUNTIF('Bibliothèque transporteurs'!C:C,F456)=0,"inconnu",_xlfn.XLOOKUP(F456,'Bibliothèque transporteurs'!C:C,'Bibliothèque transporteurs'!B:B))))</f>
        <v>16</v>
      </c>
      <c r="V456" t="str">
        <f>IF(COUNTIF('Bibliothèque transporteurs'!C:C,F456)=0,"inconnu",_xlfn.XLOOKUP(F456,'Bibliothèque transporteurs'!C:C,'Bibliothèque transporteurs'!E:E))</f>
        <v>CHRONOPOST</v>
      </c>
      <c r="W456">
        <f t="shared" si="43"/>
        <v>7.5</v>
      </c>
      <c r="Y456" s="118">
        <f t="shared" si="42"/>
        <v>7.5</v>
      </c>
      <c r="Z456" s="118" t="str">
        <f t="shared" si="39"/>
        <v>OK</v>
      </c>
    </row>
    <row r="457" spans="1:26" x14ac:dyDescent="0.2">
      <c r="A457" s="9">
        <f t="shared" si="40"/>
        <v>8.2182345110020023</v>
      </c>
      <c r="B457" s="9">
        <f t="shared" si="41"/>
        <v>7.5</v>
      </c>
      <c r="C457" s="9">
        <f t="shared" si="44"/>
        <v>7</v>
      </c>
      <c r="D457" s="8">
        <v>3752</v>
      </c>
      <c r="E457" t="s">
        <v>1619</v>
      </c>
      <c r="F457">
        <v>16</v>
      </c>
      <c r="G457" t="s">
        <v>25</v>
      </c>
      <c r="H457" t="s">
        <v>28</v>
      </c>
      <c r="O457">
        <v>7</v>
      </c>
      <c r="S457">
        <f>_xlfn.XLOOKUP(E457,'Facture Chronopost'!L:L,'Facture Chronopost'!AA:AA,"")</f>
        <v>0.5</v>
      </c>
      <c r="T457">
        <f>IF(COUNTIF('Bibliothèque transporteurs'!C:C,F457)=0,"inconnu",_xlfn.XLOOKUP(F457,'Bibliothèque transporteurs'!C:C,'Bibliothèque transporteurs'!A:A))</f>
        <v>16</v>
      </c>
      <c r="U457">
        <f>IF(OR(F457="6C",F457="6B"),_xlfn.XLOOKUP(E457,'Facture Chronopost'!L:L,'Facture Chronopost'!X:X),IF(OR(F457=17,F457=44),F457&amp;"_"&amp;H457,IF(COUNTIF('Bibliothèque transporteurs'!C:C,F457)=0,"inconnu",_xlfn.XLOOKUP(F457,'Bibliothèque transporteurs'!C:C,'Bibliothèque transporteurs'!B:B))))</f>
        <v>16</v>
      </c>
      <c r="V457" t="str">
        <f>IF(COUNTIF('Bibliothèque transporteurs'!C:C,F457)=0,"inconnu",_xlfn.XLOOKUP(F457,'Bibliothèque transporteurs'!C:C,'Bibliothèque transporteurs'!E:E))</f>
        <v>CHRONOPOST</v>
      </c>
      <c r="W457">
        <f t="shared" si="43"/>
        <v>7.5</v>
      </c>
      <c r="Y457" s="118">
        <f t="shared" si="42"/>
        <v>7.5</v>
      </c>
      <c r="Z457" s="118" t="str">
        <f t="shared" si="39"/>
        <v>OK</v>
      </c>
    </row>
    <row r="458" spans="1:26" x14ac:dyDescent="0.2">
      <c r="A458" s="9">
        <f t="shared" si="40"/>
        <v>8.2182345110020023</v>
      </c>
      <c r="B458" s="9">
        <f t="shared" si="41"/>
        <v>7.5</v>
      </c>
      <c r="C458" s="9">
        <f t="shared" si="44"/>
        <v>7</v>
      </c>
      <c r="D458" s="8">
        <v>3752</v>
      </c>
      <c r="E458" t="s">
        <v>1614</v>
      </c>
      <c r="F458">
        <v>16</v>
      </c>
      <c r="G458" t="s">
        <v>25</v>
      </c>
      <c r="H458" t="s">
        <v>28</v>
      </c>
      <c r="O458">
        <v>7</v>
      </c>
      <c r="S458">
        <f>_xlfn.XLOOKUP(E458,'Facture Chronopost'!L:L,'Facture Chronopost'!AA:AA,"")</f>
        <v>0.5</v>
      </c>
      <c r="T458">
        <f>IF(COUNTIF('Bibliothèque transporteurs'!C:C,F458)=0,"inconnu",_xlfn.XLOOKUP(F458,'Bibliothèque transporteurs'!C:C,'Bibliothèque transporteurs'!A:A))</f>
        <v>16</v>
      </c>
      <c r="U458">
        <f>IF(OR(F458="6C",F458="6B"),_xlfn.XLOOKUP(E458,'Facture Chronopost'!L:L,'Facture Chronopost'!X:X),IF(OR(F458=17,F458=44),F458&amp;"_"&amp;H458,IF(COUNTIF('Bibliothèque transporteurs'!C:C,F458)=0,"inconnu",_xlfn.XLOOKUP(F458,'Bibliothèque transporteurs'!C:C,'Bibliothèque transporteurs'!B:B))))</f>
        <v>16</v>
      </c>
      <c r="V458" t="str">
        <f>IF(COUNTIF('Bibliothèque transporteurs'!C:C,F458)=0,"inconnu",_xlfn.XLOOKUP(F458,'Bibliothèque transporteurs'!C:C,'Bibliothèque transporteurs'!E:E))</f>
        <v>CHRONOPOST</v>
      </c>
      <c r="W458">
        <f t="shared" si="43"/>
        <v>7.5</v>
      </c>
      <c r="Y458" s="118">
        <f t="shared" si="42"/>
        <v>7.5</v>
      </c>
      <c r="Z458" s="118" t="str">
        <f t="shared" ref="Z458:Z521" si="45">IF(Y458=W458,"OK","Non")</f>
        <v>OK</v>
      </c>
    </row>
    <row r="459" spans="1:26" x14ac:dyDescent="0.2">
      <c r="A459" s="9">
        <f t="shared" ref="A459:A522" si="46">C459/SUM(C:C)*(SUM(C:C)+$X$2)</f>
        <v>8.6878479116306888</v>
      </c>
      <c r="B459" s="9">
        <f t="shared" ref="B459:B522" si="47">C459/SUM(C:C)*(SUM(C:C)+SUM($N$3:$O$7))+S459</f>
        <v>7.9</v>
      </c>
      <c r="C459" s="9">
        <f t="shared" si="44"/>
        <v>7.4</v>
      </c>
      <c r="D459" s="8">
        <v>3752</v>
      </c>
      <c r="E459" t="s">
        <v>1568</v>
      </c>
      <c r="F459">
        <v>16</v>
      </c>
      <c r="G459" t="s">
        <v>25</v>
      </c>
      <c r="H459" t="s">
        <v>28</v>
      </c>
      <c r="O459">
        <v>7.4</v>
      </c>
      <c r="S459">
        <f>_xlfn.XLOOKUP(E459,'Facture Chronopost'!L:L,'Facture Chronopost'!AA:AA,"")</f>
        <v>0.5</v>
      </c>
      <c r="T459">
        <f>IF(COUNTIF('Bibliothèque transporteurs'!C:C,F459)=0,"inconnu",_xlfn.XLOOKUP(F459,'Bibliothèque transporteurs'!C:C,'Bibliothèque transporteurs'!A:A))</f>
        <v>16</v>
      </c>
      <c r="U459">
        <f>IF(OR(F459="6C",F459="6B"),_xlfn.XLOOKUP(E459,'Facture Chronopost'!L:L,'Facture Chronopost'!X:X),IF(OR(F459=17,F459=44),F459&amp;"_"&amp;H459,IF(COUNTIF('Bibliothèque transporteurs'!C:C,F459)=0,"inconnu",_xlfn.XLOOKUP(F459,'Bibliothèque transporteurs'!C:C,'Bibliothèque transporteurs'!B:B))))</f>
        <v>16</v>
      </c>
      <c r="V459" t="str">
        <f>IF(COUNTIF('Bibliothèque transporteurs'!C:C,F459)=0,"inconnu",_xlfn.XLOOKUP(F459,'Bibliothèque transporteurs'!C:C,'Bibliothèque transporteurs'!E:E))</f>
        <v>CHRONOPOST</v>
      </c>
      <c r="W459">
        <f t="shared" si="43"/>
        <v>7.9</v>
      </c>
      <c r="Y459" s="118">
        <f t="shared" ref="Y459:Y522" si="48">ROUNDUP(B459,2)-M459-L459-N459-J459-K459-I459-Q459</f>
        <v>7.9</v>
      </c>
      <c r="Z459" s="118" t="str">
        <f t="shared" si="45"/>
        <v>OK</v>
      </c>
    </row>
    <row r="460" spans="1:26" x14ac:dyDescent="0.2">
      <c r="A460" s="9">
        <f t="shared" si="46"/>
        <v>10.096688113516745</v>
      </c>
      <c r="B460" s="9">
        <f t="shared" si="47"/>
        <v>9.1</v>
      </c>
      <c r="C460" s="9">
        <f t="shared" si="44"/>
        <v>8.6</v>
      </c>
      <c r="D460" s="8">
        <v>6235</v>
      </c>
      <c r="E460" t="s">
        <v>1535</v>
      </c>
      <c r="F460">
        <v>16</v>
      </c>
      <c r="G460" t="s">
        <v>25</v>
      </c>
      <c r="H460" t="s">
        <v>28</v>
      </c>
      <c r="O460">
        <v>8.6</v>
      </c>
      <c r="S460">
        <f>_xlfn.XLOOKUP(E460,'Facture Chronopost'!L:L,'Facture Chronopost'!AA:AA,"")</f>
        <v>0.5</v>
      </c>
      <c r="T460">
        <f>IF(COUNTIF('Bibliothèque transporteurs'!C:C,F460)=0,"inconnu",_xlfn.XLOOKUP(F460,'Bibliothèque transporteurs'!C:C,'Bibliothèque transporteurs'!A:A))</f>
        <v>16</v>
      </c>
      <c r="U460">
        <f>IF(OR(F460="6C",F460="6B"),_xlfn.XLOOKUP(E460,'Facture Chronopost'!L:L,'Facture Chronopost'!X:X),IF(OR(F460=17,F460=44),F460&amp;"_"&amp;H460,IF(COUNTIF('Bibliothèque transporteurs'!C:C,F460)=0,"inconnu",_xlfn.XLOOKUP(F460,'Bibliothèque transporteurs'!C:C,'Bibliothèque transporteurs'!B:B))))</f>
        <v>16</v>
      </c>
      <c r="V460" t="str">
        <f>IF(COUNTIF('Bibliothèque transporteurs'!C:C,F460)=0,"inconnu",_xlfn.XLOOKUP(F460,'Bibliothèque transporteurs'!C:C,'Bibliothèque transporteurs'!E:E))</f>
        <v>CHRONOPOST</v>
      </c>
      <c r="W460">
        <f t="shared" si="43"/>
        <v>9.1</v>
      </c>
      <c r="Y460" s="118">
        <f t="shared" si="48"/>
        <v>9.1</v>
      </c>
      <c r="Z460" s="118" t="str">
        <f t="shared" si="45"/>
        <v>OK</v>
      </c>
    </row>
    <row r="461" spans="1:26" x14ac:dyDescent="0.2">
      <c r="A461" s="9">
        <f t="shared" si="46"/>
        <v>8.2182345110020023</v>
      </c>
      <c r="B461" s="9">
        <f t="shared" si="47"/>
        <v>7.5</v>
      </c>
      <c r="C461" s="9">
        <f t="shared" si="44"/>
        <v>7</v>
      </c>
      <c r="D461" s="8">
        <v>3752</v>
      </c>
      <c r="E461" t="s">
        <v>1587</v>
      </c>
      <c r="F461">
        <v>16</v>
      </c>
      <c r="G461" t="s">
        <v>25</v>
      </c>
      <c r="H461" t="s">
        <v>28</v>
      </c>
      <c r="O461">
        <v>7</v>
      </c>
      <c r="S461">
        <f>_xlfn.XLOOKUP(E461,'Facture Chronopost'!L:L,'Facture Chronopost'!AA:AA,"")</f>
        <v>0.5</v>
      </c>
      <c r="T461">
        <f>IF(COUNTIF('Bibliothèque transporteurs'!C:C,F461)=0,"inconnu",_xlfn.XLOOKUP(F461,'Bibliothèque transporteurs'!C:C,'Bibliothèque transporteurs'!A:A))</f>
        <v>16</v>
      </c>
      <c r="U461">
        <f>IF(OR(F461="6C",F461="6B"),_xlfn.XLOOKUP(E461,'Facture Chronopost'!L:L,'Facture Chronopost'!X:X),IF(OR(F461=17,F461=44),F461&amp;"_"&amp;H461,IF(COUNTIF('Bibliothèque transporteurs'!C:C,F461)=0,"inconnu",_xlfn.XLOOKUP(F461,'Bibliothèque transporteurs'!C:C,'Bibliothèque transporteurs'!B:B))))</f>
        <v>16</v>
      </c>
      <c r="V461" t="str">
        <f>IF(COUNTIF('Bibliothèque transporteurs'!C:C,F461)=0,"inconnu",_xlfn.XLOOKUP(F461,'Bibliothèque transporteurs'!C:C,'Bibliothèque transporteurs'!E:E))</f>
        <v>CHRONOPOST</v>
      </c>
      <c r="W461">
        <f t="shared" si="43"/>
        <v>7.5</v>
      </c>
      <c r="Y461" s="118">
        <f t="shared" si="48"/>
        <v>7.5</v>
      </c>
      <c r="Z461" s="118" t="str">
        <f t="shared" si="45"/>
        <v>OK</v>
      </c>
    </row>
    <row r="462" spans="1:26" x14ac:dyDescent="0.2">
      <c r="A462" s="9">
        <f t="shared" si="46"/>
        <v>8.2182345110020023</v>
      </c>
      <c r="B462" s="9">
        <f t="shared" si="47"/>
        <v>7.5</v>
      </c>
      <c r="C462" s="9">
        <f t="shared" si="44"/>
        <v>7</v>
      </c>
      <c r="D462" s="8">
        <v>3752</v>
      </c>
      <c r="E462" t="s">
        <v>1493</v>
      </c>
      <c r="F462">
        <v>16</v>
      </c>
      <c r="G462" t="s">
        <v>25</v>
      </c>
      <c r="H462" t="s">
        <v>28</v>
      </c>
      <c r="O462">
        <v>7</v>
      </c>
      <c r="S462">
        <f>_xlfn.XLOOKUP(E462,'Facture Chronopost'!L:L,'Facture Chronopost'!AA:AA,"")</f>
        <v>0.5</v>
      </c>
      <c r="T462">
        <f>IF(COUNTIF('Bibliothèque transporteurs'!C:C,F462)=0,"inconnu",_xlfn.XLOOKUP(F462,'Bibliothèque transporteurs'!C:C,'Bibliothèque transporteurs'!A:A))</f>
        <v>16</v>
      </c>
      <c r="U462">
        <f>IF(OR(F462="6C",F462="6B"),_xlfn.XLOOKUP(E462,'Facture Chronopost'!L:L,'Facture Chronopost'!X:X),IF(OR(F462=17,F462=44),F462&amp;"_"&amp;H462,IF(COUNTIF('Bibliothèque transporteurs'!C:C,F462)=0,"inconnu",_xlfn.XLOOKUP(F462,'Bibliothèque transporteurs'!C:C,'Bibliothèque transporteurs'!B:B))))</f>
        <v>16</v>
      </c>
      <c r="V462" t="str">
        <f>IF(COUNTIF('Bibliothèque transporteurs'!C:C,F462)=0,"inconnu",_xlfn.XLOOKUP(F462,'Bibliothèque transporteurs'!C:C,'Bibliothèque transporteurs'!E:E))</f>
        <v>CHRONOPOST</v>
      </c>
      <c r="W462">
        <f t="shared" si="43"/>
        <v>7.5</v>
      </c>
      <c r="Y462" s="118">
        <f t="shared" si="48"/>
        <v>7.5</v>
      </c>
      <c r="Z462" s="118" t="str">
        <f t="shared" si="45"/>
        <v>OK</v>
      </c>
    </row>
    <row r="463" spans="1:26" x14ac:dyDescent="0.2">
      <c r="A463" s="9">
        <f t="shared" si="46"/>
        <v>8.2182345110020023</v>
      </c>
      <c r="B463" s="9">
        <f t="shared" si="47"/>
        <v>7.5</v>
      </c>
      <c r="C463" s="9">
        <f t="shared" si="44"/>
        <v>7</v>
      </c>
      <c r="D463" s="8">
        <v>3752</v>
      </c>
      <c r="E463" t="s">
        <v>1424</v>
      </c>
      <c r="F463">
        <v>16</v>
      </c>
      <c r="G463" t="s">
        <v>25</v>
      </c>
      <c r="H463" t="s">
        <v>28</v>
      </c>
      <c r="O463">
        <v>7</v>
      </c>
      <c r="S463">
        <f>_xlfn.XLOOKUP(E463,'Facture Chronopost'!L:L,'Facture Chronopost'!AA:AA,"")</f>
        <v>0.5</v>
      </c>
      <c r="T463">
        <f>IF(COUNTIF('Bibliothèque transporteurs'!C:C,F463)=0,"inconnu",_xlfn.XLOOKUP(F463,'Bibliothèque transporteurs'!C:C,'Bibliothèque transporteurs'!A:A))</f>
        <v>16</v>
      </c>
      <c r="U463">
        <f>IF(OR(F463="6C",F463="6B"),_xlfn.XLOOKUP(E463,'Facture Chronopost'!L:L,'Facture Chronopost'!X:X),IF(OR(F463=17,F463=44),F463&amp;"_"&amp;H463,IF(COUNTIF('Bibliothèque transporteurs'!C:C,F463)=0,"inconnu",_xlfn.XLOOKUP(F463,'Bibliothèque transporteurs'!C:C,'Bibliothèque transporteurs'!B:B))))</f>
        <v>16</v>
      </c>
      <c r="V463" t="str">
        <f>IF(COUNTIF('Bibliothèque transporteurs'!C:C,F463)=0,"inconnu",_xlfn.XLOOKUP(F463,'Bibliothèque transporteurs'!C:C,'Bibliothèque transporteurs'!E:E))</f>
        <v>CHRONOPOST</v>
      </c>
      <c r="W463">
        <f t="shared" ref="W463:W526" si="49">IF(T463="FR_2SHOP",O463,IF(O463=0,0,ROUNDUP(O463/C463*B463,2)))</f>
        <v>7.5</v>
      </c>
      <c r="Y463" s="118">
        <f t="shared" si="48"/>
        <v>7.5</v>
      </c>
      <c r="Z463" s="118" t="str">
        <f t="shared" si="45"/>
        <v>OK</v>
      </c>
    </row>
    <row r="464" spans="1:26" x14ac:dyDescent="0.2">
      <c r="A464" s="9">
        <f t="shared" si="46"/>
        <v>8.2182345110020023</v>
      </c>
      <c r="B464" s="9">
        <f t="shared" si="47"/>
        <v>7.5</v>
      </c>
      <c r="C464" s="9">
        <f t="shared" si="44"/>
        <v>7</v>
      </c>
      <c r="D464" s="8">
        <v>3752</v>
      </c>
      <c r="E464" t="s">
        <v>1506</v>
      </c>
      <c r="F464">
        <v>16</v>
      </c>
      <c r="G464" t="s">
        <v>25</v>
      </c>
      <c r="H464" t="s">
        <v>28</v>
      </c>
      <c r="O464">
        <v>7</v>
      </c>
      <c r="S464">
        <f>_xlfn.XLOOKUP(E464,'Facture Chronopost'!L:L,'Facture Chronopost'!AA:AA,"")</f>
        <v>0.5</v>
      </c>
      <c r="T464">
        <f>IF(COUNTIF('Bibliothèque transporteurs'!C:C,F464)=0,"inconnu",_xlfn.XLOOKUP(F464,'Bibliothèque transporteurs'!C:C,'Bibliothèque transporteurs'!A:A))</f>
        <v>16</v>
      </c>
      <c r="U464">
        <f>IF(OR(F464="6C",F464="6B"),_xlfn.XLOOKUP(E464,'Facture Chronopost'!L:L,'Facture Chronopost'!X:X),IF(OR(F464=17,F464=44),F464&amp;"_"&amp;H464,IF(COUNTIF('Bibliothèque transporteurs'!C:C,F464)=0,"inconnu",_xlfn.XLOOKUP(F464,'Bibliothèque transporteurs'!C:C,'Bibliothèque transporteurs'!B:B))))</f>
        <v>16</v>
      </c>
      <c r="V464" t="str">
        <f>IF(COUNTIF('Bibliothèque transporteurs'!C:C,F464)=0,"inconnu",_xlfn.XLOOKUP(F464,'Bibliothèque transporteurs'!C:C,'Bibliothèque transporteurs'!E:E))</f>
        <v>CHRONOPOST</v>
      </c>
      <c r="W464">
        <f t="shared" si="49"/>
        <v>7.5</v>
      </c>
      <c r="Y464" s="118">
        <f t="shared" si="48"/>
        <v>7.5</v>
      </c>
      <c r="Z464" s="118" t="str">
        <f t="shared" si="45"/>
        <v>OK</v>
      </c>
    </row>
    <row r="465" spans="1:26" x14ac:dyDescent="0.2">
      <c r="A465" s="9">
        <f t="shared" si="46"/>
        <v>8.2182345110020023</v>
      </c>
      <c r="B465" s="9">
        <f t="shared" si="47"/>
        <v>7.5</v>
      </c>
      <c r="C465" s="9">
        <f t="shared" si="44"/>
        <v>7</v>
      </c>
      <c r="D465" s="8">
        <v>3752</v>
      </c>
      <c r="E465" t="s">
        <v>1650</v>
      </c>
      <c r="F465">
        <v>16</v>
      </c>
      <c r="G465" t="s">
        <v>25</v>
      </c>
      <c r="H465" t="s">
        <v>28</v>
      </c>
      <c r="O465">
        <v>7</v>
      </c>
      <c r="S465">
        <f>_xlfn.XLOOKUP(E465,'Facture Chronopost'!L:L,'Facture Chronopost'!AA:AA,"")</f>
        <v>0.5</v>
      </c>
      <c r="T465">
        <f>IF(COUNTIF('Bibliothèque transporteurs'!C:C,F465)=0,"inconnu",_xlfn.XLOOKUP(F465,'Bibliothèque transporteurs'!C:C,'Bibliothèque transporteurs'!A:A))</f>
        <v>16</v>
      </c>
      <c r="U465">
        <f>IF(OR(F465="6C",F465="6B"),_xlfn.XLOOKUP(E465,'Facture Chronopost'!L:L,'Facture Chronopost'!X:X),IF(OR(F465=17,F465=44),F465&amp;"_"&amp;H465,IF(COUNTIF('Bibliothèque transporteurs'!C:C,F465)=0,"inconnu",_xlfn.XLOOKUP(F465,'Bibliothèque transporteurs'!C:C,'Bibliothèque transporteurs'!B:B))))</f>
        <v>16</v>
      </c>
      <c r="V465" t="str">
        <f>IF(COUNTIF('Bibliothèque transporteurs'!C:C,F465)=0,"inconnu",_xlfn.XLOOKUP(F465,'Bibliothèque transporteurs'!C:C,'Bibliothèque transporteurs'!E:E))</f>
        <v>CHRONOPOST</v>
      </c>
      <c r="W465">
        <f t="shared" si="49"/>
        <v>7.5</v>
      </c>
      <c r="Y465" s="118">
        <f t="shared" si="48"/>
        <v>7.5</v>
      </c>
      <c r="Z465" s="118" t="str">
        <f t="shared" si="45"/>
        <v>OK</v>
      </c>
    </row>
    <row r="466" spans="1:26" x14ac:dyDescent="0.2">
      <c r="A466" s="9">
        <f t="shared" si="46"/>
        <v>8.2182345110020023</v>
      </c>
      <c r="B466" s="9">
        <f t="shared" si="47"/>
        <v>7.5</v>
      </c>
      <c r="C466" s="9">
        <f t="shared" si="44"/>
        <v>7</v>
      </c>
      <c r="D466" s="8">
        <v>6235</v>
      </c>
      <c r="E466" t="s">
        <v>1667</v>
      </c>
      <c r="F466">
        <v>16</v>
      </c>
      <c r="G466" t="s">
        <v>25</v>
      </c>
      <c r="H466" t="s">
        <v>28</v>
      </c>
      <c r="O466">
        <v>7</v>
      </c>
      <c r="S466">
        <f>_xlfn.XLOOKUP(E466,'Facture Chronopost'!L:L,'Facture Chronopost'!AA:AA,"")</f>
        <v>0.5</v>
      </c>
      <c r="T466">
        <f>IF(COUNTIF('Bibliothèque transporteurs'!C:C,F466)=0,"inconnu",_xlfn.XLOOKUP(F466,'Bibliothèque transporteurs'!C:C,'Bibliothèque transporteurs'!A:A))</f>
        <v>16</v>
      </c>
      <c r="U466">
        <f>IF(OR(F466="6C",F466="6B"),_xlfn.XLOOKUP(E466,'Facture Chronopost'!L:L,'Facture Chronopost'!X:X),IF(OR(F466=17,F466=44),F466&amp;"_"&amp;H466,IF(COUNTIF('Bibliothèque transporteurs'!C:C,F466)=0,"inconnu",_xlfn.XLOOKUP(F466,'Bibliothèque transporteurs'!C:C,'Bibliothèque transporteurs'!B:B))))</f>
        <v>16</v>
      </c>
      <c r="V466" t="str">
        <f>IF(COUNTIF('Bibliothèque transporteurs'!C:C,F466)=0,"inconnu",_xlfn.XLOOKUP(F466,'Bibliothèque transporteurs'!C:C,'Bibliothèque transporteurs'!E:E))</f>
        <v>CHRONOPOST</v>
      </c>
      <c r="W466">
        <f t="shared" si="49"/>
        <v>7.5</v>
      </c>
      <c r="Y466" s="118">
        <f t="shared" si="48"/>
        <v>7.5</v>
      </c>
      <c r="Z466" s="118" t="str">
        <f t="shared" si="45"/>
        <v>OK</v>
      </c>
    </row>
    <row r="467" spans="1:26" x14ac:dyDescent="0.2">
      <c r="A467" s="9">
        <f t="shared" si="46"/>
        <v>8.2182345110020023</v>
      </c>
      <c r="B467" s="9">
        <f t="shared" si="47"/>
        <v>7.5</v>
      </c>
      <c r="C467" s="9">
        <f t="shared" si="44"/>
        <v>7</v>
      </c>
      <c r="D467" s="8">
        <v>6235</v>
      </c>
      <c r="E467" t="s">
        <v>1743</v>
      </c>
      <c r="F467">
        <v>16</v>
      </c>
      <c r="G467" t="s">
        <v>25</v>
      </c>
      <c r="H467" t="s">
        <v>28</v>
      </c>
      <c r="O467">
        <v>7</v>
      </c>
      <c r="S467">
        <f>_xlfn.XLOOKUP(E467,'Facture Chronopost'!L:L,'Facture Chronopost'!AA:AA,"")</f>
        <v>0.5</v>
      </c>
      <c r="T467">
        <f>IF(COUNTIF('Bibliothèque transporteurs'!C:C,F467)=0,"inconnu",_xlfn.XLOOKUP(F467,'Bibliothèque transporteurs'!C:C,'Bibliothèque transporteurs'!A:A))</f>
        <v>16</v>
      </c>
      <c r="U467">
        <f>IF(OR(F467="6C",F467="6B"),_xlfn.XLOOKUP(E467,'Facture Chronopost'!L:L,'Facture Chronopost'!X:X),IF(OR(F467=17,F467=44),F467&amp;"_"&amp;H467,IF(COUNTIF('Bibliothèque transporteurs'!C:C,F467)=0,"inconnu",_xlfn.XLOOKUP(F467,'Bibliothèque transporteurs'!C:C,'Bibliothèque transporteurs'!B:B))))</f>
        <v>16</v>
      </c>
      <c r="V467" t="str">
        <f>IF(COUNTIF('Bibliothèque transporteurs'!C:C,F467)=0,"inconnu",_xlfn.XLOOKUP(F467,'Bibliothèque transporteurs'!C:C,'Bibliothèque transporteurs'!E:E))</f>
        <v>CHRONOPOST</v>
      </c>
      <c r="W467">
        <f t="shared" si="49"/>
        <v>7.5</v>
      </c>
      <c r="Y467" s="118">
        <f t="shared" si="48"/>
        <v>7.5</v>
      </c>
      <c r="Z467" s="118" t="str">
        <f t="shared" si="45"/>
        <v>OK</v>
      </c>
    </row>
    <row r="468" spans="1:26" x14ac:dyDescent="0.2">
      <c r="A468" s="9">
        <f t="shared" si="46"/>
        <v>10.096688113516745</v>
      </c>
      <c r="B468" s="9">
        <f t="shared" si="47"/>
        <v>9.1</v>
      </c>
      <c r="C468" s="9">
        <f t="shared" si="44"/>
        <v>8.6</v>
      </c>
      <c r="D468" s="8">
        <v>6235</v>
      </c>
      <c r="E468" t="s">
        <v>1680</v>
      </c>
      <c r="F468">
        <v>16</v>
      </c>
      <c r="G468" t="s">
        <v>25</v>
      </c>
      <c r="H468" t="s">
        <v>28</v>
      </c>
      <c r="O468">
        <v>8.6</v>
      </c>
      <c r="S468">
        <f>_xlfn.XLOOKUP(E468,'Facture Chronopost'!L:L,'Facture Chronopost'!AA:AA,"")</f>
        <v>0.5</v>
      </c>
      <c r="T468">
        <f>IF(COUNTIF('Bibliothèque transporteurs'!C:C,F468)=0,"inconnu",_xlfn.XLOOKUP(F468,'Bibliothèque transporteurs'!C:C,'Bibliothèque transporteurs'!A:A))</f>
        <v>16</v>
      </c>
      <c r="U468">
        <f>IF(OR(F468="6C",F468="6B"),_xlfn.XLOOKUP(E468,'Facture Chronopost'!L:L,'Facture Chronopost'!X:X),IF(OR(F468=17,F468=44),F468&amp;"_"&amp;H468,IF(COUNTIF('Bibliothèque transporteurs'!C:C,F468)=0,"inconnu",_xlfn.XLOOKUP(F468,'Bibliothèque transporteurs'!C:C,'Bibliothèque transporteurs'!B:B))))</f>
        <v>16</v>
      </c>
      <c r="V468" t="str">
        <f>IF(COUNTIF('Bibliothèque transporteurs'!C:C,F468)=0,"inconnu",_xlfn.XLOOKUP(F468,'Bibliothèque transporteurs'!C:C,'Bibliothèque transporteurs'!E:E))</f>
        <v>CHRONOPOST</v>
      </c>
      <c r="W468">
        <f t="shared" si="49"/>
        <v>9.1</v>
      </c>
      <c r="Y468" s="118">
        <f t="shared" si="48"/>
        <v>9.1</v>
      </c>
      <c r="Z468" s="118" t="str">
        <f t="shared" si="45"/>
        <v>OK</v>
      </c>
    </row>
    <row r="469" spans="1:26" x14ac:dyDescent="0.2">
      <c r="A469" s="9">
        <f t="shared" si="46"/>
        <v>8.2182345110020023</v>
      </c>
      <c r="B469" s="9">
        <f t="shared" si="47"/>
        <v>7.5</v>
      </c>
      <c r="C469" s="9">
        <f t="shared" si="44"/>
        <v>7</v>
      </c>
      <c r="D469" s="8">
        <v>6235</v>
      </c>
      <c r="E469" t="s">
        <v>1713</v>
      </c>
      <c r="F469">
        <v>16</v>
      </c>
      <c r="G469" t="s">
        <v>25</v>
      </c>
      <c r="H469" t="s">
        <v>28</v>
      </c>
      <c r="O469">
        <v>7</v>
      </c>
      <c r="S469">
        <f>_xlfn.XLOOKUP(E469,'Facture Chronopost'!L:L,'Facture Chronopost'!AA:AA,"")</f>
        <v>0.5</v>
      </c>
      <c r="T469">
        <f>IF(COUNTIF('Bibliothèque transporteurs'!C:C,F469)=0,"inconnu",_xlfn.XLOOKUP(F469,'Bibliothèque transporteurs'!C:C,'Bibliothèque transporteurs'!A:A))</f>
        <v>16</v>
      </c>
      <c r="U469">
        <f>IF(OR(F469="6C",F469="6B"),_xlfn.XLOOKUP(E469,'Facture Chronopost'!L:L,'Facture Chronopost'!X:X),IF(OR(F469=17,F469=44),F469&amp;"_"&amp;H469,IF(COUNTIF('Bibliothèque transporteurs'!C:C,F469)=0,"inconnu",_xlfn.XLOOKUP(F469,'Bibliothèque transporteurs'!C:C,'Bibliothèque transporteurs'!B:B))))</f>
        <v>16</v>
      </c>
      <c r="V469" t="str">
        <f>IF(COUNTIF('Bibliothèque transporteurs'!C:C,F469)=0,"inconnu",_xlfn.XLOOKUP(F469,'Bibliothèque transporteurs'!C:C,'Bibliothèque transporteurs'!E:E))</f>
        <v>CHRONOPOST</v>
      </c>
      <c r="W469">
        <f t="shared" si="49"/>
        <v>7.5</v>
      </c>
      <c r="Y469" s="118">
        <f t="shared" si="48"/>
        <v>7.5</v>
      </c>
      <c r="Z469" s="118" t="str">
        <f t="shared" si="45"/>
        <v>OK</v>
      </c>
    </row>
    <row r="470" spans="1:26" x14ac:dyDescent="0.2">
      <c r="A470" s="9">
        <f t="shared" si="46"/>
        <v>10.096688113516745</v>
      </c>
      <c r="B470" s="9">
        <f t="shared" si="47"/>
        <v>9.1</v>
      </c>
      <c r="C470" s="9">
        <f t="shared" si="44"/>
        <v>8.6</v>
      </c>
      <c r="D470" s="8">
        <v>6235</v>
      </c>
      <c r="E470" t="s">
        <v>1735</v>
      </c>
      <c r="F470">
        <v>16</v>
      </c>
      <c r="G470" t="s">
        <v>25</v>
      </c>
      <c r="H470" t="s">
        <v>28</v>
      </c>
      <c r="O470">
        <v>8.6</v>
      </c>
      <c r="S470">
        <f>_xlfn.XLOOKUP(E470,'Facture Chronopost'!L:L,'Facture Chronopost'!AA:AA,"")</f>
        <v>0.5</v>
      </c>
      <c r="T470">
        <f>IF(COUNTIF('Bibliothèque transporteurs'!C:C,F470)=0,"inconnu",_xlfn.XLOOKUP(F470,'Bibliothèque transporteurs'!C:C,'Bibliothèque transporteurs'!A:A))</f>
        <v>16</v>
      </c>
      <c r="U470">
        <f>IF(OR(F470="6C",F470="6B"),_xlfn.XLOOKUP(E470,'Facture Chronopost'!L:L,'Facture Chronopost'!X:X),IF(OR(F470=17,F470=44),F470&amp;"_"&amp;H470,IF(COUNTIF('Bibliothèque transporteurs'!C:C,F470)=0,"inconnu",_xlfn.XLOOKUP(F470,'Bibliothèque transporteurs'!C:C,'Bibliothèque transporteurs'!B:B))))</f>
        <v>16</v>
      </c>
      <c r="V470" t="str">
        <f>IF(COUNTIF('Bibliothèque transporteurs'!C:C,F470)=0,"inconnu",_xlfn.XLOOKUP(F470,'Bibliothèque transporteurs'!C:C,'Bibliothèque transporteurs'!E:E))</f>
        <v>CHRONOPOST</v>
      </c>
      <c r="W470">
        <f t="shared" si="49"/>
        <v>9.1</v>
      </c>
      <c r="Y470" s="118">
        <f t="shared" si="48"/>
        <v>9.1</v>
      </c>
      <c r="Z470" s="118" t="str">
        <f t="shared" si="45"/>
        <v>OK</v>
      </c>
    </row>
    <row r="471" spans="1:26" x14ac:dyDescent="0.2">
      <c r="A471" s="9">
        <f t="shared" si="46"/>
        <v>8.2182345110020023</v>
      </c>
      <c r="B471" s="9">
        <f t="shared" si="47"/>
        <v>7.5</v>
      </c>
      <c r="C471" s="9">
        <f t="shared" si="44"/>
        <v>7</v>
      </c>
      <c r="D471" s="8">
        <v>6235</v>
      </c>
      <c r="E471" t="s">
        <v>1689</v>
      </c>
      <c r="F471">
        <v>16</v>
      </c>
      <c r="G471" t="s">
        <v>25</v>
      </c>
      <c r="H471" t="s">
        <v>28</v>
      </c>
      <c r="O471">
        <v>7</v>
      </c>
      <c r="S471">
        <f>_xlfn.XLOOKUP(E471,'Facture Chronopost'!L:L,'Facture Chronopost'!AA:AA,"")</f>
        <v>0.5</v>
      </c>
      <c r="T471">
        <f>IF(COUNTIF('Bibliothèque transporteurs'!C:C,F471)=0,"inconnu",_xlfn.XLOOKUP(F471,'Bibliothèque transporteurs'!C:C,'Bibliothèque transporteurs'!A:A))</f>
        <v>16</v>
      </c>
      <c r="U471">
        <f>IF(OR(F471="6C",F471="6B"),_xlfn.XLOOKUP(E471,'Facture Chronopost'!L:L,'Facture Chronopost'!X:X),IF(OR(F471=17,F471=44),F471&amp;"_"&amp;H471,IF(COUNTIF('Bibliothèque transporteurs'!C:C,F471)=0,"inconnu",_xlfn.XLOOKUP(F471,'Bibliothèque transporteurs'!C:C,'Bibliothèque transporteurs'!B:B))))</f>
        <v>16</v>
      </c>
      <c r="V471" t="str">
        <f>IF(COUNTIF('Bibliothèque transporteurs'!C:C,F471)=0,"inconnu",_xlfn.XLOOKUP(F471,'Bibliothèque transporteurs'!C:C,'Bibliothèque transporteurs'!E:E))</f>
        <v>CHRONOPOST</v>
      </c>
      <c r="W471">
        <f t="shared" si="49"/>
        <v>7.5</v>
      </c>
      <c r="Y471" s="118">
        <f t="shared" si="48"/>
        <v>7.5</v>
      </c>
      <c r="Z471" s="118" t="str">
        <f t="shared" si="45"/>
        <v>OK</v>
      </c>
    </row>
    <row r="472" spans="1:26" x14ac:dyDescent="0.2">
      <c r="A472" s="9">
        <f t="shared" si="46"/>
        <v>10.566301514145431</v>
      </c>
      <c r="B472" s="9">
        <f t="shared" si="47"/>
        <v>9.5</v>
      </c>
      <c r="C472" s="9">
        <f t="shared" si="44"/>
        <v>9</v>
      </c>
      <c r="D472" s="8">
        <v>6235</v>
      </c>
      <c r="E472" t="s">
        <v>1714</v>
      </c>
      <c r="F472">
        <v>16</v>
      </c>
      <c r="G472" t="s">
        <v>25</v>
      </c>
      <c r="H472" t="s">
        <v>28</v>
      </c>
      <c r="O472">
        <v>9</v>
      </c>
      <c r="S472">
        <f>_xlfn.XLOOKUP(E472,'Facture Chronopost'!L:L,'Facture Chronopost'!AA:AA,"")</f>
        <v>0.5</v>
      </c>
      <c r="T472">
        <f>IF(COUNTIF('Bibliothèque transporteurs'!C:C,F472)=0,"inconnu",_xlfn.XLOOKUP(F472,'Bibliothèque transporteurs'!C:C,'Bibliothèque transporteurs'!A:A))</f>
        <v>16</v>
      </c>
      <c r="U472">
        <f>IF(OR(F472="6C",F472="6B"),_xlfn.XLOOKUP(E472,'Facture Chronopost'!L:L,'Facture Chronopost'!X:X),IF(OR(F472=17,F472=44),F472&amp;"_"&amp;H472,IF(COUNTIF('Bibliothèque transporteurs'!C:C,F472)=0,"inconnu",_xlfn.XLOOKUP(F472,'Bibliothèque transporteurs'!C:C,'Bibliothèque transporteurs'!B:B))))</f>
        <v>16</v>
      </c>
      <c r="V472" t="str">
        <f>IF(COUNTIF('Bibliothèque transporteurs'!C:C,F472)=0,"inconnu",_xlfn.XLOOKUP(F472,'Bibliothèque transporteurs'!C:C,'Bibliothèque transporteurs'!E:E))</f>
        <v>CHRONOPOST</v>
      </c>
      <c r="W472">
        <f t="shared" si="49"/>
        <v>9.5</v>
      </c>
      <c r="Y472" s="118">
        <f t="shared" si="48"/>
        <v>9.5</v>
      </c>
      <c r="Z472" s="118" t="str">
        <f t="shared" si="45"/>
        <v>OK</v>
      </c>
    </row>
    <row r="473" spans="1:26" x14ac:dyDescent="0.2">
      <c r="A473" s="9">
        <f t="shared" si="46"/>
        <v>8.2182345110020023</v>
      </c>
      <c r="B473" s="9">
        <f t="shared" si="47"/>
        <v>7.5</v>
      </c>
      <c r="C473" s="9">
        <f t="shared" si="44"/>
        <v>7</v>
      </c>
      <c r="D473" s="8">
        <v>6235</v>
      </c>
      <c r="E473" t="s">
        <v>1750</v>
      </c>
      <c r="F473">
        <v>16</v>
      </c>
      <c r="G473" t="s">
        <v>25</v>
      </c>
      <c r="H473" t="s">
        <v>28</v>
      </c>
      <c r="O473">
        <v>7</v>
      </c>
      <c r="S473">
        <f>_xlfn.XLOOKUP(E473,'Facture Chronopost'!L:L,'Facture Chronopost'!AA:AA,"")</f>
        <v>0.5</v>
      </c>
      <c r="T473">
        <f>IF(COUNTIF('Bibliothèque transporteurs'!C:C,F473)=0,"inconnu",_xlfn.XLOOKUP(F473,'Bibliothèque transporteurs'!C:C,'Bibliothèque transporteurs'!A:A))</f>
        <v>16</v>
      </c>
      <c r="U473">
        <f>IF(OR(F473="6C",F473="6B"),_xlfn.XLOOKUP(E473,'Facture Chronopost'!L:L,'Facture Chronopost'!X:X),IF(OR(F473=17,F473=44),F473&amp;"_"&amp;H473,IF(COUNTIF('Bibliothèque transporteurs'!C:C,F473)=0,"inconnu",_xlfn.XLOOKUP(F473,'Bibliothèque transporteurs'!C:C,'Bibliothèque transporteurs'!B:B))))</f>
        <v>16</v>
      </c>
      <c r="V473" t="str">
        <f>IF(COUNTIF('Bibliothèque transporteurs'!C:C,F473)=0,"inconnu",_xlfn.XLOOKUP(F473,'Bibliothèque transporteurs'!C:C,'Bibliothèque transporteurs'!E:E))</f>
        <v>CHRONOPOST</v>
      </c>
      <c r="W473">
        <f t="shared" si="49"/>
        <v>7.5</v>
      </c>
      <c r="Y473" s="118">
        <f t="shared" si="48"/>
        <v>7.5</v>
      </c>
      <c r="Z473" s="118" t="str">
        <f t="shared" si="45"/>
        <v>OK</v>
      </c>
    </row>
    <row r="474" spans="1:26" x14ac:dyDescent="0.2">
      <c r="A474" s="9">
        <f t="shared" si="46"/>
        <v>10.096688113516745</v>
      </c>
      <c r="B474" s="9">
        <f t="shared" si="47"/>
        <v>9.1</v>
      </c>
      <c r="C474" s="9">
        <f t="shared" si="44"/>
        <v>8.6</v>
      </c>
      <c r="D474" s="8">
        <v>6235</v>
      </c>
      <c r="E474" t="s">
        <v>1717</v>
      </c>
      <c r="F474">
        <v>16</v>
      </c>
      <c r="G474" t="s">
        <v>25</v>
      </c>
      <c r="H474" t="s">
        <v>28</v>
      </c>
      <c r="O474">
        <v>8.6</v>
      </c>
      <c r="S474">
        <f>_xlfn.XLOOKUP(E474,'Facture Chronopost'!L:L,'Facture Chronopost'!AA:AA,"")</f>
        <v>0.5</v>
      </c>
      <c r="T474">
        <f>IF(COUNTIF('Bibliothèque transporteurs'!C:C,F474)=0,"inconnu",_xlfn.XLOOKUP(F474,'Bibliothèque transporteurs'!C:C,'Bibliothèque transporteurs'!A:A))</f>
        <v>16</v>
      </c>
      <c r="U474">
        <f>IF(OR(F474="6C",F474="6B"),_xlfn.XLOOKUP(E474,'Facture Chronopost'!L:L,'Facture Chronopost'!X:X),IF(OR(F474=17,F474=44),F474&amp;"_"&amp;H474,IF(COUNTIF('Bibliothèque transporteurs'!C:C,F474)=0,"inconnu",_xlfn.XLOOKUP(F474,'Bibliothèque transporteurs'!C:C,'Bibliothèque transporteurs'!B:B))))</f>
        <v>16</v>
      </c>
      <c r="V474" t="str">
        <f>IF(COUNTIF('Bibliothèque transporteurs'!C:C,F474)=0,"inconnu",_xlfn.XLOOKUP(F474,'Bibliothèque transporteurs'!C:C,'Bibliothèque transporteurs'!E:E))</f>
        <v>CHRONOPOST</v>
      </c>
      <c r="W474">
        <f t="shared" si="49"/>
        <v>9.1</v>
      </c>
      <c r="Y474" s="118">
        <f t="shared" si="48"/>
        <v>9.1</v>
      </c>
      <c r="Z474" s="118" t="str">
        <f t="shared" si="45"/>
        <v>OK</v>
      </c>
    </row>
    <row r="475" spans="1:26" x14ac:dyDescent="0.2">
      <c r="A475" s="9">
        <f t="shared" si="46"/>
        <v>10.096688113516745</v>
      </c>
      <c r="B475" s="9">
        <f t="shared" si="47"/>
        <v>9.1</v>
      </c>
      <c r="C475" s="9">
        <f t="shared" si="44"/>
        <v>8.6</v>
      </c>
      <c r="D475" s="8">
        <v>6085</v>
      </c>
      <c r="E475" t="s">
        <v>1678</v>
      </c>
      <c r="F475">
        <v>16</v>
      </c>
      <c r="G475" t="s">
        <v>25</v>
      </c>
      <c r="H475" t="s">
        <v>28</v>
      </c>
      <c r="O475">
        <v>8.6</v>
      </c>
      <c r="S475">
        <f>_xlfn.XLOOKUP(E475,'Facture Chronopost'!L:L,'Facture Chronopost'!AA:AA,"")</f>
        <v>0.5</v>
      </c>
      <c r="T475">
        <f>IF(COUNTIF('Bibliothèque transporteurs'!C:C,F475)=0,"inconnu",_xlfn.XLOOKUP(F475,'Bibliothèque transporteurs'!C:C,'Bibliothèque transporteurs'!A:A))</f>
        <v>16</v>
      </c>
      <c r="U475">
        <f>IF(OR(F475="6C",F475="6B"),_xlfn.XLOOKUP(E475,'Facture Chronopost'!L:L,'Facture Chronopost'!X:X),IF(OR(F475=17,F475=44),F475&amp;"_"&amp;H475,IF(COUNTIF('Bibliothèque transporteurs'!C:C,F475)=0,"inconnu",_xlfn.XLOOKUP(F475,'Bibliothèque transporteurs'!C:C,'Bibliothèque transporteurs'!B:B))))</f>
        <v>16</v>
      </c>
      <c r="V475" t="str">
        <f>IF(COUNTIF('Bibliothèque transporteurs'!C:C,F475)=0,"inconnu",_xlfn.XLOOKUP(F475,'Bibliothèque transporteurs'!C:C,'Bibliothèque transporteurs'!E:E))</f>
        <v>CHRONOPOST</v>
      </c>
      <c r="W475">
        <f t="shared" si="49"/>
        <v>9.1</v>
      </c>
      <c r="Y475" s="118">
        <f t="shared" si="48"/>
        <v>9.1</v>
      </c>
      <c r="Z475" s="118" t="str">
        <f t="shared" si="45"/>
        <v>OK</v>
      </c>
    </row>
    <row r="476" spans="1:26" x14ac:dyDescent="0.2">
      <c r="A476" s="9">
        <f t="shared" si="46"/>
        <v>11.975141716031489</v>
      </c>
      <c r="B476" s="9">
        <f t="shared" si="47"/>
        <v>10.7</v>
      </c>
      <c r="C476" s="9">
        <f t="shared" si="44"/>
        <v>10.199999999999999</v>
      </c>
      <c r="D476" s="8">
        <v>3888</v>
      </c>
      <c r="E476" t="s">
        <v>1969</v>
      </c>
      <c r="F476">
        <v>16</v>
      </c>
      <c r="G476" t="s">
        <v>25</v>
      </c>
      <c r="H476" t="s">
        <v>28</v>
      </c>
      <c r="O476">
        <v>10.199999999999999</v>
      </c>
      <c r="S476">
        <f>_xlfn.XLOOKUP(E476,'Facture Chronopost'!L:L,'Facture Chronopost'!AA:AA,"")</f>
        <v>0.5</v>
      </c>
      <c r="T476">
        <f>IF(COUNTIF('Bibliothèque transporteurs'!C:C,F476)=0,"inconnu",_xlfn.XLOOKUP(F476,'Bibliothèque transporteurs'!C:C,'Bibliothèque transporteurs'!A:A))</f>
        <v>16</v>
      </c>
      <c r="U476">
        <f>IF(OR(F476="6C",F476="6B"),_xlfn.XLOOKUP(E476,'Facture Chronopost'!L:L,'Facture Chronopost'!X:X),IF(OR(F476=17,F476=44),F476&amp;"_"&amp;H476,IF(COUNTIF('Bibliothèque transporteurs'!C:C,F476)=0,"inconnu",_xlfn.XLOOKUP(F476,'Bibliothèque transporteurs'!C:C,'Bibliothèque transporteurs'!B:B))))</f>
        <v>16</v>
      </c>
      <c r="V476" t="str">
        <f>IF(COUNTIF('Bibliothèque transporteurs'!C:C,F476)=0,"inconnu",_xlfn.XLOOKUP(F476,'Bibliothèque transporteurs'!C:C,'Bibliothèque transporteurs'!E:E))</f>
        <v>CHRONOPOST</v>
      </c>
      <c r="W476">
        <f t="shared" si="49"/>
        <v>10.7</v>
      </c>
      <c r="Y476" s="118">
        <f t="shared" si="48"/>
        <v>10.7</v>
      </c>
      <c r="Z476" s="118" t="str">
        <f t="shared" si="45"/>
        <v>OK</v>
      </c>
    </row>
    <row r="477" spans="1:26" x14ac:dyDescent="0.2">
      <c r="A477" s="9">
        <f t="shared" si="46"/>
        <v>10.096688113516745</v>
      </c>
      <c r="B477" s="9">
        <f t="shared" si="47"/>
        <v>9.1</v>
      </c>
      <c r="C477" s="9">
        <f t="shared" si="44"/>
        <v>8.6</v>
      </c>
      <c r="D477" s="8">
        <v>6235</v>
      </c>
      <c r="E477" t="s">
        <v>1725</v>
      </c>
      <c r="F477">
        <v>16</v>
      </c>
      <c r="G477" t="s">
        <v>25</v>
      </c>
      <c r="H477" t="s">
        <v>28</v>
      </c>
      <c r="O477">
        <v>8.6</v>
      </c>
      <c r="S477">
        <f>_xlfn.XLOOKUP(E477,'Facture Chronopost'!L:L,'Facture Chronopost'!AA:AA,"")</f>
        <v>0.5</v>
      </c>
      <c r="T477">
        <f>IF(COUNTIF('Bibliothèque transporteurs'!C:C,F477)=0,"inconnu",_xlfn.XLOOKUP(F477,'Bibliothèque transporteurs'!C:C,'Bibliothèque transporteurs'!A:A))</f>
        <v>16</v>
      </c>
      <c r="U477">
        <f>IF(OR(F477="6C",F477="6B"),_xlfn.XLOOKUP(E477,'Facture Chronopost'!L:L,'Facture Chronopost'!X:X),IF(OR(F477=17,F477=44),F477&amp;"_"&amp;H477,IF(COUNTIF('Bibliothèque transporteurs'!C:C,F477)=0,"inconnu",_xlfn.XLOOKUP(F477,'Bibliothèque transporteurs'!C:C,'Bibliothèque transporteurs'!B:B))))</f>
        <v>16</v>
      </c>
      <c r="V477" t="str">
        <f>IF(COUNTIF('Bibliothèque transporteurs'!C:C,F477)=0,"inconnu",_xlfn.XLOOKUP(F477,'Bibliothèque transporteurs'!C:C,'Bibliothèque transporteurs'!E:E))</f>
        <v>CHRONOPOST</v>
      </c>
      <c r="W477">
        <f t="shared" si="49"/>
        <v>9.1</v>
      </c>
      <c r="Y477" s="118">
        <f t="shared" si="48"/>
        <v>9.1</v>
      </c>
      <c r="Z477" s="118" t="str">
        <f t="shared" si="45"/>
        <v>OK</v>
      </c>
    </row>
    <row r="478" spans="1:26" x14ac:dyDescent="0.2">
      <c r="A478" s="9">
        <f t="shared" si="46"/>
        <v>8.6878479116306888</v>
      </c>
      <c r="B478" s="9">
        <f t="shared" si="47"/>
        <v>7.9</v>
      </c>
      <c r="C478" s="9">
        <f t="shared" si="44"/>
        <v>7.4</v>
      </c>
      <c r="D478" s="8">
        <v>6235</v>
      </c>
      <c r="E478" t="s">
        <v>1683</v>
      </c>
      <c r="F478">
        <v>16</v>
      </c>
      <c r="G478" t="s">
        <v>25</v>
      </c>
      <c r="H478" t="s">
        <v>28</v>
      </c>
      <c r="O478">
        <v>7.4</v>
      </c>
      <c r="S478">
        <f>_xlfn.XLOOKUP(E478,'Facture Chronopost'!L:L,'Facture Chronopost'!AA:AA,"")</f>
        <v>0.5</v>
      </c>
      <c r="T478">
        <f>IF(COUNTIF('Bibliothèque transporteurs'!C:C,F478)=0,"inconnu",_xlfn.XLOOKUP(F478,'Bibliothèque transporteurs'!C:C,'Bibliothèque transporteurs'!A:A))</f>
        <v>16</v>
      </c>
      <c r="U478">
        <f>IF(OR(F478="6C",F478="6B"),_xlfn.XLOOKUP(E478,'Facture Chronopost'!L:L,'Facture Chronopost'!X:X),IF(OR(F478=17,F478=44),F478&amp;"_"&amp;H478,IF(COUNTIF('Bibliothèque transporteurs'!C:C,F478)=0,"inconnu",_xlfn.XLOOKUP(F478,'Bibliothèque transporteurs'!C:C,'Bibliothèque transporteurs'!B:B))))</f>
        <v>16</v>
      </c>
      <c r="V478" t="str">
        <f>IF(COUNTIF('Bibliothèque transporteurs'!C:C,F478)=0,"inconnu",_xlfn.XLOOKUP(F478,'Bibliothèque transporteurs'!C:C,'Bibliothèque transporteurs'!E:E))</f>
        <v>CHRONOPOST</v>
      </c>
      <c r="W478">
        <f t="shared" si="49"/>
        <v>7.9</v>
      </c>
      <c r="Y478" s="118">
        <f t="shared" si="48"/>
        <v>7.9</v>
      </c>
      <c r="Z478" s="118" t="str">
        <f t="shared" si="45"/>
        <v>OK</v>
      </c>
    </row>
    <row r="479" spans="1:26" x14ac:dyDescent="0.2">
      <c r="A479" s="9">
        <f t="shared" si="46"/>
        <v>10.096688113516745</v>
      </c>
      <c r="B479" s="9">
        <f t="shared" si="47"/>
        <v>9.1</v>
      </c>
      <c r="C479" s="9">
        <f t="shared" si="44"/>
        <v>8.6</v>
      </c>
      <c r="D479" s="8">
        <v>6235</v>
      </c>
      <c r="E479" t="s">
        <v>1752</v>
      </c>
      <c r="F479">
        <v>16</v>
      </c>
      <c r="G479" t="s">
        <v>25</v>
      </c>
      <c r="H479" t="s">
        <v>28</v>
      </c>
      <c r="O479">
        <v>8.6</v>
      </c>
      <c r="S479">
        <f>_xlfn.XLOOKUP(E479,'Facture Chronopost'!L:L,'Facture Chronopost'!AA:AA,"")</f>
        <v>0.5</v>
      </c>
      <c r="T479">
        <f>IF(COUNTIF('Bibliothèque transporteurs'!C:C,F479)=0,"inconnu",_xlfn.XLOOKUP(F479,'Bibliothèque transporteurs'!C:C,'Bibliothèque transporteurs'!A:A))</f>
        <v>16</v>
      </c>
      <c r="U479">
        <f>IF(OR(F479="6C",F479="6B"),_xlfn.XLOOKUP(E479,'Facture Chronopost'!L:L,'Facture Chronopost'!X:X),IF(OR(F479=17,F479=44),F479&amp;"_"&amp;H479,IF(COUNTIF('Bibliothèque transporteurs'!C:C,F479)=0,"inconnu",_xlfn.XLOOKUP(F479,'Bibliothèque transporteurs'!C:C,'Bibliothèque transporteurs'!B:B))))</f>
        <v>16</v>
      </c>
      <c r="V479" t="str">
        <f>IF(COUNTIF('Bibliothèque transporteurs'!C:C,F479)=0,"inconnu",_xlfn.XLOOKUP(F479,'Bibliothèque transporteurs'!C:C,'Bibliothèque transporteurs'!E:E))</f>
        <v>CHRONOPOST</v>
      </c>
      <c r="W479">
        <f t="shared" si="49"/>
        <v>9.1</v>
      </c>
      <c r="Y479" s="118">
        <f t="shared" si="48"/>
        <v>9.1</v>
      </c>
      <c r="Z479" s="118" t="str">
        <f t="shared" si="45"/>
        <v>OK</v>
      </c>
    </row>
    <row r="480" spans="1:26" x14ac:dyDescent="0.2">
      <c r="A480" s="9">
        <f t="shared" si="46"/>
        <v>15.96685562137532</v>
      </c>
      <c r="B480" s="9">
        <f t="shared" si="47"/>
        <v>14.100000000000001</v>
      </c>
      <c r="C480" s="9">
        <f t="shared" si="44"/>
        <v>13.6</v>
      </c>
      <c r="D480" s="8">
        <v>6235</v>
      </c>
      <c r="E480" t="s">
        <v>1675</v>
      </c>
      <c r="F480">
        <v>16</v>
      </c>
      <c r="G480" t="s">
        <v>25</v>
      </c>
      <c r="H480" t="s">
        <v>28</v>
      </c>
      <c r="O480">
        <v>8.6</v>
      </c>
      <c r="Q480">
        <v>5</v>
      </c>
      <c r="S480">
        <f>_xlfn.XLOOKUP(E480,'Facture Chronopost'!L:L,'Facture Chronopost'!AA:AA,"")</f>
        <v>0.5</v>
      </c>
      <c r="T480">
        <f>IF(COUNTIF('Bibliothèque transporteurs'!C:C,F480)=0,"inconnu",_xlfn.XLOOKUP(F480,'Bibliothèque transporteurs'!C:C,'Bibliothèque transporteurs'!A:A))</f>
        <v>16</v>
      </c>
      <c r="U480">
        <f>IF(OR(F480="6C",F480="6B"),_xlfn.XLOOKUP(E480,'Facture Chronopost'!L:L,'Facture Chronopost'!X:X),IF(OR(F480=17,F480=44),F480&amp;"_"&amp;H480,IF(COUNTIF('Bibliothèque transporteurs'!C:C,F480)=0,"inconnu",_xlfn.XLOOKUP(F480,'Bibliothèque transporteurs'!C:C,'Bibliothèque transporteurs'!B:B))))</f>
        <v>16</v>
      </c>
      <c r="V480" t="str">
        <f>IF(COUNTIF('Bibliothèque transporteurs'!C:C,F480)=0,"inconnu",_xlfn.XLOOKUP(F480,'Bibliothèque transporteurs'!C:C,'Bibliothèque transporteurs'!E:E))</f>
        <v>CHRONOPOST</v>
      </c>
      <c r="W480">
        <f t="shared" si="49"/>
        <v>8.92</v>
      </c>
      <c r="Y480" s="118">
        <f t="shared" si="48"/>
        <v>9.1</v>
      </c>
      <c r="Z480" s="118" t="str">
        <f t="shared" si="45"/>
        <v>Non</v>
      </c>
    </row>
    <row r="481" spans="1:26" x14ac:dyDescent="0.2">
      <c r="A481" s="9">
        <f t="shared" si="46"/>
        <v>8.6878479116306888</v>
      </c>
      <c r="B481" s="9">
        <f t="shared" si="47"/>
        <v>7.9</v>
      </c>
      <c r="C481" s="9">
        <f t="shared" si="44"/>
        <v>7.4</v>
      </c>
      <c r="D481" s="8">
        <v>6813</v>
      </c>
      <c r="E481" t="s">
        <v>1787</v>
      </c>
      <c r="F481">
        <v>16</v>
      </c>
      <c r="G481" t="s">
        <v>25</v>
      </c>
      <c r="H481" t="s">
        <v>28</v>
      </c>
      <c r="O481">
        <v>7.4</v>
      </c>
      <c r="S481">
        <f>_xlfn.XLOOKUP(E481,'Facture Chronopost'!L:L,'Facture Chronopost'!AA:AA,"")</f>
        <v>0.5</v>
      </c>
      <c r="T481">
        <f>IF(COUNTIF('Bibliothèque transporteurs'!C:C,F481)=0,"inconnu",_xlfn.XLOOKUP(F481,'Bibliothèque transporteurs'!C:C,'Bibliothèque transporteurs'!A:A))</f>
        <v>16</v>
      </c>
      <c r="U481">
        <f>IF(OR(F481="6C",F481="6B"),_xlfn.XLOOKUP(E481,'Facture Chronopost'!L:L,'Facture Chronopost'!X:X),IF(OR(F481=17,F481=44),F481&amp;"_"&amp;H481,IF(COUNTIF('Bibliothèque transporteurs'!C:C,F481)=0,"inconnu",_xlfn.XLOOKUP(F481,'Bibliothèque transporteurs'!C:C,'Bibliothèque transporteurs'!B:B))))</f>
        <v>16</v>
      </c>
      <c r="V481" t="str">
        <f>IF(COUNTIF('Bibliothèque transporteurs'!C:C,F481)=0,"inconnu",_xlfn.XLOOKUP(F481,'Bibliothèque transporteurs'!C:C,'Bibliothèque transporteurs'!E:E))</f>
        <v>CHRONOPOST</v>
      </c>
      <c r="W481">
        <f t="shared" si="49"/>
        <v>7.9</v>
      </c>
      <c r="Y481" s="118">
        <f t="shared" si="48"/>
        <v>7.9</v>
      </c>
      <c r="Z481" s="118" t="str">
        <f t="shared" si="45"/>
        <v>OK</v>
      </c>
    </row>
    <row r="482" spans="1:26" x14ac:dyDescent="0.2">
      <c r="A482" s="9">
        <f t="shared" si="46"/>
        <v>8.2182345110020023</v>
      </c>
      <c r="B482" s="9">
        <f t="shared" si="47"/>
        <v>7.5</v>
      </c>
      <c r="C482" s="9">
        <f t="shared" si="44"/>
        <v>7</v>
      </c>
      <c r="D482" s="8">
        <v>6235</v>
      </c>
      <c r="E482" t="s">
        <v>1820</v>
      </c>
      <c r="F482">
        <v>16</v>
      </c>
      <c r="G482" t="s">
        <v>25</v>
      </c>
      <c r="H482" t="s">
        <v>28</v>
      </c>
      <c r="O482">
        <v>7</v>
      </c>
      <c r="S482">
        <f>_xlfn.XLOOKUP(E482,'Facture Chronopost'!L:L,'Facture Chronopost'!AA:AA,"")</f>
        <v>0.5</v>
      </c>
      <c r="T482">
        <f>IF(COUNTIF('Bibliothèque transporteurs'!C:C,F482)=0,"inconnu",_xlfn.XLOOKUP(F482,'Bibliothèque transporteurs'!C:C,'Bibliothèque transporteurs'!A:A))</f>
        <v>16</v>
      </c>
      <c r="U482">
        <f>IF(OR(F482="6C",F482="6B"),_xlfn.XLOOKUP(E482,'Facture Chronopost'!L:L,'Facture Chronopost'!X:X),IF(OR(F482=17,F482=44),F482&amp;"_"&amp;H482,IF(COUNTIF('Bibliothèque transporteurs'!C:C,F482)=0,"inconnu",_xlfn.XLOOKUP(F482,'Bibliothèque transporteurs'!C:C,'Bibliothèque transporteurs'!B:B))))</f>
        <v>16</v>
      </c>
      <c r="V482" t="str">
        <f>IF(COUNTIF('Bibliothèque transporteurs'!C:C,F482)=0,"inconnu",_xlfn.XLOOKUP(F482,'Bibliothèque transporteurs'!C:C,'Bibliothèque transporteurs'!E:E))</f>
        <v>CHRONOPOST</v>
      </c>
      <c r="W482">
        <f t="shared" si="49"/>
        <v>7.5</v>
      </c>
      <c r="Y482" s="118">
        <f t="shared" si="48"/>
        <v>7.5</v>
      </c>
      <c r="Z482" s="118" t="str">
        <f t="shared" si="45"/>
        <v>OK</v>
      </c>
    </row>
    <row r="483" spans="1:26" x14ac:dyDescent="0.2">
      <c r="A483" s="9">
        <f t="shared" si="46"/>
        <v>11.505528315402803</v>
      </c>
      <c r="B483" s="9">
        <f t="shared" si="47"/>
        <v>10.299999999999999</v>
      </c>
      <c r="C483" s="9">
        <f t="shared" si="44"/>
        <v>9.8000000000000007</v>
      </c>
      <c r="D483" s="8">
        <v>8656</v>
      </c>
      <c r="E483" t="s">
        <v>1835</v>
      </c>
      <c r="F483">
        <v>16</v>
      </c>
      <c r="G483" t="s">
        <v>25</v>
      </c>
      <c r="H483" t="s">
        <v>28</v>
      </c>
      <c r="O483">
        <v>9.8000000000000007</v>
      </c>
      <c r="S483">
        <f>_xlfn.XLOOKUP(E483,'Facture Chronopost'!L:L,'Facture Chronopost'!AA:AA,"")</f>
        <v>0.5</v>
      </c>
      <c r="T483">
        <f>IF(COUNTIF('Bibliothèque transporteurs'!C:C,F483)=0,"inconnu",_xlfn.XLOOKUP(F483,'Bibliothèque transporteurs'!C:C,'Bibliothèque transporteurs'!A:A))</f>
        <v>16</v>
      </c>
      <c r="U483">
        <f>IF(OR(F483="6C",F483="6B"),_xlfn.XLOOKUP(E483,'Facture Chronopost'!L:L,'Facture Chronopost'!X:X),IF(OR(F483=17,F483=44),F483&amp;"_"&amp;H483,IF(COUNTIF('Bibliothèque transporteurs'!C:C,F483)=0,"inconnu",_xlfn.XLOOKUP(F483,'Bibliothèque transporteurs'!C:C,'Bibliothèque transporteurs'!B:B))))</f>
        <v>16</v>
      </c>
      <c r="V483" t="str">
        <f>IF(COUNTIF('Bibliothèque transporteurs'!C:C,F483)=0,"inconnu",_xlfn.XLOOKUP(F483,'Bibliothèque transporteurs'!C:C,'Bibliothèque transporteurs'!E:E))</f>
        <v>CHRONOPOST</v>
      </c>
      <c r="W483">
        <f t="shared" si="49"/>
        <v>10.3</v>
      </c>
      <c r="Y483" s="118">
        <f t="shared" si="48"/>
        <v>10.3</v>
      </c>
      <c r="Z483" s="118" t="str">
        <f t="shared" si="45"/>
        <v>OK</v>
      </c>
    </row>
    <row r="484" spans="1:26" x14ac:dyDescent="0.2">
      <c r="A484" s="9">
        <f t="shared" si="46"/>
        <v>8.2182345110020023</v>
      </c>
      <c r="B484" s="9">
        <f t="shared" si="47"/>
        <v>7.5</v>
      </c>
      <c r="C484" s="9">
        <f t="shared" si="44"/>
        <v>7</v>
      </c>
      <c r="D484" s="8">
        <v>8656</v>
      </c>
      <c r="E484" t="s">
        <v>1773</v>
      </c>
      <c r="F484">
        <v>16</v>
      </c>
      <c r="G484" t="s">
        <v>25</v>
      </c>
      <c r="H484" t="s">
        <v>28</v>
      </c>
      <c r="O484">
        <v>7</v>
      </c>
      <c r="S484">
        <f>_xlfn.XLOOKUP(E484,'Facture Chronopost'!L:L,'Facture Chronopost'!AA:AA,"")</f>
        <v>0.5</v>
      </c>
      <c r="T484">
        <f>IF(COUNTIF('Bibliothèque transporteurs'!C:C,F484)=0,"inconnu",_xlfn.XLOOKUP(F484,'Bibliothèque transporteurs'!C:C,'Bibliothèque transporteurs'!A:A))</f>
        <v>16</v>
      </c>
      <c r="U484">
        <f>IF(OR(F484="6C",F484="6B"),_xlfn.XLOOKUP(E484,'Facture Chronopost'!L:L,'Facture Chronopost'!X:X),IF(OR(F484=17,F484=44),F484&amp;"_"&amp;H484,IF(COUNTIF('Bibliothèque transporteurs'!C:C,F484)=0,"inconnu",_xlfn.XLOOKUP(F484,'Bibliothèque transporteurs'!C:C,'Bibliothèque transporteurs'!B:B))))</f>
        <v>16</v>
      </c>
      <c r="V484" t="str">
        <f>IF(COUNTIF('Bibliothèque transporteurs'!C:C,F484)=0,"inconnu",_xlfn.XLOOKUP(F484,'Bibliothèque transporteurs'!C:C,'Bibliothèque transporteurs'!E:E))</f>
        <v>CHRONOPOST</v>
      </c>
      <c r="W484">
        <f t="shared" si="49"/>
        <v>7.5</v>
      </c>
      <c r="Y484" s="118">
        <f t="shared" si="48"/>
        <v>7.5</v>
      </c>
      <c r="Z484" s="118" t="str">
        <f t="shared" si="45"/>
        <v>OK</v>
      </c>
    </row>
    <row r="485" spans="1:26" x14ac:dyDescent="0.2">
      <c r="A485" s="9">
        <f t="shared" si="46"/>
        <v>10.096688113516745</v>
      </c>
      <c r="B485" s="9">
        <f t="shared" si="47"/>
        <v>9.1</v>
      </c>
      <c r="C485" s="9">
        <f t="shared" si="44"/>
        <v>8.6</v>
      </c>
      <c r="D485" s="8">
        <v>6235</v>
      </c>
      <c r="E485" t="s">
        <v>1793</v>
      </c>
      <c r="F485">
        <v>16</v>
      </c>
      <c r="G485" t="s">
        <v>25</v>
      </c>
      <c r="H485" t="s">
        <v>28</v>
      </c>
      <c r="O485">
        <v>8.6</v>
      </c>
      <c r="S485">
        <f>_xlfn.XLOOKUP(E485,'Facture Chronopost'!L:L,'Facture Chronopost'!AA:AA,"")</f>
        <v>0.5</v>
      </c>
      <c r="T485">
        <f>IF(COUNTIF('Bibliothèque transporteurs'!C:C,F485)=0,"inconnu",_xlfn.XLOOKUP(F485,'Bibliothèque transporteurs'!C:C,'Bibliothèque transporteurs'!A:A))</f>
        <v>16</v>
      </c>
      <c r="U485">
        <f>IF(OR(F485="6C",F485="6B"),_xlfn.XLOOKUP(E485,'Facture Chronopost'!L:L,'Facture Chronopost'!X:X),IF(OR(F485=17,F485=44),F485&amp;"_"&amp;H485,IF(COUNTIF('Bibliothèque transporteurs'!C:C,F485)=0,"inconnu",_xlfn.XLOOKUP(F485,'Bibliothèque transporteurs'!C:C,'Bibliothèque transporteurs'!B:B))))</f>
        <v>16</v>
      </c>
      <c r="V485" t="str">
        <f>IF(COUNTIF('Bibliothèque transporteurs'!C:C,F485)=0,"inconnu",_xlfn.XLOOKUP(F485,'Bibliothèque transporteurs'!C:C,'Bibliothèque transporteurs'!E:E))</f>
        <v>CHRONOPOST</v>
      </c>
      <c r="W485">
        <f t="shared" si="49"/>
        <v>9.1</v>
      </c>
      <c r="Y485" s="118">
        <f t="shared" si="48"/>
        <v>9.1</v>
      </c>
      <c r="Z485" s="118" t="str">
        <f t="shared" si="45"/>
        <v>OK</v>
      </c>
    </row>
    <row r="486" spans="1:26" x14ac:dyDescent="0.2">
      <c r="A486" s="9">
        <f t="shared" si="46"/>
        <v>10.096688113516745</v>
      </c>
      <c r="B486" s="9">
        <f t="shared" si="47"/>
        <v>9.1</v>
      </c>
      <c r="C486" s="9">
        <f t="shared" si="44"/>
        <v>8.6</v>
      </c>
      <c r="D486" s="8">
        <v>6235</v>
      </c>
      <c r="E486" t="s">
        <v>1776</v>
      </c>
      <c r="F486">
        <v>16</v>
      </c>
      <c r="G486" t="s">
        <v>25</v>
      </c>
      <c r="H486" t="s">
        <v>28</v>
      </c>
      <c r="O486">
        <v>8.6</v>
      </c>
      <c r="S486">
        <f>_xlfn.XLOOKUP(E486,'Facture Chronopost'!L:L,'Facture Chronopost'!AA:AA,"")</f>
        <v>0.5</v>
      </c>
      <c r="T486">
        <f>IF(COUNTIF('Bibliothèque transporteurs'!C:C,F486)=0,"inconnu",_xlfn.XLOOKUP(F486,'Bibliothèque transporteurs'!C:C,'Bibliothèque transporteurs'!A:A))</f>
        <v>16</v>
      </c>
      <c r="U486">
        <f>IF(OR(F486="6C",F486="6B"),_xlfn.XLOOKUP(E486,'Facture Chronopost'!L:L,'Facture Chronopost'!X:X),IF(OR(F486=17,F486=44),F486&amp;"_"&amp;H486,IF(COUNTIF('Bibliothèque transporteurs'!C:C,F486)=0,"inconnu",_xlfn.XLOOKUP(F486,'Bibliothèque transporteurs'!C:C,'Bibliothèque transporteurs'!B:B))))</f>
        <v>16</v>
      </c>
      <c r="V486" t="str">
        <f>IF(COUNTIF('Bibliothèque transporteurs'!C:C,F486)=0,"inconnu",_xlfn.XLOOKUP(F486,'Bibliothèque transporteurs'!C:C,'Bibliothèque transporteurs'!E:E))</f>
        <v>CHRONOPOST</v>
      </c>
      <c r="W486">
        <f t="shared" si="49"/>
        <v>9.1</v>
      </c>
      <c r="Y486" s="118">
        <f t="shared" si="48"/>
        <v>9.1</v>
      </c>
      <c r="Z486" s="118" t="str">
        <f t="shared" si="45"/>
        <v>OK</v>
      </c>
    </row>
    <row r="487" spans="1:26" x14ac:dyDescent="0.2">
      <c r="A487" s="9">
        <f t="shared" si="46"/>
        <v>8.2182345110020023</v>
      </c>
      <c r="B487" s="9">
        <f t="shared" si="47"/>
        <v>7.5</v>
      </c>
      <c r="C487" s="9">
        <f t="shared" si="44"/>
        <v>7</v>
      </c>
      <c r="D487" s="8">
        <v>6235</v>
      </c>
      <c r="E487" t="s">
        <v>1802</v>
      </c>
      <c r="F487">
        <v>16</v>
      </c>
      <c r="G487" t="s">
        <v>25</v>
      </c>
      <c r="H487" t="s">
        <v>28</v>
      </c>
      <c r="O487">
        <v>7</v>
      </c>
      <c r="S487">
        <f>_xlfn.XLOOKUP(E487,'Facture Chronopost'!L:L,'Facture Chronopost'!AA:AA,"")</f>
        <v>0.5</v>
      </c>
      <c r="T487">
        <f>IF(COUNTIF('Bibliothèque transporteurs'!C:C,F487)=0,"inconnu",_xlfn.XLOOKUP(F487,'Bibliothèque transporteurs'!C:C,'Bibliothèque transporteurs'!A:A))</f>
        <v>16</v>
      </c>
      <c r="U487">
        <f>IF(OR(F487="6C",F487="6B"),_xlfn.XLOOKUP(E487,'Facture Chronopost'!L:L,'Facture Chronopost'!X:X),IF(OR(F487=17,F487=44),F487&amp;"_"&amp;H487,IF(COUNTIF('Bibliothèque transporteurs'!C:C,F487)=0,"inconnu",_xlfn.XLOOKUP(F487,'Bibliothèque transporteurs'!C:C,'Bibliothèque transporteurs'!B:B))))</f>
        <v>16</v>
      </c>
      <c r="V487" t="str">
        <f>IF(COUNTIF('Bibliothèque transporteurs'!C:C,F487)=0,"inconnu",_xlfn.XLOOKUP(F487,'Bibliothèque transporteurs'!C:C,'Bibliothèque transporteurs'!E:E))</f>
        <v>CHRONOPOST</v>
      </c>
      <c r="W487">
        <f t="shared" si="49"/>
        <v>7.5</v>
      </c>
      <c r="Y487" s="118">
        <f t="shared" si="48"/>
        <v>7.5</v>
      </c>
      <c r="Z487" s="118" t="str">
        <f t="shared" si="45"/>
        <v>OK</v>
      </c>
    </row>
    <row r="488" spans="1:26" x14ac:dyDescent="0.2">
      <c r="A488" s="9">
        <f t="shared" si="46"/>
        <v>9.6270747128880583</v>
      </c>
      <c r="B488" s="9">
        <f t="shared" si="47"/>
        <v>8.6999999999999993</v>
      </c>
      <c r="C488" s="9">
        <f t="shared" si="44"/>
        <v>8.1999999999999993</v>
      </c>
      <c r="D488" s="8">
        <v>8656</v>
      </c>
      <c r="E488" t="s">
        <v>1799</v>
      </c>
      <c r="F488">
        <v>16</v>
      </c>
      <c r="G488" t="s">
        <v>25</v>
      </c>
      <c r="H488" t="s">
        <v>28</v>
      </c>
      <c r="O488">
        <v>8.1999999999999993</v>
      </c>
      <c r="S488">
        <f>_xlfn.XLOOKUP(E488,'Facture Chronopost'!L:L,'Facture Chronopost'!AA:AA,"")</f>
        <v>0.5</v>
      </c>
      <c r="T488">
        <f>IF(COUNTIF('Bibliothèque transporteurs'!C:C,F488)=0,"inconnu",_xlfn.XLOOKUP(F488,'Bibliothèque transporteurs'!C:C,'Bibliothèque transporteurs'!A:A))</f>
        <v>16</v>
      </c>
      <c r="U488">
        <f>IF(OR(F488="6C",F488="6B"),_xlfn.XLOOKUP(E488,'Facture Chronopost'!L:L,'Facture Chronopost'!X:X),IF(OR(F488=17,F488=44),F488&amp;"_"&amp;H488,IF(COUNTIF('Bibliothèque transporteurs'!C:C,F488)=0,"inconnu",_xlfn.XLOOKUP(F488,'Bibliothèque transporteurs'!C:C,'Bibliothèque transporteurs'!B:B))))</f>
        <v>16</v>
      </c>
      <c r="V488" t="str">
        <f>IF(COUNTIF('Bibliothèque transporteurs'!C:C,F488)=0,"inconnu",_xlfn.XLOOKUP(F488,'Bibliothèque transporteurs'!C:C,'Bibliothèque transporteurs'!E:E))</f>
        <v>CHRONOPOST</v>
      </c>
      <c r="W488">
        <f t="shared" si="49"/>
        <v>8.6999999999999993</v>
      </c>
      <c r="Y488" s="118">
        <f t="shared" si="48"/>
        <v>8.6999999999999993</v>
      </c>
      <c r="Z488" s="118" t="str">
        <f t="shared" si="45"/>
        <v>OK</v>
      </c>
    </row>
    <row r="489" spans="1:26" x14ac:dyDescent="0.2">
      <c r="A489" s="9">
        <f t="shared" si="46"/>
        <v>20.428182927347834</v>
      </c>
      <c r="B489" s="9">
        <f t="shared" si="47"/>
        <v>17.899999999999999</v>
      </c>
      <c r="C489" s="9">
        <f t="shared" si="44"/>
        <v>17.399999999999999</v>
      </c>
      <c r="D489" s="8">
        <v>9160</v>
      </c>
      <c r="E489" t="s">
        <v>1828</v>
      </c>
      <c r="F489">
        <v>16</v>
      </c>
      <c r="G489" t="s">
        <v>25</v>
      </c>
      <c r="H489" t="s">
        <v>28</v>
      </c>
      <c r="O489">
        <v>17.399999999999999</v>
      </c>
      <c r="S489">
        <f>_xlfn.XLOOKUP(E489,'Facture Chronopost'!L:L,'Facture Chronopost'!AA:AA,"")</f>
        <v>0.5</v>
      </c>
      <c r="T489">
        <f>IF(COUNTIF('Bibliothèque transporteurs'!C:C,F489)=0,"inconnu",_xlfn.XLOOKUP(F489,'Bibliothèque transporteurs'!C:C,'Bibliothèque transporteurs'!A:A))</f>
        <v>16</v>
      </c>
      <c r="U489">
        <f>IF(OR(F489="6C",F489="6B"),_xlfn.XLOOKUP(E489,'Facture Chronopost'!L:L,'Facture Chronopost'!X:X),IF(OR(F489=17,F489=44),F489&amp;"_"&amp;H489,IF(COUNTIF('Bibliothèque transporteurs'!C:C,F489)=0,"inconnu",_xlfn.XLOOKUP(F489,'Bibliothèque transporteurs'!C:C,'Bibliothèque transporteurs'!B:B))))</f>
        <v>16</v>
      </c>
      <c r="V489" t="str">
        <f>IF(COUNTIF('Bibliothèque transporteurs'!C:C,F489)=0,"inconnu",_xlfn.XLOOKUP(F489,'Bibliothèque transporteurs'!C:C,'Bibliothèque transporteurs'!E:E))</f>
        <v>CHRONOPOST</v>
      </c>
      <c r="W489">
        <f t="shared" si="49"/>
        <v>17.899999999999999</v>
      </c>
      <c r="Y489" s="118">
        <f t="shared" si="48"/>
        <v>17.899999999999999</v>
      </c>
      <c r="Z489" s="118" t="str">
        <f t="shared" si="45"/>
        <v>OK</v>
      </c>
    </row>
    <row r="490" spans="1:26" x14ac:dyDescent="0.2">
      <c r="A490" s="9">
        <f t="shared" si="46"/>
        <v>8.6878479116306888</v>
      </c>
      <c r="B490" s="9">
        <f t="shared" si="47"/>
        <v>7.9</v>
      </c>
      <c r="C490" s="9">
        <f t="shared" si="44"/>
        <v>7.4</v>
      </c>
      <c r="D490" s="8">
        <v>6813</v>
      </c>
      <c r="E490" t="s">
        <v>1825</v>
      </c>
      <c r="F490">
        <v>16</v>
      </c>
      <c r="G490" t="s">
        <v>25</v>
      </c>
      <c r="H490" t="s">
        <v>28</v>
      </c>
      <c r="O490">
        <v>7.4</v>
      </c>
      <c r="S490">
        <f>_xlfn.XLOOKUP(E490,'Facture Chronopost'!L:L,'Facture Chronopost'!AA:AA,"")</f>
        <v>0.5</v>
      </c>
      <c r="T490">
        <f>IF(COUNTIF('Bibliothèque transporteurs'!C:C,F490)=0,"inconnu",_xlfn.XLOOKUP(F490,'Bibliothèque transporteurs'!C:C,'Bibliothèque transporteurs'!A:A))</f>
        <v>16</v>
      </c>
      <c r="U490">
        <f>IF(OR(F490="6C",F490="6B"),_xlfn.XLOOKUP(E490,'Facture Chronopost'!L:L,'Facture Chronopost'!X:X),IF(OR(F490=17,F490=44),F490&amp;"_"&amp;H490,IF(COUNTIF('Bibliothèque transporteurs'!C:C,F490)=0,"inconnu",_xlfn.XLOOKUP(F490,'Bibliothèque transporteurs'!C:C,'Bibliothèque transporteurs'!B:B))))</f>
        <v>16</v>
      </c>
      <c r="V490" t="str">
        <f>IF(COUNTIF('Bibliothèque transporteurs'!C:C,F490)=0,"inconnu",_xlfn.XLOOKUP(F490,'Bibliothèque transporteurs'!C:C,'Bibliothèque transporteurs'!E:E))</f>
        <v>CHRONOPOST</v>
      </c>
      <c r="W490">
        <f t="shared" si="49"/>
        <v>7.9</v>
      </c>
      <c r="Y490" s="118">
        <f t="shared" si="48"/>
        <v>7.9</v>
      </c>
      <c r="Z490" s="118" t="str">
        <f t="shared" si="45"/>
        <v>OK</v>
      </c>
    </row>
    <row r="491" spans="1:26" x14ac:dyDescent="0.2">
      <c r="A491" s="9">
        <f t="shared" si="46"/>
        <v>8.2182345110020023</v>
      </c>
      <c r="B491" s="9">
        <f t="shared" si="47"/>
        <v>7.5</v>
      </c>
      <c r="C491" s="9">
        <f t="shared" si="44"/>
        <v>7</v>
      </c>
      <c r="D491" s="8">
        <v>6235</v>
      </c>
      <c r="E491" t="s">
        <v>1844</v>
      </c>
      <c r="F491">
        <v>16</v>
      </c>
      <c r="G491" t="s">
        <v>25</v>
      </c>
      <c r="H491" t="s">
        <v>28</v>
      </c>
      <c r="O491">
        <v>7</v>
      </c>
      <c r="S491">
        <f>_xlfn.XLOOKUP(E491,'Facture Chronopost'!L:L,'Facture Chronopost'!AA:AA,"")</f>
        <v>0.5</v>
      </c>
      <c r="T491">
        <f>IF(COUNTIF('Bibliothèque transporteurs'!C:C,F491)=0,"inconnu",_xlfn.XLOOKUP(F491,'Bibliothèque transporteurs'!C:C,'Bibliothèque transporteurs'!A:A))</f>
        <v>16</v>
      </c>
      <c r="U491">
        <f>IF(OR(F491="6C",F491="6B"),_xlfn.XLOOKUP(E491,'Facture Chronopost'!L:L,'Facture Chronopost'!X:X),IF(OR(F491=17,F491=44),F491&amp;"_"&amp;H491,IF(COUNTIF('Bibliothèque transporteurs'!C:C,F491)=0,"inconnu",_xlfn.XLOOKUP(F491,'Bibliothèque transporteurs'!C:C,'Bibliothèque transporteurs'!B:B))))</f>
        <v>16</v>
      </c>
      <c r="V491" t="str">
        <f>IF(COUNTIF('Bibliothèque transporteurs'!C:C,F491)=0,"inconnu",_xlfn.XLOOKUP(F491,'Bibliothèque transporteurs'!C:C,'Bibliothèque transporteurs'!E:E))</f>
        <v>CHRONOPOST</v>
      </c>
      <c r="W491">
        <f t="shared" si="49"/>
        <v>7.5</v>
      </c>
      <c r="Y491" s="118">
        <f t="shared" si="48"/>
        <v>7.5</v>
      </c>
      <c r="Z491" s="118" t="str">
        <f t="shared" si="45"/>
        <v>OK</v>
      </c>
    </row>
    <row r="492" spans="1:26" x14ac:dyDescent="0.2">
      <c r="A492" s="9">
        <f t="shared" si="46"/>
        <v>8.2182345110020023</v>
      </c>
      <c r="B492" s="9">
        <f t="shared" si="47"/>
        <v>7.5</v>
      </c>
      <c r="C492" s="9">
        <f t="shared" si="44"/>
        <v>7</v>
      </c>
      <c r="D492" s="8">
        <v>6235</v>
      </c>
      <c r="E492" t="s">
        <v>1874</v>
      </c>
      <c r="F492">
        <v>16</v>
      </c>
      <c r="G492" t="s">
        <v>25</v>
      </c>
      <c r="H492" t="s">
        <v>182</v>
      </c>
      <c r="O492">
        <v>7</v>
      </c>
      <c r="S492">
        <f>_xlfn.XLOOKUP(E492,'Facture Chronopost'!L:L,'Facture Chronopost'!AA:AA,"")</f>
        <v>0.5</v>
      </c>
      <c r="T492">
        <f>IF(COUNTIF('Bibliothèque transporteurs'!C:C,F492)=0,"inconnu",_xlfn.XLOOKUP(F492,'Bibliothèque transporteurs'!C:C,'Bibliothèque transporteurs'!A:A))</f>
        <v>16</v>
      </c>
      <c r="U492">
        <f>IF(OR(F492="6C",F492="6B"),_xlfn.XLOOKUP(E492,'Facture Chronopost'!L:L,'Facture Chronopost'!X:X),IF(OR(F492=17,F492=44),F492&amp;"_"&amp;H492,IF(COUNTIF('Bibliothèque transporteurs'!C:C,F492)=0,"inconnu",_xlfn.XLOOKUP(F492,'Bibliothèque transporteurs'!C:C,'Bibliothèque transporteurs'!B:B))))</f>
        <v>16</v>
      </c>
      <c r="V492" t="str">
        <f>IF(COUNTIF('Bibliothèque transporteurs'!C:C,F492)=0,"inconnu",_xlfn.XLOOKUP(F492,'Bibliothèque transporteurs'!C:C,'Bibliothèque transporteurs'!E:E))</f>
        <v>CHRONOPOST</v>
      </c>
      <c r="W492">
        <f t="shared" si="49"/>
        <v>7.5</v>
      </c>
      <c r="Y492" s="118">
        <f t="shared" si="48"/>
        <v>7.5</v>
      </c>
      <c r="Z492" s="118" t="str">
        <f t="shared" si="45"/>
        <v>OK</v>
      </c>
    </row>
    <row r="493" spans="1:26" x14ac:dyDescent="0.2">
      <c r="A493" s="9">
        <f t="shared" si="46"/>
        <v>9.1574613122593735</v>
      </c>
      <c r="B493" s="9">
        <f t="shared" si="47"/>
        <v>8.3000000000000007</v>
      </c>
      <c r="C493" s="9">
        <f t="shared" si="44"/>
        <v>7.8</v>
      </c>
      <c r="D493" s="8">
        <v>8656</v>
      </c>
      <c r="E493" t="s">
        <v>1908</v>
      </c>
      <c r="F493">
        <v>16</v>
      </c>
      <c r="G493" t="s">
        <v>25</v>
      </c>
      <c r="H493" t="s">
        <v>28</v>
      </c>
      <c r="O493">
        <v>7.8</v>
      </c>
      <c r="S493">
        <f>_xlfn.XLOOKUP(E493,'Facture Chronopost'!L:L,'Facture Chronopost'!AA:AA,"")</f>
        <v>0.5</v>
      </c>
      <c r="T493">
        <f>IF(COUNTIF('Bibliothèque transporteurs'!C:C,F493)=0,"inconnu",_xlfn.XLOOKUP(F493,'Bibliothèque transporteurs'!C:C,'Bibliothèque transporteurs'!A:A))</f>
        <v>16</v>
      </c>
      <c r="U493">
        <f>IF(OR(F493="6C",F493="6B"),_xlfn.XLOOKUP(E493,'Facture Chronopost'!L:L,'Facture Chronopost'!X:X),IF(OR(F493=17,F493=44),F493&amp;"_"&amp;H493,IF(COUNTIF('Bibliothèque transporteurs'!C:C,F493)=0,"inconnu",_xlfn.XLOOKUP(F493,'Bibliothèque transporteurs'!C:C,'Bibliothèque transporteurs'!B:B))))</f>
        <v>16</v>
      </c>
      <c r="V493" t="str">
        <f>IF(COUNTIF('Bibliothèque transporteurs'!C:C,F493)=0,"inconnu",_xlfn.XLOOKUP(F493,'Bibliothèque transporteurs'!C:C,'Bibliothèque transporteurs'!E:E))</f>
        <v>CHRONOPOST</v>
      </c>
      <c r="W493">
        <f t="shared" si="49"/>
        <v>8.3000000000000007</v>
      </c>
      <c r="Y493" s="118">
        <f t="shared" si="48"/>
        <v>8.3000000000000007</v>
      </c>
      <c r="Z493" s="118" t="str">
        <f t="shared" si="45"/>
        <v>OK</v>
      </c>
    </row>
    <row r="494" spans="1:26" x14ac:dyDescent="0.2">
      <c r="A494" s="9">
        <f t="shared" si="46"/>
        <v>8.2182345110020023</v>
      </c>
      <c r="B494" s="9">
        <f t="shared" si="47"/>
        <v>7.5</v>
      </c>
      <c r="C494" s="9">
        <f t="shared" si="44"/>
        <v>7</v>
      </c>
      <c r="D494" s="8">
        <v>6235</v>
      </c>
      <c r="E494" t="s">
        <v>1897</v>
      </c>
      <c r="F494">
        <v>16</v>
      </c>
      <c r="G494" t="s">
        <v>25</v>
      </c>
      <c r="H494" t="s">
        <v>28</v>
      </c>
      <c r="O494">
        <v>7</v>
      </c>
      <c r="S494">
        <f>_xlfn.XLOOKUP(E494,'Facture Chronopost'!L:L,'Facture Chronopost'!AA:AA,"")</f>
        <v>0.5</v>
      </c>
      <c r="T494">
        <f>IF(COUNTIF('Bibliothèque transporteurs'!C:C,F494)=0,"inconnu",_xlfn.XLOOKUP(F494,'Bibliothèque transporteurs'!C:C,'Bibliothèque transporteurs'!A:A))</f>
        <v>16</v>
      </c>
      <c r="U494">
        <f>IF(OR(F494="6C",F494="6B"),_xlfn.XLOOKUP(E494,'Facture Chronopost'!L:L,'Facture Chronopost'!X:X),IF(OR(F494=17,F494=44),F494&amp;"_"&amp;H494,IF(COUNTIF('Bibliothèque transporteurs'!C:C,F494)=0,"inconnu",_xlfn.XLOOKUP(F494,'Bibliothèque transporteurs'!C:C,'Bibliothèque transporteurs'!B:B))))</f>
        <v>16</v>
      </c>
      <c r="V494" t="str">
        <f>IF(COUNTIF('Bibliothèque transporteurs'!C:C,F494)=0,"inconnu",_xlfn.XLOOKUP(F494,'Bibliothèque transporteurs'!C:C,'Bibliothèque transporteurs'!E:E))</f>
        <v>CHRONOPOST</v>
      </c>
      <c r="W494">
        <f t="shared" si="49"/>
        <v>7.5</v>
      </c>
      <c r="Y494" s="118">
        <f t="shared" si="48"/>
        <v>7.5</v>
      </c>
      <c r="Z494" s="118" t="str">
        <f t="shared" si="45"/>
        <v>OK</v>
      </c>
    </row>
    <row r="495" spans="1:26" x14ac:dyDescent="0.2">
      <c r="A495" s="9">
        <f t="shared" si="46"/>
        <v>8.6878479116306888</v>
      </c>
      <c r="B495" s="9">
        <f t="shared" si="47"/>
        <v>7.9</v>
      </c>
      <c r="C495" s="9">
        <f t="shared" si="44"/>
        <v>7.4</v>
      </c>
      <c r="D495" s="8">
        <v>6813</v>
      </c>
      <c r="E495" t="s">
        <v>1853</v>
      </c>
      <c r="F495">
        <v>16</v>
      </c>
      <c r="G495" t="s">
        <v>25</v>
      </c>
      <c r="H495" t="s">
        <v>28</v>
      </c>
      <c r="O495">
        <v>7.4</v>
      </c>
      <c r="S495">
        <f>_xlfn.XLOOKUP(E495,'Facture Chronopost'!L:L,'Facture Chronopost'!AA:AA,"")</f>
        <v>0.5</v>
      </c>
      <c r="T495">
        <f>IF(COUNTIF('Bibliothèque transporteurs'!C:C,F495)=0,"inconnu",_xlfn.XLOOKUP(F495,'Bibliothèque transporteurs'!C:C,'Bibliothèque transporteurs'!A:A))</f>
        <v>16</v>
      </c>
      <c r="U495">
        <f>IF(OR(F495="6C",F495="6B"),_xlfn.XLOOKUP(E495,'Facture Chronopost'!L:L,'Facture Chronopost'!X:X),IF(OR(F495=17,F495=44),F495&amp;"_"&amp;H495,IF(COUNTIF('Bibliothèque transporteurs'!C:C,F495)=0,"inconnu",_xlfn.XLOOKUP(F495,'Bibliothèque transporteurs'!C:C,'Bibliothèque transporteurs'!B:B))))</f>
        <v>16</v>
      </c>
      <c r="V495" t="str">
        <f>IF(COUNTIF('Bibliothèque transporteurs'!C:C,F495)=0,"inconnu",_xlfn.XLOOKUP(F495,'Bibliothèque transporteurs'!C:C,'Bibliothèque transporteurs'!E:E))</f>
        <v>CHRONOPOST</v>
      </c>
      <c r="W495">
        <f t="shared" si="49"/>
        <v>7.9</v>
      </c>
      <c r="Y495" s="118">
        <f t="shared" si="48"/>
        <v>7.9</v>
      </c>
      <c r="Z495" s="118" t="str">
        <f t="shared" si="45"/>
        <v>OK</v>
      </c>
    </row>
    <row r="496" spans="1:26" x14ac:dyDescent="0.2">
      <c r="A496" s="9">
        <f t="shared" si="46"/>
        <v>8.2182345110020023</v>
      </c>
      <c r="B496" s="9">
        <f t="shared" si="47"/>
        <v>7.5</v>
      </c>
      <c r="C496" s="9">
        <f t="shared" si="44"/>
        <v>7</v>
      </c>
      <c r="D496" s="8">
        <v>6235</v>
      </c>
      <c r="E496" t="s">
        <v>1879</v>
      </c>
      <c r="F496">
        <v>16</v>
      </c>
      <c r="G496" t="s">
        <v>25</v>
      </c>
      <c r="H496" t="s">
        <v>28</v>
      </c>
      <c r="O496">
        <v>7</v>
      </c>
      <c r="S496">
        <f>_xlfn.XLOOKUP(E496,'Facture Chronopost'!L:L,'Facture Chronopost'!AA:AA,"")</f>
        <v>0.5</v>
      </c>
      <c r="T496">
        <f>IF(COUNTIF('Bibliothèque transporteurs'!C:C,F496)=0,"inconnu",_xlfn.XLOOKUP(F496,'Bibliothèque transporteurs'!C:C,'Bibliothèque transporteurs'!A:A))</f>
        <v>16</v>
      </c>
      <c r="U496">
        <f>IF(OR(F496="6C",F496="6B"),_xlfn.XLOOKUP(E496,'Facture Chronopost'!L:L,'Facture Chronopost'!X:X),IF(OR(F496=17,F496=44),F496&amp;"_"&amp;H496,IF(COUNTIF('Bibliothèque transporteurs'!C:C,F496)=0,"inconnu",_xlfn.XLOOKUP(F496,'Bibliothèque transporteurs'!C:C,'Bibliothèque transporteurs'!B:B))))</f>
        <v>16</v>
      </c>
      <c r="V496" t="str">
        <f>IF(COUNTIF('Bibliothèque transporteurs'!C:C,F496)=0,"inconnu",_xlfn.XLOOKUP(F496,'Bibliothèque transporteurs'!C:C,'Bibliothèque transporteurs'!E:E))</f>
        <v>CHRONOPOST</v>
      </c>
      <c r="W496">
        <f t="shared" si="49"/>
        <v>7.5</v>
      </c>
      <c r="Y496" s="118">
        <f t="shared" si="48"/>
        <v>7.5</v>
      </c>
      <c r="Z496" s="118" t="str">
        <f t="shared" si="45"/>
        <v>OK</v>
      </c>
    </row>
    <row r="497" spans="1:26" x14ac:dyDescent="0.2">
      <c r="A497" s="9">
        <f t="shared" si="46"/>
        <v>8.2182345110020023</v>
      </c>
      <c r="B497" s="9">
        <f t="shared" si="47"/>
        <v>7.5</v>
      </c>
      <c r="C497" s="9">
        <f t="shared" si="44"/>
        <v>7</v>
      </c>
      <c r="D497" s="8">
        <v>6235</v>
      </c>
      <c r="E497" t="s">
        <v>1866</v>
      </c>
      <c r="F497">
        <v>16</v>
      </c>
      <c r="G497" t="s">
        <v>25</v>
      </c>
      <c r="H497" t="s">
        <v>28</v>
      </c>
      <c r="O497">
        <v>7</v>
      </c>
      <c r="S497">
        <f>_xlfn.XLOOKUP(E497,'Facture Chronopost'!L:L,'Facture Chronopost'!AA:AA,"")</f>
        <v>0.5</v>
      </c>
      <c r="T497">
        <f>IF(COUNTIF('Bibliothèque transporteurs'!C:C,F497)=0,"inconnu",_xlfn.XLOOKUP(F497,'Bibliothèque transporteurs'!C:C,'Bibliothèque transporteurs'!A:A))</f>
        <v>16</v>
      </c>
      <c r="U497">
        <f>IF(OR(F497="6C",F497="6B"),_xlfn.XLOOKUP(E497,'Facture Chronopost'!L:L,'Facture Chronopost'!X:X),IF(OR(F497=17,F497=44),F497&amp;"_"&amp;H497,IF(COUNTIF('Bibliothèque transporteurs'!C:C,F497)=0,"inconnu",_xlfn.XLOOKUP(F497,'Bibliothèque transporteurs'!C:C,'Bibliothèque transporteurs'!B:B))))</f>
        <v>16</v>
      </c>
      <c r="V497" t="str">
        <f>IF(COUNTIF('Bibliothèque transporteurs'!C:C,F497)=0,"inconnu",_xlfn.XLOOKUP(F497,'Bibliothèque transporteurs'!C:C,'Bibliothèque transporteurs'!E:E))</f>
        <v>CHRONOPOST</v>
      </c>
      <c r="W497">
        <f t="shared" si="49"/>
        <v>7.5</v>
      </c>
      <c r="Y497" s="118">
        <f t="shared" si="48"/>
        <v>7.5</v>
      </c>
      <c r="Z497" s="118" t="str">
        <f t="shared" si="45"/>
        <v>OK</v>
      </c>
    </row>
    <row r="498" spans="1:26" x14ac:dyDescent="0.2">
      <c r="A498" s="9">
        <f t="shared" si="46"/>
        <v>8.2182345110020023</v>
      </c>
      <c r="B498" s="9">
        <f t="shared" si="47"/>
        <v>7.5</v>
      </c>
      <c r="C498" s="9">
        <f t="shared" si="44"/>
        <v>7</v>
      </c>
      <c r="D498" s="8">
        <v>6813</v>
      </c>
      <c r="E498" t="s">
        <v>1882</v>
      </c>
      <c r="F498">
        <v>16</v>
      </c>
      <c r="G498" t="s">
        <v>25</v>
      </c>
      <c r="H498" t="s">
        <v>28</v>
      </c>
      <c r="O498">
        <v>7</v>
      </c>
      <c r="S498">
        <f>_xlfn.XLOOKUP(E498,'Facture Chronopost'!L:L,'Facture Chronopost'!AA:AA,"")</f>
        <v>0.5</v>
      </c>
      <c r="T498">
        <f>IF(COUNTIF('Bibliothèque transporteurs'!C:C,F498)=0,"inconnu",_xlfn.XLOOKUP(F498,'Bibliothèque transporteurs'!C:C,'Bibliothèque transporteurs'!A:A))</f>
        <v>16</v>
      </c>
      <c r="U498">
        <f>IF(OR(F498="6C",F498="6B"),_xlfn.XLOOKUP(E498,'Facture Chronopost'!L:L,'Facture Chronopost'!X:X),IF(OR(F498=17,F498=44),F498&amp;"_"&amp;H498,IF(COUNTIF('Bibliothèque transporteurs'!C:C,F498)=0,"inconnu",_xlfn.XLOOKUP(F498,'Bibliothèque transporteurs'!C:C,'Bibliothèque transporteurs'!B:B))))</f>
        <v>16</v>
      </c>
      <c r="V498" t="str">
        <f>IF(COUNTIF('Bibliothèque transporteurs'!C:C,F498)=0,"inconnu",_xlfn.XLOOKUP(F498,'Bibliothèque transporteurs'!C:C,'Bibliothèque transporteurs'!E:E))</f>
        <v>CHRONOPOST</v>
      </c>
      <c r="W498">
        <f t="shared" si="49"/>
        <v>7.5</v>
      </c>
      <c r="Y498" s="118">
        <f t="shared" si="48"/>
        <v>7.5</v>
      </c>
      <c r="Z498" s="118" t="str">
        <f t="shared" si="45"/>
        <v>OK</v>
      </c>
    </row>
    <row r="499" spans="1:26" x14ac:dyDescent="0.2">
      <c r="A499" s="9">
        <f t="shared" si="46"/>
        <v>8.2182345110020023</v>
      </c>
      <c r="B499" s="9">
        <f t="shared" si="47"/>
        <v>7.5</v>
      </c>
      <c r="C499" s="9">
        <f t="shared" si="44"/>
        <v>7</v>
      </c>
      <c r="D499" s="8">
        <v>6235</v>
      </c>
      <c r="E499" t="s">
        <v>1858</v>
      </c>
      <c r="F499">
        <v>16</v>
      </c>
      <c r="G499" t="s">
        <v>25</v>
      </c>
      <c r="H499" t="s">
        <v>28</v>
      </c>
      <c r="O499">
        <v>7</v>
      </c>
      <c r="S499">
        <f>_xlfn.XLOOKUP(E499,'Facture Chronopost'!L:L,'Facture Chronopost'!AA:AA,"")</f>
        <v>0.5</v>
      </c>
      <c r="T499">
        <f>IF(COUNTIF('Bibliothèque transporteurs'!C:C,F499)=0,"inconnu",_xlfn.XLOOKUP(F499,'Bibliothèque transporteurs'!C:C,'Bibliothèque transporteurs'!A:A))</f>
        <v>16</v>
      </c>
      <c r="U499">
        <f>IF(OR(F499="6C",F499="6B"),_xlfn.XLOOKUP(E499,'Facture Chronopost'!L:L,'Facture Chronopost'!X:X),IF(OR(F499=17,F499=44),F499&amp;"_"&amp;H499,IF(COUNTIF('Bibliothèque transporteurs'!C:C,F499)=0,"inconnu",_xlfn.XLOOKUP(F499,'Bibliothèque transporteurs'!C:C,'Bibliothèque transporteurs'!B:B))))</f>
        <v>16</v>
      </c>
      <c r="V499" t="str">
        <f>IF(COUNTIF('Bibliothèque transporteurs'!C:C,F499)=0,"inconnu",_xlfn.XLOOKUP(F499,'Bibliothèque transporteurs'!C:C,'Bibliothèque transporteurs'!E:E))</f>
        <v>CHRONOPOST</v>
      </c>
      <c r="W499">
        <f t="shared" si="49"/>
        <v>7.5</v>
      </c>
      <c r="Y499" s="118">
        <f t="shared" si="48"/>
        <v>7.5</v>
      </c>
      <c r="Z499" s="118" t="str">
        <f t="shared" si="45"/>
        <v>OK</v>
      </c>
    </row>
    <row r="500" spans="1:26" x14ac:dyDescent="0.2">
      <c r="A500" s="9">
        <f t="shared" si="46"/>
        <v>10.096688113516745</v>
      </c>
      <c r="B500" s="9">
        <f t="shared" si="47"/>
        <v>9.1</v>
      </c>
      <c r="C500" s="9">
        <f t="shared" si="44"/>
        <v>8.6</v>
      </c>
      <c r="D500" s="8">
        <v>6235</v>
      </c>
      <c r="E500" t="s">
        <v>1841</v>
      </c>
      <c r="F500">
        <v>16</v>
      </c>
      <c r="G500" t="s">
        <v>25</v>
      </c>
      <c r="H500" t="s">
        <v>28</v>
      </c>
      <c r="O500">
        <v>8.6</v>
      </c>
      <c r="S500">
        <f>_xlfn.XLOOKUP(E500,'Facture Chronopost'!L:L,'Facture Chronopost'!AA:AA,"")</f>
        <v>0.5</v>
      </c>
      <c r="T500">
        <f>IF(COUNTIF('Bibliothèque transporteurs'!C:C,F500)=0,"inconnu",_xlfn.XLOOKUP(F500,'Bibliothèque transporteurs'!C:C,'Bibliothèque transporteurs'!A:A))</f>
        <v>16</v>
      </c>
      <c r="U500">
        <f>IF(OR(F500="6C",F500="6B"),_xlfn.XLOOKUP(E500,'Facture Chronopost'!L:L,'Facture Chronopost'!X:X),IF(OR(F500=17,F500=44),F500&amp;"_"&amp;H500,IF(COUNTIF('Bibliothèque transporteurs'!C:C,F500)=0,"inconnu",_xlfn.XLOOKUP(F500,'Bibliothèque transporteurs'!C:C,'Bibliothèque transporteurs'!B:B))))</f>
        <v>16</v>
      </c>
      <c r="V500" t="str">
        <f>IF(COUNTIF('Bibliothèque transporteurs'!C:C,F500)=0,"inconnu",_xlfn.XLOOKUP(F500,'Bibliothèque transporteurs'!C:C,'Bibliothèque transporteurs'!E:E))</f>
        <v>CHRONOPOST</v>
      </c>
      <c r="W500">
        <f t="shared" si="49"/>
        <v>9.1</v>
      </c>
      <c r="Y500" s="118">
        <f t="shared" si="48"/>
        <v>9.1</v>
      </c>
      <c r="Z500" s="118" t="str">
        <f t="shared" si="45"/>
        <v>OK</v>
      </c>
    </row>
    <row r="501" spans="1:26" x14ac:dyDescent="0.2">
      <c r="A501" s="9">
        <f t="shared" si="46"/>
        <v>9.1574613122593735</v>
      </c>
      <c r="B501" s="9">
        <f t="shared" si="47"/>
        <v>8.3000000000000007</v>
      </c>
      <c r="C501" s="9">
        <f t="shared" si="44"/>
        <v>7.8</v>
      </c>
      <c r="D501" s="8">
        <v>6235</v>
      </c>
      <c r="E501" t="s">
        <v>1892</v>
      </c>
      <c r="F501">
        <v>16</v>
      </c>
      <c r="G501" t="s">
        <v>25</v>
      </c>
      <c r="H501" t="s">
        <v>28</v>
      </c>
      <c r="O501">
        <v>7.8</v>
      </c>
      <c r="S501">
        <f>_xlfn.XLOOKUP(E501,'Facture Chronopost'!L:L,'Facture Chronopost'!AA:AA,"")</f>
        <v>0.5</v>
      </c>
      <c r="T501">
        <f>IF(COUNTIF('Bibliothèque transporteurs'!C:C,F501)=0,"inconnu",_xlfn.XLOOKUP(F501,'Bibliothèque transporteurs'!C:C,'Bibliothèque transporteurs'!A:A))</f>
        <v>16</v>
      </c>
      <c r="U501">
        <f>IF(OR(F501="6C",F501="6B"),_xlfn.XLOOKUP(E501,'Facture Chronopost'!L:L,'Facture Chronopost'!X:X),IF(OR(F501=17,F501=44),F501&amp;"_"&amp;H501,IF(COUNTIF('Bibliothèque transporteurs'!C:C,F501)=0,"inconnu",_xlfn.XLOOKUP(F501,'Bibliothèque transporteurs'!C:C,'Bibliothèque transporteurs'!B:B))))</f>
        <v>16</v>
      </c>
      <c r="V501" t="str">
        <f>IF(COUNTIF('Bibliothèque transporteurs'!C:C,F501)=0,"inconnu",_xlfn.XLOOKUP(F501,'Bibliothèque transporteurs'!C:C,'Bibliothèque transporteurs'!E:E))</f>
        <v>CHRONOPOST</v>
      </c>
      <c r="W501">
        <f t="shared" si="49"/>
        <v>8.3000000000000007</v>
      </c>
      <c r="Y501" s="118">
        <f t="shared" si="48"/>
        <v>8.3000000000000007</v>
      </c>
      <c r="Z501" s="118" t="str">
        <f t="shared" si="45"/>
        <v>OK</v>
      </c>
    </row>
    <row r="502" spans="1:26" x14ac:dyDescent="0.2">
      <c r="A502" s="9">
        <f t="shared" si="46"/>
        <v>8.6878479116306888</v>
      </c>
      <c r="B502" s="9">
        <f t="shared" si="47"/>
        <v>7.9</v>
      </c>
      <c r="C502" s="9">
        <f t="shared" si="44"/>
        <v>7.4</v>
      </c>
      <c r="D502" s="8">
        <v>8656</v>
      </c>
      <c r="E502" t="s">
        <v>1876</v>
      </c>
      <c r="F502">
        <v>16</v>
      </c>
      <c r="G502" t="s">
        <v>25</v>
      </c>
      <c r="H502" t="s">
        <v>28</v>
      </c>
      <c r="O502">
        <v>7.4</v>
      </c>
      <c r="S502">
        <f>_xlfn.XLOOKUP(E502,'Facture Chronopost'!L:L,'Facture Chronopost'!AA:AA,"")</f>
        <v>0.5</v>
      </c>
      <c r="T502">
        <f>IF(COUNTIF('Bibliothèque transporteurs'!C:C,F502)=0,"inconnu",_xlfn.XLOOKUP(F502,'Bibliothèque transporteurs'!C:C,'Bibliothèque transporteurs'!A:A))</f>
        <v>16</v>
      </c>
      <c r="U502">
        <f>IF(OR(F502="6C",F502="6B"),_xlfn.XLOOKUP(E502,'Facture Chronopost'!L:L,'Facture Chronopost'!X:X),IF(OR(F502=17,F502=44),F502&amp;"_"&amp;H502,IF(COUNTIF('Bibliothèque transporteurs'!C:C,F502)=0,"inconnu",_xlfn.XLOOKUP(F502,'Bibliothèque transporteurs'!C:C,'Bibliothèque transporteurs'!B:B))))</f>
        <v>16</v>
      </c>
      <c r="V502" t="str">
        <f>IF(COUNTIF('Bibliothèque transporteurs'!C:C,F502)=0,"inconnu",_xlfn.XLOOKUP(F502,'Bibliothèque transporteurs'!C:C,'Bibliothèque transporteurs'!E:E))</f>
        <v>CHRONOPOST</v>
      </c>
      <c r="W502">
        <f t="shared" si="49"/>
        <v>7.9</v>
      </c>
      <c r="Y502" s="118">
        <f t="shared" si="48"/>
        <v>7.9</v>
      </c>
      <c r="Z502" s="118" t="str">
        <f t="shared" si="45"/>
        <v>OK</v>
      </c>
    </row>
    <row r="503" spans="1:26" x14ac:dyDescent="0.2">
      <c r="A503" s="9">
        <f t="shared" si="46"/>
        <v>10.096688113516745</v>
      </c>
      <c r="B503" s="9">
        <f t="shared" si="47"/>
        <v>9.1</v>
      </c>
      <c r="C503" s="9">
        <f t="shared" si="44"/>
        <v>8.6</v>
      </c>
      <c r="D503" s="8">
        <v>6235</v>
      </c>
      <c r="E503" t="s">
        <v>1869</v>
      </c>
      <c r="F503">
        <v>16</v>
      </c>
      <c r="G503" t="s">
        <v>25</v>
      </c>
      <c r="H503" t="s">
        <v>28</v>
      </c>
      <c r="O503">
        <v>8.6</v>
      </c>
      <c r="S503">
        <f>_xlfn.XLOOKUP(E503,'Facture Chronopost'!L:L,'Facture Chronopost'!AA:AA,"")</f>
        <v>0.5</v>
      </c>
      <c r="T503">
        <f>IF(COUNTIF('Bibliothèque transporteurs'!C:C,F503)=0,"inconnu",_xlfn.XLOOKUP(F503,'Bibliothèque transporteurs'!C:C,'Bibliothèque transporteurs'!A:A))</f>
        <v>16</v>
      </c>
      <c r="U503">
        <f>IF(OR(F503="6C",F503="6B"),_xlfn.XLOOKUP(E503,'Facture Chronopost'!L:L,'Facture Chronopost'!X:X),IF(OR(F503=17,F503=44),F503&amp;"_"&amp;H503,IF(COUNTIF('Bibliothèque transporteurs'!C:C,F503)=0,"inconnu",_xlfn.XLOOKUP(F503,'Bibliothèque transporteurs'!C:C,'Bibliothèque transporteurs'!B:B))))</f>
        <v>16</v>
      </c>
      <c r="V503" t="str">
        <f>IF(COUNTIF('Bibliothèque transporteurs'!C:C,F503)=0,"inconnu",_xlfn.XLOOKUP(F503,'Bibliothèque transporteurs'!C:C,'Bibliothèque transporteurs'!E:E))</f>
        <v>CHRONOPOST</v>
      </c>
      <c r="W503">
        <f t="shared" si="49"/>
        <v>9.1</v>
      </c>
      <c r="Y503" s="118">
        <f t="shared" si="48"/>
        <v>9.1</v>
      </c>
      <c r="Z503" s="118" t="str">
        <f t="shared" si="45"/>
        <v>OK</v>
      </c>
    </row>
    <row r="504" spans="1:26" x14ac:dyDescent="0.2">
      <c r="A504" s="9">
        <f t="shared" si="46"/>
        <v>8.2182345110020023</v>
      </c>
      <c r="B504" s="9">
        <f t="shared" si="47"/>
        <v>7.5</v>
      </c>
      <c r="C504" s="9">
        <f t="shared" si="44"/>
        <v>7</v>
      </c>
      <c r="D504" s="8">
        <v>6235</v>
      </c>
      <c r="E504" t="s">
        <v>1848</v>
      </c>
      <c r="F504">
        <v>16</v>
      </c>
      <c r="G504" t="s">
        <v>25</v>
      </c>
      <c r="H504" t="s">
        <v>28</v>
      </c>
      <c r="O504">
        <v>7</v>
      </c>
      <c r="S504">
        <f>_xlfn.XLOOKUP(E504,'Facture Chronopost'!L:L,'Facture Chronopost'!AA:AA,"")</f>
        <v>0.5</v>
      </c>
      <c r="T504">
        <f>IF(COUNTIF('Bibliothèque transporteurs'!C:C,F504)=0,"inconnu",_xlfn.XLOOKUP(F504,'Bibliothèque transporteurs'!C:C,'Bibliothèque transporteurs'!A:A))</f>
        <v>16</v>
      </c>
      <c r="U504">
        <f>IF(OR(F504="6C",F504="6B"),_xlfn.XLOOKUP(E504,'Facture Chronopost'!L:L,'Facture Chronopost'!X:X),IF(OR(F504=17,F504=44),F504&amp;"_"&amp;H504,IF(COUNTIF('Bibliothèque transporteurs'!C:C,F504)=0,"inconnu",_xlfn.XLOOKUP(F504,'Bibliothèque transporteurs'!C:C,'Bibliothèque transporteurs'!B:B))))</f>
        <v>16</v>
      </c>
      <c r="V504" t="str">
        <f>IF(COUNTIF('Bibliothèque transporteurs'!C:C,F504)=0,"inconnu",_xlfn.XLOOKUP(F504,'Bibliothèque transporteurs'!C:C,'Bibliothèque transporteurs'!E:E))</f>
        <v>CHRONOPOST</v>
      </c>
      <c r="W504">
        <f t="shared" si="49"/>
        <v>7.5</v>
      </c>
      <c r="Y504" s="118">
        <f t="shared" si="48"/>
        <v>7.5</v>
      </c>
      <c r="Z504" s="118" t="str">
        <f t="shared" si="45"/>
        <v>OK</v>
      </c>
    </row>
    <row r="505" spans="1:26" x14ac:dyDescent="0.2">
      <c r="A505" s="9">
        <f t="shared" si="46"/>
        <v>8.2182345110020023</v>
      </c>
      <c r="B505" s="9">
        <f t="shared" si="47"/>
        <v>7.5</v>
      </c>
      <c r="C505" s="9">
        <f t="shared" si="44"/>
        <v>7</v>
      </c>
      <c r="D505" s="8">
        <v>3752</v>
      </c>
      <c r="E505" t="s">
        <v>1944</v>
      </c>
      <c r="F505">
        <v>16</v>
      </c>
      <c r="G505" t="s">
        <v>25</v>
      </c>
      <c r="H505" t="s">
        <v>28</v>
      </c>
      <c r="O505">
        <v>7</v>
      </c>
      <c r="S505">
        <f>_xlfn.XLOOKUP(E505,'Facture Chronopost'!L:L,'Facture Chronopost'!AA:AA,"")</f>
        <v>0.5</v>
      </c>
      <c r="T505">
        <f>IF(COUNTIF('Bibliothèque transporteurs'!C:C,F505)=0,"inconnu",_xlfn.XLOOKUP(F505,'Bibliothèque transporteurs'!C:C,'Bibliothèque transporteurs'!A:A))</f>
        <v>16</v>
      </c>
      <c r="U505">
        <f>IF(OR(F505="6C",F505="6B"),_xlfn.XLOOKUP(E505,'Facture Chronopost'!L:L,'Facture Chronopost'!X:X),IF(OR(F505=17,F505=44),F505&amp;"_"&amp;H505,IF(COUNTIF('Bibliothèque transporteurs'!C:C,F505)=0,"inconnu",_xlfn.XLOOKUP(F505,'Bibliothèque transporteurs'!C:C,'Bibliothèque transporteurs'!B:B))))</f>
        <v>16</v>
      </c>
      <c r="V505" t="str">
        <f>IF(COUNTIF('Bibliothèque transporteurs'!C:C,F505)=0,"inconnu",_xlfn.XLOOKUP(F505,'Bibliothèque transporteurs'!C:C,'Bibliothèque transporteurs'!E:E))</f>
        <v>CHRONOPOST</v>
      </c>
      <c r="W505">
        <f t="shared" si="49"/>
        <v>7.5</v>
      </c>
      <c r="Y505" s="118">
        <f t="shared" si="48"/>
        <v>7.5</v>
      </c>
      <c r="Z505" s="118" t="str">
        <f t="shared" si="45"/>
        <v>OK</v>
      </c>
    </row>
    <row r="506" spans="1:26" x14ac:dyDescent="0.2">
      <c r="A506" s="9">
        <f t="shared" si="46"/>
        <v>8.2182345110020023</v>
      </c>
      <c r="B506" s="9">
        <f t="shared" si="47"/>
        <v>7.5</v>
      </c>
      <c r="C506" s="9">
        <f t="shared" si="44"/>
        <v>7</v>
      </c>
      <c r="D506" s="8">
        <v>7477</v>
      </c>
      <c r="E506" t="s">
        <v>1958</v>
      </c>
      <c r="F506">
        <v>16</v>
      </c>
      <c r="G506" t="s">
        <v>25</v>
      </c>
      <c r="H506" t="s">
        <v>28</v>
      </c>
      <c r="O506">
        <v>7</v>
      </c>
      <c r="S506">
        <f>_xlfn.XLOOKUP(E506,'Facture Chronopost'!L:L,'Facture Chronopost'!AA:AA,"")</f>
        <v>0.5</v>
      </c>
      <c r="T506">
        <f>IF(COUNTIF('Bibliothèque transporteurs'!C:C,F506)=0,"inconnu",_xlfn.XLOOKUP(F506,'Bibliothèque transporteurs'!C:C,'Bibliothèque transporteurs'!A:A))</f>
        <v>16</v>
      </c>
      <c r="U506">
        <f>IF(OR(F506="6C",F506="6B"),_xlfn.XLOOKUP(E506,'Facture Chronopost'!L:L,'Facture Chronopost'!X:X),IF(OR(F506=17,F506=44),F506&amp;"_"&amp;H506,IF(COUNTIF('Bibliothèque transporteurs'!C:C,F506)=0,"inconnu",_xlfn.XLOOKUP(F506,'Bibliothèque transporteurs'!C:C,'Bibliothèque transporteurs'!B:B))))</f>
        <v>16</v>
      </c>
      <c r="V506" t="str">
        <f>IF(COUNTIF('Bibliothèque transporteurs'!C:C,F506)=0,"inconnu",_xlfn.XLOOKUP(F506,'Bibliothèque transporteurs'!C:C,'Bibliothèque transporteurs'!E:E))</f>
        <v>CHRONOPOST</v>
      </c>
      <c r="W506">
        <f t="shared" si="49"/>
        <v>7.5</v>
      </c>
      <c r="Y506" s="118">
        <f t="shared" si="48"/>
        <v>7.5</v>
      </c>
      <c r="Z506" s="118" t="str">
        <f t="shared" si="45"/>
        <v>OK</v>
      </c>
    </row>
    <row r="507" spans="1:26" x14ac:dyDescent="0.2">
      <c r="A507" s="9">
        <f t="shared" si="46"/>
        <v>8.2182345110020023</v>
      </c>
      <c r="B507" s="9">
        <f t="shared" si="47"/>
        <v>7.5</v>
      </c>
      <c r="C507" s="9">
        <f t="shared" si="44"/>
        <v>7</v>
      </c>
      <c r="D507" s="8">
        <v>6235</v>
      </c>
      <c r="E507" t="s">
        <v>1960</v>
      </c>
      <c r="F507">
        <v>16</v>
      </c>
      <c r="G507" t="s">
        <v>25</v>
      </c>
      <c r="H507" t="s">
        <v>28</v>
      </c>
      <c r="O507">
        <v>7</v>
      </c>
      <c r="S507">
        <f>_xlfn.XLOOKUP(E507,'Facture Chronopost'!L:L,'Facture Chronopost'!AA:AA,"")</f>
        <v>0.5</v>
      </c>
      <c r="T507">
        <f>IF(COUNTIF('Bibliothèque transporteurs'!C:C,F507)=0,"inconnu",_xlfn.XLOOKUP(F507,'Bibliothèque transporteurs'!C:C,'Bibliothèque transporteurs'!A:A))</f>
        <v>16</v>
      </c>
      <c r="U507">
        <f>IF(OR(F507="6C",F507="6B"),_xlfn.XLOOKUP(E507,'Facture Chronopost'!L:L,'Facture Chronopost'!X:X),IF(OR(F507=17,F507=44),F507&amp;"_"&amp;H507,IF(COUNTIF('Bibliothèque transporteurs'!C:C,F507)=0,"inconnu",_xlfn.XLOOKUP(F507,'Bibliothèque transporteurs'!C:C,'Bibliothèque transporteurs'!B:B))))</f>
        <v>16</v>
      </c>
      <c r="V507" t="str">
        <f>IF(COUNTIF('Bibliothèque transporteurs'!C:C,F507)=0,"inconnu",_xlfn.XLOOKUP(F507,'Bibliothèque transporteurs'!C:C,'Bibliothèque transporteurs'!E:E))</f>
        <v>CHRONOPOST</v>
      </c>
      <c r="W507">
        <f t="shared" si="49"/>
        <v>7.5</v>
      </c>
      <c r="Y507" s="118">
        <f t="shared" si="48"/>
        <v>7.5</v>
      </c>
      <c r="Z507" s="118" t="str">
        <f t="shared" si="45"/>
        <v>OK</v>
      </c>
    </row>
    <row r="508" spans="1:26" x14ac:dyDescent="0.2">
      <c r="A508" s="9">
        <f t="shared" si="46"/>
        <v>8.2182345110020023</v>
      </c>
      <c r="B508" s="9">
        <f t="shared" si="47"/>
        <v>7.5</v>
      </c>
      <c r="C508" s="9">
        <f t="shared" si="44"/>
        <v>7</v>
      </c>
      <c r="D508" s="8">
        <v>6235</v>
      </c>
      <c r="E508" t="s">
        <v>1951</v>
      </c>
      <c r="F508">
        <v>16</v>
      </c>
      <c r="G508" t="s">
        <v>25</v>
      </c>
      <c r="H508" t="s">
        <v>28</v>
      </c>
      <c r="O508">
        <v>7</v>
      </c>
      <c r="S508">
        <f>_xlfn.XLOOKUP(E508,'Facture Chronopost'!L:L,'Facture Chronopost'!AA:AA,"")</f>
        <v>0.5</v>
      </c>
      <c r="T508">
        <f>IF(COUNTIF('Bibliothèque transporteurs'!C:C,F508)=0,"inconnu",_xlfn.XLOOKUP(F508,'Bibliothèque transporteurs'!C:C,'Bibliothèque transporteurs'!A:A))</f>
        <v>16</v>
      </c>
      <c r="U508">
        <f>IF(OR(F508="6C",F508="6B"),_xlfn.XLOOKUP(E508,'Facture Chronopost'!L:L,'Facture Chronopost'!X:X),IF(OR(F508=17,F508=44),F508&amp;"_"&amp;H508,IF(COUNTIF('Bibliothèque transporteurs'!C:C,F508)=0,"inconnu",_xlfn.XLOOKUP(F508,'Bibliothèque transporteurs'!C:C,'Bibliothèque transporteurs'!B:B))))</f>
        <v>16</v>
      </c>
      <c r="V508" t="str">
        <f>IF(COUNTIF('Bibliothèque transporteurs'!C:C,F508)=0,"inconnu",_xlfn.XLOOKUP(F508,'Bibliothèque transporteurs'!C:C,'Bibliothèque transporteurs'!E:E))</f>
        <v>CHRONOPOST</v>
      </c>
      <c r="W508">
        <f t="shared" si="49"/>
        <v>7.5</v>
      </c>
      <c r="Y508" s="118">
        <f t="shared" si="48"/>
        <v>7.5</v>
      </c>
      <c r="Z508" s="118" t="str">
        <f t="shared" si="45"/>
        <v>OK</v>
      </c>
    </row>
    <row r="509" spans="1:26" x14ac:dyDescent="0.2">
      <c r="A509" s="9">
        <f t="shared" si="46"/>
        <v>8.2182345110020023</v>
      </c>
      <c r="B509" s="9">
        <f t="shared" si="47"/>
        <v>7.5</v>
      </c>
      <c r="C509" s="9">
        <f t="shared" si="44"/>
        <v>7</v>
      </c>
      <c r="D509" s="8">
        <v>6235</v>
      </c>
      <c r="E509" t="s">
        <v>1936</v>
      </c>
      <c r="F509">
        <v>16</v>
      </c>
      <c r="G509" t="s">
        <v>25</v>
      </c>
      <c r="H509" t="s">
        <v>28</v>
      </c>
      <c r="O509">
        <v>7</v>
      </c>
      <c r="S509">
        <f>_xlfn.XLOOKUP(E509,'Facture Chronopost'!L:L,'Facture Chronopost'!AA:AA,"")</f>
        <v>0.5</v>
      </c>
      <c r="T509">
        <f>IF(COUNTIF('Bibliothèque transporteurs'!C:C,F509)=0,"inconnu",_xlfn.XLOOKUP(F509,'Bibliothèque transporteurs'!C:C,'Bibliothèque transporteurs'!A:A))</f>
        <v>16</v>
      </c>
      <c r="U509">
        <f>IF(OR(F509="6C",F509="6B"),_xlfn.XLOOKUP(E509,'Facture Chronopost'!L:L,'Facture Chronopost'!X:X),IF(OR(F509=17,F509=44),F509&amp;"_"&amp;H509,IF(COUNTIF('Bibliothèque transporteurs'!C:C,F509)=0,"inconnu",_xlfn.XLOOKUP(F509,'Bibliothèque transporteurs'!C:C,'Bibliothèque transporteurs'!B:B))))</f>
        <v>16</v>
      </c>
      <c r="V509" t="str">
        <f>IF(COUNTIF('Bibliothèque transporteurs'!C:C,F509)=0,"inconnu",_xlfn.XLOOKUP(F509,'Bibliothèque transporteurs'!C:C,'Bibliothèque transporteurs'!E:E))</f>
        <v>CHRONOPOST</v>
      </c>
      <c r="W509">
        <f t="shared" si="49"/>
        <v>7.5</v>
      </c>
      <c r="Y509" s="118">
        <f t="shared" si="48"/>
        <v>7.5</v>
      </c>
      <c r="Z509" s="118" t="str">
        <f t="shared" si="45"/>
        <v>OK</v>
      </c>
    </row>
    <row r="510" spans="1:26" x14ac:dyDescent="0.2">
      <c r="A510" s="9">
        <f t="shared" si="46"/>
        <v>14.088402018860576</v>
      </c>
      <c r="B510" s="9">
        <f t="shared" si="47"/>
        <v>12.5</v>
      </c>
      <c r="C510" s="9">
        <f t="shared" ref="C510:C560" si="50">SUM(I510:Q510)-N510-P510</f>
        <v>12</v>
      </c>
      <c r="D510" s="8">
        <v>6235</v>
      </c>
      <c r="E510" t="s">
        <v>1921</v>
      </c>
      <c r="F510">
        <v>16</v>
      </c>
      <c r="G510" t="s">
        <v>25</v>
      </c>
      <c r="H510" t="s">
        <v>28</v>
      </c>
      <c r="O510">
        <v>7</v>
      </c>
      <c r="Q510">
        <v>5</v>
      </c>
      <c r="S510">
        <f>_xlfn.XLOOKUP(E510,'Facture Chronopost'!L:L,'Facture Chronopost'!AA:AA,"")</f>
        <v>0.5</v>
      </c>
      <c r="T510">
        <f>IF(COUNTIF('Bibliothèque transporteurs'!C:C,F510)=0,"inconnu",_xlfn.XLOOKUP(F510,'Bibliothèque transporteurs'!C:C,'Bibliothèque transporteurs'!A:A))</f>
        <v>16</v>
      </c>
      <c r="U510">
        <f>IF(OR(F510="6C",F510="6B"),_xlfn.XLOOKUP(E510,'Facture Chronopost'!L:L,'Facture Chronopost'!X:X),IF(OR(F510=17,F510=44),F510&amp;"_"&amp;H510,IF(COUNTIF('Bibliothèque transporteurs'!C:C,F510)=0,"inconnu",_xlfn.XLOOKUP(F510,'Bibliothèque transporteurs'!C:C,'Bibliothèque transporteurs'!B:B))))</f>
        <v>16</v>
      </c>
      <c r="V510" t="str">
        <f>IF(COUNTIF('Bibliothèque transporteurs'!C:C,F510)=0,"inconnu",_xlfn.XLOOKUP(F510,'Bibliothèque transporteurs'!C:C,'Bibliothèque transporteurs'!E:E))</f>
        <v>CHRONOPOST</v>
      </c>
      <c r="W510">
        <f t="shared" si="49"/>
        <v>7.3</v>
      </c>
      <c r="Y510" s="118">
        <f t="shared" si="48"/>
        <v>7.5</v>
      </c>
      <c r="Z510" s="118" t="str">
        <f t="shared" si="45"/>
        <v>Non</v>
      </c>
    </row>
    <row r="511" spans="1:26" x14ac:dyDescent="0.2">
      <c r="A511" s="9">
        <f t="shared" si="46"/>
        <v>10.096688113516745</v>
      </c>
      <c r="B511" s="9">
        <f t="shared" si="47"/>
        <v>9.1</v>
      </c>
      <c r="C511" s="9">
        <f t="shared" si="50"/>
        <v>8.6</v>
      </c>
      <c r="D511" s="8">
        <v>6235</v>
      </c>
      <c r="E511" t="s">
        <v>1919</v>
      </c>
      <c r="F511">
        <v>16</v>
      </c>
      <c r="G511" t="s">
        <v>25</v>
      </c>
      <c r="H511" t="s">
        <v>28</v>
      </c>
      <c r="O511">
        <v>8.6</v>
      </c>
      <c r="S511">
        <f>_xlfn.XLOOKUP(E511,'Facture Chronopost'!L:L,'Facture Chronopost'!AA:AA,"")</f>
        <v>0.5</v>
      </c>
      <c r="T511">
        <f>IF(COUNTIF('Bibliothèque transporteurs'!C:C,F511)=0,"inconnu",_xlfn.XLOOKUP(F511,'Bibliothèque transporteurs'!C:C,'Bibliothèque transporteurs'!A:A))</f>
        <v>16</v>
      </c>
      <c r="U511">
        <f>IF(OR(F511="6C",F511="6B"),_xlfn.XLOOKUP(E511,'Facture Chronopost'!L:L,'Facture Chronopost'!X:X),IF(OR(F511=17,F511=44),F511&amp;"_"&amp;H511,IF(COUNTIF('Bibliothèque transporteurs'!C:C,F511)=0,"inconnu",_xlfn.XLOOKUP(F511,'Bibliothèque transporteurs'!C:C,'Bibliothèque transporteurs'!B:B))))</f>
        <v>16</v>
      </c>
      <c r="V511" t="str">
        <f>IF(COUNTIF('Bibliothèque transporteurs'!C:C,F511)=0,"inconnu",_xlfn.XLOOKUP(F511,'Bibliothèque transporteurs'!C:C,'Bibliothèque transporteurs'!E:E))</f>
        <v>CHRONOPOST</v>
      </c>
      <c r="W511">
        <f t="shared" si="49"/>
        <v>9.1</v>
      </c>
      <c r="Y511" s="118">
        <f t="shared" si="48"/>
        <v>9.1</v>
      </c>
      <c r="Z511" s="118" t="str">
        <f t="shared" si="45"/>
        <v>OK</v>
      </c>
    </row>
    <row r="512" spans="1:26" x14ac:dyDescent="0.2">
      <c r="A512" s="9">
        <f t="shared" si="46"/>
        <v>8.2182345110020023</v>
      </c>
      <c r="B512" s="9">
        <f t="shared" si="47"/>
        <v>7.5</v>
      </c>
      <c r="C512" s="9">
        <f t="shared" si="50"/>
        <v>7</v>
      </c>
      <c r="D512" s="8">
        <v>6235</v>
      </c>
      <c r="E512" t="s">
        <v>1945</v>
      </c>
      <c r="F512">
        <v>16</v>
      </c>
      <c r="G512" t="s">
        <v>25</v>
      </c>
      <c r="H512" t="s">
        <v>28</v>
      </c>
      <c r="O512">
        <v>7</v>
      </c>
      <c r="S512">
        <f>_xlfn.XLOOKUP(E512,'Facture Chronopost'!L:L,'Facture Chronopost'!AA:AA,"")</f>
        <v>0.5</v>
      </c>
      <c r="T512">
        <f>IF(COUNTIF('Bibliothèque transporteurs'!C:C,F512)=0,"inconnu",_xlfn.XLOOKUP(F512,'Bibliothèque transporteurs'!C:C,'Bibliothèque transporteurs'!A:A))</f>
        <v>16</v>
      </c>
      <c r="U512">
        <f>IF(OR(F512="6C",F512="6B"),_xlfn.XLOOKUP(E512,'Facture Chronopost'!L:L,'Facture Chronopost'!X:X),IF(OR(F512=17,F512=44),F512&amp;"_"&amp;H512,IF(COUNTIF('Bibliothèque transporteurs'!C:C,F512)=0,"inconnu",_xlfn.XLOOKUP(F512,'Bibliothèque transporteurs'!C:C,'Bibliothèque transporteurs'!B:B))))</f>
        <v>16</v>
      </c>
      <c r="V512" t="str">
        <f>IF(COUNTIF('Bibliothèque transporteurs'!C:C,F512)=0,"inconnu",_xlfn.XLOOKUP(F512,'Bibliothèque transporteurs'!C:C,'Bibliothèque transporteurs'!E:E))</f>
        <v>CHRONOPOST</v>
      </c>
      <c r="W512">
        <f t="shared" si="49"/>
        <v>7.5</v>
      </c>
      <c r="Y512" s="118">
        <f t="shared" si="48"/>
        <v>7.5</v>
      </c>
      <c r="Z512" s="118" t="str">
        <f t="shared" si="45"/>
        <v>OK</v>
      </c>
    </row>
    <row r="513" spans="1:26" x14ac:dyDescent="0.2">
      <c r="A513" s="9">
        <f t="shared" si="46"/>
        <v>10.566301514145431</v>
      </c>
      <c r="B513" s="9">
        <f t="shared" si="47"/>
        <v>9.5</v>
      </c>
      <c r="C513" s="9">
        <f t="shared" si="50"/>
        <v>9</v>
      </c>
      <c r="D513" s="8">
        <v>6235</v>
      </c>
      <c r="E513" t="s">
        <v>1953</v>
      </c>
      <c r="F513">
        <v>16</v>
      </c>
      <c r="G513" t="s">
        <v>25</v>
      </c>
      <c r="H513" t="s">
        <v>28</v>
      </c>
      <c r="O513">
        <v>9</v>
      </c>
      <c r="S513">
        <f>_xlfn.XLOOKUP(E513,'Facture Chronopost'!L:L,'Facture Chronopost'!AA:AA,"")</f>
        <v>0.5</v>
      </c>
      <c r="T513">
        <f>IF(COUNTIF('Bibliothèque transporteurs'!C:C,F513)=0,"inconnu",_xlfn.XLOOKUP(F513,'Bibliothèque transporteurs'!C:C,'Bibliothèque transporteurs'!A:A))</f>
        <v>16</v>
      </c>
      <c r="U513">
        <f>IF(OR(F513="6C",F513="6B"),_xlfn.XLOOKUP(E513,'Facture Chronopost'!L:L,'Facture Chronopost'!X:X),IF(OR(F513=17,F513=44),F513&amp;"_"&amp;H513,IF(COUNTIF('Bibliothèque transporteurs'!C:C,F513)=0,"inconnu",_xlfn.XLOOKUP(F513,'Bibliothèque transporteurs'!C:C,'Bibliothèque transporteurs'!B:B))))</f>
        <v>16</v>
      </c>
      <c r="V513" t="str">
        <f>IF(COUNTIF('Bibliothèque transporteurs'!C:C,F513)=0,"inconnu",_xlfn.XLOOKUP(F513,'Bibliothèque transporteurs'!C:C,'Bibliothèque transporteurs'!E:E))</f>
        <v>CHRONOPOST</v>
      </c>
      <c r="W513">
        <f t="shared" si="49"/>
        <v>9.5</v>
      </c>
      <c r="Y513" s="118">
        <f t="shared" si="48"/>
        <v>9.5</v>
      </c>
      <c r="Z513" s="118" t="str">
        <f t="shared" si="45"/>
        <v>OK</v>
      </c>
    </row>
    <row r="514" spans="1:26" x14ac:dyDescent="0.2">
      <c r="A514" s="9">
        <f t="shared" si="46"/>
        <v>11.035914914774118</v>
      </c>
      <c r="B514" s="9">
        <f t="shared" si="47"/>
        <v>9.9</v>
      </c>
      <c r="C514" s="9">
        <f t="shared" si="50"/>
        <v>9.4</v>
      </c>
      <c r="D514" s="8">
        <v>6235</v>
      </c>
      <c r="E514" t="s">
        <v>1927</v>
      </c>
      <c r="F514">
        <v>16</v>
      </c>
      <c r="G514" t="s">
        <v>25</v>
      </c>
      <c r="H514" t="s">
        <v>28</v>
      </c>
      <c r="O514">
        <v>9.4</v>
      </c>
      <c r="S514">
        <f>_xlfn.XLOOKUP(E514,'Facture Chronopost'!L:L,'Facture Chronopost'!AA:AA,"")</f>
        <v>0.5</v>
      </c>
      <c r="T514">
        <f>IF(COUNTIF('Bibliothèque transporteurs'!C:C,F514)=0,"inconnu",_xlfn.XLOOKUP(F514,'Bibliothèque transporteurs'!C:C,'Bibliothèque transporteurs'!A:A))</f>
        <v>16</v>
      </c>
      <c r="U514">
        <f>IF(OR(F514="6C",F514="6B"),_xlfn.XLOOKUP(E514,'Facture Chronopost'!L:L,'Facture Chronopost'!X:X),IF(OR(F514=17,F514=44),F514&amp;"_"&amp;H514,IF(COUNTIF('Bibliothèque transporteurs'!C:C,F514)=0,"inconnu",_xlfn.XLOOKUP(F514,'Bibliothèque transporteurs'!C:C,'Bibliothèque transporteurs'!B:B))))</f>
        <v>16</v>
      </c>
      <c r="V514" t="str">
        <f>IF(COUNTIF('Bibliothèque transporteurs'!C:C,F514)=0,"inconnu",_xlfn.XLOOKUP(F514,'Bibliothèque transporteurs'!C:C,'Bibliothèque transporteurs'!E:E))</f>
        <v>CHRONOPOST</v>
      </c>
      <c r="W514">
        <f t="shared" si="49"/>
        <v>9.9</v>
      </c>
      <c r="Y514" s="118">
        <f t="shared" si="48"/>
        <v>9.9</v>
      </c>
      <c r="Z514" s="118" t="str">
        <f t="shared" si="45"/>
        <v>OK</v>
      </c>
    </row>
    <row r="515" spans="1:26" x14ac:dyDescent="0.2">
      <c r="A515" s="9">
        <f t="shared" si="46"/>
        <v>8.100831160844832</v>
      </c>
      <c r="B515" s="9">
        <f t="shared" si="47"/>
        <v>7.4</v>
      </c>
      <c r="C515" s="9">
        <f t="shared" si="50"/>
        <v>6.9</v>
      </c>
      <c r="D515" s="8">
        <v>361</v>
      </c>
      <c r="E515" t="s">
        <v>742</v>
      </c>
      <c r="F515" t="s">
        <v>238</v>
      </c>
      <c r="G515" t="s">
        <v>25</v>
      </c>
      <c r="H515" t="s">
        <v>28</v>
      </c>
      <c r="O515">
        <v>6.9</v>
      </c>
      <c r="S515">
        <f>_xlfn.XLOOKUP(E515,'Facture Chronopost'!L:L,'Facture Chronopost'!AA:AA,"")</f>
        <v>0.5</v>
      </c>
      <c r="T515" t="str">
        <f>IF(COUNTIF('Bibliothèque transporteurs'!C:C,F515)=0,"inconnu",_xlfn.XLOOKUP(F515,'Bibliothèque transporteurs'!C:C,'Bibliothèque transporteurs'!A:A))</f>
        <v>1S</v>
      </c>
      <c r="U515" t="str">
        <f>IF(OR(F515="6C",F515="6B"),_xlfn.XLOOKUP(E515,'Facture Chronopost'!L:L,'Facture Chronopost'!X:X),IF(OR(F515=17,F515=44),F515&amp;"_"&amp;H515,IF(COUNTIF('Bibliothèque transporteurs'!C:C,F515)=0,"inconnu",_xlfn.XLOOKUP(F515,'Bibliothèque transporteurs'!C:C,'Bibliothèque transporteurs'!B:B))))</f>
        <v>1S</v>
      </c>
      <c r="V515" t="str">
        <f>IF(COUNTIF('Bibliothèque transporteurs'!C:C,F515)=0,"inconnu",_xlfn.XLOOKUP(F515,'Bibliothèque transporteurs'!C:C,'Bibliothèque transporteurs'!E:E))</f>
        <v>CHRONOPOST</v>
      </c>
      <c r="W515">
        <f t="shared" si="49"/>
        <v>7.4</v>
      </c>
      <c r="Y515" s="118">
        <f t="shared" si="48"/>
        <v>7.4</v>
      </c>
      <c r="Z515" s="118" t="str">
        <f t="shared" si="45"/>
        <v>OK</v>
      </c>
    </row>
    <row r="516" spans="1:26" x14ac:dyDescent="0.2">
      <c r="A516" s="9">
        <f t="shared" si="46"/>
        <v>7.3964110599018014</v>
      </c>
      <c r="B516" s="9">
        <f t="shared" si="47"/>
        <v>6.8</v>
      </c>
      <c r="C516" s="9">
        <f t="shared" si="50"/>
        <v>6.3</v>
      </c>
      <c r="D516" s="8">
        <v>361</v>
      </c>
      <c r="E516" t="s">
        <v>1031</v>
      </c>
      <c r="F516" t="s">
        <v>238</v>
      </c>
      <c r="G516" t="s">
        <v>25</v>
      </c>
      <c r="H516" t="s">
        <v>28</v>
      </c>
      <c r="O516">
        <v>6.3</v>
      </c>
      <c r="S516">
        <f>_xlfn.XLOOKUP(E516,'Facture Chronopost'!L:L,'Facture Chronopost'!AA:AA,"")</f>
        <v>0.5</v>
      </c>
      <c r="T516" t="str">
        <f>IF(COUNTIF('Bibliothèque transporteurs'!C:C,F516)=0,"inconnu",_xlfn.XLOOKUP(F516,'Bibliothèque transporteurs'!C:C,'Bibliothèque transporteurs'!A:A))</f>
        <v>1S</v>
      </c>
      <c r="U516" t="str">
        <f>IF(OR(F516="6C",F516="6B"),_xlfn.XLOOKUP(E516,'Facture Chronopost'!L:L,'Facture Chronopost'!X:X),IF(OR(F516=17,F516=44),F516&amp;"_"&amp;H516,IF(COUNTIF('Bibliothèque transporteurs'!C:C,F516)=0,"inconnu",_xlfn.XLOOKUP(F516,'Bibliothèque transporteurs'!C:C,'Bibliothèque transporteurs'!B:B))))</f>
        <v>1S</v>
      </c>
      <c r="V516" t="str">
        <f>IF(COUNTIF('Bibliothèque transporteurs'!C:C,F516)=0,"inconnu",_xlfn.XLOOKUP(F516,'Bibliothèque transporteurs'!C:C,'Bibliothèque transporteurs'!E:E))</f>
        <v>CHRONOPOST</v>
      </c>
      <c r="W516">
        <f t="shared" si="49"/>
        <v>6.8</v>
      </c>
      <c r="Y516" s="118">
        <f t="shared" si="48"/>
        <v>6.8</v>
      </c>
      <c r="Z516" s="118" t="str">
        <f t="shared" si="45"/>
        <v>OK</v>
      </c>
    </row>
    <row r="517" spans="1:26" x14ac:dyDescent="0.2">
      <c r="A517" s="9">
        <f t="shared" si="46"/>
        <v>12.738263492053106</v>
      </c>
      <c r="B517" s="9">
        <f t="shared" si="47"/>
        <v>11.350000000000001</v>
      </c>
      <c r="C517" s="9">
        <f t="shared" si="50"/>
        <v>10.850000000000001</v>
      </c>
      <c r="D517" s="8">
        <v>361</v>
      </c>
      <c r="E517" t="s">
        <v>1103</v>
      </c>
      <c r="F517" t="s">
        <v>238</v>
      </c>
      <c r="G517" t="s">
        <v>25</v>
      </c>
      <c r="H517" t="s">
        <v>28</v>
      </c>
      <c r="O517">
        <v>6.9</v>
      </c>
      <c r="Q517">
        <v>3.95</v>
      </c>
      <c r="S517">
        <f>_xlfn.XLOOKUP(E517,'Facture Chronopost'!L:L,'Facture Chronopost'!AA:AA,"")</f>
        <v>0.5</v>
      </c>
      <c r="T517" t="str">
        <f>IF(COUNTIF('Bibliothèque transporteurs'!C:C,F517)=0,"inconnu",_xlfn.XLOOKUP(F517,'Bibliothèque transporteurs'!C:C,'Bibliothèque transporteurs'!A:A))</f>
        <v>1S</v>
      </c>
      <c r="U517" t="str">
        <f>IF(OR(F517="6C",F517="6B"),_xlfn.XLOOKUP(E517,'Facture Chronopost'!L:L,'Facture Chronopost'!X:X),IF(OR(F517=17,F517=44),F517&amp;"_"&amp;H517,IF(COUNTIF('Bibliothèque transporteurs'!C:C,F517)=0,"inconnu",_xlfn.XLOOKUP(F517,'Bibliothèque transporteurs'!C:C,'Bibliothèque transporteurs'!B:B))))</f>
        <v>1S</v>
      </c>
      <c r="V517" t="str">
        <f>IF(COUNTIF('Bibliothèque transporteurs'!C:C,F517)=0,"inconnu",_xlfn.XLOOKUP(F517,'Bibliothèque transporteurs'!C:C,'Bibliothèque transporteurs'!E:E))</f>
        <v>CHRONOPOST</v>
      </c>
      <c r="W517">
        <f t="shared" si="49"/>
        <v>7.22</v>
      </c>
      <c r="Y517" s="118">
        <f t="shared" si="48"/>
        <v>7.3999999999999995</v>
      </c>
      <c r="Z517" s="118" t="str">
        <f t="shared" si="45"/>
        <v>Non</v>
      </c>
    </row>
    <row r="518" spans="1:26" x14ac:dyDescent="0.2">
      <c r="A518" s="9">
        <f t="shared" si="46"/>
        <v>7.3964110599018014</v>
      </c>
      <c r="B518" s="9">
        <f t="shared" si="47"/>
        <v>6.8</v>
      </c>
      <c r="C518" s="9">
        <f t="shared" si="50"/>
        <v>6.3</v>
      </c>
      <c r="D518" s="8">
        <v>3769</v>
      </c>
      <c r="E518" t="s">
        <v>1349</v>
      </c>
      <c r="F518" t="s">
        <v>238</v>
      </c>
      <c r="G518" t="s">
        <v>25</v>
      </c>
      <c r="H518" t="s">
        <v>28</v>
      </c>
      <c r="O518">
        <v>6.3</v>
      </c>
      <c r="S518">
        <f>_xlfn.XLOOKUP(E518,'Facture Chronopost'!L:L,'Facture Chronopost'!AA:AA,"")</f>
        <v>0.5</v>
      </c>
      <c r="T518" t="str">
        <f>IF(COUNTIF('Bibliothèque transporteurs'!C:C,F518)=0,"inconnu",_xlfn.XLOOKUP(F518,'Bibliothèque transporteurs'!C:C,'Bibliothèque transporteurs'!A:A))</f>
        <v>1S</v>
      </c>
      <c r="U518" t="str">
        <f>IF(OR(F518="6C",F518="6B"),_xlfn.XLOOKUP(E518,'Facture Chronopost'!L:L,'Facture Chronopost'!X:X),IF(OR(F518=17,F518=44),F518&amp;"_"&amp;H518,IF(COUNTIF('Bibliothèque transporteurs'!C:C,F518)=0,"inconnu",_xlfn.XLOOKUP(F518,'Bibliothèque transporteurs'!C:C,'Bibliothèque transporteurs'!B:B))))</f>
        <v>1S</v>
      </c>
      <c r="V518" t="str">
        <f>IF(COUNTIF('Bibliothèque transporteurs'!C:C,F518)=0,"inconnu",_xlfn.XLOOKUP(F518,'Bibliothèque transporteurs'!C:C,'Bibliothèque transporteurs'!E:E))</f>
        <v>CHRONOPOST</v>
      </c>
      <c r="W518">
        <f t="shared" si="49"/>
        <v>6.8</v>
      </c>
      <c r="Y518" s="118">
        <f t="shared" si="48"/>
        <v>6.8</v>
      </c>
      <c r="Z518" s="118" t="str">
        <f t="shared" si="45"/>
        <v>OK</v>
      </c>
    </row>
    <row r="519" spans="1:26" x14ac:dyDescent="0.2">
      <c r="A519" s="9">
        <f t="shared" si="46"/>
        <v>7.7486211103733158</v>
      </c>
      <c r="B519" s="9">
        <f t="shared" si="47"/>
        <v>7.1</v>
      </c>
      <c r="C519" s="9">
        <f t="shared" si="50"/>
        <v>6.6</v>
      </c>
      <c r="D519" s="8">
        <v>3769</v>
      </c>
      <c r="E519" t="s">
        <v>1398</v>
      </c>
      <c r="F519" t="s">
        <v>238</v>
      </c>
      <c r="G519" t="s">
        <v>25</v>
      </c>
      <c r="H519" t="s">
        <v>28</v>
      </c>
      <c r="O519">
        <v>6.6</v>
      </c>
      <c r="S519">
        <f>_xlfn.XLOOKUP(E519,'Facture Chronopost'!L:L,'Facture Chronopost'!AA:AA,"")</f>
        <v>0.5</v>
      </c>
      <c r="T519" t="str">
        <f>IF(COUNTIF('Bibliothèque transporteurs'!C:C,F519)=0,"inconnu",_xlfn.XLOOKUP(F519,'Bibliothèque transporteurs'!C:C,'Bibliothèque transporteurs'!A:A))</f>
        <v>1S</v>
      </c>
      <c r="U519" t="str">
        <f>IF(OR(F519="6C",F519="6B"),_xlfn.XLOOKUP(E519,'Facture Chronopost'!L:L,'Facture Chronopost'!X:X),IF(OR(F519=17,F519=44),F519&amp;"_"&amp;H519,IF(COUNTIF('Bibliothèque transporteurs'!C:C,F519)=0,"inconnu",_xlfn.XLOOKUP(F519,'Bibliothèque transporteurs'!C:C,'Bibliothèque transporteurs'!B:B))))</f>
        <v>1S</v>
      </c>
      <c r="V519" t="str">
        <f>IF(COUNTIF('Bibliothèque transporteurs'!C:C,F519)=0,"inconnu",_xlfn.XLOOKUP(F519,'Bibliothèque transporteurs'!C:C,'Bibliothèque transporteurs'!E:E))</f>
        <v>CHRONOPOST</v>
      </c>
      <c r="W519">
        <f t="shared" si="49"/>
        <v>7.1</v>
      </c>
      <c r="Y519" s="118">
        <f t="shared" si="48"/>
        <v>7.1</v>
      </c>
      <c r="Z519" s="118" t="str">
        <f t="shared" si="45"/>
        <v>OK</v>
      </c>
    </row>
    <row r="520" spans="1:26" x14ac:dyDescent="0.2">
      <c r="A520" s="9">
        <f t="shared" si="46"/>
        <v>11.681633340638559</v>
      </c>
      <c r="B520" s="9">
        <f t="shared" si="47"/>
        <v>10.45</v>
      </c>
      <c r="C520" s="9">
        <f t="shared" si="50"/>
        <v>9.9499999999999993</v>
      </c>
      <c r="D520" s="8">
        <v>9160</v>
      </c>
      <c r="E520" t="s">
        <v>1664</v>
      </c>
      <c r="F520" t="s">
        <v>238</v>
      </c>
      <c r="G520" t="s">
        <v>25</v>
      </c>
      <c r="H520" t="s">
        <v>28</v>
      </c>
      <c r="O520">
        <v>6</v>
      </c>
      <c r="Q520">
        <v>3.95</v>
      </c>
      <c r="S520">
        <f>_xlfn.XLOOKUP(E520,'Facture Chronopost'!L:L,'Facture Chronopost'!AA:AA,"")</f>
        <v>0.5</v>
      </c>
      <c r="T520" t="str">
        <f>IF(COUNTIF('Bibliothèque transporteurs'!C:C,F520)=0,"inconnu",_xlfn.XLOOKUP(F520,'Bibliothèque transporteurs'!C:C,'Bibliothèque transporteurs'!A:A))</f>
        <v>1S</v>
      </c>
      <c r="U520" t="str">
        <f>IF(OR(F520="6C",F520="6B"),_xlfn.XLOOKUP(E520,'Facture Chronopost'!L:L,'Facture Chronopost'!X:X),IF(OR(F520=17,F520=44),F520&amp;"_"&amp;H520,IF(COUNTIF('Bibliothèque transporteurs'!C:C,F520)=0,"inconnu",_xlfn.XLOOKUP(F520,'Bibliothèque transporteurs'!C:C,'Bibliothèque transporteurs'!B:B))))</f>
        <v>1S</v>
      </c>
      <c r="V520" t="str">
        <f>IF(COUNTIF('Bibliothèque transporteurs'!C:C,F520)=0,"inconnu",_xlfn.XLOOKUP(F520,'Bibliothèque transporteurs'!C:C,'Bibliothèque transporteurs'!E:E))</f>
        <v>CHRONOPOST</v>
      </c>
      <c r="W520">
        <f t="shared" si="49"/>
        <v>6.31</v>
      </c>
      <c r="Y520" s="118">
        <f t="shared" si="48"/>
        <v>6.4999999999999991</v>
      </c>
      <c r="Z520" s="118" t="str">
        <f t="shared" si="45"/>
        <v>Non</v>
      </c>
    </row>
    <row r="521" spans="1:26" x14ac:dyDescent="0.2">
      <c r="A521" s="9">
        <f t="shared" si="46"/>
        <v>0</v>
      </c>
      <c r="B521" s="9">
        <f t="shared" si="47"/>
        <v>0.5</v>
      </c>
      <c r="C521" s="9">
        <f t="shared" si="50"/>
        <v>0</v>
      </c>
      <c r="D521" s="8">
        <v>4565</v>
      </c>
      <c r="E521" t="s">
        <v>1886</v>
      </c>
      <c r="F521" t="s">
        <v>238</v>
      </c>
      <c r="G521" t="s">
        <v>25</v>
      </c>
      <c r="H521" t="s">
        <v>28</v>
      </c>
      <c r="O521">
        <v>0</v>
      </c>
      <c r="S521">
        <f>_xlfn.XLOOKUP(E521,'Facture Chronopost'!L:L,'Facture Chronopost'!AA:AA,"")</f>
        <v>0.5</v>
      </c>
      <c r="T521" t="str">
        <f>IF(COUNTIF('Bibliothèque transporteurs'!C:C,F521)=0,"inconnu",_xlfn.XLOOKUP(F521,'Bibliothèque transporteurs'!C:C,'Bibliothèque transporteurs'!A:A))</f>
        <v>1S</v>
      </c>
      <c r="U521" t="str">
        <f>IF(OR(F521="6C",F521="6B"),_xlfn.XLOOKUP(E521,'Facture Chronopost'!L:L,'Facture Chronopost'!X:X),IF(OR(F521=17,F521=44),F521&amp;"_"&amp;H521,IF(COUNTIF('Bibliothèque transporteurs'!C:C,F521)=0,"inconnu",_xlfn.XLOOKUP(F521,'Bibliothèque transporteurs'!C:C,'Bibliothèque transporteurs'!B:B))))</f>
        <v>1S</v>
      </c>
      <c r="V521" t="str">
        <f>IF(COUNTIF('Bibliothèque transporteurs'!C:C,F521)=0,"inconnu",_xlfn.XLOOKUP(F521,'Bibliothèque transporteurs'!C:C,'Bibliothèque transporteurs'!E:E))</f>
        <v>CHRONOPOST</v>
      </c>
      <c r="W521">
        <f t="shared" si="49"/>
        <v>0</v>
      </c>
      <c r="Y521" s="118">
        <f t="shared" si="48"/>
        <v>0.5</v>
      </c>
      <c r="Z521" s="118" t="str">
        <f t="shared" si="45"/>
        <v>Non</v>
      </c>
    </row>
    <row r="522" spans="1:26" x14ac:dyDescent="0.2">
      <c r="A522" s="9">
        <f t="shared" si="46"/>
        <v>17.082187447868449</v>
      </c>
      <c r="B522" s="9">
        <f t="shared" si="47"/>
        <v>15.05</v>
      </c>
      <c r="C522" s="9">
        <f t="shared" si="50"/>
        <v>14.55</v>
      </c>
      <c r="D522" s="8">
        <v>4565</v>
      </c>
      <c r="E522" t="s">
        <v>1887</v>
      </c>
      <c r="F522" t="s">
        <v>238</v>
      </c>
      <c r="G522" t="s">
        <v>25</v>
      </c>
      <c r="H522" t="s">
        <v>28</v>
      </c>
      <c r="O522">
        <v>14.55</v>
      </c>
      <c r="S522">
        <f>_xlfn.XLOOKUP(E522,'Facture Chronopost'!L:L,'Facture Chronopost'!AA:AA,"")</f>
        <v>0.5</v>
      </c>
      <c r="T522" t="str">
        <f>IF(COUNTIF('Bibliothèque transporteurs'!C:C,F522)=0,"inconnu",_xlfn.XLOOKUP(F522,'Bibliothèque transporteurs'!C:C,'Bibliothèque transporteurs'!A:A))</f>
        <v>1S</v>
      </c>
      <c r="U522" t="str">
        <f>IF(OR(F522="6C",F522="6B"),_xlfn.XLOOKUP(E522,'Facture Chronopost'!L:L,'Facture Chronopost'!X:X),IF(OR(F522=17,F522=44),F522&amp;"_"&amp;H522,IF(COUNTIF('Bibliothèque transporteurs'!C:C,F522)=0,"inconnu",_xlfn.XLOOKUP(F522,'Bibliothèque transporteurs'!C:C,'Bibliothèque transporteurs'!B:B))))</f>
        <v>1S</v>
      </c>
      <c r="V522" t="str">
        <f>IF(COUNTIF('Bibliothèque transporteurs'!C:C,F522)=0,"inconnu",_xlfn.XLOOKUP(F522,'Bibliothèque transporteurs'!C:C,'Bibliothèque transporteurs'!E:E))</f>
        <v>CHRONOPOST</v>
      </c>
      <c r="W522">
        <f t="shared" si="49"/>
        <v>15.05</v>
      </c>
      <c r="Y522" s="118">
        <f t="shared" si="48"/>
        <v>15.05</v>
      </c>
      <c r="Z522" s="118" t="str">
        <f t="shared" ref="Z522:Z585" si="51">IF(Y522=W522,"OK","Non")</f>
        <v>OK</v>
      </c>
    </row>
    <row r="523" spans="1:26" x14ac:dyDescent="0.2">
      <c r="A523" s="9">
        <f t="shared" ref="A523:A586" si="52">C523/SUM(C:C)*(SUM(C:C)+$X$2)</f>
        <v>10.566301514145431</v>
      </c>
      <c r="B523" s="9">
        <f t="shared" ref="B523:B586" si="53">C523/SUM(C:C)*(SUM(C:C)+SUM($N$3:$O$7))+S523</f>
        <v>9.5</v>
      </c>
      <c r="C523" s="9">
        <f t="shared" si="50"/>
        <v>9</v>
      </c>
      <c r="D523" s="8">
        <v>6235</v>
      </c>
      <c r="E523" t="s">
        <v>431</v>
      </c>
      <c r="F523">
        <v>86</v>
      </c>
      <c r="G523" t="s">
        <v>25</v>
      </c>
      <c r="H523" t="s">
        <v>28</v>
      </c>
      <c r="O523">
        <v>9</v>
      </c>
      <c r="S523">
        <f>_xlfn.XLOOKUP(E523,'Facture Chronopost'!L:L,'Facture Chronopost'!AA:AA,"")</f>
        <v>0.5</v>
      </c>
      <c r="T523">
        <f>IF(COUNTIF('Bibliothèque transporteurs'!C:C,F523)=0,"inconnu",_xlfn.XLOOKUP(F523,'Bibliothèque transporteurs'!C:C,'Bibliothèque transporteurs'!A:A))</f>
        <v>86</v>
      </c>
      <c r="U523">
        <f>IF(OR(F523="6C",F523="6B"),_xlfn.XLOOKUP(E523,'Facture Chronopost'!L:L,'Facture Chronopost'!X:X),IF(OR(F523=17,F523=44),F523&amp;"_"&amp;H523,IF(COUNTIF('Bibliothèque transporteurs'!C:C,F523)=0,"inconnu",_xlfn.XLOOKUP(F523,'Bibliothèque transporteurs'!C:C,'Bibliothèque transporteurs'!B:B))))</f>
        <v>86</v>
      </c>
      <c r="V523" t="str">
        <f>IF(COUNTIF('Bibliothèque transporteurs'!C:C,F523)=0,"inconnu",_xlfn.XLOOKUP(F523,'Bibliothèque transporteurs'!C:C,'Bibliothèque transporteurs'!E:E))</f>
        <v>CHRONOPOST</v>
      </c>
      <c r="W523">
        <f t="shared" si="49"/>
        <v>9.5</v>
      </c>
      <c r="Y523" s="118">
        <f t="shared" ref="Y523:Y586" si="54">ROUNDUP(B523,2)-M523-L523-N523-J523-K523-I523-Q523</f>
        <v>9.5</v>
      </c>
      <c r="Z523" s="118" t="str">
        <f t="shared" si="51"/>
        <v>OK</v>
      </c>
    </row>
    <row r="524" spans="1:26" x14ac:dyDescent="0.2">
      <c r="A524" s="9">
        <f t="shared" si="52"/>
        <v>10.566301514145431</v>
      </c>
      <c r="B524" s="9">
        <f t="shared" si="53"/>
        <v>9.5</v>
      </c>
      <c r="C524" s="9">
        <f t="shared" si="50"/>
        <v>9</v>
      </c>
      <c r="D524" s="8">
        <v>6235</v>
      </c>
      <c r="E524" t="s">
        <v>433</v>
      </c>
      <c r="F524">
        <v>86</v>
      </c>
      <c r="G524" t="s">
        <v>25</v>
      </c>
      <c r="H524" t="s">
        <v>28</v>
      </c>
      <c r="O524">
        <v>9</v>
      </c>
      <c r="S524">
        <f>_xlfn.XLOOKUP(E524,'Facture Chronopost'!L:L,'Facture Chronopost'!AA:AA,"")</f>
        <v>0.5</v>
      </c>
      <c r="T524">
        <f>IF(COUNTIF('Bibliothèque transporteurs'!C:C,F524)=0,"inconnu",_xlfn.XLOOKUP(F524,'Bibliothèque transporteurs'!C:C,'Bibliothèque transporteurs'!A:A))</f>
        <v>86</v>
      </c>
      <c r="U524">
        <f>IF(OR(F524="6C",F524="6B"),_xlfn.XLOOKUP(E524,'Facture Chronopost'!L:L,'Facture Chronopost'!X:X),IF(OR(F524=17,F524=44),F524&amp;"_"&amp;H524,IF(COUNTIF('Bibliothèque transporteurs'!C:C,F524)=0,"inconnu",_xlfn.XLOOKUP(F524,'Bibliothèque transporteurs'!C:C,'Bibliothèque transporteurs'!B:B))))</f>
        <v>86</v>
      </c>
      <c r="V524" t="str">
        <f>IF(COUNTIF('Bibliothèque transporteurs'!C:C,F524)=0,"inconnu",_xlfn.XLOOKUP(F524,'Bibliothèque transporteurs'!C:C,'Bibliothèque transporteurs'!E:E))</f>
        <v>CHRONOPOST</v>
      </c>
      <c r="W524">
        <f t="shared" si="49"/>
        <v>9.5</v>
      </c>
      <c r="Y524" s="118">
        <f t="shared" si="54"/>
        <v>9.5</v>
      </c>
      <c r="Z524" s="118" t="str">
        <f t="shared" si="51"/>
        <v>OK</v>
      </c>
    </row>
    <row r="525" spans="1:26" x14ac:dyDescent="0.2">
      <c r="A525" s="9">
        <f t="shared" si="52"/>
        <v>10.566301514145431</v>
      </c>
      <c r="B525" s="9">
        <f t="shared" si="53"/>
        <v>9.5</v>
      </c>
      <c r="C525" s="9">
        <f t="shared" si="50"/>
        <v>9</v>
      </c>
      <c r="D525" s="8">
        <v>6235</v>
      </c>
      <c r="E525" t="s">
        <v>443</v>
      </c>
      <c r="F525">
        <v>86</v>
      </c>
      <c r="G525" t="s">
        <v>25</v>
      </c>
      <c r="H525" t="s">
        <v>182</v>
      </c>
      <c r="O525">
        <v>9</v>
      </c>
      <c r="S525">
        <f>_xlfn.XLOOKUP(E525,'Facture Chronopost'!L:L,'Facture Chronopost'!AA:AA,"")</f>
        <v>0.5</v>
      </c>
      <c r="T525">
        <f>IF(COUNTIF('Bibliothèque transporteurs'!C:C,F525)=0,"inconnu",_xlfn.XLOOKUP(F525,'Bibliothèque transporteurs'!C:C,'Bibliothèque transporteurs'!A:A))</f>
        <v>86</v>
      </c>
      <c r="U525">
        <f>IF(OR(F525="6C",F525="6B"),_xlfn.XLOOKUP(E525,'Facture Chronopost'!L:L,'Facture Chronopost'!X:X),IF(OR(F525=17,F525=44),F525&amp;"_"&amp;H525,IF(COUNTIF('Bibliothèque transporteurs'!C:C,F525)=0,"inconnu",_xlfn.XLOOKUP(F525,'Bibliothèque transporteurs'!C:C,'Bibliothèque transporteurs'!B:B))))</f>
        <v>86</v>
      </c>
      <c r="V525" t="str">
        <f>IF(COUNTIF('Bibliothèque transporteurs'!C:C,F525)=0,"inconnu",_xlfn.XLOOKUP(F525,'Bibliothèque transporteurs'!C:C,'Bibliothèque transporteurs'!E:E))</f>
        <v>CHRONOPOST</v>
      </c>
      <c r="W525">
        <f t="shared" si="49"/>
        <v>9.5</v>
      </c>
      <c r="Y525" s="118">
        <f t="shared" si="54"/>
        <v>9.5</v>
      </c>
      <c r="Z525" s="118" t="str">
        <f t="shared" si="51"/>
        <v>OK</v>
      </c>
    </row>
    <row r="526" spans="1:26" x14ac:dyDescent="0.2">
      <c r="A526" s="9">
        <f t="shared" si="52"/>
        <v>4.9896423816797872</v>
      </c>
      <c r="B526" s="9">
        <f t="shared" si="53"/>
        <v>4.75</v>
      </c>
      <c r="C526" s="9">
        <f t="shared" si="50"/>
        <v>4.25</v>
      </c>
      <c r="D526" s="8">
        <v>6235</v>
      </c>
      <c r="E526" t="s">
        <v>629</v>
      </c>
      <c r="F526">
        <v>86</v>
      </c>
      <c r="G526" t="s">
        <v>25</v>
      </c>
      <c r="H526" t="s">
        <v>28</v>
      </c>
      <c r="O526">
        <v>4.25</v>
      </c>
      <c r="S526">
        <f>_xlfn.XLOOKUP(E526,'Facture Chronopost'!L:L,'Facture Chronopost'!AA:AA,"")</f>
        <v>0.5</v>
      </c>
      <c r="T526">
        <f>IF(COUNTIF('Bibliothèque transporteurs'!C:C,F526)=0,"inconnu",_xlfn.XLOOKUP(F526,'Bibliothèque transporteurs'!C:C,'Bibliothèque transporteurs'!A:A))</f>
        <v>86</v>
      </c>
      <c r="U526">
        <f>IF(OR(F526="6C",F526="6B"),_xlfn.XLOOKUP(E526,'Facture Chronopost'!L:L,'Facture Chronopost'!X:X),IF(OR(F526=17,F526=44),F526&amp;"_"&amp;H526,IF(COUNTIF('Bibliothèque transporteurs'!C:C,F526)=0,"inconnu",_xlfn.XLOOKUP(F526,'Bibliothèque transporteurs'!C:C,'Bibliothèque transporteurs'!B:B))))</f>
        <v>86</v>
      </c>
      <c r="V526" t="str">
        <f>IF(COUNTIF('Bibliothèque transporteurs'!C:C,F526)=0,"inconnu",_xlfn.XLOOKUP(F526,'Bibliothèque transporteurs'!C:C,'Bibliothèque transporteurs'!E:E))</f>
        <v>CHRONOPOST</v>
      </c>
      <c r="W526">
        <f t="shared" si="49"/>
        <v>4.75</v>
      </c>
      <c r="Y526" s="118">
        <f t="shared" si="54"/>
        <v>4.75</v>
      </c>
      <c r="Z526" s="118" t="str">
        <f t="shared" si="51"/>
        <v>OK</v>
      </c>
    </row>
    <row r="527" spans="1:26" x14ac:dyDescent="0.2">
      <c r="A527" s="9">
        <f t="shared" si="52"/>
        <v>4.9896423816797872</v>
      </c>
      <c r="B527" s="9">
        <f t="shared" si="53"/>
        <v>4.75</v>
      </c>
      <c r="C527" s="9">
        <f t="shared" si="50"/>
        <v>4.25</v>
      </c>
      <c r="D527" s="8">
        <v>6235</v>
      </c>
      <c r="E527" t="s">
        <v>621</v>
      </c>
      <c r="F527">
        <v>86</v>
      </c>
      <c r="G527" t="s">
        <v>25</v>
      </c>
      <c r="H527" t="s">
        <v>28</v>
      </c>
      <c r="O527">
        <v>4.25</v>
      </c>
      <c r="S527">
        <f>_xlfn.XLOOKUP(E527,'Facture Chronopost'!L:L,'Facture Chronopost'!AA:AA,"")</f>
        <v>0.5</v>
      </c>
      <c r="T527">
        <f>IF(COUNTIF('Bibliothèque transporteurs'!C:C,F527)=0,"inconnu",_xlfn.XLOOKUP(F527,'Bibliothèque transporteurs'!C:C,'Bibliothèque transporteurs'!A:A))</f>
        <v>86</v>
      </c>
      <c r="U527">
        <f>IF(OR(F527="6C",F527="6B"),_xlfn.XLOOKUP(E527,'Facture Chronopost'!L:L,'Facture Chronopost'!X:X),IF(OR(F527=17,F527=44),F527&amp;"_"&amp;H527,IF(COUNTIF('Bibliothèque transporteurs'!C:C,F527)=0,"inconnu",_xlfn.XLOOKUP(F527,'Bibliothèque transporteurs'!C:C,'Bibliothèque transporteurs'!B:B))))</f>
        <v>86</v>
      </c>
      <c r="V527" t="str">
        <f>IF(COUNTIF('Bibliothèque transporteurs'!C:C,F527)=0,"inconnu",_xlfn.XLOOKUP(F527,'Bibliothèque transporteurs'!C:C,'Bibliothèque transporteurs'!E:E))</f>
        <v>CHRONOPOST</v>
      </c>
      <c r="W527">
        <f t="shared" ref="W527:W590" si="55">IF(T527="FR_2SHOP",O527,IF(O527=0,0,ROUNDUP(O527/C527*B527,2)))</f>
        <v>4.75</v>
      </c>
      <c r="Y527" s="118">
        <f t="shared" si="54"/>
        <v>4.75</v>
      </c>
      <c r="Z527" s="118" t="str">
        <f t="shared" si="51"/>
        <v>OK</v>
      </c>
    </row>
    <row r="528" spans="1:26" x14ac:dyDescent="0.2">
      <c r="A528" s="9">
        <f t="shared" si="52"/>
        <v>6.9033169892416817</v>
      </c>
      <c r="B528" s="9">
        <f t="shared" si="53"/>
        <v>6.38</v>
      </c>
      <c r="C528" s="9">
        <f t="shared" si="50"/>
        <v>5.88</v>
      </c>
      <c r="D528" s="8">
        <v>6235</v>
      </c>
      <c r="E528" t="s">
        <v>618</v>
      </c>
      <c r="F528">
        <v>86</v>
      </c>
      <c r="G528" t="s">
        <v>25</v>
      </c>
      <c r="H528" t="s">
        <v>28</v>
      </c>
      <c r="O528">
        <v>5.88</v>
      </c>
      <c r="S528">
        <f>_xlfn.XLOOKUP(E528,'Facture Chronopost'!L:L,'Facture Chronopost'!AA:AA,"")</f>
        <v>0.5</v>
      </c>
      <c r="T528">
        <f>IF(COUNTIF('Bibliothèque transporteurs'!C:C,F528)=0,"inconnu",_xlfn.XLOOKUP(F528,'Bibliothèque transporteurs'!C:C,'Bibliothèque transporteurs'!A:A))</f>
        <v>86</v>
      </c>
      <c r="U528">
        <f>IF(OR(F528="6C",F528="6B"),_xlfn.XLOOKUP(E528,'Facture Chronopost'!L:L,'Facture Chronopost'!X:X),IF(OR(F528=17,F528=44),F528&amp;"_"&amp;H528,IF(COUNTIF('Bibliothèque transporteurs'!C:C,F528)=0,"inconnu",_xlfn.XLOOKUP(F528,'Bibliothèque transporteurs'!C:C,'Bibliothèque transporteurs'!B:B))))</f>
        <v>86</v>
      </c>
      <c r="V528" t="str">
        <f>IF(COUNTIF('Bibliothèque transporteurs'!C:C,F528)=0,"inconnu",_xlfn.XLOOKUP(F528,'Bibliothèque transporteurs'!C:C,'Bibliothèque transporteurs'!E:E))</f>
        <v>CHRONOPOST</v>
      </c>
      <c r="W528">
        <f t="shared" si="55"/>
        <v>6.38</v>
      </c>
      <c r="Y528" s="118">
        <f t="shared" si="54"/>
        <v>6.38</v>
      </c>
      <c r="Z528" s="118" t="str">
        <f t="shared" si="51"/>
        <v>OK</v>
      </c>
    </row>
    <row r="529" spans="1:26" x14ac:dyDescent="0.2">
      <c r="A529" s="9">
        <f t="shared" si="52"/>
        <v>6.9033169892416817</v>
      </c>
      <c r="B529" s="9">
        <f t="shared" si="53"/>
        <v>6.38</v>
      </c>
      <c r="C529" s="9">
        <f t="shared" si="50"/>
        <v>5.88</v>
      </c>
      <c r="D529" s="8">
        <v>6235</v>
      </c>
      <c r="E529" t="s">
        <v>681</v>
      </c>
      <c r="F529">
        <v>86</v>
      </c>
      <c r="G529" t="s">
        <v>25</v>
      </c>
      <c r="H529" t="s">
        <v>28</v>
      </c>
      <c r="O529">
        <v>5.88</v>
      </c>
      <c r="S529">
        <f>_xlfn.XLOOKUP(E529,'Facture Chronopost'!L:L,'Facture Chronopost'!AA:AA,"")</f>
        <v>0.5</v>
      </c>
      <c r="T529">
        <f>IF(COUNTIF('Bibliothèque transporteurs'!C:C,F529)=0,"inconnu",_xlfn.XLOOKUP(F529,'Bibliothèque transporteurs'!C:C,'Bibliothèque transporteurs'!A:A))</f>
        <v>86</v>
      </c>
      <c r="U529">
        <f>IF(OR(F529="6C",F529="6B"),_xlfn.XLOOKUP(E529,'Facture Chronopost'!L:L,'Facture Chronopost'!X:X),IF(OR(F529=17,F529=44),F529&amp;"_"&amp;H529,IF(COUNTIF('Bibliothèque transporteurs'!C:C,F529)=0,"inconnu",_xlfn.XLOOKUP(F529,'Bibliothèque transporteurs'!C:C,'Bibliothèque transporteurs'!B:B))))</f>
        <v>86</v>
      </c>
      <c r="V529" t="str">
        <f>IF(COUNTIF('Bibliothèque transporteurs'!C:C,F529)=0,"inconnu",_xlfn.XLOOKUP(F529,'Bibliothèque transporteurs'!C:C,'Bibliothèque transporteurs'!E:E))</f>
        <v>CHRONOPOST</v>
      </c>
      <c r="W529">
        <f t="shared" si="55"/>
        <v>6.38</v>
      </c>
      <c r="Y529" s="118">
        <f t="shared" si="54"/>
        <v>6.38</v>
      </c>
      <c r="Z529" s="118" t="str">
        <f t="shared" si="51"/>
        <v>OK</v>
      </c>
    </row>
    <row r="530" spans="1:26" x14ac:dyDescent="0.2">
      <c r="A530" s="9">
        <f t="shared" si="52"/>
        <v>4.9896423816797872</v>
      </c>
      <c r="B530" s="9">
        <f t="shared" si="53"/>
        <v>4.75</v>
      </c>
      <c r="C530" s="9">
        <f t="shared" si="50"/>
        <v>4.25</v>
      </c>
      <c r="D530" s="8">
        <v>6235</v>
      </c>
      <c r="E530" t="s">
        <v>671</v>
      </c>
      <c r="F530">
        <v>86</v>
      </c>
      <c r="G530" t="s">
        <v>25</v>
      </c>
      <c r="H530" t="s">
        <v>28</v>
      </c>
      <c r="O530">
        <v>4.25</v>
      </c>
      <c r="S530">
        <f>_xlfn.XLOOKUP(E530,'Facture Chronopost'!L:L,'Facture Chronopost'!AA:AA,"")</f>
        <v>0.5</v>
      </c>
      <c r="T530">
        <f>IF(COUNTIF('Bibliothèque transporteurs'!C:C,F530)=0,"inconnu",_xlfn.XLOOKUP(F530,'Bibliothèque transporteurs'!C:C,'Bibliothèque transporteurs'!A:A))</f>
        <v>86</v>
      </c>
      <c r="U530">
        <f>IF(OR(F530="6C",F530="6B"),_xlfn.XLOOKUP(E530,'Facture Chronopost'!L:L,'Facture Chronopost'!X:X),IF(OR(F530=17,F530=44),F530&amp;"_"&amp;H530,IF(COUNTIF('Bibliothèque transporteurs'!C:C,F530)=0,"inconnu",_xlfn.XLOOKUP(F530,'Bibliothèque transporteurs'!C:C,'Bibliothèque transporteurs'!B:B))))</f>
        <v>86</v>
      </c>
      <c r="V530" t="str">
        <f>IF(COUNTIF('Bibliothèque transporteurs'!C:C,F530)=0,"inconnu",_xlfn.XLOOKUP(F530,'Bibliothèque transporteurs'!C:C,'Bibliothèque transporteurs'!E:E))</f>
        <v>CHRONOPOST</v>
      </c>
      <c r="W530">
        <f t="shared" si="55"/>
        <v>4.75</v>
      </c>
      <c r="Y530" s="118">
        <f t="shared" si="54"/>
        <v>4.75</v>
      </c>
      <c r="Z530" s="118" t="str">
        <f t="shared" si="51"/>
        <v>OK</v>
      </c>
    </row>
    <row r="531" spans="1:26" x14ac:dyDescent="0.2">
      <c r="A531" s="9">
        <f t="shared" si="52"/>
        <v>6.9033169892416817</v>
      </c>
      <c r="B531" s="9">
        <f t="shared" si="53"/>
        <v>6.38</v>
      </c>
      <c r="C531" s="9">
        <f t="shared" si="50"/>
        <v>5.88</v>
      </c>
      <c r="D531" s="8">
        <v>6235</v>
      </c>
      <c r="E531" t="s">
        <v>602</v>
      </c>
      <c r="F531">
        <v>86</v>
      </c>
      <c r="G531" t="s">
        <v>25</v>
      </c>
      <c r="H531" t="s">
        <v>28</v>
      </c>
      <c r="O531">
        <v>5.88</v>
      </c>
      <c r="S531">
        <f>_xlfn.XLOOKUP(E531,'Facture Chronopost'!L:L,'Facture Chronopost'!AA:AA,"")</f>
        <v>0.5</v>
      </c>
      <c r="T531">
        <f>IF(COUNTIF('Bibliothèque transporteurs'!C:C,F531)=0,"inconnu",_xlfn.XLOOKUP(F531,'Bibliothèque transporteurs'!C:C,'Bibliothèque transporteurs'!A:A))</f>
        <v>86</v>
      </c>
      <c r="U531">
        <f>IF(OR(F531="6C",F531="6B"),_xlfn.XLOOKUP(E531,'Facture Chronopost'!L:L,'Facture Chronopost'!X:X),IF(OR(F531=17,F531=44),F531&amp;"_"&amp;H531,IF(COUNTIF('Bibliothèque transporteurs'!C:C,F531)=0,"inconnu",_xlfn.XLOOKUP(F531,'Bibliothèque transporteurs'!C:C,'Bibliothèque transporteurs'!B:B))))</f>
        <v>86</v>
      </c>
      <c r="V531" t="str">
        <f>IF(COUNTIF('Bibliothèque transporteurs'!C:C,F531)=0,"inconnu",_xlfn.XLOOKUP(F531,'Bibliothèque transporteurs'!C:C,'Bibliothèque transporteurs'!E:E))</f>
        <v>CHRONOPOST</v>
      </c>
      <c r="W531">
        <f t="shared" si="55"/>
        <v>6.38</v>
      </c>
      <c r="Y531" s="118">
        <f t="shared" si="54"/>
        <v>6.38</v>
      </c>
      <c r="Z531" s="118" t="str">
        <f t="shared" si="51"/>
        <v>OK</v>
      </c>
    </row>
    <row r="532" spans="1:26" x14ac:dyDescent="0.2">
      <c r="A532" s="9">
        <f t="shared" si="52"/>
        <v>8.100831160844832</v>
      </c>
      <c r="B532" s="9">
        <f t="shared" si="53"/>
        <v>7.4</v>
      </c>
      <c r="C532" s="9">
        <f t="shared" si="50"/>
        <v>6.9</v>
      </c>
      <c r="D532" s="8">
        <v>6235</v>
      </c>
      <c r="E532" t="s">
        <v>711</v>
      </c>
      <c r="F532">
        <v>86</v>
      </c>
      <c r="G532" t="s">
        <v>25</v>
      </c>
      <c r="H532" t="s">
        <v>28</v>
      </c>
      <c r="O532">
        <v>6.9</v>
      </c>
      <c r="S532">
        <f>_xlfn.XLOOKUP(E532,'Facture Chronopost'!L:L,'Facture Chronopost'!AA:AA,"")</f>
        <v>0.5</v>
      </c>
      <c r="T532">
        <f>IF(COUNTIF('Bibliothèque transporteurs'!C:C,F532)=0,"inconnu",_xlfn.XLOOKUP(F532,'Bibliothèque transporteurs'!C:C,'Bibliothèque transporteurs'!A:A))</f>
        <v>86</v>
      </c>
      <c r="U532">
        <f>IF(OR(F532="6C",F532="6B"),_xlfn.XLOOKUP(E532,'Facture Chronopost'!L:L,'Facture Chronopost'!X:X),IF(OR(F532=17,F532=44),F532&amp;"_"&amp;H532,IF(COUNTIF('Bibliothèque transporteurs'!C:C,F532)=0,"inconnu",_xlfn.XLOOKUP(F532,'Bibliothèque transporteurs'!C:C,'Bibliothèque transporteurs'!B:B))))</f>
        <v>86</v>
      </c>
      <c r="V532" t="str">
        <f>IF(COUNTIF('Bibliothèque transporteurs'!C:C,F532)=0,"inconnu",_xlfn.XLOOKUP(F532,'Bibliothèque transporteurs'!C:C,'Bibliothèque transporteurs'!E:E))</f>
        <v>CHRONOPOST</v>
      </c>
      <c r="W532">
        <f t="shared" si="55"/>
        <v>7.4</v>
      </c>
      <c r="Y532" s="118">
        <f t="shared" si="54"/>
        <v>7.4</v>
      </c>
      <c r="Z532" s="118" t="str">
        <f t="shared" si="51"/>
        <v>OK</v>
      </c>
    </row>
    <row r="533" spans="1:26" x14ac:dyDescent="0.2">
      <c r="A533" s="9">
        <f t="shared" si="52"/>
        <v>4.9896423816797872</v>
      </c>
      <c r="B533" s="9">
        <f t="shared" si="53"/>
        <v>4.75</v>
      </c>
      <c r="C533" s="9">
        <f t="shared" si="50"/>
        <v>4.25</v>
      </c>
      <c r="D533" s="8">
        <v>6235</v>
      </c>
      <c r="E533" t="s">
        <v>698</v>
      </c>
      <c r="F533">
        <v>86</v>
      </c>
      <c r="G533" t="s">
        <v>25</v>
      </c>
      <c r="H533" t="s">
        <v>28</v>
      </c>
      <c r="O533">
        <v>4.25</v>
      </c>
      <c r="S533">
        <f>_xlfn.XLOOKUP(E533,'Facture Chronopost'!L:L,'Facture Chronopost'!AA:AA,"")</f>
        <v>0.5</v>
      </c>
      <c r="T533">
        <f>IF(COUNTIF('Bibliothèque transporteurs'!C:C,F533)=0,"inconnu",_xlfn.XLOOKUP(F533,'Bibliothèque transporteurs'!C:C,'Bibliothèque transporteurs'!A:A))</f>
        <v>86</v>
      </c>
      <c r="U533">
        <f>IF(OR(F533="6C",F533="6B"),_xlfn.XLOOKUP(E533,'Facture Chronopost'!L:L,'Facture Chronopost'!X:X),IF(OR(F533=17,F533=44),F533&amp;"_"&amp;H533,IF(COUNTIF('Bibliothèque transporteurs'!C:C,F533)=0,"inconnu",_xlfn.XLOOKUP(F533,'Bibliothèque transporteurs'!C:C,'Bibliothèque transporteurs'!B:B))))</f>
        <v>86</v>
      </c>
      <c r="V533" t="str">
        <f>IF(COUNTIF('Bibliothèque transporteurs'!C:C,F533)=0,"inconnu",_xlfn.XLOOKUP(F533,'Bibliothèque transporteurs'!C:C,'Bibliothèque transporteurs'!E:E))</f>
        <v>CHRONOPOST</v>
      </c>
      <c r="W533">
        <f t="shared" si="55"/>
        <v>4.75</v>
      </c>
      <c r="Y533" s="118">
        <f t="shared" si="54"/>
        <v>4.75</v>
      </c>
      <c r="Z533" s="118" t="str">
        <f t="shared" si="51"/>
        <v>OK</v>
      </c>
    </row>
    <row r="534" spans="1:26" x14ac:dyDescent="0.2">
      <c r="A534" s="9">
        <f t="shared" si="52"/>
        <v>4.9896423816797872</v>
      </c>
      <c r="B534" s="9">
        <f t="shared" si="53"/>
        <v>4.75</v>
      </c>
      <c r="C534" s="9">
        <f t="shared" si="50"/>
        <v>4.25</v>
      </c>
      <c r="D534" s="8">
        <v>6235</v>
      </c>
      <c r="E534" t="s">
        <v>641</v>
      </c>
      <c r="F534">
        <v>86</v>
      </c>
      <c r="G534" t="s">
        <v>25</v>
      </c>
      <c r="H534" t="s">
        <v>28</v>
      </c>
      <c r="O534">
        <v>4.25</v>
      </c>
      <c r="S534">
        <f>_xlfn.XLOOKUP(E534,'Facture Chronopost'!L:L,'Facture Chronopost'!AA:AA,"")</f>
        <v>0.5</v>
      </c>
      <c r="T534">
        <f>IF(COUNTIF('Bibliothèque transporteurs'!C:C,F534)=0,"inconnu",_xlfn.XLOOKUP(F534,'Bibliothèque transporteurs'!C:C,'Bibliothèque transporteurs'!A:A))</f>
        <v>86</v>
      </c>
      <c r="U534">
        <f>IF(OR(F534="6C",F534="6B"),_xlfn.XLOOKUP(E534,'Facture Chronopost'!L:L,'Facture Chronopost'!X:X),IF(OR(F534=17,F534=44),F534&amp;"_"&amp;H534,IF(COUNTIF('Bibliothèque transporteurs'!C:C,F534)=0,"inconnu",_xlfn.XLOOKUP(F534,'Bibliothèque transporteurs'!C:C,'Bibliothèque transporteurs'!B:B))))</f>
        <v>86</v>
      </c>
      <c r="V534" t="str">
        <f>IF(COUNTIF('Bibliothèque transporteurs'!C:C,F534)=0,"inconnu",_xlfn.XLOOKUP(F534,'Bibliothèque transporteurs'!C:C,'Bibliothèque transporteurs'!E:E))</f>
        <v>CHRONOPOST</v>
      </c>
      <c r="W534">
        <f t="shared" si="55"/>
        <v>4.75</v>
      </c>
      <c r="Y534" s="118">
        <f t="shared" si="54"/>
        <v>4.75</v>
      </c>
      <c r="Z534" s="118" t="str">
        <f t="shared" si="51"/>
        <v>OK</v>
      </c>
    </row>
    <row r="535" spans="1:26" x14ac:dyDescent="0.2">
      <c r="A535" s="9">
        <f t="shared" si="52"/>
        <v>6.9033169892416817</v>
      </c>
      <c r="B535" s="9">
        <f t="shared" si="53"/>
        <v>6.38</v>
      </c>
      <c r="C535" s="9">
        <f t="shared" si="50"/>
        <v>5.88</v>
      </c>
      <c r="D535" s="8">
        <v>6235</v>
      </c>
      <c r="E535" t="s">
        <v>714</v>
      </c>
      <c r="F535">
        <v>86</v>
      </c>
      <c r="G535" t="s">
        <v>25</v>
      </c>
      <c r="H535" t="s">
        <v>28</v>
      </c>
      <c r="O535">
        <v>5.88</v>
      </c>
      <c r="S535">
        <f>_xlfn.XLOOKUP(E535,'Facture Chronopost'!L:L,'Facture Chronopost'!AA:AA,"")</f>
        <v>0.5</v>
      </c>
      <c r="T535">
        <f>IF(COUNTIF('Bibliothèque transporteurs'!C:C,F535)=0,"inconnu",_xlfn.XLOOKUP(F535,'Bibliothèque transporteurs'!C:C,'Bibliothèque transporteurs'!A:A))</f>
        <v>86</v>
      </c>
      <c r="U535">
        <f>IF(OR(F535="6C",F535="6B"),_xlfn.XLOOKUP(E535,'Facture Chronopost'!L:L,'Facture Chronopost'!X:X),IF(OR(F535=17,F535=44),F535&amp;"_"&amp;H535,IF(COUNTIF('Bibliothèque transporteurs'!C:C,F535)=0,"inconnu",_xlfn.XLOOKUP(F535,'Bibliothèque transporteurs'!C:C,'Bibliothèque transporteurs'!B:B))))</f>
        <v>86</v>
      </c>
      <c r="V535" t="str">
        <f>IF(COUNTIF('Bibliothèque transporteurs'!C:C,F535)=0,"inconnu",_xlfn.XLOOKUP(F535,'Bibliothèque transporteurs'!C:C,'Bibliothèque transporteurs'!E:E))</f>
        <v>CHRONOPOST</v>
      </c>
      <c r="W535">
        <f t="shared" si="55"/>
        <v>6.38</v>
      </c>
      <c r="Y535" s="118">
        <f t="shared" si="54"/>
        <v>6.38</v>
      </c>
      <c r="Z535" s="118" t="str">
        <f t="shared" si="51"/>
        <v>OK</v>
      </c>
    </row>
    <row r="536" spans="1:26" x14ac:dyDescent="0.2">
      <c r="A536" s="9">
        <f t="shared" si="52"/>
        <v>4.9896423816797872</v>
      </c>
      <c r="B536" s="9">
        <f t="shared" si="53"/>
        <v>4.75</v>
      </c>
      <c r="C536" s="9">
        <f t="shared" si="50"/>
        <v>4.25</v>
      </c>
      <c r="D536" s="8">
        <v>6235</v>
      </c>
      <c r="E536" t="s">
        <v>706</v>
      </c>
      <c r="F536">
        <v>86</v>
      </c>
      <c r="G536" t="s">
        <v>25</v>
      </c>
      <c r="H536" t="s">
        <v>28</v>
      </c>
      <c r="O536">
        <v>4.25</v>
      </c>
      <c r="S536">
        <f>_xlfn.XLOOKUP(E536,'Facture Chronopost'!L:L,'Facture Chronopost'!AA:AA,"")</f>
        <v>0.5</v>
      </c>
      <c r="T536">
        <f>IF(COUNTIF('Bibliothèque transporteurs'!C:C,F536)=0,"inconnu",_xlfn.XLOOKUP(F536,'Bibliothèque transporteurs'!C:C,'Bibliothèque transporteurs'!A:A))</f>
        <v>86</v>
      </c>
      <c r="U536">
        <f>IF(OR(F536="6C",F536="6B"),_xlfn.XLOOKUP(E536,'Facture Chronopost'!L:L,'Facture Chronopost'!X:X),IF(OR(F536=17,F536=44),F536&amp;"_"&amp;H536,IF(COUNTIF('Bibliothèque transporteurs'!C:C,F536)=0,"inconnu",_xlfn.XLOOKUP(F536,'Bibliothèque transporteurs'!C:C,'Bibliothèque transporteurs'!B:B))))</f>
        <v>86</v>
      </c>
      <c r="V536" t="str">
        <f>IF(COUNTIF('Bibliothèque transporteurs'!C:C,F536)=0,"inconnu",_xlfn.XLOOKUP(F536,'Bibliothèque transporteurs'!C:C,'Bibliothèque transporteurs'!E:E))</f>
        <v>CHRONOPOST</v>
      </c>
      <c r="W536">
        <f t="shared" si="55"/>
        <v>4.75</v>
      </c>
      <c r="Y536" s="118">
        <f t="shared" si="54"/>
        <v>4.75</v>
      </c>
      <c r="Z536" s="118" t="str">
        <f t="shared" si="51"/>
        <v>OK</v>
      </c>
    </row>
    <row r="537" spans="1:26" x14ac:dyDescent="0.2">
      <c r="A537" s="9">
        <f t="shared" si="52"/>
        <v>4.9896423816797872</v>
      </c>
      <c r="B537" s="9">
        <f t="shared" si="53"/>
        <v>4.75</v>
      </c>
      <c r="C537" s="9">
        <f t="shared" si="50"/>
        <v>4.25</v>
      </c>
      <c r="D537" s="8">
        <v>6235</v>
      </c>
      <c r="E537" t="s">
        <v>700</v>
      </c>
      <c r="F537">
        <v>86</v>
      </c>
      <c r="G537" t="s">
        <v>25</v>
      </c>
      <c r="H537" t="s">
        <v>28</v>
      </c>
      <c r="O537">
        <v>4.25</v>
      </c>
      <c r="S537">
        <f>_xlfn.XLOOKUP(E537,'Facture Chronopost'!L:L,'Facture Chronopost'!AA:AA,"")</f>
        <v>0.5</v>
      </c>
      <c r="T537">
        <f>IF(COUNTIF('Bibliothèque transporteurs'!C:C,F537)=0,"inconnu",_xlfn.XLOOKUP(F537,'Bibliothèque transporteurs'!C:C,'Bibliothèque transporteurs'!A:A))</f>
        <v>86</v>
      </c>
      <c r="U537">
        <f>IF(OR(F537="6C",F537="6B"),_xlfn.XLOOKUP(E537,'Facture Chronopost'!L:L,'Facture Chronopost'!X:X),IF(OR(F537=17,F537=44),F537&amp;"_"&amp;H537,IF(COUNTIF('Bibliothèque transporteurs'!C:C,F537)=0,"inconnu",_xlfn.XLOOKUP(F537,'Bibliothèque transporteurs'!C:C,'Bibliothèque transporteurs'!B:B))))</f>
        <v>86</v>
      </c>
      <c r="V537" t="str">
        <f>IF(COUNTIF('Bibliothèque transporteurs'!C:C,F537)=0,"inconnu",_xlfn.XLOOKUP(F537,'Bibliothèque transporteurs'!C:C,'Bibliothèque transporteurs'!E:E))</f>
        <v>CHRONOPOST</v>
      </c>
      <c r="W537">
        <f t="shared" si="55"/>
        <v>4.75</v>
      </c>
      <c r="Y537" s="118">
        <f t="shared" si="54"/>
        <v>4.75</v>
      </c>
      <c r="Z537" s="118" t="str">
        <f t="shared" si="51"/>
        <v>OK</v>
      </c>
    </row>
    <row r="538" spans="1:26" x14ac:dyDescent="0.2">
      <c r="A538" s="9">
        <f t="shared" si="52"/>
        <v>4.9896423816797872</v>
      </c>
      <c r="B538" s="9">
        <f t="shared" si="53"/>
        <v>4.75</v>
      </c>
      <c r="C538" s="9">
        <f t="shared" si="50"/>
        <v>4.25</v>
      </c>
      <c r="D538" s="8">
        <v>6235</v>
      </c>
      <c r="E538" t="s">
        <v>663</v>
      </c>
      <c r="F538">
        <v>86</v>
      </c>
      <c r="G538" t="s">
        <v>25</v>
      </c>
      <c r="H538" t="s">
        <v>28</v>
      </c>
      <c r="O538">
        <v>4.25</v>
      </c>
      <c r="S538">
        <f>_xlfn.XLOOKUP(E538,'Facture Chronopost'!L:L,'Facture Chronopost'!AA:AA,"")</f>
        <v>0.5</v>
      </c>
      <c r="T538">
        <f>IF(COUNTIF('Bibliothèque transporteurs'!C:C,F538)=0,"inconnu",_xlfn.XLOOKUP(F538,'Bibliothèque transporteurs'!C:C,'Bibliothèque transporteurs'!A:A))</f>
        <v>86</v>
      </c>
      <c r="U538">
        <f>IF(OR(F538="6C",F538="6B"),_xlfn.XLOOKUP(E538,'Facture Chronopost'!L:L,'Facture Chronopost'!X:X),IF(OR(F538=17,F538=44),F538&amp;"_"&amp;H538,IF(COUNTIF('Bibliothèque transporteurs'!C:C,F538)=0,"inconnu",_xlfn.XLOOKUP(F538,'Bibliothèque transporteurs'!C:C,'Bibliothèque transporteurs'!B:B))))</f>
        <v>86</v>
      </c>
      <c r="V538" t="str">
        <f>IF(COUNTIF('Bibliothèque transporteurs'!C:C,F538)=0,"inconnu",_xlfn.XLOOKUP(F538,'Bibliothèque transporteurs'!C:C,'Bibliothèque transporteurs'!E:E))</f>
        <v>CHRONOPOST</v>
      </c>
      <c r="W538">
        <f t="shared" si="55"/>
        <v>4.75</v>
      </c>
      <c r="Y538" s="118">
        <f t="shared" si="54"/>
        <v>4.75</v>
      </c>
      <c r="Z538" s="118" t="str">
        <f t="shared" si="51"/>
        <v>OK</v>
      </c>
    </row>
    <row r="539" spans="1:26" x14ac:dyDescent="0.2">
      <c r="A539" s="9">
        <f t="shared" si="52"/>
        <v>4.9896423816797872</v>
      </c>
      <c r="B539" s="9">
        <f t="shared" si="53"/>
        <v>4.75</v>
      </c>
      <c r="C539" s="9">
        <f t="shared" si="50"/>
        <v>4.25</v>
      </c>
      <c r="D539" s="8">
        <v>6235</v>
      </c>
      <c r="E539" t="s">
        <v>607</v>
      </c>
      <c r="F539">
        <v>86</v>
      </c>
      <c r="G539" t="s">
        <v>25</v>
      </c>
      <c r="H539" t="s">
        <v>28</v>
      </c>
      <c r="O539">
        <v>4.25</v>
      </c>
      <c r="S539">
        <f>_xlfn.XLOOKUP(E539,'Facture Chronopost'!L:L,'Facture Chronopost'!AA:AA,"")</f>
        <v>0.5</v>
      </c>
      <c r="T539">
        <f>IF(COUNTIF('Bibliothèque transporteurs'!C:C,F539)=0,"inconnu",_xlfn.XLOOKUP(F539,'Bibliothèque transporteurs'!C:C,'Bibliothèque transporteurs'!A:A))</f>
        <v>86</v>
      </c>
      <c r="U539">
        <f>IF(OR(F539="6C",F539="6B"),_xlfn.XLOOKUP(E539,'Facture Chronopost'!L:L,'Facture Chronopost'!X:X),IF(OR(F539=17,F539=44),F539&amp;"_"&amp;H539,IF(COUNTIF('Bibliothèque transporteurs'!C:C,F539)=0,"inconnu",_xlfn.XLOOKUP(F539,'Bibliothèque transporteurs'!C:C,'Bibliothèque transporteurs'!B:B))))</f>
        <v>86</v>
      </c>
      <c r="V539" t="str">
        <f>IF(COUNTIF('Bibliothèque transporteurs'!C:C,F539)=0,"inconnu",_xlfn.XLOOKUP(F539,'Bibliothèque transporteurs'!C:C,'Bibliothèque transporteurs'!E:E))</f>
        <v>CHRONOPOST</v>
      </c>
      <c r="W539">
        <f t="shared" si="55"/>
        <v>4.75</v>
      </c>
      <c r="Y539" s="118">
        <f t="shared" si="54"/>
        <v>4.75</v>
      </c>
      <c r="Z539" s="118" t="str">
        <f t="shared" si="51"/>
        <v>OK</v>
      </c>
    </row>
    <row r="540" spans="1:26" x14ac:dyDescent="0.2">
      <c r="A540" s="9">
        <f t="shared" si="52"/>
        <v>4.9896423816797872</v>
      </c>
      <c r="B540" s="9">
        <f t="shared" si="53"/>
        <v>4.75</v>
      </c>
      <c r="C540" s="9">
        <f t="shared" si="50"/>
        <v>4.25</v>
      </c>
      <c r="D540" s="8">
        <v>6235</v>
      </c>
      <c r="E540" t="s">
        <v>708</v>
      </c>
      <c r="F540">
        <v>86</v>
      </c>
      <c r="G540" t="s">
        <v>25</v>
      </c>
      <c r="H540" t="s">
        <v>28</v>
      </c>
      <c r="O540">
        <v>4.25</v>
      </c>
      <c r="S540">
        <f>_xlfn.XLOOKUP(E540,'Facture Chronopost'!L:L,'Facture Chronopost'!AA:AA,"")</f>
        <v>0.5</v>
      </c>
      <c r="T540">
        <f>IF(COUNTIF('Bibliothèque transporteurs'!C:C,F540)=0,"inconnu",_xlfn.XLOOKUP(F540,'Bibliothèque transporteurs'!C:C,'Bibliothèque transporteurs'!A:A))</f>
        <v>86</v>
      </c>
      <c r="U540">
        <f>IF(OR(F540="6C",F540="6B"),_xlfn.XLOOKUP(E540,'Facture Chronopost'!L:L,'Facture Chronopost'!X:X),IF(OR(F540=17,F540=44),F540&amp;"_"&amp;H540,IF(COUNTIF('Bibliothèque transporteurs'!C:C,F540)=0,"inconnu",_xlfn.XLOOKUP(F540,'Bibliothèque transporteurs'!C:C,'Bibliothèque transporteurs'!B:B))))</f>
        <v>86</v>
      </c>
      <c r="V540" t="str">
        <f>IF(COUNTIF('Bibliothèque transporteurs'!C:C,F540)=0,"inconnu",_xlfn.XLOOKUP(F540,'Bibliothèque transporteurs'!C:C,'Bibliothèque transporteurs'!E:E))</f>
        <v>CHRONOPOST</v>
      </c>
      <c r="W540">
        <f t="shared" si="55"/>
        <v>4.75</v>
      </c>
      <c r="Y540" s="118">
        <f t="shared" si="54"/>
        <v>4.75</v>
      </c>
      <c r="Z540" s="118" t="str">
        <f t="shared" si="51"/>
        <v>OK</v>
      </c>
    </row>
    <row r="541" spans="1:26" x14ac:dyDescent="0.2">
      <c r="A541" s="9">
        <f t="shared" si="52"/>
        <v>7.5020740750432564</v>
      </c>
      <c r="B541" s="9">
        <f t="shared" si="53"/>
        <v>6.89</v>
      </c>
      <c r="C541" s="9">
        <f t="shared" si="50"/>
        <v>6.39</v>
      </c>
      <c r="D541" s="8">
        <v>6235</v>
      </c>
      <c r="E541" t="s">
        <v>638</v>
      </c>
      <c r="F541">
        <v>86</v>
      </c>
      <c r="G541" t="s">
        <v>25</v>
      </c>
      <c r="H541" t="s">
        <v>28</v>
      </c>
      <c r="O541">
        <v>6.39</v>
      </c>
      <c r="S541">
        <f>_xlfn.XLOOKUP(E541,'Facture Chronopost'!L:L,'Facture Chronopost'!AA:AA,"")</f>
        <v>0.5</v>
      </c>
      <c r="T541">
        <f>IF(COUNTIF('Bibliothèque transporteurs'!C:C,F541)=0,"inconnu",_xlfn.XLOOKUP(F541,'Bibliothèque transporteurs'!C:C,'Bibliothèque transporteurs'!A:A))</f>
        <v>86</v>
      </c>
      <c r="U541">
        <f>IF(OR(F541="6C",F541="6B"),_xlfn.XLOOKUP(E541,'Facture Chronopost'!L:L,'Facture Chronopost'!X:X),IF(OR(F541=17,F541=44),F541&amp;"_"&amp;H541,IF(COUNTIF('Bibliothèque transporteurs'!C:C,F541)=0,"inconnu",_xlfn.XLOOKUP(F541,'Bibliothèque transporteurs'!C:C,'Bibliothèque transporteurs'!B:B))))</f>
        <v>86</v>
      </c>
      <c r="V541" t="str">
        <f>IF(COUNTIF('Bibliothèque transporteurs'!C:C,F541)=0,"inconnu",_xlfn.XLOOKUP(F541,'Bibliothèque transporteurs'!C:C,'Bibliothèque transporteurs'!E:E))</f>
        <v>CHRONOPOST</v>
      </c>
      <c r="W541">
        <f t="shared" si="55"/>
        <v>6.89</v>
      </c>
      <c r="Y541" s="118">
        <f t="shared" si="54"/>
        <v>6.89</v>
      </c>
      <c r="Z541" s="118" t="str">
        <f t="shared" si="51"/>
        <v>OK</v>
      </c>
    </row>
    <row r="542" spans="1:26" x14ac:dyDescent="0.2">
      <c r="A542" s="9">
        <f t="shared" si="52"/>
        <v>4.9896423816797872</v>
      </c>
      <c r="B542" s="9">
        <f t="shared" si="53"/>
        <v>4.75</v>
      </c>
      <c r="C542" s="9">
        <f t="shared" si="50"/>
        <v>4.25</v>
      </c>
      <c r="D542" s="8">
        <v>6235</v>
      </c>
      <c r="E542" t="s">
        <v>692</v>
      </c>
      <c r="F542">
        <v>86</v>
      </c>
      <c r="G542" t="s">
        <v>25</v>
      </c>
      <c r="H542" t="s">
        <v>28</v>
      </c>
      <c r="O542">
        <v>4.25</v>
      </c>
      <c r="S542">
        <f>_xlfn.XLOOKUP(E542,'Facture Chronopost'!L:L,'Facture Chronopost'!AA:AA,"")</f>
        <v>0.5</v>
      </c>
      <c r="T542">
        <f>IF(COUNTIF('Bibliothèque transporteurs'!C:C,F542)=0,"inconnu",_xlfn.XLOOKUP(F542,'Bibliothèque transporteurs'!C:C,'Bibliothèque transporteurs'!A:A))</f>
        <v>86</v>
      </c>
      <c r="U542">
        <f>IF(OR(F542="6C",F542="6B"),_xlfn.XLOOKUP(E542,'Facture Chronopost'!L:L,'Facture Chronopost'!X:X),IF(OR(F542=17,F542=44),F542&amp;"_"&amp;H542,IF(COUNTIF('Bibliothèque transporteurs'!C:C,F542)=0,"inconnu",_xlfn.XLOOKUP(F542,'Bibliothèque transporteurs'!C:C,'Bibliothèque transporteurs'!B:B))))</f>
        <v>86</v>
      </c>
      <c r="V542" t="str">
        <f>IF(COUNTIF('Bibliothèque transporteurs'!C:C,F542)=0,"inconnu",_xlfn.XLOOKUP(F542,'Bibliothèque transporteurs'!C:C,'Bibliothèque transporteurs'!E:E))</f>
        <v>CHRONOPOST</v>
      </c>
      <c r="W542">
        <f t="shared" si="55"/>
        <v>4.75</v>
      </c>
      <c r="Y542" s="118">
        <f t="shared" si="54"/>
        <v>4.75</v>
      </c>
      <c r="Z542" s="118" t="str">
        <f t="shared" si="51"/>
        <v>OK</v>
      </c>
    </row>
    <row r="543" spans="1:26" x14ac:dyDescent="0.2">
      <c r="A543" s="9">
        <f t="shared" si="52"/>
        <v>6.9033169892416817</v>
      </c>
      <c r="B543" s="9">
        <f t="shared" si="53"/>
        <v>6.38</v>
      </c>
      <c r="C543" s="9">
        <f t="shared" si="50"/>
        <v>5.88</v>
      </c>
      <c r="D543" s="8">
        <v>6235</v>
      </c>
      <c r="E543" t="s">
        <v>702</v>
      </c>
      <c r="F543">
        <v>86</v>
      </c>
      <c r="G543" t="s">
        <v>25</v>
      </c>
      <c r="H543" t="s">
        <v>28</v>
      </c>
      <c r="O543">
        <v>5.88</v>
      </c>
      <c r="S543">
        <f>_xlfn.XLOOKUP(E543,'Facture Chronopost'!L:L,'Facture Chronopost'!AA:AA,"")</f>
        <v>0.5</v>
      </c>
      <c r="T543">
        <f>IF(COUNTIF('Bibliothèque transporteurs'!C:C,F543)=0,"inconnu",_xlfn.XLOOKUP(F543,'Bibliothèque transporteurs'!C:C,'Bibliothèque transporteurs'!A:A))</f>
        <v>86</v>
      </c>
      <c r="U543">
        <f>IF(OR(F543="6C",F543="6B"),_xlfn.XLOOKUP(E543,'Facture Chronopost'!L:L,'Facture Chronopost'!X:X),IF(OR(F543=17,F543=44),F543&amp;"_"&amp;H543,IF(COUNTIF('Bibliothèque transporteurs'!C:C,F543)=0,"inconnu",_xlfn.XLOOKUP(F543,'Bibliothèque transporteurs'!C:C,'Bibliothèque transporteurs'!B:B))))</f>
        <v>86</v>
      </c>
      <c r="V543" t="str">
        <f>IF(COUNTIF('Bibliothèque transporteurs'!C:C,F543)=0,"inconnu",_xlfn.XLOOKUP(F543,'Bibliothèque transporteurs'!C:C,'Bibliothèque transporteurs'!E:E))</f>
        <v>CHRONOPOST</v>
      </c>
      <c r="W543">
        <f t="shared" si="55"/>
        <v>6.38</v>
      </c>
      <c r="Y543" s="118">
        <f t="shared" si="54"/>
        <v>6.38</v>
      </c>
      <c r="Z543" s="118" t="str">
        <f t="shared" si="51"/>
        <v>OK</v>
      </c>
    </row>
    <row r="544" spans="1:26" x14ac:dyDescent="0.2">
      <c r="A544" s="9">
        <f t="shared" si="52"/>
        <v>6.9033169892416817</v>
      </c>
      <c r="B544" s="9">
        <f t="shared" si="53"/>
        <v>6.38</v>
      </c>
      <c r="C544" s="9">
        <f t="shared" si="50"/>
        <v>5.88</v>
      </c>
      <c r="D544" s="8">
        <v>6235</v>
      </c>
      <c r="E544" t="s">
        <v>687</v>
      </c>
      <c r="F544">
        <v>86</v>
      </c>
      <c r="G544" t="s">
        <v>25</v>
      </c>
      <c r="H544" t="s">
        <v>28</v>
      </c>
      <c r="O544">
        <v>5.88</v>
      </c>
      <c r="S544">
        <f>_xlfn.XLOOKUP(E544,'Facture Chronopost'!L:L,'Facture Chronopost'!AA:AA,"")</f>
        <v>0.5</v>
      </c>
      <c r="T544">
        <f>IF(COUNTIF('Bibliothèque transporteurs'!C:C,F544)=0,"inconnu",_xlfn.XLOOKUP(F544,'Bibliothèque transporteurs'!C:C,'Bibliothèque transporteurs'!A:A))</f>
        <v>86</v>
      </c>
      <c r="U544">
        <f>IF(OR(F544="6C",F544="6B"),_xlfn.XLOOKUP(E544,'Facture Chronopost'!L:L,'Facture Chronopost'!X:X),IF(OR(F544=17,F544=44),F544&amp;"_"&amp;H544,IF(COUNTIF('Bibliothèque transporteurs'!C:C,F544)=0,"inconnu",_xlfn.XLOOKUP(F544,'Bibliothèque transporteurs'!C:C,'Bibliothèque transporteurs'!B:B))))</f>
        <v>86</v>
      </c>
      <c r="V544" t="str">
        <f>IF(COUNTIF('Bibliothèque transporteurs'!C:C,F544)=0,"inconnu",_xlfn.XLOOKUP(F544,'Bibliothèque transporteurs'!C:C,'Bibliothèque transporteurs'!E:E))</f>
        <v>CHRONOPOST</v>
      </c>
      <c r="W544">
        <f t="shared" si="55"/>
        <v>6.38</v>
      </c>
      <c r="Y544" s="118">
        <f t="shared" si="54"/>
        <v>6.38</v>
      </c>
      <c r="Z544" s="118" t="str">
        <f t="shared" si="51"/>
        <v>OK</v>
      </c>
    </row>
    <row r="545" spans="1:26" x14ac:dyDescent="0.2">
      <c r="A545" s="9">
        <f t="shared" si="52"/>
        <v>4.9896423816797872</v>
      </c>
      <c r="B545" s="9">
        <f t="shared" si="53"/>
        <v>4.75</v>
      </c>
      <c r="C545" s="9">
        <f t="shared" si="50"/>
        <v>4.25</v>
      </c>
      <c r="D545" s="8">
        <v>6235</v>
      </c>
      <c r="E545" t="s">
        <v>718</v>
      </c>
      <c r="F545">
        <v>86</v>
      </c>
      <c r="G545" t="s">
        <v>25</v>
      </c>
      <c r="H545" t="s">
        <v>28</v>
      </c>
      <c r="O545">
        <v>4.25</v>
      </c>
      <c r="S545">
        <f>_xlfn.XLOOKUP(E545,'Facture Chronopost'!L:L,'Facture Chronopost'!AA:AA,"")</f>
        <v>0.5</v>
      </c>
      <c r="T545">
        <f>IF(COUNTIF('Bibliothèque transporteurs'!C:C,F545)=0,"inconnu",_xlfn.XLOOKUP(F545,'Bibliothèque transporteurs'!C:C,'Bibliothèque transporteurs'!A:A))</f>
        <v>86</v>
      </c>
      <c r="U545">
        <f>IF(OR(F545="6C",F545="6B"),_xlfn.XLOOKUP(E545,'Facture Chronopost'!L:L,'Facture Chronopost'!X:X),IF(OR(F545=17,F545=44),F545&amp;"_"&amp;H545,IF(COUNTIF('Bibliothèque transporteurs'!C:C,F545)=0,"inconnu",_xlfn.XLOOKUP(F545,'Bibliothèque transporteurs'!C:C,'Bibliothèque transporteurs'!B:B))))</f>
        <v>86</v>
      </c>
      <c r="V545" t="str">
        <f>IF(COUNTIF('Bibliothèque transporteurs'!C:C,F545)=0,"inconnu",_xlfn.XLOOKUP(F545,'Bibliothèque transporteurs'!C:C,'Bibliothèque transporteurs'!E:E))</f>
        <v>CHRONOPOST</v>
      </c>
      <c r="W545">
        <f t="shared" si="55"/>
        <v>4.75</v>
      </c>
      <c r="Y545" s="118">
        <f t="shared" si="54"/>
        <v>4.75</v>
      </c>
      <c r="Z545" s="118" t="str">
        <f t="shared" si="51"/>
        <v>OK</v>
      </c>
    </row>
    <row r="546" spans="1:26" x14ac:dyDescent="0.2">
      <c r="A546" s="9">
        <f t="shared" si="52"/>
        <v>4.9896423816797872</v>
      </c>
      <c r="B546" s="9">
        <f t="shared" si="53"/>
        <v>4.75</v>
      </c>
      <c r="C546" s="9">
        <f t="shared" si="50"/>
        <v>4.25</v>
      </c>
      <c r="D546" s="8">
        <v>6235</v>
      </c>
      <c r="E546" t="s">
        <v>660</v>
      </c>
      <c r="F546">
        <v>86</v>
      </c>
      <c r="G546" t="s">
        <v>25</v>
      </c>
      <c r="H546" t="s">
        <v>28</v>
      </c>
      <c r="O546">
        <v>4.25</v>
      </c>
      <c r="S546">
        <f>_xlfn.XLOOKUP(E546,'Facture Chronopost'!L:L,'Facture Chronopost'!AA:AA,"")</f>
        <v>0.5</v>
      </c>
      <c r="T546">
        <f>IF(COUNTIF('Bibliothèque transporteurs'!C:C,F546)=0,"inconnu",_xlfn.XLOOKUP(F546,'Bibliothèque transporteurs'!C:C,'Bibliothèque transporteurs'!A:A))</f>
        <v>86</v>
      </c>
      <c r="U546">
        <f>IF(OR(F546="6C",F546="6B"),_xlfn.XLOOKUP(E546,'Facture Chronopost'!L:L,'Facture Chronopost'!X:X),IF(OR(F546=17,F546=44),F546&amp;"_"&amp;H546,IF(COUNTIF('Bibliothèque transporteurs'!C:C,F546)=0,"inconnu",_xlfn.XLOOKUP(F546,'Bibliothèque transporteurs'!C:C,'Bibliothèque transporteurs'!B:B))))</f>
        <v>86</v>
      </c>
      <c r="V546" t="str">
        <f>IF(COUNTIF('Bibliothèque transporteurs'!C:C,F546)=0,"inconnu",_xlfn.XLOOKUP(F546,'Bibliothèque transporteurs'!C:C,'Bibliothèque transporteurs'!E:E))</f>
        <v>CHRONOPOST</v>
      </c>
      <c r="W546">
        <f t="shared" si="55"/>
        <v>4.75</v>
      </c>
      <c r="Y546" s="118">
        <f t="shared" si="54"/>
        <v>4.75</v>
      </c>
      <c r="Z546" s="118" t="str">
        <f t="shared" si="51"/>
        <v>OK</v>
      </c>
    </row>
    <row r="547" spans="1:26" x14ac:dyDescent="0.2">
      <c r="A547" s="9">
        <f t="shared" si="52"/>
        <v>4.9896423816797872</v>
      </c>
      <c r="B547" s="9">
        <f t="shared" si="53"/>
        <v>4.75</v>
      </c>
      <c r="C547" s="9">
        <f t="shared" si="50"/>
        <v>4.25</v>
      </c>
      <c r="D547" s="8">
        <v>6235</v>
      </c>
      <c r="E547" t="s">
        <v>657</v>
      </c>
      <c r="F547">
        <v>86</v>
      </c>
      <c r="G547" t="s">
        <v>25</v>
      </c>
      <c r="H547" t="s">
        <v>28</v>
      </c>
      <c r="O547">
        <v>4.25</v>
      </c>
      <c r="S547">
        <f>_xlfn.XLOOKUP(E547,'Facture Chronopost'!L:L,'Facture Chronopost'!AA:AA,"")</f>
        <v>0.5</v>
      </c>
      <c r="T547">
        <f>IF(COUNTIF('Bibliothèque transporteurs'!C:C,F547)=0,"inconnu",_xlfn.XLOOKUP(F547,'Bibliothèque transporteurs'!C:C,'Bibliothèque transporteurs'!A:A))</f>
        <v>86</v>
      </c>
      <c r="U547">
        <f>IF(OR(F547="6C",F547="6B"),_xlfn.XLOOKUP(E547,'Facture Chronopost'!L:L,'Facture Chronopost'!X:X),IF(OR(F547=17,F547=44),F547&amp;"_"&amp;H547,IF(COUNTIF('Bibliothèque transporteurs'!C:C,F547)=0,"inconnu",_xlfn.XLOOKUP(F547,'Bibliothèque transporteurs'!C:C,'Bibliothèque transporteurs'!B:B))))</f>
        <v>86</v>
      </c>
      <c r="V547" t="str">
        <f>IF(COUNTIF('Bibliothèque transporteurs'!C:C,F547)=0,"inconnu",_xlfn.XLOOKUP(F547,'Bibliothèque transporteurs'!C:C,'Bibliothèque transporteurs'!E:E))</f>
        <v>CHRONOPOST</v>
      </c>
      <c r="W547">
        <f t="shared" si="55"/>
        <v>4.75</v>
      </c>
      <c r="Y547" s="118">
        <f t="shared" si="54"/>
        <v>4.75</v>
      </c>
      <c r="Z547" s="118" t="str">
        <f t="shared" si="51"/>
        <v>OK</v>
      </c>
    </row>
    <row r="548" spans="1:26" x14ac:dyDescent="0.2">
      <c r="A548" s="9">
        <f t="shared" si="52"/>
        <v>5.3770734371984528</v>
      </c>
      <c r="B548" s="9">
        <f t="shared" si="53"/>
        <v>5.08</v>
      </c>
      <c r="C548" s="9">
        <f t="shared" si="50"/>
        <v>4.58</v>
      </c>
      <c r="D548" s="8">
        <v>6235</v>
      </c>
      <c r="E548" t="s">
        <v>596</v>
      </c>
      <c r="F548">
        <v>86</v>
      </c>
      <c r="G548" t="s">
        <v>25</v>
      </c>
      <c r="H548" t="s">
        <v>28</v>
      </c>
      <c r="O548">
        <v>4.58</v>
      </c>
      <c r="S548">
        <f>_xlfn.XLOOKUP(E548,'Facture Chronopost'!L:L,'Facture Chronopost'!AA:AA,"")</f>
        <v>0.5</v>
      </c>
      <c r="T548">
        <f>IF(COUNTIF('Bibliothèque transporteurs'!C:C,F548)=0,"inconnu",_xlfn.XLOOKUP(F548,'Bibliothèque transporteurs'!C:C,'Bibliothèque transporteurs'!A:A))</f>
        <v>86</v>
      </c>
      <c r="U548">
        <f>IF(OR(F548="6C",F548="6B"),_xlfn.XLOOKUP(E548,'Facture Chronopost'!L:L,'Facture Chronopost'!X:X),IF(OR(F548=17,F548=44),F548&amp;"_"&amp;H548,IF(COUNTIF('Bibliothèque transporteurs'!C:C,F548)=0,"inconnu",_xlfn.XLOOKUP(F548,'Bibliothèque transporteurs'!C:C,'Bibliothèque transporteurs'!B:B))))</f>
        <v>86</v>
      </c>
      <c r="V548" t="str">
        <f>IF(COUNTIF('Bibliothèque transporteurs'!C:C,F548)=0,"inconnu",_xlfn.XLOOKUP(F548,'Bibliothèque transporteurs'!C:C,'Bibliothèque transporteurs'!E:E))</f>
        <v>CHRONOPOST</v>
      </c>
      <c r="W548">
        <f t="shared" si="55"/>
        <v>5.08</v>
      </c>
      <c r="Y548" s="118">
        <f t="shared" si="54"/>
        <v>5.08</v>
      </c>
      <c r="Z548" s="118" t="str">
        <f t="shared" si="51"/>
        <v>OK</v>
      </c>
    </row>
    <row r="549" spans="1:26" x14ac:dyDescent="0.2">
      <c r="A549" s="9">
        <f t="shared" si="52"/>
        <v>4.9896423816797872</v>
      </c>
      <c r="B549" s="9">
        <f t="shared" si="53"/>
        <v>4.75</v>
      </c>
      <c r="C549" s="9">
        <f t="shared" si="50"/>
        <v>4.25</v>
      </c>
      <c r="D549" s="8">
        <v>6235</v>
      </c>
      <c r="E549" t="s">
        <v>644</v>
      </c>
      <c r="F549">
        <v>86</v>
      </c>
      <c r="G549" t="s">
        <v>25</v>
      </c>
      <c r="H549" t="s">
        <v>28</v>
      </c>
      <c r="O549">
        <v>4.25</v>
      </c>
      <c r="S549">
        <f>_xlfn.XLOOKUP(E549,'Facture Chronopost'!L:L,'Facture Chronopost'!AA:AA,"")</f>
        <v>0.5</v>
      </c>
      <c r="T549">
        <f>IF(COUNTIF('Bibliothèque transporteurs'!C:C,F549)=0,"inconnu",_xlfn.XLOOKUP(F549,'Bibliothèque transporteurs'!C:C,'Bibliothèque transporteurs'!A:A))</f>
        <v>86</v>
      </c>
      <c r="U549">
        <f>IF(OR(F549="6C",F549="6B"),_xlfn.XLOOKUP(E549,'Facture Chronopost'!L:L,'Facture Chronopost'!X:X),IF(OR(F549=17,F549=44),F549&amp;"_"&amp;H549,IF(COUNTIF('Bibliothèque transporteurs'!C:C,F549)=0,"inconnu",_xlfn.XLOOKUP(F549,'Bibliothèque transporteurs'!C:C,'Bibliothèque transporteurs'!B:B))))</f>
        <v>86</v>
      </c>
      <c r="V549" t="str">
        <f>IF(COUNTIF('Bibliothèque transporteurs'!C:C,F549)=0,"inconnu",_xlfn.XLOOKUP(F549,'Bibliothèque transporteurs'!C:C,'Bibliothèque transporteurs'!E:E))</f>
        <v>CHRONOPOST</v>
      </c>
      <c r="W549">
        <f t="shared" si="55"/>
        <v>4.75</v>
      </c>
      <c r="Y549" s="118">
        <f t="shared" si="54"/>
        <v>4.75</v>
      </c>
      <c r="Z549" s="118" t="str">
        <f t="shared" si="51"/>
        <v>OK</v>
      </c>
    </row>
    <row r="550" spans="1:26" x14ac:dyDescent="0.2">
      <c r="A550" s="9">
        <f t="shared" si="52"/>
        <v>4.9896423816797872</v>
      </c>
      <c r="B550" s="9">
        <f t="shared" si="53"/>
        <v>4.75</v>
      </c>
      <c r="C550" s="9">
        <f t="shared" si="50"/>
        <v>4.25</v>
      </c>
      <c r="D550" s="8">
        <v>6235</v>
      </c>
      <c r="E550" t="s">
        <v>689</v>
      </c>
      <c r="F550">
        <v>86</v>
      </c>
      <c r="G550" t="s">
        <v>25</v>
      </c>
      <c r="H550" t="s">
        <v>28</v>
      </c>
      <c r="O550">
        <v>4.25</v>
      </c>
      <c r="S550">
        <f>_xlfn.XLOOKUP(E550,'Facture Chronopost'!L:L,'Facture Chronopost'!AA:AA,"")</f>
        <v>0.5</v>
      </c>
      <c r="T550">
        <f>IF(COUNTIF('Bibliothèque transporteurs'!C:C,F550)=0,"inconnu",_xlfn.XLOOKUP(F550,'Bibliothèque transporteurs'!C:C,'Bibliothèque transporteurs'!A:A))</f>
        <v>86</v>
      </c>
      <c r="U550">
        <f>IF(OR(F550="6C",F550="6B"),_xlfn.XLOOKUP(E550,'Facture Chronopost'!L:L,'Facture Chronopost'!X:X),IF(OR(F550=17,F550=44),F550&amp;"_"&amp;H550,IF(COUNTIF('Bibliothèque transporteurs'!C:C,F550)=0,"inconnu",_xlfn.XLOOKUP(F550,'Bibliothèque transporteurs'!C:C,'Bibliothèque transporteurs'!B:B))))</f>
        <v>86</v>
      </c>
      <c r="V550" t="str">
        <f>IF(COUNTIF('Bibliothèque transporteurs'!C:C,F550)=0,"inconnu",_xlfn.XLOOKUP(F550,'Bibliothèque transporteurs'!C:C,'Bibliothèque transporteurs'!E:E))</f>
        <v>CHRONOPOST</v>
      </c>
      <c r="W550">
        <f t="shared" si="55"/>
        <v>4.75</v>
      </c>
      <c r="Y550" s="118">
        <f t="shared" si="54"/>
        <v>4.75</v>
      </c>
      <c r="Z550" s="118" t="str">
        <f t="shared" si="51"/>
        <v>OK</v>
      </c>
    </row>
    <row r="551" spans="1:26" x14ac:dyDescent="0.2">
      <c r="A551" s="9">
        <f t="shared" si="52"/>
        <v>4.9896423816797872</v>
      </c>
      <c r="B551" s="9">
        <f t="shared" si="53"/>
        <v>4.75</v>
      </c>
      <c r="C551" s="9">
        <f t="shared" si="50"/>
        <v>4.25</v>
      </c>
      <c r="D551" s="8">
        <v>6235</v>
      </c>
      <c r="E551" t="s">
        <v>632</v>
      </c>
      <c r="F551">
        <v>86</v>
      </c>
      <c r="G551" t="s">
        <v>25</v>
      </c>
      <c r="H551" t="s">
        <v>28</v>
      </c>
      <c r="O551">
        <v>4.25</v>
      </c>
      <c r="S551">
        <f>_xlfn.XLOOKUP(E551,'Facture Chronopost'!L:L,'Facture Chronopost'!AA:AA,"")</f>
        <v>0.5</v>
      </c>
      <c r="T551">
        <f>IF(COUNTIF('Bibliothèque transporteurs'!C:C,F551)=0,"inconnu",_xlfn.XLOOKUP(F551,'Bibliothèque transporteurs'!C:C,'Bibliothèque transporteurs'!A:A))</f>
        <v>86</v>
      </c>
      <c r="U551">
        <f>IF(OR(F551="6C",F551="6B"),_xlfn.XLOOKUP(E551,'Facture Chronopost'!L:L,'Facture Chronopost'!X:X),IF(OR(F551=17,F551=44),F551&amp;"_"&amp;H551,IF(COUNTIF('Bibliothèque transporteurs'!C:C,F551)=0,"inconnu",_xlfn.XLOOKUP(F551,'Bibliothèque transporteurs'!C:C,'Bibliothèque transporteurs'!B:B))))</f>
        <v>86</v>
      </c>
      <c r="V551" t="str">
        <f>IF(COUNTIF('Bibliothèque transporteurs'!C:C,F551)=0,"inconnu",_xlfn.XLOOKUP(F551,'Bibliothèque transporteurs'!C:C,'Bibliothèque transporteurs'!E:E))</f>
        <v>CHRONOPOST</v>
      </c>
      <c r="W551">
        <f t="shared" si="55"/>
        <v>4.75</v>
      </c>
      <c r="Y551" s="118">
        <f t="shared" si="54"/>
        <v>4.75</v>
      </c>
      <c r="Z551" s="118" t="str">
        <f t="shared" si="51"/>
        <v>OK</v>
      </c>
    </row>
    <row r="552" spans="1:26" x14ac:dyDescent="0.2">
      <c r="A552" s="9">
        <f t="shared" si="52"/>
        <v>15.555943895825219</v>
      </c>
      <c r="B552" s="9">
        <f t="shared" si="53"/>
        <v>13.75</v>
      </c>
      <c r="C552" s="9">
        <f t="shared" si="50"/>
        <v>13.25</v>
      </c>
      <c r="D552" s="8">
        <v>6235</v>
      </c>
      <c r="E552" t="s">
        <v>674</v>
      </c>
      <c r="F552">
        <v>86</v>
      </c>
      <c r="G552" t="s">
        <v>25</v>
      </c>
      <c r="H552" t="s">
        <v>28</v>
      </c>
      <c r="O552">
        <v>13.25</v>
      </c>
      <c r="S552">
        <f>_xlfn.XLOOKUP(E552,'Facture Chronopost'!L:L,'Facture Chronopost'!AA:AA,"")</f>
        <v>0.5</v>
      </c>
      <c r="T552">
        <f>IF(COUNTIF('Bibliothèque transporteurs'!C:C,F552)=0,"inconnu",_xlfn.XLOOKUP(F552,'Bibliothèque transporteurs'!C:C,'Bibliothèque transporteurs'!A:A))</f>
        <v>86</v>
      </c>
      <c r="U552">
        <f>IF(OR(F552="6C",F552="6B"),_xlfn.XLOOKUP(E552,'Facture Chronopost'!L:L,'Facture Chronopost'!X:X),IF(OR(F552=17,F552=44),F552&amp;"_"&amp;H552,IF(COUNTIF('Bibliothèque transporteurs'!C:C,F552)=0,"inconnu",_xlfn.XLOOKUP(F552,'Bibliothèque transporteurs'!C:C,'Bibliothèque transporteurs'!B:B))))</f>
        <v>86</v>
      </c>
      <c r="V552" t="str">
        <f>IF(COUNTIF('Bibliothèque transporteurs'!C:C,F552)=0,"inconnu",_xlfn.XLOOKUP(F552,'Bibliothèque transporteurs'!C:C,'Bibliothèque transporteurs'!E:E))</f>
        <v>CHRONOPOST</v>
      </c>
      <c r="W552">
        <f t="shared" si="55"/>
        <v>13.75</v>
      </c>
      <c r="Y552" s="118">
        <f t="shared" si="54"/>
        <v>13.75</v>
      </c>
      <c r="Z552" s="118" t="str">
        <f t="shared" si="51"/>
        <v>OK</v>
      </c>
    </row>
    <row r="553" spans="1:26" x14ac:dyDescent="0.2">
      <c r="A553" s="9">
        <f t="shared" si="52"/>
        <v>4.9896423816797872</v>
      </c>
      <c r="B553" s="9">
        <f t="shared" si="53"/>
        <v>4.75</v>
      </c>
      <c r="C553" s="9">
        <f t="shared" si="50"/>
        <v>4.25</v>
      </c>
      <c r="D553" s="8">
        <v>6235</v>
      </c>
      <c r="E553" t="s">
        <v>599</v>
      </c>
      <c r="F553">
        <v>86</v>
      </c>
      <c r="G553" t="s">
        <v>25</v>
      </c>
      <c r="H553" t="s">
        <v>28</v>
      </c>
      <c r="O553">
        <v>4.25</v>
      </c>
      <c r="S553">
        <f>_xlfn.XLOOKUP(E553,'Facture Chronopost'!L:L,'Facture Chronopost'!AA:AA,"")</f>
        <v>0.5</v>
      </c>
      <c r="T553">
        <f>IF(COUNTIF('Bibliothèque transporteurs'!C:C,F553)=0,"inconnu",_xlfn.XLOOKUP(F553,'Bibliothèque transporteurs'!C:C,'Bibliothèque transporteurs'!A:A))</f>
        <v>86</v>
      </c>
      <c r="U553">
        <f>IF(OR(F553="6C",F553="6B"),_xlfn.XLOOKUP(E553,'Facture Chronopost'!L:L,'Facture Chronopost'!X:X),IF(OR(F553=17,F553=44),F553&amp;"_"&amp;H553,IF(COUNTIF('Bibliothèque transporteurs'!C:C,F553)=0,"inconnu",_xlfn.XLOOKUP(F553,'Bibliothèque transporteurs'!C:C,'Bibliothèque transporteurs'!B:B))))</f>
        <v>86</v>
      </c>
      <c r="V553" t="str">
        <f>IF(COUNTIF('Bibliothèque transporteurs'!C:C,F553)=0,"inconnu",_xlfn.XLOOKUP(F553,'Bibliothèque transporteurs'!C:C,'Bibliothèque transporteurs'!E:E))</f>
        <v>CHRONOPOST</v>
      </c>
      <c r="W553">
        <f t="shared" si="55"/>
        <v>4.75</v>
      </c>
      <c r="Y553" s="118">
        <f t="shared" si="54"/>
        <v>4.75</v>
      </c>
      <c r="Z553" s="118" t="str">
        <f t="shared" si="51"/>
        <v>OK</v>
      </c>
    </row>
    <row r="554" spans="1:26" x14ac:dyDescent="0.2">
      <c r="A554" s="9">
        <f t="shared" si="52"/>
        <v>4.9896423816797872</v>
      </c>
      <c r="B554" s="9">
        <f t="shared" si="53"/>
        <v>4.75</v>
      </c>
      <c r="C554" s="9">
        <f t="shared" si="50"/>
        <v>4.25</v>
      </c>
      <c r="D554" s="8">
        <v>6235</v>
      </c>
      <c r="E554" t="s">
        <v>613</v>
      </c>
      <c r="F554">
        <v>86</v>
      </c>
      <c r="G554" t="s">
        <v>25</v>
      </c>
      <c r="H554" t="s">
        <v>28</v>
      </c>
      <c r="O554">
        <v>4.25</v>
      </c>
      <c r="S554">
        <f>_xlfn.XLOOKUP(E554,'Facture Chronopost'!L:L,'Facture Chronopost'!AA:AA,"")</f>
        <v>0.5</v>
      </c>
      <c r="T554">
        <f>IF(COUNTIF('Bibliothèque transporteurs'!C:C,F554)=0,"inconnu",_xlfn.XLOOKUP(F554,'Bibliothèque transporteurs'!C:C,'Bibliothèque transporteurs'!A:A))</f>
        <v>86</v>
      </c>
      <c r="U554">
        <f>IF(OR(F554="6C",F554="6B"),_xlfn.XLOOKUP(E554,'Facture Chronopost'!L:L,'Facture Chronopost'!X:X),IF(OR(F554=17,F554=44),F554&amp;"_"&amp;H554,IF(COUNTIF('Bibliothèque transporteurs'!C:C,F554)=0,"inconnu",_xlfn.XLOOKUP(F554,'Bibliothèque transporteurs'!C:C,'Bibliothèque transporteurs'!B:B))))</f>
        <v>86</v>
      </c>
      <c r="V554" t="str">
        <f>IF(COUNTIF('Bibliothèque transporteurs'!C:C,F554)=0,"inconnu",_xlfn.XLOOKUP(F554,'Bibliothèque transporteurs'!C:C,'Bibliothèque transporteurs'!E:E))</f>
        <v>CHRONOPOST</v>
      </c>
      <c r="W554">
        <f t="shared" si="55"/>
        <v>4.75</v>
      </c>
      <c r="Y554" s="118">
        <f t="shared" si="54"/>
        <v>4.75</v>
      </c>
      <c r="Z554" s="118" t="str">
        <f t="shared" si="51"/>
        <v>OK</v>
      </c>
    </row>
    <row r="555" spans="1:26" x14ac:dyDescent="0.2">
      <c r="A555" s="9">
        <f t="shared" si="52"/>
        <v>6.9033169892416817</v>
      </c>
      <c r="B555" s="9">
        <f t="shared" si="53"/>
        <v>6.38</v>
      </c>
      <c r="C555" s="9">
        <f t="shared" si="50"/>
        <v>5.88</v>
      </c>
      <c r="D555" s="8">
        <v>6235</v>
      </c>
      <c r="E555" t="s">
        <v>740</v>
      </c>
      <c r="F555">
        <v>86</v>
      </c>
      <c r="G555" t="s">
        <v>25</v>
      </c>
      <c r="H555" t="s">
        <v>28</v>
      </c>
      <c r="O555">
        <v>5.88</v>
      </c>
      <c r="S555">
        <f>_xlfn.XLOOKUP(E555,'Facture Chronopost'!L:L,'Facture Chronopost'!AA:AA,"")</f>
        <v>0.5</v>
      </c>
      <c r="T555">
        <f>IF(COUNTIF('Bibliothèque transporteurs'!C:C,F555)=0,"inconnu",_xlfn.XLOOKUP(F555,'Bibliothèque transporteurs'!C:C,'Bibliothèque transporteurs'!A:A))</f>
        <v>86</v>
      </c>
      <c r="U555">
        <f>IF(OR(F555="6C",F555="6B"),_xlfn.XLOOKUP(E555,'Facture Chronopost'!L:L,'Facture Chronopost'!X:X),IF(OR(F555=17,F555=44),F555&amp;"_"&amp;H555,IF(COUNTIF('Bibliothèque transporteurs'!C:C,F555)=0,"inconnu",_xlfn.XLOOKUP(F555,'Bibliothèque transporteurs'!C:C,'Bibliothèque transporteurs'!B:B))))</f>
        <v>86</v>
      </c>
      <c r="V555" t="str">
        <f>IF(COUNTIF('Bibliothèque transporteurs'!C:C,F555)=0,"inconnu",_xlfn.XLOOKUP(F555,'Bibliothèque transporteurs'!C:C,'Bibliothèque transporteurs'!E:E))</f>
        <v>CHRONOPOST</v>
      </c>
      <c r="W555">
        <f t="shared" si="55"/>
        <v>6.38</v>
      </c>
      <c r="Y555" s="118">
        <f t="shared" si="54"/>
        <v>6.38</v>
      </c>
      <c r="Z555" s="118" t="str">
        <f t="shared" si="51"/>
        <v>OK</v>
      </c>
    </row>
    <row r="556" spans="1:26" x14ac:dyDescent="0.2">
      <c r="A556" s="9">
        <f t="shared" si="52"/>
        <v>6.9033169892416817</v>
      </c>
      <c r="B556" s="9">
        <f t="shared" si="53"/>
        <v>6.38</v>
      </c>
      <c r="C556" s="9">
        <f t="shared" si="50"/>
        <v>5.88</v>
      </c>
      <c r="D556" s="8">
        <v>6235</v>
      </c>
      <c r="E556" t="s">
        <v>728</v>
      </c>
      <c r="F556">
        <v>86</v>
      </c>
      <c r="G556" t="s">
        <v>25</v>
      </c>
      <c r="H556" t="s">
        <v>28</v>
      </c>
      <c r="O556">
        <v>5.88</v>
      </c>
      <c r="S556">
        <f>_xlfn.XLOOKUP(E556,'Facture Chronopost'!L:L,'Facture Chronopost'!AA:AA,"")</f>
        <v>0.5</v>
      </c>
      <c r="T556">
        <f>IF(COUNTIF('Bibliothèque transporteurs'!C:C,F556)=0,"inconnu",_xlfn.XLOOKUP(F556,'Bibliothèque transporteurs'!C:C,'Bibliothèque transporteurs'!A:A))</f>
        <v>86</v>
      </c>
      <c r="U556">
        <f>IF(OR(F556="6C",F556="6B"),_xlfn.XLOOKUP(E556,'Facture Chronopost'!L:L,'Facture Chronopost'!X:X),IF(OR(F556=17,F556=44),F556&amp;"_"&amp;H556,IF(COUNTIF('Bibliothèque transporteurs'!C:C,F556)=0,"inconnu",_xlfn.XLOOKUP(F556,'Bibliothèque transporteurs'!C:C,'Bibliothèque transporteurs'!B:B))))</f>
        <v>86</v>
      </c>
      <c r="V556" t="str">
        <f>IF(COUNTIF('Bibliothèque transporteurs'!C:C,F556)=0,"inconnu",_xlfn.XLOOKUP(F556,'Bibliothèque transporteurs'!C:C,'Bibliothèque transporteurs'!E:E))</f>
        <v>CHRONOPOST</v>
      </c>
      <c r="W556">
        <f t="shared" si="55"/>
        <v>6.38</v>
      </c>
      <c r="Y556" s="118">
        <f t="shared" si="54"/>
        <v>6.38</v>
      </c>
      <c r="Z556" s="118" t="str">
        <f t="shared" si="51"/>
        <v>OK</v>
      </c>
    </row>
    <row r="557" spans="1:26" x14ac:dyDescent="0.2">
      <c r="A557" s="9">
        <f t="shared" si="52"/>
        <v>6.9033169892416817</v>
      </c>
      <c r="B557" s="9">
        <f t="shared" si="53"/>
        <v>6.38</v>
      </c>
      <c r="C557" s="9">
        <f t="shared" si="50"/>
        <v>5.88</v>
      </c>
      <c r="D557" s="8">
        <v>6235</v>
      </c>
      <c r="E557" t="s">
        <v>737</v>
      </c>
      <c r="F557">
        <v>86</v>
      </c>
      <c r="G557" t="s">
        <v>25</v>
      </c>
      <c r="H557" t="s">
        <v>28</v>
      </c>
      <c r="O557">
        <v>5.88</v>
      </c>
      <c r="S557">
        <f>_xlfn.XLOOKUP(E557,'Facture Chronopost'!L:L,'Facture Chronopost'!AA:AA,"")</f>
        <v>0.5</v>
      </c>
      <c r="T557">
        <f>IF(COUNTIF('Bibliothèque transporteurs'!C:C,F557)=0,"inconnu",_xlfn.XLOOKUP(F557,'Bibliothèque transporteurs'!C:C,'Bibliothèque transporteurs'!A:A))</f>
        <v>86</v>
      </c>
      <c r="U557">
        <f>IF(OR(F557="6C",F557="6B"),_xlfn.XLOOKUP(E557,'Facture Chronopost'!L:L,'Facture Chronopost'!X:X),IF(OR(F557=17,F557=44),F557&amp;"_"&amp;H557,IF(COUNTIF('Bibliothèque transporteurs'!C:C,F557)=0,"inconnu",_xlfn.XLOOKUP(F557,'Bibliothèque transporteurs'!C:C,'Bibliothèque transporteurs'!B:B))))</f>
        <v>86</v>
      </c>
      <c r="V557" t="str">
        <f>IF(COUNTIF('Bibliothèque transporteurs'!C:C,F557)=0,"inconnu",_xlfn.XLOOKUP(F557,'Bibliothèque transporteurs'!C:C,'Bibliothèque transporteurs'!E:E))</f>
        <v>CHRONOPOST</v>
      </c>
      <c r="W557">
        <f t="shared" si="55"/>
        <v>6.38</v>
      </c>
      <c r="Y557" s="118">
        <f t="shared" si="54"/>
        <v>6.38</v>
      </c>
      <c r="Z557" s="118" t="str">
        <f t="shared" si="51"/>
        <v>OK</v>
      </c>
    </row>
    <row r="558" spans="1:26" x14ac:dyDescent="0.2">
      <c r="A558" s="9">
        <f t="shared" si="52"/>
        <v>7.5020740750432564</v>
      </c>
      <c r="B558" s="9">
        <f t="shared" si="53"/>
        <v>6.89</v>
      </c>
      <c r="C558" s="9">
        <f t="shared" si="50"/>
        <v>6.39</v>
      </c>
      <c r="D558" s="8">
        <v>6235</v>
      </c>
      <c r="E558" t="s">
        <v>731</v>
      </c>
      <c r="F558">
        <v>86</v>
      </c>
      <c r="G558" t="s">
        <v>25</v>
      </c>
      <c r="H558" t="s">
        <v>28</v>
      </c>
      <c r="O558">
        <v>6.39</v>
      </c>
      <c r="S558">
        <f>_xlfn.XLOOKUP(E558,'Facture Chronopost'!L:L,'Facture Chronopost'!AA:AA,"")</f>
        <v>0.5</v>
      </c>
      <c r="T558">
        <f>IF(COUNTIF('Bibliothèque transporteurs'!C:C,F558)=0,"inconnu",_xlfn.XLOOKUP(F558,'Bibliothèque transporteurs'!C:C,'Bibliothèque transporteurs'!A:A))</f>
        <v>86</v>
      </c>
      <c r="U558">
        <f>IF(OR(F558="6C",F558="6B"),_xlfn.XLOOKUP(E558,'Facture Chronopost'!L:L,'Facture Chronopost'!X:X),IF(OR(F558=17,F558=44),F558&amp;"_"&amp;H558,IF(COUNTIF('Bibliothèque transporteurs'!C:C,F558)=0,"inconnu",_xlfn.XLOOKUP(F558,'Bibliothèque transporteurs'!C:C,'Bibliothèque transporteurs'!B:B))))</f>
        <v>86</v>
      </c>
      <c r="V558" t="str">
        <f>IF(COUNTIF('Bibliothèque transporteurs'!C:C,F558)=0,"inconnu",_xlfn.XLOOKUP(F558,'Bibliothèque transporteurs'!C:C,'Bibliothèque transporteurs'!E:E))</f>
        <v>CHRONOPOST</v>
      </c>
      <c r="W558">
        <f t="shared" si="55"/>
        <v>6.89</v>
      </c>
      <c r="Y558" s="118">
        <f t="shared" si="54"/>
        <v>6.89</v>
      </c>
      <c r="Z558" s="118" t="str">
        <f t="shared" si="51"/>
        <v>OK</v>
      </c>
    </row>
    <row r="559" spans="1:26" x14ac:dyDescent="0.2">
      <c r="A559" s="9">
        <f t="shared" si="52"/>
        <v>4.9896423816797872</v>
      </c>
      <c r="B559" s="9">
        <f t="shared" si="53"/>
        <v>4.75</v>
      </c>
      <c r="C559" s="9">
        <f t="shared" si="50"/>
        <v>4.25</v>
      </c>
      <c r="D559" s="8">
        <v>6235</v>
      </c>
      <c r="E559" t="s">
        <v>753</v>
      </c>
      <c r="F559">
        <v>86</v>
      </c>
      <c r="G559" t="s">
        <v>25</v>
      </c>
      <c r="H559" t="s">
        <v>28</v>
      </c>
      <c r="O559">
        <v>4.25</v>
      </c>
      <c r="S559">
        <f>_xlfn.XLOOKUP(E559,'Facture Chronopost'!L:L,'Facture Chronopost'!AA:AA,"")</f>
        <v>0.5</v>
      </c>
      <c r="T559">
        <f>IF(COUNTIF('Bibliothèque transporteurs'!C:C,F559)=0,"inconnu",_xlfn.XLOOKUP(F559,'Bibliothèque transporteurs'!C:C,'Bibliothèque transporteurs'!A:A))</f>
        <v>86</v>
      </c>
      <c r="U559">
        <f>IF(OR(F559="6C",F559="6B"),_xlfn.XLOOKUP(E559,'Facture Chronopost'!L:L,'Facture Chronopost'!X:X),IF(OR(F559=17,F559=44),F559&amp;"_"&amp;H559,IF(COUNTIF('Bibliothèque transporteurs'!C:C,F559)=0,"inconnu",_xlfn.XLOOKUP(F559,'Bibliothèque transporteurs'!C:C,'Bibliothèque transporteurs'!B:B))))</f>
        <v>86</v>
      </c>
      <c r="V559" t="str">
        <f>IF(COUNTIF('Bibliothèque transporteurs'!C:C,F559)=0,"inconnu",_xlfn.XLOOKUP(F559,'Bibliothèque transporteurs'!C:C,'Bibliothèque transporteurs'!E:E))</f>
        <v>CHRONOPOST</v>
      </c>
      <c r="W559">
        <f t="shared" si="55"/>
        <v>4.75</v>
      </c>
      <c r="Y559" s="118">
        <f t="shared" si="54"/>
        <v>4.75</v>
      </c>
      <c r="Z559" s="118" t="str">
        <f t="shared" si="51"/>
        <v>OK</v>
      </c>
    </row>
    <row r="560" spans="1:26" x14ac:dyDescent="0.2">
      <c r="A560" s="9">
        <f t="shared" si="52"/>
        <v>7.5020740750432564</v>
      </c>
      <c r="B560" s="9">
        <f t="shared" si="53"/>
        <v>6.89</v>
      </c>
      <c r="C560" s="9">
        <f t="shared" si="50"/>
        <v>6.39</v>
      </c>
      <c r="D560" s="8">
        <v>6235</v>
      </c>
      <c r="E560" t="s">
        <v>747</v>
      </c>
      <c r="F560">
        <v>86</v>
      </c>
      <c r="G560" t="s">
        <v>25</v>
      </c>
      <c r="H560" t="s">
        <v>28</v>
      </c>
      <c r="O560">
        <v>6.39</v>
      </c>
      <c r="S560">
        <f>_xlfn.XLOOKUP(E560,'Facture Chronopost'!L:L,'Facture Chronopost'!AA:AA,"")</f>
        <v>0.5</v>
      </c>
      <c r="T560">
        <f>IF(COUNTIF('Bibliothèque transporteurs'!C:C,F560)=0,"inconnu",_xlfn.XLOOKUP(F560,'Bibliothèque transporteurs'!C:C,'Bibliothèque transporteurs'!A:A))</f>
        <v>86</v>
      </c>
      <c r="U560">
        <f>IF(OR(F560="6C",F560="6B"),_xlfn.XLOOKUP(E560,'Facture Chronopost'!L:L,'Facture Chronopost'!X:X),IF(OR(F560=17,F560=44),F560&amp;"_"&amp;H560,IF(COUNTIF('Bibliothèque transporteurs'!C:C,F560)=0,"inconnu",_xlfn.XLOOKUP(F560,'Bibliothèque transporteurs'!C:C,'Bibliothèque transporteurs'!B:B))))</f>
        <v>86</v>
      </c>
      <c r="V560" t="str">
        <f>IF(COUNTIF('Bibliothèque transporteurs'!C:C,F560)=0,"inconnu",_xlfn.XLOOKUP(F560,'Bibliothèque transporteurs'!C:C,'Bibliothèque transporteurs'!E:E))</f>
        <v>CHRONOPOST</v>
      </c>
      <c r="W560">
        <f t="shared" si="55"/>
        <v>6.89</v>
      </c>
      <c r="Y560" s="118">
        <f t="shared" si="54"/>
        <v>6.89</v>
      </c>
      <c r="Z560" s="118" t="str">
        <f t="shared" si="51"/>
        <v>OK</v>
      </c>
    </row>
    <row r="561" spans="1:26" x14ac:dyDescent="0.2">
      <c r="A561" s="9">
        <f t="shared" si="52"/>
        <v>4.9896423816797872</v>
      </c>
      <c r="B561" s="9">
        <f t="shared" si="53"/>
        <v>4.75</v>
      </c>
      <c r="C561" s="9">
        <f t="shared" ref="C561:C624" si="56">SUM(I561:Q561)-N561-P561</f>
        <v>4.25</v>
      </c>
      <c r="D561" s="8">
        <v>6235</v>
      </c>
      <c r="E561" t="s">
        <v>780</v>
      </c>
      <c r="F561">
        <v>86</v>
      </c>
      <c r="G561" t="s">
        <v>25</v>
      </c>
      <c r="H561" t="s">
        <v>28</v>
      </c>
      <c r="O561">
        <v>4.25</v>
      </c>
      <c r="S561">
        <f>_xlfn.XLOOKUP(E561,'Facture Chronopost'!L:L,'Facture Chronopost'!AA:AA,"")</f>
        <v>0.5</v>
      </c>
      <c r="T561">
        <f>IF(COUNTIF('Bibliothèque transporteurs'!C:C,F561)=0,"inconnu",_xlfn.XLOOKUP(F561,'Bibliothèque transporteurs'!C:C,'Bibliothèque transporteurs'!A:A))</f>
        <v>86</v>
      </c>
      <c r="U561">
        <f>IF(OR(F561="6C",F561="6B"),_xlfn.XLOOKUP(E561,'Facture Chronopost'!L:L,'Facture Chronopost'!X:X),IF(OR(F561=17,F561=44),F561&amp;"_"&amp;H561,IF(COUNTIF('Bibliothèque transporteurs'!C:C,F561)=0,"inconnu",_xlfn.XLOOKUP(F561,'Bibliothèque transporteurs'!C:C,'Bibliothèque transporteurs'!B:B))))</f>
        <v>86</v>
      </c>
      <c r="V561" t="str">
        <f>IF(COUNTIF('Bibliothèque transporteurs'!C:C,F561)=0,"inconnu",_xlfn.XLOOKUP(F561,'Bibliothèque transporteurs'!C:C,'Bibliothèque transporteurs'!E:E))</f>
        <v>CHRONOPOST</v>
      </c>
      <c r="W561">
        <f t="shared" si="55"/>
        <v>4.75</v>
      </c>
      <c r="Y561" s="118">
        <f t="shared" si="54"/>
        <v>4.75</v>
      </c>
      <c r="Z561" s="118" t="str">
        <f t="shared" si="51"/>
        <v>OK</v>
      </c>
    </row>
    <row r="562" spans="1:26" x14ac:dyDescent="0.2">
      <c r="A562" s="9">
        <f t="shared" si="52"/>
        <v>6.9033169892416817</v>
      </c>
      <c r="B562" s="9">
        <f t="shared" si="53"/>
        <v>6.38</v>
      </c>
      <c r="C562" s="9">
        <f t="shared" si="56"/>
        <v>5.88</v>
      </c>
      <c r="D562" s="8">
        <v>6235</v>
      </c>
      <c r="E562" t="s">
        <v>771</v>
      </c>
      <c r="F562">
        <v>86</v>
      </c>
      <c r="G562" t="s">
        <v>25</v>
      </c>
      <c r="H562" t="s">
        <v>28</v>
      </c>
      <c r="O562">
        <v>5.88</v>
      </c>
      <c r="S562">
        <f>_xlfn.XLOOKUP(E562,'Facture Chronopost'!L:L,'Facture Chronopost'!AA:AA,"")</f>
        <v>0.5</v>
      </c>
      <c r="T562">
        <f>IF(COUNTIF('Bibliothèque transporteurs'!C:C,F562)=0,"inconnu",_xlfn.XLOOKUP(F562,'Bibliothèque transporteurs'!C:C,'Bibliothèque transporteurs'!A:A))</f>
        <v>86</v>
      </c>
      <c r="U562">
        <f>IF(OR(F562="6C",F562="6B"),_xlfn.XLOOKUP(E562,'Facture Chronopost'!L:L,'Facture Chronopost'!X:X),IF(OR(F562=17,F562=44),F562&amp;"_"&amp;H562,IF(COUNTIF('Bibliothèque transporteurs'!C:C,F562)=0,"inconnu",_xlfn.XLOOKUP(F562,'Bibliothèque transporteurs'!C:C,'Bibliothèque transporteurs'!B:B))))</f>
        <v>86</v>
      </c>
      <c r="V562" t="str">
        <f>IF(COUNTIF('Bibliothèque transporteurs'!C:C,F562)=0,"inconnu",_xlfn.XLOOKUP(F562,'Bibliothèque transporteurs'!C:C,'Bibliothèque transporteurs'!E:E))</f>
        <v>CHRONOPOST</v>
      </c>
      <c r="W562">
        <f t="shared" si="55"/>
        <v>6.38</v>
      </c>
      <c r="Y562" s="118">
        <f t="shared" si="54"/>
        <v>6.38</v>
      </c>
      <c r="Z562" s="118" t="str">
        <f t="shared" si="51"/>
        <v>OK</v>
      </c>
    </row>
    <row r="563" spans="1:26" x14ac:dyDescent="0.2">
      <c r="A563" s="9">
        <f t="shared" si="52"/>
        <v>5.8232061677957052</v>
      </c>
      <c r="B563" s="9">
        <f t="shared" si="53"/>
        <v>5.4600000000000009</v>
      </c>
      <c r="C563" s="9">
        <f t="shared" si="56"/>
        <v>4.96</v>
      </c>
      <c r="D563" s="8">
        <v>9512</v>
      </c>
      <c r="E563" t="s">
        <v>761</v>
      </c>
      <c r="F563">
        <v>86</v>
      </c>
      <c r="G563" t="s">
        <v>25</v>
      </c>
      <c r="H563" t="s">
        <v>212</v>
      </c>
      <c r="O563">
        <v>4.96</v>
      </c>
      <c r="S563">
        <f>_xlfn.XLOOKUP(E563,'Facture Chronopost'!L:L,'Facture Chronopost'!AA:AA,"")</f>
        <v>0.5</v>
      </c>
      <c r="T563">
        <f>IF(COUNTIF('Bibliothèque transporteurs'!C:C,F563)=0,"inconnu",_xlfn.XLOOKUP(F563,'Bibliothèque transporteurs'!C:C,'Bibliothèque transporteurs'!A:A))</f>
        <v>86</v>
      </c>
      <c r="U563">
        <f>IF(OR(F563="6C",F563="6B"),_xlfn.XLOOKUP(E563,'Facture Chronopost'!L:L,'Facture Chronopost'!X:X),IF(OR(F563=17,F563=44),F563&amp;"_"&amp;H563,IF(COUNTIF('Bibliothèque transporteurs'!C:C,F563)=0,"inconnu",_xlfn.XLOOKUP(F563,'Bibliothèque transporteurs'!C:C,'Bibliothèque transporteurs'!B:B))))</f>
        <v>86</v>
      </c>
      <c r="V563" t="str">
        <f>IF(COUNTIF('Bibliothèque transporteurs'!C:C,F563)=0,"inconnu",_xlfn.XLOOKUP(F563,'Bibliothèque transporteurs'!C:C,'Bibliothèque transporteurs'!E:E))</f>
        <v>CHRONOPOST</v>
      </c>
      <c r="W563">
        <f t="shared" si="55"/>
        <v>5.46</v>
      </c>
      <c r="Y563" s="118">
        <f t="shared" si="54"/>
        <v>5.46</v>
      </c>
      <c r="Z563" s="118" t="str">
        <f t="shared" si="51"/>
        <v>OK</v>
      </c>
    </row>
    <row r="564" spans="1:26" x14ac:dyDescent="0.2">
      <c r="A564" s="9">
        <f t="shared" si="52"/>
        <v>4.9896423816797872</v>
      </c>
      <c r="B564" s="9">
        <f t="shared" si="53"/>
        <v>4.75</v>
      </c>
      <c r="C564" s="9">
        <f t="shared" si="56"/>
        <v>4.25</v>
      </c>
      <c r="D564" s="8">
        <v>9512</v>
      </c>
      <c r="E564" t="s">
        <v>758</v>
      </c>
      <c r="F564">
        <v>86</v>
      </c>
      <c r="G564" t="s">
        <v>25</v>
      </c>
      <c r="H564" t="s">
        <v>28</v>
      </c>
      <c r="O564">
        <v>4.25</v>
      </c>
      <c r="S564">
        <f>_xlfn.XLOOKUP(E564,'Facture Chronopost'!L:L,'Facture Chronopost'!AA:AA,"")</f>
        <v>0.5</v>
      </c>
      <c r="T564">
        <f>IF(COUNTIF('Bibliothèque transporteurs'!C:C,F564)=0,"inconnu",_xlfn.XLOOKUP(F564,'Bibliothèque transporteurs'!C:C,'Bibliothèque transporteurs'!A:A))</f>
        <v>86</v>
      </c>
      <c r="U564">
        <f>IF(OR(F564="6C",F564="6B"),_xlfn.XLOOKUP(E564,'Facture Chronopost'!L:L,'Facture Chronopost'!X:X),IF(OR(F564=17,F564=44),F564&amp;"_"&amp;H564,IF(COUNTIF('Bibliothèque transporteurs'!C:C,F564)=0,"inconnu",_xlfn.XLOOKUP(F564,'Bibliothèque transporteurs'!C:C,'Bibliothèque transporteurs'!B:B))))</f>
        <v>86</v>
      </c>
      <c r="V564" t="str">
        <f>IF(COUNTIF('Bibliothèque transporteurs'!C:C,F564)=0,"inconnu",_xlfn.XLOOKUP(F564,'Bibliothèque transporteurs'!C:C,'Bibliothèque transporteurs'!E:E))</f>
        <v>CHRONOPOST</v>
      </c>
      <c r="W564">
        <f t="shared" si="55"/>
        <v>4.75</v>
      </c>
      <c r="Y564" s="118">
        <f t="shared" si="54"/>
        <v>4.75</v>
      </c>
      <c r="Z564" s="118" t="str">
        <f t="shared" si="51"/>
        <v>OK</v>
      </c>
    </row>
    <row r="565" spans="1:26" x14ac:dyDescent="0.2">
      <c r="A565" s="9">
        <f t="shared" si="52"/>
        <v>4.9896423816797872</v>
      </c>
      <c r="B565" s="9">
        <f t="shared" si="53"/>
        <v>4.75</v>
      </c>
      <c r="C565" s="9">
        <f t="shared" si="56"/>
        <v>4.25</v>
      </c>
      <c r="D565" s="8">
        <v>9512</v>
      </c>
      <c r="E565" t="s">
        <v>797</v>
      </c>
      <c r="F565">
        <v>86</v>
      </c>
      <c r="G565" t="s">
        <v>25</v>
      </c>
      <c r="H565" t="s">
        <v>28</v>
      </c>
      <c r="O565">
        <v>4.25</v>
      </c>
      <c r="S565">
        <f>_xlfn.XLOOKUP(E565,'Facture Chronopost'!L:L,'Facture Chronopost'!AA:AA,"")</f>
        <v>0.5</v>
      </c>
      <c r="T565">
        <f>IF(COUNTIF('Bibliothèque transporteurs'!C:C,F565)=0,"inconnu",_xlfn.XLOOKUP(F565,'Bibliothèque transporteurs'!C:C,'Bibliothèque transporteurs'!A:A))</f>
        <v>86</v>
      </c>
      <c r="U565">
        <f>IF(OR(F565="6C",F565="6B"),_xlfn.XLOOKUP(E565,'Facture Chronopost'!L:L,'Facture Chronopost'!X:X),IF(OR(F565=17,F565=44),F565&amp;"_"&amp;H565,IF(COUNTIF('Bibliothèque transporteurs'!C:C,F565)=0,"inconnu",_xlfn.XLOOKUP(F565,'Bibliothèque transporteurs'!C:C,'Bibliothèque transporteurs'!B:B))))</f>
        <v>86</v>
      </c>
      <c r="V565" t="str">
        <f>IF(COUNTIF('Bibliothèque transporteurs'!C:C,F565)=0,"inconnu",_xlfn.XLOOKUP(F565,'Bibliothèque transporteurs'!C:C,'Bibliothèque transporteurs'!E:E))</f>
        <v>CHRONOPOST</v>
      </c>
      <c r="W565">
        <f t="shared" si="55"/>
        <v>4.75</v>
      </c>
      <c r="Y565" s="118">
        <f t="shared" si="54"/>
        <v>4.75</v>
      </c>
      <c r="Z565" s="118" t="str">
        <f t="shared" si="51"/>
        <v>OK</v>
      </c>
    </row>
    <row r="566" spans="1:26" x14ac:dyDescent="0.2">
      <c r="A566" s="9">
        <f t="shared" si="52"/>
        <v>4.9896423816797872</v>
      </c>
      <c r="B566" s="9">
        <f t="shared" si="53"/>
        <v>4.75</v>
      </c>
      <c r="C566" s="9">
        <f t="shared" si="56"/>
        <v>4.25</v>
      </c>
      <c r="D566" s="8">
        <v>9512</v>
      </c>
      <c r="E566" t="s">
        <v>765</v>
      </c>
      <c r="F566">
        <v>86</v>
      </c>
      <c r="G566" t="s">
        <v>25</v>
      </c>
      <c r="H566" t="s">
        <v>212</v>
      </c>
      <c r="O566">
        <v>4.25</v>
      </c>
      <c r="S566">
        <f>_xlfn.XLOOKUP(E566,'Facture Chronopost'!L:L,'Facture Chronopost'!AA:AA,"")</f>
        <v>0.5</v>
      </c>
      <c r="T566">
        <f>IF(COUNTIF('Bibliothèque transporteurs'!C:C,F566)=0,"inconnu",_xlfn.XLOOKUP(F566,'Bibliothèque transporteurs'!C:C,'Bibliothèque transporteurs'!A:A))</f>
        <v>86</v>
      </c>
      <c r="U566">
        <f>IF(OR(F566="6C",F566="6B"),_xlfn.XLOOKUP(E566,'Facture Chronopost'!L:L,'Facture Chronopost'!X:X),IF(OR(F566=17,F566=44),F566&amp;"_"&amp;H566,IF(COUNTIF('Bibliothèque transporteurs'!C:C,F566)=0,"inconnu",_xlfn.XLOOKUP(F566,'Bibliothèque transporteurs'!C:C,'Bibliothèque transporteurs'!B:B))))</f>
        <v>86</v>
      </c>
      <c r="V566" t="str">
        <f>IF(COUNTIF('Bibliothèque transporteurs'!C:C,F566)=0,"inconnu",_xlfn.XLOOKUP(F566,'Bibliothèque transporteurs'!C:C,'Bibliothèque transporteurs'!E:E))</f>
        <v>CHRONOPOST</v>
      </c>
      <c r="W566">
        <f t="shared" si="55"/>
        <v>4.75</v>
      </c>
      <c r="Y566" s="118">
        <f t="shared" si="54"/>
        <v>4.75</v>
      </c>
      <c r="Z566" s="118" t="str">
        <f t="shared" si="51"/>
        <v>OK</v>
      </c>
    </row>
    <row r="567" spans="1:26" x14ac:dyDescent="0.2">
      <c r="A567" s="9">
        <f t="shared" si="52"/>
        <v>4.9896423816797872</v>
      </c>
      <c r="B567" s="9">
        <f t="shared" si="53"/>
        <v>4.75</v>
      </c>
      <c r="C567" s="9">
        <f t="shared" si="56"/>
        <v>4.25</v>
      </c>
      <c r="D567" s="8">
        <v>6235</v>
      </c>
      <c r="E567" t="s">
        <v>779</v>
      </c>
      <c r="F567">
        <v>86</v>
      </c>
      <c r="G567" t="s">
        <v>25</v>
      </c>
      <c r="H567" t="s">
        <v>28</v>
      </c>
      <c r="O567">
        <v>4.25</v>
      </c>
      <c r="S567">
        <f>_xlfn.XLOOKUP(E567,'Facture Chronopost'!L:L,'Facture Chronopost'!AA:AA,"")</f>
        <v>0.5</v>
      </c>
      <c r="T567">
        <f>IF(COUNTIF('Bibliothèque transporteurs'!C:C,F567)=0,"inconnu",_xlfn.XLOOKUP(F567,'Bibliothèque transporteurs'!C:C,'Bibliothèque transporteurs'!A:A))</f>
        <v>86</v>
      </c>
      <c r="U567">
        <f>IF(OR(F567="6C",F567="6B"),_xlfn.XLOOKUP(E567,'Facture Chronopost'!L:L,'Facture Chronopost'!X:X),IF(OR(F567=17,F567=44),F567&amp;"_"&amp;H567,IF(COUNTIF('Bibliothèque transporteurs'!C:C,F567)=0,"inconnu",_xlfn.XLOOKUP(F567,'Bibliothèque transporteurs'!C:C,'Bibliothèque transporteurs'!B:B))))</f>
        <v>86</v>
      </c>
      <c r="V567" t="str">
        <f>IF(COUNTIF('Bibliothèque transporteurs'!C:C,F567)=0,"inconnu",_xlfn.XLOOKUP(F567,'Bibliothèque transporteurs'!C:C,'Bibliothèque transporteurs'!E:E))</f>
        <v>CHRONOPOST</v>
      </c>
      <c r="W567">
        <f t="shared" si="55"/>
        <v>4.75</v>
      </c>
      <c r="Y567" s="118">
        <f t="shared" si="54"/>
        <v>4.75</v>
      </c>
      <c r="Z567" s="118" t="str">
        <f t="shared" si="51"/>
        <v>OK</v>
      </c>
    </row>
    <row r="568" spans="1:26" x14ac:dyDescent="0.2">
      <c r="A568" s="9">
        <f t="shared" si="52"/>
        <v>6.9033169892416817</v>
      </c>
      <c r="B568" s="9">
        <f t="shared" si="53"/>
        <v>6.38</v>
      </c>
      <c r="C568" s="9">
        <f t="shared" si="56"/>
        <v>5.88</v>
      </c>
      <c r="D568" s="8">
        <v>6235</v>
      </c>
      <c r="E568" t="s">
        <v>768</v>
      </c>
      <c r="F568">
        <v>86</v>
      </c>
      <c r="G568" t="s">
        <v>25</v>
      </c>
      <c r="H568" t="s">
        <v>28</v>
      </c>
      <c r="O568">
        <v>5.88</v>
      </c>
      <c r="S568">
        <f>_xlfn.XLOOKUP(E568,'Facture Chronopost'!L:L,'Facture Chronopost'!AA:AA,"")</f>
        <v>0.5</v>
      </c>
      <c r="T568">
        <f>IF(COUNTIF('Bibliothèque transporteurs'!C:C,F568)=0,"inconnu",_xlfn.XLOOKUP(F568,'Bibliothèque transporteurs'!C:C,'Bibliothèque transporteurs'!A:A))</f>
        <v>86</v>
      </c>
      <c r="U568">
        <f>IF(OR(F568="6C",F568="6B"),_xlfn.XLOOKUP(E568,'Facture Chronopost'!L:L,'Facture Chronopost'!X:X),IF(OR(F568=17,F568=44),F568&amp;"_"&amp;H568,IF(COUNTIF('Bibliothèque transporteurs'!C:C,F568)=0,"inconnu",_xlfn.XLOOKUP(F568,'Bibliothèque transporteurs'!C:C,'Bibliothèque transporteurs'!B:B))))</f>
        <v>86</v>
      </c>
      <c r="V568" t="str">
        <f>IF(COUNTIF('Bibliothèque transporteurs'!C:C,F568)=0,"inconnu",_xlfn.XLOOKUP(F568,'Bibliothèque transporteurs'!C:C,'Bibliothèque transporteurs'!E:E))</f>
        <v>CHRONOPOST</v>
      </c>
      <c r="W568">
        <f t="shared" si="55"/>
        <v>6.38</v>
      </c>
      <c r="Y568" s="118">
        <f t="shared" si="54"/>
        <v>6.38</v>
      </c>
      <c r="Z568" s="118" t="str">
        <f t="shared" si="51"/>
        <v>OK</v>
      </c>
    </row>
    <row r="569" spans="1:26" x14ac:dyDescent="0.2">
      <c r="A569" s="9">
        <f t="shared" si="52"/>
        <v>6.9033169892416817</v>
      </c>
      <c r="B569" s="9">
        <f t="shared" si="53"/>
        <v>6.38</v>
      </c>
      <c r="C569" s="9">
        <f t="shared" si="56"/>
        <v>5.88</v>
      </c>
      <c r="D569" s="8">
        <v>6235</v>
      </c>
      <c r="E569" t="s">
        <v>814</v>
      </c>
      <c r="F569">
        <v>86</v>
      </c>
      <c r="G569" t="s">
        <v>25</v>
      </c>
      <c r="H569" t="s">
        <v>28</v>
      </c>
      <c r="O569">
        <v>5.88</v>
      </c>
      <c r="S569">
        <f>_xlfn.XLOOKUP(E569,'Facture Chronopost'!L:L,'Facture Chronopost'!AA:AA,"")</f>
        <v>0.5</v>
      </c>
      <c r="T569">
        <f>IF(COUNTIF('Bibliothèque transporteurs'!C:C,F569)=0,"inconnu",_xlfn.XLOOKUP(F569,'Bibliothèque transporteurs'!C:C,'Bibliothèque transporteurs'!A:A))</f>
        <v>86</v>
      </c>
      <c r="U569">
        <f>IF(OR(F569="6C",F569="6B"),_xlfn.XLOOKUP(E569,'Facture Chronopost'!L:L,'Facture Chronopost'!X:X),IF(OR(F569=17,F569=44),F569&amp;"_"&amp;H569,IF(COUNTIF('Bibliothèque transporteurs'!C:C,F569)=0,"inconnu",_xlfn.XLOOKUP(F569,'Bibliothèque transporteurs'!C:C,'Bibliothèque transporteurs'!B:B))))</f>
        <v>86</v>
      </c>
      <c r="V569" t="str">
        <f>IF(COUNTIF('Bibliothèque transporteurs'!C:C,F569)=0,"inconnu",_xlfn.XLOOKUP(F569,'Bibliothèque transporteurs'!C:C,'Bibliothèque transporteurs'!E:E))</f>
        <v>CHRONOPOST</v>
      </c>
      <c r="W569">
        <f t="shared" si="55"/>
        <v>6.38</v>
      </c>
      <c r="Y569" s="118">
        <f t="shared" si="54"/>
        <v>6.38</v>
      </c>
      <c r="Z569" s="118" t="str">
        <f t="shared" si="51"/>
        <v>OK</v>
      </c>
    </row>
    <row r="570" spans="1:26" x14ac:dyDescent="0.2">
      <c r="A570" s="9">
        <f t="shared" si="52"/>
        <v>5.3770734371984528</v>
      </c>
      <c r="B570" s="9">
        <f t="shared" si="53"/>
        <v>5.08</v>
      </c>
      <c r="C570" s="9">
        <f t="shared" si="56"/>
        <v>4.58</v>
      </c>
      <c r="D570" s="8">
        <v>6235</v>
      </c>
      <c r="E570" t="s">
        <v>807</v>
      </c>
      <c r="F570">
        <v>86</v>
      </c>
      <c r="G570" t="s">
        <v>25</v>
      </c>
      <c r="H570" t="s">
        <v>28</v>
      </c>
      <c r="O570">
        <v>4.58</v>
      </c>
      <c r="S570">
        <f>_xlfn.XLOOKUP(E570,'Facture Chronopost'!L:L,'Facture Chronopost'!AA:AA,"")</f>
        <v>0.5</v>
      </c>
      <c r="T570">
        <f>IF(COUNTIF('Bibliothèque transporteurs'!C:C,F570)=0,"inconnu",_xlfn.XLOOKUP(F570,'Bibliothèque transporteurs'!C:C,'Bibliothèque transporteurs'!A:A))</f>
        <v>86</v>
      </c>
      <c r="U570">
        <f>IF(OR(F570="6C",F570="6B"),_xlfn.XLOOKUP(E570,'Facture Chronopost'!L:L,'Facture Chronopost'!X:X),IF(OR(F570=17,F570=44),F570&amp;"_"&amp;H570,IF(COUNTIF('Bibliothèque transporteurs'!C:C,F570)=0,"inconnu",_xlfn.XLOOKUP(F570,'Bibliothèque transporteurs'!C:C,'Bibliothèque transporteurs'!B:B))))</f>
        <v>86</v>
      </c>
      <c r="V570" t="str">
        <f>IF(COUNTIF('Bibliothèque transporteurs'!C:C,F570)=0,"inconnu",_xlfn.XLOOKUP(F570,'Bibliothèque transporteurs'!C:C,'Bibliothèque transporteurs'!E:E))</f>
        <v>CHRONOPOST</v>
      </c>
      <c r="W570">
        <f t="shared" si="55"/>
        <v>5.08</v>
      </c>
      <c r="Y570" s="118">
        <f t="shared" si="54"/>
        <v>5.08</v>
      </c>
      <c r="Z570" s="118" t="str">
        <f t="shared" si="51"/>
        <v>OK</v>
      </c>
    </row>
    <row r="571" spans="1:26" x14ac:dyDescent="0.2">
      <c r="A571" s="9">
        <f t="shared" si="52"/>
        <v>4.9896423816797872</v>
      </c>
      <c r="B571" s="9">
        <f t="shared" si="53"/>
        <v>4.75</v>
      </c>
      <c r="C571" s="9">
        <f t="shared" si="56"/>
        <v>4.25</v>
      </c>
      <c r="D571" s="8">
        <v>6235</v>
      </c>
      <c r="E571" t="s">
        <v>812</v>
      </c>
      <c r="F571">
        <v>86</v>
      </c>
      <c r="G571" t="s">
        <v>25</v>
      </c>
      <c r="H571" t="s">
        <v>28</v>
      </c>
      <c r="O571">
        <v>4.25</v>
      </c>
      <c r="S571">
        <f>_xlfn.XLOOKUP(E571,'Facture Chronopost'!L:L,'Facture Chronopost'!AA:AA,"")</f>
        <v>0.5</v>
      </c>
      <c r="T571">
        <f>IF(COUNTIF('Bibliothèque transporteurs'!C:C,F571)=0,"inconnu",_xlfn.XLOOKUP(F571,'Bibliothèque transporteurs'!C:C,'Bibliothèque transporteurs'!A:A))</f>
        <v>86</v>
      </c>
      <c r="U571">
        <f>IF(OR(F571="6C",F571="6B"),_xlfn.XLOOKUP(E571,'Facture Chronopost'!L:L,'Facture Chronopost'!X:X),IF(OR(F571=17,F571=44),F571&amp;"_"&amp;H571,IF(COUNTIF('Bibliothèque transporteurs'!C:C,F571)=0,"inconnu",_xlfn.XLOOKUP(F571,'Bibliothèque transporteurs'!C:C,'Bibliothèque transporteurs'!B:B))))</f>
        <v>86</v>
      </c>
      <c r="V571" t="str">
        <f>IF(COUNTIF('Bibliothèque transporteurs'!C:C,F571)=0,"inconnu",_xlfn.XLOOKUP(F571,'Bibliothèque transporteurs'!C:C,'Bibliothèque transporteurs'!E:E))</f>
        <v>CHRONOPOST</v>
      </c>
      <c r="W571">
        <f t="shared" si="55"/>
        <v>4.75</v>
      </c>
      <c r="Y571" s="118">
        <f t="shared" si="54"/>
        <v>4.75</v>
      </c>
      <c r="Z571" s="118" t="str">
        <f t="shared" si="51"/>
        <v>OK</v>
      </c>
    </row>
    <row r="572" spans="1:26" x14ac:dyDescent="0.2">
      <c r="A572" s="9">
        <f t="shared" si="52"/>
        <v>4.9896423816797872</v>
      </c>
      <c r="B572" s="9">
        <f t="shared" si="53"/>
        <v>4.75</v>
      </c>
      <c r="C572" s="9">
        <f t="shared" si="56"/>
        <v>4.25</v>
      </c>
      <c r="D572" s="8">
        <v>6235</v>
      </c>
      <c r="E572" t="s">
        <v>833</v>
      </c>
      <c r="F572">
        <v>86</v>
      </c>
      <c r="G572" t="s">
        <v>25</v>
      </c>
      <c r="H572" t="s">
        <v>212</v>
      </c>
      <c r="O572">
        <v>4.25</v>
      </c>
      <c r="S572">
        <f>_xlfn.XLOOKUP(E572,'Facture Chronopost'!L:L,'Facture Chronopost'!AA:AA,"")</f>
        <v>0.5</v>
      </c>
      <c r="T572">
        <f>IF(COUNTIF('Bibliothèque transporteurs'!C:C,F572)=0,"inconnu",_xlfn.XLOOKUP(F572,'Bibliothèque transporteurs'!C:C,'Bibliothèque transporteurs'!A:A))</f>
        <v>86</v>
      </c>
      <c r="U572">
        <f>IF(OR(F572="6C",F572="6B"),_xlfn.XLOOKUP(E572,'Facture Chronopost'!L:L,'Facture Chronopost'!X:X),IF(OR(F572=17,F572=44),F572&amp;"_"&amp;H572,IF(COUNTIF('Bibliothèque transporteurs'!C:C,F572)=0,"inconnu",_xlfn.XLOOKUP(F572,'Bibliothèque transporteurs'!C:C,'Bibliothèque transporteurs'!B:B))))</f>
        <v>86</v>
      </c>
      <c r="V572" t="str">
        <f>IF(COUNTIF('Bibliothèque transporteurs'!C:C,F572)=0,"inconnu",_xlfn.XLOOKUP(F572,'Bibliothèque transporteurs'!C:C,'Bibliothèque transporteurs'!E:E))</f>
        <v>CHRONOPOST</v>
      </c>
      <c r="W572">
        <f t="shared" si="55"/>
        <v>4.75</v>
      </c>
      <c r="Y572" s="118">
        <f t="shared" si="54"/>
        <v>4.75</v>
      </c>
      <c r="Z572" s="118" t="str">
        <f t="shared" si="51"/>
        <v>OK</v>
      </c>
    </row>
    <row r="573" spans="1:26" x14ac:dyDescent="0.2">
      <c r="A573" s="9">
        <f t="shared" si="52"/>
        <v>8.699588246646405</v>
      </c>
      <c r="B573" s="9">
        <f t="shared" si="53"/>
        <v>7.91</v>
      </c>
      <c r="C573" s="9">
        <f t="shared" si="56"/>
        <v>7.41</v>
      </c>
      <c r="D573" s="8">
        <v>6235</v>
      </c>
      <c r="E573" t="s">
        <v>865</v>
      </c>
      <c r="F573">
        <v>86</v>
      </c>
      <c r="G573" t="s">
        <v>25</v>
      </c>
      <c r="H573" t="s">
        <v>28</v>
      </c>
      <c r="O573">
        <v>7.41</v>
      </c>
      <c r="S573">
        <f>_xlfn.XLOOKUP(E573,'Facture Chronopost'!L:L,'Facture Chronopost'!AA:AA,"")</f>
        <v>0.5</v>
      </c>
      <c r="T573">
        <f>IF(COUNTIF('Bibliothèque transporteurs'!C:C,F573)=0,"inconnu",_xlfn.XLOOKUP(F573,'Bibliothèque transporteurs'!C:C,'Bibliothèque transporteurs'!A:A))</f>
        <v>86</v>
      </c>
      <c r="U573">
        <f>IF(OR(F573="6C",F573="6B"),_xlfn.XLOOKUP(E573,'Facture Chronopost'!L:L,'Facture Chronopost'!X:X),IF(OR(F573=17,F573=44),F573&amp;"_"&amp;H573,IF(COUNTIF('Bibliothèque transporteurs'!C:C,F573)=0,"inconnu",_xlfn.XLOOKUP(F573,'Bibliothèque transporteurs'!C:C,'Bibliothèque transporteurs'!B:B))))</f>
        <v>86</v>
      </c>
      <c r="V573" t="str">
        <f>IF(COUNTIF('Bibliothèque transporteurs'!C:C,F573)=0,"inconnu",_xlfn.XLOOKUP(F573,'Bibliothèque transporteurs'!C:C,'Bibliothèque transporteurs'!E:E))</f>
        <v>CHRONOPOST</v>
      </c>
      <c r="W573">
        <f t="shared" si="55"/>
        <v>7.91</v>
      </c>
      <c r="Y573" s="118">
        <f t="shared" si="54"/>
        <v>7.91</v>
      </c>
      <c r="Z573" s="118" t="str">
        <f t="shared" si="51"/>
        <v>OK</v>
      </c>
    </row>
    <row r="574" spans="1:26" x14ac:dyDescent="0.2">
      <c r="A574" s="9">
        <f t="shared" si="52"/>
        <v>12.773484497100254</v>
      </c>
      <c r="B574" s="9">
        <f t="shared" si="53"/>
        <v>11.379999999999999</v>
      </c>
      <c r="C574" s="9">
        <f t="shared" si="56"/>
        <v>10.879999999999999</v>
      </c>
      <c r="D574" s="8">
        <v>6235</v>
      </c>
      <c r="E574" t="s">
        <v>844</v>
      </c>
      <c r="F574">
        <v>86</v>
      </c>
      <c r="G574" t="s">
        <v>25</v>
      </c>
      <c r="H574" t="s">
        <v>28</v>
      </c>
      <c r="O574">
        <v>5.88</v>
      </c>
      <c r="Q574">
        <v>5</v>
      </c>
      <c r="S574">
        <f>_xlfn.XLOOKUP(E574,'Facture Chronopost'!L:L,'Facture Chronopost'!AA:AA,"")</f>
        <v>0.5</v>
      </c>
      <c r="T574">
        <f>IF(COUNTIF('Bibliothèque transporteurs'!C:C,F574)=0,"inconnu",_xlfn.XLOOKUP(F574,'Bibliothèque transporteurs'!C:C,'Bibliothèque transporteurs'!A:A))</f>
        <v>86</v>
      </c>
      <c r="U574">
        <f>IF(OR(F574="6C",F574="6B"),_xlfn.XLOOKUP(E574,'Facture Chronopost'!L:L,'Facture Chronopost'!X:X),IF(OR(F574=17,F574=44),F574&amp;"_"&amp;H574,IF(COUNTIF('Bibliothèque transporteurs'!C:C,F574)=0,"inconnu",_xlfn.XLOOKUP(F574,'Bibliothèque transporteurs'!C:C,'Bibliothèque transporteurs'!B:B))))</f>
        <v>86</v>
      </c>
      <c r="V574" t="str">
        <f>IF(COUNTIF('Bibliothèque transporteurs'!C:C,F574)=0,"inconnu",_xlfn.XLOOKUP(F574,'Bibliothèque transporteurs'!C:C,'Bibliothèque transporteurs'!E:E))</f>
        <v>CHRONOPOST</v>
      </c>
      <c r="W574">
        <f t="shared" si="55"/>
        <v>6.16</v>
      </c>
      <c r="Y574" s="118">
        <f t="shared" si="54"/>
        <v>6.3800000000000008</v>
      </c>
      <c r="Z574" s="118" t="str">
        <f t="shared" si="51"/>
        <v>Non</v>
      </c>
    </row>
    <row r="575" spans="1:26" x14ac:dyDescent="0.2">
      <c r="A575" s="9">
        <f t="shared" si="52"/>
        <v>17.46961850338711</v>
      </c>
      <c r="B575" s="9">
        <f t="shared" si="53"/>
        <v>15.379999999999999</v>
      </c>
      <c r="C575" s="9">
        <f t="shared" si="56"/>
        <v>14.879999999999999</v>
      </c>
      <c r="D575" s="8">
        <v>6235</v>
      </c>
      <c r="E575" t="s">
        <v>818</v>
      </c>
      <c r="F575">
        <v>86</v>
      </c>
      <c r="G575" t="s">
        <v>25</v>
      </c>
      <c r="H575" t="s">
        <v>28</v>
      </c>
      <c r="O575">
        <v>14.879999999999999</v>
      </c>
      <c r="S575">
        <f>_xlfn.XLOOKUP(E575,'Facture Chronopost'!L:L,'Facture Chronopost'!AA:AA,"")</f>
        <v>0.5</v>
      </c>
      <c r="T575">
        <f>IF(COUNTIF('Bibliothèque transporteurs'!C:C,F575)=0,"inconnu",_xlfn.XLOOKUP(F575,'Bibliothèque transporteurs'!C:C,'Bibliothèque transporteurs'!A:A))</f>
        <v>86</v>
      </c>
      <c r="U575">
        <f>IF(OR(F575="6C",F575="6B"),_xlfn.XLOOKUP(E575,'Facture Chronopost'!L:L,'Facture Chronopost'!X:X),IF(OR(F575=17,F575=44),F575&amp;"_"&amp;H575,IF(COUNTIF('Bibliothèque transporteurs'!C:C,F575)=0,"inconnu",_xlfn.XLOOKUP(F575,'Bibliothèque transporteurs'!C:C,'Bibliothèque transporteurs'!B:B))))</f>
        <v>86</v>
      </c>
      <c r="V575" t="str">
        <f>IF(COUNTIF('Bibliothèque transporteurs'!C:C,F575)=0,"inconnu",_xlfn.XLOOKUP(F575,'Bibliothèque transporteurs'!C:C,'Bibliothèque transporteurs'!E:E))</f>
        <v>CHRONOPOST</v>
      </c>
      <c r="W575">
        <f t="shared" si="55"/>
        <v>15.38</v>
      </c>
      <c r="Y575" s="118">
        <f t="shared" si="54"/>
        <v>15.38</v>
      </c>
      <c r="Z575" s="118" t="str">
        <f t="shared" si="51"/>
        <v>OK</v>
      </c>
    </row>
    <row r="576" spans="1:26" x14ac:dyDescent="0.2">
      <c r="A576" s="9">
        <f t="shared" si="52"/>
        <v>13.970998668703404</v>
      </c>
      <c r="B576" s="9">
        <f t="shared" si="53"/>
        <v>12.4</v>
      </c>
      <c r="C576" s="9">
        <f t="shared" si="56"/>
        <v>11.9</v>
      </c>
      <c r="D576" s="8">
        <v>6235</v>
      </c>
      <c r="E576" t="s">
        <v>845</v>
      </c>
      <c r="F576">
        <v>86</v>
      </c>
      <c r="G576" t="s">
        <v>25</v>
      </c>
      <c r="H576" t="s">
        <v>28</v>
      </c>
      <c r="O576">
        <v>6.9</v>
      </c>
      <c r="Q576">
        <v>5</v>
      </c>
      <c r="S576">
        <f>_xlfn.XLOOKUP(E576,'Facture Chronopost'!L:L,'Facture Chronopost'!AA:AA,"")</f>
        <v>0.5</v>
      </c>
      <c r="T576">
        <f>IF(COUNTIF('Bibliothèque transporteurs'!C:C,F576)=0,"inconnu",_xlfn.XLOOKUP(F576,'Bibliothèque transporteurs'!C:C,'Bibliothèque transporteurs'!A:A))</f>
        <v>86</v>
      </c>
      <c r="U576">
        <f>IF(OR(F576="6C",F576="6B"),_xlfn.XLOOKUP(E576,'Facture Chronopost'!L:L,'Facture Chronopost'!X:X),IF(OR(F576=17,F576=44),F576&amp;"_"&amp;H576,IF(COUNTIF('Bibliothèque transporteurs'!C:C,F576)=0,"inconnu",_xlfn.XLOOKUP(F576,'Bibliothèque transporteurs'!C:C,'Bibliothèque transporteurs'!B:B))))</f>
        <v>86</v>
      </c>
      <c r="V576" t="str">
        <f>IF(COUNTIF('Bibliothèque transporteurs'!C:C,F576)=0,"inconnu",_xlfn.XLOOKUP(F576,'Bibliothèque transporteurs'!C:C,'Bibliothèque transporteurs'!E:E))</f>
        <v>CHRONOPOST</v>
      </c>
      <c r="W576">
        <f t="shared" si="55"/>
        <v>7.1899999999999995</v>
      </c>
      <c r="Y576" s="118">
        <f t="shared" si="54"/>
        <v>7.4</v>
      </c>
      <c r="Z576" s="118" t="str">
        <f t="shared" si="51"/>
        <v>Non</v>
      </c>
    </row>
    <row r="577" spans="1:26" x14ac:dyDescent="0.2">
      <c r="A577" s="9">
        <f t="shared" si="52"/>
        <v>4.9896423816797872</v>
      </c>
      <c r="B577" s="9">
        <f t="shared" si="53"/>
        <v>4.75</v>
      </c>
      <c r="C577" s="9">
        <f t="shared" si="56"/>
        <v>4.25</v>
      </c>
      <c r="D577" s="8">
        <v>6235</v>
      </c>
      <c r="E577" t="s">
        <v>931</v>
      </c>
      <c r="F577">
        <v>86</v>
      </c>
      <c r="G577" t="s">
        <v>25</v>
      </c>
      <c r="H577" t="s">
        <v>28</v>
      </c>
      <c r="O577">
        <v>4.25</v>
      </c>
      <c r="S577">
        <f>_xlfn.XLOOKUP(E577,'Facture Chronopost'!L:L,'Facture Chronopost'!AA:AA,"")</f>
        <v>0.5</v>
      </c>
      <c r="T577">
        <f>IF(COUNTIF('Bibliothèque transporteurs'!C:C,F577)=0,"inconnu",_xlfn.XLOOKUP(F577,'Bibliothèque transporteurs'!C:C,'Bibliothèque transporteurs'!A:A))</f>
        <v>86</v>
      </c>
      <c r="U577">
        <f>IF(OR(F577="6C",F577="6B"),_xlfn.XLOOKUP(E577,'Facture Chronopost'!L:L,'Facture Chronopost'!X:X),IF(OR(F577=17,F577=44),F577&amp;"_"&amp;H577,IF(COUNTIF('Bibliothèque transporteurs'!C:C,F577)=0,"inconnu",_xlfn.XLOOKUP(F577,'Bibliothèque transporteurs'!C:C,'Bibliothèque transporteurs'!B:B))))</f>
        <v>86</v>
      </c>
      <c r="V577" t="str">
        <f>IF(COUNTIF('Bibliothèque transporteurs'!C:C,F577)=0,"inconnu",_xlfn.XLOOKUP(F577,'Bibliothèque transporteurs'!C:C,'Bibliothèque transporteurs'!E:E))</f>
        <v>CHRONOPOST</v>
      </c>
      <c r="W577">
        <f t="shared" si="55"/>
        <v>4.75</v>
      </c>
      <c r="Y577" s="118">
        <f t="shared" si="54"/>
        <v>4.75</v>
      </c>
      <c r="Z577" s="118" t="str">
        <f t="shared" si="51"/>
        <v>OK</v>
      </c>
    </row>
    <row r="578" spans="1:26" x14ac:dyDescent="0.2">
      <c r="A578" s="9">
        <f t="shared" si="52"/>
        <v>4.9896423816797872</v>
      </c>
      <c r="B578" s="9">
        <f t="shared" si="53"/>
        <v>4.75</v>
      </c>
      <c r="C578" s="9">
        <f t="shared" si="56"/>
        <v>4.25</v>
      </c>
      <c r="D578" s="8">
        <v>6235</v>
      </c>
      <c r="E578" t="s">
        <v>890</v>
      </c>
      <c r="F578">
        <v>86</v>
      </c>
      <c r="G578" t="s">
        <v>25</v>
      </c>
      <c r="H578" t="s">
        <v>28</v>
      </c>
      <c r="O578">
        <v>4.25</v>
      </c>
      <c r="S578">
        <f>_xlfn.XLOOKUP(E578,'Facture Chronopost'!L:L,'Facture Chronopost'!AA:AA,"")</f>
        <v>0.5</v>
      </c>
      <c r="T578">
        <f>IF(COUNTIF('Bibliothèque transporteurs'!C:C,F578)=0,"inconnu",_xlfn.XLOOKUP(F578,'Bibliothèque transporteurs'!C:C,'Bibliothèque transporteurs'!A:A))</f>
        <v>86</v>
      </c>
      <c r="U578">
        <f>IF(OR(F578="6C",F578="6B"),_xlfn.XLOOKUP(E578,'Facture Chronopost'!L:L,'Facture Chronopost'!X:X),IF(OR(F578=17,F578=44),F578&amp;"_"&amp;H578,IF(COUNTIF('Bibliothèque transporteurs'!C:C,F578)=0,"inconnu",_xlfn.XLOOKUP(F578,'Bibliothèque transporteurs'!C:C,'Bibliothèque transporteurs'!B:B))))</f>
        <v>86</v>
      </c>
      <c r="V578" t="str">
        <f>IF(COUNTIF('Bibliothèque transporteurs'!C:C,F578)=0,"inconnu",_xlfn.XLOOKUP(F578,'Bibliothèque transporteurs'!C:C,'Bibliothèque transporteurs'!E:E))</f>
        <v>CHRONOPOST</v>
      </c>
      <c r="W578">
        <f t="shared" si="55"/>
        <v>4.75</v>
      </c>
      <c r="Y578" s="118">
        <f t="shared" si="54"/>
        <v>4.75</v>
      </c>
      <c r="Z578" s="118" t="str">
        <f t="shared" si="51"/>
        <v>OK</v>
      </c>
    </row>
    <row r="579" spans="1:26" x14ac:dyDescent="0.2">
      <c r="A579" s="9">
        <f t="shared" si="52"/>
        <v>6.9033169892416817</v>
      </c>
      <c r="B579" s="9">
        <f t="shared" si="53"/>
        <v>6.38</v>
      </c>
      <c r="C579" s="9">
        <f t="shared" si="56"/>
        <v>5.88</v>
      </c>
      <c r="D579" s="8">
        <v>6235</v>
      </c>
      <c r="E579" t="s">
        <v>898</v>
      </c>
      <c r="F579">
        <v>86</v>
      </c>
      <c r="G579" t="s">
        <v>25</v>
      </c>
      <c r="H579" t="s">
        <v>28</v>
      </c>
      <c r="O579">
        <v>5.88</v>
      </c>
      <c r="S579">
        <f>_xlfn.XLOOKUP(E579,'Facture Chronopost'!L:L,'Facture Chronopost'!AA:AA,"")</f>
        <v>0.5</v>
      </c>
      <c r="T579">
        <f>IF(COUNTIF('Bibliothèque transporteurs'!C:C,F579)=0,"inconnu",_xlfn.XLOOKUP(F579,'Bibliothèque transporteurs'!C:C,'Bibliothèque transporteurs'!A:A))</f>
        <v>86</v>
      </c>
      <c r="U579">
        <f>IF(OR(F579="6C",F579="6B"),_xlfn.XLOOKUP(E579,'Facture Chronopost'!L:L,'Facture Chronopost'!X:X),IF(OR(F579=17,F579=44),F579&amp;"_"&amp;H579,IF(COUNTIF('Bibliothèque transporteurs'!C:C,F579)=0,"inconnu",_xlfn.XLOOKUP(F579,'Bibliothèque transporteurs'!C:C,'Bibliothèque transporteurs'!B:B))))</f>
        <v>86</v>
      </c>
      <c r="V579" t="str">
        <f>IF(COUNTIF('Bibliothèque transporteurs'!C:C,F579)=0,"inconnu",_xlfn.XLOOKUP(F579,'Bibliothèque transporteurs'!C:C,'Bibliothèque transporteurs'!E:E))</f>
        <v>CHRONOPOST</v>
      </c>
      <c r="W579">
        <f t="shared" si="55"/>
        <v>6.38</v>
      </c>
      <c r="Y579" s="118">
        <f t="shared" si="54"/>
        <v>6.38</v>
      </c>
      <c r="Z579" s="118" t="str">
        <f t="shared" si="51"/>
        <v>OK</v>
      </c>
    </row>
    <row r="580" spans="1:26" x14ac:dyDescent="0.2">
      <c r="A580" s="9">
        <f t="shared" si="52"/>
        <v>8.100831160844832</v>
      </c>
      <c r="B580" s="9">
        <f t="shared" si="53"/>
        <v>7.4</v>
      </c>
      <c r="C580" s="9">
        <f t="shared" si="56"/>
        <v>6.9</v>
      </c>
      <c r="D580" s="8">
        <v>6235</v>
      </c>
      <c r="E580" t="s">
        <v>853</v>
      </c>
      <c r="F580">
        <v>86</v>
      </c>
      <c r="G580" t="s">
        <v>25</v>
      </c>
      <c r="H580" t="s">
        <v>28</v>
      </c>
      <c r="O580">
        <v>6.9</v>
      </c>
      <c r="S580">
        <f>_xlfn.XLOOKUP(E580,'Facture Chronopost'!L:L,'Facture Chronopost'!AA:AA,"")</f>
        <v>0.5</v>
      </c>
      <c r="T580">
        <f>IF(COUNTIF('Bibliothèque transporteurs'!C:C,F580)=0,"inconnu",_xlfn.XLOOKUP(F580,'Bibliothèque transporteurs'!C:C,'Bibliothèque transporteurs'!A:A))</f>
        <v>86</v>
      </c>
      <c r="U580">
        <f>IF(OR(F580="6C",F580="6B"),_xlfn.XLOOKUP(E580,'Facture Chronopost'!L:L,'Facture Chronopost'!X:X),IF(OR(F580=17,F580=44),F580&amp;"_"&amp;H580,IF(COUNTIF('Bibliothèque transporteurs'!C:C,F580)=0,"inconnu",_xlfn.XLOOKUP(F580,'Bibliothèque transporteurs'!C:C,'Bibliothèque transporteurs'!B:B))))</f>
        <v>86</v>
      </c>
      <c r="V580" t="str">
        <f>IF(COUNTIF('Bibliothèque transporteurs'!C:C,F580)=0,"inconnu",_xlfn.XLOOKUP(F580,'Bibliothèque transporteurs'!C:C,'Bibliothèque transporteurs'!E:E))</f>
        <v>CHRONOPOST</v>
      </c>
      <c r="W580">
        <f t="shared" si="55"/>
        <v>7.4</v>
      </c>
      <c r="Y580" s="118">
        <f t="shared" si="54"/>
        <v>7.4</v>
      </c>
      <c r="Z580" s="118" t="str">
        <f t="shared" si="51"/>
        <v>OK</v>
      </c>
    </row>
    <row r="581" spans="1:26" x14ac:dyDescent="0.2">
      <c r="A581" s="9">
        <f t="shared" si="52"/>
        <v>8.699588246646405</v>
      </c>
      <c r="B581" s="9">
        <f t="shared" si="53"/>
        <v>7.91</v>
      </c>
      <c r="C581" s="9">
        <f t="shared" si="56"/>
        <v>7.41</v>
      </c>
      <c r="D581" s="8">
        <v>6235</v>
      </c>
      <c r="E581" t="s">
        <v>900</v>
      </c>
      <c r="F581">
        <v>86</v>
      </c>
      <c r="G581" t="s">
        <v>25</v>
      </c>
      <c r="H581" t="s">
        <v>28</v>
      </c>
      <c r="O581">
        <v>7.41</v>
      </c>
      <c r="S581">
        <f>_xlfn.XLOOKUP(E581,'Facture Chronopost'!L:L,'Facture Chronopost'!AA:AA,"")</f>
        <v>0.5</v>
      </c>
      <c r="T581">
        <f>IF(COUNTIF('Bibliothèque transporteurs'!C:C,F581)=0,"inconnu",_xlfn.XLOOKUP(F581,'Bibliothèque transporteurs'!C:C,'Bibliothèque transporteurs'!A:A))</f>
        <v>86</v>
      </c>
      <c r="U581">
        <f>IF(OR(F581="6C",F581="6B"),_xlfn.XLOOKUP(E581,'Facture Chronopost'!L:L,'Facture Chronopost'!X:X),IF(OR(F581=17,F581=44),F581&amp;"_"&amp;H581,IF(COUNTIF('Bibliothèque transporteurs'!C:C,F581)=0,"inconnu",_xlfn.XLOOKUP(F581,'Bibliothèque transporteurs'!C:C,'Bibliothèque transporteurs'!B:B))))</f>
        <v>86</v>
      </c>
      <c r="V581" t="str">
        <f>IF(COUNTIF('Bibliothèque transporteurs'!C:C,F581)=0,"inconnu",_xlfn.XLOOKUP(F581,'Bibliothèque transporteurs'!C:C,'Bibliothèque transporteurs'!E:E))</f>
        <v>CHRONOPOST</v>
      </c>
      <c r="W581">
        <f t="shared" si="55"/>
        <v>7.91</v>
      </c>
      <c r="Y581" s="118">
        <f t="shared" si="54"/>
        <v>7.91</v>
      </c>
      <c r="Z581" s="118" t="str">
        <f t="shared" si="51"/>
        <v>OK</v>
      </c>
    </row>
    <row r="582" spans="1:26" x14ac:dyDescent="0.2">
      <c r="A582" s="9">
        <f t="shared" si="52"/>
        <v>4.9896423816797872</v>
      </c>
      <c r="B582" s="9">
        <f t="shared" si="53"/>
        <v>4.75</v>
      </c>
      <c r="C582" s="9">
        <f t="shared" si="56"/>
        <v>4.25</v>
      </c>
      <c r="D582" s="8">
        <v>6235</v>
      </c>
      <c r="E582" t="s">
        <v>824</v>
      </c>
      <c r="F582">
        <v>86</v>
      </c>
      <c r="G582" t="s">
        <v>25</v>
      </c>
      <c r="H582" t="s">
        <v>28</v>
      </c>
      <c r="O582">
        <v>4.25</v>
      </c>
      <c r="S582">
        <f>_xlfn.XLOOKUP(E582,'Facture Chronopost'!L:L,'Facture Chronopost'!AA:AA,"")</f>
        <v>0.5</v>
      </c>
      <c r="T582">
        <f>IF(COUNTIF('Bibliothèque transporteurs'!C:C,F582)=0,"inconnu",_xlfn.XLOOKUP(F582,'Bibliothèque transporteurs'!C:C,'Bibliothèque transporteurs'!A:A))</f>
        <v>86</v>
      </c>
      <c r="U582">
        <f>IF(OR(F582="6C",F582="6B"),_xlfn.XLOOKUP(E582,'Facture Chronopost'!L:L,'Facture Chronopost'!X:X),IF(OR(F582=17,F582=44),F582&amp;"_"&amp;H582,IF(COUNTIF('Bibliothèque transporteurs'!C:C,F582)=0,"inconnu",_xlfn.XLOOKUP(F582,'Bibliothèque transporteurs'!C:C,'Bibliothèque transporteurs'!B:B))))</f>
        <v>86</v>
      </c>
      <c r="V582" t="str">
        <f>IF(COUNTIF('Bibliothèque transporteurs'!C:C,F582)=0,"inconnu",_xlfn.XLOOKUP(F582,'Bibliothèque transporteurs'!C:C,'Bibliothèque transporteurs'!E:E))</f>
        <v>CHRONOPOST</v>
      </c>
      <c r="W582">
        <f t="shared" si="55"/>
        <v>4.75</v>
      </c>
      <c r="Y582" s="118">
        <f t="shared" si="54"/>
        <v>4.75</v>
      </c>
      <c r="Z582" s="118" t="str">
        <f t="shared" si="51"/>
        <v>OK</v>
      </c>
    </row>
    <row r="583" spans="1:26" x14ac:dyDescent="0.2">
      <c r="A583" s="9">
        <f t="shared" si="52"/>
        <v>5.3770734371984528</v>
      </c>
      <c r="B583" s="9">
        <f t="shared" si="53"/>
        <v>5.08</v>
      </c>
      <c r="C583" s="9">
        <f t="shared" si="56"/>
        <v>4.58</v>
      </c>
      <c r="D583" s="8">
        <v>6235</v>
      </c>
      <c r="E583" t="s">
        <v>887</v>
      </c>
      <c r="F583">
        <v>86</v>
      </c>
      <c r="G583" t="s">
        <v>25</v>
      </c>
      <c r="H583" t="s">
        <v>28</v>
      </c>
      <c r="O583">
        <v>4.58</v>
      </c>
      <c r="S583">
        <f>_xlfn.XLOOKUP(E583,'Facture Chronopost'!L:L,'Facture Chronopost'!AA:AA,"")</f>
        <v>0.5</v>
      </c>
      <c r="T583">
        <f>IF(COUNTIF('Bibliothèque transporteurs'!C:C,F583)=0,"inconnu",_xlfn.XLOOKUP(F583,'Bibliothèque transporteurs'!C:C,'Bibliothèque transporteurs'!A:A))</f>
        <v>86</v>
      </c>
      <c r="U583">
        <f>IF(OR(F583="6C",F583="6B"),_xlfn.XLOOKUP(E583,'Facture Chronopost'!L:L,'Facture Chronopost'!X:X),IF(OR(F583=17,F583=44),F583&amp;"_"&amp;H583,IF(COUNTIF('Bibliothèque transporteurs'!C:C,F583)=0,"inconnu",_xlfn.XLOOKUP(F583,'Bibliothèque transporteurs'!C:C,'Bibliothèque transporteurs'!B:B))))</f>
        <v>86</v>
      </c>
      <c r="V583" t="str">
        <f>IF(COUNTIF('Bibliothèque transporteurs'!C:C,F583)=0,"inconnu",_xlfn.XLOOKUP(F583,'Bibliothèque transporteurs'!C:C,'Bibliothèque transporteurs'!E:E))</f>
        <v>CHRONOPOST</v>
      </c>
      <c r="W583">
        <f t="shared" si="55"/>
        <v>5.08</v>
      </c>
      <c r="Y583" s="118">
        <f t="shared" si="54"/>
        <v>5.08</v>
      </c>
      <c r="Z583" s="118" t="str">
        <f t="shared" si="51"/>
        <v>OK</v>
      </c>
    </row>
    <row r="584" spans="1:26" x14ac:dyDescent="0.2">
      <c r="A584" s="9">
        <f t="shared" si="52"/>
        <v>5.3770734371984528</v>
      </c>
      <c r="B584" s="9">
        <f t="shared" si="53"/>
        <v>5.08</v>
      </c>
      <c r="C584" s="9">
        <f t="shared" si="56"/>
        <v>4.58</v>
      </c>
      <c r="D584" s="8">
        <v>6235</v>
      </c>
      <c r="E584" t="s">
        <v>913</v>
      </c>
      <c r="F584">
        <v>86</v>
      </c>
      <c r="G584" t="s">
        <v>25</v>
      </c>
      <c r="H584" t="s">
        <v>28</v>
      </c>
      <c r="O584">
        <v>4.58</v>
      </c>
      <c r="S584">
        <f>_xlfn.XLOOKUP(E584,'Facture Chronopost'!L:L,'Facture Chronopost'!AA:AA,"")</f>
        <v>0.5</v>
      </c>
      <c r="T584">
        <f>IF(COUNTIF('Bibliothèque transporteurs'!C:C,F584)=0,"inconnu",_xlfn.XLOOKUP(F584,'Bibliothèque transporteurs'!C:C,'Bibliothèque transporteurs'!A:A))</f>
        <v>86</v>
      </c>
      <c r="U584">
        <f>IF(OR(F584="6C",F584="6B"),_xlfn.XLOOKUP(E584,'Facture Chronopost'!L:L,'Facture Chronopost'!X:X),IF(OR(F584=17,F584=44),F584&amp;"_"&amp;H584,IF(COUNTIF('Bibliothèque transporteurs'!C:C,F584)=0,"inconnu",_xlfn.XLOOKUP(F584,'Bibliothèque transporteurs'!C:C,'Bibliothèque transporteurs'!B:B))))</f>
        <v>86</v>
      </c>
      <c r="V584" t="str">
        <f>IF(COUNTIF('Bibliothèque transporteurs'!C:C,F584)=0,"inconnu",_xlfn.XLOOKUP(F584,'Bibliothèque transporteurs'!C:C,'Bibliothèque transporteurs'!E:E))</f>
        <v>CHRONOPOST</v>
      </c>
      <c r="W584">
        <f t="shared" si="55"/>
        <v>5.08</v>
      </c>
      <c r="Y584" s="118">
        <f t="shared" si="54"/>
        <v>5.08</v>
      </c>
      <c r="Z584" s="118" t="str">
        <f t="shared" si="51"/>
        <v>OK</v>
      </c>
    </row>
    <row r="585" spans="1:26" x14ac:dyDescent="0.2">
      <c r="A585" s="9">
        <f t="shared" si="52"/>
        <v>6.9033169892416817</v>
      </c>
      <c r="B585" s="9">
        <f t="shared" si="53"/>
        <v>6.38</v>
      </c>
      <c r="C585" s="9">
        <f t="shared" si="56"/>
        <v>5.88</v>
      </c>
      <c r="D585" s="8">
        <v>6235</v>
      </c>
      <c r="E585" t="s">
        <v>925</v>
      </c>
      <c r="F585">
        <v>86</v>
      </c>
      <c r="G585" t="s">
        <v>25</v>
      </c>
      <c r="H585" t="s">
        <v>28</v>
      </c>
      <c r="O585">
        <v>5.88</v>
      </c>
      <c r="S585">
        <f>_xlfn.XLOOKUP(E585,'Facture Chronopost'!L:L,'Facture Chronopost'!AA:AA,"")</f>
        <v>0.5</v>
      </c>
      <c r="T585">
        <f>IF(COUNTIF('Bibliothèque transporteurs'!C:C,F585)=0,"inconnu",_xlfn.XLOOKUP(F585,'Bibliothèque transporteurs'!C:C,'Bibliothèque transporteurs'!A:A))</f>
        <v>86</v>
      </c>
      <c r="U585">
        <f>IF(OR(F585="6C",F585="6B"),_xlfn.XLOOKUP(E585,'Facture Chronopost'!L:L,'Facture Chronopost'!X:X),IF(OR(F585=17,F585=44),F585&amp;"_"&amp;H585,IF(COUNTIF('Bibliothèque transporteurs'!C:C,F585)=0,"inconnu",_xlfn.XLOOKUP(F585,'Bibliothèque transporteurs'!C:C,'Bibliothèque transporteurs'!B:B))))</f>
        <v>86</v>
      </c>
      <c r="V585" t="str">
        <f>IF(COUNTIF('Bibliothèque transporteurs'!C:C,F585)=0,"inconnu",_xlfn.XLOOKUP(F585,'Bibliothèque transporteurs'!C:C,'Bibliothèque transporteurs'!E:E))</f>
        <v>CHRONOPOST</v>
      </c>
      <c r="W585">
        <f t="shared" si="55"/>
        <v>6.38</v>
      </c>
      <c r="Y585" s="118">
        <f t="shared" si="54"/>
        <v>6.38</v>
      </c>
      <c r="Z585" s="118" t="str">
        <f t="shared" si="51"/>
        <v>OK</v>
      </c>
    </row>
    <row r="586" spans="1:26" x14ac:dyDescent="0.2">
      <c r="A586" s="9">
        <f t="shared" si="52"/>
        <v>4.9896423816797872</v>
      </c>
      <c r="B586" s="9">
        <f t="shared" si="53"/>
        <v>4.75</v>
      </c>
      <c r="C586" s="9">
        <f t="shared" si="56"/>
        <v>4.25</v>
      </c>
      <c r="D586" s="8">
        <v>6235</v>
      </c>
      <c r="E586" t="s">
        <v>879</v>
      </c>
      <c r="F586">
        <v>86</v>
      </c>
      <c r="G586" t="s">
        <v>25</v>
      </c>
      <c r="H586" t="s">
        <v>28</v>
      </c>
      <c r="O586">
        <v>4.25</v>
      </c>
      <c r="S586">
        <f>_xlfn.XLOOKUP(E586,'Facture Chronopost'!L:L,'Facture Chronopost'!AA:AA,"")</f>
        <v>0.5</v>
      </c>
      <c r="T586">
        <f>IF(COUNTIF('Bibliothèque transporteurs'!C:C,F586)=0,"inconnu",_xlfn.XLOOKUP(F586,'Bibliothèque transporteurs'!C:C,'Bibliothèque transporteurs'!A:A))</f>
        <v>86</v>
      </c>
      <c r="U586">
        <f>IF(OR(F586="6C",F586="6B"),_xlfn.XLOOKUP(E586,'Facture Chronopost'!L:L,'Facture Chronopost'!X:X),IF(OR(F586=17,F586=44),F586&amp;"_"&amp;H586,IF(COUNTIF('Bibliothèque transporteurs'!C:C,F586)=0,"inconnu",_xlfn.XLOOKUP(F586,'Bibliothèque transporteurs'!C:C,'Bibliothèque transporteurs'!B:B))))</f>
        <v>86</v>
      </c>
      <c r="V586" t="str">
        <f>IF(COUNTIF('Bibliothèque transporteurs'!C:C,F586)=0,"inconnu",_xlfn.XLOOKUP(F586,'Bibliothèque transporteurs'!C:C,'Bibliothèque transporteurs'!E:E))</f>
        <v>CHRONOPOST</v>
      </c>
      <c r="W586">
        <f t="shared" si="55"/>
        <v>4.75</v>
      </c>
      <c r="Y586" s="118">
        <f t="shared" si="54"/>
        <v>4.75</v>
      </c>
      <c r="Z586" s="118" t="str">
        <f t="shared" ref="Z586:Z649" si="57">IF(Y586=W586,"OK","Non")</f>
        <v>OK</v>
      </c>
    </row>
    <row r="587" spans="1:26" x14ac:dyDescent="0.2">
      <c r="A587" s="9">
        <f t="shared" ref="A587:A650" si="58">C587/SUM(C:C)*(SUM(C:C)+$X$2)</f>
        <v>6.9033169892416817</v>
      </c>
      <c r="B587" s="9">
        <f t="shared" ref="B587:B650" si="59">C587/SUM(C:C)*(SUM(C:C)+SUM($N$3:$O$7))+S587</f>
        <v>6.38</v>
      </c>
      <c r="C587" s="9">
        <f t="shared" si="56"/>
        <v>5.88</v>
      </c>
      <c r="D587" s="8">
        <v>6235</v>
      </c>
      <c r="E587" t="s">
        <v>868</v>
      </c>
      <c r="F587">
        <v>86</v>
      </c>
      <c r="G587" t="s">
        <v>25</v>
      </c>
      <c r="H587" t="s">
        <v>28</v>
      </c>
      <c r="O587">
        <v>5.88</v>
      </c>
      <c r="S587">
        <f>_xlfn.XLOOKUP(E587,'Facture Chronopost'!L:L,'Facture Chronopost'!AA:AA,"")</f>
        <v>0.5</v>
      </c>
      <c r="T587">
        <f>IF(COUNTIF('Bibliothèque transporteurs'!C:C,F587)=0,"inconnu",_xlfn.XLOOKUP(F587,'Bibliothèque transporteurs'!C:C,'Bibliothèque transporteurs'!A:A))</f>
        <v>86</v>
      </c>
      <c r="U587">
        <f>IF(OR(F587="6C",F587="6B"),_xlfn.XLOOKUP(E587,'Facture Chronopost'!L:L,'Facture Chronopost'!X:X),IF(OR(F587=17,F587=44),F587&amp;"_"&amp;H587,IF(COUNTIF('Bibliothèque transporteurs'!C:C,F587)=0,"inconnu",_xlfn.XLOOKUP(F587,'Bibliothèque transporteurs'!C:C,'Bibliothèque transporteurs'!B:B))))</f>
        <v>86</v>
      </c>
      <c r="V587" t="str">
        <f>IF(COUNTIF('Bibliothèque transporteurs'!C:C,F587)=0,"inconnu",_xlfn.XLOOKUP(F587,'Bibliothèque transporteurs'!C:C,'Bibliothèque transporteurs'!E:E))</f>
        <v>CHRONOPOST</v>
      </c>
      <c r="W587">
        <f t="shared" si="55"/>
        <v>6.38</v>
      </c>
      <c r="Y587" s="118">
        <f t="shared" ref="Y587:Y650" si="60">ROUNDUP(B587,2)-M587-L587-N587-J587-K587-I587-Q587</f>
        <v>6.38</v>
      </c>
      <c r="Z587" s="118" t="str">
        <f t="shared" si="57"/>
        <v>OK</v>
      </c>
    </row>
    <row r="588" spans="1:26" x14ac:dyDescent="0.2">
      <c r="A588" s="9">
        <f t="shared" si="58"/>
        <v>4.9896423816797872</v>
      </c>
      <c r="B588" s="9">
        <f t="shared" si="59"/>
        <v>4.75</v>
      </c>
      <c r="C588" s="9">
        <f t="shared" si="56"/>
        <v>4.25</v>
      </c>
      <c r="D588" s="8">
        <v>6235</v>
      </c>
      <c r="E588" t="s">
        <v>874</v>
      </c>
      <c r="F588">
        <v>86</v>
      </c>
      <c r="G588" t="s">
        <v>25</v>
      </c>
      <c r="H588" t="s">
        <v>28</v>
      </c>
      <c r="O588">
        <v>4.25</v>
      </c>
      <c r="S588">
        <f>_xlfn.XLOOKUP(E588,'Facture Chronopost'!L:L,'Facture Chronopost'!AA:AA,"")</f>
        <v>0.5</v>
      </c>
      <c r="T588">
        <f>IF(COUNTIF('Bibliothèque transporteurs'!C:C,F588)=0,"inconnu",_xlfn.XLOOKUP(F588,'Bibliothèque transporteurs'!C:C,'Bibliothèque transporteurs'!A:A))</f>
        <v>86</v>
      </c>
      <c r="U588">
        <f>IF(OR(F588="6C",F588="6B"),_xlfn.XLOOKUP(E588,'Facture Chronopost'!L:L,'Facture Chronopost'!X:X),IF(OR(F588=17,F588=44),F588&amp;"_"&amp;H588,IF(COUNTIF('Bibliothèque transporteurs'!C:C,F588)=0,"inconnu",_xlfn.XLOOKUP(F588,'Bibliothèque transporteurs'!C:C,'Bibliothèque transporteurs'!B:B))))</f>
        <v>86</v>
      </c>
      <c r="V588" t="str">
        <f>IF(COUNTIF('Bibliothèque transporteurs'!C:C,F588)=0,"inconnu",_xlfn.XLOOKUP(F588,'Bibliothèque transporteurs'!C:C,'Bibliothèque transporteurs'!E:E))</f>
        <v>CHRONOPOST</v>
      </c>
      <c r="W588">
        <f t="shared" si="55"/>
        <v>4.75</v>
      </c>
      <c r="Y588" s="118">
        <f t="shared" si="60"/>
        <v>4.75</v>
      </c>
      <c r="Z588" s="118" t="str">
        <f t="shared" si="57"/>
        <v>OK</v>
      </c>
    </row>
    <row r="589" spans="1:26" x14ac:dyDescent="0.2">
      <c r="A589" s="9">
        <f t="shared" si="58"/>
        <v>4.9896423816797872</v>
      </c>
      <c r="B589" s="9">
        <f t="shared" si="59"/>
        <v>4.75</v>
      </c>
      <c r="C589" s="9">
        <f t="shared" si="56"/>
        <v>4.25</v>
      </c>
      <c r="D589" s="8">
        <v>6235</v>
      </c>
      <c r="E589" t="s">
        <v>876</v>
      </c>
      <c r="F589">
        <v>86</v>
      </c>
      <c r="G589" t="s">
        <v>25</v>
      </c>
      <c r="H589" t="s">
        <v>28</v>
      </c>
      <c r="O589">
        <v>4.25</v>
      </c>
      <c r="S589">
        <f>_xlfn.XLOOKUP(E589,'Facture Chronopost'!L:L,'Facture Chronopost'!AA:AA,"")</f>
        <v>0.5</v>
      </c>
      <c r="T589">
        <f>IF(COUNTIF('Bibliothèque transporteurs'!C:C,F589)=0,"inconnu",_xlfn.XLOOKUP(F589,'Bibliothèque transporteurs'!C:C,'Bibliothèque transporteurs'!A:A))</f>
        <v>86</v>
      </c>
      <c r="U589">
        <f>IF(OR(F589="6C",F589="6B"),_xlfn.XLOOKUP(E589,'Facture Chronopost'!L:L,'Facture Chronopost'!X:X),IF(OR(F589=17,F589=44),F589&amp;"_"&amp;H589,IF(COUNTIF('Bibliothèque transporteurs'!C:C,F589)=0,"inconnu",_xlfn.XLOOKUP(F589,'Bibliothèque transporteurs'!C:C,'Bibliothèque transporteurs'!B:B))))</f>
        <v>86</v>
      </c>
      <c r="V589" t="str">
        <f>IF(COUNTIF('Bibliothèque transporteurs'!C:C,F589)=0,"inconnu",_xlfn.XLOOKUP(F589,'Bibliothèque transporteurs'!C:C,'Bibliothèque transporteurs'!E:E))</f>
        <v>CHRONOPOST</v>
      </c>
      <c r="W589">
        <f t="shared" si="55"/>
        <v>4.75</v>
      </c>
      <c r="Y589" s="118">
        <f t="shared" si="60"/>
        <v>4.75</v>
      </c>
      <c r="Z589" s="118" t="str">
        <f t="shared" si="57"/>
        <v>OK</v>
      </c>
    </row>
    <row r="590" spans="1:26" x14ac:dyDescent="0.2">
      <c r="A590" s="9">
        <f t="shared" si="58"/>
        <v>6.9033169892416817</v>
      </c>
      <c r="B590" s="9">
        <f t="shared" si="59"/>
        <v>6.38</v>
      </c>
      <c r="C590" s="9">
        <f t="shared" si="56"/>
        <v>5.88</v>
      </c>
      <c r="D590" s="8">
        <v>6235</v>
      </c>
      <c r="E590" t="s">
        <v>917</v>
      </c>
      <c r="F590">
        <v>86</v>
      </c>
      <c r="G590" t="s">
        <v>25</v>
      </c>
      <c r="H590" t="s">
        <v>28</v>
      </c>
      <c r="O590">
        <v>5.88</v>
      </c>
      <c r="S590">
        <f>_xlfn.XLOOKUP(E590,'Facture Chronopost'!L:L,'Facture Chronopost'!AA:AA,"")</f>
        <v>0.5</v>
      </c>
      <c r="T590">
        <f>IF(COUNTIF('Bibliothèque transporteurs'!C:C,F590)=0,"inconnu",_xlfn.XLOOKUP(F590,'Bibliothèque transporteurs'!C:C,'Bibliothèque transporteurs'!A:A))</f>
        <v>86</v>
      </c>
      <c r="U590">
        <f>IF(OR(F590="6C",F590="6B"),_xlfn.XLOOKUP(E590,'Facture Chronopost'!L:L,'Facture Chronopost'!X:X),IF(OR(F590=17,F590=44),F590&amp;"_"&amp;H590,IF(COUNTIF('Bibliothèque transporteurs'!C:C,F590)=0,"inconnu",_xlfn.XLOOKUP(F590,'Bibliothèque transporteurs'!C:C,'Bibliothèque transporteurs'!B:B))))</f>
        <v>86</v>
      </c>
      <c r="V590" t="str">
        <f>IF(COUNTIF('Bibliothèque transporteurs'!C:C,F590)=0,"inconnu",_xlfn.XLOOKUP(F590,'Bibliothèque transporteurs'!C:C,'Bibliothèque transporteurs'!E:E))</f>
        <v>CHRONOPOST</v>
      </c>
      <c r="W590">
        <f t="shared" si="55"/>
        <v>6.38</v>
      </c>
      <c r="Y590" s="118">
        <f t="shared" si="60"/>
        <v>6.38</v>
      </c>
      <c r="Z590" s="118" t="str">
        <f t="shared" si="57"/>
        <v>OK</v>
      </c>
    </row>
    <row r="591" spans="1:26" x14ac:dyDescent="0.2">
      <c r="A591" s="9">
        <f t="shared" si="58"/>
        <v>6.9033169892416817</v>
      </c>
      <c r="B591" s="9">
        <f t="shared" si="59"/>
        <v>6.38</v>
      </c>
      <c r="C591" s="9">
        <f t="shared" si="56"/>
        <v>5.88</v>
      </c>
      <c r="D591" s="8">
        <v>6235</v>
      </c>
      <c r="E591" t="s">
        <v>859</v>
      </c>
      <c r="F591">
        <v>86</v>
      </c>
      <c r="G591" t="s">
        <v>25</v>
      </c>
      <c r="H591" t="s">
        <v>28</v>
      </c>
      <c r="O591">
        <v>5.88</v>
      </c>
      <c r="S591">
        <f>_xlfn.XLOOKUP(E591,'Facture Chronopost'!L:L,'Facture Chronopost'!AA:AA,"")</f>
        <v>0.5</v>
      </c>
      <c r="T591">
        <f>IF(COUNTIF('Bibliothèque transporteurs'!C:C,F591)=0,"inconnu",_xlfn.XLOOKUP(F591,'Bibliothèque transporteurs'!C:C,'Bibliothèque transporteurs'!A:A))</f>
        <v>86</v>
      </c>
      <c r="U591">
        <f>IF(OR(F591="6C",F591="6B"),_xlfn.XLOOKUP(E591,'Facture Chronopost'!L:L,'Facture Chronopost'!X:X),IF(OR(F591=17,F591=44),F591&amp;"_"&amp;H591,IF(COUNTIF('Bibliothèque transporteurs'!C:C,F591)=0,"inconnu",_xlfn.XLOOKUP(F591,'Bibliothèque transporteurs'!C:C,'Bibliothèque transporteurs'!B:B))))</f>
        <v>86</v>
      </c>
      <c r="V591" t="str">
        <f>IF(COUNTIF('Bibliothèque transporteurs'!C:C,F591)=0,"inconnu",_xlfn.XLOOKUP(F591,'Bibliothèque transporteurs'!C:C,'Bibliothèque transporteurs'!E:E))</f>
        <v>CHRONOPOST</v>
      </c>
      <c r="W591">
        <f t="shared" ref="W591:W654" si="61">IF(T591="FR_2SHOP",O591,IF(O591=0,0,ROUNDUP(O591/C591*B591,2)))</f>
        <v>6.38</v>
      </c>
      <c r="Y591" s="118">
        <f t="shared" si="60"/>
        <v>6.38</v>
      </c>
      <c r="Z591" s="118" t="str">
        <f t="shared" si="57"/>
        <v>OK</v>
      </c>
    </row>
    <row r="592" spans="1:26" x14ac:dyDescent="0.2">
      <c r="A592" s="9">
        <f t="shared" si="58"/>
        <v>5.3770734371984528</v>
      </c>
      <c r="B592" s="9">
        <f t="shared" si="59"/>
        <v>5.08</v>
      </c>
      <c r="C592" s="9">
        <f t="shared" si="56"/>
        <v>4.58</v>
      </c>
      <c r="D592" s="8">
        <v>6235</v>
      </c>
      <c r="E592" t="s">
        <v>894</v>
      </c>
      <c r="F592">
        <v>86</v>
      </c>
      <c r="G592" t="s">
        <v>25</v>
      </c>
      <c r="H592" t="s">
        <v>28</v>
      </c>
      <c r="O592">
        <v>4.58</v>
      </c>
      <c r="S592">
        <f>_xlfn.XLOOKUP(E592,'Facture Chronopost'!L:L,'Facture Chronopost'!AA:AA,"")</f>
        <v>0.5</v>
      </c>
      <c r="T592">
        <f>IF(COUNTIF('Bibliothèque transporteurs'!C:C,F592)=0,"inconnu",_xlfn.XLOOKUP(F592,'Bibliothèque transporteurs'!C:C,'Bibliothèque transporteurs'!A:A))</f>
        <v>86</v>
      </c>
      <c r="U592">
        <f>IF(OR(F592="6C",F592="6B"),_xlfn.XLOOKUP(E592,'Facture Chronopost'!L:L,'Facture Chronopost'!X:X),IF(OR(F592=17,F592=44),F592&amp;"_"&amp;H592,IF(COUNTIF('Bibliothèque transporteurs'!C:C,F592)=0,"inconnu",_xlfn.XLOOKUP(F592,'Bibliothèque transporteurs'!C:C,'Bibliothèque transporteurs'!B:B))))</f>
        <v>86</v>
      </c>
      <c r="V592" t="str">
        <f>IF(COUNTIF('Bibliothèque transporteurs'!C:C,F592)=0,"inconnu",_xlfn.XLOOKUP(F592,'Bibliothèque transporteurs'!C:C,'Bibliothèque transporteurs'!E:E))</f>
        <v>CHRONOPOST</v>
      </c>
      <c r="W592">
        <f t="shared" si="61"/>
        <v>5.08</v>
      </c>
      <c r="Y592" s="118">
        <f t="shared" si="60"/>
        <v>5.08</v>
      </c>
      <c r="Z592" s="118" t="str">
        <f t="shared" si="57"/>
        <v>OK</v>
      </c>
    </row>
    <row r="593" spans="1:26" x14ac:dyDescent="0.2">
      <c r="A593" s="9">
        <f t="shared" si="58"/>
        <v>6.9033169892416817</v>
      </c>
      <c r="B593" s="9">
        <f t="shared" si="59"/>
        <v>6.38</v>
      </c>
      <c r="C593" s="9">
        <f t="shared" si="56"/>
        <v>5.88</v>
      </c>
      <c r="D593" s="8">
        <v>6235</v>
      </c>
      <c r="E593" t="s">
        <v>901</v>
      </c>
      <c r="F593">
        <v>86</v>
      </c>
      <c r="G593" t="s">
        <v>25</v>
      </c>
      <c r="H593" t="s">
        <v>28</v>
      </c>
      <c r="O593">
        <v>5.88</v>
      </c>
      <c r="S593">
        <f>_xlfn.XLOOKUP(E593,'Facture Chronopost'!L:L,'Facture Chronopost'!AA:AA,"")</f>
        <v>0.5</v>
      </c>
      <c r="T593">
        <f>IF(COUNTIF('Bibliothèque transporteurs'!C:C,F593)=0,"inconnu",_xlfn.XLOOKUP(F593,'Bibliothèque transporteurs'!C:C,'Bibliothèque transporteurs'!A:A))</f>
        <v>86</v>
      </c>
      <c r="U593">
        <f>IF(OR(F593="6C",F593="6B"),_xlfn.XLOOKUP(E593,'Facture Chronopost'!L:L,'Facture Chronopost'!X:X),IF(OR(F593=17,F593=44),F593&amp;"_"&amp;H593,IF(COUNTIF('Bibliothèque transporteurs'!C:C,F593)=0,"inconnu",_xlfn.XLOOKUP(F593,'Bibliothèque transporteurs'!C:C,'Bibliothèque transporteurs'!B:B))))</f>
        <v>86</v>
      </c>
      <c r="V593" t="str">
        <f>IF(COUNTIF('Bibliothèque transporteurs'!C:C,F593)=0,"inconnu",_xlfn.XLOOKUP(F593,'Bibliothèque transporteurs'!C:C,'Bibliothèque transporteurs'!E:E))</f>
        <v>CHRONOPOST</v>
      </c>
      <c r="W593">
        <f t="shared" si="61"/>
        <v>6.38</v>
      </c>
      <c r="Y593" s="118">
        <f t="shared" si="60"/>
        <v>6.38</v>
      </c>
      <c r="Z593" s="118" t="str">
        <f t="shared" si="57"/>
        <v>OK</v>
      </c>
    </row>
    <row r="594" spans="1:26" x14ac:dyDescent="0.2">
      <c r="A594" s="9">
        <f t="shared" si="58"/>
        <v>6.9033169892416817</v>
      </c>
      <c r="B594" s="9">
        <f t="shared" si="59"/>
        <v>6.38</v>
      </c>
      <c r="C594" s="9">
        <f t="shared" si="56"/>
        <v>5.88</v>
      </c>
      <c r="D594" s="8">
        <v>6235</v>
      </c>
      <c r="E594" t="s">
        <v>841</v>
      </c>
      <c r="F594">
        <v>86</v>
      </c>
      <c r="G594" t="s">
        <v>25</v>
      </c>
      <c r="H594" t="s">
        <v>28</v>
      </c>
      <c r="O594">
        <v>5.88</v>
      </c>
      <c r="S594">
        <f>_xlfn.XLOOKUP(E594,'Facture Chronopost'!L:L,'Facture Chronopost'!AA:AA,"")</f>
        <v>0.5</v>
      </c>
      <c r="T594">
        <f>IF(COUNTIF('Bibliothèque transporteurs'!C:C,F594)=0,"inconnu",_xlfn.XLOOKUP(F594,'Bibliothèque transporteurs'!C:C,'Bibliothèque transporteurs'!A:A))</f>
        <v>86</v>
      </c>
      <c r="U594">
        <f>IF(OR(F594="6C",F594="6B"),_xlfn.XLOOKUP(E594,'Facture Chronopost'!L:L,'Facture Chronopost'!X:X),IF(OR(F594=17,F594=44),F594&amp;"_"&amp;H594,IF(COUNTIF('Bibliothèque transporteurs'!C:C,F594)=0,"inconnu",_xlfn.XLOOKUP(F594,'Bibliothèque transporteurs'!C:C,'Bibliothèque transporteurs'!B:B))))</f>
        <v>86</v>
      </c>
      <c r="V594" t="str">
        <f>IF(COUNTIF('Bibliothèque transporteurs'!C:C,F594)=0,"inconnu",_xlfn.XLOOKUP(F594,'Bibliothèque transporteurs'!C:C,'Bibliothèque transporteurs'!E:E))</f>
        <v>CHRONOPOST</v>
      </c>
      <c r="W594">
        <f t="shared" si="61"/>
        <v>6.38</v>
      </c>
      <c r="Y594" s="118">
        <f t="shared" si="60"/>
        <v>6.38</v>
      </c>
      <c r="Z594" s="118" t="str">
        <f t="shared" si="57"/>
        <v>OK</v>
      </c>
    </row>
    <row r="595" spans="1:26" x14ac:dyDescent="0.2">
      <c r="A595" s="9">
        <f t="shared" si="58"/>
        <v>4.9896423816797872</v>
      </c>
      <c r="B595" s="9">
        <f t="shared" si="59"/>
        <v>4.75</v>
      </c>
      <c r="C595" s="9">
        <f t="shared" si="56"/>
        <v>4.25</v>
      </c>
      <c r="D595" s="8">
        <v>6235</v>
      </c>
      <c r="E595" t="s">
        <v>830</v>
      </c>
      <c r="F595">
        <v>86</v>
      </c>
      <c r="G595" t="s">
        <v>25</v>
      </c>
      <c r="H595" t="s">
        <v>212</v>
      </c>
      <c r="O595">
        <v>4.25</v>
      </c>
      <c r="S595">
        <f>_xlfn.XLOOKUP(E595,'Facture Chronopost'!L:L,'Facture Chronopost'!AA:AA,"")</f>
        <v>0.5</v>
      </c>
      <c r="T595">
        <f>IF(COUNTIF('Bibliothèque transporteurs'!C:C,F595)=0,"inconnu",_xlfn.XLOOKUP(F595,'Bibliothèque transporteurs'!C:C,'Bibliothèque transporteurs'!A:A))</f>
        <v>86</v>
      </c>
      <c r="U595">
        <f>IF(OR(F595="6C",F595="6B"),_xlfn.XLOOKUP(E595,'Facture Chronopost'!L:L,'Facture Chronopost'!X:X),IF(OR(F595=17,F595=44),F595&amp;"_"&amp;H595,IF(COUNTIF('Bibliothèque transporteurs'!C:C,F595)=0,"inconnu",_xlfn.XLOOKUP(F595,'Bibliothèque transporteurs'!C:C,'Bibliothèque transporteurs'!B:B))))</f>
        <v>86</v>
      </c>
      <c r="V595" t="str">
        <f>IF(COUNTIF('Bibliothèque transporteurs'!C:C,F595)=0,"inconnu",_xlfn.XLOOKUP(F595,'Bibliothèque transporteurs'!C:C,'Bibliothèque transporteurs'!E:E))</f>
        <v>CHRONOPOST</v>
      </c>
      <c r="W595">
        <f t="shared" si="61"/>
        <v>4.75</v>
      </c>
      <c r="Y595" s="118">
        <f t="shared" si="60"/>
        <v>4.75</v>
      </c>
      <c r="Z595" s="118" t="str">
        <f t="shared" si="57"/>
        <v>OK</v>
      </c>
    </row>
    <row r="596" spans="1:26" x14ac:dyDescent="0.2">
      <c r="A596" s="9">
        <f t="shared" si="58"/>
        <v>4.9896423816797872</v>
      </c>
      <c r="B596" s="9">
        <f t="shared" si="59"/>
        <v>4.75</v>
      </c>
      <c r="C596" s="9">
        <f t="shared" si="56"/>
        <v>4.25</v>
      </c>
      <c r="D596" s="8">
        <v>6235</v>
      </c>
      <c r="E596" t="s">
        <v>914</v>
      </c>
      <c r="F596">
        <v>86</v>
      </c>
      <c r="G596" t="s">
        <v>25</v>
      </c>
      <c r="H596" t="s">
        <v>28</v>
      </c>
      <c r="O596">
        <v>4.25</v>
      </c>
      <c r="S596">
        <f>_xlfn.XLOOKUP(E596,'Facture Chronopost'!L:L,'Facture Chronopost'!AA:AA,"")</f>
        <v>0.5</v>
      </c>
      <c r="T596">
        <f>IF(COUNTIF('Bibliothèque transporteurs'!C:C,F596)=0,"inconnu",_xlfn.XLOOKUP(F596,'Bibliothèque transporteurs'!C:C,'Bibliothèque transporteurs'!A:A))</f>
        <v>86</v>
      </c>
      <c r="U596">
        <f>IF(OR(F596="6C",F596="6B"),_xlfn.XLOOKUP(E596,'Facture Chronopost'!L:L,'Facture Chronopost'!X:X),IF(OR(F596=17,F596=44),F596&amp;"_"&amp;H596,IF(COUNTIF('Bibliothèque transporteurs'!C:C,F596)=0,"inconnu",_xlfn.XLOOKUP(F596,'Bibliothèque transporteurs'!C:C,'Bibliothèque transporteurs'!B:B))))</f>
        <v>86</v>
      </c>
      <c r="V596" t="str">
        <f>IF(COUNTIF('Bibliothèque transporteurs'!C:C,F596)=0,"inconnu",_xlfn.XLOOKUP(F596,'Bibliothèque transporteurs'!C:C,'Bibliothèque transporteurs'!E:E))</f>
        <v>CHRONOPOST</v>
      </c>
      <c r="W596">
        <f t="shared" si="61"/>
        <v>4.75</v>
      </c>
      <c r="Y596" s="118">
        <f t="shared" si="60"/>
        <v>4.75</v>
      </c>
      <c r="Z596" s="118" t="str">
        <f t="shared" si="57"/>
        <v>OK</v>
      </c>
    </row>
    <row r="597" spans="1:26" x14ac:dyDescent="0.2">
      <c r="A597" s="9">
        <f t="shared" si="58"/>
        <v>4.9896423816797872</v>
      </c>
      <c r="B597" s="9">
        <f t="shared" si="59"/>
        <v>4.75</v>
      </c>
      <c r="C597" s="9">
        <f t="shared" si="56"/>
        <v>4.25</v>
      </c>
      <c r="D597" s="8">
        <v>6235</v>
      </c>
      <c r="E597" t="s">
        <v>905</v>
      </c>
      <c r="F597">
        <v>86</v>
      </c>
      <c r="G597" t="s">
        <v>25</v>
      </c>
      <c r="H597" t="s">
        <v>28</v>
      </c>
      <c r="O597">
        <v>4.25</v>
      </c>
      <c r="S597">
        <f>_xlfn.XLOOKUP(E597,'Facture Chronopost'!L:L,'Facture Chronopost'!AA:AA,"")</f>
        <v>0.5</v>
      </c>
      <c r="T597">
        <f>IF(COUNTIF('Bibliothèque transporteurs'!C:C,F597)=0,"inconnu",_xlfn.XLOOKUP(F597,'Bibliothèque transporteurs'!C:C,'Bibliothèque transporteurs'!A:A))</f>
        <v>86</v>
      </c>
      <c r="U597">
        <f>IF(OR(F597="6C",F597="6B"),_xlfn.XLOOKUP(E597,'Facture Chronopost'!L:L,'Facture Chronopost'!X:X),IF(OR(F597=17,F597=44),F597&amp;"_"&amp;H597,IF(COUNTIF('Bibliothèque transporteurs'!C:C,F597)=0,"inconnu",_xlfn.XLOOKUP(F597,'Bibliothèque transporteurs'!C:C,'Bibliothèque transporteurs'!B:B))))</f>
        <v>86</v>
      </c>
      <c r="V597" t="str">
        <f>IF(COUNTIF('Bibliothèque transporteurs'!C:C,F597)=0,"inconnu",_xlfn.XLOOKUP(F597,'Bibliothèque transporteurs'!C:C,'Bibliothèque transporteurs'!E:E))</f>
        <v>CHRONOPOST</v>
      </c>
      <c r="W597">
        <f t="shared" si="61"/>
        <v>4.75</v>
      </c>
      <c r="Y597" s="118">
        <f t="shared" si="60"/>
        <v>4.75</v>
      </c>
      <c r="Z597" s="118" t="str">
        <f t="shared" si="57"/>
        <v>OK</v>
      </c>
    </row>
    <row r="598" spans="1:26" x14ac:dyDescent="0.2">
      <c r="A598" s="9">
        <f t="shared" si="58"/>
        <v>4.9896423816797872</v>
      </c>
      <c r="B598" s="9">
        <f t="shared" si="59"/>
        <v>4.75</v>
      </c>
      <c r="C598" s="9">
        <f t="shared" si="56"/>
        <v>4.25</v>
      </c>
      <c r="D598" s="8">
        <v>9512</v>
      </c>
      <c r="E598" t="s">
        <v>838</v>
      </c>
      <c r="F598">
        <v>86</v>
      </c>
      <c r="G598" t="s">
        <v>25</v>
      </c>
      <c r="H598" t="s">
        <v>28</v>
      </c>
      <c r="O598">
        <v>4.25</v>
      </c>
      <c r="S598">
        <f>_xlfn.XLOOKUP(E598,'Facture Chronopost'!L:L,'Facture Chronopost'!AA:AA,"")</f>
        <v>0.5</v>
      </c>
      <c r="T598">
        <f>IF(COUNTIF('Bibliothèque transporteurs'!C:C,F598)=0,"inconnu",_xlfn.XLOOKUP(F598,'Bibliothèque transporteurs'!C:C,'Bibliothèque transporteurs'!A:A))</f>
        <v>86</v>
      </c>
      <c r="U598">
        <f>IF(OR(F598="6C",F598="6B"),_xlfn.XLOOKUP(E598,'Facture Chronopost'!L:L,'Facture Chronopost'!X:X),IF(OR(F598=17,F598=44),F598&amp;"_"&amp;H598,IF(COUNTIF('Bibliothèque transporteurs'!C:C,F598)=0,"inconnu",_xlfn.XLOOKUP(F598,'Bibliothèque transporteurs'!C:C,'Bibliothèque transporteurs'!B:B))))</f>
        <v>86</v>
      </c>
      <c r="V598" t="str">
        <f>IF(COUNTIF('Bibliothèque transporteurs'!C:C,F598)=0,"inconnu",_xlfn.XLOOKUP(F598,'Bibliothèque transporteurs'!C:C,'Bibliothèque transporteurs'!E:E))</f>
        <v>CHRONOPOST</v>
      </c>
      <c r="W598">
        <f t="shared" si="61"/>
        <v>4.75</v>
      </c>
      <c r="Y598" s="118">
        <f t="shared" si="60"/>
        <v>4.75</v>
      </c>
      <c r="Z598" s="118" t="str">
        <f t="shared" si="57"/>
        <v>OK</v>
      </c>
    </row>
    <row r="599" spans="1:26" x14ac:dyDescent="0.2">
      <c r="A599" s="9">
        <f t="shared" si="58"/>
        <v>4.9896423816797872</v>
      </c>
      <c r="B599" s="9">
        <f t="shared" si="59"/>
        <v>4.75</v>
      </c>
      <c r="C599" s="9">
        <f t="shared" si="56"/>
        <v>4.25</v>
      </c>
      <c r="D599" s="8">
        <v>6235</v>
      </c>
      <c r="E599" t="s">
        <v>884</v>
      </c>
      <c r="F599">
        <v>86</v>
      </c>
      <c r="G599" t="s">
        <v>25</v>
      </c>
      <c r="H599" t="s">
        <v>28</v>
      </c>
      <c r="O599">
        <v>4.25</v>
      </c>
      <c r="S599">
        <f>_xlfn.XLOOKUP(E599,'Facture Chronopost'!L:L,'Facture Chronopost'!AA:AA,"")</f>
        <v>0.5</v>
      </c>
      <c r="T599">
        <f>IF(COUNTIF('Bibliothèque transporteurs'!C:C,F599)=0,"inconnu",_xlfn.XLOOKUP(F599,'Bibliothèque transporteurs'!C:C,'Bibliothèque transporteurs'!A:A))</f>
        <v>86</v>
      </c>
      <c r="U599">
        <f>IF(OR(F599="6C",F599="6B"),_xlfn.XLOOKUP(E599,'Facture Chronopost'!L:L,'Facture Chronopost'!X:X),IF(OR(F599=17,F599=44),F599&amp;"_"&amp;H599,IF(COUNTIF('Bibliothèque transporteurs'!C:C,F599)=0,"inconnu",_xlfn.XLOOKUP(F599,'Bibliothèque transporteurs'!C:C,'Bibliothèque transporteurs'!B:B))))</f>
        <v>86</v>
      </c>
      <c r="V599" t="str">
        <f>IF(COUNTIF('Bibliothèque transporteurs'!C:C,F599)=0,"inconnu",_xlfn.XLOOKUP(F599,'Bibliothèque transporteurs'!C:C,'Bibliothèque transporteurs'!E:E))</f>
        <v>CHRONOPOST</v>
      </c>
      <c r="W599">
        <f t="shared" si="61"/>
        <v>4.75</v>
      </c>
      <c r="Y599" s="118">
        <f t="shared" si="60"/>
        <v>4.75</v>
      </c>
      <c r="Z599" s="118" t="str">
        <f t="shared" si="57"/>
        <v>OK</v>
      </c>
    </row>
    <row r="600" spans="1:26" x14ac:dyDescent="0.2">
      <c r="A600" s="9">
        <f t="shared" si="58"/>
        <v>4.9896423816797872</v>
      </c>
      <c r="B600" s="9">
        <f t="shared" si="59"/>
        <v>4.75</v>
      </c>
      <c r="C600" s="9">
        <f t="shared" si="56"/>
        <v>4.25</v>
      </c>
      <c r="D600" s="8">
        <v>6235</v>
      </c>
      <c r="E600" t="s">
        <v>934</v>
      </c>
      <c r="F600">
        <v>86</v>
      </c>
      <c r="G600" t="s">
        <v>25</v>
      </c>
      <c r="H600" t="s">
        <v>28</v>
      </c>
      <c r="O600">
        <v>4.25</v>
      </c>
      <c r="S600">
        <f>_xlfn.XLOOKUP(E600,'Facture Chronopost'!L:L,'Facture Chronopost'!AA:AA,"")</f>
        <v>0.5</v>
      </c>
      <c r="T600">
        <f>IF(COUNTIF('Bibliothèque transporteurs'!C:C,F600)=0,"inconnu",_xlfn.XLOOKUP(F600,'Bibliothèque transporteurs'!C:C,'Bibliothèque transporteurs'!A:A))</f>
        <v>86</v>
      </c>
      <c r="U600">
        <f>IF(OR(F600="6C",F600="6B"),_xlfn.XLOOKUP(E600,'Facture Chronopost'!L:L,'Facture Chronopost'!X:X),IF(OR(F600=17,F600=44),F600&amp;"_"&amp;H600,IF(COUNTIF('Bibliothèque transporteurs'!C:C,F600)=0,"inconnu",_xlfn.XLOOKUP(F600,'Bibliothèque transporteurs'!C:C,'Bibliothèque transporteurs'!B:B))))</f>
        <v>86</v>
      </c>
      <c r="V600" t="str">
        <f>IF(COUNTIF('Bibliothèque transporteurs'!C:C,F600)=0,"inconnu",_xlfn.XLOOKUP(F600,'Bibliothèque transporteurs'!C:C,'Bibliothèque transporteurs'!E:E))</f>
        <v>CHRONOPOST</v>
      </c>
      <c r="W600">
        <f t="shared" si="61"/>
        <v>4.75</v>
      </c>
      <c r="Y600" s="118">
        <f t="shared" si="60"/>
        <v>4.75</v>
      </c>
      <c r="Z600" s="118" t="str">
        <f t="shared" si="57"/>
        <v>OK</v>
      </c>
    </row>
    <row r="601" spans="1:26" x14ac:dyDescent="0.2">
      <c r="A601" s="9">
        <f t="shared" si="58"/>
        <v>4.9896423816797872</v>
      </c>
      <c r="B601" s="9">
        <f t="shared" si="59"/>
        <v>4.75</v>
      </c>
      <c r="C601" s="9">
        <f t="shared" si="56"/>
        <v>4.25</v>
      </c>
      <c r="D601" s="8">
        <v>6235</v>
      </c>
      <c r="E601" t="s">
        <v>940</v>
      </c>
      <c r="F601">
        <v>86</v>
      </c>
      <c r="G601" t="s">
        <v>25</v>
      </c>
      <c r="H601" t="s">
        <v>28</v>
      </c>
      <c r="O601">
        <v>4.25</v>
      </c>
      <c r="S601">
        <f>_xlfn.XLOOKUP(E601,'Facture Chronopost'!L:L,'Facture Chronopost'!AA:AA,"")</f>
        <v>0.5</v>
      </c>
      <c r="T601">
        <f>IF(COUNTIF('Bibliothèque transporteurs'!C:C,F601)=0,"inconnu",_xlfn.XLOOKUP(F601,'Bibliothèque transporteurs'!C:C,'Bibliothèque transporteurs'!A:A))</f>
        <v>86</v>
      </c>
      <c r="U601">
        <f>IF(OR(F601="6C",F601="6B"),_xlfn.XLOOKUP(E601,'Facture Chronopost'!L:L,'Facture Chronopost'!X:X),IF(OR(F601=17,F601=44),F601&amp;"_"&amp;H601,IF(COUNTIF('Bibliothèque transporteurs'!C:C,F601)=0,"inconnu",_xlfn.XLOOKUP(F601,'Bibliothèque transporteurs'!C:C,'Bibliothèque transporteurs'!B:B))))</f>
        <v>86</v>
      </c>
      <c r="V601" t="str">
        <f>IF(COUNTIF('Bibliothèque transporteurs'!C:C,F601)=0,"inconnu",_xlfn.XLOOKUP(F601,'Bibliothèque transporteurs'!C:C,'Bibliothèque transporteurs'!E:E))</f>
        <v>CHRONOPOST</v>
      </c>
      <c r="W601">
        <f t="shared" si="61"/>
        <v>4.75</v>
      </c>
      <c r="Y601" s="118">
        <f t="shared" si="60"/>
        <v>4.75</v>
      </c>
      <c r="Z601" s="118" t="str">
        <f t="shared" si="57"/>
        <v>OK</v>
      </c>
    </row>
    <row r="602" spans="1:26" x14ac:dyDescent="0.2">
      <c r="A602" s="9">
        <f t="shared" si="58"/>
        <v>4.9896423816797872</v>
      </c>
      <c r="B602" s="9">
        <f t="shared" si="59"/>
        <v>4.75</v>
      </c>
      <c r="C602" s="9">
        <f t="shared" si="56"/>
        <v>4.25</v>
      </c>
      <c r="D602" s="8">
        <v>6235</v>
      </c>
      <c r="E602" t="s">
        <v>959</v>
      </c>
      <c r="F602">
        <v>86</v>
      </c>
      <c r="G602" t="s">
        <v>25</v>
      </c>
      <c r="H602" t="s">
        <v>28</v>
      </c>
      <c r="O602">
        <v>4.25</v>
      </c>
      <c r="S602">
        <f>_xlfn.XLOOKUP(E602,'Facture Chronopost'!L:L,'Facture Chronopost'!AA:AA,"")</f>
        <v>0.5</v>
      </c>
      <c r="T602">
        <f>IF(COUNTIF('Bibliothèque transporteurs'!C:C,F602)=0,"inconnu",_xlfn.XLOOKUP(F602,'Bibliothèque transporteurs'!C:C,'Bibliothèque transporteurs'!A:A))</f>
        <v>86</v>
      </c>
      <c r="U602">
        <f>IF(OR(F602="6C",F602="6B"),_xlfn.XLOOKUP(E602,'Facture Chronopost'!L:L,'Facture Chronopost'!X:X),IF(OR(F602=17,F602=44),F602&amp;"_"&amp;H602,IF(COUNTIF('Bibliothèque transporteurs'!C:C,F602)=0,"inconnu",_xlfn.XLOOKUP(F602,'Bibliothèque transporteurs'!C:C,'Bibliothèque transporteurs'!B:B))))</f>
        <v>86</v>
      </c>
      <c r="V602" t="str">
        <f>IF(COUNTIF('Bibliothèque transporteurs'!C:C,F602)=0,"inconnu",_xlfn.XLOOKUP(F602,'Bibliothèque transporteurs'!C:C,'Bibliothèque transporteurs'!E:E))</f>
        <v>CHRONOPOST</v>
      </c>
      <c r="W602">
        <f t="shared" si="61"/>
        <v>4.75</v>
      </c>
      <c r="Y602" s="118">
        <f t="shared" si="60"/>
        <v>4.75</v>
      </c>
      <c r="Z602" s="118" t="str">
        <f t="shared" si="57"/>
        <v>OK</v>
      </c>
    </row>
    <row r="603" spans="1:26" x14ac:dyDescent="0.2">
      <c r="A603" s="9">
        <f t="shared" si="58"/>
        <v>4.9896423816797872</v>
      </c>
      <c r="B603" s="9">
        <f t="shared" si="59"/>
        <v>4.75</v>
      </c>
      <c r="C603" s="9">
        <f t="shared" si="56"/>
        <v>4.25</v>
      </c>
      <c r="D603" s="8">
        <v>6235</v>
      </c>
      <c r="E603" t="s">
        <v>946</v>
      </c>
      <c r="F603">
        <v>86</v>
      </c>
      <c r="G603" t="s">
        <v>25</v>
      </c>
      <c r="H603" t="s">
        <v>28</v>
      </c>
      <c r="O603">
        <v>4.25</v>
      </c>
      <c r="S603">
        <f>_xlfn.XLOOKUP(E603,'Facture Chronopost'!L:L,'Facture Chronopost'!AA:AA,"")</f>
        <v>0.5</v>
      </c>
      <c r="T603">
        <f>IF(COUNTIF('Bibliothèque transporteurs'!C:C,F603)=0,"inconnu",_xlfn.XLOOKUP(F603,'Bibliothèque transporteurs'!C:C,'Bibliothèque transporteurs'!A:A))</f>
        <v>86</v>
      </c>
      <c r="U603">
        <f>IF(OR(F603="6C",F603="6B"),_xlfn.XLOOKUP(E603,'Facture Chronopost'!L:L,'Facture Chronopost'!X:X),IF(OR(F603=17,F603=44),F603&amp;"_"&amp;H603,IF(COUNTIF('Bibliothèque transporteurs'!C:C,F603)=0,"inconnu",_xlfn.XLOOKUP(F603,'Bibliothèque transporteurs'!C:C,'Bibliothèque transporteurs'!B:B))))</f>
        <v>86</v>
      </c>
      <c r="V603" t="str">
        <f>IF(COUNTIF('Bibliothèque transporteurs'!C:C,F603)=0,"inconnu",_xlfn.XLOOKUP(F603,'Bibliothèque transporteurs'!C:C,'Bibliothèque transporteurs'!E:E))</f>
        <v>CHRONOPOST</v>
      </c>
      <c r="W603">
        <f t="shared" si="61"/>
        <v>4.75</v>
      </c>
      <c r="Y603" s="118">
        <f t="shared" si="60"/>
        <v>4.75</v>
      </c>
      <c r="Z603" s="118" t="str">
        <f t="shared" si="57"/>
        <v>OK</v>
      </c>
    </row>
    <row r="604" spans="1:26" x14ac:dyDescent="0.2">
      <c r="A604" s="9">
        <f t="shared" si="58"/>
        <v>9.8971024182495544</v>
      </c>
      <c r="B604" s="9">
        <f t="shared" si="59"/>
        <v>8.93</v>
      </c>
      <c r="C604" s="9">
        <f t="shared" si="56"/>
        <v>8.43</v>
      </c>
      <c r="D604" s="8">
        <v>6235</v>
      </c>
      <c r="E604" t="s">
        <v>949</v>
      </c>
      <c r="F604">
        <v>86</v>
      </c>
      <c r="G604" t="s">
        <v>25</v>
      </c>
      <c r="H604" t="s">
        <v>28</v>
      </c>
      <c r="O604">
        <v>8.43</v>
      </c>
      <c r="S604">
        <f>_xlfn.XLOOKUP(E604,'Facture Chronopost'!L:L,'Facture Chronopost'!AA:AA,"")</f>
        <v>0.5</v>
      </c>
      <c r="T604">
        <f>IF(COUNTIF('Bibliothèque transporteurs'!C:C,F604)=0,"inconnu",_xlfn.XLOOKUP(F604,'Bibliothèque transporteurs'!C:C,'Bibliothèque transporteurs'!A:A))</f>
        <v>86</v>
      </c>
      <c r="U604">
        <f>IF(OR(F604="6C",F604="6B"),_xlfn.XLOOKUP(E604,'Facture Chronopost'!L:L,'Facture Chronopost'!X:X),IF(OR(F604=17,F604=44),F604&amp;"_"&amp;H604,IF(COUNTIF('Bibliothèque transporteurs'!C:C,F604)=0,"inconnu",_xlfn.XLOOKUP(F604,'Bibliothèque transporteurs'!C:C,'Bibliothèque transporteurs'!B:B))))</f>
        <v>86</v>
      </c>
      <c r="V604" t="str">
        <f>IF(COUNTIF('Bibliothèque transporteurs'!C:C,F604)=0,"inconnu",_xlfn.XLOOKUP(F604,'Bibliothèque transporteurs'!C:C,'Bibliothèque transporteurs'!E:E))</f>
        <v>CHRONOPOST</v>
      </c>
      <c r="W604">
        <f t="shared" si="61"/>
        <v>8.93</v>
      </c>
      <c r="Y604" s="118">
        <f t="shared" si="60"/>
        <v>8.93</v>
      </c>
      <c r="Z604" s="118" t="str">
        <f t="shared" si="57"/>
        <v>OK</v>
      </c>
    </row>
    <row r="605" spans="1:26" x14ac:dyDescent="0.2">
      <c r="A605" s="9">
        <f t="shared" si="58"/>
        <v>10.89503089458551</v>
      </c>
      <c r="B605" s="9">
        <f t="shared" si="59"/>
        <v>9.7799999999999994</v>
      </c>
      <c r="C605" s="9">
        <f t="shared" si="56"/>
        <v>9.2799999999999994</v>
      </c>
      <c r="D605" s="8">
        <v>6235</v>
      </c>
      <c r="E605" t="s">
        <v>964</v>
      </c>
      <c r="F605">
        <v>86</v>
      </c>
      <c r="G605" t="s">
        <v>25</v>
      </c>
      <c r="H605" t="s">
        <v>28</v>
      </c>
      <c r="O605">
        <v>9.2799999999999994</v>
      </c>
      <c r="S605">
        <f>_xlfn.XLOOKUP(E605,'Facture Chronopost'!L:L,'Facture Chronopost'!AA:AA,"")</f>
        <v>0.5</v>
      </c>
      <c r="T605">
        <f>IF(COUNTIF('Bibliothèque transporteurs'!C:C,F605)=0,"inconnu",_xlfn.XLOOKUP(F605,'Bibliothèque transporteurs'!C:C,'Bibliothèque transporteurs'!A:A))</f>
        <v>86</v>
      </c>
      <c r="U605">
        <f>IF(OR(F605="6C",F605="6B"),_xlfn.XLOOKUP(E605,'Facture Chronopost'!L:L,'Facture Chronopost'!X:X),IF(OR(F605=17,F605=44),F605&amp;"_"&amp;H605,IF(COUNTIF('Bibliothèque transporteurs'!C:C,F605)=0,"inconnu",_xlfn.XLOOKUP(F605,'Bibliothèque transporteurs'!C:C,'Bibliothèque transporteurs'!B:B))))</f>
        <v>86</v>
      </c>
      <c r="V605" t="str">
        <f>IF(COUNTIF('Bibliothèque transporteurs'!C:C,F605)=0,"inconnu",_xlfn.XLOOKUP(F605,'Bibliothèque transporteurs'!C:C,'Bibliothèque transporteurs'!E:E))</f>
        <v>CHRONOPOST</v>
      </c>
      <c r="W605">
        <f t="shared" si="61"/>
        <v>9.7799999999999994</v>
      </c>
      <c r="Y605" s="118">
        <f t="shared" si="60"/>
        <v>9.7799999999999994</v>
      </c>
      <c r="Z605" s="118" t="str">
        <f t="shared" si="57"/>
        <v>OK</v>
      </c>
    </row>
    <row r="606" spans="1:26" x14ac:dyDescent="0.2">
      <c r="A606" s="9">
        <f t="shared" si="58"/>
        <v>4.9896423816797872</v>
      </c>
      <c r="B606" s="9">
        <f t="shared" si="59"/>
        <v>4.75</v>
      </c>
      <c r="C606" s="9">
        <f t="shared" si="56"/>
        <v>4.25</v>
      </c>
      <c r="D606" s="8">
        <v>6235</v>
      </c>
      <c r="E606" t="s">
        <v>954</v>
      </c>
      <c r="F606">
        <v>86</v>
      </c>
      <c r="G606" t="s">
        <v>25</v>
      </c>
      <c r="H606" t="s">
        <v>28</v>
      </c>
      <c r="O606">
        <v>4.25</v>
      </c>
      <c r="S606">
        <f>_xlfn.XLOOKUP(E606,'Facture Chronopost'!L:L,'Facture Chronopost'!AA:AA,"")</f>
        <v>0.5</v>
      </c>
      <c r="T606">
        <f>IF(COUNTIF('Bibliothèque transporteurs'!C:C,F606)=0,"inconnu",_xlfn.XLOOKUP(F606,'Bibliothèque transporteurs'!C:C,'Bibliothèque transporteurs'!A:A))</f>
        <v>86</v>
      </c>
      <c r="U606">
        <f>IF(OR(F606="6C",F606="6B"),_xlfn.XLOOKUP(E606,'Facture Chronopost'!L:L,'Facture Chronopost'!X:X),IF(OR(F606=17,F606=44),F606&amp;"_"&amp;H606,IF(COUNTIF('Bibliothèque transporteurs'!C:C,F606)=0,"inconnu",_xlfn.XLOOKUP(F606,'Bibliothèque transporteurs'!C:C,'Bibliothèque transporteurs'!B:B))))</f>
        <v>86</v>
      </c>
      <c r="V606" t="str">
        <f>IF(COUNTIF('Bibliothèque transporteurs'!C:C,F606)=0,"inconnu",_xlfn.XLOOKUP(F606,'Bibliothèque transporteurs'!C:C,'Bibliothèque transporteurs'!E:E))</f>
        <v>CHRONOPOST</v>
      </c>
      <c r="W606">
        <f t="shared" si="61"/>
        <v>4.75</v>
      </c>
      <c r="Y606" s="118">
        <f t="shared" si="60"/>
        <v>4.75</v>
      </c>
      <c r="Z606" s="118" t="str">
        <f t="shared" si="57"/>
        <v>OK</v>
      </c>
    </row>
    <row r="607" spans="1:26" x14ac:dyDescent="0.2">
      <c r="A607" s="9">
        <f t="shared" si="58"/>
        <v>4.9896423816797872</v>
      </c>
      <c r="B607" s="9">
        <f t="shared" si="59"/>
        <v>4.75</v>
      </c>
      <c r="C607" s="9">
        <f t="shared" si="56"/>
        <v>4.25</v>
      </c>
      <c r="D607" s="8">
        <v>6235</v>
      </c>
      <c r="E607" t="s">
        <v>978</v>
      </c>
      <c r="F607">
        <v>86</v>
      </c>
      <c r="G607" t="s">
        <v>25</v>
      </c>
      <c r="H607" t="s">
        <v>28</v>
      </c>
      <c r="O607">
        <v>4.25</v>
      </c>
      <c r="S607">
        <f>_xlfn.XLOOKUP(E607,'Facture Chronopost'!L:L,'Facture Chronopost'!AA:AA,"")</f>
        <v>0.5</v>
      </c>
      <c r="T607">
        <f>IF(COUNTIF('Bibliothèque transporteurs'!C:C,F607)=0,"inconnu",_xlfn.XLOOKUP(F607,'Bibliothèque transporteurs'!C:C,'Bibliothèque transporteurs'!A:A))</f>
        <v>86</v>
      </c>
      <c r="U607">
        <f>IF(OR(F607="6C",F607="6B"),_xlfn.XLOOKUP(E607,'Facture Chronopost'!L:L,'Facture Chronopost'!X:X),IF(OR(F607=17,F607=44),F607&amp;"_"&amp;H607,IF(COUNTIF('Bibliothèque transporteurs'!C:C,F607)=0,"inconnu",_xlfn.XLOOKUP(F607,'Bibliothèque transporteurs'!C:C,'Bibliothèque transporteurs'!B:B))))</f>
        <v>86</v>
      </c>
      <c r="V607" t="str">
        <f>IF(COUNTIF('Bibliothèque transporteurs'!C:C,F607)=0,"inconnu",_xlfn.XLOOKUP(F607,'Bibliothèque transporteurs'!C:C,'Bibliothèque transporteurs'!E:E))</f>
        <v>CHRONOPOST</v>
      </c>
      <c r="W607">
        <f t="shared" si="61"/>
        <v>4.75</v>
      </c>
      <c r="Y607" s="118">
        <f t="shared" si="60"/>
        <v>4.75</v>
      </c>
      <c r="Z607" s="118" t="str">
        <f t="shared" si="57"/>
        <v>OK</v>
      </c>
    </row>
    <row r="608" spans="1:26" x14ac:dyDescent="0.2">
      <c r="A608" s="9">
        <f t="shared" si="58"/>
        <v>6.9033169892416817</v>
      </c>
      <c r="B608" s="9">
        <f t="shared" si="59"/>
        <v>6.38</v>
      </c>
      <c r="C608" s="9">
        <f t="shared" si="56"/>
        <v>5.88</v>
      </c>
      <c r="D608" s="8">
        <v>6235</v>
      </c>
      <c r="E608" t="s">
        <v>981</v>
      </c>
      <c r="F608">
        <v>86</v>
      </c>
      <c r="G608" t="s">
        <v>25</v>
      </c>
      <c r="H608" t="s">
        <v>28</v>
      </c>
      <c r="O608">
        <v>5.88</v>
      </c>
      <c r="S608">
        <f>_xlfn.XLOOKUP(E608,'Facture Chronopost'!L:L,'Facture Chronopost'!AA:AA,"")</f>
        <v>0.5</v>
      </c>
      <c r="T608">
        <f>IF(COUNTIF('Bibliothèque transporteurs'!C:C,F608)=0,"inconnu",_xlfn.XLOOKUP(F608,'Bibliothèque transporteurs'!C:C,'Bibliothèque transporteurs'!A:A))</f>
        <v>86</v>
      </c>
      <c r="U608">
        <f>IF(OR(F608="6C",F608="6B"),_xlfn.XLOOKUP(E608,'Facture Chronopost'!L:L,'Facture Chronopost'!X:X),IF(OR(F608=17,F608=44),F608&amp;"_"&amp;H608,IF(COUNTIF('Bibliothèque transporteurs'!C:C,F608)=0,"inconnu",_xlfn.XLOOKUP(F608,'Bibliothèque transporteurs'!C:C,'Bibliothèque transporteurs'!B:B))))</f>
        <v>86</v>
      </c>
      <c r="V608" t="str">
        <f>IF(COUNTIF('Bibliothèque transporteurs'!C:C,F608)=0,"inconnu",_xlfn.XLOOKUP(F608,'Bibliothèque transporteurs'!C:C,'Bibliothèque transporteurs'!E:E))</f>
        <v>CHRONOPOST</v>
      </c>
      <c r="W608">
        <f t="shared" si="61"/>
        <v>6.38</v>
      </c>
      <c r="Y608" s="118">
        <f t="shared" si="60"/>
        <v>6.38</v>
      </c>
      <c r="Z608" s="118" t="str">
        <f t="shared" si="57"/>
        <v>OK</v>
      </c>
    </row>
    <row r="609" spans="1:26" x14ac:dyDescent="0.2">
      <c r="A609" s="9">
        <f t="shared" si="58"/>
        <v>6.9033169892416817</v>
      </c>
      <c r="B609" s="9">
        <f t="shared" si="59"/>
        <v>6.38</v>
      </c>
      <c r="C609" s="9">
        <f t="shared" si="56"/>
        <v>5.88</v>
      </c>
      <c r="D609" s="8">
        <v>6235</v>
      </c>
      <c r="E609" t="s">
        <v>1002</v>
      </c>
      <c r="F609">
        <v>86</v>
      </c>
      <c r="G609" t="s">
        <v>25</v>
      </c>
      <c r="H609" t="s">
        <v>28</v>
      </c>
      <c r="O609">
        <v>5.88</v>
      </c>
      <c r="S609">
        <f>_xlfn.XLOOKUP(E609,'Facture Chronopost'!L:L,'Facture Chronopost'!AA:AA,"")</f>
        <v>0.5</v>
      </c>
      <c r="T609">
        <f>IF(COUNTIF('Bibliothèque transporteurs'!C:C,F609)=0,"inconnu",_xlfn.XLOOKUP(F609,'Bibliothèque transporteurs'!C:C,'Bibliothèque transporteurs'!A:A))</f>
        <v>86</v>
      </c>
      <c r="U609">
        <f>IF(OR(F609="6C",F609="6B"),_xlfn.XLOOKUP(E609,'Facture Chronopost'!L:L,'Facture Chronopost'!X:X),IF(OR(F609=17,F609=44),F609&amp;"_"&amp;H609,IF(COUNTIF('Bibliothèque transporteurs'!C:C,F609)=0,"inconnu",_xlfn.XLOOKUP(F609,'Bibliothèque transporteurs'!C:C,'Bibliothèque transporteurs'!B:B))))</f>
        <v>86</v>
      </c>
      <c r="V609" t="str">
        <f>IF(COUNTIF('Bibliothèque transporteurs'!C:C,F609)=0,"inconnu",_xlfn.XLOOKUP(F609,'Bibliothèque transporteurs'!C:C,'Bibliothèque transporteurs'!E:E))</f>
        <v>CHRONOPOST</v>
      </c>
      <c r="W609">
        <f t="shared" si="61"/>
        <v>6.38</v>
      </c>
      <c r="Y609" s="118">
        <f t="shared" si="60"/>
        <v>6.38</v>
      </c>
      <c r="Z609" s="118" t="str">
        <f t="shared" si="57"/>
        <v>OK</v>
      </c>
    </row>
    <row r="610" spans="1:26" x14ac:dyDescent="0.2">
      <c r="A610" s="9">
        <f t="shared" si="58"/>
        <v>4.9896423816797872</v>
      </c>
      <c r="B610" s="9">
        <f t="shared" si="59"/>
        <v>4.75</v>
      </c>
      <c r="C610" s="9">
        <f t="shared" si="56"/>
        <v>4.25</v>
      </c>
      <c r="D610" s="8">
        <v>6235</v>
      </c>
      <c r="E610" t="s">
        <v>984</v>
      </c>
      <c r="F610">
        <v>86</v>
      </c>
      <c r="G610" t="s">
        <v>25</v>
      </c>
      <c r="H610" t="s">
        <v>28</v>
      </c>
      <c r="O610">
        <v>4.25</v>
      </c>
      <c r="S610">
        <f>_xlfn.XLOOKUP(E610,'Facture Chronopost'!L:L,'Facture Chronopost'!AA:AA,"")</f>
        <v>0.5</v>
      </c>
      <c r="T610">
        <f>IF(COUNTIF('Bibliothèque transporteurs'!C:C,F610)=0,"inconnu",_xlfn.XLOOKUP(F610,'Bibliothèque transporteurs'!C:C,'Bibliothèque transporteurs'!A:A))</f>
        <v>86</v>
      </c>
      <c r="U610">
        <f>IF(OR(F610="6C",F610="6B"),_xlfn.XLOOKUP(E610,'Facture Chronopost'!L:L,'Facture Chronopost'!X:X),IF(OR(F610=17,F610=44),F610&amp;"_"&amp;H610,IF(COUNTIF('Bibliothèque transporteurs'!C:C,F610)=0,"inconnu",_xlfn.XLOOKUP(F610,'Bibliothèque transporteurs'!C:C,'Bibliothèque transporteurs'!B:B))))</f>
        <v>86</v>
      </c>
      <c r="V610" t="str">
        <f>IF(COUNTIF('Bibliothèque transporteurs'!C:C,F610)=0,"inconnu",_xlfn.XLOOKUP(F610,'Bibliothèque transporteurs'!C:C,'Bibliothèque transporteurs'!E:E))</f>
        <v>CHRONOPOST</v>
      </c>
      <c r="W610">
        <f t="shared" si="61"/>
        <v>4.75</v>
      </c>
      <c r="Y610" s="118">
        <f t="shared" si="60"/>
        <v>4.75</v>
      </c>
      <c r="Z610" s="118" t="str">
        <f t="shared" si="57"/>
        <v>OK</v>
      </c>
    </row>
    <row r="611" spans="1:26" x14ac:dyDescent="0.2">
      <c r="A611" s="9">
        <f t="shared" si="58"/>
        <v>6.9033169892416817</v>
      </c>
      <c r="B611" s="9">
        <f t="shared" si="59"/>
        <v>6.38</v>
      </c>
      <c r="C611" s="9">
        <f t="shared" si="56"/>
        <v>5.88</v>
      </c>
      <c r="D611" s="8">
        <v>6235</v>
      </c>
      <c r="E611" t="s">
        <v>1005</v>
      </c>
      <c r="F611">
        <v>86</v>
      </c>
      <c r="G611" t="s">
        <v>25</v>
      </c>
      <c r="H611" t="s">
        <v>28</v>
      </c>
      <c r="O611">
        <v>5.88</v>
      </c>
      <c r="S611">
        <f>_xlfn.XLOOKUP(E611,'Facture Chronopost'!L:L,'Facture Chronopost'!AA:AA,"")</f>
        <v>0.5</v>
      </c>
      <c r="T611">
        <f>IF(COUNTIF('Bibliothèque transporteurs'!C:C,F611)=0,"inconnu",_xlfn.XLOOKUP(F611,'Bibliothèque transporteurs'!C:C,'Bibliothèque transporteurs'!A:A))</f>
        <v>86</v>
      </c>
      <c r="U611">
        <f>IF(OR(F611="6C",F611="6B"),_xlfn.XLOOKUP(E611,'Facture Chronopost'!L:L,'Facture Chronopost'!X:X),IF(OR(F611=17,F611=44),F611&amp;"_"&amp;H611,IF(COUNTIF('Bibliothèque transporteurs'!C:C,F611)=0,"inconnu",_xlfn.XLOOKUP(F611,'Bibliothèque transporteurs'!C:C,'Bibliothèque transporteurs'!B:B))))</f>
        <v>86</v>
      </c>
      <c r="V611" t="str">
        <f>IF(COUNTIF('Bibliothèque transporteurs'!C:C,F611)=0,"inconnu",_xlfn.XLOOKUP(F611,'Bibliothèque transporteurs'!C:C,'Bibliothèque transporteurs'!E:E))</f>
        <v>CHRONOPOST</v>
      </c>
      <c r="W611">
        <f t="shared" si="61"/>
        <v>6.38</v>
      </c>
      <c r="Y611" s="118">
        <f t="shared" si="60"/>
        <v>6.38</v>
      </c>
      <c r="Z611" s="118" t="str">
        <f t="shared" si="57"/>
        <v>OK</v>
      </c>
    </row>
    <row r="612" spans="1:26" x14ac:dyDescent="0.2">
      <c r="A612" s="9">
        <f t="shared" si="58"/>
        <v>4.9896423816797872</v>
      </c>
      <c r="B612" s="9">
        <f t="shared" si="59"/>
        <v>4.75</v>
      </c>
      <c r="C612" s="9">
        <f t="shared" si="56"/>
        <v>4.25</v>
      </c>
      <c r="D612" s="8">
        <v>6235</v>
      </c>
      <c r="E612" t="s">
        <v>1060</v>
      </c>
      <c r="F612">
        <v>86</v>
      </c>
      <c r="G612" t="s">
        <v>25</v>
      </c>
      <c r="H612" t="s">
        <v>28</v>
      </c>
      <c r="O612">
        <v>4.25</v>
      </c>
      <c r="S612">
        <f>_xlfn.XLOOKUP(E612,'Facture Chronopost'!L:L,'Facture Chronopost'!AA:AA,"")</f>
        <v>0.5</v>
      </c>
      <c r="T612">
        <f>IF(COUNTIF('Bibliothèque transporteurs'!C:C,F612)=0,"inconnu",_xlfn.XLOOKUP(F612,'Bibliothèque transporteurs'!C:C,'Bibliothèque transporteurs'!A:A))</f>
        <v>86</v>
      </c>
      <c r="U612">
        <f>IF(OR(F612="6C",F612="6B"),_xlfn.XLOOKUP(E612,'Facture Chronopost'!L:L,'Facture Chronopost'!X:X),IF(OR(F612=17,F612=44),F612&amp;"_"&amp;H612,IF(COUNTIF('Bibliothèque transporteurs'!C:C,F612)=0,"inconnu",_xlfn.XLOOKUP(F612,'Bibliothèque transporteurs'!C:C,'Bibliothèque transporteurs'!B:B))))</f>
        <v>86</v>
      </c>
      <c r="V612" t="str">
        <f>IF(COUNTIF('Bibliothèque transporteurs'!C:C,F612)=0,"inconnu",_xlfn.XLOOKUP(F612,'Bibliothèque transporteurs'!C:C,'Bibliothèque transporteurs'!E:E))</f>
        <v>CHRONOPOST</v>
      </c>
      <c r="W612">
        <f t="shared" si="61"/>
        <v>4.75</v>
      </c>
      <c r="Y612" s="118">
        <f t="shared" si="60"/>
        <v>4.75</v>
      </c>
      <c r="Z612" s="118" t="str">
        <f t="shared" si="57"/>
        <v>OK</v>
      </c>
    </row>
    <row r="613" spans="1:26" x14ac:dyDescent="0.2">
      <c r="A613" s="9">
        <f t="shared" si="58"/>
        <v>10.448898163988261</v>
      </c>
      <c r="B613" s="9">
        <f t="shared" si="59"/>
        <v>9.4</v>
      </c>
      <c r="C613" s="9">
        <f t="shared" si="56"/>
        <v>8.9</v>
      </c>
      <c r="D613" s="8">
        <v>6235</v>
      </c>
      <c r="E613" t="s">
        <v>1022</v>
      </c>
      <c r="F613">
        <v>86</v>
      </c>
      <c r="G613" t="s">
        <v>25</v>
      </c>
      <c r="H613" t="s">
        <v>28</v>
      </c>
      <c r="O613">
        <v>8.9</v>
      </c>
      <c r="S613">
        <f>_xlfn.XLOOKUP(E613,'Facture Chronopost'!L:L,'Facture Chronopost'!AA:AA,"")</f>
        <v>0.5</v>
      </c>
      <c r="T613">
        <f>IF(COUNTIF('Bibliothèque transporteurs'!C:C,F613)=0,"inconnu",_xlfn.XLOOKUP(F613,'Bibliothèque transporteurs'!C:C,'Bibliothèque transporteurs'!A:A))</f>
        <v>86</v>
      </c>
      <c r="U613">
        <f>IF(OR(F613="6C",F613="6B"),_xlfn.XLOOKUP(E613,'Facture Chronopost'!L:L,'Facture Chronopost'!X:X),IF(OR(F613=17,F613=44),F613&amp;"_"&amp;H613,IF(COUNTIF('Bibliothèque transporteurs'!C:C,F613)=0,"inconnu",_xlfn.XLOOKUP(F613,'Bibliothèque transporteurs'!C:C,'Bibliothèque transporteurs'!B:B))))</f>
        <v>86</v>
      </c>
      <c r="V613" t="str">
        <f>IF(COUNTIF('Bibliothèque transporteurs'!C:C,F613)=0,"inconnu",_xlfn.XLOOKUP(F613,'Bibliothèque transporteurs'!C:C,'Bibliothèque transporteurs'!E:E))</f>
        <v>CHRONOPOST</v>
      </c>
      <c r="W613">
        <f t="shared" si="61"/>
        <v>9.4</v>
      </c>
      <c r="Y613" s="118">
        <f t="shared" si="60"/>
        <v>9.4</v>
      </c>
      <c r="Z613" s="118" t="str">
        <f t="shared" si="57"/>
        <v>OK</v>
      </c>
    </row>
    <row r="614" spans="1:26" x14ac:dyDescent="0.2">
      <c r="A614" s="9">
        <f t="shared" si="58"/>
        <v>4.9896423816797872</v>
      </c>
      <c r="B614" s="9">
        <f t="shared" si="59"/>
        <v>4.75</v>
      </c>
      <c r="C614" s="9">
        <f t="shared" si="56"/>
        <v>4.25</v>
      </c>
      <c r="D614" s="8">
        <v>6235</v>
      </c>
      <c r="E614" t="s">
        <v>1017</v>
      </c>
      <c r="F614">
        <v>86</v>
      </c>
      <c r="G614" t="s">
        <v>25</v>
      </c>
      <c r="H614" t="s">
        <v>28</v>
      </c>
      <c r="O614">
        <v>4.25</v>
      </c>
      <c r="S614">
        <f>_xlfn.XLOOKUP(E614,'Facture Chronopost'!L:L,'Facture Chronopost'!AA:AA,"")</f>
        <v>0.5</v>
      </c>
      <c r="T614">
        <f>IF(COUNTIF('Bibliothèque transporteurs'!C:C,F614)=0,"inconnu",_xlfn.XLOOKUP(F614,'Bibliothèque transporteurs'!C:C,'Bibliothèque transporteurs'!A:A))</f>
        <v>86</v>
      </c>
      <c r="U614">
        <f>IF(OR(F614="6C",F614="6B"),_xlfn.XLOOKUP(E614,'Facture Chronopost'!L:L,'Facture Chronopost'!X:X),IF(OR(F614=17,F614=44),F614&amp;"_"&amp;H614,IF(COUNTIF('Bibliothèque transporteurs'!C:C,F614)=0,"inconnu",_xlfn.XLOOKUP(F614,'Bibliothèque transporteurs'!C:C,'Bibliothèque transporteurs'!B:B))))</f>
        <v>86</v>
      </c>
      <c r="V614" t="str">
        <f>IF(COUNTIF('Bibliothèque transporteurs'!C:C,F614)=0,"inconnu",_xlfn.XLOOKUP(F614,'Bibliothèque transporteurs'!C:C,'Bibliothèque transporteurs'!E:E))</f>
        <v>CHRONOPOST</v>
      </c>
      <c r="W614">
        <f t="shared" si="61"/>
        <v>4.75</v>
      </c>
      <c r="Y614" s="118">
        <f t="shared" si="60"/>
        <v>4.75</v>
      </c>
      <c r="Z614" s="118" t="str">
        <f t="shared" si="57"/>
        <v>OK</v>
      </c>
    </row>
    <row r="615" spans="1:26" x14ac:dyDescent="0.2">
      <c r="A615" s="9">
        <f t="shared" si="58"/>
        <v>8.100831160844832</v>
      </c>
      <c r="B615" s="9">
        <f t="shared" si="59"/>
        <v>7.4</v>
      </c>
      <c r="C615" s="9">
        <f t="shared" si="56"/>
        <v>6.9</v>
      </c>
      <c r="D615" s="8">
        <v>6235</v>
      </c>
      <c r="E615" t="s">
        <v>1027</v>
      </c>
      <c r="F615">
        <v>86</v>
      </c>
      <c r="G615" t="s">
        <v>25</v>
      </c>
      <c r="H615" t="s">
        <v>28</v>
      </c>
      <c r="O615">
        <v>6.9</v>
      </c>
      <c r="S615">
        <f>_xlfn.XLOOKUP(E615,'Facture Chronopost'!L:L,'Facture Chronopost'!AA:AA,"")</f>
        <v>0.5</v>
      </c>
      <c r="T615">
        <f>IF(COUNTIF('Bibliothèque transporteurs'!C:C,F615)=0,"inconnu",_xlfn.XLOOKUP(F615,'Bibliothèque transporteurs'!C:C,'Bibliothèque transporteurs'!A:A))</f>
        <v>86</v>
      </c>
      <c r="U615">
        <f>IF(OR(F615="6C",F615="6B"),_xlfn.XLOOKUP(E615,'Facture Chronopost'!L:L,'Facture Chronopost'!X:X),IF(OR(F615=17,F615=44),F615&amp;"_"&amp;H615,IF(COUNTIF('Bibliothèque transporteurs'!C:C,F615)=0,"inconnu",_xlfn.XLOOKUP(F615,'Bibliothèque transporteurs'!C:C,'Bibliothèque transporteurs'!B:B))))</f>
        <v>86</v>
      </c>
      <c r="V615" t="str">
        <f>IF(COUNTIF('Bibliothèque transporteurs'!C:C,F615)=0,"inconnu",_xlfn.XLOOKUP(F615,'Bibliothèque transporteurs'!C:C,'Bibliothèque transporteurs'!E:E))</f>
        <v>CHRONOPOST</v>
      </c>
      <c r="W615">
        <f t="shared" si="61"/>
        <v>7.4</v>
      </c>
      <c r="Y615" s="118">
        <f t="shared" si="60"/>
        <v>7.4</v>
      </c>
      <c r="Z615" s="118" t="str">
        <f t="shared" si="57"/>
        <v>OK</v>
      </c>
    </row>
    <row r="616" spans="1:26" x14ac:dyDescent="0.2">
      <c r="A616" s="9">
        <f t="shared" si="58"/>
        <v>4.9896423816797872</v>
      </c>
      <c r="B616" s="9">
        <f t="shared" si="59"/>
        <v>4.75</v>
      </c>
      <c r="C616" s="9">
        <f t="shared" si="56"/>
        <v>4.25</v>
      </c>
      <c r="D616" s="8">
        <v>6235</v>
      </c>
      <c r="E616" t="s">
        <v>1035</v>
      </c>
      <c r="F616">
        <v>86</v>
      </c>
      <c r="G616" t="s">
        <v>25</v>
      </c>
      <c r="H616" t="s">
        <v>28</v>
      </c>
      <c r="O616">
        <v>4.25</v>
      </c>
      <c r="S616">
        <f>_xlfn.XLOOKUP(E616,'Facture Chronopost'!L:L,'Facture Chronopost'!AA:AA,"")</f>
        <v>0.5</v>
      </c>
      <c r="T616">
        <f>IF(COUNTIF('Bibliothèque transporteurs'!C:C,F616)=0,"inconnu",_xlfn.XLOOKUP(F616,'Bibliothèque transporteurs'!C:C,'Bibliothèque transporteurs'!A:A))</f>
        <v>86</v>
      </c>
      <c r="U616">
        <f>IF(OR(F616="6C",F616="6B"),_xlfn.XLOOKUP(E616,'Facture Chronopost'!L:L,'Facture Chronopost'!X:X),IF(OR(F616=17,F616=44),F616&amp;"_"&amp;H616,IF(COUNTIF('Bibliothèque transporteurs'!C:C,F616)=0,"inconnu",_xlfn.XLOOKUP(F616,'Bibliothèque transporteurs'!C:C,'Bibliothèque transporteurs'!B:B))))</f>
        <v>86</v>
      </c>
      <c r="V616" t="str">
        <f>IF(COUNTIF('Bibliothèque transporteurs'!C:C,F616)=0,"inconnu",_xlfn.XLOOKUP(F616,'Bibliothèque transporteurs'!C:C,'Bibliothèque transporteurs'!E:E))</f>
        <v>CHRONOPOST</v>
      </c>
      <c r="W616">
        <f t="shared" si="61"/>
        <v>4.75</v>
      </c>
      <c r="Y616" s="118">
        <f t="shared" si="60"/>
        <v>4.75</v>
      </c>
      <c r="Z616" s="118" t="str">
        <f t="shared" si="57"/>
        <v>OK</v>
      </c>
    </row>
    <row r="617" spans="1:26" x14ac:dyDescent="0.2">
      <c r="A617" s="9">
        <f t="shared" si="58"/>
        <v>5.3770734371984528</v>
      </c>
      <c r="B617" s="9">
        <f t="shared" si="59"/>
        <v>5.08</v>
      </c>
      <c r="C617" s="9">
        <f t="shared" si="56"/>
        <v>4.58</v>
      </c>
      <c r="D617" s="8">
        <v>6235</v>
      </c>
      <c r="E617" t="s">
        <v>1042</v>
      </c>
      <c r="F617">
        <v>86</v>
      </c>
      <c r="G617" t="s">
        <v>25</v>
      </c>
      <c r="H617" t="s">
        <v>28</v>
      </c>
      <c r="O617">
        <v>4.58</v>
      </c>
      <c r="S617">
        <f>_xlfn.XLOOKUP(E617,'Facture Chronopost'!L:L,'Facture Chronopost'!AA:AA,"")</f>
        <v>0.5</v>
      </c>
      <c r="T617">
        <f>IF(COUNTIF('Bibliothèque transporteurs'!C:C,F617)=0,"inconnu",_xlfn.XLOOKUP(F617,'Bibliothèque transporteurs'!C:C,'Bibliothèque transporteurs'!A:A))</f>
        <v>86</v>
      </c>
      <c r="U617">
        <f>IF(OR(F617="6C",F617="6B"),_xlfn.XLOOKUP(E617,'Facture Chronopost'!L:L,'Facture Chronopost'!X:X),IF(OR(F617=17,F617=44),F617&amp;"_"&amp;H617,IF(COUNTIF('Bibliothèque transporteurs'!C:C,F617)=0,"inconnu",_xlfn.XLOOKUP(F617,'Bibliothèque transporteurs'!C:C,'Bibliothèque transporteurs'!B:B))))</f>
        <v>86</v>
      </c>
      <c r="V617" t="str">
        <f>IF(COUNTIF('Bibliothèque transporteurs'!C:C,F617)=0,"inconnu",_xlfn.XLOOKUP(F617,'Bibliothèque transporteurs'!C:C,'Bibliothèque transporteurs'!E:E))</f>
        <v>CHRONOPOST</v>
      </c>
      <c r="W617">
        <f t="shared" si="61"/>
        <v>5.08</v>
      </c>
      <c r="Y617" s="118">
        <f t="shared" si="60"/>
        <v>5.08</v>
      </c>
      <c r="Z617" s="118" t="str">
        <f t="shared" si="57"/>
        <v>OK</v>
      </c>
    </row>
    <row r="618" spans="1:26" x14ac:dyDescent="0.2">
      <c r="A618" s="9">
        <f t="shared" si="58"/>
        <v>4.9896423816797872</v>
      </c>
      <c r="B618" s="9">
        <f t="shared" si="59"/>
        <v>4.75</v>
      </c>
      <c r="C618" s="9">
        <f t="shared" si="56"/>
        <v>4.25</v>
      </c>
      <c r="D618" s="8">
        <v>6235</v>
      </c>
      <c r="E618" t="s">
        <v>1014</v>
      </c>
      <c r="F618">
        <v>86</v>
      </c>
      <c r="G618" t="s">
        <v>25</v>
      </c>
      <c r="H618" t="s">
        <v>28</v>
      </c>
      <c r="O618">
        <v>4.25</v>
      </c>
      <c r="S618">
        <f>_xlfn.XLOOKUP(E618,'Facture Chronopost'!L:L,'Facture Chronopost'!AA:AA,"")</f>
        <v>0.5</v>
      </c>
      <c r="T618">
        <f>IF(COUNTIF('Bibliothèque transporteurs'!C:C,F618)=0,"inconnu",_xlfn.XLOOKUP(F618,'Bibliothèque transporteurs'!C:C,'Bibliothèque transporteurs'!A:A))</f>
        <v>86</v>
      </c>
      <c r="U618">
        <f>IF(OR(F618="6C",F618="6B"),_xlfn.XLOOKUP(E618,'Facture Chronopost'!L:L,'Facture Chronopost'!X:X),IF(OR(F618=17,F618=44),F618&amp;"_"&amp;H618,IF(COUNTIF('Bibliothèque transporteurs'!C:C,F618)=0,"inconnu",_xlfn.XLOOKUP(F618,'Bibliothèque transporteurs'!C:C,'Bibliothèque transporteurs'!B:B))))</f>
        <v>86</v>
      </c>
      <c r="V618" t="str">
        <f>IF(COUNTIF('Bibliothèque transporteurs'!C:C,F618)=0,"inconnu",_xlfn.XLOOKUP(F618,'Bibliothèque transporteurs'!C:C,'Bibliothèque transporteurs'!E:E))</f>
        <v>CHRONOPOST</v>
      </c>
      <c r="W618">
        <f t="shared" si="61"/>
        <v>4.75</v>
      </c>
      <c r="Y618" s="118">
        <f t="shared" si="60"/>
        <v>4.75</v>
      </c>
      <c r="Z618" s="118" t="str">
        <f t="shared" si="57"/>
        <v>OK</v>
      </c>
    </row>
    <row r="619" spans="1:26" x14ac:dyDescent="0.2">
      <c r="A619" s="9">
        <f t="shared" si="58"/>
        <v>12.773484497100254</v>
      </c>
      <c r="B619" s="9">
        <f t="shared" si="59"/>
        <v>11.379999999999999</v>
      </c>
      <c r="C619" s="9">
        <f t="shared" si="56"/>
        <v>10.879999999999999</v>
      </c>
      <c r="D619" s="8">
        <v>6235</v>
      </c>
      <c r="E619" t="s">
        <v>1011</v>
      </c>
      <c r="F619">
        <v>86</v>
      </c>
      <c r="G619" t="s">
        <v>25</v>
      </c>
      <c r="H619" t="s">
        <v>28</v>
      </c>
      <c r="O619">
        <v>5.88</v>
      </c>
      <c r="Q619">
        <v>5</v>
      </c>
      <c r="S619">
        <f>_xlfn.XLOOKUP(E619,'Facture Chronopost'!L:L,'Facture Chronopost'!AA:AA,"")</f>
        <v>0.5</v>
      </c>
      <c r="T619">
        <f>IF(COUNTIF('Bibliothèque transporteurs'!C:C,F619)=0,"inconnu",_xlfn.XLOOKUP(F619,'Bibliothèque transporteurs'!C:C,'Bibliothèque transporteurs'!A:A))</f>
        <v>86</v>
      </c>
      <c r="U619">
        <f>IF(OR(F619="6C",F619="6B"),_xlfn.XLOOKUP(E619,'Facture Chronopost'!L:L,'Facture Chronopost'!X:X),IF(OR(F619=17,F619=44),F619&amp;"_"&amp;H619,IF(COUNTIF('Bibliothèque transporteurs'!C:C,F619)=0,"inconnu",_xlfn.XLOOKUP(F619,'Bibliothèque transporteurs'!C:C,'Bibliothèque transporteurs'!B:B))))</f>
        <v>86</v>
      </c>
      <c r="V619" t="str">
        <f>IF(COUNTIF('Bibliothèque transporteurs'!C:C,F619)=0,"inconnu",_xlfn.XLOOKUP(F619,'Bibliothèque transporteurs'!C:C,'Bibliothèque transporteurs'!E:E))</f>
        <v>CHRONOPOST</v>
      </c>
      <c r="W619">
        <f t="shared" si="61"/>
        <v>6.16</v>
      </c>
      <c r="Y619" s="118">
        <f t="shared" si="60"/>
        <v>6.3800000000000008</v>
      </c>
      <c r="Z619" s="118" t="str">
        <f t="shared" si="57"/>
        <v>Non</v>
      </c>
    </row>
    <row r="620" spans="1:26" x14ac:dyDescent="0.2">
      <c r="A620" s="9">
        <f t="shared" si="58"/>
        <v>4.9896423816797872</v>
      </c>
      <c r="B620" s="9">
        <f t="shared" si="59"/>
        <v>4.75</v>
      </c>
      <c r="C620" s="9">
        <f t="shared" si="56"/>
        <v>4.25</v>
      </c>
      <c r="D620" s="8">
        <v>9512</v>
      </c>
      <c r="E620" t="s">
        <v>1019</v>
      </c>
      <c r="F620">
        <v>86</v>
      </c>
      <c r="G620" t="s">
        <v>25</v>
      </c>
      <c r="H620" t="s">
        <v>28</v>
      </c>
      <c r="O620">
        <v>4.25</v>
      </c>
      <c r="S620">
        <f>_xlfn.XLOOKUP(E620,'Facture Chronopost'!L:L,'Facture Chronopost'!AA:AA,"")</f>
        <v>0.5</v>
      </c>
      <c r="T620">
        <f>IF(COUNTIF('Bibliothèque transporteurs'!C:C,F620)=0,"inconnu",_xlfn.XLOOKUP(F620,'Bibliothèque transporteurs'!C:C,'Bibliothèque transporteurs'!A:A))</f>
        <v>86</v>
      </c>
      <c r="U620">
        <f>IF(OR(F620="6C",F620="6B"),_xlfn.XLOOKUP(E620,'Facture Chronopost'!L:L,'Facture Chronopost'!X:X),IF(OR(F620=17,F620=44),F620&amp;"_"&amp;H620,IF(COUNTIF('Bibliothèque transporteurs'!C:C,F620)=0,"inconnu",_xlfn.XLOOKUP(F620,'Bibliothèque transporteurs'!C:C,'Bibliothèque transporteurs'!B:B))))</f>
        <v>86</v>
      </c>
      <c r="V620" t="str">
        <f>IF(COUNTIF('Bibliothèque transporteurs'!C:C,F620)=0,"inconnu",_xlfn.XLOOKUP(F620,'Bibliothèque transporteurs'!C:C,'Bibliothèque transporteurs'!E:E))</f>
        <v>CHRONOPOST</v>
      </c>
      <c r="W620">
        <f t="shared" si="61"/>
        <v>4.75</v>
      </c>
      <c r="Y620" s="118">
        <f t="shared" si="60"/>
        <v>4.75</v>
      </c>
      <c r="Z620" s="118" t="str">
        <f t="shared" si="57"/>
        <v>OK</v>
      </c>
    </row>
    <row r="621" spans="1:26" x14ac:dyDescent="0.2">
      <c r="A621" s="9">
        <f t="shared" si="58"/>
        <v>6.9033169892416817</v>
      </c>
      <c r="B621" s="9">
        <f t="shared" si="59"/>
        <v>6.38</v>
      </c>
      <c r="C621" s="9">
        <f t="shared" si="56"/>
        <v>5.88</v>
      </c>
      <c r="D621" s="8">
        <v>6235</v>
      </c>
      <c r="E621" t="s">
        <v>1053</v>
      </c>
      <c r="F621">
        <v>86</v>
      </c>
      <c r="G621" t="s">
        <v>25</v>
      </c>
      <c r="H621" t="s">
        <v>28</v>
      </c>
      <c r="O621">
        <v>5.88</v>
      </c>
      <c r="S621">
        <f>_xlfn.XLOOKUP(E621,'Facture Chronopost'!L:L,'Facture Chronopost'!AA:AA,"")</f>
        <v>0.5</v>
      </c>
      <c r="T621">
        <f>IF(COUNTIF('Bibliothèque transporteurs'!C:C,F621)=0,"inconnu",_xlfn.XLOOKUP(F621,'Bibliothèque transporteurs'!C:C,'Bibliothèque transporteurs'!A:A))</f>
        <v>86</v>
      </c>
      <c r="U621">
        <f>IF(OR(F621="6C",F621="6B"),_xlfn.XLOOKUP(E621,'Facture Chronopost'!L:L,'Facture Chronopost'!X:X),IF(OR(F621=17,F621=44),F621&amp;"_"&amp;H621,IF(COUNTIF('Bibliothèque transporteurs'!C:C,F621)=0,"inconnu",_xlfn.XLOOKUP(F621,'Bibliothèque transporteurs'!C:C,'Bibliothèque transporteurs'!B:B))))</f>
        <v>86</v>
      </c>
      <c r="V621" t="str">
        <f>IF(COUNTIF('Bibliothèque transporteurs'!C:C,F621)=0,"inconnu",_xlfn.XLOOKUP(F621,'Bibliothèque transporteurs'!C:C,'Bibliothèque transporteurs'!E:E))</f>
        <v>CHRONOPOST</v>
      </c>
      <c r="W621">
        <f t="shared" si="61"/>
        <v>6.38</v>
      </c>
      <c r="Y621" s="118">
        <f t="shared" si="60"/>
        <v>6.38</v>
      </c>
      <c r="Z621" s="118" t="str">
        <f t="shared" si="57"/>
        <v>OK</v>
      </c>
    </row>
    <row r="622" spans="1:26" x14ac:dyDescent="0.2">
      <c r="A622" s="9">
        <f t="shared" si="58"/>
        <v>6.9033169892416817</v>
      </c>
      <c r="B622" s="9">
        <f t="shared" si="59"/>
        <v>6.38</v>
      </c>
      <c r="C622" s="9">
        <f t="shared" si="56"/>
        <v>5.88</v>
      </c>
      <c r="D622" s="8">
        <v>6235</v>
      </c>
      <c r="E622" t="s">
        <v>1066</v>
      </c>
      <c r="F622">
        <v>86</v>
      </c>
      <c r="G622" t="s">
        <v>25</v>
      </c>
      <c r="H622" t="s">
        <v>28</v>
      </c>
      <c r="O622">
        <v>5.88</v>
      </c>
      <c r="S622">
        <f>_xlfn.XLOOKUP(E622,'Facture Chronopost'!L:L,'Facture Chronopost'!AA:AA,"")</f>
        <v>0.5</v>
      </c>
      <c r="T622">
        <f>IF(COUNTIF('Bibliothèque transporteurs'!C:C,F622)=0,"inconnu",_xlfn.XLOOKUP(F622,'Bibliothèque transporteurs'!C:C,'Bibliothèque transporteurs'!A:A))</f>
        <v>86</v>
      </c>
      <c r="U622">
        <f>IF(OR(F622="6C",F622="6B"),_xlfn.XLOOKUP(E622,'Facture Chronopost'!L:L,'Facture Chronopost'!X:X),IF(OR(F622=17,F622=44),F622&amp;"_"&amp;H622,IF(COUNTIF('Bibliothèque transporteurs'!C:C,F622)=0,"inconnu",_xlfn.XLOOKUP(F622,'Bibliothèque transporteurs'!C:C,'Bibliothèque transporteurs'!B:B))))</f>
        <v>86</v>
      </c>
      <c r="V622" t="str">
        <f>IF(COUNTIF('Bibliothèque transporteurs'!C:C,F622)=0,"inconnu",_xlfn.XLOOKUP(F622,'Bibliothèque transporteurs'!C:C,'Bibliothèque transporteurs'!E:E))</f>
        <v>CHRONOPOST</v>
      </c>
      <c r="W622">
        <f t="shared" si="61"/>
        <v>6.38</v>
      </c>
      <c r="Y622" s="118">
        <f t="shared" si="60"/>
        <v>6.38</v>
      </c>
      <c r="Z622" s="118" t="str">
        <f t="shared" si="57"/>
        <v>OK</v>
      </c>
    </row>
    <row r="623" spans="1:26" x14ac:dyDescent="0.2">
      <c r="A623" s="9">
        <f t="shared" si="58"/>
        <v>4.9896423816797872</v>
      </c>
      <c r="B623" s="9">
        <f t="shared" si="59"/>
        <v>4.75</v>
      </c>
      <c r="C623" s="9">
        <f t="shared" si="56"/>
        <v>4.25</v>
      </c>
      <c r="D623" s="8">
        <v>6235</v>
      </c>
      <c r="E623" t="s">
        <v>1130</v>
      </c>
      <c r="F623">
        <v>86</v>
      </c>
      <c r="G623" t="s">
        <v>25</v>
      </c>
      <c r="H623" t="s">
        <v>28</v>
      </c>
      <c r="O623">
        <v>4.25</v>
      </c>
      <c r="S623">
        <f>_xlfn.XLOOKUP(E623,'Facture Chronopost'!L:L,'Facture Chronopost'!AA:AA,"")</f>
        <v>0.5</v>
      </c>
      <c r="T623">
        <f>IF(COUNTIF('Bibliothèque transporteurs'!C:C,F623)=0,"inconnu",_xlfn.XLOOKUP(F623,'Bibliothèque transporteurs'!C:C,'Bibliothèque transporteurs'!A:A))</f>
        <v>86</v>
      </c>
      <c r="U623">
        <f>IF(OR(F623="6C",F623="6B"),_xlfn.XLOOKUP(E623,'Facture Chronopost'!L:L,'Facture Chronopost'!X:X),IF(OR(F623=17,F623=44),F623&amp;"_"&amp;H623,IF(COUNTIF('Bibliothèque transporteurs'!C:C,F623)=0,"inconnu",_xlfn.XLOOKUP(F623,'Bibliothèque transporteurs'!C:C,'Bibliothèque transporteurs'!B:B))))</f>
        <v>86</v>
      </c>
      <c r="V623" t="str">
        <f>IF(COUNTIF('Bibliothèque transporteurs'!C:C,F623)=0,"inconnu",_xlfn.XLOOKUP(F623,'Bibliothèque transporteurs'!C:C,'Bibliothèque transporteurs'!E:E))</f>
        <v>CHRONOPOST</v>
      </c>
      <c r="W623">
        <f t="shared" si="61"/>
        <v>4.75</v>
      </c>
      <c r="Y623" s="118">
        <f t="shared" si="60"/>
        <v>4.75</v>
      </c>
      <c r="Z623" s="118" t="str">
        <f t="shared" si="57"/>
        <v>OK</v>
      </c>
    </row>
    <row r="624" spans="1:26" x14ac:dyDescent="0.2">
      <c r="A624" s="9">
        <f t="shared" si="58"/>
        <v>4.9896423816797872</v>
      </c>
      <c r="B624" s="9">
        <f t="shared" si="59"/>
        <v>4.75</v>
      </c>
      <c r="C624" s="9">
        <f t="shared" si="56"/>
        <v>4.25</v>
      </c>
      <c r="D624" s="8">
        <v>6235</v>
      </c>
      <c r="E624" t="s">
        <v>1123</v>
      </c>
      <c r="F624">
        <v>86</v>
      </c>
      <c r="G624" t="s">
        <v>25</v>
      </c>
      <c r="H624" t="s">
        <v>28</v>
      </c>
      <c r="O624">
        <v>4.25</v>
      </c>
      <c r="S624">
        <f>_xlfn.XLOOKUP(E624,'Facture Chronopost'!L:L,'Facture Chronopost'!AA:AA,"")</f>
        <v>0.5</v>
      </c>
      <c r="T624">
        <f>IF(COUNTIF('Bibliothèque transporteurs'!C:C,F624)=0,"inconnu",_xlfn.XLOOKUP(F624,'Bibliothèque transporteurs'!C:C,'Bibliothèque transporteurs'!A:A))</f>
        <v>86</v>
      </c>
      <c r="U624">
        <f>IF(OR(F624="6C",F624="6B"),_xlfn.XLOOKUP(E624,'Facture Chronopost'!L:L,'Facture Chronopost'!X:X),IF(OR(F624=17,F624=44),F624&amp;"_"&amp;H624,IF(COUNTIF('Bibliothèque transporteurs'!C:C,F624)=0,"inconnu",_xlfn.XLOOKUP(F624,'Bibliothèque transporteurs'!C:C,'Bibliothèque transporteurs'!B:B))))</f>
        <v>86</v>
      </c>
      <c r="V624" t="str">
        <f>IF(COUNTIF('Bibliothèque transporteurs'!C:C,F624)=0,"inconnu",_xlfn.XLOOKUP(F624,'Bibliothèque transporteurs'!C:C,'Bibliothèque transporteurs'!E:E))</f>
        <v>CHRONOPOST</v>
      </c>
      <c r="W624">
        <f t="shared" si="61"/>
        <v>4.75</v>
      </c>
      <c r="Y624" s="118">
        <f t="shared" si="60"/>
        <v>4.75</v>
      </c>
      <c r="Z624" s="118" t="str">
        <f t="shared" si="57"/>
        <v>OK</v>
      </c>
    </row>
    <row r="625" spans="1:26" x14ac:dyDescent="0.2">
      <c r="A625" s="9">
        <f t="shared" si="58"/>
        <v>6.9033169892416817</v>
      </c>
      <c r="B625" s="9">
        <f t="shared" si="59"/>
        <v>6.38</v>
      </c>
      <c r="C625" s="9">
        <f t="shared" ref="C625:C653" si="62">SUM(I625:Q625)-N625-P625</f>
        <v>5.88</v>
      </c>
      <c r="D625" s="8">
        <v>6235</v>
      </c>
      <c r="E625" t="s">
        <v>1113</v>
      </c>
      <c r="F625">
        <v>86</v>
      </c>
      <c r="G625" t="s">
        <v>25</v>
      </c>
      <c r="H625" t="s">
        <v>28</v>
      </c>
      <c r="O625">
        <v>5.88</v>
      </c>
      <c r="S625">
        <f>_xlfn.XLOOKUP(E625,'Facture Chronopost'!L:L,'Facture Chronopost'!AA:AA,"")</f>
        <v>0.5</v>
      </c>
      <c r="T625">
        <f>IF(COUNTIF('Bibliothèque transporteurs'!C:C,F625)=0,"inconnu",_xlfn.XLOOKUP(F625,'Bibliothèque transporteurs'!C:C,'Bibliothèque transporteurs'!A:A))</f>
        <v>86</v>
      </c>
      <c r="U625">
        <f>IF(OR(F625="6C",F625="6B"),_xlfn.XLOOKUP(E625,'Facture Chronopost'!L:L,'Facture Chronopost'!X:X),IF(OR(F625=17,F625=44),F625&amp;"_"&amp;H625,IF(COUNTIF('Bibliothèque transporteurs'!C:C,F625)=0,"inconnu",_xlfn.XLOOKUP(F625,'Bibliothèque transporteurs'!C:C,'Bibliothèque transporteurs'!B:B))))</f>
        <v>86</v>
      </c>
      <c r="V625" t="str">
        <f>IF(COUNTIF('Bibliothèque transporteurs'!C:C,F625)=0,"inconnu",_xlfn.XLOOKUP(F625,'Bibliothèque transporteurs'!C:C,'Bibliothèque transporteurs'!E:E))</f>
        <v>CHRONOPOST</v>
      </c>
      <c r="W625">
        <f t="shared" si="61"/>
        <v>6.38</v>
      </c>
      <c r="Y625" s="118">
        <f t="shared" si="60"/>
        <v>6.38</v>
      </c>
      <c r="Z625" s="118" t="str">
        <f t="shared" si="57"/>
        <v>OK</v>
      </c>
    </row>
    <row r="626" spans="1:26" x14ac:dyDescent="0.2">
      <c r="A626" s="9">
        <f t="shared" si="58"/>
        <v>5.3770734371984528</v>
      </c>
      <c r="B626" s="9">
        <f t="shared" si="59"/>
        <v>5.08</v>
      </c>
      <c r="C626" s="9">
        <f t="shared" si="62"/>
        <v>4.58</v>
      </c>
      <c r="D626" s="8">
        <v>6235</v>
      </c>
      <c r="E626" t="s">
        <v>1092</v>
      </c>
      <c r="F626">
        <v>86</v>
      </c>
      <c r="G626" t="s">
        <v>25</v>
      </c>
      <c r="H626" t="s">
        <v>28</v>
      </c>
      <c r="O626">
        <v>4.58</v>
      </c>
      <c r="S626">
        <f>_xlfn.XLOOKUP(E626,'Facture Chronopost'!L:L,'Facture Chronopost'!AA:AA,"")</f>
        <v>0.5</v>
      </c>
      <c r="T626">
        <f>IF(COUNTIF('Bibliothèque transporteurs'!C:C,F626)=0,"inconnu",_xlfn.XLOOKUP(F626,'Bibliothèque transporteurs'!C:C,'Bibliothèque transporteurs'!A:A))</f>
        <v>86</v>
      </c>
      <c r="U626">
        <f>IF(OR(F626="6C",F626="6B"),_xlfn.XLOOKUP(E626,'Facture Chronopost'!L:L,'Facture Chronopost'!X:X),IF(OR(F626=17,F626=44),F626&amp;"_"&amp;H626,IF(COUNTIF('Bibliothèque transporteurs'!C:C,F626)=0,"inconnu",_xlfn.XLOOKUP(F626,'Bibliothèque transporteurs'!C:C,'Bibliothèque transporteurs'!B:B))))</f>
        <v>86</v>
      </c>
      <c r="V626" t="str">
        <f>IF(COUNTIF('Bibliothèque transporteurs'!C:C,F626)=0,"inconnu",_xlfn.XLOOKUP(F626,'Bibliothèque transporteurs'!C:C,'Bibliothèque transporteurs'!E:E))</f>
        <v>CHRONOPOST</v>
      </c>
      <c r="W626">
        <f t="shared" si="61"/>
        <v>5.08</v>
      </c>
      <c r="Y626" s="118">
        <f t="shared" si="60"/>
        <v>5.08</v>
      </c>
      <c r="Z626" s="118" t="str">
        <f t="shared" si="57"/>
        <v>OK</v>
      </c>
    </row>
    <row r="627" spans="1:26" x14ac:dyDescent="0.2">
      <c r="A627" s="9">
        <f t="shared" si="58"/>
        <v>6.9033169892416817</v>
      </c>
      <c r="B627" s="9">
        <f t="shared" si="59"/>
        <v>6.38</v>
      </c>
      <c r="C627" s="9">
        <f t="shared" si="62"/>
        <v>5.88</v>
      </c>
      <c r="D627" s="8">
        <v>6235</v>
      </c>
      <c r="E627" t="s">
        <v>1070</v>
      </c>
      <c r="F627">
        <v>86</v>
      </c>
      <c r="G627" t="s">
        <v>25</v>
      </c>
      <c r="H627" t="s">
        <v>28</v>
      </c>
      <c r="O627">
        <v>5.88</v>
      </c>
      <c r="S627">
        <f>_xlfn.XLOOKUP(E627,'Facture Chronopost'!L:L,'Facture Chronopost'!AA:AA,"")</f>
        <v>0.5</v>
      </c>
      <c r="T627">
        <f>IF(COUNTIF('Bibliothèque transporteurs'!C:C,F627)=0,"inconnu",_xlfn.XLOOKUP(F627,'Bibliothèque transporteurs'!C:C,'Bibliothèque transporteurs'!A:A))</f>
        <v>86</v>
      </c>
      <c r="U627">
        <f>IF(OR(F627="6C",F627="6B"),_xlfn.XLOOKUP(E627,'Facture Chronopost'!L:L,'Facture Chronopost'!X:X),IF(OR(F627=17,F627=44),F627&amp;"_"&amp;H627,IF(COUNTIF('Bibliothèque transporteurs'!C:C,F627)=0,"inconnu",_xlfn.XLOOKUP(F627,'Bibliothèque transporteurs'!C:C,'Bibliothèque transporteurs'!B:B))))</f>
        <v>86</v>
      </c>
      <c r="V627" t="str">
        <f>IF(COUNTIF('Bibliothèque transporteurs'!C:C,F627)=0,"inconnu",_xlfn.XLOOKUP(F627,'Bibliothèque transporteurs'!C:C,'Bibliothèque transporteurs'!E:E))</f>
        <v>CHRONOPOST</v>
      </c>
      <c r="W627">
        <f t="shared" si="61"/>
        <v>6.38</v>
      </c>
      <c r="Y627" s="118">
        <f t="shared" si="60"/>
        <v>6.38</v>
      </c>
      <c r="Z627" s="118" t="str">
        <f t="shared" si="57"/>
        <v>OK</v>
      </c>
    </row>
    <row r="628" spans="1:26" x14ac:dyDescent="0.2">
      <c r="A628" s="9">
        <f t="shared" si="58"/>
        <v>5.3770734371984528</v>
      </c>
      <c r="B628" s="9">
        <f t="shared" si="59"/>
        <v>5.08</v>
      </c>
      <c r="C628" s="9">
        <f t="shared" si="62"/>
        <v>4.58</v>
      </c>
      <c r="D628" s="8">
        <v>6235</v>
      </c>
      <c r="E628" t="s">
        <v>1119</v>
      </c>
      <c r="F628">
        <v>86</v>
      </c>
      <c r="G628" t="s">
        <v>25</v>
      </c>
      <c r="H628" t="s">
        <v>28</v>
      </c>
      <c r="O628">
        <v>4.58</v>
      </c>
      <c r="S628">
        <f>_xlfn.XLOOKUP(E628,'Facture Chronopost'!L:L,'Facture Chronopost'!AA:AA,"")</f>
        <v>0.5</v>
      </c>
      <c r="T628">
        <f>IF(COUNTIF('Bibliothèque transporteurs'!C:C,F628)=0,"inconnu",_xlfn.XLOOKUP(F628,'Bibliothèque transporteurs'!C:C,'Bibliothèque transporteurs'!A:A))</f>
        <v>86</v>
      </c>
      <c r="U628">
        <f>IF(OR(F628="6C",F628="6B"),_xlfn.XLOOKUP(E628,'Facture Chronopost'!L:L,'Facture Chronopost'!X:X),IF(OR(F628=17,F628=44),F628&amp;"_"&amp;H628,IF(COUNTIF('Bibliothèque transporteurs'!C:C,F628)=0,"inconnu",_xlfn.XLOOKUP(F628,'Bibliothèque transporteurs'!C:C,'Bibliothèque transporteurs'!B:B))))</f>
        <v>86</v>
      </c>
      <c r="V628" t="str">
        <f>IF(COUNTIF('Bibliothèque transporteurs'!C:C,F628)=0,"inconnu",_xlfn.XLOOKUP(F628,'Bibliothèque transporteurs'!C:C,'Bibliothèque transporteurs'!E:E))</f>
        <v>CHRONOPOST</v>
      </c>
      <c r="W628">
        <f t="shared" si="61"/>
        <v>5.08</v>
      </c>
      <c r="Y628" s="118">
        <f t="shared" si="60"/>
        <v>5.08</v>
      </c>
      <c r="Z628" s="118" t="str">
        <f t="shared" si="57"/>
        <v>OK</v>
      </c>
    </row>
    <row r="629" spans="1:26" x14ac:dyDescent="0.2">
      <c r="A629" s="9">
        <f t="shared" si="58"/>
        <v>4.9896423816797872</v>
      </c>
      <c r="B629" s="9">
        <f t="shared" si="59"/>
        <v>4.75</v>
      </c>
      <c r="C629" s="9">
        <f t="shared" si="62"/>
        <v>4.25</v>
      </c>
      <c r="D629" s="8">
        <v>6235</v>
      </c>
      <c r="E629" t="s">
        <v>1086</v>
      </c>
      <c r="F629">
        <v>86</v>
      </c>
      <c r="G629" t="s">
        <v>25</v>
      </c>
      <c r="H629" t="s">
        <v>28</v>
      </c>
      <c r="O629">
        <v>4.25</v>
      </c>
      <c r="S629">
        <f>_xlfn.XLOOKUP(E629,'Facture Chronopost'!L:L,'Facture Chronopost'!AA:AA,"")</f>
        <v>0.5</v>
      </c>
      <c r="T629">
        <f>IF(COUNTIF('Bibliothèque transporteurs'!C:C,F629)=0,"inconnu",_xlfn.XLOOKUP(F629,'Bibliothèque transporteurs'!C:C,'Bibliothèque transporteurs'!A:A))</f>
        <v>86</v>
      </c>
      <c r="U629">
        <f>IF(OR(F629="6C",F629="6B"),_xlfn.XLOOKUP(E629,'Facture Chronopost'!L:L,'Facture Chronopost'!X:X),IF(OR(F629=17,F629=44),F629&amp;"_"&amp;H629,IF(COUNTIF('Bibliothèque transporteurs'!C:C,F629)=0,"inconnu",_xlfn.XLOOKUP(F629,'Bibliothèque transporteurs'!C:C,'Bibliothèque transporteurs'!B:B))))</f>
        <v>86</v>
      </c>
      <c r="V629" t="str">
        <f>IF(COUNTIF('Bibliothèque transporteurs'!C:C,F629)=0,"inconnu",_xlfn.XLOOKUP(F629,'Bibliothèque transporteurs'!C:C,'Bibliothèque transporteurs'!E:E))</f>
        <v>CHRONOPOST</v>
      </c>
      <c r="W629">
        <f t="shared" si="61"/>
        <v>4.75</v>
      </c>
      <c r="Y629" s="118">
        <f t="shared" si="60"/>
        <v>4.75</v>
      </c>
      <c r="Z629" s="118" t="str">
        <f t="shared" si="57"/>
        <v>OK</v>
      </c>
    </row>
    <row r="630" spans="1:26" x14ac:dyDescent="0.2">
      <c r="A630" s="9">
        <f t="shared" si="58"/>
        <v>6.9033169892416817</v>
      </c>
      <c r="B630" s="9">
        <f t="shared" si="59"/>
        <v>6.38</v>
      </c>
      <c r="C630" s="9">
        <f t="shared" si="62"/>
        <v>5.88</v>
      </c>
      <c r="D630" s="8">
        <v>6235</v>
      </c>
      <c r="E630" t="s">
        <v>1099</v>
      </c>
      <c r="F630">
        <v>86</v>
      </c>
      <c r="G630" t="s">
        <v>25</v>
      </c>
      <c r="H630" t="s">
        <v>28</v>
      </c>
      <c r="O630">
        <v>5.88</v>
      </c>
      <c r="S630">
        <f>_xlfn.XLOOKUP(E630,'Facture Chronopost'!L:L,'Facture Chronopost'!AA:AA,"")</f>
        <v>0.5</v>
      </c>
      <c r="T630">
        <f>IF(COUNTIF('Bibliothèque transporteurs'!C:C,F630)=0,"inconnu",_xlfn.XLOOKUP(F630,'Bibliothèque transporteurs'!C:C,'Bibliothèque transporteurs'!A:A))</f>
        <v>86</v>
      </c>
      <c r="U630">
        <f>IF(OR(F630="6C",F630="6B"),_xlfn.XLOOKUP(E630,'Facture Chronopost'!L:L,'Facture Chronopost'!X:X),IF(OR(F630=17,F630=44),F630&amp;"_"&amp;H630,IF(COUNTIF('Bibliothèque transporteurs'!C:C,F630)=0,"inconnu",_xlfn.XLOOKUP(F630,'Bibliothèque transporteurs'!C:C,'Bibliothèque transporteurs'!B:B))))</f>
        <v>86</v>
      </c>
      <c r="V630" t="str">
        <f>IF(COUNTIF('Bibliothèque transporteurs'!C:C,F630)=0,"inconnu",_xlfn.XLOOKUP(F630,'Bibliothèque transporteurs'!C:C,'Bibliothèque transporteurs'!E:E))</f>
        <v>CHRONOPOST</v>
      </c>
      <c r="W630">
        <f t="shared" si="61"/>
        <v>6.38</v>
      </c>
      <c r="Y630" s="118">
        <f t="shared" si="60"/>
        <v>6.38</v>
      </c>
      <c r="Z630" s="118" t="str">
        <f t="shared" si="57"/>
        <v>OK</v>
      </c>
    </row>
    <row r="631" spans="1:26" x14ac:dyDescent="0.2">
      <c r="A631" s="9">
        <f t="shared" si="58"/>
        <v>8.100831160844832</v>
      </c>
      <c r="B631" s="9">
        <f t="shared" si="59"/>
        <v>7.4</v>
      </c>
      <c r="C631" s="9">
        <f t="shared" si="62"/>
        <v>6.9</v>
      </c>
      <c r="D631" s="8">
        <v>6235</v>
      </c>
      <c r="E631" t="s">
        <v>1127</v>
      </c>
      <c r="F631">
        <v>86</v>
      </c>
      <c r="G631" t="s">
        <v>25</v>
      </c>
      <c r="H631" t="s">
        <v>28</v>
      </c>
      <c r="O631">
        <v>6.9</v>
      </c>
      <c r="S631">
        <f>_xlfn.XLOOKUP(E631,'Facture Chronopost'!L:L,'Facture Chronopost'!AA:AA,"")</f>
        <v>0.5</v>
      </c>
      <c r="T631">
        <f>IF(COUNTIF('Bibliothèque transporteurs'!C:C,F631)=0,"inconnu",_xlfn.XLOOKUP(F631,'Bibliothèque transporteurs'!C:C,'Bibliothèque transporteurs'!A:A))</f>
        <v>86</v>
      </c>
      <c r="U631">
        <f>IF(OR(F631="6C",F631="6B"),_xlfn.XLOOKUP(E631,'Facture Chronopost'!L:L,'Facture Chronopost'!X:X),IF(OR(F631=17,F631=44),F631&amp;"_"&amp;H631,IF(COUNTIF('Bibliothèque transporteurs'!C:C,F631)=0,"inconnu",_xlfn.XLOOKUP(F631,'Bibliothèque transporteurs'!C:C,'Bibliothèque transporteurs'!B:B))))</f>
        <v>86</v>
      </c>
      <c r="V631" t="str">
        <f>IF(COUNTIF('Bibliothèque transporteurs'!C:C,F631)=0,"inconnu",_xlfn.XLOOKUP(F631,'Bibliothèque transporteurs'!C:C,'Bibliothèque transporteurs'!E:E))</f>
        <v>CHRONOPOST</v>
      </c>
      <c r="W631">
        <f t="shared" si="61"/>
        <v>7.4</v>
      </c>
      <c r="Y631" s="118">
        <f t="shared" si="60"/>
        <v>7.4</v>
      </c>
      <c r="Z631" s="118" t="str">
        <f t="shared" si="57"/>
        <v>OK</v>
      </c>
    </row>
    <row r="632" spans="1:26" x14ac:dyDescent="0.2">
      <c r="A632" s="9">
        <f t="shared" si="58"/>
        <v>6.9033169892416817</v>
      </c>
      <c r="B632" s="9">
        <f t="shared" si="59"/>
        <v>6.38</v>
      </c>
      <c r="C632" s="9">
        <f t="shared" si="62"/>
        <v>5.88</v>
      </c>
      <c r="D632" s="8">
        <v>6235</v>
      </c>
      <c r="E632" t="s">
        <v>1083</v>
      </c>
      <c r="F632">
        <v>86</v>
      </c>
      <c r="G632" t="s">
        <v>25</v>
      </c>
      <c r="H632" t="s">
        <v>28</v>
      </c>
      <c r="O632">
        <v>5.88</v>
      </c>
      <c r="S632">
        <f>_xlfn.XLOOKUP(E632,'Facture Chronopost'!L:L,'Facture Chronopost'!AA:AA,"")</f>
        <v>0.5</v>
      </c>
      <c r="T632">
        <f>IF(COUNTIF('Bibliothèque transporteurs'!C:C,F632)=0,"inconnu",_xlfn.XLOOKUP(F632,'Bibliothèque transporteurs'!C:C,'Bibliothèque transporteurs'!A:A))</f>
        <v>86</v>
      </c>
      <c r="U632">
        <f>IF(OR(F632="6C",F632="6B"),_xlfn.XLOOKUP(E632,'Facture Chronopost'!L:L,'Facture Chronopost'!X:X),IF(OR(F632=17,F632=44),F632&amp;"_"&amp;H632,IF(COUNTIF('Bibliothèque transporteurs'!C:C,F632)=0,"inconnu",_xlfn.XLOOKUP(F632,'Bibliothèque transporteurs'!C:C,'Bibliothèque transporteurs'!B:B))))</f>
        <v>86</v>
      </c>
      <c r="V632" t="str">
        <f>IF(COUNTIF('Bibliothèque transporteurs'!C:C,F632)=0,"inconnu",_xlfn.XLOOKUP(F632,'Bibliothèque transporteurs'!C:C,'Bibliothèque transporteurs'!E:E))</f>
        <v>CHRONOPOST</v>
      </c>
      <c r="W632">
        <f t="shared" si="61"/>
        <v>6.38</v>
      </c>
      <c r="Y632" s="118">
        <f t="shared" si="60"/>
        <v>6.38</v>
      </c>
      <c r="Z632" s="118" t="str">
        <f t="shared" si="57"/>
        <v>OK</v>
      </c>
    </row>
    <row r="633" spans="1:26" x14ac:dyDescent="0.2">
      <c r="A633" s="9">
        <f t="shared" si="58"/>
        <v>4.9896423816797872</v>
      </c>
      <c r="B633" s="9">
        <f t="shared" si="59"/>
        <v>4.75</v>
      </c>
      <c r="C633" s="9">
        <f t="shared" si="62"/>
        <v>4.25</v>
      </c>
      <c r="D633" s="8">
        <v>9512</v>
      </c>
      <c r="E633" t="s">
        <v>1096</v>
      </c>
      <c r="F633">
        <v>86</v>
      </c>
      <c r="G633" t="s">
        <v>25</v>
      </c>
      <c r="H633" t="s">
        <v>28</v>
      </c>
      <c r="O633">
        <v>4.25</v>
      </c>
      <c r="S633">
        <f>_xlfn.XLOOKUP(E633,'Facture Chronopost'!L:L,'Facture Chronopost'!AA:AA,"")</f>
        <v>0.5</v>
      </c>
      <c r="T633">
        <f>IF(COUNTIF('Bibliothèque transporteurs'!C:C,F633)=0,"inconnu",_xlfn.XLOOKUP(F633,'Bibliothèque transporteurs'!C:C,'Bibliothèque transporteurs'!A:A))</f>
        <v>86</v>
      </c>
      <c r="U633">
        <f>IF(OR(F633="6C",F633="6B"),_xlfn.XLOOKUP(E633,'Facture Chronopost'!L:L,'Facture Chronopost'!X:X),IF(OR(F633=17,F633=44),F633&amp;"_"&amp;H633,IF(COUNTIF('Bibliothèque transporteurs'!C:C,F633)=0,"inconnu",_xlfn.XLOOKUP(F633,'Bibliothèque transporteurs'!C:C,'Bibliothèque transporteurs'!B:B))))</f>
        <v>86</v>
      </c>
      <c r="V633" t="str">
        <f>IF(COUNTIF('Bibliothèque transporteurs'!C:C,F633)=0,"inconnu",_xlfn.XLOOKUP(F633,'Bibliothèque transporteurs'!C:C,'Bibliothèque transporteurs'!E:E))</f>
        <v>CHRONOPOST</v>
      </c>
      <c r="W633">
        <f t="shared" si="61"/>
        <v>4.75</v>
      </c>
      <c r="Y633" s="118">
        <f t="shared" si="60"/>
        <v>4.75</v>
      </c>
      <c r="Z633" s="118" t="str">
        <f t="shared" si="57"/>
        <v>OK</v>
      </c>
    </row>
    <row r="634" spans="1:26" x14ac:dyDescent="0.2">
      <c r="A634" s="9">
        <f t="shared" si="58"/>
        <v>4.9896423816797872</v>
      </c>
      <c r="B634" s="9">
        <f t="shared" si="59"/>
        <v>4.75</v>
      </c>
      <c r="C634" s="9">
        <f t="shared" si="62"/>
        <v>4.25</v>
      </c>
      <c r="D634" s="8">
        <v>9512</v>
      </c>
      <c r="E634" t="s">
        <v>1068</v>
      </c>
      <c r="F634">
        <v>86</v>
      </c>
      <c r="G634" t="s">
        <v>25</v>
      </c>
      <c r="H634" t="s">
        <v>28</v>
      </c>
      <c r="O634">
        <v>4.25</v>
      </c>
      <c r="S634">
        <f>_xlfn.XLOOKUP(E634,'Facture Chronopost'!L:L,'Facture Chronopost'!AA:AA,"")</f>
        <v>0.5</v>
      </c>
      <c r="T634">
        <f>IF(COUNTIF('Bibliothèque transporteurs'!C:C,F634)=0,"inconnu",_xlfn.XLOOKUP(F634,'Bibliothèque transporteurs'!C:C,'Bibliothèque transporteurs'!A:A))</f>
        <v>86</v>
      </c>
      <c r="U634">
        <f>IF(OR(F634="6C",F634="6B"),_xlfn.XLOOKUP(E634,'Facture Chronopost'!L:L,'Facture Chronopost'!X:X),IF(OR(F634=17,F634=44),F634&amp;"_"&amp;H634,IF(COUNTIF('Bibliothèque transporteurs'!C:C,F634)=0,"inconnu",_xlfn.XLOOKUP(F634,'Bibliothèque transporteurs'!C:C,'Bibliothèque transporteurs'!B:B))))</f>
        <v>86</v>
      </c>
      <c r="V634" t="str">
        <f>IF(COUNTIF('Bibliothèque transporteurs'!C:C,F634)=0,"inconnu",_xlfn.XLOOKUP(F634,'Bibliothèque transporteurs'!C:C,'Bibliothèque transporteurs'!E:E))</f>
        <v>CHRONOPOST</v>
      </c>
      <c r="W634">
        <f t="shared" si="61"/>
        <v>4.75</v>
      </c>
      <c r="Y634" s="118">
        <f t="shared" si="60"/>
        <v>4.75</v>
      </c>
      <c r="Z634" s="118" t="str">
        <f t="shared" si="57"/>
        <v>OK</v>
      </c>
    </row>
    <row r="635" spans="1:26" x14ac:dyDescent="0.2">
      <c r="A635" s="9">
        <f t="shared" si="58"/>
        <v>4.9896423816797872</v>
      </c>
      <c r="B635" s="9">
        <f t="shared" si="59"/>
        <v>4.75</v>
      </c>
      <c r="C635" s="9">
        <f t="shared" si="62"/>
        <v>4.25</v>
      </c>
      <c r="D635" s="8">
        <v>6235</v>
      </c>
      <c r="E635" t="s">
        <v>1080</v>
      </c>
      <c r="F635">
        <v>86</v>
      </c>
      <c r="G635" t="s">
        <v>25</v>
      </c>
      <c r="H635" t="s">
        <v>28</v>
      </c>
      <c r="O635">
        <v>4.25</v>
      </c>
      <c r="S635">
        <f>_xlfn.XLOOKUP(E635,'Facture Chronopost'!L:L,'Facture Chronopost'!AA:AA,"")</f>
        <v>0.5</v>
      </c>
      <c r="T635">
        <f>IF(COUNTIF('Bibliothèque transporteurs'!C:C,F635)=0,"inconnu",_xlfn.XLOOKUP(F635,'Bibliothèque transporteurs'!C:C,'Bibliothèque transporteurs'!A:A))</f>
        <v>86</v>
      </c>
      <c r="U635">
        <f>IF(OR(F635="6C",F635="6B"),_xlfn.XLOOKUP(E635,'Facture Chronopost'!L:L,'Facture Chronopost'!X:X),IF(OR(F635=17,F635=44),F635&amp;"_"&amp;H635,IF(COUNTIF('Bibliothèque transporteurs'!C:C,F635)=0,"inconnu",_xlfn.XLOOKUP(F635,'Bibliothèque transporteurs'!C:C,'Bibliothèque transporteurs'!B:B))))</f>
        <v>86</v>
      </c>
      <c r="V635" t="str">
        <f>IF(COUNTIF('Bibliothèque transporteurs'!C:C,F635)=0,"inconnu",_xlfn.XLOOKUP(F635,'Bibliothèque transporteurs'!C:C,'Bibliothèque transporteurs'!E:E))</f>
        <v>CHRONOPOST</v>
      </c>
      <c r="W635">
        <f t="shared" si="61"/>
        <v>4.75</v>
      </c>
      <c r="Y635" s="118">
        <f t="shared" si="60"/>
        <v>4.75</v>
      </c>
      <c r="Z635" s="118" t="str">
        <f t="shared" si="57"/>
        <v>OK</v>
      </c>
    </row>
    <row r="636" spans="1:26" x14ac:dyDescent="0.2">
      <c r="A636" s="9">
        <f t="shared" si="58"/>
        <v>7.5020740750432564</v>
      </c>
      <c r="B636" s="9">
        <f t="shared" si="59"/>
        <v>6.89</v>
      </c>
      <c r="C636" s="9">
        <f t="shared" si="62"/>
        <v>6.39</v>
      </c>
      <c r="D636" s="8">
        <v>6235</v>
      </c>
      <c r="E636" t="s">
        <v>1077</v>
      </c>
      <c r="F636">
        <v>86</v>
      </c>
      <c r="G636" t="s">
        <v>25</v>
      </c>
      <c r="H636" t="s">
        <v>28</v>
      </c>
      <c r="O636">
        <v>6.39</v>
      </c>
      <c r="S636">
        <f>_xlfn.XLOOKUP(E636,'Facture Chronopost'!L:L,'Facture Chronopost'!AA:AA,"")</f>
        <v>0.5</v>
      </c>
      <c r="T636">
        <f>IF(COUNTIF('Bibliothèque transporteurs'!C:C,F636)=0,"inconnu",_xlfn.XLOOKUP(F636,'Bibliothèque transporteurs'!C:C,'Bibliothèque transporteurs'!A:A))</f>
        <v>86</v>
      </c>
      <c r="U636">
        <f>IF(OR(F636="6C",F636="6B"),_xlfn.XLOOKUP(E636,'Facture Chronopost'!L:L,'Facture Chronopost'!X:X),IF(OR(F636=17,F636=44),F636&amp;"_"&amp;H636,IF(COUNTIF('Bibliothèque transporteurs'!C:C,F636)=0,"inconnu",_xlfn.XLOOKUP(F636,'Bibliothèque transporteurs'!C:C,'Bibliothèque transporteurs'!B:B))))</f>
        <v>86</v>
      </c>
      <c r="V636" t="str">
        <f>IF(COUNTIF('Bibliothèque transporteurs'!C:C,F636)=0,"inconnu",_xlfn.XLOOKUP(F636,'Bibliothèque transporteurs'!C:C,'Bibliothèque transporteurs'!E:E))</f>
        <v>CHRONOPOST</v>
      </c>
      <c r="W636">
        <f t="shared" si="61"/>
        <v>6.89</v>
      </c>
      <c r="Y636" s="118">
        <f t="shared" si="60"/>
        <v>6.89</v>
      </c>
      <c r="Z636" s="118" t="str">
        <f t="shared" si="57"/>
        <v>OK</v>
      </c>
    </row>
    <row r="637" spans="1:26" x14ac:dyDescent="0.2">
      <c r="A637" s="9">
        <f t="shared" si="58"/>
        <v>8.100831160844832</v>
      </c>
      <c r="B637" s="9">
        <f t="shared" si="59"/>
        <v>7.4</v>
      </c>
      <c r="C637" s="9">
        <f t="shared" si="62"/>
        <v>6.9</v>
      </c>
      <c r="D637" s="8">
        <v>6235</v>
      </c>
      <c r="E637" t="s">
        <v>1150</v>
      </c>
      <c r="F637">
        <v>86</v>
      </c>
      <c r="G637" t="s">
        <v>25</v>
      </c>
      <c r="H637" t="s">
        <v>28</v>
      </c>
      <c r="O637">
        <v>6.9</v>
      </c>
      <c r="S637">
        <f>_xlfn.XLOOKUP(E637,'Facture Chronopost'!L:L,'Facture Chronopost'!AA:AA,"")</f>
        <v>0.5</v>
      </c>
      <c r="T637">
        <f>IF(COUNTIF('Bibliothèque transporteurs'!C:C,F637)=0,"inconnu",_xlfn.XLOOKUP(F637,'Bibliothèque transporteurs'!C:C,'Bibliothèque transporteurs'!A:A))</f>
        <v>86</v>
      </c>
      <c r="U637">
        <f>IF(OR(F637="6C",F637="6B"),_xlfn.XLOOKUP(E637,'Facture Chronopost'!L:L,'Facture Chronopost'!X:X),IF(OR(F637=17,F637=44),F637&amp;"_"&amp;H637,IF(COUNTIF('Bibliothèque transporteurs'!C:C,F637)=0,"inconnu",_xlfn.XLOOKUP(F637,'Bibliothèque transporteurs'!C:C,'Bibliothèque transporteurs'!B:B))))</f>
        <v>86</v>
      </c>
      <c r="V637" t="str">
        <f>IF(COUNTIF('Bibliothèque transporteurs'!C:C,F637)=0,"inconnu",_xlfn.XLOOKUP(F637,'Bibliothèque transporteurs'!C:C,'Bibliothèque transporteurs'!E:E))</f>
        <v>CHRONOPOST</v>
      </c>
      <c r="W637">
        <f t="shared" si="61"/>
        <v>7.4</v>
      </c>
      <c r="Y637" s="118">
        <f t="shared" si="60"/>
        <v>7.4</v>
      </c>
      <c r="Z637" s="118" t="str">
        <f t="shared" si="57"/>
        <v>OK</v>
      </c>
    </row>
    <row r="638" spans="1:26" x14ac:dyDescent="0.2">
      <c r="A638" s="9">
        <f t="shared" si="58"/>
        <v>6.9033169892416817</v>
      </c>
      <c r="B638" s="9">
        <f t="shared" si="59"/>
        <v>6.38</v>
      </c>
      <c r="C638" s="9">
        <f t="shared" si="62"/>
        <v>5.88</v>
      </c>
      <c r="D638" s="8">
        <v>6235</v>
      </c>
      <c r="E638" t="s">
        <v>1154</v>
      </c>
      <c r="F638">
        <v>86</v>
      </c>
      <c r="G638" t="s">
        <v>25</v>
      </c>
      <c r="H638" t="s">
        <v>28</v>
      </c>
      <c r="O638">
        <v>5.88</v>
      </c>
      <c r="S638">
        <f>_xlfn.XLOOKUP(E638,'Facture Chronopost'!L:L,'Facture Chronopost'!AA:AA,"")</f>
        <v>0.5</v>
      </c>
      <c r="T638">
        <f>IF(COUNTIF('Bibliothèque transporteurs'!C:C,F638)=0,"inconnu",_xlfn.XLOOKUP(F638,'Bibliothèque transporteurs'!C:C,'Bibliothèque transporteurs'!A:A))</f>
        <v>86</v>
      </c>
      <c r="U638">
        <f>IF(OR(F638="6C",F638="6B"),_xlfn.XLOOKUP(E638,'Facture Chronopost'!L:L,'Facture Chronopost'!X:X),IF(OR(F638=17,F638=44),F638&amp;"_"&amp;H638,IF(COUNTIF('Bibliothèque transporteurs'!C:C,F638)=0,"inconnu",_xlfn.XLOOKUP(F638,'Bibliothèque transporteurs'!C:C,'Bibliothèque transporteurs'!B:B))))</f>
        <v>86</v>
      </c>
      <c r="V638" t="str">
        <f>IF(COUNTIF('Bibliothèque transporteurs'!C:C,F638)=0,"inconnu",_xlfn.XLOOKUP(F638,'Bibliothèque transporteurs'!C:C,'Bibliothèque transporteurs'!E:E))</f>
        <v>CHRONOPOST</v>
      </c>
      <c r="W638">
        <f t="shared" si="61"/>
        <v>6.38</v>
      </c>
      <c r="Y638" s="118">
        <f t="shared" si="60"/>
        <v>6.38</v>
      </c>
      <c r="Z638" s="118" t="str">
        <f t="shared" si="57"/>
        <v>OK</v>
      </c>
    </row>
    <row r="639" spans="1:26" x14ac:dyDescent="0.2">
      <c r="A639" s="9">
        <f t="shared" si="58"/>
        <v>6.9033169892416817</v>
      </c>
      <c r="B639" s="9">
        <f t="shared" si="59"/>
        <v>6.38</v>
      </c>
      <c r="C639" s="9">
        <f t="shared" si="62"/>
        <v>5.88</v>
      </c>
      <c r="D639" s="8">
        <v>6235</v>
      </c>
      <c r="E639" t="s">
        <v>1138</v>
      </c>
      <c r="F639">
        <v>86</v>
      </c>
      <c r="G639" t="s">
        <v>25</v>
      </c>
      <c r="H639" t="s">
        <v>28</v>
      </c>
      <c r="O639">
        <v>5.88</v>
      </c>
      <c r="S639">
        <f>_xlfn.XLOOKUP(E639,'Facture Chronopost'!L:L,'Facture Chronopost'!AA:AA,"")</f>
        <v>0.5</v>
      </c>
      <c r="T639">
        <f>IF(COUNTIF('Bibliothèque transporteurs'!C:C,F639)=0,"inconnu",_xlfn.XLOOKUP(F639,'Bibliothèque transporteurs'!C:C,'Bibliothèque transporteurs'!A:A))</f>
        <v>86</v>
      </c>
      <c r="U639">
        <f>IF(OR(F639="6C",F639="6B"),_xlfn.XLOOKUP(E639,'Facture Chronopost'!L:L,'Facture Chronopost'!X:X),IF(OR(F639=17,F639=44),F639&amp;"_"&amp;H639,IF(COUNTIF('Bibliothèque transporteurs'!C:C,F639)=0,"inconnu",_xlfn.XLOOKUP(F639,'Bibliothèque transporteurs'!C:C,'Bibliothèque transporteurs'!B:B))))</f>
        <v>86</v>
      </c>
      <c r="V639" t="str">
        <f>IF(COUNTIF('Bibliothèque transporteurs'!C:C,F639)=0,"inconnu",_xlfn.XLOOKUP(F639,'Bibliothèque transporteurs'!C:C,'Bibliothèque transporteurs'!E:E))</f>
        <v>CHRONOPOST</v>
      </c>
      <c r="W639">
        <f t="shared" si="61"/>
        <v>6.38</v>
      </c>
      <c r="Y639" s="118">
        <f t="shared" si="60"/>
        <v>6.38</v>
      </c>
      <c r="Z639" s="118" t="str">
        <f t="shared" si="57"/>
        <v>OK</v>
      </c>
    </row>
    <row r="640" spans="1:26" x14ac:dyDescent="0.2">
      <c r="A640" s="9">
        <f t="shared" si="58"/>
        <v>4.9896423816797872</v>
      </c>
      <c r="B640" s="9">
        <f t="shared" si="59"/>
        <v>4.75</v>
      </c>
      <c r="C640" s="9">
        <f t="shared" si="62"/>
        <v>4.25</v>
      </c>
      <c r="D640" s="8">
        <v>6235</v>
      </c>
      <c r="E640" t="s">
        <v>1141</v>
      </c>
      <c r="F640">
        <v>86</v>
      </c>
      <c r="G640" t="s">
        <v>25</v>
      </c>
      <c r="H640" t="s">
        <v>28</v>
      </c>
      <c r="O640">
        <v>4.25</v>
      </c>
      <c r="S640">
        <f>_xlfn.XLOOKUP(E640,'Facture Chronopost'!L:L,'Facture Chronopost'!AA:AA,"")</f>
        <v>0.5</v>
      </c>
      <c r="T640">
        <f>IF(COUNTIF('Bibliothèque transporteurs'!C:C,F640)=0,"inconnu",_xlfn.XLOOKUP(F640,'Bibliothèque transporteurs'!C:C,'Bibliothèque transporteurs'!A:A))</f>
        <v>86</v>
      </c>
      <c r="U640">
        <f>IF(OR(F640="6C",F640="6B"),_xlfn.XLOOKUP(E640,'Facture Chronopost'!L:L,'Facture Chronopost'!X:X),IF(OR(F640=17,F640=44),F640&amp;"_"&amp;H640,IF(COUNTIF('Bibliothèque transporteurs'!C:C,F640)=0,"inconnu",_xlfn.XLOOKUP(F640,'Bibliothèque transporteurs'!C:C,'Bibliothèque transporteurs'!B:B))))</f>
        <v>86</v>
      </c>
      <c r="V640" t="str">
        <f>IF(COUNTIF('Bibliothèque transporteurs'!C:C,F640)=0,"inconnu",_xlfn.XLOOKUP(F640,'Bibliothèque transporteurs'!C:C,'Bibliothèque transporteurs'!E:E))</f>
        <v>CHRONOPOST</v>
      </c>
      <c r="W640">
        <f t="shared" si="61"/>
        <v>4.75</v>
      </c>
      <c r="Y640" s="118">
        <f t="shared" si="60"/>
        <v>4.75</v>
      </c>
      <c r="Z640" s="118" t="str">
        <f t="shared" si="57"/>
        <v>OK</v>
      </c>
    </row>
    <row r="641" spans="1:26" x14ac:dyDescent="0.2">
      <c r="A641" s="9">
        <f t="shared" si="58"/>
        <v>4.9896423816797872</v>
      </c>
      <c r="B641" s="9">
        <f t="shared" si="59"/>
        <v>4.75</v>
      </c>
      <c r="C641" s="9">
        <f t="shared" si="62"/>
        <v>4.25</v>
      </c>
      <c r="D641" s="8">
        <v>6235</v>
      </c>
      <c r="E641" t="s">
        <v>1160</v>
      </c>
      <c r="F641">
        <v>86</v>
      </c>
      <c r="G641" t="s">
        <v>25</v>
      </c>
      <c r="H641" t="s">
        <v>28</v>
      </c>
      <c r="O641">
        <v>4.25</v>
      </c>
      <c r="S641">
        <f>_xlfn.XLOOKUP(E641,'Facture Chronopost'!L:L,'Facture Chronopost'!AA:AA,"")</f>
        <v>0.5</v>
      </c>
      <c r="T641">
        <f>IF(COUNTIF('Bibliothèque transporteurs'!C:C,F641)=0,"inconnu",_xlfn.XLOOKUP(F641,'Bibliothèque transporteurs'!C:C,'Bibliothèque transporteurs'!A:A))</f>
        <v>86</v>
      </c>
      <c r="U641">
        <f>IF(OR(F641="6C",F641="6B"),_xlfn.XLOOKUP(E641,'Facture Chronopost'!L:L,'Facture Chronopost'!X:X),IF(OR(F641=17,F641=44),F641&amp;"_"&amp;H641,IF(COUNTIF('Bibliothèque transporteurs'!C:C,F641)=0,"inconnu",_xlfn.XLOOKUP(F641,'Bibliothèque transporteurs'!C:C,'Bibliothèque transporteurs'!B:B))))</f>
        <v>86</v>
      </c>
      <c r="V641" t="str">
        <f>IF(COUNTIF('Bibliothèque transporteurs'!C:C,F641)=0,"inconnu",_xlfn.XLOOKUP(F641,'Bibliothèque transporteurs'!C:C,'Bibliothèque transporteurs'!E:E))</f>
        <v>CHRONOPOST</v>
      </c>
      <c r="W641">
        <f t="shared" si="61"/>
        <v>4.75</v>
      </c>
      <c r="Y641" s="118">
        <f t="shared" si="60"/>
        <v>4.75</v>
      </c>
      <c r="Z641" s="118" t="str">
        <f t="shared" si="57"/>
        <v>OK</v>
      </c>
    </row>
    <row r="642" spans="1:26" x14ac:dyDescent="0.2">
      <c r="A642" s="9">
        <f t="shared" si="58"/>
        <v>4.9896423816797872</v>
      </c>
      <c r="B642" s="9">
        <f t="shared" si="59"/>
        <v>4.75</v>
      </c>
      <c r="C642" s="9">
        <f t="shared" si="62"/>
        <v>4.25</v>
      </c>
      <c r="D642" s="8">
        <v>6235</v>
      </c>
      <c r="E642" t="s">
        <v>1161</v>
      </c>
      <c r="F642">
        <v>86</v>
      </c>
      <c r="G642" t="s">
        <v>25</v>
      </c>
      <c r="H642" t="s">
        <v>28</v>
      </c>
      <c r="O642">
        <v>4.25</v>
      </c>
      <c r="S642">
        <f>_xlfn.XLOOKUP(E642,'Facture Chronopost'!L:L,'Facture Chronopost'!AA:AA,"")</f>
        <v>0.5</v>
      </c>
      <c r="T642">
        <f>IF(COUNTIF('Bibliothèque transporteurs'!C:C,F642)=0,"inconnu",_xlfn.XLOOKUP(F642,'Bibliothèque transporteurs'!C:C,'Bibliothèque transporteurs'!A:A))</f>
        <v>86</v>
      </c>
      <c r="U642">
        <f>IF(OR(F642="6C",F642="6B"),_xlfn.XLOOKUP(E642,'Facture Chronopost'!L:L,'Facture Chronopost'!X:X),IF(OR(F642=17,F642=44),F642&amp;"_"&amp;H642,IF(COUNTIF('Bibliothèque transporteurs'!C:C,F642)=0,"inconnu",_xlfn.XLOOKUP(F642,'Bibliothèque transporteurs'!C:C,'Bibliothèque transporteurs'!B:B))))</f>
        <v>86</v>
      </c>
      <c r="V642" t="str">
        <f>IF(COUNTIF('Bibliothèque transporteurs'!C:C,F642)=0,"inconnu",_xlfn.XLOOKUP(F642,'Bibliothèque transporteurs'!C:C,'Bibliothèque transporteurs'!E:E))</f>
        <v>CHRONOPOST</v>
      </c>
      <c r="W642">
        <f t="shared" si="61"/>
        <v>4.75</v>
      </c>
      <c r="Y642" s="118">
        <f t="shared" si="60"/>
        <v>4.75</v>
      </c>
      <c r="Z642" s="118" t="str">
        <f t="shared" si="57"/>
        <v>OK</v>
      </c>
    </row>
    <row r="643" spans="1:26" x14ac:dyDescent="0.2">
      <c r="A643" s="9">
        <f t="shared" si="58"/>
        <v>7.5020740750432564</v>
      </c>
      <c r="B643" s="9">
        <f t="shared" si="59"/>
        <v>6.89</v>
      </c>
      <c r="C643" s="9">
        <f t="shared" si="62"/>
        <v>6.39</v>
      </c>
      <c r="D643" s="8">
        <v>6235</v>
      </c>
      <c r="E643" t="s">
        <v>1145</v>
      </c>
      <c r="F643">
        <v>86</v>
      </c>
      <c r="G643" t="s">
        <v>25</v>
      </c>
      <c r="H643" t="s">
        <v>28</v>
      </c>
      <c r="O643">
        <v>6.39</v>
      </c>
      <c r="S643">
        <f>_xlfn.XLOOKUP(E643,'Facture Chronopost'!L:L,'Facture Chronopost'!AA:AA,"")</f>
        <v>0.5</v>
      </c>
      <c r="T643">
        <f>IF(COUNTIF('Bibliothèque transporteurs'!C:C,F643)=0,"inconnu",_xlfn.XLOOKUP(F643,'Bibliothèque transporteurs'!C:C,'Bibliothèque transporteurs'!A:A))</f>
        <v>86</v>
      </c>
      <c r="U643">
        <f>IF(OR(F643="6C",F643="6B"),_xlfn.XLOOKUP(E643,'Facture Chronopost'!L:L,'Facture Chronopost'!X:X),IF(OR(F643=17,F643=44),F643&amp;"_"&amp;H643,IF(COUNTIF('Bibliothèque transporteurs'!C:C,F643)=0,"inconnu",_xlfn.XLOOKUP(F643,'Bibliothèque transporteurs'!C:C,'Bibliothèque transporteurs'!B:B))))</f>
        <v>86</v>
      </c>
      <c r="V643" t="str">
        <f>IF(COUNTIF('Bibliothèque transporteurs'!C:C,F643)=0,"inconnu",_xlfn.XLOOKUP(F643,'Bibliothèque transporteurs'!C:C,'Bibliothèque transporteurs'!E:E))</f>
        <v>CHRONOPOST</v>
      </c>
      <c r="W643">
        <f t="shared" si="61"/>
        <v>6.89</v>
      </c>
      <c r="Y643" s="118">
        <f t="shared" si="60"/>
        <v>6.89</v>
      </c>
      <c r="Z643" s="118" t="str">
        <f t="shared" si="57"/>
        <v>OK</v>
      </c>
    </row>
    <row r="644" spans="1:26" x14ac:dyDescent="0.2">
      <c r="A644" s="9">
        <f t="shared" si="58"/>
        <v>8.100831160844832</v>
      </c>
      <c r="B644" s="9">
        <f t="shared" si="59"/>
        <v>7.4</v>
      </c>
      <c r="C644" s="9">
        <f t="shared" si="62"/>
        <v>6.9</v>
      </c>
      <c r="D644" s="8">
        <v>6235</v>
      </c>
      <c r="E644" t="s">
        <v>1148</v>
      </c>
      <c r="F644">
        <v>86</v>
      </c>
      <c r="G644" t="s">
        <v>25</v>
      </c>
      <c r="H644" t="s">
        <v>28</v>
      </c>
      <c r="O644">
        <v>6.9</v>
      </c>
      <c r="S644">
        <f>_xlfn.XLOOKUP(E644,'Facture Chronopost'!L:L,'Facture Chronopost'!AA:AA,"")</f>
        <v>0.5</v>
      </c>
      <c r="T644">
        <f>IF(COUNTIF('Bibliothèque transporteurs'!C:C,F644)=0,"inconnu",_xlfn.XLOOKUP(F644,'Bibliothèque transporteurs'!C:C,'Bibliothèque transporteurs'!A:A))</f>
        <v>86</v>
      </c>
      <c r="U644">
        <f>IF(OR(F644="6C",F644="6B"),_xlfn.XLOOKUP(E644,'Facture Chronopost'!L:L,'Facture Chronopost'!X:X),IF(OR(F644=17,F644=44),F644&amp;"_"&amp;H644,IF(COUNTIF('Bibliothèque transporteurs'!C:C,F644)=0,"inconnu",_xlfn.XLOOKUP(F644,'Bibliothèque transporteurs'!C:C,'Bibliothèque transporteurs'!B:B))))</f>
        <v>86</v>
      </c>
      <c r="V644" t="str">
        <f>IF(COUNTIF('Bibliothèque transporteurs'!C:C,F644)=0,"inconnu",_xlfn.XLOOKUP(F644,'Bibliothèque transporteurs'!C:C,'Bibliothèque transporteurs'!E:E))</f>
        <v>CHRONOPOST</v>
      </c>
      <c r="W644">
        <f t="shared" si="61"/>
        <v>7.4</v>
      </c>
      <c r="Y644" s="118">
        <f t="shared" si="60"/>
        <v>7.4</v>
      </c>
      <c r="Z644" s="118" t="str">
        <f t="shared" si="57"/>
        <v>OK</v>
      </c>
    </row>
    <row r="645" spans="1:26" x14ac:dyDescent="0.2">
      <c r="A645" s="9">
        <f t="shared" si="58"/>
        <v>5.3770734371984528</v>
      </c>
      <c r="B645" s="9">
        <f t="shared" si="59"/>
        <v>5.08</v>
      </c>
      <c r="C645" s="9">
        <f t="shared" si="62"/>
        <v>4.58</v>
      </c>
      <c r="D645" s="8">
        <v>6235</v>
      </c>
      <c r="E645" t="s">
        <v>1193</v>
      </c>
      <c r="F645">
        <v>86</v>
      </c>
      <c r="G645" t="s">
        <v>25</v>
      </c>
      <c r="H645" t="s">
        <v>28</v>
      </c>
      <c r="O645">
        <v>4.58</v>
      </c>
      <c r="S645">
        <f>_xlfn.XLOOKUP(E645,'Facture Chronopost'!L:L,'Facture Chronopost'!AA:AA,"")</f>
        <v>0.5</v>
      </c>
      <c r="T645">
        <f>IF(COUNTIF('Bibliothèque transporteurs'!C:C,F645)=0,"inconnu",_xlfn.XLOOKUP(F645,'Bibliothèque transporteurs'!C:C,'Bibliothèque transporteurs'!A:A))</f>
        <v>86</v>
      </c>
      <c r="U645">
        <f>IF(OR(F645="6C",F645="6B"),_xlfn.XLOOKUP(E645,'Facture Chronopost'!L:L,'Facture Chronopost'!X:X),IF(OR(F645=17,F645=44),F645&amp;"_"&amp;H645,IF(COUNTIF('Bibliothèque transporteurs'!C:C,F645)=0,"inconnu",_xlfn.XLOOKUP(F645,'Bibliothèque transporteurs'!C:C,'Bibliothèque transporteurs'!B:B))))</f>
        <v>86</v>
      </c>
      <c r="V645" t="str">
        <f>IF(COUNTIF('Bibliothèque transporteurs'!C:C,F645)=0,"inconnu",_xlfn.XLOOKUP(F645,'Bibliothèque transporteurs'!C:C,'Bibliothèque transporteurs'!E:E))</f>
        <v>CHRONOPOST</v>
      </c>
      <c r="W645">
        <f t="shared" si="61"/>
        <v>5.08</v>
      </c>
      <c r="Y645" s="118">
        <f t="shared" si="60"/>
        <v>5.08</v>
      </c>
      <c r="Z645" s="118" t="str">
        <f t="shared" si="57"/>
        <v>OK</v>
      </c>
    </row>
    <row r="646" spans="1:26" x14ac:dyDescent="0.2">
      <c r="A646" s="9">
        <f t="shared" si="58"/>
        <v>4.9896423816797872</v>
      </c>
      <c r="B646" s="9">
        <f t="shared" si="59"/>
        <v>4.75</v>
      </c>
      <c r="C646" s="9">
        <f t="shared" si="62"/>
        <v>4.25</v>
      </c>
      <c r="D646" s="8">
        <v>6235</v>
      </c>
      <c r="E646" t="s">
        <v>1199</v>
      </c>
      <c r="F646">
        <v>86</v>
      </c>
      <c r="G646" t="s">
        <v>25</v>
      </c>
      <c r="H646" t="s">
        <v>28</v>
      </c>
      <c r="O646">
        <v>4.25</v>
      </c>
      <c r="S646">
        <f>_xlfn.XLOOKUP(E646,'Facture Chronopost'!L:L,'Facture Chronopost'!AA:AA,"")</f>
        <v>0.5</v>
      </c>
      <c r="T646">
        <f>IF(COUNTIF('Bibliothèque transporteurs'!C:C,F646)=0,"inconnu",_xlfn.XLOOKUP(F646,'Bibliothèque transporteurs'!C:C,'Bibliothèque transporteurs'!A:A))</f>
        <v>86</v>
      </c>
      <c r="U646">
        <f>IF(OR(F646="6C",F646="6B"),_xlfn.XLOOKUP(E646,'Facture Chronopost'!L:L,'Facture Chronopost'!X:X),IF(OR(F646=17,F646=44),F646&amp;"_"&amp;H646,IF(COUNTIF('Bibliothèque transporteurs'!C:C,F646)=0,"inconnu",_xlfn.XLOOKUP(F646,'Bibliothèque transporteurs'!C:C,'Bibliothèque transporteurs'!B:B))))</f>
        <v>86</v>
      </c>
      <c r="V646" t="str">
        <f>IF(COUNTIF('Bibliothèque transporteurs'!C:C,F646)=0,"inconnu",_xlfn.XLOOKUP(F646,'Bibliothèque transporteurs'!C:C,'Bibliothèque transporteurs'!E:E))</f>
        <v>CHRONOPOST</v>
      </c>
      <c r="W646">
        <f t="shared" si="61"/>
        <v>4.75</v>
      </c>
      <c r="Y646" s="118">
        <f t="shared" si="60"/>
        <v>4.75</v>
      </c>
      <c r="Z646" s="118" t="str">
        <f t="shared" si="57"/>
        <v>OK</v>
      </c>
    </row>
    <row r="647" spans="1:26" x14ac:dyDescent="0.2">
      <c r="A647" s="9">
        <f t="shared" si="58"/>
        <v>6.9033169892416817</v>
      </c>
      <c r="B647" s="9">
        <f t="shared" si="59"/>
        <v>6.38</v>
      </c>
      <c r="C647" s="9">
        <f t="shared" si="62"/>
        <v>5.88</v>
      </c>
      <c r="D647" s="8">
        <v>6235</v>
      </c>
      <c r="E647" t="s">
        <v>1166</v>
      </c>
      <c r="F647">
        <v>86</v>
      </c>
      <c r="G647" t="s">
        <v>25</v>
      </c>
      <c r="H647" t="s">
        <v>28</v>
      </c>
      <c r="O647">
        <v>5.88</v>
      </c>
      <c r="S647">
        <f>_xlfn.XLOOKUP(E647,'Facture Chronopost'!L:L,'Facture Chronopost'!AA:AA,"")</f>
        <v>0.5</v>
      </c>
      <c r="T647">
        <f>IF(COUNTIF('Bibliothèque transporteurs'!C:C,F647)=0,"inconnu",_xlfn.XLOOKUP(F647,'Bibliothèque transporteurs'!C:C,'Bibliothèque transporteurs'!A:A))</f>
        <v>86</v>
      </c>
      <c r="U647">
        <f>IF(OR(F647="6C",F647="6B"),_xlfn.XLOOKUP(E647,'Facture Chronopost'!L:L,'Facture Chronopost'!X:X),IF(OR(F647=17,F647=44),F647&amp;"_"&amp;H647,IF(COUNTIF('Bibliothèque transporteurs'!C:C,F647)=0,"inconnu",_xlfn.XLOOKUP(F647,'Bibliothèque transporteurs'!C:C,'Bibliothèque transporteurs'!B:B))))</f>
        <v>86</v>
      </c>
      <c r="V647" t="str">
        <f>IF(COUNTIF('Bibliothèque transporteurs'!C:C,F647)=0,"inconnu",_xlfn.XLOOKUP(F647,'Bibliothèque transporteurs'!C:C,'Bibliothèque transporteurs'!E:E))</f>
        <v>CHRONOPOST</v>
      </c>
      <c r="W647">
        <f t="shared" si="61"/>
        <v>6.38</v>
      </c>
      <c r="Y647" s="118">
        <f t="shared" si="60"/>
        <v>6.38</v>
      </c>
      <c r="Z647" s="118" t="str">
        <f t="shared" si="57"/>
        <v>OK</v>
      </c>
    </row>
    <row r="648" spans="1:26" x14ac:dyDescent="0.2">
      <c r="A648" s="9">
        <f t="shared" si="58"/>
        <v>4.9896423816797872</v>
      </c>
      <c r="B648" s="9">
        <f t="shared" si="59"/>
        <v>4.75</v>
      </c>
      <c r="C648" s="9">
        <f t="shared" si="62"/>
        <v>4.25</v>
      </c>
      <c r="D648" s="8">
        <v>6235</v>
      </c>
      <c r="E648" t="s">
        <v>1182</v>
      </c>
      <c r="F648">
        <v>86</v>
      </c>
      <c r="G648" t="s">
        <v>25</v>
      </c>
      <c r="H648" t="s">
        <v>28</v>
      </c>
      <c r="O648">
        <v>4.25</v>
      </c>
      <c r="S648">
        <f>_xlfn.XLOOKUP(E648,'Facture Chronopost'!L:L,'Facture Chronopost'!AA:AA,"")</f>
        <v>0.5</v>
      </c>
      <c r="T648">
        <f>IF(COUNTIF('Bibliothèque transporteurs'!C:C,F648)=0,"inconnu",_xlfn.XLOOKUP(F648,'Bibliothèque transporteurs'!C:C,'Bibliothèque transporteurs'!A:A))</f>
        <v>86</v>
      </c>
      <c r="U648">
        <f>IF(OR(F648="6C",F648="6B"),_xlfn.XLOOKUP(E648,'Facture Chronopost'!L:L,'Facture Chronopost'!X:X),IF(OR(F648=17,F648=44),F648&amp;"_"&amp;H648,IF(COUNTIF('Bibliothèque transporteurs'!C:C,F648)=0,"inconnu",_xlfn.XLOOKUP(F648,'Bibliothèque transporteurs'!C:C,'Bibliothèque transporteurs'!B:B))))</f>
        <v>86</v>
      </c>
      <c r="V648" t="str">
        <f>IF(COUNTIF('Bibliothèque transporteurs'!C:C,F648)=0,"inconnu",_xlfn.XLOOKUP(F648,'Bibliothèque transporteurs'!C:C,'Bibliothèque transporteurs'!E:E))</f>
        <v>CHRONOPOST</v>
      </c>
      <c r="W648">
        <f t="shared" si="61"/>
        <v>4.75</v>
      </c>
      <c r="Y648" s="118">
        <f t="shared" si="60"/>
        <v>4.75</v>
      </c>
      <c r="Z648" s="118" t="str">
        <f t="shared" si="57"/>
        <v>OK</v>
      </c>
    </row>
    <row r="649" spans="1:26" x14ac:dyDescent="0.2">
      <c r="A649" s="9">
        <f t="shared" si="58"/>
        <v>4.9896423816797872</v>
      </c>
      <c r="B649" s="9">
        <f t="shared" si="59"/>
        <v>4.75</v>
      </c>
      <c r="C649" s="9">
        <f t="shared" si="62"/>
        <v>4.25</v>
      </c>
      <c r="D649" s="8">
        <v>6235</v>
      </c>
      <c r="E649" t="s">
        <v>1164</v>
      </c>
      <c r="F649">
        <v>86</v>
      </c>
      <c r="G649" t="s">
        <v>25</v>
      </c>
      <c r="H649" t="s">
        <v>28</v>
      </c>
      <c r="O649">
        <v>4.25</v>
      </c>
      <c r="S649">
        <f>_xlfn.XLOOKUP(E649,'Facture Chronopost'!L:L,'Facture Chronopost'!AA:AA,"")</f>
        <v>0.5</v>
      </c>
      <c r="T649">
        <f>IF(COUNTIF('Bibliothèque transporteurs'!C:C,F649)=0,"inconnu",_xlfn.XLOOKUP(F649,'Bibliothèque transporteurs'!C:C,'Bibliothèque transporteurs'!A:A))</f>
        <v>86</v>
      </c>
      <c r="U649">
        <f>IF(OR(F649="6C",F649="6B"),_xlfn.XLOOKUP(E649,'Facture Chronopost'!L:L,'Facture Chronopost'!X:X),IF(OR(F649=17,F649=44),F649&amp;"_"&amp;H649,IF(COUNTIF('Bibliothèque transporteurs'!C:C,F649)=0,"inconnu",_xlfn.XLOOKUP(F649,'Bibliothèque transporteurs'!C:C,'Bibliothèque transporteurs'!B:B))))</f>
        <v>86</v>
      </c>
      <c r="V649" t="str">
        <f>IF(COUNTIF('Bibliothèque transporteurs'!C:C,F649)=0,"inconnu",_xlfn.XLOOKUP(F649,'Bibliothèque transporteurs'!C:C,'Bibliothèque transporteurs'!E:E))</f>
        <v>CHRONOPOST</v>
      </c>
      <c r="W649">
        <f t="shared" si="61"/>
        <v>4.75</v>
      </c>
      <c r="Y649" s="118">
        <f t="shared" si="60"/>
        <v>4.75</v>
      </c>
      <c r="Z649" s="118" t="str">
        <f t="shared" si="57"/>
        <v>OK</v>
      </c>
    </row>
    <row r="650" spans="1:26" x14ac:dyDescent="0.2">
      <c r="A650" s="9">
        <f t="shared" si="58"/>
        <v>7.5020740750432564</v>
      </c>
      <c r="B650" s="9">
        <f t="shared" si="59"/>
        <v>6.89</v>
      </c>
      <c r="C650" s="9">
        <f t="shared" si="62"/>
        <v>6.39</v>
      </c>
      <c r="D650" s="8">
        <v>6235</v>
      </c>
      <c r="E650" t="s">
        <v>1189</v>
      </c>
      <c r="F650">
        <v>86</v>
      </c>
      <c r="G650" t="s">
        <v>25</v>
      </c>
      <c r="H650" t="s">
        <v>28</v>
      </c>
      <c r="O650">
        <v>6.39</v>
      </c>
      <c r="S650">
        <f>_xlfn.XLOOKUP(E650,'Facture Chronopost'!L:L,'Facture Chronopost'!AA:AA,"")</f>
        <v>0.5</v>
      </c>
      <c r="T650">
        <f>IF(COUNTIF('Bibliothèque transporteurs'!C:C,F650)=0,"inconnu",_xlfn.XLOOKUP(F650,'Bibliothèque transporteurs'!C:C,'Bibliothèque transporteurs'!A:A))</f>
        <v>86</v>
      </c>
      <c r="U650">
        <f>IF(OR(F650="6C",F650="6B"),_xlfn.XLOOKUP(E650,'Facture Chronopost'!L:L,'Facture Chronopost'!X:X),IF(OR(F650=17,F650=44),F650&amp;"_"&amp;H650,IF(COUNTIF('Bibliothèque transporteurs'!C:C,F650)=0,"inconnu",_xlfn.XLOOKUP(F650,'Bibliothèque transporteurs'!C:C,'Bibliothèque transporteurs'!B:B))))</f>
        <v>86</v>
      </c>
      <c r="V650" t="str">
        <f>IF(COUNTIF('Bibliothèque transporteurs'!C:C,F650)=0,"inconnu",_xlfn.XLOOKUP(F650,'Bibliothèque transporteurs'!C:C,'Bibliothèque transporteurs'!E:E))</f>
        <v>CHRONOPOST</v>
      </c>
      <c r="W650">
        <f t="shared" si="61"/>
        <v>6.89</v>
      </c>
      <c r="Y650" s="118">
        <f t="shared" si="60"/>
        <v>6.89</v>
      </c>
      <c r="Z650" s="118" t="str">
        <f t="shared" ref="Z650:Z653" si="63">IF(Y650=W650,"OK","Non")</f>
        <v>OK</v>
      </c>
    </row>
    <row r="651" spans="1:26" x14ac:dyDescent="0.2">
      <c r="A651" s="9">
        <f t="shared" ref="A651:A714" si="64">C651/SUM(C:C)*(SUM(C:C)+$X$2)</f>
        <v>5.3770734371984528</v>
      </c>
      <c r="B651" s="9">
        <f t="shared" ref="B651:B714" si="65">C651/SUM(C:C)*(SUM(C:C)+SUM($N$3:$O$7))+S651</f>
        <v>5.08</v>
      </c>
      <c r="C651" s="9">
        <f t="shared" si="62"/>
        <v>4.58</v>
      </c>
      <c r="D651" s="8">
        <v>6235</v>
      </c>
      <c r="E651" t="s">
        <v>1185</v>
      </c>
      <c r="F651">
        <v>86</v>
      </c>
      <c r="G651" t="s">
        <v>25</v>
      </c>
      <c r="H651" t="s">
        <v>28</v>
      </c>
      <c r="O651">
        <v>4.58</v>
      </c>
      <c r="S651">
        <f>_xlfn.XLOOKUP(E651,'Facture Chronopost'!L:L,'Facture Chronopost'!AA:AA,"")</f>
        <v>0.5</v>
      </c>
      <c r="T651">
        <f>IF(COUNTIF('Bibliothèque transporteurs'!C:C,F651)=0,"inconnu",_xlfn.XLOOKUP(F651,'Bibliothèque transporteurs'!C:C,'Bibliothèque transporteurs'!A:A))</f>
        <v>86</v>
      </c>
      <c r="U651">
        <f>IF(OR(F651="6C",F651="6B"),_xlfn.XLOOKUP(E651,'Facture Chronopost'!L:L,'Facture Chronopost'!X:X),IF(OR(F651=17,F651=44),F651&amp;"_"&amp;H651,IF(COUNTIF('Bibliothèque transporteurs'!C:C,F651)=0,"inconnu",_xlfn.XLOOKUP(F651,'Bibliothèque transporteurs'!C:C,'Bibliothèque transporteurs'!B:B))))</f>
        <v>86</v>
      </c>
      <c r="V651" t="str">
        <f>IF(COUNTIF('Bibliothèque transporteurs'!C:C,F651)=0,"inconnu",_xlfn.XLOOKUP(F651,'Bibliothèque transporteurs'!C:C,'Bibliothèque transporteurs'!E:E))</f>
        <v>CHRONOPOST</v>
      </c>
      <c r="W651">
        <f t="shared" si="61"/>
        <v>5.08</v>
      </c>
      <c r="Y651" s="118">
        <f t="shared" ref="Y651:Y714" si="66">ROUNDUP(B651,2)-M651-L651-N651-J651-K651-I651-Q651</f>
        <v>5.08</v>
      </c>
      <c r="Z651" s="118" t="str">
        <f t="shared" si="63"/>
        <v>OK</v>
      </c>
    </row>
    <row r="652" spans="1:26" x14ac:dyDescent="0.2">
      <c r="A652" s="9">
        <f t="shared" si="64"/>
        <v>8.100831160844832</v>
      </c>
      <c r="B652" s="9">
        <f t="shared" si="65"/>
        <v>7.4</v>
      </c>
      <c r="C652" s="9">
        <f t="shared" si="62"/>
        <v>6.9</v>
      </c>
      <c r="D652" s="8">
        <v>6235</v>
      </c>
      <c r="E652" t="s">
        <v>1202</v>
      </c>
      <c r="F652">
        <v>86</v>
      </c>
      <c r="G652" t="s">
        <v>25</v>
      </c>
      <c r="H652" t="s">
        <v>28</v>
      </c>
      <c r="O652">
        <v>6.9</v>
      </c>
      <c r="S652">
        <f>_xlfn.XLOOKUP(E652,'Facture Chronopost'!L:L,'Facture Chronopost'!AA:AA,"")</f>
        <v>0.5</v>
      </c>
      <c r="T652">
        <f>IF(COUNTIF('Bibliothèque transporteurs'!C:C,F652)=0,"inconnu",_xlfn.XLOOKUP(F652,'Bibliothèque transporteurs'!C:C,'Bibliothèque transporteurs'!A:A))</f>
        <v>86</v>
      </c>
      <c r="U652">
        <f>IF(OR(F652="6C",F652="6B"),_xlfn.XLOOKUP(E652,'Facture Chronopost'!L:L,'Facture Chronopost'!X:X),IF(OR(F652=17,F652=44),F652&amp;"_"&amp;H652,IF(COUNTIF('Bibliothèque transporteurs'!C:C,F652)=0,"inconnu",_xlfn.XLOOKUP(F652,'Bibliothèque transporteurs'!C:C,'Bibliothèque transporteurs'!B:B))))</f>
        <v>86</v>
      </c>
      <c r="V652" t="str">
        <f>IF(COUNTIF('Bibliothèque transporteurs'!C:C,F652)=0,"inconnu",_xlfn.XLOOKUP(F652,'Bibliothèque transporteurs'!C:C,'Bibliothèque transporteurs'!E:E))</f>
        <v>CHRONOPOST</v>
      </c>
      <c r="W652">
        <f t="shared" si="61"/>
        <v>7.4</v>
      </c>
      <c r="Y652" s="118">
        <f t="shared" si="66"/>
        <v>7.4</v>
      </c>
      <c r="Z652" s="118" t="str">
        <f t="shared" si="63"/>
        <v>OK</v>
      </c>
    </row>
    <row r="653" spans="1:26" x14ac:dyDescent="0.2">
      <c r="A653" s="9">
        <f t="shared" si="64"/>
        <v>8.100831160844832</v>
      </c>
      <c r="B653" s="9">
        <f t="shared" si="65"/>
        <v>7.4</v>
      </c>
      <c r="C653" s="9">
        <f t="shared" si="62"/>
        <v>6.9</v>
      </c>
      <c r="D653" s="8">
        <v>6235</v>
      </c>
      <c r="E653" t="s">
        <v>1240</v>
      </c>
      <c r="F653">
        <v>86</v>
      </c>
      <c r="G653" t="s">
        <v>25</v>
      </c>
      <c r="H653" t="s">
        <v>28</v>
      </c>
      <c r="O653">
        <v>6.9</v>
      </c>
      <c r="S653">
        <f>_xlfn.XLOOKUP(E653,'Facture Chronopost'!L:L,'Facture Chronopost'!AA:AA,"")</f>
        <v>0.5</v>
      </c>
      <c r="T653">
        <f>IF(COUNTIF('Bibliothèque transporteurs'!C:C,F653)=0,"inconnu",_xlfn.XLOOKUP(F653,'Bibliothèque transporteurs'!C:C,'Bibliothèque transporteurs'!A:A))</f>
        <v>86</v>
      </c>
      <c r="U653">
        <f>IF(OR(F653="6C",F653="6B"),_xlfn.XLOOKUP(E653,'Facture Chronopost'!L:L,'Facture Chronopost'!X:X),IF(OR(F653=17,F653=44),F653&amp;"_"&amp;H653,IF(COUNTIF('Bibliothèque transporteurs'!C:C,F653)=0,"inconnu",_xlfn.XLOOKUP(F653,'Bibliothèque transporteurs'!C:C,'Bibliothèque transporteurs'!B:B))))</f>
        <v>86</v>
      </c>
      <c r="V653" t="str">
        <f>IF(COUNTIF('Bibliothèque transporteurs'!C:C,F653)=0,"inconnu",_xlfn.XLOOKUP(F653,'Bibliothèque transporteurs'!C:C,'Bibliothèque transporteurs'!E:E))</f>
        <v>CHRONOPOST</v>
      </c>
      <c r="W653">
        <f t="shared" si="61"/>
        <v>7.4</v>
      </c>
      <c r="Y653" s="118">
        <f t="shared" si="66"/>
        <v>7.4</v>
      </c>
      <c r="Z653" s="118" t="str">
        <f t="shared" si="63"/>
        <v>OK</v>
      </c>
    </row>
    <row r="654" spans="1:26" x14ac:dyDescent="0.2">
      <c r="A654" s="9">
        <f t="shared" si="64"/>
        <v>7.5020740750432564</v>
      </c>
      <c r="B654" s="9">
        <f t="shared" si="65"/>
        <v>6.89</v>
      </c>
      <c r="C654" s="9">
        <f t="shared" ref="C654:C717" si="67">SUM(I654:Q654)-N654-P654</f>
        <v>6.39</v>
      </c>
      <c r="D654" s="8">
        <v>6235</v>
      </c>
      <c r="E654" t="s">
        <v>1228</v>
      </c>
      <c r="F654">
        <v>86</v>
      </c>
      <c r="G654" t="s">
        <v>25</v>
      </c>
      <c r="H654" t="s">
        <v>28</v>
      </c>
      <c r="O654">
        <v>6.39</v>
      </c>
      <c r="S654">
        <f>_xlfn.XLOOKUP(E654,'Facture Chronopost'!L:L,'Facture Chronopost'!AA:AA,"")</f>
        <v>0.5</v>
      </c>
      <c r="T654">
        <f>IF(COUNTIF('Bibliothèque transporteurs'!C:C,F654)=0,"inconnu",_xlfn.XLOOKUP(F654,'Bibliothèque transporteurs'!C:C,'Bibliothèque transporteurs'!A:A))</f>
        <v>86</v>
      </c>
      <c r="U654">
        <f>IF(OR(F654="6C",F654="6B"),_xlfn.XLOOKUP(E654,'Facture Chronopost'!L:L,'Facture Chronopost'!X:X),IF(OR(F654=17,F654=44),F654&amp;"_"&amp;H654,IF(COUNTIF('Bibliothèque transporteurs'!C:C,F654)=0,"inconnu",_xlfn.XLOOKUP(F654,'Bibliothèque transporteurs'!C:C,'Bibliothèque transporteurs'!B:B))))</f>
        <v>86</v>
      </c>
      <c r="V654" t="str">
        <f>IF(COUNTIF('Bibliothèque transporteurs'!C:C,F654)=0,"inconnu",_xlfn.XLOOKUP(F654,'Bibliothèque transporteurs'!C:C,'Bibliothèque transporteurs'!E:E))</f>
        <v>CHRONOPOST</v>
      </c>
      <c r="W654">
        <f t="shared" si="61"/>
        <v>6.89</v>
      </c>
      <c r="Y654" s="118">
        <f t="shared" si="66"/>
        <v>6.89</v>
      </c>
      <c r="Z654" s="118" t="str">
        <f t="shared" ref="Z654:Z671" si="68">IF(Y654=W654,"OK","Non")</f>
        <v>OK</v>
      </c>
    </row>
    <row r="655" spans="1:26" x14ac:dyDescent="0.2">
      <c r="A655" s="9">
        <f t="shared" si="64"/>
        <v>4.9896423816797872</v>
      </c>
      <c r="B655" s="9">
        <f t="shared" si="65"/>
        <v>4.75</v>
      </c>
      <c r="C655" s="9">
        <f t="shared" si="67"/>
        <v>4.25</v>
      </c>
      <c r="D655" s="8">
        <v>6235</v>
      </c>
      <c r="E655" t="s">
        <v>1212</v>
      </c>
      <c r="F655">
        <v>86</v>
      </c>
      <c r="G655" t="s">
        <v>25</v>
      </c>
      <c r="H655" t="s">
        <v>28</v>
      </c>
      <c r="O655">
        <v>4.25</v>
      </c>
      <c r="S655">
        <f>_xlfn.XLOOKUP(E655,'Facture Chronopost'!L:L,'Facture Chronopost'!AA:AA,"")</f>
        <v>0.5</v>
      </c>
      <c r="T655">
        <f>IF(COUNTIF('Bibliothèque transporteurs'!C:C,F655)=0,"inconnu",_xlfn.XLOOKUP(F655,'Bibliothèque transporteurs'!C:C,'Bibliothèque transporteurs'!A:A))</f>
        <v>86</v>
      </c>
      <c r="U655">
        <f>IF(OR(F655="6C",F655="6B"),_xlfn.XLOOKUP(E655,'Facture Chronopost'!L:L,'Facture Chronopost'!X:X),IF(OR(F655=17,F655=44),F655&amp;"_"&amp;H655,IF(COUNTIF('Bibliothèque transporteurs'!C:C,F655)=0,"inconnu",_xlfn.XLOOKUP(F655,'Bibliothèque transporteurs'!C:C,'Bibliothèque transporteurs'!B:B))))</f>
        <v>86</v>
      </c>
      <c r="V655" t="str">
        <f>IF(COUNTIF('Bibliothèque transporteurs'!C:C,F655)=0,"inconnu",_xlfn.XLOOKUP(F655,'Bibliothèque transporteurs'!C:C,'Bibliothèque transporteurs'!E:E))</f>
        <v>CHRONOPOST</v>
      </c>
      <c r="W655">
        <f t="shared" ref="W655:W718" si="69">IF(T655="FR_2SHOP",O655,IF(O655=0,0,ROUNDUP(O655/C655*B655,2)))</f>
        <v>4.75</v>
      </c>
      <c r="Y655" s="118">
        <f t="shared" si="66"/>
        <v>4.75</v>
      </c>
      <c r="Z655" s="118" t="str">
        <f t="shared" si="68"/>
        <v>OK</v>
      </c>
    </row>
    <row r="656" spans="1:26" x14ac:dyDescent="0.2">
      <c r="A656" s="9">
        <f t="shared" si="64"/>
        <v>4.9896423816797872</v>
      </c>
      <c r="B656" s="9">
        <f t="shared" si="65"/>
        <v>4.75</v>
      </c>
      <c r="C656" s="9">
        <f t="shared" si="67"/>
        <v>4.25</v>
      </c>
      <c r="D656" s="8">
        <v>6235</v>
      </c>
      <c r="E656" t="s">
        <v>1236</v>
      </c>
      <c r="F656">
        <v>86</v>
      </c>
      <c r="G656" t="s">
        <v>25</v>
      </c>
      <c r="H656" t="s">
        <v>182</v>
      </c>
      <c r="O656">
        <v>4.25</v>
      </c>
      <c r="S656">
        <f>_xlfn.XLOOKUP(E656,'Facture Chronopost'!L:L,'Facture Chronopost'!AA:AA,"")</f>
        <v>0.5</v>
      </c>
      <c r="T656">
        <f>IF(COUNTIF('Bibliothèque transporteurs'!C:C,F656)=0,"inconnu",_xlfn.XLOOKUP(F656,'Bibliothèque transporteurs'!C:C,'Bibliothèque transporteurs'!A:A))</f>
        <v>86</v>
      </c>
      <c r="U656">
        <f>IF(OR(F656="6C",F656="6B"),_xlfn.XLOOKUP(E656,'Facture Chronopost'!L:L,'Facture Chronopost'!X:X),IF(OR(F656=17,F656=44),F656&amp;"_"&amp;H656,IF(COUNTIF('Bibliothèque transporteurs'!C:C,F656)=0,"inconnu",_xlfn.XLOOKUP(F656,'Bibliothèque transporteurs'!C:C,'Bibliothèque transporteurs'!B:B))))</f>
        <v>86</v>
      </c>
      <c r="V656" t="str">
        <f>IF(COUNTIF('Bibliothèque transporteurs'!C:C,F656)=0,"inconnu",_xlfn.XLOOKUP(F656,'Bibliothèque transporteurs'!C:C,'Bibliothèque transporteurs'!E:E))</f>
        <v>CHRONOPOST</v>
      </c>
      <c r="W656">
        <f t="shared" si="69"/>
        <v>4.75</v>
      </c>
      <c r="Y656" s="118">
        <f t="shared" si="66"/>
        <v>4.75</v>
      </c>
      <c r="Z656" s="118" t="str">
        <f t="shared" si="68"/>
        <v>OK</v>
      </c>
    </row>
    <row r="657" spans="1:26" x14ac:dyDescent="0.2">
      <c r="A657" s="9">
        <f t="shared" si="64"/>
        <v>6.9033169892416817</v>
      </c>
      <c r="B657" s="9">
        <f t="shared" si="65"/>
        <v>6.38</v>
      </c>
      <c r="C657" s="9">
        <f t="shared" si="67"/>
        <v>5.88</v>
      </c>
      <c r="D657" s="8">
        <v>6235</v>
      </c>
      <c r="E657" t="s">
        <v>1233</v>
      </c>
      <c r="F657">
        <v>86</v>
      </c>
      <c r="G657" t="s">
        <v>25</v>
      </c>
      <c r="H657" t="s">
        <v>182</v>
      </c>
      <c r="O657">
        <v>5.88</v>
      </c>
      <c r="S657">
        <f>_xlfn.XLOOKUP(E657,'Facture Chronopost'!L:L,'Facture Chronopost'!AA:AA,"")</f>
        <v>0.5</v>
      </c>
      <c r="T657">
        <f>IF(COUNTIF('Bibliothèque transporteurs'!C:C,F657)=0,"inconnu",_xlfn.XLOOKUP(F657,'Bibliothèque transporteurs'!C:C,'Bibliothèque transporteurs'!A:A))</f>
        <v>86</v>
      </c>
      <c r="U657">
        <f>IF(OR(F657="6C",F657="6B"),_xlfn.XLOOKUP(E657,'Facture Chronopost'!L:L,'Facture Chronopost'!X:X),IF(OR(F657=17,F657=44),F657&amp;"_"&amp;H657,IF(COUNTIF('Bibliothèque transporteurs'!C:C,F657)=0,"inconnu",_xlfn.XLOOKUP(F657,'Bibliothèque transporteurs'!C:C,'Bibliothèque transporteurs'!B:B))))</f>
        <v>86</v>
      </c>
      <c r="V657" t="str">
        <f>IF(COUNTIF('Bibliothèque transporteurs'!C:C,F657)=0,"inconnu",_xlfn.XLOOKUP(F657,'Bibliothèque transporteurs'!C:C,'Bibliothèque transporteurs'!E:E))</f>
        <v>CHRONOPOST</v>
      </c>
      <c r="W657">
        <f t="shared" si="69"/>
        <v>6.38</v>
      </c>
      <c r="Y657" s="118">
        <f t="shared" si="66"/>
        <v>6.38</v>
      </c>
      <c r="Z657" s="118" t="str">
        <f t="shared" si="68"/>
        <v>OK</v>
      </c>
    </row>
    <row r="658" spans="1:26" x14ac:dyDescent="0.2">
      <c r="A658" s="9">
        <f t="shared" si="64"/>
        <v>4.9896423816797872</v>
      </c>
      <c r="B658" s="9">
        <f t="shared" si="65"/>
        <v>4.75</v>
      </c>
      <c r="C658" s="9">
        <f t="shared" si="67"/>
        <v>4.25</v>
      </c>
      <c r="D658" s="8">
        <v>6235</v>
      </c>
      <c r="E658" t="s">
        <v>1217</v>
      </c>
      <c r="F658">
        <v>86</v>
      </c>
      <c r="G658" t="s">
        <v>25</v>
      </c>
      <c r="H658" t="s">
        <v>28</v>
      </c>
      <c r="O658">
        <v>4.25</v>
      </c>
      <c r="S658">
        <f>_xlfn.XLOOKUP(E658,'Facture Chronopost'!L:L,'Facture Chronopost'!AA:AA,"")</f>
        <v>0.5</v>
      </c>
      <c r="T658">
        <f>IF(COUNTIF('Bibliothèque transporteurs'!C:C,F658)=0,"inconnu",_xlfn.XLOOKUP(F658,'Bibliothèque transporteurs'!C:C,'Bibliothèque transporteurs'!A:A))</f>
        <v>86</v>
      </c>
      <c r="U658">
        <f>IF(OR(F658="6C",F658="6B"),_xlfn.XLOOKUP(E658,'Facture Chronopost'!L:L,'Facture Chronopost'!X:X),IF(OR(F658=17,F658=44),F658&amp;"_"&amp;H658,IF(COUNTIF('Bibliothèque transporteurs'!C:C,F658)=0,"inconnu",_xlfn.XLOOKUP(F658,'Bibliothèque transporteurs'!C:C,'Bibliothèque transporteurs'!B:B))))</f>
        <v>86</v>
      </c>
      <c r="V658" t="str">
        <f>IF(COUNTIF('Bibliothèque transporteurs'!C:C,F658)=0,"inconnu",_xlfn.XLOOKUP(F658,'Bibliothèque transporteurs'!C:C,'Bibliothèque transporteurs'!E:E))</f>
        <v>CHRONOPOST</v>
      </c>
      <c r="W658">
        <f t="shared" si="69"/>
        <v>4.75</v>
      </c>
      <c r="Y658" s="118">
        <f t="shared" si="66"/>
        <v>4.75</v>
      </c>
      <c r="Z658" s="118" t="str">
        <f t="shared" si="68"/>
        <v>OK</v>
      </c>
    </row>
    <row r="659" spans="1:26" x14ac:dyDescent="0.2">
      <c r="A659" s="9">
        <f t="shared" si="64"/>
        <v>4.9896423816797872</v>
      </c>
      <c r="B659" s="9">
        <f t="shared" si="65"/>
        <v>4.75</v>
      </c>
      <c r="C659" s="9">
        <f t="shared" si="67"/>
        <v>4.25</v>
      </c>
      <c r="D659" s="8">
        <v>6235</v>
      </c>
      <c r="E659" t="s">
        <v>1249</v>
      </c>
      <c r="F659">
        <v>86</v>
      </c>
      <c r="G659" t="s">
        <v>25</v>
      </c>
      <c r="H659" t="s">
        <v>28</v>
      </c>
      <c r="O659">
        <v>4.25</v>
      </c>
      <c r="S659">
        <f>_xlfn.XLOOKUP(E659,'Facture Chronopost'!L:L,'Facture Chronopost'!AA:AA,"")</f>
        <v>0.5</v>
      </c>
      <c r="T659">
        <f>IF(COUNTIF('Bibliothèque transporteurs'!C:C,F659)=0,"inconnu",_xlfn.XLOOKUP(F659,'Bibliothèque transporteurs'!C:C,'Bibliothèque transporteurs'!A:A))</f>
        <v>86</v>
      </c>
      <c r="U659">
        <f>IF(OR(F659="6C",F659="6B"),_xlfn.XLOOKUP(E659,'Facture Chronopost'!L:L,'Facture Chronopost'!X:X),IF(OR(F659=17,F659=44),F659&amp;"_"&amp;H659,IF(COUNTIF('Bibliothèque transporteurs'!C:C,F659)=0,"inconnu",_xlfn.XLOOKUP(F659,'Bibliothèque transporteurs'!C:C,'Bibliothèque transporteurs'!B:B))))</f>
        <v>86</v>
      </c>
      <c r="V659" t="str">
        <f>IF(COUNTIF('Bibliothèque transporteurs'!C:C,F659)=0,"inconnu",_xlfn.XLOOKUP(F659,'Bibliothèque transporteurs'!C:C,'Bibliothèque transporteurs'!E:E))</f>
        <v>CHRONOPOST</v>
      </c>
      <c r="W659">
        <f t="shared" si="69"/>
        <v>4.75</v>
      </c>
      <c r="Y659" s="118">
        <f t="shared" si="66"/>
        <v>4.75</v>
      </c>
      <c r="Z659" s="118" t="str">
        <f t="shared" si="68"/>
        <v>OK</v>
      </c>
    </row>
    <row r="660" spans="1:26" x14ac:dyDescent="0.2">
      <c r="A660" s="9">
        <f t="shared" si="64"/>
        <v>6.9033169892416817</v>
      </c>
      <c r="B660" s="9">
        <f t="shared" si="65"/>
        <v>6.38</v>
      </c>
      <c r="C660" s="9">
        <f t="shared" si="67"/>
        <v>5.88</v>
      </c>
      <c r="D660" s="8">
        <v>6235</v>
      </c>
      <c r="E660" t="s">
        <v>1238</v>
      </c>
      <c r="F660">
        <v>86</v>
      </c>
      <c r="G660" t="s">
        <v>25</v>
      </c>
      <c r="H660" t="s">
        <v>28</v>
      </c>
      <c r="O660">
        <v>5.88</v>
      </c>
      <c r="S660">
        <f>_xlfn.XLOOKUP(E660,'Facture Chronopost'!L:L,'Facture Chronopost'!AA:AA,"")</f>
        <v>0.5</v>
      </c>
      <c r="T660">
        <f>IF(COUNTIF('Bibliothèque transporteurs'!C:C,F660)=0,"inconnu",_xlfn.XLOOKUP(F660,'Bibliothèque transporteurs'!C:C,'Bibliothèque transporteurs'!A:A))</f>
        <v>86</v>
      </c>
      <c r="U660">
        <f>IF(OR(F660="6C",F660="6B"),_xlfn.XLOOKUP(E660,'Facture Chronopost'!L:L,'Facture Chronopost'!X:X),IF(OR(F660=17,F660=44),F660&amp;"_"&amp;H660,IF(COUNTIF('Bibliothèque transporteurs'!C:C,F660)=0,"inconnu",_xlfn.XLOOKUP(F660,'Bibliothèque transporteurs'!C:C,'Bibliothèque transporteurs'!B:B))))</f>
        <v>86</v>
      </c>
      <c r="V660" t="str">
        <f>IF(COUNTIF('Bibliothèque transporteurs'!C:C,F660)=0,"inconnu",_xlfn.XLOOKUP(F660,'Bibliothèque transporteurs'!C:C,'Bibliothèque transporteurs'!E:E))</f>
        <v>CHRONOPOST</v>
      </c>
      <c r="W660">
        <f t="shared" si="69"/>
        <v>6.38</v>
      </c>
      <c r="Y660" s="118">
        <f t="shared" si="66"/>
        <v>6.38</v>
      </c>
      <c r="Z660" s="118" t="str">
        <f t="shared" si="68"/>
        <v>OK</v>
      </c>
    </row>
    <row r="661" spans="1:26" x14ac:dyDescent="0.2">
      <c r="A661" s="9">
        <f t="shared" si="64"/>
        <v>4.9896423816797872</v>
      </c>
      <c r="B661" s="9">
        <f t="shared" si="65"/>
        <v>4.75</v>
      </c>
      <c r="C661" s="9">
        <f t="shared" si="67"/>
        <v>4.25</v>
      </c>
      <c r="D661" s="8">
        <v>6235</v>
      </c>
      <c r="E661" t="s">
        <v>1296</v>
      </c>
      <c r="F661">
        <v>86</v>
      </c>
      <c r="G661" t="s">
        <v>25</v>
      </c>
      <c r="H661" t="s">
        <v>28</v>
      </c>
      <c r="O661">
        <v>4.25</v>
      </c>
      <c r="S661">
        <f>_xlfn.XLOOKUP(E661,'Facture Chronopost'!L:L,'Facture Chronopost'!AA:AA,"")</f>
        <v>0.5</v>
      </c>
      <c r="T661">
        <f>IF(COUNTIF('Bibliothèque transporteurs'!C:C,F661)=0,"inconnu",_xlfn.XLOOKUP(F661,'Bibliothèque transporteurs'!C:C,'Bibliothèque transporteurs'!A:A))</f>
        <v>86</v>
      </c>
      <c r="U661">
        <f>IF(OR(F661="6C",F661="6B"),_xlfn.XLOOKUP(E661,'Facture Chronopost'!L:L,'Facture Chronopost'!X:X),IF(OR(F661=17,F661=44),F661&amp;"_"&amp;H661,IF(COUNTIF('Bibliothèque transporteurs'!C:C,F661)=0,"inconnu",_xlfn.XLOOKUP(F661,'Bibliothèque transporteurs'!C:C,'Bibliothèque transporteurs'!B:B))))</f>
        <v>86</v>
      </c>
      <c r="V661" t="str">
        <f>IF(COUNTIF('Bibliothèque transporteurs'!C:C,F661)=0,"inconnu",_xlfn.XLOOKUP(F661,'Bibliothèque transporteurs'!C:C,'Bibliothèque transporteurs'!E:E))</f>
        <v>CHRONOPOST</v>
      </c>
      <c r="W661">
        <f t="shared" si="69"/>
        <v>4.75</v>
      </c>
      <c r="Y661" s="118">
        <f t="shared" si="66"/>
        <v>4.75</v>
      </c>
      <c r="Z661" s="118" t="str">
        <f t="shared" si="68"/>
        <v>OK</v>
      </c>
    </row>
    <row r="662" spans="1:26" x14ac:dyDescent="0.2">
      <c r="A662" s="9">
        <f t="shared" si="64"/>
        <v>8.100831160844832</v>
      </c>
      <c r="B662" s="9">
        <f t="shared" si="65"/>
        <v>7.4</v>
      </c>
      <c r="C662" s="9">
        <f t="shared" si="67"/>
        <v>6.9</v>
      </c>
      <c r="D662" s="8">
        <v>6235</v>
      </c>
      <c r="E662" t="s">
        <v>1339</v>
      </c>
      <c r="F662">
        <v>86</v>
      </c>
      <c r="G662" t="s">
        <v>25</v>
      </c>
      <c r="H662" t="s">
        <v>28</v>
      </c>
      <c r="O662">
        <v>6.9</v>
      </c>
      <c r="S662">
        <f>_xlfn.XLOOKUP(E662,'Facture Chronopost'!L:L,'Facture Chronopost'!AA:AA,"")</f>
        <v>0.5</v>
      </c>
      <c r="T662">
        <f>IF(COUNTIF('Bibliothèque transporteurs'!C:C,F662)=0,"inconnu",_xlfn.XLOOKUP(F662,'Bibliothèque transporteurs'!C:C,'Bibliothèque transporteurs'!A:A))</f>
        <v>86</v>
      </c>
      <c r="U662">
        <f>IF(OR(F662="6C",F662="6B"),_xlfn.XLOOKUP(E662,'Facture Chronopost'!L:L,'Facture Chronopost'!X:X),IF(OR(F662=17,F662=44),F662&amp;"_"&amp;H662,IF(COUNTIF('Bibliothèque transporteurs'!C:C,F662)=0,"inconnu",_xlfn.XLOOKUP(F662,'Bibliothèque transporteurs'!C:C,'Bibliothèque transporteurs'!B:B))))</f>
        <v>86</v>
      </c>
      <c r="V662" t="str">
        <f>IF(COUNTIF('Bibliothèque transporteurs'!C:C,F662)=0,"inconnu",_xlfn.XLOOKUP(F662,'Bibliothèque transporteurs'!C:C,'Bibliothèque transporteurs'!E:E))</f>
        <v>CHRONOPOST</v>
      </c>
      <c r="W662">
        <f t="shared" si="69"/>
        <v>7.4</v>
      </c>
      <c r="Y662" s="118">
        <f t="shared" si="66"/>
        <v>7.4</v>
      </c>
      <c r="Z662" s="118" t="str">
        <f t="shared" si="68"/>
        <v>OK</v>
      </c>
    </row>
    <row r="663" spans="1:26" x14ac:dyDescent="0.2">
      <c r="A663" s="9">
        <f t="shared" si="64"/>
        <v>4.9896423816797872</v>
      </c>
      <c r="B663" s="9">
        <f t="shared" si="65"/>
        <v>4.75</v>
      </c>
      <c r="C663" s="9">
        <f t="shared" si="67"/>
        <v>4.25</v>
      </c>
      <c r="D663" s="8">
        <v>6235</v>
      </c>
      <c r="E663" t="s">
        <v>1265</v>
      </c>
      <c r="F663">
        <v>86</v>
      </c>
      <c r="G663" t="s">
        <v>25</v>
      </c>
      <c r="H663" t="s">
        <v>28</v>
      </c>
      <c r="O663">
        <v>4.25</v>
      </c>
      <c r="S663">
        <f>_xlfn.XLOOKUP(E663,'Facture Chronopost'!L:L,'Facture Chronopost'!AA:AA,"")</f>
        <v>0.5</v>
      </c>
      <c r="T663">
        <f>IF(COUNTIF('Bibliothèque transporteurs'!C:C,F663)=0,"inconnu",_xlfn.XLOOKUP(F663,'Bibliothèque transporteurs'!C:C,'Bibliothèque transporteurs'!A:A))</f>
        <v>86</v>
      </c>
      <c r="U663">
        <f>IF(OR(F663="6C",F663="6B"),_xlfn.XLOOKUP(E663,'Facture Chronopost'!L:L,'Facture Chronopost'!X:X),IF(OR(F663=17,F663=44),F663&amp;"_"&amp;H663,IF(COUNTIF('Bibliothèque transporteurs'!C:C,F663)=0,"inconnu",_xlfn.XLOOKUP(F663,'Bibliothèque transporteurs'!C:C,'Bibliothèque transporteurs'!B:B))))</f>
        <v>86</v>
      </c>
      <c r="V663" t="str">
        <f>IF(COUNTIF('Bibliothèque transporteurs'!C:C,F663)=0,"inconnu",_xlfn.XLOOKUP(F663,'Bibliothèque transporteurs'!C:C,'Bibliothèque transporteurs'!E:E))</f>
        <v>CHRONOPOST</v>
      </c>
      <c r="W663">
        <f t="shared" si="69"/>
        <v>4.75</v>
      </c>
      <c r="Y663" s="118">
        <f t="shared" si="66"/>
        <v>4.75</v>
      </c>
      <c r="Z663" s="118" t="str">
        <f t="shared" si="68"/>
        <v>OK</v>
      </c>
    </row>
    <row r="664" spans="1:26" x14ac:dyDescent="0.2">
      <c r="A664" s="9">
        <f t="shared" si="64"/>
        <v>4.9896423816797872</v>
      </c>
      <c r="B664" s="9">
        <f t="shared" si="65"/>
        <v>4.75</v>
      </c>
      <c r="C664" s="9">
        <f t="shared" si="67"/>
        <v>4.25</v>
      </c>
      <c r="D664" s="8">
        <v>6235</v>
      </c>
      <c r="E664" t="s">
        <v>1252</v>
      </c>
      <c r="F664">
        <v>86</v>
      </c>
      <c r="G664" t="s">
        <v>25</v>
      </c>
      <c r="H664" t="s">
        <v>28</v>
      </c>
      <c r="O664">
        <v>4.25</v>
      </c>
      <c r="S664">
        <f>_xlfn.XLOOKUP(E664,'Facture Chronopost'!L:L,'Facture Chronopost'!AA:AA,"")</f>
        <v>0.5</v>
      </c>
      <c r="T664">
        <f>IF(COUNTIF('Bibliothèque transporteurs'!C:C,F664)=0,"inconnu",_xlfn.XLOOKUP(F664,'Bibliothèque transporteurs'!C:C,'Bibliothèque transporteurs'!A:A))</f>
        <v>86</v>
      </c>
      <c r="U664">
        <f>IF(OR(F664="6C",F664="6B"),_xlfn.XLOOKUP(E664,'Facture Chronopost'!L:L,'Facture Chronopost'!X:X),IF(OR(F664=17,F664=44),F664&amp;"_"&amp;H664,IF(COUNTIF('Bibliothèque transporteurs'!C:C,F664)=0,"inconnu",_xlfn.XLOOKUP(F664,'Bibliothèque transporteurs'!C:C,'Bibliothèque transporteurs'!B:B))))</f>
        <v>86</v>
      </c>
      <c r="V664" t="str">
        <f>IF(COUNTIF('Bibliothèque transporteurs'!C:C,F664)=0,"inconnu",_xlfn.XLOOKUP(F664,'Bibliothèque transporteurs'!C:C,'Bibliothèque transporteurs'!E:E))</f>
        <v>CHRONOPOST</v>
      </c>
      <c r="W664">
        <f t="shared" si="69"/>
        <v>4.75</v>
      </c>
      <c r="Y664" s="118">
        <f t="shared" si="66"/>
        <v>4.75</v>
      </c>
      <c r="Z664" s="118" t="str">
        <f t="shared" si="68"/>
        <v>OK</v>
      </c>
    </row>
    <row r="665" spans="1:26" x14ac:dyDescent="0.2">
      <c r="A665" s="9">
        <f t="shared" si="64"/>
        <v>4.9896423816797872</v>
      </c>
      <c r="B665" s="9">
        <f t="shared" si="65"/>
        <v>4.75</v>
      </c>
      <c r="C665" s="9">
        <f t="shared" si="67"/>
        <v>4.25</v>
      </c>
      <c r="D665" s="8">
        <v>6235</v>
      </c>
      <c r="E665" t="s">
        <v>1334</v>
      </c>
      <c r="F665">
        <v>86</v>
      </c>
      <c r="G665" t="s">
        <v>25</v>
      </c>
      <c r="H665" t="s">
        <v>28</v>
      </c>
      <c r="O665">
        <v>4.25</v>
      </c>
      <c r="S665">
        <f>_xlfn.XLOOKUP(E665,'Facture Chronopost'!L:L,'Facture Chronopost'!AA:AA,"")</f>
        <v>0.5</v>
      </c>
      <c r="T665">
        <f>IF(COUNTIF('Bibliothèque transporteurs'!C:C,F665)=0,"inconnu",_xlfn.XLOOKUP(F665,'Bibliothèque transporteurs'!C:C,'Bibliothèque transporteurs'!A:A))</f>
        <v>86</v>
      </c>
      <c r="U665">
        <f>IF(OR(F665="6C",F665="6B"),_xlfn.XLOOKUP(E665,'Facture Chronopost'!L:L,'Facture Chronopost'!X:X),IF(OR(F665=17,F665=44),F665&amp;"_"&amp;H665,IF(COUNTIF('Bibliothèque transporteurs'!C:C,F665)=0,"inconnu",_xlfn.XLOOKUP(F665,'Bibliothèque transporteurs'!C:C,'Bibliothèque transporteurs'!B:B))))</f>
        <v>86</v>
      </c>
      <c r="V665" t="str">
        <f>IF(COUNTIF('Bibliothèque transporteurs'!C:C,F665)=0,"inconnu",_xlfn.XLOOKUP(F665,'Bibliothèque transporteurs'!C:C,'Bibliothèque transporteurs'!E:E))</f>
        <v>CHRONOPOST</v>
      </c>
      <c r="W665">
        <f t="shared" si="69"/>
        <v>4.75</v>
      </c>
      <c r="Y665" s="118">
        <f t="shared" si="66"/>
        <v>4.75</v>
      </c>
      <c r="Z665" s="118" t="str">
        <f t="shared" si="68"/>
        <v>OK</v>
      </c>
    </row>
    <row r="666" spans="1:26" x14ac:dyDescent="0.2">
      <c r="A666" s="9">
        <f t="shared" si="64"/>
        <v>4.9896423816797872</v>
      </c>
      <c r="B666" s="9">
        <f t="shared" si="65"/>
        <v>4.75</v>
      </c>
      <c r="C666" s="9">
        <f t="shared" si="67"/>
        <v>4.25</v>
      </c>
      <c r="D666" s="8">
        <v>6235</v>
      </c>
      <c r="E666" t="s">
        <v>1320</v>
      </c>
      <c r="F666">
        <v>86</v>
      </c>
      <c r="G666" t="s">
        <v>25</v>
      </c>
      <c r="H666" t="s">
        <v>28</v>
      </c>
      <c r="O666">
        <v>4.25</v>
      </c>
      <c r="S666">
        <f>_xlfn.XLOOKUP(E666,'Facture Chronopost'!L:L,'Facture Chronopost'!AA:AA,"")</f>
        <v>0.5</v>
      </c>
      <c r="T666">
        <f>IF(COUNTIF('Bibliothèque transporteurs'!C:C,F666)=0,"inconnu",_xlfn.XLOOKUP(F666,'Bibliothèque transporteurs'!C:C,'Bibliothèque transporteurs'!A:A))</f>
        <v>86</v>
      </c>
      <c r="U666">
        <f>IF(OR(F666="6C",F666="6B"),_xlfn.XLOOKUP(E666,'Facture Chronopost'!L:L,'Facture Chronopost'!X:X),IF(OR(F666=17,F666=44),F666&amp;"_"&amp;H666,IF(COUNTIF('Bibliothèque transporteurs'!C:C,F666)=0,"inconnu",_xlfn.XLOOKUP(F666,'Bibliothèque transporteurs'!C:C,'Bibliothèque transporteurs'!B:B))))</f>
        <v>86</v>
      </c>
      <c r="V666" t="str">
        <f>IF(COUNTIF('Bibliothèque transporteurs'!C:C,F666)=0,"inconnu",_xlfn.XLOOKUP(F666,'Bibliothèque transporteurs'!C:C,'Bibliothèque transporteurs'!E:E))</f>
        <v>CHRONOPOST</v>
      </c>
      <c r="W666">
        <f t="shared" si="69"/>
        <v>4.75</v>
      </c>
      <c r="Y666" s="118">
        <f t="shared" si="66"/>
        <v>4.75</v>
      </c>
      <c r="Z666" s="118" t="str">
        <f t="shared" si="68"/>
        <v>OK</v>
      </c>
    </row>
    <row r="667" spans="1:26" x14ac:dyDescent="0.2">
      <c r="A667" s="9">
        <f t="shared" si="64"/>
        <v>13.970998668703404</v>
      </c>
      <c r="B667" s="9">
        <f t="shared" si="65"/>
        <v>12.4</v>
      </c>
      <c r="C667" s="9">
        <f t="shared" si="67"/>
        <v>11.9</v>
      </c>
      <c r="D667" s="8">
        <v>6235</v>
      </c>
      <c r="E667" t="s">
        <v>1278</v>
      </c>
      <c r="F667">
        <v>86</v>
      </c>
      <c r="G667" t="s">
        <v>25</v>
      </c>
      <c r="H667" t="s">
        <v>28</v>
      </c>
      <c r="O667">
        <v>6.9</v>
      </c>
      <c r="Q667">
        <v>5</v>
      </c>
      <c r="S667">
        <f>_xlfn.XLOOKUP(E667,'Facture Chronopost'!L:L,'Facture Chronopost'!AA:AA,"")</f>
        <v>0.5</v>
      </c>
      <c r="T667">
        <f>IF(COUNTIF('Bibliothèque transporteurs'!C:C,F667)=0,"inconnu",_xlfn.XLOOKUP(F667,'Bibliothèque transporteurs'!C:C,'Bibliothèque transporteurs'!A:A))</f>
        <v>86</v>
      </c>
      <c r="U667">
        <f>IF(OR(F667="6C",F667="6B"),_xlfn.XLOOKUP(E667,'Facture Chronopost'!L:L,'Facture Chronopost'!X:X),IF(OR(F667=17,F667=44),F667&amp;"_"&amp;H667,IF(COUNTIF('Bibliothèque transporteurs'!C:C,F667)=0,"inconnu",_xlfn.XLOOKUP(F667,'Bibliothèque transporteurs'!C:C,'Bibliothèque transporteurs'!B:B))))</f>
        <v>86</v>
      </c>
      <c r="V667" t="str">
        <f>IF(COUNTIF('Bibliothèque transporteurs'!C:C,F667)=0,"inconnu",_xlfn.XLOOKUP(F667,'Bibliothèque transporteurs'!C:C,'Bibliothèque transporteurs'!E:E))</f>
        <v>CHRONOPOST</v>
      </c>
      <c r="W667">
        <f t="shared" si="69"/>
        <v>7.1899999999999995</v>
      </c>
      <c r="Y667" s="118">
        <f t="shared" si="66"/>
        <v>7.4</v>
      </c>
      <c r="Z667" s="118" t="str">
        <f t="shared" si="68"/>
        <v>Non</v>
      </c>
    </row>
    <row r="668" spans="1:26" x14ac:dyDescent="0.2">
      <c r="A668" s="9">
        <f t="shared" si="64"/>
        <v>8.100831160844832</v>
      </c>
      <c r="B668" s="9">
        <f t="shared" si="65"/>
        <v>7.4</v>
      </c>
      <c r="C668" s="9">
        <f t="shared" si="67"/>
        <v>6.9</v>
      </c>
      <c r="D668" s="8">
        <v>6235</v>
      </c>
      <c r="E668" t="s">
        <v>1351</v>
      </c>
      <c r="F668">
        <v>86</v>
      </c>
      <c r="G668" t="s">
        <v>25</v>
      </c>
      <c r="H668" t="s">
        <v>28</v>
      </c>
      <c r="O668">
        <v>6.9</v>
      </c>
      <c r="S668">
        <f>_xlfn.XLOOKUP(E668,'Facture Chronopost'!L:L,'Facture Chronopost'!AA:AA,"")</f>
        <v>0.5</v>
      </c>
      <c r="T668">
        <f>IF(COUNTIF('Bibliothèque transporteurs'!C:C,F668)=0,"inconnu",_xlfn.XLOOKUP(F668,'Bibliothèque transporteurs'!C:C,'Bibliothèque transporteurs'!A:A))</f>
        <v>86</v>
      </c>
      <c r="U668">
        <f>IF(OR(F668="6C",F668="6B"),_xlfn.XLOOKUP(E668,'Facture Chronopost'!L:L,'Facture Chronopost'!X:X),IF(OR(F668=17,F668=44),F668&amp;"_"&amp;H668,IF(COUNTIF('Bibliothèque transporteurs'!C:C,F668)=0,"inconnu",_xlfn.XLOOKUP(F668,'Bibliothèque transporteurs'!C:C,'Bibliothèque transporteurs'!B:B))))</f>
        <v>86</v>
      </c>
      <c r="V668" t="str">
        <f>IF(COUNTIF('Bibliothèque transporteurs'!C:C,F668)=0,"inconnu",_xlfn.XLOOKUP(F668,'Bibliothèque transporteurs'!C:C,'Bibliothèque transporteurs'!E:E))</f>
        <v>CHRONOPOST</v>
      </c>
      <c r="W668">
        <f t="shared" si="69"/>
        <v>7.4</v>
      </c>
      <c r="Y668" s="118">
        <f t="shared" si="66"/>
        <v>7.4</v>
      </c>
      <c r="Z668" s="118" t="str">
        <f t="shared" si="68"/>
        <v>OK</v>
      </c>
    </row>
    <row r="669" spans="1:26" x14ac:dyDescent="0.2">
      <c r="A669" s="9">
        <f t="shared" si="64"/>
        <v>4.9896423816797872</v>
      </c>
      <c r="B669" s="9">
        <f t="shared" si="65"/>
        <v>4.75</v>
      </c>
      <c r="C669" s="9">
        <f t="shared" si="67"/>
        <v>4.25</v>
      </c>
      <c r="D669" s="8">
        <v>9512</v>
      </c>
      <c r="E669" t="s">
        <v>1314</v>
      </c>
      <c r="F669">
        <v>86</v>
      </c>
      <c r="G669" t="s">
        <v>25</v>
      </c>
      <c r="H669" t="s">
        <v>28</v>
      </c>
      <c r="O669">
        <v>4.25</v>
      </c>
      <c r="S669">
        <f>_xlfn.XLOOKUP(E669,'Facture Chronopost'!L:L,'Facture Chronopost'!AA:AA,"")</f>
        <v>0.5</v>
      </c>
      <c r="T669">
        <f>IF(COUNTIF('Bibliothèque transporteurs'!C:C,F669)=0,"inconnu",_xlfn.XLOOKUP(F669,'Bibliothèque transporteurs'!C:C,'Bibliothèque transporteurs'!A:A))</f>
        <v>86</v>
      </c>
      <c r="U669">
        <f>IF(OR(F669="6C",F669="6B"),_xlfn.XLOOKUP(E669,'Facture Chronopost'!L:L,'Facture Chronopost'!X:X),IF(OR(F669=17,F669=44),F669&amp;"_"&amp;H669,IF(COUNTIF('Bibliothèque transporteurs'!C:C,F669)=0,"inconnu",_xlfn.XLOOKUP(F669,'Bibliothèque transporteurs'!C:C,'Bibliothèque transporteurs'!B:B))))</f>
        <v>86</v>
      </c>
      <c r="V669" t="str">
        <f>IF(COUNTIF('Bibliothèque transporteurs'!C:C,F669)=0,"inconnu",_xlfn.XLOOKUP(F669,'Bibliothèque transporteurs'!C:C,'Bibliothèque transporteurs'!E:E))</f>
        <v>CHRONOPOST</v>
      </c>
      <c r="W669">
        <f t="shared" si="69"/>
        <v>4.75</v>
      </c>
      <c r="Y669" s="118">
        <f t="shared" si="66"/>
        <v>4.75</v>
      </c>
      <c r="Z669" s="118" t="str">
        <f t="shared" si="68"/>
        <v>OK</v>
      </c>
    </row>
    <row r="670" spans="1:26" x14ac:dyDescent="0.2">
      <c r="A670" s="9">
        <f t="shared" si="64"/>
        <v>6.9033169892416817</v>
      </c>
      <c r="B670" s="9">
        <f t="shared" si="65"/>
        <v>6.38</v>
      </c>
      <c r="C670" s="9">
        <f t="shared" si="67"/>
        <v>5.88</v>
      </c>
      <c r="D670" s="8">
        <v>6235</v>
      </c>
      <c r="E670" t="s">
        <v>1356</v>
      </c>
      <c r="F670">
        <v>86</v>
      </c>
      <c r="G670" t="s">
        <v>25</v>
      </c>
      <c r="H670" t="s">
        <v>28</v>
      </c>
      <c r="O670">
        <v>5.88</v>
      </c>
      <c r="S670">
        <f>_xlfn.XLOOKUP(E670,'Facture Chronopost'!L:L,'Facture Chronopost'!AA:AA,"")</f>
        <v>0.5</v>
      </c>
      <c r="T670">
        <f>IF(COUNTIF('Bibliothèque transporteurs'!C:C,F670)=0,"inconnu",_xlfn.XLOOKUP(F670,'Bibliothèque transporteurs'!C:C,'Bibliothèque transporteurs'!A:A))</f>
        <v>86</v>
      </c>
      <c r="U670">
        <f>IF(OR(F670="6C",F670="6B"),_xlfn.XLOOKUP(E670,'Facture Chronopost'!L:L,'Facture Chronopost'!X:X),IF(OR(F670=17,F670=44),F670&amp;"_"&amp;H670,IF(COUNTIF('Bibliothèque transporteurs'!C:C,F670)=0,"inconnu",_xlfn.XLOOKUP(F670,'Bibliothèque transporteurs'!C:C,'Bibliothèque transporteurs'!B:B))))</f>
        <v>86</v>
      </c>
      <c r="V670" t="str">
        <f>IF(COUNTIF('Bibliothèque transporteurs'!C:C,F670)=0,"inconnu",_xlfn.XLOOKUP(F670,'Bibliothèque transporteurs'!C:C,'Bibliothèque transporteurs'!E:E))</f>
        <v>CHRONOPOST</v>
      </c>
      <c r="W670">
        <f t="shared" si="69"/>
        <v>6.38</v>
      </c>
      <c r="Y670" s="118">
        <f t="shared" si="66"/>
        <v>6.38</v>
      </c>
      <c r="Z670" s="118" t="str">
        <f t="shared" si="68"/>
        <v>OK</v>
      </c>
    </row>
    <row r="671" spans="1:26" x14ac:dyDescent="0.2">
      <c r="A671" s="9">
        <f t="shared" si="64"/>
        <v>6.9033169892416817</v>
      </c>
      <c r="B671" s="9">
        <f t="shared" si="65"/>
        <v>6.38</v>
      </c>
      <c r="C671" s="9">
        <f t="shared" si="67"/>
        <v>5.88</v>
      </c>
      <c r="D671" s="8">
        <v>6235</v>
      </c>
      <c r="E671" t="s">
        <v>1342</v>
      </c>
      <c r="F671">
        <v>86</v>
      </c>
      <c r="G671" t="s">
        <v>25</v>
      </c>
      <c r="H671" t="s">
        <v>28</v>
      </c>
      <c r="O671">
        <v>5.88</v>
      </c>
      <c r="S671">
        <f>_xlfn.XLOOKUP(E671,'Facture Chronopost'!L:L,'Facture Chronopost'!AA:AA,"")</f>
        <v>0.5</v>
      </c>
      <c r="T671">
        <f>IF(COUNTIF('Bibliothèque transporteurs'!C:C,F671)=0,"inconnu",_xlfn.XLOOKUP(F671,'Bibliothèque transporteurs'!C:C,'Bibliothèque transporteurs'!A:A))</f>
        <v>86</v>
      </c>
      <c r="U671">
        <f>IF(OR(F671="6C",F671="6B"),_xlfn.XLOOKUP(E671,'Facture Chronopost'!L:L,'Facture Chronopost'!X:X),IF(OR(F671=17,F671=44),F671&amp;"_"&amp;H671,IF(COUNTIF('Bibliothèque transporteurs'!C:C,F671)=0,"inconnu",_xlfn.XLOOKUP(F671,'Bibliothèque transporteurs'!C:C,'Bibliothèque transporteurs'!B:B))))</f>
        <v>86</v>
      </c>
      <c r="V671" t="str">
        <f>IF(COUNTIF('Bibliothèque transporteurs'!C:C,F671)=0,"inconnu",_xlfn.XLOOKUP(F671,'Bibliothèque transporteurs'!C:C,'Bibliothèque transporteurs'!E:E))</f>
        <v>CHRONOPOST</v>
      </c>
      <c r="W671">
        <f t="shared" si="69"/>
        <v>6.38</v>
      </c>
      <c r="Y671" s="118">
        <f t="shared" si="66"/>
        <v>6.38</v>
      </c>
      <c r="Z671" s="118" t="str">
        <f t="shared" si="68"/>
        <v>OK</v>
      </c>
    </row>
    <row r="672" spans="1:26" x14ac:dyDescent="0.2">
      <c r="A672" s="9">
        <f t="shared" si="64"/>
        <v>6.9033169892416817</v>
      </c>
      <c r="B672" s="9">
        <f t="shared" si="65"/>
        <v>6.38</v>
      </c>
      <c r="C672" s="9">
        <f t="shared" si="67"/>
        <v>5.88</v>
      </c>
      <c r="D672" s="8">
        <v>6235</v>
      </c>
      <c r="E672" t="s">
        <v>1262</v>
      </c>
      <c r="F672">
        <v>86</v>
      </c>
      <c r="G672" t="s">
        <v>25</v>
      </c>
      <c r="H672" t="s">
        <v>28</v>
      </c>
      <c r="O672">
        <v>5.88</v>
      </c>
      <c r="S672">
        <f>_xlfn.XLOOKUP(E672,'Facture Chronopost'!L:L,'Facture Chronopost'!AA:AA,"")</f>
        <v>0.5</v>
      </c>
      <c r="T672">
        <f>IF(COUNTIF('Bibliothèque transporteurs'!C:C,F672)=0,"inconnu",_xlfn.XLOOKUP(F672,'Bibliothèque transporteurs'!C:C,'Bibliothèque transporteurs'!A:A))</f>
        <v>86</v>
      </c>
      <c r="U672">
        <f>IF(OR(F672="6C",F672="6B"),_xlfn.XLOOKUP(E672,'Facture Chronopost'!L:L,'Facture Chronopost'!X:X),IF(OR(F672=17,F672=44),F672&amp;"_"&amp;H672,IF(COUNTIF('Bibliothèque transporteurs'!C:C,F672)=0,"inconnu",_xlfn.XLOOKUP(F672,'Bibliothèque transporteurs'!C:C,'Bibliothèque transporteurs'!B:B))))</f>
        <v>86</v>
      </c>
      <c r="V672" t="str">
        <f>IF(COUNTIF('Bibliothèque transporteurs'!C:C,F672)=0,"inconnu",_xlfn.XLOOKUP(F672,'Bibliothèque transporteurs'!C:C,'Bibliothèque transporteurs'!E:E))</f>
        <v>CHRONOPOST</v>
      </c>
      <c r="W672">
        <f t="shared" si="69"/>
        <v>6.38</v>
      </c>
      <c r="Y672" s="118">
        <f t="shared" si="66"/>
        <v>6.38</v>
      </c>
      <c r="Z672" s="118" t="str">
        <f t="shared" ref="Z672:Z676" si="70">IF(Y672=W672,"OK","Non")</f>
        <v>OK</v>
      </c>
    </row>
    <row r="673" spans="1:26" x14ac:dyDescent="0.2">
      <c r="A673" s="9">
        <f t="shared" si="64"/>
        <v>10.85980988953836</v>
      </c>
      <c r="B673" s="9">
        <f t="shared" si="65"/>
        <v>9.75</v>
      </c>
      <c r="C673" s="9">
        <f t="shared" si="67"/>
        <v>9.25</v>
      </c>
      <c r="D673" s="8">
        <v>6235</v>
      </c>
      <c r="E673" t="s">
        <v>1468</v>
      </c>
      <c r="F673">
        <v>86</v>
      </c>
      <c r="G673" t="s">
        <v>25</v>
      </c>
      <c r="H673" t="s">
        <v>28</v>
      </c>
      <c r="O673">
        <v>4.25</v>
      </c>
      <c r="Q673">
        <v>5</v>
      </c>
      <c r="S673">
        <f>_xlfn.XLOOKUP(E673,'Facture Chronopost'!L:L,'Facture Chronopost'!AA:AA,"")</f>
        <v>0.5</v>
      </c>
      <c r="T673">
        <f>IF(COUNTIF('Bibliothèque transporteurs'!C:C,F673)=0,"inconnu",_xlfn.XLOOKUP(F673,'Bibliothèque transporteurs'!C:C,'Bibliothèque transporteurs'!A:A))</f>
        <v>86</v>
      </c>
      <c r="U673">
        <f>IF(OR(F673="6C",F673="6B"),_xlfn.XLOOKUP(E673,'Facture Chronopost'!L:L,'Facture Chronopost'!X:X),IF(OR(F673=17,F673=44),F673&amp;"_"&amp;H673,IF(COUNTIF('Bibliothèque transporteurs'!C:C,F673)=0,"inconnu",_xlfn.XLOOKUP(F673,'Bibliothèque transporteurs'!C:C,'Bibliothèque transporteurs'!B:B))))</f>
        <v>86</v>
      </c>
      <c r="V673" t="str">
        <f>IF(COUNTIF('Bibliothèque transporteurs'!C:C,F673)=0,"inconnu",_xlfn.XLOOKUP(F673,'Bibliothèque transporteurs'!C:C,'Bibliothèque transporteurs'!E:E))</f>
        <v>CHRONOPOST</v>
      </c>
      <c r="W673">
        <f t="shared" si="69"/>
        <v>4.4799999999999995</v>
      </c>
      <c r="Y673" s="118">
        <f t="shared" si="66"/>
        <v>4.75</v>
      </c>
      <c r="Z673" s="118" t="str">
        <f t="shared" si="70"/>
        <v>Non</v>
      </c>
    </row>
    <row r="674" spans="1:26" x14ac:dyDescent="0.2">
      <c r="A674" s="9">
        <f t="shared" si="64"/>
        <v>6.9033169892416817</v>
      </c>
      <c r="B674" s="9">
        <f t="shared" si="65"/>
        <v>6.38</v>
      </c>
      <c r="C674" s="9">
        <f t="shared" si="67"/>
        <v>5.88</v>
      </c>
      <c r="D674" s="8">
        <v>6235</v>
      </c>
      <c r="E674" t="s">
        <v>1592</v>
      </c>
      <c r="F674">
        <v>86</v>
      </c>
      <c r="G674" t="s">
        <v>25</v>
      </c>
      <c r="H674" t="s">
        <v>28</v>
      </c>
      <c r="O674">
        <v>5.88</v>
      </c>
      <c r="S674">
        <f>_xlfn.XLOOKUP(E674,'Facture Chronopost'!L:L,'Facture Chronopost'!AA:AA,"")</f>
        <v>0.5</v>
      </c>
      <c r="T674">
        <f>IF(COUNTIF('Bibliothèque transporteurs'!C:C,F674)=0,"inconnu",_xlfn.XLOOKUP(F674,'Bibliothèque transporteurs'!C:C,'Bibliothèque transporteurs'!A:A))</f>
        <v>86</v>
      </c>
      <c r="U674">
        <f>IF(OR(F674="6C",F674="6B"),_xlfn.XLOOKUP(E674,'Facture Chronopost'!L:L,'Facture Chronopost'!X:X),IF(OR(F674=17,F674=44),F674&amp;"_"&amp;H674,IF(COUNTIF('Bibliothèque transporteurs'!C:C,F674)=0,"inconnu",_xlfn.XLOOKUP(F674,'Bibliothèque transporteurs'!C:C,'Bibliothèque transporteurs'!B:B))))</f>
        <v>86</v>
      </c>
      <c r="V674" t="str">
        <f>IF(COUNTIF('Bibliothèque transporteurs'!C:C,F674)=0,"inconnu",_xlfn.XLOOKUP(F674,'Bibliothèque transporteurs'!C:C,'Bibliothèque transporteurs'!E:E))</f>
        <v>CHRONOPOST</v>
      </c>
      <c r="W674">
        <f t="shared" si="69"/>
        <v>6.38</v>
      </c>
      <c r="Y674" s="118">
        <f t="shared" si="66"/>
        <v>6.38</v>
      </c>
      <c r="Z674" s="118" t="str">
        <f t="shared" si="70"/>
        <v>OK</v>
      </c>
    </row>
    <row r="675" spans="1:26" x14ac:dyDescent="0.2">
      <c r="A675" s="9">
        <f t="shared" si="64"/>
        <v>4.9896423816797872</v>
      </c>
      <c r="B675" s="9">
        <f t="shared" si="65"/>
        <v>4.75</v>
      </c>
      <c r="C675" s="9">
        <f t="shared" si="67"/>
        <v>4.25</v>
      </c>
      <c r="D675" s="8">
        <v>6235</v>
      </c>
      <c r="E675" t="s">
        <v>1598</v>
      </c>
      <c r="F675">
        <v>86</v>
      </c>
      <c r="G675" t="s">
        <v>25</v>
      </c>
      <c r="H675" t="s">
        <v>28</v>
      </c>
      <c r="O675">
        <v>4.25</v>
      </c>
      <c r="S675">
        <f>_xlfn.XLOOKUP(E675,'Facture Chronopost'!L:L,'Facture Chronopost'!AA:AA,"")</f>
        <v>0.5</v>
      </c>
      <c r="T675">
        <f>IF(COUNTIF('Bibliothèque transporteurs'!C:C,F675)=0,"inconnu",_xlfn.XLOOKUP(F675,'Bibliothèque transporteurs'!C:C,'Bibliothèque transporteurs'!A:A))</f>
        <v>86</v>
      </c>
      <c r="U675">
        <f>IF(OR(F675="6C",F675="6B"),_xlfn.XLOOKUP(E675,'Facture Chronopost'!L:L,'Facture Chronopost'!X:X),IF(OR(F675=17,F675=44),F675&amp;"_"&amp;H675,IF(COUNTIF('Bibliothèque transporteurs'!C:C,F675)=0,"inconnu",_xlfn.XLOOKUP(F675,'Bibliothèque transporteurs'!C:C,'Bibliothèque transporteurs'!B:B))))</f>
        <v>86</v>
      </c>
      <c r="V675" t="str">
        <f>IF(COUNTIF('Bibliothèque transporteurs'!C:C,F675)=0,"inconnu",_xlfn.XLOOKUP(F675,'Bibliothèque transporteurs'!C:C,'Bibliothèque transporteurs'!E:E))</f>
        <v>CHRONOPOST</v>
      </c>
      <c r="W675">
        <f t="shared" si="69"/>
        <v>4.75</v>
      </c>
      <c r="Y675" s="118">
        <f t="shared" si="66"/>
        <v>4.75</v>
      </c>
      <c r="Z675" s="118" t="str">
        <f t="shared" si="70"/>
        <v>OK</v>
      </c>
    </row>
    <row r="676" spans="1:26" x14ac:dyDescent="0.2">
      <c r="A676" s="9">
        <f t="shared" si="64"/>
        <v>6.9033169892416817</v>
      </c>
      <c r="B676" s="9">
        <f t="shared" si="65"/>
        <v>6.38</v>
      </c>
      <c r="C676" s="9">
        <f t="shared" si="67"/>
        <v>5.88</v>
      </c>
      <c r="D676" s="8">
        <v>6235</v>
      </c>
      <c r="E676" t="s">
        <v>1458</v>
      </c>
      <c r="F676">
        <v>86</v>
      </c>
      <c r="G676" t="s">
        <v>25</v>
      </c>
      <c r="H676" t="s">
        <v>28</v>
      </c>
      <c r="O676">
        <v>5.88</v>
      </c>
      <c r="S676">
        <f>_xlfn.XLOOKUP(E676,'Facture Chronopost'!L:L,'Facture Chronopost'!AA:AA,"")</f>
        <v>0.5</v>
      </c>
      <c r="T676">
        <f>IF(COUNTIF('Bibliothèque transporteurs'!C:C,F676)=0,"inconnu",_xlfn.XLOOKUP(F676,'Bibliothèque transporteurs'!C:C,'Bibliothèque transporteurs'!A:A))</f>
        <v>86</v>
      </c>
      <c r="U676">
        <f>IF(OR(F676="6C",F676="6B"),_xlfn.XLOOKUP(E676,'Facture Chronopost'!L:L,'Facture Chronopost'!X:X),IF(OR(F676=17,F676=44),F676&amp;"_"&amp;H676,IF(COUNTIF('Bibliothèque transporteurs'!C:C,F676)=0,"inconnu",_xlfn.XLOOKUP(F676,'Bibliothèque transporteurs'!C:C,'Bibliothèque transporteurs'!B:B))))</f>
        <v>86</v>
      </c>
      <c r="V676" t="str">
        <f>IF(COUNTIF('Bibliothèque transporteurs'!C:C,F676)=0,"inconnu",_xlfn.XLOOKUP(F676,'Bibliothèque transporteurs'!C:C,'Bibliothèque transporteurs'!E:E))</f>
        <v>CHRONOPOST</v>
      </c>
      <c r="W676">
        <f t="shared" si="69"/>
        <v>6.38</v>
      </c>
      <c r="Y676" s="118">
        <f t="shared" si="66"/>
        <v>6.38</v>
      </c>
      <c r="Z676" s="118" t="str">
        <f t="shared" si="70"/>
        <v>OK</v>
      </c>
    </row>
    <row r="677" spans="1:26" x14ac:dyDescent="0.2">
      <c r="A677" s="9">
        <f t="shared" si="64"/>
        <v>4.9896423816797872</v>
      </c>
      <c r="B677" s="9">
        <f t="shared" si="65"/>
        <v>4.75</v>
      </c>
      <c r="C677" s="9">
        <f t="shared" si="67"/>
        <v>4.25</v>
      </c>
      <c r="D677" s="8">
        <v>6235</v>
      </c>
      <c r="E677" t="s">
        <v>1627</v>
      </c>
      <c r="F677">
        <v>86</v>
      </c>
      <c r="G677" t="s">
        <v>25</v>
      </c>
      <c r="H677" t="s">
        <v>28</v>
      </c>
      <c r="O677">
        <v>4.25</v>
      </c>
      <c r="S677">
        <f>_xlfn.XLOOKUP(E677,'Facture Chronopost'!L:L,'Facture Chronopost'!AA:AA,"")</f>
        <v>0.5</v>
      </c>
      <c r="T677">
        <f>IF(COUNTIF('Bibliothèque transporteurs'!C:C,F677)=0,"inconnu",_xlfn.XLOOKUP(F677,'Bibliothèque transporteurs'!C:C,'Bibliothèque transporteurs'!A:A))</f>
        <v>86</v>
      </c>
      <c r="U677">
        <f>IF(OR(F677="6C",F677="6B"),_xlfn.XLOOKUP(E677,'Facture Chronopost'!L:L,'Facture Chronopost'!X:X),IF(OR(F677=17,F677=44),F677&amp;"_"&amp;H677,IF(COUNTIF('Bibliothèque transporteurs'!C:C,F677)=0,"inconnu",_xlfn.XLOOKUP(F677,'Bibliothèque transporteurs'!C:C,'Bibliothèque transporteurs'!B:B))))</f>
        <v>86</v>
      </c>
      <c r="V677" t="str">
        <f>IF(COUNTIF('Bibliothèque transporteurs'!C:C,F677)=0,"inconnu",_xlfn.XLOOKUP(F677,'Bibliothèque transporteurs'!C:C,'Bibliothèque transporteurs'!E:E))</f>
        <v>CHRONOPOST</v>
      </c>
      <c r="W677">
        <f t="shared" si="69"/>
        <v>4.75</v>
      </c>
      <c r="Y677" s="118">
        <f t="shared" si="66"/>
        <v>4.75</v>
      </c>
      <c r="Z677" s="118" t="str">
        <f t="shared" ref="Z677:Z740" si="71">IF(Y677=W677,"OK","Non")</f>
        <v>OK</v>
      </c>
    </row>
    <row r="678" spans="1:26" x14ac:dyDescent="0.2">
      <c r="A678" s="9">
        <f t="shared" si="64"/>
        <v>4.9896423816797872</v>
      </c>
      <c r="B678" s="9">
        <f t="shared" si="65"/>
        <v>4.75</v>
      </c>
      <c r="C678" s="9">
        <f t="shared" si="67"/>
        <v>4.25</v>
      </c>
      <c r="D678" s="8">
        <v>6235</v>
      </c>
      <c r="E678" t="s">
        <v>1573</v>
      </c>
      <c r="F678">
        <v>86</v>
      </c>
      <c r="G678" t="s">
        <v>25</v>
      </c>
      <c r="H678" t="s">
        <v>28</v>
      </c>
      <c r="O678">
        <v>4.25</v>
      </c>
      <c r="S678">
        <f>_xlfn.XLOOKUP(E678,'Facture Chronopost'!L:L,'Facture Chronopost'!AA:AA,"")</f>
        <v>0.5</v>
      </c>
      <c r="T678">
        <f>IF(COUNTIF('Bibliothèque transporteurs'!C:C,F678)=0,"inconnu",_xlfn.XLOOKUP(F678,'Bibliothèque transporteurs'!C:C,'Bibliothèque transporteurs'!A:A))</f>
        <v>86</v>
      </c>
      <c r="U678">
        <f>IF(OR(F678="6C",F678="6B"),_xlfn.XLOOKUP(E678,'Facture Chronopost'!L:L,'Facture Chronopost'!X:X),IF(OR(F678=17,F678=44),F678&amp;"_"&amp;H678,IF(COUNTIF('Bibliothèque transporteurs'!C:C,F678)=0,"inconnu",_xlfn.XLOOKUP(F678,'Bibliothèque transporteurs'!C:C,'Bibliothèque transporteurs'!B:B))))</f>
        <v>86</v>
      </c>
      <c r="V678" t="str">
        <f>IF(COUNTIF('Bibliothèque transporteurs'!C:C,F678)=0,"inconnu",_xlfn.XLOOKUP(F678,'Bibliothèque transporteurs'!C:C,'Bibliothèque transporteurs'!E:E))</f>
        <v>CHRONOPOST</v>
      </c>
      <c r="W678">
        <f t="shared" si="69"/>
        <v>4.75</v>
      </c>
      <c r="Y678" s="118">
        <f t="shared" si="66"/>
        <v>4.75</v>
      </c>
      <c r="Z678" s="118" t="str">
        <f t="shared" si="71"/>
        <v>OK</v>
      </c>
    </row>
    <row r="679" spans="1:26" x14ac:dyDescent="0.2">
      <c r="A679" s="9">
        <f t="shared" si="64"/>
        <v>6.9033169892416817</v>
      </c>
      <c r="B679" s="9">
        <f t="shared" si="65"/>
        <v>6.38</v>
      </c>
      <c r="C679" s="9">
        <f t="shared" si="67"/>
        <v>5.88</v>
      </c>
      <c r="D679" s="8">
        <v>6235</v>
      </c>
      <c r="E679" t="s">
        <v>1378</v>
      </c>
      <c r="F679">
        <v>86</v>
      </c>
      <c r="G679" t="s">
        <v>25</v>
      </c>
      <c r="H679" t="s">
        <v>28</v>
      </c>
      <c r="O679">
        <v>5.88</v>
      </c>
      <c r="S679">
        <f>_xlfn.XLOOKUP(E679,'Facture Chronopost'!L:L,'Facture Chronopost'!AA:AA,"")</f>
        <v>0.5</v>
      </c>
      <c r="T679">
        <f>IF(COUNTIF('Bibliothèque transporteurs'!C:C,F679)=0,"inconnu",_xlfn.XLOOKUP(F679,'Bibliothèque transporteurs'!C:C,'Bibliothèque transporteurs'!A:A))</f>
        <v>86</v>
      </c>
      <c r="U679">
        <f>IF(OR(F679="6C",F679="6B"),_xlfn.XLOOKUP(E679,'Facture Chronopost'!L:L,'Facture Chronopost'!X:X),IF(OR(F679=17,F679=44),F679&amp;"_"&amp;H679,IF(COUNTIF('Bibliothèque transporteurs'!C:C,F679)=0,"inconnu",_xlfn.XLOOKUP(F679,'Bibliothèque transporteurs'!C:C,'Bibliothèque transporteurs'!B:B))))</f>
        <v>86</v>
      </c>
      <c r="V679" t="str">
        <f>IF(COUNTIF('Bibliothèque transporteurs'!C:C,F679)=0,"inconnu",_xlfn.XLOOKUP(F679,'Bibliothèque transporteurs'!C:C,'Bibliothèque transporteurs'!E:E))</f>
        <v>CHRONOPOST</v>
      </c>
      <c r="W679">
        <f t="shared" si="69"/>
        <v>6.38</v>
      </c>
      <c r="Y679" s="118">
        <f t="shared" si="66"/>
        <v>6.38</v>
      </c>
      <c r="Z679" s="118" t="str">
        <f t="shared" si="71"/>
        <v>OK</v>
      </c>
    </row>
    <row r="680" spans="1:26" x14ac:dyDescent="0.2">
      <c r="A680" s="9">
        <f t="shared" si="64"/>
        <v>6.9033169892416817</v>
      </c>
      <c r="B680" s="9">
        <f t="shared" si="65"/>
        <v>6.38</v>
      </c>
      <c r="C680" s="9">
        <f t="shared" si="67"/>
        <v>5.88</v>
      </c>
      <c r="D680" s="8">
        <v>6235</v>
      </c>
      <c r="E680" t="s">
        <v>1482</v>
      </c>
      <c r="F680">
        <v>86</v>
      </c>
      <c r="G680" t="s">
        <v>25</v>
      </c>
      <c r="H680" t="s">
        <v>28</v>
      </c>
      <c r="O680">
        <v>5.88</v>
      </c>
      <c r="S680">
        <f>_xlfn.XLOOKUP(E680,'Facture Chronopost'!L:L,'Facture Chronopost'!AA:AA,"")</f>
        <v>0.5</v>
      </c>
      <c r="T680">
        <f>IF(COUNTIF('Bibliothèque transporteurs'!C:C,F680)=0,"inconnu",_xlfn.XLOOKUP(F680,'Bibliothèque transporteurs'!C:C,'Bibliothèque transporteurs'!A:A))</f>
        <v>86</v>
      </c>
      <c r="U680">
        <f>IF(OR(F680="6C",F680="6B"),_xlfn.XLOOKUP(E680,'Facture Chronopost'!L:L,'Facture Chronopost'!X:X),IF(OR(F680=17,F680=44),F680&amp;"_"&amp;H680,IF(COUNTIF('Bibliothèque transporteurs'!C:C,F680)=0,"inconnu",_xlfn.XLOOKUP(F680,'Bibliothèque transporteurs'!C:C,'Bibliothèque transporteurs'!B:B))))</f>
        <v>86</v>
      </c>
      <c r="V680" t="str">
        <f>IF(COUNTIF('Bibliothèque transporteurs'!C:C,F680)=0,"inconnu",_xlfn.XLOOKUP(F680,'Bibliothèque transporteurs'!C:C,'Bibliothèque transporteurs'!E:E))</f>
        <v>CHRONOPOST</v>
      </c>
      <c r="W680">
        <f t="shared" si="69"/>
        <v>6.38</v>
      </c>
      <c r="Y680" s="118">
        <f t="shared" si="66"/>
        <v>6.38</v>
      </c>
      <c r="Z680" s="118" t="str">
        <f t="shared" si="71"/>
        <v>OK</v>
      </c>
    </row>
    <row r="681" spans="1:26" x14ac:dyDescent="0.2">
      <c r="A681" s="9">
        <f t="shared" si="64"/>
        <v>4.9896423816797872</v>
      </c>
      <c r="B681" s="9">
        <f t="shared" si="65"/>
        <v>4.75</v>
      </c>
      <c r="C681" s="9">
        <f t="shared" si="67"/>
        <v>4.25</v>
      </c>
      <c r="D681" s="8">
        <v>6235</v>
      </c>
      <c r="E681" t="s">
        <v>1449</v>
      </c>
      <c r="F681">
        <v>86</v>
      </c>
      <c r="G681" t="s">
        <v>25</v>
      </c>
      <c r="H681" t="s">
        <v>28</v>
      </c>
      <c r="O681">
        <v>4.25</v>
      </c>
      <c r="S681">
        <f>_xlfn.XLOOKUP(E681,'Facture Chronopost'!L:L,'Facture Chronopost'!AA:AA,"")</f>
        <v>0.5</v>
      </c>
      <c r="T681">
        <f>IF(COUNTIF('Bibliothèque transporteurs'!C:C,F681)=0,"inconnu",_xlfn.XLOOKUP(F681,'Bibliothèque transporteurs'!C:C,'Bibliothèque transporteurs'!A:A))</f>
        <v>86</v>
      </c>
      <c r="U681">
        <f>IF(OR(F681="6C",F681="6B"),_xlfn.XLOOKUP(E681,'Facture Chronopost'!L:L,'Facture Chronopost'!X:X),IF(OR(F681=17,F681=44),F681&amp;"_"&amp;H681,IF(COUNTIF('Bibliothèque transporteurs'!C:C,F681)=0,"inconnu",_xlfn.XLOOKUP(F681,'Bibliothèque transporteurs'!C:C,'Bibliothèque transporteurs'!B:B))))</f>
        <v>86</v>
      </c>
      <c r="V681" t="str">
        <f>IF(COUNTIF('Bibliothèque transporteurs'!C:C,F681)=0,"inconnu",_xlfn.XLOOKUP(F681,'Bibliothèque transporteurs'!C:C,'Bibliothèque transporteurs'!E:E))</f>
        <v>CHRONOPOST</v>
      </c>
      <c r="W681">
        <f t="shared" si="69"/>
        <v>4.75</v>
      </c>
      <c r="Y681" s="118">
        <f t="shared" si="66"/>
        <v>4.75</v>
      </c>
      <c r="Z681" s="118" t="str">
        <f t="shared" si="71"/>
        <v>OK</v>
      </c>
    </row>
    <row r="682" spans="1:26" x14ac:dyDescent="0.2">
      <c r="A682" s="9">
        <f t="shared" si="64"/>
        <v>6.9033169892416817</v>
      </c>
      <c r="B682" s="9">
        <f t="shared" si="65"/>
        <v>6.38</v>
      </c>
      <c r="C682" s="9">
        <f t="shared" si="67"/>
        <v>5.88</v>
      </c>
      <c r="D682" s="8">
        <v>6235</v>
      </c>
      <c r="E682" t="s">
        <v>1391</v>
      </c>
      <c r="F682">
        <v>86</v>
      </c>
      <c r="G682" t="s">
        <v>25</v>
      </c>
      <c r="H682" t="s">
        <v>28</v>
      </c>
      <c r="O682">
        <v>5.88</v>
      </c>
      <c r="S682">
        <f>_xlfn.XLOOKUP(E682,'Facture Chronopost'!L:L,'Facture Chronopost'!AA:AA,"")</f>
        <v>0.5</v>
      </c>
      <c r="T682">
        <f>IF(COUNTIF('Bibliothèque transporteurs'!C:C,F682)=0,"inconnu",_xlfn.XLOOKUP(F682,'Bibliothèque transporteurs'!C:C,'Bibliothèque transporteurs'!A:A))</f>
        <v>86</v>
      </c>
      <c r="U682">
        <f>IF(OR(F682="6C",F682="6B"),_xlfn.XLOOKUP(E682,'Facture Chronopost'!L:L,'Facture Chronopost'!X:X),IF(OR(F682=17,F682=44),F682&amp;"_"&amp;H682,IF(COUNTIF('Bibliothèque transporteurs'!C:C,F682)=0,"inconnu",_xlfn.XLOOKUP(F682,'Bibliothèque transporteurs'!C:C,'Bibliothèque transporteurs'!B:B))))</f>
        <v>86</v>
      </c>
      <c r="V682" t="str">
        <f>IF(COUNTIF('Bibliothèque transporteurs'!C:C,F682)=0,"inconnu",_xlfn.XLOOKUP(F682,'Bibliothèque transporteurs'!C:C,'Bibliothèque transporteurs'!E:E))</f>
        <v>CHRONOPOST</v>
      </c>
      <c r="W682">
        <f t="shared" si="69"/>
        <v>6.38</v>
      </c>
      <c r="Y682" s="118">
        <f t="shared" si="66"/>
        <v>6.38</v>
      </c>
      <c r="Z682" s="118" t="str">
        <f t="shared" si="71"/>
        <v>OK</v>
      </c>
    </row>
    <row r="683" spans="1:26" x14ac:dyDescent="0.2">
      <c r="A683" s="9">
        <f t="shared" si="64"/>
        <v>4.9896423816797872</v>
      </c>
      <c r="B683" s="9">
        <f t="shared" si="65"/>
        <v>4.75</v>
      </c>
      <c r="C683" s="9">
        <f t="shared" si="67"/>
        <v>4.25</v>
      </c>
      <c r="D683" s="8">
        <v>6235</v>
      </c>
      <c r="E683" t="s">
        <v>1518</v>
      </c>
      <c r="F683">
        <v>86</v>
      </c>
      <c r="G683" t="s">
        <v>25</v>
      </c>
      <c r="H683" t="s">
        <v>28</v>
      </c>
      <c r="O683">
        <v>4.25</v>
      </c>
      <c r="S683">
        <f>_xlfn.XLOOKUP(E683,'Facture Chronopost'!L:L,'Facture Chronopost'!AA:AA,"")</f>
        <v>0.5</v>
      </c>
      <c r="T683">
        <f>IF(COUNTIF('Bibliothèque transporteurs'!C:C,F683)=0,"inconnu",_xlfn.XLOOKUP(F683,'Bibliothèque transporteurs'!C:C,'Bibliothèque transporteurs'!A:A))</f>
        <v>86</v>
      </c>
      <c r="U683">
        <f>IF(OR(F683="6C",F683="6B"),_xlfn.XLOOKUP(E683,'Facture Chronopost'!L:L,'Facture Chronopost'!X:X),IF(OR(F683=17,F683=44),F683&amp;"_"&amp;H683,IF(COUNTIF('Bibliothèque transporteurs'!C:C,F683)=0,"inconnu",_xlfn.XLOOKUP(F683,'Bibliothèque transporteurs'!C:C,'Bibliothèque transporteurs'!B:B))))</f>
        <v>86</v>
      </c>
      <c r="V683" t="str">
        <f>IF(COUNTIF('Bibliothèque transporteurs'!C:C,F683)=0,"inconnu",_xlfn.XLOOKUP(F683,'Bibliothèque transporteurs'!C:C,'Bibliothèque transporteurs'!E:E))</f>
        <v>CHRONOPOST</v>
      </c>
      <c r="W683">
        <f t="shared" si="69"/>
        <v>4.75</v>
      </c>
      <c r="Y683" s="118">
        <f t="shared" si="66"/>
        <v>4.75</v>
      </c>
      <c r="Z683" s="118" t="str">
        <f t="shared" si="71"/>
        <v>OK</v>
      </c>
    </row>
    <row r="684" spans="1:26" x14ac:dyDescent="0.2">
      <c r="A684" s="9">
        <f t="shared" si="64"/>
        <v>6.9033169892416817</v>
      </c>
      <c r="B684" s="9">
        <f t="shared" si="65"/>
        <v>6.38</v>
      </c>
      <c r="C684" s="9">
        <f t="shared" si="67"/>
        <v>5.88</v>
      </c>
      <c r="D684" s="8">
        <v>6235</v>
      </c>
      <c r="E684" t="s">
        <v>1645</v>
      </c>
      <c r="F684">
        <v>86</v>
      </c>
      <c r="G684" t="s">
        <v>25</v>
      </c>
      <c r="H684" t="s">
        <v>28</v>
      </c>
      <c r="O684">
        <v>5.88</v>
      </c>
      <c r="S684">
        <f>_xlfn.XLOOKUP(E684,'Facture Chronopost'!L:L,'Facture Chronopost'!AA:AA,"")</f>
        <v>0.5</v>
      </c>
      <c r="T684">
        <f>IF(COUNTIF('Bibliothèque transporteurs'!C:C,F684)=0,"inconnu",_xlfn.XLOOKUP(F684,'Bibliothèque transporteurs'!C:C,'Bibliothèque transporteurs'!A:A))</f>
        <v>86</v>
      </c>
      <c r="U684">
        <f>IF(OR(F684="6C",F684="6B"),_xlfn.XLOOKUP(E684,'Facture Chronopost'!L:L,'Facture Chronopost'!X:X),IF(OR(F684=17,F684=44),F684&amp;"_"&amp;H684,IF(COUNTIF('Bibliothèque transporteurs'!C:C,F684)=0,"inconnu",_xlfn.XLOOKUP(F684,'Bibliothèque transporteurs'!C:C,'Bibliothèque transporteurs'!B:B))))</f>
        <v>86</v>
      </c>
      <c r="V684" t="str">
        <f>IF(COUNTIF('Bibliothèque transporteurs'!C:C,F684)=0,"inconnu",_xlfn.XLOOKUP(F684,'Bibliothèque transporteurs'!C:C,'Bibliothèque transporteurs'!E:E))</f>
        <v>CHRONOPOST</v>
      </c>
      <c r="W684">
        <f t="shared" si="69"/>
        <v>6.38</v>
      </c>
      <c r="Y684" s="118">
        <f t="shared" si="66"/>
        <v>6.38</v>
      </c>
      <c r="Z684" s="118" t="str">
        <f t="shared" si="71"/>
        <v>OK</v>
      </c>
    </row>
    <row r="685" spans="1:26" x14ac:dyDescent="0.2">
      <c r="A685" s="9">
        <f t="shared" si="64"/>
        <v>6.9033169892416817</v>
      </c>
      <c r="B685" s="9">
        <f t="shared" si="65"/>
        <v>6.38</v>
      </c>
      <c r="C685" s="9">
        <f t="shared" si="67"/>
        <v>5.88</v>
      </c>
      <c r="D685" s="8">
        <v>6235</v>
      </c>
      <c r="E685" t="s">
        <v>1443</v>
      </c>
      <c r="F685">
        <v>86</v>
      </c>
      <c r="G685" t="s">
        <v>25</v>
      </c>
      <c r="H685" t="s">
        <v>28</v>
      </c>
      <c r="O685">
        <v>5.88</v>
      </c>
      <c r="S685">
        <f>_xlfn.XLOOKUP(E685,'Facture Chronopost'!L:L,'Facture Chronopost'!AA:AA,"")</f>
        <v>0.5</v>
      </c>
      <c r="T685">
        <f>IF(COUNTIF('Bibliothèque transporteurs'!C:C,F685)=0,"inconnu",_xlfn.XLOOKUP(F685,'Bibliothèque transporteurs'!C:C,'Bibliothèque transporteurs'!A:A))</f>
        <v>86</v>
      </c>
      <c r="U685">
        <f>IF(OR(F685="6C",F685="6B"),_xlfn.XLOOKUP(E685,'Facture Chronopost'!L:L,'Facture Chronopost'!X:X),IF(OR(F685=17,F685=44),F685&amp;"_"&amp;H685,IF(COUNTIF('Bibliothèque transporteurs'!C:C,F685)=0,"inconnu",_xlfn.XLOOKUP(F685,'Bibliothèque transporteurs'!C:C,'Bibliothèque transporteurs'!B:B))))</f>
        <v>86</v>
      </c>
      <c r="V685" t="str">
        <f>IF(COUNTIF('Bibliothèque transporteurs'!C:C,F685)=0,"inconnu",_xlfn.XLOOKUP(F685,'Bibliothèque transporteurs'!C:C,'Bibliothèque transporteurs'!E:E))</f>
        <v>CHRONOPOST</v>
      </c>
      <c r="W685">
        <f t="shared" si="69"/>
        <v>6.38</v>
      </c>
      <c r="Y685" s="118">
        <f t="shared" si="66"/>
        <v>6.38</v>
      </c>
      <c r="Z685" s="118" t="str">
        <f t="shared" si="71"/>
        <v>OK</v>
      </c>
    </row>
    <row r="686" spans="1:26" x14ac:dyDescent="0.2">
      <c r="A686" s="9">
        <f t="shared" si="64"/>
        <v>4.9896423816797872</v>
      </c>
      <c r="B686" s="9">
        <f t="shared" si="65"/>
        <v>4.75</v>
      </c>
      <c r="C686" s="9">
        <f t="shared" si="67"/>
        <v>4.25</v>
      </c>
      <c r="D686" s="8">
        <v>6235</v>
      </c>
      <c r="E686" t="s">
        <v>1558</v>
      </c>
      <c r="F686">
        <v>86</v>
      </c>
      <c r="G686" t="s">
        <v>25</v>
      </c>
      <c r="H686" t="s">
        <v>28</v>
      </c>
      <c r="O686">
        <v>4.25</v>
      </c>
      <c r="S686">
        <f>_xlfn.XLOOKUP(E686,'Facture Chronopost'!L:L,'Facture Chronopost'!AA:AA,"")</f>
        <v>0.5</v>
      </c>
      <c r="T686">
        <f>IF(COUNTIF('Bibliothèque transporteurs'!C:C,F686)=0,"inconnu",_xlfn.XLOOKUP(F686,'Bibliothèque transporteurs'!C:C,'Bibliothèque transporteurs'!A:A))</f>
        <v>86</v>
      </c>
      <c r="U686">
        <f>IF(OR(F686="6C",F686="6B"),_xlfn.XLOOKUP(E686,'Facture Chronopost'!L:L,'Facture Chronopost'!X:X),IF(OR(F686=17,F686=44),F686&amp;"_"&amp;H686,IF(COUNTIF('Bibliothèque transporteurs'!C:C,F686)=0,"inconnu",_xlfn.XLOOKUP(F686,'Bibliothèque transporteurs'!C:C,'Bibliothèque transporteurs'!B:B))))</f>
        <v>86</v>
      </c>
      <c r="V686" t="str">
        <f>IF(COUNTIF('Bibliothèque transporteurs'!C:C,F686)=0,"inconnu",_xlfn.XLOOKUP(F686,'Bibliothèque transporteurs'!C:C,'Bibliothèque transporteurs'!E:E))</f>
        <v>CHRONOPOST</v>
      </c>
      <c r="W686">
        <f t="shared" si="69"/>
        <v>4.75</v>
      </c>
      <c r="Y686" s="118">
        <f t="shared" si="66"/>
        <v>4.75</v>
      </c>
      <c r="Z686" s="118" t="str">
        <f t="shared" si="71"/>
        <v>OK</v>
      </c>
    </row>
    <row r="687" spans="1:26" x14ac:dyDescent="0.2">
      <c r="A687" s="9">
        <f t="shared" si="64"/>
        <v>4.9896423816797872</v>
      </c>
      <c r="B687" s="9">
        <f t="shared" si="65"/>
        <v>4.75</v>
      </c>
      <c r="C687" s="9">
        <f t="shared" si="67"/>
        <v>4.25</v>
      </c>
      <c r="D687" s="8">
        <v>6235</v>
      </c>
      <c r="E687" t="s">
        <v>1608</v>
      </c>
      <c r="F687">
        <v>86</v>
      </c>
      <c r="G687" t="s">
        <v>25</v>
      </c>
      <c r="H687" t="s">
        <v>28</v>
      </c>
      <c r="O687">
        <v>4.25</v>
      </c>
      <c r="S687">
        <f>_xlfn.XLOOKUP(E687,'Facture Chronopost'!L:L,'Facture Chronopost'!AA:AA,"")</f>
        <v>0.5</v>
      </c>
      <c r="T687">
        <f>IF(COUNTIF('Bibliothèque transporteurs'!C:C,F687)=0,"inconnu",_xlfn.XLOOKUP(F687,'Bibliothèque transporteurs'!C:C,'Bibliothèque transporteurs'!A:A))</f>
        <v>86</v>
      </c>
      <c r="U687">
        <f>IF(OR(F687="6C",F687="6B"),_xlfn.XLOOKUP(E687,'Facture Chronopost'!L:L,'Facture Chronopost'!X:X),IF(OR(F687=17,F687=44),F687&amp;"_"&amp;H687,IF(COUNTIF('Bibliothèque transporteurs'!C:C,F687)=0,"inconnu",_xlfn.XLOOKUP(F687,'Bibliothèque transporteurs'!C:C,'Bibliothèque transporteurs'!B:B))))</f>
        <v>86</v>
      </c>
      <c r="V687" t="str">
        <f>IF(COUNTIF('Bibliothèque transporteurs'!C:C,F687)=0,"inconnu",_xlfn.XLOOKUP(F687,'Bibliothèque transporteurs'!C:C,'Bibliothèque transporteurs'!E:E))</f>
        <v>CHRONOPOST</v>
      </c>
      <c r="W687">
        <f t="shared" si="69"/>
        <v>4.75</v>
      </c>
      <c r="Y687" s="118">
        <f t="shared" si="66"/>
        <v>4.75</v>
      </c>
      <c r="Z687" s="118" t="str">
        <f t="shared" si="71"/>
        <v>OK</v>
      </c>
    </row>
    <row r="688" spans="1:26" x14ac:dyDescent="0.2">
      <c r="A688" s="9">
        <f t="shared" si="64"/>
        <v>4.9896423816797872</v>
      </c>
      <c r="B688" s="9">
        <f t="shared" si="65"/>
        <v>4.75</v>
      </c>
      <c r="C688" s="9">
        <f t="shared" si="67"/>
        <v>4.25</v>
      </c>
      <c r="D688" s="8">
        <v>6235</v>
      </c>
      <c r="E688" t="s">
        <v>1579</v>
      </c>
      <c r="F688">
        <v>86</v>
      </c>
      <c r="G688" t="s">
        <v>25</v>
      </c>
      <c r="H688" t="s">
        <v>28</v>
      </c>
      <c r="O688">
        <v>4.25</v>
      </c>
      <c r="S688">
        <f>_xlfn.XLOOKUP(E688,'Facture Chronopost'!L:L,'Facture Chronopost'!AA:AA,"")</f>
        <v>0.5</v>
      </c>
      <c r="T688">
        <f>IF(COUNTIF('Bibliothèque transporteurs'!C:C,F688)=0,"inconnu",_xlfn.XLOOKUP(F688,'Bibliothèque transporteurs'!C:C,'Bibliothèque transporteurs'!A:A))</f>
        <v>86</v>
      </c>
      <c r="U688">
        <f>IF(OR(F688="6C",F688="6B"),_xlfn.XLOOKUP(E688,'Facture Chronopost'!L:L,'Facture Chronopost'!X:X),IF(OR(F688=17,F688=44),F688&amp;"_"&amp;H688,IF(COUNTIF('Bibliothèque transporteurs'!C:C,F688)=0,"inconnu",_xlfn.XLOOKUP(F688,'Bibliothèque transporteurs'!C:C,'Bibliothèque transporteurs'!B:B))))</f>
        <v>86</v>
      </c>
      <c r="V688" t="str">
        <f>IF(COUNTIF('Bibliothèque transporteurs'!C:C,F688)=0,"inconnu",_xlfn.XLOOKUP(F688,'Bibliothèque transporteurs'!C:C,'Bibliothèque transporteurs'!E:E))</f>
        <v>CHRONOPOST</v>
      </c>
      <c r="W688">
        <f t="shared" si="69"/>
        <v>4.75</v>
      </c>
      <c r="Y688" s="118">
        <f t="shared" si="66"/>
        <v>4.75</v>
      </c>
      <c r="Z688" s="118" t="str">
        <f t="shared" si="71"/>
        <v>OK</v>
      </c>
    </row>
    <row r="689" spans="1:26" x14ac:dyDescent="0.2">
      <c r="A689" s="9">
        <f t="shared" si="64"/>
        <v>4.9896423816797872</v>
      </c>
      <c r="B689" s="9">
        <f t="shared" si="65"/>
        <v>4.75</v>
      </c>
      <c r="C689" s="9">
        <f t="shared" si="67"/>
        <v>4.25</v>
      </c>
      <c r="D689" s="8">
        <v>6235</v>
      </c>
      <c r="E689" t="s">
        <v>1616</v>
      </c>
      <c r="F689">
        <v>86</v>
      </c>
      <c r="G689" t="s">
        <v>25</v>
      </c>
      <c r="H689" t="s">
        <v>28</v>
      </c>
      <c r="O689">
        <v>4.25</v>
      </c>
      <c r="S689">
        <f>_xlfn.XLOOKUP(E689,'Facture Chronopost'!L:L,'Facture Chronopost'!AA:AA,"")</f>
        <v>0.5</v>
      </c>
      <c r="T689">
        <f>IF(COUNTIF('Bibliothèque transporteurs'!C:C,F689)=0,"inconnu",_xlfn.XLOOKUP(F689,'Bibliothèque transporteurs'!C:C,'Bibliothèque transporteurs'!A:A))</f>
        <v>86</v>
      </c>
      <c r="U689">
        <f>IF(OR(F689="6C",F689="6B"),_xlfn.XLOOKUP(E689,'Facture Chronopost'!L:L,'Facture Chronopost'!X:X),IF(OR(F689=17,F689=44),F689&amp;"_"&amp;H689,IF(COUNTIF('Bibliothèque transporteurs'!C:C,F689)=0,"inconnu",_xlfn.XLOOKUP(F689,'Bibliothèque transporteurs'!C:C,'Bibliothèque transporteurs'!B:B))))</f>
        <v>86</v>
      </c>
      <c r="V689" t="str">
        <f>IF(COUNTIF('Bibliothèque transporteurs'!C:C,F689)=0,"inconnu",_xlfn.XLOOKUP(F689,'Bibliothèque transporteurs'!C:C,'Bibliothèque transporteurs'!E:E))</f>
        <v>CHRONOPOST</v>
      </c>
      <c r="W689">
        <f t="shared" si="69"/>
        <v>4.75</v>
      </c>
      <c r="Y689" s="118">
        <f t="shared" si="66"/>
        <v>4.75</v>
      </c>
      <c r="Z689" s="118" t="str">
        <f t="shared" si="71"/>
        <v>OK</v>
      </c>
    </row>
    <row r="690" spans="1:26" x14ac:dyDescent="0.2">
      <c r="A690" s="9">
        <f t="shared" si="64"/>
        <v>4.9896423816797872</v>
      </c>
      <c r="B690" s="9">
        <f t="shared" si="65"/>
        <v>4.75</v>
      </c>
      <c r="C690" s="9">
        <f t="shared" si="67"/>
        <v>4.25</v>
      </c>
      <c r="D690" s="8">
        <v>6235</v>
      </c>
      <c r="E690" t="s">
        <v>1381</v>
      </c>
      <c r="F690">
        <v>86</v>
      </c>
      <c r="G690" t="s">
        <v>25</v>
      </c>
      <c r="H690" t="s">
        <v>28</v>
      </c>
      <c r="O690">
        <v>4.25</v>
      </c>
      <c r="S690">
        <f>_xlfn.XLOOKUP(E690,'Facture Chronopost'!L:L,'Facture Chronopost'!AA:AA,"")</f>
        <v>0.5</v>
      </c>
      <c r="T690">
        <f>IF(COUNTIF('Bibliothèque transporteurs'!C:C,F690)=0,"inconnu",_xlfn.XLOOKUP(F690,'Bibliothèque transporteurs'!C:C,'Bibliothèque transporteurs'!A:A))</f>
        <v>86</v>
      </c>
      <c r="U690">
        <f>IF(OR(F690="6C",F690="6B"),_xlfn.XLOOKUP(E690,'Facture Chronopost'!L:L,'Facture Chronopost'!X:X),IF(OR(F690=17,F690=44),F690&amp;"_"&amp;H690,IF(COUNTIF('Bibliothèque transporteurs'!C:C,F690)=0,"inconnu",_xlfn.XLOOKUP(F690,'Bibliothèque transporteurs'!C:C,'Bibliothèque transporteurs'!B:B))))</f>
        <v>86</v>
      </c>
      <c r="V690" t="str">
        <f>IF(COUNTIF('Bibliothèque transporteurs'!C:C,F690)=0,"inconnu",_xlfn.XLOOKUP(F690,'Bibliothèque transporteurs'!C:C,'Bibliothèque transporteurs'!E:E))</f>
        <v>CHRONOPOST</v>
      </c>
      <c r="W690">
        <f t="shared" si="69"/>
        <v>4.75</v>
      </c>
      <c r="Y690" s="118">
        <f t="shared" si="66"/>
        <v>4.75</v>
      </c>
      <c r="Z690" s="118" t="str">
        <f t="shared" si="71"/>
        <v>OK</v>
      </c>
    </row>
    <row r="691" spans="1:26" x14ac:dyDescent="0.2">
      <c r="A691" s="9">
        <f t="shared" si="64"/>
        <v>4.9896423816797872</v>
      </c>
      <c r="B691" s="9">
        <f t="shared" si="65"/>
        <v>4.75</v>
      </c>
      <c r="C691" s="9">
        <f t="shared" si="67"/>
        <v>4.25</v>
      </c>
      <c r="D691" s="8">
        <v>6235</v>
      </c>
      <c r="E691" t="s">
        <v>1412</v>
      </c>
      <c r="F691">
        <v>86</v>
      </c>
      <c r="G691" t="s">
        <v>25</v>
      </c>
      <c r="H691" t="s">
        <v>28</v>
      </c>
      <c r="O691">
        <v>4.25</v>
      </c>
      <c r="S691">
        <f>_xlfn.XLOOKUP(E691,'Facture Chronopost'!L:L,'Facture Chronopost'!AA:AA,"")</f>
        <v>0.5</v>
      </c>
      <c r="T691">
        <f>IF(COUNTIF('Bibliothèque transporteurs'!C:C,F691)=0,"inconnu",_xlfn.XLOOKUP(F691,'Bibliothèque transporteurs'!C:C,'Bibliothèque transporteurs'!A:A))</f>
        <v>86</v>
      </c>
      <c r="U691">
        <f>IF(OR(F691="6C",F691="6B"),_xlfn.XLOOKUP(E691,'Facture Chronopost'!L:L,'Facture Chronopost'!X:X),IF(OR(F691=17,F691=44),F691&amp;"_"&amp;H691,IF(COUNTIF('Bibliothèque transporteurs'!C:C,F691)=0,"inconnu",_xlfn.XLOOKUP(F691,'Bibliothèque transporteurs'!C:C,'Bibliothèque transporteurs'!B:B))))</f>
        <v>86</v>
      </c>
      <c r="V691" t="str">
        <f>IF(COUNTIF('Bibliothèque transporteurs'!C:C,F691)=0,"inconnu",_xlfn.XLOOKUP(F691,'Bibliothèque transporteurs'!C:C,'Bibliothèque transporteurs'!E:E))</f>
        <v>CHRONOPOST</v>
      </c>
      <c r="W691">
        <f t="shared" si="69"/>
        <v>4.75</v>
      </c>
      <c r="Y691" s="118">
        <f t="shared" si="66"/>
        <v>4.75</v>
      </c>
      <c r="Z691" s="118" t="str">
        <f t="shared" si="71"/>
        <v>OK</v>
      </c>
    </row>
    <row r="692" spans="1:26" x14ac:dyDescent="0.2">
      <c r="A692" s="9">
        <f t="shared" si="64"/>
        <v>4.9896423816797872</v>
      </c>
      <c r="B692" s="9">
        <f t="shared" si="65"/>
        <v>4.75</v>
      </c>
      <c r="C692" s="9">
        <f t="shared" si="67"/>
        <v>4.25</v>
      </c>
      <c r="D692" s="8">
        <v>6235</v>
      </c>
      <c r="E692" t="s">
        <v>1566</v>
      </c>
      <c r="F692">
        <v>86</v>
      </c>
      <c r="G692" t="s">
        <v>25</v>
      </c>
      <c r="H692" t="s">
        <v>28</v>
      </c>
      <c r="O692">
        <v>4.25</v>
      </c>
      <c r="S692">
        <f>_xlfn.XLOOKUP(E692,'Facture Chronopost'!L:L,'Facture Chronopost'!AA:AA,"")</f>
        <v>0.5</v>
      </c>
      <c r="T692">
        <f>IF(COUNTIF('Bibliothèque transporteurs'!C:C,F692)=0,"inconnu",_xlfn.XLOOKUP(F692,'Bibliothèque transporteurs'!C:C,'Bibliothèque transporteurs'!A:A))</f>
        <v>86</v>
      </c>
      <c r="U692">
        <f>IF(OR(F692="6C",F692="6B"),_xlfn.XLOOKUP(E692,'Facture Chronopost'!L:L,'Facture Chronopost'!X:X),IF(OR(F692=17,F692=44),F692&amp;"_"&amp;H692,IF(COUNTIF('Bibliothèque transporteurs'!C:C,F692)=0,"inconnu",_xlfn.XLOOKUP(F692,'Bibliothèque transporteurs'!C:C,'Bibliothèque transporteurs'!B:B))))</f>
        <v>86</v>
      </c>
      <c r="V692" t="str">
        <f>IF(COUNTIF('Bibliothèque transporteurs'!C:C,F692)=0,"inconnu",_xlfn.XLOOKUP(F692,'Bibliothèque transporteurs'!C:C,'Bibliothèque transporteurs'!E:E))</f>
        <v>CHRONOPOST</v>
      </c>
      <c r="W692">
        <f t="shared" si="69"/>
        <v>4.75</v>
      </c>
      <c r="Y692" s="118">
        <f t="shared" si="66"/>
        <v>4.75</v>
      </c>
      <c r="Z692" s="118" t="str">
        <f t="shared" si="71"/>
        <v>OK</v>
      </c>
    </row>
    <row r="693" spans="1:26" x14ac:dyDescent="0.2">
      <c r="A693" s="9">
        <f t="shared" si="64"/>
        <v>6.9033169892416817</v>
      </c>
      <c r="B693" s="9">
        <f t="shared" si="65"/>
        <v>6.38</v>
      </c>
      <c r="C693" s="9">
        <f t="shared" si="67"/>
        <v>5.88</v>
      </c>
      <c r="D693" s="8">
        <v>6235</v>
      </c>
      <c r="E693" t="s">
        <v>1582</v>
      </c>
      <c r="F693">
        <v>86</v>
      </c>
      <c r="G693" t="s">
        <v>25</v>
      </c>
      <c r="H693" t="s">
        <v>28</v>
      </c>
      <c r="O693">
        <v>5.88</v>
      </c>
      <c r="S693">
        <f>_xlfn.XLOOKUP(E693,'Facture Chronopost'!L:L,'Facture Chronopost'!AA:AA,"")</f>
        <v>0.5</v>
      </c>
      <c r="T693">
        <f>IF(COUNTIF('Bibliothèque transporteurs'!C:C,F693)=0,"inconnu",_xlfn.XLOOKUP(F693,'Bibliothèque transporteurs'!C:C,'Bibliothèque transporteurs'!A:A))</f>
        <v>86</v>
      </c>
      <c r="U693">
        <f>IF(OR(F693="6C",F693="6B"),_xlfn.XLOOKUP(E693,'Facture Chronopost'!L:L,'Facture Chronopost'!X:X),IF(OR(F693=17,F693=44),F693&amp;"_"&amp;H693,IF(COUNTIF('Bibliothèque transporteurs'!C:C,F693)=0,"inconnu",_xlfn.XLOOKUP(F693,'Bibliothèque transporteurs'!C:C,'Bibliothèque transporteurs'!B:B))))</f>
        <v>86</v>
      </c>
      <c r="V693" t="str">
        <f>IF(COUNTIF('Bibliothèque transporteurs'!C:C,F693)=0,"inconnu",_xlfn.XLOOKUP(F693,'Bibliothèque transporteurs'!C:C,'Bibliothèque transporteurs'!E:E))</f>
        <v>CHRONOPOST</v>
      </c>
      <c r="W693">
        <f t="shared" si="69"/>
        <v>6.38</v>
      </c>
      <c r="Y693" s="118">
        <f t="shared" si="66"/>
        <v>6.38</v>
      </c>
      <c r="Z693" s="118" t="str">
        <f t="shared" si="71"/>
        <v>OK</v>
      </c>
    </row>
    <row r="694" spans="1:26" x14ac:dyDescent="0.2">
      <c r="A694" s="9">
        <f t="shared" si="64"/>
        <v>4.9896423816797872</v>
      </c>
      <c r="B694" s="9">
        <f t="shared" si="65"/>
        <v>4.75</v>
      </c>
      <c r="C694" s="9">
        <f t="shared" si="67"/>
        <v>4.25</v>
      </c>
      <c r="D694" s="8">
        <v>6235</v>
      </c>
      <c r="E694" t="s">
        <v>1543</v>
      </c>
      <c r="F694">
        <v>86</v>
      </c>
      <c r="G694" t="s">
        <v>25</v>
      </c>
      <c r="H694" t="s">
        <v>28</v>
      </c>
      <c r="O694">
        <v>4.25</v>
      </c>
      <c r="S694">
        <f>_xlfn.XLOOKUP(E694,'Facture Chronopost'!L:L,'Facture Chronopost'!AA:AA,"")</f>
        <v>0.5</v>
      </c>
      <c r="T694">
        <f>IF(COUNTIF('Bibliothèque transporteurs'!C:C,F694)=0,"inconnu",_xlfn.XLOOKUP(F694,'Bibliothèque transporteurs'!C:C,'Bibliothèque transporteurs'!A:A))</f>
        <v>86</v>
      </c>
      <c r="U694">
        <f>IF(OR(F694="6C",F694="6B"),_xlfn.XLOOKUP(E694,'Facture Chronopost'!L:L,'Facture Chronopost'!X:X),IF(OR(F694=17,F694=44),F694&amp;"_"&amp;H694,IF(COUNTIF('Bibliothèque transporteurs'!C:C,F694)=0,"inconnu",_xlfn.XLOOKUP(F694,'Bibliothèque transporteurs'!C:C,'Bibliothèque transporteurs'!B:B))))</f>
        <v>86</v>
      </c>
      <c r="V694" t="str">
        <f>IF(COUNTIF('Bibliothèque transporteurs'!C:C,F694)=0,"inconnu",_xlfn.XLOOKUP(F694,'Bibliothèque transporteurs'!C:C,'Bibliothèque transporteurs'!E:E))</f>
        <v>CHRONOPOST</v>
      </c>
      <c r="W694">
        <f t="shared" si="69"/>
        <v>4.75</v>
      </c>
      <c r="Y694" s="118">
        <f t="shared" si="66"/>
        <v>4.75</v>
      </c>
      <c r="Z694" s="118" t="str">
        <f t="shared" si="71"/>
        <v>OK</v>
      </c>
    </row>
    <row r="695" spans="1:26" x14ac:dyDescent="0.2">
      <c r="A695" s="9">
        <f t="shared" si="64"/>
        <v>6.9033169892416817</v>
      </c>
      <c r="B695" s="9">
        <f t="shared" si="65"/>
        <v>6.38</v>
      </c>
      <c r="C695" s="9">
        <f t="shared" si="67"/>
        <v>5.88</v>
      </c>
      <c r="D695" s="8">
        <v>6235</v>
      </c>
      <c r="E695" t="s">
        <v>1444</v>
      </c>
      <c r="F695">
        <v>86</v>
      </c>
      <c r="G695" t="s">
        <v>25</v>
      </c>
      <c r="H695" t="s">
        <v>28</v>
      </c>
      <c r="O695">
        <v>5.88</v>
      </c>
      <c r="S695">
        <f>_xlfn.XLOOKUP(E695,'Facture Chronopost'!L:L,'Facture Chronopost'!AA:AA,"")</f>
        <v>0.5</v>
      </c>
      <c r="T695">
        <f>IF(COUNTIF('Bibliothèque transporteurs'!C:C,F695)=0,"inconnu",_xlfn.XLOOKUP(F695,'Bibliothèque transporteurs'!C:C,'Bibliothèque transporteurs'!A:A))</f>
        <v>86</v>
      </c>
      <c r="U695">
        <f>IF(OR(F695="6C",F695="6B"),_xlfn.XLOOKUP(E695,'Facture Chronopost'!L:L,'Facture Chronopost'!X:X),IF(OR(F695=17,F695=44),F695&amp;"_"&amp;H695,IF(COUNTIF('Bibliothèque transporteurs'!C:C,F695)=0,"inconnu",_xlfn.XLOOKUP(F695,'Bibliothèque transporteurs'!C:C,'Bibliothèque transporteurs'!B:B))))</f>
        <v>86</v>
      </c>
      <c r="V695" t="str">
        <f>IF(COUNTIF('Bibliothèque transporteurs'!C:C,F695)=0,"inconnu",_xlfn.XLOOKUP(F695,'Bibliothèque transporteurs'!C:C,'Bibliothèque transporteurs'!E:E))</f>
        <v>CHRONOPOST</v>
      </c>
      <c r="W695">
        <f t="shared" si="69"/>
        <v>6.38</v>
      </c>
      <c r="Y695" s="118">
        <f t="shared" si="66"/>
        <v>6.38</v>
      </c>
      <c r="Z695" s="118" t="str">
        <f t="shared" si="71"/>
        <v>OK</v>
      </c>
    </row>
    <row r="696" spans="1:26" x14ac:dyDescent="0.2">
      <c r="A696" s="9">
        <f t="shared" si="64"/>
        <v>4.9896423816797872</v>
      </c>
      <c r="B696" s="9">
        <f t="shared" si="65"/>
        <v>4.75</v>
      </c>
      <c r="C696" s="9">
        <f t="shared" si="67"/>
        <v>4.25</v>
      </c>
      <c r="D696" s="8">
        <v>6235</v>
      </c>
      <c r="E696" t="s">
        <v>1570</v>
      </c>
      <c r="F696">
        <v>86</v>
      </c>
      <c r="G696" t="s">
        <v>25</v>
      </c>
      <c r="H696" t="s">
        <v>28</v>
      </c>
      <c r="O696">
        <v>4.25</v>
      </c>
      <c r="S696">
        <f>_xlfn.XLOOKUP(E696,'Facture Chronopost'!L:L,'Facture Chronopost'!AA:AA,"")</f>
        <v>0.5</v>
      </c>
      <c r="T696">
        <f>IF(COUNTIF('Bibliothèque transporteurs'!C:C,F696)=0,"inconnu",_xlfn.XLOOKUP(F696,'Bibliothèque transporteurs'!C:C,'Bibliothèque transporteurs'!A:A))</f>
        <v>86</v>
      </c>
      <c r="U696">
        <f>IF(OR(F696="6C",F696="6B"),_xlfn.XLOOKUP(E696,'Facture Chronopost'!L:L,'Facture Chronopost'!X:X),IF(OR(F696=17,F696=44),F696&amp;"_"&amp;H696,IF(COUNTIF('Bibliothèque transporteurs'!C:C,F696)=0,"inconnu",_xlfn.XLOOKUP(F696,'Bibliothèque transporteurs'!C:C,'Bibliothèque transporteurs'!B:B))))</f>
        <v>86</v>
      </c>
      <c r="V696" t="str">
        <f>IF(COUNTIF('Bibliothèque transporteurs'!C:C,F696)=0,"inconnu",_xlfn.XLOOKUP(F696,'Bibliothèque transporteurs'!C:C,'Bibliothèque transporteurs'!E:E))</f>
        <v>CHRONOPOST</v>
      </c>
      <c r="W696">
        <f t="shared" si="69"/>
        <v>4.75</v>
      </c>
      <c r="Y696" s="118">
        <f t="shared" si="66"/>
        <v>4.75</v>
      </c>
      <c r="Z696" s="118" t="str">
        <f t="shared" si="71"/>
        <v>OK</v>
      </c>
    </row>
    <row r="697" spans="1:26" x14ac:dyDescent="0.2">
      <c r="A697" s="9">
        <f t="shared" si="64"/>
        <v>4.9896423816797872</v>
      </c>
      <c r="B697" s="9">
        <f t="shared" si="65"/>
        <v>4.75</v>
      </c>
      <c r="C697" s="9">
        <f t="shared" si="67"/>
        <v>4.25</v>
      </c>
      <c r="D697" s="8">
        <v>6235</v>
      </c>
      <c r="E697" t="s">
        <v>1576</v>
      </c>
      <c r="F697">
        <v>86</v>
      </c>
      <c r="G697" t="s">
        <v>25</v>
      </c>
      <c r="H697" t="s">
        <v>28</v>
      </c>
      <c r="O697">
        <v>4.25</v>
      </c>
      <c r="S697">
        <f>_xlfn.XLOOKUP(E697,'Facture Chronopost'!L:L,'Facture Chronopost'!AA:AA,"")</f>
        <v>0.5</v>
      </c>
      <c r="T697">
        <f>IF(COUNTIF('Bibliothèque transporteurs'!C:C,F697)=0,"inconnu",_xlfn.XLOOKUP(F697,'Bibliothèque transporteurs'!C:C,'Bibliothèque transporteurs'!A:A))</f>
        <v>86</v>
      </c>
      <c r="U697">
        <f>IF(OR(F697="6C",F697="6B"),_xlfn.XLOOKUP(E697,'Facture Chronopost'!L:L,'Facture Chronopost'!X:X),IF(OR(F697=17,F697=44),F697&amp;"_"&amp;H697,IF(COUNTIF('Bibliothèque transporteurs'!C:C,F697)=0,"inconnu",_xlfn.XLOOKUP(F697,'Bibliothèque transporteurs'!C:C,'Bibliothèque transporteurs'!B:B))))</f>
        <v>86</v>
      </c>
      <c r="V697" t="str">
        <f>IF(COUNTIF('Bibliothèque transporteurs'!C:C,F697)=0,"inconnu",_xlfn.XLOOKUP(F697,'Bibliothèque transporteurs'!C:C,'Bibliothèque transporteurs'!E:E))</f>
        <v>CHRONOPOST</v>
      </c>
      <c r="W697">
        <f t="shared" si="69"/>
        <v>4.75</v>
      </c>
      <c r="Y697" s="118">
        <f t="shared" si="66"/>
        <v>4.75</v>
      </c>
      <c r="Z697" s="118" t="str">
        <f t="shared" si="71"/>
        <v>OK</v>
      </c>
    </row>
    <row r="698" spans="1:26" x14ac:dyDescent="0.2">
      <c r="A698" s="9">
        <f t="shared" si="64"/>
        <v>4.9896423816797872</v>
      </c>
      <c r="B698" s="9">
        <f t="shared" si="65"/>
        <v>4.75</v>
      </c>
      <c r="C698" s="9">
        <f t="shared" si="67"/>
        <v>4.25</v>
      </c>
      <c r="D698" s="8">
        <v>6235</v>
      </c>
      <c r="E698" t="s">
        <v>1589</v>
      </c>
      <c r="F698">
        <v>86</v>
      </c>
      <c r="G698" t="s">
        <v>25</v>
      </c>
      <c r="H698" t="s">
        <v>28</v>
      </c>
      <c r="O698">
        <v>4.25</v>
      </c>
      <c r="S698">
        <f>_xlfn.XLOOKUP(E698,'Facture Chronopost'!L:L,'Facture Chronopost'!AA:AA,"")</f>
        <v>0.5</v>
      </c>
      <c r="T698">
        <f>IF(COUNTIF('Bibliothèque transporteurs'!C:C,F698)=0,"inconnu",_xlfn.XLOOKUP(F698,'Bibliothèque transporteurs'!C:C,'Bibliothèque transporteurs'!A:A))</f>
        <v>86</v>
      </c>
      <c r="U698">
        <f>IF(OR(F698="6C",F698="6B"),_xlfn.XLOOKUP(E698,'Facture Chronopost'!L:L,'Facture Chronopost'!X:X),IF(OR(F698=17,F698=44),F698&amp;"_"&amp;H698,IF(COUNTIF('Bibliothèque transporteurs'!C:C,F698)=0,"inconnu",_xlfn.XLOOKUP(F698,'Bibliothèque transporteurs'!C:C,'Bibliothèque transporteurs'!B:B))))</f>
        <v>86</v>
      </c>
      <c r="V698" t="str">
        <f>IF(COUNTIF('Bibliothèque transporteurs'!C:C,F698)=0,"inconnu",_xlfn.XLOOKUP(F698,'Bibliothèque transporteurs'!C:C,'Bibliothèque transporteurs'!E:E))</f>
        <v>CHRONOPOST</v>
      </c>
      <c r="W698">
        <f t="shared" si="69"/>
        <v>4.75</v>
      </c>
      <c r="Y698" s="118">
        <f t="shared" si="66"/>
        <v>4.75</v>
      </c>
      <c r="Z698" s="118" t="str">
        <f t="shared" si="71"/>
        <v>OK</v>
      </c>
    </row>
    <row r="699" spans="1:26" x14ac:dyDescent="0.2">
      <c r="A699" s="9">
        <f t="shared" si="64"/>
        <v>4.9896423816797872</v>
      </c>
      <c r="B699" s="9">
        <f t="shared" si="65"/>
        <v>4.75</v>
      </c>
      <c r="C699" s="9">
        <f t="shared" si="67"/>
        <v>4.25</v>
      </c>
      <c r="D699" s="8">
        <v>6235</v>
      </c>
      <c r="E699" t="s">
        <v>1527</v>
      </c>
      <c r="F699">
        <v>86</v>
      </c>
      <c r="G699" t="s">
        <v>25</v>
      </c>
      <c r="H699" t="s">
        <v>28</v>
      </c>
      <c r="O699">
        <v>4.25</v>
      </c>
      <c r="S699">
        <f>_xlfn.XLOOKUP(E699,'Facture Chronopost'!L:L,'Facture Chronopost'!AA:AA,"")</f>
        <v>0.5</v>
      </c>
      <c r="T699">
        <f>IF(COUNTIF('Bibliothèque transporteurs'!C:C,F699)=0,"inconnu",_xlfn.XLOOKUP(F699,'Bibliothèque transporteurs'!C:C,'Bibliothèque transporteurs'!A:A))</f>
        <v>86</v>
      </c>
      <c r="U699">
        <f>IF(OR(F699="6C",F699="6B"),_xlfn.XLOOKUP(E699,'Facture Chronopost'!L:L,'Facture Chronopost'!X:X),IF(OR(F699=17,F699=44),F699&amp;"_"&amp;H699,IF(COUNTIF('Bibliothèque transporteurs'!C:C,F699)=0,"inconnu",_xlfn.XLOOKUP(F699,'Bibliothèque transporteurs'!C:C,'Bibliothèque transporteurs'!B:B))))</f>
        <v>86</v>
      </c>
      <c r="V699" t="str">
        <f>IF(COUNTIF('Bibliothèque transporteurs'!C:C,F699)=0,"inconnu",_xlfn.XLOOKUP(F699,'Bibliothèque transporteurs'!C:C,'Bibliothèque transporteurs'!E:E))</f>
        <v>CHRONOPOST</v>
      </c>
      <c r="W699">
        <f t="shared" si="69"/>
        <v>4.75</v>
      </c>
      <c r="Y699" s="118">
        <f t="shared" si="66"/>
        <v>4.75</v>
      </c>
      <c r="Z699" s="118" t="str">
        <f t="shared" si="71"/>
        <v>OK</v>
      </c>
    </row>
    <row r="700" spans="1:26" x14ac:dyDescent="0.2">
      <c r="A700" s="9">
        <f t="shared" si="64"/>
        <v>4.9896423816797872</v>
      </c>
      <c r="B700" s="9">
        <f t="shared" si="65"/>
        <v>4.75</v>
      </c>
      <c r="C700" s="9">
        <f t="shared" si="67"/>
        <v>4.25</v>
      </c>
      <c r="D700" s="8">
        <v>6235</v>
      </c>
      <c r="E700" t="s">
        <v>1624</v>
      </c>
      <c r="F700">
        <v>86</v>
      </c>
      <c r="G700" t="s">
        <v>25</v>
      </c>
      <c r="H700" t="s">
        <v>28</v>
      </c>
      <c r="O700">
        <v>4.25</v>
      </c>
      <c r="S700">
        <f>_xlfn.XLOOKUP(E700,'Facture Chronopost'!L:L,'Facture Chronopost'!AA:AA,"")</f>
        <v>0.5</v>
      </c>
      <c r="T700">
        <f>IF(COUNTIF('Bibliothèque transporteurs'!C:C,F700)=0,"inconnu",_xlfn.XLOOKUP(F700,'Bibliothèque transporteurs'!C:C,'Bibliothèque transporteurs'!A:A))</f>
        <v>86</v>
      </c>
      <c r="U700">
        <f>IF(OR(F700="6C",F700="6B"),_xlfn.XLOOKUP(E700,'Facture Chronopost'!L:L,'Facture Chronopost'!X:X),IF(OR(F700=17,F700=44),F700&amp;"_"&amp;H700,IF(COUNTIF('Bibliothèque transporteurs'!C:C,F700)=0,"inconnu",_xlfn.XLOOKUP(F700,'Bibliothèque transporteurs'!C:C,'Bibliothèque transporteurs'!B:B))))</f>
        <v>86</v>
      </c>
      <c r="V700" t="str">
        <f>IF(COUNTIF('Bibliothèque transporteurs'!C:C,F700)=0,"inconnu",_xlfn.XLOOKUP(F700,'Bibliothèque transporteurs'!C:C,'Bibliothèque transporteurs'!E:E))</f>
        <v>CHRONOPOST</v>
      </c>
      <c r="W700">
        <f t="shared" si="69"/>
        <v>4.75</v>
      </c>
      <c r="Y700" s="118">
        <f t="shared" si="66"/>
        <v>4.75</v>
      </c>
      <c r="Z700" s="118" t="str">
        <f t="shared" si="71"/>
        <v>OK</v>
      </c>
    </row>
    <row r="701" spans="1:26" x14ac:dyDescent="0.2">
      <c r="A701" s="9">
        <f t="shared" si="64"/>
        <v>7.5020740750432564</v>
      </c>
      <c r="B701" s="9">
        <f t="shared" si="65"/>
        <v>6.89</v>
      </c>
      <c r="C701" s="9">
        <f t="shared" si="67"/>
        <v>6.39</v>
      </c>
      <c r="D701" s="8">
        <v>6235</v>
      </c>
      <c r="E701" t="s">
        <v>1559</v>
      </c>
      <c r="F701">
        <v>86</v>
      </c>
      <c r="G701" t="s">
        <v>25</v>
      </c>
      <c r="H701" t="s">
        <v>28</v>
      </c>
      <c r="O701">
        <v>6.39</v>
      </c>
      <c r="S701">
        <f>_xlfn.XLOOKUP(E701,'Facture Chronopost'!L:L,'Facture Chronopost'!AA:AA,"")</f>
        <v>0.5</v>
      </c>
      <c r="T701">
        <f>IF(COUNTIF('Bibliothèque transporteurs'!C:C,F701)=0,"inconnu",_xlfn.XLOOKUP(F701,'Bibliothèque transporteurs'!C:C,'Bibliothèque transporteurs'!A:A))</f>
        <v>86</v>
      </c>
      <c r="U701">
        <f>IF(OR(F701="6C",F701="6B"),_xlfn.XLOOKUP(E701,'Facture Chronopost'!L:L,'Facture Chronopost'!X:X),IF(OR(F701=17,F701=44),F701&amp;"_"&amp;H701,IF(COUNTIF('Bibliothèque transporteurs'!C:C,F701)=0,"inconnu",_xlfn.XLOOKUP(F701,'Bibliothèque transporteurs'!C:C,'Bibliothèque transporteurs'!B:B))))</f>
        <v>86</v>
      </c>
      <c r="V701" t="str">
        <f>IF(COUNTIF('Bibliothèque transporteurs'!C:C,F701)=0,"inconnu",_xlfn.XLOOKUP(F701,'Bibliothèque transporteurs'!C:C,'Bibliothèque transporteurs'!E:E))</f>
        <v>CHRONOPOST</v>
      </c>
      <c r="W701">
        <f t="shared" si="69"/>
        <v>6.89</v>
      </c>
      <c r="Y701" s="118">
        <f t="shared" si="66"/>
        <v>6.89</v>
      </c>
      <c r="Z701" s="118" t="str">
        <f t="shared" si="71"/>
        <v>OK</v>
      </c>
    </row>
    <row r="702" spans="1:26" x14ac:dyDescent="0.2">
      <c r="A702" s="9">
        <f t="shared" si="64"/>
        <v>4.9896423816797872</v>
      </c>
      <c r="B702" s="9">
        <f t="shared" si="65"/>
        <v>4.75</v>
      </c>
      <c r="C702" s="9">
        <f t="shared" si="67"/>
        <v>4.25</v>
      </c>
      <c r="D702" s="8">
        <v>6235</v>
      </c>
      <c r="E702" t="s">
        <v>1611</v>
      </c>
      <c r="F702">
        <v>86</v>
      </c>
      <c r="G702" t="s">
        <v>25</v>
      </c>
      <c r="H702" t="s">
        <v>28</v>
      </c>
      <c r="O702">
        <v>4.25</v>
      </c>
      <c r="S702">
        <f>_xlfn.XLOOKUP(E702,'Facture Chronopost'!L:L,'Facture Chronopost'!AA:AA,"")</f>
        <v>0.5</v>
      </c>
      <c r="T702">
        <f>IF(COUNTIF('Bibliothèque transporteurs'!C:C,F702)=0,"inconnu",_xlfn.XLOOKUP(F702,'Bibliothèque transporteurs'!C:C,'Bibliothèque transporteurs'!A:A))</f>
        <v>86</v>
      </c>
      <c r="U702">
        <f>IF(OR(F702="6C",F702="6B"),_xlfn.XLOOKUP(E702,'Facture Chronopost'!L:L,'Facture Chronopost'!X:X),IF(OR(F702=17,F702=44),F702&amp;"_"&amp;H702,IF(COUNTIF('Bibliothèque transporteurs'!C:C,F702)=0,"inconnu",_xlfn.XLOOKUP(F702,'Bibliothèque transporteurs'!C:C,'Bibliothèque transporteurs'!B:B))))</f>
        <v>86</v>
      </c>
      <c r="V702" t="str">
        <f>IF(COUNTIF('Bibliothèque transporteurs'!C:C,F702)=0,"inconnu",_xlfn.XLOOKUP(F702,'Bibliothèque transporteurs'!C:C,'Bibliothèque transporteurs'!E:E))</f>
        <v>CHRONOPOST</v>
      </c>
      <c r="W702">
        <f t="shared" si="69"/>
        <v>4.75</v>
      </c>
      <c r="Y702" s="118">
        <f t="shared" si="66"/>
        <v>4.75</v>
      </c>
      <c r="Z702" s="118" t="str">
        <f t="shared" si="71"/>
        <v>OK</v>
      </c>
    </row>
    <row r="703" spans="1:26" x14ac:dyDescent="0.2">
      <c r="A703" s="9">
        <f t="shared" si="64"/>
        <v>4.9896423816797872</v>
      </c>
      <c r="B703" s="9">
        <f t="shared" si="65"/>
        <v>4.75</v>
      </c>
      <c r="C703" s="9">
        <f t="shared" si="67"/>
        <v>4.25</v>
      </c>
      <c r="D703" s="8">
        <v>6235</v>
      </c>
      <c r="E703" t="s">
        <v>1653</v>
      </c>
      <c r="F703">
        <v>86</v>
      </c>
      <c r="G703" t="s">
        <v>25</v>
      </c>
      <c r="H703" t="s">
        <v>28</v>
      </c>
      <c r="O703">
        <v>4.25</v>
      </c>
      <c r="S703">
        <f>_xlfn.XLOOKUP(E703,'Facture Chronopost'!L:L,'Facture Chronopost'!AA:AA,"")</f>
        <v>0.5</v>
      </c>
      <c r="T703">
        <f>IF(COUNTIF('Bibliothèque transporteurs'!C:C,F703)=0,"inconnu",_xlfn.XLOOKUP(F703,'Bibliothèque transporteurs'!C:C,'Bibliothèque transporteurs'!A:A))</f>
        <v>86</v>
      </c>
      <c r="U703">
        <f>IF(OR(F703="6C",F703="6B"),_xlfn.XLOOKUP(E703,'Facture Chronopost'!L:L,'Facture Chronopost'!X:X),IF(OR(F703=17,F703=44),F703&amp;"_"&amp;H703,IF(COUNTIF('Bibliothèque transporteurs'!C:C,F703)=0,"inconnu",_xlfn.XLOOKUP(F703,'Bibliothèque transporteurs'!C:C,'Bibliothèque transporteurs'!B:B))))</f>
        <v>86</v>
      </c>
      <c r="V703" t="str">
        <f>IF(COUNTIF('Bibliothèque transporteurs'!C:C,F703)=0,"inconnu",_xlfn.XLOOKUP(F703,'Bibliothèque transporteurs'!C:C,'Bibliothèque transporteurs'!E:E))</f>
        <v>CHRONOPOST</v>
      </c>
      <c r="W703">
        <f t="shared" si="69"/>
        <v>4.75</v>
      </c>
      <c r="Y703" s="118">
        <f t="shared" si="66"/>
        <v>4.75</v>
      </c>
      <c r="Z703" s="118" t="str">
        <f t="shared" si="71"/>
        <v>OK</v>
      </c>
    </row>
    <row r="704" spans="1:26" x14ac:dyDescent="0.2">
      <c r="A704" s="9">
        <f t="shared" si="64"/>
        <v>12.421274446628741</v>
      </c>
      <c r="B704" s="9">
        <f t="shared" si="65"/>
        <v>11.08</v>
      </c>
      <c r="C704" s="9">
        <f t="shared" si="67"/>
        <v>10.58</v>
      </c>
      <c r="D704" s="8">
        <v>6235</v>
      </c>
      <c r="E704" t="s">
        <v>1660</v>
      </c>
      <c r="F704">
        <v>86</v>
      </c>
      <c r="G704" t="s">
        <v>25</v>
      </c>
      <c r="H704" t="s">
        <v>28</v>
      </c>
      <c r="K704">
        <v>6</v>
      </c>
      <c r="O704">
        <v>4.58</v>
      </c>
      <c r="S704">
        <f>_xlfn.XLOOKUP(E704,'Facture Chronopost'!L:L,'Facture Chronopost'!AA:AA,"")</f>
        <v>0.5</v>
      </c>
      <c r="T704">
        <f>IF(COUNTIF('Bibliothèque transporteurs'!C:C,F704)=0,"inconnu",_xlfn.XLOOKUP(F704,'Bibliothèque transporteurs'!C:C,'Bibliothèque transporteurs'!A:A))</f>
        <v>86</v>
      </c>
      <c r="U704">
        <f>IF(OR(F704="6C",F704="6B"),_xlfn.XLOOKUP(E704,'Facture Chronopost'!L:L,'Facture Chronopost'!X:X),IF(OR(F704=17,F704=44),F704&amp;"_"&amp;H704,IF(COUNTIF('Bibliothèque transporteurs'!C:C,F704)=0,"inconnu",_xlfn.XLOOKUP(F704,'Bibliothèque transporteurs'!C:C,'Bibliothèque transporteurs'!B:B))))</f>
        <v>86</v>
      </c>
      <c r="V704" t="str">
        <f>IF(COUNTIF('Bibliothèque transporteurs'!C:C,F704)=0,"inconnu",_xlfn.XLOOKUP(F704,'Bibliothèque transporteurs'!C:C,'Bibliothèque transporteurs'!E:E))</f>
        <v>CHRONOPOST</v>
      </c>
      <c r="W704">
        <f t="shared" si="69"/>
        <v>4.8</v>
      </c>
      <c r="Y704" s="118">
        <f t="shared" si="66"/>
        <v>5.08</v>
      </c>
      <c r="Z704" s="118" t="str">
        <f t="shared" si="71"/>
        <v>Non</v>
      </c>
    </row>
    <row r="705" spans="1:26" x14ac:dyDescent="0.2">
      <c r="A705" s="9">
        <f t="shared" si="64"/>
        <v>4.9896423816797872</v>
      </c>
      <c r="B705" s="9">
        <f t="shared" si="65"/>
        <v>4.75</v>
      </c>
      <c r="C705" s="9">
        <f t="shared" si="67"/>
        <v>4.25</v>
      </c>
      <c r="D705" s="8">
        <v>6235</v>
      </c>
      <c r="E705" t="s">
        <v>1561</v>
      </c>
      <c r="F705">
        <v>86</v>
      </c>
      <c r="G705" t="s">
        <v>25</v>
      </c>
      <c r="H705" t="s">
        <v>28</v>
      </c>
      <c r="O705">
        <v>4.25</v>
      </c>
      <c r="S705">
        <f>_xlfn.XLOOKUP(E705,'Facture Chronopost'!L:L,'Facture Chronopost'!AA:AA,"")</f>
        <v>0.5</v>
      </c>
      <c r="T705">
        <f>IF(COUNTIF('Bibliothèque transporteurs'!C:C,F705)=0,"inconnu",_xlfn.XLOOKUP(F705,'Bibliothèque transporteurs'!C:C,'Bibliothèque transporteurs'!A:A))</f>
        <v>86</v>
      </c>
      <c r="U705">
        <f>IF(OR(F705="6C",F705="6B"),_xlfn.XLOOKUP(E705,'Facture Chronopost'!L:L,'Facture Chronopost'!X:X),IF(OR(F705=17,F705=44),F705&amp;"_"&amp;H705,IF(COUNTIF('Bibliothèque transporteurs'!C:C,F705)=0,"inconnu",_xlfn.XLOOKUP(F705,'Bibliothèque transporteurs'!C:C,'Bibliothèque transporteurs'!B:B))))</f>
        <v>86</v>
      </c>
      <c r="V705" t="str">
        <f>IF(COUNTIF('Bibliothèque transporteurs'!C:C,F705)=0,"inconnu",_xlfn.XLOOKUP(F705,'Bibliothèque transporteurs'!C:C,'Bibliothèque transporteurs'!E:E))</f>
        <v>CHRONOPOST</v>
      </c>
      <c r="W705">
        <f t="shared" si="69"/>
        <v>4.75</v>
      </c>
      <c r="Y705" s="118">
        <f t="shared" si="66"/>
        <v>4.75</v>
      </c>
      <c r="Z705" s="118" t="str">
        <f t="shared" si="71"/>
        <v>OK</v>
      </c>
    </row>
    <row r="706" spans="1:26" x14ac:dyDescent="0.2">
      <c r="A706" s="9">
        <f t="shared" si="64"/>
        <v>6.9033169892416817</v>
      </c>
      <c r="B706" s="9">
        <f t="shared" si="65"/>
        <v>6.38</v>
      </c>
      <c r="C706" s="9">
        <f t="shared" si="67"/>
        <v>5.88</v>
      </c>
      <c r="D706" s="8">
        <v>6235</v>
      </c>
      <c r="E706" t="s">
        <v>1661</v>
      </c>
      <c r="F706">
        <v>86</v>
      </c>
      <c r="G706" t="s">
        <v>25</v>
      </c>
      <c r="H706" t="s">
        <v>28</v>
      </c>
      <c r="O706">
        <v>5.88</v>
      </c>
      <c r="S706">
        <f>_xlfn.XLOOKUP(E706,'Facture Chronopost'!L:L,'Facture Chronopost'!AA:AA,"")</f>
        <v>0.5</v>
      </c>
      <c r="T706">
        <f>IF(COUNTIF('Bibliothèque transporteurs'!C:C,F706)=0,"inconnu",_xlfn.XLOOKUP(F706,'Bibliothèque transporteurs'!C:C,'Bibliothèque transporteurs'!A:A))</f>
        <v>86</v>
      </c>
      <c r="U706">
        <f>IF(OR(F706="6C",F706="6B"),_xlfn.XLOOKUP(E706,'Facture Chronopost'!L:L,'Facture Chronopost'!X:X),IF(OR(F706=17,F706=44),F706&amp;"_"&amp;H706,IF(COUNTIF('Bibliothèque transporteurs'!C:C,F706)=0,"inconnu",_xlfn.XLOOKUP(F706,'Bibliothèque transporteurs'!C:C,'Bibliothèque transporteurs'!B:B))))</f>
        <v>86</v>
      </c>
      <c r="V706" t="str">
        <f>IF(COUNTIF('Bibliothèque transporteurs'!C:C,F706)=0,"inconnu",_xlfn.XLOOKUP(F706,'Bibliothèque transporteurs'!C:C,'Bibliothèque transporteurs'!E:E))</f>
        <v>CHRONOPOST</v>
      </c>
      <c r="W706">
        <f t="shared" si="69"/>
        <v>6.38</v>
      </c>
      <c r="Y706" s="118">
        <f t="shared" si="66"/>
        <v>6.38</v>
      </c>
      <c r="Z706" s="118" t="str">
        <f t="shared" si="71"/>
        <v>OK</v>
      </c>
    </row>
    <row r="707" spans="1:26" x14ac:dyDescent="0.2">
      <c r="A707" s="9">
        <f t="shared" si="64"/>
        <v>12.245169421392982</v>
      </c>
      <c r="B707" s="9">
        <f t="shared" si="65"/>
        <v>10.93</v>
      </c>
      <c r="C707" s="9">
        <f t="shared" si="67"/>
        <v>10.43</v>
      </c>
      <c r="D707" s="8">
        <v>6235</v>
      </c>
      <c r="E707" t="s">
        <v>1655</v>
      </c>
      <c r="F707">
        <v>86</v>
      </c>
      <c r="G707" t="s">
        <v>25</v>
      </c>
      <c r="H707" t="s">
        <v>28</v>
      </c>
      <c r="O707">
        <v>10.43</v>
      </c>
      <c r="S707">
        <f>_xlfn.XLOOKUP(E707,'Facture Chronopost'!L:L,'Facture Chronopost'!AA:AA,"")</f>
        <v>0.5</v>
      </c>
      <c r="T707">
        <f>IF(COUNTIF('Bibliothèque transporteurs'!C:C,F707)=0,"inconnu",_xlfn.XLOOKUP(F707,'Bibliothèque transporteurs'!C:C,'Bibliothèque transporteurs'!A:A))</f>
        <v>86</v>
      </c>
      <c r="U707">
        <f>IF(OR(F707="6C",F707="6B"),_xlfn.XLOOKUP(E707,'Facture Chronopost'!L:L,'Facture Chronopost'!X:X),IF(OR(F707=17,F707=44),F707&amp;"_"&amp;H707,IF(COUNTIF('Bibliothèque transporteurs'!C:C,F707)=0,"inconnu",_xlfn.XLOOKUP(F707,'Bibliothèque transporteurs'!C:C,'Bibliothèque transporteurs'!B:B))))</f>
        <v>86</v>
      </c>
      <c r="V707" t="str">
        <f>IF(COUNTIF('Bibliothèque transporteurs'!C:C,F707)=0,"inconnu",_xlfn.XLOOKUP(F707,'Bibliothèque transporteurs'!C:C,'Bibliothèque transporteurs'!E:E))</f>
        <v>CHRONOPOST</v>
      </c>
      <c r="W707">
        <f t="shared" si="69"/>
        <v>10.93</v>
      </c>
      <c r="Y707" s="118">
        <f t="shared" si="66"/>
        <v>10.93</v>
      </c>
      <c r="Z707" s="118" t="str">
        <f t="shared" si="71"/>
        <v>OK</v>
      </c>
    </row>
    <row r="708" spans="1:26" x14ac:dyDescent="0.2">
      <c r="A708" s="9">
        <f t="shared" si="64"/>
        <v>4.9896423816797872</v>
      </c>
      <c r="B708" s="9">
        <f t="shared" si="65"/>
        <v>4.75</v>
      </c>
      <c r="C708" s="9">
        <f t="shared" si="67"/>
        <v>4.25</v>
      </c>
      <c r="D708" s="8">
        <v>6235</v>
      </c>
      <c r="E708" t="s">
        <v>1436</v>
      </c>
      <c r="F708">
        <v>86</v>
      </c>
      <c r="G708" t="s">
        <v>25</v>
      </c>
      <c r="H708" t="s">
        <v>28</v>
      </c>
      <c r="O708">
        <v>4.25</v>
      </c>
      <c r="S708">
        <f>_xlfn.XLOOKUP(E708,'Facture Chronopost'!L:L,'Facture Chronopost'!AA:AA,"")</f>
        <v>0.5</v>
      </c>
      <c r="T708">
        <f>IF(COUNTIF('Bibliothèque transporteurs'!C:C,F708)=0,"inconnu",_xlfn.XLOOKUP(F708,'Bibliothèque transporteurs'!C:C,'Bibliothèque transporteurs'!A:A))</f>
        <v>86</v>
      </c>
      <c r="U708">
        <f>IF(OR(F708="6C",F708="6B"),_xlfn.XLOOKUP(E708,'Facture Chronopost'!L:L,'Facture Chronopost'!X:X),IF(OR(F708=17,F708=44),F708&amp;"_"&amp;H708,IF(COUNTIF('Bibliothèque transporteurs'!C:C,F708)=0,"inconnu",_xlfn.XLOOKUP(F708,'Bibliothèque transporteurs'!C:C,'Bibliothèque transporteurs'!B:B))))</f>
        <v>86</v>
      </c>
      <c r="V708" t="str">
        <f>IF(COUNTIF('Bibliothèque transporteurs'!C:C,F708)=0,"inconnu",_xlfn.XLOOKUP(F708,'Bibliothèque transporteurs'!C:C,'Bibliothèque transporteurs'!E:E))</f>
        <v>CHRONOPOST</v>
      </c>
      <c r="W708">
        <f t="shared" si="69"/>
        <v>4.75</v>
      </c>
      <c r="Y708" s="118">
        <f t="shared" si="66"/>
        <v>4.75</v>
      </c>
      <c r="Z708" s="118" t="str">
        <f t="shared" si="71"/>
        <v>OK</v>
      </c>
    </row>
    <row r="709" spans="1:26" x14ac:dyDescent="0.2">
      <c r="A709" s="9">
        <f t="shared" si="64"/>
        <v>4.9896423816797872</v>
      </c>
      <c r="B709" s="9">
        <f t="shared" si="65"/>
        <v>4.75</v>
      </c>
      <c r="C709" s="9">
        <f t="shared" si="67"/>
        <v>4.25</v>
      </c>
      <c r="D709" s="8">
        <v>6235</v>
      </c>
      <c r="E709" t="s">
        <v>1401</v>
      </c>
      <c r="F709">
        <v>86</v>
      </c>
      <c r="G709" t="s">
        <v>25</v>
      </c>
      <c r="H709" t="s">
        <v>28</v>
      </c>
      <c r="O709">
        <v>4.25</v>
      </c>
      <c r="S709">
        <f>_xlfn.XLOOKUP(E709,'Facture Chronopost'!L:L,'Facture Chronopost'!AA:AA,"")</f>
        <v>0.5</v>
      </c>
      <c r="T709">
        <f>IF(COUNTIF('Bibliothèque transporteurs'!C:C,F709)=0,"inconnu",_xlfn.XLOOKUP(F709,'Bibliothèque transporteurs'!C:C,'Bibliothèque transporteurs'!A:A))</f>
        <v>86</v>
      </c>
      <c r="U709">
        <f>IF(OR(F709="6C",F709="6B"),_xlfn.XLOOKUP(E709,'Facture Chronopost'!L:L,'Facture Chronopost'!X:X),IF(OR(F709=17,F709=44),F709&amp;"_"&amp;H709,IF(COUNTIF('Bibliothèque transporteurs'!C:C,F709)=0,"inconnu",_xlfn.XLOOKUP(F709,'Bibliothèque transporteurs'!C:C,'Bibliothèque transporteurs'!B:B))))</f>
        <v>86</v>
      </c>
      <c r="V709" t="str">
        <f>IF(COUNTIF('Bibliothèque transporteurs'!C:C,F709)=0,"inconnu",_xlfn.XLOOKUP(F709,'Bibliothèque transporteurs'!C:C,'Bibliothèque transporteurs'!E:E))</f>
        <v>CHRONOPOST</v>
      </c>
      <c r="W709">
        <f t="shared" si="69"/>
        <v>4.75</v>
      </c>
      <c r="Y709" s="118">
        <f t="shared" si="66"/>
        <v>4.75</v>
      </c>
      <c r="Z709" s="118" t="str">
        <f t="shared" si="71"/>
        <v>OK</v>
      </c>
    </row>
    <row r="710" spans="1:26" x14ac:dyDescent="0.2">
      <c r="A710" s="9">
        <f t="shared" si="64"/>
        <v>7.5020740750432564</v>
      </c>
      <c r="B710" s="9">
        <f t="shared" si="65"/>
        <v>6.89</v>
      </c>
      <c r="C710" s="9">
        <f t="shared" si="67"/>
        <v>6.39</v>
      </c>
      <c r="D710" s="8">
        <v>6235</v>
      </c>
      <c r="E710" t="s">
        <v>1636</v>
      </c>
      <c r="F710">
        <v>86</v>
      </c>
      <c r="G710" t="s">
        <v>25</v>
      </c>
      <c r="H710" t="s">
        <v>182</v>
      </c>
      <c r="O710">
        <v>6.39</v>
      </c>
      <c r="S710">
        <f>_xlfn.XLOOKUP(E710,'Facture Chronopost'!L:L,'Facture Chronopost'!AA:AA,"")</f>
        <v>0.5</v>
      </c>
      <c r="T710">
        <f>IF(COUNTIF('Bibliothèque transporteurs'!C:C,F710)=0,"inconnu",_xlfn.XLOOKUP(F710,'Bibliothèque transporteurs'!C:C,'Bibliothèque transporteurs'!A:A))</f>
        <v>86</v>
      </c>
      <c r="U710">
        <f>IF(OR(F710="6C",F710="6B"),_xlfn.XLOOKUP(E710,'Facture Chronopost'!L:L,'Facture Chronopost'!X:X),IF(OR(F710=17,F710=44),F710&amp;"_"&amp;H710,IF(COUNTIF('Bibliothèque transporteurs'!C:C,F710)=0,"inconnu",_xlfn.XLOOKUP(F710,'Bibliothèque transporteurs'!C:C,'Bibliothèque transporteurs'!B:B))))</f>
        <v>86</v>
      </c>
      <c r="V710" t="str">
        <f>IF(COUNTIF('Bibliothèque transporteurs'!C:C,F710)=0,"inconnu",_xlfn.XLOOKUP(F710,'Bibliothèque transporteurs'!C:C,'Bibliothèque transporteurs'!E:E))</f>
        <v>CHRONOPOST</v>
      </c>
      <c r="W710">
        <f t="shared" si="69"/>
        <v>6.89</v>
      </c>
      <c r="Y710" s="118">
        <f t="shared" si="66"/>
        <v>6.89</v>
      </c>
      <c r="Z710" s="118" t="str">
        <f t="shared" si="71"/>
        <v>OK</v>
      </c>
    </row>
    <row r="711" spans="1:26" x14ac:dyDescent="0.2">
      <c r="A711" s="9">
        <f t="shared" si="64"/>
        <v>4.9896423816797872</v>
      </c>
      <c r="B711" s="9">
        <f t="shared" si="65"/>
        <v>4.75</v>
      </c>
      <c r="C711" s="9">
        <f t="shared" si="67"/>
        <v>4.25</v>
      </c>
      <c r="D711" s="8">
        <v>6235</v>
      </c>
      <c r="E711" t="s">
        <v>1409</v>
      </c>
      <c r="F711">
        <v>86</v>
      </c>
      <c r="G711" t="s">
        <v>25</v>
      </c>
      <c r="H711" t="s">
        <v>28</v>
      </c>
      <c r="O711">
        <v>4.25</v>
      </c>
      <c r="S711">
        <f>_xlfn.XLOOKUP(E711,'Facture Chronopost'!L:L,'Facture Chronopost'!AA:AA,"")</f>
        <v>0.5</v>
      </c>
      <c r="T711">
        <f>IF(COUNTIF('Bibliothèque transporteurs'!C:C,F711)=0,"inconnu",_xlfn.XLOOKUP(F711,'Bibliothèque transporteurs'!C:C,'Bibliothèque transporteurs'!A:A))</f>
        <v>86</v>
      </c>
      <c r="U711">
        <f>IF(OR(F711="6C",F711="6B"),_xlfn.XLOOKUP(E711,'Facture Chronopost'!L:L,'Facture Chronopost'!X:X),IF(OR(F711=17,F711=44),F711&amp;"_"&amp;H711,IF(COUNTIF('Bibliothèque transporteurs'!C:C,F711)=0,"inconnu",_xlfn.XLOOKUP(F711,'Bibliothèque transporteurs'!C:C,'Bibliothèque transporteurs'!B:B))))</f>
        <v>86</v>
      </c>
      <c r="V711" t="str">
        <f>IF(COUNTIF('Bibliothèque transporteurs'!C:C,F711)=0,"inconnu",_xlfn.XLOOKUP(F711,'Bibliothèque transporteurs'!C:C,'Bibliothèque transporteurs'!E:E))</f>
        <v>CHRONOPOST</v>
      </c>
      <c r="W711">
        <f t="shared" si="69"/>
        <v>4.75</v>
      </c>
      <c r="Y711" s="118">
        <f t="shared" si="66"/>
        <v>4.75</v>
      </c>
      <c r="Z711" s="118" t="str">
        <f t="shared" si="71"/>
        <v>OK</v>
      </c>
    </row>
    <row r="712" spans="1:26" x14ac:dyDescent="0.2">
      <c r="A712" s="9">
        <f t="shared" si="64"/>
        <v>12.773484497100254</v>
      </c>
      <c r="B712" s="9">
        <f t="shared" si="65"/>
        <v>11.379999999999999</v>
      </c>
      <c r="C712" s="9">
        <f t="shared" si="67"/>
        <v>10.879999999999999</v>
      </c>
      <c r="D712" s="8">
        <v>6235</v>
      </c>
      <c r="E712" t="s">
        <v>1463</v>
      </c>
      <c r="F712">
        <v>86</v>
      </c>
      <c r="G712" t="s">
        <v>25</v>
      </c>
      <c r="H712" t="s">
        <v>28</v>
      </c>
      <c r="O712">
        <v>5.88</v>
      </c>
      <c r="Q712">
        <v>5</v>
      </c>
      <c r="S712">
        <f>_xlfn.XLOOKUP(E712,'Facture Chronopost'!L:L,'Facture Chronopost'!AA:AA,"")</f>
        <v>0.5</v>
      </c>
      <c r="T712">
        <f>IF(COUNTIF('Bibliothèque transporteurs'!C:C,F712)=0,"inconnu",_xlfn.XLOOKUP(F712,'Bibliothèque transporteurs'!C:C,'Bibliothèque transporteurs'!A:A))</f>
        <v>86</v>
      </c>
      <c r="U712">
        <f>IF(OR(F712="6C",F712="6B"),_xlfn.XLOOKUP(E712,'Facture Chronopost'!L:L,'Facture Chronopost'!X:X),IF(OR(F712=17,F712=44),F712&amp;"_"&amp;H712,IF(COUNTIF('Bibliothèque transporteurs'!C:C,F712)=0,"inconnu",_xlfn.XLOOKUP(F712,'Bibliothèque transporteurs'!C:C,'Bibliothèque transporteurs'!B:B))))</f>
        <v>86</v>
      </c>
      <c r="V712" t="str">
        <f>IF(COUNTIF('Bibliothèque transporteurs'!C:C,F712)=0,"inconnu",_xlfn.XLOOKUP(F712,'Bibliothèque transporteurs'!C:C,'Bibliothèque transporteurs'!E:E))</f>
        <v>CHRONOPOST</v>
      </c>
      <c r="W712">
        <f t="shared" si="69"/>
        <v>6.16</v>
      </c>
      <c r="Y712" s="118">
        <f t="shared" si="66"/>
        <v>6.3800000000000008</v>
      </c>
      <c r="Z712" s="118" t="str">
        <f t="shared" si="71"/>
        <v>Non</v>
      </c>
    </row>
    <row r="713" spans="1:26" x14ac:dyDescent="0.2">
      <c r="A713" s="9">
        <f t="shared" si="64"/>
        <v>6.9033169892416817</v>
      </c>
      <c r="B713" s="9">
        <f t="shared" si="65"/>
        <v>6.38</v>
      </c>
      <c r="C713" s="9">
        <f t="shared" si="67"/>
        <v>5.88</v>
      </c>
      <c r="D713" s="8">
        <v>6235</v>
      </c>
      <c r="E713" t="s">
        <v>1701</v>
      </c>
      <c r="F713">
        <v>86</v>
      </c>
      <c r="G713" t="s">
        <v>25</v>
      </c>
      <c r="H713" t="s">
        <v>28</v>
      </c>
      <c r="O713">
        <v>5.88</v>
      </c>
      <c r="S713">
        <f>_xlfn.XLOOKUP(E713,'Facture Chronopost'!L:L,'Facture Chronopost'!AA:AA,"")</f>
        <v>0.5</v>
      </c>
      <c r="T713">
        <f>IF(COUNTIF('Bibliothèque transporteurs'!C:C,F713)=0,"inconnu",_xlfn.XLOOKUP(F713,'Bibliothèque transporteurs'!C:C,'Bibliothèque transporteurs'!A:A))</f>
        <v>86</v>
      </c>
      <c r="U713">
        <f>IF(OR(F713="6C",F713="6B"),_xlfn.XLOOKUP(E713,'Facture Chronopost'!L:L,'Facture Chronopost'!X:X),IF(OR(F713=17,F713=44),F713&amp;"_"&amp;H713,IF(COUNTIF('Bibliothèque transporteurs'!C:C,F713)=0,"inconnu",_xlfn.XLOOKUP(F713,'Bibliothèque transporteurs'!C:C,'Bibliothèque transporteurs'!B:B))))</f>
        <v>86</v>
      </c>
      <c r="V713" t="str">
        <f>IF(COUNTIF('Bibliothèque transporteurs'!C:C,F713)=0,"inconnu",_xlfn.XLOOKUP(F713,'Bibliothèque transporteurs'!C:C,'Bibliothèque transporteurs'!E:E))</f>
        <v>CHRONOPOST</v>
      </c>
      <c r="W713">
        <f t="shared" si="69"/>
        <v>6.38</v>
      </c>
      <c r="Y713" s="118">
        <f t="shared" si="66"/>
        <v>6.38</v>
      </c>
      <c r="Z713" s="118" t="str">
        <f t="shared" si="71"/>
        <v>OK</v>
      </c>
    </row>
    <row r="714" spans="1:26" x14ac:dyDescent="0.2">
      <c r="A714" s="9">
        <f t="shared" si="64"/>
        <v>6.9033169892416817</v>
      </c>
      <c r="B714" s="9">
        <f t="shared" si="65"/>
        <v>6.38</v>
      </c>
      <c r="C714" s="9">
        <f t="shared" si="67"/>
        <v>5.88</v>
      </c>
      <c r="D714" s="8">
        <v>6235</v>
      </c>
      <c r="E714" t="s">
        <v>1670</v>
      </c>
      <c r="F714">
        <v>86</v>
      </c>
      <c r="G714" t="s">
        <v>25</v>
      </c>
      <c r="H714" t="s">
        <v>28</v>
      </c>
      <c r="O714">
        <v>5.88</v>
      </c>
      <c r="S714">
        <f>_xlfn.XLOOKUP(E714,'Facture Chronopost'!L:L,'Facture Chronopost'!AA:AA,"")</f>
        <v>0.5</v>
      </c>
      <c r="T714">
        <f>IF(COUNTIF('Bibliothèque transporteurs'!C:C,F714)=0,"inconnu",_xlfn.XLOOKUP(F714,'Bibliothèque transporteurs'!C:C,'Bibliothèque transporteurs'!A:A))</f>
        <v>86</v>
      </c>
      <c r="U714">
        <f>IF(OR(F714="6C",F714="6B"),_xlfn.XLOOKUP(E714,'Facture Chronopost'!L:L,'Facture Chronopost'!X:X),IF(OR(F714=17,F714=44),F714&amp;"_"&amp;H714,IF(COUNTIF('Bibliothèque transporteurs'!C:C,F714)=0,"inconnu",_xlfn.XLOOKUP(F714,'Bibliothèque transporteurs'!C:C,'Bibliothèque transporteurs'!B:B))))</f>
        <v>86</v>
      </c>
      <c r="V714" t="str">
        <f>IF(COUNTIF('Bibliothèque transporteurs'!C:C,F714)=0,"inconnu",_xlfn.XLOOKUP(F714,'Bibliothèque transporteurs'!C:C,'Bibliothèque transporteurs'!E:E))</f>
        <v>CHRONOPOST</v>
      </c>
      <c r="W714">
        <f t="shared" si="69"/>
        <v>6.38</v>
      </c>
      <c r="Y714" s="118">
        <f t="shared" si="66"/>
        <v>6.38</v>
      </c>
      <c r="Z714" s="118" t="str">
        <f t="shared" si="71"/>
        <v>OK</v>
      </c>
    </row>
    <row r="715" spans="1:26" x14ac:dyDescent="0.2">
      <c r="A715" s="9">
        <f t="shared" ref="A715:A778" si="72">C715/SUM(C:C)*(SUM(C:C)+$X$2)</f>
        <v>4.9896423816797872</v>
      </c>
      <c r="B715" s="9">
        <f t="shared" ref="B715:B778" si="73">C715/SUM(C:C)*(SUM(C:C)+SUM($N$3:$O$7))+S715</f>
        <v>4.75</v>
      </c>
      <c r="C715" s="9">
        <f t="shared" si="67"/>
        <v>4.25</v>
      </c>
      <c r="D715" s="8">
        <v>6235</v>
      </c>
      <c r="E715" t="s">
        <v>1760</v>
      </c>
      <c r="F715">
        <v>86</v>
      </c>
      <c r="G715" t="s">
        <v>25</v>
      </c>
      <c r="H715" t="s">
        <v>28</v>
      </c>
      <c r="O715">
        <v>4.25</v>
      </c>
      <c r="S715">
        <f>_xlfn.XLOOKUP(E715,'Facture Chronopost'!L:L,'Facture Chronopost'!AA:AA,"")</f>
        <v>0.5</v>
      </c>
      <c r="T715">
        <f>IF(COUNTIF('Bibliothèque transporteurs'!C:C,F715)=0,"inconnu",_xlfn.XLOOKUP(F715,'Bibliothèque transporteurs'!C:C,'Bibliothèque transporteurs'!A:A))</f>
        <v>86</v>
      </c>
      <c r="U715">
        <f>IF(OR(F715="6C",F715="6B"),_xlfn.XLOOKUP(E715,'Facture Chronopost'!L:L,'Facture Chronopost'!X:X),IF(OR(F715=17,F715=44),F715&amp;"_"&amp;H715,IF(COUNTIF('Bibliothèque transporteurs'!C:C,F715)=0,"inconnu",_xlfn.XLOOKUP(F715,'Bibliothèque transporteurs'!C:C,'Bibliothèque transporteurs'!B:B))))</f>
        <v>86</v>
      </c>
      <c r="V715" t="str">
        <f>IF(COUNTIF('Bibliothèque transporteurs'!C:C,F715)=0,"inconnu",_xlfn.XLOOKUP(F715,'Bibliothèque transporteurs'!C:C,'Bibliothèque transporteurs'!E:E))</f>
        <v>CHRONOPOST</v>
      </c>
      <c r="W715">
        <f t="shared" si="69"/>
        <v>4.75</v>
      </c>
      <c r="Y715" s="118">
        <f t="shared" ref="Y715:Y778" si="74">ROUNDUP(B715,2)-M715-L715-N715-J715-K715-I715-Q715</f>
        <v>4.75</v>
      </c>
      <c r="Z715" s="118" t="str">
        <f t="shared" si="71"/>
        <v>OK</v>
      </c>
    </row>
    <row r="716" spans="1:26" x14ac:dyDescent="0.2">
      <c r="A716" s="9">
        <f t="shared" si="72"/>
        <v>6.9033169892416817</v>
      </c>
      <c r="B716" s="9">
        <f t="shared" si="73"/>
        <v>6.38</v>
      </c>
      <c r="C716" s="9">
        <f t="shared" si="67"/>
        <v>5.88</v>
      </c>
      <c r="D716" s="8">
        <v>6235</v>
      </c>
      <c r="E716" t="s">
        <v>1710</v>
      </c>
      <c r="F716">
        <v>86</v>
      </c>
      <c r="G716" t="s">
        <v>25</v>
      </c>
      <c r="H716" t="s">
        <v>28</v>
      </c>
      <c r="O716">
        <v>5.88</v>
      </c>
      <c r="S716">
        <f>_xlfn.XLOOKUP(E716,'Facture Chronopost'!L:L,'Facture Chronopost'!AA:AA,"")</f>
        <v>0.5</v>
      </c>
      <c r="T716">
        <f>IF(COUNTIF('Bibliothèque transporteurs'!C:C,F716)=0,"inconnu",_xlfn.XLOOKUP(F716,'Bibliothèque transporteurs'!C:C,'Bibliothèque transporteurs'!A:A))</f>
        <v>86</v>
      </c>
      <c r="U716">
        <f>IF(OR(F716="6C",F716="6B"),_xlfn.XLOOKUP(E716,'Facture Chronopost'!L:L,'Facture Chronopost'!X:X),IF(OR(F716=17,F716=44),F716&amp;"_"&amp;H716,IF(COUNTIF('Bibliothèque transporteurs'!C:C,F716)=0,"inconnu",_xlfn.XLOOKUP(F716,'Bibliothèque transporteurs'!C:C,'Bibliothèque transporteurs'!B:B))))</f>
        <v>86</v>
      </c>
      <c r="V716" t="str">
        <f>IF(COUNTIF('Bibliothèque transporteurs'!C:C,F716)=0,"inconnu",_xlfn.XLOOKUP(F716,'Bibliothèque transporteurs'!C:C,'Bibliothèque transporteurs'!E:E))</f>
        <v>CHRONOPOST</v>
      </c>
      <c r="W716">
        <f t="shared" si="69"/>
        <v>6.38</v>
      </c>
      <c r="Y716" s="118">
        <f t="shared" si="74"/>
        <v>6.38</v>
      </c>
      <c r="Z716" s="118" t="str">
        <f t="shared" si="71"/>
        <v>OK</v>
      </c>
    </row>
    <row r="717" spans="1:26" x14ac:dyDescent="0.2">
      <c r="A717" s="9">
        <f t="shared" si="72"/>
        <v>4.9896423816797872</v>
      </c>
      <c r="B717" s="9">
        <f t="shared" si="73"/>
        <v>4.75</v>
      </c>
      <c r="C717" s="9">
        <f t="shared" si="67"/>
        <v>4.25</v>
      </c>
      <c r="D717" s="8">
        <v>6235</v>
      </c>
      <c r="E717" t="s">
        <v>1754</v>
      </c>
      <c r="F717">
        <v>86</v>
      </c>
      <c r="G717" t="s">
        <v>25</v>
      </c>
      <c r="H717" t="s">
        <v>28</v>
      </c>
      <c r="O717">
        <v>4.25</v>
      </c>
      <c r="S717">
        <f>_xlfn.XLOOKUP(E717,'Facture Chronopost'!L:L,'Facture Chronopost'!AA:AA,"")</f>
        <v>0.5</v>
      </c>
      <c r="T717">
        <f>IF(COUNTIF('Bibliothèque transporteurs'!C:C,F717)=0,"inconnu",_xlfn.XLOOKUP(F717,'Bibliothèque transporteurs'!C:C,'Bibliothèque transporteurs'!A:A))</f>
        <v>86</v>
      </c>
      <c r="U717">
        <f>IF(OR(F717="6C",F717="6B"),_xlfn.XLOOKUP(E717,'Facture Chronopost'!L:L,'Facture Chronopost'!X:X),IF(OR(F717=17,F717=44),F717&amp;"_"&amp;H717,IF(COUNTIF('Bibliothèque transporteurs'!C:C,F717)=0,"inconnu",_xlfn.XLOOKUP(F717,'Bibliothèque transporteurs'!C:C,'Bibliothèque transporteurs'!B:B))))</f>
        <v>86</v>
      </c>
      <c r="V717" t="str">
        <f>IF(COUNTIF('Bibliothèque transporteurs'!C:C,F717)=0,"inconnu",_xlfn.XLOOKUP(F717,'Bibliothèque transporteurs'!C:C,'Bibliothèque transporteurs'!E:E))</f>
        <v>CHRONOPOST</v>
      </c>
      <c r="W717">
        <f t="shared" si="69"/>
        <v>4.75</v>
      </c>
      <c r="Y717" s="118">
        <f t="shared" si="74"/>
        <v>4.75</v>
      </c>
      <c r="Z717" s="118" t="str">
        <f t="shared" si="71"/>
        <v>OK</v>
      </c>
    </row>
    <row r="718" spans="1:26" x14ac:dyDescent="0.2">
      <c r="A718" s="9">
        <f t="shared" si="72"/>
        <v>4.9896423816797872</v>
      </c>
      <c r="B718" s="9">
        <f t="shared" si="73"/>
        <v>4.75</v>
      </c>
      <c r="C718" s="9">
        <f t="shared" ref="C718:C781" si="75">SUM(I718:Q718)-N718-P718</f>
        <v>4.25</v>
      </c>
      <c r="D718" s="8">
        <v>6235</v>
      </c>
      <c r="E718" t="s">
        <v>1723</v>
      </c>
      <c r="F718">
        <v>86</v>
      </c>
      <c r="G718" t="s">
        <v>25</v>
      </c>
      <c r="H718" t="s">
        <v>28</v>
      </c>
      <c r="O718">
        <v>4.25</v>
      </c>
      <c r="S718">
        <f>_xlfn.XLOOKUP(E718,'Facture Chronopost'!L:L,'Facture Chronopost'!AA:AA,"")</f>
        <v>0.5</v>
      </c>
      <c r="T718">
        <f>IF(COUNTIF('Bibliothèque transporteurs'!C:C,F718)=0,"inconnu",_xlfn.XLOOKUP(F718,'Bibliothèque transporteurs'!C:C,'Bibliothèque transporteurs'!A:A))</f>
        <v>86</v>
      </c>
      <c r="U718">
        <f>IF(OR(F718="6C",F718="6B"),_xlfn.XLOOKUP(E718,'Facture Chronopost'!L:L,'Facture Chronopost'!X:X),IF(OR(F718=17,F718=44),F718&amp;"_"&amp;H718,IF(COUNTIF('Bibliothèque transporteurs'!C:C,F718)=0,"inconnu",_xlfn.XLOOKUP(F718,'Bibliothèque transporteurs'!C:C,'Bibliothèque transporteurs'!B:B))))</f>
        <v>86</v>
      </c>
      <c r="V718" t="str">
        <f>IF(COUNTIF('Bibliothèque transporteurs'!C:C,F718)=0,"inconnu",_xlfn.XLOOKUP(F718,'Bibliothèque transporteurs'!C:C,'Bibliothèque transporteurs'!E:E))</f>
        <v>CHRONOPOST</v>
      </c>
      <c r="W718">
        <f t="shared" si="69"/>
        <v>4.75</v>
      </c>
      <c r="Y718" s="118">
        <f t="shared" si="74"/>
        <v>4.75</v>
      </c>
      <c r="Z718" s="118" t="str">
        <f t="shared" si="71"/>
        <v>OK</v>
      </c>
    </row>
    <row r="719" spans="1:26" x14ac:dyDescent="0.2">
      <c r="A719" s="9">
        <f t="shared" si="72"/>
        <v>4.9896423816797872</v>
      </c>
      <c r="B719" s="9">
        <f t="shared" si="73"/>
        <v>4.75</v>
      </c>
      <c r="C719" s="9">
        <f t="shared" si="75"/>
        <v>4.25</v>
      </c>
      <c r="D719" s="8">
        <v>6235</v>
      </c>
      <c r="E719" t="s">
        <v>1748</v>
      </c>
      <c r="F719">
        <v>86</v>
      </c>
      <c r="G719" t="s">
        <v>25</v>
      </c>
      <c r="H719" t="s">
        <v>28</v>
      </c>
      <c r="O719">
        <v>4.25</v>
      </c>
      <c r="S719">
        <f>_xlfn.XLOOKUP(E719,'Facture Chronopost'!L:L,'Facture Chronopost'!AA:AA,"")</f>
        <v>0.5</v>
      </c>
      <c r="T719">
        <f>IF(COUNTIF('Bibliothèque transporteurs'!C:C,F719)=0,"inconnu",_xlfn.XLOOKUP(F719,'Bibliothèque transporteurs'!C:C,'Bibliothèque transporteurs'!A:A))</f>
        <v>86</v>
      </c>
      <c r="U719">
        <f>IF(OR(F719="6C",F719="6B"),_xlfn.XLOOKUP(E719,'Facture Chronopost'!L:L,'Facture Chronopost'!X:X),IF(OR(F719=17,F719=44),F719&amp;"_"&amp;H719,IF(COUNTIF('Bibliothèque transporteurs'!C:C,F719)=0,"inconnu",_xlfn.XLOOKUP(F719,'Bibliothèque transporteurs'!C:C,'Bibliothèque transporteurs'!B:B))))</f>
        <v>86</v>
      </c>
      <c r="V719" t="str">
        <f>IF(COUNTIF('Bibliothèque transporteurs'!C:C,F719)=0,"inconnu",_xlfn.XLOOKUP(F719,'Bibliothèque transporteurs'!C:C,'Bibliothèque transporteurs'!E:E))</f>
        <v>CHRONOPOST</v>
      </c>
      <c r="W719">
        <f t="shared" ref="W719:W782" si="76">IF(T719="FR_2SHOP",O719,IF(O719=0,0,ROUNDUP(O719/C719*B719,2)))</f>
        <v>4.75</v>
      </c>
      <c r="Y719" s="118">
        <f t="shared" si="74"/>
        <v>4.75</v>
      </c>
      <c r="Z719" s="118" t="str">
        <f t="shared" si="71"/>
        <v>OK</v>
      </c>
    </row>
    <row r="720" spans="1:26" x14ac:dyDescent="0.2">
      <c r="A720" s="9">
        <f t="shared" si="72"/>
        <v>4.9896423816797872</v>
      </c>
      <c r="B720" s="9">
        <f t="shared" si="73"/>
        <v>4.75</v>
      </c>
      <c r="C720" s="9">
        <f t="shared" si="75"/>
        <v>4.25</v>
      </c>
      <c r="D720" s="8">
        <v>6235</v>
      </c>
      <c r="E720" t="s">
        <v>1672</v>
      </c>
      <c r="F720">
        <v>86</v>
      </c>
      <c r="G720" t="s">
        <v>25</v>
      </c>
      <c r="H720" t="s">
        <v>28</v>
      </c>
      <c r="O720">
        <v>4.25</v>
      </c>
      <c r="S720">
        <f>_xlfn.XLOOKUP(E720,'Facture Chronopost'!L:L,'Facture Chronopost'!AA:AA,"")</f>
        <v>0.5</v>
      </c>
      <c r="T720">
        <f>IF(COUNTIF('Bibliothèque transporteurs'!C:C,F720)=0,"inconnu",_xlfn.XLOOKUP(F720,'Bibliothèque transporteurs'!C:C,'Bibliothèque transporteurs'!A:A))</f>
        <v>86</v>
      </c>
      <c r="U720">
        <f>IF(OR(F720="6C",F720="6B"),_xlfn.XLOOKUP(E720,'Facture Chronopost'!L:L,'Facture Chronopost'!X:X),IF(OR(F720=17,F720=44),F720&amp;"_"&amp;H720,IF(COUNTIF('Bibliothèque transporteurs'!C:C,F720)=0,"inconnu",_xlfn.XLOOKUP(F720,'Bibliothèque transporteurs'!C:C,'Bibliothèque transporteurs'!B:B))))</f>
        <v>86</v>
      </c>
      <c r="V720" t="str">
        <f>IF(COUNTIF('Bibliothèque transporteurs'!C:C,F720)=0,"inconnu",_xlfn.XLOOKUP(F720,'Bibliothèque transporteurs'!C:C,'Bibliothèque transporteurs'!E:E))</f>
        <v>CHRONOPOST</v>
      </c>
      <c r="W720">
        <f t="shared" si="76"/>
        <v>4.75</v>
      </c>
      <c r="Y720" s="118">
        <f t="shared" si="74"/>
        <v>4.75</v>
      </c>
      <c r="Z720" s="118" t="str">
        <f t="shared" si="71"/>
        <v>OK</v>
      </c>
    </row>
    <row r="721" spans="1:26" x14ac:dyDescent="0.2">
      <c r="A721" s="9">
        <f t="shared" si="72"/>
        <v>4.9896423816797872</v>
      </c>
      <c r="B721" s="9">
        <f t="shared" si="73"/>
        <v>4.75</v>
      </c>
      <c r="C721" s="9">
        <f t="shared" si="75"/>
        <v>4.25</v>
      </c>
      <c r="D721" s="8">
        <v>6235</v>
      </c>
      <c r="E721" t="s">
        <v>1692</v>
      </c>
      <c r="F721">
        <v>86</v>
      </c>
      <c r="G721" t="s">
        <v>25</v>
      </c>
      <c r="H721" t="s">
        <v>28</v>
      </c>
      <c r="O721">
        <v>4.25</v>
      </c>
      <c r="S721">
        <f>_xlfn.XLOOKUP(E721,'Facture Chronopost'!L:L,'Facture Chronopost'!AA:AA,"")</f>
        <v>0.5</v>
      </c>
      <c r="T721">
        <f>IF(COUNTIF('Bibliothèque transporteurs'!C:C,F721)=0,"inconnu",_xlfn.XLOOKUP(F721,'Bibliothèque transporteurs'!C:C,'Bibliothèque transporteurs'!A:A))</f>
        <v>86</v>
      </c>
      <c r="U721">
        <f>IF(OR(F721="6C",F721="6B"),_xlfn.XLOOKUP(E721,'Facture Chronopost'!L:L,'Facture Chronopost'!X:X),IF(OR(F721=17,F721=44),F721&amp;"_"&amp;H721,IF(COUNTIF('Bibliothèque transporteurs'!C:C,F721)=0,"inconnu",_xlfn.XLOOKUP(F721,'Bibliothèque transporteurs'!C:C,'Bibliothèque transporteurs'!B:B))))</f>
        <v>86</v>
      </c>
      <c r="V721" t="str">
        <f>IF(COUNTIF('Bibliothèque transporteurs'!C:C,F721)=0,"inconnu",_xlfn.XLOOKUP(F721,'Bibliothèque transporteurs'!C:C,'Bibliothèque transporteurs'!E:E))</f>
        <v>CHRONOPOST</v>
      </c>
      <c r="W721">
        <f t="shared" si="76"/>
        <v>4.75</v>
      </c>
      <c r="Y721" s="118">
        <f t="shared" si="74"/>
        <v>4.75</v>
      </c>
      <c r="Z721" s="118" t="str">
        <f t="shared" si="71"/>
        <v>OK</v>
      </c>
    </row>
    <row r="722" spans="1:26" x14ac:dyDescent="0.2">
      <c r="A722" s="9">
        <f t="shared" si="72"/>
        <v>6.9033169892416817</v>
      </c>
      <c r="B722" s="9">
        <f t="shared" si="73"/>
        <v>6.38</v>
      </c>
      <c r="C722" s="9">
        <f t="shared" si="75"/>
        <v>5.88</v>
      </c>
      <c r="D722" s="8">
        <v>6235</v>
      </c>
      <c r="E722" t="s">
        <v>1697</v>
      </c>
      <c r="F722">
        <v>86</v>
      </c>
      <c r="G722" t="s">
        <v>25</v>
      </c>
      <c r="H722" t="s">
        <v>28</v>
      </c>
      <c r="O722">
        <v>5.88</v>
      </c>
      <c r="S722">
        <f>_xlfn.XLOOKUP(E722,'Facture Chronopost'!L:L,'Facture Chronopost'!AA:AA,"")</f>
        <v>0.5</v>
      </c>
      <c r="T722">
        <f>IF(COUNTIF('Bibliothèque transporteurs'!C:C,F722)=0,"inconnu",_xlfn.XLOOKUP(F722,'Bibliothèque transporteurs'!C:C,'Bibliothèque transporteurs'!A:A))</f>
        <v>86</v>
      </c>
      <c r="U722">
        <f>IF(OR(F722="6C",F722="6B"),_xlfn.XLOOKUP(E722,'Facture Chronopost'!L:L,'Facture Chronopost'!X:X),IF(OR(F722=17,F722=44),F722&amp;"_"&amp;H722,IF(COUNTIF('Bibliothèque transporteurs'!C:C,F722)=0,"inconnu",_xlfn.XLOOKUP(F722,'Bibliothèque transporteurs'!C:C,'Bibliothèque transporteurs'!B:B))))</f>
        <v>86</v>
      </c>
      <c r="V722" t="str">
        <f>IF(COUNTIF('Bibliothèque transporteurs'!C:C,F722)=0,"inconnu",_xlfn.XLOOKUP(F722,'Bibliothèque transporteurs'!C:C,'Bibliothèque transporteurs'!E:E))</f>
        <v>CHRONOPOST</v>
      </c>
      <c r="W722">
        <f t="shared" si="76"/>
        <v>6.38</v>
      </c>
      <c r="Y722" s="118">
        <f t="shared" si="74"/>
        <v>6.38</v>
      </c>
      <c r="Z722" s="118" t="str">
        <f t="shared" si="71"/>
        <v>OK</v>
      </c>
    </row>
    <row r="723" spans="1:26" x14ac:dyDescent="0.2">
      <c r="A723" s="9">
        <f t="shared" si="72"/>
        <v>4.9896423816797872</v>
      </c>
      <c r="B723" s="9">
        <f t="shared" si="73"/>
        <v>4.75</v>
      </c>
      <c r="C723" s="9">
        <f t="shared" si="75"/>
        <v>4.25</v>
      </c>
      <c r="D723" s="8">
        <v>6235</v>
      </c>
      <c r="E723" t="s">
        <v>1727</v>
      </c>
      <c r="F723">
        <v>86</v>
      </c>
      <c r="G723" t="s">
        <v>25</v>
      </c>
      <c r="H723" t="s">
        <v>182</v>
      </c>
      <c r="O723">
        <v>4.25</v>
      </c>
      <c r="S723">
        <f>_xlfn.XLOOKUP(E723,'Facture Chronopost'!L:L,'Facture Chronopost'!AA:AA,"")</f>
        <v>0.5</v>
      </c>
      <c r="T723">
        <f>IF(COUNTIF('Bibliothèque transporteurs'!C:C,F723)=0,"inconnu",_xlfn.XLOOKUP(F723,'Bibliothèque transporteurs'!C:C,'Bibliothèque transporteurs'!A:A))</f>
        <v>86</v>
      </c>
      <c r="U723">
        <f>IF(OR(F723="6C",F723="6B"),_xlfn.XLOOKUP(E723,'Facture Chronopost'!L:L,'Facture Chronopost'!X:X),IF(OR(F723=17,F723=44),F723&amp;"_"&amp;H723,IF(COUNTIF('Bibliothèque transporteurs'!C:C,F723)=0,"inconnu",_xlfn.XLOOKUP(F723,'Bibliothèque transporteurs'!C:C,'Bibliothèque transporteurs'!B:B))))</f>
        <v>86</v>
      </c>
      <c r="V723" t="str">
        <f>IF(COUNTIF('Bibliothèque transporteurs'!C:C,F723)=0,"inconnu",_xlfn.XLOOKUP(F723,'Bibliothèque transporteurs'!C:C,'Bibliothèque transporteurs'!E:E))</f>
        <v>CHRONOPOST</v>
      </c>
      <c r="W723">
        <f t="shared" si="76"/>
        <v>4.75</v>
      </c>
      <c r="Y723" s="118">
        <f t="shared" si="74"/>
        <v>4.75</v>
      </c>
      <c r="Z723" s="118" t="str">
        <f t="shared" si="71"/>
        <v>OK</v>
      </c>
    </row>
    <row r="724" spans="1:26" x14ac:dyDescent="0.2">
      <c r="A724" s="9">
        <f t="shared" si="72"/>
        <v>10.85980988953836</v>
      </c>
      <c r="B724" s="9">
        <f t="shared" si="73"/>
        <v>9.75</v>
      </c>
      <c r="C724" s="9">
        <f t="shared" si="75"/>
        <v>9.25</v>
      </c>
      <c r="D724" s="8">
        <v>6235</v>
      </c>
      <c r="E724" t="s">
        <v>1730</v>
      </c>
      <c r="F724">
        <v>86</v>
      </c>
      <c r="G724" t="s">
        <v>25</v>
      </c>
      <c r="H724" t="s">
        <v>28</v>
      </c>
      <c r="O724">
        <v>4.25</v>
      </c>
      <c r="Q724">
        <v>5</v>
      </c>
      <c r="S724">
        <f>_xlfn.XLOOKUP(E724,'Facture Chronopost'!L:L,'Facture Chronopost'!AA:AA,"")</f>
        <v>0.5</v>
      </c>
      <c r="T724">
        <f>IF(COUNTIF('Bibliothèque transporteurs'!C:C,F724)=0,"inconnu",_xlfn.XLOOKUP(F724,'Bibliothèque transporteurs'!C:C,'Bibliothèque transporteurs'!A:A))</f>
        <v>86</v>
      </c>
      <c r="U724">
        <f>IF(OR(F724="6C",F724="6B"),_xlfn.XLOOKUP(E724,'Facture Chronopost'!L:L,'Facture Chronopost'!X:X),IF(OR(F724=17,F724=44),F724&amp;"_"&amp;H724,IF(COUNTIF('Bibliothèque transporteurs'!C:C,F724)=0,"inconnu",_xlfn.XLOOKUP(F724,'Bibliothèque transporteurs'!C:C,'Bibliothèque transporteurs'!B:B))))</f>
        <v>86</v>
      </c>
      <c r="V724" t="str">
        <f>IF(COUNTIF('Bibliothèque transporteurs'!C:C,F724)=0,"inconnu",_xlfn.XLOOKUP(F724,'Bibliothèque transporteurs'!C:C,'Bibliothèque transporteurs'!E:E))</f>
        <v>CHRONOPOST</v>
      </c>
      <c r="W724">
        <f t="shared" si="76"/>
        <v>4.4799999999999995</v>
      </c>
      <c r="Y724" s="118">
        <f t="shared" si="74"/>
        <v>4.75</v>
      </c>
      <c r="Z724" s="118" t="str">
        <f t="shared" si="71"/>
        <v>Non</v>
      </c>
    </row>
    <row r="725" spans="1:26" x14ac:dyDescent="0.2">
      <c r="A725" s="9">
        <f t="shared" si="72"/>
        <v>6.9033169892416817</v>
      </c>
      <c r="B725" s="9">
        <f t="shared" si="73"/>
        <v>6.38</v>
      </c>
      <c r="C725" s="9">
        <f t="shared" si="75"/>
        <v>5.88</v>
      </c>
      <c r="D725" s="8">
        <v>6235</v>
      </c>
      <c r="E725" t="s">
        <v>1699</v>
      </c>
      <c r="F725">
        <v>86</v>
      </c>
      <c r="G725" t="s">
        <v>25</v>
      </c>
      <c r="H725" t="s">
        <v>28</v>
      </c>
      <c r="O725">
        <v>5.88</v>
      </c>
      <c r="S725">
        <f>_xlfn.XLOOKUP(E725,'Facture Chronopost'!L:L,'Facture Chronopost'!AA:AA,"")</f>
        <v>0.5</v>
      </c>
      <c r="T725">
        <f>IF(COUNTIF('Bibliothèque transporteurs'!C:C,F725)=0,"inconnu",_xlfn.XLOOKUP(F725,'Bibliothèque transporteurs'!C:C,'Bibliothèque transporteurs'!A:A))</f>
        <v>86</v>
      </c>
      <c r="U725">
        <f>IF(OR(F725="6C",F725="6B"),_xlfn.XLOOKUP(E725,'Facture Chronopost'!L:L,'Facture Chronopost'!X:X),IF(OR(F725=17,F725=44),F725&amp;"_"&amp;H725,IF(COUNTIF('Bibliothèque transporteurs'!C:C,F725)=0,"inconnu",_xlfn.XLOOKUP(F725,'Bibliothèque transporteurs'!C:C,'Bibliothèque transporteurs'!B:B))))</f>
        <v>86</v>
      </c>
      <c r="V725" t="str">
        <f>IF(COUNTIF('Bibliothèque transporteurs'!C:C,F725)=0,"inconnu",_xlfn.XLOOKUP(F725,'Bibliothèque transporteurs'!C:C,'Bibliothèque transporteurs'!E:E))</f>
        <v>CHRONOPOST</v>
      </c>
      <c r="W725">
        <f t="shared" si="76"/>
        <v>6.38</v>
      </c>
      <c r="Y725" s="118">
        <f t="shared" si="74"/>
        <v>6.38</v>
      </c>
      <c r="Z725" s="118" t="str">
        <f t="shared" si="71"/>
        <v>OK</v>
      </c>
    </row>
    <row r="726" spans="1:26" x14ac:dyDescent="0.2">
      <c r="A726" s="9">
        <f t="shared" si="72"/>
        <v>6.9033169892416817</v>
      </c>
      <c r="B726" s="9">
        <f t="shared" si="73"/>
        <v>6.38</v>
      </c>
      <c r="C726" s="9">
        <f t="shared" si="75"/>
        <v>5.88</v>
      </c>
      <c r="D726" s="8">
        <v>6235</v>
      </c>
      <c r="E726" t="s">
        <v>1707</v>
      </c>
      <c r="F726">
        <v>86</v>
      </c>
      <c r="G726" t="s">
        <v>25</v>
      </c>
      <c r="H726" t="s">
        <v>28</v>
      </c>
      <c r="O726">
        <v>5.88</v>
      </c>
      <c r="S726">
        <f>_xlfn.XLOOKUP(E726,'Facture Chronopost'!L:L,'Facture Chronopost'!AA:AA,"")</f>
        <v>0.5</v>
      </c>
      <c r="T726">
        <f>IF(COUNTIF('Bibliothèque transporteurs'!C:C,F726)=0,"inconnu",_xlfn.XLOOKUP(F726,'Bibliothèque transporteurs'!C:C,'Bibliothèque transporteurs'!A:A))</f>
        <v>86</v>
      </c>
      <c r="U726">
        <f>IF(OR(F726="6C",F726="6B"),_xlfn.XLOOKUP(E726,'Facture Chronopost'!L:L,'Facture Chronopost'!X:X),IF(OR(F726=17,F726=44),F726&amp;"_"&amp;H726,IF(COUNTIF('Bibliothèque transporteurs'!C:C,F726)=0,"inconnu",_xlfn.XLOOKUP(F726,'Bibliothèque transporteurs'!C:C,'Bibliothèque transporteurs'!B:B))))</f>
        <v>86</v>
      </c>
      <c r="V726" t="str">
        <f>IF(COUNTIF('Bibliothèque transporteurs'!C:C,F726)=0,"inconnu",_xlfn.XLOOKUP(F726,'Bibliothèque transporteurs'!C:C,'Bibliothèque transporteurs'!E:E))</f>
        <v>CHRONOPOST</v>
      </c>
      <c r="W726">
        <f t="shared" si="76"/>
        <v>6.38</v>
      </c>
      <c r="Y726" s="118">
        <f t="shared" si="74"/>
        <v>6.38</v>
      </c>
      <c r="Z726" s="118" t="str">
        <f t="shared" si="71"/>
        <v>OK</v>
      </c>
    </row>
    <row r="727" spans="1:26" x14ac:dyDescent="0.2">
      <c r="A727" s="9">
        <f t="shared" si="72"/>
        <v>6.9033169892416817</v>
      </c>
      <c r="B727" s="9">
        <f t="shared" si="73"/>
        <v>6.38</v>
      </c>
      <c r="C727" s="9">
        <f t="shared" si="75"/>
        <v>5.88</v>
      </c>
      <c r="D727" s="8">
        <v>6235</v>
      </c>
      <c r="E727" t="s">
        <v>1756</v>
      </c>
      <c r="F727">
        <v>86</v>
      </c>
      <c r="G727" t="s">
        <v>25</v>
      </c>
      <c r="H727" t="s">
        <v>28</v>
      </c>
      <c r="O727">
        <v>5.88</v>
      </c>
      <c r="S727">
        <f>_xlfn.XLOOKUP(E727,'Facture Chronopost'!L:L,'Facture Chronopost'!AA:AA,"")</f>
        <v>0.5</v>
      </c>
      <c r="T727">
        <f>IF(COUNTIF('Bibliothèque transporteurs'!C:C,F727)=0,"inconnu",_xlfn.XLOOKUP(F727,'Bibliothèque transporteurs'!C:C,'Bibliothèque transporteurs'!A:A))</f>
        <v>86</v>
      </c>
      <c r="U727">
        <f>IF(OR(F727="6C",F727="6B"),_xlfn.XLOOKUP(E727,'Facture Chronopost'!L:L,'Facture Chronopost'!X:X),IF(OR(F727=17,F727=44),F727&amp;"_"&amp;H727,IF(COUNTIF('Bibliothèque transporteurs'!C:C,F727)=0,"inconnu",_xlfn.XLOOKUP(F727,'Bibliothèque transporteurs'!C:C,'Bibliothèque transporteurs'!B:B))))</f>
        <v>86</v>
      </c>
      <c r="V727" t="str">
        <f>IF(COUNTIF('Bibliothèque transporteurs'!C:C,F727)=0,"inconnu",_xlfn.XLOOKUP(F727,'Bibliothèque transporteurs'!C:C,'Bibliothèque transporteurs'!E:E))</f>
        <v>CHRONOPOST</v>
      </c>
      <c r="W727">
        <f t="shared" si="76"/>
        <v>6.38</v>
      </c>
      <c r="Y727" s="118">
        <f t="shared" si="74"/>
        <v>6.38</v>
      </c>
      <c r="Z727" s="118" t="str">
        <f t="shared" si="71"/>
        <v>OK</v>
      </c>
    </row>
    <row r="728" spans="1:26" x14ac:dyDescent="0.2">
      <c r="A728" s="9">
        <f t="shared" si="72"/>
        <v>8.100831160844832</v>
      </c>
      <c r="B728" s="9">
        <f t="shared" si="73"/>
        <v>7.4</v>
      </c>
      <c r="C728" s="9">
        <f t="shared" si="75"/>
        <v>6.9</v>
      </c>
      <c r="D728" s="8">
        <v>6235</v>
      </c>
      <c r="E728" t="s">
        <v>1738</v>
      </c>
      <c r="F728">
        <v>86</v>
      </c>
      <c r="G728" t="s">
        <v>25</v>
      </c>
      <c r="H728" t="s">
        <v>28</v>
      </c>
      <c r="O728">
        <v>6.9</v>
      </c>
      <c r="S728">
        <f>_xlfn.XLOOKUP(E728,'Facture Chronopost'!L:L,'Facture Chronopost'!AA:AA,"")</f>
        <v>0.5</v>
      </c>
      <c r="T728">
        <f>IF(COUNTIF('Bibliothèque transporteurs'!C:C,F728)=0,"inconnu",_xlfn.XLOOKUP(F728,'Bibliothèque transporteurs'!C:C,'Bibliothèque transporteurs'!A:A))</f>
        <v>86</v>
      </c>
      <c r="U728">
        <f>IF(OR(F728="6C",F728="6B"),_xlfn.XLOOKUP(E728,'Facture Chronopost'!L:L,'Facture Chronopost'!X:X),IF(OR(F728=17,F728=44),F728&amp;"_"&amp;H728,IF(COUNTIF('Bibliothèque transporteurs'!C:C,F728)=0,"inconnu",_xlfn.XLOOKUP(F728,'Bibliothèque transporteurs'!C:C,'Bibliothèque transporteurs'!B:B))))</f>
        <v>86</v>
      </c>
      <c r="V728" t="str">
        <f>IF(COUNTIF('Bibliothèque transporteurs'!C:C,F728)=0,"inconnu",_xlfn.XLOOKUP(F728,'Bibliothèque transporteurs'!C:C,'Bibliothèque transporteurs'!E:E))</f>
        <v>CHRONOPOST</v>
      </c>
      <c r="W728">
        <f t="shared" si="76"/>
        <v>7.4</v>
      </c>
      <c r="Y728" s="118">
        <f t="shared" si="74"/>
        <v>7.4</v>
      </c>
      <c r="Z728" s="118" t="str">
        <f t="shared" si="71"/>
        <v>OK</v>
      </c>
    </row>
    <row r="729" spans="1:26" x14ac:dyDescent="0.2">
      <c r="A729" s="9">
        <f t="shared" si="72"/>
        <v>4.9896423816797872</v>
      </c>
      <c r="B729" s="9">
        <f t="shared" si="73"/>
        <v>4.75</v>
      </c>
      <c r="C729" s="9">
        <f t="shared" si="75"/>
        <v>4.25</v>
      </c>
      <c r="D729" s="8">
        <v>6235</v>
      </c>
      <c r="E729" t="s">
        <v>1704</v>
      </c>
      <c r="F729">
        <v>86</v>
      </c>
      <c r="G729" t="s">
        <v>25</v>
      </c>
      <c r="H729" t="s">
        <v>28</v>
      </c>
      <c r="O729">
        <v>4.25</v>
      </c>
      <c r="S729">
        <f>_xlfn.XLOOKUP(E729,'Facture Chronopost'!L:L,'Facture Chronopost'!AA:AA,"")</f>
        <v>0.5</v>
      </c>
      <c r="T729">
        <f>IF(COUNTIF('Bibliothèque transporteurs'!C:C,F729)=0,"inconnu",_xlfn.XLOOKUP(F729,'Bibliothèque transporteurs'!C:C,'Bibliothèque transporteurs'!A:A))</f>
        <v>86</v>
      </c>
      <c r="U729">
        <f>IF(OR(F729="6C",F729="6B"),_xlfn.XLOOKUP(E729,'Facture Chronopost'!L:L,'Facture Chronopost'!X:X),IF(OR(F729=17,F729=44),F729&amp;"_"&amp;H729,IF(COUNTIF('Bibliothèque transporteurs'!C:C,F729)=0,"inconnu",_xlfn.XLOOKUP(F729,'Bibliothèque transporteurs'!C:C,'Bibliothèque transporteurs'!B:B))))</f>
        <v>86</v>
      </c>
      <c r="V729" t="str">
        <f>IF(COUNTIF('Bibliothèque transporteurs'!C:C,F729)=0,"inconnu",_xlfn.XLOOKUP(F729,'Bibliothèque transporteurs'!C:C,'Bibliothèque transporteurs'!E:E))</f>
        <v>CHRONOPOST</v>
      </c>
      <c r="W729">
        <f t="shared" si="76"/>
        <v>4.75</v>
      </c>
      <c r="Y729" s="118">
        <f t="shared" si="74"/>
        <v>4.75</v>
      </c>
      <c r="Z729" s="118" t="str">
        <f t="shared" si="71"/>
        <v>OK</v>
      </c>
    </row>
    <row r="730" spans="1:26" x14ac:dyDescent="0.2">
      <c r="A730" s="9">
        <f t="shared" si="72"/>
        <v>6.9033169892416817</v>
      </c>
      <c r="B730" s="9">
        <f t="shared" si="73"/>
        <v>6.38</v>
      </c>
      <c r="C730" s="9">
        <f t="shared" si="75"/>
        <v>5.88</v>
      </c>
      <c r="D730" s="8">
        <v>6235</v>
      </c>
      <c r="E730" t="s">
        <v>1695</v>
      </c>
      <c r="F730">
        <v>86</v>
      </c>
      <c r="G730" t="s">
        <v>25</v>
      </c>
      <c r="H730" t="s">
        <v>28</v>
      </c>
      <c r="O730">
        <v>5.88</v>
      </c>
      <c r="S730">
        <f>_xlfn.XLOOKUP(E730,'Facture Chronopost'!L:L,'Facture Chronopost'!AA:AA,"")</f>
        <v>0.5</v>
      </c>
      <c r="T730">
        <f>IF(COUNTIF('Bibliothèque transporteurs'!C:C,F730)=0,"inconnu",_xlfn.XLOOKUP(F730,'Bibliothèque transporteurs'!C:C,'Bibliothèque transporteurs'!A:A))</f>
        <v>86</v>
      </c>
      <c r="U730">
        <f>IF(OR(F730="6C",F730="6B"),_xlfn.XLOOKUP(E730,'Facture Chronopost'!L:L,'Facture Chronopost'!X:X),IF(OR(F730=17,F730=44),F730&amp;"_"&amp;H730,IF(COUNTIF('Bibliothèque transporteurs'!C:C,F730)=0,"inconnu",_xlfn.XLOOKUP(F730,'Bibliothèque transporteurs'!C:C,'Bibliothèque transporteurs'!B:B))))</f>
        <v>86</v>
      </c>
      <c r="V730" t="str">
        <f>IF(COUNTIF('Bibliothèque transporteurs'!C:C,F730)=0,"inconnu",_xlfn.XLOOKUP(F730,'Bibliothèque transporteurs'!C:C,'Bibliothèque transporteurs'!E:E))</f>
        <v>CHRONOPOST</v>
      </c>
      <c r="W730">
        <f t="shared" si="76"/>
        <v>6.38</v>
      </c>
      <c r="Y730" s="118">
        <f t="shared" si="74"/>
        <v>6.38</v>
      </c>
      <c r="Z730" s="118" t="str">
        <f t="shared" si="71"/>
        <v>OK</v>
      </c>
    </row>
    <row r="731" spans="1:26" x14ac:dyDescent="0.2">
      <c r="A731" s="9">
        <f t="shared" si="72"/>
        <v>12.773484497100254</v>
      </c>
      <c r="B731" s="9">
        <f t="shared" si="73"/>
        <v>11.379999999999999</v>
      </c>
      <c r="C731" s="9">
        <f t="shared" si="75"/>
        <v>10.879999999999999</v>
      </c>
      <c r="D731" s="8">
        <v>6235</v>
      </c>
      <c r="E731" t="s">
        <v>1693</v>
      </c>
      <c r="F731">
        <v>86</v>
      </c>
      <c r="G731" t="s">
        <v>25</v>
      </c>
      <c r="H731" t="s">
        <v>28</v>
      </c>
      <c r="O731">
        <v>5.88</v>
      </c>
      <c r="Q731">
        <v>5</v>
      </c>
      <c r="S731">
        <f>_xlfn.XLOOKUP(E731,'Facture Chronopost'!L:L,'Facture Chronopost'!AA:AA,"")</f>
        <v>0.5</v>
      </c>
      <c r="T731">
        <f>IF(COUNTIF('Bibliothèque transporteurs'!C:C,F731)=0,"inconnu",_xlfn.XLOOKUP(F731,'Bibliothèque transporteurs'!C:C,'Bibliothèque transporteurs'!A:A))</f>
        <v>86</v>
      </c>
      <c r="U731">
        <f>IF(OR(F731="6C",F731="6B"),_xlfn.XLOOKUP(E731,'Facture Chronopost'!L:L,'Facture Chronopost'!X:X),IF(OR(F731=17,F731=44),F731&amp;"_"&amp;H731,IF(COUNTIF('Bibliothèque transporteurs'!C:C,F731)=0,"inconnu",_xlfn.XLOOKUP(F731,'Bibliothèque transporteurs'!C:C,'Bibliothèque transporteurs'!B:B))))</f>
        <v>86</v>
      </c>
      <c r="V731" t="str">
        <f>IF(COUNTIF('Bibliothèque transporteurs'!C:C,F731)=0,"inconnu",_xlfn.XLOOKUP(F731,'Bibliothèque transporteurs'!C:C,'Bibliothèque transporteurs'!E:E))</f>
        <v>CHRONOPOST</v>
      </c>
      <c r="W731">
        <f t="shared" si="76"/>
        <v>6.16</v>
      </c>
      <c r="Y731" s="118">
        <f t="shared" si="74"/>
        <v>6.3800000000000008</v>
      </c>
      <c r="Z731" s="118" t="str">
        <f t="shared" si="71"/>
        <v>Non</v>
      </c>
    </row>
    <row r="732" spans="1:26" x14ac:dyDescent="0.2">
      <c r="A732" s="9">
        <f t="shared" si="72"/>
        <v>4.9896423816797872</v>
      </c>
      <c r="B732" s="9">
        <f t="shared" si="73"/>
        <v>4.75</v>
      </c>
      <c r="C732" s="9">
        <f t="shared" si="75"/>
        <v>4.25</v>
      </c>
      <c r="D732" s="8">
        <v>6235</v>
      </c>
      <c r="E732" t="s">
        <v>1758</v>
      </c>
      <c r="F732">
        <v>86</v>
      </c>
      <c r="G732" t="s">
        <v>25</v>
      </c>
      <c r="H732" t="s">
        <v>28</v>
      </c>
      <c r="O732">
        <v>4.25</v>
      </c>
      <c r="S732">
        <f>_xlfn.XLOOKUP(E732,'Facture Chronopost'!L:L,'Facture Chronopost'!AA:AA,"")</f>
        <v>0.5</v>
      </c>
      <c r="T732">
        <f>IF(COUNTIF('Bibliothèque transporteurs'!C:C,F732)=0,"inconnu",_xlfn.XLOOKUP(F732,'Bibliothèque transporteurs'!C:C,'Bibliothèque transporteurs'!A:A))</f>
        <v>86</v>
      </c>
      <c r="U732">
        <f>IF(OR(F732="6C",F732="6B"),_xlfn.XLOOKUP(E732,'Facture Chronopost'!L:L,'Facture Chronopost'!X:X),IF(OR(F732=17,F732=44),F732&amp;"_"&amp;H732,IF(COUNTIF('Bibliothèque transporteurs'!C:C,F732)=0,"inconnu",_xlfn.XLOOKUP(F732,'Bibliothèque transporteurs'!C:C,'Bibliothèque transporteurs'!B:B))))</f>
        <v>86</v>
      </c>
      <c r="V732" t="str">
        <f>IF(COUNTIF('Bibliothèque transporteurs'!C:C,F732)=0,"inconnu",_xlfn.XLOOKUP(F732,'Bibliothèque transporteurs'!C:C,'Bibliothèque transporteurs'!E:E))</f>
        <v>CHRONOPOST</v>
      </c>
      <c r="W732">
        <f t="shared" si="76"/>
        <v>4.75</v>
      </c>
      <c r="Y732" s="118">
        <f t="shared" si="74"/>
        <v>4.75</v>
      </c>
      <c r="Z732" s="118" t="str">
        <f t="shared" si="71"/>
        <v>OK</v>
      </c>
    </row>
    <row r="733" spans="1:26" x14ac:dyDescent="0.2">
      <c r="A733" s="9">
        <f t="shared" si="72"/>
        <v>6.9033169892416817</v>
      </c>
      <c r="B733" s="9">
        <f t="shared" si="73"/>
        <v>6.38</v>
      </c>
      <c r="C733" s="9">
        <f t="shared" si="75"/>
        <v>5.88</v>
      </c>
      <c r="D733" s="8">
        <v>6235</v>
      </c>
      <c r="E733" t="s">
        <v>1733</v>
      </c>
      <c r="F733">
        <v>86</v>
      </c>
      <c r="G733" t="s">
        <v>25</v>
      </c>
      <c r="H733" t="s">
        <v>28</v>
      </c>
      <c r="O733">
        <v>5.88</v>
      </c>
      <c r="S733">
        <f>_xlfn.XLOOKUP(E733,'Facture Chronopost'!L:L,'Facture Chronopost'!AA:AA,"")</f>
        <v>0.5</v>
      </c>
      <c r="T733">
        <f>IF(COUNTIF('Bibliothèque transporteurs'!C:C,F733)=0,"inconnu",_xlfn.XLOOKUP(F733,'Bibliothèque transporteurs'!C:C,'Bibliothèque transporteurs'!A:A))</f>
        <v>86</v>
      </c>
      <c r="U733">
        <f>IF(OR(F733="6C",F733="6B"),_xlfn.XLOOKUP(E733,'Facture Chronopost'!L:L,'Facture Chronopost'!X:X),IF(OR(F733=17,F733=44),F733&amp;"_"&amp;H733,IF(COUNTIF('Bibliothèque transporteurs'!C:C,F733)=0,"inconnu",_xlfn.XLOOKUP(F733,'Bibliothèque transporteurs'!C:C,'Bibliothèque transporteurs'!B:B))))</f>
        <v>86</v>
      </c>
      <c r="V733" t="str">
        <f>IF(COUNTIF('Bibliothèque transporteurs'!C:C,F733)=0,"inconnu",_xlfn.XLOOKUP(F733,'Bibliothèque transporteurs'!C:C,'Bibliothèque transporteurs'!E:E))</f>
        <v>CHRONOPOST</v>
      </c>
      <c r="W733">
        <f t="shared" si="76"/>
        <v>6.38</v>
      </c>
      <c r="Y733" s="118">
        <f t="shared" si="74"/>
        <v>6.38</v>
      </c>
      <c r="Z733" s="118" t="str">
        <f t="shared" si="71"/>
        <v>OK</v>
      </c>
    </row>
    <row r="734" spans="1:26" x14ac:dyDescent="0.2">
      <c r="A734" s="9">
        <f t="shared" si="72"/>
        <v>4.9896423816797872</v>
      </c>
      <c r="B734" s="9">
        <f t="shared" si="73"/>
        <v>4.75</v>
      </c>
      <c r="C734" s="9">
        <f t="shared" si="75"/>
        <v>4.25</v>
      </c>
      <c r="D734" s="8">
        <v>6235</v>
      </c>
      <c r="E734" t="s">
        <v>1686</v>
      </c>
      <c r="F734">
        <v>86</v>
      </c>
      <c r="G734" t="s">
        <v>25</v>
      </c>
      <c r="H734" t="s">
        <v>28</v>
      </c>
      <c r="O734">
        <v>4.25</v>
      </c>
      <c r="S734">
        <f>_xlfn.XLOOKUP(E734,'Facture Chronopost'!L:L,'Facture Chronopost'!AA:AA,"")</f>
        <v>0.5</v>
      </c>
      <c r="T734">
        <f>IF(COUNTIF('Bibliothèque transporteurs'!C:C,F734)=0,"inconnu",_xlfn.XLOOKUP(F734,'Bibliothèque transporteurs'!C:C,'Bibliothèque transporteurs'!A:A))</f>
        <v>86</v>
      </c>
      <c r="U734">
        <f>IF(OR(F734="6C",F734="6B"),_xlfn.XLOOKUP(E734,'Facture Chronopost'!L:L,'Facture Chronopost'!X:X),IF(OR(F734=17,F734=44),F734&amp;"_"&amp;H734,IF(COUNTIF('Bibliothèque transporteurs'!C:C,F734)=0,"inconnu",_xlfn.XLOOKUP(F734,'Bibliothèque transporteurs'!C:C,'Bibliothèque transporteurs'!B:B))))</f>
        <v>86</v>
      </c>
      <c r="V734" t="str">
        <f>IF(COUNTIF('Bibliothèque transporteurs'!C:C,F734)=0,"inconnu",_xlfn.XLOOKUP(F734,'Bibliothèque transporteurs'!C:C,'Bibliothèque transporteurs'!E:E))</f>
        <v>CHRONOPOST</v>
      </c>
      <c r="W734">
        <f t="shared" si="76"/>
        <v>4.75</v>
      </c>
      <c r="Y734" s="118">
        <f t="shared" si="74"/>
        <v>4.75</v>
      </c>
      <c r="Z734" s="118" t="str">
        <f t="shared" si="71"/>
        <v>OK</v>
      </c>
    </row>
    <row r="735" spans="1:26" x14ac:dyDescent="0.2">
      <c r="A735" s="9">
        <f t="shared" si="72"/>
        <v>4.9896423816797872</v>
      </c>
      <c r="B735" s="9">
        <f t="shared" si="73"/>
        <v>4.75</v>
      </c>
      <c r="C735" s="9">
        <f t="shared" si="75"/>
        <v>4.25</v>
      </c>
      <c r="D735" s="8">
        <v>6235</v>
      </c>
      <c r="E735" t="s">
        <v>1763</v>
      </c>
      <c r="F735">
        <v>86</v>
      </c>
      <c r="G735" t="s">
        <v>25</v>
      </c>
      <c r="H735" t="s">
        <v>28</v>
      </c>
      <c r="O735">
        <v>4.25</v>
      </c>
      <c r="S735">
        <f>_xlfn.XLOOKUP(E735,'Facture Chronopost'!L:L,'Facture Chronopost'!AA:AA,"")</f>
        <v>0.5</v>
      </c>
      <c r="T735">
        <f>IF(COUNTIF('Bibliothèque transporteurs'!C:C,F735)=0,"inconnu",_xlfn.XLOOKUP(F735,'Bibliothèque transporteurs'!C:C,'Bibliothèque transporteurs'!A:A))</f>
        <v>86</v>
      </c>
      <c r="U735">
        <f>IF(OR(F735="6C",F735="6B"),_xlfn.XLOOKUP(E735,'Facture Chronopost'!L:L,'Facture Chronopost'!X:X),IF(OR(F735=17,F735=44),F735&amp;"_"&amp;H735,IF(COUNTIF('Bibliothèque transporteurs'!C:C,F735)=0,"inconnu",_xlfn.XLOOKUP(F735,'Bibliothèque transporteurs'!C:C,'Bibliothèque transporteurs'!B:B))))</f>
        <v>86</v>
      </c>
      <c r="V735" t="str">
        <f>IF(COUNTIF('Bibliothèque transporteurs'!C:C,F735)=0,"inconnu",_xlfn.XLOOKUP(F735,'Bibliothèque transporteurs'!C:C,'Bibliothèque transporteurs'!E:E))</f>
        <v>CHRONOPOST</v>
      </c>
      <c r="W735">
        <f t="shared" si="76"/>
        <v>4.75</v>
      </c>
      <c r="Y735" s="118">
        <f t="shared" si="74"/>
        <v>4.75</v>
      </c>
      <c r="Z735" s="118" t="str">
        <f t="shared" si="71"/>
        <v>OK</v>
      </c>
    </row>
    <row r="736" spans="1:26" x14ac:dyDescent="0.2">
      <c r="A736" s="9">
        <f t="shared" si="72"/>
        <v>4.9896423816797872</v>
      </c>
      <c r="B736" s="9">
        <f t="shared" si="73"/>
        <v>4.75</v>
      </c>
      <c r="C736" s="9">
        <f t="shared" si="75"/>
        <v>4.25</v>
      </c>
      <c r="D736" s="8">
        <v>6235</v>
      </c>
      <c r="E736" t="s">
        <v>1741</v>
      </c>
      <c r="F736">
        <v>86</v>
      </c>
      <c r="G736" t="s">
        <v>25</v>
      </c>
      <c r="H736" t="s">
        <v>28</v>
      </c>
      <c r="O736">
        <v>4.25</v>
      </c>
      <c r="S736">
        <f>_xlfn.XLOOKUP(E736,'Facture Chronopost'!L:L,'Facture Chronopost'!AA:AA,"")</f>
        <v>0.5</v>
      </c>
      <c r="T736">
        <f>IF(COUNTIF('Bibliothèque transporteurs'!C:C,F736)=0,"inconnu",_xlfn.XLOOKUP(F736,'Bibliothèque transporteurs'!C:C,'Bibliothèque transporteurs'!A:A))</f>
        <v>86</v>
      </c>
      <c r="U736">
        <f>IF(OR(F736="6C",F736="6B"),_xlfn.XLOOKUP(E736,'Facture Chronopost'!L:L,'Facture Chronopost'!X:X),IF(OR(F736=17,F736=44),F736&amp;"_"&amp;H736,IF(COUNTIF('Bibliothèque transporteurs'!C:C,F736)=0,"inconnu",_xlfn.XLOOKUP(F736,'Bibliothèque transporteurs'!C:C,'Bibliothèque transporteurs'!B:B))))</f>
        <v>86</v>
      </c>
      <c r="V736" t="str">
        <f>IF(COUNTIF('Bibliothèque transporteurs'!C:C,F736)=0,"inconnu",_xlfn.XLOOKUP(F736,'Bibliothèque transporteurs'!C:C,'Bibliothèque transporteurs'!E:E))</f>
        <v>CHRONOPOST</v>
      </c>
      <c r="W736">
        <f t="shared" si="76"/>
        <v>4.75</v>
      </c>
      <c r="Y736" s="118">
        <f t="shared" si="74"/>
        <v>4.75</v>
      </c>
      <c r="Z736" s="118" t="str">
        <f t="shared" si="71"/>
        <v>OK</v>
      </c>
    </row>
    <row r="737" spans="1:26" x14ac:dyDescent="0.2">
      <c r="A737" s="9">
        <f t="shared" si="72"/>
        <v>6.9033169892416817</v>
      </c>
      <c r="B737" s="9">
        <f t="shared" si="73"/>
        <v>6.38</v>
      </c>
      <c r="C737" s="9">
        <f t="shared" si="75"/>
        <v>5.88</v>
      </c>
      <c r="D737" s="8">
        <v>6235</v>
      </c>
      <c r="E737" t="s">
        <v>1745</v>
      </c>
      <c r="F737">
        <v>86</v>
      </c>
      <c r="G737" t="s">
        <v>25</v>
      </c>
      <c r="H737" t="s">
        <v>28</v>
      </c>
      <c r="O737">
        <v>5.88</v>
      </c>
      <c r="S737">
        <f>_xlfn.XLOOKUP(E737,'Facture Chronopost'!L:L,'Facture Chronopost'!AA:AA,"")</f>
        <v>0.5</v>
      </c>
      <c r="T737">
        <f>IF(COUNTIF('Bibliothèque transporteurs'!C:C,F737)=0,"inconnu",_xlfn.XLOOKUP(F737,'Bibliothèque transporteurs'!C:C,'Bibliothèque transporteurs'!A:A))</f>
        <v>86</v>
      </c>
      <c r="U737">
        <f>IF(OR(F737="6C",F737="6B"),_xlfn.XLOOKUP(E737,'Facture Chronopost'!L:L,'Facture Chronopost'!X:X),IF(OR(F737=17,F737=44),F737&amp;"_"&amp;H737,IF(COUNTIF('Bibliothèque transporteurs'!C:C,F737)=0,"inconnu",_xlfn.XLOOKUP(F737,'Bibliothèque transporteurs'!C:C,'Bibliothèque transporteurs'!B:B))))</f>
        <v>86</v>
      </c>
      <c r="V737" t="str">
        <f>IF(COUNTIF('Bibliothèque transporteurs'!C:C,F737)=0,"inconnu",_xlfn.XLOOKUP(F737,'Bibliothèque transporteurs'!C:C,'Bibliothèque transporteurs'!E:E))</f>
        <v>CHRONOPOST</v>
      </c>
      <c r="W737">
        <f t="shared" si="76"/>
        <v>6.38</v>
      </c>
      <c r="Y737" s="118">
        <f t="shared" si="74"/>
        <v>6.38</v>
      </c>
      <c r="Z737" s="118" t="str">
        <f t="shared" si="71"/>
        <v>OK</v>
      </c>
    </row>
    <row r="738" spans="1:26" x14ac:dyDescent="0.2">
      <c r="A738" s="9">
        <f t="shared" si="72"/>
        <v>4.9896423816797872</v>
      </c>
      <c r="B738" s="9">
        <f t="shared" si="73"/>
        <v>4.75</v>
      </c>
      <c r="C738" s="9">
        <f t="shared" si="75"/>
        <v>4.25</v>
      </c>
      <c r="D738" s="8">
        <v>6235</v>
      </c>
      <c r="E738" t="s">
        <v>1805</v>
      </c>
      <c r="F738">
        <v>86</v>
      </c>
      <c r="G738" t="s">
        <v>25</v>
      </c>
      <c r="H738" t="s">
        <v>28</v>
      </c>
      <c r="O738">
        <v>4.25</v>
      </c>
      <c r="S738">
        <f>_xlfn.XLOOKUP(E738,'Facture Chronopost'!L:L,'Facture Chronopost'!AA:AA,"")</f>
        <v>0.5</v>
      </c>
      <c r="T738">
        <f>IF(COUNTIF('Bibliothèque transporteurs'!C:C,F738)=0,"inconnu",_xlfn.XLOOKUP(F738,'Bibliothèque transporteurs'!C:C,'Bibliothèque transporteurs'!A:A))</f>
        <v>86</v>
      </c>
      <c r="U738">
        <f>IF(OR(F738="6C",F738="6B"),_xlfn.XLOOKUP(E738,'Facture Chronopost'!L:L,'Facture Chronopost'!X:X),IF(OR(F738=17,F738=44),F738&amp;"_"&amp;H738,IF(COUNTIF('Bibliothèque transporteurs'!C:C,F738)=0,"inconnu",_xlfn.XLOOKUP(F738,'Bibliothèque transporteurs'!C:C,'Bibliothèque transporteurs'!B:B))))</f>
        <v>86</v>
      </c>
      <c r="V738" t="str">
        <f>IF(COUNTIF('Bibliothèque transporteurs'!C:C,F738)=0,"inconnu",_xlfn.XLOOKUP(F738,'Bibliothèque transporteurs'!C:C,'Bibliothèque transporteurs'!E:E))</f>
        <v>CHRONOPOST</v>
      </c>
      <c r="W738">
        <f t="shared" si="76"/>
        <v>4.75</v>
      </c>
      <c r="Y738" s="118">
        <f t="shared" si="74"/>
        <v>4.75</v>
      </c>
      <c r="Z738" s="118" t="str">
        <f t="shared" si="71"/>
        <v>OK</v>
      </c>
    </row>
    <row r="739" spans="1:26" x14ac:dyDescent="0.2">
      <c r="A739" s="9">
        <f t="shared" si="72"/>
        <v>4.9896423816797872</v>
      </c>
      <c r="B739" s="9">
        <f t="shared" si="73"/>
        <v>4.75</v>
      </c>
      <c r="C739" s="9">
        <f t="shared" si="75"/>
        <v>4.25</v>
      </c>
      <c r="D739" s="8">
        <v>6235</v>
      </c>
      <c r="E739" t="s">
        <v>1779</v>
      </c>
      <c r="F739">
        <v>86</v>
      </c>
      <c r="G739" t="s">
        <v>25</v>
      </c>
      <c r="H739" t="s">
        <v>28</v>
      </c>
      <c r="O739">
        <v>4.25</v>
      </c>
      <c r="S739">
        <f>_xlfn.XLOOKUP(E739,'Facture Chronopost'!L:L,'Facture Chronopost'!AA:AA,"")</f>
        <v>0.5</v>
      </c>
      <c r="T739">
        <f>IF(COUNTIF('Bibliothèque transporteurs'!C:C,F739)=0,"inconnu",_xlfn.XLOOKUP(F739,'Bibliothèque transporteurs'!C:C,'Bibliothèque transporteurs'!A:A))</f>
        <v>86</v>
      </c>
      <c r="U739">
        <f>IF(OR(F739="6C",F739="6B"),_xlfn.XLOOKUP(E739,'Facture Chronopost'!L:L,'Facture Chronopost'!X:X),IF(OR(F739=17,F739=44),F739&amp;"_"&amp;H739,IF(COUNTIF('Bibliothèque transporteurs'!C:C,F739)=0,"inconnu",_xlfn.XLOOKUP(F739,'Bibliothèque transporteurs'!C:C,'Bibliothèque transporteurs'!B:B))))</f>
        <v>86</v>
      </c>
      <c r="V739" t="str">
        <f>IF(COUNTIF('Bibliothèque transporteurs'!C:C,F739)=0,"inconnu",_xlfn.XLOOKUP(F739,'Bibliothèque transporteurs'!C:C,'Bibliothèque transporteurs'!E:E))</f>
        <v>CHRONOPOST</v>
      </c>
      <c r="W739">
        <f t="shared" si="76"/>
        <v>4.75</v>
      </c>
      <c r="Y739" s="118">
        <f t="shared" si="74"/>
        <v>4.75</v>
      </c>
      <c r="Z739" s="118" t="str">
        <f t="shared" si="71"/>
        <v>OK</v>
      </c>
    </row>
    <row r="740" spans="1:26" x14ac:dyDescent="0.2">
      <c r="A740" s="9">
        <f t="shared" si="72"/>
        <v>5.3770734371984528</v>
      </c>
      <c r="B740" s="9">
        <f t="shared" si="73"/>
        <v>5.08</v>
      </c>
      <c r="C740" s="9">
        <f t="shared" si="75"/>
        <v>4.58</v>
      </c>
      <c r="D740" s="8">
        <v>6235</v>
      </c>
      <c r="E740" t="s">
        <v>1766</v>
      </c>
      <c r="F740">
        <v>86</v>
      </c>
      <c r="G740" t="s">
        <v>25</v>
      </c>
      <c r="H740" t="s">
        <v>28</v>
      </c>
      <c r="O740">
        <v>4.58</v>
      </c>
      <c r="S740">
        <f>_xlfn.XLOOKUP(E740,'Facture Chronopost'!L:L,'Facture Chronopost'!AA:AA,"")</f>
        <v>0.5</v>
      </c>
      <c r="T740">
        <f>IF(COUNTIF('Bibliothèque transporteurs'!C:C,F740)=0,"inconnu",_xlfn.XLOOKUP(F740,'Bibliothèque transporteurs'!C:C,'Bibliothèque transporteurs'!A:A))</f>
        <v>86</v>
      </c>
      <c r="U740">
        <f>IF(OR(F740="6C",F740="6B"),_xlfn.XLOOKUP(E740,'Facture Chronopost'!L:L,'Facture Chronopost'!X:X),IF(OR(F740=17,F740=44),F740&amp;"_"&amp;H740,IF(COUNTIF('Bibliothèque transporteurs'!C:C,F740)=0,"inconnu",_xlfn.XLOOKUP(F740,'Bibliothèque transporteurs'!C:C,'Bibliothèque transporteurs'!B:B))))</f>
        <v>86</v>
      </c>
      <c r="V740" t="str">
        <f>IF(COUNTIF('Bibliothèque transporteurs'!C:C,F740)=0,"inconnu",_xlfn.XLOOKUP(F740,'Bibliothèque transporteurs'!C:C,'Bibliothèque transporteurs'!E:E))</f>
        <v>CHRONOPOST</v>
      </c>
      <c r="W740">
        <f t="shared" si="76"/>
        <v>5.08</v>
      </c>
      <c r="Y740" s="118">
        <f t="shared" si="74"/>
        <v>5.08</v>
      </c>
      <c r="Z740" s="118" t="str">
        <f t="shared" si="71"/>
        <v>OK</v>
      </c>
    </row>
    <row r="741" spans="1:26" x14ac:dyDescent="0.2">
      <c r="A741" s="9">
        <f t="shared" si="72"/>
        <v>4.9896423816797872</v>
      </c>
      <c r="B741" s="9">
        <f t="shared" si="73"/>
        <v>4.75</v>
      </c>
      <c r="C741" s="9">
        <f t="shared" si="75"/>
        <v>4.25</v>
      </c>
      <c r="D741" s="8">
        <v>6235</v>
      </c>
      <c r="E741" t="s">
        <v>1807</v>
      </c>
      <c r="F741">
        <v>86</v>
      </c>
      <c r="G741" t="s">
        <v>25</v>
      </c>
      <c r="H741" t="s">
        <v>28</v>
      </c>
      <c r="O741">
        <v>4.25</v>
      </c>
      <c r="S741">
        <f>_xlfn.XLOOKUP(E741,'Facture Chronopost'!L:L,'Facture Chronopost'!AA:AA,"")</f>
        <v>0.5</v>
      </c>
      <c r="T741">
        <f>IF(COUNTIF('Bibliothèque transporteurs'!C:C,F741)=0,"inconnu",_xlfn.XLOOKUP(F741,'Bibliothèque transporteurs'!C:C,'Bibliothèque transporteurs'!A:A))</f>
        <v>86</v>
      </c>
      <c r="U741">
        <f>IF(OR(F741="6C",F741="6B"),_xlfn.XLOOKUP(E741,'Facture Chronopost'!L:L,'Facture Chronopost'!X:X),IF(OR(F741=17,F741=44),F741&amp;"_"&amp;H741,IF(COUNTIF('Bibliothèque transporteurs'!C:C,F741)=0,"inconnu",_xlfn.XLOOKUP(F741,'Bibliothèque transporteurs'!C:C,'Bibliothèque transporteurs'!B:B))))</f>
        <v>86</v>
      </c>
      <c r="V741" t="str">
        <f>IF(COUNTIF('Bibliothèque transporteurs'!C:C,F741)=0,"inconnu",_xlfn.XLOOKUP(F741,'Bibliothèque transporteurs'!C:C,'Bibliothèque transporteurs'!E:E))</f>
        <v>CHRONOPOST</v>
      </c>
      <c r="W741">
        <f t="shared" si="76"/>
        <v>4.75</v>
      </c>
      <c r="Y741" s="118">
        <f t="shared" si="74"/>
        <v>4.75</v>
      </c>
      <c r="Z741" s="118" t="str">
        <f t="shared" ref="Z741:Z804" si="77">IF(Y741=W741,"OK","Non")</f>
        <v>OK</v>
      </c>
    </row>
    <row r="742" spans="1:26" x14ac:dyDescent="0.2">
      <c r="A742" s="9">
        <f t="shared" si="72"/>
        <v>4.9896423816797872</v>
      </c>
      <c r="B742" s="9">
        <f t="shared" si="73"/>
        <v>4.75</v>
      </c>
      <c r="C742" s="9">
        <f t="shared" si="75"/>
        <v>4.25</v>
      </c>
      <c r="D742" s="8">
        <v>6235</v>
      </c>
      <c r="E742" t="s">
        <v>1784</v>
      </c>
      <c r="F742">
        <v>86</v>
      </c>
      <c r="G742" t="s">
        <v>25</v>
      </c>
      <c r="H742" t="s">
        <v>28</v>
      </c>
      <c r="O742">
        <v>4.25</v>
      </c>
      <c r="S742">
        <f>_xlfn.XLOOKUP(E742,'Facture Chronopost'!L:L,'Facture Chronopost'!AA:AA,"")</f>
        <v>0.5</v>
      </c>
      <c r="T742">
        <f>IF(COUNTIF('Bibliothèque transporteurs'!C:C,F742)=0,"inconnu",_xlfn.XLOOKUP(F742,'Bibliothèque transporteurs'!C:C,'Bibliothèque transporteurs'!A:A))</f>
        <v>86</v>
      </c>
      <c r="U742">
        <f>IF(OR(F742="6C",F742="6B"),_xlfn.XLOOKUP(E742,'Facture Chronopost'!L:L,'Facture Chronopost'!X:X),IF(OR(F742=17,F742=44),F742&amp;"_"&amp;H742,IF(COUNTIF('Bibliothèque transporteurs'!C:C,F742)=0,"inconnu",_xlfn.XLOOKUP(F742,'Bibliothèque transporteurs'!C:C,'Bibliothèque transporteurs'!B:B))))</f>
        <v>86</v>
      </c>
      <c r="V742" t="str">
        <f>IF(COUNTIF('Bibliothèque transporteurs'!C:C,F742)=0,"inconnu",_xlfn.XLOOKUP(F742,'Bibliothèque transporteurs'!C:C,'Bibliothèque transporteurs'!E:E))</f>
        <v>CHRONOPOST</v>
      </c>
      <c r="W742">
        <f t="shared" si="76"/>
        <v>4.75</v>
      </c>
      <c r="Y742" s="118">
        <f t="shared" si="74"/>
        <v>4.75</v>
      </c>
      <c r="Z742" s="118" t="str">
        <f t="shared" si="77"/>
        <v>OK</v>
      </c>
    </row>
    <row r="743" spans="1:26" x14ac:dyDescent="0.2">
      <c r="A743" s="9">
        <f t="shared" si="72"/>
        <v>5.8232061677957052</v>
      </c>
      <c r="B743" s="9">
        <f t="shared" si="73"/>
        <v>5.4600000000000009</v>
      </c>
      <c r="C743" s="9">
        <f t="shared" si="75"/>
        <v>4.96</v>
      </c>
      <c r="D743" s="8">
        <v>6235</v>
      </c>
      <c r="E743" t="s">
        <v>1782</v>
      </c>
      <c r="F743">
        <v>86</v>
      </c>
      <c r="G743" t="s">
        <v>25</v>
      </c>
      <c r="H743" t="s">
        <v>28</v>
      </c>
      <c r="O743">
        <v>4.96</v>
      </c>
      <c r="S743">
        <f>_xlfn.XLOOKUP(E743,'Facture Chronopost'!L:L,'Facture Chronopost'!AA:AA,"")</f>
        <v>0.5</v>
      </c>
      <c r="T743">
        <f>IF(COUNTIF('Bibliothèque transporteurs'!C:C,F743)=0,"inconnu",_xlfn.XLOOKUP(F743,'Bibliothèque transporteurs'!C:C,'Bibliothèque transporteurs'!A:A))</f>
        <v>86</v>
      </c>
      <c r="U743">
        <f>IF(OR(F743="6C",F743="6B"),_xlfn.XLOOKUP(E743,'Facture Chronopost'!L:L,'Facture Chronopost'!X:X),IF(OR(F743=17,F743=44),F743&amp;"_"&amp;H743,IF(COUNTIF('Bibliothèque transporteurs'!C:C,F743)=0,"inconnu",_xlfn.XLOOKUP(F743,'Bibliothèque transporteurs'!C:C,'Bibliothèque transporteurs'!B:B))))</f>
        <v>86</v>
      </c>
      <c r="V743" t="str">
        <f>IF(COUNTIF('Bibliothèque transporteurs'!C:C,F743)=0,"inconnu",_xlfn.XLOOKUP(F743,'Bibliothèque transporteurs'!C:C,'Bibliothèque transporteurs'!E:E))</f>
        <v>CHRONOPOST</v>
      </c>
      <c r="W743">
        <f t="shared" si="76"/>
        <v>5.46</v>
      </c>
      <c r="Y743" s="118">
        <f t="shared" si="74"/>
        <v>5.46</v>
      </c>
      <c r="Z743" s="118" t="str">
        <f t="shared" si="77"/>
        <v>OK</v>
      </c>
    </row>
    <row r="744" spans="1:26" x14ac:dyDescent="0.2">
      <c r="A744" s="9">
        <f t="shared" si="72"/>
        <v>4.9896423816797872</v>
      </c>
      <c r="B744" s="9">
        <f t="shared" si="73"/>
        <v>4.75</v>
      </c>
      <c r="C744" s="9">
        <f t="shared" si="75"/>
        <v>4.25</v>
      </c>
      <c r="D744" s="8">
        <v>6235</v>
      </c>
      <c r="E744" t="s">
        <v>1790</v>
      </c>
      <c r="F744">
        <v>86</v>
      </c>
      <c r="G744" t="s">
        <v>25</v>
      </c>
      <c r="H744" t="s">
        <v>28</v>
      </c>
      <c r="O744">
        <v>4.25</v>
      </c>
      <c r="S744">
        <f>_xlfn.XLOOKUP(E744,'Facture Chronopost'!L:L,'Facture Chronopost'!AA:AA,"")</f>
        <v>0.5</v>
      </c>
      <c r="T744">
        <f>IF(COUNTIF('Bibliothèque transporteurs'!C:C,F744)=0,"inconnu",_xlfn.XLOOKUP(F744,'Bibliothèque transporteurs'!C:C,'Bibliothèque transporteurs'!A:A))</f>
        <v>86</v>
      </c>
      <c r="U744">
        <f>IF(OR(F744="6C",F744="6B"),_xlfn.XLOOKUP(E744,'Facture Chronopost'!L:L,'Facture Chronopost'!X:X),IF(OR(F744=17,F744=44),F744&amp;"_"&amp;H744,IF(COUNTIF('Bibliothèque transporteurs'!C:C,F744)=0,"inconnu",_xlfn.XLOOKUP(F744,'Bibliothèque transporteurs'!C:C,'Bibliothèque transporteurs'!B:B))))</f>
        <v>86</v>
      </c>
      <c r="V744" t="str">
        <f>IF(COUNTIF('Bibliothèque transporteurs'!C:C,F744)=0,"inconnu",_xlfn.XLOOKUP(F744,'Bibliothèque transporteurs'!C:C,'Bibliothèque transporteurs'!E:E))</f>
        <v>CHRONOPOST</v>
      </c>
      <c r="W744">
        <f t="shared" si="76"/>
        <v>4.75</v>
      </c>
      <c r="Y744" s="118">
        <f t="shared" si="74"/>
        <v>4.75</v>
      </c>
      <c r="Z744" s="118" t="str">
        <f t="shared" si="77"/>
        <v>OK</v>
      </c>
    </row>
    <row r="745" spans="1:26" x14ac:dyDescent="0.2">
      <c r="A745" s="9">
        <f t="shared" si="72"/>
        <v>4.9896423816797872</v>
      </c>
      <c r="B745" s="9">
        <f t="shared" si="73"/>
        <v>4.75</v>
      </c>
      <c r="C745" s="9">
        <f t="shared" si="75"/>
        <v>4.25</v>
      </c>
      <c r="D745" s="8">
        <v>6235</v>
      </c>
      <c r="E745" t="s">
        <v>1838</v>
      </c>
      <c r="F745">
        <v>86</v>
      </c>
      <c r="G745" t="s">
        <v>25</v>
      </c>
      <c r="H745" t="s">
        <v>28</v>
      </c>
      <c r="O745">
        <v>4.25</v>
      </c>
      <c r="S745">
        <f>_xlfn.XLOOKUP(E745,'Facture Chronopost'!L:L,'Facture Chronopost'!AA:AA,"")</f>
        <v>0.5</v>
      </c>
      <c r="T745">
        <f>IF(COUNTIF('Bibliothèque transporteurs'!C:C,F745)=0,"inconnu",_xlfn.XLOOKUP(F745,'Bibliothèque transporteurs'!C:C,'Bibliothèque transporteurs'!A:A))</f>
        <v>86</v>
      </c>
      <c r="U745">
        <f>IF(OR(F745="6C",F745="6B"),_xlfn.XLOOKUP(E745,'Facture Chronopost'!L:L,'Facture Chronopost'!X:X),IF(OR(F745=17,F745=44),F745&amp;"_"&amp;H745,IF(COUNTIF('Bibliothèque transporteurs'!C:C,F745)=0,"inconnu",_xlfn.XLOOKUP(F745,'Bibliothèque transporteurs'!C:C,'Bibliothèque transporteurs'!B:B))))</f>
        <v>86</v>
      </c>
      <c r="V745" t="str">
        <f>IF(COUNTIF('Bibliothèque transporteurs'!C:C,F745)=0,"inconnu",_xlfn.XLOOKUP(F745,'Bibliothèque transporteurs'!C:C,'Bibliothèque transporteurs'!E:E))</f>
        <v>CHRONOPOST</v>
      </c>
      <c r="W745">
        <f t="shared" si="76"/>
        <v>4.75</v>
      </c>
      <c r="Y745" s="118">
        <f t="shared" si="74"/>
        <v>4.75</v>
      </c>
      <c r="Z745" s="118" t="str">
        <f t="shared" si="77"/>
        <v>OK</v>
      </c>
    </row>
    <row r="746" spans="1:26" x14ac:dyDescent="0.2">
      <c r="A746" s="9">
        <f t="shared" si="72"/>
        <v>6.9033169892416817</v>
      </c>
      <c r="B746" s="9">
        <f t="shared" si="73"/>
        <v>6.38</v>
      </c>
      <c r="C746" s="9">
        <f t="shared" si="75"/>
        <v>5.88</v>
      </c>
      <c r="D746" s="8">
        <v>6235</v>
      </c>
      <c r="E746" t="s">
        <v>1767</v>
      </c>
      <c r="F746">
        <v>86</v>
      </c>
      <c r="G746" t="s">
        <v>25</v>
      </c>
      <c r="H746" t="s">
        <v>28</v>
      </c>
      <c r="O746">
        <v>5.88</v>
      </c>
      <c r="S746">
        <f>_xlfn.XLOOKUP(E746,'Facture Chronopost'!L:L,'Facture Chronopost'!AA:AA,"")</f>
        <v>0.5</v>
      </c>
      <c r="T746">
        <f>IF(COUNTIF('Bibliothèque transporteurs'!C:C,F746)=0,"inconnu",_xlfn.XLOOKUP(F746,'Bibliothèque transporteurs'!C:C,'Bibliothèque transporteurs'!A:A))</f>
        <v>86</v>
      </c>
      <c r="U746">
        <f>IF(OR(F746="6C",F746="6B"),_xlfn.XLOOKUP(E746,'Facture Chronopost'!L:L,'Facture Chronopost'!X:X),IF(OR(F746=17,F746=44),F746&amp;"_"&amp;H746,IF(COUNTIF('Bibliothèque transporteurs'!C:C,F746)=0,"inconnu",_xlfn.XLOOKUP(F746,'Bibliothèque transporteurs'!C:C,'Bibliothèque transporteurs'!B:B))))</f>
        <v>86</v>
      </c>
      <c r="V746" t="str">
        <f>IF(COUNTIF('Bibliothèque transporteurs'!C:C,F746)=0,"inconnu",_xlfn.XLOOKUP(F746,'Bibliothèque transporteurs'!C:C,'Bibliothèque transporteurs'!E:E))</f>
        <v>CHRONOPOST</v>
      </c>
      <c r="W746">
        <f t="shared" si="76"/>
        <v>6.38</v>
      </c>
      <c r="Y746" s="118">
        <f t="shared" si="74"/>
        <v>6.38</v>
      </c>
      <c r="Z746" s="118" t="str">
        <f t="shared" si="77"/>
        <v>OK</v>
      </c>
    </row>
    <row r="747" spans="1:26" x14ac:dyDescent="0.2">
      <c r="A747" s="9">
        <f t="shared" si="72"/>
        <v>4.9896423816797872</v>
      </c>
      <c r="B747" s="9">
        <f t="shared" si="73"/>
        <v>4.75</v>
      </c>
      <c r="C747" s="9">
        <f t="shared" si="75"/>
        <v>4.25</v>
      </c>
      <c r="D747" s="8">
        <v>6235</v>
      </c>
      <c r="E747" t="s">
        <v>1813</v>
      </c>
      <c r="F747">
        <v>86</v>
      </c>
      <c r="G747" t="s">
        <v>25</v>
      </c>
      <c r="H747" t="s">
        <v>182</v>
      </c>
      <c r="O747">
        <v>4.25</v>
      </c>
      <c r="S747">
        <f>_xlfn.XLOOKUP(E747,'Facture Chronopost'!L:L,'Facture Chronopost'!AA:AA,"")</f>
        <v>0.5</v>
      </c>
      <c r="T747">
        <f>IF(COUNTIF('Bibliothèque transporteurs'!C:C,F747)=0,"inconnu",_xlfn.XLOOKUP(F747,'Bibliothèque transporteurs'!C:C,'Bibliothèque transporteurs'!A:A))</f>
        <v>86</v>
      </c>
      <c r="U747">
        <f>IF(OR(F747="6C",F747="6B"),_xlfn.XLOOKUP(E747,'Facture Chronopost'!L:L,'Facture Chronopost'!X:X),IF(OR(F747=17,F747=44),F747&amp;"_"&amp;H747,IF(COUNTIF('Bibliothèque transporteurs'!C:C,F747)=0,"inconnu",_xlfn.XLOOKUP(F747,'Bibliothèque transporteurs'!C:C,'Bibliothèque transporteurs'!B:B))))</f>
        <v>86</v>
      </c>
      <c r="V747" t="str">
        <f>IF(COUNTIF('Bibliothèque transporteurs'!C:C,F747)=0,"inconnu",_xlfn.XLOOKUP(F747,'Bibliothèque transporteurs'!C:C,'Bibliothèque transporteurs'!E:E))</f>
        <v>CHRONOPOST</v>
      </c>
      <c r="W747">
        <f t="shared" si="76"/>
        <v>4.75</v>
      </c>
      <c r="Y747" s="118">
        <f t="shared" si="74"/>
        <v>4.75</v>
      </c>
      <c r="Z747" s="118" t="str">
        <f t="shared" si="77"/>
        <v>OK</v>
      </c>
    </row>
    <row r="748" spans="1:26" x14ac:dyDescent="0.2">
      <c r="A748" s="9">
        <f t="shared" si="72"/>
        <v>6.9033169892416817</v>
      </c>
      <c r="B748" s="9">
        <f t="shared" si="73"/>
        <v>6.38</v>
      </c>
      <c r="C748" s="9">
        <f t="shared" si="75"/>
        <v>5.88</v>
      </c>
      <c r="D748" s="8">
        <v>6235</v>
      </c>
      <c r="E748" t="s">
        <v>1818</v>
      </c>
      <c r="F748">
        <v>86</v>
      </c>
      <c r="G748" t="s">
        <v>25</v>
      </c>
      <c r="H748" t="s">
        <v>28</v>
      </c>
      <c r="O748">
        <v>5.88</v>
      </c>
      <c r="S748">
        <f>_xlfn.XLOOKUP(E748,'Facture Chronopost'!L:L,'Facture Chronopost'!AA:AA,"")</f>
        <v>0.5</v>
      </c>
      <c r="T748">
        <f>IF(COUNTIF('Bibliothèque transporteurs'!C:C,F748)=0,"inconnu",_xlfn.XLOOKUP(F748,'Bibliothèque transporteurs'!C:C,'Bibliothèque transporteurs'!A:A))</f>
        <v>86</v>
      </c>
      <c r="U748">
        <f>IF(OR(F748="6C",F748="6B"),_xlfn.XLOOKUP(E748,'Facture Chronopost'!L:L,'Facture Chronopost'!X:X),IF(OR(F748=17,F748=44),F748&amp;"_"&amp;H748,IF(COUNTIF('Bibliothèque transporteurs'!C:C,F748)=0,"inconnu",_xlfn.XLOOKUP(F748,'Bibliothèque transporteurs'!C:C,'Bibliothèque transporteurs'!B:B))))</f>
        <v>86</v>
      </c>
      <c r="V748" t="str">
        <f>IF(COUNTIF('Bibliothèque transporteurs'!C:C,F748)=0,"inconnu",_xlfn.XLOOKUP(F748,'Bibliothèque transporteurs'!C:C,'Bibliothèque transporteurs'!E:E))</f>
        <v>CHRONOPOST</v>
      </c>
      <c r="W748">
        <f t="shared" si="76"/>
        <v>6.38</v>
      </c>
      <c r="Y748" s="118">
        <f t="shared" si="74"/>
        <v>6.38</v>
      </c>
      <c r="Z748" s="118" t="str">
        <f t="shared" si="77"/>
        <v>OK</v>
      </c>
    </row>
    <row r="749" spans="1:26" x14ac:dyDescent="0.2">
      <c r="A749" s="9">
        <f t="shared" si="72"/>
        <v>4.9896423816797872</v>
      </c>
      <c r="B749" s="9">
        <f t="shared" si="73"/>
        <v>4.75</v>
      </c>
      <c r="C749" s="9">
        <f t="shared" si="75"/>
        <v>4.25</v>
      </c>
      <c r="D749" s="8">
        <v>6235</v>
      </c>
      <c r="E749" t="s">
        <v>1810</v>
      </c>
      <c r="F749">
        <v>86</v>
      </c>
      <c r="G749" t="s">
        <v>25</v>
      </c>
      <c r="H749" t="s">
        <v>28</v>
      </c>
      <c r="O749">
        <v>4.25</v>
      </c>
      <c r="S749">
        <f>_xlfn.XLOOKUP(E749,'Facture Chronopost'!L:L,'Facture Chronopost'!AA:AA,"")</f>
        <v>0.5</v>
      </c>
      <c r="T749">
        <f>IF(COUNTIF('Bibliothèque transporteurs'!C:C,F749)=0,"inconnu",_xlfn.XLOOKUP(F749,'Bibliothèque transporteurs'!C:C,'Bibliothèque transporteurs'!A:A))</f>
        <v>86</v>
      </c>
      <c r="U749">
        <f>IF(OR(F749="6C",F749="6B"),_xlfn.XLOOKUP(E749,'Facture Chronopost'!L:L,'Facture Chronopost'!X:X),IF(OR(F749=17,F749=44),F749&amp;"_"&amp;H749,IF(COUNTIF('Bibliothèque transporteurs'!C:C,F749)=0,"inconnu",_xlfn.XLOOKUP(F749,'Bibliothèque transporteurs'!C:C,'Bibliothèque transporteurs'!B:B))))</f>
        <v>86</v>
      </c>
      <c r="V749" t="str">
        <f>IF(COUNTIF('Bibliothèque transporteurs'!C:C,F749)=0,"inconnu",_xlfn.XLOOKUP(F749,'Bibliothèque transporteurs'!C:C,'Bibliothèque transporteurs'!E:E))</f>
        <v>CHRONOPOST</v>
      </c>
      <c r="W749">
        <f t="shared" si="76"/>
        <v>4.75</v>
      </c>
      <c r="Y749" s="118">
        <f t="shared" si="74"/>
        <v>4.75</v>
      </c>
      <c r="Z749" s="118" t="str">
        <f t="shared" si="77"/>
        <v>OK</v>
      </c>
    </row>
    <row r="750" spans="1:26" x14ac:dyDescent="0.2">
      <c r="A750" s="9">
        <f t="shared" si="72"/>
        <v>6.9033169892416817</v>
      </c>
      <c r="B750" s="9">
        <f t="shared" si="73"/>
        <v>6.38</v>
      </c>
      <c r="C750" s="9">
        <f t="shared" si="75"/>
        <v>5.88</v>
      </c>
      <c r="D750" s="8">
        <v>6235</v>
      </c>
      <c r="E750" t="s">
        <v>1816</v>
      </c>
      <c r="F750">
        <v>86</v>
      </c>
      <c r="G750" t="s">
        <v>25</v>
      </c>
      <c r="H750" t="s">
        <v>28</v>
      </c>
      <c r="O750">
        <v>5.88</v>
      </c>
      <c r="S750">
        <f>_xlfn.XLOOKUP(E750,'Facture Chronopost'!L:L,'Facture Chronopost'!AA:AA,"")</f>
        <v>0.5</v>
      </c>
      <c r="T750">
        <f>IF(COUNTIF('Bibliothèque transporteurs'!C:C,F750)=0,"inconnu",_xlfn.XLOOKUP(F750,'Bibliothèque transporteurs'!C:C,'Bibliothèque transporteurs'!A:A))</f>
        <v>86</v>
      </c>
      <c r="U750">
        <f>IF(OR(F750="6C",F750="6B"),_xlfn.XLOOKUP(E750,'Facture Chronopost'!L:L,'Facture Chronopost'!X:X),IF(OR(F750=17,F750=44),F750&amp;"_"&amp;H750,IF(COUNTIF('Bibliothèque transporteurs'!C:C,F750)=0,"inconnu",_xlfn.XLOOKUP(F750,'Bibliothèque transporteurs'!C:C,'Bibliothèque transporteurs'!B:B))))</f>
        <v>86</v>
      </c>
      <c r="V750" t="str">
        <f>IF(COUNTIF('Bibliothèque transporteurs'!C:C,F750)=0,"inconnu",_xlfn.XLOOKUP(F750,'Bibliothèque transporteurs'!C:C,'Bibliothèque transporteurs'!E:E))</f>
        <v>CHRONOPOST</v>
      </c>
      <c r="W750">
        <f t="shared" si="76"/>
        <v>6.38</v>
      </c>
      <c r="Y750" s="118">
        <f t="shared" si="74"/>
        <v>6.38</v>
      </c>
      <c r="Z750" s="118" t="str">
        <f t="shared" si="77"/>
        <v>OK</v>
      </c>
    </row>
    <row r="751" spans="1:26" x14ac:dyDescent="0.2">
      <c r="A751" s="9">
        <f t="shared" si="72"/>
        <v>7.3377093848232162</v>
      </c>
      <c r="B751" s="9">
        <f t="shared" si="73"/>
        <v>6.75</v>
      </c>
      <c r="C751" s="9">
        <f t="shared" si="75"/>
        <v>6.25</v>
      </c>
      <c r="D751" s="8">
        <v>6235</v>
      </c>
      <c r="E751" t="s">
        <v>1831</v>
      </c>
      <c r="F751">
        <v>86</v>
      </c>
      <c r="G751" t="s">
        <v>25</v>
      </c>
      <c r="H751" t="s">
        <v>28</v>
      </c>
      <c r="O751">
        <v>6.25</v>
      </c>
      <c r="S751">
        <f>_xlfn.XLOOKUP(E751,'Facture Chronopost'!L:L,'Facture Chronopost'!AA:AA,"")</f>
        <v>0.5</v>
      </c>
      <c r="T751">
        <f>IF(COUNTIF('Bibliothèque transporteurs'!C:C,F751)=0,"inconnu",_xlfn.XLOOKUP(F751,'Bibliothèque transporteurs'!C:C,'Bibliothèque transporteurs'!A:A))</f>
        <v>86</v>
      </c>
      <c r="U751">
        <f>IF(OR(F751="6C",F751="6B"),_xlfn.XLOOKUP(E751,'Facture Chronopost'!L:L,'Facture Chronopost'!X:X),IF(OR(F751=17,F751=44),F751&amp;"_"&amp;H751,IF(COUNTIF('Bibliothèque transporteurs'!C:C,F751)=0,"inconnu",_xlfn.XLOOKUP(F751,'Bibliothèque transporteurs'!C:C,'Bibliothèque transporteurs'!B:B))))</f>
        <v>86</v>
      </c>
      <c r="V751" t="str">
        <f>IF(COUNTIF('Bibliothèque transporteurs'!C:C,F751)=0,"inconnu",_xlfn.XLOOKUP(F751,'Bibliothèque transporteurs'!C:C,'Bibliothèque transporteurs'!E:E))</f>
        <v>CHRONOPOST</v>
      </c>
      <c r="W751">
        <f t="shared" si="76"/>
        <v>6.75</v>
      </c>
      <c r="Y751" s="118">
        <f t="shared" si="74"/>
        <v>6.75</v>
      </c>
      <c r="Z751" s="118" t="str">
        <f t="shared" si="77"/>
        <v>OK</v>
      </c>
    </row>
    <row r="752" spans="1:26" x14ac:dyDescent="0.2">
      <c r="A752" s="9">
        <f t="shared" si="72"/>
        <v>9.2983453324479797</v>
      </c>
      <c r="B752" s="9">
        <f t="shared" si="73"/>
        <v>8.42</v>
      </c>
      <c r="C752" s="9">
        <f t="shared" si="75"/>
        <v>7.92</v>
      </c>
      <c r="D752" s="8">
        <v>6235</v>
      </c>
      <c r="E752" t="s">
        <v>1833</v>
      </c>
      <c r="F752">
        <v>86</v>
      </c>
      <c r="G752" t="s">
        <v>25</v>
      </c>
      <c r="H752" t="s">
        <v>28</v>
      </c>
      <c r="O752">
        <v>7.92</v>
      </c>
      <c r="S752">
        <f>_xlfn.XLOOKUP(E752,'Facture Chronopost'!L:L,'Facture Chronopost'!AA:AA,"")</f>
        <v>0.5</v>
      </c>
      <c r="T752">
        <f>IF(COUNTIF('Bibliothèque transporteurs'!C:C,F752)=0,"inconnu",_xlfn.XLOOKUP(F752,'Bibliothèque transporteurs'!C:C,'Bibliothèque transporteurs'!A:A))</f>
        <v>86</v>
      </c>
      <c r="U752">
        <f>IF(OR(F752="6C",F752="6B"),_xlfn.XLOOKUP(E752,'Facture Chronopost'!L:L,'Facture Chronopost'!X:X),IF(OR(F752=17,F752=44),F752&amp;"_"&amp;H752,IF(COUNTIF('Bibliothèque transporteurs'!C:C,F752)=0,"inconnu",_xlfn.XLOOKUP(F752,'Bibliothèque transporteurs'!C:C,'Bibliothèque transporteurs'!B:B))))</f>
        <v>86</v>
      </c>
      <c r="V752" t="str">
        <f>IF(COUNTIF('Bibliothèque transporteurs'!C:C,F752)=0,"inconnu",_xlfn.XLOOKUP(F752,'Bibliothèque transporteurs'!C:C,'Bibliothèque transporteurs'!E:E))</f>
        <v>CHRONOPOST</v>
      </c>
      <c r="W752">
        <f t="shared" si="76"/>
        <v>8.42</v>
      </c>
      <c r="Y752" s="118">
        <f t="shared" si="74"/>
        <v>8.42</v>
      </c>
      <c r="Z752" s="118" t="str">
        <f t="shared" si="77"/>
        <v>OK</v>
      </c>
    </row>
    <row r="753" spans="1:26" x14ac:dyDescent="0.2">
      <c r="A753" s="9">
        <f t="shared" si="72"/>
        <v>4.9896423816797872</v>
      </c>
      <c r="B753" s="9">
        <f t="shared" si="73"/>
        <v>4.75</v>
      </c>
      <c r="C753" s="9">
        <f t="shared" si="75"/>
        <v>4.25</v>
      </c>
      <c r="D753" s="8">
        <v>6235</v>
      </c>
      <c r="E753" t="s">
        <v>1796</v>
      </c>
      <c r="F753">
        <v>86</v>
      </c>
      <c r="G753" t="s">
        <v>25</v>
      </c>
      <c r="H753" t="s">
        <v>182</v>
      </c>
      <c r="O753">
        <v>4.25</v>
      </c>
      <c r="S753">
        <f>_xlfn.XLOOKUP(E753,'Facture Chronopost'!L:L,'Facture Chronopost'!AA:AA,"")</f>
        <v>0.5</v>
      </c>
      <c r="T753">
        <f>IF(COUNTIF('Bibliothèque transporteurs'!C:C,F753)=0,"inconnu",_xlfn.XLOOKUP(F753,'Bibliothèque transporteurs'!C:C,'Bibliothèque transporteurs'!A:A))</f>
        <v>86</v>
      </c>
      <c r="U753">
        <f>IF(OR(F753="6C",F753="6B"),_xlfn.XLOOKUP(E753,'Facture Chronopost'!L:L,'Facture Chronopost'!X:X),IF(OR(F753=17,F753=44),F753&amp;"_"&amp;H753,IF(COUNTIF('Bibliothèque transporteurs'!C:C,F753)=0,"inconnu",_xlfn.XLOOKUP(F753,'Bibliothèque transporteurs'!C:C,'Bibliothèque transporteurs'!B:B))))</f>
        <v>86</v>
      </c>
      <c r="V753" t="str">
        <f>IF(COUNTIF('Bibliothèque transporteurs'!C:C,F753)=0,"inconnu",_xlfn.XLOOKUP(F753,'Bibliothèque transporteurs'!C:C,'Bibliothèque transporteurs'!E:E))</f>
        <v>CHRONOPOST</v>
      </c>
      <c r="W753">
        <f t="shared" si="76"/>
        <v>4.75</v>
      </c>
      <c r="Y753" s="118">
        <f t="shared" si="74"/>
        <v>4.75</v>
      </c>
      <c r="Z753" s="118" t="str">
        <f t="shared" si="77"/>
        <v>OK</v>
      </c>
    </row>
    <row r="754" spans="1:26" x14ac:dyDescent="0.2">
      <c r="A754" s="9">
        <f t="shared" si="72"/>
        <v>6.9033169892416817</v>
      </c>
      <c r="B754" s="9">
        <f t="shared" si="73"/>
        <v>6.38</v>
      </c>
      <c r="C754" s="9">
        <f t="shared" si="75"/>
        <v>5.88</v>
      </c>
      <c r="D754" s="8">
        <v>6235</v>
      </c>
      <c r="E754" t="s">
        <v>1823</v>
      </c>
      <c r="F754">
        <v>86</v>
      </c>
      <c r="G754" t="s">
        <v>25</v>
      </c>
      <c r="H754" t="s">
        <v>28</v>
      </c>
      <c r="O754">
        <v>5.88</v>
      </c>
      <c r="S754">
        <f>_xlfn.XLOOKUP(E754,'Facture Chronopost'!L:L,'Facture Chronopost'!AA:AA,"")</f>
        <v>0.5</v>
      </c>
      <c r="T754">
        <f>IF(COUNTIF('Bibliothèque transporteurs'!C:C,F754)=0,"inconnu",_xlfn.XLOOKUP(F754,'Bibliothèque transporteurs'!C:C,'Bibliothèque transporteurs'!A:A))</f>
        <v>86</v>
      </c>
      <c r="U754">
        <f>IF(OR(F754="6C",F754="6B"),_xlfn.XLOOKUP(E754,'Facture Chronopost'!L:L,'Facture Chronopost'!X:X),IF(OR(F754=17,F754=44),F754&amp;"_"&amp;H754,IF(COUNTIF('Bibliothèque transporteurs'!C:C,F754)=0,"inconnu",_xlfn.XLOOKUP(F754,'Bibliothèque transporteurs'!C:C,'Bibliothèque transporteurs'!B:B))))</f>
        <v>86</v>
      </c>
      <c r="V754" t="str">
        <f>IF(COUNTIF('Bibliothèque transporteurs'!C:C,F754)=0,"inconnu",_xlfn.XLOOKUP(F754,'Bibliothèque transporteurs'!C:C,'Bibliothèque transporteurs'!E:E))</f>
        <v>CHRONOPOST</v>
      </c>
      <c r="W754">
        <f t="shared" si="76"/>
        <v>6.38</v>
      </c>
      <c r="Y754" s="118">
        <f t="shared" si="74"/>
        <v>6.38</v>
      </c>
      <c r="Z754" s="118" t="str">
        <f t="shared" si="77"/>
        <v>OK</v>
      </c>
    </row>
    <row r="755" spans="1:26" x14ac:dyDescent="0.2">
      <c r="A755" s="9">
        <f t="shared" si="72"/>
        <v>6.9033169892416817</v>
      </c>
      <c r="B755" s="9">
        <f t="shared" si="73"/>
        <v>6.38</v>
      </c>
      <c r="C755" s="9">
        <f t="shared" si="75"/>
        <v>5.88</v>
      </c>
      <c r="D755" s="8">
        <v>6235</v>
      </c>
      <c r="E755" t="s">
        <v>1770</v>
      </c>
      <c r="F755">
        <v>86</v>
      </c>
      <c r="G755" t="s">
        <v>25</v>
      </c>
      <c r="H755" t="s">
        <v>28</v>
      </c>
      <c r="O755">
        <v>5.88</v>
      </c>
      <c r="S755">
        <f>_xlfn.XLOOKUP(E755,'Facture Chronopost'!L:L,'Facture Chronopost'!AA:AA,"")</f>
        <v>0.5</v>
      </c>
      <c r="T755">
        <f>IF(COUNTIF('Bibliothèque transporteurs'!C:C,F755)=0,"inconnu",_xlfn.XLOOKUP(F755,'Bibliothèque transporteurs'!C:C,'Bibliothèque transporteurs'!A:A))</f>
        <v>86</v>
      </c>
      <c r="U755">
        <f>IF(OR(F755="6C",F755="6B"),_xlfn.XLOOKUP(E755,'Facture Chronopost'!L:L,'Facture Chronopost'!X:X),IF(OR(F755=17,F755=44),F755&amp;"_"&amp;H755,IF(COUNTIF('Bibliothèque transporteurs'!C:C,F755)=0,"inconnu",_xlfn.XLOOKUP(F755,'Bibliothèque transporteurs'!C:C,'Bibliothèque transporteurs'!B:B))))</f>
        <v>86</v>
      </c>
      <c r="V755" t="str">
        <f>IF(COUNTIF('Bibliothèque transporteurs'!C:C,F755)=0,"inconnu",_xlfn.XLOOKUP(F755,'Bibliothèque transporteurs'!C:C,'Bibliothèque transporteurs'!E:E))</f>
        <v>CHRONOPOST</v>
      </c>
      <c r="W755">
        <f t="shared" si="76"/>
        <v>6.38</v>
      </c>
      <c r="Y755" s="118">
        <f t="shared" si="74"/>
        <v>6.38</v>
      </c>
      <c r="Z755" s="118" t="str">
        <f t="shared" si="77"/>
        <v>OK</v>
      </c>
    </row>
    <row r="756" spans="1:26" x14ac:dyDescent="0.2">
      <c r="A756" s="9">
        <f t="shared" si="72"/>
        <v>8.100831160844832</v>
      </c>
      <c r="B756" s="9">
        <f t="shared" si="73"/>
        <v>7.4</v>
      </c>
      <c r="C756" s="9">
        <f t="shared" si="75"/>
        <v>6.9</v>
      </c>
      <c r="D756" s="8">
        <v>6235</v>
      </c>
      <c r="E756" t="s">
        <v>1895</v>
      </c>
      <c r="F756">
        <v>86</v>
      </c>
      <c r="G756" t="s">
        <v>25</v>
      </c>
      <c r="H756" t="s">
        <v>28</v>
      </c>
      <c r="O756">
        <v>6.9</v>
      </c>
      <c r="S756">
        <f>_xlfn.XLOOKUP(E756,'Facture Chronopost'!L:L,'Facture Chronopost'!AA:AA,"")</f>
        <v>0.5</v>
      </c>
      <c r="T756">
        <f>IF(COUNTIF('Bibliothèque transporteurs'!C:C,F756)=0,"inconnu",_xlfn.XLOOKUP(F756,'Bibliothèque transporteurs'!C:C,'Bibliothèque transporteurs'!A:A))</f>
        <v>86</v>
      </c>
      <c r="U756">
        <f>IF(OR(F756="6C",F756="6B"),_xlfn.XLOOKUP(E756,'Facture Chronopost'!L:L,'Facture Chronopost'!X:X),IF(OR(F756=17,F756=44),F756&amp;"_"&amp;H756,IF(COUNTIF('Bibliothèque transporteurs'!C:C,F756)=0,"inconnu",_xlfn.XLOOKUP(F756,'Bibliothèque transporteurs'!C:C,'Bibliothèque transporteurs'!B:B))))</f>
        <v>86</v>
      </c>
      <c r="V756" t="str">
        <f>IF(COUNTIF('Bibliothèque transporteurs'!C:C,F756)=0,"inconnu",_xlfn.XLOOKUP(F756,'Bibliothèque transporteurs'!C:C,'Bibliothèque transporteurs'!E:E))</f>
        <v>CHRONOPOST</v>
      </c>
      <c r="W756">
        <f t="shared" si="76"/>
        <v>7.4</v>
      </c>
      <c r="Y756" s="118">
        <f t="shared" si="74"/>
        <v>7.4</v>
      </c>
      <c r="Z756" s="118" t="str">
        <f t="shared" si="77"/>
        <v>OK</v>
      </c>
    </row>
    <row r="757" spans="1:26" x14ac:dyDescent="0.2">
      <c r="A757" s="9">
        <f t="shared" si="72"/>
        <v>7.5020740750432564</v>
      </c>
      <c r="B757" s="9">
        <f t="shared" si="73"/>
        <v>6.89</v>
      </c>
      <c r="C757" s="9">
        <f t="shared" si="75"/>
        <v>6.39</v>
      </c>
      <c r="D757" s="8">
        <v>6235</v>
      </c>
      <c r="E757" t="s">
        <v>1860</v>
      </c>
      <c r="F757">
        <v>86</v>
      </c>
      <c r="G757" t="s">
        <v>25</v>
      </c>
      <c r="H757" t="s">
        <v>28</v>
      </c>
      <c r="O757">
        <v>6.39</v>
      </c>
      <c r="S757">
        <f>_xlfn.XLOOKUP(E757,'Facture Chronopost'!L:L,'Facture Chronopost'!AA:AA,"")</f>
        <v>0.5</v>
      </c>
      <c r="T757">
        <f>IF(COUNTIF('Bibliothèque transporteurs'!C:C,F757)=0,"inconnu",_xlfn.XLOOKUP(F757,'Bibliothèque transporteurs'!C:C,'Bibliothèque transporteurs'!A:A))</f>
        <v>86</v>
      </c>
      <c r="U757">
        <f>IF(OR(F757="6C",F757="6B"),_xlfn.XLOOKUP(E757,'Facture Chronopost'!L:L,'Facture Chronopost'!X:X),IF(OR(F757=17,F757=44),F757&amp;"_"&amp;H757,IF(COUNTIF('Bibliothèque transporteurs'!C:C,F757)=0,"inconnu",_xlfn.XLOOKUP(F757,'Bibliothèque transporteurs'!C:C,'Bibliothèque transporteurs'!B:B))))</f>
        <v>86</v>
      </c>
      <c r="V757" t="str">
        <f>IF(COUNTIF('Bibliothèque transporteurs'!C:C,F757)=0,"inconnu",_xlfn.XLOOKUP(F757,'Bibliothèque transporteurs'!C:C,'Bibliothèque transporteurs'!E:E))</f>
        <v>CHRONOPOST</v>
      </c>
      <c r="W757">
        <f t="shared" si="76"/>
        <v>6.89</v>
      </c>
      <c r="Y757" s="118">
        <f t="shared" si="74"/>
        <v>6.89</v>
      </c>
      <c r="Z757" s="118" t="str">
        <f t="shared" si="77"/>
        <v>OK</v>
      </c>
    </row>
    <row r="758" spans="1:26" x14ac:dyDescent="0.2">
      <c r="A758" s="9">
        <f t="shared" si="72"/>
        <v>4.9896423816797872</v>
      </c>
      <c r="B758" s="9">
        <f t="shared" si="73"/>
        <v>4.75</v>
      </c>
      <c r="C758" s="9">
        <f t="shared" si="75"/>
        <v>4.25</v>
      </c>
      <c r="D758" s="8">
        <v>6235</v>
      </c>
      <c r="E758" t="s">
        <v>1871</v>
      </c>
      <c r="F758">
        <v>86</v>
      </c>
      <c r="G758" t="s">
        <v>25</v>
      </c>
      <c r="H758" t="s">
        <v>28</v>
      </c>
      <c r="O758">
        <v>4.25</v>
      </c>
      <c r="S758">
        <f>_xlfn.XLOOKUP(E758,'Facture Chronopost'!L:L,'Facture Chronopost'!AA:AA,"")</f>
        <v>0.5</v>
      </c>
      <c r="T758">
        <f>IF(COUNTIF('Bibliothèque transporteurs'!C:C,F758)=0,"inconnu",_xlfn.XLOOKUP(F758,'Bibliothèque transporteurs'!C:C,'Bibliothèque transporteurs'!A:A))</f>
        <v>86</v>
      </c>
      <c r="U758">
        <f>IF(OR(F758="6C",F758="6B"),_xlfn.XLOOKUP(E758,'Facture Chronopost'!L:L,'Facture Chronopost'!X:X),IF(OR(F758=17,F758=44),F758&amp;"_"&amp;H758,IF(COUNTIF('Bibliothèque transporteurs'!C:C,F758)=0,"inconnu",_xlfn.XLOOKUP(F758,'Bibliothèque transporteurs'!C:C,'Bibliothèque transporteurs'!B:B))))</f>
        <v>86</v>
      </c>
      <c r="V758" t="str">
        <f>IF(COUNTIF('Bibliothèque transporteurs'!C:C,F758)=0,"inconnu",_xlfn.XLOOKUP(F758,'Bibliothèque transporteurs'!C:C,'Bibliothèque transporteurs'!E:E))</f>
        <v>CHRONOPOST</v>
      </c>
      <c r="W758">
        <f t="shared" si="76"/>
        <v>4.75</v>
      </c>
      <c r="Y758" s="118">
        <f t="shared" si="74"/>
        <v>4.75</v>
      </c>
      <c r="Z758" s="118" t="str">
        <f t="shared" si="77"/>
        <v>OK</v>
      </c>
    </row>
    <row r="759" spans="1:26" x14ac:dyDescent="0.2">
      <c r="A759" s="9">
        <f t="shared" si="72"/>
        <v>8.100831160844832</v>
      </c>
      <c r="B759" s="9">
        <f t="shared" si="73"/>
        <v>7.4</v>
      </c>
      <c r="C759" s="9">
        <f t="shared" si="75"/>
        <v>6.9</v>
      </c>
      <c r="D759" s="8">
        <v>6235</v>
      </c>
      <c r="E759" t="s">
        <v>1863</v>
      </c>
      <c r="F759">
        <v>86</v>
      </c>
      <c r="G759" t="s">
        <v>25</v>
      </c>
      <c r="H759" t="s">
        <v>28</v>
      </c>
      <c r="O759">
        <v>6.9</v>
      </c>
      <c r="S759">
        <f>_xlfn.XLOOKUP(E759,'Facture Chronopost'!L:L,'Facture Chronopost'!AA:AA,"")</f>
        <v>0.5</v>
      </c>
      <c r="T759">
        <f>IF(COUNTIF('Bibliothèque transporteurs'!C:C,F759)=0,"inconnu",_xlfn.XLOOKUP(F759,'Bibliothèque transporteurs'!C:C,'Bibliothèque transporteurs'!A:A))</f>
        <v>86</v>
      </c>
      <c r="U759">
        <f>IF(OR(F759="6C",F759="6B"),_xlfn.XLOOKUP(E759,'Facture Chronopost'!L:L,'Facture Chronopost'!X:X),IF(OR(F759=17,F759=44),F759&amp;"_"&amp;H759,IF(COUNTIF('Bibliothèque transporteurs'!C:C,F759)=0,"inconnu",_xlfn.XLOOKUP(F759,'Bibliothèque transporteurs'!C:C,'Bibliothèque transporteurs'!B:B))))</f>
        <v>86</v>
      </c>
      <c r="V759" t="str">
        <f>IF(COUNTIF('Bibliothèque transporteurs'!C:C,F759)=0,"inconnu",_xlfn.XLOOKUP(F759,'Bibliothèque transporteurs'!C:C,'Bibliothèque transporteurs'!E:E))</f>
        <v>CHRONOPOST</v>
      </c>
      <c r="W759">
        <f t="shared" si="76"/>
        <v>7.4</v>
      </c>
      <c r="Y759" s="118">
        <f t="shared" si="74"/>
        <v>7.4</v>
      </c>
      <c r="Z759" s="118" t="str">
        <f t="shared" si="77"/>
        <v>OK</v>
      </c>
    </row>
    <row r="760" spans="1:26" x14ac:dyDescent="0.2">
      <c r="A760" s="9">
        <f t="shared" si="72"/>
        <v>6.9033169892416817</v>
      </c>
      <c r="B760" s="9">
        <f t="shared" si="73"/>
        <v>6.38</v>
      </c>
      <c r="C760" s="9">
        <f t="shared" si="75"/>
        <v>5.88</v>
      </c>
      <c r="D760" s="8">
        <v>6235</v>
      </c>
      <c r="E760" t="s">
        <v>1910</v>
      </c>
      <c r="F760">
        <v>86</v>
      </c>
      <c r="G760" t="s">
        <v>25</v>
      </c>
      <c r="H760" t="s">
        <v>28</v>
      </c>
      <c r="O760">
        <v>5.88</v>
      </c>
      <c r="S760">
        <f>_xlfn.XLOOKUP(E760,'Facture Chronopost'!L:L,'Facture Chronopost'!AA:AA,"")</f>
        <v>0.5</v>
      </c>
      <c r="T760">
        <f>IF(COUNTIF('Bibliothèque transporteurs'!C:C,F760)=0,"inconnu",_xlfn.XLOOKUP(F760,'Bibliothèque transporteurs'!C:C,'Bibliothèque transporteurs'!A:A))</f>
        <v>86</v>
      </c>
      <c r="U760">
        <f>IF(OR(F760="6C",F760="6B"),_xlfn.XLOOKUP(E760,'Facture Chronopost'!L:L,'Facture Chronopost'!X:X),IF(OR(F760=17,F760=44),F760&amp;"_"&amp;H760,IF(COUNTIF('Bibliothèque transporteurs'!C:C,F760)=0,"inconnu",_xlfn.XLOOKUP(F760,'Bibliothèque transporteurs'!C:C,'Bibliothèque transporteurs'!B:B))))</f>
        <v>86</v>
      </c>
      <c r="V760" t="str">
        <f>IF(COUNTIF('Bibliothèque transporteurs'!C:C,F760)=0,"inconnu",_xlfn.XLOOKUP(F760,'Bibliothèque transporteurs'!C:C,'Bibliothèque transporteurs'!E:E))</f>
        <v>CHRONOPOST</v>
      </c>
      <c r="W760">
        <f t="shared" si="76"/>
        <v>6.38</v>
      </c>
      <c r="Y760" s="118">
        <f t="shared" si="74"/>
        <v>6.38</v>
      </c>
      <c r="Z760" s="118" t="str">
        <f t="shared" si="77"/>
        <v>OK</v>
      </c>
    </row>
    <row r="761" spans="1:26" x14ac:dyDescent="0.2">
      <c r="A761" s="9">
        <f t="shared" si="72"/>
        <v>6.9033169892416817</v>
      </c>
      <c r="B761" s="9">
        <f t="shared" si="73"/>
        <v>6.38</v>
      </c>
      <c r="C761" s="9">
        <f t="shared" si="75"/>
        <v>5.88</v>
      </c>
      <c r="D761" s="8">
        <v>6235</v>
      </c>
      <c r="E761" t="s">
        <v>1890</v>
      </c>
      <c r="F761">
        <v>86</v>
      </c>
      <c r="G761" t="s">
        <v>25</v>
      </c>
      <c r="H761" t="s">
        <v>28</v>
      </c>
      <c r="O761">
        <v>5.88</v>
      </c>
      <c r="S761">
        <f>_xlfn.XLOOKUP(E761,'Facture Chronopost'!L:L,'Facture Chronopost'!AA:AA,"")</f>
        <v>0.5</v>
      </c>
      <c r="T761">
        <f>IF(COUNTIF('Bibliothèque transporteurs'!C:C,F761)=0,"inconnu",_xlfn.XLOOKUP(F761,'Bibliothèque transporteurs'!C:C,'Bibliothèque transporteurs'!A:A))</f>
        <v>86</v>
      </c>
      <c r="U761">
        <f>IF(OR(F761="6C",F761="6B"),_xlfn.XLOOKUP(E761,'Facture Chronopost'!L:L,'Facture Chronopost'!X:X),IF(OR(F761=17,F761=44),F761&amp;"_"&amp;H761,IF(COUNTIF('Bibliothèque transporteurs'!C:C,F761)=0,"inconnu",_xlfn.XLOOKUP(F761,'Bibliothèque transporteurs'!C:C,'Bibliothèque transporteurs'!B:B))))</f>
        <v>86</v>
      </c>
      <c r="V761" t="str">
        <f>IF(COUNTIF('Bibliothèque transporteurs'!C:C,F761)=0,"inconnu",_xlfn.XLOOKUP(F761,'Bibliothèque transporteurs'!C:C,'Bibliothèque transporteurs'!E:E))</f>
        <v>CHRONOPOST</v>
      </c>
      <c r="W761">
        <f t="shared" si="76"/>
        <v>6.38</v>
      </c>
      <c r="Y761" s="118">
        <f t="shared" si="74"/>
        <v>6.38</v>
      </c>
      <c r="Z761" s="118" t="str">
        <f t="shared" si="77"/>
        <v>OK</v>
      </c>
    </row>
    <row r="762" spans="1:26" x14ac:dyDescent="0.2">
      <c r="A762" s="9">
        <f t="shared" si="72"/>
        <v>6.9033169892416817</v>
      </c>
      <c r="B762" s="9">
        <f t="shared" si="73"/>
        <v>6.38</v>
      </c>
      <c r="C762" s="9">
        <f t="shared" si="75"/>
        <v>5.88</v>
      </c>
      <c r="D762" s="8">
        <v>6235</v>
      </c>
      <c r="E762" t="s">
        <v>1851</v>
      </c>
      <c r="F762">
        <v>86</v>
      </c>
      <c r="G762" t="s">
        <v>25</v>
      </c>
      <c r="H762" t="s">
        <v>28</v>
      </c>
      <c r="O762">
        <v>5.88</v>
      </c>
      <c r="S762">
        <f>_xlfn.XLOOKUP(E762,'Facture Chronopost'!L:L,'Facture Chronopost'!AA:AA,"")</f>
        <v>0.5</v>
      </c>
      <c r="T762">
        <f>IF(COUNTIF('Bibliothèque transporteurs'!C:C,F762)=0,"inconnu",_xlfn.XLOOKUP(F762,'Bibliothèque transporteurs'!C:C,'Bibliothèque transporteurs'!A:A))</f>
        <v>86</v>
      </c>
      <c r="U762">
        <f>IF(OR(F762="6C",F762="6B"),_xlfn.XLOOKUP(E762,'Facture Chronopost'!L:L,'Facture Chronopost'!X:X),IF(OR(F762=17,F762=44),F762&amp;"_"&amp;H762,IF(COUNTIF('Bibliothèque transporteurs'!C:C,F762)=0,"inconnu",_xlfn.XLOOKUP(F762,'Bibliothèque transporteurs'!C:C,'Bibliothèque transporteurs'!B:B))))</f>
        <v>86</v>
      </c>
      <c r="V762" t="str">
        <f>IF(COUNTIF('Bibliothèque transporteurs'!C:C,F762)=0,"inconnu",_xlfn.XLOOKUP(F762,'Bibliothèque transporteurs'!C:C,'Bibliothèque transporteurs'!E:E))</f>
        <v>CHRONOPOST</v>
      </c>
      <c r="W762">
        <f t="shared" si="76"/>
        <v>6.38</v>
      </c>
      <c r="Y762" s="118">
        <f t="shared" si="74"/>
        <v>6.38</v>
      </c>
      <c r="Z762" s="118" t="str">
        <f t="shared" si="77"/>
        <v>OK</v>
      </c>
    </row>
    <row r="763" spans="1:26" x14ac:dyDescent="0.2">
      <c r="A763" s="9">
        <f t="shared" si="72"/>
        <v>4.9896423816797872</v>
      </c>
      <c r="B763" s="9">
        <f t="shared" si="73"/>
        <v>4.75</v>
      </c>
      <c r="C763" s="9">
        <f t="shared" si="75"/>
        <v>4.25</v>
      </c>
      <c r="D763" s="8">
        <v>6235</v>
      </c>
      <c r="E763" t="s">
        <v>1900</v>
      </c>
      <c r="F763">
        <v>86</v>
      </c>
      <c r="G763" t="s">
        <v>25</v>
      </c>
      <c r="H763" t="s">
        <v>28</v>
      </c>
      <c r="O763">
        <v>4.25</v>
      </c>
      <c r="S763">
        <f>_xlfn.XLOOKUP(E763,'Facture Chronopost'!L:L,'Facture Chronopost'!AA:AA,"")</f>
        <v>0.5</v>
      </c>
      <c r="T763">
        <f>IF(COUNTIF('Bibliothèque transporteurs'!C:C,F763)=0,"inconnu",_xlfn.XLOOKUP(F763,'Bibliothèque transporteurs'!C:C,'Bibliothèque transporteurs'!A:A))</f>
        <v>86</v>
      </c>
      <c r="U763">
        <f>IF(OR(F763="6C",F763="6B"),_xlfn.XLOOKUP(E763,'Facture Chronopost'!L:L,'Facture Chronopost'!X:X),IF(OR(F763=17,F763=44),F763&amp;"_"&amp;H763,IF(COUNTIF('Bibliothèque transporteurs'!C:C,F763)=0,"inconnu",_xlfn.XLOOKUP(F763,'Bibliothèque transporteurs'!C:C,'Bibliothèque transporteurs'!B:B))))</f>
        <v>86</v>
      </c>
      <c r="V763" t="str">
        <f>IF(COUNTIF('Bibliothèque transporteurs'!C:C,F763)=0,"inconnu",_xlfn.XLOOKUP(F763,'Bibliothèque transporteurs'!C:C,'Bibliothèque transporteurs'!E:E))</f>
        <v>CHRONOPOST</v>
      </c>
      <c r="W763">
        <f t="shared" si="76"/>
        <v>4.75</v>
      </c>
      <c r="Y763" s="118">
        <f t="shared" si="74"/>
        <v>4.75</v>
      </c>
      <c r="Z763" s="118" t="str">
        <f t="shared" si="77"/>
        <v>OK</v>
      </c>
    </row>
    <row r="764" spans="1:26" x14ac:dyDescent="0.2">
      <c r="A764" s="9">
        <f t="shared" si="72"/>
        <v>6.9033169892416817</v>
      </c>
      <c r="B764" s="9">
        <f t="shared" si="73"/>
        <v>6.38</v>
      </c>
      <c r="C764" s="9">
        <f t="shared" si="75"/>
        <v>5.88</v>
      </c>
      <c r="D764" s="8">
        <v>6235</v>
      </c>
      <c r="E764" t="s">
        <v>1903</v>
      </c>
      <c r="F764">
        <v>86</v>
      </c>
      <c r="G764" t="s">
        <v>25</v>
      </c>
      <c r="H764" t="s">
        <v>28</v>
      </c>
      <c r="O764">
        <v>5.88</v>
      </c>
      <c r="S764">
        <f>_xlfn.XLOOKUP(E764,'Facture Chronopost'!L:L,'Facture Chronopost'!AA:AA,"")</f>
        <v>0.5</v>
      </c>
      <c r="T764">
        <f>IF(COUNTIF('Bibliothèque transporteurs'!C:C,F764)=0,"inconnu",_xlfn.XLOOKUP(F764,'Bibliothèque transporteurs'!C:C,'Bibliothèque transporteurs'!A:A))</f>
        <v>86</v>
      </c>
      <c r="U764">
        <f>IF(OR(F764="6C",F764="6B"),_xlfn.XLOOKUP(E764,'Facture Chronopost'!L:L,'Facture Chronopost'!X:X),IF(OR(F764=17,F764=44),F764&amp;"_"&amp;H764,IF(COUNTIF('Bibliothèque transporteurs'!C:C,F764)=0,"inconnu",_xlfn.XLOOKUP(F764,'Bibliothèque transporteurs'!C:C,'Bibliothèque transporteurs'!B:B))))</f>
        <v>86</v>
      </c>
      <c r="V764" t="str">
        <f>IF(COUNTIF('Bibliothèque transporteurs'!C:C,F764)=0,"inconnu",_xlfn.XLOOKUP(F764,'Bibliothèque transporteurs'!C:C,'Bibliothèque transporteurs'!E:E))</f>
        <v>CHRONOPOST</v>
      </c>
      <c r="W764">
        <f t="shared" si="76"/>
        <v>6.38</v>
      </c>
      <c r="Y764" s="118">
        <f t="shared" si="74"/>
        <v>6.38</v>
      </c>
      <c r="Z764" s="118" t="str">
        <f t="shared" si="77"/>
        <v>OK</v>
      </c>
    </row>
    <row r="765" spans="1:26" x14ac:dyDescent="0.2">
      <c r="A765" s="9">
        <f t="shared" si="72"/>
        <v>6.9033169892416817</v>
      </c>
      <c r="B765" s="9">
        <f t="shared" si="73"/>
        <v>6.38</v>
      </c>
      <c r="C765" s="9">
        <f t="shared" si="75"/>
        <v>5.88</v>
      </c>
      <c r="D765" s="8">
        <v>6235</v>
      </c>
      <c r="E765" t="s">
        <v>1846</v>
      </c>
      <c r="F765">
        <v>86</v>
      </c>
      <c r="G765" t="s">
        <v>25</v>
      </c>
      <c r="H765" t="s">
        <v>28</v>
      </c>
      <c r="O765">
        <v>5.88</v>
      </c>
      <c r="S765">
        <f>_xlfn.XLOOKUP(E765,'Facture Chronopost'!L:L,'Facture Chronopost'!AA:AA,"")</f>
        <v>0.5</v>
      </c>
      <c r="T765">
        <f>IF(COUNTIF('Bibliothèque transporteurs'!C:C,F765)=0,"inconnu",_xlfn.XLOOKUP(F765,'Bibliothèque transporteurs'!C:C,'Bibliothèque transporteurs'!A:A))</f>
        <v>86</v>
      </c>
      <c r="U765">
        <f>IF(OR(F765="6C",F765="6B"),_xlfn.XLOOKUP(E765,'Facture Chronopost'!L:L,'Facture Chronopost'!X:X),IF(OR(F765=17,F765=44),F765&amp;"_"&amp;H765,IF(COUNTIF('Bibliothèque transporteurs'!C:C,F765)=0,"inconnu",_xlfn.XLOOKUP(F765,'Bibliothèque transporteurs'!C:C,'Bibliothèque transporteurs'!B:B))))</f>
        <v>86</v>
      </c>
      <c r="V765" t="str">
        <f>IF(COUNTIF('Bibliothèque transporteurs'!C:C,F765)=0,"inconnu",_xlfn.XLOOKUP(F765,'Bibliothèque transporteurs'!C:C,'Bibliothèque transporteurs'!E:E))</f>
        <v>CHRONOPOST</v>
      </c>
      <c r="W765">
        <f t="shared" si="76"/>
        <v>6.38</v>
      </c>
      <c r="Y765" s="118">
        <f t="shared" si="74"/>
        <v>6.38</v>
      </c>
      <c r="Z765" s="118" t="str">
        <f t="shared" si="77"/>
        <v>OK</v>
      </c>
    </row>
    <row r="766" spans="1:26" x14ac:dyDescent="0.2">
      <c r="A766" s="9">
        <f t="shared" si="72"/>
        <v>8.100831160844832</v>
      </c>
      <c r="B766" s="9">
        <f t="shared" si="73"/>
        <v>7.4</v>
      </c>
      <c r="C766" s="9">
        <f t="shared" si="75"/>
        <v>6.9</v>
      </c>
      <c r="D766" s="8">
        <v>6235</v>
      </c>
      <c r="E766" t="s">
        <v>1905</v>
      </c>
      <c r="F766">
        <v>86</v>
      </c>
      <c r="G766" t="s">
        <v>25</v>
      </c>
      <c r="H766" t="s">
        <v>28</v>
      </c>
      <c r="O766">
        <v>6.9</v>
      </c>
      <c r="S766">
        <f>_xlfn.XLOOKUP(E766,'Facture Chronopost'!L:L,'Facture Chronopost'!AA:AA,"")</f>
        <v>0.5</v>
      </c>
      <c r="T766">
        <f>IF(COUNTIF('Bibliothèque transporteurs'!C:C,F766)=0,"inconnu",_xlfn.XLOOKUP(F766,'Bibliothèque transporteurs'!C:C,'Bibliothèque transporteurs'!A:A))</f>
        <v>86</v>
      </c>
      <c r="U766">
        <f>IF(OR(F766="6C",F766="6B"),_xlfn.XLOOKUP(E766,'Facture Chronopost'!L:L,'Facture Chronopost'!X:X),IF(OR(F766=17,F766=44),F766&amp;"_"&amp;H766,IF(COUNTIF('Bibliothèque transporteurs'!C:C,F766)=0,"inconnu",_xlfn.XLOOKUP(F766,'Bibliothèque transporteurs'!C:C,'Bibliothèque transporteurs'!B:B))))</f>
        <v>86</v>
      </c>
      <c r="V766" t="str">
        <f>IF(COUNTIF('Bibliothèque transporteurs'!C:C,F766)=0,"inconnu",_xlfn.XLOOKUP(F766,'Bibliothèque transporteurs'!C:C,'Bibliothèque transporteurs'!E:E))</f>
        <v>CHRONOPOST</v>
      </c>
      <c r="W766">
        <f t="shared" si="76"/>
        <v>7.4</v>
      </c>
      <c r="Y766" s="118">
        <f t="shared" si="74"/>
        <v>7.4</v>
      </c>
      <c r="Z766" s="118" t="str">
        <f t="shared" si="77"/>
        <v>OK</v>
      </c>
    </row>
    <row r="767" spans="1:26" x14ac:dyDescent="0.2">
      <c r="A767" s="9">
        <f t="shared" si="72"/>
        <v>6.9033169892416817</v>
      </c>
      <c r="B767" s="9">
        <f t="shared" si="73"/>
        <v>6.38</v>
      </c>
      <c r="C767" s="9">
        <f t="shared" si="75"/>
        <v>5.88</v>
      </c>
      <c r="D767" s="8">
        <v>6235</v>
      </c>
      <c r="E767" t="s">
        <v>1912</v>
      </c>
      <c r="F767">
        <v>86</v>
      </c>
      <c r="G767" t="s">
        <v>25</v>
      </c>
      <c r="H767" t="s">
        <v>28</v>
      </c>
      <c r="O767">
        <v>5.88</v>
      </c>
      <c r="S767">
        <f>_xlfn.XLOOKUP(E767,'Facture Chronopost'!L:L,'Facture Chronopost'!AA:AA,"")</f>
        <v>0.5</v>
      </c>
      <c r="T767">
        <f>IF(COUNTIF('Bibliothèque transporteurs'!C:C,F767)=0,"inconnu",_xlfn.XLOOKUP(F767,'Bibliothèque transporteurs'!C:C,'Bibliothèque transporteurs'!A:A))</f>
        <v>86</v>
      </c>
      <c r="U767">
        <f>IF(OR(F767="6C",F767="6B"),_xlfn.XLOOKUP(E767,'Facture Chronopost'!L:L,'Facture Chronopost'!X:X),IF(OR(F767=17,F767=44),F767&amp;"_"&amp;H767,IF(COUNTIF('Bibliothèque transporteurs'!C:C,F767)=0,"inconnu",_xlfn.XLOOKUP(F767,'Bibliothèque transporteurs'!C:C,'Bibliothèque transporteurs'!B:B))))</f>
        <v>86</v>
      </c>
      <c r="V767" t="str">
        <f>IF(COUNTIF('Bibliothèque transporteurs'!C:C,F767)=0,"inconnu",_xlfn.XLOOKUP(F767,'Bibliothèque transporteurs'!C:C,'Bibliothèque transporteurs'!E:E))</f>
        <v>CHRONOPOST</v>
      </c>
      <c r="W767">
        <f t="shared" si="76"/>
        <v>6.38</v>
      </c>
      <c r="Y767" s="118">
        <f t="shared" si="74"/>
        <v>6.38</v>
      </c>
      <c r="Z767" s="118" t="str">
        <f t="shared" si="77"/>
        <v>OK</v>
      </c>
    </row>
    <row r="768" spans="1:26" x14ac:dyDescent="0.2">
      <c r="A768" s="9">
        <f t="shared" si="72"/>
        <v>6.9033169892416817</v>
      </c>
      <c r="B768" s="9">
        <f t="shared" si="73"/>
        <v>6.38</v>
      </c>
      <c r="C768" s="9">
        <f t="shared" si="75"/>
        <v>5.88</v>
      </c>
      <c r="D768" s="8">
        <v>6235</v>
      </c>
      <c r="E768" t="s">
        <v>1856</v>
      </c>
      <c r="F768">
        <v>86</v>
      </c>
      <c r="G768" t="s">
        <v>25</v>
      </c>
      <c r="H768" t="s">
        <v>28</v>
      </c>
      <c r="O768">
        <v>5.88</v>
      </c>
      <c r="S768">
        <f>_xlfn.XLOOKUP(E768,'Facture Chronopost'!L:L,'Facture Chronopost'!AA:AA,"")</f>
        <v>0.5</v>
      </c>
      <c r="T768">
        <f>IF(COUNTIF('Bibliothèque transporteurs'!C:C,F768)=0,"inconnu",_xlfn.XLOOKUP(F768,'Bibliothèque transporteurs'!C:C,'Bibliothèque transporteurs'!A:A))</f>
        <v>86</v>
      </c>
      <c r="U768">
        <f>IF(OR(F768="6C",F768="6B"),_xlfn.XLOOKUP(E768,'Facture Chronopost'!L:L,'Facture Chronopost'!X:X),IF(OR(F768=17,F768=44),F768&amp;"_"&amp;H768,IF(COUNTIF('Bibliothèque transporteurs'!C:C,F768)=0,"inconnu",_xlfn.XLOOKUP(F768,'Bibliothèque transporteurs'!C:C,'Bibliothèque transporteurs'!B:B))))</f>
        <v>86</v>
      </c>
      <c r="V768" t="str">
        <f>IF(COUNTIF('Bibliothèque transporteurs'!C:C,F768)=0,"inconnu",_xlfn.XLOOKUP(F768,'Bibliothèque transporteurs'!C:C,'Bibliothèque transporteurs'!E:E))</f>
        <v>CHRONOPOST</v>
      </c>
      <c r="W768">
        <f t="shared" si="76"/>
        <v>6.38</v>
      </c>
      <c r="Y768" s="118">
        <f t="shared" si="74"/>
        <v>6.38</v>
      </c>
      <c r="Z768" s="118" t="str">
        <f t="shared" si="77"/>
        <v>OK</v>
      </c>
    </row>
    <row r="769" spans="1:26" x14ac:dyDescent="0.2">
      <c r="A769" s="9">
        <f t="shared" si="72"/>
        <v>7.5020740750432564</v>
      </c>
      <c r="B769" s="9">
        <f t="shared" si="73"/>
        <v>6.89</v>
      </c>
      <c r="C769" s="9">
        <f t="shared" si="75"/>
        <v>6.39</v>
      </c>
      <c r="D769" s="8">
        <v>6235</v>
      </c>
      <c r="E769" t="s">
        <v>1922</v>
      </c>
      <c r="F769">
        <v>86</v>
      </c>
      <c r="G769" t="s">
        <v>25</v>
      </c>
      <c r="H769" t="s">
        <v>28</v>
      </c>
      <c r="O769">
        <v>6.39</v>
      </c>
      <c r="S769">
        <f>_xlfn.XLOOKUP(E769,'Facture Chronopost'!L:L,'Facture Chronopost'!AA:AA,"")</f>
        <v>0.5</v>
      </c>
      <c r="T769">
        <f>IF(COUNTIF('Bibliothèque transporteurs'!C:C,F769)=0,"inconnu",_xlfn.XLOOKUP(F769,'Bibliothèque transporteurs'!C:C,'Bibliothèque transporteurs'!A:A))</f>
        <v>86</v>
      </c>
      <c r="U769">
        <f>IF(OR(F769="6C",F769="6B"),_xlfn.XLOOKUP(E769,'Facture Chronopost'!L:L,'Facture Chronopost'!X:X),IF(OR(F769=17,F769=44),F769&amp;"_"&amp;H769,IF(COUNTIF('Bibliothèque transporteurs'!C:C,F769)=0,"inconnu",_xlfn.XLOOKUP(F769,'Bibliothèque transporteurs'!C:C,'Bibliothèque transporteurs'!B:B))))</f>
        <v>86</v>
      </c>
      <c r="V769" t="str">
        <f>IF(COUNTIF('Bibliothèque transporteurs'!C:C,F769)=0,"inconnu",_xlfn.XLOOKUP(F769,'Bibliothèque transporteurs'!C:C,'Bibliothèque transporteurs'!E:E))</f>
        <v>CHRONOPOST</v>
      </c>
      <c r="W769">
        <f t="shared" si="76"/>
        <v>6.89</v>
      </c>
      <c r="Y769" s="118">
        <f t="shared" si="74"/>
        <v>6.89</v>
      </c>
      <c r="Z769" s="118" t="str">
        <f t="shared" si="77"/>
        <v>OK</v>
      </c>
    </row>
    <row r="770" spans="1:26" x14ac:dyDescent="0.2">
      <c r="A770" s="9">
        <f t="shared" si="72"/>
        <v>4.9896423816797872</v>
      </c>
      <c r="B770" s="9">
        <f t="shared" si="73"/>
        <v>4.75</v>
      </c>
      <c r="C770" s="9">
        <f t="shared" si="75"/>
        <v>4.25</v>
      </c>
      <c r="D770" s="8">
        <v>6235</v>
      </c>
      <c r="E770" t="s">
        <v>1947</v>
      </c>
      <c r="F770">
        <v>86</v>
      </c>
      <c r="G770" t="s">
        <v>25</v>
      </c>
      <c r="H770" t="s">
        <v>28</v>
      </c>
      <c r="O770">
        <v>4.25</v>
      </c>
      <c r="S770">
        <f>_xlfn.XLOOKUP(E770,'Facture Chronopost'!L:L,'Facture Chronopost'!AA:AA,"")</f>
        <v>0.5</v>
      </c>
      <c r="T770">
        <f>IF(COUNTIF('Bibliothèque transporteurs'!C:C,F770)=0,"inconnu",_xlfn.XLOOKUP(F770,'Bibliothèque transporteurs'!C:C,'Bibliothèque transporteurs'!A:A))</f>
        <v>86</v>
      </c>
      <c r="U770">
        <f>IF(OR(F770="6C",F770="6B"),_xlfn.XLOOKUP(E770,'Facture Chronopost'!L:L,'Facture Chronopost'!X:X),IF(OR(F770=17,F770=44),F770&amp;"_"&amp;H770,IF(COUNTIF('Bibliothèque transporteurs'!C:C,F770)=0,"inconnu",_xlfn.XLOOKUP(F770,'Bibliothèque transporteurs'!C:C,'Bibliothèque transporteurs'!B:B))))</f>
        <v>86</v>
      </c>
      <c r="V770" t="str">
        <f>IF(COUNTIF('Bibliothèque transporteurs'!C:C,F770)=0,"inconnu",_xlfn.XLOOKUP(F770,'Bibliothèque transporteurs'!C:C,'Bibliothèque transporteurs'!E:E))</f>
        <v>CHRONOPOST</v>
      </c>
      <c r="W770">
        <f t="shared" si="76"/>
        <v>4.75</v>
      </c>
      <c r="Y770" s="118">
        <f t="shared" si="74"/>
        <v>4.75</v>
      </c>
      <c r="Z770" s="118" t="str">
        <f t="shared" si="77"/>
        <v>OK</v>
      </c>
    </row>
    <row r="771" spans="1:26" x14ac:dyDescent="0.2">
      <c r="A771" s="9">
        <f t="shared" si="72"/>
        <v>4.9896423816797872</v>
      </c>
      <c r="B771" s="9">
        <f t="shared" si="73"/>
        <v>4.75</v>
      </c>
      <c r="C771" s="9">
        <f t="shared" si="75"/>
        <v>4.25</v>
      </c>
      <c r="D771" s="8">
        <v>6235</v>
      </c>
      <c r="E771" t="s">
        <v>1962</v>
      </c>
      <c r="F771">
        <v>86</v>
      </c>
      <c r="G771" t="s">
        <v>25</v>
      </c>
      <c r="H771" t="s">
        <v>28</v>
      </c>
      <c r="O771">
        <v>4.25</v>
      </c>
      <c r="S771">
        <f>_xlfn.XLOOKUP(E771,'Facture Chronopost'!L:L,'Facture Chronopost'!AA:AA,"")</f>
        <v>0.5</v>
      </c>
      <c r="T771">
        <f>IF(COUNTIF('Bibliothèque transporteurs'!C:C,F771)=0,"inconnu",_xlfn.XLOOKUP(F771,'Bibliothèque transporteurs'!C:C,'Bibliothèque transporteurs'!A:A))</f>
        <v>86</v>
      </c>
      <c r="U771">
        <f>IF(OR(F771="6C",F771="6B"),_xlfn.XLOOKUP(E771,'Facture Chronopost'!L:L,'Facture Chronopost'!X:X),IF(OR(F771=17,F771=44),F771&amp;"_"&amp;H771,IF(COUNTIF('Bibliothèque transporteurs'!C:C,F771)=0,"inconnu",_xlfn.XLOOKUP(F771,'Bibliothèque transporteurs'!C:C,'Bibliothèque transporteurs'!B:B))))</f>
        <v>86</v>
      </c>
      <c r="V771" t="str">
        <f>IF(COUNTIF('Bibliothèque transporteurs'!C:C,F771)=0,"inconnu",_xlfn.XLOOKUP(F771,'Bibliothèque transporteurs'!C:C,'Bibliothèque transporteurs'!E:E))</f>
        <v>CHRONOPOST</v>
      </c>
      <c r="W771">
        <f t="shared" si="76"/>
        <v>4.75</v>
      </c>
      <c r="Y771" s="118">
        <f t="shared" si="74"/>
        <v>4.75</v>
      </c>
      <c r="Z771" s="118" t="str">
        <f t="shared" si="77"/>
        <v>OK</v>
      </c>
    </row>
    <row r="772" spans="1:26" x14ac:dyDescent="0.2">
      <c r="A772" s="9">
        <f t="shared" si="72"/>
        <v>4.9896423816797872</v>
      </c>
      <c r="B772" s="9">
        <f t="shared" si="73"/>
        <v>4.75</v>
      </c>
      <c r="C772" s="9">
        <f t="shared" si="75"/>
        <v>4.25</v>
      </c>
      <c r="D772" s="8">
        <v>6235</v>
      </c>
      <c r="E772" t="s">
        <v>1949</v>
      </c>
      <c r="F772">
        <v>86</v>
      </c>
      <c r="G772" t="s">
        <v>25</v>
      </c>
      <c r="H772" t="s">
        <v>28</v>
      </c>
      <c r="O772">
        <v>4.25</v>
      </c>
      <c r="S772">
        <f>_xlfn.XLOOKUP(E772,'Facture Chronopost'!L:L,'Facture Chronopost'!AA:AA,"")</f>
        <v>0.5</v>
      </c>
      <c r="T772">
        <f>IF(COUNTIF('Bibliothèque transporteurs'!C:C,F772)=0,"inconnu",_xlfn.XLOOKUP(F772,'Bibliothèque transporteurs'!C:C,'Bibliothèque transporteurs'!A:A))</f>
        <v>86</v>
      </c>
      <c r="U772">
        <f>IF(OR(F772="6C",F772="6B"),_xlfn.XLOOKUP(E772,'Facture Chronopost'!L:L,'Facture Chronopost'!X:X),IF(OR(F772=17,F772=44),F772&amp;"_"&amp;H772,IF(COUNTIF('Bibliothèque transporteurs'!C:C,F772)=0,"inconnu",_xlfn.XLOOKUP(F772,'Bibliothèque transporteurs'!C:C,'Bibliothèque transporteurs'!B:B))))</f>
        <v>86</v>
      </c>
      <c r="V772" t="str">
        <f>IF(COUNTIF('Bibliothèque transporteurs'!C:C,F772)=0,"inconnu",_xlfn.XLOOKUP(F772,'Bibliothèque transporteurs'!C:C,'Bibliothèque transporteurs'!E:E))</f>
        <v>CHRONOPOST</v>
      </c>
      <c r="W772">
        <f t="shared" si="76"/>
        <v>4.75</v>
      </c>
      <c r="Y772" s="118">
        <f t="shared" si="74"/>
        <v>4.75</v>
      </c>
      <c r="Z772" s="118" t="str">
        <f t="shared" si="77"/>
        <v>OK</v>
      </c>
    </row>
    <row r="773" spans="1:26" x14ac:dyDescent="0.2">
      <c r="A773" s="9">
        <f t="shared" si="72"/>
        <v>4.9896423816797872</v>
      </c>
      <c r="B773" s="9">
        <f t="shared" si="73"/>
        <v>4.75</v>
      </c>
      <c r="C773" s="9">
        <f t="shared" si="75"/>
        <v>4.25</v>
      </c>
      <c r="D773" s="8">
        <v>6235</v>
      </c>
      <c r="E773" t="s">
        <v>1916</v>
      </c>
      <c r="F773">
        <v>86</v>
      </c>
      <c r="G773" t="s">
        <v>25</v>
      </c>
      <c r="H773" t="s">
        <v>28</v>
      </c>
      <c r="O773">
        <v>4.25</v>
      </c>
      <c r="S773">
        <f>_xlfn.XLOOKUP(E773,'Facture Chronopost'!L:L,'Facture Chronopost'!AA:AA,"")</f>
        <v>0.5</v>
      </c>
      <c r="T773">
        <f>IF(COUNTIF('Bibliothèque transporteurs'!C:C,F773)=0,"inconnu",_xlfn.XLOOKUP(F773,'Bibliothèque transporteurs'!C:C,'Bibliothèque transporteurs'!A:A))</f>
        <v>86</v>
      </c>
      <c r="U773">
        <f>IF(OR(F773="6C",F773="6B"),_xlfn.XLOOKUP(E773,'Facture Chronopost'!L:L,'Facture Chronopost'!X:X),IF(OR(F773=17,F773=44),F773&amp;"_"&amp;H773,IF(COUNTIF('Bibliothèque transporteurs'!C:C,F773)=0,"inconnu",_xlfn.XLOOKUP(F773,'Bibliothèque transporteurs'!C:C,'Bibliothèque transporteurs'!B:B))))</f>
        <v>86</v>
      </c>
      <c r="V773" t="str">
        <f>IF(COUNTIF('Bibliothèque transporteurs'!C:C,F773)=0,"inconnu",_xlfn.XLOOKUP(F773,'Bibliothèque transporteurs'!C:C,'Bibliothèque transporteurs'!E:E))</f>
        <v>CHRONOPOST</v>
      </c>
      <c r="W773">
        <f t="shared" si="76"/>
        <v>4.75</v>
      </c>
      <c r="Y773" s="118">
        <f t="shared" si="74"/>
        <v>4.75</v>
      </c>
      <c r="Z773" s="118" t="str">
        <f t="shared" si="77"/>
        <v>OK</v>
      </c>
    </row>
    <row r="774" spans="1:26" x14ac:dyDescent="0.2">
      <c r="A774" s="9">
        <f t="shared" si="72"/>
        <v>4.9896423816797872</v>
      </c>
      <c r="B774" s="9">
        <f t="shared" si="73"/>
        <v>4.75</v>
      </c>
      <c r="C774" s="9">
        <f t="shared" si="75"/>
        <v>4.25</v>
      </c>
      <c r="D774" s="8">
        <v>6235</v>
      </c>
      <c r="E774" t="s">
        <v>1930</v>
      </c>
      <c r="F774">
        <v>86</v>
      </c>
      <c r="G774" t="s">
        <v>25</v>
      </c>
      <c r="H774" t="s">
        <v>28</v>
      </c>
      <c r="O774">
        <v>4.25</v>
      </c>
      <c r="S774">
        <f>_xlfn.XLOOKUP(E774,'Facture Chronopost'!L:L,'Facture Chronopost'!AA:AA,"")</f>
        <v>0.5</v>
      </c>
      <c r="T774">
        <f>IF(COUNTIF('Bibliothèque transporteurs'!C:C,F774)=0,"inconnu",_xlfn.XLOOKUP(F774,'Bibliothèque transporteurs'!C:C,'Bibliothèque transporteurs'!A:A))</f>
        <v>86</v>
      </c>
      <c r="U774">
        <f>IF(OR(F774="6C",F774="6B"),_xlfn.XLOOKUP(E774,'Facture Chronopost'!L:L,'Facture Chronopost'!X:X),IF(OR(F774=17,F774=44),F774&amp;"_"&amp;H774,IF(COUNTIF('Bibliothèque transporteurs'!C:C,F774)=0,"inconnu",_xlfn.XLOOKUP(F774,'Bibliothèque transporteurs'!C:C,'Bibliothèque transporteurs'!B:B))))</f>
        <v>86</v>
      </c>
      <c r="V774" t="str">
        <f>IF(COUNTIF('Bibliothèque transporteurs'!C:C,F774)=0,"inconnu",_xlfn.XLOOKUP(F774,'Bibliothèque transporteurs'!C:C,'Bibliothèque transporteurs'!E:E))</f>
        <v>CHRONOPOST</v>
      </c>
      <c r="W774">
        <f t="shared" si="76"/>
        <v>4.75</v>
      </c>
      <c r="Y774" s="118">
        <f t="shared" si="74"/>
        <v>4.75</v>
      </c>
      <c r="Z774" s="118" t="str">
        <f t="shared" si="77"/>
        <v>OK</v>
      </c>
    </row>
    <row r="775" spans="1:26" x14ac:dyDescent="0.2">
      <c r="A775" s="9">
        <f t="shared" si="72"/>
        <v>4.9896423816797872</v>
      </c>
      <c r="B775" s="9">
        <f t="shared" si="73"/>
        <v>4.75</v>
      </c>
      <c r="C775" s="9">
        <f t="shared" si="75"/>
        <v>4.25</v>
      </c>
      <c r="D775" s="8">
        <v>6235</v>
      </c>
      <c r="E775" t="s">
        <v>1933</v>
      </c>
      <c r="F775">
        <v>86</v>
      </c>
      <c r="G775" t="s">
        <v>25</v>
      </c>
      <c r="H775" t="s">
        <v>28</v>
      </c>
      <c r="O775">
        <v>4.25</v>
      </c>
      <c r="S775">
        <f>_xlfn.XLOOKUP(E775,'Facture Chronopost'!L:L,'Facture Chronopost'!AA:AA,"")</f>
        <v>0.5</v>
      </c>
      <c r="T775">
        <f>IF(COUNTIF('Bibliothèque transporteurs'!C:C,F775)=0,"inconnu",_xlfn.XLOOKUP(F775,'Bibliothèque transporteurs'!C:C,'Bibliothèque transporteurs'!A:A))</f>
        <v>86</v>
      </c>
      <c r="U775">
        <f>IF(OR(F775="6C",F775="6B"),_xlfn.XLOOKUP(E775,'Facture Chronopost'!L:L,'Facture Chronopost'!X:X),IF(OR(F775=17,F775=44),F775&amp;"_"&amp;H775,IF(COUNTIF('Bibliothèque transporteurs'!C:C,F775)=0,"inconnu",_xlfn.XLOOKUP(F775,'Bibliothèque transporteurs'!C:C,'Bibliothèque transporteurs'!B:B))))</f>
        <v>86</v>
      </c>
      <c r="V775" t="str">
        <f>IF(COUNTIF('Bibliothèque transporteurs'!C:C,F775)=0,"inconnu",_xlfn.XLOOKUP(F775,'Bibliothèque transporteurs'!C:C,'Bibliothèque transporteurs'!E:E))</f>
        <v>CHRONOPOST</v>
      </c>
      <c r="W775">
        <f t="shared" si="76"/>
        <v>4.75</v>
      </c>
      <c r="Y775" s="118">
        <f t="shared" si="74"/>
        <v>4.75</v>
      </c>
      <c r="Z775" s="118" t="str">
        <f t="shared" si="77"/>
        <v>OK</v>
      </c>
    </row>
    <row r="776" spans="1:26" x14ac:dyDescent="0.2">
      <c r="A776" s="9">
        <f t="shared" si="72"/>
        <v>4.9896423816797872</v>
      </c>
      <c r="B776" s="9">
        <f t="shared" si="73"/>
        <v>4.75</v>
      </c>
      <c r="C776" s="9">
        <f t="shared" si="75"/>
        <v>4.25</v>
      </c>
      <c r="D776" s="8">
        <v>6235</v>
      </c>
      <c r="E776" t="s">
        <v>1939</v>
      </c>
      <c r="F776">
        <v>86</v>
      </c>
      <c r="G776" t="s">
        <v>25</v>
      </c>
      <c r="H776" t="s">
        <v>28</v>
      </c>
      <c r="O776">
        <v>4.25</v>
      </c>
      <c r="S776">
        <f>_xlfn.XLOOKUP(E776,'Facture Chronopost'!L:L,'Facture Chronopost'!AA:AA,"")</f>
        <v>0.5</v>
      </c>
      <c r="T776">
        <f>IF(COUNTIF('Bibliothèque transporteurs'!C:C,F776)=0,"inconnu",_xlfn.XLOOKUP(F776,'Bibliothèque transporteurs'!C:C,'Bibliothèque transporteurs'!A:A))</f>
        <v>86</v>
      </c>
      <c r="U776">
        <f>IF(OR(F776="6C",F776="6B"),_xlfn.XLOOKUP(E776,'Facture Chronopost'!L:L,'Facture Chronopost'!X:X),IF(OR(F776=17,F776=44),F776&amp;"_"&amp;H776,IF(COUNTIF('Bibliothèque transporteurs'!C:C,F776)=0,"inconnu",_xlfn.XLOOKUP(F776,'Bibliothèque transporteurs'!C:C,'Bibliothèque transporteurs'!B:B))))</f>
        <v>86</v>
      </c>
      <c r="V776" t="str">
        <f>IF(COUNTIF('Bibliothèque transporteurs'!C:C,F776)=0,"inconnu",_xlfn.XLOOKUP(F776,'Bibliothèque transporteurs'!C:C,'Bibliothèque transporteurs'!E:E))</f>
        <v>CHRONOPOST</v>
      </c>
      <c r="W776">
        <f t="shared" si="76"/>
        <v>4.75</v>
      </c>
      <c r="Y776" s="118">
        <f t="shared" si="74"/>
        <v>4.75</v>
      </c>
      <c r="Z776" s="118" t="str">
        <f t="shared" si="77"/>
        <v>OK</v>
      </c>
    </row>
    <row r="777" spans="1:26" x14ac:dyDescent="0.2">
      <c r="A777" s="9">
        <f t="shared" si="72"/>
        <v>4.9896423816797872</v>
      </c>
      <c r="B777" s="9">
        <f t="shared" si="73"/>
        <v>4.75</v>
      </c>
      <c r="C777" s="9">
        <f t="shared" si="75"/>
        <v>4.25</v>
      </c>
      <c r="D777" s="8">
        <v>6235</v>
      </c>
      <c r="E777" t="s">
        <v>1942</v>
      </c>
      <c r="F777">
        <v>86</v>
      </c>
      <c r="G777" t="s">
        <v>25</v>
      </c>
      <c r="H777" t="s">
        <v>28</v>
      </c>
      <c r="O777">
        <v>4.25</v>
      </c>
      <c r="S777">
        <f>_xlfn.XLOOKUP(E777,'Facture Chronopost'!L:L,'Facture Chronopost'!AA:AA,"")</f>
        <v>0.5</v>
      </c>
      <c r="T777">
        <f>IF(COUNTIF('Bibliothèque transporteurs'!C:C,F777)=0,"inconnu",_xlfn.XLOOKUP(F777,'Bibliothèque transporteurs'!C:C,'Bibliothèque transporteurs'!A:A))</f>
        <v>86</v>
      </c>
      <c r="U777">
        <f>IF(OR(F777="6C",F777="6B"),_xlfn.XLOOKUP(E777,'Facture Chronopost'!L:L,'Facture Chronopost'!X:X),IF(OR(F777=17,F777=44),F777&amp;"_"&amp;H777,IF(COUNTIF('Bibliothèque transporteurs'!C:C,F777)=0,"inconnu",_xlfn.XLOOKUP(F777,'Bibliothèque transporteurs'!C:C,'Bibliothèque transporteurs'!B:B))))</f>
        <v>86</v>
      </c>
      <c r="V777" t="str">
        <f>IF(COUNTIF('Bibliothèque transporteurs'!C:C,F777)=0,"inconnu",_xlfn.XLOOKUP(F777,'Bibliothèque transporteurs'!C:C,'Bibliothèque transporteurs'!E:E))</f>
        <v>CHRONOPOST</v>
      </c>
      <c r="W777">
        <f t="shared" si="76"/>
        <v>4.75</v>
      </c>
      <c r="Y777" s="118">
        <f t="shared" si="74"/>
        <v>4.75</v>
      </c>
      <c r="Z777" s="118" t="str">
        <f t="shared" si="77"/>
        <v>OK</v>
      </c>
    </row>
    <row r="778" spans="1:26" x14ac:dyDescent="0.2">
      <c r="A778" s="9">
        <f t="shared" si="72"/>
        <v>4.9896423816797872</v>
      </c>
      <c r="B778" s="9">
        <f t="shared" si="73"/>
        <v>4.75</v>
      </c>
      <c r="C778" s="9">
        <f t="shared" si="75"/>
        <v>4.25</v>
      </c>
      <c r="D778" s="8">
        <v>6235</v>
      </c>
      <c r="E778" t="s">
        <v>1925</v>
      </c>
      <c r="F778">
        <v>86</v>
      </c>
      <c r="G778" t="s">
        <v>25</v>
      </c>
      <c r="H778" t="s">
        <v>28</v>
      </c>
      <c r="O778">
        <v>4.25</v>
      </c>
      <c r="S778">
        <f>_xlfn.XLOOKUP(E778,'Facture Chronopost'!L:L,'Facture Chronopost'!AA:AA,"")</f>
        <v>0.5</v>
      </c>
      <c r="T778">
        <f>IF(COUNTIF('Bibliothèque transporteurs'!C:C,F778)=0,"inconnu",_xlfn.XLOOKUP(F778,'Bibliothèque transporteurs'!C:C,'Bibliothèque transporteurs'!A:A))</f>
        <v>86</v>
      </c>
      <c r="U778">
        <f>IF(OR(F778="6C",F778="6B"),_xlfn.XLOOKUP(E778,'Facture Chronopost'!L:L,'Facture Chronopost'!X:X),IF(OR(F778=17,F778=44),F778&amp;"_"&amp;H778,IF(COUNTIF('Bibliothèque transporteurs'!C:C,F778)=0,"inconnu",_xlfn.XLOOKUP(F778,'Bibliothèque transporteurs'!C:C,'Bibliothèque transporteurs'!B:B))))</f>
        <v>86</v>
      </c>
      <c r="V778" t="str">
        <f>IF(COUNTIF('Bibliothèque transporteurs'!C:C,F778)=0,"inconnu",_xlfn.XLOOKUP(F778,'Bibliothèque transporteurs'!C:C,'Bibliothèque transporteurs'!E:E))</f>
        <v>CHRONOPOST</v>
      </c>
      <c r="W778">
        <f t="shared" si="76"/>
        <v>4.75</v>
      </c>
      <c r="Y778" s="118">
        <f t="shared" si="74"/>
        <v>4.75</v>
      </c>
      <c r="Z778" s="118" t="str">
        <f t="shared" si="77"/>
        <v>OK</v>
      </c>
    </row>
    <row r="779" spans="1:26" x14ac:dyDescent="0.2">
      <c r="A779" s="9">
        <f t="shared" ref="A779:A842" si="78">C779/SUM(C:C)*(SUM(C:C)+$X$2)</f>
        <v>11.693373675654279</v>
      </c>
      <c r="B779" s="9">
        <f t="shared" ref="B779:B842" si="79">C779/SUM(C:C)*(SUM(C:C)+SUM($N$3:$O$7))+S779</f>
        <v>10.46</v>
      </c>
      <c r="C779" s="9">
        <f t="shared" si="75"/>
        <v>9.9600000000000009</v>
      </c>
      <c r="D779" s="8">
        <v>9512</v>
      </c>
      <c r="E779" t="s">
        <v>1914</v>
      </c>
      <c r="F779">
        <v>86</v>
      </c>
      <c r="G779" t="s">
        <v>25</v>
      </c>
      <c r="H779" t="s">
        <v>28</v>
      </c>
      <c r="O779">
        <v>4.96</v>
      </c>
      <c r="Q779">
        <v>5</v>
      </c>
      <c r="S779">
        <f>_xlfn.XLOOKUP(E779,'Facture Chronopost'!L:L,'Facture Chronopost'!AA:AA,"")</f>
        <v>0.5</v>
      </c>
      <c r="T779">
        <f>IF(COUNTIF('Bibliothèque transporteurs'!C:C,F779)=0,"inconnu",_xlfn.XLOOKUP(F779,'Bibliothèque transporteurs'!C:C,'Bibliothèque transporteurs'!A:A))</f>
        <v>86</v>
      </c>
      <c r="U779">
        <f>IF(OR(F779="6C",F779="6B"),_xlfn.XLOOKUP(E779,'Facture Chronopost'!L:L,'Facture Chronopost'!X:X),IF(OR(F779=17,F779=44),F779&amp;"_"&amp;H779,IF(COUNTIF('Bibliothèque transporteurs'!C:C,F779)=0,"inconnu",_xlfn.XLOOKUP(F779,'Bibliothèque transporteurs'!C:C,'Bibliothèque transporteurs'!B:B))))</f>
        <v>86</v>
      </c>
      <c r="V779" t="str">
        <f>IF(COUNTIF('Bibliothèque transporteurs'!C:C,F779)=0,"inconnu",_xlfn.XLOOKUP(F779,'Bibliothèque transporteurs'!C:C,'Bibliothèque transporteurs'!E:E))</f>
        <v>CHRONOPOST</v>
      </c>
      <c r="W779">
        <f t="shared" si="76"/>
        <v>5.21</v>
      </c>
      <c r="Y779" s="118">
        <f t="shared" ref="Y779:Y842" si="80">ROUNDUP(B779,2)-M779-L779-N779-J779-K779-I779-Q779</f>
        <v>5.4600000000000009</v>
      </c>
      <c r="Z779" s="118" t="str">
        <f t="shared" si="77"/>
        <v>Non</v>
      </c>
    </row>
    <row r="780" spans="1:26" x14ac:dyDescent="0.2">
      <c r="A780" s="9">
        <f t="shared" si="78"/>
        <v>6.9033169892416817</v>
      </c>
      <c r="B780" s="9">
        <f t="shared" si="79"/>
        <v>6.38</v>
      </c>
      <c r="C780" s="9">
        <f t="shared" si="75"/>
        <v>5.88</v>
      </c>
      <c r="D780" s="8">
        <v>6235</v>
      </c>
      <c r="E780" t="s">
        <v>1957</v>
      </c>
      <c r="F780">
        <v>86</v>
      </c>
      <c r="G780" t="s">
        <v>25</v>
      </c>
      <c r="H780" t="s">
        <v>28</v>
      </c>
      <c r="O780">
        <v>5.88</v>
      </c>
      <c r="S780">
        <f>_xlfn.XLOOKUP(E780,'Facture Chronopost'!L:L,'Facture Chronopost'!AA:AA,"")</f>
        <v>0.5</v>
      </c>
      <c r="T780">
        <f>IF(COUNTIF('Bibliothèque transporteurs'!C:C,F780)=0,"inconnu",_xlfn.XLOOKUP(F780,'Bibliothèque transporteurs'!C:C,'Bibliothèque transporteurs'!A:A))</f>
        <v>86</v>
      </c>
      <c r="U780">
        <f>IF(OR(F780="6C",F780="6B"),_xlfn.XLOOKUP(E780,'Facture Chronopost'!L:L,'Facture Chronopost'!X:X),IF(OR(F780=17,F780=44),F780&amp;"_"&amp;H780,IF(COUNTIF('Bibliothèque transporteurs'!C:C,F780)=0,"inconnu",_xlfn.XLOOKUP(F780,'Bibliothèque transporteurs'!C:C,'Bibliothèque transporteurs'!B:B))))</f>
        <v>86</v>
      </c>
      <c r="V780" t="str">
        <f>IF(COUNTIF('Bibliothèque transporteurs'!C:C,F780)=0,"inconnu",_xlfn.XLOOKUP(F780,'Bibliothèque transporteurs'!C:C,'Bibliothèque transporteurs'!E:E))</f>
        <v>CHRONOPOST</v>
      </c>
      <c r="W780">
        <f t="shared" si="76"/>
        <v>6.38</v>
      </c>
      <c r="Y780" s="118">
        <f t="shared" si="80"/>
        <v>6.38</v>
      </c>
      <c r="Z780" s="118" t="str">
        <f t="shared" si="77"/>
        <v>OK</v>
      </c>
    </row>
    <row r="781" spans="1:26" x14ac:dyDescent="0.2">
      <c r="A781" s="9">
        <f t="shared" si="78"/>
        <v>6.9033169892416817</v>
      </c>
      <c r="B781" s="9">
        <f t="shared" si="79"/>
        <v>6.38</v>
      </c>
      <c r="C781" s="9">
        <f t="shared" si="75"/>
        <v>5.88</v>
      </c>
      <c r="D781" s="8">
        <v>6235</v>
      </c>
      <c r="E781" t="s">
        <v>1955</v>
      </c>
      <c r="F781">
        <v>86</v>
      </c>
      <c r="G781" t="s">
        <v>25</v>
      </c>
      <c r="H781" t="s">
        <v>28</v>
      </c>
      <c r="O781">
        <v>5.88</v>
      </c>
      <c r="S781">
        <f>_xlfn.XLOOKUP(E781,'Facture Chronopost'!L:L,'Facture Chronopost'!AA:AA,"")</f>
        <v>0.5</v>
      </c>
      <c r="T781">
        <f>IF(COUNTIF('Bibliothèque transporteurs'!C:C,F781)=0,"inconnu",_xlfn.XLOOKUP(F781,'Bibliothèque transporteurs'!C:C,'Bibliothèque transporteurs'!A:A))</f>
        <v>86</v>
      </c>
      <c r="U781">
        <f>IF(OR(F781="6C",F781="6B"),_xlfn.XLOOKUP(E781,'Facture Chronopost'!L:L,'Facture Chronopost'!X:X),IF(OR(F781=17,F781=44),F781&amp;"_"&amp;H781,IF(COUNTIF('Bibliothèque transporteurs'!C:C,F781)=0,"inconnu",_xlfn.XLOOKUP(F781,'Bibliothèque transporteurs'!C:C,'Bibliothèque transporteurs'!B:B))))</f>
        <v>86</v>
      </c>
      <c r="V781" t="str">
        <f>IF(COUNTIF('Bibliothèque transporteurs'!C:C,F781)=0,"inconnu",_xlfn.XLOOKUP(F781,'Bibliothèque transporteurs'!C:C,'Bibliothèque transporteurs'!E:E))</f>
        <v>CHRONOPOST</v>
      </c>
      <c r="W781">
        <f t="shared" si="76"/>
        <v>6.38</v>
      </c>
      <c r="Y781" s="118">
        <f t="shared" si="80"/>
        <v>6.38</v>
      </c>
      <c r="Z781" s="118" t="str">
        <f t="shared" si="77"/>
        <v>OK</v>
      </c>
    </row>
    <row r="782" spans="1:26" x14ac:dyDescent="0.2">
      <c r="A782" s="9">
        <f t="shared" si="78"/>
        <v>3.7216861999823352</v>
      </c>
      <c r="B782" s="9">
        <f t="shared" si="79"/>
        <v>3.25</v>
      </c>
      <c r="C782" s="9">
        <f t="shared" ref="C782:C845" si="81">SUM(I782:Q782)-N782-P782</f>
        <v>3.17</v>
      </c>
      <c r="D782" s="8">
        <v>6235</v>
      </c>
      <c r="E782" t="s">
        <v>2733</v>
      </c>
      <c r="F782" t="s">
        <v>189</v>
      </c>
      <c r="G782" t="s">
        <v>25</v>
      </c>
      <c r="H782" t="s">
        <v>28</v>
      </c>
      <c r="O782">
        <v>3.17</v>
      </c>
      <c r="S782">
        <f>_xlfn.XLOOKUP(E782,'Facture Chronopost'!L:L,'Facture Chronopost'!AA:AA,"")</f>
        <v>0.08</v>
      </c>
      <c r="T782" t="str">
        <f>IF(COUNTIF('Bibliothèque transporteurs'!C:C,F782)=0,"inconnu",_xlfn.XLOOKUP(F782,'Bibliothèque transporteurs'!C:C,'Bibliothèque transporteurs'!A:A))</f>
        <v>5Y</v>
      </c>
      <c r="U782" t="str">
        <f>IF(OR(F782="6C",F782="6B"),_xlfn.XLOOKUP(E782,'Facture Chronopost'!L:L,'Facture Chronopost'!X:X),IF(OR(F782=17,F782=44),F782&amp;"_"&amp;H782,IF(COUNTIF('Bibliothèque transporteurs'!C:C,F782)=0,"inconnu",_xlfn.XLOOKUP(F782,'Bibliothèque transporteurs'!C:C,'Bibliothèque transporteurs'!B:B))))</f>
        <v>5Y</v>
      </c>
      <c r="V782" t="str">
        <f>IF(COUNTIF('Bibliothèque transporteurs'!C:C,F782)=0,"inconnu",_xlfn.XLOOKUP(F782,'Bibliothèque transporteurs'!C:C,'Bibliothèque transporteurs'!E:E))</f>
        <v>CHRONO_2SHOP</v>
      </c>
      <c r="W782">
        <f t="shared" si="76"/>
        <v>3.25</v>
      </c>
      <c r="Y782" s="118">
        <f t="shared" si="80"/>
        <v>3.25</v>
      </c>
      <c r="Z782" s="118" t="str">
        <f t="shared" si="77"/>
        <v>OK</v>
      </c>
    </row>
    <row r="783" spans="1:26" x14ac:dyDescent="0.2">
      <c r="A783" s="9">
        <f t="shared" si="78"/>
        <v>4.097376920485285</v>
      </c>
      <c r="B783" s="9">
        <f t="shared" si="79"/>
        <v>3.5700000000000007</v>
      </c>
      <c r="C783" s="9">
        <f t="shared" si="81"/>
        <v>3.49</v>
      </c>
      <c r="D783" s="8">
        <v>6235</v>
      </c>
      <c r="E783" t="s">
        <v>2736</v>
      </c>
      <c r="F783" t="s">
        <v>189</v>
      </c>
      <c r="G783" t="s">
        <v>25</v>
      </c>
      <c r="H783" t="s">
        <v>28</v>
      </c>
      <c r="O783">
        <v>3.49</v>
      </c>
      <c r="S783">
        <f>_xlfn.XLOOKUP(E783,'Facture Chronopost'!L:L,'Facture Chronopost'!AA:AA,"")</f>
        <v>0.08</v>
      </c>
      <c r="T783" t="str">
        <f>IF(COUNTIF('Bibliothèque transporteurs'!C:C,F783)=0,"inconnu",_xlfn.XLOOKUP(F783,'Bibliothèque transporteurs'!C:C,'Bibliothèque transporteurs'!A:A))</f>
        <v>5Y</v>
      </c>
      <c r="U783" t="str">
        <f>IF(OR(F783="6C",F783="6B"),_xlfn.XLOOKUP(E783,'Facture Chronopost'!L:L,'Facture Chronopost'!X:X),IF(OR(F783=17,F783=44),F783&amp;"_"&amp;H783,IF(COUNTIF('Bibliothèque transporteurs'!C:C,F783)=0,"inconnu",_xlfn.XLOOKUP(F783,'Bibliothèque transporteurs'!C:C,'Bibliothèque transporteurs'!B:B))))</f>
        <v>5Y</v>
      </c>
      <c r="V783" t="str">
        <f>IF(COUNTIF('Bibliothèque transporteurs'!C:C,F783)=0,"inconnu",_xlfn.XLOOKUP(F783,'Bibliothèque transporteurs'!C:C,'Bibliothèque transporteurs'!E:E))</f>
        <v>CHRONO_2SHOP</v>
      </c>
      <c r="W783">
        <f t="shared" ref="W783:W846" si="82">IF(T783="FR_2SHOP",O783,IF(O783=0,0,ROUNDUP(O783/C783*B783,2)))</f>
        <v>3.57</v>
      </c>
      <c r="Y783" s="118">
        <f t="shared" si="80"/>
        <v>3.57</v>
      </c>
      <c r="Z783" s="118" t="str">
        <f t="shared" si="77"/>
        <v>OK</v>
      </c>
    </row>
    <row r="784" spans="1:26" x14ac:dyDescent="0.2">
      <c r="A784" s="9">
        <f t="shared" si="78"/>
        <v>3.6042828498251636</v>
      </c>
      <c r="B784" s="9">
        <f t="shared" si="79"/>
        <v>3.1499999999999995</v>
      </c>
      <c r="C784" s="9">
        <f t="shared" si="81"/>
        <v>3.07</v>
      </c>
      <c r="D784" s="8">
        <v>6235</v>
      </c>
      <c r="E784" t="s">
        <v>2742</v>
      </c>
      <c r="F784" t="s">
        <v>189</v>
      </c>
      <c r="G784" t="s">
        <v>25</v>
      </c>
      <c r="H784" t="s">
        <v>28</v>
      </c>
      <c r="O784">
        <v>3.07</v>
      </c>
      <c r="S784">
        <f>_xlfn.XLOOKUP(E784,'Facture Chronopost'!L:L,'Facture Chronopost'!AA:AA,"")</f>
        <v>0.08</v>
      </c>
      <c r="T784" t="str">
        <f>IF(COUNTIF('Bibliothèque transporteurs'!C:C,F784)=0,"inconnu",_xlfn.XLOOKUP(F784,'Bibliothèque transporteurs'!C:C,'Bibliothèque transporteurs'!A:A))</f>
        <v>5Y</v>
      </c>
      <c r="U784" t="str">
        <f>IF(OR(F784="6C",F784="6B"),_xlfn.XLOOKUP(E784,'Facture Chronopost'!L:L,'Facture Chronopost'!X:X),IF(OR(F784=17,F784=44),F784&amp;"_"&amp;H784,IF(COUNTIF('Bibliothèque transporteurs'!C:C,F784)=0,"inconnu",_xlfn.XLOOKUP(F784,'Bibliothèque transporteurs'!C:C,'Bibliothèque transporteurs'!B:B))))</f>
        <v>5Y</v>
      </c>
      <c r="V784" t="str">
        <f>IF(COUNTIF('Bibliothèque transporteurs'!C:C,F784)=0,"inconnu",_xlfn.XLOOKUP(F784,'Bibliothèque transporteurs'!C:C,'Bibliothèque transporteurs'!E:E))</f>
        <v>CHRONO_2SHOP</v>
      </c>
      <c r="W784">
        <f t="shared" si="82"/>
        <v>3.15</v>
      </c>
      <c r="Y784" s="118">
        <f t="shared" si="80"/>
        <v>3.15</v>
      </c>
      <c r="Z784" s="118" t="str">
        <f t="shared" si="77"/>
        <v>OK</v>
      </c>
    </row>
    <row r="785" spans="1:26" x14ac:dyDescent="0.2">
      <c r="A785" s="9">
        <f t="shared" si="78"/>
        <v>3.7216861999823352</v>
      </c>
      <c r="B785" s="9">
        <f t="shared" si="79"/>
        <v>3.25</v>
      </c>
      <c r="C785" s="9">
        <f t="shared" si="81"/>
        <v>3.17</v>
      </c>
      <c r="D785" s="8">
        <v>6235</v>
      </c>
      <c r="E785" t="s">
        <v>2745</v>
      </c>
      <c r="F785" t="s">
        <v>189</v>
      </c>
      <c r="G785" t="s">
        <v>25</v>
      </c>
      <c r="H785" t="s">
        <v>28</v>
      </c>
      <c r="O785">
        <v>3.17</v>
      </c>
      <c r="S785">
        <f>_xlfn.XLOOKUP(E785,'Facture Chronopost'!L:L,'Facture Chronopost'!AA:AA,"")</f>
        <v>0.08</v>
      </c>
      <c r="T785" t="str">
        <f>IF(COUNTIF('Bibliothèque transporteurs'!C:C,F785)=0,"inconnu",_xlfn.XLOOKUP(F785,'Bibliothèque transporteurs'!C:C,'Bibliothèque transporteurs'!A:A))</f>
        <v>5Y</v>
      </c>
      <c r="U785" t="str">
        <f>IF(OR(F785="6C",F785="6B"),_xlfn.XLOOKUP(E785,'Facture Chronopost'!L:L,'Facture Chronopost'!X:X),IF(OR(F785=17,F785=44),F785&amp;"_"&amp;H785,IF(COUNTIF('Bibliothèque transporteurs'!C:C,F785)=0,"inconnu",_xlfn.XLOOKUP(F785,'Bibliothèque transporteurs'!C:C,'Bibliothèque transporteurs'!B:B))))</f>
        <v>5Y</v>
      </c>
      <c r="V785" t="str">
        <f>IF(COUNTIF('Bibliothèque transporteurs'!C:C,F785)=0,"inconnu",_xlfn.XLOOKUP(F785,'Bibliothèque transporteurs'!C:C,'Bibliothèque transporteurs'!E:E))</f>
        <v>CHRONO_2SHOP</v>
      </c>
      <c r="W785">
        <f t="shared" si="82"/>
        <v>3.25</v>
      </c>
      <c r="Y785" s="118">
        <f t="shared" si="80"/>
        <v>3.25</v>
      </c>
      <c r="Z785" s="118" t="str">
        <f t="shared" si="77"/>
        <v>OK</v>
      </c>
    </row>
    <row r="786" spans="1:26" x14ac:dyDescent="0.2">
      <c r="A786" s="9">
        <f t="shared" si="78"/>
        <v>3.6042828498251636</v>
      </c>
      <c r="B786" s="9">
        <f t="shared" si="79"/>
        <v>3.1499999999999995</v>
      </c>
      <c r="C786" s="9">
        <f t="shared" si="81"/>
        <v>3.07</v>
      </c>
      <c r="D786" s="8">
        <v>6235</v>
      </c>
      <c r="E786" t="s">
        <v>2739</v>
      </c>
      <c r="F786" t="s">
        <v>189</v>
      </c>
      <c r="G786" t="s">
        <v>25</v>
      </c>
      <c r="H786" t="s">
        <v>28</v>
      </c>
      <c r="O786">
        <v>3.07</v>
      </c>
      <c r="S786">
        <f>_xlfn.XLOOKUP(E786,'Facture Chronopost'!L:L,'Facture Chronopost'!AA:AA,"")</f>
        <v>0.08</v>
      </c>
      <c r="T786" t="str">
        <f>IF(COUNTIF('Bibliothèque transporteurs'!C:C,F786)=0,"inconnu",_xlfn.XLOOKUP(F786,'Bibliothèque transporteurs'!C:C,'Bibliothèque transporteurs'!A:A))</f>
        <v>5Y</v>
      </c>
      <c r="U786" t="str">
        <f>IF(OR(F786="6C",F786="6B"),_xlfn.XLOOKUP(E786,'Facture Chronopost'!L:L,'Facture Chronopost'!X:X),IF(OR(F786=17,F786=44),F786&amp;"_"&amp;H786,IF(COUNTIF('Bibliothèque transporteurs'!C:C,F786)=0,"inconnu",_xlfn.XLOOKUP(F786,'Bibliothèque transporteurs'!C:C,'Bibliothèque transporteurs'!B:B))))</f>
        <v>5Y</v>
      </c>
      <c r="V786" t="str">
        <f>IF(COUNTIF('Bibliothèque transporteurs'!C:C,F786)=0,"inconnu",_xlfn.XLOOKUP(F786,'Bibliothèque transporteurs'!C:C,'Bibliothèque transporteurs'!E:E))</f>
        <v>CHRONO_2SHOP</v>
      </c>
      <c r="W786">
        <f t="shared" si="82"/>
        <v>3.15</v>
      </c>
      <c r="Y786" s="118">
        <f t="shared" si="80"/>
        <v>3.15</v>
      </c>
      <c r="Z786" s="118" t="str">
        <f t="shared" si="77"/>
        <v>OK</v>
      </c>
    </row>
    <row r="787" spans="1:26" x14ac:dyDescent="0.2">
      <c r="A787" s="9">
        <f t="shared" si="78"/>
        <v>3.7216861999823352</v>
      </c>
      <c r="B787" s="9">
        <f t="shared" si="79"/>
        <v>3.25</v>
      </c>
      <c r="C787" s="9">
        <f t="shared" si="81"/>
        <v>3.17</v>
      </c>
      <c r="D787" s="8">
        <v>6235</v>
      </c>
      <c r="E787" t="s">
        <v>2749</v>
      </c>
      <c r="F787" t="s">
        <v>189</v>
      </c>
      <c r="G787" t="s">
        <v>25</v>
      </c>
      <c r="H787" t="s">
        <v>28</v>
      </c>
      <c r="O787">
        <v>3.17</v>
      </c>
      <c r="S787">
        <f>_xlfn.XLOOKUP(E787,'Facture Chronopost'!L:L,'Facture Chronopost'!AA:AA,"")</f>
        <v>0.08</v>
      </c>
      <c r="T787" t="str">
        <f>IF(COUNTIF('Bibliothèque transporteurs'!C:C,F787)=0,"inconnu",_xlfn.XLOOKUP(F787,'Bibliothèque transporteurs'!C:C,'Bibliothèque transporteurs'!A:A))</f>
        <v>5Y</v>
      </c>
      <c r="U787" t="str">
        <f>IF(OR(F787="6C",F787="6B"),_xlfn.XLOOKUP(E787,'Facture Chronopost'!L:L,'Facture Chronopost'!X:X),IF(OR(F787=17,F787=44),F787&amp;"_"&amp;H787,IF(COUNTIF('Bibliothèque transporteurs'!C:C,F787)=0,"inconnu",_xlfn.XLOOKUP(F787,'Bibliothèque transporteurs'!C:C,'Bibliothèque transporteurs'!B:B))))</f>
        <v>5Y</v>
      </c>
      <c r="V787" t="str">
        <f>IF(COUNTIF('Bibliothèque transporteurs'!C:C,F787)=0,"inconnu",_xlfn.XLOOKUP(F787,'Bibliothèque transporteurs'!C:C,'Bibliothèque transporteurs'!E:E))</f>
        <v>CHRONO_2SHOP</v>
      </c>
      <c r="W787">
        <f t="shared" si="82"/>
        <v>3.25</v>
      </c>
      <c r="Y787" s="118">
        <f t="shared" si="80"/>
        <v>3.25</v>
      </c>
      <c r="Z787" s="118" t="str">
        <f t="shared" si="77"/>
        <v>OK</v>
      </c>
    </row>
    <row r="788" spans="1:26" x14ac:dyDescent="0.2">
      <c r="A788" s="9">
        <f t="shared" si="78"/>
        <v>3.6042828498251636</v>
      </c>
      <c r="B788" s="9">
        <f t="shared" si="79"/>
        <v>3.1499999999999995</v>
      </c>
      <c r="C788" s="9">
        <f t="shared" si="81"/>
        <v>3.07</v>
      </c>
      <c r="D788" s="8">
        <v>6235</v>
      </c>
      <c r="E788" t="s">
        <v>2747</v>
      </c>
      <c r="F788" t="s">
        <v>189</v>
      </c>
      <c r="G788" t="s">
        <v>25</v>
      </c>
      <c r="H788" t="s">
        <v>28</v>
      </c>
      <c r="O788">
        <v>3.07</v>
      </c>
      <c r="S788">
        <f>_xlfn.XLOOKUP(E788,'Facture Chronopost'!L:L,'Facture Chronopost'!AA:AA,"")</f>
        <v>0.08</v>
      </c>
      <c r="T788" t="str">
        <f>IF(COUNTIF('Bibliothèque transporteurs'!C:C,F788)=0,"inconnu",_xlfn.XLOOKUP(F788,'Bibliothèque transporteurs'!C:C,'Bibliothèque transporteurs'!A:A))</f>
        <v>5Y</v>
      </c>
      <c r="U788" t="str">
        <f>IF(OR(F788="6C",F788="6B"),_xlfn.XLOOKUP(E788,'Facture Chronopost'!L:L,'Facture Chronopost'!X:X),IF(OR(F788=17,F788=44),F788&amp;"_"&amp;H788,IF(COUNTIF('Bibliothèque transporteurs'!C:C,F788)=0,"inconnu",_xlfn.XLOOKUP(F788,'Bibliothèque transporteurs'!C:C,'Bibliothèque transporteurs'!B:B))))</f>
        <v>5Y</v>
      </c>
      <c r="V788" t="str">
        <f>IF(COUNTIF('Bibliothèque transporteurs'!C:C,F788)=0,"inconnu",_xlfn.XLOOKUP(F788,'Bibliothèque transporteurs'!C:C,'Bibliothèque transporteurs'!E:E))</f>
        <v>CHRONO_2SHOP</v>
      </c>
      <c r="W788">
        <f t="shared" si="82"/>
        <v>3.15</v>
      </c>
      <c r="Y788" s="118">
        <f t="shared" si="80"/>
        <v>3.15</v>
      </c>
      <c r="Z788" s="118" t="str">
        <f t="shared" si="77"/>
        <v>OK</v>
      </c>
    </row>
    <row r="789" spans="1:26" x14ac:dyDescent="0.2">
      <c r="A789" s="9">
        <f t="shared" si="78"/>
        <v>3.6042828498251636</v>
      </c>
      <c r="B789" s="9">
        <f t="shared" si="79"/>
        <v>3.1499999999999995</v>
      </c>
      <c r="C789" s="9">
        <f t="shared" si="81"/>
        <v>3.07</v>
      </c>
      <c r="D789" s="8">
        <v>6235</v>
      </c>
      <c r="E789" t="s">
        <v>2761</v>
      </c>
      <c r="F789" t="s">
        <v>189</v>
      </c>
      <c r="G789" t="s">
        <v>25</v>
      </c>
      <c r="H789" t="s">
        <v>28</v>
      </c>
      <c r="O789">
        <v>3.07</v>
      </c>
      <c r="S789">
        <f>_xlfn.XLOOKUP(E789,'Facture Chronopost'!L:L,'Facture Chronopost'!AA:AA,"")</f>
        <v>0.08</v>
      </c>
      <c r="T789" t="str">
        <f>IF(COUNTIF('Bibliothèque transporteurs'!C:C,F789)=0,"inconnu",_xlfn.XLOOKUP(F789,'Bibliothèque transporteurs'!C:C,'Bibliothèque transporteurs'!A:A))</f>
        <v>5Y</v>
      </c>
      <c r="U789" t="str">
        <f>IF(OR(F789="6C",F789="6B"),_xlfn.XLOOKUP(E789,'Facture Chronopost'!L:L,'Facture Chronopost'!X:X),IF(OR(F789=17,F789=44),F789&amp;"_"&amp;H789,IF(COUNTIF('Bibliothèque transporteurs'!C:C,F789)=0,"inconnu",_xlfn.XLOOKUP(F789,'Bibliothèque transporteurs'!C:C,'Bibliothèque transporteurs'!B:B))))</f>
        <v>5Y</v>
      </c>
      <c r="V789" t="str">
        <f>IF(COUNTIF('Bibliothèque transporteurs'!C:C,F789)=0,"inconnu",_xlfn.XLOOKUP(F789,'Bibliothèque transporteurs'!C:C,'Bibliothèque transporteurs'!E:E))</f>
        <v>CHRONO_2SHOP</v>
      </c>
      <c r="W789">
        <f t="shared" si="82"/>
        <v>3.15</v>
      </c>
      <c r="Y789" s="118">
        <f t="shared" si="80"/>
        <v>3.15</v>
      </c>
      <c r="Z789" s="118" t="str">
        <f t="shared" si="77"/>
        <v>OK</v>
      </c>
    </row>
    <row r="790" spans="1:26" x14ac:dyDescent="0.2">
      <c r="A790" s="9">
        <f t="shared" si="78"/>
        <v>3.7216861999823352</v>
      </c>
      <c r="B790" s="9">
        <f t="shared" si="79"/>
        <v>3.25</v>
      </c>
      <c r="C790" s="9">
        <f t="shared" si="81"/>
        <v>3.17</v>
      </c>
      <c r="D790" s="8">
        <v>6235</v>
      </c>
      <c r="E790" t="s">
        <v>2752</v>
      </c>
      <c r="F790" t="s">
        <v>189</v>
      </c>
      <c r="G790" t="s">
        <v>25</v>
      </c>
      <c r="H790" t="s">
        <v>28</v>
      </c>
      <c r="O790">
        <v>3.17</v>
      </c>
      <c r="S790">
        <f>_xlfn.XLOOKUP(E790,'Facture Chronopost'!L:L,'Facture Chronopost'!AA:AA,"")</f>
        <v>0.08</v>
      </c>
      <c r="T790" t="str">
        <f>IF(COUNTIF('Bibliothèque transporteurs'!C:C,F790)=0,"inconnu",_xlfn.XLOOKUP(F790,'Bibliothèque transporteurs'!C:C,'Bibliothèque transporteurs'!A:A))</f>
        <v>5Y</v>
      </c>
      <c r="U790" t="str">
        <f>IF(OR(F790="6C",F790="6B"),_xlfn.XLOOKUP(E790,'Facture Chronopost'!L:L,'Facture Chronopost'!X:X),IF(OR(F790=17,F790=44),F790&amp;"_"&amp;H790,IF(COUNTIF('Bibliothèque transporteurs'!C:C,F790)=0,"inconnu",_xlfn.XLOOKUP(F790,'Bibliothèque transporteurs'!C:C,'Bibliothèque transporteurs'!B:B))))</f>
        <v>5Y</v>
      </c>
      <c r="V790" t="str">
        <f>IF(COUNTIF('Bibliothèque transporteurs'!C:C,F790)=0,"inconnu",_xlfn.XLOOKUP(F790,'Bibliothèque transporteurs'!C:C,'Bibliothèque transporteurs'!E:E))</f>
        <v>CHRONO_2SHOP</v>
      </c>
      <c r="W790">
        <f t="shared" si="82"/>
        <v>3.25</v>
      </c>
      <c r="Y790" s="118">
        <f t="shared" si="80"/>
        <v>3.25</v>
      </c>
      <c r="Z790" s="118" t="str">
        <f t="shared" si="77"/>
        <v>OK</v>
      </c>
    </row>
    <row r="791" spans="1:26" x14ac:dyDescent="0.2">
      <c r="A791" s="9">
        <f t="shared" si="78"/>
        <v>3.6042828498251636</v>
      </c>
      <c r="B791" s="9">
        <f t="shared" si="79"/>
        <v>3.1499999999999995</v>
      </c>
      <c r="C791" s="9">
        <f t="shared" si="81"/>
        <v>3.07</v>
      </c>
      <c r="D791" s="8">
        <v>6235</v>
      </c>
      <c r="E791" t="s">
        <v>2755</v>
      </c>
      <c r="F791" t="s">
        <v>189</v>
      </c>
      <c r="G791" t="s">
        <v>25</v>
      </c>
      <c r="H791" t="s">
        <v>28</v>
      </c>
      <c r="O791">
        <v>3.07</v>
      </c>
      <c r="S791">
        <f>_xlfn.XLOOKUP(E791,'Facture Chronopost'!L:L,'Facture Chronopost'!AA:AA,"")</f>
        <v>0.08</v>
      </c>
      <c r="T791" t="str">
        <f>IF(COUNTIF('Bibliothèque transporteurs'!C:C,F791)=0,"inconnu",_xlfn.XLOOKUP(F791,'Bibliothèque transporteurs'!C:C,'Bibliothèque transporteurs'!A:A))</f>
        <v>5Y</v>
      </c>
      <c r="U791" t="str">
        <f>IF(OR(F791="6C",F791="6B"),_xlfn.XLOOKUP(E791,'Facture Chronopost'!L:L,'Facture Chronopost'!X:X),IF(OR(F791=17,F791=44),F791&amp;"_"&amp;H791,IF(COUNTIF('Bibliothèque transporteurs'!C:C,F791)=0,"inconnu",_xlfn.XLOOKUP(F791,'Bibliothèque transporteurs'!C:C,'Bibliothèque transporteurs'!B:B))))</f>
        <v>5Y</v>
      </c>
      <c r="V791" t="str">
        <f>IF(COUNTIF('Bibliothèque transporteurs'!C:C,F791)=0,"inconnu",_xlfn.XLOOKUP(F791,'Bibliothèque transporteurs'!C:C,'Bibliothèque transporteurs'!E:E))</f>
        <v>CHRONO_2SHOP</v>
      </c>
      <c r="W791">
        <f t="shared" si="82"/>
        <v>3.15</v>
      </c>
      <c r="Y791" s="118">
        <f t="shared" si="80"/>
        <v>3.15</v>
      </c>
      <c r="Z791" s="118" t="str">
        <f t="shared" si="77"/>
        <v>OK</v>
      </c>
    </row>
    <row r="792" spans="1:26" x14ac:dyDescent="0.2">
      <c r="A792" s="9">
        <f t="shared" si="78"/>
        <v>4.097376920485285</v>
      </c>
      <c r="B792" s="9">
        <f t="shared" si="79"/>
        <v>3.5700000000000007</v>
      </c>
      <c r="C792" s="9">
        <f t="shared" si="81"/>
        <v>3.49</v>
      </c>
      <c r="D792" s="8">
        <v>6235</v>
      </c>
      <c r="E792" t="s">
        <v>2758</v>
      </c>
      <c r="F792" t="s">
        <v>189</v>
      </c>
      <c r="G792" t="s">
        <v>25</v>
      </c>
      <c r="H792" t="s">
        <v>28</v>
      </c>
      <c r="O792">
        <v>3.49</v>
      </c>
      <c r="S792">
        <f>_xlfn.XLOOKUP(E792,'Facture Chronopost'!L:L,'Facture Chronopost'!AA:AA,"")</f>
        <v>0.08</v>
      </c>
      <c r="T792" t="str">
        <f>IF(COUNTIF('Bibliothèque transporteurs'!C:C,F792)=0,"inconnu",_xlfn.XLOOKUP(F792,'Bibliothèque transporteurs'!C:C,'Bibliothèque transporteurs'!A:A))</f>
        <v>5Y</v>
      </c>
      <c r="U792" t="str">
        <f>IF(OR(F792="6C",F792="6B"),_xlfn.XLOOKUP(E792,'Facture Chronopost'!L:L,'Facture Chronopost'!X:X),IF(OR(F792=17,F792=44),F792&amp;"_"&amp;H792,IF(COUNTIF('Bibliothèque transporteurs'!C:C,F792)=0,"inconnu",_xlfn.XLOOKUP(F792,'Bibliothèque transporteurs'!C:C,'Bibliothèque transporteurs'!B:B))))</f>
        <v>5Y</v>
      </c>
      <c r="V792" t="str">
        <f>IF(COUNTIF('Bibliothèque transporteurs'!C:C,F792)=0,"inconnu",_xlfn.XLOOKUP(F792,'Bibliothèque transporteurs'!C:C,'Bibliothèque transporteurs'!E:E))</f>
        <v>CHRONO_2SHOP</v>
      </c>
      <c r="W792">
        <f t="shared" si="82"/>
        <v>3.57</v>
      </c>
      <c r="Y792" s="118">
        <f t="shared" si="80"/>
        <v>3.57</v>
      </c>
      <c r="Z792" s="118" t="str">
        <f t="shared" si="77"/>
        <v>OK</v>
      </c>
    </row>
    <row r="793" spans="1:26" x14ac:dyDescent="0.2">
      <c r="A793" s="9">
        <f t="shared" si="78"/>
        <v>4.097376920485285</v>
      </c>
      <c r="B793" s="9">
        <f t="shared" si="79"/>
        <v>3.5700000000000007</v>
      </c>
      <c r="C793" s="9">
        <f t="shared" si="81"/>
        <v>3.49</v>
      </c>
      <c r="D793" s="8">
        <v>6235</v>
      </c>
      <c r="E793" t="s">
        <v>2773</v>
      </c>
      <c r="F793" t="s">
        <v>189</v>
      </c>
      <c r="G793" t="s">
        <v>25</v>
      </c>
      <c r="H793" t="s">
        <v>28</v>
      </c>
      <c r="O793">
        <v>3.49</v>
      </c>
      <c r="S793">
        <f>_xlfn.XLOOKUP(E793,'Facture Chronopost'!L:L,'Facture Chronopost'!AA:AA,"")</f>
        <v>0.08</v>
      </c>
      <c r="T793" t="str">
        <f>IF(COUNTIF('Bibliothèque transporteurs'!C:C,F793)=0,"inconnu",_xlfn.XLOOKUP(F793,'Bibliothèque transporteurs'!C:C,'Bibliothèque transporteurs'!A:A))</f>
        <v>5Y</v>
      </c>
      <c r="U793" t="str">
        <f>IF(OR(F793="6C",F793="6B"),_xlfn.XLOOKUP(E793,'Facture Chronopost'!L:L,'Facture Chronopost'!X:X),IF(OR(F793=17,F793=44),F793&amp;"_"&amp;H793,IF(COUNTIF('Bibliothèque transporteurs'!C:C,F793)=0,"inconnu",_xlfn.XLOOKUP(F793,'Bibliothèque transporteurs'!C:C,'Bibliothèque transporteurs'!B:B))))</f>
        <v>5Y</v>
      </c>
      <c r="V793" t="str">
        <f>IF(COUNTIF('Bibliothèque transporteurs'!C:C,F793)=0,"inconnu",_xlfn.XLOOKUP(F793,'Bibliothèque transporteurs'!C:C,'Bibliothèque transporteurs'!E:E))</f>
        <v>CHRONO_2SHOP</v>
      </c>
      <c r="W793">
        <f t="shared" si="82"/>
        <v>3.57</v>
      </c>
      <c r="Y793" s="118">
        <f t="shared" si="80"/>
        <v>3.57</v>
      </c>
      <c r="Z793" s="118" t="str">
        <f t="shared" si="77"/>
        <v>OK</v>
      </c>
    </row>
    <row r="794" spans="1:26" x14ac:dyDescent="0.2">
      <c r="A794" s="9">
        <f t="shared" si="78"/>
        <v>3.6042828498251636</v>
      </c>
      <c r="B794" s="9">
        <f t="shared" si="79"/>
        <v>3.1499999999999995</v>
      </c>
      <c r="C794" s="9">
        <f t="shared" si="81"/>
        <v>3.07</v>
      </c>
      <c r="D794" s="8">
        <v>6235</v>
      </c>
      <c r="E794" t="s">
        <v>2788</v>
      </c>
      <c r="F794" t="s">
        <v>189</v>
      </c>
      <c r="G794" t="s">
        <v>25</v>
      </c>
      <c r="H794" t="s">
        <v>28</v>
      </c>
      <c r="O794">
        <v>3.07</v>
      </c>
      <c r="S794">
        <f>_xlfn.XLOOKUP(E794,'Facture Chronopost'!L:L,'Facture Chronopost'!AA:AA,"")</f>
        <v>0.08</v>
      </c>
      <c r="T794" t="str">
        <f>IF(COUNTIF('Bibliothèque transporteurs'!C:C,F794)=0,"inconnu",_xlfn.XLOOKUP(F794,'Bibliothèque transporteurs'!C:C,'Bibliothèque transporteurs'!A:A))</f>
        <v>5Y</v>
      </c>
      <c r="U794" t="str">
        <f>IF(OR(F794="6C",F794="6B"),_xlfn.XLOOKUP(E794,'Facture Chronopost'!L:L,'Facture Chronopost'!X:X),IF(OR(F794=17,F794=44),F794&amp;"_"&amp;H794,IF(COUNTIF('Bibliothèque transporteurs'!C:C,F794)=0,"inconnu",_xlfn.XLOOKUP(F794,'Bibliothèque transporteurs'!C:C,'Bibliothèque transporteurs'!B:B))))</f>
        <v>5Y</v>
      </c>
      <c r="V794" t="str">
        <f>IF(COUNTIF('Bibliothèque transporteurs'!C:C,F794)=0,"inconnu",_xlfn.XLOOKUP(F794,'Bibliothèque transporteurs'!C:C,'Bibliothèque transporteurs'!E:E))</f>
        <v>CHRONO_2SHOP</v>
      </c>
      <c r="W794">
        <f t="shared" si="82"/>
        <v>3.15</v>
      </c>
      <c r="Y794" s="118">
        <f t="shared" si="80"/>
        <v>3.15</v>
      </c>
      <c r="Z794" s="118" t="str">
        <f t="shared" si="77"/>
        <v>OK</v>
      </c>
    </row>
    <row r="795" spans="1:26" x14ac:dyDescent="0.2">
      <c r="A795" s="9">
        <f t="shared" si="78"/>
        <v>3.6042828498251636</v>
      </c>
      <c r="B795" s="9">
        <f t="shared" si="79"/>
        <v>3.1499999999999995</v>
      </c>
      <c r="C795" s="9">
        <f t="shared" si="81"/>
        <v>3.07</v>
      </c>
      <c r="D795" s="8">
        <v>6235</v>
      </c>
      <c r="E795" t="s">
        <v>2767</v>
      </c>
      <c r="F795" t="s">
        <v>189</v>
      </c>
      <c r="G795" t="s">
        <v>25</v>
      </c>
      <c r="H795" t="s">
        <v>28</v>
      </c>
      <c r="O795">
        <v>3.07</v>
      </c>
      <c r="S795">
        <f>_xlfn.XLOOKUP(E795,'Facture Chronopost'!L:L,'Facture Chronopost'!AA:AA,"")</f>
        <v>0.08</v>
      </c>
      <c r="T795" t="str">
        <f>IF(COUNTIF('Bibliothèque transporteurs'!C:C,F795)=0,"inconnu",_xlfn.XLOOKUP(F795,'Bibliothèque transporteurs'!C:C,'Bibliothèque transporteurs'!A:A))</f>
        <v>5Y</v>
      </c>
      <c r="U795" t="str">
        <f>IF(OR(F795="6C",F795="6B"),_xlfn.XLOOKUP(E795,'Facture Chronopost'!L:L,'Facture Chronopost'!X:X),IF(OR(F795=17,F795=44),F795&amp;"_"&amp;H795,IF(COUNTIF('Bibliothèque transporteurs'!C:C,F795)=0,"inconnu",_xlfn.XLOOKUP(F795,'Bibliothèque transporteurs'!C:C,'Bibliothèque transporteurs'!B:B))))</f>
        <v>5Y</v>
      </c>
      <c r="V795" t="str">
        <f>IF(COUNTIF('Bibliothèque transporteurs'!C:C,F795)=0,"inconnu",_xlfn.XLOOKUP(F795,'Bibliothèque transporteurs'!C:C,'Bibliothèque transporteurs'!E:E))</f>
        <v>CHRONO_2SHOP</v>
      </c>
      <c r="W795">
        <f t="shared" si="82"/>
        <v>3.15</v>
      </c>
      <c r="Y795" s="118">
        <f t="shared" si="80"/>
        <v>3.15</v>
      </c>
      <c r="Z795" s="118" t="str">
        <f t="shared" si="77"/>
        <v>OK</v>
      </c>
    </row>
    <row r="796" spans="1:26" x14ac:dyDescent="0.2">
      <c r="A796" s="9">
        <f t="shared" si="78"/>
        <v>3.6042828498251636</v>
      </c>
      <c r="B796" s="9">
        <f t="shared" si="79"/>
        <v>3.1499999999999995</v>
      </c>
      <c r="C796" s="9">
        <f t="shared" si="81"/>
        <v>3.07</v>
      </c>
      <c r="D796" s="8">
        <v>6235</v>
      </c>
      <c r="E796" t="s">
        <v>2784</v>
      </c>
      <c r="F796" t="s">
        <v>189</v>
      </c>
      <c r="G796" t="s">
        <v>25</v>
      </c>
      <c r="H796" t="s">
        <v>28</v>
      </c>
      <c r="O796">
        <v>3.07</v>
      </c>
      <c r="S796">
        <f>_xlfn.XLOOKUP(E796,'Facture Chronopost'!L:L,'Facture Chronopost'!AA:AA,"")</f>
        <v>0.08</v>
      </c>
      <c r="T796" t="str">
        <f>IF(COUNTIF('Bibliothèque transporteurs'!C:C,F796)=0,"inconnu",_xlfn.XLOOKUP(F796,'Bibliothèque transporteurs'!C:C,'Bibliothèque transporteurs'!A:A))</f>
        <v>5Y</v>
      </c>
      <c r="U796" t="str">
        <f>IF(OR(F796="6C",F796="6B"),_xlfn.XLOOKUP(E796,'Facture Chronopost'!L:L,'Facture Chronopost'!X:X),IF(OR(F796=17,F796=44),F796&amp;"_"&amp;H796,IF(COUNTIF('Bibliothèque transporteurs'!C:C,F796)=0,"inconnu",_xlfn.XLOOKUP(F796,'Bibliothèque transporteurs'!C:C,'Bibliothèque transporteurs'!B:B))))</f>
        <v>5Y</v>
      </c>
      <c r="V796" t="str">
        <f>IF(COUNTIF('Bibliothèque transporteurs'!C:C,F796)=0,"inconnu",_xlfn.XLOOKUP(F796,'Bibliothèque transporteurs'!C:C,'Bibliothèque transporteurs'!E:E))</f>
        <v>CHRONO_2SHOP</v>
      </c>
      <c r="W796">
        <f t="shared" si="82"/>
        <v>3.15</v>
      </c>
      <c r="Y796" s="118">
        <f t="shared" si="80"/>
        <v>3.15</v>
      </c>
      <c r="Z796" s="118" t="str">
        <f t="shared" si="77"/>
        <v>OK</v>
      </c>
    </row>
    <row r="797" spans="1:26" x14ac:dyDescent="0.2">
      <c r="A797" s="9">
        <f t="shared" si="78"/>
        <v>6.0697532031257646</v>
      </c>
      <c r="B797" s="9">
        <f t="shared" si="79"/>
        <v>5.25</v>
      </c>
      <c r="C797" s="9">
        <f t="shared" si="81"/>
        <v>5.17</v>
      </c>
      <c r="D797" s="8">
        <v>6235</v>
      </c>
      <c r="E797" t="s">
        <v>2792</v>
      </c>
      <c r="F797" t="s">
        <v>189</v>
      </c>
      <c r="G797" t="s">
        <v>25</v>
      </c>
      <c r="H797" t="s">
        <v>28</v>
      </c>
      <c r="O797">
        <v>5.17</v>
      </c>
      <c r="S797">
        <f>_xlfn.XLOOKUP(E797,'Facture Chronopost'!L:L,'Facture Chronopost'!AA:AA,"")</f>
        <v>0.08</v>
      </c>
      <c r="T797" t="str">
        <f>IF(COUNTIF('Bibliothèque transporteurs'!C:C,F797)=0,"inconnu",_xlfn.XLOOKUP(F797,'Bibliothèque transporteurs'!C:C,'Bibliothèque transporteurs'!A:A))</f>
        <v>5Y</v>
      </c>
      <c r="U797" t="str">
        <f>IF(OR(F797="6C",F797="6B"),_xlfn.XLOOKUP(E797,'Facture Chronopost'!L:L,'Facture Chronopost'!X:X),IF(OR(F797=17,F797=44),F797&amp;"_"&amp;H797,IF(COUNTIF('Bibliothèque transporteurs'!C:C,F797)=0,"inconnu",_xlfn.XLOOKUP(F797,'Bibliothèque transporteurs'!C:C,'Bibliothèque transporteurs'!B:B))))</f>
        <v>5Y</v>
      </c>
      <c r="V797" t="str">
        <f>IF(COUNTIF('Bibliothèque transporteurs'!C:C,F797)=0,"inconnu",_xlfn.XLOOKUP(F797,'Bibliothèque transporteurs'!C:C,'Bibliothèque transporteurs'!E:E))</f>
        <v>CHRONO_2SHOP</v>
      </c>
      <c r="W797">
        <f t="shared" si="82"/>
        <v>5.25</v>
      </c>
      <c r="Y797" s="118">
        <f t="shared" si="80"/>
        <v>5.25</v>
      </c>
      <c r="Z797" s="118" t="str">
        <f t="shared" si="77"/>
        <v>OK</v>
      </c>
    </row>
    <row r="798" spans="1:26" x14ac:dyDescent="0.2">
      <c r="A798" s="9">
        <f t="shared" si="78"/>
        <v>3.7216861999823352</v>
      </c>
      <c r="B798" s="9">
        <f t="shared" si="79"/>
        <v>3.25</v>
      </c>
      <c r="C798" s="9">
        <f t="shared" si="81"/>
        <v>3.17</v>
      </c>
      <c r="D798" s="8">
        <v>6235</v>
      </c>
      <c r="E798" t="s">
        <v>2776</v>
      </c>
      <c r="F798" t="s">
        <v>189</v>
      </c>
      <c r="G798" t="s">
        <v>25</v>
      </c>
      <c r="H798" t="s">
        <v>28</v>
      </c>
      <c r="O798">
        <v>3.17</v>
      </c>
      <c r="S798">
        <f>_xlfn.XLOOKUP(E798,'Facture Chronopost'!L:L,'Facture Chronopost'!AA:AA,"")</f>
        <v>0.08</v>
      </c>
      <c r="T798" t="str">
        <f>IF(COUNTIF('Bibliothèque transporteurs'!C:C,F798)=0,"inconnu",_xlfn.XLOOKUP(F798,'Bibliothèque transporteurs'!C:C,'Bibliothèque transporteurs'!A:A))</f>
        <v>5Y</v>
      </c>
      <c r="U798" t="str">
        <f>IF(OR(F798="6C",F798="6B"),_xlfn.XLOOKUP(E798,'Facture Chronopost'!L:L,'Facture Chronopost'!X:X),IF(OR(F798=17,F798=44),F798&amp;"_"&amp;H798,IF(COUNTIF('Bibliothèque transporteurs'!C:C,F798)=0,"inconnu",_xlfn.XLOOKUP(F798,'Bibliothèque transporteurs'!C:C,'Bibliothèque transporteurs'!B:B))))</f>
        <v>5Y</v>
      </c>
      <c r="V798" t="str">
        <f>IF(COUNTIF('Bibliothèque transporteurs'!C:C,F798)=0,"inconnu",_xlfn.XLOOKUP(F798,'Bibliothèque transporteurs'!C:C,'Bibliothèque transporteurs'!E:E))</f>
        <v>CHRONO_2SHOP</v>
      </c>
      <c r="W798">
        <f t="shared" si="82"/>
        <v>3.25</v>
      </c>
      <c r="Y798" s="118">
        <f t="shared" si="80"/>
        <v>3.25</v>
      </c>
      <c r="Z798" s="118" t="str">
        <f t="shared" si="77"/>
        <v>OK</v>
      </c>
    </row>
    <row r="799" spans="1:26" x14ac:dyDescent="0.2">
      <c r="A799" s="9">
        <f t="shared" si="78"/>
        <v>3.6042828498251636</v>
      </c>
      <c r="B799" s="9">
        <f t="shared" si="79"/>
        <v>3.1499999999999995</v>
      </c>
      <c r="C799" s="9">
        <f t="shared" si="81"/>
        <v>3.07</v>
      </c>
      <c r="D799" s="8">
        <v>6235</v>
      </c>
      <c r="E799" t="s">
        <v>2770</v>
      </c>
      <c r="F799" t="s">
        <v>189</v>
      </c>
      <c r="G799" t="s">
        <v>25</v>
      </c>
      <c r="H799" t="s">
        <v>28</v>
      </c>
      <c r="O799">
        <v>3.07</v>
      </c>
      <c r="S799">
        <f>_xlfn.XLOOKUP(E799,'Facture Chronopost'!L:L,'Facture Chronopost'!AA:AA,"")</f>
        <v>0.08</v>
      </c>
      <c r="T799" t="str">
        <f>IF(COUNTIF('Bibliothèque transporteurs'!C:C,F799)=0,"inconnu",_xlfn.XLOOKUP(F799,'Bibliothèque transporteurs'!C:C,'Bibliothèque transporteurs'!A:A))</f>
        <v>5Y</v>
      </c>
      <c r="U799" t="str">
        <f>IF(OR(F799="6C",F799="6B"),_xlfn.XLOOKUP(E799,'Facture Chronopost'!L:L,'Facture Chronopost'!X:X),IF(OR(F799=17,F799=44),F799&amp;"_"&amp;H799,IF(COUNTIF('Bibliothèque transporteurs'!C:C,F799)=0,"inconnu",_xlfn.XLOOKUP(F799,'Bibliothèque transporteurs'!C:C,'Bibliothèque transporteurs'!B:B))))</f>
        <v>5Y</v>
      </c>
      <c r="V799" t="str">
        <f>IF(COUNTIF('Bibliothèque transporteurs'!C:C,F799)=0,"inconnu",_xlfn.XLOOKUP(F799,'Bibliothèque transporteurs'!C:C,'Bibliothèque transporteurs'!E:E))</f>
        <v>CHRONO_2SHOP</v>
      </c>
      <c r="W799">
        <f t="shared" si="82"/>
        <v>3.15</v>
      </c>
      <c r="Y799" s="118">
        <f t="shared" si="80"/>
        <v>3.15</v>
      </c>
      <c r="Z799" s="118" t="str">
        <f t="shared" si="77"/>
        <v>OK</v>
      </c>
    </row>
    <row r="800" spans="1:26" x14ac:dyDescent="0.2">
      <c r="A800" s="9">
        <f t="shared" si="78"/>
        <v>3.6042828498251636</v>
      </c>
      <c r="B800" s="9">
        <f t="shared" si="79"/>
        <v>3.1499999999999995</v>
      </c>
      <c r="C800" s="9">
        <f t="shared" si="81"/>
        <v>3.07</v>
      </c>
      <c r="D800" s="8">
        <v>6235</v>
      </c>
      <c r="E800" t="s">
        <v>2779</v>
      </c>
      <c r="F800" t="s">
        <v>189</v>
      </c>
      <c r="G800" t="s">
        <v>25</v>
      </c>
      <c r="H800" t="s">
        <v>28</v>
      </c>
      <c r="O800">
        <v>3.07</v>
      </c>
      <c r="S800">
        <f>_xlfn.XLOOKUP(E800,'Facture Chronopost'!L:L,'Facture Chronopost'!AA:AA,"")</f>
        <v>0.08</v>
      </c>
      <c r="T800" t="str">
        <f>IF(COUNTIF('Bibliothèque transporteurs'!C:C,F800)=0,"inconnu",_xlfn.XLOOKUP(F800,'Bibliothèque transporteurs'!C:C,'Bibliothèque transporteurs'!A:A))</f>
        <v>5Y</v>
      </c>
      <c r="U800" t="str">
        <f>IF(OR(F800="6C",F800="6B"),_xlfn.XLOOKUP(E800,'Facture Chronopost'!L:L,'Facture Chronopost'!X:X),IF(OR(F800=17,F800=44),F800&amp;"_"&amp;H800,IF(COUNTIF('Bibliothèque transporteurs'!C:C,F800)=0,"inconnu",_xlfn.XLOOKUP(F800,'Bibliothèque transporteurs'!C:C,'Bibliothèque transporteurs'!B:B))))</f>
        <v>5Y</v>
      </c>
      <c r="V800" t="str">
        <f>IF(COUNTIF('Bibliothèque transporteurs'!C:C,F800)=0,"inconnu",_xlfn.XLOOKUP(F800,'Bibliothèque transporteurs'!C:C,'Bibliothèque transporteurs'!E:E))</f>
        <v>CHRONO_2SHOP</v>
      </c>
      <c r="W800">
        <f t="shared" si="82"/>
        <v>3.15</v>
      </c>
      <c r="Y800" s="118">
        <f t="shared" si="80"/>
        <v>3.15</v>
      </c>
      <c r="Z800" s="118" t="str">
        <f t="shared" si="77"/>
        <v>OK</v>
      </c>
    </row>
    <row r="801" spans="1:26" x14ac:dyDescent="0.2">
      <c r="A801" s="9">
        <f t="shared" si="78"/>
        <v>3.6042828498251636</v>
      </c>
      <c r="B801" s="9">
        <f t="shared" si="79"/>
        <v>3.1499999999999995</v>
      </c>
      <c r="C801" s="9">
        <f t="shared" si="81"/>
        <v>3.07</v>
      </c>
      <c r="D801" s="8">
        <v>6235</v>
      </c>
      <c r="E801" t="s">
        <v>2764</v>
      </c>
      <c r="F801" t="s">
        <v>189</v>
      </c>
      <c r="G801" t="s">
        <v>25</v>
      </c>
      <c r="H801" t="s">
        <v>28</v>
      </c>
      <c r="O801">
        <v>3.07</v>
      </c>
      <c r="S801">
        <f>_xlfn.XLOOKUP(E801,'Facture Chronopost'!L:L,'Facture Chronopost'!AA:AA,"")</f>
        <v>0.08</v>
      </c>
      <c r="T801" t="str">
        <f>IF(COUNTIF('Bibliothèque transporteurs'!C:C,F801)=0,"inconnu",_xlfn.XLOOKUP(F801,'Bibliothèque transporteurs'!C:C,'Bibliothèque transporteurs'!A:A))</f>
        <v>5Y</v>
      </c>
      <c r="U801" t="str">
        <f>IF(OR(F801="6C",F801="6B"),_xlfn.XLOOKUP(E801,'Facture Chronopost'!L:L,'Facture Chronopost'!X:X),IF(OR(F801=17,F801=44),F801&amp;"_"&amp;H801,IF(COUNTIF('Bibliothèque transporteurs'!C:C,F801)=0,"inconnu",_xlfn.XLOOKUP(F801,'Bibliothèque transporteurs'!C:C,'Bibliothèque transporteurs'!B:B))))</f>
        <v>5Y</v>
      </c>
      <c r="V801" t="str">
        <f>IF(COUNTIF('Bibliothèque transporteurs'!C:C,F801)=0,"inconnu",_xlfn.XLOOKUP(F801,'Bibliothèque transporteurs'!C:C,'Bibliothèque transporteurs'!E:E))</f>
        <v>CHRONO_2SHOP</v>
      </c>
      <c r="W801">
        <f t="shared" si="82"/>
        <v>3.15</v>
      </c>
      <c r="Y801" s="118">
        <f t="shared" si="80"/>
        <v>3.15</v>
      </c>
      <c r="Z801" s="118" t="str">
        <f t="shared" si="77"/>
        <v>OK</v>
      </c>
    </row>
    <row r="802" spans="1:26" x14ac:dyDescent="0.2">
      <c r="A802" s="9">
        <f t="shared" si="78"/>
        <v>3.6042828498251636</v>
      </c>
      <c r="B802" s="9">
        <f t="shared" si="79"/>
        <v>3.1499999999999995</v>
      </c>
      <c r="C802" s="9">
        <f t="shared" si="81"/>
        <v>3.07</v>
      </c>
      <c r="D802" s="8">
        <v>6235</v>
      </c>
      <c r="E802" t="s">
        <v>2790</v>
      </c>
      <c r="F802" t="s">
        <v>189</v>
      </c>
      <c r="G802" t="s">
        <v>25</v>
      </c>
      <c r="H802" t="s">
        <v>28</v>
      </c>
      <c r="O802">
        <v>3.07</v>
      </c>
      <c r="S802">
        <f>_xlfn.XLOOKUP(E802,'Facture Chronopost'!L:L,'Facture Chronopost'!AA:AA,"")</f>
        <v>0.08</v>
      </c>
      <c r="T802" t="str">
        <f>IF(COUNTIF('Bibliothèque transporteurs'!C:C,F802)=0,"inconnu",_xlfn.XLOOKUP(F802,'Bibliothèque transporteurs'!C:C,'Bibliothèque transporteurs'!A:A))</f>
        <v>5Y</v>
      </c>
      <c r="U802" t="str">
        <f>IF(OR(F802="6C",F802="6B"),_xlfn.XLOOKUP(E802,'Facture Chronopost'!L:L,'Facture Chronopost'!X:X),IF(OR(F802=17,F802=44),F802&amp;"_"&amp;H802,IF(COUNTIF('Bibliothèque transporteurs'!C:C,F802)=0,"inconnu",_xlfn.XLOOKUP(F802,'Bibliothèque transporteurs'!C:C,'Bibliothèque transporteurs'!B:B))))</f>
        <v>5Y</v>
      </c>
      <c r="V802" t="str">
        <f>IF(COUNTIF('Bibliothèque transporteurs'!C:C,F802)=0,"inconnu",_xlfn.XLOOKUP(F802,'Bibliothèque transporteurs'!C:C,'Bibliothèque transporteurs'!E:E))</f>
        <v>CHRONO_2SHOP</v>
      </c>
      <c r="W802">
        <f t="shared" si="82"/>
        <v>3.15</v>
      </c>
      <c r="Y802" s="118">
        <f t="shared" si="80"/>
        <v>3.15</v>
      </c>
      <c r="Z802" s="118" t="str">
        <f t="shared" si="77"/>
        <v>OK</v>
      </c>
    </row>
    <row r="803" spans="1:26" x14ac:dyDescent="0.2">
      <c r="A803" s="9">
        <f t="shared" si="78"/>
        <v>3.6042828498251636</v>
      </c>
      <c r="B803" s="9">
        <f t="shared" si="79"/>
        <v>3.1499999999999995</v>
      </c>
      <c r="C803" s="9">
        <f t="shared" si="81"/>
        <v>3.07</v>
      </c>
      <c r="D803" s="8">
        <v>6235</v>
      </c>
      <c r="E803" t="s">
        <v>2787</v>
      </c>
      <c r="F803" t="s">
        <v>189</v>
      </c>
      <c r="G803" t="s">
        <v>25</v>
      </c>
      <c r="H803" t="s">
        <v>28</v>
      </c>
      <c r="O803">
        <v>3.07</v>
      </c>
      <c r="S803">
        <f>_xlfn.XLOOKUP(E803,'Facture Chronopost'!L:L,'Facture Chronopost'!AA:AA,"")</f>
        <v>0.08</v>
      </c>
      <c r="T803" t="str">
        <f>IF(COUNTIF('Bibliothèque transporteurs'!C:C,F803)=0,"inconnu",_xlfn.XLOOKUP(F803,'Bibliothèque transporteurs'!C:C,'Bibliothèque transporteurs'!A:A))</f>
        <v>5Y</v>
      </c>
      <c r="U803" t="str">
        <f>IF(OR(F803="6C",F803="6B"),_xlfn.XLOOKUP(E803,'Facture Chronopost'!L:L,'Facture Chronopost'!X:X),IF(OR(F803=17,F803=44),F803&amp;"_"&amp;H803,IF(COUNTIF('Bibliothèque transporteurs'!C:C,F803)=0,"inconnu",_xlfn.XLOOKUP(F803,'Bibliothèque transporteurs'!C:C,'Bibliothèque transporteurs'!B:B))))</f>
        <v>5Y</v>
      </c>
      <c r="V803" t="str">
        <f>IF(COUNTIF('Bibliothèque transporteurs'!C:C,F803)=0,"inconnu",_xlfn.XLOOKUP(F803,'Bibliothèque transporteurs'!C:C,'Bibliothèque transporteurs'!E:E))</f>
        <v>CHRONO_2SHOP</v>
      </c>
      <c r="W803">
        <f t="shared" si="82"/>
        <v>3.15</v>
      </c>
      <c r="Y803" s="118">
        <f t="shared" si="80"/>
        <v>3.15</v>
      </c>
      <c r="Z803" s="118" t="str">
        <f t="shared" si="77"/>
        <v>OK</v>
      </c>
    </row>
    <row r="804" spans="1:26" x14ac:dyDescent="0.2">
      <c r="A804" s="9">
        <f t="shared" si="78"/>
        <v>3.7216861999823352</v>
      </c>
      <c r="B804" s="9">
        <f t="shared" si="79"/>
        <v>3.25</v>
      </c>
      <c r="C804" s="9">
        <f t="shared" si="81"/>
        <v>3.17</v>
      </c>
      <c r="D804" s="8">
        <v>6235</v>
      </c>
      <c r="E804" t="s">
        <v>2782</v>
      </c>
      <c r="F804" t="s">
        <v>189</v>
      </c>
      <c r="G804" t="s">
        <v>25</v>
      </c>
      <c r="H804" t="s">
        <v>28</v>
      </c>
      <c r="O804">
        <v>3.17</v>
      </c>
      <c r="S804">
        <f>_xlfn.XLOOKUP(E804,'Facture Chronopost'!L:L,'Facture Chronopost'!AA:AA,"")</f>
        <v>0.08</v>
      </c>
      <c r="T804" t="str">
        <f>IF(COUNTIF('Bibliothèque transporteurs'!C:C,F804)=0,"inconnu",_xlfn.XLOOKUP(F804,'Bibliothèque transporteurs'!C:C,'Bibliothèque transporteurs'!A:A))</f>
        <v>5Y</v>
      </c>
      <c r="U804" t="str">
        <f>IF(OR(F804="6C",F804="6B"),_xlfn.XLOOKUP(E804,'Facture Chronopost'!L:L,'Facture Chronopost'!X:X),IF(OR(F804=17,F804=44),F804&amp;"_"&amp;H804,IF(COUNTIF('Bibliothèque transporteurs'!C:C,F804)=0,"inconnu",_xlfn.XLOOKUP(F804,'Bibliothèque transporteurs'!C:C,'Bibliothèque transporteurs'!B:B))))</f>
        <v>5Y</v>
      </c>
      <c r="V804" t="str">
        <f>IF(COUNTIF('Bibliothèque transporteurs'!C:C,F804)=0,"inconnu",_xlfn.XLOOKUP(F804,'Bibliothèque transporteurs'!C:C,'Bibliothèque transporteurs'!E:E))</f>
        <v>CHRONO_2SHOP</v>
      </c>
      <c r="W804">
        <f t="shared" si="82"/>
        <v>3.25</v>
      </c>
      <c r="Y804" s="118">
        <f t="shared" si="80"/>
        <v>3.25</v>
      </c>
      <c r="Z804" s="118" t="str">
        <f t="shared" si="77"/>
        <v>OK</v>
      </c>
    </row>
    <row r="805" spans="1:26" x14ac:dyDescent="0.2">
      <c r="A805" s="9">
        <f t="shared" si="78"/>
        <v>3.6042828498251636</v>
      </c>
      <c r="B805" s="9">
        <f t="shared" si="79"/>
        <v>3.1499999999999995</v>
      </c>
      <c r="C805" s="9">
        <f t="shared" si="81"/>
        <v>3.07</v>
      </c>
      <c r="D805" s="8">
        <v>6235</v>
      </c>
      <c r="E805" t="s">
        <v>2811</v>
      </c>
      <c r="F805" t="s">
        <v>189</v>
      </c>
      <c r="G805" t="s">
        <v>25</v>
      </c>
      <c r="H805" t="s">
        <v>28</v>
      </c>
      <c r="O805">
        <v>3.07</v>
      </c>
      <c r="S805">
        <f>_xlfn.XLOOKUP(E805,'Facture Chronopost'!L:L,'Facture Chronopost'!AA:AA,"")</f>
        <v>0.08</v>
      </c>
      <c r="T805" t="str">
        <f>IF(COUNTIF('Bibliothèque transporteurs'!C:C,F805)=0,"inconnu",_xlfn.XLOOKUP(F805,'Bibliothèque transporteurs'!C:C,'Bibliothèque transporteurs'!A:A))</f>
        <v>5Y</v>
      </c>
      <c r="U805" t="str">
        <f>IF(OR(F805="6C",F805="6B"),_xlfn.XLOOKUP(E805,'Facture Chronopost'!L:L,'Facture Chronopost'!X:X),IF(OR(F805=17,F805=44),F805&amp;"_"&amp;H805,IF(COUNTIF('Bibliothèque transporteurs'!C:C,F805)=0,"inconnu",_xlfn.XLOOKUP(F805,'Bibliothèque transporteurs'!C:C,'Bibliothèque transporteurs'!B:B))))</f>
        <v>5Y</v>
      </c>
      <c r="V805" t="str">
        <f>IF(COUNTIF('Bibliothèque transporteurs'!C:C,F805)=0,"inconnu",_xlfn.XLOOKUP(F805,'Bibliothèque transporteurs'!C:C,'Bibliothèque transporteurs'!E:E))</f>
        <v>CHRONO_2SHOP</v>
      </c>
      <c r="W805">
        <f t="shared" si="82"/>
        <v>3.15</v>
      </c>
      <c r="Y805" s="118">
        <f t="shared" si="80"/>
        <v>3.15</v>
      </c>
      <c r="Z805" s="118" t="str">
        <f t="shared" ref="Z805:Z868" si="83">IF(Y805=W805,"OK","Non")</f>
        <v>OK</v>
      </c>
    </row>
    <row r="806" spans="1:26" x14ac:dyDescent="0.2">
      <c r="A806" s="9">
        <f t="shared" si="78"/>
        <v>3.6042828498251636</v>
      </c>
      <c r="B806" s="9">
        <f t="shared" si="79"/>
        <v>3.1499999999999995</v>
      </c>
      <c r="C806" s="9">
        <f t="shared" si="81"/>
        <v>3.07</v>
      </c>
      <c r="D806" s="8">
        <v>6235</v>
      </c>
      <c r="E806" t="s">
        <v>2800</v>
      </c>
      <c r="F806" t="s">
        <v>189</v>
      </c>
      <c r="G806" t="s">
        <v>25</v>
      </c>
      <c r="H806" t="s">
        <v>28</v>
      </c>
      <c r="O806">
        <v>3.07</v>
      </c>
      <c r="S806">
        <f>_xlfn.XLOOKUP(E806,'Facture Chronopost'!L:L,'Facture Chronopost'!AA:AA,"")</f>
        <v>0.08</v>
      </c>
      <c r="T806" t="str">
        <f>IF(COUNTIF('Bibliothèque transporteurs'!C:C,F806)=0,"inconnu",_xlfn.XLOOKUP(F806,'Bibliothèque transporteurs'!C:C,'Bibliothèque transporteurs'!A:A))</f>
        <v>5Y</v>
      </c>
      <c r="U806" t="str">
        <f>IF(OR(F806="6C",F806="6B"),_xlfn.XLOOKUP(E806,'Facture Chronopost'!L:L,'Facture Chronopost'!X:X),IF(OR(F806=17,F806=44),F806&amp;"_"&amp;H806,IF(COUNTIF('Bibliothèque transporteurs'!C:C,F806)=0,"inconnu",_xlfn.XLOOKUP(F806,'Bibliothèque transporteurs'!C:C,'Bibliothèque transporteurs'!B:B))))</f>
        <v>5Y</v>
      </c>
      <c r="V806" t="str">
        <f>IF(COUNTIF('Bibliothèque transporteurs'!C:C,F806)=0,"inconnu",_xlfn.XLOOKUP(F806,'Bibliothèque transporteurs'!C:C,'Bibliothèque transporteurs'!E:E))</f>
        <v>CHRONO_2SHOP</v>
      </c>
      <c r="W806">
        <f t="shared" si="82"/>
        <v>3.15</v>
      </c>
      <c r="Y806" s="118">
        <f t="shared" si="80"/>
        <v>3.15</v>
      </c>
      <c r="Z806" s="118" t="str">
        <f t="shared" si="83"/>
        <v>OK</v>
      </c>
    </row>
    <row r="807" spans="1:26" x14ac:dyDescent="0.2">
      <c r="A807" s="9">
        <f t="shared" si="78"/>
        <v>3.6042828498251636</v>
      </c>
      <c r="B807" s="9">
        <f t="shared" si="79"/>
        <v>3.1499999999999995</v>
      </c>
      <c r="C807" s="9">
        <f t="shared" si="81"/>
        <v>3.07</v>
      </c>
      <c r="D807" s="8">
        <v>6235</v>
      </c>
      <c r="E807" t="s">
        <v>2797</v>
      </c>
      <c r="F807" t="s">
        <v>189</v>
      </c>
      <c r="G807" t="s">
        <v>25</v>
      </c>
      <c r="H807" t="s">
        <v>28</v>
      </c>
      <c r="O807">
        <v>3.07</v>
      </c>
      <c r="S807">
        <f>_xlfn.XLOOKUP(E807,'Facture Chronopost'!L:L,'Facture Chronopost'!AA:AA,"")</f>
        <v>0.08</v>
      </c>
      <c r="T807" t="str">
        <f>IF(COUNTIF('Bibliothèque transporteurs'!C:C,F807)=0,"inconnu",_xlfn.XLOOKUP(F807,'Bibliothèque transporteurs'!C:C,'Bibliothèque transporteurs'!A:A))</f>
        <v>5Y</v>
      </c>
      <c r="U807" t="str">
        <f>IF(OR(F807="6C",F807="6B"),_xlfn.XLOOKUP(E807,'Facture Chronopost'!L:L,'Facture Chronopost'!X:X),IF(OR(F807=17,F807=44),F807&amp;"_"&amp;H807,IF(COUNTIF('Bibliothèque transporteurs'!C:C,F807)=0,"inconnu",_xlfn.XLOOKUP(F807,'Bibliothèque transporteurs'!C:C,'Bibliothèque transporteurs'!B:B))))</f>
        <v>5Y</v>
      </c>
      <c r="V807" t="str">
        <f>IF(COUNTIF('Bibliothèque transporteurs'!C:C,F807)=0,"inconnu",_xlfn.XLOOKUP(F807,'Bibliothèque transporteurs'!C:C,'Bibliothèque transporteurs'!E:E))</f>
        <v>CHRONO_2SHOP</v>
      </c>
      <c r="W807">
        <f t="shared" si="82"/>
        <v>3.15</v>
      </c>
      <c r="Y807" s="118">
        <f t="shared" si="80"/>
        <v>3.15</v>
      </c>
      <c r="Z807" s="118" t="str">
        <f t="shared" si="83"/>
        <v>OK</v>
      </c>
    </row>
    <row r="808" spans="1:26" x14ac:dyDescent="0.2">
      <c r="A808" s="9">
        <f t="shared" si="78"/>
        <v>3.6042828498251636</v>
      </c>
      <c r="B808" s="9">
        <f t="shared" si="79"/>
        <v>3.1499999999999995</v>
      </c>
      <c r="C808" s="9">
        <f t="shared" si="81"/>
        <v>3.07</v>
      </c>
      <c r="D808" s="8">
        <v>6235</v>
      </c>
      <c r="E808" t="s">
        <v>2806</v>
      </c>
      <c r="F808" t="s">
        <v>189</v>
      </c>
      <c r="G808" t="s">
        <v>25</v>
      </c>
      <c r="H808" t="s">
        <v>28</v>
      </c>
      <c r="O808">
        <v>3.07</v>
      </c>
      <c r="S808">
        <f>_xlfn.XLOOKUP(E808,'Facture Chronopost'!L:L,'Facture Chronopost'!AA:AA,"")</f>
        <v>0.08</v>
      </c>
      <c r="T808" t="str">
        <f>IF(COUNTIF('Bibliothèque transporteurs'!C:C,F808)=0,"inconnu",_xlfn.XLOOKUP(F808,'Bibliothèque transporteurs'!C:C,'Bibliothèque transporteurs'!A:A))</f>
        <v>5Y</v>
      </c>
      <c r="U808" t="str">
        <f>IF(OR(F808="6C",F808="6B"),_xlfn.XLOOKUP(E808,'Facture Chronopost'!L:L,'Facture Chronopost'!X:X),IF(OR(F808=17,F808=44),F808&amp;"_"&amp;H808,IF(COUNTIF('Bibliothèque transporteurs'!C:C,F808)=0,"inconnu",_xlfn.XLOOKUP(F808,'Bibliothèque transporteurs'!C:C,'Bibliothèque transporteurs'!B:B))))</f>
        <v>5Y</v>
      </c>
      <c r="V808" t="str">
        <f>IF(COUNTIF('Bibliothèque transporteurs'!C:C,F808)=0,"inconnu",_xlfn.XLOOKUP(F808,'Bibliothèque transporteurs'!C:C,'Bibliothèque transporteurs'!E:E))</f>
        <v>CHRONO_2SHOP</v>
      </c>
      <c r="W808">
        <f t="shared" si="82"/>
        <v>3.15</v>
      </c>
      <c r="Y808" s="118">
        <f t="shared" si="80"/>
        <v>3.15</v>
      </c>
      <c r="Z808" s="118" t="str">
        <f t="shared" si="83"/>
        <v>OK</v>
      </c>
    </row>
    <row r="809" spans="1:26" x14ac:dyDescent="0.2">
      <c r="A809" s="9">
        <f t="shared" si="78"/>
        <v>3.7216861999823352</v>
      </c>
      <c r="B809" s="9">
        <f t="shared" si="79"/>
        <v>3.25</v>
      </c>
      <c r="C809" s="9">
        <f t="shared" si="81"/>
        <v>3.17</v>
      </c>
      <c r="D809" s="8">
        <v>6235</v>
      </c>
      <c r="E809" t="s">
        <v>2795</v>
      </c>
      <c r="F809" t="s">
        <v>189</v>
      </c>
      <c r="G809" t="s">
        <v>25</v>
      </c>
      <c r="H809" t="s">
        <v>28</v>
      </c>
      <c r="O809">
        <v>3.17</v>
      </c>
      <c r="S809">
        <f>_xlfn.XLOOKUP(E809,'Facture Chronopost'!L:L,'Facture Chronopost'!AA:AA,"")</f>
        <v>0.08</v>
      </c>
      <c r="T809" t="str">
        <f>IF(COUNTIF('Bibliothèque transporteurs'!C:C,F809)=0,"inconnu",_xlfn.XLOOKUP(F809,'Bibliothèque transporteurs'!C:C,'Bibliothèque transporteurs'!A:A))</f>
        <v>5Y</v>
      </c>
      <c r="U809" t="str">
        <f>IF(OR(F809="6C",F809="6B"),_xlfn.XLOOKUP(E809,'Facture Chronopost'!L:L,'Facture Chronopost'!X:X),IF(OR(F809=17,F809=44),F809&amp;"_"&amp;H809,IF(COUNTIF('Bibliothèque transporteurs'!C:C,F809)=0,"inconnu",_xlfn.XLOOKUP(F809,'Bibliothèque transporteurs'!C:C,'Bibliothèque transporteurs'!B:B))))</f>
        <v>5Y</v>
      </c>
      <c r="V809" t="str">
        <f>IF(COUNTIF('Bibliothèque transporteurs'!C:C,F809)=0,"inconnu",_xlfn.XLOOKUP(F809,'Bibliothèque transporteurs'!C:C,'Bibliothèque transporteurs'!E:E))</f>
        <v>CHRONO_2SHOP</v>
      </c>
      <c r="W809">
        <f t="shared" si="82"/>
        <v>3.25</v>
      </c>
      <c r="Y809" s="118">
        <f t="shared" si="80"/>
        <v>3.25</v>
      </c>
      <c r="Z809" s="118" t="str">
        <f t="shared" si="83"/>
        <v>OK</v>
      </c>
    </row>
    <row r="810" spans="1:26" x14ac:dyDescent="0.2">
      <c r="A810" s="9">
        <f t="shared" si="78"/>
        <v>3.6042828498251636</v>
      </c>
      <c r="B810" s="9">
        <f t="shared" si="79"/>
        <v>3.1499999999999995</v>
      </c>
      <c r="C810" s="9">
        <f t="shared" si="81"/>
        <v>3.07</v>
      </c>
      <c r="D810" s="8">
        <v>6235</v>
      </c>
      <c r="E810" t="s">
        <v>2816</v>
      </c>
      <c r="F810" t="s">
        <v>189</v>
      </c>
      <c r="G810" t="s">
        <v>25</v>
      </c>
      <c r="H810" t="s">
        <v>28</v>
      </c>
      <c r="O810">
        <v>3.07</v>
      </c>
      <c r="S810">
        <f>_xlfn.XLOOKUP(E810,'Facture Chronopost'!L:L,'Facture Chronopost'!AA:AA,"")</f>
        <v>0.08</v>
      </c>
      <c r="T810" t="str">
        <f>IF(COUNTIF('Bibliothèque transporteurs'!C:C,F810)=0,"inconnu",_xlfn.XLOOKUP(F810,'Bibliothèque transporteurs'!C:C,'Bibliothèque transporteurs'!A:A))</f>
        <v>5Y</v>
      </c>
      <c r="U810" t="str">
        <f>IF(OR(F810="6C",F810="6B"),_xlfn.XLOOKUP(E810,'Facture Chronopost'!L:L,'Facture Chronopost'!X:X),IF(OR(F810=17,F810=44),F810&amp;"_"&amp;H810,IF(COUNTIF('Bibliothèque transporteurs'!C:C,F810)=0,"inconnu",_xlfn.XLOOKUP(F810,'Bibliothèque transporteurs'!C:C,'Bibliothèque transporteurs'!B:B))))</f>
        <v>5Y</v>
      </c>
      <c r="V810" t="str">
        <f>IF(COUNTIF('Bibliothèque transporteurs'!C:C,F810)=0,"inconnu",_xlfn.XLOOKUP(F810,'Bibliothèque transporteurs'!C:C,'Bibliothèque transporteurs'!E:E))</f>
        <v>CHRONO_2SHOP</v>
      </c>
      <c r="W810">
        <f t="shared" si="82"/>
        <v>3.15</v>
      </c>
      <c r="Y810" s="118">
        <f t="shared" si="80"/>
        <v>3.15</v>
      </c>
      <c r="Z810" s="118" t="str">
        <f t="shared" si="83"/>
        <v>OK</v>
      </c>
    </row>
    <row r="811" spans="1:26" x14ac:dyDescent="0.2">
      <c r="A811" s="9">
        <f t="shared" si="78"/>
        <v>3.6042828498251636</v>
      </c>
      <c r="B811" s="9">
        <f t="shared" si="79"/>
        <v>3.1499999999999995</v>
      </c>
      <c r="C811" s="9">
        <f t="shared" si="81"/>
        <v>3.07</v>
      </c>
      <c r="D811" s="8">
        <v>6235</v>
      </c>
      <c r="E811" t="s">
        <v>2809</v>
      </c>
      <c r="F811" t="s">
        <v>189</v>
      </c>
      <c r="G811" t="s">
        <v>25</v>
      </c>
      <c r="H811" t="s">
        <v>28</v>
      </c>
      <c r="O811">
        <v>3.07</v>
      </c>
      <c r="S811">
        <f>_xlfn.XLOOKUP(E811,'Facture Chronopost'!L:L,'Facture Chronopost'!AA:AA,"")</f>
        <v>0.08</v>
      </c>
      <c r="T811" t="str">
        <f>IF(COUNTIF('Bibliothèque transporteurs'!C:C,F811)=0,"inconnu",_xlfn.XLOOKUP(F811,'Bibliothèque transporteurs'!C:C,'Bibliothèque transporteurs'!A:A))</f>
        <v>5Y</v>
      </c>
      <c r="U811" t="str">
        <f>IF(OR(F811="6C",F811="6B"),_xlfn.XLOOKUP(E811,'Facture Chronopost'!L:L,'Facture Chronopost'!X:X),IF(OR(F811=17,F811=44),F811&amp;"_"&amp;H811,IF(COUNTIF('Bibliothèque transporteurs'!C:C,F811)=0,"inconnu",_xlfn.XLOOKUP(F811,'Bibliothèque transporteurs'!C:C,'Bibliothèque transporteurs'!B:B))))</f>
        <v>5Y</v>
      </c>
      <c r="V811" t="str">
        <f>IF(COUNTIF('Bibliothèque transporteurs'!C:C,F811)=0,"inconnu",_xlfn.XLOOKUP(F811,'Bibliothèque transporteurs'!C:C,'Bibliothèque transporteurs'!E:E))</f>
        <v>CHRONO_2SHOP</v>
      </c>
      <c r="W811">
        <f t="shared" si="82"/>
        <v>3.15</v>
      </c>
      <c r="Y811" s="118">
        <f t="shared" si="80"/>
        <v>3.15</v>
      </c>
      <c r="Z811" s="118" t="str">
        <f t="shared" si="83"/>
        <v>OK</v>
      </c>
    </row>
    <row r="812" spans="1:26" x14ac:dyDescent="0.2">
      <c r="A812" s="9">
        <f t="shared" si="78"/>
        <v>3.6042828498251636</v>
      </c>
      <c r="B812" s="9">
        <f t="shared" si="79"/>
        <v>3.1499999999999995</v>
      </c>
      <c r="C812" s="9">
        <f t="shared" si="81"/>
        <v>3.07</v>
      </c>
      <c r="D812" s="8">
        <v>6235</v>
      </c>
      <c r="E812" t="s">
        <v>2803</v>
      </c>
      <c r="F812" t="s">
        <v>189</v>
      </c>
      <c r="G812" t="s">
        <v>25</v>
      </c>
      <c r="H812" t="s">
        <v>28</v>
      </c>
      <c r="O812">
        <v>3.07</v>
      </c>
      <c r="S812">
        <f>_xlfn.XLOOKUP(E812,'Facture Chronopost'!L:L,'Facture Chronopost'!AA:AA,"")</f>
        <v>0.08</v>
      </c>
      <c r="T812" t="str">
        <f>IF(COUNTIF('Bibliothèque transporteurs'!C:C,F812)=0,"inconnu",_xlfn.XLOOKUP(F812,'Bibliothèque transporteurs'!C:C,'Bibliothèque transporteurs'!A:A))</f>
        <v>5Y</v>
      </c>
      <c r="U812" t="str">
        <f>IF(OR(F812="6C",F812="6B"),_xlfn.XLOOKUP(E812,'Facture Chronopost'!L:L,'Facture Chronopost'!X:X),IF(OR(F812=17,F812=44),F812&amp;"_"&amp;H812,IF(COUNTIF('Bibliothèque transporteurs'!C:C,F812)=0,"inconnu",_xlfn.XLOOKUP(F812,'Bibliothèque transporteurs'!C:C,'Bibliothèque transporteurs'!B:B))))</f>
        <v>5Y</v>
      </c>
      <c r="V812" t="str">
        <f>IF(COUNTIF('Bibliothèque transporteurs'!C:C,F812)=0,"inconnu",_xlfn.XLOOKUP(F812,'Bibliothèque transporteurs'!C:C,'Bibliothèque transporteurs'!E:E))</f>
        <v>CHRONO_2SHOP</v>
      </c>
      <c r="W812">
        <f t="shared" si="82"/>
        <v>3.15</v>
      </c>
      <c r="Y812" s="118">
        <f t="shared" si="80"/>
        <v>3.15</v>
      </c>
      <c r="Z812" s="118" t="str">
        <f t="shared" si="83"/>
        <v>OK</v>
      </c>
    </row>
    <row r="813" spans="1:26" x14ac:dyDescent="0.2">
      <c r="A813" s="9">
        <f t="shared" si="78"/>
        <v>3.6042828498251636</v>
      </c>
      <c r="B813" s="9">
        <f t="shared" si="79"/>
        <v>3.1499999999999995</v>
      </c>
      <c r="C813" s="9">
        <f t="shared" si="81"/>
        <v>3.07</v>
      </c>
      <c r="D813" s="8">
        <v>6235</v>
      </c>
      <c r="E813" t="s">
        <v>2813</v>
      </c>
      <c r="F813" t="s">
        <v>189</v>
      </c>
      <c r="G813" t="s">
        <v>25</v>
      </c>
      <c r="H813" t="s">
        <v>28</v>
      </c>
      <c r="O813">
        <v>3.07</v>
      </c>
      <c r="S813">
        <f>_xlfn.XLOOKUP(E813,'Facture Chronopost'!L:L,'Facture Chronopost'!AA:AA,"")</f>
        <v>0.08</v>
      </c>
      <c r="T813" t="str">
        <f>IF(COUNTIF('Bibliothèque transporteurs'!C:C,F813)=0,"inconnu",_xlfn.XLOOKUP(F813,'Bibliothèque transporteurs'!C:C,'Bibliothèque transporteurs'!A:A))</f>
        <v>5Y</v>
      </c>
      <c r="U813" t="str">
        <f>IF(OR(F813="6C",F813="6B"),_xlfn.XLOOKUP(E813,'Facture Chronopost'!L:L,'Facture Chronopost'!X:X),IF(OR(F813=17,F813=44),F813&amp;"_"&amp;H813,IF(COUNTIF('Bibliothèque transporteurs'!C:C,F813)=0,"inconnu",_xlfn.XLOOKUP(F813,'Bibliothèque transporteurs'!C:C,'Bibliothèque transporteurs'!B:B))))</f>
        <v>5Y</v>
      </c>
      <c r="V813" t="str">
        <f>IF(COUNTIF('Bibliothèque transporteurs'!C:C,F813)=0,"inconnu",_xlfn.XLOOKUP(F813,'Bibliothèque transporteurs'!C:C,'Bibliothèque transporteurs'!E:E))</f>
        <v>CHRONO_2SHOP</v>
      </c>
      <c r="W813">
        <f t="shared" si="82"/>
        <v>3.15</v>
      </c>
      <c r="Y813" s="118">
        <f t="shared" si="80"/>
        <v>3.15</v>
      </c>
      <c r="Z813" s="118" t="str">
        <f t="shared" si="83"/>
        <v>OK</v>
      </c>
    </row>
    <row r="814" spans="1:26" x14ac:dyDescent="0.2">
      <c r="A814" s="9">
        <f t="shared" si="78"/>
        <v>4.097376920485285</v>
      </c>
      <c r="B814" s="9">
        <f t="shared" si="79"/>
        <v>3.5700000000000007</v>
      </c>
      <c r="C814" s="9">
        <f t="shared" si="81"/>
        <v>3.49</v>
      </c>
      <c r="D814" s="8">
        <v>6235</v>
      </c>
      <c r="E814" t="s">
        <v>2819</v>
      </c>
      <c r="F814" t="s">
        <v>189</v>
      </c>
      <c r="G814" t="s">
        <v>25</v>
      </c>
      <c r="H814" t="s">
        <v>28</v>
      </c>
      <c r="O814">
        <v>3.49</v>
      </c>
      <c r="S814">
        <f>_xlfn.XLOOKUP(E814,'Facture Chronopost'!L:L,'Facture Chronopost'!AA:AA,"")</f>
        <v>0.08</v>
      </c>
      <c r="T814" t="str">
        <f>IF(COUNTIF('Bibliothèque transporteurs'!C:C,F814)=0,"inconnu",_xlfn.XLOOKUP(F814,'Bibliothèque transporteurs'!C:C,'Bibliothèque transporteurs'!A:A))</f>
        <v>5Y</v>
      </c>
      <c r="U814" t="str">
        <f>IF(OR(F814="6C",F814="6B"),_xlfn.XLOOKUP(E814,'Facture Chronopost'!L:L,'Facture Chronopost'!X:X),IF(OR(F814=17,F814=44),F814&amp;"_"&amp;H814,IF(COUNTIF('Bibliothèque transporteurs'!C:C,F814)=0,"inconnu",_xlfn.XLOOKUP(F814,'Bibliothèque transporteurs'!C:C,'Bibliothèque transporteurs'!B:B))))</f>
        <v>5Y</v>
      </c>
      <c r="V814" t="str">
        <f>IF(COUNTIF('Bibliothèque transporteurs'!C:C,F814)=0,"inconnu",_xlfn.XLOOKUP(F814,'Bibliothèque transporteurs'!C:C,'Bibliothèque transporteurs'!E:E))</f>
        <v>CHRONO_2SHOP</v>
      </c>
      <c r="W814">
        <f t="shared" si="82"/>
        <v>3.57</v>
      </c>
      <c r="Y814" s="118">
        <f t="shared" si="80"/>
        <v>3.57</v>
      </c>
      <c r="Z814" s="118" t="str">
        <f t="shared" si="83"/>
        <v>OK</v>
      </c>
    </row>
    <row r="815" spans="1:26" x14ac:dyDescent="0.2">
      <c r="A815" s="9">
        <f t="shared" si="78"/>
        <v>3.6042828498251636</v>
      </c>
      <c r="B815" s="9">
        <f t="shared" si="79"/>
        <v>3.1499999999999995</v>
      </c>
      <c r="C815" s="9">
        <f t="shared" si="81"/>
        <v>3.07</v>
      </c>
      <c r="D815" s="8">
        <v>6235</v>
      </c>
      <c r="E815" t="s">
        <v>2849</v>
      </c>
      <c r="F815" t="s">
        <v>189</v>
      </c>
      <c r="G815" t="s">
        <v>25</v>
      </c>
      <c r="H815" t="s">
        <v>28</v>
      </c>
      <c r="O815">
        <v>3.07</v>
      </c>
      <c r="S815">
        <f>_xlfn.XLOOKUP(E815,'Facture Chronopost'!L:L,'Facture Chronopost'!AA:AA,"")</f>
        <v>0.08</v>
      </c>
      <c r="T815" t="str">
        <f>IF(COUNTIF('Bibliothèque transporteurs'!C:C,F815)=0,"inconnu",_xlfn.XLOOKUP(F815,'Bibliothèque transporteurs'!C:C,'Bibliothèque transporteurs'!A:A))</f>
        <v>5Y</v>
      </c>
      <c r="U815" t="str">
        <f>IF(OR(F815="6C",F815="6B"),_xlfn.XLOOKUP(E815,'Facture Chronopost'!L:L,'Facture Chronopost'!X:X),IF(OR(F815=17,F815=44),F815&amp;"_"&amp;H815,IF(COUNTIF('Bibliothèque transporteurs'!C:C,F815)=0,"inconnu",_xlfn.XLOOKUP(F815,'Bibliothèque transporteurs'!C:C,'Bibliothèque transporteurs'!B:B))))</f>
        <v>5Y</v>
      </c>
      <c r="V815" t="str">
        <f>IF(COUNTIF('Bibliothèque transporteurs'!C:C,F815)=0,"inconnu",_xlfn.XLOOKUP(F815,'Bibliothèque transporteurs'!C:C,'Bibliothèque transporteurs'!E:E))</f>
        <v>CHRONO_2SHOP</v>
      </c>
      <c r="W815">
        <f t="shared" si="82"/>
        <v>3.15</v>
      </c>
      <c r="Y815" s="118">
        <f t="shared" si="80"/>
        <v>3.15</v>
      </c>
      <c r="Z815" s="118" t="str">
        <f t="shared" si="83"/>
        <v>OK</v>
      </c>
    </row>
    <row r="816" spans="1:26" x14ac:dyDescent="0.2">
      <c r="A816" s="9">
        <f t="shared" si="78"/>
        <v>3.6042828498251636</v>
      </c>
      <c r="B816" s="9">
        <f t="shared" si="79"/>
        <v>3.1499999999999995</v>
      </c>
      <c r="C816" s="9">
        <f t="shared" si="81"/>
        <v>3.07</v>
      </c>
      <c r="D816" s="8">
        <v>6235</v>
      </c>
      <c r="E816" t="s">
        <v>2835</v>
      </c>
      <c r="F816" t="s">
        <v>189</v>
      </c>
      <c r="G816" t="s">
        <v>25</v>
      </c>
      <c r="H816" t="s">
        <v>28</v>
      </c>
      <c r="O816">
        <v>3.07</v>
      </c>
      <c r="S816">
        <f>_xlfn.XLOOKUP(E816,'Facture Chronopost'!L:L,'Facture Chronopost'!AA:AA,"")</f>
        <v>0.08</v>
      </c>
      <c r="T816" t="str">
        <f>IF(COUNTIF('Bibliothèque transporteurs'!C:C,F816)=0,"inconnu",_xlfn.XLOOKUP(F816,'Bibliothèque transporteurs'!C:C,'Bibliothèque transporteurs'!A:A))</f>
        <v>5Y</v>
      </c>
      <c r="U816" t="str">
        <f>IF(OR(F816="6C",F816="6B"),_xlfn.XLOOKUP(E816,'Facture Chronopost'!L:L,'Facture Chronopost'!X:X),IF(OR(F816=17,F816=44),F816&amp;"_"&amp;H816,IF(COUNTIF('Bibliothèque transporteurs'!C:C,F816)=0,"inconnu",_xlfn.XLOOKUP(F816,'Bibliothèque transporteurs'!C:C,'Bibliothèque transporteurs'!B:B))))</f>
        <v>5Y</v>
      </c>
      <c r="V816" t="str">
        <f>IF(COUNTIF('Bibliothèque transporteurs'!C:C,F816)=0,"inconnu",_xlfn.XLOOKUP(F816,'Bibliothèque transporteurs'!C:C,'Bibliothèque transporteurs'!E:E))</f>
        <v>CHRONO_2SHOP</v>
      </c>
      <c r="W816">
        <f t="shared" si="82"/>
        <v>3.15</v>
      </c>
      <c r="Y816" s="118">
        <f t="shared" si="80"/>
        <v>3.15</v>
      </c>
      <c r="Z816" s="118" t="str">
        <f t="shared" si="83"/>
        <v>OK</v>
      </c>
    </row>
    <row r="817" spans="1:26" x14ac:dyDescent="0.2">
      <c r="A817" s="9">
        <f t="shared" si="78"/>
        <v>4.097376920485285</v>
      </c>
      <c r="B817" s="9">
        <f t="shared" si="79"/>
        <v>3.5700000000000007</v>
      </c>
      <c r="C817" s="9">
        <f t="shared" si="81"/>
        <v>3.49</v>
      </c>
      <c r="D817" s="8">
        <v>6235</v>
      </c>
      <c r="E817" t="s">
        <v>2853</v>
      </c>
      <c r="F817" t="s">
        <v>189</v>
      </c>
      <c r="G817" t="s">
        <v>25</v>
      </c>
      <c r="H817" t="s">
        <v>28</v>
      </c>
      <c r="O817">
        <v>3.49</v>
      </c>
      <c r="S817">
        <f>_xlfn.XLOOKUP(E817,'Facture Chronopost'!L:L,'Facture Chronopost'!AA:AA,"")</f>
        <v>0.08</v>
      </c>
      <c r="T817" t="str">
        <f>IF(COUNTIF('Bibliothèque transporteurs'!C:C,F817)=0,"inconnu",_xlfn.XLOOKUP(F817,'Bibliothèque transporteurs'!C:C,'Bibliothèque transporteurs'!A:A))</f>
        <v>5Y</v>
      </c>
      <c r="U817" t="str">
        <f>IF(OR(F817="6C",F817="6B"),_xlfn.XLOOKUP(E817,'Facture Chronopost'!L:L,'Facture Chronopost'!X:X),IF(OR(F817=17,F817=44),F817&amp;"_"&amp;H817,IF(COUNTIF('Bibliothèque transporteurs'!C:C,F817)=0,"inconnu",_xlfn.XLOOKUP(F817,'Bibliothèque transporteurs'!C:C,'Bibliothèque transporteurs'!B:B))))</f>
        <v>5Y</v>
      </c>
      <c r="V817" t="str">
        <f>IF(COUNTIF('Bibliothèque transporteurs'!C:C,F817)=0,"inconnu",_xlfn.XLOOKUP(F817,'Bibliothèque transporteurs'!C:C,'Bibliothèque transporteurs'!E:E))</f>
        <v>CHRONO_2SHOP</v>
      </c>
      <c r="W817">
        <f t="shared" si="82"/>
        <v>3.57</v>
      </c>
      <c r="Y817" s="118">
        <f t="shared" si="80"/>
        <v>3.57</v>
      </c>
      <c r="Z817" s="118" t="str">
        <f t="shared" si="83"/>
        <v>OK</v>
      </c>
    </row>
    <row r="818" spans="1:26" x14ac:dyDescent="0.2">
      <c r="A818" s="9">
        <f t="shared" si="78"/>
        <v>4.5904709911454047</v>
      </c>
      <c r="B818" s="9">
        <f t="shared" si="79"/>
        <v>3.99</v>
      </c>
      <c r="C818" s="9">
        <f t="shared" si="81"/>
        <v>3.91</v>
      </c>
      <c r="D818" s="8">
        <v>6235</v>
      </c>
      <c r="E818" t="s">
        <v>2851</v>
      </c>
      <c r="F818" t="s">
        <v>189</v>
      </c>
      <c r="G818" t="s">
        <v>25</v>
      </c>
      <c r="H818" t="s">
        <v>28</v>
      </c>
      <c r="O818">
        <v>3.91</v>
      </c>
      <c r="S818">
        <f>_xlfn.XLOOKUP(E818,'Facture Chronopost'!L:L,'Facture Chronopost'!AA:AA,"")</f>
        <v>0.08</v>
      </c>
      <c r="T818" t="str">
        <f>IF(COUNTIF('Bibliothèque transporteurs'!C:C,F818)=0,"inconnu",_xlfn.XLOOKUP(F818,'Bibliothèque transporteurs'!C:C,'Bibliothèque transporteurs'!A:A))</f>
        <v>5Y</v>
      </c>
      <c r="U818" t="str">
        <f>IF(OR(F818="6C",F818="6B"),_xlfn.XLOOKUP(E818,'Facture Chronopost'!L:L,'Facture Chronopost'!X:X),IF(OR(F818=17,F818=44),F818&amp;"_"&amp;H818,IF(COUNTIF('Bibliothèque transporteurs'!C:C,F818)=0,"inconnu",_xlfn.XLOOKUP(F818,'Bibliothèque transporteurs'!C:C,'Bibliothèque transporteurs'!B:B))))</f>
        <v>5Y</v>
      </c>
      <c r="V818" t="str">
        <f>IF(COUNTIF('Bibliothèque transporteurs'!C:C,F818)=0,"inconnu",_xlfn.XLOOKUP(F818,'Bibliothèque transporteurs'!C:C,'Bibliothèque transporteurs'!E:E))</f>
        <v>CHRONO_2SHOP</v>
      </c>
      <c r="W818">
        <f t="shared" si="82"/>
        <v>3.99</v>
      </c>
      <c r="Y818" s="118">
        <f t="shared" si="80"/>
        <v>3.99</v>
      </c>
      <c r="Z818" s="118" t="str">
        <f t="shared" si="83"/>
        <v>OK</v>
      </c>
    </row>
    <row r="819" spans="1:26" x14ac:dyDescent="0.2">
      <c r="A819" s="9">
        <f t="shared" si="78"/>
        <v>3.7216861999823352</v>
      </c>
      <c r="B819" s="9">
        <f t="shared" si="79"/>
        <v>3.25</v>
      </c>
      <c r="C819" s="9">
        <f t="shared" si="81"/>
        <v>3.17</v>
      </c>
      <c r="D819" s="8">
        <v>6235</v>
      </c>
      <c r="E819" t="s">
        <v>2847</v>
      </c>
      <c r="F819" t="s">
        <v>189</v>
      </c>
      <c r="G819" t="s">
        <v>25</v>
      </c>
      <c r="H819" t="s">
        <v>28</v>
      </c>
      <c r="O819">
        <v>3.17</v>
      </c>
      <c r="S819">
        <f>_xlfn.XLOOKUP(E819,'Facture Chronopost'!L:L,'Facture Chronopost'!AA:AA,"")</f>
        <v>0.08</v>
      </c>
      <c r="T819" t="str">
        <f>IF(COUNTIF('Bibliothèque transporteurs'!C:C,F819)=0,"inconnu",_xlfn.XLOOKUP(F819,'Bibliothèque transporteurs'!C:C,'Bibliothèque transporteurs'!A:A))</f>
        <v>5Y</v>
      </c>
      <c r="U819" t="str">
        <f>IF(OR(F819="6C",F819="6B"),_xlfn.XLOOKUP(E819,'Facture Chronopost'!L:L,'Facture Chronopost'!X:X),IF(OR(F819=17,F819=44),F819&amp;"_"&amp;H819,IF(COUNTIF('Bibliothèque transporteurs'!C:C,F819)=0,"inconnu",_xlfn.XLOOKUP(F819,'Bibliothèque transporteurs'!C:C,'Bibliothèque transporteurs'!B:B))))</f>
        <v>5Y</v>
      </c>
      <c r="V819" t="str">
        <f>IF(COUNTIF('Bibliothèque transporteurs'!C:C,F819)=0,"inconnu",_xlfn.XLOOKUP(F819,'Bibliothèque transporteurs'!C:C,'Bibliothèque transporteurs'!E:E))</f>
        <v>CHRONO_2SHOP</v>
      </c>
      <c r="W819">
        <f t="shared" si="82"/>
        <v>3.25</v>
      </c>
      <c r="Y819" s="118">
        <f t="shared" si="80"/>
        <v>3.25</v>
      </c>
      <c r="Z819" s="118" t="str">
        <f t="shared" si="83"/>
        <v>OK</v>
      </c>
    </row>
    <row r="820" spans="1:26" x14ac:dyDescent="0.2">
      <c r="A820" s="9">
        <f t="shared" si="78"/>
        <v>3.6042828498251636</v>
      </c>
      <c r="B820" s="9">
        <f t="shared" si="79"/>
        <v>3.1499999999999995</v>
      </c>
      <c r="C820" s="9">
        <f t="shared" si="81"/>
        <v>3.07</v>
      </c>
      <c r="D820" s="8">
        <v>6235</v>
      </c>
      <c r="E820" t="s">
        <v>2824</v>
      </c>
      <c r="F820" t="s">
        <v>189</v>
      </c>
      <c r="G820" t="s">
        <v>25</v>
      </c>
      <c r="H820" t="s">
        <v>28</v>
      </c>
      <c r="O820">
        <v>3.07</v>
      </c>
      <c r="S820">
        <f>_xlfn.XLOOKUP(E820,'Facture Chronopost'!L:L,'Facture Chronopost'!AA:AA,"")</f>
        <v>0.08</v>
      </c>
      <c r="T820" t="str">
        <f>IF(COUNTIF('Bibliothèque transporteurs'!C:C,F820)=0,"inconnu",_xlfn.XLOOKUP(F820,'Bibliothèque transporteurs'!C:C,'Bibliothèque transporteurs'!A:A))</f>
        <v>5Y</v>
      </c>
      <c r="U820" t="str">
        <f>IF(OR(F820="6C",F820="6B"),_xlfn.XLOOKUP(E820,'Facture Chronopost'!L:L,'Facture Chronopost'!X:X),IF(OR(F820=17,F820=44),F820&amp;"_"&amp;H820,IF(COUNTIF('Bibliothèque transporteurs'!C:C,F820)=0,"inconnu",_xlfn.XLOOKUP(F820,'Bibliothèque transporteurs'!C:C,'Bibliothèque transporteurs'!B:B))))</f>
        <v>5Y</v>
      </c>
      <c r="V820" t="str">
        <f>IF(COUNTIF('Bibliothèque transporteurs'!C:C,F820)=0,"inconnu",_xlfn.XLOOKUP(F820,'Bibliothèque transporteurs'!C:C,'Bibliothèque transporteurs'!E:E))</f>
        <v>CHRONO_2SHOP</v>
      </c>
      <c r="W820">
        <f t="shared" si="82"/>
        <v>3.15</v>
      </c>
      <c r="Y820" s="118">
        <f t="shared" si="80"/>
        <v>3.15</v>
      </c>
      <c r="Z820" s="118" t="str">
        <f t="shared" si="83"/>
        <v>OK</v>
      </c>
    </row>
    <row r="821" spans="1:26" x14ac:dyDescent="0.2">
      <c r="A821" s="9">
        <f t="shared" si="78"/>
        <v>3.7216861999823352</v>
      </c>
      <c r="B821" s="9">
        <f t="shared" si="79"/>
        <v>3.25</v>
      </c>
      <c r="C821" s="9">
        <f t="shared" si="81"/>
        <v>3.17</v>
      </c>
      <c r="D821" s="8">
        <v>6235</v>
      </c>
      <c r="E821" t="s">
        <v>2838</v>
      </c>
      <c r="F821" t="s">
        <v>189</v>
      </c>
      <c r="G821" t="s">
        <v>25</v>
      </c>
      <c r="H821" t="s">
        <v>28</v>
      </c>
      <c r="O821">
        <v>3.17</v>
      </c>
      <c r="S821">
        <f>_xlfn.XLOOKUP(E821,'Facture Chronopost'!L:L,'Facture Chronopost'!AA:AA,"")</f>
        <v>0.08</v>
      </c>
      <c r="T821" t="str">
        <f>IF(COUNTIF('Bibliothèque transporteurs'!C:C,F821)=0,"inconnu",_xlfn.XLOOKUP(F821,'Bibliothèque transporteurs'!C:C,'Bibliothèque transporteurs'!A:A))</f>
        <v>5Y</v>
      </c>
      <c r="U821" t="str">
        <f>IF(OR(F821="6C",F821="6B"),_xlfn.XLOOKUP(E821,'Facture Chronopost'!L:L,'Facture Chronopost'!X:X),IF(OR(F821=17,F821=44),F821&amp;"_"&amp;H821,IF(COUNTIF('Bibliothèque transporteurs'!C:C,F821)=0,"inconnu",_xlfn.XLOOKUP(F821,'Bibliothèque transporteurs'!C:C,'Bibliothèque transporteurs'!B:B))))</f>
        <v>5Y</v>
      </c>
      <c r="V821" t="str">
        <f>IF(COUNTIF('Bibliothèque transporteurs'!C:C,F821)=0,"inconnu",_xlfn.XLOOKUP(F821,'Bibliothèque transporteurs'!C:C,'Bibliothèque transporteurs'!E:E))</f>
        <v>CHRONO_2SHOP</v>
      </c>
      <c r="W821">
        <f t="shared" si="82"/>
        <v>3.25</v>
      </c>
      <c r="Y821" s="118">
        <f t="shared" si="80"/>
        <v>3.25</v>
      </c>
      <c r="Z821" s="118" t="str">
        <f t="shared" si="83"/>
        <v>OK</v>
      </c>
    </row>
    <row r="822" spans="1:26" x14ac:dyDescent="0.2">
      <c r="A822" s="9">
        <f t="shared" si="78"/>
        <v>3.7216861999823352</v>
      </c>
      <c r="B822" s="9">
        <f t="shared" si="79"/>
        <v>3.25</v>
      </c>
      <c r="C822" s="9">
        <f t="shared" si="81"/>
        <v>3.17</v>
      </c>
      <c r="D822" s="8">
        <v>6235</v>
      </c>
      <c r="E822" t="s">
        <v>2832</v>
      </c>
      <c r="F822" t="s">
        <v>189</v>
      </c>
      <c r="G822" t="s">
        <v>25</v>
      </c>
      <c r="H822" t="s">
        <v>28</v>
      </c>
      <c r="O822">
        <v>3.17</v>
      </c>
      <c r="S822">
        <f>_xlfn.XLOOKUP(E822,'Facture Chronopost'!L:L,'Facture Chronopost'!AA:AA,"")</f>
        <v>0.08</v>
      </c>
      <c r="T822" t="str">
        <f>IF(COUNTIF('Bibliothèque transporteurs'!C:C,F822)=0,"inconnu",_xlfn.XLOOKUP(F822,'Bibliothèque transporteurs'!C:C,'Bibliothèque transporteurs'!A:A))</f>
        <v>5Y</v>
      </c>
      <c r="U822" t="str">
        <f>IF(OR(F822="6C",F822="6B"),_xlfn.XLOOKUP(E822,'Facture Chronopost'!L:L,'Facture Chronopost'!X:X),IF(OR(F822=17,F822=44),F822&amp;"_"&amp;H822,IF(COUNTIF('Bibliothèque transporteurs'!C:C,F822)=0,"inconnu",_xlfn.XLOOKUP(F822,'Bibliothèque transporteurs'!C:C,'Bibliothèque transporteurs'!B:B))))</f>
        <v>5Y</v>
      </c>
      <c r="V822" t="str">
        <f>IF(COUNTIF('Bibliothèque transporteurs'!C:C,F822)=0,"inconnu",_xlfn.XLOOKUP(F822,'Bibliothèque transporteurs'!C:C,'Bibliothèque transporteurs'!E:E))</f>
        <v>CHRONO_2SHOP</v>
      </c>
      <c r="W822">
        <f t="shared" si="82"/>
        <v>3.25</v>
      </c>
      <c r="Y822" s="118">
        <f t="shared" si="80"/>
        <v>3.25</v>
      </c>
      <c r="Z822" s="118" t="str">
        <f t="shared" si="83"/>
        <v>OK</v>
      </c>
    </row>
    <row r="823" spans="1:26" x14ac:dyDescent="0.2">
      <c r="A823" s="9">
        <f t="shared" si="78"/>
        <v>4.097376920485285</v>
      </c>
      <c r="B823" s="9">
        <f t="shared" si="79"/>
        <v>3.5700000000000007</v>
      </c>
      <c r="C823" s="9">
        <f t="shared" si="81"/>
        <v>3.49</v>
      </c>
      <c r="D823" s="8">
        <v>6235</v>
      </c>
      <c r="E823" t="s">
        <v>2822</v>
      </c>
      <c r="F823" t="s">
        <v>189</v>
      </c>
      <c r="G823" t="s">
        <v>25</v>
      </c>
      <c r="H823" t="s">
        <v>28</v>
      </c>
      <c r="O823">
        <v>3.49</v>
      </c>
      <c r="S823">
        <f>_xlfn.XLOOKUP(E823,'Facture Chronopost'!L:L,'Facture Chronopost'!AA:AA,"")</f>
        <v>0.08</v>
      </c>
      <c r="T823" t="str">
        <f>IF(COUNTIF('Bibliothèque transporteurs'!C:C,F823)=0,"inconnu",_xlfn.XLOOKUP(F823,'Bibliothèque transporteurs'!C:C,'Bibliothèque transporteurs'!A:A))</f>
        <v>5Y</v>
      </c>
      <c r="U823" t="str">
        <f>IF(OR(F823="6C",F823="6B"),_xlfn.XLOOKUP(E823,'Facture Chronopost'!L:L,'Facture Chronopost'!X:X),IF(OR(F823=17,F823=44),F823&amp;"_"&amp;H823,IF(COUNTIF('Bibliothèque transporteurs'!C:C,F823)=0,"inconnu",_xlfn.XLOOKUP(F823,'Bibliothèque transporteurs'!C:C,'Bibliothèque transporteurs'!B:B))))</f>
        <v>5Y</v>
      </c>
      <c r="V823" t="str">
        <f>IF(COUNTIF('Bibliothèque transporteurs'!C:C,F823)=0,"inconnu",_xlfn.XLOOKUP(F823,'Bibliothèque transporteurs'!C:C,'Bibliothèque transporteurs'!E:E))</f>
        <v>CHRONO_2SHOP</v>
      </c>
      <c r="W823">
        <f t="shared" si="82"/>
        <v>3.57</v>
      </c>
      <c r="Y823" s="118">
        <f t="shared" si="80"/>
        <v>3.57</v>
      </c>
      <c r="Z823" s="118" t="str">
        <f t="shared" si="83"/>
        <v>OK</v>
      </c>
    </row>
    <row r="824" spans="1:26" x14ac:dyDescent="0.2">
      <c r="A824" s="9">
        <f t="shared" si="78"/>
        <v>3.6042828498251636</v>
      </c>
      <c r="B824" s="9">
        <f t="shared" si="79"/>
        <v>3.1499999999999995</v>
      </c>
      <c r="C824" s="9">
        <f t="shared" si="81"/>
        <v>3.07</v>
      </c>
      <c r="D824" s="8">
        <v>6235</v>
      </c>
      <c r="E824" t="s">
        <v>2827</v>
      </c>
      <c r="F824" t="s">
        <v>189</v>
      </c>
      <c r="G824" t="s">
        <v>25</v>
      </c>
      <c r="H824" t="s">
        <v>28</v>
      </c>
      <c r="O824">
        <v>3.07</v>
      </c>
      <c r="S824">
        <f>_xlfn.XLOOKUP(E824,'Facture Chronopost'!L:L,'Facture Chronopost'!AA:AA,"")</f>
        <v>0.08</v>
      </c>
      <c r="T824" t="str">
        <f>IF(COUNTIF('Bibliothèque transporteurs'!C:C,F824)=0,"inconnu",_xlfn.XLOOKUP(F824,'Bibliothèque transporteurs'!C:C,'Bibliothèque transporteurs'!A:A))</f>
        <v>5Y</v>
      </c>
      <c r="U824" t="str">
        <f>IF(OR(F824="6C",F824="6B"),_xlfn.XLOOKUP(E824,'Facture Chronopost'!L:L,'Facture Chronopost'!X:X),IF(OR(F824=17,F824=44),F824&amp;"_"&amp;H824,IF(COUNTIF('Bibliothèque transporteurs'!C:C,F824)=0,"inconnu",_xlfn.XLOOKUP(F824,'Bibliothèque transporteurs'!C:C,'Bibliothèque transporteurs'!B:B))))</f>
        <v>5Y</v>
      </c>
      <c r="V824" t="str">
        <f>IF(COUNTIF('Bibliothèque transporteurs'!C:C,F824)=0,"inconnu",_xlfn.XLOOKUP(F824,'Bibliothèque transporteurs'!C:C,'Bibliothèque transporteurs'!E:E))</f>
        <v>CHRONO_2SHOP</v>
      </c>
      <c r="W824">
        <f t="shared" si="82"/>
        <v>3.15</v>
      </c>
      <c r="Y824" s="118">
        <f t="shared" si="80"/>
        <v>3.15</v>
      </c>
      <c r="Z824" s="118" t="str">
        <f t="shared" si="83"/>
        <v>OK</v>
      </c>
    </row>
    <row r="825" spans="1:26" x14ac:dyDescent="0.2">
      <c r="A825" s="9">
        <f t="shared" si="78"/>
        <v>3.7216861999823352</v>
      </c>
      <c r="B825" s="9">
        <f t="shared" si="79"/>
        <v>3.25</v>
      </c>
      <c r="C825" s="9">
        <f t="shared" si="81"/>
        <v>3.17</v>
      </c>
      <c r="D825" s="8">
        <v>6235</v>
      </c>
      <c r="E825" t="s">
        <v>2840</v>
      </c>
      <c r="F825" t="s">
        <v>189</v>
      </c>
      <c r="G825" t="s">
        <v>25</v>
      </c>
      <c r="H825" t="s">
        <v>28</v>
      </c>
      <c r="O825">
        <v>3.17</v>
      </c>
      <c r="S825">
        <f>_xlfn.XLOOKUP(E825,'Facture Chronopost'!L:L,'Facture Chronopost'!AA:AA,"")</f>
        <v>0.08</v>
      </c>
      <c r="T825" t="str">
        <f>IF(COUNTIF('Bibliothèque transporteurs'!C:C,F825)=0,"inconnu",_xlfn.XLOOKUP(F825,'Bibliothèque transporteurs'!C:C,'Bibliothèque transporteurs'!A:A))</f>
        <v>5Y</v>
      </c>
      <c r="U825" t="str">
        <f>IF(OR(F825="6C",F825="6B"),_xlfn.XLOOKUP(E825,'Facture Chronopost'!L:L,'Facture Chronopost'!X:X),IF(OR(F825=17,F825=44),F825&amp;"_"&amp;H825,IF(COUNTIF('Bibliothèque transporteurs'!C:C,F825)=0,"inconnu",_xlfn.XLOOKUP(F825,'Bibliothèque transporteurs'!C:C,'Bibliothèque transporteurs'!B:B))))</f>
        <v>5Y</v>
      </c>
      <c r="V825" t="str">
        <f>IF(COUNTIF('Bibliothèque transporteurs'!C:C,F825)=0,"inconnu",_xlfn.XLOOKUP(F825,'Bibliothèque transporteurs'!C:C,'Bibliothèque transporteurs'!E:E))</f>
        <v>CHRONO_2SHOP</v>
      </c>
      <c r="W825">
        <f t="shared" si="82"/>
        <v>3.25</v>
      </c>
      <c r="Y825" s="118">
        <f t="shared" si="80"/>
        <v>3.25</v>
      </c>
      <c r="Z825" s="118" t="str">
        <f t="shared" si="83"/>
        <v>OK</v>
      </c>
    </row>
    <row r="826" spans="1:26" x14ac:dyDescent="0.2">
      <c r="A826" s="9">
        <f t="shared" si="78"/>
        <v>3.6042828498251636</v>
      </c>
      <c r="B826" s="9">
        <f t="shared" si="79"/>
        <v>3.1499999999999995</v>
      </c>
      <c r="C826" s="9">
        <f t="shared" si="81"/>
        <v>3.07</v>
      </c>
      <c r="D826" s="8">
        <v>6235</v>
      </c>
      <c r="E826" t="s">
        <v>2830</v>
      </c>
      <c r="F826" t="s">
        <v>189</v>
      </c>
      <c r="G826" t="s">
        <v>25</v>
      </c>
      <c r="H826" t="s">
        <v>28</v>
      </c>
      <c r="O826">
        <v>3.07</v>
      </c>
      <c r="S826">
        <f>_xlfn.XLOOKUP(E826,'Facture Chronopost'!L:L,'Facture Chronopost'!AA:AA,"")</f>
        <v>0.08</v>
      </c>
      <c r="T826" t="str">
        <f>IF(COUNTIF('Bibliothèque transporteurs'!C:C,F826)=0,"inconnu",_xlfn.XLOOKUP(F826,'Bibliothèque transporteurs'!C:C,'Bibliothèque transporteurs'!A:A))</f>
        <v>5Y</v>
      </c>
      <c r="U826" t="str">
        <f>IF(OR(F826="6C",F826="6B"),_xlfn.XLOOKUP(E826,'Facture Chronopost'!L:L,'Facture Chronopost'!X:X),IF(OR(F826=17,F826=44),F826&amp;"_"&amp;H826,IF(COUNTIF('Bibliothèque transporteurs'!C:C,F826)=0,"inconnu",_xlfn.XLOOKUP(F826,'Bibliothèque transporteurs'!C:C,'Bibliothèque transporteurs'!B:B))))</f>
        <v>5Y</v>
      </c>
      <c r="V826" t="str">
        <f>IF(COUNTIF('Bibliothèque transporteurs'!C:C,F826)=0,"inconnu",_xlfn.XLOOKUP(F826,'Bibliothèque transporteurs'!C:C,'Bibliothèque transporteurs'!E:E))</f>
        <v>CHRONO_2SHOP</v>
      </c>
      <c r="W826">
        <f t="shared" si="82"/>
        <v>3.15</v>
      </c>
      <c r="Y826" s="118">
        <f t="shared" si="80"/>
        <v>3.15</v>
      </c>
      <c r="Z826" s="118" t="str">
        <f t="shared" si="83"/>
        <v>OK</v>
      </c>
    </row>
    <row r="827" spans="1:26" x14ac:dyDescent="0.2">
      <c r="A827" s="9">
        <f t="shared" si="78"/>
        <v>3.6042828498251636</v>
      </c>
      <c r="B827" s="9">
        <f t="shared" si="79"/>
        <v>3.1499999999999995</v>
      </c>
      <c r="C827" s="9">
        <f t="shared" si="81"/>
        <v>3.07</v>
      </c>
      <c r="D827" s="8">
        <v>6235</v>
      </c>
      <c r="E827" t="s">
        <v>2842</v>
      </c>
      <c r="F827" t="s">
        <v>189</v>
      </c>
      <c r="G827" t="s">
        <v>25</v>
      </c>
      <c r="H827" t="s">
        <v>28</v>
      </c>
      <c r="O827">
        <v>3.07</v>
      </c>
      <c r="S827">
        <f>_xlfn.XLOOKUP(E827,'Facture Chronopost'!L:L,'Facture Chronopost'!AA:AA,"")</f>
        <v>0.08</v>
      </c>
      <c r="T827" t="str">
        <f>IF(COUNTIF('Bibliothèque transporteurs'!C:C,F827)=0,"inconnu",_xlfn.XLOOKUP(F827,'Bibliothèque transporteurs'!C:C,'Bibliothèque transporteurs'!A:A))</f>
        <v>5Y</v>
      </c>
      <c r="U827" t="str">
        <f>IF(OR(F827="6C",F827="6B"),_xlfn.XLOOKUP(E827,'Facture Chronopost'!L:L,'Facture Chronopost'!X:X),IF(OR(F827=17,F827=44),F827&amp;"_"&amp;H827,IF(COUNTIF('Bibliothèque transporteurs'!C:C,F827)=0,"inconnu",_xlfn.XLOOKUP(F827,'Bibliothèque transporteurs'!C:C,'Bibliothèque transporteurs'!B:B))))</f>
        <v>5Y</v>
      </c>
      <c r="V827" t="str">
        <f>IF(COUNTIF('Bibliothèque transporteurs'!C:C,F827)=0,"inconnu",_xlfn.XLOOKUP(F827,'Bibliothèque transporteurs'!C:C,'Bibliothèque transporteurs'!E:E))</f>
        <v>CHRONO_2SHOP</v>
      </c>
      <c r="W827">
        <f t="shared" si="82"/>
        <v>3.15</v>
      </c>
      <c r="Y827" s="118">
        <f t="shared" si="80"/>
        <v>3.15</v>
      </c>
      <c r="Z827" s="118" t="str">
        <f t="shared" si="83"/>
        <v>OK</v>
      </c>
    </row>
    <row r="828" spans="1:26" x14ac:dyDescent="0.2">
      <c r="A828" s="9">
        <f t="shared" si="78"/>
        <v>3.6042828498251636</v>
      </c>
      <c r="B828" s="9">
        <f t="shared" si="79"/>
        <v>3.1499999999999995</v>
      </c>
      <c r="C828" s="9">
        <f t="shared" si="81"/>
        <v>3.07</v>
      </c>
      <c r="D828" s="8">
        <v>6235</v>
      </c>
      <c r="E828" t="s">
        <v>2845</v>
      </c>
      <c r="F828" t="s">
        <v>189</v>
      </c>
      <c r="G828" t="s">
        <v>25</v>
      </c>
      <c r="H828" t="s">
        <v>28</v>
      </c>
      <c r="O828">
        <v>3.07</v>
      </c>
      <c r="S828">
        <f>_xlfn.XLOOKUP(E828,'Facture Chronopost'!L:L,'Facture Chronopost'!AA:AA,"")</f>
        <v>0.08</v>
      </c>
      <c r="T828" t="str">
        <f>IF(COUNTIF('Bibliothèque transporteurs'!C:C,F828)=0,"inconnu",_xlfn.XLOOKUP(F828,'Bibliothèque transporteurs'!C:C,'Bibliothèque transporteurs'!A:A))</f>
        <v>5Y</v>
      </c>
      <c r="U828" t="str">
        <f>IF(OR(F828="6C",F828="6B"),_xlfn.XLOOKUP(E828,'Facture Chronopost'!L:L,'Facture Chronopost'!X:X),IF(OR(F828=17,F828=44),F828&amp;"_"&amp;H828,IF(COUNTIF('Bibliothèque transporteurs'!C:C,F828)=0,"inconnu",_xlfn.XLOOKUP(F828,'Bibliothèque transporteurs'!C:C,'Bibliothèque transporteurs'!B:B))))</f>
        <v>5Y</v>
      </c>
      <c r="V828" t="str">
        <f>IF(COUNTIF('Bibliothèque transporteurs'!C:C,F828)=0,"inconnu",_xlfn.XLOOKUP(F828,'Bibliothèque transporteurs'!C:C,'Bibliothèque transporteurs'!E:E))</f>
        <v>CHRONO_2SHOP</v>
      </c>
      <c r="W828">
        <f t="shared" si="82"/>
        <v>3.15</v>
      </c>
      <c r="Y828" s="118">
        <f t="shared" si="80"/>
        <v>3.15</v>
      </c>
      <c r="Z828" s="118" t="str">
        <f t="shared" si="83"/>
        <v>OK</v>
      </c>
    </row>
    <row r="829" spans="1:26" x14ac:dyDescent="0.2">
      <c r="A829" s="9">
        <f t="shared" si="78"/>
        <v>3.7216861999823352</v>
      </c>
      <c r="B829" s="9">
        <f t="shared" si="79"/>
        <v>3.25</v>
      </c>
      <c r="C829" s="9">
        <f t="shared" si="81"/>
        <v>3.17</v>
      </c>
      <c r="D829" s="8">
        <v>6235</v>
      </c>
      <c r="E829" t="s">
        <v>2860</v>
      </c>
      <c r="F829" t="s">
        <v>189</v>
      </c>
      <c r="G829" t="s">
        <v>25</v>
      </c>
      <c r="H829" t="s">
        <v>28</v>
      </c>
      <c r="O829">
        <v>3.17</v>
      </c>
      <c r="S829">
        <f>_xlfn.XLOOKUP(E829,'Facture Chronopost'!L:L,'Facture Chronopost'!AA:AA,"")</f>
        <v>0.08</v>
      </c>
      <c r="T829" t="str">
        <f>IF(COUNTIF('Bibliothèque transporteurs'!C:C,F829)=0,"inconnu",_xlfn.XLOOKUP(F829,'Bibliothèque transporteurs'!C:C,'Bibliothèque transporteurs'!A:A))</f>
        <v>5Y</v>
      </c>
      <c r="U829" t="str">
        <f>IF(OR(F829="6C",F829="6B"),_xlfn.XLOOKUP(E829,'Facture Chronopost'!L:L,'Facture Chronopost'!X:X),IF(OR(F829=17,F829=44),F829&amp;"_"&amp;H829,IF(COUNTIF('Bibliothèque transporteurs'!C:C,F829)=0,"inconnu",_xlfn.XLOOKUP(F829,'Bibliothèque transporteurs'!C:C,'Bibliothèque transporteurs'!B:B))))</f>
        <v>5Y</v>
      </c>
      <c r="V829" t="str">
        <f>IF(COUNTIF('Bibliothèque transporteurs'!C:C,F829)=0,"inconnu",_xlfn.XLOOKUP(F829,'Bibliothèque transporteurs'!C:C,'Bibliothèque transporteurs'!E:E))</f>
        <v>CHRONO_2SHOP</v>
      </c>
      <c r="W829">
        <f t="shared" si="82"/>
        <v>3.25</v>
      </c>
      <c r="Y829" s="118">
        <f t="shared" si="80"/>
        <v>3.25</v>
      </c>
      <c r="Z829" s="118" t="str">
        <f t="shared" si="83"/>
        <v>OK</v>
      </c>
    </row>
    <row r="830" spans="1:26" x14ac:dyDescent="0.2">
      <c r="A830" s="9">
        <f t="shared" si="78"/>
        <v>3.6042828498251636</v>
      </c>
      <c r="B830" s="9">
        <f t="shared" si="79"/>
        <v>3.1499999999999995</v>
      </c>
      <c r="C830" s="9">
        <f t="shared" si="81"/>
        <v>3.07</v>
      </c>
      <c r="D830" s="8">
        <v>6235</v>
      </c>
      <c r="E830" t="s">
        <v>2864</v>
      </c>
      <c r="F830" t="s">
        <v>189</v>
      </c>
      <c r="G830" t="s">
        <v>25</v>
      </c>
      <c r="H830" t="s">
        <v>28</v>
      </c>
      <c r="O830">
        <v>3.07</v>
      </c>
      <c r="S830">
        <f>_xlfn.XLOOKUP(E830,'Facture Chronopost'!L:L,'Facture Chronopost'!AA:AA,"")</f>
        <v>0.08</v>
      </c>
      <c r="T830" t="str">
        <f>IF(COUNTIF('Bibliothèque transporteurs'!C:C,F830)=0,"inconnu",_xlfn.XLOOKUP(F830,'Bibliothèque transporteurs'!C:C,'Bibliothèque transporteurs'!A:A))</f>
        <v>5Y</v>
      </c>
      <c r="U830" t="str">
        <f>IF(OR(F830="6C",F830="6B"),_xlfn.XLOOKUP(E830,'Facture Chronopost'!L:L,'Facture Chronopost'!X:X),IF(OR(F830=17,F830=44),F830&amp;"_"&amp;H830,IF(COUNTIF('Bibliothèque transporteurs'!C:C,F830)=0,"inconnu",_xlfn.XLOOKUP(F830,'Bibliothèque transporteurs'!C:C,'Bibliothèque transporteurs'!B:B))))</f>
        <v>5Y</v>
      </c>
      <c r="V830" t="str">
        <f>IF(COUNTIF('Bibliothèque transporteurs'!C:C,F830)=0,"inconnu",_xlfn.XLOOKUP(F830,'Bibliothèque transporteurs'!C:C,'Bibliothèque transporteurs'!E:E))</f>
        <v>CHRONO_2SHOP</v>
      </c>
      <c r="W830">
        <f t="shared" si="82"/>
        <v>3.15</v>
      </c>
      <c r="Y830" s="118">
        <f t="shared" si="80"/>
        <v>3.15</v>
      </c>
      <c r="Z830" s="118" t="str">
        <f t="shared" si="83"/>
        <v>OK</v>
      </c>
    </row>
    <row r="831" spans="1:26" x14ac:dyDescent="0.2">
      <c r="A831" s="9">
        <f t="shared" si="78"/>
        <v>3.6042828498251636</v>
      </c>
      <c r="B831" s="9">
        <f t="shared" si="79"/>
        <v>3.1499999999999995</v>
      </c>
      <c r="C831" s="9">
        <f t="shared" si="81"/>
        <v>3.07</v>
      </c>
      <c r="D831" s="8">
        <v>6235</v>
      </c>
      <c r="E831" t="s">
        <v>2874</v>
      </c>
      <c r="F831" t="s">
        <v>189</v>
      </c>
      <c r="G831" t="s">
        <v>25</v>
      </c>
      <c r="H831" t="s">
        <v>28</v>
      </c>
      <c r="O831">
        <v>3.07</v>
      </c>
      <c r="S831">
        <f>_xlfn.XLOOKUP(E831,'Facture Chronopost'!L:L,'Facture Chronopost'!AA:AA,"")</f>
        <v>0.08</v>
      </c>
      <c r="T831" t="str">
        <f>IF(COUNTIF('Bibliothèque transporteurs'!C:C,F831)=0,"inconnu",_xlfn.XLOOKUP(F831,'Bibliothèque transporteurs'!C:C,'Bibliothèque transporteurs'!A:A))</f>
        <v>5Y</v>
      </c>
      <c r="U831" t="str">
        <f>IF(OR(F831="6C",F831="6B"),_xlfn.XLOOKUP(E831,'Facture Chronopost'!L:L,'Facture Chronopost'!X:X),IF(OR(F831=17,F831=44),F831&amp;"_"&amp;H831,IF(COUNTIF('Bibliothèque transporteurs'!C:C,F831)=0,"inconnu",_xlfn.XLOOKUP(F831,'Bibliothèque transporteurs'!C:C,'Bibliothèque transporteurs'!B:B))))</f>
        <v>5Y</v>
      </c>
      <c r="V831" t="str">
        <f>IF(COUNTIF('Bibliothèque transporteurs'!C:C,F831)=0,"inconnu",_xlfn.XLOOKUP(F831,'Bibliothèque transporteurs'!C:C,'Bibliothèque transporteurs'!E:E))</f>
        <v>CHRONO_2SHOP</v>
      </c>
      <c r="W831">
        <f t="shared" si="82"/>
        <v>3.15</v>
      </c>
      <c r="Y831" s="118">
        <f t="shared" si="80"/>
        <v>3.15</v>
      </c>
      <c r="Z831" s="118" t="str">
        <f t="shared" si="83"/>
        <v>OK</v>
      </c>
    </row>
    <row r="832" spans="1:26" x14ac:dyDescent="0.2">
      <c r="A832" s="9">
        <f t="shared" si="78"/>
        <v>3.7216861999823352</v>
      </c>
      <c r="B832" s="9">
        <f t="shared" si="79"/>
        <v>3.25</v>
      </c>
      <c r="C832" s="9">
        <f t="shared" si="81"/>
        <v>3.17</v>
      </c>
      <c r="D832" s="8">
        <v>6235</v>
      </c>
      <c r="E832" t="s">
        <v>2870</v>
      </c>
      <c r="F832" t="s">
        <v>189</v>
      </c>
      <c r="G832" t="s">
        <v>25</v>
      </c>
      <c r="H832" t="s">
        <v>28</v>
      </c>
      <c r="O832">
        <v>3.17</v>
      </c>
      <c r="S832">
        <f>_xlfn.XLOOKUP(E832,'Facture Chronopost'!L:L,'Facture Chronopost'!AA:AA,"")</f>
        <v>0.08</v>
      </c>
      <c r="T832" t="str">
        <f>IF(COUNTIF('Bibliothèque transporteurs'!C:C,F832)=0,"inconnu",_xlfn.XLOOKUP(F832,'Bibliothèque transporteurs'!C:C,'Bibliothèque transporteurs'!A:A))</f>
        <v>5Y</v>
      </c>
      <c r="U832" t="str">
        <f>IF(OR(F832="6C",F832="6B"),_xlfn.XLOOKUP(E832,'Facture Chronopost'!L:L,'Facture Chronopost'!X:X),IF(OR(F832=17,F832=44),F832&amp;"_"&amp;H832,IF(COUNTIF('Bibliothèque transporteurs'!C:C,F832)=0,"inconnu",_xlfn.XLOOKUP(F832,'Bibliothèque transporteurs'!C:C,'Bibliothèque transporteurs'!B:B))))</f>
        <v>5Y</v>
      </c>
      <c r="V832" t="str">
        <f>IF(COUNTIF('Bibliothèque transporteurs'!C:C,F832)=0,"inconnu",_xlfn.XLOOKUP(F832,'Bibliothèque transporteurs'!C:C,'Bibliothèque transporteurs'!E:E))</f>
        <v>CHRONO_2SHOP</v>
      </c>
      <c r="W832">
        <f t="shared" si="82"/>
        <v>3.25</v>
      </c>
      <c r="Y832" s="118">
        <f t="shared" si="80"/>
        <v>3.25</v>
      </c>
      <c r="Z832" s="118" t="str">
        <f t="shared" si="83"/>
        <v>OK</v>
      </c>
    </row>
    <row r="833" spans="1:26" x14ac:dyDescent="0.2">
      <c r="A833" s="9">
        <f t="shared" si="78"/>
        <v>3.6042828498251636</v>
      </c>
      <c r="B833" s="9">
        <f t="shared" si="79"/>
        <v>3.1499999999999995</v>
      </c>
      <c r="C833" s="9">
        <f t="shared" si="81"/>
        <v>3.07</v>
      </c>
      <c r="D833" s="8">
        <v>6235</v>
      </c>
      <c r="E833" t="s">
        <v>2858</v>
      </c>
      <c r="F833" t="s">
        <v>189</v>
      </c>
      <c r="G833" t="s">
        <v>25</v>
      </c>
      <c r="H833" t="s">
        <v>28</v>
      </c>
      <c r="O833">
        <v>3.07</v>
      </c>
      <c r="S833">
        <f>_xlfn.XLOOKUP(E833,'Facture Chronopost'!L:L,'Facture Chronopost'!AA:AA,"")</f>
        <v>0.08</v>
      </c>
      <c r="T833" t="str">
        <f>IF(COUNTIF('Bibliothèque transporteurs'!C:C,F833)=0,"inconnu",_xlfn.XLOOKUP(F833,'Bibliothèque transporteurs'!C:C,'Bibliothèque transporteurs'!A:A))</f>
        <v>5Y</v>
      </c>
      <c r="U833" t="str">
        <f>IF(OR(F833="6C",F833="6B"),_xlfn.XLOOKUP(E833,'Facture Chronopost'!L:L,'Facture Chronopost'!X:X),IF(OR(F833=17,F833=44),F833&amp;"_"&amp;H833,IF(COUNTIF('Bibliothèque transporteurs'!C:C,F833)=0,"inconnu",_xlfn.XLOOKUP(F833,'Bibliothèque transporteurs'!C:C,'Bibliothèque transporteurs'!B:B))))</f>
        <v>5Y</v>
      </c>
      <c r="V833" t="str">
        <f>IF(COUNTIF('Bibliothèque transporteurs'!C:C,F833)=0,"inconnu",_xlfn.XLOOKUP(F833,'Bibliothèque transporteurs'!C:C,'Bibliothèque transporteurs'!E:E))</f>
        <v>CHRONO_2SHOP</v>
      </c>
      <c r="W833">
        <f t="shared" si="82"/>
        <v>3.15</v>
      </c>
      <c r="Y833" s="118">
        <f t="shared" si="80"/>
        <v>3.15</v>
      </c>
      <c r="Z833" s="118" t="str">
        <f t="shared" si="83"/>
        <v>OK</v>
      </c>
    </row>
    <row r="834" spans="1:26" x14ac:dyDescent="0.2">
      <c r="A834" s="9">
        <f t="shared" si="78"/>
        <v>3.7216861999823352</v>
      </c>
      <c r="B834" s="9">
        <f t="shared" si="79"/>
        <v>3.25</v>
      </c>
      <c r="C834" s="9">
        <f t="shared" si="81"/>
        <v>3.17</v>
      </c>
      <c r="D834" s="8">
        <v>6235</v>
      </c>
      <c r="E834" t="s">
        <v>2881</v>
      </c>
      <c r="F834" t="s">
        <v>189</v>
      </c>
      <c r="G834" t="s">
        <v>25</v>
      </c>
      <c r="H834" t="s">
        <v>28</v>
      </c>
      <c r="O834">
        <v>3.17</v>
      </c>
      <c r="S834">
        <f>_xlfn.XLOOKUP(E834,'Facture Chronopost'!L:L,'Facture Chronopost'!AA:AA,"")</f>
        <v>0.08</v>
      </c>
      <c r="T834" t="str">
        <f>IF(COUNTIF('Bibliothèque transporteurs'!C:C,F834)=0,"inconnu",_xlfn.XLOOKUP(F834,'Bibliothèque transporteurs'!C:C,'Bibliothèque transporteurs'!A:A))</f>
        <v>5Y</v>
      </c>
      <c r="U834" t="str">
        <f>IF(OR(F834="6C",F834="6B"),_xlfn.XLOOKUP(E834,'Facture Chronopost'!L:L,'Facture Chronopost'!X:X),IF(OR(F834=17,F834=44),F834&amp;"_"&amp;H834,IF(COUNTIF('Bibliothèque transporteurs'!C:C,F834)=0,"inconnu",_xlfn.XLOOKUP(F834,'Bibliothèque transporteurs'!C:C,'Bibliothèque transporteurs'!B:B))))</f>
        <v>5Y</v>
      </c>
      <c r="V834" t="str">
        <f>IF(COUNTIF('Bibliothèque transporteurs'!C:C,F834)=0,"inconnu",_xlfn.XLOOKUP(F834,'Bibliothèque transporteurs'!C:C,'Bibliothèque transporteurs'!E:E))</f>
        <v>CHRONO_2SHOP</v>
      </c>
      <c r="W834">
        <f t="shared" si="82"/>
        <v>3.25</v>
      </c>
      <c r="Y834" s="118">
        <f t="shared" si="80"/>
        <v>3.25</v>
      </c>
      <c r="Z834" s="118" t="str">
        <f t="shared" si="83"/>
        <v>OK</v>
      </c>
    </row>
    <row r="835" spans="1:26" x14ac:dyDescent="0.2">
      <c r="A835" s="9">
        <f t="shared" si="78"/>
        <v>3.6042828498251636</v>
      </c>
      <c r="B835" s="9">
        <f t="shared" si="79"/>
        <v>3.1499999999999995</v>
      </c>
      <c r="C835" s="9">
        <f t="shared" si="81"/>
        <v>3.07</v>
      </c>
      <c r="D835" s="8">
        <v>6235</v>
      </c>
      <c r="E835" t="s">
        <v>2878</v>
      </c>
      <c r="F835" t="s">
        <v>189</v>
      </c>
      <c r="G835" t="s">
        <v>25</v>
      </c>
      <c r="H835" t="s">
        <v>28</v>
      </c>
      <c r="O835">
        <v>3.07</v>
      </c>
      <c r="S835">
        <f>_xlfn.XLOOKUP(E835,'Facture Chronopost'!L:L,'Facture Chronopost'!AA:AA,"")</f>
        <v>0.08</v>
      </c>
      <c r="T835" t="str">
        <f>IF(COUNTIF('Bibliothèque transporteurs'!C:C,F835)=0,"inconnu",_xlfn.XLOOKUP(F835,'Bibliothèque transporteurs'!C:C,'Bibliothèque transporteurs'!A:A))</f>
        <v>5Y</v>
      </c>
      <c r="U835" t="str">
        <f>IF(OR(F835="6C",F835="6B"),_xlfn.XLOOKUP(E835,'Facture Chronopost'!L:L,'Facture Chronopost'!X:X),IF(OR(F835=17,F835=44),F835&amp;"_"&amp;H835,IF(COUNTIF('Bibliothèque transporteurs'!C:C,F835)=0,"inconnu",_xlfn.XLOOKUP(F835,'Bibliothèque transporteurs'!C:C,'Bibliothèque transporteurs'!B:B))))</f>
        <v>5Y</v>
      </c>
      <c r="V835" t="str">
        <f>IF(COUNTIF('Bibliothèque transporteurs'!C:C,F835)=0,"inconnu",_xlfn.XLOOKUP(F835,'Bibliothèque transporteurs'!C:C,'Bibliothèque transporteurs'!E:E))</f>
        <v>CHRONO_2SHOP</v>
      </c>
      <c r="W835">
        <f t="shared" si="82"/>
        <v>3.15</v>
      </c>
      <c r="Y835" s="118">
        <f t="shared" si="80"/>
        <v>3.15</v>
      </c>
      <c r="Z835" s="118" t="str">
        <f t="shared" si="83"/>
        <v>OK</v>
      </c>
    </row>
    <row r="836" spans="1:26" x14ac:dyDescent="0.2">
      <c r="A836" s="9">
        <f t="shared" si="78"/>
        <v>3.6042828498251636</v>
      </c>
      <c r="B836" s="9">
        <f t="shared" si="79"/>
        <v>3.1499999999999995</v>
      </c>
      <c r="C836" s="9">
        <f t="shared" si="81"/>
        <v>3.07</v>
      </c>
      <c r="D836" s="8">
        <v>6235</v>
      </c>
      <c r="E836" t="s">
        <v>2876</v>
      </c>
      <c r="F836" t="s">
        <v>189</v>
      </c>
      <c r="G836" t="s">
        <v>25</v>
      </c>
      <c r="H836" t="s">
        <v>28</v>
      </c>
      <c r="O836">
        <v>3.07</v>
      </c>
      <c r="S836">
        <f>_xlfn.XLOOKUP(E836,'Facture Chronopost'!L:L,'Facture Chronopost'!AA:AA,"")</f>
        <v>0.08</v>
      </c>
      <c r="T836" t="str">
        <f>IF(COUNTIF('Bibliothèque transporteurs'!C:C,F836)=0,"inconnu",_xlfn.XLOOKUP(F836,'Bibliothèque transporteurs'!C:C,'Bibliothèque transporteurs'!A:A))</f>
        <v>5Y</v>
      </c>
      <c r="U836" t="str">
        <f>IF(OR(F836="6C",F836="6B"),_xlfn.XLOOKUP(E836,'Facture Chronopost'!L:L,'Facture Chronopost'!X:X),IF(OR(F836=17,F836=44),F836&amp;"_"&amp;H836,IF(COUNTIF('Bibliothèque transporteurs'!C:C,F836)=0,"inconnu",_xlfn.XLOOKUP(F836,'Bibliothèque transporteurs'!C:C,'Bibliothèque transporteurs'!B:B))))</f>
        <v>5Y</v>
      </c>
      <c r="V836" t="str">
        <f>IF(COUNTIF('Bibliothèque transporteurs'!C:C,F836)=0,"inconnu",_xlfn.XLOOKUP(F836,'Bibliothèque transporteurs'!C:C,'Bibliothèque transporteurs'!E:E))</f>
        <v>CHRONO_2SHOP</v>
      </c>
      <c r="W836">
        <f t="shared" si="82"/>
        <v>3.15</v>
      </c>
      <c r="Y836" s="118">
        <f t="shared" si="80"/>
        <v>3.15</v>
      </c>
      <c r="Z836" s="118" t="str">
        <f t="shared" si="83"/>
        <v>OK</v>
      </c>
    </row>
    <row r="837" spans="1:26" x14ac:dyDescent="0.2">
      <c r="A837" s="9">
        <f t="shared" si="78"/>
        <v>3.6042828498251636</v>
      </c>
      <c r="B837" s="9">
        <f t="shared" si="79"/>
        <v>3.1499999999999995</v>
      </c>
      <c r="C837" s="9">
        <f t="shared" si="81"/>
        <v>3.07</v>
      </c>
      <c r="D837" s="8">
        <v>6235</v>
      </c>
      <c r="E837" t="s">
        <v>2862</v>
      </c>
      <c r="F837" t="s">
        <v>189</v>
      </c>
      <c r="G837" t="s">
        <v>25</v>
      </c>
      <c r="H837" t="s">
        <v>28</v>
      </c>
      <c r="O837">
        <v>3.07</v>
      </c>
      <c r="S837">
        <f>_xlfn.XLOOKUP(E837,'Facture Chronopost'!L:L,'Facture Chronopost'!AA:AA,"")</f>
        <v>0.08</v>
      </c>
      <c r="T837" t="str">
        <f>IF(COUNTIF('Bibliothèque transporteurs'!C:C,F837)=0,"inconnu",_xlfn.XLOOKUP(F837,'Bibliothèque transporteurs'!C:C,'Bibliothèque transporteurs'!A:A))</f>
        <v>5Y</v>
      </c>
      <c r="U837" t="str">
        <f>IF(OR(F837="6C",F837="6B"),_xlfn.XLOOKUP(E837,'Facture Chronopost'!L:L,'Facture Chronopost'!X:X),IF(OR(F837=17,F837=44),F837&amp;"_"&amp;H837,IF(COUNTIF('Bibliothèque transporteurs'!C:C,F837)=0,"inconnu",_xlfn.XLOOKUP(F837,'Bibliothèque transporteurs'!C:C,'Bibliothèque transporteurs'!B:B))))</f>
        <v>5Y</v>
      </c>
      <c r="V837" t="str">
        <f>IF(COUNTIF('Bibliothèque transporteurs'!C:C,F837)=0,"inconnu",_xlfn.XLOOKUP(F837,'Bibliothèque transporteurs'!C:C,'Bibliothèque transporteurs'!E:E))</f>
        <v>CHRONO_2SHOP</v>
      </c>
      <c r="W837">
        <f t="shared" si="82"/>
        <v>3.15</v>
      </c>
      <c r="Y837" s="118">
        <f t="shared" si="80"/>
        <v>3.15</v>
      </c>
      <c r="Z837" s="118" t="str">
        <f t="shared" si="83"/>
        <v>OK</v>
      </c>
    </row>
    <row r="838" spans="1:26" x14ac:dyDescent="0.2">
      <c r="A838" s="9">
        <f t="shared" si="78"/>
        <v>3.6042828498251636</v>
      </c>
      <c r="B838" s="9">
        <f t="shared" si="79"/>
        <v>3.1499999999999995</v>
      </c>
      <c r="C838" s="9">
        <f t="shared" si="81"/>
        <v>3.07</v>
      </c>
      <c r="D838" s="8">
        <v>6235</v>
      </c>
      <c r="E838" t="s">
        <v>2872</v>
      </c>
      <c r="F838" t="s">
        <v>189</v>
      </c>
      <c r="G838" t="s">
        <v>25</v>
      </c>
      <c r="H838" t="s">
        <v>28</v>
      </c>
      <c r="O838">
        <v>3.07</v>
      </c>
      <c r="S838">
        <f>_xlfn.XLOOKUP(E838,'Facture Chronopost'!L:L,'Facture Chronopost'!AA:AA,"")</f>
        <v>0.08</v>
      </c>
      <c r="T838" t="str">
        <f>IF(COUNTIF('Bibliothèque transporteurs'!C:C,F838)=0,"inconnu",_xlfn.XLOOKUP(F838,'Bibliothèque transporteurs'!C:C,'Bibliothèque transporteurs'!A:A))</f>
        <v>5Y</v>
      </c>
      <c r="U838" t="str">
        <f>IF(OR(F838="6C",F838="6B"),_xlfn.XLOOKUP(E838,'Facture Chronopost'!L:L,'Facture Chronopost'!X:X),IF(OR(F838=17,F838=44),F838&amp;"_"&amp;H838,IF(COUNTIF('Bibliothèque transporteurs'!C:C,F838)=0,"inconnu",_xlfn.XLOOKUP(F838,'Bibliothèque transporteurs'!C:C,'Bibliothèque transporteurs'!B:B))))</f>
        <v>5Y</v>
      </c>
      <c r="V838" t="str">
        <f>IF(COUNTIF('Bibliothèque transporteurs'!C:C,F838)=0,"inconnu",_xlfn.XLOOKUP(F838,'Bibliothèque transporteurs'!C:C,'Bibliothèque transporteurs'!E:E))</f>
        <v>CHRONO_2SHOP</v>
      </c>
      <c r="W838">
        <f t="shared" si="82"/>
        <v>3.15</v>
      </c>
      <c r="Y838" s="118">
        <f t="shared" si="80"/>
        <v>3.15</v>
      </c>
      <c r="Z838" s="118" t="str">
        <f t="shared" si="83"/>
        <v>OK</v>
      </c>
    </row>
    <row r="839" spans="1:26" x14ac:dyDescent="0.2">
      <c r="A839" s="9">
        <f t="shared" si="78"/>
        <v>3.6042828498251636</v>
      </c>
      <c r="B839" s="9">
        <f t="shared" si="79"/>
        <v>3.1499999999999995</v>
      </c>
      <c r="C839" s="9">
        <f t="shared" si="81"/>
        <v>3.07</v>
      </c>
      <c r="D839" s="8">
        <v>6235</v>
      </c>
      <c r="E839" t="s">
        <v>2868</v>
      </c>
      <c r="F839" t="s">
        <v>189</v>
      </c>
      <c r="G839" t="s">
        <v>25</v>
      </c>
      <c r="H839" t="s">
        <v>28</v>
      </c>
      <c r="O839">
        <v>3.07</v>
      </c>
      <c r="S839">
        <f>_xlfn.XLOOKUP(E839,'Facture Chronopost'!L:L,'Facture Chronopost'!AA:AA,"")</f>
        <v>0.08</v>
      </c>
      <c r="T839" t="str">
        <f>IF(COUNTIF('Bibliothèque transporteurs'!C:C,F839)=0,"inconnu",_xlfn.XLOOKUP(F839,'Bibliothèque transporteurs'!C:C,'Bibliothèque transporteurs'!A:A))</f>
        <v>5Y</v>
      </c>
      <c r="U839" t="str">
        <f>IF(OR(F839="6C",F839="6B"),_xlfn.XLOOKUP(E839,'Facture Chronopost'!L:L,'Facture Chronopost'!X:X),IF(OR(F839=17,F839=44),F839&amp;"_"&amp;H839,IF(COUNTIF('Bibliothèque transporteurs'!C:C,F839)=0,"inconnu",_xlfn.XLOOKUP(F839,'Bibliothèque transporteurs'!C:C,'Bibliothèque transporteurs'!B:B))))</f>
        <v>5Y</v>
      </c>
      <c r="V839" t="str">
        <f>IF(COUNTIF('Bibliothèque transporteurs'!C:C,F839)=0,"inconnu",_xlfn.XLOOKUP(F839,'Bibliothèque transporteurs'!C:C,'Bibliothèque transporteurs'!E:E))</f>
        <v>CHRONO_2SHOP</v>
      </c>
      <c r="W839">
        <f t="shared" si="82"/>
        <v>3.15</v>
      </c>
      <c r="Y839" s="118">
        <f t="shared" si="80"/>
        <v>3.15</v>
      </c>
      <c r="Z839" s="118" t="str">
        <f t="shared" si="83"/>
        <v>OK</v>
      </c>
    </row>
    <row r="840" spans="1:26" x14ac:dyDescent="0.2">
      <c r="A840" s="9">
        <f t="shared" si="78"/>
        <v>3.6042828498251636</v>
      </c>
      <c r="B840" s="9">
        <f t="shared" si="79"/>
        <v>3.1499999999999995</v>
      </c>
      <c r="C840" s="9">
        <f t="shared" si="81"/>
        <v>3.07</v>
      </c>
      <c r="D840" s="8">
        <v>6235</v>
      </c>
      <c r="E840" t="s">
        <v>2855</v>
      </c>
      <c r="F840" t="s">
        <v>189</v>
      </c>
      <c r="G840" t="s">
        <v>25</v>
      </c>
      <c r="H840" t="s">
        <v>28</v>
      </c>
      <c r="O840">
        <v>3.07</v>
      </c>
      <c r="S840">
        <f>_xlfn.XLOOKUP(E840,'Facture Chronopost'!L:L,'Facture Chronopost'!AA:AA,"")</f>
        <v>0.08</v>
      </c>
      <c r="T840" t="str">
        <f>IF(COUNTIF('Bibliothèque transporteurs'!C:C,F840)=0,"inconnu",_xlfn.XLOOKUP(F840,'Bibliothèque transporteurs'!C:C,'Bibliothèque transporteurs'!A:A))</f>
        <v>5Y</v>
      </c>
      <c r="U840" t="str">
        <f>IF(OR(F840="6C",F840="6B"),_xlfn.XLOOKUP(E840,'Facture Chronopost'!L:L,'Facture Chronopost'!X:X),IF(OR(F840=17,F840=44),F840&amp;"_"&amp;H840,IF(COUNTIF('Bibliothèque transporteurs'!C:C,F840)=0,"inconnu",_xlfn.XLOOKUP(F840,'Bibliothèque transporteurs'!C:C,'Bibliothèque transporteurs'!B:B))))</f>
        <v>5Y</v>
      </c>
      <c r="V840" t="str">
        <f>IF(COUNTIF('Bibliothèque transporteurs'!C:C,F840)=0,"inconnu",_xlfn.XLOOKUP(F840,'Bibliothèque transporteurs'!C:C,'Bibliothèque transporteurs'!E:E))</f>
        <v>CHRONO_2SHOP</v>
      </c>
      <c r="W840">
        <f t="shared" si="82"/>
        <v>3.15</v>
      </c>
      <c r="Y840" s="118">
        <f t="shared" si="80"/>
        <v>3.15</v>
      </c>
      <c r="Z840" s="118" t="str">
        <f t="shared" si="83"/>
        <v>OK</v>
      </c>
    </row>
    <row r="841" spans="1:26" x14ac:dyDescent="0.2">
      <c r="A841" s="9">
        <f t="shared" si="78"/>
        <v>3.6042828498251636</v>
      </c>
      <c r="B841" s="9">
        <f t="shared" si="79"/>
        <v>3.1499999999999995</v>
      </c>
      <c r="C841" s="9">
        <f t="shared" si="81"/>
        <v>3.07</v>
      </c>
      <c r="D841" s="8">
        <v>6235</v>
      </c>
      <c r="E841" t="s">
        <v>2866</v>
      </c>
      <c r="F841" t="s">
        <v>189</v>
      </c>
      <c r="G841" t="s">
        <v>25</v>
      </c>
      <c r="H841" t="s">
        <v>28</v>
      </c>
      <c r="O841">
        <v>3.07</v>
      </c>
      <c r="S841">
        <f>_xlfn.XLOOKUP(E841,'Facture Chronopost'!L:L,'Facture Chronopost'!AA:AA,"")</f>
        <v>0.08</v>
      </c>
      <c r="T841" t="str">
        <f>IF(COUNTIF('Bibliothèque transporteurs'!C:C,F841)=0,"inconnu",_xlfn.XLOOKUP(F841,'Bibliothèque transporteurs'!C:C,'Bibliothèque transporteurs'!A:A))</f>
        <v>5Y</v>
      </c>
      <c r="U841" t="str">
        <f>IF(OR(F841="6C",F841="6B"),_xlfn.XLOOKUP(E841,'Facture Chronopost'!L:L,'Facture Chronopost'!X:X),IF(OR(F841=17,F841=44),F841&amp;"_"&amp;H841,IF(COUNTIF('Bibliothèque transporteurs'!C:C,F841)=0,"inconnu",_xlfn.XLOOKUP(F841,'Bibliothèque transporteurs'!C:C,'Bibliothèque transporteurs'!B:B))))</f>
        <v>5Y</v>
      </c>
      <c r="V841" t="str">
        <f>IF(COUNTIF('Bibliothèque transporteurs'!C:C,F841)=0,"inconnu",_xlfn.XLOOKUP(F841,'Bibliothèque transporteurs'!C:C,'Bibliothèque transporteurs'!E:E))</f>
        <v>CHRONO_2SHOP</v>
      </c>
      <c r="W841">
        <f t="shared" si="82"/>
        <v>3.15</v>
      </c>
      <c r="Y841" s="118">
        <f t="shared" si="80"/>
        <v>3.15</v>
      </c>
      <c r="Z841" s="118" t="str">
        <f t="shared" si="83"/>
        <v>OK</v>
      </c>
    </row>
    <row r="842" spans="1:26" x14ac:dyDescent="0.2">
      <c r="A842" s="9">
        <f t="shared" si="78"/>
        <v>3.7216861999823352</v>
      </c>
      <c r="B842" s="9">
        <f t="shared" si="79"/>
        <v>3.25</v>
      </c>
      <c r="C842" s="9">
        <f t="shared" si="81"/>
        <v>3.17</v>
      </c>
      <c r="D842" s="8">
        <v>6235</v>
      </c>
      <c r="E842" t="s">
        <v>2884</v>
      </c>
      <c r="F842" t="s">
        <v>189</v>
      </c>
      <c r="G842" t="s">
        <v>25</v>
      </c>
      <c r="H842" t="s">
        <v>28</v>
      </c>
      <c r="O842">
        <v>3.17</v>
      </c>
      <c r="S842">
        <f>_xlfn.XLOOKUP(E842,'Facture Chronopost'!L:L,'Facture Chronopost'!AA:AA,"")</f>
        <v>0.08</v>
      </c>
      <c r="T842" t="str">
        <f>IF(COUNTIF('Bibliothèque transporteurs'!C:C,F842)=0,"inconnu",_xlfn.XLOOKUP(F842,'Bibliothèque transporteurs'!C:C,'Bibliothèque transporteurs'!A:A))</f>
        <v>5Y</v>
      </c>
      <c r="U842" t="str">
        <f>IF(OR(F842="6C",F842="6B"),_xlfn.XLOOKUP(E842,'Facture Chronopost'!L:L,'Facture Chronopost'!X:X),IF(OR(F842=17,F842=44),F842&amp;"_"&amp;H842,IF(COUNTIF('Bibliothèque transporteurs'!C:C,F842)=0,"inconnu",_xlfn.XLOOKUP(F842,'Bibliothèque transporteurs'!C:C,'Bibliothèque transporteurs'!B:B))))</f>
        <v>5Y</v>
      </c>
      <c r="V842" t="str">
        <f>IF(COUNTIF('Bibliothèque transporteurs'!C:C,F842)=0,"inconnu",_xlfn.XLOOKUP(F842,'Bibliothèque transporteurs'!C:C,'Bibliothèque transporteurs'!E:E))</f>
        <v>CHRONO_2SHOP</v>
      </c>
      <c r="W842">
        <f t="shared" si="82"/>
        <v>3.25</v>
      </c>
      <c r="Y842" s="118">
        <f t="shared" si="80"/>
        <v>3.25</v>
      </c>
      <c r="Z842" s="118" t="str">
        <f t="shared" si="83"/>
        <v>OK</v>
      </c>
    </row>
    <row r="843" spans="1:26" x14ac:dyDescent="0.2">
      <c r="A843" s="9">
        <f t="shared" ref="A843:A906" si="84">C843/SUM(C:C)*(SUM(C:C)+$X$2)</f>
        <v>3.6042828498251636</v>
      </c>
      <c r="B843" s="9">
        <f t="shared" ref="B843:B906" si="85">C843/SUM(C:C)*(SUM(C:C)+SUM($N$3:$O$7))+S843</f>
        <v>3.1499999999999995</v>
      </c>
      <c r="C843" s="9">
        <f t="shared" si="81"/>
        <v>3.07</v>
      </c>
      <c r="D843" s="8">
        <v>6235</v>
      </c>
      <c r="E843" t="s">
        <v>2912</v>
      </c>
      <c r="F843" t="s">
        <v>189</v>
      </c>
      <c r="G843" t="s">
        <v>25</v>
      </c>
      <c r="H843" t="s">
        <v>28</v>
      </c>
      <c r="O843">
        <v>3.07</v>
      </c>
      <c r="S843">
        <f>_xlfn.XLOOKUP(E843,'Facture Chronopost'!L:L,'Facture Chronopost'!AA:AA,"")</f>
        <v>0.08</v>
      </c>
      <c r="T843" t="str">
        <f>IF(COUNTIF('Bibliothèque transporteurs'!C:C,F843)=0,"inconnu",_xlfn.XLOOKUP(F843,'Bibliothèque transporteurs'!C:C,'Bibliothèque transporteurs'!A:A))</f>
        <v>5Y</v>
      </c>
      <c r="U843" t="str">
        <f>IF(OR(F843="6C",F843="6B"),_xlfn.XLOOKUP(E843,'Facture Chronopost'!L:L,'Facture Chronopost'!X:X),IF(OR(F843=17,F843=44),F843&amp;"_"&amp;H843,IF(COUNTIF('Bibliothèque transporteurs'!C:C,F843)=0,"inconnu",_xlfn.XLOOKUP(F843,'Bibliothèque transporteurs'!C:C,'Bibliothèque transporteurs'!B:B))))</f>
        <v>5Y</v>
      </c>
      <c r="V843" t="str">
        <f>IF(COUNTIF('Bibliothèque transporteurs'!C:C,F843)=0,"inconnu",_xlfn.XLOOKUP(F843,'Bibliothèque transporteurs'!C:C,'Bibliothèque transporteurs'!E:E))</f>
        <v>CHRONO_2SHOP</v>
      </c>
      <c r="W843">
        <f t="shared" si="82"/>
        <v>3.15</v>
      </c>
      <c r="Y843" s="118">
        <f t="shared" ref="Y843:Y906" si="86">ROUNDUP(B843,2)-M843-L843-N843-J843-K843-I843-Q843</f>
        <v>3.15</v>
      </c>
      <c r="Z843" s="118" t="str">
        <f t="shared" si="83"/>
        <v>OK</v>
      </c>
    </row>
    <row r="844" spans="1:26" x14ac:dyDescent="0.2">
      <c r="A844" s="9">
        <f t="shared" si="84"/>
        <v>3.6042828498251636</v>
      </c>
      <c r="B844" s="9">
        <f t="shared" si="85"/>
        <v>3.1499999999999995</v>
      </c>
      <c r="C844" s="9">
        <f t="shared" si="81"/>
        <v>3.07</v>
      </c>
      <c r="D844" s="8">
        <v>6235</v>
      </c>
      <c r="E844" t="s">
        <v>2923</v>
      </c>
      <c r="F844" t="s">
        <v>189</v>
      </c>
      <c r="G844" t="s">
        <v>25</v>
      </c>
      <c r="H844" t="s">
        <v>28</v>
      </c>
      <c r="O844">
        <v>3.07</v>
      </c>
      <c r="S844">
        <f>_xlfn.XLOOKUP(E844,'Facture Chronopost'!L:L,'Facture Chronopost'!AA:AA,"")</f>
        <v>0.08</v>
      </c>
      <c r="T844" t="str">
        <f>IF(COUNTIF('Bibliothèque transporteurs'!C:C,F844)=0,"inconnu",_xlfn.XLOOKUP(F844,'Bibliothèque transporteurs'!C:C,'Bibliothèque transporteurs'!A:A))</f>
        <v>5Y</v>
      </c>
      <c r="U844" t="str">
        <f>IF(OR(F844="6C",F844="6B"),_xlfn.XLOOKUP(E844,'Facture Chronopost'!L:L,'Facture Chronopost'!X:X),IF(OR(F844=17,F844=44),F844&amp;"_"&amp;H844,IF(COUNTIF('Bibliothèque transporteurs'!C:C,F844)=0,"inconnu",_xlfn.XLOOKUP(F844,'Bibliothèque transporteurs'!C:C,'Bibliothèque transporteurs'!B:B))))</f>
        <v>5Y</v>
      </c>
      <c r="V844" t="str">
        <f>IF(COUNTIF('Bibliothèque transporteurs'!C:C,F844)=0,"inconnu",_xlfn.XLOOKUP(F844,'Bibliothèque transporteurs'!C:C,'Bibliothèque transporteurs'!E:E))</f>
        <v>CHRONO_2SHOP</v>
      </c>
      <c r="W844">
        <f t="shared" si="82"/>
        <v>3.15</v>
      </c>
      <c r="Y844" s="118">
        <f t="shared" si="86"/>
        <v>3.15</v>
      </c>
      <c r="Z844" s="118" t="str">
        <f t="shared" si="83"/>
        <v>OK</v>
      </c>
    </row>
    <row r="845" spans="1:26" x14ac:dyDescent="0.2">
      <c r="A845" s="9">
        <f t="shared" si="84"/>
        <v>3.6042828498251636</v>
      </c>
      <c r="B845" s="9">
        <f t="shared" si="85"/>
        <v>3.1499999999999995</v>
      </c>
      <c r="C845" s="9">
        <f t="shared" si="81"/>
        <v>3.07</v>
      </c>
      <c r="D845" s="8">
        <v>6235</v>
      </c>
      <c r="E845" t="s">
        <v>2925</v>
      </c>
      <c r="F845" t="s">
        <v>189</v>
      </c>
      <c r="G845" t="s">
        <v>25</v>
      </c>
      <c r="H845" t="s">
        <v>28</v>
      </c>
      <c r="O845">
        <v>3.07</v>
      </c>
      <c r="S845">
        <f>_xlfn.XLOOKUP(E845,'Facture Chronopost'!L:L,'Facture Chronopost'!AA:AA,"")</f>
        <v>0.08</v>
      </c>
      <c r="T845" t="str">
        <f>IF(COUNTIF('Bibliothèque transporteurs'!C:C,F845)=0,"inconnu",_xlfn.XLOOKUP(F845,'Bibliothèque transporteurs'!C:C,'Bibliothèque transporteurs'!A:A))</f>
        <v>5Y</v>
      </c>
      <c r="U845" t="str">
        <f>IF(OR(F845="6C",F845="6B"),_xlfn.XLOOKUP(E845,'Facture Chronopost'!L:L,'Facture Chronopost'!X:X),IF(OR(F845=17,F845=44),F845&amp;"_"&amp;H845,IF(COUNTIF('Bibliothèque transporteurs'!C:C,F845)=0,"inconnu",_xlfn.XLOOKUP(F845,'Bibliothèque transporteurs'!C:C,'Bibliothèque transporteurs'!B:B))))</f>
        <v>5Y</v>
      </c>
      <c r="V845" t="str">
        <f>IF(COUNTIF('Bibliothèque transporteurs'!C:C,F845)=0,"inconnu",_xlfn.XLOOKUP(F845,'Bibliothèque transporteurs'!C:C,'Bibliothèque transporteurs'!E:E))</f>
        <v>CHRONO_2SHOP</v>
      </c>
      <c r="W845">
        <f t="shared" si="82"/>
        <v>3.15</v>
      </c>
      <c r="Y845" s="118">
        <f t="shared" si="86"/>
        <v>3.15</v>
      </c>
      <c r="Z845" s="118" t="str">
        <f t="shared" si="83"/>
        <v>OK</v>
      </c>
    </row>
    <row r="846" spans="1:26" x14ac:dyDescent="0.2">
      <c r="A846" s="9">
        <f t="shared" si="84"/>
        <v>3.6042828498251636</v>
      </c>
      <c r="B846" s="9">
        <f t="shared" si="85"/>
        <v>3.1499999999999995</v>
      </c>
      <c r="C846" s="9">
        <f t="shared" ref="C846:C909" si="87">SUM(I846:Q846)-N846-P846</f>
        <v>3.07</v>
      </c>
      <c r="D846" s="8">
        <v>6235</v>
      </c>
      <c r="E846" t="s">
        <v>2891</v>
      </c>
      <c r="F846" t="s">
        <v>189</v>
      </c>
      <c r="G846" t="s">
        <v>25</v>
      </c>
      <c r="H846" t="s">
        <v>28</v>
      </c>
      <c r="O846">
        <v>3.07</v>
      </c>
      <c r="S846">
        <f>_xlfn.XLOOKUP(E846,'Facture Chronopost'!L:L,'Facture Chronopost'!AA:AA,"")</f>
        <v>0.08</v>
      </c>
      <c r="T846" t="str">
        <f>IF(COUNTIF('Bibliothèque transporteurs'!C:C,F846)=0,"inconnu",_xlfn.XLOOKUP(F846,'Bibliothèque transporteurs'!C:C,'Bibliothèque transporteurs'!A:A))</f>
        <v>5Y</v>
      </c>
      <c r="U846" t="str">
        <f>IF(OR(F846="6C",F846="6B"),_xlfn.XLOOKUP(E846,'Facture Chronopost'!L:L,'Facture Chronopost'!X:X),IF(OR(F846=17,F846=44),F846&amp;"_"&amp;H846,IF(COUNTIF('Bibliothèque transporteurs'!C:C,F846)=0,"inconnu",_xlfn.XLOOKUP(F846,'Bibliothèque transporteurs'!C:C,'Bibliothèque transporteurs'!B:B))))</f>
        <v>5Y</v>
      </c>
      <c r="V846" t="str">
        <f>IF(COUNTIF('Bibliothèque transporteurs'!C:C,F846)=0,"inconnu",_xlfn.XLOOKUP(F846,'Bibliothèque transporteurs'!C:C,'Bibliothèque transporteurs'!E:E))</f>
        <v>CHRONO_2SHOP</v>
      </c>
      <c r="W846">
        <f t="shared" si="82"/>
        <v>3.15</v>
      </c>
      <c r="Y846" s="118">
        <f t="shared" si="86"/>
        <v>3.15</v>
      </c>
      <c r="Z846" s="118" t="str">
        <f t="shared" si="83"/>
        <v>OK</v>
      </c>
    </row>
    <row r="847" spans="1:26" x14ac:dyDescent="0.2">
      <c r="A847" s="9">
        <f t="shared" si="84"/>
        <v>5.9523498529685934</v>
      </c>
      <c r="B847" s="9">
        <f t="shared" si="85"/>
        <v>5.15</v>
      </c>
      <c r="C847" s="9">
        <f t="shared" si="87"/>
        <v>5.07</v>
      </c>
      <c r="D847" s="8">
        <v>6235</v>
      </c>
      <c r="E847" t="s">
        <v>2899</v>
      </c>
      <c r="F847" t="s">
        <v>189</v>
      </c>
      <c r="G847" t="s">
        <v>25</v>
      </c>
      <c r="H847" t="s">
        <v>28</v>
      </c>
      <c r="O847">
        <v>5.07</v>
      </c>
      <c r="S847">
        <f>_xlfn.XLOOKUP(E847,'Facture Chronopost'!L:L,'Facture Chronopost'!AA:AA,"")</f>
        <v>0.08</v>
      </c>
      <c r="T847" t="str">
        <f>IF(COUNTIF('Bibliothèque transporteurs'!C:C,F847)=0,"inconnu",_xlfn.XLOOKUP(F847,'Bibliothèque transporteurs'!C:C,'Bibliothèque transporteurs'!A:A))</f>
        <v>5Y</v>
      </c>
      <c r="U847" t="str">
        <f>IF(OR(F847="6C",F847="6B"),_xlfn.XLOOKUP(E847,'Facture Chronopost'!L:L,'Facture Chronopost'!X:X),IF(OR(F847=17,F847=44),F847&amp;"_"&amp;H847,IF(COUNTIF('Bibliothèque transporteurs'!C:C,F847)=0,"inconnu",_xlfn.XLOOKUP(F847,'Bibliothèque transporteurs'!C:C,'Bibliothèque transporteurs'!B:B))))</f>
        <v>5Y</v>
      </c>
      <c r="V847" t="str">
        <f>IF(COUNTIF('Bibliothèque transporteurs'!C:C,F847)=0,"inconnu",_xlfn.XLOOKUP(F847,'Bibliothèque transporteurs'!C:C,'Bibliothèque transporteurs'!E:E))</f>
        <v>CHRONO_2SHOP</v>
      </c>
      <c r="W847">
        <f t="shared" ref="W847:W910" si="88">IF(T847="FR_2SHOP",O847,IF(O847=0,0,ROUNDUP(O847/C847*B847,2)))</f>
        <v>5.15</v>
      </c>
      <c r="Y847" s="118">
        <f t="shared" si="86"/>
        <v>5.15</v>
      </c>
      <c r="Z847" s="118" t="str">
        <f t="shared" si="83"/>
        <v>OK</v>
      </c>
    </row>
    <row r="848" spans="1:26" x14ac:dyDescent="0.2">
      <c r="A848" s="9">
        <f t="shared" si="84"/>
        <v>3.6042828498251636</v>
      </c>
      <c r="B848" s="9">
        <f t="shared" si="85"/>
        <v>3.1499999999999995</v>
      </c>
      <c r="C848" s="9">
        <f t="shared" si="87"/>
        <v>3.07</v>
      </c>
      <c r="D848" s="8">
        <v>6235</v>
      </c>
      <c r="E848" t="s">
        <v>2920</v>
      </c>
      <c r="F848" t="s">
        <v>189</v>
      </c>
      <c r="G848" t="s">
        <v>25</v>
      </c>
      <c r="H848" t="s">
        <v>28</v>
      </c>
      <c r="O848">
        <v>3.07</v>
      </c>
      <c r="S848">
        <f>_xlfn.XLOOKUP(E848,'Facture Chronopost'!L:L,'Facture Chronopost'!AA:AA,"")</f>
        <v>0.08</v>
      </c>
      <c r="T848" t="str">
        <f>IF(COUNTIF('Bibliothèque transporteurs'!C:C,F848)=0,"inconnu",_xlfn.XLOOKUP(F848,'Bibliothèque transporteurs'!C:C,'Bibliothèque transporteurs'!A:A))</f>
        <v>5Y</v>
      </c>
      <c r="U848" t="str">
        <f>IF(OR(F848="6C",F848="6B"),_xlfn.XLOOKUP(E848,'Facture Chronopost'!L:L,'Facture Chronopost'!X:X),IF(OR(F848=17,F848=44),F848&amp;"_"&amp;H848,IF(COUNTIF('Bibliothèque transporteurs'!C:C,F848)=0,"inconnu",_xlfn.XLOOKUP(F848,'Bibliothèque transporteurs'!C:C,'Bibliothèque transporteurs'!B:B))))</f>
        <v>5Y</v>
      </c>
      <c r="V848" t="str">
        <f>IF(COUNTIF('Bibliothèque transporteurs'!C:C,F848)=0,"inconnu",_xlfn.XLOOKUP(F848,'Bibliothèque transporteurs'!C:C,'Bibliothèque transporteurs'!E:E))</f>
        <v>CHRONO_2SHOP</v>
      </c>
      <c r="W848">
        <f t="shared" si="88"/>
        <v>3.15</v>
      </c>
      <c r="Y848" s="118">
        <f t="shared" si="86"/>
        <v>3.15</v>
      </c>
      <c r="Z848" s="118" t="str">
        <f t="shared" si="83"/>
        <v>OK</v>
      </c>
    </row>
    <row r="849" spans="1:26" x14ac:dyDescent="0.2">
      <c r="A849" s="9">
        <f t="shared" si="84"/>
        <v>3.6042828498251636</v>
      </c>
      <c r="B849" s="9">
        <f t="shared" si="85"/>
        <v>3.1499999999999995</v>
      </c>
      <c r="C849" s="9">
        <f t="shared" si="87"/>
        <v>3.07</v>
      </c>
      <c r="D849" s="8">
        <v>6235</v>
      </c>
      <c r="E849" t="s">
        <v>2894</v>
      </c>
      <c r="F849" t="s">
        <v>189</v>
      </c>
      <c r="G849" t="s">
        <v>25</v>
      </c>
      <c r="H849" t="s">
        <v>28</v>
      </c>
      <c r="O849">
        <v>3.07</v>
      </c>
      <c r="S849">
        <f>_xlfn.XLOOKUP(E849,'Facture Chronopost'!L:L,'Facture Chronopost'!AA:AA,"")</f>
        <v>0.08</v>
      </c>
      <c r="T849" t="str">
        <f>IF(COUNTIF('Bibliothèque transporteurs'!C:C,F849)=0,"inconnu",_xlfn.XLOOKUP(F849,'Bibliothèque transporteurs'!C:C,'Bibliothèque transporteurs'!A:A))</f>
        <v>5Y</v>
      </c>
      <c r="U849" t="str">
        <f>IF(OR(F849="6C",F849="6B"),_xlfn.XLOOKUP(E849,'Facture Chronopost'!L:L,'Facture Chronopost'!X:X),IF(OR(F849=17,F849=44),F849&amp;"_"&amp;H849,IF(COUNTIF('Bibliothèque transporteurs'!C:C,F849)=0,"inconnu",_xlfn.XLOOKUP(F849,'Bibliothèque transporteurs'!C:C,'Bibliothèque transporteurs'!B:B))))</f>
        <v>5Y</v>
      </c>
      <c r="V849" t="str">
        <f>IF(COUNTIF('Bibliothèque transporteurs'!C:C,F849)=0,"inconnu",_xlfn.XLOOKUP(F849,'Bibliothèque transporteurs'!C:C,'Bibliothèque transporteurs'!E:E))</f>
        <v>CHRONO_2SHOP</v>
      </c>
      <c r="W849">
        <f t="shared" si="88"/>
        <v>3.15</v>
      </c>
      <c r="Y849" s="118">
        <f t="shared" si="86"/>
        <v>3.15</v>
      </c>
      <c r="Z849" s="118" t="str">
        <f t="shared" si="83"/>
        <v>OK</v>
      </c>
    </row>
    <row r="850" spans="1:26" x14ac:dyDescent="0.2">
      <c r="A850" s="9">
        <f t="shared" si="84"/>
        <v>3.6042828498251636</v>
      </c>
      <c r="B850" s="9">
        <f t="shared" si="85"/>
        <v>3.1499999999999995</v>
      </c>
      <c r="C850" s="9">
        <f t="shared" si="87"/>
        <v>3.07</v>
      </c>
      <c r="D850" s="8">
        <v>6235</v>
      </c>
      <c r="E850" t="s">
        <v>2889</v>
      </c>
      <c r="F850" t="s">
        <v>189</v>
      </c>
      <c r="G850" t="s">
        <v>25</v>
      </c>
      <c r="H850" t="s">
        <v>28</v>
      </c>
      <c r="O850">
        <v>3.07</v>
      </c>
      <c r="S850">
        <f>_xlfn.XLOOKUP(E850,'Facture Chronopost'!L:L,'Facture Chronopost'!AA:AA,"")</f>
        <v>0.08</v>
      </c>
      <c r="T850" t="str">
        <f>IF(COUNTIF('Bibliothèque transporteurs'!C:C,F850)=0,"inconnu",_xlfn.XLOOKUP(F850,'Bibliothèque transporteurs'!C:C,'Bibliothèque transporteurs'!A:A))</f>
        <v>5Y</v>
      </c>
      <c r="U850" t="str">
        <f>IF(OR(F850="6C",F850="6B"),_xlfn.XLOOKUP(E850,'Facture Chronopost'!L:L,'Facture Chronopost'!X:X),IF(OR(F850=17,F850=44),F850&amp;"_"&amp;H850,IF(COUNTIF('Bibliothèque transporteurs'!C:C,F850)=0,"inconnu",_xlfn.XLOOKUP(F850,'Bibliothèque transporteurs'!C:C,'Bibliothèque transporteurs'!B:B))))</f>
        <v>5Y</v>
      </c>
      <c r="V850" t="str">
        <f>IF(COUNTIF('Bibliothèque transporteurs'!C:C,F850)=0,"inconnu",_xlfn.XLOOKUP(F850,'Bibliothèque transporteurs'!C:C,'Bibliothèque transporteurs'!E:E))</f>
        <v>CHRONO_2SHOP</v>
      </c>
      <c r="W850">
        <f t="shared" si="88"/>
        <v>3.15</v>
      </c>
      <c r="Y850" s="118">
        <f t="shared" si="86"/>
        <v>3.15</v>
      </c>
      <c r="Z850" s="118" t="str">
        <f t="shared" si="83"/>
        <v>OK</v>
      </c>
    </row>
    <row r="851" spans="1:26" x14ac:dyDescent="0.2">
      <c r="A851" s="9">
        <f t="shared" si="84"/>
        <v>3.6042828498251636</v>
      </c>
      <c r="B851" s="9">
        <f t="shared" si="85"/>
        <v>3.1499999999999995</v>
      </c>
      <c r="C851" s="9">
        <f t="shared" si="87"/>
        <v>3.07</v>
      </c>
      <c r="D851" s="8">
        <v>6235</v>
      </c>
      <c r="E851" t="s">
        <v>2916</v>
      </c>
      <c r="F851" t="s">
        <v>189</v>
      </c>
      <c r="G851" t="s">
        <v>25</v>
      </c>
      <c r="H851" t="s">
        <v>28</v>
      </c>
      <c r="O851">
        <v>3.07</v>
      </c>
      <c r="S851">
        <f>_xlfn.XLOOKUP(E851,'Facture Chronopost'!L:L,'Facture Chronopost'!AA:AA,"")</f>
        <v>0.08</v>
      </c>
      <c r="T851" t="str">
        <f>IF(COUNTIF('Bibliothèque transporteurs'!C:C,F851)=0,"inconnu",_xlfn.XLOOKUP(F851,'Bibliothèque transporteurs'!C:C,'Bibliothèque transporteurs'!A:A))</f>
        <v>5Y</v>
      </c>
      <c r="U851" t="str">
        <f>IF(OR(F851="6C",F851="6B"),_xlfn.XLOOKUP(E851,'Facture Chronopost'!L:L,'Facture Chronopost'!X:X),IF(OR(F851=17,F851=44),F851&amp;"_"&amp;H851,IF(COUNTIF('Bibliothèque transporteurs'!C:C,F851)=0,"inconnu",_xlfn.XLOOKUP(F851,'Bibliothèque transporteurs'!C:C,'Bibliothèque transporteurs'!B:B))))</f>
        <v>5Y</v>
      </c>
      <c r="V851" t="str">
        <f>IF(COUNTIF('Bibliothèque transporteurs'!C:C,F851)=0,"inconnu",_xlfn.XLOOKUP(F851,'Bibliothèque transporteurs'!C:C,'Bibliothèque transporteurs'!E:E))</f>
        <v>CHRONO_2SHOP</v>
      </c>
      <c r="W851">
        <f t="shared" si="88"/>
        <v>3.15</v>
      </c>
      <c r="Y851" s="118">
        <f t="shared" si="86"/>
        <v>3.15</v>
      </c>
      <c r="Z851" s="118" t="str">
        <f t="shared" si="83"/>
        <v>OK</v>
      </c>
    </row>
    <row r="852" spans="1:26" x14ac:dyDescent="0.2">
      <c r="A852" s="9">
        <f t="shared" si="84"/>
        <v>3.7216861999823352</v>
      </c>
      <c r="B852" s="9">
        <f t="shared" si="85"/>
        <v>3.25</v>
      </c>
      <c r="C852" s="9">
        <f t="shared" si="87"/>
        <v>3.17</v>
      </c>
      <c r="D852" s="8">
        <v>6235</v>
      </c>
      <c r="E852" t="s">
        <v>2906</v>
      </c>
      <c r="F852" t="s">
        <v>189</v>
      </c>
      <c r="G852" t="s">
        <v>25</v>
      </c>
      <c r="H852" t="s">
        <v>28</v>
      </c>
      <c r="O852">
        <v>3.17</v>
      </c>
      <c r="S852">
        <f>_xlfn.XLOOKUP(E852,'Facture Chronopost'!L:L,'Facture Chronopost'!AA:AA,"")</f>
        <v>0.08</v>
      </c>
      <c r="T852" t="str">
        <f>IF(COUNTIF('Bibliothèque transporteurs'!C:C,F852)=0,"inconnu",_xlfn.XLOOKUP(F852,'Bibliothèque transporteurs'!C:C,'Bibliothèque transporteurs'!A:A))</f>
        <v>5Y</v>
      </c>
      <c r="U852" t="str">
        <f>IF(OR(F852="6C",F852="6B"),_xlfn.XLOOKUP(E852,'Facture Chronopost'!L:L,'Facture Chronopost'!X:X),IF(OR(F852=17,F852=44),F852&amp;"_"&amp;H852,IF(COUNTIF('Bibliothèque transporteurs'!C:C,F852)=0,"inconnu",_xlfn.XLOOKUP(F852,'Bibliothèque transporteurs'!C:C,'Bibliothèque transporteurs'!B:B))))</f>
        <v>5Y</v>
      </c>
      <c r="V852" t="str">
        <f>IF(COUNTIF('Bibliothèque transporteurs'!C:C,F852)=0,"inconnu",_xlfn.XLOOKUP(F852,'Bibliothèque transporteurs'!C:C,'Bibliothèque transporteurs'!E:E))</f>
        <v>CHRONO_2SHOP</v>
      </c>
      <c r="W852">
        <f t="shared" si="88"/>
        <v>3.25</v>
      </c>
      <c r="Y852" s="118">
        <f t="shared" si="86"/>
        <v>3.25</v>
      </c>
      <c r="Z852" s="118" t="str">
        <f t="shared" si="83"/>
        <v>OK</v>
      </c>
    </row>
    <row r="853" spans="1:26" x14ac:dyDescent="0.2">
      <c r="A853" s="9">
        <f t="shared" si="84"/>
        <v>3.6042828498251636</v>
      </c>
      <c r="B853" s="9">
        <f t="shared" si="85"/>
        <v>3.1499999999999995</v>
      </c>
      <c r="C853" s="9">
        <f t="shared" si="87"/>
        <v>3.07</v>
      </c>
      <c r="D853" s="8">
        <v>6235</v>
      </c>
      <c r="E853" t="s">
        <v>2886</v>
      </c>
      <c r="F853" t="s">
        <v>189</v>
      </c>
      <c r="G853" t="s">
        <v>25</v>
      </c>
      <c r="H853" t="s">
        <v>28</v>
      </c>
      <c r="O853">
        <v>3.07</v>
      </c>
      <c r="S853">
        <f>_xlfn.XLOOKUP(E853,'Facture Chronopost'!L:L,'Facture Chronopost'!AA:AA,"")</f>
        <v>0.08</v>
      </c>
      <c r="T853" t="str">
        <f>IF(COUNTIF('Bibliothèque transporteurs'!C:C,F853)=0,"inconnu",_xlfn.XLOOKUP(F853,'Bibliothèque transporteurs'!C:C,'Bibliothèque transporteurs'!A:A))</f>
        <v>5Y</v>
      </c>
      <c r="U853" t="str">
        <f>IF(OR(F853="6C",F853="6B"),_xlfn.XLOOKUP(E853,'Facture Chronopost'!L:L,'Facture Chronopost'!X:X),IF(OR(F853=17,F853=44),F853&amp;"_"&amp;H853,IF(COUNTIF('Bibliothèque transporteurs'!C:C,F853)=0,"inconnu",_xlfn.XLOOKUP(F853,'Bibliothèque transporteurs'!C:C,'Bibliothèque transporteurs'!B:B))))</f>
        <v>5Y</v>
      </c>
      <c r="V853" t="str">
        <f>IF(COUNTIF('Bibliothèque transporteurs'!C:C,F853)=0,"inconnu",_xlfn.XLOOKUP(F853,'Bibliothèque transporteurs'!C:C,'Bibliothèque transporteurs'!E:E))</f>
        <v>CHRONO_2SHOP</v>
      </c>
      <c r="W853">
        <f t="shared" si="88"/>
        <v>3.15</v>
      </c>
      <c r="Y853" s="118">
        <f t="shared" si="86"/>
        <v>3.15</v>
      </c>
      <c r="Z853" s="118" t="str">
        <f t="shared" si="83"/>
        <v>OK</v>
      </c>
    </row>
    <row r="854" spans="1:26" x14ac:dyDescent="0.2">
      <c r="A854" s="9">
        <f t="shared" si="84"/>
        <v>3.6042828498251636</v>
      </c>
      <c r="B854" s="9">
        <f t="shared" si="85"/>
        <v>3.1499999999999995</v>
      </c>
      <c r="C854" s="9">
        <f t="shared" si="87"/>
        <v>3.07</v>
      </c>
      <c r="D854" s="8">
        <v>6235</v>
      </c>
      <c r="E854" t="s">
        <v>2914</v>
      </c>
      <c r="F854" t="s">
        <v>189</v>
      </c>
      <c r="G854" t="s">
        <v>25</v>
      </c>
      <c r="H854" t="s">
        <v>28</v>
      </c>
      <c r="O854">
        <v>3.07</v>
      </c>
      <c r="S854">
        <f>_xlfn.XLOOKUP(E854,'Facture Chronopost'!L:L,'Facture Chronopost'!AA:AA,"")</f>
        <v>0.08</v>
      </c>
      <c r="T854" t="str">
        <f>IF(COUNTIF('Bibliothèque transporteurs'!C:C,F854)=0,"inconnu",_xlfn.XLOOKUP(F854,'Bibliothèque transporteurs'!C:C,'Bibliothèque transporteurs'!A:A))</f>
        <v>5Y</v>
      </c>
      <c r="U854" t="str">
        <f>IF(OR(F854="6C",F854="6B"),_xlfn.XLOOKUP(E854,'Facture Chronopost'!L:L,'Facture Chronopost'!X:X),IF(OR(F854=17,F854=44),F854&amp;"_"&amp;H854,IF(COUNTIF('Bibliothèque transporteurs'!C:C,F854)=0,"inconnu",_xlfn.XLOOKUP(F854,'Bibliothèque transporteurs'!C:C,'Bibliothèque transporteurs'!B:B))))</f>
        <v>5Y</v>
      </c>
      <c r="V854" t="str">
        <f>IF(COUNTIF('Bibliothèque transporteurs'!C:C,F854)=0,"inconnu",_xlfn.XLOOKUP(F854,'Bibliothèque transporteurs'!C:C,'Bibliothèque transporteurs'!E:E))</f>
        <v>CHRONO_2SHOP</v>
      </c>
      <c r="W854">
        <f t="shared" si="88"/>
        <v>3.15</v>
      </c>
      <c r="Y854" s="118">
        <f t="shared" si="86"/>
        <v>3.15</v>
      </c>
      <c r="Z854" s="118" t="str">
        <f t="shared" si="83"/>
        <v>OK</v>
      </c>
    </row>
    <row r="855" spans="1:26" x14ac:dyDescent="0.2">
      <c r="A855" s="9">
        <f t="shared" si="84"/>
        <v>3.6042828498251636</v>
      </c>
      <c r="B855" s="9">
        <f t="shared" si="85"/>
        <v>3.1499999999999995</v>
      </c>
      <c r="C855" s="9">
        <f t="shared" si="87"/>
        <v>3.07</v>
      </c>
      <c r="D855" s="8">
        <v>6235</v>
      </c>
      <c r="E855" t="s">
        <v>2908</v>
      </c>
      <c r="F855" t="s">
        <v>189</v>
      </c>
      <c r="G855" t="s">
        <v>25</v>
      </c>
      <c r="H855" t="s">
        <v>28</v>
      </c>
      <c r="O855">
        <v>3.07</v>
      </c>
      <c r="S855">
        <f>_xlfn.XLOOKUP(E855,'Facture Chronopost'!L:L,'Facture Chronopost'!AA:AA,"")</f>
        <v>0.08</v>
      </c>
      <c r="T855" t="str">
        <f>IF(COUNTIF('Bibliothèque transporteurs'!C:C,F855)=0,"inconnu",_xlfn.XLOOKUP(F855,'Bibliothèque transporteurs'!C:C,'Bibliothèque transporteurs'!A:A))</f>
        <v>5Y</v>
      </c>
      <c r="U855" t="str">
        <f>IF(OR(F855="6C",F855="6B"),_xlfn.XLOOKUP(E855,'Facture Chronopost'!L:L,'Facture Chronopost'!X:X),IF(OR(F855=17,F855=44),F855&amp;"_"&amp;H855,IF(COUNTIF('Bibliothèque transporteurs'!C:C,F855)=0,"inconnu",_xlfn.XLOOKUP(F855,'Bibliothèque transporteurs'!C:C,'Bibliothèque transporteurs'!B:B))))</f>
        <v>5Y</v>
      </c>
      <c r="V855" t="str">
        <f>IF(COUNTIF('Bibliothèque transporteurs'!C:C,F855)=0,"inconnu",_xlfn.XLOOKUP(F855,'Bibliothèque transporteurs'!C:C,'Bibliothèque transporteurs'!E:E))</f>
        <v>CHRONO_2SHOP</v>
      </c>
      <c r="W855">
        <f t="shared" si="88"/>
        <v>3.15</v>
      </c>
      <c r="Y855" s="118">
        <f t="shared" si="86"/>
        <v>3.15</v>
      </c>
      <c r="Z855" s="118" t="str">
        <f t="shared" si="83"/>
        <v>OK</v>
      </c>
    </row>
    <row r="856" spans="1:26" x14ac:dyDescent="0.2">
      <c r="A856" s="9">
        <f t="shared" si="84"/>
        <v>4.097376920485285</v>
      </c>
      <c r="B856" s="9">
        <f t="shared" si="85"/>
        <v>3.5700000000000007</v>
      </c>
      <c r="C856" s="9">
        <f t="shared" si="87"/>
        <v>3.49</v>
      </c>
      <c r="D856" s="8">
        <v>6235</v>
      </c>
      <c r="E856" t="s">
        <v>2897</v>
      </c>
      <c r="F856" t="s">
        <v>189</v>
      </c>
      <c r="G856" t="s">
        <v>25</v>
      </c>
      <c r="H856" t="s">
        <v>28</v>
      </c>
      <c r="O856">
        <v>3.49</v>
      </c>
      <c r="S856">
        <f>_xlfn.XLOOKUP(E856,'Facture Chronopost'!L:L,'Facture Chronopost'!AA:AA,"")</f>
        <v>0.08</v>
      </c>
      <c r="T856" t="str">
        <f>IF(COUNTIF('Bibliothèque transporteurs'!C:C,F856)=0,"inconnu",_xlfn.XLOOKUP(F856,'Bibliothèque transporteurs'!C:C,'Bibliothèque transporteurs'!A:A))</f>
        <v>5Y</v>
      </c>
      <c r="U856" t="str">
        <f>IF(OR(F856="6C",F856="6B"),_xlfn.XLOOKUP(E856,'Facture Chronopost'!L:L,'Facture Chronopost'!X:X),IF(OR(F856=17,F856=44),F856&amp;"_"&amp;H856,IF(COUNTIF('Bibliothèque transporteurs'!C:C,F856)=0,"inconnu",_xlfn.XLOOKUP(F856,'Bibliothèque transporteurs'!C:C,'Bibliothèque transporteurs'!B:B))))</f>
        <v>5Y</v>
      </c>
      <c r="V856" t="str">
        <f>IF(COUNTIF('Bibliothèque transporteurs'!C:C,F856)=0,"inconnu",_xlfn.XLOOKUP(F856,'Bibliothèque transporteurs'!C:C,'Bibliothèque transporteurs'!E:E))</f>
        <v>CHRONO_2SHOP</v>
      </c>
      <c r="W856">
        <f t="shared" si="88"/>
        <v>3.57</v>
      </c>
      <c r="Y856" s="118">
        <f t="shared" si="86"/>
        <v>3.57</v>
      </c>
      <c r="Z856" s="118" t="str">
        <f t="shared" si="83"/>
        <v>OK</v>
      </c>
    </row>
    <row r="857" spans="1:26" x14ac:dyDescent="0.2">
      <c r="A857" s="9">
        <f t="shared" si="84"/>
        <v>3.6042828498251636</v>
      </c>
      <c r="B857" s="9">
        <f t="shared" si="85"/>
        <v>3.1499999999999995</v>
      </c>
      <c r="C857" s="9">
        <f t="shared" si="87"/>
        <v>3.07</v>
      </c>
      <c r="D857" s="8">
        <v>6235</v>
      </c>
      <c r="E857" t="s">
        <v>2910</v>
      </c>
      <c r="F857" t="s">
        <v>189</v>
      </c>
      <c r="G857" t="s">
        <v>25</v>
      </c>
      <c r="H857" t="s">
        <v>28</v>
      </c>
      <c r="O857">
        <v>3.07</v>
      </c>
      <c r="S857">
        <f>_xlfn.XLOOKUP(E857,'Facture Chronopost'!L:L,'Facture Chronopost'!AA:AA,"")</f>
        <v>0.08</v>
      </c>
      <c r="T857" t="str">
        <f>IF(COUNTIF('Bibliothèque transporteurs'!C:C,F857)=0,"inconnu",_xlfn.XLOOKUP(F857,'Bibliothèque transporteurs'!C:C,'Bibliothèque transporteurs'!A:A))</f>
        <v>5Y</v>
      </c>
      <c r="U857" t="str">
        <f>IF(OR(F857="6C",F857="6B"),_xlfn.XLOOKUP(E857,'Facture Chronopost'!L:L,'Facture Chronopost'!X:X),IF(OR(F857=17,F857=44),F857&amp;"_"&amp;H857,IF(COUNTIF('Bibliothèque transporteurs'!C:C,F857)=0,"inconnu",_xlfn.XLOOKUP(F857,'Bibliothèque transporteurs'!C:C,'Bibliothèque transporteurs'!B:B))))</f>
        <v>5Y</v>
      </c>
      <c r="V857" t="str">
        <f>IF(COUNTIF('Bibliothèque transporteurs'!C:C,F857)=0,"inconnu",_xlfn.XLOOKUP(F857,'Bibliothèque transporteurs'!C:C,'Bibliothèque transporteurs'!E:E))</f>
        <v>CHRONO_2SHOP</v>
      </c>
      <c r="W857">
        <f t="shared" si="88"/>
        <v>3.15</v>
      </c>
      <c r="Y857" s="118">
        <f t="shared" si="86"/>
        <v>3.15</v>
      </c>
      <c r="Z857" s="118" t="str">
        <f t="shared" si="83"/>
        <v>OK</v>
      </c>
    </row>
    <row r="858" spans="1:26" x14ac:dyDescent="0.2">
      <c r="A858" s="9">
        <f t="shared" si="84"/>
        <v>3.7216861999823352</v>
      </c>
      <c r="B858" s="9">
        <f t="shared" si="85"/>
        <v>3.25</v>
      </c>
      <c r="C858" s="9">
        <f t="shared" si="87"/>
        <v>3.17</v>
      </c>
      <c r="D858" s="8">
        <v>6235</v>
      </c>
      <c r="E858" t="s">
        <v>2904</v>
      </c>
      <c r="F858" t="s">
        <v>189</v>
      </c>
      <c r="G858" t="s">
        <v>25</v>
      </c>
      <c r="H858" t="s">
        <v>28</v>
      </c>
      <c r="O858">
        <v>3.17</v>
      </c>
      <c r="S858">
        <f>_xlfn.XLOOKUP(E858,'Facture Chronopost'!L:L,'Facture Chronopost'!AA:AA,"")</f>
        <v>0.08</v>
      </c>
      <c r="T858" t="str">
        <f>IF(COUNTIF('Bibliothèque transporteurs'!C:C,F858)=0,"inconnu",_xlfn.XLOOKUP(F858,'Bibliothèque transporteurs'!C:C,'Bibliothèque transporteurs'!A:A))</f>
        <v>5Y</v>
      </c>
      <c r="U858" t="str">
        <f>IF(OR(F858="6C",F858="6B"),_xlfn.XLOOKUP(E858,'Facture Chronopost'!L:L,'Facture Chronopost'!X:X),IF(OR(F858=17,F858=44),F858&amp;"_"&amp;H858,IF(COUNTIF('Bibliothèque transporteurs'!C:C,F858)=0,"inconnu",_xlfn.XLOOKUP(F858,'Bibliothèque transporteurs'!C:C,'Bibliothèque transporteurs'!B:B))))</f>
        <v>5Y</v>
      </c>
      <c r="V858" t="str">
        <f>IF(COUNTIF('Bibliothèque transporteurs'!C:C,F858)=0,"inconnu",_xlfn.XLOOKUP(F858,'Bibliothèque transporteurs'!C:C,'Bibliothèque transporteurs'!E:E))</f>
        <v>CHRONO_2SHOP</v>
      </c>
      <c r="W858">
        <f t="shared" si="88"/>
        <v>3.25</v>
      </c>
      <c r="Y858" s="118">
        <f t="shared" si="86"/>
        <v>3.25</v>
      </c>
      <c r="Z858" s="118" t="str">
        <f t="shared" si="83"/>
        <v>OK</v>
      </c>
    </row>
    <row r="859" spans="1:26" x14ac:dyDescent="0.2">
      <c r="A859" s="9">
        <f t="shared" si="84"/>
        <v>3.7216861999823352</v>
      </c>
      <c r="B859" s="9">
        <f t="shared" si="85"/>
        <v>3.25</v>
      </c>
      <c r="C859" s="9">
        <f t="shared" si="87"/>
        <v>3.17</v>
      </c>
      <c r="D859" s="8">
        <v>6235</v>
      </c>
      <c r="E859" t="s">
        <v>2928</v>
      </c>
      <c r="F859" t="s">
        <v>189</v>
      </c>
      <c r="G859" t="s">
        <v>25</v>
      </c>
      <c r="H859" t="s">
        <v>28</v>
      </c>
      <c r="O859">
        <v>3.17</v>
      </c>
      <c r="S859">
        <f>_xlfn.XLOOKUP(E859,'Facture Chronopost'!L:L,'Facture Chronopost'!AA:AA,"")</f>
        <v>0.08</v>
      </c>
      <c r="T859" t="str">
        <f>IF(COUNTIF('Bibliothèque transporteurs'!C:C,F859)=0,"inconnu",_xlfn.XLOOKUP(F859,'Bibliothèque transporteurs'!C:C,'Bibliothèque transporteurs'!A:A))</f>
        <v>5Y</v>
      </c>
      <c r="U859" t="str">
        <f>IF(OR(F859="6C",F859="6B"),_xlfn.XLOOKUP(E859,'Facture Chronopost'!L:L,'Facture Chronopost'!X:X),IF(OR(F859=17,F859=44),F859&amp;"_"&amp;H859,IF(COUNTIF('Bibliothèque transporteurs'!C:C,F859)=0,"inconnu",_xlfn.XLOOKUP(F859,'Bibliothèque transporteurs'!C:C,'Bibliothèque transporteurs'!B:B))))</f>
        <v>5Y</v>
      </c>
      <c r="V859" t="str">
        <f>IF(COUNTIF('Bibliothèque transporteurs'!C:C,F859)=0,"inconnu",_xlfn.XLOOKUP(F859,'Bibliothèque transporteurs'!C:C,'Bibliothèque transporteurs'!E:E))</f>
        <v>CHRONO_2SHOP</v>
      </c>
      <c r="W859">
        <f t="shared" si="88"/>
        <v>3.25</v>
      </c>
      <c r="Y859" s="118">
        <f t="shared" si="86"/>
        <v>3.25</v>
      </c>
      <c r="Z859" s="118" t="str">
        <f t="shared" si="83"/>
        <v>OK</v>
      </c>
    </row>
    <row r="860" spans="1:26" x14ac:dyDescent="0.2">
      <c r="A860" s="9">
        <f t="shared" si="84"/>
        <v>27.084952881259454</v>
      </c>
      <c r="B860" s="9">
        <f t="shared" si="85"/>
        <v>23.15</v>
      </c>
      <c r="C860" s="9">
        <f t="shared" si="87"/>
        <v>23.07</v>
      </c>
      <c r="D860" s="8">
        <v>6235</v>
      </c>
      <c r="E860" t="s">
        <v>2918</v>
      </c>
      <c r="F860" t="s">
        <v>189</v>
      </c>
      <c r="G860" t="s">
        <v>25</v>
      </c>
      <c r="H860" t="s">
        <v>28</v>
      </c>
      <c r="K860">
        <v>20</v>
      </c>
      <c r="O860">
        <v>3.07</v>
      </c>
      <c r="S860">
        <f>_xlfn.XLOOKUP(E860,'Facture Chronopost'!L:L,'Facture Chronopost'!AA:AA,"")</f>
        <v>0.08</v>
      </c>
      <c r="T860" t="str">
        <f>IF(COUNTIF('Bibliothèque transporteurs'!C:C,F860)=0,"inconnu",_xlfn.XLOOKUP(F860,'Bibliothèque transporteurs'!C:C,'Bibliothèque transporteurs'!A:A))</f>
        <v>5Y</v>
      </c>
      <c r="U860" t="str">
        <f>IF(OR(F860="6C",F860="6B"),_xlfn.XLOOKUP(E860,'Facture Chronopost'!L:L,'Facture Chronopost'!X:X),IF(OR(F860=17,F860=44),F860&amp;"_"&amp;H860,IF(COUNTIF('Bibliothèque transporteurs'!C:C,F860)=0,"inconnu",_xlfn.XLOOKUP(F860,'Bibliothèque transporteurs'!C:C,'Bibliothèque transporteurs'!B:B))))</f>
        <v>5Y</v>
      </c>
      <c r="V860" t="str">
        <f>IF(COUNTIF('Bibliothèque transporteurs'!C:C,F860)=0,"inconnu",_xlfn.XLOOKUP(F860,'Bibliothèque transporteurs'!C:C,'Bibliothèque transporteurs'!E:E))</f>
        <v>CHRONO_2SHOP</v>
      </c>
      <c r="W860">
        <f t="shared" si="88"/>
        <v>3.09</v>
      </c>
      <c r="Y860" s="118">
        <f t="shared" si="86"/>
        <v>3.1499999999999986</v>
      </c>
      <c r="Z860" s="118" t="str">
        <f t="shared" si="83"/>
        <v>Non</v>
      </c>
    </row>
    <row r="861" spans="1:26" x14ac:dyDescent="0.2">
      <c r="A861" s="9">
        <f t="shared" si="84"/>
        <v>3.6042828498251636</v>
      </c>
      <c r="B861" s="9">
        <f t="shared" si="85"/>
        <v>3.1499999999999995</v>
      </c>
      <c r="C861" s="9">
        <f t="shared" si="87"/>
        <v>3.07</v>
      </c>
      <c r="D861" s="8">
        <v>6235</v>
      </c>
      <c r="E861" t="s">
        <v>2901</v>
      </c>
      <c r="F861" t="s">
        <v>189</v>
      </c>
      <c r="G861" t="s">
        <v>25</v>
      </c>
      <c r="H861" t="s">
        <v>28</v>
      </c>
      <c r="O861">
        <v>3.07</v>
      </c>
      <c r="S861">
        <f>_xlfn.XLOOKUP(E861,'Facture Chronopost'!L:L,'Facture Chronopost'!AA:AA,"")</f>
        <v>0.08</v>
      </c>
      <c r="T861" t="str">
        <f>IF(COUNTIF('Bibliothèque transporteurs'!C:C,F861)=0,"inconnu",_xlfn.XLOOKUP(F861,'Bibliothèque transporteurs'!C:C,'Bibliothèque transporteurs'!A:A))</f>
        <v>5Y</v>
      </c>
      <c r="U861" t="str">
        <f>IF(OR(F861="6C",F861="6B"),_xlfn.XLOOKUP(E861,'Facture Chronopost'!L:L,'Facture Chronopost'!X:X),IF(OR(F861=17,F861=44),F861&amp;"_"&amp;H861,IF(COUNTIF('Bibliothèque transporteurs'!C:C,F861)=0,"inconnu",_xlfn.XLOOKUP(F861,'Bibliothèque transporteurs'!C:C,'Bibliothèque transporteurs'!B:B))))</f>
        <v>5Y</v>
      </c>
      <c r="V861" t="str">
        <f>IF(COUNTIF('Bibliothèque transporteurs'!C:C,F861)=0,"inconnu",_xlfn.XLOOKUP(F861,'Bibliothèque transporteurs'!C:C,'Bibliothèque transporteurs'!E:E))</f>
        <v>CHRONO_2SHOP</v>
      </c>
      <c r="W861">
        <f t="shared" si="88"/>
        <v>3.15</v>
      </c>
      <c r="Y861" s="118">
        <f t="shared" si="86"/>
        <v>3.15</v>
      </c>
      <c r="Z861" s="118" t="str">
        <f t="shared" si="83"/>
        <v>OK</v>
      </c>
    </row>
    <row r="862" spans="1:26" x14ac:dyDescent="0.2">
      <c r="A862" s="9">
        <f t="shared" si="84"/>
        <v>4.097376920485285</v>
      </c>
      <c r="B862" s="9">
        <f t="shared" si="85"/>
        <v>3.5700000000000007</v>
      </c>
      <c r="C862" s="9">
        <f t="shared" si="87"/>
        <v>3.49</v>
      </c>
      <c r="D862" s="8">
        <v>6235</v>
      </c>
      <c r="E862" t="s">
        <v>2936</v>
      </c>
      <c r="F862" t="s">
        <v>189</v>
      </c>
      <c r="G862" t="s">
        <v>25</v>
      </c>
      <c r="H862" t="s">
        <v>28</v>
      </c>
      <c r="O862">
        <v>3.49</v>
      </c>
      <c r="S862">
        <f>_xlfn.XLOOKUP(E862,'Facture Chronopost'!L:L,'Facture Chronopost'!AA:AA,"")</f>
        <v>0.08</v>
      </c>
      <c r="T862" t="str">
        <f>IF(COUNTIF('Bibliothèque transporteurs'!C:C,F862)=0,"inconnu",_xlfn.XLOOKUP(F862,'Bibliothèque transporteurs'!C:C,'Bibliothèque transporteurs'!A:A))</f>
        <v>5Y</v>
      </c>
      <c r="U862" t="str">
        <f>IF(OR(F862="6C",F862="6B"),_xlfn.XLOOKUP(E862,'Facture Chronopost'!L:L,'Facture Chronopost'!X:X),IF(OR(F862=17,F862=44),F862&amp;"_"&amp;H862,IF(COUNTIF('Bibliothèque transporteurs'!C:C,F862)=0,"inconnu",_xlfn.XLOOKUP(F862,'Bibliothèque transporteurs'!C:C,'Bibliothèque transporteurs'!B:B))))</f>
        <v>5Y</v>
      </c>
      <c r="V862" t="str">
        <f>IF(COUNTIF('Bibliothèque transporteurs'!C:C,F862)=0,"inconnu",_xlfn.XLOOKUP(F862,'Bibliothèque transporteurs'!C:C,'Bibliothèque transporteurs'!E:E))</f>
        <v>CHRONO_2SHOP</v>
      </c>
      <c r="W862">
        <f t="shared" si="88"/>
        <v>3.57</v>
      </c>
      <c r="Y862" s="118">
        <f t="shared" si="86"/>
        <v>3.57</v>
      </c>
      <c r="Z862" s="118" t="str">
        <f t="shared" si="83"/>
        <v>OK</v>
      </c>
    </row>
    <row r="863" spans="1:26" x14ac:dyDescent="0.2">
      <c r="A863" s="9">
        <f t="shared" si="84"/>
        <v>3.7216861999823352</v>
      </c>
      <c r="B863" s="9">
        <f t="shared" si="85"/>
        <v>3.25</v>
      </c>
      <c r="C863" s="9">
        <f t="shared" si="87"/>
        <v>3.17</v>
      </c>
      <c r="D863" s="8">
        <v>6235</v>
      </c>
      <c r="E863" t="s">
        <v>2947</v>
      </c>
      <c r="F863" t="s">
        <v>189</v>
      </c>
      <c r="G863" t="s">
        <v>25</v>
      </c>
      <c r="H863" t="s">
        <v>28</v>
      </c>
      <c r="O863">
        <v>3.17</v>
      </c>
      <c r="S863">
        <f>_xlfn.XLOOKUP(E863,'Facture Chronopost'!L:L,'Facture Chronopost'!AA:AA,"")</f>
        <v>0.08</v>
      </c>
      <c r="T863" t="str">
        <f>IF(COUNTIF('Bibliothèque transporteurs'!C:C,F863)=0,"inconnu",_xlfn.XLOOKUP(F863,'Bibliothèque transporteurs'!C:C,'Bibliothèque transporteurs'!A:A))</f>
        <v>5Y</v>
      </c>
      <c r="U863" t="str">
        <f>IF(OR(F863="6C",F863="6B"),_xlfn.XLOOKUP(E863,'Facture Chronopost'!L:L,'Facture Chronopost'!X:X),IF(OR(F863=17,F863=44),F863&amp;"_"&amp;H863,IF(COUNTIF('Bibliothèque transporteurs'!C:C,F863)=0,"inconnu",_xlfn.XLOOKUP(F863,'Bibliothèque transporteurs'!C:C,'Bibliothèque transporteurs'!B:B))))</f>
        <v>5Y</v>
      </c>
      <c r="V863" t="str">
        <f>IF(COUNTIF('Bibliothèque transporteurs'!C:C,F863)=0,"inconnu",_xlfn.XLOOKUP(F863,'Bibliothèque transporteurs'!C:C,'Bibliothèque transporteurs'!E:E))</f>
        <v>CHRONO_2SHOP</v>
      </c>
      <c r="W863">
        <f t="shared" si="88"/>
        <v>3.25</v>
      </c>
      <c r="Y863" s="118">
        <f t="shared" si="86"/>
        <v>3.25</v>
      </c>
      <c r="Z863" s="118" t="str">
        <f t="shared" si="83"/>
        <v>OK</v>
      </c>
    </row>
    <row r="864" spans="1:26" x14ac:dyDescent="0.2">
      <c r="A864" s="9">
        <f t="shared" si="84"/>
        <v>3.7216861999823352</v>
      </c>
      <c r="B864" s="9">
        <f t="shared" si="85"/>
        <v>3.25</v>
      </c>
      <c r="C864" s="9">
        <f t="shared" si="87"/>
        <v>3.17</v>
      </c>
      <c r="D864" s="8">
        <v>6235</v>
      </c>
      <c r="E864" t="s">
        <v>2973</v>
      </c>
      <c r="F864" t="s">
        <v>189</v>
      </c>
      <c r="G864" t="s">
        <v>25</v>
      </c>
      <c r="H864" t="s">
        <v>28</v>
      </c>
      <c r="O864">
        <v>3.17</v>
      </c>
      <c r="S864">
        <f>_xlfn.XLOOKUP(E864,'Facture Chronopost'!L:L,'Facture Chronopost'!AA:AA,"")</f>
        <v>0.08</v>
      </c>
      <c r="T864" t="str">
        <f>IF(COUNTIF('Bibliothèque transporteurs'!C:C,F864)=0,"inconnu",_xlfn.XLOOKUP(F864,'Bibliothèque transporteurs'!C:C,'Bibliothèque transporteurs'!A:A))</f>
        <v>5Y</v>
      </c>
      <c r="U864" t="str">
        <f>IF(OR(F864="6C",F864="6B"),_xlfn.XLOOKUP(E864,'Facture Chronopost'!L:L,'Facture Chronopost'!X:X),IF(OR(F864=17,F864=44),F864&amp;"_"&amp;H864,IF(COUNTIF('Bibliothèque transporteurs'!C:C,F864)=0,"inconnu",_xlfn.XLOOKUP(F864,'Bibliothèque transporteurs'!C:C,'Bibliothèque transporteurs'!B:B))))</f>
        <v>5Y</v>
      </c>
      <c r="V864" t="str">
        <f>IF(COUNTIF('Bibliothèque transporteurs'!C:C,F864)=0,"inconnu",_xlfn.XLOOKUP(F864,'Bibliothèque transporteurs'!C:C,'Bibliothèque transporteurs'!E:E))</f>
        <v>CHRONO_2SHOP</v>
      </c>
      <c r="W864">
        <f t="shared" si="88"/>
        <v>3.25</v>
      </c>
      <c r="Y864" s="118">
        <f t="shared" si="86"/>
        <v>3.25</v>
      </c>
      <c r="Z864" s="118" t="str">
        <f t="shared" si="83"/>
        <v>OK</v>
      </c>
    </row>
    <row r="865" spans="1:26" x14ac:dyDescent="0.2">
      <c r="A865" s="9">
        <f t="shared" si="84"/>
        <v>3.6042828498251636</v>
      </c>
      <c r="B865" s="9">
        <f t="shared" si="85"/>
        <v>3.1499999999999995</v>
      </c>
      <c r="C865" s="9">
        <f t="shared" si="87"/>
        <v>3.07</v>
      </c>
      <c r="D865" s="8">
        <v>6235</v>
      </c>
      <c r="E865" t="s">
        <v>2975</v>
      </c>
      <c r="F865" t="s">
        <v>189</v>
      </c>
      <c r="G865" t="s">
        <v>25</v>
      </c>
      <c r="H865" t="s">
        <v>28</v>
      </c>
      <c r="O865">
        <v>3.07</v>
      </c>
      <c r="S865">
        <f>_xlfn.XLOOKUP(E865,'Facture Chronopost'!L:L,'Facture Chronopost'!AA:AA,"")</f>
        <v>0.08</v>
      </c>
      <c r="T865" t="str">
        <f>IF(COUNTIF('Bibliothèque transporteurs'!C:C,F865)=0,"inconnu",_xlfn.XLOOKUP(F865,'Bibliothèque transporteurs'!C:C,'Bibliothèque transporteurs'!A:A))</f>
        <v>5Y</v>
      </c>
      <c r="U865" t="str">
        <f>IF(OR(F865="6C",F865="6B"),_xlfn.XLOOKUP(E865,'Facture Chronopost'!L:L,'Facture Chronopost'!X:X),IF(OR(F865=17,F865=44),F865&amp;"_"&amp;H865,IF(COUNTIF('Bibliothèque transporteurs'!C:C,F865)=0,"inconnu",_xlfn.XLOOKUP(F865,'Bibliothèque transporteurs'!C:C,'Bibliothèque transporteurs'!B:B))))</f>
        <v>5Y</v>
      </c>
      <c r="V865" t="str">
        <f>IF(COUNTIF('Bibliothèque transporteurs'!C:C,F865)=0,"inconnu",_xlfn.XLOOKUP(F865,'Bibliothèque transporteurs'!C:C,'Bibliothèque transporteurs'!E:E))</f>
        <v>CHRONO_2SHOP</v>
      </c>
      <c r="W865">
        <f t="shared" si="88"/>
        <v>3.15</v>
      </c>
      <c r="Y865" s="118">
        <f t="shared" si="86"/>
        <v>3.15</v>
      </c>
      <c r="Z865" s="118" t="str">
        <f t="shared" si="83"/>
        <v>OK</v>
      </c>
    </row>
    <row r="866" spans="1:26" x14ac:dyDescent="0.2">
      <c r="A866" s="9">
        <f t="shared" si="84"/>
        <v>3.6042828498251636</v>
      </c>
      <c r="B866" s="9">
        <f t="shared" si="85"/>
        <v>3.1499999999999995</v>
      </c>
      <c r="C866" s="9">
        <f t="shared" si="87"/>
        <v>3.07</v>
      </c>
      <c r="D866" s="8">
        <v>6235</v>
      </c>
      <c r="E866" t="s">
        <v>2966</v>
      </c>
      <c r="F866" t="s">
        <v>189</v>
      </c>
      <c r="G866" t="s">
        <v>25</v>
      </c>
      <c r="H866" t="s">
        <v>28</v>
      </c>
      <c r="O866">
        <v>3.07</v>
      </c>
      <c r="S866">
        <f>_xlfn.XLOOKUP(E866,'Facture Chronopost'!L:L,'Facture Chronopost'!AA:AA,"")</f>
        <v>0.08</v>
      </c>
      <c r="T866" t="str">
        <f>IF(COUNTIF('Bibliothèque transporteurs'!C:C,F866)=0,"inconnu",_xlfn.XLOOKUP(F866,'Bibliothèque transporteurs'!C:C,'Bibliothèque transporteurs'!A:A))</f>
        <v>5Y</v>
      </c>
      <c r="U866" t="str">
        <f>IF(OR(F866="6C",F866="6B"),_xlfn.XLOOKUP(E866,'Facture Chronopost'!L:L,'Facture Chronopost'!X:X),IF(OR(F866=17,F866=44),F866&amp;"_"&amp;H866,IF(COUNTIF('Bibliothèque transporteurs'!C:C,F866)=0,"inconnu",_xlfn.XLOOKUP(F866,'Bibliothèque transporteurs'!C:C,'Bibliothèque transporteurs'!B:B))))</f>
        <v>5Y</v>
      </c>
      <c r="V866" t="str">
        <f>IF(COUNTIF('Bibliothèque transporteurs'!C:C,F866)=0,"inconnu",_xlfn.XLOOKUP(F866,'Bibliothèque transporteurs'!C:C,'Bibliothèque transporteurs'!E:E))</f>
        <v>CHRONO_2SHOP</v>
      </c>
      <c r="W866">
        <f t="shared" si="88"/>
        <v>3.15</v>
      </c>
      <c r="Y866" s="118">
        <f t="shared" si="86"/>
        <v>3.15</v>
      </c>
      <c r="Z866" s="118" t="str">
        <f t="shared" si="83"/>
        <v>OK</v>
      </c>
    </row>
    <row r="867" spans="1:26" x14ac:dyDescent="0.2">
      <c r="A867" s="9">
        <f t="shared" si="84"/>
        <v>3.7216861999823352</v>
      </c>
      <c r="B867" s="9">
        <f t="shared" si="85"/>
        <v>3.25</v>
      </c>
      <c r="C867" s="9">
        <f t="shared" si="87"/>
        <v>3.17</v>
      </c>
      <c r="D867" s="8">
        <v>6235</v>
      </c>
      <c r="E867" t="s">
        <v>2986</v>
      </c>
      <c r="F867" t="s">
        <v>189</v>
      </c>
      <c r="G867" t="s">
        <v>25</v>
      </c>
      <c r="H867" t="s">
        <v>28</v>
      </c>
      <c r="O867">
        <v>3.17</v>
      </c>
      <c r="S867">
        <f>_xlfn.XLOOKUP(E867,'Facture Chronopost'!L:L,'Facture Chronopost'!AA:AA,"")</f>
        <v>0.08</v>
      </c>
      <c r="T867" t="str">
        <f>IF(COUNTIF('Bibliothèque transporteurs'!C:C,F867)=0,"inconnu",_xlfn.XLOOKUP(F867,'Bibliothèque transporteurs'!C:C,'Bibliothèque transporteurs'!A:A))</f>
        <v>5Y</v>
      </c>
      <c r="U867" t="str">
        <f>IF(OR(F867="6C",F867="6B"),_xlfn.XLOOKUP(E867,'Facture Chronopost'!L:L,'Facture Chronopost'!X:X),IF(OR(F867=17,F867=44),F867&amp;"_"&amp;H867,IF(COUNTIF('Bibliothèque transporteurs'!C:C,F867)=0,"inconnu",_xlfn.XLOOKUP(F867,'Bibliothèque transporteurs'!C:C,'Bibliothèque transporteurs'!B:B))))</f>
        <v>5Y</v>
      </c>
      <c r="V867" t="str">
        <f>IF(COUNTIF('Bibliothèque transporteurs'!C:C,F867)=0,"inconnu",_xlfn.XLOOKUP(F867,'Bibliothèque transporteurs'!C:C,'Bibliothèque transporteurs'!E:E))</f>
        <v>CHRONO_2SHOP</v>
      </c>
      <c r="W867">
        <f t="shared" si="88"/>
        <v>3.25</v>
      </c>
      <c r="Y867" s="118">
        <f t="shared" si="86"/>
        <v>3.25</v>
      </c>
      <c r="Z867" s="118" t="str">
        <f t="shared" si="83"/>
        <v>OK</v>
      </c>
    </row>
    <row r="868" spans="1:26" x14ac:dyDescent="0.2">
      <c r="A868" s="9">
        <f t="shared" si="84"/>
        <v>3.6042828498251636</v>
      </c>
      <c r="B868" s="9">
        <f t="shared" si="85"/>
        <v>3.1499999999999995</v>
      </c>
      <c r="C868" s="9">
        <f t="shared" si="87"/>
        <v>3.07</v>
      </c>
      <c r="D868" s="8">
        <v>6235</v>
      </c>
      <c r="E868" t="s">
        <v>2940</v>
      </c>
      <c r="F868" t="s">
        <v>189</v>
      </c>
      <c r="G868" t="s">
        <v>25</v>
      </c>
      <c r="H868" t="s">
        <v>28</v>
      </c>
      <c r="O868">
        <v>3.07</v>
      </c>
      <c r="S868">
        <f>_xlfn.XLOOKUP(E868,'Facture Chronopost'!L:L,'Facture Chronopost'!AA:AA,"")</f>
        <v>0.08</v>
      </c>
      <c r="T868" t="str">
        <f>IF(COUNTIF('Bibliothèque transporteurs'!C:C,F868)=0,"inconnu",_xlfn.XLOOKUP(F868,'Bibliothèque transporteurs'!C:C,'Bibliothèque transporteurs'!A:A))</f>
        <v>5Y</v>
      </c>
      <c r="U868" t="str">
        <f>IF(OR(F868="6C",F868="6B"),_xlfn.XLOOKUP(E868,'Facture Chronopost'!L:L,'Facture Chronopost'!X:X),IF(OR(F868=17,F868=44),F868&amp;"_"&amp;H868,IF(COUNTIF('Bibliothèque transporteurs'!C:C,F868)=0,"inconnu",_xlfn.XLOOKUP(F868,'Bibliothèque transporteurs'!C:C,'Bibliothèque transporteurs'!B:B))))</f>
        <v>5Y</v>
      </c>
      <c r="V868" t="str">
        <f>IF(COUNTIF('Bibliothèque transporteurs'!C:C,F868)=0,"inconnu",_xlfn.XLOOKUP(F868,'Bibliothèque transporteurs'!C:C,'Bibliothèque transporteurs'!E:E))</f>
        <v>CHRONO_2SHOP</v>
      </c>
      <c r="W868">
        <f t="shared" si="88"/>
        <v>3.15</v>
      </c>
      <c r="Y868" s="118">
        <f t="shared" si="86"/>
        <v>3.15</v>
      </c>
      <c r="Z868" s="118" t="str">
        <f t="shared" si="83"/>
        <v>OK</v>
      </c>
    </row>
    <row r="869" spans="1:26" x14ac:dyDescent="0.2">
      <c r="A869" s="9">
        <f t="shared" si="84"/>
        <v>3.7216861999823352</v>
      </c>
      <c r="B869" s="9">
        <f t="shared" si="85"/>
        <v>3.25</v>
      </c>
      <c r="C869" s="9">
        <f t="shared" si="87"/>
        <v>3.17</v>
      </c>
      <c r="D869" s="8">
        <v>6235</v>
      </c>
      <c r="E869" t="s">
        <v>2988</v>
      </c>
      <c r="F869" t="s">
        <v>189</v>
      </c>
      <c r="G869" t="s">
        <v>25</v>
      </c>
      <c r="H869" t="s">
        <v>28</v>
      </c>
      <c r="O869">
        <v>3.17</v>
      </c>
      <c r="S869">
        <f>_xlfn.XLOOKUP(E869,'Facture Chronopost'!L:L,'Facture Chronopost'!AA:AA,"")</f>
        <v>0.08</v>
      </c>
      <c r="T869" t="str">
        <f>IF(COUNTIF('Bibliothèque transporteurs'!C:C,F869)=0,"inconnu",_xlfn.XLOOKUP(F869,'Bibliothèque transporteurs'!C:C,'Bibliothèque transporteurs'!A:A))</f>
        <v>5Y</v>
      </c>
      <c r="U869" t="str">
        <f>IF(OR(F869="6C",F869="6B"),_xlfn.XLOOKUP(E869,'Facture Chronopost'!L:L,'Facture Chronopost'!X:X),IF(OR(F869=17,F869=44),F869&amp;"_"&amp;H869,IF(COUNTIF('Bibliothèque transporteurs'!C:C,F869)=0,"inconnu",_xlfn.XLOOKUP(F869,'Bibliothèque transporteurs'!C:C,'Bibliothèque transporteurs'!B:B))))</f>
        <v>5Y</v>
      </c>
      <c r="V869" t="str">
        <f>IF(COUNTIF('Bibliothèque transporteurs'!C:C,F869)=0,"inconnu",_xlfn.XLOOKUP(F869,'Bibliothèque transporteurs'!C:C,'Bibliothèque transporteurs'!E:E))</f>
        <v>CHRONO_2SHOP</v>
      </c>
      <c r="W869">
        <f t="shared" si="88"/>
        <v>3.25</v>
      </c>
      <c r="Y869" s="118">
        <f t="shared" si="86"/>
        <v>3.25</v>
      </c>
      <c r="Z869" s="118" t="str">
        <f t="shared" ref="Z869:Z932" si="89">IF(Y869=W869,"OK","Non")</f>
        <v>OK</v>
      </c>
    </row>
    <row r="870" spans="1:26" x14ac:dyDescent="0.2">
      <c r="A870" s="9">
        <f t="shared" si="84"/>
        <v>3.6042828498251636</v>
      </c>
      <c r="B870" s="9">
        <f t="shared" si="85"/>
        <v>3.1499999999999995</v>
      </c>
      <c r="C870" s="9">
        <f t="shared" si="87"/>
        <v>3.07</v>
      </c>
      <c r="D870" s="8">
        <v>6235</v>
      </c>
      <c r="E870" t="s">
        <v>2968</v>
      </c>
      <c r="F870" t="s">
        <v>189</v>
      </c>
      <c r="G870" t="s">
        <v>25</v>
      </c>
      <c r="H870" t="s">
        <v>28</v>
      </c>
      <c r="O870">
        <v>3.07</v>
      </c>
      <c r="S870">
        <f>_xlfn.XLOOKUP(E870,'Facture Chronopost'!L:L,'Facture Chronopost'!AA:AA,"")</f>
        <v>0.08</v>
      </c>
      <c r="T870" t="str">
        <f>IF(COUNTIF('Bibliothèque transporteurs'!C:C,F870)=0,"inconnu",_xlfn.XLOOKUP(F870,'Bibliothèque transporteurs'!C:C,'Bibliothèque transporteurs'!A:A))</f>
        <v>5Y</v>
      </c>
      <c r="U870" t="str">
        <f>IF(OR(F870="6C",F870="6B"),_xlfn.XLOOKUP(E870,'Facture Chronopost'!L:L,'Facture Chronopost'!X:X),IF(OR(F870=17,F870=44),F870&amp;"_"&amp;H870,IF(COUNTIF('Bibliothèque transporteurs'!C:C,F870)=0,"inconnu",_xlfn.XLOOKUP(F870,'Bibliothèque transporteurs'!C:C,'Bibliothèque transporteurs'!B:B))))</f>
        <v>5Y</v>
      </c>
      <c r="V870" t="str">
        <f>IF(COUNTIF('Bibliothèque transporteurs'!C:C,F870)=0,"inconnu",_xlfn.XLOOKUP(F870,'Bibliothèque transporteurs'!C:C,'Bibliothèque transporteurs'!E:E))</f>
        <v>CHRONO_2SHOP</v>
      </c>
      <c r="W870">
        <f t="shared" si="88"/>
        <v>3.15</v>
      </c>
      <c r="Y870" s="118">
        <f t="shared" si="86"/>
        <v>3.15</v>
      </c>
      <c r="Z870" s="118" t="str">
        <f t="shared" si="89"/>
        <v>OK</v>
      </c>
    </row>
    <row r="871" spans="1:26" x14ac:dyDescent="0.2">
      <c r="A871" s="9">
        <f t="shared" si="84"/>
        <v>3.6042828498251636</v>
      </c>
      <c r="B871" s="9">
        <f t="shared" si="85"/>
        <v>3.1499999999999995</v>
      </c>
      <c r="C871" s="9">
        <f t="shared" si="87"/>
        <v>3.07</v>
      </c>
      <c r="D871" s="8">
        <v>6235</v>
      </c>
      <c r="E871" t="s">
        <v>2962</v>
      </c>
      <c r="F871" t="s">
        <v>189</v>
      </c>
      <c r="G871" t="s">
        <v>25</v>
      </c>
      <c r="H871" t="s">
        <v>28</v>
      </c>
      <c r="O871">
        <v>3.07</v>
      </c>
      <c r="S871">
        <f>_xlfn.XLOOKUP(E871,'Facture Chronopost'!L:L,'Facture Chronopost'!AA:AA,"")</f>
        <v>0.08</v>
      </c>
      <c r="T871" t="str">
        <f>IF(COUNTIF('Bibliothèque transporteurs'!C:C,F871)=0,"inconnu",_xlfn.XLOOKUP(F871,'Bibliothèque transporteurs'!C:C,'Bibliothèque transporteurs'!A:A))</f>
        <v>5Y</v>
      </c>
      <c r="U871" t="str">
        <f>IF(OR(F871="6C",F871="6B"),_xlfn.XLOOKUP(E871,'Facture Chronopost'!L:L,'Facture Chronopost'!X:X),IF(OR(F871=17,F871=44),F871&amp;"_"&amp;H871,IF(COUNTIF('Bibliothèque transporteurs'!C:C,F871)=0,"inconnu",_xlfn.XLOOKUP(F871,'Bibliothèque transporteurs'!C:C,'Bibliothèque transporteurs'!B:B))))</f>
        <v>5Y</v>
      </c>
      <c r="V871" t="str">
        <f>IF(COUNTIF('Bibliothèque transporteurs'!C:C,F871)=0,"inconnu",_xlfn.XLOOKUP(F871,'Bibliothèque transporteurs'!C:C,'Bibliothèque transporteurs'!E:E))</f>
        <v>CHRONO_2SHOP</v>
      </c>
      <c r="W871">
        <f t="shared" si="88"/>
        <v>3.15</v>
      </c>
      <c r="Y871" s="118">
        <f t="shared" si="86"/>
        <v>3.15</v>
      </c>
      <c r="Z871" s="118" t="str">
        <f t="shared" si="89"/>
        <v>OK</v>
      </c>
    </row>
    <row r="872" spans="1:26" x14ac:dyDescent="0.2">
      <c r="A872" s="9">
        <f t="shared" si="84"/>
        <v>3.6042828498251636</v>
      </c>
      <c r="B872" s="9">
        <f t="shared" si="85"/>
        <v>3.1499999999999995</v>
      </c>
      <c r="C872" s="9">
        <f t="shared" si="87"/>
        <v>3.07</v>
      </c>
      <c r="D872" s="8">
        <v>6235</v>
      </c>
      <c r="E872" t="s">
        <v>2934</v>
      </c>
      <c r="F872" t="s">
        <v>189</v>
      </c>
      <c r="G872" t="s">
        <v>25</v>
      </c>
      <c r="H872" t="s">
        <v>212</v>
      </c>
      <c r="O872">
        <v>3.07</v>
      </c>
      <c r="S872">
        <f>_xlfn.XLOOKUP(E872,'Facture Chronopost'!L:L,'Facture Chronopost'!AA:AA,"")</f>
        <v>0.08</v>
      </c>
      <c r="T872" t="str">
        <f>IF(COUNTIF('Bibliothèque transporteurs'!C:C,F872)=0,"inconnu",_xlfn.XLOOKUP(F872,'Bibliothèque transporteurs'!C:C,'Bibliothèque transporteurs'!A:A))</f>
        <v>5Y</v>
      </c>
      <c r="U872" t="str">
        <f>IF(OR(F872="6C",F872="6B"),_xlfn.XLOOKUP(E872,'Facture Chronopost'!L:L,'Facture Chronopost'!X:X),IF(OR(F872=17,F872=44),F872&amp;"_"&amp;H872,IF(COUNTIF('Bibliothèque transporteurs'!C:C,F872)=0,"inconnu",_xlfn.XLOOKUP(F872,'Bibliothèque transporteurs'!C:C,'Bibliothèque transporteurs'!B:B))))</f>
        <v>5Y</v>
      </c>
      <c r="V872" t="str">
        <f>IF(COUNTIF('Bibliothèque transporteurs'!C:C,F872)=0,"inconnu",_xlfn.XLOOKUP(F872,'Bibliothèque transporteurs'!C:C,'Bibliothèque transporteurs'!E:E))</f>
        <v>CHRONO_2SHOP</v>
      </c>
      <c r="W872">
        <f t="shared" si="88"/>
        <v>3.15</v>
      </c>
      <c r="Y872" s="118">
        <f t="shared" si="86"/>
        <v>3.15</v>
      </c>
      <c r="Z872" s="118" t="str">
        <f t="shared" si="89"/>
        <v>OK</v>
      </c>
    </row>
    <row r="873" spans="1:26" x14ac:dyDescent="0.2">
      <c r="A873" s="9">
        <f t="shared" si="84"/>
        <v>3.6042828498251636</v>
      </c>
      <c r="B873" s="9">
        <f t="shared" si="85"/>
        <v>3.1499999999999995</v>
      </c>
      <c r="C873" s="9">
        <f t="shared" si="87"/>
        <v>3.07</v>
      </c>
      <c r="D873" s="8">
        <v>6235</v>
      </c>
      <c r="E873" t="s">
        <v>2942</v>
      </c>
      <c r="F873" t="s">
        <v>189</v>
      </c>
      <c r="G873" t="s">
        <v>25</v>
      </c>
      <c r="H873" t="s">
        <v>28</v>
      </c>
      <c r="O873">
        <v>3.07</v>
      </c>
      <c r="S873">
        <f>_xlfn.XLOOKUP(E873,'Facture Chronopost'!L:L,'Facture Chronopost'!AA:AA,"")</f>
        <v>0.08</v>
      </c>
      <c r="T873" t="str">
        <f>IF(COUNTIF('Bibliothèque transporteurs'!C:C,F873)=0,"inconnu",_xlfn.XLOOKUP(F873,'Bibliothèque transporteurs'!C:C,'Bibliothèque transporteurs'!A:A))</f>
        <v>5Y</v>
      </c>
      <c r="U873" t="str">
        <f>IF(OR(F873="6C",F873="6B"),_xlfn.XLOOKUP(E873,'Facture Chronopost'!L:L,'Facture Chronopost'!X:X),IF(OR(F873=17,F873=44),F873&amp;"_"&amp;H873,IF(COUNTIF('Bibliothèque transporteurs'!C:C,F873)=0,"inconnu",_xlfn.XLOOKUP(F873,'Bibliothèque transporteurs'!C:C,'Bibliothèque transporteurs'!B:B))))</f>
        <v>5Y</v>
      </c>
      <c r="V873" t="str">
        <f>IF(COUNTIF('Bibliothèque transporteurs'!C:C,F873)=0,"inconnu",_xlfn.XLOOKUP(F873,'Bibliothèque transporteurs'!C:C,'Bibliothèque transporteurs'!E:E))</f>
        <v>CHRONO_2SHOP</v>
      </c>
      <c r="W873">
        <f t="shared" si="88"/>
        <v>3.15</v>
      </c>
      <c r="Y873" s="118">
        <f t="shared" si="86"/>
        <v>3.15</v>
      </c>
      <c r="Z873" s="118" t="str">
        <f t="shared" si="89"/>
        <v>OK</v>
      </c>
    </row>
    <row r="874" spans="1:26" x14ac:dyDescent="0.2">
      <c r="A874" s="9">
        <f t="shared" si="84"/>
        <v>3.6042828498251636</v>
      </c>
      <c r="B874" s="9">
        <f t="shared" si="85"/>
        <v>3.1499999999999995</v>
      </c>
      <c r="C874" s="9">
        <f t="shared" si="87"/>
        <v>3.07</v>
      </c>
      <c r="D874" s="8">
        <v>6235</v>
      </c>
      <c r="E874" t="s">
        <v>2938</v>
      </c>
      <c r="F874" t="s">
        <v>189</v>
      </c>
      <c r="G874" t="s">
        <v>25</v>
      </c>
      <c r="H874" t="s">
        <v>28</v>
      </c>
      <c r="O874">
        <v>3.07</v>
      </c>
      <c r="S874">
        <f>_xlfn.XLOOKUP(E874,'Facture Chronopost'!L:L,'Facture Chronopost'!AA:AA,"")</f>
        <v>0.08</v>
      </c>
      <c r="T874" t="str">
        <f>IF(COUNTIF('Bibliothèque transporteurs'!C:C,F874)=0,"inconnu",_xlfn.XLOOKUP(F874,'Bibliothèque transporteurs'!C:C,'Bibliothèque transporteurs'!A:A))</f>
        <v>5Y</v>
      </c>
      <c r="U874" t="str">
        <f>IF(OR(F874="6C",F874="6B"),_xlfn.XLOOKUP(E874,'Facture Chronopost'!L:L,'Facture Chronopost'!X:X),IF(OR(F874=17,F874=44),F874&amp;"_"&amp;H874,IF(COUNTIF('Bibliothèque transporteurs'!C:C,F874)=0,"inconnu",_xlfn.XLOOKUP(F874,'Bibliothèque transporteurs'!C:C,'Bibliothèque transporteurs'!B:B))))</f>
        <v>5Y</v>
      </c>
      <c r="V874" t="str">
        <f>IF(COUNTIF('Bibliothèque transporteurs'!C:C,F874)=0,"inconnu",_xlfn.XLOOKUP(F874,'Bibliothèque transporteurs'!C:C,'Bibliothèque transporteurs'!E:E))</f>
        <v>CHRONO_2SHOP</v>
      </c>
      <c r="W874">
        <f t="shared" si="88"/>
        <v>3.15</v>
      </c>
      <c r="Y874" s="118">
        <f t="shared" si="86"/>
        <v>3.15</v>
      </c>
      <c r="Z874" s="118" t="str">
        <f t="shared" si="89"/>
        <v>OK</v>
      </c>
    </row>
    <row r="875" spans="1:26" x14ac:dyDescent="0.2">
      <c r="A875" s="9">
        <f t="shared" si="84"/>
        <v>3.6042828498251636</v>
      </c>
      <c r="B875" s="9">
        <f t="shared" si="85"/>
        <v>3.1499999999999995</v>
      </c>
      <c r="C875" s="9">
        <f t="shared" si="87"/>
        <v>3.07</v>
      </c>
      <c r="D875" s="8">
        <v>6235</v>
      </c>
      <c r="E875" t="s">
        <v>2970</v>
      </c>
      <c r="F875" t="s">
        <v>189</v>
      </c>
      <c r="G875" t="s">
        <v>25</v>
      </c>
      <c r="H875" t="s">
        <v>28</v>
      </c>
      <c r="O875">
        <v>3.07</v>
      </c>
      <c r="S875">
        <f>_xlfn.XLOOKUP(E875,'Facture Chronopost'!L:L,'Facture Chronopost'!AA:AA,"")</f>
        <v>0.08</v>
      </c>
      <c r="T875" t="str">
        <f>IF(COUNTIF('Bibliothèque transporteurs'!C:C,F875)=0,"inconnu",_xlfn.XLOOKUP(F875,'Bibliothèque transporteurs'!C:C,'Bibliothèque transporteurs'!A:A))</f>
        <v>5Y</v>
      </c>
      <c r="U875" t="str">
        <f>IF(OR(F875="6C",F875="6B"),_xlfn.XLOOKUP(E875,'Facture Chronopost'!L:L,'Facture Chronopost'!X:X),IF(OR(F875=17,F875=44),F875&amp;"_"&amp;H875,IF(COUNTIF('Bibliothèque transporteurs'!C:C,F875)=0,"inconnu",_xlfn.XLOOKUP(F875,'Bibliothèque transporteurs'!C:C,'Bibliothèque transporteurs'!B:B))))</f>
        <v>5Y</v>
      </c>
      <c r="V875" t="str">
        <f>IF(COUNTIF('Bibliothèque transporteurs'!C:C,F875)=0,"inconnu",_xlfn.XLOOKUP(F875,'Bibliothèque transporteurs'!C:C,'Bibliothèque transporteurs'!E:E))</f>
        <v>CHRONO_2SHOP</v>
      </c>
      <c r="W875">
        <f t="shared" si="88"/>
        <v>3.15</v>
      </c>
      <c r="Y875" s="118">
        <f t="shared" si="86"/>
        <v>3.15</v>
      </c>
      <c r="Z875" s="118" t="str">
        <f t="shared" si="89"/>
        <v>OK</v>
      </c>
    </row>
    <row r="876" spans="1:26" x14ac:dyDescent="0.2">
      <c r="A876" s="9">
        <f t="shared" si="84"/>
        <v>3.6042828498251636</v>
      </c>
      <c r="B876" s="9">
        <f t="shared" si="85"/>
        <v>3.1499999999999995</v>
      </c>
      <c r="C876" s="9">
        <f t="shared" si="87"/>
        <v>3.07</v>
      </c>
      <c r="D876" s="8">
        <v>6235</v>
      </c>
      <c r="E876" t="s">
        <v>2944</v>
      </c>
      <c r="F876" t="s">
        <v>189</v>
      </c>
      <c r="G876" t="s">
        <v>25</v>
      </c>
      <c r="H876" t="s">
        <v>28</v>
      </c>
      <c r="O876">
        <v>3.07</v>
      </c>
      <c r="S876">
        <f>_xlfn.XLOOKUP(E876,'Facture Chronopost'!L:L,'Facture Chronopost'!AA:AA,"")</f>
        <v>0.08</v>
      </c>
      <c r="T876" t="str">
        <f>IF(COUNTIF('Bibliothèque transporteurs'!C:C,F876)=0,"inconnu",_xlfn.XLOOKUP(F876,'Bibliothèque transporteurs'!C:C,'Bibliothèque transporteurs'!A:A))</f>
        <v>5Y</v>
      </c>
      <c r="U876" t="str">
        <f>IF(OR(F876="6C",F876="6B"),_xlfn.XLOOKUP(E876,'Facture Chronopost'!L:L,'Facture Chronopost'!X:X),IF(OR(F876=17,F876=44),F876&amp;"_"&amp;H876,IF(COUNTIF('Bibliothèque transporteurs'!C:C,F876)=0,"inconnu",_xlfn.XLOOKUP(F876,'Bibliothèque transporteurs'!C:C,'Bibliothèque transporteurs'!B:B))))</f>
        <v>5Y</v>
      </c>
      <c r="V876" t="str">
        <f>IF(COUNTIF('Bibliothèque transporteurs'!C:C,F876)=0,"inconnu",_xlfn.XLOOKUP(F876,'Bibliothèque transporteurs'!C:C,'Bibliothèque transporteurs'!E:E))</f>
        <v>CHRONO_2SHOP</v>
      </c>
      <c r="W876">
        <f t="shared" si="88"/>
        <v>3.15</v>
      </c>
      <c r="Y876" s="118">
        <f t="shared" si="86"/>
        <v>3.15</v>
      </c>
      <c r="Z876" s="118" t="str">
        <f t="shared" si="89"/>
        <v>OK</v>
      </c>
    </row>
    <row r="877" spans="1:26" x14ac:dyDescent="0.2">
      <c r="A877" s="9">
        <f t="shared" si="84"/>
        <v>3.6042828498251636</v>
      </c>
      <c r="B877" s="9">
        <f t="shared" si="85"/>
        <v>3.1499999999999995</v>
      </c>
      <c r="C877" s="9">
        <f t="shared" si="87"/>
        <v>3.07</v>
      </c>
      <c r="D877" s="8">
        <v>6235</v>
      </c>
      <c r="E877" t="s">
        <v>2950</v>
      </c>
      <c r="F877" t="s">
        <v>189</v>
      </c>
      <c r="G877" t="s">
        <v>25</v>
      </c>
      <c r="H877" t="s">
        <v>28</v>
      </c>
      <c r="O877">
        <v>3.07</v>
      </c>
      <c r="S877">
        <f>_xlfn.XLOOKUP(E877,'Facture Chronopost'!L:L,'Facture Chronopost'!AA:AA,"")</f>
        <v>0.08</v>
      </c>
      <c r="T877" t="str">
        <f>IF(COUNTIF('Bibliothèque transporteurs'!C:C,F877)=0,"inconnu",_xlfn.XLOOKUP(F877,'Bibliothèque transporteurs'!C:C,'Bibliothèque transporteurs'!A:A))</f>
        <v>5Y</v>
      </c>
      <c r="U877" t="str">
        <f>IF(OR(F877="6C",F877="6B"),_xlfn.XLOOKUP(E877,'Facture Chronopost'!L:L,'Facture Chronopost'!X:X),IF(OR(F877=17,F877=44),F877&amp;"_"&amp;H877,IF(COUNTIF('Bibliothèque transporteurs'!C:C,F877)=0,"inconnu",_xlfn.XLOOKUP(F877,'Bibliothèque transporteurs'!C:C,'Bibliothèque transporteurs'!B:B))))</f>
        <v>5Y</v>
      </c>
      <c r="V877" t="str">
        <f>IF(COUNTIF('Bibliothèque transporteurs'!C:C,F877)=0,"inconnu",_xlfn.XLOOKUP(F877,'Bibliothèque transporteurs'!C:C,'Bibliothèque transporteurs'!E:E))</f>
        <v>CHRONO_2SHOP</v>
      </c>
      <c r="W877">
        <f t="shared" si="88"/>
        <v>3.15</v>
      </c>
      <c r="Y877" s="118">
        <f t="shared" si="86"/>
        <v>3.15</v>
      </c>
      <c r="Z877" s="118" t="str">
        <f t="shared" si="89"/>
        <v>OK</v>
      </c>
    </row>
    <row r="878" spans="1:26" x14ac:dyDescent="0.2">
      <c r="A878" s="9">
        <f t="shared" si="84"/>
        <v>3.6042828498251636</v>
      </c>
      <c r="B878" s="9">
        <f t="shared" si="85"/>
        <v>3.1499999999999995</v>
      </c>
      <c r="C878" s="9">
        <f t="shared" si="87"/>
        <v>3.07</v>
      </c>
      <c r="D878" s="8">
        <v>6235</v>
      </c>
      <c r="E878" t="s">
        <v>2978</v>
      </c>
      <c r="F878" t="s">
        <v>189</v>
      </c>
      <c r="G878" t="s">
        <v>25</v>
      </c>
      <c r="H878" t="s">
        <v>28</v>
      </c>
      <c r="O878">
        <v>3.07</v>
      </c>
      <c r="S878">
        <f>_xlfn.XLOOKUP(E878,'Facture Chronopost'!L:L,'Facture Chronopost'!AA:AA,"")</f>
        <v>0.08</v>
      </c>
      <c r="T878" t="str">
        <f>IF(COUNTIF('Bibliothèque transporteurs'!C:C,F878)=0,"inconnu",_xlfn.XLOOKUP(F878,'Bibliothèque transporteurs'!C:C,'Bibliothèque transporteurs'!A:A))</f>
        <v>5Y</v>
      </c>
      <c r="U878" t="str">
        <f>IF(OR(F878="6C",F878="6B"),_xlfn.XLOOKUP(E878,'Facture Chronopost'!L:L,'Facture Chronopost'!X:X),IF(OR(F878=17,F878=44),F878&amp;"_"&amp;H878,IF(COUNTIF('Bibliothèque transporteurs'!C:C,F878)=0,"inconnu",_xlfn.XLOOKUP(F878,'Bibliothèque transporteurs'!C:C,'Bibliothèque transporteurs'!B:B))))</f>
        <v>5Y</v>
      </c>
      <c r="V878" t="str">
        <f>IF(COUNTIF('Bibliothèque transporteurs'!C:C,F878)=0,"inconnu",_xlfn.XLOOKUP(F878,'Bibliothèque transporteurs'!C:C,'Bibliothèque transporteurs'!E:E))</f>
        <v>CHRONO_2SHOP</v>
      </c>
      <c r="W878">
        <f t="shared" si="88"/>
        <v>3.15</v>
      </c>
      <c r="Y878" s="118">
        <f t="shared" si="86"/>
        <v>3.15</v>
      </c>
      <c r="Z878" s="118" t="str">
        <f t="shared" si="89"/>
        <v>OK</v>
      </c>
    </row>
    <row r="879" spans="1:26" x14ac:dyDescent="0.2">
      <c r="A879" s="9">
        <f t="shared" si="84"/>
        <v>3.6042828498251636</v>
      </c>
      <c r="B879" s="9">
        <f t="shared" si="85"/>
        <v>3.1499999999999995</v>
      </c>
      <c r="C879" s="9">
        <f t="shared" si="87"/>
        <v>3.07</v>
      </c>
      <c r="D879" s="8">
        <v>6235</v>
      </c>
      <c r="E879" t="s">
        <v>2981</v>
      </c>
      <c r="F879" t="s">
        <v>189</v>
      </c>
      <c r="G879" t="s">
        <v>25</v>
      </c>
      <c r="H879" t="s">
        <v>28</v>
      </c>
      <c r="O879">
        <v>3.07</v>
      </c>
      <c r="S879">
        <f>_xlfn.XLOOKUP(E879,'Facture Chronopost'!L:L,'Facture Chronopost'!AA:AA,"")</f>
        <v>0.08</v>
      </c>
      <c r="T879" t="str">
        <f>IF(COUNTIF('Bibliothèque transporteurs'!C:C,F879)=0,"inconnu",_xlfn.XLOOKUP(F879,'Bibliothèque transporteurs'!C:C,'Bibliothèque transporteurs'!A:A))</f>
        <v>5Y</v>
      </c>
      <c r="U879" t="str">
        <f>IF(OR(F879="6C",F879="6B"),_xlfn.XLOOKUP(E879,'Facture Chronopost'!L:L,'Facture Chronopost'!X:X),IF(OR(F879=17,F879=44),F879&amp;"_"&amp;H879,IF(COUNTIF('Bibliothèque transporteurs'!C:C,F879)=0,"inconnu",_xlfn.XLOOKUP(F879,'Bibliothèque transporteurs'!C:C,'Bibliothèque transporteurs'!B:B))))</f>
        <v>5Y</v>
      </c>
      <c r="V879" t="str">
        <f>IF(COUNTIF('Bibliothèque transporteurs'!C:C,F879)=0,"inconnu",_xlfn.XLOOKUP(F879,'Bibliothèque transporteurs'!C:C,'Bibliothèque transporteurs'!E:E))</f>
        <v>CHRONO_2SHOP</v>
      </c>
      <c r="W879">
        <f t="shared" si="88"/>
        <v>3.15</v>
      </c>
      <c r="Y879" s="118">
        <f t="shared" si="86"/>
        <v>3.15</v>
      </c>
      <c r="Z879" s="118" t="str">
        <f t="shared" si="89"/>
        <v>OK</v>
      </c>
    </row>
    <row r="880" spans="1:26" x14ac:dyDescent="0.2">
      <c r="A880" s="9">
        <f t="shared" si="84"/>
        <v>3.7216861999823352</v>
      </c>
      <c r="B880" s="9">
        <f t="shared" si="85"/>
        <v>3.25</v>
      </c>
      <c r="C880" s="9">
        <f t="shared" si="87"/>
        <v>3.17</v>
      </c>
      <c r="D880" s="8">
        <v>6235</v>
      </c>
      <c r="E880" t="s">
        <v>2956</v>
      </c>
      <c r="F880" t="s">
        <v>189</v>
      </c>
      <c r="G880" t="s">
        <v>25</v>
      </c>
      <c r="H880" t="s">
        <v>28</v>
      </c>
      <c r="O880">
        <v>3.17</v>
      </c>
      <c r="S880">
        <f>_xlfn.XLOOKUP(E880,'Facture Chronopost'!L:L,'Facture Chronopost'!AA:AA,"")</f>
        <v>0.08</v>
      </c>
      <c r="T880" t="str">
        <f>IF(COUNTIF('Bibliothèque transporteurs'!C:C,F880)=0,"inconnu",_xlfn.XLOOKUP(F880,'Bibliothèque transporteurs'!C:C,'Bibliothèque transporteurs'!A:A))</f>
        <v>5Y</v>
      </c>
      <c r="U880" t="str">
        <f>IF(OR(F880="6C",F880="6B"),_xlfn.XLOOKUP(E880,'Facture Chronopost'!L:L,'Facture Chronopost'!X:X),IF(OR(F880=17,F880=44),F880&amp;"_"&amp;H880,IF(COUNTIF('Bibliothèque transporteurs'!C:C,F880)=0,"inconnu",_xlfn.XLOOKUP(F880,'Bibliothèque transporteurs'!C:C,'Bibliothèque transporteurs'!B:B))))</f>
        <v>5Y</v>
      </c>
      <c r="V880" t="str">
        <f>IF(COUNTIF('Bibliothèque transporteurs'!C:C,F880)=0,"inconnu",_xlfn.XLOOKUP(F880,'Bibliothèque transporteurs'!C:C,'Bibliothèque transporteurs'!E:E))</f>
        <v>CHRONO_2SHOP</v>
      </c>
      <c r="W880">
        <f t="shared" si="88"/>
        <v>3.25</v>
      </c>
      <c r="Y880" s="118">
        <f t="shared" si="86"/>
        <v>3.25</v>
      </c>
      <c r="Z880" s="118" t="str">
        <f t="shared" si="89"/>
        <v>OK</v>
      </c>
    </row>
    <row r="881" spans="1:26" x14ac:dyDescent="0.2">
      <c r="A881" s="9">
        <f t="shared" si="84"/>
        <v>3.6042828498251636</v>
      </c>
      <c r="B881" s="9">
        <f t="shared" si="85"/>
        <v>3.1499999999999995</v>
      </c>
      <c r="C881" s="9">
        <f t="shared" si="87"/>
        <v>3.07</v>
      </c>
      <c r="D881" s="8">
        <v>6235</v>
      </c>
      <c r="E881" t="s">
        <v>2964</v>
      </c>
      <c r="F881" t="s">
        <v>189</v>
      </c>
      <c r="G881" t="s">
        <v>25</v>
      </c>
      <c r="H881" t="s">
        <v>182</v>
      </c>
      <c r="O881">
        <v>3.07</v>
      </c>
      <c r="S881">
        <f>_xlfn.XLOOKUP(E881,'Facture Chronopost'!L:L,'Facture Chronopost'!AA:AA,"")</f>
        <v>0.08</v>
      </c>
      <c r="T881" t="str">
        <f>IF(COUNTIF('Bibliothèque transporteurs'!C:C,F881)=0,"inconnu",_xlfn.XLOOKUP(F881,'Bibliothèque transporteurs'!C:C,'Bibliothèque transporteurs'!A:A))</f>
        <v>5Y</v>
      </c>
      <c r="U881" t="str">
        <f>IF(OR(F881="6C",F881="6B"),_xlfn.XLOOKUP(E881,'Facture Chronopost'!L:L,'Facture Chronopost'!X:X),IF(OR(F881=17,F881=44),F881&amp;"_"&amp;H881,IF(COUNTIF('Bibliothèque transporteurs'!C:C,F881)=0,"inconnu",_xlfn.XLOOKUP(F881,'Bibliothèque transporteurs'!C:C,'Bibliothèque transporteurs'!B:B))))</f>
        <v>5Y</v>
      </c>
      <c r="V881" t="str">
        <f>IF(COUNTIF('Bibliothèque transporteurs'!C:C,F881)=0,"inconnu",_xlfn.XLOOKUP(F881,'Bibliothèque transporteurs'!C:C,'Bibliothèque transporteurs'!E:E))</f>
        <v>CHRONO_2SHOP</v>
      </c>
      <c r="W881">
        <f t="shared" si="88"/>
        <v>3.15</v>
      </c>
      <c r="Y881" s="118">
        <f t="shared" si="86"/>
        <v>3.15</v>
      </c>
      <c r="Z881" s="118" t="str">
        <f t="shared" si="89"/>
        <v>OK</v>
      </c>
    </row>
    <row r="882" spans="1:26" x14ac:dyDescent="0.2">
      <c r="A882" s="9">
        <f t="shared" si="84"/>
        <v>3.7216861999823352</v>
      </c>
      <c r="B882" s="9">
        <f t="shared" si="85"/>
        <v>3.25</v>
      </c>
      <c r="C882" s="9">
        <f t="shared" si="87"/>
        <v>3.17</v>
      </c>
      <c r="D882" s="8">
        <v>6235</v>
      </c>
      <c r="E882" t="s">
        <v>2931</v>
      </c>
      <c r="F882" t="s">
        <v>189</v>
      </c>
      <c r="G882" t="s">
        <v>25</v>
      </c>
      <c r="H882" t="s">
        <v>28</v>
      </c>
      <c r="O882">
        <v>3.17</v>
      </c>
      <c r="S882">
        <f>_xlfn.XLOOKUP(E882,'Facture Chronopost'!L:L,'Facture Chronopost'!AA:AA,"")</f>
        <v>0.08</v>
      </c>
      <c r="T882" t="str">
        <f>IF(COUNTIF('Bibliothèque transporteurs'!C:C,F882)=0,"inconnu",_xlfn.XLOOKUP(F882,'Bibliothèque transporteurs'!C:C,'Bibliothèque transporteurs'!A:A))</f>
        <v>5Y</v>
      </c>
      <c r="U882" t="str">
        <f>IF(OR(F882="6C",F882="6B"),_xlfn.XLOOKUP(E882,'Facture Chronopost'!L:L,'Facture Chronopost'!X:X),IF(OR(F882=17,F882=44),F882&amp;"_"&amp;H882,IF(COUNTIF('Bibliothèque transporteurs'!C:C,F882)=0,"inconnu",_xlfn.XLOOKUP(F882,'Bibliothèque transporteurs'!C:C,'Bibliothèque transporteurs'!B:B))))</f>
        <v>5Y</v>
      </c>
      <c r="V882" t="str">
        <f>IF(COUNTIF('Bibliothèque transporteurs'!C:C,F882)=0,"inconnu",_xlfn.XLOOKUP(F882,'Bibliothèque transporteurs'!C:C,'Bibliothèque transporteurs'!E:E))</f>
        <v>CHRONO_2SHOP</v>
      </c>
      <c r="W882">
        <f t="shared" si="88"/>
        <v>3.25</v>
      </c>
      <c r="Y882" s="118">
        <f t="shared" si="86"/>
        <v>3.25</v>
      </c>
      <c r="Z882" s="118" t="str">
        <f t="shared" si="89"/>
        <v>OK</v>
      </c>
    </row>
    <row r="883" spans="1:26" x14ac:dyDescent="0.2">
      <c r="A883" s="9">
        <f t="shared" si="84"/>
        <v>3.6042828498251636</v>
      </c>
      <c r="B883" s="9">
        <f t="shared" si="85"/>
        <v>3.1499999999999995</v>
      </c>
      <c r="C883" s="9">
        <f t="shared" si="87"/>
        <v>3.07</v>
      </c>
      <c r="D883" s="8">
        <v>6235</v>
      </c>
      <c r="E883" t="s">
        <v>2953</v>
      </c>
      <c r="F883" t="s">
        <v>189</v>
      </c>
      <c r="G883" t="s">
        <v>25</v>
      </c>
      <c r="H883" t="s">
        <v>28</v>
      </c>
      <c r="O883">
        <v>3.07</v>
      </c>
      <c r="S883">
        <f>_xlfn.XLOOKUP(E883,'Facture Chronopost'!L:L,'Facture Chronopost'!AA:AA,"")</f>
        <v>0.08</v>
      </c>
      <c r="T883" t="str">
        <f>IF(COUNTIF('Bibliothèque transporteurs'!C:C,F883)=0,"inconnu",_xlfn.XLOOKUP(F883,'Bibliothèque transporteurs'!C:C,'Bibliothèque transporteurs'!A:A))</f>
        <v>5Y</v>
      </c>
      <c r="U883" t="str">
        <f>IF(OR(F883="6C",F883="6B"),_xlfn.XLOOKUP(E883,'Facture Chronopost'!L:L,'Facture Chronopost'!X:X),IF(OR(F883=17,F883=44),F883&amp;"_"&amp;H883,IF(COUNTIF('Bibliothèque transporteurs'!C:C,F883)=0,"inconnu",_xlfn.XLOOKUP(F883,'Bibliothèque transporteurs'!C:C,'Bibliothèque transporteurs'!B:B))))</f>
        <v>5Y</v>
      </c>
      <c r="V883" t="str">
        <f>IF(COUNTIF('Bibliothèque transporteurs'!C:C,F883)=0,"inconnu",_xlfn.XLOOKUP(F883,'Bibliothèque transporteurs'!C:C,'Bibliothèque transporteurs'!E:E))</f>
        <v>CHRONO_2SHOP</v>
      </c>
      <c r="W883">
        <f t="shared" si="88"/>
        <v>3.15</v>
      </c>
      <c r="Y883" s="118">
        <f t="shared" si="86"/>
        <v>3.15</v>
      </c>
      <c r="Z883" s="118" t="str">
        <f t="shared" si="89"/>
        <v>OK</v>
      </c>
    </row>
    <row r="884" spans="1:26" x14ac:dyDescent="0.2">
      <c r="A884" s="9">
        <f t="shared" si="84"/>
        <v>5.9523498529685934</v>
      </c>
      <c r="B884" s="9">
        <f t="shared" si="85"/>
        <v>5.15</v>
      </c>
      <c r="C884" s="9">
        <f t="shared" si="87"/>
        <v>5.07</v>
      </c>
      <c r="D884" s="8">
        <v>6235</v>
      </c>
      <c r="E884" t="s">
        <v>2960</v>
      </c>
      <c r="F884" t="s">
        <v>189</v>
      </c>
      <c r="G884" t="s">
        <v>25</v>
      </c>
      <c r="H884" t="s">
        <v>28</v>
      </c>
      <c r="O884">
        <v>5.07</v>
      </c>
      <c r="S884">
        <f>_xlfn.XLOOKUP(E884,'Facture Chronopost'!L:L,'Facture Chronopost'!AA:AA,"")</f>
        <v>0.08</v>
      </c>
      <c r="T884" t="str">
        <f>IF(COUNTIF('Bibliothèque transporteurs'!C:C,F884)=0,"inconnu",_xlfn.XLOOKUP(F884,'Bibliothèque transporteurs'!C:C,'Bibliothèque transporteurs'!A:A))</f>
        <v>5Y</v>
      </c>
      <c r="U884" t="str">
        <f>IF(OR(F884="6C",F884="6B"),_xlfn.XLOOKUP(E884,'Facture Chronopost'!L:L,'Facture Chronopost'!X:X),IF(OR(F884=17,F884=44),F884&amp;"_"&amp;H884,IF(COUNTIF('Bibliothèque transporteurs'!C:C,F884)=0,"inconnu",_xlfn.XLOOKUP(F884,'Bibliothèque transporteurs'!C:C,'Bibliothèque transporteurs'!B:B))))</f>
        <v>5Y</v>
      </c>
      <c r="V884" t="str">
        <f>IF(COUNTIF('Bibliothèque transporteurs'!C:C,F884)=0,"inconnu",_xlfn.XLOOKUP(F884,'Bibliothèque transporteurs'!C:C,'Bibliothèque transporteurs'!E:E))</f>
        <v>CHRONO_2SHOP</v>
      </c>
      <c r="W884">
        <f t="shared" si="88"/>
        <v>5.15</v>
      </c>
      <c r="Y884" s="118">
        <f t="shared" si="86"/>
        <v>5.15</v>
      </c>
      <c r="Z884" s="118" t="str">
        <f t="shared" si="89"/>
        <v>OK</v>
      </c>
    </row>
    <row r="885" spans="1:26" x14ac:dyDescent="0.2">
      <c r="A885" s="9">
        <f t="shared" si="84"/>
        <v>3.7216861999823352</v>
      </c>
      <c r="B885" s="9">
        <f t="shared" si="85"/>
        <v>3.25</v>
      </c>
      <c r="C885" s="9">
        <f t="shared" si="87"/>
        <v>3.17</v>
      </c>
      <c r="D885" s="8">
        <v>6235</v>
      </c>
      <c r="E885" t="s">
        <v>2983</v>
      </c>
      <c r="F885" t="s">
        <v>189</v>
      </c>
      <c r="G885" t="s">
        <v>25</v>
      </c>
      <c r="H885" t="s">
        <v>28</v>
      </c>
      <c r="O885">
        <v>3.17</v>
      </c>
      <c r="S885">
        <f>_xlfn.XLOOKUP(E885,'Facture Chronopost'!L:L,'Facture Chronopost'!AA:AA,"")</f>
        <v>0.08</v>
      </c>
      <c r="T885" t="str">
        <f>IF(COUNTIF('Bibliothèque transporteurs'!C:C,F885)=0,"inconnu",_xlfn.XLOOKUP(F885,'Bibliothèque transporteurs'!C:C,'Bibliothèque transporteurs'!A:A))</f>
        <v>5Y</v>
      </c>
      <c r="U885" t="str">
        <f>IF(OR(F885="6C",F885="6B"),_xlfn.XLOOKUP(E885,'Facture Chronopost'!L:L,'Facture Chronopost'!X:X),IF(OR(F885=17,F885=44),F885&amp;"_"&amp;H885,IF(COUNTIF('Bibliothèque transporteurs'!C:C,F885)=0,"inconnu",_xlfn.XLOOKUP(F885,'Bibliothèque transporteurs'!C:C,'Bibliothèque transporteurs'!B:B))))</f>
        <v>5Y</v>
      </c>
      <c r="V885" t="str">
        <f>IF(COUNTIF('Bibliothèque transporteurs'!C:C,F885)=0,"inconnu",_xlfn.XLOOKUP(F885,'Bibliothèque transporteurs'!C:C,'Bibliothèque transporteurs'!E:E))</f>
        <v>CHRONO_2SHOP</v>
      </c>
      <c r="W885">
        <f t="shared" si="88"/>
        <v>3.25</v>
      </c>
      <c r="Y885" s="118">
        <f t="shared" si="86"/>
        <v>3.25</v>
      </c>
      <c r="Z885" s="118" t="str">
        <f t="shared" si="89"/>
        <v>OK</v>
      </c>
    </row>
    <row r="886" spans="1:26" x14ac:dyDescent="0.2">
      <c r="A886" s="9">
        <f t="shared" si="84"/>
        <v>3.6042828498251636</v>
      </c>
      <c r="B886" s="9">
        <f t="shared" si="85"/>
        <v>3.1499999999999995</v>
      </c>
      <c r="C886" s="9">
        <f t="shared" si="87"/>
        <v>3.07</v>
      </c>
      <c r="D886" s="8">
        <v>6235</v>
      </c>
      <c r="E886" t="s">
        <v>2958</v>
      </c>
      <c r="F886" t="s">
        <v>189</v>
      </c>
      <c r="G886" t="s">
        <v>25</v>
      </c>
      <c r="H886" t="s">
        <v>28</v>
      </c>
      <c r="O886">
        <v>3.07</v>
      </c>
      <c r="S886">
        <f>_xlfn.XLOOKUP(E886,'Facture Chronopost'!L:L,'Facture Chronopost'!AA:AA,"")</f>
        <v>0.08</v>
      </c>
      <c r="T886" t="str">
        <f>IF(COUNTIF('Bibliothèque transporteurs'!C:C,F886)=0,"inconnu",_xlfn.XLOOKUP(F886,'Bibliothèque transporteurs'!C:C,'Bibliothèque transporteurs'!A:A))</f>
        <v>5Y</v>
      </c>
      <c r="U886" t="str">
        <f>IF(OR(F886="6C",F886="6B"),_xlfn.XLOOKUP(E886,'Facture Chronopost'!L:L,'Facture Chronopost'!X:X),IF(OR(F886=17,F886=44),F886&amp;"_"&amp;H886,IF(COUNTIF('Bibliothèque transporteurs'!C:C,F886)=0,"inconnu",_xlfn.XLOOKUP(F886,'Bibliothèque transporteurs'!C:C,'Bibliothèque transporteurs'!B:B))))</f>
        <v>5Y</v>
      </c>
      <c r="V886" t="str">
        <f>IF(COUNTIF('Bibliothèque transporteurs'!C:C,F886)=0,"inconnu",_xlfn.XLOOKUP(F886,'Bibliothèque transporteurs'!C:C,'Bibliothèque transporteurs'!E:E))</f>
        <v>CHRONO_2SHOP</v>
      </c>
      <c r="W886">
        <f t="shared" si="88"/>
        <v>3.15</v>
      </c>
      <c r="Y886" s="118">
        <f t="shared" si="86"/>
        <v>3.15</v>
      </c>
      <c r="Z886" s="118" t="str">
        <f t="shared" si="89"/>
        <v>OK</v>
      </c>
    </row>
    <row r="887" spans="1:26" x14ac:dyDescent="0.2">
      <c r="A887" s="9">
        <f t="shared" si="84"/>
        <v>3.7216861999823352</v>
      </c>
      <c r="B887" s="9">
        <f t="shared" si="85"/>
        <v>3.25</v>
      </c>
      <c r="C887" s="9">
        <f t="shared" si="87"/>
        <v>3.17</v>
      </c>
      <c r="D887" s="8">
        <v>6235</v>
      </c>
      <c r="E887" t="s">
        <v>3007</v>
      </c>
      <c r="F887" t="s">
        <v>189</v>
      </c>
      <c r="G887" t="s">
        <v>25</v>
      </c>
      <c r="H887" t="s">
        <v>28</v>
      </c>
      <c r="O887">
        <v>3.17</v>
      </c>
      <c r="S887">
        <f>_xlfn.XLOOKUP(E887,'Facture Chronopost'!L:L,'Facture Chronopost'!AA:AA,"")</f>
        <v>0.08</v>
      </c>
      <c r="T887" t="str">
        <f>IF(COUNTIF('Bibliothèque transporteurs'!C:C,F887)=0,"inconnu",_xlfn.XLOOKUP(F887,'Bibliothèque transporteurs'!C:C,'Bibliothèque transporteurs'!A:A))</f>
        <v>5Y</v>
      </c>
      <c r="U887" t="str">
        <f>IF(OR(F887="6C",F887="6B"),_xlfn.XLOOKUP(E887,'Facture Chronopost'!L:L,'Facture Chronopost'!X:X),IF(OR(F887=17,F887=44),F887&amp;"_"&amp;H887,IF(COUNTIF('Bibliothèque transporteurs'!C:C,F887)=0,"inconnu",_xlfn.XLOOKUP(F887,'Bibliothèque transporteurs'!C:C,'Bibliothèque transporteurs'!B:B))))</f>
        <v>5Y</v>
      </c>
      <c r="V887" t="str">
        <f>IF(COUNTIF('Bibliothèque transporteurs'!C:C,F887)=0,"inconnu",_xlfn.XLOOKUP(F887,'Bibliothèque transporteurs'!C:C,'Bibliothèque transporteurs'!E:E))</f>
        <v>CHRONO_2SHOP</v>
      </c>
      <c r="W887">
        <f t="shared" si="88"/>
        <v>3.25</v>
      </c>
      <c r="Y887" s="118">
        <f t="shared" si="86"/>
        <v>3.25</v>
      </c>
      <c r="Z887" s="118" t="str">
        <f t="shared" si="89"/>
        <v>OK</v>
      </c>
    </row>
    <row r="888" spans="1:26" x14ac:dyDescent="0.2">
      <c r="A888" s="9">
        <f t="shared" si="84"/>
        <v>3.6042828498251636</v>
      </c>
      <c r="B888" s="9">
        <f t="shared" si="85"/>
        <v>3.1499999999999995</v>
      </c>
      <c r="C888" s="9">
        <f t="shared" si="87"/>
        <v>3.07</v>
      </c>
      <c r="D888" s="8">
        <v>6235</v>
      </c>
      <c r="E888" t="s">
        <v>3015</v>
      </c>
      <c r="F888" t="s">
        <v>189</v>
      </c>
      <c r="G888" t="s">
        <v>25</v>
      </c>
      <c r="H888" t="s">
        <v>28</v>
      </c>
      <c r="O888">
        <v>3.07</v>
      </c>
      <c r="S888">
        <f>_xlfn.XLOOKUP(E888,'Facture Chronopost'!L:L,'Facture Chronopost'!AA:AA,"")</f>
        <v>0.08</v>
      </c>
      <c r="T888" t="str">
        <f>IF(COUNTIF('Bibliothèque transporteurs'!C:C,F888)=0,"inconnu",_xlfn.XLOOKUP(F888,'Bibliothèque transporteurs'!C:C,'Bibliothèque transporteurs'!A:A))</f>
        <v>5Y</v>
      </c>
      <c r="U888" t="str">
        <f>IF(OR(F888="6C",F888="6B"),_xlfn.XLOOKUP(E888,'Facture Chronopost'!L:L,'Facture Chronopost'!X:X),IF(OR(F888=17,F888=44),F888&amp;"_"&amp;H888,IF(COUNTIF('Bibliothèque transporteurs'!C:C,F888)=0,"inconnu",_xlfn.XLOOKUP(F888,'Bibliothèque transporteurs'!C:C,'Bibliothèque transporteurs'!B:B))))</f>
        <v>5Y</v>
      </c>
      <c r="V888" t="str">
        <f>IF(COUNTIF('Bibliothèque transporteurs'!C:C,F888)=0,"inconnu",_xlfn.XLOOKUP(F888,'Bibliothèque transporteurs'!C:C,'Bibliothèque transporteurs'!E:E))</f>
        <v>CHRONO_2SHOP</v>
      </c>
      <c r="W888">
        <f t="shared" si="88"/>
        <v>3.15</v>
      </c>
      <c r="Y888" s="118">
        <f t="shared" si="86"/>
        <v>3.15</v>
      </c>
      <c r="Z888" s="118" t="str">
        <f t="shared" si="89"/>
        <v>OK</v>
      </c>
    </row>
    <row r="889" spans="1:26" x14ac:dyDescent="0.2">
      <c r="A889" s="9">
        <f t="shared" si="84"/>
        <v>3.6042828498251636</v>
      </c>
      <c r="B889" s="9">
        <f t="shared" si="85"/>
        <v>3.1499999999999995</v>
      </c>
      <c r="C889" s="9">
        <f t="shared" si="87"/>
        <v>3.07</v>
      </c>
      <c r="D889" s="8">
        <v>6235</v>
      </c>
      <c r="E889" t="s">
        <v>3022</v>
      </c>
      <c r="F889" t="s">
        <v>189</v>
      </c>
      <c r="G889" t="s">
        <v>25</v>
      </c>
      <c r="H889" t="s">
        <v>28</v>
      </c>
      <c r="O889">
        <v>3.07</v>
      </c>
      <c r="S889">
        <f>_xlfn.XLOOKUP(E889,'Facture Chronopost'!L:L,'Facture Chronopost'!AA:AA,"")</f>
        <v>0.08</v>
      </c>
      <c r="T889" t="str">
        <f>IF(COUNTIF('Bibliothèque transporteurs'!C:C,F889)=0,"inconnu",_xlfn.XLOOKUP(F889,'Bibliothèque transporteurs'!C:C,'Bibliothèque transporteurs'!A:A))</f>
        <v>5Y</v>
      </c>
      <c r="U889" t="str">
        <f>IF(OR(F889="6C",F889="6B"),_xlfn.XLOOKUP(E889,'Facture Chronopost'!L:L,'Facture Chronopost'!X:X),IF(OR(F889=17,F889=44),F889&amp;"_"&amp;H889,IF(COUNTIF('Bibliothèque transporteurs'!C:C,F889)=0,"inconnu",_xlfn.XLOOKUP(F889,'Bibliothèque transporteurs'!C:C,'Bibliothèque transporteurs'!B:B))))</f>
        <v>5Y</v>
      </c>
      <c r="V889" t="str">
        <f>IF(COUNTIF('Bibliothèque transporteurs'!C:C,F889)=0,"inconnu",_xlfn.XLOOKUP(F889,'Bibliothèque transporteurs'!C:C,'Bibliothèque transporteurs'!E:E))</f>
        <v>CHRONO_2SHOP</v>
      </c>
      <c r="W889">
        <f t="shared" si="88"/>
        <v>3.15</v>
      </c>
      <c r="Y889" s="118">
        <f t="shared" si="86"/>
        <v>3.15</v>
      </c>
      <c r="Z889" s="118" t="str">
        <f t="shared" si="89"/>
        <v>OK</v>
      </c>
    </row>
    <row r="890" spans="1:26" x14ac:dyDescent="0.2">
      <c r="A890" s="9">
        <f t="shared" si="84"/>
        <v>3.6042828498251636</v>
      </c>
      <c r="B890" s="9">
        <f t="shared" si="85"/>
        <v>3.1499999999999995</v>
      </c>
      <c r="C890" s="9">
        <f t="shared" si="87"/>
        <v>3.07</v>
      </c>
      <c r="D890" s="8">
        <v>6235</v>
      </c>
      <c r="E890" t="s">
        <v>3013</v>
      </c>
      <c r="F890" t="s">
        <v>189</v>
      </c>
      <c r="G890" t="s">
        <v>25</v>
      </c>
      <c r="H890" t="s">
        <v>28</v>
      </c>
      <c r="O890">
        <v>3.07</v>
      </c>
      <c r="S890">
        <f>_xlfn.XLOOKUP(E890,'Facture Chronopost'!L:L,'Facture Chronopost'!AA:AA,"")</f>
        <v>0.08</v>
      </c>
      <c r="T890" t="str">
        <f>IF(COUNTIF('Bibliothèque transporteurs'!C:C,F890)=0,"inconnu",_xlfn.XLOOKUP(F890,'Bibliothèque transporteurs'!C:C,'Bibliothèque transporteurs'!A:A))</f>
        <v>5Y</v>
      </c>
      <c r="U890" t="str">
        <f>IF(OR(F890="6C",F890="6B"),_xlfn.XLOOKUP(E890,'Facture Chronopost'!L:L,'Facture Chronopost'!X:X),IF(OR(F890=17,F890=44),F890&amp;"_"&amp;H890,IF(COUNTIF('Bibliothèque transporteurs'!C:C,F890)=0,"inconnu",_xlfn.XLOOKUP(F890,'Bibliothèque transporteurs'!C:C,'Bibliothèque transporteurs'!B:B))))</f>
        <v>5Y</v>
      </c>
      <c r="V890" t="str">
        <f>IF(COUNTIF('Bibliothèque transporteurs'!C:C,F890)=0,"inconnu",_xlfn.XLOOKUP(F890,'Bibliothèque transporteurs'!C:C,'Bibliothèque transporteurs'!E:E))</f>
        <v>CHRONO_2SHOP</v>
      </c>
      <c r="W890">
        <f t="shared" si="88"/>
        <v>3.15</v>
      </c>
      <c r="Y890" s="118">
        <f t="shared" si="86"/>
        <v>3.15</v>
      </c>
      <c r="Z890" s="118" t="str">
        <f t="shared" si="89"/>
        <v>OK</v>
      </c>
    </row>
    <row r="891" spans="1:26" x14ac:dyDescent="0.2">
      <c r="A891" s="9">
        <f t="shared" si="84"/>
        <v>3.6042828498251636</v>
      </c>
      <c r="B891" s="9">
        <f t="shared" si="85"/>
        <v>3.1499999999999995</v>
      </c>
      <c r="C891" s="9">
        <f t="shared" si="87"/>
        <v>3.07</v>
      </c>
      <c r="D891" s="8">
        <v>6235</v>
      </c>
      <c r="E891" t="s">
        <v>3024</v>
      </c>
      <c r="F891" t="s">
        <v>189</v>
      </c>
      <c r="G891" t="s">
        <v>25</v>
      </c>
      <c r="H891" t="s">
        <v>28</v>
      </c>
      <c r="O891">
        <v>3.07</v>
      </c>
      <c r="S891">
        <f>_xlfn.XLOOKUP(E891,'Facture Chronopost'!L:L,'Facture Chronopost'!AA:AA,"")</f>
        <v>0.08</v>
      </c>
      <c r="T891" t="str">
        <f>IF(COUNTIF('Bibliothèque transporteurs'!C:C,F891)=0,"inconnu",_xlfn.XLOOKUP(F891,'Bibliothèque transporteurs'!C:C,'Bibliothèque transporteurs'!A:A))</f>
        <v>5Y</v>
      </c>
      <c r="U891" t="str">
        <f>IF(OR(F891="6C",F891="6B"),_xlfn.XLOOKUP(E891,'Facture Chronopost'!L:L,'Facture Chronopost'!X:X),IF(OR(F891=17,F891=44),F891&amp;"_"&amp;H891,IF(COUNTIF('Bibliothèque transporteurs'!C:C,F891)=0,"inconnu",_xlfn.XLOOKUP(F891,'Bibliothèque transporteurs'!C:C,'Bibliothèque transporteurs'!B:B))))</f>
        <v>5Y</v>
      </c>
      <c r="V891" t="str">
        <f>IF(COUNTIF('Bibliothèque transporteurs'!C:C,F891)=0,"inconnu",_xlfn.XLOOKUP(F891,'Bibliothèque transporteurs'!C:C,'Bibliothèque transporteurs'!E:E))</f>
        <v>CHRONO_2SHOP</v>
      </c>
      <c r="W891">
        <f t="shared" si="88"/>
        <v>3.15</v>
      </c>
      <c r="Y891" s="118">
        <f t="shared" si="86"/>
        <v>3.15</v>
      </c>
      <c r="Z891" s="118" t="str">
        <f t="shared" si="89"/>
        <v>OK</v>
      </c>
    </row>
    <row r="892" spans="1:26" x14ac:dyDescent="0.2">
      <c r="A892" s="9">
        <f t="shared" si="84"/>
        <v>3.6042828498251636</v>
      </c>
      <c r="B892" s="9">
        <f t="shared" si="85"/>
        <v>3.1499999999999995</v>
      </c>
      <c r="C892" s="9">
        <f t="shared" si="87"/>
        <v>3.07</v>
      </c>
      <c r="D892" s="8">
        <v>6235</v>
      </c>
      <c r="E892" t="s">
        <v>3010</v>
      </c>
      <c r="F892" t="s">
        <v>189</v>
      </c>
      <c r="G892" t="s">
        <v>25</v>
      </c>
      <c r="H892" t="s">
        <v>28</v>
      </c>
      <c r="O892">
        <v>3.07</v>
      </c>
      <c r="S892">
        <f>_xlfn.XLOOKUP(E892,'Facture Chronopost'!L:L,'Facture Chronopost'!AA:AA,"")</f>
        <v>0.08</v>
      </c>
      <c r="T892" t="str">
        <f>IF(COUNTIF('Bibliothèque transporteurs'!C:C,F892)=0,"inconnu",_xlfn.XLOOKUP(F892,'Bibliothèque transporteurs'!C:C,'Bibliothèque transporteurs'!A:A))</f>
        <v>5Y</v>
      </c>
      <c r="U892" t="str">
        <f>IF(OR(F892="6C",F892="6B"),_xlfn.XLOOKUP(E892,'Facture Chronopost'!L:L,'Facture Chronopost'!X:X),IF(OR(F892=17,F892=44),F892&amp;"_"&amp;H892,IF(COUNTIF('Bibliothèque transporteurs'!C:C,F892)=0,"inconnu",_xlfn.XLOOKUP(F892,'Bibliothèque transporteurs'!C:C,'Bibliothèque transporteurs'!B:B))))</f>
        <v>5Y</v>
      </c>
      <c r="V892" t="str">
        <f>IF(COUNTIF('Bibliothèque transporteurs'!C:C,F892)=0,"inconnu",_xlfn.XLOOKUP(F892,'Bibliothèque transporteurs'!C:C,'Bibliothèque transporteurs'!E:E))</f>
        <v>CHRONO_2SHOP</v>
      </c>
      <c r="W892">
        <f t="shared" si="88"/>
        <v>3.15</v>
      </c>
      <c r="Y892" s="118">
        <f t="shared" si="86"/>
        <v>3.15</v>
      </c>
      <c r="Z892" s="118" t="str">
        <f t="shared" si="89"/>
        <v>OK</v>
      </c>
    </row>
    <row r="893" spans="1:26" x14ac:dyDescent="0.2">
      <c r="A893" s="9">
        <f t="shared" si="84"/>
        <v>3.6042828498251636</v>
      </c>
      <c r="B893" s="9">
        <f t="shared" si="85"/>
        <v>3.1499999999999995</v>
      </c>
      <c r="C893" s="9">
        <f t="shared" si="87"/>
        <v>3.07</v>
      </c>
      <c r="D893" s="8">
        <v>6235</v>
      </c>
      <c r="E893" t="s">
        <v>2991</v>
      </c>
      <c r="F893" t="s">
        <v>189</v>
      </c>
      <c r="G893" t="s">
        <v>25</v>
      </c>
      <c r="H893" t="s">
        <v>28</v>
      </c>
      <c r="O893">
        <v>3.07</v>
      </c>
      <c r="S893">
        <f>_xlfn.XLOOKUP(E893,'Facture Chronopost'!L:L,'Facture Chronopost'!AA:AA,"")</f>
        <v>0.08</v>
      </c>
      <c r="T893" t="str">
        <f>IF(COUNTIF('Bibliothèque transporteurs'!C:C,F893)=0,"inconnu",_xlfn.XLOOKUP(F893,'Bibliothèque transporteurs'!C:C,'Bibliothèque transporteurs'!A:A))</f>
        <v>5Y</v>
      </c>
      <c r="U893" t="str">
        <f>IF(OR(F893="6C",F893="6B"),_xlfn.XLOOKUP(E893,'Facture Chronopost'!L:L,'Facture Chronopost'!X:X),IF(OR(F893=17,F893=44),F893&amp;"_"&amp;H893,IF(COUNTIF('Bibliothèque transporteurs'!C:C,F893)=0,"inconnu",_xlfn.XLOOKUP(F893,'Bibliothèque transporteurs'!C:C,'Bibliothèque transporteurs'!B:B))))</f>
        <v>5Y</v>
      </c>
      <c r="V893" t="str">
        <f>IF(COUNTIF('Bibliothèque transporteurs'!C:C,F893)=0,"inconnu",_xlfn.XLOOKUP(F893,'Bibliothèque transporteurs'!C:C,'Bibliothèque transporteurs'!E:E))</f>
        <v>CHRONO_2SHOP</v>
      </c>
      <c r="W893">
        <f t="shared" si="88"/>
        <v>3.15</v>
      </c>
      <c r="Y893" s="118">
        <f t="shared" si="86"/>
        <v>3.15</v>
      </c>
      <c r="Z893" s="118" t="str">
        <f t="shared" si="89"/>
        <v>OK</v>
      </c>
    </row>
    <row r="894" spans="1:26" x14ac:dyDescent="0.2">
      <c r="A894" s="9">
        <f t="shared" si="84"/>
        <v>3.6042828498251636</v>
      </c>
      <c r="B894" s="9">
        <f t="shared" si="85"/>
        <v>3.1499999999999995</v>
      </c>
      <c r="C894" s="9">
        <f t="shared" si="87"/>
        <v>3.07</v>
      </c>
      <c r="D894" s="8">
        <v>6235</v>
      </c>
      <c r="E894" t="s">
        <v>3017</v>
      </c>
      <c r="F894" t="s">
        <v>189</v>
      </c>
      <c r="G894" t="s">
        <v>25</v>
      </c>
      <c r="H894" t="s">
        <v>28</v>
      </c>
      <c r="O894">
        <v>3.07</v>
      </c>
      <c r="S894">
        <f>_xlfn.XLOOKUP(E894,'Facture Chronopost'!L:L,'Facture Chronopost'!AA:AA,"")</f>
        <v>0.08</v>
      </c>
      <c r="T894" t="str">
        <f>IF(COUNTIF('Bibliothèque transporteurs'!C:C,F894)=0,"inconnu",_xlfn.XLOOKUP(F894,'Bibliothèque transporteurs'!C:C,'Bibliothèque transporteurs'!A:A))</f>
        <v>5Y</v>
      </c>
      <c r="U894" t="str">
        <f>IF(OR(F894="6C",F894="6B"),_xlfn.XLOOKUP(E894,'Facture Chronopost'!L:L,'Facture Chronopost'!X:X),IF(OR(F894=17,F894=44),F894&amp;"_"&amp;H894,IF(COUNTIF('Bibliothèque transporteurs'!C:C,F894)=0,"inconnu",_xlfn.XLOOKUP(F894,'Bibliothèque transporteurs'!C:C,'Bibliothèque transporteurs'!B:B))))</f>
        <v>5Y</v>
      </c>
      <c r="V894" t="str">
        <f>IF(COUNTIF('Bibliothèque transporteurs'!C:C,F894)=0,"inconnu",_xlfn.XLOOKUP(F894,'Bibliothèque transporteurs'!C:C,'Bibliothèque transporteurs'!E:E))</f>
        <v>CHRONO_2SHOP</v>
      </c>
      <c r="W894">
        <f t="shared" si="88"/>
        <v>3.15</v>
      </c>
      <c r="Y894" s="118">
        <f t="shared" si="86"/>
        <v>3.15</v>
      </c>
      <c r="Z894" s="118" t="str">
        <f t="shared" si="89"/>
        <v>OK</v>
      </c>
    </row>
    <row r="895" spans="1:26" x14ac:dyDescent="0.2">
      <c r="A895" s="9">
        <f t="shared" si="84"/>
        <v>3.6042828498251636</v>
      </c>
      <c r="B895" s="9">
        <f t="shared" si="85"/>
        <v>3.1499999999999995</v>
      </c>
      <c r="C895" s="9">
        <f t="shared" si="87"/>
        <v>3.07</v>
      </c>
      <c r="D895" s="8">
        <v>6235</v>
      </c>
      <c r="E895" t="s">
        <v>3026</v>
      </c>
      <c r="F895" t="s">
        <v>189</v>
      </c>
      <c r="G895" t="s">
        <v>25</v>
      </c>
      <c r="H895" t="s">
        <v>28</v>
      </c>
      <c r="O895">
        <v>3.07</v>
      </c>
      <c r="S895">
        <f>_xlfn.XLOOKUP(E895,'Facture Chronopost'!L:L,'Facture Chronopost'!AA:AA,"")</f>
        <v>0.08</v>
      </c>
      <c r="T895" t="str">
        <f>IF(COUNTIF('Bibliothèque transporteurs'!C:C,F895)=0,"inconnu",_xlfn.XLOOKUP(F895,'Bibliothèque transporteurs'!C:C,'Bibliothèque transporteurs'!A:A))</f>
        <v>5Y</v>
      </c>
      <c r="U895" t="str">
        <f>IF(OR(F895="6C",F895="6B"),_xlfn.XLOOKUP(E895,'Facture Chronopost'!L:L,'Facture Chronopost'!X:X),IF(OR(F895=17,F895=44),F895&amp;"_"&amp;H895,IF(COUNTIF('Bibliothèque transporteurs'!C:C,F895)=0,"inconnu",_xlfn.XLOOKUP(F895,'Bibliothèque transporteurs'!C:C,'Bibliothèque transporteurs'!B:B))))</f>
        <v>5Y</v>
      </c>
      <c r="V895" t="str">
        <f>IF(COUNTIF('Bibliothèque transporteurs'!C:C,F895)=0,"inconnu",_xlfn.XLOOKUP(F895,'Bibliothèque transporteurs'!C:C,'Bibliothèque transporteurs'!E:E))</f>
        <v>CHRONO_2SHOP</v>
      </c>
      <c r="W895">
        <f t="shared" si="88"/>
        <v>3.15</v>
      </c>
      <c r="Y895" s="118">
        <f t="shared" si="86"/>
        <v>3.15</v>
      </c>
      <c r="Z895" s="118" t="str">
        <f t="shared" si="89"/>
        <v>OK</v>
      </c>
    </row>
    <row r="896" spans="1:26" x14ac:dyDescent="0.2">
      <c r="A896" s="9">
        <f t="shared" si="84"/>
        <v>3.6042828498251636</v>
      </c>
      <c r="B896" s="9">
        <f t="shared" si="85"/>
        <v>3.1499999999999995</v>
      </c>
      <c r="C896" s="9">
        <f t="shared" si="87"/>
        <v>3.07</v>
      </c>
      <c r="D896" s="8">
        <v>6235</v>
      </c>
      <c r="E896" t="s">
        <v>2999</v>
      </c>
      <c r="F896" t="s">
        <v>189</v>
      </c>
      <c r="G896" t="s">
        <v>25</v>
      </c>
      <c r="H896" t="s">
        <v>28</v>
      </c>
      <c r="O896">
        <v>3.07</v>
      </c>
      <c r="S896">
        <f>_xlfn.XLOOKUP(E896,'Facture Chronopost'!L:L,'Facture Chronopost'!AA:AA,"")</f>
        <v>0.08</v>
      </c>
      <c r="T896" t="str">
        <f>IF(COUNTIF('Bibliothèque transporteurs'!C:C,F896)=0,"inconnu",_xlfn.XLOOKUP(F896,'Bibliothèque transporteurs'!C:C,'Bibliothèque transporteurs'!A:A))</f>
        <v>5Y</v>
      </c>
      <c r="U896" t="str">
        <f>IF(OR(F896="6C",F896="6B"),_xlfn.XLOOKUP(E896,'Facture Chronopost'!L:L,'Facture Chronopost'!X:X),IF(OR(F896=17,F896=44),F896&amp;"_"&amp;H896,IF(COUNTIF('Bibliothèque transporteurs'!C:C,F896)=0,"inconnu",_xlfn.XLOOKUP(F896,'Bibliothèque transporteurs'!C:C,'Bibliothèque transporteurs'!B:B))))</f>
        <v>5Y</v>
      </c>
      <c r="V896" t="str">
        <f>IF(COUNTIF('Bibliothèque transporteurs'!C:C,F896)=0,"inconnu",_xlfn.XLOOKUP(F896,'Bibliothèque transporteurs'!C:C,'Bibliothèque transporteurs'!E:E))</f>
        <v>CHRONO_2SHOP</v>
      </c>
      <c r="W896">
        <f t="shared" si="88"/>
        <v>3.15</v>
      </c>
      <c r="Y896" s="118">
        <f t="shared" si="86"/>
        <v>3.15</v>
      </c>
      <c r="Z896" s="118" t="str">
        <f t="shared" si="89"/>
        <v>OK</v>
      </c>
    </row>
    <row r="897" spans="1:26" x14ac:dyDescent="0.2">
      <c r="A897" s="9">
        <f t="shared" si="84"/>
        <v>3.6042828498251636</v>
      </c>
      <c r="B897" s="9">
        <f t="shared" si="85"/>
        <v>3.1499999999999995</v>
      </c>
      <c r="C897" s="9">
        <f t="shared" si="87"/>
        <v>3.07</v>
      </c>
      <c r="D897" s="8">
        <v>6235</v>
      </c>
      <c r="E897" t="s">
        <v>3001</v>
      </c>
      <c r="F897" t="s">
        <v>189</v>
      </c>
      <c r="G897" t="s">
        <v>25</v>
      </c>
      <c r="H897" t="s">
        <v>28</v>
      </c>
      <c r="O897">
        <v>3.07</v>
      </c>
      <c r="S897">
        <f>_xlfn.XLOOKUP(E897,'Facture Chronopost'!L:L,'Facture Chronopost'!AA:AA,"")</f>
        <v>0.08</v>
      </c>
      <c r="T897" t="str">
        <f>IF(COUNTIF('Bibliothèque transporteurs'!C:C,F897)=0,"inconnu",_xlfn.XLOOKUP(F897,'Bibliothèque transporteurs'!C:C,'Bibliothèque transporteurs'!A:A))</f>
        <v>5Y</v>
      </c>
      <c r="U897" t="str">
        <f>IF(OR(F897="6C",F897="6B"),_xlfn.XLOOKUP(E897,'Facture Chronopost'!L:L,'Facture Chronopost'!X:X),IF(OR(F897=17,F897=44),F897&amp;"_"&amp;H897,IF(COUNTIF('Bibliothèque transporteurs'!C:C,F897)=0,"inconnu",_xlfn.XLOOKUP(F897,'Bibliothèque transporteurs'!C:C,'Bibliothèque transporteurs'!B:B))))</f>
        <v>5Y</v>
      </c>
      <c r="V897" t="str">
        <f>IF(COUNTIF('Bibliothèque transporteurs'!C:C,F897)=0,"inconnu",_xlfn.XLOOKUP(F897,'Bibliothèque transporteurs'!C:C,'Bibliothèque transporteurs'!E:E))</f>
        <v>CHRONO_2SHOP</v>
      </c>
      <c r="W897">
        <f t="shared" si="88"/>
        <v>3.15</v>
      </c>
      <c r="Y897" s="118">
        <f t="shared" si="86"/>
        <v>3.15</v>
      </c>
      <c r="Z897" s="118" t="str">
        <f t="shared" si="89"/>
        <v>OK</v>
      </c>
    </row>
    <row r="898" spans="1:26" x14ac:dyDescent="0.2">
      <c r="A898" s="9">
        <f t="shared" si="84"/>
        <v>3.7216861999823352</v>
      </c>
      <c r="B898" s="9">
        <f t="shared" si="85"/>
        <v>3.25</v>
      </c>
      <c r="C898" s="9">
        <f t="shared" si="87"/>
        <v>3.17</v>
      </c>
      <c r="D898" s="8">
        <v>6235</v>
      </c>
      <c r="E898" t="s">
        <v>3019</v>
      </c>
      <c r="F898" t="s">
        <v>189</v>
      </c>
      <c r="G898" t="s">
        <v>25</v>
      </c>
      <c r="H898" t="s">
        <v>28</v>
      </c>
      <c r="O898">
        <v>3.17</v>
      </c>
      <c r="S898">
        <f>_xlfn.XLOOKUP(E898,'Facture Chronopost'!L:L,'Facture Chronopost'!AA:AA,"")</f>
        <v>0.08</v>
      </c>
      <c r="T898" t="str">
        <f>IF(COUNTIF('Bibliothèque transporteurs'!C:C,F898)=0,"inconnu",_xlfn.XLOOKUP(F898,'Bibliothèque transporteurs'!C:C,'Bibliothèque transporteurs'!A:A))</f>
        <v>5Y</v>
      </c>
      <c r="U898" t="str">
        <f>IF(OR(F898="6C",F898="6B"),_xlfn.XLOOKUP(E898,'Facture Chronopost'!L:L,'Facture Chronopost'!X:X),IF(OR(F898=17,F898=44),F898&amp;"_"&amp;H898,IF(COUNTIF('Bibliothèque transporteurs'!C:C,F898)=0,"inconnu",_xlfn.XLOOKUP(F898,'Bibliothèque transporteurs'!C:C,'Bibliothèque transporteurs'!B:B))))</f>
        <v>5Y</v>
      </c>
      <c r="V898" t="str">
        <f>IF(COUNTIF('Bibliothèque transporteurs'!C:C,F898)=0,"inconnu",_xlfn.XLOOKUP(F898,'Bibliothèque transporteurs'!C:C,'Bibliothèque transporteurs'!E:E))</f>
        <v>CHRONO_2SHOP</v>
      </c>
      <c r="W898">
        <f t="shared" si="88"/>
        <v>3.25</v>
      </c>
      <c r="Y898" s="118">
        <f t="shared" si="86"/>
        <v>3.25</v>
      </c>
      <c r="Z898" s="118" t="str">
        <f t="shared" si="89"/>
        <v>OK</v>
      </c>
    </row>
    <row r="899" spans="1:26" x14ac:dyDescent="0.2">
      <c r="A899" s="9">
        <f t="shared" si="84"/>
        <v>3.6042828498251636</v>
      </c>
      <c r="B899" s="9">
        <f t="shared" si="85"/>
        <v>3.1499999999999995</v>
      </c>
      <c r="C899" s="9">
        <f t="shared" si="87"/>
        <v>3.07</v>
      </c>
      <c r="D899" s="8">
        <v>6235</v>
      </c>
      <c r="E899" t="s">
        <v>2997</v>
      </c>
      <c r="F899" t="s">
        <v>189</v>
      </c>
      <c r="G899" t="s">
        <v>25</v>
      </c>
      <c r="H899" t="s">
        <v>28</v>
      </c>
      <c r="O899">
        <v>3.07</v>
      </c>
      <c r="S899">
        <f>_xlfn.XLOOKUP(E899,'Facture Chronopost'!L:L,'Facture Chronopost'!AA:AA,"")</f>
        <v>0.08</v>
      </c>
      <c r="T899" t="str">
        <f>IF(COUNTIF('Bibliothèque transporteurs'!C:C,F899)=0,"inconnu",_xlfn.XLOOKUP(F899,'Bibliothèque transporteurs'!C:C,'Bibliothèque transporteurs'!A:A))</f>
        <v>5Y</v>
      </c>
      <c r="U899" t="str">
        <f>IF(OR(F899="6C",F899="6B"),_xlfn.XLOOKUP(E899,'Facture Chronopost'!L:L,'Facture Chronopost'!X:X),IF(OR(F899=17,F899=44),F899&amp;"_"&amp;H899,IF(COUNTIF('Bibliothèque transporteurs'!C:C,F899)=0,"inconnu",_xlfn.XLOOKUP(F899,'Bibliothèque transporteurs'!C:C,'Bibliothèque transporteurs'!B:B))))</f>
        <v>5Y</v>
      </c>
      <c r="V899" t="str">
        <f>IF(COUNTIF('Bibliothèque transporteurs'!C:C,F899)=0,"inconnu",_xlfn.XLOOKUP(F899,'Bibliothèque transporteurs'!C:C,'Bibliothèque transporteurs'!E:E))</f>
        <v>CHRONO_2SHOP</v>
      </c>
      <c r="W899">
        <f t="shared" si="88"/>
        <v>3.15</v>
      </c>
      <c r="Y899" s="118">
        <f t="shared" si="86"/>
        <v>3.15</v>
      </c>
      <c r="Z899" s="118" t="str">
        <f t="shared" si="89"/>
        <v>OK</v>
      </c>
    </row>
    <row r="900" spans="1:26" x14ac:dyDescent="0.2">
      <c r="A900" s="9">
        <f t="shared" si="84"/>
        <v>3.7216861999823352</v>
      </c>
      <c r="B900" s="9">
        <f t="shared" si="85"/>
        <v>3.25</v>
      </c>
      <c r="C900" s="9">
        <f t="shared" si="87"/>
        <v>3.17</v>
      </c>
      <c r="D900" s="8">
        <v>6235</v>
      </c>
      <c r="E900" t="s">
        <v>2994</v>
      </c>
      <c r="F900" t="s">
        <v>189</v>
      </c>
      <c r="G900" t="s">
        <v>25</v>
      </c>
      <c r="H900" t="s">
        <v>28</v>
      </c>
      <c r="O900">
        <v>3.17</v>
      </c>
      <c r="S900">
        <f>_xlfn.XLOOKUP(E900,'Facture Chronopost'!L:L,'Facture Chronopost'!AA:AA,"")</f>
        <v>0.08</v>
      </c>
      <c r="T900" t="str">
        <f>IF(COUNTIF('Bibliothèque transporteurs'!C:C,F900)=0,"inconnu",_xlfn.XLOOKUP(F900,'Bibliothèque transporteurs'!C:C,'Bibliothèque transporteurs'!A:A))</f>
        <v>5Y</v>
      </c>
      <c r="U900" t="str">
        <f>IF(OR(F900="6C",F900="6B"),_xlfn.XLOOKUP(E900,'Facture Chronopost'!L:L,'Facture Chronopost'!X:X),IF(OR(F900=17,F900=44),F900&amp;"_"&amp;H900,IF(COUNTIF('Bibliothèque transporteurs'!C:C,F900)=0,"inconnu",_xlfn.XLOOKUP(F900,'Bibliothèque transporteurs'!C:C,'Bibliothèque transporteurs'!B:B))))</f>
        <v>5Y</v>
      </c>
      <c r="V900" t="str">
        <f>IF(COUNTIF('Bibliothèque transporteurs'!C:C,F900)=0,"inconnu",_xlfn.XLOOKUP(F900,'Bibliothèque transporteurs'!C:C,'Bibliothèque transporteurs'!E:E))</f>
        <v>CHRONO_2SHOP</v>
      </c>
      <c r="W900">
        <f t="shared" si="88"/>
        <v>3.25</v>
      </c>
      <c r="Y900" s="118">
        <f t="shared" si="86"/>
        <v>3.25</v>
      </c>
      <c r="Z900" s="118" t="str">
        <f t="shared" si="89"/>
        <v>OK</v>
      </c>
    </row>
    <row r="901" spans="1:26" x14ac:dyDescent="0.2">
      <c r="A901" s="9">
        <f t="shared" si="84"/>
        <v>3.6042828498251636</v>
      </c>
      <c r="B901" s="9">
        <f t="shared" si="85"/>
        <v>3.1499999999999995</v>
      </c>
      <c r="C901" s="9">
        <f t="shared" si="87"/>
        <v>3.07</v>
      </c>
      <c r="D901" s="8">
        <v>6235</v>
      </c>
      <c r="E901" t="s">
        <v>3004</v>
      </c>
      <c r="F901" t="s">
        <v>189</v>
      </c>
      <c r="G901" t="s">
        <v>25</v>
      </c>
      <c r="H901" t="s">
        <v>28</v>
      </c>
      <c r="O901">
        <v>3.07</v>
      </c>
      <c r="S901">
        <f>_xlfn.XLOOKUP(E901,'Facture Chronopost'!L:L,'Facture Chronopost'!AA:AA,"")</f>
        <v>0.08</v>
      </c>
      <c r="T901" t="str">
        <f>IF(COUNTIF('Bibliothèque transporteurs'!C:C,F901)=0,"inconnu",_xlfn.XLOOKUP(F901,'Bibliothèque transporteurs'!C:C,'Bibliothèque transporteurs'!A:A))</f>
        <v>5Y</v>
      </c>
      <c r="U901" t="str">
        <f>IF(OR(F901="6C",F901="6B"),_xlfn.XLOOKUP(E901,'Facture Chronopost'!L:L,'Facture Chronopost'!X:X),IF(OR(F901=17,F901=44),F901&amp;"_"&amp;H901,IF(COUNTIF('Bibliothèque transporteurs'!C:C,F901)=0,"inconnu",_xlfn.XLOOKUP(F901,'Bibliothèque transporteurs'!C:C,'Bibliothèque transporteurs'!B:B))))</f>
        <v>5Y</v>
      </c>
      <c r="V901" t="str">
        <f>IF(COUNTIF('Bibliothèque transporteurs'!C:C,F901)=0,"inconnu",_xlfn.XLOOKUP(F901,'Bibliothèque transporteurs'!C:C,'Bibliothèque transporteurs'!E:E))</f>
        <v>CHRONO_2SHOP</v>
      </c>
      <c r="W901">
        <f t="shared" si="88"/>
        <v>3.15</v>
      </c>
      <c r="Y901" s="118">
        <f t="shared" si="86"/>
        <v>3.15</v>
      </c>
      <c r="Z901" s="118" t="str">
        <f t="shared" si="89"/>
        <v>OK</v>
      </c>
    </row>
    <row r="902" spans="1:26" x14ac:dyDescent="0.2">
      <c r="A902" s="9">
        <f t="shared" si="84"/>
        <v>3.6042828498251636</v>
      </c>
      <c r="B902" s="9">
        <f t="shared" si="85"/>
        <v>3.1499999999999995</v>
      </c>
      <c r="C902" s="9">
        <f t="shared" si="87"/>
        <v>3.07</v>
      </c>
      <c r="D902" s="8">
        <v>6235</v>
      </c>
      <c r="E902" t="s">
        <v>3045</v>
      </c>
      <c r="F902" t="s">
        <v>189</v>
      </c>
      <c r="G902" t="s">
        <v>25</v>
      </c>
      <c r="H902" t="s">
        <v>28</v>
      </c>
      <c r="O902">
        <v>3.07</v>
      </c>
      <c r="S902">
        <f>_xlfn.XLOOKUP(E902,'Facture Chronopost'!L:L,'Facture Chronopost'!AA:AA,"")</f>
        <v>0.08</v>
      </c>
      <c r="T902" t="str">
        <f>IF(COUNTIF('Bibliothèque transporteurs'!C:C,F902)=0,"inconnu",_xlfn.XLOOKUP(F902,'Bibliothèque transporteurs'!C:C,'Bibliothèque transporteurs'!A:A))</f>
        <v>5Y</v>
      </c>
      <c r="U902" t="str">
        <f>IF(OR(F902="6C",F902="6B"),_xlfn.XLOOKUP(E902,'Facture Chronopost'!L:L,'Facture Chronopost'!X:X),IF(OR(F902=17,F902=44),F902&amp;"_"&amp;H902,IF(COUNTIF('Bibliothèque transporteurs'!C:C,F902)=0,"inconnu",_xlfn.XLOOKUP(F902,'Bibliothèque transporteurs'!C:C,'Bibliothèque transporteurs'!B:B))))</f>
        <v>5Y</v>
      </c>
      <c r="V902" t="str">
        <f>IF(COUNTIF('Bibliothèque transporteurs'!C:C,F902)=0,"inconnu",_xlfn.XLOOKUP(F902,'Bibliothèque transporteurs'!C:C,'Bibliothèque transporteurs'!E:E))</f>
        <v>CHRONO_2SHOP</v>
      </c>
      <c r="W902">
        <f t="shared" si="88"/>
        <v>3.15</v>
      </c>
      <c r="Y902" s="118">
        <f t="shared" si="86"/>
        <v>3.15</v>
      </c>
      <c r="Z902" s="118" t="str">
        <f t="shared" si="89"/>
        <v>OK</v>
      </c>
    </row>
    <row r="903" spans="1:26" x14ac:dyDescent="0.2">
      <c r="A903" s="9">
        <f t="shared" si="84"/>
        <v>3.7216861999823352</v>
      </c>
      <c r="B903" s="9">
        <f t="shared" si="85"/>
        <v>3.25</v>
      </c>
      <c r="C903" s="9">
        <f t="shared" si="87"/>
        <v>3.17</v>
      </c>
      <c r="D903" s="8">
        <v>6235</v>
      </c>
      <c r="E903" t="s">
        <v>3052</v>
      </c>
      <c r="F903" t="s">
        <v>189</v>
      </c>
      <c r="G903" t="s">
        <v>25</v>
      </c>
      <c r="H903" t="s">
        <v>28</v>
      </c>
      <c r="O903">
        <v>3.17</v>
      </c>
      <c r="S903">
        <f>_xlfn.XLOOKUP(E903,'Facture Chronopost'!L:L,'Facture Chronopost'!AA:AA,"")</f>
        <v>0.08</v>
      </c>
      <c r="T903" t="str">
        <f>IF(COUNTIF('Bibliothèque transporteurs'!C:C,F903)=0,"inconnu",_xlfn.XLOOKUP(F903,'Bibliothèque transporteurs'!C:C,'Bibliothèque transporteurs'!A:A))</f>
        <v>5Y</v>
      </c>
      <c r="U903" t="str">
        <f>IF(OR(F903="6C",F903="6B"),_xlfn.XLOOKUP(E903,'Facture Chronopost'!L:L,'Facture Chronopost'!X:X),IF(OR(F903=17,F903=44),F903&amp;"_"&amp;H903,IF(COUNTIF('Bibliothèque transporteurs'!C:C,F903)=0,"inconnu",_xlfn.XLOOKUP(F903,'Bibliothèque transporteurs'!C:C,'Bibliothèque transporteurs'!B:B))))</f>
        <v>5Y</v>
      </c>
      <c r="V903" t="str">
        <f>IF(COUNTIF('Bibliothèque transporteurs'!C:C,F903)=0,"inconnu",_xlfn.XLOOKUP(F903,'Bibliothèque transporteurs'!C:C,'Bibliothèque transporteurs'!E:E))</f>
        <v>CHRONO_2SHOP</v>
      </c>
      <c r="W903">
        <f t="shared" si="88"/>
        <v>3.25</v>
      </c>
      <c r="Y903" s="118">
        <f t="shared" si="86"/>
        <v>3.25</v>
      </c>
      <c r="Z903" s="118" t="str">
        <f t="shared" si="89"/>
        <v>OK</v>
      </c>
    </row>
    <row r="904" spans="1:26" x14ac:dyDescent="0.2">
      <c r="A904" s="9">
        <f t="shared" si="84"/>
        <v>3.6042828498251636</v>
      </c>
      <c r="B904" s="9">
        <f t="shared" si="85"/>
        <v>3.1499999999999995</v>
      </c>
      <c r="C904" s="9">
        <f t="shared" si="87"/>
        <v>3.07</v>
      </c>
      <c r="D904" s="8">
        <v>6235</v>
      </c>
      <c r="E904" t="s">
        <v>3050</v>
      </c>
      <c r="F904" t="s">
        <v>189</v>
      </c>
      <c r="G904" t="s">
        <v>25</v>
      </c>
      <c r="H904" t="s">
        <v>28</v>
      </c>
      <c r="O904">
        <v>3.07</v>
      </c>
      <c r="S904">
        <f>_xlfn.XLOOKUP(E904,'Facture Chronopost'!L:L,'Facture Chronopost'!AA:AA,"")</f>
        <v>0.08</v>
      </c>
      <c r="T904" t="str">
        <f>IF(COUNTIF('Bibliothèque transporteurs'!C:C,F904)=0,"inconnu",_xlfn.XLOOKUP(F904,'Bibliothèque transporteurs'!C:C,'Bibliothèque transporteurs'!A:A))</f>
        <v>5Y</v>
      </c>
      <c r="U904" t="str">
        <f>IF(OR(F904="6C",F904="6B"),_xlfn.XLOOKUP(E904,'Facture Chronopost'!L:L,'Facture Chronopost'!X:X),IF(OR(F904=17,F904=44),F904&amp;"_"&amp;H904,IF(COUNTIF('Bibliothèque transporteurs'!C:C,F904)=0,"inconnu",_xlfn.XLOOKUP(F904,'Bibliothèque transporteurs'!C:C,'Bibliothèque transporteurs'!B:B))))</f>
        <v>5Y</v>
      </c>
      <c r="V904" t="str">
        <f>IF(COUNTIF('Bibliothèque transporteurs'!C:C,F904)=0,"inconnu",_xlfn.XLOOKUP(F904,'Bibliothèque transporteurs'!C:C,'Bibliothèque transporteurs'!E:E))</f>
        <v>CHRONO_2SHOP</v>
      </c>
      <c r="W904">
        <f t="shared" si="88"/>
        <v>3.15</v>
      </c>
      <c r="Y904" s="118">
        <f t="shared" si="86"/>
        <v>3.15</v>
      </c>
      <c r="Z904" s="118" t="str">
        <f t="shared" si="89"/>
        <v>OK</v>
      </c>
    </row>
    <row r="905" spans="1:26" x14ac:dyDescent="0.2">
      <c r="A905" s="9">
        <f t="shared" si="84"/>
        <v>3.6042828498251636</v>
      </c>
      <c r="B905" s="9">
        <f t="shared" si="85"/>
        <v>3.1499999999999995</v>
      </c>
      <c r="C905" s="9">
        <f t="shared" si="87"/>
        <v>3.07</v>
      </c>
      <c r="D905" s="8">
        <v>6235</v>
      </c>
      <c r="E905" t="s">
        <v>3031</v>
      </c>
      <c r="F905" t="s">
        <v>189</v>
      </c>
      <c r="G905" t="s">
        <v>25</v>
      </c>
      <c r="H905" t="s">
        <v>212</v>
      </c>
      <c r="O905">
        <v>3.07</v>
      </c>
      <c r="S905">
        <f>_xlfn.XLOOKUP(E905,'Facture Chronopost'!L:L,'Facture Chronopost'!AA:AA,"")</f>
        <v>0.08</v>
      </c>
      <c r="T905" t="str">
        <f>IF(COUNTIF('Bibliothèque transporteurs'!C:C,F905)=0,"inconnu",_xlfn.XLOOKUP(F905,'Bibliothèque transporteurs'!C:C,'Bibliothèque transporteurs'!A:A))</f>
        <v>5Y</v>
      </c>
      <c r="U905" t="str">
        <f>IF(OR(F905="6C",F905="6B"),_xlfn.XLOOKUP(E905,'Facture Chronopost'!L:L,'Facture Chronopost'!X:X),IF(OR(F905=17,F905=44),F905&amp;"_"&amp;H905,IF(COUNTIF('Bibliothèque transporteurs'!C:C,F905)=0,"inconnu",_xlfn.XLOOKUP(F905,'Bibliothèque transporteurs'!C:C,'Bibliothèque transporteurs'!B:B))))</f>
        <v>5Y</v>
      </c>
      <c r="V905" t="str">
        <f>IF(COUNTIF('Bibliothèque transporteurs'!C:C,F905)=0,"inconnu",_xlfn.XLOOKUP(F905,'Bibliothèque transporteurs'!C:C,'Bibliothèque transporteurs'!E:E))</f>
        <v>CHRONO_2SHOP</v>
      </c>
      <c r="W905">
        <f t="shared" si="88"/>
        <v>3.15</v>
      </c>
      <c r="Y905" s="118">
        <f t="shared" si="86"/>
        <v>3.15</v>
      </c>
      <c r="Z905" s="118" t="str">
        <f t="shared" si="89"/>
        <v>OK</v>
      </c>
    </row>
    <row r="906" spans="1:26" x14ac:dyDescent="0.2">
      <c r="A906" s="9">
        <f t="shared" si="84"/>
        <v>3.7216861999823352</v>
      </c>
      <c r="B906" s="9">
        <f t="shared" si="85"/>
        <v>3.25</v>
      </c>
      <c r="C906" s="9">
        <f t="shared" si="87"/>
        <v>3.17</v>
      </c>
      <c r="D906" s="8">
        <v>6235</v>
      </c>
      <c r="E906" t="s">
        <v>3048</v>
      </c>
      <c r="F906" t="s">
        <v>189</v>
      </c>
      <c r="G906" t="s">
        <v>25</v>
      </c>
      <c r="H906" t="s">
        <v>28</v>
      </c>
      <c r="O906">
        <v>3.17</v>
      </c>
      <c r="S906">
        <f>_xlfn.XLOOKUP(E906,'Facture Chronopost'!L:L,'Facture Chronopost'!AA:AA,"")</f>
        <v>0.08</v>
      </c>
      <c r="T906" t="str">
        <f>IF(COUNTIF('Bibliothèque transporteurs'!C:C,F906)=0,"inconnu",_xlfn.XLOOKUP(F906,'Bibliothèque transporteurs'!C:C,'Bibliothèque transporteurs'!A:A))</f>
        <v>5Y</v>
      </c>
      <c r="U906" t="str">
        <f>IF(OR(F906="6C",F906="6B"),_xlfn.XLOOKUP(E906,'Facture Chronopost'!L:L,'Facture Chronopost'!X:X),IF(OR(F906=17,F906=44),F906&amp;"_"&amp;H906,IF(COUNTIF('Bibliothèque transporteurs'!C:C,F906)=0,"inconnu",_xlfn.XLOOKUP(F906,'Bibliothèque transporteurs'!C:C,'Bibliothèque transporteurs'!B:B))))</f>
        <v>5Y</v>
      </c>
      <c r="V906" t="str">
        <f>IF(COUNTIF('Bibliothèque transporteurs'!C:C,F906)=0,"inconnu",_xlfn.XLOOKUP(F906,'Bibliothèque transporteurs'!C:C,'Bibliothèque transporteurs'!E:E))</f>
        <v>CHRONO_2SHOP</v>
      </c>
      <c r="W906">
        <f t="shared" si="88"/>
        <v>3.25</v>
      </c>
      <c r="Y906" s="118">
        <f t="shared" si="86"/>
        <v>3.25</v>
      </c>
      <c r="Z906" s="118" t="str">
        <f t="shared" si="89"/>
        <v>OK</v>
      </c>
    </row>
    <row r="907" spans="1:26" x14ac:dyDescent="0.2">
      <c r="A907" s="9">
        <f t="shared" ref="A907:A970" si="90">C907/SUM(C:C)*(SUM(C:C)+$X$2)</f>
        <v>3.7216861999823352</v>
      </c>
      <c r="B907" s="9">
        <f t="shared" ref="B907:B970" si="91">C907/SUM(C:C)*(SUM(C:C)+SUM($N$3:$O$7))+S907</f>
        <v>3.25</v>
      </c>
      <c r="C907" s="9">
        <f t="shared" si="87"/>
        <v>3.17</v>
      </c>
      <c r="D907" s="8">
        <v>6235</v>
      </c>
      <c r="E907" t="s">
        <v>3054</v>
      </c>
      <c r="F907" t="s">
        <v>189</v>
      </c>
      <c r="G907" t="s">
        <v>25</v>
      </c>
      <c r="H907" t="s">
        <v>28</v>
      </c>
      <c r="O907">
        <v>3.17</v>
      </c>
      <c r="S907">
        <f>_xlfn.XLOOKUP(E907,'Facture Chronopost'!L:L,'Facture Chronopost'!AA:AA,"")</f>
        <v>0.08</v>
      </c>
      <c r="T907" t="str">
        <f>IF(COUNTIF('Bibliothèque transporteurs'!C:C,F907)=0,"inconnu",_xlfn.XLOOKUP(F907,'Bibliothèque transporteurs'!C:C,'Bibliothèque transporteurs'!A:A))</f>
        <v>5Y</v>
      </c>
      <c r="U907" t="str">
        <f>IF(OR(F907="6C",F907="6B"),_xlfn.XLOOKUP(E907,'Facture Chronopost'!L:L,'Facture Chronopost'!X:X),IF(OR(F907=17,F907=44),F907&amp;"_"&amp;H907,IF(COUNTIF('Bibliothèque transporteurs'!C:C,F907)=0,"inconnu",_xlfn.XLOOKUP(F907,'Bibliothèque transporteurs'!C:C,'Bibliothèque transporteurs'!B:B))))</f>
        <v>5Y</v>
      </c>
      <c r="V907" t="str">
        <f>IF(COUNTIF('Bibliothèque transporteurs'!C:C,F907)=0,"inconnu",_xlfn.XLOOKUP(F907,'Bibliothèque transporteurs'!C:C,'Bibliothèque transporteurs'!E:E))</f>
        <v>CHRONO_2SHOP</v>
      </c>
      <c r="W907">
        <f t="shared" si="88"/>
        <v>3.25</v>
      </c>
      <c r="Y907" s="118">
        <f t="shared" ref="Y907:Y970" si="92">ROUNDUP(B907,2)-M907-L907-N907-J907-K907-I907-Q907</f>
        <v>3.25</v>
      </c>
      <c r="Z907" s="118" t="str">
        <f t="shared" si="89"/>
        <v>OK</v>
      </c>
    </row>
    <row r="908" spans="1:26" x14ac:dyDescent="0.2">
      <c r="A908" s="9">
        <f t="shared" si="90"/>
        <v>3.6042828498251636</v>
      </c>
      <c r="B908" s="9">
        <f t="shared" si="91"/>
        <v>3.1499999999999995</v>
      </c>
      <c r="C908" s="9">
        <f t="shared" si="87"/>
        <v>3.07</v>
      </c>
      <c r="D908" s="8">
        <v>6235</v>
      </c>
      <c r="E908" t="s">
        <v>3036</v>
      </c>
      <c r="F908" t="s">
        <v>189</v>
      </c>
      <c r="G908" t="s">
        <v>25</v>
      </c>
      <c r="H908" t="s">
        <v>28</v>
      </c>
      <c r="O908">
        <v>3.07</v>
      </c>
      <c r="S908">
        <f>_xlfn.XLOOKUP(E908,'Facture Chronopost'!L:L,'Facture Chronopost'!AA:AA,"")</f>
        <v>0.08</v>
      </c>
      <c r="T908" t="str">
        <f>IF(COUNTIF('Bibliothèque transporteurs'!C:C,F908)=0,"inconnu",_xlfn.XLOOKUP(F908,'Bibliothèque transporteurs'!C:C,'Bibliothèque transporteurs'!A:A))</f>
        <v>5Y</v>
      </c>
      <c r="U908" t="str">
        <f>IF(OR(F908="6C",F908="6B"),_xlfn.XLOOKUP(E908,'Facture Chronopost'!L:L,'Facture Chronopost'!X:X),IF(OR(F908=17,F908=44),F908&amp;"_"&amp;H908,IF(COUNTIF('Bibliothèque transporteurs'!C:C,F908)=0,"inconnu",_xlfn.XLOOKUP(F908,'Bibliothèque transporteurs'!C:C,'Bibliothèque transporteurs'!B:B))))</f>
        <v>5Y</v>
      </c>
      <c r="V908" t="str">
        <f>IF(COUNTIF('Bibliothèque transporteurs'!C:C,F908)=0,"inconnu",_xlfn.XLOOKUP(F908,'Bibliothèque transporteurs'!C:C,'Bibliothèque transporteurs'!E:E))</f>
        <v>CHRONO_2SHOP</v>
      </c>
      <c r="W908">
        <f t="shared" si="88"/>
        <v>3.15</v>
      </c>
      <c r="Y908" s="118">
        <f t="shared" si="92"/>
        <v>3.15</v>
      </c>
      <c r="Z908" s="118" t="str">
        <f t="shared" si="89"/>
        <v>OK</v>
      </c>
    </row>
    <row r="909" spans="1:26" x14ac:dyDescent="0.2">
      <c r="A909" s="9">
        <f t="shared" si="90"/>
        <v>3.6042828498251636</v>
      </c>
      <c r="B909" s="9">
        <f t="shared" si="91"/>
        <v>3.1499999999999995</v>
      </c>
      <c r="C909" s="9">
        <f t="shared" si="87"/>
        <v>3.07</v>
      </c>
      <c r="D909" s="8">
        <v>6235</v>
      </c>
      <c r="E909" t="s">
        <v>3043</v>
      </c>
      <c r="F909" t="s">
        <v>189</v>
      </c>
      <c r="G909" t="s">
        <v>25</v>
      </c>
      <c r="H909" t="s">
        <v>28</v>
      </c>
      <c r="O909">
        <v>3.07</v>
      </c>
      <c r="S909">
        <f>_xlfn.XLOOKUP(E909,'Facture Chronopost'!L:L,'Facture Chronopost'!AA:AA,"")</f>
        <v>0.08</v>
      </c>
      <c r="T909" t="str">
        <f>IF(COUNTIF('Bibliothèque transporteurs'!C:C,F909)=0,"inconnu",_xlfn.XLOOKUP(F909,'Bibliothèque transporteurs'!C:C,'Bibliothèque transporteurs'!A:A))</f>
        <v>5Y</v>
      </c>
      <c r="U909" t="str">
        <f>IF(OR(F909="6C",F909="6B"),_xlfn.XLOOKUP(E909,'Facture Chronopost'!L:L,'Facture Chronopost'!X:X),IF(OR(F909=17,F909=44),F909&amp;"_"&amp;H909,IF(COUNTIF('Bibliothèque transporteurs'!C:C,F909)=0,"inconnu",_xlfn.XLOOKUP(F909,'Bibliothèque transporteurs'!C:C,'Bibliothèque transporteurs'!B:B))))</f>
        <v>5Y</v>
      </c>
      <c r="V909" t="str">
        <f>IF(COUNTIF('Bibliothèque transporteurs'!C:C,F909)=0,"inconnu",_xlfn.XLOOKUP(F909,'Bibliothèque transporteurs'!C:C,'Bibliothèque transporteurs'!E:E))</f>
        <v>CHRONO_2SHOP</v>
      </c>
      <c r="W909">
        <f t="shared" si="88"/>
        <v>3.15</v>
      </c>
      <c r="Y909" s="118">
        <f t="shared" si="92"/>
        <v>3.15</v>
      </c>
      <c r="Z909" s="118" t="str">
        <f t="shared" si="89"/>
        <v>OK</v>
      </c>
    </row>
    <row r="910" spans="1:26" x14ac:dyDescent="0.2">
      <c r="A910" s="9">
        <f t="shared" si="90"/>
        <v>3.6042828498251636</v>
      </c>
      <c r="B910" s="9">
        <f t="shared" si="91"/>
        <v>3.1499999999999995</v>
      </c>
      <c r="C910" s="9">
        <f t="shared" ref="C910:C973" si="93">SUM(I910:Q910)-N910-P910</f>
        <v>3.07</v>
      </c>
      <c r="D910" s="8">
        <v>6235</v>
      </c>
      <c r="E910" t="s">
        <v>3040</v>
      </c>
      <c r="F910" t="s">
        <v>189</v>
      </c>
      <c r="G910" t="s">
        <v>25</v>
      </c>
      <c r="H910" t="s">
        <v>28</v>
      </c>
      <c r="O910">
        <v>3.07</v>
      </c>
      <c r="S910">
        <f>_xlfn.XLOOKUP(E910,'Facture Chronopost'!L:L,'Facture Chronopost'!AA:AA,"")</f>
        <v>0.08</v>
      </c>
      <c r="T910" t="str">
        <f>IF(COUNTIF('Bibliothèque transporteurs'!C:C,F910)=0,"inconnu",_xlfn.XLOOKUP(F910,'Bibliothèque transporteurs'!C:C,'Bibliothèque transporteurs'!A:A))</f>
        <v>5Y</v>
      </c>
      <c r="U910" t="str">
        <f>IF(OR(F910="6C",F910="6B"),_xlfn.XLOOKUP(E910,'Facture Chronopost'!L:L,'Facture Chronopost'!X:X),IF(OR(F910=17,F910=44),F910&amp;"_"&amp;H910,IF(COUNTIF('Bibliothèque transporteurs'!C:C,F910)=0,"inconnu",_xlfn.XLOOKUP(F910,'Bibliothèque transporteurs'!C:C,'Bibliothèque transporteurs'!B:B))))</f>
        <v>5Y</v>
      </c>
      <c r="V910" t="str">
        <f>IF(COUNTIF('Bibliothèque transporteurs'!C:C,F910)=0,"inconnu",_xlfn.XLOOKUP(F910,'Bibliothèque transporteurs'!C:C,'Bibliothèque transporteurs'!E:E))</f>
        <v>CHRONO_2SHOP</v>
      </c>
      <c r="W910">
        <f t="shared" si="88"/>
        <v>3.15</v>
      </c>
      <c r="Y910" s="118">
        <f t="shared" si="92"/>
        <v>3.15</v>
      </c>
      <c r="Z910" s="118" t="str">
        <f t="shared" si="89"/>
        <v>OK</v>
      </c>
    </row>
    <row r="911" spans="1:26" x14ac:dyDescent="0.2">
      <c r="A911" s="9">
        <f t="shared" si="90"/>
        <v>3.6042828498251636</v>
      </c>
      <c r="B911" s="9">
        <f t="shared" si="91"/>
        <v>3.1499999999999995</v>
      </c>
      <c r="C911" s="9">
        <f t="shared" si="93"/>
        <v>3.07</v>
      </c>
      <c r="D911" s="8">
        <v>6235</v>
      </c>
      <c r="E911" t="s">
        <v>3033</v>
      </c>
      <c r="F911" t="s">
        <v>189</v>
      </c>
      <c r="G911" t="s">
        <v>25</v>
      </c>
      <c r="H911" t="s">
        <v>28</v>
      </c>
      <c r="O911">
        <v>3.07</v>
      </c>
      <c r="S911">
        <f>_xlfn.XLOOKUP(E911,'Facture Chronopost'!L:L,'Facture Chronopost'!AA:AA,"")</f>
        <v>0.08</v>
      </c>
      <c r="T911" t="str">
        <f>IF(COUNTIF('Bibliothèque transporteurs'!C:C,F911)=0,"inconnu",_xlfn.XLOOKUP(F911,'Bibliothèque transporteurs'!C:C,'Bibliothèque transporteurs'!A:A))</f>
        <v>5Y</v>
      </c>
      <c r="U911" t="str">
        <f>IF(OR(F911="6C",F911="6B"),_xlfn.XLOOKUP(E911,'Facture Chronopost'!L:L,'Facture Chronopost'!X:X),IF(OR(F911=17,F911=44),F911&amp;"_"&amp;H911,IF(COUNTIF('Bibliothèque transporteurs'!C:C,F911)=0,"inconnu",_xlfn.XLOOKUP(F911,'Bibliothèque transporteurs'!C:C,'Bibliothèque transporteurs'!B:B))))</f>
        <v>5Y</v>
      </c>
      <c r="V911" t="str">
        <f>IF(COUNTIF('Bibliothèque transporteurs'!C:C,F911)=0,"inconnu",_xlfn.XLOOKUP(F911,'Bibliothèque transporteurs'!C:C,'Bibliothèque transporteurs'!E:E))</f>
        <v>CHRONO_2SHOP</v>
      </c>
      <c r="W911">
        <f t="shared" ref="W911:W974" si="94">IF(T911="FR_2SHOP",O911,IF(O911=0,0,ROUNDUP(O911/C911*B911,2)))</f>
        <v>3.15</v>
      </c>
      <c r="Y911" s="118">
        <f t="shared" si="92"/>
        <v>3.15</v>
      </c>
      <c r="Z911" s="118" t="str">
        <f t="shared" si="89"/>
        <v>OK</v>
      </c>
    </row>
    <row r="912" spans="1:26" x14ac:dyDescent="0.2">
      <c r="A912" s="9">
        <f t="shared" si="90"/>
        <v>3.6042828498251636</v>
      </c>
      <c r="B912" s="9">
        <f t="shared" si="91"/>
        <v>3.1499999999999995</v>
      </c>
      <c r="C912" s="9">
        <f t="shared" si="93"/>
        <v>3.07</v>
      </c>
      <c r="D912" s="8">
        <v>6235</v>
      </c>
      <c r="E912" t="s">
        <v>3038</v>
      </c>
      <c r="F912" t="s">
        <v>189</v>
      </c>
      <c r="G912" t="s">
        <v>25</v>
      </c>
      <c r="H912" t="s">
        <v>28</v>
      </c>
      <c r="O912">
        <v>3.07</v>
      </c>
      <c r="S912">
        <f>_xlfn.XLOOKUP(E912,'Facture Chronopost'!L:L,'Facture Chronopost'!AA:AA,"")</f>
        <v>0.08</v>
      </c>
      <c r="T912" t="str">
        <f>IF(COUNTIF('Bibliothèque transporteurs'!C:C,F912)=0,"inconnu",_xlfn.XLOOKUP(F912,'Bibliothèque transporteurs'!C:C,'Bibliothèque transporteurs'!A:A))</f>
        <v>5Y</v>
      </c>
      <c r="U912" t="str">
        <f>IF(OR(F912="6C",F912="6B"),_xlfn.XLOOKUP(E912,'Facture Chronopost'!L:L,'Facture Chronopost'!X:X),IF(OR(F912=17,F912=44),F912&amp;"_"&amp;H912,IF(COUNTIF('Bibliothèque transporteurs'!C:C,F912)=0,"inconnu",_xlfn.XLOOKUP(F912,'Bibliothèque transporteurs'!C:C,'Bibliothèque transporteurs'!B:B))))</f>
        <v>5Y</v>
      </c>
      <c r="V912" t="str">
        <f>IF(COUNTIF('Bibliothèque transporteurs'!C:C,F912)=0,"inconnu",_xlfn.XLOOKUP(F912,'Bibliothèque transporteurs'!C:C,'Bibliothèque transporteurs'!E:E))</f>
        <v>CHRONO_2SHOP</v>
      </c>
      <c r="W912">
        <f t="shared" si="94"/>
        <v>3.15</v>
      </c>
      <c r="Y912" s="118">
        <f t="shared" si="92"/>
        <v>3.15</v>
      </c>
      <c r="Z912" s="118" t="str">
        <f t="shared" si="89"/>
        <v>OK</v>
      </c>
    </row>
    <row r="913" spans="1:26" x14ac:dyDescent="0.2">
      <c r="A913" s="9">
        <f t="shared" si="90"/>
        <v>3.6042828498251636</v>
      </c>
      <c r="B913" s="9">
        <f t="shared" si="91"/>
        <v>3.1499999999999995</v>
      </c>
      <c r="C913" s="9">
        <f t="shared" si="93"/>
        <v>3.07</v>
      </c>
      <c r="D913" s="8">
        <v>6235</v>
      </c>
      <c r="E913" t="s">
        <v>3028</v>
      </c>
      <c r="F913" t="s">
        <v>189</v>
      </c>
      <c r="G913" t="s">
        <v>25</v>
      </c>
      <c r="H913" t="s">
        <v>28</v>
      </c>
      <c r="O913">
        <v>3.07</v>
      </c>
      <c r="S913">
        <f>_xlfn.XLOOKUP(E913,'Facture Chronopost'!L:L,'Facture Chronopost'!AA:AA,"")</f>
        <v>0.08</v>
      </c>
      <c r="T913" t="str">
        <f>IF(COUNTIF('Bibliothèque transporteurs'!C:C,F913)=0,"inconnu",_xlfn.XLOOKUP(F913,'Bibliothèque transporteurs'!C:C,'Bibliothèque transporteurs'!A:A))</f>
        <v>5Y</v>
      </c>
      <c r="U913" t="str">
        <f>IF(OR(F913="6C",F913="6B"),_xlfn.XLOOKUP(E913,'Facture Chronopost'!L:L,'Facture Chronopost'!X:X),IF(OR(F913=17,F913=44),F913&amp;"_"&amp;H913,IF(COUNTIF('Bibliothèque transporteurs'!C:C,F913)=0,"inconnu",_xlfn.XLOOKUP(F913,'Bibliothèque transporteurs'!C:C,'Bibliothèque transporteurs'!B:B))))</f>
        <v>5Y</v>
      </c>
      <c r="V913" t="str">
        <f>IF(COUNTIF('Bibliothèque transporteurs'!C:C,F913)=0,"inconnu",_xlfn.XLOOKUP(F913,'Bibliothèque transporteurs'!C:C,'Bibliothèque transporteurs'!E:E))</f>
        <v>CHRONO_2SHOP</v>
      </c>
      <c r="W913">
        <f t="shared" si="94"/>
        <v>3.15</v>
      </c>
      <c r="Y913" s="118">
        <f t="shared" si="92"/>
        <v>3.15</v>
      </c>
      <c r="Z913" s="118" t="str">
        <f t="shared" si="89"/>
        <v>OK</v>
      </c>
    </row>
    <row r="914" spans="1:26" x14ac:dyDescent="0.2">
      <c r="A914" s="9">
        <f t="shared" si="90"/>
        <v>3.6042828498251636</v>
      </c>
      <c r="B914" s="9">
        <f t="shared" si="91"/>
        <v>3.1499999999999995</v>
      </c>
      <c r="C914" s="9">
        <f t="shared" si="93"/>
        <v>3.07</v>
      </c>
      <c r="D914" s="8">
        <v>6235</v>
      </c>
      <c r="E914" t="s">
        <v>3057</v>
      </c>
      <c r="F914" t="s">
        <v>189</v>
      </c>
      <c r="G914" t="s">
        <v>25</v>
      </c>
      <c r="H914" t="s">
        <v>28</v>
      </c>
      <c r="O914">
        <v>3.07</v>
      </c>
      <c r="S914">
        <f>_xlfn.XLOOKUP(E914,'Facture Chronopost'!L:L,'Facture Chronopost'!AA:AA,"")</f>
        <v>0.08</v>
      </c>
      <c r="T914" t="str">
        <f>IF(COUNTIF('Bibliothèque transporteurs'!C:C,F914)=0,"inconnu",_xlfn.XLOOKUP(F914,'Bibliothèque transporteurs'!C:C,'Bibliothèque transporteurs'!A:A))</f>
        <v>5Y</v>
      </c>
      <c r="U914" t="str">
        <f>IF(OR(F914="6C",F914="6B"),_xlfn.XLOOKUP(E914,'Facture Chronopost'!L:L,'Facture Chronopost'!X:X),IF(OR(F914=17,F914=44),F914&amp;"_"&amp;H914,IF(COUNTIF('Bibliothèque transporteurs'!C:C,F914)=0,"inconnu",_xlfn.XLOOKUP(F914,'Bibliothèque transporteurs'!C:C,'Bibliothèque transporteurs'!B:B))))</f>
        <v>5Y</v>
      </c>
      <c r="V914" t="str">
        <f>IF(COUNTIF('Bibliothèque transporteurs'!C:C,F914)=0,"inconnu",_xlfn.XLOOKUP(F914,'Bibliothèque transporteurs'!C:C,'Bibliothèque transporteurs'!E:E))</f>
        <v>CHRONO_2SHOP</v>
      </c>
      <c r="W914">
        <f t="shared" si="94"/>
        <v>3.15</v>
      </c>
      <c r="Y914" s="118">
        <f t="shared" si="92"/>
        <v>3.15</v>
      </c>
      <c r="Z914" s="118" t="str">
        <f t="shared" si="89"/>
        <v>OK</v>
      </c>
    </row>
    <row r="915" spans="1:26" x14ac:dyDescent="0.2">
      <c r="A915" s="9">
        <f t="shared" si="90"/>
        <v>3.6042828498251636</v>
      </c>
      <c r="B915" s="9">
        <f t="shared" si="91"/>
        <v>3.1499999999999995</v>
      </c>
      <c r="C915" s="9">
        <f t="shared" si="93"/>
        <v>3.07</v>
      </c>
      <c r="D915" s="8">
        <v>6235</v>
      </c>
      <c r="E915" t="s">
        <v>3065</v>
      </c>
      <c r="F915" t="s">
        <v>189</v>
      </c>
      <c r="G915" t="s">
        <v>25</v>
      </c>
      <c r="H915" t="s">
        <v>28</v>
      </c>
      <c r="O915">
        <v>3.07</v>
      </c>
      <c r="S915">
        <f>_xlfn.XLOOKUP(E915,'Facture Chronopost'!L:L,'Facture Chronopost'!AA:AA,"")</f>
        <v>0.08</v>
      </c>
      <c r="T915" t="str">
        <f>IF(COUNTIF('Bibliothèque transporteurs'!C:C,F915)=0,"inconnu",_xlfn.XLOOKUP(F915,'Bibliothèque transporteurs'!C:C,'Bibliothèque transporteurs'!A:A))</f>
        <v>5Y</v>
      </c>
      <c r="U915" t="str">
        <f>IF(OR(F915="6C",F915="6B"),_xlfn.XLOOKUP(E915,'Facture Chronopost'!L:L,'Facture Chronopost'!X:X),IF(OR(F915=17,F915=44),F915&amp;"_"&amp;H915,IF(COUNTIF('Bibliothèque transporteurs'!C:C,F915)=0,"inconnu",_xlfn.XLOOKUP(F915,'Bibliothèque transporteurs'!C:C,'Bibliothèque transporteurs'!B:B))))</f>
        <v>5Y</v>
      </c>
      <c r="V915" t="str">
        <f>IF(COUNTIF('Bibliothèque transporteurs'!C:C,F915)=0,"inconnu",_xlfn.XLOOKUP(F915,'Bibliothèque transporteurs'!C:C,'Bibliothèque transporteurs'!E:E))</f>
        <v>CHRONO_2SHOP</v>
      </c>
      <c r="W915">
        <f t="shared" si="94"/>
        <v>3.15</v>
      </c>
      <c r="Y915" s="118">
        <f t="shared" si="92"/>
        <v>3.15</v>
      </c>
      <c r="Z915" s="118" t="str">
        <f t="shared" si="89"/>
        <v>OK</v>
      </c>
    </row>
    <row r="916" spans="1:26" x14ac:dyDescent="0.2">
      <c r="A916" s="9">
        <f t="shared" si="90"/>
        <v>3.6042828498251636</v>
      </c>
      <c r="B916" s="9">
        <f t="shared" si="91"/>
        <v>3.1499999999999995</v>
      </c>
      <c r="C916" s="9">
        <f t="shared" si="93"/>
        <v>3.07</v>
      </c>
      <c r="D916" s="8">
        <v>6235</v>
      </c>
      <c r="E916" t="s">
        <v>3060</v>
      </c>
      <c r="F916" t="s">
        <v>189</v>
      </c>
      <c r="G916" t="s">
        <v>25</v>
      </c>
      <c r="H916" t="s">
        <v>28</v>
      </c>
      <c r="O916">
        <v>3.07</v>
      </c>
      <c r="S916">
        <f>_xlfn.XLOOKUP(E916,'Facture Chronopost'!L:L,'Facture Chronopost'!AA:AA,"")</f>
        <v>0.08</v>
      </c>
      <c r="T916" t="str">
        <f>IF(COUNTIF('Bibliothèque transporteurs'!C:C,F916)=0,"inconnu",_xlfn.XLOOKUP(F916,'Bibliothèque transporteurs'!C:C,'Bibliothèque transporteurs'!A:A))</f>
        <v>5Y</v>
      </c>
      <c r="U916" t="str">
        <f>IF(OR(F916="6C",F916="6B"),_xlfn.XLOOKUP(E916,'Facture Chronopost'!L:L,'Facture Chronopost'!X:X),IF(OR(F916=17,F916=44),F916&amp;"_"&amp;H916,IF(COUNTIF('Bibliothèque transporteurs'!C:C,F916)=0,"inconnu",_xlfn.XLOOKUP(F916,'Bibliothèque transporteurs'!C:C,'Bibliothèque transporteurs'!B:B))))</f>
        <v>5Y</v>
      </c>
      <c r="V916" t="str">
        <f>IF(COUNTIF('Bibliothèque transporteurs'!C:C,F916)=0,"inconnu",_xlfn.XLOOKUP(F916,'Bibliothèque transporteurs'!C:C,'Bibliothèque transporteurs'!E:E))</f>
        <v>CHRONO_2SHOP</v>
      </c>
      <c r="W916">
        <f t="shared" si="94"/>
        <v>3.15</v>
      </c>
      <c r="Y916" s="118">
        <f t="shared" si="92"/>
        <v>3.15</v>
      </c>
      <c r="Z916" s="118" t="str">
        <f t="shared" si="89"/>
        <v>OK</v>
      </c>
    </row>
    <row r="917" spans="1:26" x14ac:dyDescent="0.2">
      <c r="A917" s="9">
        <f t="shared" si="90"/>
        <v>3.7216861999823352</v>
      </c>
      <c r="B917" s="9">
        <f t="shared" si="91"/>
        <v>3.25</v>
      </c>
      <c r="C917" s="9">
        <f t="shared" si="93"/>
        <v>3.17</v>
      </c>
      <c r="D917" s="8">
        <v>6235</v>
      </c>
      <c r="E917" t="s">
        <v>3062</v>
      </c>
      <c r="F917" t="s">
        <v>189</v>
      </c>
      <c r="G917" t="s">
        <v>25</v>
      </c>
      <c r="H917" t="s">
        <v>28</v>
      </c>
      <c r="O917">
        <v>3.17</v>
      </c>
      <c r="S917">
        <f>_xlfn.XLOOKUP(E917,'Facture Chronopost'!L:L,'Facture Chronopost'!AA:AA,"")</f>
        <v>0.08</v>
      </c>
      <c r="T917" t="str">
        <f>IF(COUNTIF('Bibliothèque transporteurs'!C:C,F917)=0,"inconnu",_xlfn.XLOOKUP(F917,'Bibliothèque transporteurs'!C:C,'Bibliothèque transporteurs'!A:A))</f>
        <v>5Y</v>
      </c>
      <c r="U917" t="str">
        <f>IF(OR(F917="6C",F917="6B"),_xlfn.XLOOKUP(E917,'Facture Chronopost'!L:L,'Facture Chronopost'!X:X),IF(OR(F917=17,F917=44),F917&amp;"_"&amp;H917,IF(COUNTIF('Bibliothèque transporteurs'!C:C,F917)=0,"inconnu",_xlfn.XLOOKUP(F917,'Bibliothèque transporteurs'!C:C,'Bibliothèque transporteurs'!B:B))))</f>
        <v>5Y</v>
      </c>
      <c r="V917" t="str">
        <f>IF(COUNTIF('Bibliothèque transporteurs'!C:C,F917)=0,"inconnu",_xlfn.XLOOKUP(F917,'Bibliothèque transporteurs'!C:C,'Bibliothèque transporteurs'!E:E))</f>
        <v>CHRONO_2SHOP</v>
      </c>
      <c r="W917">
        <f t="shared" si="94"/>
        <v>3.25</v>
      </c>
      <c r="Y917" s="118">
        <f t="shared" si="92"/>
        <v>3.25</v>
      </c>
      <c r="Z917" s="118" t="str">
        <f t="shared" si="89"/>
        <v>OK</v>
      </c>
    </row>
    <row r="918" spans="1:26" x14ac:dyDescent="0.2">
      <c r="A918" s="9">
        <f t="shared" si="90"/>
        <v>3.6042828498251636</v>
      </c>
      <c r="B918" s="9">
        <f t="shared" si="91"/>
        <v>3.1499999999999995</v>
      </c>
      <c r="C918" s="9">
        <f t="shared" si="93"/>
        <v>3.07</v>
      </c>
      <c r="D918" s="8">
        <v>6235</v>
      </c>
      <c r="E918" t="s">
        <v>3067</v>
      </c>
      <c r="F918" t="s">
        <v>189</v>
      </c>
      <c r="G918" t="s">
        <v>25</v>
      </c>
      <c r="H918" t="s">
        <v>28</v>
      </c>
      <c r="O918">
        <v>3.07</v>
      </c>
      <c r="S918">
        <f>_xlfn.XLOOKUP(E918,'Facture Chronopost'!L:L,'Facture Chronopost'!AA:AA,"")</f>
        <v>0.08</v>
      </c>
      <c r="T918" t="str">
        <f>IF(COUNTIF('Bibliothèque transporteurs'!C:C,F918)=0,"inconnu",_xlfn.XLOOKUP(F918,'Bibliothèque transporteurs'!C:C,'Bibliothèque transporteurs'!A:A))</f>
        <v>5Y</v>
      </c>
      <c r="U918" t="str">
        <f>IF(OR(F918="6C",F918="6B"),_xlfn.XLOOKUP(E918,'Facture Chronopost'!L:L,'Facture Chronopost'!X:X),IF(OR(F918=17,F918=44),F918&amp;"_"&amp;H918,IF(COUNTIF('Bibliothèque transporteurs'!C:C,F918)=0,"inconnu",_xlfn.XLOOKUP(F918,'Bibliothèque transporteurs'!C:C,'Bibliothèque transporteurs'!B:B))))</f>
        <v>5Y</v>
      </c>
      <c r="V918" t="str">
        <f>IF(COUNTIF('Bibliothèque transporteurs'!C:C,F918)=0,"inconnu",_xlfn.XLOOKUP(F918,'Bibliothèque transporteurs'!C:C,'Bibliothèque transporteurs'!E:E))</f>
        <v>CHRONO_2SHOP</v>
      </c>
      <c r="W918">
        <f t="shared" si="94"/>
        <v>3.15</v>
      </c>
      <c r="Y918" s="118">
        <f t="shared" si="92"/>
        <v>3.15</v>
      </c>
      <c r="Z918" s="118" t="str">
        <f t="shared" si="89"/>
        <v>OK</v>
      </c>
    </row>
    <row r="919" spans="1:26" x14ac:dyDescent="0.2">
      <c r="A919" s="9">
        <f t="shared" si="90"/>
        <v>3.6042828498251636</v>
      </c>
      <c r="B919" s="9">
        <f t="shared" si="91"/>
        <v>3.1499999999999995</v>
      </c>
      <c r="C919" s="9">
        <f t="shared" si="93"/>
        <v>3.07</v>
      </c>
      <c r="D919" s="8">
        <v>6235</v>
      </c>
      <c r="E919" t="s">
        <v>3085</v>
      </c>
      <c r="F919" t="s">
        <v>189</v>
      </c>
      <c r="G919" t="s">
        <v>25</v>
      </c>
      <c r="H919" t="s">
        <v>28</v>
      </c>
      <c r="O919">
        <v>3.07</v>
      </c>
      <c r="S919">
        <f>_xlfn.XLOOKUP(E919,'Facture Chronopost'!L:L,'Facture Chronopost'!AA:AA,"")</f>
        <v>0.08</v>
      </c>
      <c r="T919" t="str">
        <f>IF(COUNTIF('Bibliothèque transporteurs'!C:C,F919)=0,"inconnu",_xlfn.XLOOKUP(F919,'Bibliothèque transporteurs'!C:C,'Bibliothèque transporteurs'!A:A))</f>
        <v>5Y</v>
      </c>
      <c r="U919" t="str">
        <f>IF(OR(F919="6C",F919="6B"),_xlfn.XLOOKUP(E919,'Facture Chronopost'!L:L,'Facture Chronopost'!X:X),IF(OR(F919=17,F919=44),F919&amp;"_"&amp;H919,IF(COUNTIF('Bibliothèque transporteurs'!C:C,F919)=0,"inconnu",_xlfn.XLOOKUP(F919,'Bibliothèque transporteurs'!C:C,'Bibliothèque transporteurs'!B:B))))</f>
        <v>5Y</v>
      </c>
      <c r="V919" t="str">
        <f>IF(COUNTIF('Bibliothèque transporteurs'!C:C,F919)=0,"inconnu",_xlfn.XLOOKUP(F919,'Bibliothèque transporteurs'!C:C,'Bibliothèque transporteurs'!E:E))</f>
        <v>CHRONO_2SHOP</v>
      </c>
      <c r="W919">
        <f t="shared" si="94"/>
        <v>3.15</v>
      </c>
      <c r="Y919" s="118">
        <f t="shared" si="92"/>
        <v>3.15</v>
      </c>
      <c r="Z919" s="118" t="str">
        <f t="shared" si="89"/>
        <v>OK</v>
      </c>
    </row>
    <row r="920" spans="1:26" x14ac:dyDescent="0.2">
      <c r="A920" s="9">
        <f t="shared" si="90"/>
        <v>3.7216861999823352</v>
      </c>
      <c r="B920" s="9">
        <f t="shared" si="91"/>
        <v>3.25</v>
      </c>
      <c r="C920" s="9">
        <f t="shared" si="93"/>
        <v>3.17</v>
      </c>
      <c r="D920" s="8">
        <v>6235</v>
      </c>
      <c r="E920" t="s">
        <v>3070</v>
      </c>
      <c r="F920" t="s">
        <v>189</v>
      </c>
      <c r="G920" t="s">
        <v>25</v>
      </c>
      <c r="H920" t="s">
        <v>28</v>
      </c>
      <c r="O920">
        <v>3.17</v>
      </c>
      <c r="S920">
        <f>_xlfn.XLOOKUP(E920,'Facture Chronopost'!L:L,'Facture Chronopost'!AA:AA,"")</f>
        <v>0.08</v>
      </c>
      <c r="T920" t="str">
        <f>IF(COUNTIF('Bibliothèque transporteurs'!C:C,F920)=0,"inconnu",_xlfn.XLOOKUP(F920,'Bibliothèque transporteurs'!C:C,'Bibliothèque transporteurs'!A:A))</f>
        <v>5Y</v>
      </c>
      <c r="U920" t="str">
        <f>IF(OR(F920="6C",F920="6B"),_xlfn.XLOOKUP(E920,'Facture Chronopost'!L:L,'Facture Chronopost'!X:X),IF(OR(F920=17,F920=44),F920&amp;"_"&amp;H920,IF(COUNTIF('Bibliothèque transporteurs'!C:C,F920)=0,"inconnu",_xlfn.XLOOKUP(F920,'Bibliothèque transporteurs'!C:C,'Bibliothèque transporteurs'!B:B))))</f>
        <v>5Y</v>
      </c>
      <c r="V920" t="str">
        <f>IF(COUNTIF('Bibliothèque transporteurs'!C:C,F920)=0,"inconnu",_xlfn.XLOOKUP(F920,'Bibliothèque transporteurs'!C:C,'Bibliothèque transporteurs'!E:E))</f>
        <v>CHRONO_2SHOP</v>
      </c>
      <c r="W920">
        <f t="shared" si="94"/>
        <v>3.25</v>
      </c>
      <c r="Y920" s="118">
        <f t="shared" si="92"/>
        <v>3.25</v>
      </c>
      <c r="Z920" s="118" t="str">
        <f t="shared" si="89"/>
        <v>OK</v>
      </c>
    </row>
    <row r="921" spans="1:26" x14ac:dyDescent="0.2">
      <c r="A921" s="9">
        <f t="shared" si="90"/>
        <v>3.6042828498251636</v>
      </c>
      <c r="B921" s="9">
        <f t="shared" si="91"/>
        <v>3.1499999999999995</v>
      </c>
      <c r="C921" s="9">
        <f t="shared" si="93"/>
        <v>3.07</v>
      </c>
      <c r="D921" s="8">
        <v>6235</v>
      </c>
      <c r="E921" t="s">
        <v>3091</v>
      </c>
      <c r="F921" t="s">
        <v>189</v>
      </c>
      <c r="G921" t="s">
        <v>25</v>
      </c>
      <c r="H921" t="s">
        <v>28</v>
      </c>
      <c r="O921">
        <v>3.07</v>
      </c>
      <c r="S921">
        <f>_xlfn.XLOOKUP(E921,'Facture Chronopost'!L:L,'Facture Chronopost'!AA:AA,"")</f>
        <v>0.08</v>
      </c>
      <c r="T921" t="str">
        <f>IF(COUNTIF('Bibliothèque transporteurs'!C:C,F921)=0,"inconnu",_xlfn.XLOOKUP(F921,'Bibliothèque transporteurs'!C:C,'Bibliothèque transporteurs'!A:A))</f>
        <v>5Y</v>
      </c>
      <c r="U921" t="str">
        <f>IF(OR(F921="6C",F921="6B"),_xlfn.XLOOKUP(E921,'Facture Chronopost'!L:L,'Facture Chronopost'!X:X),IF(OR(F921=17,F921=44),F921&amp;"_"&amp;H921,IF(COUNTIF('Bibliothèque transporteurs'!C:C,F921)=0,"inconnu",_xlfn.XLOOKUP(F921,'Bibliothèque transporteurs'!C:C,'Bibliothèque transporteurs'!B:B))))</f>
        <v>5Y</v>
      </c>
      <c r="V921" t="str">
        <f>IF(COUNTIF('Bibliothèque transporteurs'!C:C,F921)=0,"inconnu",_xlfn.XLOOKUP(F921,'Bibliothèque transporteurs'!C:C,'Bibliothèque transporteurs'!E:E))</f>
        <v>CHRONO_2SHOP</v>
      </c>
      <c r="W921">
        <f t="shared" si="94"/>
        <v>3.15</v>
      </c>
      <c r="Y921" s="118">
        <f t="shared" si="92"/>
        <v>3.15</v>
      </c>
      <c r="Z921" s="118" t="str">
        <f t="shared" si="89"/>
        <v>OK</v>
      </c>
    </row>
    <row r="922" spans="1:26" x14ac:dyDescent="0.2">
      <c r="A922" s="9">
        <f t="shared" si="90"/>
        <v>3.6042828498251636</v>
      </c>
      <c r="B922" s="9">
        <f t="shared" si="91"/>
        <v>3.1499999999999995</v>
      </c>
      <c r="C922" s="9">
        <f t="shared" si="93"/>
        <v>3.07</v>
      </c>
      <c r="D922" s="8">
        <v>6235</v>
      </c>
      <c r="E922" t="s">
        <v>3075</v>
      </c>
      <c r="F922" t="s">
        <v>189</v>
      </c>
      <c r="G922" t="s">
        <v>25</v>
      </c>
      <c r="H922" t="s">
        <v>28</v>
      </c>
      <c r="O922">
        <v>3.07</v>
      </c>
      <c r="S922">
        <f>_xlfn.XLOOKUP(E922,'Facture Chronopost'!L:L,'Facture Chronopost'!AA:AA,"")</f>
        <v>0.08</v>
      </c>
      <c r="T922" t="str">
        <f>IF(COUNTIF('Bibliothèque transporteurs'!C:C,F922)=0,"inconnu",_xlfn.XLOOKUP(F922,'Bibliothèque transporteurs'!C:C,'Bibliothèque transporteurs'!A:A))</f>
        <v>5Y</v>
      </c>
      <c r="U922" t="str">
        <f>IF(OR(F922="6C",F922="6B"),_xlfn.XLOOKUP(E922,'Facture Chronopost'!L:L,'Facture Chronopost'!X:X),IF(OR(F922=17,F922=44),F922&amp;"_"&amp;H922,IF(COUNTIF('Bibliothèque transporteurs'!C:C,F922)=0,"inconnu",_xlfn.XLOOKUP(F922,'Bibliothèque transporteurs'!C:C,'Bibliothèque transporteurs'!B:B))))</f>
        <v>5Y</v>
      </c>
      <c r="V922" t="str">
        <f>IF(COUNTIF('Bibliothèque transporteurs'!C:C,F922)=0,"inconnu",_xlfn.XLOOKUP(F922,'Bibliothèque transporteurs'!C:C,'Bibliothèque transporteurs'!E:E))</f>
        <v>CHRONO_2SHOP</v>
      </c>
      <c r="W922">
        <f t="shared" si="94"/>
        <v>3.15</v>
      </c>
      <c r="Y922" s="118">
        <f t="shared" si="92"/>
        <v>3.15</v>
      </c>
      <c r="Z922" s="118" t="str">
        <f t="shared" si="89"/>
        <v>OK</v>
      </c>
    </row>
    <row r="923" spans="1:26" x14ac:dyDescent="0.2">
      <c r="A923" s="9">
        <f t="shared" si="90"/>
        <v>3.7216861999823352</v>
      </c>
      <c r="B923" s="9">
        <f t="shared" si="91"/>
        <v>3.25</v>
      </c>
      <c r="C923" s="9">
        <f t="shared" si="93"/>
        <v>3.17</v>
      </c>
      <c r="D923" s="8">
        <v>6235</v>
      </c>
      <c r="E923" t="s">
        <v>3077</v>
      </c>
      <c r="F923" t="s">
        <v>189</v>
      </c>
      <c r="G923" t="s">
        <v>25</v>
      </c>
      <c r="H923" t="s">
        <v>28</v>
      </c>
      <c r="O923">
        <v>3.17</v>
      </c>
      <c r="S923">
        <f>_xlfn.XLOOKUP(E923,'Facture Chronopost'!L:L,'Facture Chronopost'!AA:AA,"")</f>
        <v>0.08</v>
      </c>
      <c r="T923" t="str">
        <f>IF(COUNTIF('Bibliothèque transporteurs'!C:C,F923)=0,"inconnu",_xlfn.XLOOKUP(F923,'Bibliothèque transporteurs'!C:C,'Bibliothèque transporteurs'!A:A))</f>
        <v>5Y</v>
      </c>
      <c r="U923" t="str">
        <f>IF(OR(F923="6C",F923="6B"),_xlfn.XLOOKUP(E923,'Facture Chronopost'!L:L,'Facture Chronopost'!X:X),IF(OR(F923=17,F923=44),F923&amp;"_"&amp;H923,IF(COUNTIF('Bibliothèque transporteurs'!C:C,F923)=0,"inconnu",_xlfn.XLOOKUP(F923,'Bibliothèque transporteurs'!C:C,'Bibliothèque transporteurs'!B:B))))</f>
        <v>5Y</v>
      </c>
      <c r="V923" t="str">
        <f>IF(COUNTIF('Bibliothèque transporteurs'!C:C,F923)=0,"inconnu",_xlfn.XLOOKUP(F923,'Bibliothèque transporteurs'!C:C,'Bibliothèque transporteurs'!E:E))</f>
        <v>CHRONO_2SHOP</v>
      </c>
      <c r="W923">
        <f t="shared" si="94"/>
        <v>3.25</v>
      </c>
      <c r="Y923" s="118">
        <f t="shared" si="92"/>
        <v>3.25</v>
      </c>
      <c r="Z923" s="118" t="str">
        <f t="shared" si="89"/>
        <v>OK</v>
      </c>
    </row>
    <row r="924" spans="1:26" x14ac:dyDescent="0.2">
      <c r="A924" s="9">
        <f t="shared" si="90"/>
        <v>3.6042828498251636</v>
      </c>
      <c r="B924" s="9">
        <f t="shared" si="91"/>
        <v>3.1499999999999995</v>
      </c>
      <c r="C924" s="9">
        <f t="shared" si="93"/>
        <v>3.07</v>
      </c>
      <c r="D924" s="8">
        <v>6235</v>
      </c>
      <c r="E924" t="s">
        <v>3096</v>
      </c>
      <c r="F924" t="s">
        <v>189</v>
      </c>
      <c r="G924" t="s">
        <v>25</v>
      </c>
      <c r="H924" t="s">
        <v>28</v>
      </c>
      <c r="O924">
        <v>3.07</v>
      </c>
      <c r="S924">
        <f>_xlfn.XLOOKUP(E924,'Facture Chronopost'!L:L,'Facture Chronopost'!AA:AA,"")</f>
        <v>0.08</v>
      </c>
      <c r="T924" t="str">
        <f>IF(COUNTIF('Bibliothèque transporteurs'!C:C,F924)=0,"inconnu",_xlfn.XLOOKUP(F924,'Bibliothèque transporteurs'!C:C,'Bibliothèque transporteurs'!A:A))</f>
        <v>5Y</v>
      </c>
      <c r="U924" t="str">
        <f>IF(OR(F924="6C",F924="6B"),_xlfn.XLOOKUP(E924,'Facture Chronopost'!L:L,'Facture Chronopost'!X:X),IF(OR(F924=17,F924=44),F924&amp;"_"&amp;H924,IF(COUNTIF('Bibliothèque transporteurs'!C:C,F924)=0,"inconnu",_xlfn.XLOOKUP(F924,'Bibliothèque transporteurs'!C:C,'Bibliothèque transporteurs'!B:B))))</f>
        <v>5Y</v>
      </c>
      <c r="V924" t="str">
        <f>IF(COUNTIF('Bibliothèque transporteurs'!C:C,F924)=0,"inconnu",_xlfn.XLOOKUP(F924,'Bibliothèque transporteurs'!C:C,'Bibliothèque transporteurs'!E:E))</f>
        <v>CHRONO_2SHOP</v>
      </c>
      <c r="W924">
        <f t="shared" si="94"/>
        <v>3.15</v>
      </c>
      <c r="Y924" s="118">
        <f t="shared" si="92"/>
        <v>3.15</v>
      </c>
      <c r="Z924" s="118" t="str">
        <f t="shared" si="89"/>
        <v>OK</v>
      </c>
    </row>
    <row r="925" spans="1:26" x14ac:dyDescent="0.2">
      <c r="A925" s="9">
        <f t="shared" si="90"/>
        <v>3.7216861999823352</v>
      </c>
      <c r="B925" s="9">
        <f t="shared" si="91"/>
        <v>3.25</v>
      </c>
      <c r="C925" s="9">
        <f t="shared" si="93"/>
        <v>3.17</v>
      </c>
      <c r="D925" s="8">
        <v>6235</v>
      </c>
      <c r="E925" t="s">
        <v>3087</v>
      </c>
      <c r="F925" t="s">
        <v>189</v>
      </c>
      <c r="G925" t="s">
        <v>25</v>
      </c>
      <c r="H925" t="s">
        <v>28</v>
      </c>
      <c r="O925">
        <v>3.17</v>
      </c>
      <c r="S925">
        <f>_xlfn.XLOOKUP(E925,'Facture Chronopost'!L:L,'Facture Chronopost'!AA:AA,"")</f>
        <v>0.08</v>
      </c>
      <c r="T925" t="str">
        <f>IF(COUNTIF('Bibliothèque transporteurs'!C:C,F925)=0,"inconnu",_xlfn.XLOOKUP(F925,'Bibliothèque transporteurs'!C:C,'Bibliothèque transporteurs'!A:A))</f>
        <v>5Y</v>
      </c>
      <c r="U925" t="str">
        <f>IF(OR(F925="6C",F925="6B"),_xlfn.XLOOKUP(E925,'Facture Chronopost'!L:L,'Facture Chronopost'!X:X),IF(OR(F925=17,F925=44),F925&amp;"_"&amp;H925,IF(COUNTIF('Bibliothèque transporteurs'!C:C,F925)=0,"inconnu",_xlfn.XLOOKUP(F925,'Bibliothèque transporteurs'!C:C,'Bibliothèque transporteurs'!B:B))))</f>
        <v>5Y</v>
      </c>
      <c r="V925" t="str">
        <f>IF(COUNTIF('Bibliothèque transporteurs'!C:C,F925)=0,"inconnu",_xlfn.XLOOKUP(F925,'Bibliothèque transporteurs'!C:C,'Bibliothèque transporteurs'!E:E))</f>
        <v>CHRONO_2SHOP</v>
      </c>
      <c r="W925">
        <f t="shared" si="94"/>
        <v>3.25</v>
      </c>
      <c r="Y925" s="118">
        <f t="shared" si="92"/>
        <v>3.25</v>
      </c>
      <c r="Z925" s="118" t="str">
        <f t="shared" si="89"/>
        <v>OK</v>
      </c>
    </row>
    <row r="926" spans="1:26" x14ac:dyDescent="0.2">
      <c r="A926" s="9">
        <f t="shared" si="90"/>
        <v>3.7216861999823352</v>
      </c>
      <c r="B926" s="9">
        <f t="shared" si="91"/>
        <v>3.25</v>
      </c>
      <c r="C926" s="9">
        <f t="shared" si="93"/>
        <v>3.17</v>
      </c>
      <c r="D926" s="8">
        <v>6235</v>
      </c>
      <c r="E926" t="s">
        <v>3083</v>
      </c>
      <c r="F926" t="s">
        <v>189</v>
      </c>
      <c r="G926" t="s">
        <v>25</v>
      </c>
      <c r="H926" t="s">
        <v>28</v>
      </c>
      <c r="O926">
        <v>3.17</v>
      </c>
      <c r="S926">
        <f>_xlfn.XLOOKUP(E926,'Facture Chronopost'!L:L,'Facture Chronopost'!AA:AA,"")</f>
        <v>0.08</v>
      </c>
      <c r="T926" t="str">
        <f>IF(COUNTIF('Bibliothèque transporteurs'!C:C,F926)=0,"inconnu",_xlfn.XLOOKUP(F926,'Bibliothèque transporteurs'!C:C,'Bibliothèque transporteurs'!A:A))</f>
        <v>5Y</v>
      </c>
      <c r="U926" t="str">
        <f>IF(OR(F926="6C",F926="6B"),_xlfn.XLOOKUP(E926,'Facture Chronopost'!L:L,'Facture Chronopost'!X:X),IF(OR(F926=17,F926=44),F926&amp;"_"&amp;H926,IF(COUNTIF('Bibliothèque transporteurs'!C:C,F926)=0,"inconnu",_xlfn.XLOOKUP(F926,'Bibliothèque transporteurs'!C:C,'Bibliothèque transporteurs'!B:B))))</f>
        <v>5Y</v>
      </c>
      <c r="V926" t="str">
        <f>IF(COUNTIF('Bibliothèque transporteurs'!C:C,F926)=0,"inconnu",_xlfn.XLOOKUP(F926,'Bibliothèque transporteurs'!C:C,'Bibliothèque transporteurs'!E:E))</f>
        <v>CHRONO_2SHOP</v>
      </c>
      <c r="W926">
        <f t="shared" si="94"/>
        <v>3.25</v>
      </c>
      <c r="Y926" s="118">
        <f t="shared" si="92"/>
        <v>3.25</v>
      </c>
      <c r="Z926" s="118" t="str">
        <f t="shared" si="89"/>
        <v>OK</v>
      </c>
    </row>
    <row r="927" spans="1:26" x14ac:dyDescent="0.2">
      <c r="A927" s="9">
        <f t="shared" si="90"/>
        <v>3.6042828498251636</v>
      </c>
      <c r="B927" s="9">
        <f t="shared" si="91"/>
        <v>3.1499999999999995</v>
      </c>
      <c r="C927" s="9">
        <f t="shared" si="93"/>
        <v>3.07</v>
      </c>
      <c r="D927" s="8">
        <v>6235</v>
      </c>
      <c r="E927" t="s">
        <v>3080</v>
      </c>
      <c r="F927" t="s">
        <v>189</v>
      </c>
      <c r="G927" t="s">
        <v>25</v>
      </c>
      <c r="H927" t="s">
        <v>28</v>
      </c>
      <c r="O927">
        <v>3.07</v>
      </c>
      <c r="S927">
        <f>_xlfn.XLOOKUP(E927,'Facture Chronopost'!L:L,'Facture Chronopost'!AA:AA,"")</f>
        <v>0.08</v>
      </c>
      <c r="T927" t="str">
        <f>IF(COUNTIF('Bibliothèque transporteurs'!C:C,F927)=0,"inconnu",_xlfn.XLOOKUP(F927,'Bibliothèque transporteurs'!C:C,'Bibliothèque transporteurs'!A:A))</f>
        <v>5Y</v>
      </c>
      <c r="U927" t="str">
        <f>IF(OR(F927="6C",F927="6B"),_xlfn.XLOOKUP(E927,'Facture Chronopost'!L:L,'Facture Chronopost'!X:X),IF(OR(F927=17,F927=44),F927&amp;"_"&amp;H927,IF(COUNTIF('Bibliothèque transporteurs'!C:C,F927)=0,"inconnu",_xlfn.XLOOKUP(F927,'Bibliothèque transporteurs'!C:C,'Bibliothèque transporteurs'!B:B))))</f>
        <v>5Y</v>
      </c>
      <c r="V927" t="str">
        <f>IF(COUNTIF('Bibliothèque transporteurs'!C:C,F927)=0,"inconnu",_xlfn.XLOOKUP(F927,'Bibliothèque transporteurs'!C:C,'Bibliothèque transporteurs'!E:E))</f>
        <v>CHRONO_2SHOP</v>
      </c>
      <c r="W927">
        <f t="shared" si="94"/>
        <v>3.15</v>
      </c>
      <c r="Y927" s="118">
        <f t="shared" si="92"/>
        <v>3.15</v>
      </c>
      <c r="Z927" s="118" t="str">
        <f t="shared" si="89"/>
        <v>OK</v>
      </c>
    </row>
    <row r="928" spans="1:26" x14ac:dyDescent="0.2">
      <c r="A928" s="9">
        <f t="shared" si="90"/>
        <v>3.6042828498251636</v>
      </c>
      <c r="B928" s="9">
        <f t="shared" si="91"/>
        <v>3.1499999999999995</v>
      </c>
      <c r="C928" s="9">
        <f t="shared" si="93"/>
        <v>3.07</v>
      </c>
      <c r="D928" s="8">
        <v>6235</v>
      </c>
      <c r="E928" t="s">
        <v>3089</v>
      </c>
      <c r="F928" t="s">
        <v>189</v>
      </c>
      <c r="G928" t="s">
        <v>25</v>
      </c>
      <c r="H928" t="s">
        <v>28</v>
      </c>
      <c r="O928">
        <v>3.07</v>
      </c>
      <c r="S928">
        <f>_xlfn.XLOOKUP(E928,'Facture Chronopost'!L:L,'Facture Chronopost'!AA:AA,"")</f>
        <v>0.08</v>
      </c>
      <c r="T928" t="str">
        <f>IF(COUNTIF('Bibliothèque transporteurs'!C:C,F928)=0,"inconnu",_xlfn.XLOOKUP(F928,'Bibliothèque transporteurs'!C:C,'Bibliothèque transporteurs'!A:A))</f>
        <v>5Y</v>
      </c>
      <c r="U928" t="str">
        <f>IF(OR(F928="6C",F928="6B"),_xlfn.XLOOKUP(E928,'Facture Chronopost'!L:L,'Facture Chronopost'!X:X),IF(OR(F928=17,F928=44),F928&amp;"_"&amp;H928,IF(COUNTIF('Bibliothèque transporteurs'!C:C,F928)=0,"inconnu",_xlfn.XLOOKUP(F928,'Bibliothèque transporteurs'!C:C,'Bibliothèque transporteurs'!B:B))))</f>
        <v>5Y</v>
      </c>
      <c r="V928" t="str">
        <f>IF(COUNTIF('Bibliothèque transporteurs'!C:C,F928)=0,"inconnu",_xlfn.XLOOKUP(F928,'Bibliothèque transporteurs'!C:C,'Bibliothèque transporteurs'!E:E))</f>
        <v>CHRONO_2SHOP</v>
      </c>
      <c r="W928">
        <f t="shared" si="94"/>
        <v>3.15</v>
      </c>
      <c r="Y928" s="118">
        <f t="shared" si="92"/>
        <v>3.15</v>
      </c>
      <c r="Z928" s="118" t="str">
        <f t="shared" si="89"/>
        <v>OK</v>
      </c>
    </row>
    <row r="929" spans="1:26" x14ac:dyDescent="0.2">
      <c r="A929" s="9">
        <f t="shared" si="90"/>
        <v>3.6042828498251636</v>
      </c>
      <c r="B929" s="9">
        <f t="shared" si="91"/>
        <v>3.1499999999999995</v>
      </c>
      <c r="C929" s="9">
        <f t="shared" si="93"/>
        <v>3.07</v>
      </c>
      <c r="D929" s="8">
        <v>6235</v>
      </c>
      <c r="E929" t="s">
        <v>3073</v>
      </c>
      <c r="F929" t="s">
        <v>189</v>
      </c>
      <c r="G929" t="s">
        <v>25</v>
      </c>
      <c r="H929" t="s">
        <v>28</v>
      </c>
      <c r="O929">
        <v>3.07</v>
      </c>
      <c r="S929">
        <f>_xlfn.XLOOKUP(E929,'Facture Chronopost'!L:L,'Facture Chronopost'!AA:AA,"")</f>
        <v>0.08</v>
      </c>
      <c r="T929" t="str">
        <f>IF(COUNTIF('Bibliothèque transporteurs'!C:C,F929)=0,"inconnu",_xlfn.XLOOKUP(F929,'Bibliothèque transporteurs'!C:C,'Bibliothèque transporteurs'!A:A))</f>
        <v>5Y</v>
      </c>
      <c r="U929" t="str">
        <f>IF(OR(F929="6C",F929="6B"),_xlfn.XLOOKUP(E929,'Facture Chronopost'!L:L,'Facture Chronopost'!X:X),IF(OR(F929=17,F929=44),F929&amp;"_"&amp;H929,IF(COUNTIF('Bibliothèque transporteurs'!C:C,F929)=0,"inconnu",_xlfn.XLOOKUP(F929,'Bibliothèque transporteurs'!C:C,'Bibliothèque transporteurs'!B:B))))</f>
        <v>5Y</v>
      </c>
      <c r="V929" t="str">
        <f>IF(COUNTIF('Bibliothèque transporteurs'!C:C,F929)=0,"inconnu",_xlfn.XLOOKUP(F929,'Bibliothèque transporteurs'!C:C,'Bibliothèque transporteurs'!E:E))</f>
        <v>CHRONO_2SHOP</v>
      </c>
      <c r="W929">
        <f t="shared" si="94"/>
        <v>3.15</v>
      </c>
      <c r="Y929" s="118">
        <f t="shared" si="92"/>
        <v>3.15</v>
      </c>
      <c r="Z929" s="118" t="str">
        <f t="shared" si="89"/>
        <v>OK</v>
      </c>
    </row>
    <row r="930" spans="1:26" x14ac:dyDescent="0.2">
      <c r="A930" s="9">
        <f t="shared" si="90"/>
        <v>3.7216861999823352</v>
      </c>
      <c r="B930" s="9">
        <f t="shared" si="91"/>
        <v>3.25</v>
      </c>
      <c r="C930" s="9">
        <f t="shared" si="93"/>
        <v>3.17</v>
      </c>
      <c r="D930" s="8">
        <v>6235</v>
      </c>
      <c r="E930" t="s">
        <v>3094</v>
      </c>
      <c r="F930" t="s">
        <v>189</v>
      </c>
      <c r="G930" t="s">
        <v>25</v>
      </c>
      <c r="H930" t="s">
        <v>28</v>
      </c>
      <c r="O930">
        <v>3.17</v>
      </c>
      <c r="S930">
        <f>_xlfn.XLOOKUP(E930,'Facture Chronopost'!L:L,'Facture Chronopost'!AA:AA,"")</f>
        <v>0.08</v>
      </c>
      <c r="T930" t="str">
        <f>IF(COUNTIF('Bibliothèque transporteurs'!C:C,F930)=0,"inconnu",_xlfn.XLOOKUP(F930,'Bibliothèque transporteurs'!C:C,'Bibliothèque transporteurs'!A:A))</f>
        <v>5Y</v>
      </c>
      <c r="U930" t="str">
        <f>IF(OR(F930="6C",F930="6B"),_xlfn.XLOOKUP(E930,'Facture Chronopost'!L:L,'Facture Chronopost'!X:X),IF(OR(F930=17,F930=44),F930&amp;"_"&amp;H930,IF(COUNTIF('Bibliothèque transporteurs'!C:C,F930)=0,"inconnu",_xlfn.XLOOKUP(F930,'Bibliothèque transporteurs'!C:C,'Bibliothèque transporteurs'!B:B))))</f>
        <v>5Y</v>
      </c>
      <c r="V930" t="str">
        <f>IF(COUNTIF('Bibliothèque transporteurs'!C:C,F930)=0,"inconnu",_xlfn.XLOOKUP(F930,'Bibliothèque transporteurs'!C:C,'Bibliothèque transporteurs'!E:E))</f>
        <v>CHRONO_2SHOP</v>
      </c>
      <c r="W930">
        <f t="shared" si="94"/>
        <v>3.25</v>
      </c>
      <c r="Y930" s="118">
        <f t="shared" si="92"/>
        <v>3.25</v>
      </c>
      <c r="Z930" s="118" t="str">
        <f t="shared" si="89"/>
        <v>OK</v>
      </c>
    </row>
    <row r="931" spans="1:26" x14ac:dyDescent="0.2">
      <c r="A931" s="9">
        <f t="shared" si="90"/>
        <v>3.6042828498251636</v>
      </c>
      <c r="B931" s="9">
        <f t="shared" si="91"/>
        <v>3.1499999999999995</v>
      </c>
      <c r="C931" s="9">
        <f t="shared" si="93"/>
        <v>3.07</v>
      </c>
      <c r="D931" s="8">
        <v>6235</v>
      </c>
      <c r="E931" t="s">
        <v>3107</v>
      </c>
      <c r="F931" t="s">
        <v>189</v>
      </c>
      <c r="G931" t="s">
        <v>25</v>
      </c>
      <c r="H931" t="s">
        <v>28</v>
      </c>
      <c r="O931">
        <v>3.07</v>
      </c>
      <c r="S931">
        <f>_xlfn.XLOOKUP(E931,'Facture Chronopost'!L:L,'Facture Chronopost'!AA:AA,"")</f>
        <v>0.08</v>
      </c>
      <c r="T931" t="str">
        <f>IF(COUNTIF('Bibliothèque transporteurs'!C:C,F931)=0,"inconnu",_xlfn.XLOOKUP(F931,'Bibliothèque transporteurs'!C:C,'Bibliothèque transporteurs'!A:A))</f>
        <v>5Y</v>
      </c>
      <c r="U931" t="str">
        <f>IF(OR(F931="6C",F931="6B"),_xlfn.XLOOKUP(E931,'Facture Chronopost'!L:L,'Facture Chronopost'!X:X),IF(OR(F931=17,F931=44),F931&amp;"_"&amp;H931,IF(COUNTIF('Bibliothèque transporteurs'!C:C,F931)=0,"inconnu",_xlfn.XLOOKUP(F931,'Bibliothèque transporteurs'!C:C,'Bibliothèque transporteurs'!B:B))))</f>
        <v>5Y</v>
      </c>
      <c r="V931" t="str">
        <f>IF(COUNTIF('Bibliothèque transporteurs'!C:C,F931)=0,"inconnu",_xlfn.XLOOKUP(F931,'Bibliothèque transporteurs'!C:C,'Bibliothèque transporteurs'!E:E))</f>
        <v>CHRONO_2SHOP</v>
      </c>
      <c r="W931">
        <f t="shared" si="94"/>
        <v>3.15</v>
      </c>
      <c r="Y931" s="118">
        <f t="shared" si="92"/>
        <v>3.15</v>
      </c>
      <c r="Z931" s="118" t="str">
        <f t="shared" si="89"/>
        <v>OK</v>
      </c>
    </row>
    <row r="932" spans="1:26" x14ac:dyDescent="0.2">
      <c r="A932" s="9">
        <f t="shared" si="90"/>
        <v>3.6042828498251636</v>
      </c>
      <c r="B932" s="9">
        <f t="shared" si="91"/>
        <v>3.1499999999999995</v>
      </c>
      <c r="C932" s="9">
        <f t="shared" si="93"/>
        <v>3.07</v>
      </c>
      <c r="D932" s="8">
        <v>6235</v>
      </c>
      <c r="E932" t="s">
        <v>3099</v>
      </c>
      <c r="F932" t="s">
        <v>189</v>
      </c>
      <c r="G932" t="s">
        <v>25</v>
      </c>
      <c r="H932" t="s">
        <v>28</v>
      </c>
      <c r="O932">
        <v>3.07</v>
      </c>
      <c r="S932">
        <f>_xlfn.XLOOKUP(E932,'Facture Chronopost'!L:L,'Facture Chronopost'!AA:AA,"")</f>
        <v>0.08</v>
      </c>
      <c r="T932" t="str">
        <f>IF(COUNTIF('Bibliothèque transporteurs'!C:C,F932)=0,"inconnu",_xlfn.XLOOKUP(F932,'Bibliothèque transporteurs'!C:C,'Bibliothèque transporteurs'!A:A))</f>
        <v>5Y</v>
      </c>
      <c r="U932" t="str">
        <f>IF(OR(F932="6C",F932="6B"),_xlfn.XLOOKUP(E932,'Facture Chronopost'!L:L,'Facture Chronopost'!X:X),IF(OR(F932=17,F932=44),F932&amp;"_"&amp;H932,IF(COUNTIF('Bibliothèque transporteurs'!C:C,F932)=0,"inconnu",_xlfn.XLOOKUP(F932,'Bibliothèque transporteurs'!C:C,'Bibliothèque transporteurs'!B:B))))</f>
        <v>5Y</v>
      </c>
      <c r="V932" t="str">
        <f>IF(COUNTIF('Bibliothèque transporteurs'!C:C,F932)=0,"inconnu",_xlfn.XLOOKUP(F932,'Bibliothèque transporteurs'!C:C,'Bibliothèque transporteurs'!E:E))</f>
        <v>CHRONO_2SHOP</v>
      </c>
      <c r="W932">
        <f t="shared" si="94"/>
        <v>3.15</v>
      </c>
      <c r="Y932" s="118">
        <f t="shared" si="92"/>
        <v>3.15</v>
      </c>
      <c r="Z932" s="118" t="str">
        <f t="shared" si="89"/>
        <v>OK</v>
      </c>
    </row>
    <row r="933" spans="1:26" x14ac:dyDescent="0.2">
      <c r="A933" s="9">
        <f t="shared" si="90"/>
        <v>3.6042828498251636</v>
      </c>
      <c r="B933" s="9">
        <f t="shared" si="91"/>
        <v>3.1499999999999995</v>
      </c>
      <c r="C933" s="9">
        <f t="shared" si="93"/>
        <v>3.07</v>
      </c>
      <c r="D933" s="8">
        <v>6235</v>
      </c>
      <c r="E933" t="s">
        <v>3117</v>
      </c>
      <c r="F933" t="s">
        <v>189</v>
      </c>
      <c r="G933" t="s">
        <v>25</v>
      </c>
      <c r="H933" t="s">
        <v>28</v>
      </c>
      <c r="O933">
        <v>3.07</v>
      </c>
      <c r="S933">
        <f>_xlfn.XLOOKUP(E933,'Facture Chronopost'!L:L,'Facture Chronopost'!AA:AA,"")</f>
        <v>0.08</v>
      </c>
      <c r="T933" t="str">
        <f>IF(COUNTIF('Bibliothèque transporteurs'!C:C,F933)=0,"inconnu",_xlfn.XLOOKUP(F933,'Bibliothèque transporteurs'!C:C,'Bibliothèque transporteurs'!A:A))</f>
        <v>5Y</v>
      </c>
      <c r="U933" t="str">
        <f>IF(OR(F933="6C",F933="6B"),_xlfn.XLOOKUP(E933,'Facture Chronopost'!L:L,'Facture Chronopost'!X:X),IF(OR(F933=17,F933=44),F933&amp;"_"&amp;H933,IF(COUNTIF('Bibliothèque transporteurs'!C:C,F933)=0,"inconnu",_xlfn.XLOOKUP(F933,'Bibliothèque transporteurs'!C:C,'Bibliothèque transporteurs'!B:B))))</f>
        <v>5Y</v>
      </c>
      <c r="V933" t="str">
        <f>IF(COUNTIF('Bibliothèque transporteurs'!C:C,F933)=0,"inconnu",_xlfn.XLOOKUP(F933,'Bibliothèque transporteurs'!C:C,'Bibliothèque transporteurs'!E:E))</f>
        <v>CHRONO_2SHOP</v>
      </c>
      <c r="W933">
        <f t="shared" si="94"/>
        <v>3.15</v>
      </c>
      <c r="Y933" s="118">
        <f t="shared" si="92"/>
        <v>3.15</v>
      </c>
      <c r="Z933" s="118" t="str">
        <f t="shared" ref="Z933:Z996" si="95">IF(Y933=W933,"OK","Non")</f>
        <v>OK</v>
      </c>
    </row>
    <row r="934" spans="1:26" x14ac:dyDescent="0.2">
      <c r="A934" s="9">
        <f t="shared" si="90"/>
        <v>4.097376920485285</v>
      </c>
      <c r="B934" s="9">
        <f t="shared" si="91"/>
        <v>3.5700000000000007</v>
      </c>
      <c r="C934" s="9">
        <f t="shared" si="93"/>
        <v>3.49</v>
      </c>
      <c r="D934" s="8">
        <v>6235</v>
      </c>
      <c r="E934" t="s">
        <v>3113</v>
      </c>
      <c r="F934" t="s">
        <v>189</v>
      </c>
      <c r="G934" t="s">
        <v>25</v>
      </c>
      <c r="H934" t="s">
        <v>28</v>
      </c>
      <c r="O934">
        <v>3.49</v>
      </c>
      <c r="S934">
        <f>_xlfn.XLOOKUP(E934,'Facture Chronopost'!L:L,'Facture Chronopost'!AA:AA,"")</f>
        <v>0.08</v>
      </c>
      <c r="T934" t="str">
        <f>IF(COUNTIF('Bibliothèque transporteurs'!C:C,F934)=0,"inconnu",_xlfn.XLOOKUP(F934,'Bibliothèque transporteurs'!C:C,'Bibliothèque transporteurs'!A:A))</f>
        <v>5Y</v>
      </c>
      <c r="U934" t="str">
        <f>IF(OR(F934="6C",F934="6B"),_xlfn.XLOOKUP(E934,'Facture Chronopost'!L:L,'Facture Chronopost'!X:X),IF(OR(F934=17,F934=44),F934&amp;"_"&amp;H934,IF(COUNTIF('Bibliothèque transporteurs'!C:C,F934)=0,"inconnu",_xlfn.XLOOKUP(F934,'Bibliothèque transporteurs'!C:C,'Bibliothèque transporteurs'!B:B))))</f>
        <v>5Y</v>
      </c>
      <c r="V934" t="str">
        <f>IF(COUNTIF('Bibliothèque transporteurs'!C:C,F934)=0,"inconnu",_xlfn.XLOOKUP(F934,'Bibliothèque transporteurs'!C:C,'Bibliothèque transporteurs'!E:E))</f>
        <v>CHRONO_2SHOP</v>
      </c>
      <c r="W934">
        <f t="shared" si="94"/>
        <v>3.57</v>
      </c>
      <c r="Y934" s="118">
        <f t="shared" si="92"/>
        <v>3.57</v>
      </c>
      <c r="Z934" s="118" t="str">
        <f t="shared" si="95"/>
        <v>OK</v>
      </c>
    </row>
    <row r="935" spans="1:26" x14ac:dyDescent="0.2">
      <c r="A935" s="9">
        <f t="shared" si="90"/>
        <v>3.6042828498251636</v>
      </c>
      <c r="B935" s="9">
        <f t="shared" si="91"/>
        <v>3.1499999999999995</v>
      </c>
      <c r="C935" s="9">
        <f t="shared" si="93"/>
        <v>3.07</v>
      </c>
      <c r="D935" s="8">
        <v>6235</v>
      </c>
      <c r="E935" t="s">
        <v>3115</v>
      </c>
      <c r="F935" t="s">
        <v>189</v>
      </c>
      <c r="G935" t="s">
        <v>25</v>
      </c>
      <c r="H935" t="s">
        <v>28</v>
      </c>
      <c r="O935">
        <v>3.07</v>
      </c>
      <c r="S935">
        <f>_xlfn.XLOOKUP(E935,'Facture Chronopost'!L:L,'Facture Chronopost'!AA:AA,"")</f>
        <v>0.08</v>
      </c>
      <c r="T935" t="str">
        <f>IF(COUNTIF('Bibliothèque transporteurs'!C:C,F935)=0,"inconnu",_xlfn.XLOOKUP(F935,'Bibliothèque transporteurs'!C:C,'Bibliothèque transporteurs'!A:A))</f>
        <v>5Y</v>
      </c>
      <c r="U935" t="str">
        <f>IF(OR(F935="6C",F935="6B"),_xlfn.XLOOKUP(E935,'Facture Chronopost'!L:L,'Facture Chronopost'!X:X),IF(OR(F935=17,F935=44),F935&amp;"_"&amp;H935,IF(COUNTIF('Bibliothèque transporteurs'!C:C,F935)=0,"inconnu",_xlfn.XLOOKUP(F935,'Bibliothèque transporteurs'!C:C,'Bibliothèque transporteurs'!B:B))))</f>
        <v>5Y</v>
      </c>
      <c r="V935" t="str">
        <f>IF(COUNTIF('Bibliothèque transporteurs'!C:C,F935)=0,"inconnu",_xlfn.XLOOKUP(F935,'Bibliothèque transporteurs'!C:C,'Bibliothèque transporteurs'!E:E))</f>
        <v>CHRONO_2SHOP</v>
      </c>
      <c r="W935">
        <f t="shared" si="94"/>
        <v>3.15</v>
      </c>
      <c r="Y935" s="118">
        <f t="shared" si="92"/>
        <v>3.15</v>
      </c>
      <c r="Z935" s="118" t="str">
        <f t="shared" si="95"/>
        <v>OK</v>
      </c>
    </row>
    <row r="936" spans="1:26" x14ac:dyDescent="0.2">
      <c r="A936" s="9">
        <f t="shared" si="90"/>
        <v>3.6042828498251636</v>
      </c>
      <c r="B936" s="9">
        <f t="shared" si="91"/>
        <v>3.1499999999999995</v>
      </c>
      <c r="C936" s="9">
        <f t="shared" si="93"/>
        <v>3.07</v>
      </c>
      <c r="D936" s="8">
        <v>6235</v>
      </c>
      <c r="E936" t="s">
        <v>3119</v>
      </c>
      <c r="F936" t="s">
        <v>189</v>
      </c>
      <c r="G936" t="s">
        <v>25</v>
      </c>
      <c r="H936" t="s">
        <v>28</v>
      </c>
      <c r="O936">
        <v>3.07</v>
      </c>
      <c r="S936">
        <f>_xlfn.XLOOKUP(E936,'Facture Chronopost'!L:L,'Facture Chronopost'!AA:AA,"")</f>
        <v>0.08</v>
      </c>
      <c r="T936" t="str">
        <f>IF(COUNTIF('Bibliothèque transporteurs'!C:C,F936)=0,"inconnu",_xlfn.XLOOKUP(F936,'Bibliothèque transporteurs'!C:C,'Bibliothèque transporteurs'!A:A))</f>
        <v>5Y</v>
      </c>
      <c r="U936" t="str">
        <f>IF(OR(F936="6C",F936="6B"),_xlfn.XLOOKUP(E936,'Facture Chronopost'!L:L,'Facture Chronopost'!X:X),IF(OR(F936=17,F936=44),F936&amp;"_"&amp;H936,IF(COUNTIF('Bibliothèque transporteurs'!C:C,F936)=0,"inconnu",_xlfn.XLOOKUP(F936,'Bibliothèque transporteurs'!C:C,'Bibliothèque transporteurs'!B:B))))</f>
        <v>5Y</v>
      </c>
      <c r="V936" t="str">
        <f>IF(COUNTIF('Bibliothèque transporteurs'!C:C,F936)=0,"inconnu",_xlfn.XLOOKUP(F936,'Bibliothèque transporteurs'!C:C,'Bibliothèque transporteurs'!E:E))</f>
        <v>CHRONO_2SHOP</v>
      </c>
      <c r="W936">
        <f t="shared" si="94"/>
        <v>3.15</v>
      </c>
      <c r="Y936" s="118">
        <f t="shared" si="92"/>
        <v>3.15</v>
      </c>
      <c r="Z936" s="118" t="str">
        <f t="shared" si="95"/>
        <v>OK</v>
      </c>
    </row>
    <row r="937" spans="1:26" x14ac:dyDescent="0.2">
      <c r="A937" s="9">
        <f t="shared" si="90"/>
        <v>3.6042828498251636</v>
      </c>
      <c r="B937" s="9">
        <f t="shared" si="91"/>
        <v>3.1499999999999995</v>
      </c>
      <c r="C937" s="9">
        <f t="shared" si="93"/>
        <v>3.07</v>
      </c>
      <c r="D937" s="8">
        <v>6235</v>
      </c>
      <c r="E937" t="s">
        <v>3103</v>
      </c>
      <c r="F937" t="s">
        <v>189</v>
      </c>
      <c r="G937" t="s">
        <v>25</v>
      </c>
      <c r="H937" t="s">
        <v>28</v>
      </c>
      <c r="O937">
        <v>3.07</v>
      </c>
      <c r="S937">
        <f>_xlfn.XLOOKUP(E937,'Facture Chronopost'!L:L,'Facture Chronopost'!AA:AA,"")</f>
        <v>0.08</v>
      </c>
      <c r="T937" t="str">
        <f>IF(COUNTIF('Bibliothèque transporteurs'!C:C,F937)=0,"inconnu",_xlfn.XLOOKUP(F937,'Bibliothèque transporteurs'!C:C,'Bibliothèque transporteurs'!A:A))</f>
        <v>5Y</v>
      </c>
      <c r="U937" t="str">
        <f>IF(OR(F937="6C",F937="6B"),_xlfn.XLOOKUP(E937,'Facture Chronopost'!L:L,'Facture Chronopost'!X:X),IF(OR(F937=17,F937=44),F937&amp;"_"&amp;H937,IF(COUNTIF('Bibliothèque transporteurs'!C:C,F937)=0,"inconnu",_xlfn.XLOOKUP(F937,'Bibliothèque transporteurs'!C:C,'Bibliothèque transporteurs'!B:B))))</f>
        <v>5Y</v>
      </c>
      <c r="V937" t="str">
        <f>IF(COUNTIF('Bibliothèque transporteurs'!C:C,F937)=0,"inconnu",_xlfn.XLOOKUP(F937,'Bibliothèque transporteurs'!C:C,'Bibliothèque transporteurs'!E:E))</f>
        <v>CHRONO_2SHOP</v>
      </c>
      <c r="W937">
        <f t="shared" si="94"/>
        <v>3.15</v>
      </c>
      <c r="Y937" s="118">
        <f t="shared" si="92"/>
        <v>3.15</v>
      </c>
      <c r="Z937" s="118" t="str">
        <f t="shared" si="95"/>
        <v>OK</v>
      </c>
    </row>
    <row r="938" spans="1:26" x14ac:dyDescent="0.2">
      <c r="A938" s="9">
        <f t="shared" si="90"/>
        <v>3.6042828498251636</v>
      </c>
      <c r="B938" s="9">
        <f t="shared" si="91"/>
        <v>3.1499999999999995</v>
      </c>
      <c r="C938" s="9">
        <f t="shared" si="93"/>
        <v>3.07</v>
      </c>
      <c r="D938" s="8">
        <v>6235</v>
      </c>
      <c r="E938" t="s">
        <v>3109</v>
      </c>
      <c r="F938" t="s">
        <v>189</v>
      </c>
      <c r="G938" t="s">
        <v>25</v>
      </c>
      <c r="H938" t="s">
        <v>28</v>
      </c>
      <c r="O938">
        <v>3.07</v>
      </c>
      <c r="S938">
        <f>_xlfn.XLOOKUP(E938,'Facture Chronopost'!L:L,'Facture Chronopost'!AA:AA,"")</f>
        <v>0.08</v>
      </c>
      <c r="T938" t="str">
        <f>IF(COUNTIF('Bibliothèque transporteurs'!C:C,F938)=0,"inconnu",_xlfn.XLOOKUP(F938,'Bibliothèque transporteurs'!C:C,'Bibliothèque transporteurs'!A:A))</f>
        <v>5Y</v>
      </c>
      <c r="U938" t="str">
        <f>IF(OR(F938="6C",F938="6B"),_xlfn.XLOOKUP(E938,'Facture Chronopost'!L:L,'Facture Chronopost'!X:X),IF(OR(F938=17,F938=44),F938&amp;"_"&amp;H938,IF(COUNTIF('Bibliothèque transporteurs'!C:C,F938)=0,"inconnu",_xlfn.XLOOKUP(F938,'Bibliothèque transporteurs'!C:C,'Bibliothèque transporteurs'!B:B))))</f>
        <v>5Y</v>
      </c>
      <c r="V938" t="str">
        <f>IF(COUNTIF('Bibliothèque transporteurs'!C:C,F938)=0,"inconnu",_xlfn.XLOOKUP(F938,'Bibliothèque transporteurs'!C:C,'Bibliothèque transporteurs'!E:E))</f>
        <v>CHRONO_2SHOP</v>
      </c>
      <c r="W938">
        <f t="shared" si="94"/>
        <v>3.15</v>
      </c>
      <c r="Y938" s="118">
        <f t="shared" si="92"/>
        <v>3.15</v>
      </c>
      <c r="Z938" s="118" t="str">
        <f t="shared" si="95"/>
        <v>OK</v>
      </c>
    </row>
    <row r="939" spans="1:26" x14ac:dyDescent="0.2">
      <c r="A939" s="9">
        <f t="shared" si="90"/>
        <v>3.6042828498251636</v>
      </c>
      <c r="B939" s="9">
        <f t="shared" si="91"/>
        <v>3.1499999999999995</v>
      </c>
      <c r="C939" s="9">
        <f t="shared" si="93"/>
        <v>3.07</v>
      </c>
      <c r="D939" s="8">
        <v>6235</v>
      </c>
      <c r="E939" t="s">
        <v>3105</v>
      </c>
      <c r="F939" t="s">
        <v>189</v>
      </c>
      <c r="G939" t="s">
        <v>25</v>
      </c>
      <c r="H939" t="s">
        <v>28</v>
      </c>
      <c r="O939">
        <v>3.07</v>
      </c>
      <c r="S939">
        <f>_xlfn.XLOOKUP(E939,'Facture Chronopost'!L:L,'Facture Chronopost'!AA:AA,"")</f>
        <v>0.08</v>
      </c>
      <c r="T939" t="str">
        <f>IF(COUNTIF('Bibliothèque transporteurs'!C:C,F939)=0,"inconnu",_xlfn.XLOOKUP(F939,'Bibliothèque transporteurs'!C:C,'Bibliothèque transporteurs'!A:A))</f>
        <v>5Y</v>
      </c>
      <c r="U939" t="str">
        <f>IF(OR(F939="6C",F939="6B"),_xlfn.XLOOKUP(E939,'Facture Chronopost'!L:L,'Facture Chronopost'!X:X),IF(OR(F939=17,F939=44),F939&amp;"_"&amp;H939,IF(COUNTIF('Bibliothèque transporteurs'!C:C,F939)=0,"inconnu",_xlfn.XLOOKUP(F939,'Bibliothèque transporteurs'!C:C,'Bibliothèque transporteurs'!B:B))))</f>
        <v>5Y</v>
      </c>
      <c r="V939" t="str">
        <f>IF(COUNTIF('Bibliothèque transporteurs'!C:C,F939)=0,"inconnu",_xlfn.XLOOKUP(F939,'Bibliothèque transporteurs'!C:C,'Bibliothèque transporteurs'!E:E))</f>
        <v>CHRONO_2SHOP</v>
      </c>
      <c r="W939">
        <f t="shared" si="94"/>
        <v>3.15</v>
      </c>
      <c r="Y939" s="118">
        <f t="shared" si="92"/>
        <v>3.15</v>
      </c>
      <c r="Z939" s="118" t="str">
        <f t="shared" si="95"/>
        <v>OK</v>
      </c>
    </row>
    <row r="940" spans="1:26" x14ac:dyDescent="0.2">
      <c r="A940" s="9">
        <f t="shared" si="90"/>
        <v>3.7216861999823352</v>
      </c>
      <c r="B940" s="9">
        <f t="shared" si="91"/>
        <v>3.25</v>
      </c>
      <c r="C940" s="9">
        <f t="shared" si="93"/>
        <v>3.17</v>
      </c>
      <c r="D940" s="8">
        <v>6235</v>
      </c>
      <c r="E940" t="s">
        <v>3101</v>
      </c>
      <c r="F940" t="s">
        <v>189</v>
      </c>
      <c r="G940" t="s">
        <v>25</v>
      </c>
      <c r="H940" t="s">
        <v>28</v>
      </c>
      <c r="O940">
        <v>3.17</v>
      </c>
      <c r="S940">
        <f>_xlfn.XLOOKUP(E940,'Facture Chronopost'!L:L,'Facture Chronopost'!AA:AA,"")</f>
        <v>0.08</v>
      </c>
      <c r="T940" t="str">
        <f>IF(COUNTIF('Bibliothèque transporteurs'!C:C,F940)=0,"inconnu",_xlfn.XLOOKUP(F940,'Bibliothèque transporteurs'!C:C,'Bibliothèque transporteurs'!A:A))</f>
        <v>5Y</v>
      </c>
      <c r="U940" t="str">
        <f>IF(OR(F940="6C",F940="6B"),_xlfn.XLOOKUP(E940,'Facture Chronopost'!L:L,'Facture Chronopost'!X:X),IF(OR(F940=17,F940=44),F940&amp;"_"&amp;H940,IF(COUNTIF('Bibliothèque transporteurs'!C:C,F940)=0,"inconnu",_xlfn.XLOOKUP(F940,'Bibliothèque transporteurs'!C:C,'Bibliothèque transporteurs'!B:B))))</f>
        <v>5Y</v>
      </c>
      <c r="V940" t="str">
        <f>IF(COUNTIF('Bibliothèque transporteurs'!C:C,F940)=0,"inconnu",_xlfn.XLOOKUP(F940,'Bibliothèque transporteurs'!C:C,'Bibliothèque transporteurs'!E:E))</f>
        <v>CHRONO_2SHOP</v>
      </c>
      <c r="W940">
        <f t="shared" si="94"/>
        <v>3.25</v>
      </c>
      <c r="Y940" s="118">
        <f t="shared" si="92"/>
        <v>3.25</v>
      </c>
      <c r="Z940" s="118" t="str">
        <f t="shared" si="95"/>
        <v>OK</v>
      </c>
    </row>
    <row r="941" spans="1:26" x14ac:dyDescent="0.2">
      <c r="A941" s="9">
        <f t="shared" si="90"/>
        <v>3.7216861999823352</v>
      </c>
      <c r="B941" s="9">
        <f t="shared" si="91"/>
        <v>3.25</v>
      </c>
      <c r="C941" s="9">
        <f t="shared" si="93"/>
        <v>3.17</v>
      </c>
      <c r="D941" s="8">
        <v>6235</v>
      </c>
      <c r="E941" t="s">
        <v>3111</v>
      </c>
      <c r="F941" t="s">
        <v>189</v>
      </c>
      <c r="G941" t="s">
        <v>25</v>
      </c>
      <c r="H941" t="s">
        <v>28</v>
      </c>
      <c r="O941">
        <v>3.17</v>
      </c>
      <c r="S941">
        <f>_xlfn.XLOOKUP(E941,'Facture Chronopost'!L:L,'Facture Chronopost'!AA:AA,"")</f>
        <v>0.08</v>
      </c>
      <c r="T941" t="str">
        <f>IF(COUNTIF('Bibliothèque transporteurs'!C:C,F941)=0,"inconnu",_xlfn.XLOOKUP(F941,'Bibliothèque transporteurs'!C:C,'Bibliothèque transporteurs'!A:A))</f>
        <v>5Y</v>
      </c>
      <c r="U941" t="str">
        <f>IF(OR(F941="6C",F941="6B"),_xlfn.XLOOKUP(E941,'Facture Chronopost'!L:L,'Facture Chronopost'!X:X),IF(OR(F941=17,F941=44),F941&amp;"_"&amp;H941,IF(COUNTIF('Bibliothèque transporteurs'!C:C,F941)=0,"inconnu",_xlfn.XLOOKUP(F941,'Bibliothèque transporteurs'!C:C,'Bibliothèque transporteurs'!B:B))))</f>
        <v>5Y</v>
      </c>
      <c r="V941" t="str">
        <f>IF(COUNTIF('Bibliothèque transporteurs'!C:C,F941)=0,"inconnu",_xlfn.XLOOKUP(F941,'Bibliothèque transporteurs'!C:C,'Bibliothèque transporteurs'!E:E))</f>
        <v>CHRONO_2SHOP</v>
      </c>
      <c r="W941">
        <f t="shared" si="94"/>
        <v>3.25</v>
      </c>
      <c r="Y941" s="118">
        <f t="shared" si="92"/>
        <v>3.25</v>
      </c>
      <c r="Z941" s="118" t="str">
        <f t="shared" si="95"/>
        <v>OK</v>
      </c>
    </row>
    <row r="942" spans="1:26" x14ac:dyDescent="0.2">
      <c r="A942" s="9">
        <f t="shared" si="90"/>
        <v>3.6042828498251636</v>
      </c>
      <c r="B942" s="9">
        <f t="shared" si="91"/>
        <v>3.1499999999999995</v>
      </c>
      <c r="C942" s="9">
        <f t="shared" si="93"/>
        <v>3.07</v>
      </c>
      <c r="D942" s="8">
        <v>6235</v>
      </c>
      <c r="E942" t="s">
        <v>3134</v>
      </c>
      <c r="F942" t="s">
        <v>189</v>
      </c>
      <c r="G942" t="s">
        <v>25</v>
      </c>
      <c r="H942" t="s">
        <v>182</v>
      </c>
      <c r="O942">
        <v>3.07</v>
      </c>
      <c r="S942">
        <f>_xlfn.XLOOKUP(E942,'Facture Chronopost'!L:L,'Facture Chronopost'!AA:AA,"")</f>
        <v>0.08</v>
      </c>
      <c r="T942" t="str">
        <f>IF(COUNTIF('Bibliothèque transporteurs'!C:C,F942)=0,"inconnu",_xlfn.XLOOKUP(F942,'Bibliothèque transporteurs'!C:C,'Bibliothèque transporteurs'!A:A))</f>
        <v>5Y</v>
      </c>
      <c r="U942" t="str">
        <f>IF(OR(F942="6C",F942="6B"),_xlfn.XLOOKUP(E942,'Facture Chronopost'!L:L,'Facture Chronopost'!X:X),IF(OR(F942=17,F942=44),F942&amp;"_"&amp;H942,IF(COUNTIF('Bibliothèque transporteurs'!C:C,F942)=0,"inconnu",_xlfn.XLOOKUP(F942,'Bibliothèque transporteurs'!C:C,'Bibliothèque transporteurs'!B:B))))</f>
        <v>5Y</v>
      </c>
      <c r="V942" t="str">
        <f>IF(COUNTIF('Bibliothèque transporteurs'!C:C,F942)=0,"inconnu",_xlfn.XLOOKUP(F942,'Bibliothèque transporteurs'!C:C,'Bibliothèque transporteurs'!E:E))</f>
        <v>CHRONO_2SHOP</v>
      </c>
      <c r="W942">
        <f t="shared" si="94"/>
        <v>3.15</v>
      </c>
      <c r="Y942" s="118">
        <f t="shared" si="92"/>
        <v>3.15</v>
      </c>
      <c r="Z942" s="118" t="str">
        <f t="shared" si="95"/>
        <v>OK</v>
      </c>
    </row>
    <row r="943" spans="1:26" x14ac:dyDescent="0.2">
      <c r="A943" s="9">
        <f t="shared" si="90"/>
        <v>4.097376920485285</v>
      </c>
      <c r="B943" s="9">
        <f t="shared" si="91"/>
        <v>3.5700000000000007</v>
      </c>
      <c r="C943" s="9">
        <f t="shared" si="93"/>
        <v>3.49</v>
      </c>
      <c r="D943" s="8">
        <v>6235</v>
      </c>
      <c r="E943" t="s">
        <v>3139</v>
      </c>
      <c r="F943" t="s">
        <v>189</v>
      </c>
      <c r="G943" t="s">
        <v>25</v>
      </c>
      <c r="H943" t="s">
        <v>28</v>
      </c>
      <c r="O943">
        <v>3.49</v>
      </c>
      <c r="S943">
        <f>_xlfn.XLOOKUP(E943,'Facture Chronopost'!L:L,'Facture Chronopost'!AA:AA,"")</f>
        <v>0.08</v>
      </c>
      <c r="T943" t="str">
        <f>IF(COUNTIF('Bibliothèque transporteurs'!C:C,F943)=0,"inconnu",_xlfn.XLOOKUP(F943,'Bibliothèque transporteurs'!C:C,'Bibliothèque transporteurs'!A:A))</f>
        <v>5Y</v>
      </c>
      <c r="U943" t="str">
        <f>IF(OR(F943="6C",F943="6B"),_xlfn.XLOOKUP(E943,'Facture Chronopost'!L:L,'Facture Chronopost'!X:X),IF(OR(F943=17,F943=44),F943&amp;"_"&amp;H943,IF(COUNTIF('Bibliothèque transporteurs'!C:C,F943)=0,"inconnu",_xlfn.XLOOKUP(F943,'Bibliothèque transporteurs'!C:C,'Bibliothèque transporteurs'!B:B))))</f>
        <v>5Y</v>
      </c>
      <c r="V943" t="str">
        <f>IF(COUNTIF('Bibliothèque transporteurs'!C:C,F943)=0,"inconnu",_xlfn.XLOOKUP(F943,'Bibliothèque transporteurs'!C:C,'Bibliothèque transporteurs'!E:E))</f>
        <v>CHRONO_2SHOP</v>
      </c>
      <c r="W943">
        <f t="shared" si="94"/>
        <v>3.57</v>
      </c>
      <c r="Y943" s="118">
        <f t="shared" si="92"/>
        <v>3.57</v>
      </c>
      <c r="Z943" s="118" t="str">
        <f t="shared" si="95"/>
        <v>OK</v>
      </c>
    </row>
    <row r="944" spans="1:26" x14ac:dyDescent="0.2">
      <c r="A944" s="9">
        <f t="shared" si="90"/>
        <v>3.7216861999823352</v>
      </c>
      <c r="B944" s="9">
        <f t="shared" si="91"/>
        <v>3.25</v>
      </c>
      <c r="C944" s="9">
        <f t="shared" si="93"/>
        <v>3.17</v>
      </c>
      <c r="D944" s="8">
        <v>6235</v>
      </c>
      <c r="E944" t="s">
        <v>3127</v>
      </c>
      <c r="F944" t="s">
        <v>189</v>
      </c>
      <c r="G944" t="s">
        <v>25</v>
      </c>
      <c r="H944" t="s">
        <v>28</v>
      </c>
      <c r="O944">
        <v>3.17</v>
      </c>
      <c r="S944">
        <f>_xlfn.XLOOKUP(E944,'Facture Chronopost'!L:L,'Facture Chronopost'!AA:AA,"")</f>
        <v>0.08</v>
      </c>
      <c r="T944" t="str">
        <f>IF(COUNTIF('Bibliothèque transporteurs'!C:C,F944)=0,"inconnu",_xlfn.XLOOKUP(F944,'Bibliothèque transporteurs'!C:C,'Bibliothèque transporteurs'!A:A))</f>
        <v>5Y</v>
      </c>
      <c r="U944" t="str">
        <f>IF(OR(F944="6C",F944="6B"),_xlfn.XLOOKUP(E944,'Facture Chronopost'!L:L,'Facture Chronopost'!X:X),IF(OR(F944=17,F944=44),F944&amp;"_"&amp;H944,IF(COUNTIF('Bibliothèque transporteurs'!C:C,F944)=0,"inconnu",_xlfn.XLOOKUP(F944,'Bibliothèque transporteurs'!C:C,'Bibliothèque transporteurs'!B:B))))</f>
        <v>5Y</v>
      </c>
      <c r="V944" t="str">
        <f>IF(COUNTIF('Bibliothèque transporteurs'!C:C,F944)=0,"inconnu",_xlfn.XLOOKUP(F944,'Bibliothèque transporteurs'!C:C,'Bibliothèque transporteurs'!E:E))</f>
        <v>CHRONO_2SHOP</v>
      </c>
      <c r="W944">
        <f t="shared" si="94"/>
        <v>3.25</v>
      </c>
      <c r="Y944" s="118">
        <f t="shared" si="92"/>
        <v>3.25</v>
      </c>
      <c r="Z944" s="118" t="str">
        <f t="shared" si="95"/>
        <v>OK</v>
      </c>
    </row>
    <row r="945" spans="1:26" x14ac:dyDescent="0.2">
      <c r="A945" s="9">
        <f t="shared" si="90"/>
        <v>6.4454439236287131</v>
      </c>
      <c r="B945" s="9">
        <f t="shared" si="91"/>
        <v>5.57</v>
      </c>
      <c r="C945" s="9">
        <f t="shared" si="93"/>
        <v>5.49</v>
      </c>
      <c r="D945" s="8">
        <v>6235</v>
      </c>
      <c r="E945" t="s">
        <v>3137</v>
      </c>
      <c r="F945" t="s">
        <v>189</v>
      </c>
      <c r="G945" t="s">
        <v>25</v>
      </c>
      <c r="H945" t="s">
        <v>28</v>
      </c>
      <c r="O945">
        <v>5.49</v>
      </c>
      <c r="S945">
        <f>_xlfn.XLOOKUP(E945,'Facture Chronopost'!L:L,'Facture Chronopost'!AA:AA,"")</f>
        <v>0.08</v>
      </c>
      <c r="T945" t="str">
        <f>IF(COUNTIF('Bibliothèque transporteurs'!C:C,F945)=0,"inconnu",_xlfn.XLOOKUP(F945,'Bibliothèque transporteurs'!C:C,'Bibliothèque transporteurs'!A:A))</f>
        <v>5Y</v>
      </c>
      <c r="U945" t="str">
        <f>IF(OR(F945="6C",F945="6B"),_xlfn.XLOOKUP(E945,'Facture Chronopost'!L:L,'Facture Chronopost'!X:X),IF(OR(F945=17,F945=44),F945&amp;"_"&amp;H945,IF(COUNTIF('Bibliothèque transporteurs'!C:C,F945)=0,"inconnu",_xlfn.XLOOKUP(F945,'Bibliothèque transporteurs'!C:C,'Bibliothèque transporteurs'!B:B))))</f>
        <v>5Y</v>
      </c>
      <c r="V945" t="str">
        <f>IF(COUNTIF('Bibliothèque transporteurs'!C:C,F945)=0,"inconnu",_xlfn.XLOOKUP(F945,'Bibliothèque transporteurs'!C:C,'Bibliothèque transporteurs'!E:E))</f>
        <v>CHRONO_2SHOP</v>
      </c>
      <c r="W945">
        <f t="shared" si="94"/>
        <v>5.57</v>
      </c>
      <c r="Y945" s="118">
        <f t="shared" si="92"/>
        <v>5.57</v>
      </c>
      <c r="Z945" s="118" t="str">
        <f t="shared" si="95"/>
        <v>OK</v>
      </c>
    </row>
    <row r="946" spans="1:26" x14ac:dyDescent="0.2">
      <c r="A946" s="9">
        <f t="shared" si="90"/>
        <v>3.6042828498251636</v>
      </c>
      <c r="B946" s="9">
        <f t="shared" si="91"/>
        <v>3.1499999999999995</v>
      </c>
      <c r="C946" s="9">
        <f t="shared" si="93"/>
        <v>3.07</v>
      </c>
      <c r="D946" s="8">
        <v>6235</v>
      </c>
      <c r="E946" t="s">
        <v>3129</v>
      </c>
      <c r="F946" t="s">
        <v>189</v>
      </c>
      <c r="G946" t="s">
        <v>25</v>
      </c>
      <c r="H946" t="s">
        <v>28</v>
      </c>
      <c r="O946">
        <v>3.07</v>
      </c>
      <c r="S946">
        <f>_xlfn.XLOOKUP(E946,'Facture Chronopost'!L:L,'Facture Chronopost'!AA:AA,"")</f>
        <v>0.08</v>
      </c>
      <c r="T946" t="str">
        <f>IF(COUNTIF('Bibliothèque transporteurs'!C:C,F946)=0,"inconnu",_xlfn.XLOOKUP(F946,'Bibliothèque transporteurs'!C:C,'Bibliothèque transporteurs'!A:A))</f>
        <v>5Y</v>
      </c>
      <c r="U946" t="str">
        <f>IF(OR(F946="6C",F946="6B"),_xlfn.XLOOKUP(E946,'Facture Chronopost'!L:L,'Facture Chronopost'!X:X),IF(OR(F946=17,F946=44),F946&amp;"_"&amp;H946,IF(COUNTIF('Bibliothèque transporteurs'!C:C,F946)=0,"inconnu",_xlfn.XLOOKUP(F946,'Bibliothèque transporteurs'!C:C,'Bibliothèque transporteurs'!B:B))))</f>
        <v>5Y</v>
      </c>
      <c r="V946" t="str">
        <f>IF(COUNTIF('Bibliothèque transporteurs'!C:C,F946)=0,"inconnu",_xlfn.XLOOKUP(F946,'Bibliothèque transporteurs'!C:C,'Bibliothèque transporteurs'!E:E))</f>
        <v>CHRONO_2SHOP</v>
      </c>
      <c r="W946">
        <f t="shared" si="94"/>
        <v>3.15</v>
      </c>
      <c r="Y946" s="118">
        <f t="shared" si="92"/>
        <v>3.15</v>
      </c>
      <c r="Z946" s="118" t="str">
        <f t="shared" si="95"/>
        <v>OK</v>
      </c>
    </row>
    <row r="947" spans="1:26" x14ac:dyDescent="0.2">
      <c r="A947" s="9">
        <f t="shared" si="90"/>
        <v>3.6042828498251636</v>
      </c>
      <c r="B947" s="9">
        <f t="shared" si="91"/>
        <v>3.1499999999999995</v>
      </c>
      <c r="C947" s="9">
        <f t="shared" si="93"/>
        <v>3.07</v>
      </c>
      <c r="D947" s="8">
        <v>6235</v>
      </c>
      <c r="E947" t="s">
        <v>3146</v>
      </c>
      <c r="F947" t="s">
        <v>189</v>
      </c>
      <c r="G947" t="s">
        <v>25</v>
      </c>
      <c r="H947" t="s">
        <v>28</v>
      </c>
      <c r="O947">
        <v>3.07</v>
      </c>
      <c r="S947">
        <f>_xlfn.XLOOKUP(E947,'Facture Chronopost'!L:L,'Facture Chronopost'!AA:AA,"")</f>
        <v>0.08</v>
      </c>
      <c r="T947" t="str">
        <f>IF(COUNTIF('Bibliothèque transporteurs'!C:C,F947)=0,"inconnu",_xlfn.XLOOKUP(F947,'Bibliothèque transporteurs'!C:C,'Bibliothèque transporteurs'!A:A))</f>
        <v>5Y</v>
      </c>
      <c r="U947" t="str">
        <f>IF(OR(F947="6C",F947="6B"),_xlfn.XLOOKUP(E947,'Facture Chronopost'!L:L,'Facture Chronopost'!X:X),IF(OR(F947=17,F947=44),F947&amp;"_"&amp;H947,IF(COUNTIF('Bibliothèque transporteurs'!C:C,F947)=0,"inconnu",_xlfn.XLOOKUP(F947,'Bibliothèque transporteurs'!C:C,'Bibliothèque transporteurs'!B:B))))</f>
        <v>5Y</v>
      </c>
      <c r="V947" t="str">
        <f>IF(COUNTIF('Bibliothèque transporteurs'!C:C,F947)=0,"inconnu",_xlfn.XLOOKUP(F947,'Bibliothèque transporteurs'!C:C,'Bibliothèque transporteurs'!E:E))</f>
        <v>CHRONO_2SHOP</v>
      </c>
      <c r="W947">
        <f t="shared" si="94"/>
        <v>3.15</v>
      </c>
      <c r="Y947" s="118">
        <f t="shared" si="92"/>
        <v>3.15</v>
      </c>
      <c r="Z947" s="118" t="str">
        <f t="shared" si="95"/>
        <v>OK</v>
      </c>
    </row>
    <row r="948" spans="1:26" x14ac:dyDescent="0.2">
      <c r="A948" s="9">
        <f t="shared" si="90"/>
        <v>3.6042828498251636</v>
      </c>
      <c r="B948" s="9">
        <f t="shared" si="91"/>
        <v>3.1499999999999995</v>
      </c>
      <c r="C948" s="9">
        <f t="shared" si="93"/>
        <v>3.07</v>
      </c>
      <c r="D948" s="8">
        <v>6235</v>
      </c>
      <c r="E948" t="s">
        <v>3123</v>
      </c>
      <c r="F948" t="s">
        <v>189</v>
      </c>
      <c r="G948" t="s">
        <v>25</v>
      </c>
      <c r="H948" t="s">
        <v>28</v>
      </c>
      <c r="O948">
        <v>3.07</v>
      </c>
      <c r="S948">
        <f>_xlfn.XLOOKUP(E948,'Facture Chronopost'!L:L,'Facture Chronopost'!AA:AA,"")</f>
        <v>0.08</v>
      </c>
      <c r="T948" t="str">
        <f>IF(COUNTIF('Bibliothèque transporteurs'!C:C,F948)=0,"inconnu",_xlfn.XLOOKUP(F948,'Bibliothèque transporteurs'!C:C,'Bibliothèque transporteurs'!A:A))</f>
        <v>5Y</v>
      </c>
      <c r="U948" t="str">
        <f>IF(OR(F948="6C",F948="6B"),_xlfn.XLOOKUP(E948,'Facture Chronopost'!L:L,'Facture Chronopost'!X:X),IF(OR(F948=17,F948=44),F948&amp;"_"&amp;H948,IF(COUNTIF('Bibliothèque transporteurs'!C:C,F948)=0,"inconnu",_xlfn.XLOOKUP(F948,'Bibliothèque transporteurs'!C:C,'Bibliothèque transporteurs'!B:B))))</f>
        <v>5Y</v>
      </c>
      <c r="V948" t="str">
        <f>IF(COUNTIF('Bibliothèque transporteurs'!C:C,F948)=0,"inconnu",_xlfn.XLOOKUP(F948,'Bibliothèque transporteurs'!C:C,'Bibliothèque transporteurs'!E:E))</f>
        <v>CHRONO_2SHOP</v>
      </c>
      <c r="W948">
        <f t="shared" si="94"/>
        <v>3.15</v>
      </c>
      <c r="Y948" s="118">
        <f t="shared" si="92"/>
        <v>3.15</v>
      </c>
      <c r="Z948" s="118" t="str">
        <f t="shared" si="95"/>
        <v>OK</v>
      </c>
    </row>
    <row r="949" spans="1:26" x14ac:dyDescent="0.2">
      <c r="A949" s="9">
        <f t="shared" si="90"/>
        <v>3.6042828498251636</v>
      </c>
      <c r="B949" s="9">
        <f t="shared" si="91"/>
        <v>3.1499999999999995</v>
      </c>
      <c r="C949" s="9">
        <f t="shared" si="93"/>
        <v>3.07</v>
      </c>
      <c r="D949" s="8">
        <v>6235</v>
      </c>
      <c r="E949" t="s">
        <v>3132</v>
      </c>
      <c r="F949" t="s">
        <v>189</v>
      </c>
      <c r="G949" t="s">
        <v>25</v>
      </c>
      <c r="H949" t="s">
        <v>28</v>
      </c>
      <c r="O949">
        <v>3.07</v>
      </c>
      <c r="S949">
        <f>_xlfn.XLOOKUP(E949,'Facture Chronopost'!L:L,'Facture Chronopost'!AA:AA,"")</f>
        <v>0.08</v>
      </c>
      <c r="T949" t="str">
        <f>IF(COUNTIF('Bibliothèque transporteurs'!C:C,F949)=0,"inconnu",_xlfn.XLOOKUP(F949,'Bibliothèque transporteurs'!C:C,'Bibliothèque transporteurs'!A:A))</f>
        <v>5Y</v>
      </c>
      <c r="U949" t="str">
        <f>IF(OR(F949="6C",F949="6B"),_xlfn.XLOOKUP(E949,'Facture Chronopost'!L:L,'Facture Chronopost'!X:X),IF(OR(F949=17,F949=44),F949&amp;"_"&amp;H949,IF(COUNTIF('Bibliothèque transporteurs'!C:C,F949)=0,"inconnu",_xlfn.XLOOKUP(F949,'Bibliothèque transporteurs'!C:C,'Bibliothèque transporteurs'!B:B))))</f>
        <v>5Y</v>
      </c>
      <c r="V949" t="str">
        <f>IF(COUNTIF('Bibliothèque transporteurs'!C:C,F949)=0,"inconnu",_xlfn.XLOOKUP(F949,'Bibliothèque transporteurs'!C:C,'Bibliothèque transporteurs'!E:E))</f>
        <v>CHRONO_2SHOP</v>
      </c>
      <c r="W949">
        <f t="shared" si="94"/>
        <v>3.15</v>
      </c>
      <c r="Y949" s="118">
        <f t="shared" si="92"/>
        <v>3.15</v>
      </c>
      <c r="Z949" s="118" t="str">
        <f t="shared" si="95"/>
        <v>OK</v>
      </c>
    </row>
    <row r="950" spans="1:26" x14ac:dyDescent="0.2">
      <c r="A950" s="9">
        <f t="shared" si="90"/>
        <v>3.6042828498251636</v>
      </c>
      <c r="B950" s="9">
        <f t="shared" si="91"/>
        <v>3.1499999999999995</v>
      </c>
      <c r="C950" s="9">
        <f t="shared" si="93"/>
        <v>3.07</v>
      </c>
      <c r="D950" s="8">
        <v>6235</v>
      </c>
      <c r="E950" t="s">
        <v>3121</v>
      </c>
      <c r="F950" t="s">
        <v>189</v>
      </c>
      <c r="G950" t="s">
        <v>25</v>
      </c>
      <c r="H950" t="s">
        <v>28</v>
      </c>
      <c r="O950">
        <v>3.07</v>
      </c>
      <c r="S950">
        <f>_xlfn.XLOOKUP(E950,'Facture Chronopost'!L:L,'Facture Chronopost'!AA:AA,"")</f>
        <v>0.08</v>
      </c>
      <c r="T950" t="str">
        <f>IF(COUNTIF('Bibliothèque transporteurs'!C:C,F950)=0,"inconnu",_xlfn.XLOOKUP(F950,'Bibliothèque transporteurs'!C:C,'Bibliothèque transporteurs'!A:A))</f>
        <v>5Y</v>
      </c>
      <c r="U950" t="str">
        <f>IF(OR(F950="6C",F950="6B"),_xlfn.XLOOKUP(E950,'Facture Chronopost'!L:L,'Facture Chronopost'!X:X),IF(OR(F950=17,F950=44),F950&amp;"_"&amp;H950,IF(COUNTIF('Bibliothèque transporteurs'!C:C,F950)=0,"inconnu",_xlfn.XLOOKUP(F950,'Bibliothèque transporteurs'!C:C,'Bibliothèque transporteurs'!B:B))))</f>
        <v>5Y</v>
      </c>
      <c r="V950" t="str">
        <f>IF(COUNTIF('Bibliothèque transporteurs'!C:C,F950)=0,"inconnu",_xlfn.XLOOKUP(F950,'Bibliothèque transporteurs'!C:C,'Bibliothèque transporteurs'!E:E))</f>
        <v>CHRONO_2SHOP</v>
      </c>
      <c r="W950">
        <f t="shared" si="94"/>
        <v>3.15</v>
      </c>
      <c r="Y950" s="118">
        <f t="shared" si="92"/>
        <v>3.15</v>
      </c>
      <c r="Z950" s="118" t="str">
        <f t="shared" si="95"/>
        <v>OK</v>
      </c>
    </row>
    <row r="951" spans="1:26" x14ac:dyDescent="0.2">
      <c r="A951" s="9">
        <f t="shared" si="90"/>
        <v>3.6042828498251636</v>
      </c>
      <c r="B951" s="9">
        <f t="shared" si="91"/>
        <v>3.1499999999999995</v>
      </c>
      <c r="C951" s="9">
        <f t="shared" si="93"/>
        <v>3.07</v>
      </c>
      <c r="D951" s="8">
        <v>6235</v>
      </c>
      <c r="E951" t="s">
        <v>3125</v>
      </c>
      <c r="F951" t="s">
        <v>189</v>
      </c>
      <c r="G951" t="s">
        <v>25</v>
      </c>
      <c r="H951" t="s">
        <v>28</v>
      </c>
      <c r="O951">
        <v>3.07</v>
      </c>
      <c r="S951">
        <f>_xlfn.XLOOKUP(E951,'Facture Chronopost'!L:L,'Facture Chronopost'!AA:AA,"")</f>
        <v>0.08</v>
      </c>
      <c r="T951" t="str">
        <f>IF(COUNTIF('Bibliothèque transporteurs'!C:C,F951)=0,"inconnu",_xlfn.XLOOKUP(F951,'Bibliothèque transporteurs'!C:C,'Bibliothèque transporteurs'!A:A))</f>
        <v>5Y</v>
      </c>
      <c r="U951" t="str">
        <f>IF(OR(F951="6C",F951="6B"),_xlfn.XLOOKUP(E951,'Facture Chronopost'!L:L,'Facture Chronopost'!X:X),IF(OR(F951=17,F951=44),F951&amp;"_"&amp;H951,IF(COUNTIF('Bibliothèque transporteurs'!C:C,F951)=0,"inconnu",_xlfn.XLOOKUP(F951,'Bibliothèque transporteurs'!C:C,'Bibliothèque transporteurs'!B:B))))</f>
        <v>5Y</v>
      </c>
      <c r="V951" t="str">
        <f>IF(COUNTIF('Bibliothèque transporteurs'!C:C,F951)=0,"inconnu",_xlfn.XLOOKUP(F951,'Bibliothèque transporteurs'!C:C,'Bibliothèque transporteurs'!E:E))</f>
        <v>CHRONO_2SHOP</v>
      </c>
      <c r="W951">
        <f t="shared" si="94"/>
        <v>3.15</v>
      </c>
      <c r="Y951" s="118">
        <f t="shared" si="92"/>
        <v>3.15</v>
      </c>
      <c r="Z951" s="118" t="str">
        <f t="shared" si="95"/>
        <v>OK</v>
      </c>
    </row>
    <row r="952" spans="1:26" x14ac:dyDescent="0.2">
      <c r="A952" s="9">
        <f t="shared" si="90"/>
        <v>3.6042828498251636</v>
      </c>
      <c r="B952" s="9">
        <f t="shared" si="91"/>
        <v>3.1499999999999995</v>
      </c>
      <c r="C952" s="9">
        <f t="shared" si="93"/>
        <v>3.07</v>
      </c>
      <c r="D952" s="8">
        <v>6235</v>
      </c>
      <c r="E952" t="s">
        <v>3142</v>
      </c>
      <c r="F952" t="s">
        <v>189</v>
      </c>
      <c r="G952" t="s">
        <v>25</v>
      </c>
      <c r="H952" t="s">
        <v>28</v>
      </c>
      <c r="O952">
        <v>3.07</v>
      </c>
      <c r="S952">
        <f>_xlfn.XLOOKUP(E952,'Facture Chronopost'!L:L,'Facture Chronopost'!AA:AA,"")</f>
        <v>0.08</v>
      </c>
      <c r="T952" t="str">
        <f>IF(COUNTIF('Bibliothèque transporteurs'!C:C,F952)=0,"inconnu",_xlfn.XLOOKUP(F952,'Bibliothèque transporteurs'!C:C,'Bibliothèque transporteurs'!A:A))</f>
        <v>5Y</v>
      </c>
      <c r="U952" t="str">
        <f>IF(OR(F952="6C",F952="6B"),_xlfn.XLOOKUP(E952,'Facture Chronopost'!L:L,'Facture Chronopost'!X:X),IF(OR(F952=17,F952=44),F952&amp;"_"&amp;H952,IF(COUNTIF('Bibliothèque transporteurs'!C:C,F952)=0,"inconnu",_xlfn.XLOOKUP(F952,'Bibliothèque transporteurs'!C:C,'Bibliothèque transporteurs'!B:B))))</f>
        <v>5Y</v>
      </c>
      <c r="V952" t="str">
        <f>IF(COUNTIF('Bibliothèque transporteurs'!C:C,F952)=0,"inconnu",_xlfn.XLOOKUP(F952,'Bibliothèque transporteurs'!C:C,'Bibliothèque transporteurs'!E:E))</f>
        <v>CHRONO_2SHOP</v>
      </c>
      <c r="W952">
        <f t="shared" si="94"/>
        <v>3.15</v>
      </c>
      <c r="Y952" s="118">
        <f t="shared" si="92"/>
        <v>3.15</v>
      </c>
      <c r="Z952" s="118" t="str">
        <f t="shared" si="95"/>
        <v>OK</v>
      </c>
    </row>
    <row r="953" spans="1:26" x14ac:dyDescent="0.2">
      <c r="A953" s="9">
        <f t="shared" si="90"/>
        <v>3.6042828498251636</v>
      </c>
      <c r="B953" s="9">
        <f t="shared" si="91"/>
        <v>3.1499999999999995</v>
      </c>
      <c r="C953" s="9">
        <f t="shared" si="93"/>
        <v>3.07</v>
      </c>
      <c r="D953" s="8">
        <v>6235</v>
      </c>
      <c r="E953" t="s">
        <v>3144</v>
      </c>
      <c r="F953" t="s">
        <v>189</v>
      </c>
      <c r="G953" t="s">
        <v>25</v>
      </c>
      <c r="H953" t="s">
        <v>28</v>
      </c>
      <c r="O953">
        <v>3.07</v>
      </c>
      <c r="S953">
        <f>_xlfn.XLOOKUP(E953,'Facture Chronopost'!L:L,'Facture Chronopost'!AA:AA,"")</f>
        <v>0.08</v>
      </c>
      <c r="T953" t="str">
        <f>IF(COUNTIF('Bibliothèque transporteurs'!C:C,F953)=0,"inconnu",_xlfn.XLOOKUP(F953,'Bibliothèque transporteurs'!C:C,'Bibliothèque transporteurs'!A:A))</f>
        <v>5Y</v>
      </c>
      <c r="U953" t="str">
        <f>IF(OR(F953="6C",F953="6B"),_xlfn.XLOOKUP(E953,'Facture Chronopost'!L:L,'Facture Chronopost'!X:X),IF(OR(F953=17,F953=44),F953&amp;"_"&amp;H953,IF(COUNTIF('Bibliothèque transporteurs'!C:C,F953)=0,"inconnu",_xlfn.XLOOKUP(F953,'Bibliothèque transporteurs'!C:C,'Bibliothèque transporteurs'!B:B))))</f>
        <v>5Y</v>
      </c>
      <c r="V953" t="str">
        <f>IF(COUNTIF('Bibliothèque transporteurs'!C:C,F953)=0,"inconnu",_xlfn.XLOOKUP(F953,'Bibliothèque transporteurs'!C:C,'Bibliothèque transporteurs'!E:E))</f>
        <v>CHRONO_2SHOP</v>
      </c>
      <c r="W953">
        <f t="shared" si="94"/>
        <v>3.15</v>
      </c>
      <c r="Y953" s="118">
        <f t="shared" si="92"/>
        <v>3.15</v>
      </c>
      <c r="Z953" s="118" t="str">
        <f t="shared" si="95"/>
        <v>OK</v>
      </c>
    </row>
    <row r="954" spans="1:26" x14ac:dyDescent="0.2">
      <c r="A954" s="9">
        <f t="shared" si="90"/>
        <v>3.7216861999823352</v>
      </c>
      <c r="B954" s="9">
        <f t="shared" si="91"/>
        <v>3.25</v>
      </c>
      <c r="C954" s="9">
        <f t="shared" si="93"/>
        <v>3.17</v>
      </c>
      <c r="D954" s="8">
        <v>6235</v>
      </c>
      <c r="E954" t="s">
        <v>3170</v>
      </c>
      <c r="F954" t="s">
        <v>189</v>
      </c>
      <c r="G954" t="s">
        <v>25</v>
      </c>
      <c r="H954" t="s">
        <v>28</v>
      </c>
      <c r="O954">
        <v>3.17</v>
      </c>
      <c r="S954">
        <f>_xlfn.XLOOKUP(E954,'Facture Chronopost'!L:L,'Facture Chronopost'!AA:AA,"")</f>
        <v>0.08</v>
      </c>
      <c r="T954" t="str">
        <f>IF(COUNTIF('Bibliothèque transporteurs'!C:C,F954)=0,"inconnu",_xlfn.XLOOKUP(F954,'Bibliothèque transporteurs'!C:C,'Bibliothèque transporteurs'!A:A))</f>
        <v>5Y</v>
      </c>
      <c r="U954" t="str">
        <f>IF(OR(F954="6C",F954="6B"),_xlfn.XLOOKUP(E954,'Facture Chronopost'!L:L,'Facture Chronopost'!X:X),IF(OR(F954=17,F954=44),F954&amp;"_"&amp;H954,IF(COUNTIF('Bibliothèque transporteurs'!C:C,F954)=0,"inconnu",_xlfn.XLOOKUP(F954,'Bibliothèque transporteurs'!C:C,'Bibliothèque transporteurs'!B:B))))</f>
        <v>5Y</v>
      </c>
      <c r="V954" t="str">
        <f>IF(COUNTIF('Bibliothèque transporteurs'!C:C,F954)=0,"inconnu",_xlfn.XLOOKUP(F954,'Bibliothèque transporteurs'!C:C,'Bibliothèque transporteurs'!E:E))</f>
        <v>CHRONO_2SHOP</v>
      </c>
      <c r="W954">
        <f t="shared" si="94"/>
        <v>3.25</v>
      </c>
      <c r="Y954" s="118">
        <f t="shared" si="92"/>
        <v>3.25</v>
      </c>
      <c r="Z954" s="118" t="str">
        <f t="shared" si="95"/>
        <v>OK</v>
      </c>
    </row>
    <row r="955" spans="1:26" x14ac:dyDescent="0.2">
      <c r="A955" s="9">
        <f t="shared" si="90"/>
        <v>3.6042828498251636</v>
      </c>
      <c r="B955" s="9">
        <f t="shared" si="91"/>
        <v>3.1499999999999995</v>
      </c>
      <c r="C955" s="9">
        <f t="shared" si="93"/>
        <v>3.07</v>
      </c>
      <c r="D955" s="8">
        <v>6235</v>
      </c>
      <c r="E955" t="s">
        <v>3153</v>
      </c>
      <c r="F955" t="s">
        <v>189</v>
      </c>
      <c r="G955" t="s">
        <v>25</v>
      </c>
      <c r="H955" t="s">
        <v>28</v>
      </c>
      <c r="O955">
        <v>3.07</v>
      </c>
      <c r="S955">
        <f>_xlfn.XLOOKUP(E955,'Facture Chronopost'!L:L,'Facture Chronopost'!AA:AA,"")</f>
        <v>0.08</v>
      </c>
      <c r="T955" t="str">
        <f>IF(COUNTIF('Bibliothèque transporteurs'!C:C,F955)=0,"inconnu",_xlfn.XLOOKUP(F955,'Bibliothèque transporteurs'!C:C,'Bibliothèque transporteurs'!A:A))</f>
        <v>5Y</v>
      </c>
      <c r="U955" t="str">
        <f>IF(OR(F955="6C",F955="6B"),_xlfn.XLOOKUP(E955,'Facture Chronopost'!L:L,'Facture Chronopost'!X:X),IF(OR(F955=17,F955=44),F955&amp;"_"&amp;H955,IF(COUNTIF('Bibliothèque transporteurs'!C:C,F955)=0,"inconnu",_xlfn.XLOOKUP(F955,'Bibliothèque transporteurs'!C:C,'Bibliothèque transporteurs'!B:B))))</f>
        <v>5Y</v>
      </c>
      <c r="V955" t="str">
        <f>IF(COUNTIF('Bibliothèque transporteurs'!C:C,F955)=0,"inconnu",_xlfn.XLOOKUP(F955,'Bibliothèque transporteurs'!C:C,'Bibliothèque transporteurs'!E:E))</f>
        <v>CHRONO_2SHOP</v>
      </c>
      <c r="W955">
        <f t="shared" si="94"/>
        <v>3.15</v>
      </c>
      <c r="Y955" s="118">
        <f t="shared" si="92"/>
        <v>3.15</v>
      </c>
      <c r="Z955" s="118" t="str">
        <f t="shared" si="95"/>
        <v>OK</v>
      </c>
    </row>
    <row r="956" spans="1:26" x14ac:dyDescent="0.2">
      <c r="A956" s="9">
        <f t="shared" si="90"/>
        <v>3.6042828498251636</v>
      </c>
      <c r="B956" s="9">
        <f t="shared" si="91"/>
        <v>3.1499999999999995</v>
      </c>
      <c r="C956" s="9">
        <f t="shared" si="93"/>
        <v>3.07</v>
      </c>
      <c r="D956" s="8">
        <v>6235</v>
      </c>
      <c r="E956" t="s">
        <v>3148</v>
      </c>
      <c r="F956" t="s">
        <v>189</v>
      </c>
      <c r="G956" t="s">
        <v>25</v>
      </c>
      <c r="H956" t="s">
        <v>28</v>
      </c>
      <c r="O956">
        <v>3.07</v>
      </c>
      <c r="S956">
        <f>_xlfn.XLOOKUP(E956,'Facture Chronopost'!L:L,'Facture Chronopost'!AA:AA,"")</f>
        <v>0.08</v>
      </c>
      <c r="T956" t="str">
        <f>IF(COUNTIF('Bibliothèque transporteurs'!C:C,F956)=0,"inconnu",_xlfn.XLOOKUP(F956,'Bibliothèque transporteurs'!C:C,'Bibliothèque transporteurs'!A:A))</f>
        <v>5Y</v>
      </c>
      <c r="U956" t="str">
        <f>IF(OR(F956="6C",F956="6B"),_xlfn.XLOOKUP(E956,'Facture Chronopost'!L:L,'Facture Chronopost'!X:X),IF(OR(F956=17,F956=44),F956&amp;"_"&amp;H956,IF(COUNTIF('Bibliothèque transporteurs'!C:C,F956)=0,"inconnu",_xlfn.XLOOKUP(F956,'Bibliothèque transporteurs'!C:C,'Bibliothèque transporteurs'!B:B))))</f>
        <v>5Y</v>
      </c>
      <c r="V956" t="str">
        <f>IF(COUNTIF('Bibliothèque transporteurs'!C:C,F956)=0,"inconnu",_xlfn.XLOOKUP(F956,'Bibliothèque transporteurs'!C:C,'Bibliothèque transporteurs'!E:E))</f>
        <v>CHRONO_2SHOP</v>
      </c>
      <c r="W956">
        <f t="shared" si="94"/>
        <v>3.15</v>
      </c>
      <c r="Y956" s="118">
        <f t="shared" si="92"/>
        <v>3.15</v>
      </c>
      <c r="Z956" s="118" t="str">
        <f t="shared" si="95"/>
        <v>OK</v>
      </c>
    </row>
    <row r="957" spans="1:26" x14ac:dyDescent="0.2">
      <c r="A957" s="9">
        <f t="shared" si="90"/>
        <v>6.0697532031257646</v>
      </c>
      <c r="B957" s="9">
        <f t="shared" si="91"/>
        <v>5.25</v>
      </c>
      <c r="C957" s="9">
        <f t="shared" si="93"/>
        <v>5.17</v>
      </c>
      <c r="D957" s="8">
        <v>6235</v>
      </c>
      <c r="E957" t="s">
        <v>3173</v>
      </c>
      <c r="F957" t="s">
        <v>189</v>
      </c>
      <c r="G957" t="s">
        <v>25</v>
      </c>
      <c r="H957" t="s">
        <v>28</v>
      </c>
      <c r="O957">
        <v>5.17</v>
      </c>
      <c r="S957">
        <f>_xlfn.XLOOKUP(E957,'Facture Chronopost'!L:L,'Facture Chronopost'!AA:AA,"")</f>
        <v>0.08</v>
      </c>
      <c r="T957" t="str">
        <f>IF(COUNTIF('Bibliothèque transporteurs'!C:C,F957)=0,"inconnu",_xlfn.XLOOKUP(F957,'Bibliothèque transporteurs'!C:C,'Bibliothèque transporteurs'!A:A))</f>
        <v>5Y</v>
      </c>
      <c r="U957" t="str">
        <f>IF(OR(F957="6C",F957="6B"),_xlfn.XLOOKUP(E957,'Facture Chronopost'!L:L,'Facture Chronopost'!X:X),IF(OR(F957=17,F957=44),F957&amp;"_"&amp;H957,IF(COUNTIF('Bibliothèque transporteurs'!C:C,F957)=0,"inconnu",_xlfn.XLOOKUP(F957,'Bibliothèque transporteurs'!C:C,'Bibliothèque transporteurs'!B:B))))</f>
        <v>5Y</v>
      </c>
      <c r="V957" t="str">
        <f>IF(COUNTIF('Bibliothèque transporteurs'!C:C,F957)=0,"inconnu",_xlfn.XLOOKUP(F957,'Bibliothèque transporteurs'!C:C,'Bibliothèque transporteurs'!E:E))</f>
        <v>CHRONO_2SHOP</v>
      </c>
      <c r="W957">
        <f t="shared" si="94"/>
        <v>5.25</v>
      </c>
      <c r="Y957" s="118">
        <f t="shared" si="92"/>
        <v>5.25</v>
      </c>
      <c r="Z957" s="118" t="str">
        <f t="shared" si="95"/>
        <v>OK</v>
      </c>
    </row>
    <row r="958" spans="1:26" x14ac:dyDescent="0.2">
      <c r="A958" s="9">
        <f t="shared" si="90"/>
        <v>3.6042828498251636</v>
      </c>
      <c r="B958" s="9">
        <f t="shared" si="91"/>
        <v>3.1499999999999995</v>
      </c>
      <c r="C958" s="9">
        <f t="shared" si="93"/>
        <v>3.07</v>
      </c>
      <c r="D958" s="8">
        <v>6235</v>
      </c>
      <c r="E958" t="s">
        <v>3168</v>
      </c>
      <c r="F958" t="s">
        <v>189</v>
      </c>
      <c r="G958" t="s">
        <v>25</v>
      </c>
      <c r="H958" t="s">
        <v>28</v>
      </c>
      <c r="O958">
        <v>3.07</v>
      </c>
      <c r="S958">
        <f>_xlfn.XLOOKUP(E958,'Facture Chronopost'!L:L,'Facture Chronopost'!AA:AA,"")</f>
        <v>0.08</v>
      </c>
      <c r="T958" t="str">
        <f>IF(COUNTIF('Bibliothèque transporteurs'!C:C,F958)=0,"inconnu",_xlfn.XLOOKUP(F958,'Bibliothèque transporteurs'!C:C,'Bibliothèque transporteurs'!A:A))</f>
        <v>5Y</v>
      </c>
      <c r="U958" t="str">
        <f>IF(OR(F958="6C",F958="6B"),_xlfn.XLOOKUP(E958,'Facture Chronopost'!L:L,'Facture Chronopost'!X:X),IF(OR(F958=17,F958=44),F958&amp;"_"&amp;H958,IF(COUNTIF('Bibliothèque transporteurs'!C:C,F958)=0,"inconnu",_xlfn.XLOOKUP(F958,'Bibliothèque transporteurs'!C:C,'Bibliothèque transporteurs'!B:B))))</f>
        <v>5Y</v>
      </c>
      <c r="V958" t="str">
        <f>IF(COUNTIF('Bibliothèque transporteurs'!C:C,F958)=0,"inconnu",_xlfn.XLOOKUP(F958,'Bibliothèque transporteurs'!C:C,'Bibliothèque transporteurs'!E:E))</f>
        <v>CHRONO_2SHOP</v>
      </c>
      <c r="W958">
        <f t="shared" si="94"/>
        <v>3.15</v>
      </c>
      <c r="Y958" s="118">
        <f t="shared" si="92"/>
        <v>3.15</v>
      </c>
      <c r="Z958" s="118" t="str">
        <f t="shared" si="95"/>
        <v>OK</v>
      </c>
    </row>
    <row r="959" spans="1:26" x14ac:dyDescent="0.2">
      <c r="A959" s="9">
        <f t="shared" si="90"/>
        <v>3.7216861999823352</v>
      </c>
      <c r="B959" s="9">
        <f t="shared" si="91"/>
        <v>3.25</v>
      </c>
      <c r="C959" s="9">
        <f t="shared" si="93"/>
        <v>3.17</v>
      </c>
      <c r="D959" s="8">
        <v>6235</v>
      </c>
      <c r="E959" t="s">
        <v>3166</v>
      </c>
      <c r="F959" t="s">
        <v>189</v>
      </c>
      <c r="G959" t="s">
        <v>25</v>
      </c>
      <c r="H959" t="s">
        <v>28</v>
      </c>
      <c r="O959">
        <v>3.17</v>
      </c>
      <c r="S959">
        <f>_xlfn.XLOOKUP(E959,'Facture Chronopost'!L:L,'Facture Chronopost'!AA:AA,"")</f>
        <v>0.08</v>
      </c>
      <c r="T959" t="str">
        <f>IF(COUNTIF('Bibliothèque transporteurs'!C:C,F959)=0,"inconnu",_xlfn.XLOOKUP(F959,'Bibliothèque transporteurs'!C:C,'Bibliothèque transporteurs'!A:A))</f>
        <v>5Y</v>
      </c>
      <c r="U959" t="str">
        <f>IF(OR(F959="6C",F959="6B"),_xlfn.XLOOKUP(E959,'Facture Chronopost'!L:L,'Facture Chronopost'!X:X),IF(OR(F959=17,F959=44),F959&amp;"_"&amp;H959,IF(COUNTIF('Bibliothèque transporteurs'!C:C,F959)=0,"inconnu",_xlfn.XLOOKUP(F959,'Bibliothèque transporteurs'!C:C,'Bibliothèque transporteurs'!B:B))))</f>
        <v>5Y</v>
      </c>
      <c r="V959" t="str">
        <f>IF(COUNTIF('Bibliothèque transporteurs'!C:C,F959)=0,"inconnu",_xlfn.XLOOKUP(F959,'Bibliothèque transporteurs'!C:C,'Bibliothèque transporteurs'!E:E))</f>
        <v>CHRONO_2SHOP</v>
      </c>
      <c r="W959">
        <f t="shared" si="94"/>
        <v>3.25</v>
      </c>
      <c r="Y959" s="118">
        <f t="shared" si="92"/>
        <v>3.25</v>
      </c>
      <c r="Z959" s="118" t="str">
        <f t="shared" si="95"/>
        <v>OK</v>
      </c>
    </row>
    <row r="960" spans="1:26" x14ac:dyDescent="0.2">
      <c r="A960" s="9">
        <f t="shared" si="90"/>
        <v>3.6042828498251636</v>
      </c>
      <c r="B960" s="9">
        <f t="shared" si="91"/>
        <v>3.1499999999999995</v>
      </c>
      <c r="C960" s="9">
        <f t="shared" si="93"/>
        <v>3.07</v>
      </c>
      <c r="D960" s="8">
        <v>6235</v>
      </c>
      <c r="E960" t="s">
        <v>3158</v>
      </c>
      <c r="F960" t="s">
        <v>189</v>
      </c>
      <c r="G960" t="s">
        <v>25</v>
      </c>
      <c r="H960" t="s">
        <v>28</v>
      </c>
      <c r="O960">
        <v>3.07</v>
      </c>
      <c r="S960">
        <f>_xlfn.XLOOKUP(E960,'Facture Chronopost'!L:L,'Facture Chronopost'!AA:AA,"")</f>
        <v>0.08</v>
      </c>
      <c r="T960" t="str">
        <f>IF(COUNTIF('Bibliothèque transporteurs'!C:C,F960)=0,"inconnu",_xlfn.XLOOKUP(F960,'Bibliothèque transporteurs'!C:C,'Bibliothèque transporteurs'!A:A))</f>
        <v>5Y</v>
      </c>
      <c r="U960" t="str">
        <f>IF(OR(F960="6C",F960="6B"),_xlfn.XLOOKUP(E960,'Facture Chronopost'!L:L,'Facture Chronopost'!X:X),IF(OR(F960=17,F960=44),F960&amp;"_"&amp;H960,IF(COUNTIF('Bibliothèque transporteurs'!C:C,F960)=0,"inconnu",_xlfn.XLOOKUP(F960,'Bibliothèque transporteurs'!C:C,'Bibliothèque transporteurs'!B:B))))</f>
        <v>5Y</v>
      </c>
      <c r="V960" t="str">
        <f>IF(COUNTIF('Bibliothèque transporteurs'!C:C,F960)=0,"inconnu",_xlfn.XLOOKUP(F960,'Bibliothèque transporteurs'!C:C,'Bibliothèque transporteurs'!E:E))</f>
        <v>CHRONO_2SHOP</v>
      </c>
      <c r="W960">
        <f t="shared" si="94"/>
        <v>3.15</v>
      </c>
      <c r="Y960" s="118">
        <f t="shared" si="92"/>
        <v>3.15</v>
      </c>
      <c r="Z960" s="118" t="str">
        <f t="shared" si="95"/>
        <v>OK</v>
      </c>
    </row>
    <row r="961" spans="1:26" x14ac:dyDescent="0.2">
      <c r="A961" s="9">
        <f t="shared" si="90"/>
        <v>3.7216861999823352</v>
      </c>
      <c r="B961" s="9">
        <f t="shared" si="91"/>
        <v>3.25</v>
      </c>
      <c r="C961" s="9">
        <f t="shared" si="93"/>
        <v>3.17</v>
      </c>
      <c r="D961" s="8">
        <v>6235</v>
      </c>
      <c r="E961" t="s">
        <v>3175</v>
      </c>
      <c r="F961" t="s">
        <v>189</v>
      </c>
      <c r="G961" t="s">
        <v>25</v>
      </c>
      <c r="H961" t="s">
        <v>28</v>
      </c>
      <c r="O961">
        <v>3.17</v>
      </c>
      <c r="S961">
        <f>_xlfn.XLOOKUP(E961,'Facture Chronopost'!L:L,'Facture Chronopost'!AA:AA,"")</f>
        <v>0.08</v>
      </c>
      <c r="T961" t="str">
        <f>IF(COUNTIF('Bibliothèque transporteurs'!C:C,F961)=0,"inconnu",_xlfn.XLOOKUP(F961,'Bibliothèque transporteurs'!C:C,'Bibliothèque transporteurs'!A:A))</f>
        <v>5Y</v>
      </c>
      <c r="U961" t="str">
        <f>IF(OR(F961="6C",F961="6B"),_xlfn.XLOOKUP(E961,'Facture Chronopost'!L:L,'Facture Chronopost'!X:X),IF(OR(F961=17,F961=44),F961&amp;"_"&amp;H961,IF(COUNTIF('Bibliothèque transporteurs'!C:C,F961)=0,"inconnu",_xlfn.XLOOKUP(F961,'Bibliothèque transporteurs'!C:C,'Bibliothèque transporteurs'!B:B))))</f>
        <v>5Y</v>
      </c>
      <c r="V961" t="str">
        <f>IF(COUNTIF('Bibliothèque transporteurs'!C:C,F961)=0,"inconnu",_xlfn.XLOOKUP(F961,'Bibliothèque transporteurs'!C:C,'Bibliothèque transporteurs'!E:E))</f>
        <v>CHRONO_2SHOP</v>
      </c>
      <c r="W961">
        <f t="shared" si="94"/>
        <v>3.25</v>
      </c>
      <c r="Y961" s="118">
        <f t="shared" si="92"/>
        <v>3.25</v>
      </c>
      <c r="Z961" s="118" t="str">
        <f t="shared" si="95"/>
        <v>OK</v>
      </c>
    </row>
    <row r="962" spans="1:26" x14ac:dyDescent="0.2">
      <c r="A962" s="9">
        <f t="shared" si="90"/>
        <v>3.6042828498251636</v>
      </c>
      <c r="B962" s="9">
        <f t="shared" si="91"/>
        <v>3.1499999999999995</v>
      </c>
      <c r="C962" s="9">
        <f t="shared" si="93"/>
        <v>3.07</v>
      </c>
      <c r="D962" s="8">
        <v>6235</v>
      </c>
      <c r="E962" t="s">
        <v>3150</v>
      </c>
      <c r="F962" t="s">
        <v>189</v>
      </c>
      <c r="G962" t="s">
        <v>25</v>
      </c>
      <c r="H962" t="s">
        <v>28</v>
      </c>
      <c r="O962">
        <v>3.07</v>
      </c>
      <c r="S962">
        <f>_xlfn.XLOOKUP(E962,'Facture Chronopost'!L:L,'Facture Chronopost'!AA:AA,"")</f>
        <v>0.08</v>
      </c>
      <c r="T962" t="str">
        <f>IF(COUNTIF('Bibliothèque transporteurs'!C:C,F962)=0,"inconnu",_xlfn.XLOOKUP(F962,'Bibliothèque transporteurs'!C:C,'Bibliothèque transporteurs'!A:A))</f>
        <v>5Y</v>
      </c>
      <c r="U962" t="str">
        <f>IF(OR(F962="6C",F962="6B"),_xlfn.XLOOKUP(E962,'Facture Chronopost'!L:L,'Facture Chronopost'!X:X),IF(OR(F962=17,F962=44),F962&amp;"_"&amp;H962,IF(COUNTIF('Bibliothèque transporteurs'!C:C,F962)=0,"inconnu",_xlfn.XLOOKUP(F962,'Bibliothèque transporteurs'!C:C,'Bibliothèque transporteurs'!B:B))))</f>
        <v>5Y</v>
      </c>
      <c r="V962" t="str">
        <f>IF(COUNTIF('Bibliothèque transporteurs'!C:C,F962)=0,"inconnu",_xlfn.XLOOKUP(F962,'Bibliothèque transporteurs'!C:C,'Bibliothèque transporteurs'!E:E))</f>
        <v>CHRONO_2SHOP</v>
      </c>
      <c r="W962">
        <f t="shared" si="94"/>
        <v>3.15</v>
      </c>
      <c r="Y962" s="118">
        <f t="shared" si="92"/>
        <v>3.15</v>
      </c>
      <c r="Z962" s="118" t="str">
        <f t="shared" si="95"/>
        <v>OK</v>
      </c>
    </row>
    <row r="963" spans="1:26" x14ac:dyDescent="0.2">
      <c r="A963" s="9">
        <f t="shared" si="90"/>
        <v>3.7216861999823352</v>
      </c>
      <c r="B963" s="9">
        <f t="shared" si="91"/>
        <v>3.25</v>
      </c>
      <c r="C963" s="9">
        <f t="shared" si="93"/>
        <v>3.17</v>
      </c>
      <c r="D963" s="8">
        <v>6235</v>
      </c>
      <c r="E963" t="s">
        <v>3161</v>
      </c>
      <c r="F963" t="s">
        <v>189</v>
      </c>
      <c r="G963" t="s">
        <v>25</v>
      </c>
      <c r="H963" t="s">
        <v>28</v>
      </c>
      <c r="O963">
        <v>3.17</v>
      </c>
      <c r="S963">
        <f>_xlfn.XLOOKUP(E963,'Facture Chronopost'!L:L,'Facture Chronopost'!AA:AA,"")</f>
        <v>0.08</v>
      </c>
      <c r="T963" t="str">
        <f>IF(COUNTIF('Bibliothèque transporteurs'!C:C,F963)=0,"inconnu",_xlfn.XLOOKUP(F963,'Bibliothèque transporteurs'!C:C,'Bibliothèque transporteurs'!A:A))</f>
        <v>5Y</v>
      </c>
      <c r="U963" t="str">
        <f>IF(OR(F963="6C",F963="6B"),_xlfn.XLOOKUP(E963,'Facture Chronopost'!L:L,'Facture Chronopost'!X:X),IF(OR(F963=17,F963=44),F963&amp;"_"&amp;H963,IF(COUNTIF('Bibliothèque transporteurs'!C:C,F963)=0,"inconnu",_xlfn.XLOOKUP(F963,'Bibliothèque transporteurs'!C:C,'Bibliothèque transporteurs'!B:B))))</f>
        <v>5Y</v>
      </c>
      <c r="V963" t="str">
        <f>IF(COUNTIF('Bibliothèque transporteurs'!C:C,F963)=0,"inconnu",_xlfn.XLOOKUP(F963,'Bibliothèque transporteurs'!C:C,'Bibliothèque transporteurs'!E:E))</f>
        <v>CHRONO_2SHOP</v>
      </c>
      <c r="W963">
        <f t="shared" si="94"/>
        <v>3.25</v>
      </c>
      <c r="Y963" s="118">
        <f t="shared" si="92"/>
        <v>3.25</v>
      </c>
      <c r="Z963" s="118" t="str">
        <f t="shared" si="95"/>
        <v>OK</v>
      </c>
    </row>
    <row r="964" spans="1:26" x14ac:dyDescent="0.2">
      <c r="A964" s="9">
        <f t="shared" si="90"/>
        <v>3.6042828498251636</v>
      </c>
      <c r="B964" s="9">
        <f t="shared" si="91"/>
        <v>3.1499999999999995</v>
      </c>
      <c r="C964" s="9">
        <f t="shared" si="93"/>
        <v>3.07</v>
      </c>
      <c r="D964" s="8">
        <v>6235</v>
      </c>
      <c r="E964" t="s">
        <v>3155</v>
      </c>
      <c r="F964" t="s">
        <v>189</v>
      </c>
      <c r="G964" t="s">
        <v>25</v>
      </c>
      <c r="H964" t="s">
        <v>28</v>
      </c>
      <c r="O964">
        <v>3.07</v>
      </c>
      <c r="S964">
        <f>_xlfn.XLOOKUP(E964,'Facture Chronopost'!L:L,'Facture Chronopost'!AA:AA,"")</f>
        <v>0.08</v>
      </c>
      <c r="T964" t="str">
        <f>IF(COUNTIF('Bibliothèque transporteurs'!C:C,F964)=0,"inconnu",_xlfn.XLOOKUP(F964,'Bibliothèque transporteurs'!C:C,'Bibliothèque transporteurs'!A:A))</f>
        <v>5Y</v>
      </c>
      <c r="U964" t="str">
        <f>IF(OR(F964="6C",F964="6B"),_xlfn.XLOOKUP(E964,'Facture Chronopost'!L:L,'Facture Chronopost'!X:X),IF(OR(F964=17,F964=44),F964&amp;"_"&amp;H964,IF(COUNTIF('Bibliothèque transporteurs'!C:C,F964)=0,"inconnu",_xlfn.XLOOKUP(F964,'Bibliothèque transporteurs'!C:C,'Bibliothèque transporteurs'!B:B))))</f>
        <v>5Y</v>
      </c>
      <c r="V964" t="str">
        <f>IF(COUNTIF('Bibliothèque transporteurs'!C:C,F964)=0,"inconnu",_xlfn.XLOOKUP(F964,'Bibliothèque transporteurs'!C:C,'Bibliothèque transporteurs'!E:E))</f>
        <v>CHRONO_2SHOP</v>
      </c>
      <c r="W964">
        <f t="shared" si="94"/>
        <v>3.15</v>
      </c>
      <c r="Y964" s="118">
        <f t="shared" si="92"/>
        <v>3.15</v>
      </c>
      <c r="Z964" s="118" t="str">
        <f t="shared" si="95"/>
        <v>OK</v>
      </c>
    </row>
    <row r="965" spans="1:26" x14ac:dyDescent="0.2">
      <c r="A965" s="9">
        <f t="shared" si="90"/>
        <v>3.6042828498251636</v>
      </c>
      <c r="B965" s="9">
        <f t="shared" si="91"/>
        <v>3.1499999999999995</v>
      </c>
      <c r="C965" s="9">
        <f t="shared" si="93"/>
        <v>3.07</v>
      </c>
      <c r="D965" s="8">
        <v>6235</v>
      </c>
      <c r="E965" t="s">
        <v>3164</v>
      </c>
      <c r="F965" t="s">
        <v>189</v>
      </c>
      <c r="G965" t="s">
        <v>25</v>
      </c>
      <c r="H965" t="s">
        <v>28</v>
      </c>
      <c r="O965">
        <v>3.07</v>
      </c>
      <c r="S965">
        <f>_xlfn.XLOOKUP(E965,'Facture Chronopost'!L:L,'Facture Chronopost'!AA:AA,"")</f>
        <v>0.08</v>
      </c>
      <c r="T965" t="str">
        <f>IF(COUNTIF('Bibliothèque transporteurs'!C:C,F965)=0,"inconnu",_xlfn.XLOOKUP(F965,'Bibliothèque transporteurs'!C:C,'Bibliothèque transporteurs'!A:A))</f>
        <v>5Y</v>
      </c>
      <c r="U965" t="str">
        <f>IF(OR(F965="6C",F965="6B"),_xlfn.XLOOKUP(E965,'Facture Chronopost'!L:L,'Facture Chronopost'!X:X),IF(OR(F965=17,F965=44),F965&amp;"_"&amp;H965,IF(COUNTIF('Bibliothèque transporteurs'!C:C,F965)=0,"inconnu",_xlfn.XLOOKUP(F965,'Bibliothèque transporteurs'!C:C,'Bibliothèque transporteurs'!B:B))))</f>
        <v>5Y</v>
      </c>
      <c r="V965" t="str">
        <f>IF(COUNTIF('Bibliothèque transporteurs'!C:C,F965)=0,"inconnu",_xlfn.XLOOKUP(F965,'Bibliothèque transporteurs'!C:C,'Bibliothèque transporteurs'!E:E))</f>
        <v>CHRONO_2SHOP</v>
      </c>
      <c r="W965">
        <f t="shared" si="94"/>
        <v>3.15</v>
      </c>
      <c r="Y965" s="118">
        <f t="shared" si="92"/>
        <v>3.15</v>
      </c>
      <c r="Z965" s="118" t="str">
        <f t="shared" si="95"/>
        <v>OK</v>
      </c>
    </row>
    <row r="966" spans="1:26" x14ac:dyDescent="0.2">
      <c r="A966" s="9">
        <f t="shared" si="90"/>
        <v>4.097376920485285</v>
      </c>
      <c r="B966" s="9">
        <f t="shared" si="91"/>
        <v>3.5700000000000007</v>
      </c>
      <c r="C966" s="9">
        <f t="shared" si="93"/>
        <v>3.49</v>
      </c>
      <c r="D966" s="8">
        <v>6235</v>
      </c>
      <c r="E966" t="s">
        <v>3178</v>
      </c>
      <c r="F966" t="s">
        <v>189</v>
      </c>
      <c r="G966" t="s">
        <v>25</v>
      </c>
      <c r="H966" t="s">
        <v>28</v>
      </c>
      <c r="O966">
        <v>3.49</v>
      </c>
      <c r="S966">
        <f>_xlfn.XLOOKUP(E966,'Facture Chronopost'!L:L,'Facture Chronopost'!AA:AA,"")</f>
        <v>0.08</v>
      </c>
      <c r="T966" t="str">
        <f>IF(COUNTIF('Bibliothèque transporteurs'!C:C,F966)=0,"inconnu",_xlfn.XLOOKUP(F966,'Bibliothèque transporteurs'!C:C,'Bibliothèque transporteurs'!A:A))</f>
        <v>5Y</v>
      </c>
      <c r="U966" t="str">
        <f>IF(OR(F966="6C",F966="6B"),_xlfn.XLOOKUP(E966,'Facture Chronopost'!L:L,'Facture Chronopost'!X:X),IF(OR(F966=17,F966=44),F966&amp;"_"&amp;H966,IF(COUNTIF('Bibliothèque transporteurs'!C:C,F966)=0,"inconnu",_xlfn.XLOOKUP(F966,'Bibliothèque transporteurs'!C:C,'Bibliothèque transporteurs'!B:B))))</f>
        <v>5Y</v>
      </c>
      <c r="V966" t="str">
        <f>IF(COUNTIF('Bibliothèque transporteurs'!C:C,F966)=0,"inconnu",_xlfn.XLOOKUP(F966,'Bibliothèque transporteurs'!C:C,'Bibliothèque transporteurs'!E:E))</f>
        <v>CHRONO_2SHOP</v>
      </c>
      <c r="W966">
        <f t="shared" si="94"/>
        <v>3.57</v>
      </c>
      <c r="Y966" s="118">
        <f t="shared" si="92"/>
        <v>3.57</v>
      </c>
      <c r="Z966" s="118" t="str">
        <f t="shared" si="95"/>
        <v>OK</v>
      </c>
    </row>
    <row r="967" spans="1:26" x14ac:dyDescent="0.2">
      <c r="A967" s="9">
        <f t="shared" si="90"/>
        <v>3.7216861999823352</v>
      </c>
      <c r="B967" s="9">
        <f t="shared" si="91"/>
        <v>3.25</v>
      </c>
      <c r="C967" s="9">
        <f t="shared" si="93"/>
        <v>3.17</v>
      </c>
      <c r="D967" s="8">
        <v>6235</v>
      </c>
      <c r="E967" t="s">
        <v>3180</v>
      </c>
      <c r="F967" t="s">
        <v>189</v>
      </c>
      <c r="G967" t="s">
        <v>25</v>
      </c>
      <c r="H967" t="s">
        <v>28</v>
      </c>
      <c r="O967">
        <v>3.17</v>
      </c>
      <c r="S967">
        <f>_xlfn.XLOOKUP(E967,'Facture Chronopost'!L:L,'Facture Chronopost'!AA:AA,"")</f>
        <v>0.08</v>
      </c>
      <c r="T967" t="str">
        <f>IF(COUNTIF('Bibliothèque transporteurs'!C:C,F967)=0,"inconnu",_xlfn.XLOOKUP(F967,'Bibliothèque transporteurs'!C:C,'Bibliothèque transporteurs'!A:A))</f>
        <v>5Y</v>
      </c>
      <c r="U967" t="str">
        <f>IF(OR(F967="6C",F967="6B"),_xlfn.XLOOKUP(E967,'Facture Chronopost'!L:L,'Facture Chronopost'!X:X),IF(OR(F967=17,F967=44),F967&amp;"_"&amp;H967,IF(COUNTIF('Bibliothèque transporteurs'!C:C,F967)=0,"inconnu",_xlfn.XLOOKUP(F967,'Bibliothèque transporteurs'!C:C,'Bibliothèque transporteurs'!B:B))))</f>
        <v>5Y</v>
      </c>
      <c r="V967" t="str">
        <f>IF(COUNTIF('Bibliothèque transporteurs'!C:C,F967)=0,"inconnu",_xlfn.XLOOKUP(F967,'Bibliothèque transporteurs'!C:C,'Bibliothèque transporteurs'!E:E))</f>
        <v>CHRONO_2SHOP</v>
      </c>
      <c r="W967">
        <f t="shared" si="94"/>
        <v>3.25</v>
      </c>
      <c r="Y967" s="118">
        <f t="shared" si="92"/>
        <v>3.25</v>
      </c>
      <c r="Z967" s="118" t="str">
        <f t="shared" si="95"/>
        <v>OK</v>
      </c>
    </row>
    <row r="968" spans="1:26" x14ac:dyDescent="0.2">
      <c r="A968" s="9">
        <f t="shared" si="90"/>
        <v>3.6042828498251636</v>
      </c>
      <c r="B968" s="9">
        <f t="shared" si="91"/>
        <v>3.1499999999999995</v>
      </c>
      <c r="C968" s="9">
        <f t="shared" si="93"/>
        <v>3.07</v>
      </c>
      <c r="D968" s="8">
        <v>6235</v>
      </c>
      <c r="E968" t="s">
        <v>3187</v>
      </c>
      <c r="F968" t="s">
        <v>189</v>
      </c>
      <c r="G968" t="s">
        <v>25</v>
      </c>
      <c r="H968" t="s">
        <v>182</v>
      </c>
      <c r="O968">
        <v>3.07</v>
      </c>
      <c r="S968">
        <f>_xlfn.XLOOKUP(E968,'Facture Chronopost'!L:L,'Facture Chronopost'!AA:AA,"")</f>
        <v>0.08</v>
      </c>
      <c r="T968" t="str">
        <f>IF(COUNTIF('Bibliothèque transporteurs'!C:C,F968)=0,"inconnu",_xlfn.XLOOKUP(F968,'Bibliothèque transporteurs'!C:C,'Bibliothèque transporteurs'!A:A))</f>
        <v>5Y</v>
      </c>
      <c r="U968" t="str">
        <f>IF(OR(F968="6C",F968="6B"),_xlfn.XLOOKUP(E968,'Facture Chronopost'!L:L,'Facture Chronopost'!X:X),IF(OR(F968=17,F968=44),F968&amp;"_"&amp;H968,IF(COUNTIF('Bibliothèque transporteurs'!C:C,F968)=0,"inconnu",_xlfn.XLOOKUP(F968,'Bibliothèque transporteurs'!C:C,'Bibliothèque transporteurs'!B:B))))</f>
        <v>5Y</v>
      </c>
      <c r="V968" t="str">
        <f>IF(COUNTIF('Bibliothèque transporteurs'!C:C,F968)=0,"inconnu",_xlfn.XLOOKUP(F968,'Bibliothèque transporteurs'!C:C,'Bibliothèque transporteurs'!E:E))</f>
        <v>CHRONO_2SHOP</v>
      </c>
      <c r="W968">
        <f t="shared" si="94"/>
        <v>3.15</v>
      </c>
      <c r="Y968" s="118">
        <f t="shared" si="92"/>
        <v>3.15</v>
      </c>
      <c r="Z968" s="118" t="str">
        <f t="shared" si="95"/>
        <v>OK</v>
      </c>
    </row>
    <row r="969" spans="1:26" x14ac:dyDescent="0.2">
      <c r="A969" s="9">
        <f t="shared" si="90"/>
        <v>3.6042828498251636</v>
      </c>
      <c r="B969" s="9">
        <f t="shared" si="91"/>
        <v>3.1499999999999995</v>
      </c>
      <c r="C969" s="9">
        <f t="shared" si="93"/>
        <v>3.07</v>
      </c>
      <c r="D969" s="8">
        <v>6235</v>
      </c>
      <c r="E969" t="s">
        <v>3195</v>
      </c>
      <c r="F969" t="s">
        <v>189</v>
      </c>
      <c r="G969" t="s">
        <v>25</v>
      </c>
      <c r="H969" t="s">
        <v>28</v>
      </c>
      <c r="O969">
        <v>3.07</v>
      </c>
      <c r="S969">
        <f>_xlfn.XLOOKUP(E969,'Facture Chronopost'!L:L,'Facture Chronopost'!AA:AA,"")</f>
        <v>0.08</v>
      </c>
      <c r="T969" t="str">
        <f>IF(COUNTIF('Bibliothèque transporteurs'!C:C,F969)=0,"inconnu",_xlfn.XLOOKUP(F969,'Bibliothèque transporteurs'!C:C,'Bibliothèque transporteurs'!A:A))</f>
        <v>5Y</v>
      </c>
      <c r="U969" t="str">
        <f>IF(OR(F969="6C",F969="6B"),_xlfn.XLOOKUP(E969,'Facture Chronopost'!L:L,'Facture Chronopost'!X:X),IF(OR(F969=17,F969=44),F969&amp;"_"&amp;H969,IF(COUNTIF('Bibliothèque transporteurs'!C:C,F969)=0,"inconnu",_xlfn.XLOOKUP(F969,'Bibliothèque transporteurs'!C:C,'Bibliothèque transporteurs'!B:B))))</f>
        <v>5Y</v>
      </c>
      <c r="V969" t="str">
        <f>IF(COUNTIF('Bibliothèque transporteurs'!C:C,F969)=0,"inconnu",_xlfn.XLOOKUP(F969,'Bibliothèque transporteurs'!C:C,'Bibliothèque transporteurs'!E:E))</f>
        <v>CHRONO_2SHOP</v>
      </c>
      <c r="W969">
        <f t="shared" si="94"/>
        <v>3.15</v>
      </c>
      <c r="Y969" s="118">
        <f t="shared" si="92"/>
        <v>3.15</v>
      </c>
      <c r="Z969" s="118" t="str">
        <f t="shared" si="95"/>
        <v>OK</v>
      </c>
    </row>
    <row r="970" spans="1:26" x14ac:dyDescent="0.2">
      <c r="A970" s="9">
        <f t="shared" si="90"/>
        <v>3.6042828498251636</v>
      </c>
      <c r="B970" s="9">
        <f t="shared" si="91"/>
        <v>3.1499999999999995</v>
      </c>
      <c r="C970" s="9">
        <f t="shared" si="93"/>
        <v>3.07</v>
      </c>
      <c r="D970" s="8">
        <v>6235</v>
      </c>
      <c r="E970" t="s">
        <v>3201</v>
      </c>
      <c r="F970" t="s">
        <v>189</v>
      </c>
      <c r="G970" t="s">
        <v>25</v>
      </c>
      <c r="H970" t="s">
        <v>28</v>
      </c>
      <c r="O970">
        <v>3.07</v>
      </c>
      <c r="S970">
        <f>_xlfn.XLOOKUP(E970,'Facture Chronopost'!L:L,'Facture Chronopost'!AA:AA,"")</f>
        <v>0.08</v>
      </c>
      <c r="T970" t="str">
        <f>IF(COUNTIF('Bibliothèque transporteurs'!C:C,F970)=0,"inconnu",_xlfn.XLOOKUP(F970,'Bibliothèque transporteurs'!C:C,'Bibliothèque transporteurs'!A:A))</f>
        <v>5Y</v>
      </c>
      <c r="U970" t="str">
        <f>IF(OR(F970="6C",F970="6B"),_xlfn.XLOOKUP(E970,'Facture Chronopost'!L:L,'Facture Chronopost'!X:X),IF(OR(F970=17,F970=44),F970&amp;"_"&amp;H970,IF(COUNTIF('Bibliothèque transporteurs'!C:C,F970)=0,"inconnu",_xlfn.XLOOKUP(F970,'Bibliothèque transporteurs'!C:C,'Bibliothèque transporteurs'!B:B))))</f>
        <v>5Y</v>
      </c>
      <c r="V970" t="str">
        <f>IF(COUNTIF('Bibliothèque transporteurs'!C:C,F970)=0,"inconnu",_xlfn.XLOOKUP(F970,'Bibliothèque transporteurs'!C:C,'Bibliothèque transporteurs'!E:E))</f>
        <v>CHRONO_2SHOP</v>
      </c>
      <c r="W970">
        <f t="shared" si="94"/>
        <v>3.15</v>
      </c>
      <c r="Y970" s="118">
        <f t="shared" si="92"/>
        <v>3.15</v>
      </c>
      <c r="Z970" s="118" t="str">
        <f t="shared" si="95"/>
        <v>OK</v>
      </c>
    </row>
    <row r="971" spans="1:26" x14ac:dyDescent="0.2">
      <c r="A971" s="9">
        <f t="shared" ref="A971:A1034" si="96">C971/SUM(C:C)*(SUM(C:C)+$X$2)</f>
        <v>3.6042828498251636</v>
      </c>
      <c r="B971" s="9">
        <f t="shared" ref="B971:B1034" si="97">C971/SUM(C:C)*(SUM(C:C)+SUM($N$3:$O$7))+S971</f>
        <v>3.1499999999999995</v>
      </c>
      <c r="C971" s="9">
        <f t="shared" si="93"/>
        <v>3.07</v>
      </c>
      <c r="D971" s="8">
        <v>6235</v>
      </c>
      <c r="E971" t="s">
        <v>3213</v>
      </c>
      <c r="F971" t="s">
        <v>189</v>
      </c>
      <c r="G971" t="s">
        <v>25</v>
      </c>
      <c r="H971" t="s">
        <v>28</v>
      </c>
      <c r="O971">
        <v>3.07</v>
      </c>
      <c r="S971">
        <f>_xlfn.XLOOKUP(E971,'Facture Chronopost'!L:L,'Facture Chronopost'!AA:AA,"")</f>
        <v>0.08</v>
      </c>
      <c r="T971" t="str">
        <f>IF(COUNTIF('Bibliothèque transporteurs'!C:C,F971)=0,"inconnu",_xlfn.XLOOKUP(F971,'Bibliothèque transporteurs'!C:C,'Bibliothèque transporteurs'!A:A))</f>
        <v>5Y</v>
      </c>
      <c r="U971" t="str">
        <f>IF(OR(F971="6C",F971="6B"),_xlfn.XLOOKUP(E971,'Facture Chronopost'!L:L,'Facture Chronopost'!X:X),IF(OR(F971=17,F971=44),F971&amp;"_"&amp;H971,IF(COUNTIF('Bibliothèque transporteurs'!C:C,F971)=0,"inconnu",_xlfn.XLOOKUP(F971,'Bibliothèque transporteurs'!C:C,'Bibliothèque transporteurs'!B:B))))</f>
        <v>5Y</v>
      </c>
      <c r="V971" t="str">
        <f>IF(COUNTIF('Bibliothèque transporteurs'!C:C,F971)=0,"inconnu",_xlfn.XLOOKUP(F971,'Bibliothèque transporteurs'!C:C,'Bibliothèque transporteurs'!E:E))</f>
        <v>CHRONO_2SHOP</v>
      </c>
      <c r="W971">
        <f t="shared" si="94"/>
        <v>3.15</v>
      </c>
      <c r="Y971" s="118">
        <f t="shared" ref="Y971:Y1034" si="98">ROUNDUP(B971,2)-M971-L971-N971-J971-K971-I971-Q971</f>
        <v>3.15</v>
      </c>
      <c r="Z971" s="118" t="str">
        <f t="shared" si="95"/>
        <v>OK</v>
      </c>
    </row>
    <row r="972" spans="1:26" x14ac:dyDescent="0.2">
      <c r="A972" s="9">
        <f t="shared" si="96"/>
        <v>3.7216861999823352</v>
      </c>
      <c r="B972" s="9">
        <f t="shared" si="97"/>
        <v>3.25</v>
      </c>
      <c r="C972" s="9">
        <f t="shared" si="93"/>
        <v>3.17</v>
      </c>
      <c r="D972" s="8">
        <v>6235</v>
      </c>
      <c r="E972" t="s">
        <v>3182</v>
      </c>
      <c r="F972" t="s">
        <v>189</v>
      </c>
      <c r="G972" t="s">
        <v>25</v>
      </c>
      <c r="H972" t="s">
        <v>28</v>
      </c>
      <c r="O972">
        <v>3.17</v>
      </c>
      <c r="S972">
        <f>_xlfn.XLOOKUP(E972,'Facture Chronopost'!L:L,'Facture Chronopost'!AA:AA,"")</f>
        <v>0.08</v>
      </c>
      <c r="T972" t="str">
        <f>IF(COUNTIF('Bibliothèque transporteurs'!C:C,F972)=0,"inconnu",_xlfn.XLOOKUP(F972,'Bibliothèque transporteurs'!C:C,'Bibliothèque transporteurs'!A:A))</f>
        <v>5Y</v>
      </c>
      <c r="U972" t="str">
        <f>IF(OR(F972="6C",F972="6B"),_xlfn.XLOOKUP(E972,'Facture Chronopost'!L:L,'Facture Chronopost'!X:X),IF(OR(F972=17,F972=44),F972&amp;"_"&amp;H972,IF(COUNTIF('Bibliothèque transporteurs'!C:C,F972)=0,"inconnu",_xlfn.XLOOKUP(F972,'Bibliothèque transporteurs'!C:C,'Bibliothèque transporteurs'!B:B))))</f>
        <v>5Y</v>
      </c>
      <c r="V972" t="str">
        <f>IF(COUNTIF('Bibliothèque transporteurs'!C:C,F972)=0,"inconnu",_xlfn.XLOOKUP(F972,'Bibliothèque transporteurs'!C:C,'Bibliothèque transporteurs'!E:E))</f>
        <v>CHRONO_2SHOP</v>
      </c>
      <c r="W972">
        <f t="shared" si="94"/>
        <v>3.25</v>
      </c>
      <c r="Y972" s="118">
        <f t="shared" si="98"/>
        <v>3.25</v>
      </c>
      <c r="Z972" s="118" t="str">
        <f t="shared" si="95"/>
        <v>OK</v>
      </c>
    </row>
    <row r="973" spans="1:26" x14ac:dyDescent="0.2">
      <c r="A973" s="9">
        <f t="shared" si="96"/>
        <v>3.7216861999823352</v>
      </c>
      <c r="B973" s="9">
        <f t="shared" si="97"/>
        <v>3.25</v>
      </c>
      <c r="C973" s="9">
        <f t="shared" si="93"/>
        <v>3.17</v>
      </c>
      <c r="D973" s="8">
        <v>6235</v>
      </c>
      <c r="E973" t="s">
        <v>3190</v>
      </c>
      <c r="F973" t="s">
        <v>189</v>
      </c>
      <c r="G973" t="s">
        <v>25</v>
      </c>
      <c r="H973" t="s">
        <v>28</v>
      </c>
      <c r="O973">
        <v>3.17</v>
      </c>
      <c r="S973">
        <f>_xlfn.XLOOKUP(E973,'Facture Chronopost'!L:L,'Facture Chronopost'!AA:AA,"")</f>
        <v>0.08</v>
      </c>
      <c r="T973" t="str">
        <f>IF(COUNTIF('Bibliothèque transporteurs'!C:C,F973)=0,"inconnu",_xlfn.XLOOKUP(F973,'Bibliothèque transporteurs'!C:C,'Bibliothèque transporteurs'!A:A))</f>
        <v>5Y</v>
      </c>
      <c r="U973" t="str">
        <f>IF(OR(F973="6C",F973="6B"),_xlfn.XLOOKUP(E973,'Facture Chronopost'!L:L,'Facture Chronopost'!X:X),IF(OR(F973=17,F973=44),F973&amp;"_"&amp;H973,IF(COUNTIF('Bibliothèque transporteurs'!C:C,F973)=0,"inconnu",_xlfn.XLOOKUP(F973,'Bibliothèque transporteurs'!C:C,'Bibliothèque transporteurs'!B:B))))</f>
        <v>5Y</v>
      </c>
      <c r="V973" t="str">
        <f>IF(COUNTIF('Bibliothèque transporteurs'!C:C,F973)=0,"inconnu",_xlfn.XLOOKUP(F973,'Bibliothèque transporteurs'!C:C,'Bibliothèque transporteurs'!E:E))</f>
        <v>CHRONO_2SHOP</v>
      </c>
      <c r="W973">
        <f t="shared" si="94"/>
        <v>3.25</v>
      </c>
      <c r="Y973" s="118">
        <f t="shared" si="98"/>
        <v>3.25</v>
      </c>
      <c r="Z973" s="118" t="str">
        <f t="shared" si="95"/>
        <v>OK</v>
      </c>
    </row>
    <row r="974" spans="1:26" x14ac:dyDescent="0.2">
      <c r="A974" s="9">
        <f t="shared" si="96"/>
        <v>3.6042828498251636</v>
      </c>
      <c r="B974" s="9">
        <f t="shared" si="97"/>
        <v>3.1499999999999995</v>
      </c>
      <c r="C974" s="9">
        <f t="shared" ref="C974:C1037" si="99">SUM(I974:Q974)-N974-P974</f>
        <v>3.07</v>
      </c>
      <c r="D974" s="8">
        <v>6235</v>
      </c>
      <c r="E974" t="s">
        <v>3199</v>
      </c>
      <c r="F974" t="s">
        <v>189</v>
      </c>
      <c r="G974" t="s">
        <v>25</v>
      </c>
      <c r="H974" t="s">
        <v>28</v>
      </c>
      <c r="O974">
        <v>3.07</v>
      </c>
      <c r="S974">
        <f>_xlfn.XLOOKUP(E974,'Facture Chronopost'!L:L,'Facture Chronopost'!AA:AA,"")</f>
        <v>0.08</v>
      </c>
      <c r="T974" t="str">
        <f>IF(COUNTIF('Bibliothèque transporteurs'!C:C,F974)=0,"inconnu",_xlfn.XLOOKUP(F974,'Bibliothèque transporteurs'!C:C,'Bibliothèque transporteurs'!A:A))</f>
        <v>5Y</v>
      </c>
      <c r="U974" t="str">
        <f>IF(OR(F974="6C",F974="6B"),_xlfn.XLOOKUP(E974,'Facture Chronopost'!L:L,'Facture Chronopost'!X:X),IF(OR(F974=17,F974=44),F974&amp;"_"&amp;H974,IF(COUNTIF('Bibliothèque transporteurs'!C:C,F974)=0,"inconnu",_xlfn.XLOOKUP(F974,'Bibliothèque transporteurs'!C:C,'Bibliothèque transporteurs'!B:B))))</f>
        <v>5Y</v>
      </c>
      <c r="V974" t="str">
        <f>IF(COUNTIF('Bibliothèque transporteurs'!C:C,F974)=0,"inconnu",_xlfn.XLOOKUP(F974,'Bibliothèque transporteurs'!C:C,'Bibliothèque transporteurs'!E:E))</f>
        <v>CHRONO_2SHOP</v>
      </c>
      <c r="W974">
        <f t="shared" si="94"/>
        <v>3.15</v>
      </c>
      <c r="Y974" s="118">
        <f t="shared" si="98"/>
        <v>3.15</v>
      </c>
      <c r="Z974" s="118" t="str">
        <f t="shared" si="95"/>
        <v>OK</v>
      </c>
    </row>
    <row r="975" spans="1:26" x14ac:dyDescent="0.2">
      <c r="A975" s="9">
        <f t="shared" si="96"/>
        <v>3.7216861999823352</v>
      </c>
      <c r="B975" s="9">
        <f t="shared" si="97"/>
        <v>3.25</v>
      </c>
      <c r="C975" s="9">
        <f t="shared" si="99"/>
        <v>3.17</v>
      </c>
      <c r="D975" s="8">
        <v>6235</v>
      </c>
      <c r="E975" t="s">
        <v>3184</v>
      </c>
      <c r="F975" t="s">
        <v>189</v>
      </c>
      <c r="G975" t="s">
        <v>25</v>
      </c>
      <c r="H975" t="s">
        <v>28</v>
      </c>
      <c r="O975">
        <v>3.17</v>
      </c>
      <c r="S975">
        <f>_xlfn.XLOOKUP(E975,'Facture Chronopost'!L:L,'Facture Chronopost'!AA:AA,"")</f>
        <v>0.08</v>
      </c>
      <c r="T975" t="str">
        <f>IF(COUNTIF('Bibliothèque transporteurs'!C:C,F975)=0,"inconnu",_xlfn.XLOOKUP(F975,'Bibliothèque transporteurs'!C:C,'Bibliothèque transporteurs'!A:A))</f>
        <v>5Y</v>
      </c>
      <c r="U975" t="str">
        <f>IF(OR(F975="6C",F975="6B"),_xlfn.XLOOKUP(E975,'Facture Chronopost'!L:L,'Facture Chronopost'!X:X),IF(OR(F975=17,F975=44),F975&amp;"_"&amp;H975,IF(COUNTIF('Bibliothèque transporteurs'!C:C,F975)=0,"inconnu",_xlfn.XLOOKUP(F975,'Bibliothèque transporteurs'!C:C,'Bibliothèque transporteurs'!B:B))))</f>
        <v>5Y</v>
      </c>
      <c r="V975" t="str">
        <f>IF(COUNTIF('Bibliothèque transporteurs'!C:C,F975)=0,"inconnu",_xlfn.XLOOKUP(F975,'Bibliothèque transporteurs'!C:C,'Bibliothèque transporteurs'!E:E))</f>
        <v>CHRONO_2SHOP</v>
      </c>
      <c r="W975">
        <f t="shared" ref="W975:W1038" si="100">IF(T975="FR_2SHOP",O975,IF(O975=0,0,ROUNDUP(O975/C975*B975,2)))</f>
        <v>3.25</v>
      </c>
      <c r="Y975" s="118">
        <f t="shared" si="98"/>
        <v>3.25</v>
      </c>
      <c r="Z975" s="118" t="str">
        <f t="shared" si="95"/>
        <v>OK</v>
      </c>
    </row>
    <row r="976" spans="1:26" x14ac:dyDescent="0.2">
      <c r="A976" s="9">
        <f t="shared" si="96"/>
        <v>3.6042828498251636</v>
      </c>
      <c r="B976" s="9">
        <f t="shared" si="97"/>
        <v>3.1499999999999995</v>
      </c>
      <c r="C976" s="9">
        <f t="shared" si="99"/>
        <v>3.07</v>
      </c>
      <c r="D976" s="8">
        <v>6235</v>
      </c>
      <c r="E976" t="s">
        <v>3207</v>
      </c>
      <c r="F976" t="s">
        <v>189</v>
      </c>
      <c r="G976" t="s">
        <v>25</v>
      </c>
      <c r="H976" t="s">
        <v>28</v>
      </c>
      <c r="O976">
        <v>3.07</v>
      </c>
      <c r="S976">
        <f>_xlfn.XLOOKUP(E976,'Facture Chronopost'!L:L,'Facture Chronopost'!AA:AA,"")</f>
        <v>0.08</v>
      </c>
      <c r="T976" t="str">
        <f>IF(COUNTIF('Bibliothèque transporteurs'!C:C,F976)=0,"inconnu",_xlfn.XLOOKUP(F976,'Bibliothèque transporteurs'!C:C,'Bibliothèque transporteurs'!A:A))</f>
        <v>5Y</v>
      </c>
      <c r="U976" t="str">
        <f>IF(OR(F976="6C",F976="6B"),_xlfn.XLOOKUP(E976,'Facture Chronopost'!L:L,'Facture Chronopost'!X:X),IF(OR(F976=17,F976=44),F976&amp;"_"&amp;H976,IF(COUNTIF('Bibliothèque transporteurs'!C:C,F976)=0,"inconnu",_xlfn.XLOOKUP(F976,'Bibliothèque transporteurs'!C:C,'Bibliothèque transporteurs'!B:B))))</f>
        <v>5Y</v>
      </c>
      <c r="V976" t="str">
        <f>IF(COUNTIF('Bibliothèque transporteurs'!C:C,F976)=0,"inconnu",_xlfn.XLOOKUP(F976,'Bibliothèque transporteurs'!C:C,'Bibliothèque transporteurs'!E:E))</f>
        <v>CHRONO_2SHOP</v>
      </c>
      <c r="W976">
        <f t="shared" si="100"/>
        <v>3.15</v>
      </c>
      <c r="Y976" s="118">
        <f t="shared" si="98"/>
        <v>3.15</v>
      </c>
      <c r="Z976" s="118" t="str">
        <f t="shared" si="95"/>
        <v>OK</v>
      </c>
    </row>
    <row r="977" spans="1:26" x14ac:dyDescent="0.2">
      <c r="A977" s="9">
        <f t="shared" si="96"/>
        <v>3.6042828498251636</v>
      </c>
      <c r="B977" s="9">
        <f t="shared" si="97"/>
        <v>3.1499999999999995</v>
      </c>
      <c r="C977" s="9">
        <f t="shared" si="99"/>
        <v>3.07</v>
      </c>
      <c r="D977" s="8">
        <v>6235</v>
      </c>
      <c r="E977" t="s">
        <v>3197</v>
      </c>
      <c r="F977" t="s">
        <v>189</v>
      </c>
      <c r="G977" t="s">
        <v>25</v>
      </c>
      <c r="H977" t="s">
        <v>28</v>
      </c>
      <c r="O977">
        <v>3.07</v>
      </c>
      <c r="S977">
        <f>_xlfn.XLOOKUP(E977,'Facture Chronopost'!L:L,'Facture Chronopost'!AA:AA,"")</f>
        <v>0.08</v>
      </c>
      <c r="T977" t="str">
        <f>IF(COUNTIF('Bibliothèque transporteurs'!C:C,F977)=0,"inconnu",_xlfn.XLOOKUP(F977,'Bibliothèque transporteurs'!C:C,'Bibliothèque transporteurs'!A:A))</f>
        <v>5Y</v>
      </c>
      <c r="U977" t="str">
        <f>IF(OR(F977="6C",F977="6B"),_xlfn.XLOOKUP(E977,'Facture Chronopost'!L:L,'Facture Chronopost'!X:X),IF(OR(F977=17,F977=44),F977&amp;"_"&amp;H977,IF(COUNTIF('Bibliothèque transporteurs'!C:C,F977)=0,"inconnu",_xlfn.XLOOKUP(F977,'Bibliothèque transporteurs'!C:C,'Bibliothèque transporteurs'!B:B))))</f>
        <v>5Y</v>
      </c>
      <c r="V977" t="str">
        <f>IF(COUNTIF('Bibliothèque transporteurs'!C:C,F977)=0,"inconnu",_xlfn.XLOOKUP(F977,'Bibliothèque transporteurs'!C:C,'Bibliothèque transporteurs'!E:E))</f>
        <v>CHRONO_2SHOP</v>
      </c>
      <c r="W977">
        <f t="shared" si="100"/>
        <v>3.15</v>
      </c>
      <c r="Y977" s="118">
        <f t="shared" si="98"/>
        <v>3.15</v>
      </c>
      <c r="Z977" s="118" t="str">
        <f t="shared" si="95"/>
        <v>OK</v>
      </c>
    </row>
    <row r="978" spans="1:26" x14ac:dyDescent="0.2">
      <c r="A978" s="9">
        <f t="shared" si="96"/>
        <v>3.7216861999823352</v>
      </c>
      <c r="B978" s="9">
        <f t="shared" si="97"/>
        <v>3.25</v>
      </c>
      <c r="C978" s="9">
        <f t="shared" si="99"/>
        <v>3.17</v>
      </c>
      <c r="D978" s="8">
        <v>6235</v>
      </c>
      <c r="E978" t="s">
        <v>3210</v>
      </c>
      <c r="F978" t="s">
        <v>189</v>
      </c>
      <c r="G978" t="s">
        <v>25</v>
      </c>
      <c r="H978" t="s">
        <v>28</v>
      </c>
      <c r="O978">
        <v>3.17</v>
      </c>
      <c r="S978">
        <f>_xlfn.XLOOKUP(E978,'Facture Chronopost'!L:L,'Facture Chronopost'!AA:AA,"")</f>
        <v>0.08</v>
      </c>
      <c r="T978" t="str">
        <f>IF(COUNTIF('Bibliothèque transporteurs'!C:C,F978)=0,"inconnu",_xlfn.XLOOKUP(F978,'Bibliothèque transporteurs'!C:C,'Bibliothèque transporteurs'!A:A))</f>
        <v>5Y</v>
      </c>
      <c r="U978" t="str">
        <f>IF(OR(F978="6C",F978="6B"),_xlfn.XLOOKUP(E978,'Facture Chronopost'!L:L,'Facture Chronopost'!X:X),IF(OR(F978=17,F978=44),F978&amp;"_"&amp;H978,IF(COUNTIF('Bibliothèque transporteurs'!C:C,F978)=0,"inconnu",_xlfn.XLOOKUP(F978,'Bibliothèque transporteurs'!C:C,'Bibliothèque transporteurs'!B:B))))</f>
        <v>5Y</v>
      </c>
      <c r="V978" t="str">
        <f>IF(COUNTIF('Bibliothèque transporteurs'!C:C,F978)=0,"inconnu",_xlfn.XLOOKUP(F978,'Bibliothèque transporteurs'!C:C,'Bibliothèque transporteurs'!E:E))</f>
        <v>CHRONO_2SHOP</v>
      </c>
      <c r="W978">
        <f t="shared" si="100"/>
        <v>3.25</v>
      </c>
      <c r="Y978" s="118">
        <f t="shared" si="98"/>
        <v>3.25</v>
      </c>
      <c r="Z978" s="118" t="str">
        <f t="shared" si="95"/>
        <v>OK</v>
      </c>
    </row>
    <row r="979" spans="1:26" x14ac:dyDescent="0.2">
      <c r="A979" s="9">
        <f t="shared" si="96"/>
        <v>3.7216861999823352</v>
      </c>
      <c r="B979" s="9">
        <f t="shared" si="97"/>
        <v>3.25</v>
      </c>
      <c r="C979" s="9">
        <f t="shared" si="99"/>
        <v>3.17</v>
      </c>
      <c r="D979" s="8">
        <v>6235</v>
      </c>
      <c r="E979" t="s">
        <v>3204</v>
      </c>
      <c r="F979" t="s">
        <v>189</v>
      </c>
      <c r="G979" t="s">
        <v>25</v>
      </c>
      <c r="H979" t="s">
        <v>28</v>
      </c>
      <c r="O979">
        <v>3.17</v>
      </c>
      <c r="S979">
        <f>_xlfn.XLOOKUP(E979,'Facture Chronopost'!L:L,'Facture Chronopost'!AA:AA,"")</f>
        <v>0.08</v>
      </c>
      <c r="T979" t="str">
        <f>IF(COUNTIF('Bibliothèque transporteurs'!C:C,F979)=0,"inconnu",_xlfn.XLOOKUP(F979,'Bibliothèque transporteurs'!C:C,'Bibliothèque transporteurs'!A:A))</f>
        <v>5Y</v>
      </c>
      <c r="U979" t="str">
        <f>IF(OR(F979="6C",F979="6B"),_xlfn.XLOOKUP(E979,'Facture Chronopost'!L:L,'Facture Chronopost'!X:X),IF(OR(F979=17,F979=44),F979&amp;"_"&amp;H979,IF(COUNTIF('Bibliothèque transporteurs'!C:C,F979)=0,"inconnu",_xlfn.XLOOKUP(F979,'Bibliothèque transporteurs'!C:C,'Bibliothèque transporteurs'!B:B))))</f>
        <v>5Y</v>
      </c>
      <c r="V979" t="str">
        <f>IF(COUNTIF('Bibliothèque transporteurs'!C:C,F979)=0,"inconnu",_xlfn.XLOOKUP(F979,'Bibliothèque transporteurs'!C:C,'Bibliothèque transporteurs'!E:E))</f>
        <v>CHRONO_2SHOP</v>
      </c>
      <c r="W979">
        <f t="shared" si="100"/>
        <v>3.25</v>
      </c>
      <c r="Y979" s="118">
        <f t="shared" si="98"/>
        <v>3.25</v>
      </c>
      <c r="Z979" s="118" t="str">
        <f t="shared" si="95"/>
        <v>OK</v>
      </c>
    </row>
    <row r="980" spans="1:26" x14ac:dyDescent="0.2">
      <c r="A980" s="9">
        <f t="shared" si="96"/>
        <v>3.7216861999823352</v>
      </c>
      <c r="B980" s="9">
        <f t="shared" si="97"/>
        <v>3.25</v>
      </c>
      <c r="C980" s="9">
        <f t="shared" si="99"/>
        <v>3.17</v>
      </c>
      <c r="D980" s="8">
        <v>6235</v>
      </c>
      <c r="E980" t="s">
        <v>3192</v>
      </c>
      <c r="F980" t="s">
        <v>189</v>
      </c>
      <c r="G980" t="s">
        <v>25</v>
      </c>
      <c r="H980" t="s">
        <v>28</v>
      </c>
      <c r="O980">
        <v>3.17</v>
      </c>
      <c r="S980">
        <f>_xlfn.XLOOKUP(E980,'Facture Chronopost'!L:L,'Facture Chronopost'!AA:AA,"")</f>
        <v>0.08</v>
      </c>
      <c r="T980" t="str">
        <f>IF(COUNTIF('Bibliothèque transporteurs'!C:C,F980)=0,"inconnu",_xlfn.XLOOKUP(F980,'Bibliothèque transporteurs'!C:C,'Bibliothèque transporteurs'!A:A))</f>
        <v>5Y</v>
      </c>
      <c r="U980" t="str">
        <f>IF(OR(F980="6C",F980="6B"),_xlfn.XLOOKUP(E980,'Facture Chronopost'!L:L,'Facture Chronopost'!X:X),IF(OR(F980=17,F980=44),F980&amp;"_"&amp;H980,IF(COUNTIF('Bibliothèque transporteurs'!C:C,F980)=0,"inconnu",_xlfn.XLOOKUP(F980,'Bibliothèque transporteurs'!C:C,'Bibliothèque transporteurs'!B:B))))</f>
        <v>5Y</v>
      </c>
      <c r="V980" t="str">
        <f>IF(COUNTIF('Bibliothèque transporteurs'!C:C,F980)=0,"inconnu",_xlfn.XLOOKUP(F980,'Bibliothèque transporteurs'!C:C,'Bibliothèque transporteurs'!E:E))</f>
        <v>CHRONO_2SHOP</v>
      </c>
      <c r="W980">
        <f t="shared" si="100"/>
        <v>3.25</v>
      </c>
      <c r="Y980" s="118">
        <f t="shared" si="98"/>
        <v>3.25</v>
      </c>
      <c r="Z980" s="118" t="str">
        <f t="shared" si="95"/>
        <v>OK</v>
      </c>
    </row>
    <row r="981" spans="1:26" x14ac:dyDescent="0.2">
      <c r="A981" s="9">
        <f t="shared" si="96"/>
        <v>3.7216861999823352</v>
      </c>
      <c r="B981" s="9">
        <f t="shared" si="97"/>
        <v>3.25</v>
      </c>
      <c r="C981" s="9">
        <f t="shared" si="99"/>
        <v>3.17</v>
      </c>
      <c r="D981" s="8">
        <v>6235</v>
      </c>
      <c r="E981" t="s">
        <v>3228</v>
      </c>
      <c r="F981" t="s">
        <v>189</v>
      </c>
      <c r="G981" t="s">
        <v>25</v>
      </c>
      <c r="H981" t="s">
        <v>28</v>
      </c>
      <c r="O981">
        <v>3.17</v>
      </c>
      <c r="S981">
        <f>_xlfn.XLOOKUP(E981,'Facture Chronopost'!L:L,'Facture Chronopost'!AA:AA,"")</f>
        <v>0.08</v>
      </c>
      <c r="T981" t="str">
        <f>IF(COUNTIF('Bibliothèque transporteurs'!C:C,F981)=0,"inconnu",_xlfn.XLOOKUP(F981,'Bibliothèque transporteurs'!C:C,'Bibliothèque transporteurs'!A:A))</f>
        <v>5Y</v>
      </c>
      <c r="U981" t="str">
        <f>IF(OR(F981="6C",F981="6B"),_xlfn.XLOOKUP(E981,'Facture Chronopost'!L:L,'Facture Chronopost'!X:X),IF(OR(F981=17,F981=44),F981&amp;"_"&amp;H981,IF(COUNTIF('Bibliothèque transporteurs'!C:C,F981)=0,"inconnu",_xlfn.XLOOKUP(F981,'Bibliothèque transporteurs'!C:C,'Bibliothèque transporteurs'!B:B))))</f>
        <v>5Y</v>
      </c>
      <c r="V981" t="str">
        <f>IF(COUNTIF('Bibliothèque transporteurs'!C:C,F981)=0,"inconnu",_xlfn.XLOOKUP(F981,'Bibliothèque transporteurs'!C:C,'Bibliothèque transporteurs'!E:E))</f>
        <v>CHRONO_2SHOP</v>
      </c>
      <c r="W981">
        <f t="shared" si="100"/>
        <v>3.25</v>
      </c>
      <c r="Y981" s="118">
        <f t="shared" si="98"/>
        <v>3.25</v>
      </c>
      <c r="Z981" s="118" t="str">
        <f t="shared" si="95"/>
        <v>OK</v>
      </c>
    </row>
    <row r="982" spans="1:26" x14ac:dyDescent="0.2">
      <c r="A982" s="9">
        <f t="shared" si="96"/>
        <v>3.6042828498251636</v>
      </c>
      <c r="B982" s="9">
        <f t="shared" si="97"/>
        <v>3.1499999999999995</v>
      </c>
      <c r="C982" s="9">
        <f t="shared" si="99"/>
        <v>3.07</v>
      </c>
      <c r="D982" s="8">
        <v>6235</v>
      </c>
      <c r="E982" t="s">
        <v>3223</v>
      </c>
      <c r="F982" t="s">
        <v>189</v>
      </c>
      <c r="G982" t="s">
        <v>25</v>
      </c>
      <c r="H982" t="s">
        <v>28</v>
      </c>
      <c r="O982">
        <v>3.07</v>
      </c>
      <c r="S982">
        <f>_xlfn.XLOOKUP(E982,'Facture Chronopost'!L:L,'Facture Chronopost'!AA:AA,"")</f>
        <v>0.08</v>
      </c>
      <c r="T982" t="str">
        <f>IF(COUNTIF('Bibliothèque transporteurs'!C:C,F982)=0,"inconnu",_xlfn.XLOOKUP(F982,'Bibliothèque transporteurs'!C:C,'Bibliothèque transporteurs'!A:A))</f>
        <v>5Y</v>
      </c>
      <c r="U982" t="str">
        <f>IF(OR(F982="6C",F982="6B"),_xlfn.XLOOKUP(E982,'Facture Chronopost'!L:L,'Facture Chronopost'!X:X),IF(OR(F982=17,F982=44),F982&amp;"_"&amp;H982,IF(COUNTIF('Bibliothèque transporteurs'!C:C,F982)=0,"inconnu",_xlfn.XLOOKUP(F982,'Bibliothèque transporteurs'!C:C,'Bibliothèque transporteurs'!B:B))))</f>
        <v>5Y</v>
      </c>
      <c r="V982" t="str">
        <f>IF(COUNTIF('Bibliothèque transporteurs'!C:C,F982)=0,"inconnu",_xlfn.XLOOKUP(F982,'Bibliothèque transporteurs'!C:C,'Bibliothèque transporteurs'!E:E))</f>
        <v>CHRONO_2SHOP</v>
      </c>
      <c r="W982">
        <f t="shared" si="100"/>
        <v>3.15</v>
      </c>
      <c r="Y982" s="118">
        <f t="shared" si="98"/>
        <v>3.15</v>
      </c>
      <c r="Z982" s="118" t="str">
        <f t="shared" si="95"/>
        <v>OK</v>
      </c>
    </row>
    <row r="983" spans="1:26" x14ac:dyDescent="0.2">
      <c r="A983" s="9">
        <f t="shared" si="96"/>
        <v>3.6042828498251636</v>
      </c>
      <c r="B983" s="9">
        <f t="shared" si="97"/>
        <v>3.1499999999999995</v>
      </c>
      <c r="C983" s="9">
        <f t="shared" si="99"/>
        <v>3.07</v>
      </c>
      <c r="D983" s="8">
        <v>6235</v>
      </c>
      <c r="E983" t="s">
        <v>3254</v>
      </c>
      <c r="F983" t="s">
        <v>189</v>
      </c>
      <c r="G983" t="s">
        <v>25</v>
      </c>
      <c r="H983" t="s">
        <v>28</v>
      </c>
      <c r="O983">
        <v>3.07</v>
      </c>
      <c r="S983">
        <f>_xlfn.XLOOKUP(E983,'Facture Chronopost'!L:L,'Facture Chronopost'!AA:AA,"")</f>
        <v>0.08</v>
      </c>
      <c r="T983" t="str">
        <f>IF(COUNTIF('Bibliothèque transporteurs'!C:C,F983)=0,"inconnu",_xlfn.XLOOKUP(F983,'Bibliothèque transporteurs'!C:C,'Bibliothèque transporteurs'!A:A))</f>
        <v>5Y</v>
      </c>
      <c r="U983" t="str">
        <f>IF(OR(F983="6C",F983="6B"),_xlfn.XLOOKUP(E983,'Facture Chronopost'!L:L,'Facture Chronopost'!X:X),IF(OR(F983=17,F983=44),F983&amp;"_"&amp;H983,IF(COUNTIF('Bibliothèque transporteurs'!C:C,F983)=0,"inconnu",_xlfn.XLOOKUP(F983,'Bibliothèque transporteurs'!C:C,'Bibliothèque transporteurs'!B:B))))</f>
        <v>5Y</v>
      </c>
      <c r="V983" t="str">
        <f>IF(COUNTIF('Bibliothèque transporteurs'!C:C,F983)=0,"inconnu",_xlfn.XLOOKUP(F983,'Bibliothèque transporteurs'!C:C,'Bibliothèque transporteurs'!E:E))</f>
        <v>CHRONO_2SHOP</v>
      </c>
      <c r="W983">
        <f t="shared" si="100"/>
        <v>3.15</v>
      </c>
      <c r="Y983" s="118">
        <f t="shared" si="98"/>
        <v>3.15</v>
      </c>
      <c r="Z983" s="118" t="str">
        <f t="shared" si="95"/>
        <v>OK</v>
      </c>
    </row>
    <row r="984" spans="1:26" x14ac:dyDescent="0.2">
      <c r="A984" s="9">
        <f t="shared" si="96"/>
        <v>4.097376920485285</v>
      </c>
      <c r="B984" s="9">
        <f t="shared" si="97"/>
        <v>3.5700000000000007</v>
      </c>
      <c r="C984" s="9">
        <f t="shared" si="99"/>
        <v>3.49</v>
      </c>
      <c r="D984" s="8">
        <v>6235</v>
      </c>
      <c r="E984" t="s">
        <v>3225</v>
      </c>
      <c r="F984" t="s">
        <v>189</v>
      </c>
      <c r="G984" t="s">
        <v>25</v>
      </c>
      <c r="H984" t="s">
        <v>182</v>
      </c>
      <c r="O984">
        <v>3.49</v>
      </c>
      <c r="S984">
        <f>_xlfn.XLOOKUP(E984,'Facture Chronopost'!L:L,'Facture Chronopost'!AA:AA,"")</f>
        <v>0.08</v>
      </c>
      <c r="T984" t="str">
        <f>IF(COUNTIF('Bibliothèque transporteurs'!C:C,F984)=0,"inconnu",_xlfn.XLOOKUP(F984,'Bibliothèque transporteurs'!C:C,'Bibliothèque transporteurs'!A:A))</f>
        <v>5Y</v>
      </c>
      <c r="U984" t="str">
        <f>IF(OR(F984="6C",F984="6B"),_xlfn.XLOOKUP(E984,'Facture Chronopost'!L:L,'Facture Chronopost'!X:X),IF(OR(F984=17,F984=44),F984&amp;"_"&amp;H984,IF(COUNTIF('Bibliothèque transporteurs'!C:C,F984)=0,"inconnu",_xlfn.XLOOKUP(F984,'Bibliothèque transporteurs'!C:C,'Bibliothèque transporteurs'!B:B))))</f>
        <v>5Y</v>
      </c>
      <c r="V984" t="str">
        <f>IF(COUNTIF('Bibliothèque transporteurs'!C:C,F984)=0,"inconnu",_xlfn.XLOOKUP(F984,'Bibliothèque transporteurs'!C:C,'Bibliothèque transporteurs'!E:E))</f>
        <v>CHRONO_2SHOP</v>
      </c>
      <c r="W984">
        <f t="shared" si="100"/>
        <v>3.57</v>
      </c>
      <c r="Y984" s="118">
        <f t="shared" si="98"/>
        <v>3.57</v>
      </c>
      <c r="Z984" s="118" t="str">
        <f t="shared" si="95"/>
        <v>OK</v>
      </c>
    </row>
    <row r="985" spans="1:26" x14ac:dyDescent="0.2">
      <c r="A985" s="9">
        <f t="shared" si="96"/>
        <v>3.6042828498251636</v>
      </c>
      <c r="B985" s="9">
        <f t="shared" si="97"/>
        <v>3.1499999999999995</v>
      </c>
      <c r="C985" s="9">
        <f t="shared" si="99"/>
        <v>3.07</v>
      </c>
      <c r="D985" s="8">
        <v>6235</v>
      </c>
      <c r="E985" t="s">
        <v>3217</v>
      </c>
      <c r="F985" t="s">
        <v>189</v>
      </c>
      <c r="G985" t="s">
        <v>25</v>
      </c>
      <c r="H985" t="s">
        <v>28</v>
      </c>
      <c r="O985">
        <v>3.07</v>
      </c>
      <c r="S985">
        <f>_xlfn.XLOOKUP(E985,'Facture Chronopost'!L:L,'Facture Chronopost'!AA:AA,"")</f>
        <v>0.08</v>
      </c>
      <c r="T985" t="str">
        <f>IF(COUNTIF('Bibliothèque transporteurs'!C:C,F985)=0,"inconnu",_xlfn.XLOOKUP(F985,'Bibliothèque transporteurs'!C:C,'Bibliothèque transporteurs'!A:A))</f>
        <v>5Y</v>
      </c>
      <c r="U985" t="str">
        <f>IF(OR(F985="6C",F985="6B"),_xlfn.XLOOKUP(E985,'Facture Chronopost'!L:L,'Facture Chronopost'!X:X),IF(OR(F985=17,F985=44),F985&amp;"_"&amp;H985,IF(COUNTIF('Bibliothèque transporteurs'!C:C,F985)=0,"inconnu",_xlfn.XLOOKUP(F985,'Bibliothèque transporteurs'!C:C,'Bibliothèque transporteurs'!B:B))))</f>
        <v>5Y</v>
      </c>
      <c r="V985" t="str">
        <f>IF(COUNTIF('Bibliothèque transporteurs'!C:C,F985)=0,"inconnu",_xlfn.XLOOKUP(F985,'Bibliothèque transporteurs'!C:C,'Bibliothèque transporteurs'!E:E))</f>
        <v>CHRONO_2SHOP</v>
      </c>
      <c r="W985">
        <f t="shared" si="100"/>
        <v>3.15</v>
      </c>
      <c r="Y985" s="118">
        <f t="shared" si="98"/>
        <v>3.15</v>
      </c>
      <c r="Z985" s="118" t="str">
        <f t="shared" si="95"/>
        <v>OK</v>
      </c>
    </row>
    <row r="986" spans="1:26" x14ac:dyDescent="0.2">
      <c r="A986" s="9">
        <f t="shared" si="96"/>
        <v>3.6042828498251636</v>
      </c>
      <c r="B986" s="9">
        <f t="shared" si="97"/>
        <v>3.1499999999999995</v>
      </c>
      <c r="C986" s="9">
        <f t="shared" si="99"/>
        <v>3.07</v>
      </c>
      <c r="D986" s="8">
        <v>6235</v>
      </c>
      <c r="E986" t="s">
        <v>3245</v>
      </c>
      <c r="F986" t="s">
        <v>189</v>
      </c>
      <c r="G986" t="s">
        <v>25</v>
      </c>
      <c r="H986" t="s">
        <v>28</v>
      </c>
      <c r="O986">
        <v>3.07</v>
      </c>
      <c r="S986">
        <f>_xlfn.XLOOKUP(E986,'Facture Chronopost'!L:L,'Facture Chronopost'!AA:AA,"")</f>
        <v>0.08</v>
      </c>
      <c r="T986" t="str">
        <f>IF(COUNTIF('Bibliothèque transporteurs'!C:C,F986)=0,"inconnu",_xlfn.XLOOKUP(F986,'Bibliothèque transporteurs'!C:C,'Bibliothèque transporteurs'!A:A))</f>
        <v>5Y</v>
      </c>
      <c r="U986" t="str">
        <f>IF(OR(F986="6C",F986="6B"),_xlfn.XLOOKUP(E986,'Facture Chronopost'!L:L,'Facture Chronopost'!X:X),IF(OR(F986=17,F986=44),F986&amp;"_"&amp;H986,IF(COUNTIF('Bibliothèque transporteurs'!C:C,F986)=0,"inconnu",_xlfn.XLOOKUP(F986,'Bibliothèque transporteurs'!C:C,'Bibliothèque transporteurs'!B:B))))</f>
        <v>5Y</v>
      </c>
      <c r="V986" t="str">
        <f>IF(COUNTIF('Bibliothèque transporteurs'!C:C,F986)=0,"inconnu",_xlfn.XLOOKUP(F986,'Bibliothèque transporteurs'!C:C,'Bibliothèque transporteurs'!E:E))</f>
        <v>CHRONO_2SHOP</v>
      </c>
      <c r="W986">
        <f t="shared" si="100"/>
        <v>3.15</v>
      </c>
      <c r="Y986" s="118">
        <f t="shared" si="98"/>
        <v>3.15</v>
      </c>
      <c r="Z986" s="118" t="str">
        <f t="shared" si="95"/>
        <v>OK</v>
      </c>
    </row>
    <row r="987" spans="1:26" x14ac:dyDescent="0.2">
      <c r="A987" s="9">
        <f t="shared" si="96"/>
        <v>3.6042828498251636</v>
      </c>
      <c r="B987" s="9">
        <f t="shared" si="97"/>
        <v>3.1499999999999995</v>
      </c>
      <c r="C987" s="9">
        <f t="shared" si="99"/>
        <v>3.07</v>
      </c>
      <c r="D987" s="8">
        <v>6235</v>
      </c>
      <c r="E987" t="s">
        <v>3219</v>
      </c>
      <c r="F987" t="s">
        <v>189</v>
      </c>
      <c r="G987" t="s">
        <v>25</v>
      </c>
      <c r="H987" t="s">
        <v>28</v>
      </c>
      <c r="O987">
        <v>3.07</v>
      </c>
      <c r="S987">
        <f>_xlfn.XLOOKUP(E987,'Facture Chronopost'!L:L,'Facture Chronopost'!AA:AA,"")</f>
        <v>0.08</v>
      </c>
      <c r="T987" t="str">
        <f>IF(COUNTIF('Bibliothèque transporteurs'!C:C,F987)=0,"inconnu",_xlfn.XLOOKUP(F987,'Bibliothèque transporteurs'!C:C,'Bibliothèque transporteurs'!A:A))</f>
        <v>5Y</v>
      </c>
      <c r="U987" t="str">
        <f>IF(OR(F987="6C",F987="6B"),_xlfn.XLOOKUP(E987,'Facture Chronopost'!L:L,'Facture Chronopost'!X:X),IF(OR(F987=17,F987=44),F987&amp;"_"&amp;H987,IF(COUNTIF('Bibliothèque transporteurs'!C:C,F987)=0,"inconnu",_xlfn.XLOOKUP(F987,'Bibliothèque transporteurs'!C:C,'Bibliothèque transporteurs'!B:B))))</f>
        <v>5Y</v>
      </c>
      <c r="V987" t="str">
        <f>IF(COUNTIF('Bibliothèque transporteurs'!C:C,F987)=0,"inconnu",_xlfn.XLOOKUP(F987,'Bibliothèque transporteurs'!C:C,'Bibliothèque transporteurs'!E:E))</f>
        <v>CHRONO_2SHOP</v>
      </c>
      <c r="W987">
        <f t="shared" si="100"/>
        <v>3.15</v>
      </c>
      <c r="Y987" s="118">
        <f t="shared" si="98"/>
        <v>3.15</v>
      </c>
      <c r="Z987" s="118" t="str">
        <f t="shared" si="95"/>
        <v>OK</v>
      </c>
    </row>
    <row r="988" spans="1:26" x14ac:dyDescent="0.2">
      <c r="A988" s="9">
        <f t="shared" si="96"/>
        <v>3.6042828498251636</v>
      </c>
      <c r="B988" s="9">
        <f t="shared" si="97"/>
        <v>3.1499999999999995</v>
      </c>
      <c r="C988" s="9">
        <f t="shared" si="99"/>
        <v>3.07</v>
      </c>
      <c r="D988" s="8">
        <v>6235</v>
      </c>
      <c r="E988" t="s">
        <v>3243</v>
      </c>
      <c r="F988" t="s">
        <v>189</v>
      </c>
      <c r="G988" t="s">
        <v>25</v>
      </c>
      <c r="H988" t="s">
        <v>28</v>
      </c>
      <c r="O988">
        <v>3.07</v>
      </c>
      <c r="S988">
        <f>_xlfn.XLOOKUP(E988,'Facture Chronopost'!L:L,'Facture Chronopost'!AA:AA,"")</f>
        <v>0.08</v>
      </c>
      <c r="T988" t="str">
        <f>IF(COUNTIF('Bibliothèque transporteurs'!C:C,F988)=0,"inconnu",_xlfn.XLOOKUP(F988,'Bibliothèque transporteurs'!C:C,'Bibliothèque transporteurs'!A:A))</f>
        <v>5Y</v>
      </c>
      <c r="U988" t="str">
        <f>IF(OR(F988="6C",F988="6B"),_xlfn.XLOOKUP(E988,'Facture Chronopost'!L:L,'Facture Chronopost'!X:X),IF(OR(F988=17,F988=44),F988&amp;"_"&amp;H988,IF(COUNTIF('Bibliothèque transporteurs'!C:C,F988)=0,"inconnu",_xlfn.XLOOKUP(F988,'Bibliothèque transporteurs'!C:C,'Bibliothèque transporteurs'!B:B))))</f>
        <v>5Y</v>
      </c>
      <c r="V988" t="str">
        <f>IF(COUNTIF('Bibliothèque transporteurs'!C:C,F988)=0,"inconnu",_xlfn.XLOOKUP(F988,'Bibliothèque transporteurs'!C:C,'Bibliothèque transporteurs'!E:E))</f>
        <v>CHRONO_2SHOP</v>
      </c>
      <c r="W988">
        <f t="shared" si="100"/>
        <v>3.15</v>
      </c>
      <c r="Y988" s="118">
        <f t="shared" si="98"/>
        <v>3.15</v>
      </c>
      <c r="Z988" s="118" t="str">
        <f t="shared" si="95"/>
        <v>OK</v>
      </c>
    </row>
    <row r="989" spans="1:26" x14ac:dyDescent="0.2">
      <c r="A989" s="9">
        <f t="shared" si="96"/>
        <v>3.6042828498251636</v>
      </c>
      <c r="B989" s="9">
        <f t="shared" si="97"/>
        <v>3.1499999999999995</v>
      </c>
      <c r="C989" s="9">
        <f t="shared" si="99"/>
        <v>3.07</v>
      </c>
      <c r="D989" s="8">
        <v>6235</v>
      </c>
      <c r="E989" t="s">
        <v>3238</v>
      </c>
      <c r="F989" t="s">
        <v>189</v>
      </c>
      <c r="G989" t="s">
        <v>25</v>
      </c>
      <c r="H989" t="s">
        <v>28</v>
      </c>
      <c r="O989">
        <v>3.07</v>
      </c>
      <c r="S989">
        <f>_xlfn.XLOOKUP(E989,'Facture Chronopost'!L:L,'Facture Chronopost'!AA:AA,"")</f>
        <v>0.08</v>
      </c>
      <c r="T989" t="str">
        <f>IF(COUNTIF('Bibliothèque transporteurs'!C:C,F989)=0,"inconnu",_xlfn.XLOOKUP(F989,'Bibliothèque transporteurs'!C:C,'Bibliothèque transporteurs'!A:A))</f>
        <v>5Y</v>
      </c>
      <c r="U989" t="str">
        <f>IF(OR(F989="6C",F989="6B"),_xlfn.XLOOKUP(E989,'Facture Chronopost'!L:L,'Facture Chronopost'!X:X),IF(OR(F989=17,F989=44),F989&amp;"_"&amp;H989,IF(COUNTIF('Bibliothèque transporteurs'!C:C,F989)=0,"inconnu",_xlfn.XLOOKUP(F989,'Bibliothèque transporteurs'!C:C,'Bibliothèque transporteurs'!B:B))))</f>
        <v>5Y</v>
      </c>
      <c r="V989" t="str">
        <f>IF(COUNTIF('Bibliothèque transporteurs'!C:C,F989)=0,"inconnu",_xlfn.XLOOKUP(F989,'Bibliothèque transporteurs'!C:C,'Bibliothèque transporteurs'!E:E))</f>
        <v>CHRONO_2SHOP</v>
      </c>
      <c r="W989">
        <f t="shared" si="100"/>
        <v>3.15</v>
      </c>
      <c r="Y989" s="118">
        <f t="shared" si="98"/>
        <v>3.15</v>
      </c>
      <c r="Z989" s="118" t="str">
        <f t="shared" si="95"/>
        <v>OK</v>
      </c>
    </row>
    <row r="990" spans="1:26" x14ac:dyDescent="0.2">
      <c r="A990" s="9">
        <f t="shared" si="96"/>
        <v>3.6042828498251636</v>
      </c>
      <c r="B990" s="9">
        <f t="shared" si="97"/>
        <v>3.1499999999999995</v>
      </c>
      <c r="C990" s="9">
        <f t="shared" si="99"/>
        <v>3.07</v>
      </c>
      <c r="D990" s="8">
        <v>6235</v>
      </c>
      <c r="E990" t="s">
        <v>3235</v>
      </c>
      <c r="F990" t="s">
        <v>189</v>
      </c>
      <c r="G990" t="s">
        <v>25</v>
      </c>
      <c r="H990" t="s">
        <v>28</v>
      </c>
      <c r="O990">
        <v>3.07</v>
      </c>
      <c r="S990">
        <f>_xlfn.XLOOKUP(E990,'Facture Chronopost'!L:L,'Facture Chronopost'!AA:AA,"")</f>
        <v>0.08</v>
      </c>
      <c r="T990" t="str">
        <f>IF(COUNTIF('Bibliothèque transporteurs'!C:C,F990)=0,"inconnu",_xlfn.XLOOKUP(F990,'Bibliothèque transporteurs'!C:C,'Bibliothèque transporteurs'!A:A))</f>
        <v>5Y</v>
      </c>
      <c r="U990" t="str">
        <f>IF(OR(F990="6C",F990="6B"),_xlfn.XLOOKUP(E990,'Facture Chronopost'!L:L,'Facture Chronopost'!X:X),IF(OR(F990=17,F990=44),F990&amp;"_"&amp;H990,IF(COUNTIF('Bibliothèque transporteurs'!C:C,F990)=0,"inconnu",_xlfn.XLOOKUP(F990,'Bibliothèque transporteurs'!C:C,'Bibliothèque transporteurs'!B:B))))</f>
        <v>5Y</v>
      </c>
      <c r="V990" t="str">
        <f>IF(COUNTIF('Bibliothèque transporteurs'!C:C,F990)=0,"inconnu",_xlfn.XLOOKUP(F990,'Bibliothèque transporteurs'!C:C,'Bibliothèque transporteurs'!E:E))</f>
        <v>CHRONO_2SHOP</v>
      </c>
      <c r="W990">
        <f t="shared" si="100"/>
        <v>3.15</v>
      </c>
      <c r="Y990" s="118">
        <f t="shared" si="98"/>
        <v>3.15</v>
      </c>
      <c r="Z990" s="118" t="str">
        <f t="shared" si="95"/>
        <v>OK</v>
      </c>
    </row>
    <row r="991" spans="1:26" x14ac:dyDescent="0.2">
      <c r="A991" s="9">
        <f t="shared" si="96"/>
        <v>3.7216861999823352</v>
      </c>
      <c r="B991" s="9">
        <f t="shared" si="97"/>
        <v>3.25</v>
      </c>
      <c r="C991" s="9">
        <f t="shared" si="99"/>
        <v>3.17</v>
      </c>
      <c r="D991" s="8">
        <v>6235</v>
      </c>
      <c r="E991" t="s">
        <v>3240</v>
      </c>
      <c r="F991" t="s">
        <v>189</v>
      </c>
      <c r="G991" t="s">
        <v>25</v>
      </c>
      <c r="H991" t="s">
        <v>28</v>
      </c>
      <c r="O991">
        <v>3.17</v>
      </c>
      <c r="S991">
        <f>_xlfn.XLOOKUP(E991,'Facture Chronopost'!L:L,'Facture Chronopost'!AA:AA,"")</f>
        <v>0.08</v>
      </c>
      <c r="T991" t="str">
        <f>IF(COUNTIF('Bibliothèque transporteurs'!C:C,F991)=0,"inconnu",_xlfn.XLOOKUP(F991,'Bibliothèque transporteurs'!C:C,'Bibliothèque transporteurs'!A:A))</f>
        <v>5Y</v>
      </c>
      <c r="U991" t="str">
        <f>IF(OR(F991="6C",F991="6B"),_xlfn.XLOOKUP(E991,'Facture Chronopost'!L:L,'Facture Chronopost'!X:X),IF(OR(F991=17,F991=44),F991&amp;"_"&amp;H991,IF(COUNTIF('Bibliothèque transporteurs'!C:C,F991)=0,"inconnu",_xlfn.XLOOKUP(F991,'Bibliothèque transporteurs'!C:C,'Bibliothèque transporteurs'!B:B))))</f>
        <v>5Y</v>
      </c>
      <c r="V991" t="str">
        <f>IF(COUNTIF('Bibliothèque transporteurs'!C:C,F991)=0,"inconnu",_xlfn.XLOOKUP(F991,'Bibliothèque transporteurs'!C:C,'Bibliothèque transporteurs'!E:E))</f>
        <v>CHRONO_2SHOP</v>
      </c>
      <c r="W991">
        <f t="shared" si="100"/>
        <v>3.25</v>
      </c>
      <c r="Y991" s="118">
        <f t="shared" si="98"/>
        <v>3.25</v>
      </c>
      <c r="Z991" s="118" t="str">
        <f t="shared" si="95"/>
        <v>OK</v>
      </c>
    </row>
    <row r="992" spans="1:26" x14ac:dyDescent="0.2">
      <c r="A992" s="9">
        <f t="shared" si="96"/>
        <v>3.7216861999823352</v>
      </c>
      <c r="B992" s="9">
        <f t="shared" si="97"/>
        <v>3.25</v>
      </c>
      <c r="C992" s="9">
        <f t="shared" si="99"/>
        <v>3.17</v>
      </c>
      <c r="D992" s="8">
        <v>6235</v>
      </c>
      <c r="E992" t="s">
        <v>3250</v>
      </c>
      <c r="F992" t="s">
        <v>189</v>
      </c>
      <c r="G992" t="s">
        <v>25</v>
      </c>
      <c r="H992" t="s">
        <v>28</v>
      </c>
      <c r="O992">
        <v>3.17</v>
      </c>
      <c r="S992">
        <f>_xlfn.XLOOKUP(E992,'Facture Chronopost'!L:L,'Facture Chronopost'!AA:AA,"")</f>
        <v>0.08</v>
      </c>
      <c r="T992" t="str">
        <f>IF(COUNTIF('Bibliothèque transporteurs'!C:C,F992)=0,"inconnu",_xlfn.XLOOKUP(F992,'Bibliothèque transporteurs'!C:C,'Bibliothèque transporteurs'!A:A))</f>
        <v>5Y</v>
      </c>
      <c r="U992" t="str">
        <f>IF(OR(F992="6C",F992="6B"),_xlfn.XLOOKUP(E992,'Facture Chronopost'!L:L,'Facture Chronopost'!X:X),IF(OR(F992=17,F992=44),F992&amp;"_"&amp;H992,IF(COUNTIF('Bibliothèque transporteurs'!C:C,F992)=0,"inconnu",_xlfn.XLOOKUP(F992,'Bibliothèque transporteurs'!C:C,'Bibliothèque transporteurs'!B:B))))</f>
        <v>5Y</v>
      </c>
      <c r="V992" t="str">
        <f>IF(COUNTIF('Bibliothèque transporteurs'!C:C,F992)=0,"inconnu",_xlfn.XLOOKUP(F992,'Bibliothèque transporteurs'!C:C,'Bibliothèque transporteurs'!E:E))</f>
        <v>CHRONO_2SHOP</v>
      </c>
      <c r="W992">
        <f t="shared" si="100"/>
        <v>3.25</v>
      </c>
      <c r="Y992" s="118">
        <f t="shared" si="98"/>
        <v>3.25</v>
      </c>
      <c r="Z992" s="118" t="str">
        <f t="shared" si="95"/>
        <v>OK</v>
      </c>
    </row>
    <row r="993" spans="1:26" x14ac:dyDescent="0.2">
      <c r="A993" s="9">
        <f t="shared" si="96"/>
        <v>3.6042828498251636</v>
      </c>
      <c r="B993" s="9">
        <f t="shared" si="97"/>
        <v>3.1499999999999995</v>
      </c>
      <c r="C993" s="9">
        <f t="shared" si="99"/>
        <v>3.07</v>
      </c>
      <c r="D993" s="8">
        <v>6235</v>
      </c>
      <c r="E993" t="s">
        <v>3215</v>
      </c>
      <c r="F993" t="s">
        <v>189</v>
      </c>
      <c r="G993" t="s">
        <v>25</v>
      </c>
      <c r="H993" t="s">
        <v>28</v>
      </c>
      <c r="O993">
        <v>3.07</v>
      </c>
      <c r="S993">
        <f>_xlfn.XLOOKUP(E993,'Facture Chronopost'!L:L,'Facture Chronopost'!AA:AA,"")</f>
        <v>0.08</v>
      </c>
      <c r="T993" t="str">
        <f>IF(COUNTIF('Bibliothèque transporteurs'!C:C,F993)=0,"inconnu",_xlfn.XLOOKUP(F993,'Bibliothèque transporteurs'!C:C,'Bibliothèque transporteurs'!A:A))</f>
        <v>5Y</v>
      </c>
      <c r="U993" t="str">
        <f>IF(OR(F993="6C",F993="6B"),_xlfn.XLOOKUP(E993,'Facture Chronopost'!L:L,'Facture Chronopost'!X:X),IF(OR(F993=17,F993=44),F993&amp;"_"&amp;H993,IF(COUNTIF('Bibliothèque transporteurs'!C:C,F993)=0,"inconnu",_xlfn.XLOOKUP(F993,'Bibliothèque transporteurs'!C:C,'Bibliothèque transporteurs'!B:B))))</f>
        <v>5Y</v>
      </c>
      <c r="V993" t="str">
        <f>IF(COUNTIF('Bibliothèque transporteurs'!C:C,F993)=0,"inconnu",_xlfn.XLOOKUP(F993,'Bibliothèque transporteurs'!C:C,'Bibliothèque transporteurs'!E:E))</f>
        <v>CHRONO_2SHOP</v>
      </c>
      <c r="W993">
        <f t="shared" si="100"/>
        <v>3.15</v>
      </c>
      <c r="Y993" s="118">
        <f t="shared" si="98"/>
        <v>3.15</v>
      </c>
      <c r="Z993" s="118" t="str">
        <f t="shared" si="95"/>
        <v>OK</v>
      </c>
    </row>
    <row r="994" spans="1:26" x14ac:dyDescent="0.2">
      <c r="A994" s="9">
        <f t="shared" si="96"/>
        <v>3.6042828498251636</v>
      </c>
      <c r="B994" s="9">
        <f t="shared" si="97"/>
        <v>3.1499999999999995</v>
      </c>
      <c r="C994" s="9">
        <f t="shared" si="99"/>
        <v>3.07</v>
      </c>
      <c r="D994" s="8">
        <v>6235</v>
      </c>
      <c r="E994" t="s">
        <v>3252</v>
      </c>
      <c r="F994" t="s">
        <v>189</v>
      </c>
      <c r="G994" t="s">
        <v>25</v>
      </c>
      <c r="H994" t="s">
        <v>28</v>
      </c>
      <c r="O994">
        <v>3.07</v>
      </c>
      <c r="S994">
        <f>_xlfn.XLOOKUP(E994,'Facture Chronopost'!L:L,'Facture Chronopost'!AA:AA,"")</f>
        <v>0.08</v>
      </c>
      <c r="T994" t="str">
        <f>IF(COUNTIF('Bibliothèque transporteurs'!C:C,F994)=0,"inconnu",_xlfn.XLOOKUP(F994,'Bibliothèque transporteurs'!C:C,'Bibliothèque transporteurs'!A:A))</f>
        <v>5Y</v>
      </c>
      <c r="U994" t="str">
        <f>IF(OR(F994="6C",F994="6B"),_xlfn.XLOOKUP(E994,'Facture Chronopost'!L:L,'Facture Chronopost'!X:X),IF(OR(F994=17,F994=44),F994&amp;"_"&amp;H994,IF(COUNTIF('Bibliothèque transporteurs'!C:C,F994)=0,"inconnu",_xlfn.XLOOKUP(F994,'Bibliothèque transporteurs'!C:C,'Bibliothèque transporteurs'!B:B))))</f>
        <v>5Y</v>
      </c>
      <c r="V994" t="str">
        <f>IF(COUNTIF('Bibliothèque transporteurs'!C:C,F994)=0,"inconnu",_xlfn.XLOOKUP(F994,'Bibliothèque transporteurs'!C:C,'Bibliothèque transporteurs'!E:E))</f>
        <v>CHRONO_2SHOP</v>
      </c>
      <c r="W994">
        <f t="shared" si="100"/>
        <v>3.15</v>
      </c>
      <c r="Y994" s="118">
        <f t="shared" si="98"/>
        <v>3.15</v>
      </c>
      <c r="Z994" s="118" t="str">
        <f t="shared" si="95"/>
        <v>OK</v>
      </c>
    </row>
    <row r="995" spans="1:26" x14ac:dyDescent="0.2">
      <c r="A995" s="9">
        <f t="shared" si="96"/>
        <v>3.6042828498251636</v>
      </c>
      <c r="B995" s="9">
        <f t="shared" si="97"/>
        <v>3.1499999999999995</v>
      </c>
      <c r="C995" s="9">
        <f t="shared" si="99"/>
        <v>3.07</v>
      </c>
      <c r="D995" s="8">
        <v>6235</v>
      </c>
      <c r="E995" t="s">
        <v>3230</v>
      </c>
      <c r="F995" t="s">
        <v>189</v>
      </c>
      <c r="G995" t="s">
        <v>25</v>
      </c>
      <c r="H995" t="s">
        <v>28</v>
      </c>
      <c r="O995">
        <v>3.07</v>
      </c>
      <c r="S995">
        <f>_xlfn.XLOOKUP(E995,'Facture Chronopost'!L:L,'Facture Chronopost'!AA:AA,"")</f>
        <v>0.08</v>
      </c>
      <c r="T995" t="str">
        <f>IF(COUNTIF('Bibliothèque transporteurs'!C:C,F995)=0,"inconnu",_xlfn.XLOOKUP(F995,'Bibliothèque transporteurs'!C:C,'Bibliothèque transporteurs'!A:A))</f>
        <v>5Y</v>
      </c>
      <c r="U995" t="str">
        <f>IF(OR(F995="6C",F995="6B"),_xlfn.XLOOKUP(E995,'Facture Chronopost'!L:L,'Facture Chronopost'!X:X),IF(OR(F995=17,F995=44),F995&amp;"_"&amp;H995,IF(COUNTIF('Bibliothèque transporteurs'!C:C,F995)=0,"inconnu",_xlfn.XLOOKUP(F995,'Bibliothèque transporteurs'!C:C,'Bibliothèque transporteurs'!B:B))))</f>
        <v>5Y</v>
      </c>
      <c r="V995" t="str">
        <f>IF(COUNTIF('Bibliothèque transporteurs'!C:C,F995)=0,"inconnu",_xlfn.XLOOKUP(F995,'Bibliothèque transporteurs'!C:C,'Bibliothèque transporteurs'!E:E))</f>
        <v>CHRONO_2SHOP</v>
      </c>
      <c r="W995">
        <f t="shared" si="100"/>
        <v>3.15</v>
      </c>
      <c r="Y995" s="118">
        <f t="shared" si="98"/>
        <v>3.15</v>
      </c>
      <c r="Z995" s="118" t="str">
        <f t="shared" si="95"/>
        <v>OK</v>
      </c>
    </row>
    <row r="996" spans="1:26" x14ac:dyDescent="0.2">
      <c r="A996" s="9">
        <f t="shared" si="96"/>
        <v>4.097376920485285</v>
      </c>
      <c r="B996" s="9">
        <f t="shared" si="97"/>
        <v>3.5700000000000007</v>
      </c>
      <c r="C996" s="9">
        <f t="shared" si="99"/>
        <v>3.49</v>
      </c>
      <c r="D996" s="8">
        <v>6235</v>
      </c>
      <c r="E996" t="s">
        <v>3247</v>
      </c>
      <c r="F996" t="s">
        <v>189</v>
      </c>
      <c r="G996" t="s">
        <v>25</v>
      </c>
      <c r="H996" t="s">
        <v>28</v>
      </c>
      <c r="O996">
        <v>3.49</v>
      </c>
      <c r="S996">
        <f>_xlfn.XLOOKUP(E996,'Facture Chronopost'!L:L,'Facture Chronopost'!AA:AA,"")</f>
        <v>0.08</v>
      </c>
      <c r="T996" t="str">
        <f>IF(COUNTIF('Bibliothèque transporteurs'!C:C,F996)=0,"inconnu",_xlfn.XLOOKUP(F996,'Bibliothèque transporteurs'!C:C,'Bibliothèque transporteurs'!A:A))</f>
        <v>5Y</v>
      </c>
      <c r="U996" t="str">
        <f>IF(OR(F996="6C",F996="6B"),_xlfn.XLOOKUP(E996,'Facture Chronopost'!L:L,'Facture Chronopost'!X:X),IF(OR(F996=17,F996=44),F996&amp;"_"&amp;H996,IF(COUNTIF('Bibliothèque transporteurs'!C:C,F996)=0,"inconnu",_xlfn.XLOOKUP(F996,'Bibliothèque transporteurs'!C:C,'Bibliothèque transporteurs'!B:B))))</f>
        <v>5Y</v>
      </c>
      <c r="V996" t="str">
        <f>IF(COUNTIF('Bibliothèque transporteurs'!C:C,F996)=0,"inconnu",_xlfn.XLOOKUP(F996,'Bibliothèque transporteurs'!C:C,'Bibliothèque transporteurs'!E:E))</f>
        <v>CHRONO_2SHOP</v>
      </c>
      <c r="W996">
        <f t="shared" si="100"/>
        <v>3.57</v>
      </c>
      <c r="Y996" s="118">
        <f t="shared" si="98"/>
        <v>3.57</v>
      </c>
      <c r="Z996" s="118" t="str">
        <f t="shared" si="95"/>
        <v>OK</v>
      </c>
    </row>
    <row r="997" spans="1:26" x14ac:dyDescent="0.2">
      <c r="A997" s="9">
        <f t="shared" si="96"/>
        <v>3.6042828498251636</v>
      </c>
      <c r="B997" s="9">
        <f t="shared" si="97"/>
        <v>3.1499999999999995</v>
      </c>
      <c r="C997" s="9">
        <f t="shared" si="99"/>
        <v>3.07</v>
      </c>
      <c r="D997" s="8">
        <v>6235</v>
      </c>
      <c r="E997" t="s">
        <v>3232</v>
      </c>
      <c r="F997" t="s">
        <v>189</v>
      </c>
      <c r="G997" t="s">
        <v>25</v>
      </c>
      <c r="H997" t="s">
        <v>28</v>
      </c>
      <c r="O997">
        <v>3.07</v>
      </c>
      <c r="S997">
        <f>_xlfn.XLOOKUP(E997,'Facture Chronopost'!L:L,'Facture Chronopost'!AA:AA,"")</f>
        <v>0.08</v>
      </c>
      <c r="T997" t="str">
        <f>IF(COUNTIF('Bibliothèque transporteurs'!C:C,F997)=0,"inconnu",_xlfn.XLOOKUP(F997,'Bibliothèque transporteurs'!C:C,'Bibliothèque transporteurs'!A:A))</f>
        <v>5Y</v>
      </c>
      <c r="U997" t="str">
        <f>IF(OR(F997="6C",F997="6B"),_xlfn.XLOOKUP(E997,'Facture Chronopost'!L:L,'Facture Chronopost'!X:X),IF(OR(F997=17,F997=44),F997&amp;"_"&amp;H997,IF(COUNTIF('Bibliothèque transporteurs'!C:C,F997)=0,"inconnu",_xlfn.XLOOKUP(F997,'Bibliothèque transporteurs'!C:C,'Bibliothèque transporteurs'!B:B))))</f>
        <v>5Y</v>
      </c>
      <c r="V997" t="str">
        <f>IF(COUNTIF('Bibliothèque transporteurs'!C:C,F997)=0,"inconnu",_xlfn.XLOOKUP(F997,'Bibliothèque transporteurs'!C:C,'Bibliothèque transporteurs'!E:E))</f>
        <v>CHRONO_2SHOP</v>
      </c>
      <c r="W997">
        <f t="shared" si="100"/>
        <v>3.15</v>
      </c>
      <c r="Y997" s="118">
        <f t="shared" si="98"/>
        <v>3.15</v>
      </c>
      <c r="Z997" s="118" t="str">
        <f t="shared" ref="Z997:Z1060" si="101">IF(Y997=W997,"OK","Non")</f>
        <v>OK</v>
      </c>
    </row>
    <row r="998" spans="1:26" x14ac:dyDescent="0.2">
      <c r="A998" s="9">
        <f t="shared" si="96"/>
        <v>3.6042828498251636</v>
      </c>
      <c r="B998" s="9">
        <f t="shared" si="97"/>
        <v>3.1499999999999995</v>
      </c>
      <c r="C998" s="9">
        <f t="shared" si="99"/>
        <v>3.07</v>
      </c>
      <c r="D998" s="8">
        <v>6235</v>
      </c>
      <c r="E998" t="s">
        <v>3221</v>
      </c>
      <c r="F998" t="s">
        <v>189</v>
      </c>
      <c r="G998" t="s">
        <v>25</v>
      </c>
      <c r="H998" t="s">
        <v>28</v>
      </c>
      <c r="O998">
        <v>3.07</v>
      </c>
      <c r="S998">
        <f>_xlfn.XLOOKUP(E998,'Facture Chronopost'!L:L,'Facture Chronopost'!AA:AA,"")</f>
        <v>0.08</v>
      </c>
      <c r="T998" t="str">
        <f>IF(COUNTIF('Bibliothèque transporteurs'!C:C,F998)=0,"inconnu",_xlfn.XLOOKUP(F998,'Bibliothèque transporteurs'!C:C,'Bibliothèque transporteurs'!A:A))</f>
        <v>5Y</v>
      </c>
      <c r="U998" t="str">
        <f>IF(OR(F998="6C",F998="6B"),_xlfn.XLOOKUP(E998,'Facture Chronopost'!L:L,'Facture Chronopost'!X:X),IF(OR(F998=17,F998=44),F998&amp;"_"&amp;H998,IF(COUNTIF('Bibliothèque transporteurs'!C:C,F998)=0,"inconnu",_xlfn.XLOOKUP(F998,'Bibliothèque transporteurs'!C:C,'Bibliothèque transporteurs'!B:B))))</f>
        <v>5Y</v>
      </c>
      <c r="V998" t="str">
        <f>IF(COUNTIF('Bibliothèque transporteurs'!C:C,F998)=0,"inconnu",_xlfn.XLOOKUP(F998,'Bibliothèque transporteurs'!C:C,'Bibliothèque transporteurs'!E:E))</f>
        <v>CHRONO_2SHOP</v>
      </c>
      <c r="W998">
        <f t="shared" si="100"/>
        <v>3.15</v>
      </c>
      <c r="Y998" s="118">
        <f t="shared" si="98"/>
        <v>3.15</v>
      </c>
      <c r="Z998" s="118" t="str">
        <f t="shared" si="101"/>
        <v>OK</v>
      </c>
    </row>
    <row r="999" spans="1:26" x14ac:dyDescent="0.2">
      <c r="A999" s="9">
        <f t="shared" si="96"/>
        <v>3.6042828498251636</v>
      </c>
      <c r="B999" s="9">
        <f t="shared" si="97"/>
        <v>3.1499999999999995</v>
      </c>
      <c r="C999" s="9">
        <f t="shared" si="99"/>
        <v>3.07</v>
      </c>
      <c r="D999" s="8">
        <v>6235</v>
      </c>
      <c r="E999" t="s">
        <v>3277</v>
      </c>
      <c r="F999" t="s">
        <v>189</v>
      </c>
      <c r="G999" t="s">
        <v>25</v>
      </c>
      <c r="H999" t="s">
        <v>28</v>
      </c>
      <c r="O999">
        <v>3.07</v>
      </c>
      <c r="S999">
        <f>_xlfn.XLOOKUP(E999,'Facture Chronopost'!L:L,'Facture Chronopost'!AA:AA,"")</f>
        <v>0.08</v>
      </c>
      <c r="T999" t="str">
        <f>IF(COUNTIF('Bibliothèque transporteurs'!C:C,F999)=0,"inconnu",_xlfn.XLOOKUP(F999,'Bibliothèque transporteurs'!C:C,'Bibliothèque transporteurs'!A:A))</f>
        <v>5Y</v>
      </c>
      <c r="U999" t="str">
        <f>IF(OR(F999="6C",F999="6B"),_xlfn.XLOOKUP(E999,'Facture Chronopost'!L:L,'Facture Chronopost'!X:X),IF(OR(F999=17,F999=44),F999&amp;"_"&amp;H999,IF(COUNTIF('Bibliothèque transporteurs'!C:C,F999)=0,"inconnu",_xlfn.XLOOKUP(F999,'Bibliothèque transporteurs'!C:C,'Bibliothèque transporteurs'!B:B))))</f>
        <v>5Y</v>
      </c>
      <c r="V999" t="str">
        <f>IF(COUNTIF('Bibliothèque transporteurs'!C:C,F999)=0,"inconnu",_xlfn.XLOOKUP(F999,'Bibliothèque transporteurs'!C:C,'Bibliothèque transporteurs'!E:E))</f>
        <v>CHRONO_2SHOP</v>
      </c>
      <c r="W999">
        <f t="shared" si="100"/>
        <v>3.15</v>
      </c>
      <c r="Y999" s="118">
        <f t="shared" si="98"/>
        <v>3.15</v>
      </c>
      <c r="Z999" s="118" t="str">
        <f t="shared" si="101"/>
        <v>OK</v>
      </c>
    </row>
    <row r="1000" spans="1:26" x14ac:dyDescent="0.2">
      <c r="A1000" s="9">
        <f t="shared" si="96"/>
        <v>3.7216861999823352</v>
      </c>
      <c r="B1000" s="9">
        <f t="shared" si="97"/>
        <v>3.25</v>
      </c>
      <c r="C1000" s="9">
        <f t="shared" si="99"/>
        <v>3.17</v>
      </c>
      <c r="D1000" s="8">
        <v>6235</v>
      </c>
      <c r="E1000" t="s">
        <v>3256</v>
      </c>
      <c r="F1000" t="s">
        <v>189</v>
      </c>
      <c r="G1000" t="s">
        <v>25</v>
      </c>
      <c r="H1000" t="s">
        <v>28</v>
      </c>
      <c r="O1000">
        <v>3.17</v>
      </c>
      <c r="S1000">
        <f>_xlfn.XLOOKUP(E1000,'Facture Chronopost'!L:L,'Facture Chronopost'!AA:AA,"")</f>
        <v>0.08</v>
      </c>
      <c r="T1000" t="str">
        <f>IF(COUNTIF('Bibliothèque transporteurs'!C:C,F1000)=0,"inconnu",_xlfn.XLOOKUP(F1000,'Bibliothèque transporteurs'!C:C,'Bibliothèque transporteurs'!A:A))</f>
        <v>5Y</v>
      </c>
      <c r="U1000" t="str">
        <f>IF(OR(F1000="6C",F1000="6B"),_xlfn.XLOOKUP(E1000,'Facture Chronopost'!L:L,'Facture Chronopost'!X:X),IF(OR(F1000=17,F1000=44),F1000&amp;"_"&amp;H1000,IF(COUNTIF('Bibliothèque transporteurs'!C:C,F1000)=0,"inconnu",_xlfn.XLOOKUP(F1000,'Bibliothèque transporteurs'!C:C,'Bibliothèque transporteurs'!B:B))))</f>
        <v>5Y</v>
      </c>
      <c r="V1000" t="str">
        <f>IF(COUNTIF('Bibliothèque transporteurs'!C:C,F1000)=0,"inconnu",_xlfn.XLOOKUP(F1000,'Bibliothèque transporteurs'!C:C,'Bibliothèque transporteurs'!E:E))</f>
        <v>CHRONO_2SHOP</v>
      </c>
      <c r="W1000">
        <f t="shared" si="100"/>
        <v>3.25</v>
      </c>
      <c r="Y1000" s="118">
        <f t="shared" si="98"/>
        <v>3.25</v>
      </c>
      <c r="Z1000" s="118" t="str">
        <f t="shared" si="101"/>
        <v>OK</v>
      </c>
    </row>
    <row r="1001" spans="1:26" x14ac:dyDescent="0.2">
      <c r="A1001" s="9">
        <f t="shared" si="96"/>
        <v>3.6042828498251636</v>
      </c>
      <c r="B1001" s="9">
        <f t="shared" si="97"/>
        <v>3.1499999999999995</v>
      </c>
      <c r="C1001" s="9">
        <f t="shared" si="99"/>
        <v>3.07</v>
      </c>
      <c r="D1001" s="8">
        <v>6235</v>
      </c>
      <c r="E1001" t="s">
        <v>3261</v>
      </c>
      <c r="F1001" t="s">
        <v>189</v>
      </c>
      <c r="G1001" t="s">
        <v>25</v>
      </c>
      <c r="H1001" t="s">
        <v>28</v>
      </c>
      <c r="O1001">
        <v>3.07</v>
      </c>
      <c r="S1001">
        <f>_xlfn.XLOOKUP(E1001,'Facture Chronopost'!L:L,'Facture Chronopost'!AA:AA,"")</f>
        <v>0.08</v>
      </c>
      <c r="T1001" t="str">
        <f>IF(COUNTIF('Bibliothèque transporteurs'!C:C,F1001)=0,"inconnu",_xlfn.XLOOKUP(F1001,'Bibliothèque transporteurs'!C:C,'Bibliothèque transporteurs'!A:A))</f>
        <v>5Y</v>
      </c>
      <c r="U1001" t="str">
        <f>IF(OR(F1001="6C",F1001="6B"),_xlfn.XLOOKUP(E1001,'Facture Chronopost'!L:L,'Facture Chronopost'!X:X),IF(OR(F1001=17,F1001=44),F1001&amp;"_"&amp;H1001,IF(COUNTIF('Bibliothèque transporteurs'!C:C,F1001)=0,"inconnu",_xlfn.XLOOKUP(F1001,'Bibliothèque transporteurs'!C:C,'Bibliothèque transporteurs'!B:B))))</f>
        <v>5Y</v>
      </c>
      <c r="V1001" t="str">
        <f>IF(COUNTIF('Bibliothèque transporteurs'!C:C,F1001)=0,"inconnu",_xlfn.XLOOKUP(F1001,'Bibliothèque transporteurs'!C:C,'Bibliothèque transporteurs'!E:E))</f>
        <v>CHRONO_2SHOP</v>
      </c>
      <c r="W1001">
        <f t="shared" si="100"/>
        <v>3.15</v>
      </c>
      <c r="Y1001" s="118">
        <f t="shared" si="98"/>
        <v>3.15</v>
      </c>
      <c r="Z1001" s="118" t="str">
        <f t="shared" si="101"/>
        <v>OK</v>
      </c>
    </row>
    <row r="1002" spans="1:26" x14ac:dyDescent="0.2">
      <c r="A1002" s="9">
        <f t="shared" si="96"/>
        <v>4.097376920485285</v>
      </c>
      <c r="B1002" s="9">
        <f t="shared" si="97"/>
        <v>3.5700000000000007</v>
      </c>
      <c r="C1002" s="9">
        <f t="shared" si="99"/>
        <v>3.49</v>
      </c>
      <c r="D1002" s="8">
        <v>6235</v>
      </c>
      <c r="E1002" t="s">
        <v>3283</v>
      </c>
      <c r="F1002" t="s">
        <v>189</v>
      </c>
      <c r="G1002" t="s">
        <v>25</v>
      </c>
      <c r="H1002" t="s">
        <v>28</v>
      </c>
      <c r="O1002">
        <v>3.49</v>
      </c>
      <c r="S1002">
        <f>_xlfn.XLOOKUP(E1002,'Facture Chronopost'!L:L,'Facture Chronopost'!AA:AA,"")</f>
        <v>0.08</v>
      </c>
      <c r="T1002" t="str">
        <f>IF(COUNTIF('Bibliothèque transporteurs'!C:C,F1002)=0,"inconnu",_xlfn.XLOOKUP(F1002,'Bibliothèque transporteurs'!C:C,'Bibliothèque transporteurs'!A:A))</f>
        <v>5Y</v>
      </c>
      <c r="U1002" t="str">
        <f>IF(OR(F1002="6C",F1002="6B"),_xlfn.XLOOKUP(E1002,'Facture Chronopost'!L:L,'Facture Chronopost'!X:X),IF(OR(F1002=17,F1002=44),F1002&amp;"_"&amp;H1002,IF(COUNTIF('Bibliothèque transporteurs'!C:C,F1002)=0,"inconnu",_xlfn.XLOOKUP(F1002,'Bibliothèque transporteurs'!C:C,'Bibliothèque transporteurs'!B:B))))</f>
        <v>5Y</v>
      </c>
      <c r="V1002" t="str">
        <f>IF(COUNTIF('Bibliothèque transporteurs'!C:C,F1002)=0,"inconnu",_xlfn.XLOOKUP(F1002,'Bibliothèque transporteurs'!C:C,'Bibliothèque transporteurs'!E:E))</f>
        <v>CHRONO_2SHOP</v>
      </c>
      <c r="W1002">
        <f t="shared" si="100"/>
        <v>3.57</v>
      </c>
      <c r="Y1002" s="118">
        <f t="shared" si="98"/>
        <v>3.57</v>
      </c>
      <c r="Z1002" s="118" t="str">
        <f t="shared" si="101"/>
        <v>OK</v>
      </c>
    </row>
    <row r="1003" spans="1:26" x14ac:dyDescent="0.2">
      <c r="A1003" s="9">
        <f t="shared" si="96"/>
        <v>3.7216861999823352</v>
      </c>
      <c r="B1003" s="9">
        <f t="shared" si="97"/>
        <v>3.25</v>
      </c>
      <c r="C1003" s="9">
        <f t="shared" si="99"/>
        <v>3.17</v>
      </c>
      <c r="D1003" s="8">
        <v>6235</v>
      </c>
      <c r="E1003" t="s">
        <v>3263</v>
      </c>
      <c r="F1003" t="s">
        <v>189</v>
      </c>
      <c r="G1003" t="s">
        <v>25</v>
      </c>
      <c r="H1003" t="s">
        <v>28</v>
      </c>
      <c r="O1003">
        <v>3.17</v>
      </c>
      <c r="S1003">
        <f>_xlfn.XLOOKUP(E1003,'Facture Chronopost'!L:L,'Facture Chronopost'!AA:AA,"")</f>
        <v>0.08</v>
      </c>
      <c r="T1003" t="str">
        <f>IF(COUNTIF('Bibliothèque transporteurs'!C:C,F1003)=0,"inconnu",_xlfn.XLOOKUP(F1003,'Bibliothèque transporteurs'!C:C,'Bibliothèque transporteurs'!A:A))</f>
        <v>5Y</v>
      </c>
      <c r="U1003" t="str">
        <f>IF(OR(F1003="6C",F1003="6B"),_xlfn.XLOOKUP(E1003,'Facture Chronopost'!L:L,'Facture Chronopost'!X:X),IF(OR(F1003=17,F1003=44),F1003&amp;"_"&amp;H1003,IF(COUNTIF('Bibliothèque transporteurs'!C:C,F1003)=0,"inconnu",_xlfn.XLOOKUP(F1003,'Bibliothèque transporteurs'!C:C,'Bibliothèque transporteurs'!B:B))))</f>
        <v>5Y</v>
      </c>
      <c r="V1003" t="str">
        <f>IF(COUNTIF('Bibliothèque transporteurs'!C:C,F1003)=0,"inconnu",_xlfn.XLOOKUP(F1003,'Bibliothèque transporteurs'!C:C,'Bibliothèque transporteurs'!E:E))</f>
        <v>CHRONO_2SHOP</v>
      </c>
      <c r="W1003">
        <f t="shared" si="100"/>
        <v>3.25</v>
      </c>
      <c r="Y1003" s="118">
        <f t="shared" si="98"/>
        <v>3.25</v>
      </c>
      <c r="Z1003" s="118" t="str">
        <f t="shared" si="101"/>
        <v>OK</v>
      </c>
    </row>
    <row r="1004" spans="1:26" x14ac:dyDescent="0.2">
      <c r="A1004" s="9">
        <f t="shared" si="96"/>
        <v>4.097376920485285</v>
      </c>
      <c r="B1004" s="9">
        <f t="shared" si="97"/>
        <v>3.5700000000000007</v>
      </c>
      <c r="C1004" s="9">
        <f t="shared" si="99"/>
        <v>3.49</v>
      </c>
      <c r="D1004" s="8">
        <v>6235</v>
      </c>
      <c r="E1004" t="s">
        <v>3265</v>
      </c>
      <c r="F1004" t="s">
        <v>189</v>
      </c>
      <c r="G1004" t="s">
        <v>25</v>
      </c>
      <c r="H1004" t="s">
        <v>28</v>
      </c>
      <c r="O1004">
        <v>3.49</v>
      </c>
      <c r="S1004">
        <f>_xlfn.XLOOKUP(E1004,'Facture Chronopost'!L:L,'Facture Chronopost'!AA:AA,"")</f>
        <v>0.08</v>
      </c>
      <c r="T1004" t="str">
        <f>IF(COUNTIF('Bibliothèque transporteurs'!C:C,F1004)=0,"inconnu",_xlfn.XLOOKUP(F1004,'Bibliothèque transporteurs'!C:C,'Bibliothèque transporteurs'!A:A))</f>
        <v>5Y</v>
      </c>
      <c r="U1004" t="str">
        <f>IF(OR(F1004="6C",F1004="6B"),_xlfn.XLOOKUP(E1004,'Facture Chronopost'!L:L,'Facture Chronopost'!X:X),IF(OR(F1004=17,F1004=44),F1004&amp;"_"&amp;H1004,IF(COUNTIF('Bibliothèque transporteurs'!C:C,F1004)=0,"inconnu",_xlfn.XLOOKUP(F1004,'Bibliothèque transporteurs'!C:C,'Bibliothèque transporteurs'!B:B))))</f>
        <v>5Y</v>
      </c>
      <c r="V1004" t="str">
        <f>IF(COUNTIF('Bibliothèque transporteurs'!C:C,F1004)=0,"inconnu",_xlfn.XLOOKUP(F1004,'Bibliothèque transporteurs'!C:C,'Bibliothèque transporteurs'!E:E))</f>
        <v>CHRONO_2SHOP</v>
      </c>
      <c r="W1004">
        <f t="shared" si="100"/>
        <v>3.57</v>
      </c>
      <c r="Y1004" s="118">
        <f t="shared" si="98"/>
        <v>3.57</v>
      </c>
      <c r="Z1004" s="118" t="str">
        <f t="shared" si="101"/>
        <v>OK</v>
      </c>
    </row>
    <row r="1005" spans="1:26" x14ac:dyDescent="0.2">
      <c r="A1005" s="9">
        <f t="shared" si="96"/>
        <v>3.6042828498251636</v>
      </c>
      <c r="B1005" s="9">
        <f t="shared" si="97"/>
        <v>3.1499999999999995</v>
      </c>
      <c r="C1005" s="9">
        <f t="shared" si="99"/>
        <v>3.07</v>
      </c>
      <c r="D1005" s="8">
        <v>6235</v>
      </c>
      <c r="E1005" t="s">
        <v>3267</v>
      </c>
      <c r="F1005" t="s">
        <v>189</v>
      </c>
      <c r="G1005" t="s">
        <v>25</v>
      </c>
      <c r="H1005" t="s">
        <v>28</v>
      </c>
      <c r="O1005">
        <v>3.07</v>
      </c>
      <c r="S1005">
        <f>_xlfn.XLOOKUP(E1005,'Facture Chronopost'!L:L,'Facture Chronopost'!AA:AA,"")</f>
        <v>0.08</v>
      </c>
      <c r="T1005" t="str">
        <f>IF(COUNTIF('Bibliothèque transporteurs'!C:C,F1005)=0,"inconnu",_xlfn.XLOOKUP(F1005,'Bibliothèque transporteurs'!C:C,'Bibliothèque transporteurs'!A:A))</f>
        <v>5Y</v>
      </c>
      <c r="U1005" t="str">
        <f>IF(OR(F1005="6C",F1005="6B"),_xlfn.XLOOKUP(E1005,'Facture Chronopost'!L:L,'Facture Chronopost'!X:X),IF(OR(F1005=17,F1005=44),F1005&amp;"_"&amp;H1005,IF(COUNTIF('Bibliothèque transporteurs'!C:C,F1005)=0,"inconnu",_xlfn.XLOOKUP(F1005,'Bibliothèque transporteurs'!C:C,'Bibliothèque transporteurs'!B:B))))</f>
        <v>5Y</v>
      </c>
      <c r="V1005" t="str">
        <f>IF(COUNTIF('Bibliothèque transporteurs'!C:C,F1005)=0,"inconnu",_xlfn.XLOOKUP(F1005,'Bibliothèque transporteurs'!C:C,'Bibliothèque transporteurs'!E:E))</f>
        <v>CHRONO_2SHOP</v>
      </c>
      <c r="W1005">
        <f t="shared" si="100"/>
        <v>3.15</v>
      </c>
      <c r="Y1005" s="118">
        <f t="shared" si="98"/>
        <v>3.15</v>
      </c>
      <c r="Z1005" s="118" t="str">
        <f t="shared" si="101"/>
        <v>OK</v>
      </c>
    </row>
    <row r="1006" spans="1:26" x14ac:dyDescent="0.2">
      <c r="A1006" s="9">
        <f t="shared" si="96"/>
        <v>3.6042828498251636</v>
      </c>
      <c r="B1006" s="9">
        <f t="shared" si="97"/>
        <v>3.1499999999999995</v>
      </c>
      <c r="C1006" s="9">
        <f t="shared" si="99"/>
        <v>3.07</v>
      </c>
      <c r="D1006" s="8">
        <v>6235</v>
      </c>
      <c r="E1006" t="s">
        <v>3280</v>
      </c>
      <c r="F1006" t="s">
        <v>189</v>
      </c>
      <c r="G1006" t="s">
        <v>25</v>
      </c>
      <c r="H1006" t="s">
        <v>28</v>
      </c>
      <c r="O1006">
        <v>3.07</v>
      </c>
      <c r="S1006">
        <f>_xlfn.XLOOKUP(E1006,'Facture Chronopost'!L:L,'Facture Chronopost'!AA:AA,"")</f>
        <v>0.08</v>
      </c>
      <c r="T1006" t="str">
        <f>IF(COUNTIF('Bibliothèque transporteurs'!C:C,F1006)=0,"inconnu",_xlfn.XLOOKUP(F1006,'Bibliothèque transporteurs'!C:C,'Bibliothèque transporteurs'!A:A))</f>
        <v>5Y</v>
      </c>
      <c r="U1006" t="str">
        <f>IF(OR(F1006="6C",F1006="6B"),_xlfn.XLOOKUP(E1006,'Facture Chronopost'!L:L,'Facture Chronopost'!X:X),IF(OR(F1006=17,F1006=44),F1006&amp;"_"&amp;H1006,IF(COUNTIF('Bibliothèque transporteurs'!C:C,F1006)=0,"inconnu",_xlfn.XLOOKUP(F1006,'Bibliothèque transporteurs'!C:C,'Bibliothèque transporteurs'!B:B))))</f>
        <v>5Y</v>
      </c>
      <c r="V1006" t="str">
        <f>IF(COUNTIF('Bibliothèque transporteurs'!C:C,F1006)=0,"inconnu",_xlfn.XLOOKUP(F1006,'Bibliothèque transporteurs'!C:C,'Bibliothèque transporteurs'!E:E))</f>
        <v>CHRONO_2SHOP</v>
      </c>
      <c r="W1006">
        <f t="shared" si="100"/>
        <v>3.15</v>
      </c>
      <c r="Y1006" s="118">
        <f t="shared" si="98"/>
        <v>3.15</v>
      </c>
      <c r="Z1006" s="118" t="str">
        <f t="shared" si="101"/>
        <v>OK</v>
      </c>
    </row>
    <row r="1007" spans="1:26" x14ac:dyDescent="0.2">
      <c r="A1007" s="9">
        <f t="shared" si="96"/>
        <v>4.097376920485285</v>
      </c>
      <c r="B1007" s="9">
        <f t="shared" si="97"/>
        <v>3.5700000000000007</v>
      </c>
      <c r="C1007" s="9">
        <f t="shared" si="99"/>
        <v>3.49</v>
      </c>
      <c r="D1007" s="8">
        <v>6235</v>
      </c>
      <c r="E1007" t="s">
        <v>3290</v>
      </c>
      <c r="F1007" t="s">
        <v>189</v>
      </c>
      <c r="G1007" t="s">
        <v>25</v>
      </c>
      <c r="H1007" t="s">
        <v>28</v>
      </c>
      <c r="O1007">
        <v>3.49</v>
      </c>
      <c r="S1007">
        <f>_xlfn.XLOOKUP(E1007,'Facture Chronopost'!L:L,'Facture Chronopost'!AA:AA,"")</f>
        <v>0.08</v>
      </c>
      <c r="T1007" t="str">
        <f>IF(COUNTIF('Bibliothèque transporteurs'!C:C,F1007)=0,"inconnu",_xlfn.XLOOKUP(F1007,'Bibliothèque transporteurs'!C:C,'Bibliothèque transporteurs'!A:A))</f>
        <v>5Y</v>
      </c>
      <c r="U1007" t="str">
        <f>IF(OR(F1007="6C",F1007="6B"),_xlfn.XLOOKUP(E1007,'Facture Chronopost'!L:L,'Facture Chronopost'!X:X),IF(OR(F1007=17,F1007=44),F1007&amp;"_"&amp;H1007,IF(COUNTIF('Bibliothèque transporteurs'!C:C,F1007)=0,"inconnu",_xlfn.XLOOKUP(F1007,'Bibliothèque transporteurs'!C:C,'Bibliothèque transporteurs'!B:B))))</f>
        <v>5Y</v>
      </c>
      <c r="V1007" t="str">
        <f>IF(COUNTIF('Bibliothèque transporteurs'!C:C,F1007)=0,"inconnu",_xlfn.XLOOKUP(F1007,'Bibliothèque transporteurs'!C:C,'Bibliothèque transporteurs'!E:E))</f>
        <v>CHRONO_2SHOP</v>
      </c>
      <c r="W1007">
        <f t="shared" si="100"/>
        <v>3.57</v>
      </c>
      <c r="Y1007" s="118">
        <f t="shared" si="98"/>
        <v>3.57</v>
      </c>
      <c r="Z1007" s="118" t="str">
        <f t="shared" si="101"/>
        <v>OK</v>
      </c>
    </row>
    <row r="1008" spans="1:26" x14ac:dyDescent="0.2">
      <c r="A1008" s="9">
        <f t="shared" si="96"/>
        <v>3.6042828498251636</v>
      </c>
      <c r="B1008" s="9">
        <f t="shared" si="97"/>
        <v>3.1499999999999995</v>
      </c>
      <c r="C1008" s="9">
        <f t="shared" si="99"/>
        <v>3.07</v>
      </c>
      <c r="D1008" s="8">
        <v>6235</v>
      </c>
      <c r="E1008" t="s">
        <v>3269</v>
      </c>
      <c r="F1008" t="s">
        <v>189</v>
      </c>
      <c r="G1008" t="s">
        <v>25</v>
      </c>
      <c r="H1008" t="s">
        <v>28</v>
      </c>
      <c r="O1008">
        <v>3.07</v>
      </c>
      <c r="S1008">
        <f>_xlfn.XLOOKUP(E1008,'Facture Chronopost'!L:L,'Facture Chronopost'!AA:AA,"")</f>
        <v>0.08</v>
      </c>
      <c r="T1008" t="str">
        <f>IF(COUNTIF('Bibliothèque transporteurs'!C:C,F1008)=0,"inconnu",_xlfn.XLOOKUP(F1008,'Bibliothèque transporteurs'!C:C,'Bibliothèque transporteurs'!A:A))</f>
        <v>5Y</v>
      </c>
      <c r="U1008" t="str">
        <f>IF(OR(F1008="6C",F1008="6B"),_xlfn.XLOOKUP(E1008,'Facture Chronopost'!L:L,'Facture Chronopost'!X:X),IF(OR(F1008=17,F1008=44),F1008&amp;"_"&amp;H1008,IF(COUNTIF('Bibliothèque transporteurs'!C:C,F1008)=0,"inconnu",_xlfn.XLOOKUP(F1008,'Bibliothèque transporteurs'!C:C,'Bibliothèque transporteurs'!B:B))))</f>
        <v>5Y</v>
      </c>
      <c r="V1008" t="str">
        <f>IF(COUNTIF('Bibliothèque transporteurs'!C:C,F1008)=0,"inconnu",_xlfn.XLOOKUP(F1008,'Bibliothèque transporteurs'!C:C,'Bibliothèque transporteurs'!E:E))</f>
        <v>CHRONO_2SHOP</v>
      </c>
      <c r="W1008">
        <f t="shared" si="100"/>
        <v>3.15</v>
      </c>
      <c r="Y1008" s="118">
        <f t="shared" si="98"/>
        <v>3.15</v>
      </c>
      <c r="Z1008" s="118" t="str">
        <f t="shared" si="101"/>
        <v>OK</v>
      </c>
    </row>
    <row r="1009" spans="1:26" x14ac:dyDescent="0.2">
      <c r="A1009" s="9">
        <f t="shared" si="96"/>
        <v>3.7216861999823352</v>
      </c>
      <c r="B1009" s="9">
        <f t="shared" si="97"/>
        <v>3.25</v>
      </c>
      <c r="C1009" s="9">
        <f t="shared" si="99"/>
        <v>3.17</v>
      </c>
      <c r="D1009" s="8">
        <v>6235</v>
      </c>
      <c r="E1009" t="s">
        <v>3272</v>
      </c>
      <c r="F1009" t="s">
        <v>189</v>
      </c>
      <c r="G1009" t="s">
        <v>25</v>
      </c>
      <c r="H1009" t="s">
        <v>28</v>
      </c>
      <c r="O1009">
        <v>3.17</v>
      </c>
      <c r="S1009">
        <f>_xlfn.XLOOKUP(E1009,'Facture Chronopost'!L:L,'Facture Chronopost'!AA:AA,"")</f>
        <v>0.08</v>
      </c>
      <c r="T1009" t="str">
        <f>IF(COUNTIF('Bibliothèque transporteurs'!C:C,F1009)=0,"inconnu",_xlfn.XLOOKUP(F1009,'Bibliothèque transporteurs'!C:C,'Bibliothèque transporteurs'!A:A))</f>
        <v>5Y</v>
      </c>
      <c r="U1009" t="str">
        <f>IF(OR(F1009="6C",F1009="6B"),_xlfn.XLOOKUP(E1009,'Facture Chronopost'!L:L,'Facture Chronopost'!X:X),IF(OR(F1009=17,F1009=44),F1009&amp;"_"&amp;H1009,IF(COUNTIF('Bibliothèque transporteurs'!C:C,F1009)=0,"inconnu",_xlfn.XLOOKUP(F1009,'Bibliothèque transporteurs'!C:C,'Bibliothèque transporteurs'!B:B))))</f>
        <v>5Y</v>
      </c>
      <c r="V1009" t="str">
        <f>IF(COUNTIF('Bibliothèque transporteurs'!C:C,F1009)=0,"inconnu",_xlfn.XLOOKUP(F1009,'Bibliothèque transporteurs'!C:C,'Bibliothèque transporteurs'!E:E))</f>
        <v>CHRONO_2SHOP</v>
      </c>
      <c r="W1009">
        <f t="shared" si="100"/>
        <v>3.25</v>
      </c>
      <c r="Y1009" s="118">
        <f t="shared" si="98"/>
        <v>3.25</v>
      </c>
      <c r="Z1009" s="118" t="str">
        <f t="shared" si="101"/>
        <v>OK</v>
      </c>
    </row>
    <row r="1010" spans="1:26" x14ac:dyDescent="0.2">
      <c r="A1010" s="9">
        <f t="shared" si="96"/>
        <v>3.7216861999823352</v>
      </c>
      <c r="B1010" s="9">
        <f t="shared" si="97"/>
        <v>3.25</v>
      </c>
      <c r="C1010" s="9">
        <f t="shared" si="99"/>
        <v>3.17</v>
      </c>
      <c r="D1010" s="8">
        <v>6235</v>
      </c>
      <c r="E1010" t="s">
        <v>3286</v>
      </c>
      <c r="F1010" t="s">
        <v>189</v>
      </c>
      <c r="G1010" t="s">
        <v>25</v>
      </c>
      <c r="H1010" t="s">
        <v>182</v>
      </c>
      <c r="O1010">
        <v>3.17</v>
      </c>
      <c r="S1010">
        <f>_xlfn.XLOOKUP(E1010,'Facture Chronopost'!L:L,'Facture Chronopost'!AA:AA,"")</f>
        <v>0.08</v>
      </c>
      <c r="T1010" t="str">
        <f>IF(COUNTIF('Bibliothèque transporteurs'!C:C,F1010)=0,"inconnu",_xlfn.XLOOKUP(F1010,'Bibliothèque transporteurs'!C:C,'Bibliothèque transporteurs'!A:A))</f>
        <v>5Y</v>
      </c>
      <c r="U1010" t="str">
        <f>IF(OR(F1010="6C",F1010="6B"),_xlfn.XLOOKUP(E1010,'Facture Chronopost'!L:L,'Facture Chronopost'!X:X),IF(OR(F1010=17,F1010=44),F1010&amp;"_"&amp;H1010,IF(COUNTIF('Bibliothèque transporteurs'!C:C,F1010)=0,"inconnu",_xlfn.XLOOKUP(F1010,'Bibliothèque transporteurs'!C:C,'Bibliothèque transporteurs'!B:B))))</f>
        <v>5Y</v>
      </c>
      <c r="V1010" t="str">
        <f>IF(COUNTIF('Bibliothèque transporteurs'!C:C,F1010)=0,"inconnu",_xlfn.XLOOKUP(F1010,'Bibliothèque transporteurs'!C:C,'Bibliothèque transporteurs'!E:E))</f>
        <v>CHRONO_2SHOP</v>
      </c>
      <c r="W1010">
        <f t="shared" si="100"/>
        <v>3.25</v>
      </c>
      <c r="Y1010" s="118">
        <f t="shared" si="98"/>
        <v>3.25</v>
      </c>
      <c r="Z1010" s="118" t="str">
        <f t="shared" si="101"/>
        <v>OK</v>
      </c>
    </row>
    <row r="1011" spans="1:26" x14ac:dyDescent="0.2">
      <c r="A1011" s="9">
        <f t="shared" si="96"/>
        <v>3.7216861999823352</v>
      </c>
      <c r="B1011" s="9">
        <f t="shared" si="97"/>
        <v>3.25</v>
      </c>
      <c r="C1011" s="9">
        <f t="shared" si="99"/>
        <v>3.17</v>
      </c>
      <c r="D1011" s="8">
        <v>6235</v>
      </c>
      <c r="E1011" t="s">
        <v>3275</v>
      </c>
      <c r="F1011" t="s">
        <v>189</v>
      </c>
      <c r="G1011" t="s">
        <v>25</v>
      </c>
      <c r="H1011" t="s">
        <v>28</v>
      </c>
      <c r="O1011">
        <v>3.17</v>
      </c>
      <c r="S1011">
        <f>_xlfn.XLOOKUP(E1011,'Facture Chronopost'!L:L,'Facture Chronopost'!AA:AA,"")</f>
        <v>0.08</v>
      </c>
      <c r="T1011" t="str">
        <f>IF(COUNTIF('Bibliothèque transporteurs'!C:C,F1011)=0,"inconnu",_xlfn.XLOOKUP(F1011,'Bibliothèque transporteurs'!C:C,'Bibliothèque transporteurs'!A:A))</f>
        <v>5Y</v>
      </c>
      <c r="U1011" t="str">
        <f>IF(OR(F1011="6C",F1011="6B"),_xlfn.XLOOKUP(E1011,'Facture Chronopost'!L:L,'Facture Chronopost'!X:X),IF(OR(F1011=17,F1011=44),F1011&amp;"_"&amp;H1011,IF(COUNTIF('Bibliothèque transporteurs'!C:C,F1011)=0,"inconnu",_xlfn.XLOOKUP(F1011,'Bibliothèque transporteurs'!C:C,'Bibliothèque transporteurs'!B:B))))</f>
        <v>5Y</v>
      </c>
      <c r="V1011" t="str">
        <f>IF(COUNTIF('Bibliothèque transporteurs'!C:C,F1011)=0,"inconnu",_xlfn.XLOOKUP(F1011,'Bibliothèque transporteurs'!C:C,'Bibliothèque transporteurs'!E:E))</f>
        <v>CHRONO_2SHOP</v>
      </c>
      <c r="W1011">
        <f t="shared" si="100"/>
        <v>3.25</v>
      </c>
      <c r="Y1011" s="118">
        <f t="shared" si="98"/>
        <v>3.25</v>
      </c>
      <c r="Z1011" s="118" t="str">
        <f t="shared" si="101"/>
        <v>OK</v>
      </c>
    </row>
    <row r="1012" spans="1:26" x14ac:dyDescent="0.2">
      <c r="A1012" s="9">
        <f t="shared" si="96"/>
        <v>3.7216861999823352</v>
      </c>
      <c r="B1012" s="9">
        <f t="shared" si="97"/>
        <v>3.25</v>
      </c>
      <c r="C1012" s="9">
        <f t="shared" si="99"/>
        <v>3.17</v>
      </c>
      <c r="D1012" s="8">
        <v>6235</v>
      </c>
      <c r="E1012" t="s">
        <v>3258</v>
      </c>
      <c r="F1012" t="s">
        <v>189</v>
      </c>
      <c r="G1012" t="s">
        <v>25</v>
      </c>
      <c r="H1012" t="s">
        <v>28</v>
      </c>
      <c r="O1012">
        <v>3.17</v>
      </c>
      <c r="S1012">
        <f>_xlfn.XLOOKUP(E1012,'Facture Chronopost'!L:L,'Facture Chronopost'!AA:AA,"")</f>
        <v>0.08</v>
      </c>
      <c r="T1012" t="str">
        <f>IF(COUNTIF('Bibliothèque transporteurs'!C:C,F1012)=0,"inconnu",_xlfn.XLOOKUP(F1012,'Bibliothèque transporteurs'!C:C,'Bibliothèque transporteurs'!A:A))</f>
        <v>5Y</v>
      </c>
      <c r="U1012" t="str">
        <f>IF(OR(F1012="6C",F1012="6B"),_xlfn.XLOOKUP(E1012,'Facture Chronopost'!L:L,'Facture Chronopost'!X:X),IF(OR(F1012=17,F1012=44),F1012&amp;"_"&amp;H1012,IF(COUNTIF('Bibliothèque transporteurs'!C:C,F1012)=0,"inconnu",_xlfn.XLOOKUP(F1012,'Bibliothèque transporteurs'!C:C,'Bibliothèque transporteurs'!B:B))))</f>
        <v>5Y</v>
      </c>
      <c r="V1012" t="str">
        <f>IF(COUNTIF('Bibliothèque transporteurs'!C:C,F1012)=0,"inconnu",_xlfn.XLOOKUP(F1012,'Bibliothèque transporteurs'!C:C,'Bibliothèque transporteurs'!E:E))</f>
        <v>CHRONO_2SHOP</v>
      </c>
      <c r="W1012">
        <f t="shared" si="100"/>
        <v>3.25</v>
      </c>
      <c r="Y1012" s="118">
        <f t="shared" si="98"/>
        <v>3.25</v>
      </c>
      <c r="Z1012" s="118" t="str">
        <f t="shared" si="101"/>
        <v>OK</v>
      </c>
    </row>
    <row r="1013" spans="1:26" x14ac:dyDescent="0.2">
      <c r="A1013" s="9">
        <f t="shared" si="96"/>
        <v>3.6042828498251636</v>
      </c>
      <c r="B1013" s="9">
        <f t="shared" si="97"/>
        <v>3.1499999999999995</v>
      </c>
      <c r="C1013" s="9">
        <f t="shared" si="99"/>
        <v>3.07</v>
      </c>
      <c r="D1013" s="8">
        <v>6235</v>
      </c>
      <c r="E1013" t="s">
        <v>3288</v>
      </c>
      <c r="F1013" t="s">
        <v>189</v>
      </c>
      <c r="G1013" t="s">
        <v>25</v>
      </c>
      <c r="H1013" t="s">
        <v>28</v>
      </c>
      <c r="O1013">
        <v>3.07</v>
      </c>
      <c r="S1013">
        <f>_xlfn.XLOOKUP(E1013,'Facture Chronopost'!L:L,'Facture Chronopost'!AA:AA,"")</f>
        <v>0.08</v>
      </c>
      <c r="T1013" t="str">
        <f>IF(COUNTIF('Bibliothèque transporteurs'!C:C,F1013)=0,"inconnu",_xlfn.XLOOKUP(F1013,'Bibliothèque transporteurs'!C:C,'Bibliothèque transporteurs'!A:A))</f>
        <v>5Y</v>
      </c>
      <c r="U1013" t="str">
        <f>IF(OR(F1013="6C",F1013="6B"),_xlfn.XLOOKUP(E1013,'Facture Chronopost'!L:L,'Facture Chronopost'!X:X),IF(OR(F1013=17,F1013=44),F1013&amp;"_"&amp;H1013,IF(COUNTIF('Bibliothèque transporteurs'!C:C,F1013)=0,"inconnu",_xlfn.XLOOKUP(F1013,'Bibliothèque transporteurs'!C:C,'Bibliothèque transporteurs'!B:B))))</f>
        <v>5Y</v>
      </c>
      <c r="V1013" t="str">
        <f>IF(COUNTIF('Bibliothèque transporteurs'!C:C,F1013)=0,"inconnu",_xlfn.XLOOKUP(F1013,'Bibliothèque transporteurs'!C:C,'Bibliothèque transporteurs'!E:E))</f>
        <v>CHRONO_2SHOP</v>
      </c>
      <c r="W1013">
        <f t="shared" si="100"/>
        <v>3.15</v>
      </c>
      <c r="Y1013" s="118">
        <f t="shared" si="98"/>
        <v>3.15</v>
      </c>
      <c r="Z1013" s="118" t="str">
        <f t="shared" si="101"/>
        <v>OK</v>
      </c>
    </row>
    <row r="1014" spans="1:26" x14ac:dyDescent="0.2">
      <c r="A1014" s="9">
        <f t="shared" si="96"/>
        <v>3.6042828498251636</v>
      </c>
      <c r="B1014" s="9">
        <f t="shared" si="97"/>
        <v>3.1499999999999995</v>
      </c>
      <c r="C1014" s="9">
        <f t="shared" si="99"/>
        <v>3.07</v>
      </c>
      <c r="D1014" s="8">
        <v>6235</v>
      </c>
      <c r="E1014" t="s">
        <v>3294</v>
      </c>
      <c r="F1014" t="s">
        <v>189</v>
      </c>
      <c r="G1014" t="s">
        <v>25</v>
      </c>
      <c r="H1014" t="s">
        <v>28</v>
      </c>
      <c r="O1014">
        <v>3.07</v>
      </c>
      <c r="S1014">
        <f>_xlfn.XLOOKUP(E1014,'Facture Chronopost'!L:L,'Facture Chronopost'!AA:AA,"")</f>
        <v>0.08</v>
      </c>
      <c r="T1014" t="str">
        <f>IF(COUNTIF('Bibliothèque transporteurs'!C:C,F1014)=0,"inconnu",_xlfn.XLOOKUP(F1014,'Bibliothèque transporteurs'!C:C,'Bibliothèque transporteurs'!A:A))</f>
        <v>5Y</v>
      </c>
      <c r="U1014" t="str">
        <f>IF(OR(F1014="6C",F1014="6B"),_xlfn.XLOOKUP(E1014,'Facture Chronopost'!L:L,'Facture Chronopost'!X:X),IF(OR(F1014=17,F1014=44),F1014&amp;"_"&amp;H1014,IF(COUNTIF('Bibliothèque transporteurs'!C:C,F1014)=0,"inconnu",_xlfn.XLOOKUP(F1014,'Bibliothèque transporteurs'!C:C,'Bibliothèque transporteurs'!B:B))))</f>
        <v>5Y</v>
      </c>
      <c r="V1014" t="str">
        <f>IF(COUNTIF('Bibliothèque transporteurs'!C:C,F1014)=0,"inconnu",_xlfn.XLOOKUP(F1014,'Bibliothèque transporteurs'!C:C,'Bibliothèque transporteurs'!E:E))</f>
        <v>CHRONO_2SHOP</v>
      </c>
      <c r="W1014">
        <f t="shared" si="100"/>
        <v>3.15</v>
      </c>
      <c r="Y1014" s="118">
        <f t="shared" si="98"/>
        <v>3.15</v>
      </c>
      <c r="Z1014" s="118" t="str">
        <f t="shared" si="101"/>
        <v>OK</v>
      </c>
    </row>
    <row r="1015" spans="1:26" x14ac:dyDescent="0.2">
      <c r="A1015" s="9">
        <f t="shared" si="96"/>
        <v>3.7216861999823352</v>
      </c>
      <c r="B1015" s="9">
        <f t="shared" si="97"/>
        <v>3.25</v>
      </c>
      <c r="C1015" s="9">
        <f t="shared" si="99"/>
        <v>3.17</v>
      </c>
      <c r="D1015" s="8">
        <v>6235</v>
      </c>
      <c r="E1015" t="s">
        <v>3301</v>
      </c>
      <c r="F1015" t="s">
        <v>189</v>
      </c>
      <c r="G1015" t="s">
        <v>25</v>
      </c>
      <c r="H1015" t="s">
        <v>28</v>
      </c>
      <c r="O1015">
        <v>3.17</v>
      </c>
      <c r="S1015">
        <f>_xlfn.XLOOKUP(E1015,'Facture Chronopost'!L:L,'Facture Chronopost'!AA:AA,"")</f>
        <v>0.08</v>
      </c>
      <c r="T1015" t="str">
        <f>IF(COUNTIF('Bibliothèque transporteurs'!C:C,F1015)=0,"inconnu",_xlfn.XLOOKUP(F1015,'Bibliothèque transporteurs'!C:C,'Bibliothèque transporteurs'!A:A))</f>
        <v>5Y</v>
      </c>
      <c r="U1015" t="str">
        <f>IF(OR(F1015="6C",F1015="6B"),_xlfn.XLOOKUP(E1015,'Facture Chronopost'!L:L,'Facture Chronopost'!X:X),IF(OR(F1015=17,F1015=44),F1015&amp;"_"&amp;H1015,IF(COUNTIF('Bibliothèque transporteurs'!C:C,F1015)=0,"inconnu",_xlfn.XLOOKUP(F1015,'Bibliothèque transporteurs'!C:C,'Bibliothèque transporteurs'!B:B))))</f>
        <v>5Y</v>
      </c>
      <c r="V1015" t="str">
        <f>IF(COUNTIF('Bibliothèque transporteurs'!C:C,F1015)=0,"inconnu",_xlfn.XLOOKUP(F1015,'Bibliothèque transporteurs'!C:C,'Bibliothèque transporteurs'!E:E))</f>
        <v>CHRONO_2SHOP</v>
      </c>
      <c r="W1015">
        <f t="shared" si="100"/>
        <v>3.25</v>
      </c>
      <c r="Y1015" s="118">
        <f t="shared" si="98"/>
        <v>3.25</v>
      </c>
      <c r="Z1015" s="118" t="str">
        <f t="shared" si="101"/>
        <v>OK</v>
      </c>
    </row>
    <row r="1016" spans="1:26" x14ac:dyDescent="0.2">
      <c r="A1016" s="9">
        <f t="shared" si="96"/>
        <v>3.6042828498251636</v>
      </c>
      <c r="B1016" s="9">
        <f t="shared" si="97"/>
        <v>3.1499999999999995</v>
      </c>
      <c r="C1016" s="9">
        <f t="shared" si="99"/>
        <v>3.07</v>
      </c>
      <c r="D1016" s="8">
        <v>6235</v>
      </c>
      <c r="E1016" t="s">
        <v>3308</v>
      </c>
      <c r="F1016" t="s">
        <v>189</v>
      </c>
      <c r="G1016" t="s">
        <v>25</v>
      </c>
      <c r="H1016" t="s">
        <v>28</v>
      </c>
      <c r="O1016">
        <v>3.07</v>
      </c>
      <c r="S1016">
        <f>_xlfn.XLOOKUP(E1016,'Facture Chronopost'!L:L,'Facture Chronopost'!AA:AA,"")</f>
        <v>0.08</v>
      </c>
      <c r="T1016" t="str">
        <f>IF(COUNTIF('Bibliothèque transporteurs'!C:C,F1016)=0,"inconnu",_xlfn.XLOOKUP(F1016,'Bibliothèque transporteurs'!C:C,'Bibliothèque transporteurs'!A:A))</f>
        <v>5Y</v>
      </c>
      <c r="U1016" t="str">
        <f>IF(OR(F1016="6C",F1016="6B"),_xlfn.XLOOKUP(E1016,'Facture Chronopost'!L:L,'Facture Chronopost'!X:X),IF(OR(F1016=17,F1016=44),F1016&amp;"_"&amp;H1016,IF(COUNTIF('Bibliothèque transporteurs'!C:C,F1016)=0,"inconnu",_xlfn.XLOOKUP(F1016,'Bibliothèque transporteurs'!C:C,'Bibliothèque transporteurs'!B:B))))</f>
        <v>5Y</v>
      </c>
      <c r="V1016" t="str">
        <f>IF(COUNTIF('Bibliothèque transporteurs'!C:C,F1016)=0,"inconnu",_xlfn.XLOOKUP(F1016,'Bibliothèque transporteurs'!C:C,'Bibliothèque transporteurs'!E:E))</f>
        <v>CHRONO_2SHOP</v>
      </c>
      <c r="W1016">
        <f t="shared" si="100"/>
        <v>3.15</v>
      </c>
      <c r="Y1016" s="118">
        <f t="shared" si="98"/>
        <v>3.15</v>
      </c>
      <c r="Z1016" s="118" t="str">
        <f t="shared" si="101"/>
        <v>OK</v>
      </c>
    </row>
    <row r="1017" spans="1:26" x14ac:dyDescent="0.2">
      <c r="A1017" s="9">
        <f t="shared" si="96"/>
        <v>3.7216861999823352</v>
      </c>
      <c r="B1017" s="9">
        <f t="shared" si="97"/>
        <v>3.25</v>
      </c>
      <c r="C1017" s="9">
        <f t="shared" si="99"/>
        <v>3.17</v>
      </c>
      <c r="D1017" s="8">
        <v>6235</v>
      </c>
      <c r="E1017" t="s">
        <v>3304</v>
      </c>
      <c r="F1017" t="s">
        <v>189</v>
      </c>
      <c r="G1017" t="s">
        <v>25</v>
      </c>
      <c r="H1017" t="s">
        <v>28</v>
      </c>
      <c r="O1017">
        <v>3.17</v>
      </c>
      <c r="S1017">
        <f>_xlfn.XLOOKUP(E1017,'Facture Chronopost'!L:L,'Facture Chronopost'!AA:AA,"")</f>
        <v>0.08</v>
      </c>
      <c r="T1017" t="str">
        <f>IF(COUNTIF('Bibliothèque transporteurs'!C:C,F1017)=0,"inconnu",_xlfn.XLOOKUP(F1017,'Bibliothèque transporteurs'!C:C,'Bibliothèque transporteurs'!A:A))</f>
        <v>5Y</v>
      </c>
      <c r="U1017" t="str">
        <f>IF(OR(F1017="6C",F1017="6B"),_xlfn.XLOOKUP(E1017,'Facture Chronopost'!L:L,'Facture Chronopost'!X:X),IF(OR(F1017=17,F1017=44),F1017&amp;"_"&amp;H1017,IF(COUNTIF('Bibliothèque transporteurs'!C:C,F1017)=0,"inconnu",_xlfn.XLOOKUP(F1017,'Bibliothèque transporteurs'!C:C,'Bibliothèque transporteurs'!B:B))))</f>
        <v>5Y</v>
      </c>
      <c r="V1017" t="str">
        <f>IF(COUNTIF('Bibliothèque transporteurs'!C:C,F1017)=0,"inconnu",_xlfn.XLOOKUP(F1017,'Bibliothèque transporteurs'!C:C,'Bibliothèque transporteurs'!E:E))</f>
        <v>CHRONO_2SHOP</v>
      </c>
      <c r="W1017">
        <f t="shared" si="100"/>
        <v>3.25</v>
      </c>
      <c r="Y1017" s="118">
        <f t="shared" si="98"/>
        <v>3.25</v>
      </c>
      <c r="Z1017" s="118" t="str">
        <f t="shared" si="101"/>
        <v>OK</v>
      </c>
    </row>
    <row r="1018" spans="1:26" x14ac:dyDescent="0.2">
      <c r="A1018" s="9">
        <f t="shared" si="96"/>
        <v>3.6042828498251636</v>
      </c>
      <c r="B1018" s="9">
        <f t="shared" si="97"/>
        <v>3.1499999999999995</v>
      </c>
      <c r="C1018" s="9">
        <f t="shared" si="99"/>
        <v>3.07</v>
      </c>
      <c r="D1018" s="8">
        <v>6235</v>
      </c>
      <c r="E1018" t="s">
        <v>3306</v>
      </c>
      <c r="F1018" t="s">
        <v>189</v>
      </c>
      <c r="G1018" t="s">
        <v>25</v>
      </c>
      <c r="H1018" t="s">
        <v>28</v>
      </c>
      <c r="O1018">
        <v>3.07</v>
      </c>
      <c r="S1018">
        <f>_xlfn.XLOOKUP(E1018,'Facture Chronopost'!L:L,'Facture Chronopost'!AA:AA,"")</f>
        <v>0.08</v>
      </c>
      <c r="T1018" t="str">
        <f>IF(COUNTIF('Bibliothèque transporteurs'!C:C,F1018)=0,"inconnu",_xlfn.XLOOKUP(F1018,'Bibliothèque transporteurs'!C:C,'Bibliothèque transporteurs'!A:A))</f>
        <v>5Y</v>
      </c>
      <c r="U1018" t="str">
        <f>IF(OR(F1018="6C",F1018="6B"),_xlfn.XLOOKUP(E1018,'Facture Chronopost'!L:L,'Facture Chronopost'!X:X),IF(OR(F1018=17,F1018=44),F1018&amp;"_"&amp;H1018,IF(COUNTIF('Bibliothèque transporteurs'!C:C,F1018)=0,"inconnu",_xlfn.XLOOKUP(F1018,'Bibliothèque transporteurs'!C:C,'Bibliothèque transporteurs'!B:B))))</f>
        <v>5Y</v>
      </c>
      <c r="V1018" t="str">
        <f>IF(COUNTIF('Bibliothèque transporteurs'!C:C,F1018)=0,"inconnu",_xlfn.XLOOKUP(F1018,'Bibliothèque transporteurs'!C:C,'Bibliothèque transporteurs'!E:E))</f>
        <v>CHRONO_2SHOP</v>
      </c>
      <c r="W1018">
        <f t="shared" si="100"/>
        <v>3.15</v>
      </c>
      <c r="Y1018" s="118">
        <f t="shared" si="98"/>
        <v>3.15</v>
      </c>
      <c r="Z1018" s="118" t="str">
        <f t="shared" si="101"/>
        <v>OK</v>
      </c>
    </row>
    <row r="1019" spans="1:26" x14ac:dyDescent="0.2">
      <c r="A1019" s="9">
        <f t="shared" si="96"/>
        <v>3.6042828498251636</v>
      </c>
      <c r="B1019" s="9">
        <f t="shared" si="97"/>
        <v>3.1499999999999995</v>
      </c>
      <c r="C1019" s="9">
        <f t="shared" si="99"/>
        <v>3.07</v>
      </c>
      <c r="D1019" s="8">
        <v>6235</v>
      </c>
      <c r="E1019" t="s">
        <v>3298</v>
      </c>
      <c r="F1019" t="s">
        <v>189</v>
      </c>
      <c r="G1019" t="s">
        <v>25</v>
      </c>
      <c r="H1019" t="s">
        <v>28</v>
      </c>
      <c r="O1019">
        <v>3.07</v>
      </c>
      <c r="S1019">
        <f>_xlfn.XLOOKUP(E1019,'Facture Chronopost'!L:L,'Facture Chronopost'!AA:AA,"")</f>
        <v>0.08</v>
      </c>
      <c r="T1019" t="str">
        <f>IF(COUNTIF('Bibliothèque transporteurs'!C:C,F1019)=0,"inconnu",_xlfn.XLOOKUP(F1019,'Bibliothèque transporteurs'!C:C,'Bibliothèque transporteurs'!A:A))</f>
        <v>5Y</v>
      </c>
      <c r="U1019" t="str">
        <f>IF(OR(F1019="6C",F1019="6B"),_xlfn.XLOOKUP(E1019,'Facture Chronopost'!L:L,'Facture Chronopost'!X:X),IF(OR(F1019=17,F1019=44),F1019&amp;"_"&amp;H1019,IF(COUNTIF('Bibliothèque transporteurs'!C:C,F1019)=0,"inconnu",_xlfn.XLOOKUP(F1019,'Bibliothèque transporteurs'!C:C,'Bibliothèque transporteurs'!B:B))))</f>
        <v>5Y</v>
      </c>
      <c r="V1019" t="str">
        <f>IF(COUNTIF('Bibliothèque transporteurs'!C:C,F1019)=0,"inconnu",_xlfn.XLOOKUP(F1019,'Bibliothèque transporteurs'!C:C,'Bibliothèque transporteurs'!E:E))</f>
        <v>CHRONO_2SHOP</v>
      </c>
      <c r="W1019">
        <f t="shared" si="100"/>
        <v>3.15</v>
      </c>
      <c r="Y1019" s="118">
        <f t="shared" si="98"/>
        <v>3.15</v>
      </c>
      <c r="Z1019" s="118" t="str">
        <f t="shared" si="101"/>
        <v>OK</v>
      </c>
    </row>
    <row r="1020" spans="1:26" x14ac:dyDescent="0.2">
      <c r="A1020" s="9">
        <f t="shared" si="96"/>
        <v>3.6042828498251636</v>
      </c>
      <c r="B1020" s="9">
        <f t="shared" si="97"/>
        <v>3.1499999999999995</v>
      </c>
      <c r="C1020" s="9">
        <f t="shared" si="99"/>
        <v>3.07</v>
      </c>
      <c r="D1020" s="8">
        <v>6235</v>
      </c>
      <c r="E1020" t="s">
        <v>3296</v>
      </c>
      <c r="F1020" t="s">
        <v>189</v>
      </c>
      <c r="G1020" t="s">
        <v>25</v>
      </c>
      <c r="H1020" t="s">
        <v>28</v>
      </c>
      <c r="O1020">
        <v>3.07</v>
      </c>
      <c r="S1020">
        <f>_xlfn.XLOOKUP(E1020,'Facture Chronopost'!L:L,'Facture Chronopost'!AA:AA,"")</f>
        <v>0.08</v>
      </c>
      <c r="T1020" t="str">
        <f>IF(COUNTIF('Bibliothèque transporteurs'!C:C,F1020)=0,"inconnu",_xlfn.XLOOKUP(F1020,'Bibliothèque transporteurs'!C:C,'Bibliothèque transporteurs'!A:A))</f>
        <v>5Y</v>
      </c>
      <c r="U1020" t="str">
        <f>IF(OR(F1020="6C",F1020="6B"),_xlfn.XLOOKUP(E1020,'Facture Chronopost'!L:L,'Facture Chronopost'!X:X),IF(OR(F1020=17,F1020=44),F1020&amp;"_"&amp;H1020,IF(COUNTIF('Bibliothèque transporteurs'!C:C,F1020)=0,"inconnu",_xlfn.XLOOKUP(F1020,'Bibliothèque transporteurs'!C:C,'Bibliothèque transporteurs'!B:B))))</f>
        <v>5Y</v>
      </c>
      <c r="V1020" t="str">
        <f>IF(COUNTIF('Bibliothèque transporteurs'!C:C,F1020)=0,"inconnu",_xlfn.XLOOKUP(F1020,'Bibliothèque transporteurs'!C:C,'Bibliothèque transporteurs'!E:E))</f>
        <v>CHRONO_2SHOP</v>
      </c>
      <c r="W1020">
        <f t="shared" si="100"/>
        <v>3.15</v>
      </c>
      <c r="Y1020" s="118">
        <f t="shared" si="98"/>
        <v>3.15</v>
      </c>
      <c r="Z1020" s="118" t="str">
        <f t="shared" si="101"/>
        <v>OK</v>
      </c>
    </row>
    <row r="1021" spans="1:26" x14ac:dyDescent="0.2">
      <c r="A1021" s="9">
        <f t="shared" si="96"/>
        <v>3.6042828498251636</v>
      </c>
      <c r="B1021" s="9">
        <f t="shared" si="97"/>
        <v>3.1499999999999995</v>
      </c>
      <c r="C1021" s="9">
        <f t="shared" si="99"/>
        <v>3.07</v>
      </c>
      <c r="D1021" s="8">
        <v>6235</v>
      </c>
      <c r="E1021" t="s">
        <v>3292</v>
      </c>
      <c r="F1021" t="s">
        <v>189</v>
      </c>
      <c r="G1021" t="s">
        <v>25</v>
      </c>
      <c r="H1021" t="s">
        <v>28</v>
      </c>
      <c r="O1021">
        <v>3.07</v>
      </c>
      <c r="S1021">
        <f>_xlfn.XLOOKUP(E1021,'Facture Chronopost'!L:L,'Facture Chronopost'!AA:AA,"")</f>
        <v>0.08</v>
      </c>
      <c r="T1021" t="str">
        <f>IF(COUNTIF('Bibliothèque transporteurs'!C:C,F1021)=0,"inconnu",_xlfn.XLOOKUP(F1021,'Bibliothèque transporteurs'!C:C,'Bibliothèque transporteurs'!A:A))</f>
        <v>5Y</v>
      </c>
      <c r="U1021" t="str">
        <f>IF(OR(F1021="6C",F1021="6B"),_xlfn.XLOOKUP(E1021,'Facture Chronopost'!L:L,'Facture Chronopost'!X:X),IF(OR(F1021=17,F1021=44),F1021&amp;"_"&amp;H1021,IF(COUNTIF('Bibliothèque transporteurs'!C:C,F1021)=0,"inconnu",_xlfn.XLOOKUP(F1021,'Bibliothèque transporteurs'!C:C,'Bibliothèque transporteurs'!B:B))))</f>
        <v>5Y</v>
      </c>
      <c r="V1021" t="str">
        <f>IF(COUNTIF('Bibliothèque transporteurs'!C:C,F1021)=0,"inconnu",_xlfn.XLOOKUP(F1021,'Bibliothèque transporteurs'!C:C,'Bibliothèque transporteurs'!E:E))</f>
        <v>CHRONO_2SHOP</v>
      </c>
      <c r="W1021">
        <f t="shared" si="100"/>
        <v>3.15</v>
      </c>
      <c r="Y1021" s="118">
        <f t="shared" si="98"/>
        <v>3.15</v>
      </c>
      <c r="Z1021" s="118" t="str">
        <f t="shared" si="101"/>
        <v>OK</v>
      </c>
    </row>
    <row r="1022" spans="1:26" x14ac:dyDescent="0.2">
      <c r="A1022" s="9">
        <f t="shared" si="96"/>
        <v>3.6042828498251636</v>
      </c>
      <c r="B1022" s="9">
        <f t="shared" si="97"/>
        <v>3.1499999999999995</v>
      </c>
      <c r="C1022" s="9">
        <f t="shared" si="99"/>
        <v>3.07</v>
      </c>
      <c r="D1022" s="8">
        <v>6235</v>
      </c>
      <c r="E1022" t="s">
        <v>3313</v>
      </c>
      <c r="F1022" t="s">
        <v>189</v>
      </c>
      <c r="G1022" t="s">
        <v>25</v>
      </c>
      <c r="H1022" t="s">
        <v>28</v>
      </c>
      <c r="O1022">
        <v>3.07</v>
      </c>
      <c r="S1022">
        <f>_xlfn.XLOOKUP(E1022,'Facture Chronopost'!L:L,'Facture Chronopost'!AA:AA,"")</f>
        <v>0.08</v>
      </c>
      <c r="T1022" t="str">
        <f>IF(COUNTIF('Bibliothèque transporteurs'!C:C,F1022)=0,"inconnu",_xlfn.XLOOKUP(F1022,'Bibliothèque transporteurs'!C:C,'Bibliothèque transporteurs'!A:A))</f>
        <v>5Y</v>
      </c>
      <c r="U1022" t="str">
        <f>IF(OR(F1022="6C",F1022="6B"),_xlfn.XLOOKUP(E1022,'Facture Chronopost'!L:L,'Facture Chronopost'!X:X),IF(OR(F1022=17,F1022=44),F1022&amp;"_"&amp;H1022,IF(COUNTIF('Bibliothèque transporteurs'!C:C,F1022)=0,"inconnu",_xlfn.XLOOKUP(F1022,'Bibliothèque transporteurs'!C:C,'Bibliothèque transporteurs'!B:B))))</f>
        <v>5Y</v>
      </c>
      <c r="V1022" t="str">
        <f>IF(COUNTIF('Bibliothèque transporteurs'!C:C,F1022)=0,"inconnu",_xlfn.XLOOKUP(F1022,'Bibliothèque transporteurs'!C:C,'Bibliothèque transporteurs'!E:E))</f>
        <v>CHRONO_2SHOP</v>
      </c>
      <c r="W1022">
        <f t="shared" si="100"/>
        <v>3.15</v>
      </c>
      <c r="Y1022" s="118">
        <f t="shared" si="98"/>
        <v>3.15</v>
      </c>
      <c r="Z1022" s="118" t="str">
        <f t="shared" si="101"/>
        <v>OK</v>
      </c>
    </row>
    <row r="1023" spans="1:26" x14ac:dyDescent="0.2">
      <c r="A1023" s="9">
        <f t="shared" si="96"/>
        <v>5.9523498529685934</v>
      </c>
      <c r="B1023" s="9">
        <f t="shared" si="97"/>
        <v>5.15</v>
      </c>
      <c r="C1023" s="9">
        <f t="shared" si="99"/>
        <v>5.07</v>
      </c>
      <c r="D1023" s="8">
        <v>6235</v>
      </c>
      <c r="E1023" t="s">
        <v>3326</v>
      </c>
      <c r="F1023" t="s">
        <v>189</v>
      </c>
      <c r="G1023" t="s">
        <v>25</v>
      </c>
      <c r="H1023" t="s">
        <v>28</v>
      </c>
      <c r="O1023">
        <v>5.07</v>
      </c>
      <c r="S1023">
        <f>_xlfn.XLOOKUP(E1023,'Facture Chronopost'!L:L,'Facture Chronopost'!AA:AA,"")</f>
        <v>0.08</v>
      </c>
      <c r="T1023" t="str">
        <f>IF(COUNTIF('Bibliothèque transporteurs'!C:C,F1023)=0,"inconnu",_xlfn.XLOOKUP(F1023,'Bibliothèque transporteurs'!C:C,'Bibliothèque transporteurs'!A:A))</f>
        <v>5Y</v>
      </c>
      <c r="U1023" t="str">
        <f>IF(OR(F1023="6C",F1023="6B"),_xlfn.XLOOKUP(E1023,'Facture Chronopost'!L:L,'Facture Chronopost'!X:X),IF(OR(F1023=17,F1023=44),F1023&amp;"_"&amp;H1023,IF(COUNTIF('Bibliothèque transporteurs'!C:C,F1023)=0,"inconnu",_xlfn.XLOOKUP(F1023,'Bibliothèque transporteurs'!C:C,'Bibliothèque transporteurs'!B:B))))</f>
        <v>5Y</v>
      </c>
      <c r="V1023" t="str">
        <f>IF(COUNTIF('Bibliothèque transporteurs'!C:C,F1023)=0,"inconnu",_xlfn.XLOOKUP(F1023,'Bibliothèque transporteurs'!C:C,'Bibliothèque transporteurs'!E:E))</f>
        <v>CHRONO_2SHOP</v>
      </c>
      <c r="W1023">
        <f t="shared" si="100"/>
        <v>5.15</v>
      </c>
      <c r="Y1023" s="118">
        <f t="shared" si="98"/>
        <v>5.15</v>
      </c>
      <c r="Z1023" s="118" t="str">
        <f t="shared" si="101"/>
        <v>OK</v>
      </c>
    </row>
    <row r="1024" spans="1:26" x14ac:dyDescent="0.2">
      <c r="A1024" s="9">
        <f t="shared" si="96"/>
        <v>3.7216861999823352</v>
      </c>
      <c r="B1024" s="9">
        <f t="shared" si="97"/>
        <v>3.25</v>
      </c>
      <c r="C1024" s="9">
        <f t="shared" si="99"/>
        <v>3.17</v>
      </c>
      <c r="D1024" s="8">
        <v>6235</v>
      </c>
      <c r="E1024" t="s">
        <v>3321</v>
      </c>
      <c r="F1024" t="s">
        <v>189</v>
      </c>
      <c r="G1024" t="s">
        <v>25</v>
      </c>
      <c r="H1024" t="s">
        <v>28</v>
      </c>
      <c r="O1024">
        <v>3.17</v>
      </c>
      <c r="S1024">
        <f>_xlfn.XLOOKUP(E1024,'Facture Chronopost'!L:L,'Facture Chronopost'!AA:AA,"")</f>
        <v>0.08</v>
      </c>
      <c r="T1024" t="str">
        <f>IF(COUNTIF('Bibliothèque transporteurs'!C:C,F1024)=0,"inconnu",_xlfn.XLOOKUP(F1024,'Bibliothèque transporteurs'!C:C,'Bibliothèque transporteurs'!A:A))</f>
        <v>5Y</v>
      </c>
      <c r="U1024" t="str">
        <f>IF(OR(F1024="6C",F1024="6B"),_xlfn.XLOOKUP(E1024,'Facture Chronopost'!L:L,'Facture Chronopost'!X:X),IF(OR(F1024=17,F1024=44),F1024&amp;"_"&amp;H1024,IF(COUNTIF('Bibliothèque transporteurs'!C:C,F1024)=0,"inconnu",_xlfn.XLOOKUP(F1024,'Bibliothèque transporteurs'!C:C,'Bibliothèque transporteurs'!B:B))))</f>
        <v>5Y</v>
      </c>
      <c r="V1024" t="str">
        <f>IF(COUNTIF('Bibliothèque transporteurs'!C:C,F1024)=0,"inconnu",_xlfn.XLOOKUP(F1024,'Bibliothèque transporteurs'!C:C,'Bibliothèque transporteurs'!E:E))</f>
        <v>CHRONO_2SHOP</v>
      </c>
      <c r="W1024">
        <f t="shared" si="100"/>
        <v>3.25</v>
      </c>
      <c r="Y1024" s="118">
        <f t="shared" si="98"/>
        <v>3.25</v>
      </c>
      <c r="Z1024" s="118" t="str">
        <f t="shared" si="101"/>
        <v>OK</v>
      </c>
    </row>
    <row r="1025" spans="1:26" x14ac:dyDescent="0.2">
      <c r="A1025" s="9">
        <f t="shared" si="96"/>
        <v>3.6042828498251636</v>
      </c>
      <c r="B1025" s="9">
        <f t="shared" si="97"/>
        <v>3.1499999999999995</v>
      </c>
      <c r="C1025" s="9">
        <f t="shared" si="99"/>
        <v>3.07</v>
      </c>
      <c r="D1025" s="8">
        <v>6235</v>
      </c>
      <c r="E1025" t="s">
        <v>3310</v>
      </c>
      <c r="F1025" t="s">
        <v>189</v>
      </c>
      <c r="G1025" t="s">
        <v>25</v>
      </c>
      <c r="H1025" t="s">
        <v>28</v>
      </c>
      <c r="O1025">
        <v>3.07</v>
      </c>
      <c r="S1025">
        <f>_xlfn.XLOOKUP(E1025,'Facture Chronopost'!L:L,'Facture Chronopost'!AA:AA,"")</f>
        <v>0.08</v>
      </c>
      <c r="T1025" t="str">
        <f>IF(COUNTIF('Bibliothèque transporteurs'!C:C,F1025)=0,"inconnu",_xlfn.XLOOKUP(F1025,'Bibliothèque transporteurs'!C:C,'Bibliothèque transporteurs'!A:A))</f>
        <v>5Y</v>
      </c>
      <c r="U1025" t="str">
        <f>IF(OR(F1025="6C",F1025="6B"),_xlfn.XLOOKUP(E1025,'Facture Chronopost'!L:L,'Facture Chronopost'!X:X),IF(OR(F1025=17,F1025=44),F1025&amp;"_"&amp;H1025,IF(COUNTIF('Bibliothèque transporteurs'!C:C,F1025)=0,"inconnu",_xlfn.XLOOKUP(F1025,'Bibliothèque transporteurs'!C:C,'Bibliothèque transporteurs'!B:B))))</f>
        <v>5Y</v>
      </c>
      <c r="V1025" t="str">
        <f>IF(COUNTIF('Bibliothèque transporteurs'!C:C,F1025)=0,"inconnu",_xlfn.XLOOKUP(F1025,'Bibliothèque transporteurs'!C:C,'Bibliothèque transporteurs'!E:E))</f>
        <v>CHRONO_2SHOP</v>
      </c>
      <c r="W1025">
        <f t="shared" si="100"/>
        <v>3.15</v>
      </c>
      <c r="Y1025" s="118">
        <f t="shared" si="98"/>
        <v>3.15</v>
      </c>
      <c r="Z1025" s="118" t="str">
        <f t="shared" si="101"/>
        <v>OK</v>
      </c>
    </row>
    <row r="1026" spans="1:26" x14ac:dyDescent="0.2">
      <c r="A1026" s="9">
        <f t="shared" si="96"/>
        <v>3.6042828498251636</v>
      </c>
      <c r="B1026" s="9">
        <f t="shared" si="97"/>
        <v>3.1499999999999995</v>
      </c>
      <c r="C1026" s="9">
        <f t="shared" si="99"/>
        <v>3.07</v>
      </c>
      <c r="D1026" s="8">
        <v>6235</v>
      </c>
      <c r="E1026" t="s">
        <v>3323</v>
      </c>
      <c r="F1026" t="s">
        <v>189</v>
      </c>
      <c r="G1026" t="s">
        <v>25</v>
      </c>
      <c r="H1026" t="s">
        <v>182</v>
      </c>
      <c r="O1026">
        <v>3.07</v>
      </c>
      <c r="S1026">
        <f>_xlfn.XLOOKUP(E1026,'Facture Chronopost'!L:L,'Facture Chronopost'!AA:AA,"")</f>
        <v>0.08</v>
      </c>
      <c r="T1026" t="str">
        <f>IF(COUNTIF('Bibliothèque transporteurs'!C:C,F1026)=0,"inconnu",_xlfn.XLOOKUP(F1026,'Bibliothèque transporteurs'!C:C,'Bibliothèque transporteurs'!A:A))</f>
        <v>5Y</v>
      </c>
      <c r="U1026" t="str">
        <f>IF(OR(F1026="6C",F1026="6B"),_xlfn.XLOOKUP(E1026,'Facture Chronopost'!L:L,'Facture Chronopost'!X:X),IF(OR(F1026=17,F1026=44),F1026&amp;"_"&amp;H1026,IF(COUNTIF('Bibliothèque transporteurs'!C:C,F1026)=0,"inconnu",_xlfn.XLOOKUP(F1026,'Bibliothèque transporteurs'!C:C,'Bibliothèque transporteurs'!B:B))))</f>
        <v>5Y</v>
      </c>
      <c r="V1026" t="str">
        <f>IF(COUNTIF('Bibliothèque transporteurs'!C:C,F1026)=0,"inconnu",_xlfn.XLOOKUP(F1026,'Bibliothèque transporteurs'!C:C,'Bibliothèque transporteurs'!E:E))</f>
        <v>CHRONO_2SHOP</v>
      </c>
      <c r="W1026">
        <f t="shared" si="100"/>
        <v>3.15</v>
      </c>
      <c r="Y1026" s="118">
        <f t="shared" si="98"/>
        <v>3.15</v>
      </c>
      <c r="Z1026" s="118" t="str">
        <f t="shared" si="101"/>
        <v>OK</v>
      </c>
    </row>
    <row r="1027" spans="1:26" x14ac:dyDescent="0.2">
      <c r="A1027" s="9">
        <f t="shared" si="96"/>
        <v>4.097376920485285</v>
      </c>
      <c r="B1027" s="9">
        <f t="shared" si="97"/>
        <v>3.5700000000000007</v>
      </c>
      <c r="C1027" s="9">
        <f t="shared" si="99"/>
        <v>3.49</v>
      </c>
      <c r="D1027" s="8">
        <v>6235</v>
      </c>
      <c r="E1027" t="s">
        <v>3316</v>
      </c>
      <c r="F1027" t="s">
        <v>189</v>
      </c>
      <c r="G1027" t="s">
        <v>25</v>
      </c>
      <c r="H1027" t="s">
        <v>28</v>
      </c>
      <c r="O1027">
        <v>3.49</v>
      </c>
      <c r="S1027">
        <f>_xlfn.XLOOKUP(E1027,'Facture Chronopost'!L:L,'Facture Chronopost'!AA:AA,"")</f>
        <v>0.08</v>
      </c>
      <c r="T1027" t="str">
        <f>IF(COUNTIF('Bibliothèque transporteurs'!C:C,F1027)=0,"inconnu",_xlfn.XLOOKUP(F1027,'Bibliothèque transporteurs'!C:C,'Bibliothèque transporteurs'!A:A))</f>
        <v>5Y</v>
      </c>
      <c r="U1027" t="str">
        <f>IF(OR(F1027="6C",F1027="6B"),_xlfn.XLOOKUP(E1027,'Facture Chronopost'!L:L,'Facture Chronopost'!X:X),IF(OR(F1027=17,F1027=44),F1027&amp;"_"&amp;H1027,IF(COUNTIF('Bibliothèque transporteurs'!C:C,F1027)=0,"inconnu",_xlfn.XLOOKUP(F1027,'Bibliothèque transporteurs'!C:C,'Bibliothèque transporteurs'!B:B))))</f>
        <v>5Y</v>
      </c>
      <c r="V1027" t="str">
        <f>IF(COUNTIF('Bibliothèque transporteurs'!C:C,F1027)=0,"inconnu",_xlfn.XLOOKUP(F1027,'Bibliothèque transporteurs'!C:C,'Bibliothèque transporteurs'!E:E))</f>
        <v>CHRONO_2SHOP</v>
      </c>
      <c r="W1027">
        <f t="shared" si="100"/>
        <v>3.57</v>
      </c>
      <c r="Y1027" s="118">
        <f t="shared" si="98"/>
        <v>3.57</v>
      </c>
      <c r="Z1027" s="118" t="str">
        <f t="shared" si="101"/>
        <v>OK</v>
      </c>
    </row>
    <row r="1028" spans="1:26" x14ac:dyDescent="0.2">
      <c r="A1028" s="9">
        <f t="shared" si="96"/>
        <v>3.6042828498251636</v>
      </c>
      <c r="B1028" s="9">
        <f t="shared" si="97"/>
        <v>3.1499999999999995</v>
      </c>
      <c r="C1028" s="9">
        <f t="shared" si="99"/>
        <v>3.07</v>
      </c>
      <c r="D1028" s="8">
        <v>6235</v>
      </c>
      <c r="E1028" t="s">
        <v>3319</v>
      </c>
      <c r="F1028" t="s">
        <v>189</v>
      </c>
      <c r="G1028" t="s">
        <v>25</v>
      </c>
      <c r="H1028" t="s">
        <v>28</v>
      </c>
      <c r="O1028">
        <v>3.07</v>
      </c>
      <c r="S1028">
        <f>_xlfn.XLOOKUP(E1028,'Facture Chronopost'!L:L,'Facture Chronopost'!AA:AA,"")</f>
        <v>0.08</v>
      </c>
      <c r="T1028" t="str">
        <f>IF(COUNTIF('Bibliothèque transporteurs'!C:C,F1028)=0,"inconnu",_xlfn.XLOOKUP(F1028,'Bibliothèque transporteurs'!C:C,'Bibliothèque transporteurs'!A:A))</f>
        <v>5Y</v>
      </c>
      <c r="U1028" t="str">
        <f>IF(OR(F1028="6C",F1028="6B"),_xlfn.XLOOKUP(E1028,'Facture Chronopost'!L:L,'Facture Chronopost'!X:X),IF(OR(F1028=17,F1028=44),F1028&amp;"_"&amp;H1028,IF(COUNTIF('Bibliothèque transporteurs'!C:C,F1028)=0,"inconnu",_xlfn.XLOOKUP(F1028,'Bibliothèque transporteurs'!C:C,'Bibliothèque transporteurs'!B:B))))</f>
        <v>5Y</v>
      </c>
      <c r="V1028" t="str">
        <f>IF(COUNTIF('Bibliothèque transporteurs'!C:C,F1028)=0,"inconnu",_xlfn.XLOOKUP(F1028,'Bibliothèque transporteurs'!C:C,'Bibliothèque transporteurs'!E:E))</f>
        <v>CHRONO_2SHOP</v>
      </c>
      <c r="W1028">
        <f t="shared" si="100"/>
        <v>3.15</v>
      </c>
      <c r="Y1028" s="118">
        <f t="shared" si="98"/>
        <v>3.15</v>
      </c>
      <c r="Z1028" s="118" t="str">
        <f t="shared" si="101"/>
        <v>OK</v>
      </c>
    </row>
    <row r="1029" spans="1:26" x14ac:dyDescent="0.2">
      <c r="A1029" s="9">
        <f t="shared" si="96"/>
        <v>3.6042828498251636</v>
      </c>
      <c r="B1029" s="9">
        <f t="shared" si="97"/>
        <v>3.1499999999999995</v>
      </c>
      <c r="C1029" s="9">
        <f t="shared" si="99"/>
        <v>3.07</v>
      </c>
      <c r="D1029" s="8">
        <v>6235</v>
      </c>
      <c r="E1029" t="s">
        <v>3333</v>
      </c>
      <c r="F1029" t="s">
        <v>189</v>
      </c>
      <c r="G1029" t="s">
        <v>25</v>
      </c>
      <c r="H1029" t="s">
        <v>28</v>
      </c>
      <c r="O1029">
        <v>3.07</v>
      </c>
      <c r="S1029">
        <f>_xlfn.XLOOKUP(E1029,'Facture Chronopost'!L:L,'Facture Chronopost'!AA:AA,"")</f>
        <v>0.08</v>
      </c>
      <c r="T1029" t="str">
        <f>IF(COUNTIF('Bibliothèque transporteurs'!C:C,F1029)=0,"inconnu",_xlfn.XLOOKUP(F1029,'Bibliothèque transporteurs'!C:C,'Bibliothèque transporteurs'!A:A))</f>
        <v>5Y</v>
      </c>
      <c r="U1029" t="str">
        <f>IF(OR(F1029="6C",F1029="6B"),_xlfn.XLOOKUP(E1029,'Facture Chronopost'!L:L,'Facture Chronopost'!X:X),IF(OR(F1029=17,F1029=44),F1029&amp;"_"&amp;H1029,IF(COUNTIF('Bibliothèque transporteurs'!C:C,F1029)=0,"inconnu",_xlfn.XLOOKUP(F1029,'Bibliothèque transporteurs'!C:C,'Bibliothèque transporteurs'!B:B))))</f>
        <v>5Y</v>
      </c>
      <c r="V1029" t="str">
        <f>IF(COUNTIF('Bibliothèque transporteurs'!C:C,F1029)=0,"inconnu",_xlfn.XLOOKUP(F1029,'Bibliothèque transporteurs'!C:C,'Bibliothèque transporteurs'!E:E))</f>
        <v>CHRONO_2SHOP</v>
      </c>
      <c r="W1029">
        <f t="shared" si="100"/>
        <v>3.15</v>
      </c>
      <c r="Y1029" s="118">
        <f t="shared" si="98"/>
        <v>3.15</v>
      </c>
      <c r="Z1029" s="118" t="str">
        <f t="shared" si="101"/>
        <v>OK</v>
      </c>
    </row>
    <row r="1030" spans="1:26" x14ac:dyDescent="0.2">
      <c r="A1030" s="9">
        <f t="shared" si="96"/>
        <v>3.6042828498251636</v>
      </c>
      <c r="B1030" s="9">
        <f t="shared" si="97"/>
        <v>3.1499999999999995</v>
      </c>
      <c r="C1030" s="9">
        <f t="shared" si="99"/>
        <v>3.07</v>
      </c>
      <c r="D1030" s="8">
        <v>6235</v>
      </c>
      <c r="E1030" t="s">
        <v>3335</v>
      </c>
      <c r="F1030" t="s">
        <v>189</v>
      </c>
      <c r="G1030" t="s">
        <v>25</v>
      </c>
      <c r="H1030" t="s">
        <v>28</v>
      </c>
      <c r="O1030">
        <v>3.07</v>
      </c>
      <c r="S1030">
        <f>_xlfn.XLOOKUP(E1030,'Facture Chronopost'!L:L,'Facture Chronopost'!AA:AA,"")</f>
        <v>0.08</v>
      </c>
      <c r="T1030" t="str">
        <f>IF(COUNTIF('Bibliothèque transporteurs'!C:C,F1030)=0,"inconnu",_xlfn.XLOOKUP(F1030,'Bibliothèque transporteurs'!C:C,'Bibliothèque transporteurs'!A:A))</f>
        <v>5Y</v>
      </c>
      <c r="U1030" t="str">
        <f>IF(OR(F1030="6C",F1030="6B"),_xlfn.XLOOKUP(E1030,'Facture Chronopost'!L:L,'Facture Chronopost'!X:X),IF(OR(F1030=17,F1030=44),F1030&amp;"_"&amp;H1030,IF(COUNTIF('Bibliothèque transporteurs'!C:C,F1030)=0,"inconnu",_xlfn.XLOOKUP(F1030,'Bibliothèque transporteurs'!C:C,'Bibliothèque transporteurs'!B:B))))</f>
        <v>5Y</v>
      </c>
      <c r="V1030" t="str">
        <f>IF(COUNTIF('Bibliothèque transporteurs'!C:C,F1030)=0,"inconnu",_xlfn.XLOOKUP(F1030,'Bibliothèque transporteurs'!C:C,'Bibliothèque transporteurs'!E:E))</f>
        <v>CHRONO_2SHOP</v>
      </c>
      <c r="W1030">
        <f t="shared" si="100"/>
        <v>3.15</v>
      </c>
      <c r="Y1030" s="118">
        <f t="shared" si="98"/>
        <v>3.15</v>
      </c>
      <c r="Z1030" s="118" t="str">
        <f t="shared" si="101"/>
        <v>OK</v>
      </c>
    </row>
    <row r="1031" spans="1:26" x14ac:dyDescent="0.2">
      <c r="A1031" s="9">
        <f t="shared" si="96"/>
        <v>3.7216861999823352</v>
      </c>
      <c r="B1031" s="9">
        <f t="shared" si="97"/>
        <v>3.25</v>
      </c>
      <c r="C1031" s="9">
        <f t="shared" si="99"/>
        <v>3.17</v>
      </c>
      <c r="D1031" s="8">
        <v>6235</v>
      </c>
      <c r="E1031" t="s">
        <v>3347</v>
      </c>
      <c r="F1031" t="s">
        <v>189</v>
      </c>
      <c r="G1031" t="s">
        <v>25</v>
      </c>
      <c r="H1031" t="s">
        <v>28</v>
      </c>
      <c r="O1031">
        <v>3.17</v>
      </c>
      <c r="S1031">
        <f>_xlfn.XLOOKUP(E1031,'Facture Chronopost'!L:L,'Facture Chronopost'!AA:AA,"")</f>
        <v>0.08</v>
      </c>
      <c r="T1031" t="str">
        <f>IF(COUNTIF('Bibliothèque transporteurs'!C:C,F1031)=0,"inconnu",_xlfn.XLOOKUP(F1031,'Bibliothèque transporteurs'!C:C,'Bibliothèque transporteurs'!A:A))</f>
        <v>5Y</v>
      </c>
      <c r="U1031" t="str">
        <f>IF(OR(F1031="6C",F1031="6B"),_xlfn.XLOOKUP(E1031,'Facture Chronopost'!L:L,'Facture Chronopost'!X:X),IF(OR(F1031=17,F1031=44),F1031&amp;"_"&amp;H1031,IF(COUNTIF('Bibliothèque transporteurs'!C:C,F1031)=0,"inconnu",_xlfn.XLOOKUP(F1031,'Bibliothèque transporteurs'!C:C,'Bibliothèque transporteurs'!B:B))))</f>
        <v>5Y</v>
      </c>
      <c r="V1031" t="str">
        <f>IF(COUNTIF('Bibliothèque transporteurs'!C:C,F1031)=0,"inconnu",_xlfn.XLOOKUP(F1031,'Bibliothèque transporteurs'!C:C,'Bibliothèque transporteurs'!E:E))</f>
        <v>CHRONO_2SHOP</v>
      </c>
      <c r="W1031">
        <f t="shared" si="100"/>
        <v>3.25</v>
      </c>
      <c r="Y1031" s="118">
        <f t="shared" si="98"/>
        <v>3.25</v>
      </c>
      <c r="Z1031" s="118" t="str">
        <f t="shared" si="101"/>
        <v>OK</v>
      </c>
    </row>
    <row r="1032" spans="1:26" x14ac:dyDescent="0.2">
      <c r="A1032" s="9">
        <f t="shared" si="96"/>
        <v>3.6042828498251636</v>
      </c>
      <c r="B1032" s="9">
        <f t="shared" si="97"/>
        <v>3.1499999999999995</v>
      </c>
      <c r="C1032" s="9">
        <f t="shared" si="99"/>
        <v>3.07</v>
      </c>
      <c r="D1032" s="8">
        <v>6235</v>
      </c>
      <c r="E1032" t="s">
        <v>3345</v>
      </c>
      <c r="F1032" t="s">
        <v>189</v>
      </c>
      <c r="G1032" t="s">
        <v>25</v>
      </c>
      <c r="H1032" t="s">
        <v>28</v>
      </c>
      <c r="O1032">
        <v>3.07</v>
      </c>
      <c r="S1032">
        <f>_xlfn.XLOOKUP(E1032,'Facture Chronopost'!L:L,'Facture Chronopost'!AA:AA,"")</f>
        <v>0.08</v>
      </c>
      <c r="T1032" t="str">
        <f>IF(COUNTIF('Bibliothèque transporteurs'!C:C,F1032)=0,"inconnu",_xlfn.XLOOKUP(F1032,'Bibliothèque transporteurs'!C:C,'Bibliothèque transporteurs'!A:A))</f>
        <v>5Y</v>
      </c>
      <c r="U1032" t="str">
        <f>IF(OR(F1032="6C",F1032="6B"),_xlfn.XLOOKUP(E1032,'Facture Chronopost'!L:L,'Facture Chronopost'!X:X),IF(OR(F1032=17,F1032=44),F1032&amp;"_"&amp;H1032,IF(COUNTIF('Bibliothèque transporteurs'!C:C,F1032)=0,"inconnu",_xlfn.XLOOKUP(F1032,'Bibliothèque transporteurs'!C:C,'Bibliothèque transporteurs'!B:B))))</f>
        <v>5Y</v>
      </c>
      <c r="V1032" t="str">
        <f>IF(COUNTIF('Bibliothèque transporteurs'!C:C,F1032)=0,"inconnu",_xlfn.XLOOKUP(F1032,'Bibliothèque transporteurs'!C:C,'Bibliothèque transporteurs'!E:E))</f>
        <v>CHRONO_2SHOP</v>
      </c>
      <c r="W1032">
        <f t="shared" si="100"/>
        <v>3.15</v>
      </c>
      <c r="Y1032" s="118">
        <f t="shared" si="98"/>
        <v>3.15</v>
      </c>
      <c r="Z1032" s="118" t="str">
        <f t="shared" si="101"/>
        <v>OK</v>
      </c>
    </row>
    <row r="1033" spans="1:26" x14ac:dyDescent="0.2">
      <c r="A1033" s="9">
        <f t="shared" si="96"/>
        <v>3.7216861999823352</v>
      </c>
      <c r="B1033" s="9">
        <f t="shared" si="97"/>
        <v>3.25</v>
      </c>
      <c r="C1033" s="9">
        <f t="shared" si="99"/>
        <v>3.17</v>
      </c>
      <c r="D1033" s="8">
        <v>6235</v>
      </c>
      <c r="E1033" t="s">
        <v>3349</v>
      </c>
      <c r="F1033" t="s">
        <v>189</v>
      </c>
      <c r="G1033" t="s">
        <v>25</v>
      </c>
      <c r="H1033" t="s">
        <v>28</v>
      </c>
      <c r="O1033">
        <v>3.17</v>
      </c>
      <c r="S1033">
        <f>_xlfn.XLOOKUP(E1033,'Facture Chronopost'!L:L,'Facture Chronopost'!AA:AA,"")</f>
        <v>0.08</v>
      </c>
      <c r="T1033" t="str">
        <f>IF(COUNTIF('Bibliothèque transporteurs'!C:C,F1033)=0,"inconnu",_xlfn.XLOOKUP(F1033,'Bibliothèque transporteurs'!C:C,'Bibliothèque transporteurs'!A:A))</f>
        <v>5Y</v>
      </c>
      <c r="U1033" t="str">
        <f>IF(OR(F1033="6C",F1033="6B"),_xlfn.XLOOKUP(E1033,'Facture Chronopost'!L:L,'Facture Chronopost'!X:X),IF(OR(F1033=17,F1033=44),F1033&amp;"_"&amp;H1033,IF(COUNTIF('Bibliothèque transporteurs'!C:C,F1033)=0,"inconnu",_xlfn.XLOOKUP(F1033,'Bibliothèque transporteurs'!C:C,'Bibliothèque transporteurs'!B:B))))</f>
        <v>5Y</v>
      </c>
      <c r="V1033" t="str">
        <f>IF(COUNTIF('Bibliothèque transporteurs'!C:C,F1033)=0,"inconnu",_xlfn.XLOOKUP(F1033,'Bibliothèque transporteurs'!C:C,'Bibliothèque transporteurs'!E:E))</f>
        <v>CHRONO_2SHOP</v>
      </c>
      <c r="W1033">
        <f t="shared" si="100"/>
        <v>3.25</v>
      </c>
      <c r="Y1033" s="118">
        <f t="shared" si="98"/>
        <v>3.25</v>
      </c>
      <c r="Z1033" s="118" t="str">
        <f t="shared" si="101"/>
        <v>OK</v>
      </c>
    </row>
    <row r="1034" spans="1:26" x14ac:dyDescent="0.2">
      <c r="A1034" s="9">
        <f t="shared" si="96"/>
        <v>3.7216861999823352</v>
      </c>
      <c r="B1034" s="9">
        <f t="shared" si="97"/>
        <v>3.25</v>
      </c>
      <c r="C1034" s="9">
        <f t="shared" si="99"/>
        <v>3.17</v>
      </c>
      <c r="D1034" s="8">
        <v>6235</v>
      </c>
      <c r="E1034" t="s">
        <v>3331</v>
      </c>
      <c r="F1034" t="s">
        <v>189</v>
      </c>
      <c r="G1034" t="s">
        <v>25</v>
      </c>
      <c r="H1034" t="s">
        <v>28</v>
      </c>
      <c r="O1034">
        <v>3.17</v>
      </c>
      <c r="S1034">
        <f>_xlfn.XLOOKUP(E1034,'Facture Chronopost'!L:L,'Facture Chronopost'!AA:AA,"")</f>
        <v>0.08</v>
      </c>
      <c r="T1034" t="str">
        <f>IF(COUNTIF('Bibliothèque transporteurs'!C:C,F1034)=0,"inconnu",_xlfn.XLOOKUP(F1034,'Bibliothèque transporteurs'!C:C,'Bibliothèque transporteurs'!A:A))</f>
        <v>5Y</v>
      </c>
      <c r="U1034" t="str">
        <f>IF(OR(F1034="6C",F1034="6B"),_xlfn.XLOOKUP(E1034,'Facture Chronopost'!L:L,'Facture Chronopost'!X:X),IF(OR(F1034=17,F1034=44),F1034&amp;"_"&amp;H1034,IF(COUNTIF('Bibliothèque transporteurs'!C:C,F1034)=0,"inconnu",_xlfn.XLOOKUP(F1034,'Bibliothèque transporteurs'!C:C,'Bibliothèque transporteurs'!B:B))))</f>
        <v>5Y</v>
      </c>
      <c r="V1034" t="str">
        <f>IF(COUNTIF('Bibliothèque transporteurs'!C:C,F1034)=0,"inconnu",_xlfn.XLOOKUP(F1034,'Bibliothèque transporteurs'!C:C,'Bibliothèque transporteurs'!E:E))</f>
        <v>CHRONO_2SHOP</v>
      </c>
      <c r="W1034">
        <f t="shared" si="100"/>
        <v>3.25</v>
      </c>
      <c r="Y1034" s="118">
        <f t="shared" si="98"/>
        <v>3.25</v>
      </c>
      <c r="Z1034" s="118" t="str">
        <f t="shared" si="101"/>
        <v>OK</v>
      </c>
    </row>
    <row r="1035" spans="1:26" x14ac:dyDescent="0.2">
      <c r="A1035" s="9">
        <f t="shared" ref="A1035:A1098" si="102">C1035/SUM(C:C)*(SUM(C:C)+$X$2)</f>
        <v>3.6042828498251636</v>
      </c>
      <c r="B1035" s="9">
        <f t="shared" ref="B1035:B1098" si="103">C1035/SUM(C:C)*(SUM(C:C)+SUM($N$3:$O$7))+S1035</f>
        <v>3.1499999999999995</v>
      </c>
      <c r="C1035" s="9">
        <f t="shared" si="99"/>
        <v>3.07</v>
      </c>
      <c r="D1035" s="8">
        <v>6235</v>
      </c>
      <c r="E1035" t="s">
        <v>3342</v>
      </c>
      <c r="F1035" t="s">
        <v>189</v>
      </c>
      <c r="G1035" t="s">
        <v>25</v>
      </c>
      <c r="H1035" t="s">
        <v>28</v>
      </c>
      <c r="O1035">
        <v>3.07</v>
      </c>
      <c r="S1035">
        <f>_xlfn.XLOOKUP(E1035,'Facture Chronopost'!L:L,'Facture Chronopost'!AA:AA,"")</f>
        <v>0.08</v>
      </c>
      <c r="T1035" t="str">
        <f>IF(COUNTIF('Bibliothèque transporteurs'!C:C,F1035)=0,"inconnu",_xlfn.XLOOKUP(F1035,'Bibliothèque transporteurs'!C:C,'Bibliothèque transporteurs'!A:A))</f>
        <v>5Y</v>
      </c>
      <c r="U1035" t="str">
        <f>IF(OR(F1035="6C",F1035="6B"),_xlfn.XLOOKUP(E1035,'Facture Chronopost'!L:L,'Facture Chronopost'!X:X),IF(OR(F1035=17,F1035=44),F1035&amp;"_"&amp;H1035,IF(COUNTIF('Bibliothèque transporteurs'!C:C,F1035)=0,"inconnu",_xlfn.XLOOKUP(F1035,'Bibliothèque transporteurs'!C:C,'Bibliothèque transporteurs'!B:B))))</f>
        <v>5Y</v>
      </c>
      <c r="V1035" t="str">
        <f>IF(COUNTIF('Bibliothèque transporteurs'!C:C,F1035)=0,"inconnu",_xlfn.XLOOKUP(F1035,'Bibliothèque transporteurs'!C:C,'Bibliothèque transporteurs'!E:E))</f>
        <v>CHRONO_2SHOP</v>
      </c>
      <c r="W1035">
        <f t="shared" si="100"/>
        <v>3.15</v>
      </c>
      <c r="Y1035" s="118">
        <f t="shared" ref="Y1035:Y1098" si="104">ROUNDUP(B1035,2)-M1035-L1035-N1035-J1035-K1035-I1035-Q1035</f>
        <v>3.15</v>
      </c>
      <c r="Z1035" s="118" t="str">
        <f t="shared" si="101"/>
        <v>OK</v>
      </c>
    </row>
    <row r="1036" spans="1:26" x14ac:dyDescent="0.2">
      <c r="A1036" s="9">
        <f t="shared" si="102"/>
        <v>3.6042828498251636</v>
      </c>
      <c r="B1036" s="9">
        <f t="shared" si="103"/>
        <v>3.1499999999999995</v>
      </c>
      <c r="C1036" s="9">
        <f t="shared" si="99"/>
        <v>3.07</v>
      </c>
      <c r="D1036" s="8">
        <v>6235</v>
      </c>
      <c r="E1036" t="s">
        <v>3329</v>
      </c>
      <c r="F1036" t="s">
        <v>189</v>
      </c>
      <c r="G1036" t="s">
        <v>25</v>
      </c>
      <c r="H1036" t="s">
        <v>28</v>
      </c>
      <c r="O1036">
        <v>3.07</v>
      </c>
      <c r="S1036">
        <f>_xlfn.XLOOKUP(E1036,'Facture Chronopost'!L:L,'Facture Chronopost'!AA:AA,"")</f>
        <v>0.08</v>
      </c>
      <c r="T1036" t="str">
        <f>IF(COUNTIF('Bibliothèque transporteurs'!C:C,F1036)=0,"inconnu",_xlfn.XLOOKUP(F1036,'Bibliothèque transporteurs'!C:C,'Bibliothèque transporteurs'!A:A))</f>
        <v>5Y</v>
      </c>
      <c r="U1036" t="str">
        <f>IF(OR(F1036="6C",F1036="6B"),_xlfn.XLOOKUP(E1036,'Facture Chronopost'!L:L,'Facture Chronopost'!X:X),IF(OR(F1036=17,F1036=44),F1036&amp;"_"&amp;H1036,IF(COUNTIF('Bibliothèque transporteurs'!C:C,F1036)=0,"inconnu",_xlfn.XLOOKUP(F1036,'Bibliothèque transporteurs'!C:C,'Bibliothèque transporteurs'!B:B))))</f>
        <v>5Y</v>
      </c>
      <c r="V1036" t="str">
        <f>IF(COUNTIF('Bibliothèque transporteurs'!C:C,F1036)=0,"inconnu",_xlfn.XLOOKUP(F1036,'Bibliothèque transporteurs'!C:C,'Bibliothèque transporteurs'!E:E))</f>
        <v>CHRONO_2SHOP</v>
      </c>
      <c r="W1036">
        <f t="shared" si="100"/>
        <v>3.15</v>
      </c>
      <c r="Y1036" s="118">
        <f t="shared" si="104"/>
        <v>3.15</v>
      </c>
      <c r="Z1036" s="118" t="str">
        <f t="shared" si="101"/>
        <v>OK</v>
      </c>
    </row>
    <row r="1037" spans="1:26" x14ac:dyDescent="0.2">
      <c r="A1037" s="9">
        <f t="shared" si="102"/>
        <v>3.7216861999823352</v>
      </c>
      <c r="B1037" s="9">
        <f t="shared" si="103"/>
        <v>3.25</v>
      </c>
      <c r="C1037" s="9">
        <f t="shared" si="99"/>
        <v>3.17</v>
      </c>
      <c r="D1037" s="8">
        <v>6235</v>
      </c>
      <c r="E1037" t="s">
        <v>3338</v>
      </c>
      <c r="F1037" t="s">
        <v>189</v>
      </c>
      <c r="G1037" t="s">
        <v>25</v>
      </c>
      <c r="H1037" t="s">
        <v>28</v>
      </c>
      <c r="O1037">
        <v>3.17</v>
      </c>
      <c r="S1037">
        <f>_xlfn.XLOOKUP(E1037,'Facture Chronopost'!L:L,'Facture Chronopost'!AA:AA,"")</f>
        <v>0.08</v>
      </c>
      <c r="T1037" t="str">
        <f>IF(COUNTIF('Bibliothèque transporteurs'!C:C,F1037)=0,"inconnu",_xlfn.XLOOKUP(F1037,'Bibliothèque transporteurs'!C:C,'Bibliothèque transporteurs'!A:A))</f>
        <v>5Y</v>
      </c>
      <c r="U1037" t="str">
        <f>IF(OR(F1037="6C",F1037="6B"),_xlfn.XLOOKUP(E1037,'Facture Chronopost'!L:L,'Facture Chronopost'!X:X),IF(OR(F1037=17,F1037=44),F1037&amp;"_"&amp;H1037,IF(COUNTIF('Bibliothèque transporteurs'!C:C,F1037)=0,"inconnu",_xlfn.XLOOKUP(F1037,'Bibliothèque transporteurs'!C:C,'Bibliothèque transporteurs'!B:B))))</f>
        <v>5Y</v>
      </c>
      <c r="V1037" t="str">
        <f>IF(COUNTIF('Bibliothèque transporteurs'!C:C,F1037)=0,"inconnu",_xlfn.XLOOKUP(F1037,'Bibliothèque transporteurs'!C:C,'Bibliothèque transporteurs'!E:E))</f>
        <v>CHRONO_2SHOP</v>
      </c>
      <c r="W1037">
        <f t="shared" si="100"/>
        <v>3.25</v>
      </c>
      <c r="Y1037" s="118">
        <f t="shared" si="104"/>
        <v>3.25</v>
      </c>
      <c r="Z1037" s="118" t="str">
        <f t="shared" si="101"/>
        <v>OK</v>
      </c>
    </row>
    <row r="1038" spans="1:26" x14ac:dyDescent="0.2">
      <c r="A1038" s="9">
        <f t="shared" si="102"/>
        <v>3.6042828498251636</v>
      </c>
      <c r="B1038" s="9">
        <f t="shared" si="103"/>
        <v>3.1499999999999995</v>
      </c>
      <c r="C1038" s="9">
        <f t="shared" ref="C1038:C1101" si="105">SUM(I1038:Q1038)-N1038-P1038</f>
        <v>3.07</v>
      </c>
      <c r="D1038" s="8">
        <v>6235</v>
      </c>
      <c r="E1038" t="s">
        <v>3340</v>
      </c>
      <c r="F1038" t="s">
        <v>189</v>
      </c>
      <c r="G1038" t="s">
        <v>25</v>
      </c>
      <c r="H1038" t="s">
        <v>28</v>
      </c>
      <c r="O1038">
        <v>3.07</v>
      </c>
      <c r="S1038">
        <f>_xlfn.XLOOKUP(E1038,'Facture Chronopost'!L:L,'Facture Chronopost'!AA:AA,"")</f>
        <v>0.08</v>
      </c>
      <c r="T1038" t="str">
        <f>IF(COUNTIF('Bibliothèque transporteurs'!C:C,F1038)=0,"inconnu",_xlfn.XLOOKUP(F1038,'Bibliothèque transporteurs'!C:C,'Bibliothèque transporteurs'!A:A))</f>
        <v>5Y</v>
      </c>
      <c r="U1038" t="str">
        <f>IF(OR(F1038="6C",F1038="6B"),_xlfn.XLOOKUP(E1038,'Facture Chronopost'!L:L,'Facture Chronopost'!X:X),IF(OR(F1038=17,F1038=44),F1038&amp;"_"&amp;H1038,IF(COUNTIF('Bibliothèque transporteurs'!C:C,F1038)=0,"inconnu",_xlfn.XLOOKUP(F1038,'Bibliothèque transporteurs'!C:C,'Bibliothèque transporteurs'!B:B))))</f>
        <v>5Y</v>
      </c>
      <c r="V1038" t="str">
        <f>IF(COUNTIF('Bibliothèque transporteurs'!C:C,F1038)=0,"inconnu",_xlfn.XLOOKUP(F1038,'Bibliothèque transporteurs'!C:C,'Bibliothèque transporteurs'!E:E))</f>
        <v>CHRONO_2SHOP</v>
      </c>
      <c r="W1038">
        <f t="shared" si="100"/>
        <v>3.15</v>
      </c>
      <c r="Y1038" s="118">
        <f t="shared" si="104"/>
        <v>3.15</v>
      </c>
      <c r="Z1038" s="118" t="str">
        <f t="shared" si="101"/>
        <v>OK</v>
      </c>
    </row>
    <row r="1039" spans="1:26" x14ac:dyDescent="0.2">
      <c r="A1039" s="9">
        <f t="shared" si="102"/>
        <v>3.6042828498251636</v>
      </c>
      <c r="B1039" s="9">
        <f t="shared" si="103"/>
        <v>3.1499999999999995</v>
      </c>
      <c r="C1039" s="9">
        <f t="shared" si="105"/>
        <v>3.07</v>
      </c>
      <c r="D1039" s="8">
        <v>6235</v>
      </c>
      <c r="E1039" t="s">
        <v>3351</v>
      </c>
      <c r="F1039" t="s">
        <v>189</v>
      </c>
      <c r="G1039" t="s">
        <v>25</v>
      </c>
      <c r="H1039" t="s">
        <v>28</v>
      </c>
      <c r="O1039">
        <v>3.07</v>
      </c>
      <c r="S1039">
        <f>_xlfn.XLOOKUP(E1039,'Facture Chronopost'!L:L,'Facture Chronopost'!AA:AA,"")</f>
        <v>0.08</v>
      </c>
      <c r="T1039" t="str">
        <f>IF(COUNTIF('Bibliothèque transporteurs'!C:C,F1039)=0,"inconnu",_xlfn.XLOOKUP(F1039,'Bibliothèque transporteurs'!C:C,'Bibliothèque transporteurs'!A:A))</f>
        <v>5Y</v>
      </c>
      <c r="U1039" t="str">
        <f>IF(OR(F1039="6C",F1039="6B"),_xlfn.XLOOKUP(E1039,'Facture Chronopost'!L:L,'Facture Chronopost'!X:X),IF(OR(F1039=17,F1039=44),F1039&amp;"_"&amp;H1039,IF(COUNTIF('Bibliothèque transporteurs'!C:C,F1039)=0,"inconnu",_xlfn.XLOOKUP(F1039,'Bibliothèque transporteurs'!C:C,'Bibliothèque transporteurs'!B:B))))</f>
        <v>5Y</v>
      </c>
      <c r="V1039" t="str">
        <f>IF(COUNTIF('Bibliothèque transporteurs'!C:C,F1039)=0,"inconnu",_xlfn.XLOOKUP(F1039,'Bibliothèque transporteurs'!C:C,'Bibliothèque transporteurs'!E:E))</f>
        <v>CHRONO_2SHOP</v>
      </c>
      <c r="W1039">
        <f t="shared" ref="W1039:W1102" si="106">IF(T1039="FR_2SHOP",O1039,IF(O1039=0,0,ROUNDUP(O1039/C1039*B1039,2)))</f>
        <v>3.15</v>
      </c>
      <c r="Y1039" s="118">
        <f t="shared" si="104"/>
        <v>3.15</v>
      </c>
      <c r="Z1039" s="118" t="str">
        <f t="shared" si="101"/>
        <v>OK</v>
      </c>
    </row>
    <row r="1040" spans="1:26" x14ac:dyDescent="0.2">
      <c r="A1040" s="9">
        <f t="shared" si="102"/>
        <v>4.097376920485285</v>
      </c>
      <c r="B1040" s="9">
        <f t="shared" si="103"/>
        <v>3.5700000000000007</v>
      </c>
      <c r="C1040" s="9">
        <f t="shared" si="105"/>
        <v>3.49</v>
      </c>
      <c r="D1040" s="8">
        <v>6235</v>
      </c>
      <c r="E1040" t="s">
        <v>3354</v>
      </c>
      <c r="F1040" t="s">
        <v>189</v>
      </c>
      <c r="G1040" t="s">
        <v>25</v>
      </c>
      <c r="H1040" t="s">
        <v>28</v>
      </c>
      <c r="O1040">
        <v>3.49</v>
      </c>
      <c r="S1040">
        <f>_xlfn.XLOOKUP(E1040,'Facture Chronopost'!L:L,'Facture Chronopost'!AA:AA,"")</f>
        <v>0.08</v>
      </c>
      <c r="T1040" t="str">
        <f>IF(COUNTIF('Bibliothèque transporteurs'!C:C,F1040)=0,"inconnu",_xlfn.XLOOKUP(F1040,'Bibliothèque transporteurs'!C:C,'Bibliothèque transporteurs'!A:A))</f>
        <v>5Y</v>
      </c>
      <c r="U1040" t="str">
        <f>IF(OR(F1040="6C",F1040="6B"),_xlfn.XLOOKUP(E1040,'Facture Chronopost'!L:L,'Facture Chronopost'!X:X),IF(OR(F1040=17,F1040=44),F1040&amp;"_"&amp;H1040,IF(COUNTIF('Bibliothèque transporteurs'!C:C,F1040)=0,"inconnu",_xlfn.XLOOKUP(F1040,'Bibliothèque transporteurs'!C:C,'Bibliothèque transporteurs'!B:B))))</f>
        <v>5Y</v>
      </c>
      <c r="V1040" t="str">
        <f>IF(COUNTIF('Bibliothèque transporteurs'!C:C,F1040)=0,"inconnu",_xlfn.XLOOKUP(F1040,'Bibliothèque transporteurs'!C:C,'Bibliothèque transporteurs'!E:E))</f>
        <v>CHRONO_2SHOP</v>
      </c>
      <c r="W1040">
        <f t="shared" si="106"/>
        <v>3.57</v>
      </c>
      <c r="Y1040" s="118">
        <f t="shared" si="104"/>
        <v>3.57</v>
      </c>
      <c r="Z1040" s="118" t="str">
        <f t="shared" si="101"/>
        <v>OK</v>
      </c>
    </row>
    <row r="1041" spans="1:26" x14ac:dyDescent="0.2">
      <c r="A1041" s="9">
        <f t="shared" si="102"/>
        <v>3.6042828498251636</v>
      </c>
      <c r="B1041" s="9">
        <f t="shared" si="103"/>
        <v>3.1499999999999995</v>
      </c>
      <c r="C1041" s="9">
        <f t="shared" si="105"/>
        <v>3.07</v>
      </c>
      <c r="D1041" s="8">
        <v>6235</v>
      </c>
      <c r="E1041" t="s">
        <v>3363</v>
      </c>
      <c r="F1041" t="s">
        <v>189</v>
      </c>
      <c r="G1041" t="s">
        <v>25</v>
      </c>
      <c r="H1041" t="s">
        <v>28</v>
      </c>
      <c r="O1041">
        <v>3.07</v>
      </c>
      <c r="S1041">
        <f>_xlfn.XLOOKUP(E1041,'Facture Chronopost'!L:L,'Facture Chronopost'!AA:AA,"")</f>
        <v>0.08</v>
      </c>
      <c r="T1041" t="str">
        <f>IF(COUNTIF('Bibliothèque transporteurs'!C:C,F1041)=0,"inconnu",_xlfn.XLOOKUP(F1041,'Bibliothèque transporteurs'!C:C,'Bibliothèque transporteurs'!A:A))</f>
        <v>5Y</v>
      </c>
      <c r="U1041" t="str">
        <f>IF(OR(F1041="6C",F1041="6B"),_xlfn.XLOOKUP(E1041,'Facture Chronopost'!L:L,'Facture Chronopost'!X:X),IF(OR(F1041=17,F1041=44),F1041&amp;"_"&amp;H1041,IF(COUNTIF('Bibliothèque transporteurs'!C:C,F1041)=0,"inconnu",_xlfn.XLOOKUP(F1041,'Bibliothèque transporteurs'!C:C,'Bibliothèque transporteurs'!B:B))))</f>
        <v>5Y</v>
      </c>
      <c r="V1041" t="str">
        <f>IF(COUNTIF('Bibliothèque transporteurs'!C:C,F1041)=0,"inconnu",_xlfn.XLOOKUP(F1041,'Bibliothèque transporteurs'!C:C,'Bibliothèque transporteurs'!E:E))</f>
        <v>CHRONO_2SHOP</v>
      </c>
      <c r="W1041">
        <f t="shared" si="106"/>
        <v>3.15</v>
      </c>
      <c r="Y1041" s="118">
        <f t="shared" si="104"/>
        <v>3.15</v>
      </c>
      <c r="Z1041" s="118" t="str">
        <f t="shared" si="101"/>
        <v>OK</v>
      </c>
    </row>
    <row r="1042" spans="1:26" x14ac:dyDescent="0.2">
      <c r="A1042" s="9">
        <f t="shared" si="102"/>
        <v>3.6042828498251636</v>
      </c>
      <c r="B1042" s="9">
        <f t="shared" si="103"/>
        <v>3.1499999999999995</v>
      </c>
      <c r="C1042" s="9">
        <f t="shared" si="105"/>
        <v>3.07</v>
      </c>
      <c r="D1042" s="8">
        <v>6235</v>
      </c>
      <c r="E1042" t="s">
        <v>3385</v>
      </c>
      <c r="F1042" t="s">
        <v>189</v>
      </c>
      <c r="G1042" t="s">
        <v>25</v>
      </c>
      <c r="H1042" t="s">
        <v>28</v>
      </c>
      <c r="O1042">
        <v>3.07</v>
      </c>
      <c r="S1042">
        <f>_xlfn.XLOOKUP(E1042,'Facture Chronopost'!L:L,'Facture Chronopost'!AA:AA,"")</f>
        <v>0.08</v>
      </c>
      <c r="T1042" t="str">
        <f>IF(COUNTIF('Bibliothèque transporteurs'!C:C,F1042)=0,"inconnu",_xlfn.XLOOKUP(F1042,'Bibliothèque transporteurs'!C:C,'Bibliothèque transporteurs'!A:A))</f>
        <v>5Y</v>
      </c>
      <c r="U1042" t="str">
        <f>IF(OR(F1042="6C",F1042="6B"),_xlfn.XLOOKUP(E1042,'Facture Chronopost'!L:L,'Facture Chronopost'!X:X),IF(OR(F1042=17,F1042=44),F1042&amp;"_"&amp;H1042,IF(COUNTIF('Bibliothèque transporteurs'!C:C,F1042)=0,"inconnu",_xlfn.XLOOKUP(F1042,'Bibliothèque transporteurs'!C:C,'Bibliothèque transporteurs'!B:B))))</f>
        <v>5Y</v>
      </c>
      <c r="V1042" t="str">
        <f>IF(COUNTIF('Bibliothèque transporteurs'!C:C,F1042)=0,"inconnu",_xlfn.XLOOKUP(F1042,'Bibliothèque transporteurs'!C:C,'Bibliothèque transporteurs'!E:E))</f>
        <v>CHRONO_2SHOP</v>
      </c>
      <c r="W1042">
        <f t="shared" si="106"/>
        <v>3.15</v>
      </c>
      <c r="Y1042" s="118">
        <f t="shared" si="104"/>
        <v>3.15</v>
      </c>
      <c r="Z1042" s="118" t="str">
        <f t="shared" si="101"/>
        <v>OK</v>
      </c>
    </row>
    <row r="1043" spans="1:26" x14ac:dyDescent="0.2">
      <c r="A1043" s="9">
        <f t="shared" si="102"/>
        <v>3.7216861999823352</v>
      </c>
      <c r="B1043" s="9">
        <f t="shared" si="103"/>
        <v>3.25</v>
      </c>
      <c r="C1043" s="9">
        <f t="shared" si="105"/>
        <v>3.17</v>
      </c>
      <c r="D1043" s="8">
        <v>6235</v>
      </c>
      <c r="E1043" t="s">
        <v>3374</v>
      </c>
      <c r="F1043" t="s">
        <v>189</v>
      </c>
      <c r="G1043" t="s">
        <v>25</v>
      </c>
      <c r="H1043" t="s">
        <v>28</v>
      </c>
      <c r="O1043">
        <v>3.17</v>
      </c>
      <c r="S1043">
        <f>_xlfn.XLOOKUP(E1043,'Facture Chronopost'!L:L,'Facture Chronopost'!AA:AA,"")</f>
        <v>0.08</v>
      </c>
      <c r="T1043" t="str">
        <f>IF(COUNTIF('Bibliothèque transporteurs'!C:C,F1043)=0,"inconnu",_xlfn.XLOOKUP(F1043,'Bibliothèque transporteurs'!C:C,'Bibliothèque transporteurs'!A:A))</f>
        <v>5Y</v>
      </c>
      <c r="U1043" t="str">
        <f>IF(OR(F1043="6C",F1043="6B"),_xlfn.XLOOKUP(E1043,'Facture Chronopost'!L:L,'Facture Chronopost'!X:X),IF(OR(F1043=17,F1043=44),F1043&amp;"_"&amp;H1043,IF(COUNTIF('Bibliothèque transporteurs'!C:C,F1043)=0,"inconnu",_xlfn.XLOOKUP(F1043,'Bibliothèque transporteurs'!C:C,'Bibliothèque transporteurs'!B:B))))</f>
        <v>5Y</v>
      </c>
      <c r="V1043" t="str">
        <f>IF(COUNTIF('Bibliothèque transporteurs'!C:C,F1043)=0,"inconnu",_xlfn.XLOOKUP(F1043,'Bibliothèque transporteurs'!C:C,'Bibliothèque transporteurs'!E:E))</f>
        <v>CHRONO_2SHOP</v>
      </c>
      <c r="W1043">
        <f t="shared" si="106"/>
        <v>3.25</v>
      </c>
      <c r="Y1043" s="118">
        <f t="shared" si="104"/>
        <v>3.25</v>
      </c>
      <c r="Z1043" s="118" t="str">
        <f t="shared" si="101"/>
        <v>OK</v>
      </c>
    </row>
    <row r="1044" spans="1:26" x14ac:dyDescent="0.2">
      <c r="A1044" s="9">
        <f t="shared" si="102"/>
        <v>3.6042828498251636</v>
      </c>
      <c r="B1044" s="9">
        <f t="shared" si="103"/>
        <v>3.1499999999999995</v>
      </c>
      <c r="C1044" s="9">
        <f t="shared" si="105"/>
        <v>3.07</v>
      </c>
      <c r="D1044" s="8">
        <v>6235</v>
      </c>
      <c r="E1044" t="s">
        <v>3387</v>
      </c>
      <c r="F1044" t="s">
        <v>189</v>
      </c>
      <c r="G1044" t="s">
        <v>25</v>
      </c>
      <c r="H1044" t="s">
        <v>28</v>
      </c>
      <c r="O1044">
        <v>3.07</v>
      </c>
      <c r="S1044">
        <f>_xlfn.XLOOKUP(E1044,'Facture Chronopost'!L:L,'Facture Chronopost'!AA:AA,"")</f>
        <v>0.08</v>
      </c>
      <c r="T1044" t="str">
        <f>IF(COUNTIF('Bibliothèque transporteurs'!C:C,F1044)=0,"inconnu",_xlfn.XLOOKUP(F1044,'Bibliothèque transporteurs'!C:C,'Bibliothèque transporteurs'!A:A))</f>
        <v>5Y</v>
      </c>
      <c r="U1044" t="str">
        <f>IF(OR(F1044="6C",F1044="6B"),_xlfn.XLOOKUP(E1044,'Facture Chronopost'!L:L,'Facture Chronopost'!X:X),IF(OR(F1044=17,F1044=44),F1044&amp;"_"&amp;H1044,IF(COUNTIF('Bibliothèque transporteurs'!C:C,F1044)=0,"inconnu",_xlfn.XLOOKUP(F1044,'Bibliothèque transporteurs'!C:C,'Bibliothèque transporteurs'!B:B))))</f>
        <v>5Y</v>
      </c>
      <c r="V1044" t="str">
        <f>IF(COUNTIF('Bibliothèque transporteurs'!C:C,F1044)=0,"inconnu",_xlfn.XLOOKUP(F1044,'Bibliothèque transporteurs'!C:C,'Bibliothèque transporteurs'!E:E))</f>
        <v>CHRONO_2SHOP</v>
      </c>
      <c r="W1044">
        <f t="shared" si="106"/>
        <v>3.15</v>
      </c>
      <c r="Y1044" s="118">
        <f t="shared" si="104"/>
        <v>3.15</v>
      </c>
      <c r="Z1044" s="118" t="str">
        <f t="shared" si="101"/>
        <v>OK</v>
      </c>
    </row>
    <row r="1045" spans="1:26" x14ac:dyDescent="0.2">
      <c r="A1045" s="9">
        <f t="shared" si="102"/>
        <v>3.6042828498251636</v>
      </c>
      <c r="B1045" s="9">
        <f t="shared" si="103"/>
        <v>3.1499999999999995</v>
      </c>
      <c r="C1045" s="9">
        <f t="shared" si="105"/>
        <v>3.07</v>
      </c>
      <c r="D1045" s="8">
        <v>6235</v>
      </c>
      <c r="E1045" t="s">
        <v>3358</v>
      </c>
      <c r="F1045" t="s">
        <v>189</v>
      </c>
      <c r="G1045" t="s">
        <v>25</v>
      </c>
      <c r="H1045" t="s">
        <v>28</v>
      </c>
      <c r="O1045">
        <v>3.07</v>
      </c>
      <c r="S1045">
        <f>_xlfn.XLOOKUP(E1045,'Facture Chronopost'!L:L,'Facture Chronopost'!AA:AA,"")</f>
        <v>0.08</v>
      </c>
      <c r="T1045" t="str">
        <f>IF(COUNTIF('Bibliothèque transporteurs'!C:C,F1045)=0,"inconnu",_xlfn.XLOOKUP(F1045,'Bibliothèque transporteurs'!C:C,'Bibliothèque transporteurs'!A:A))</f>
        <v>5Y</v>
      </c>
      <c r="U1045" t="str">
        <f>IF(OR(F1045="6C",F1045="6B"),_xlfn.XLOOKUP(E1045,'Facture Chronopost'!L:L,'Facture Chronopost'!X:X),IF(OR(F1045=17,F1045=44),F1045&amp;"_"&amp;H1045,IF(COUNTIF('Bibliothèque transporteurs'!C:C,F1045)=0,"inconnu",_xlfn.XLOOKUP(F1045,'Bibliothèque transporteurs'!C:C,'Bibliothèque transporteurs'!B:B))))</f>
        <v>5Y</v>
      </c>
      <c r="V1045" t="str">
        <f>IF(COUNTIF('Bibliothèque transporteurs'!C:C,F1045)=0,"inconnu",_xlfn.XLOOKUP(F1045,'Bibliothèque transporteurs'!C:C,'Bibliothèque transporteurs'!E:E))</f>
        <v>CHRONO_2SHOP</v>
      </c>
      <c r="W1045">
        <f t="shared" si="106"/>
        <v>3.15</v>
      </c>
      <c r="Y1045" s="118">
        <f t="shared" si="104"/>
        <v>3.15</v>
      </c>
      <c r="Z1045" s="118" t="str">
        <f t="shared" si="101"/>
        <v>OK</v>
      </c>
    </row>
    <row r="1046" spans="1:26" x14ac:dyDescent="0.2">
      <c r="A1046" s="9">
        <f t="shared" si="102"/>
        <v>3.7216861999823352</v>
      </c>
      <c r="B1046" s="9">
        <f t="shared" si="103"/>
        <v>3.25</v>
      </c>
      <c r="C1046" s="9">
        <f t="shared" si="105"/>
        <v>3.17</v>
      </c>
      <c r="D1046" s="8">
        <v>6235</v>
      </c>
      <c r="E1046" t="s">
        <v>3365</v>
      </c>
      <c r="F1046" t="s">
        <v>189</v>
      </c>
      <c r="G1046" t="s">
        <v>25</v>
      </c>
      <c r="H1046" t="s">
        <v>28</v>
      </c>
      <c r="O1046">
        <v>3.17</v>
      </c>
      <c r="S1046">
        <f>_xlfn.XLOOKUP(E1046,'Facture Chronopost'!L:L,'Facture Chronopost'!AA:AA,"")</f>
        <v>0.08</v>
      </c>
      <c r="T1046" t="str">
        <f>IF(COUNTIF('Bibliothèque transporteurs'!C:C,F1046)=0,"inconnu",_xlfn.XLOOKUP(F1046,'Bibliothèque transporteurs'!C:C,'Bibliothèque transporteurs'!A:A))</f>
        <v>5Y</v>
      </c>
      <c r="U1046" t="str">
        <f>IF(OR(F1046="6C",F1046="6B"),_xlfn.XLOOKUP(E1046,'Facture Chronopost'!L:L,'Facture Chronopost'!X:X),IF(OR(F1046=17,F1046=44),F1046&amp;"_"&amp;H1046,IF(COUNTIF('Bibliothèque transporteurs'!C:C,F1046)=0,"inconnu",_xlfn.XLOOKUP(F1046,'Bibliothèque transporteurs'!C:C,'Bibliothèque transporteurs'!B:B))))</f>
        <v>5Y</v>
      </c>
      <c r="V1046" t="str">
        <f>IF(COUNTIF('Bibliothèque transporteurs'!C:C,F1046)=0,"inconnu",_xlfn.XLOOKUP(F1046,'Bibliothèque transporteurs'!C:C,'Bibliothèque transporteurs'!E:E))</f>
        <v>CHRONO_2SHOP</v>
      </c>
      <c r="W1046">
        <f t="shared" si="106"/>
        <v>3.25</v>
      </c>
      <c r="Y1046" s="118">
        <f t="shared" si="104"/>
        <v>3.25</v>
      </c>
      <c r="Z1046" s="118" t="str">
        <f t="shared" si="101"/>
        <v>OK</v>
      </c>
    </row>
    <row r="1047" spans="1:26" x14ac:dyDescent="0.2">
      <c r="A1047" s="9">
        <f t="shared" si="102"/>
        <v>3.6042828498251636</v>
      </c>
      <c r="B1047" s="9">
        <f t="shared" si="103"/>
        <v>3.1499999999999995</v>
      </c>
      <c r="C1047" s="9">
        <f t="shared" si="105"/>
        <v>3.07</v>
      </c>
      <c r="D1047" s="8">
        <v>6235</v>
      </c>
      <c r="E1047" t="s">
        <v>3372</v>
      </c>
      <c r="F1047" t="s">
        <v>189</v>
      </c>
      <c r="G1047" t="s">
        <v>25</v>
      </c>
      <c r="H1047" t="s">
        <v>28</v>
      </c>
      <c r="O1047">
        <v>3.07</v>
      </c>
      <c r="S1047">
        <f>_xlfn.XLOOKUP(E1047,'Facture Chronopost'!L:L,'Facture Chronopost'!AA:AA,"")</f>
        <v>0.08</v>
      </c>
      <c r="T1047" t="str">
        <f>IF(COUNTIF('Bibliothèque transporteurs'!C:C,F1047)=0,"inconnu",_xlfn.XLOOKUP(F1047,'Bibliothèque transporteurs'!C:C,'Bibliothèque transporteurs'!A:A))</f>
        <v>5Y</v>
      </c>
      <c r="U1047" t="str">
        <f>IF(OR(F1047="6C",F1047="6B"),_xlfn.XLOOKUP(E1047,'Facture Chronopost'!L:L,'Facture Chronopost'!X:X),IF(OR(F1047=17,F1047=44),F1047&amp;"_"&amp;H1047,IF(COUNTIF('Bibliothèque transporteurs'!C:C,F1047)=0,"inconnu",_xlfn.XLOOKUP(F1047,'Bibliothèque transporteurs'!C:C,'Bibliothèque transporteurs'!B:B))))</f>
        <v>5Y</v>
      </c>
      <c r="V1047" t="str">
        <f>IF(COUNTIF('Bibliothèque transporteurs'!C:C,F1047)=0,"inconnu",_xlfn.XLOOKUP(F1047,'Bibliothèque transporteurs'!C:C,'Bibliothèque transporteurs'!E:E))</f>
        <v>CHRONO_2SHOP</v>
      </c>
      <c r="W1047">
        <f t="shared" si="106"/>
        <v>3.15</v>
      </c>
      <c r="Y1047" s="118">
        <f t="shared" si="104"/>
        <v>3.15</v>
      </c>
      <c r="Z1047" s="118" t="str">
        <f t="shared" si="101"/>
        <v>OK</v>
      </c>
    </row>
    <row r="1048" spans="1:26" x14ac:dyDescent="0.2">
      <c r="A1048" s="9">
        <f t="shared" si="102"/>
        <v>3.6042828498251636</v>
      </c>
      <c r="B1048" s="9">
        <f t="shared" si="103"/>
        <v>3.1499999999999995</v>
      </c>
      <c r="C1048" s="9">
        <f t="shared" si="105"/>
        <v>3.07</v>
      </c>
      <c r="D1048" s="8">
        <v>6235</v>
      </c>
      <c r="E1048" t="s">
        <v>3370</v>
      </c>
      <c r="F1048" t="s">
        <v>189</v>
      </c>
      <c r="G1048" t="s">
        <v>25</v>
      </c>
      <c r="H1048" t="s">
        <v>28</v>
      </c>
      <c r="O1048">
        <v>3.07</v>
      </c>
      <c r="S1048">
        <f>_xlfn.XLOOKUP(E1048,'Facture Chronopost'!L:L,'Facture Chronopost'!AA:AA,"")</f>
        <v>0.08</v>
      </c>
      <c r="T1048" t="str">
        <f>IF(COUNTIF('Bibliothèque transporteurs'!C:C,F1048)=0,"inconnu",_xlfn.XLOOKUP(F1048,'Bibliothèque transporteurs'!C:C,'Bibliothèque transporteurs'!A:A))</f>
        <v>5Y</v>
      </c>
      <c r="U1048" t="str">
        <f>IF(OR(F1048="6C",F1048="6B"),_xlfn.XLOOKUP(E1048,'Facture Chronopost'!L:L,'Facture Chronopost'!X:X),IF(OR(F1048=17,F1048=44),F1048&amp;"_"&amp;H1048,IF(COUNTIF('Bibliothèque transporteurs'!C:C,F1048)=0,"inconnu",_xlfn.XLOOKUP(F1048,'Bibliothèque transporteurs'!C:C,'Bibliothèque transporteurs'!B:B))))</f>
        <v>5Y</v>
      </c>
      <c r="V1048" t="str">
        <f>IF(COUNTIF('Bibliothèque transporteurs'!C:C,F1048)=0,"inconnu",_xlfn.XLOOKUP(F1048,'Bibliothèque transporteurs'!C:C,'Bibliothèque transporteurs'!E:E))</f>
        <v>CHRONO_2SHOP</v>
      </c>
      <c r="W1048">
        <f t="shared" si="106"/>
        <v>3.15</v>
      </c>
      <c r="Y1048" s="118">
        <f t="shared" si="104"/>
        <v>3.15</v>
      </c>
      <c r="Z1048" s="118" t="str">
        <f t="shared" si="101"/>
        <v>OK</v>
      </c>
    </row>
    <row r="1049" spans="1:26" x14ac:dyDescent="0.2">
      <c r="A1049" s="9">
        <f t="shared" si="102"/>
        <v>3.7216861999823352</v>
      </c>
      <c r="B1049" s="9">
        <f t="shared" si="103"/>
        <v>3.25</v>
      </c>
      <c r="C1049" s="9">
        <f t="shared" si="105"/>
        <v>3.17</v>
      </c>
      <c r="D1049" s="8">
        <v>6235</v>
      </c>
      <c r="E1049" t="s">
        <v>3379</v>
      </c>
      <c r="F1049" t="s">
        <v>189</v>
      </c>
      <c r="G1049" t="s">
        <v>25</v>
      </c>
      <c r="H1049" t="s">
        <v>28</v>
      </c>
      <c r="O1049">
        <v>3.17</v>
      </c>
      <c r="S1049">
        <f>_xlfn.XLOOKUP(E1049,'Facture Chronopost'!L:L,'Facture Chronopost'!AA:AA,"")</f>
        <v>0.08</v>
      </c>
      <c r="T1049" t="str">
        <f>IF(COUNTIF('Bibliothèque transporteurs'!C:C,F1049)=0,"inconnu",_xlfn.XLOOKUP(F1049,'Bibliothèque transporteurs'!C:C,'Bibliothèque transporteurs'!A:A))</f>
        <v>5Y</v>
      </c>
      <c r="U1049" t="str">
        <f>IF(OR(F1049="6C",F1049="6B"),_xlfn.XLOOKUP(E1049,'Facture Chronopost'!L:L,'Facture Chronopost'!X:X),IF(OR(F1049=17,F1049=44),F1049&amp;"_"&amp;H1049,IF(COUNTIF('Bibliothèque transporteurs'!C:C,F1049)=0,"inconnu",_xlfn.XLOOKUP(F1049,'Bibliothèque transporteurs'!C:C,'Bibliothèque transporteurs'!B:B))))</f>
        <v>5Y</v>
      </c>
      <c r="V1049" t="str">
        <f>IF(COUNTIF('Bibliothèque transporteurs'!C:C,F1049)=0,"inconnu",_xlfn.XLOOKUP(F1049,'Bibliothèque transporteurs'!C:C,'Bibliothèque transporteurs'!E:E))</f>
        <v>CHRONO_2SHOP</v>
      </c>
      <c r="W1049">
        <f t="shared" si="106"/>
        <v>3.25</v>
      </c>
      <c r="Y1049" s="118">
        <f t="shared" si="104"/>
        <v>3.25</v>
      </c>
      <c r="Z1049" s="118" t="str">
        <f t="shared" si="101"/>
        <v>OK</v>
      </c>
    </row>
    <row r="1050" spans="1:26" x14ac:dyDescent="0.2">
      <c r="A1050" s="9">
        <f t="shared" si="102"/>
        <v>3.6042828498251636</v>
      </c>
      <c r="B1050" s="9">
        <f t="shared" si="103"/>
        <v>3.1499999999999995</v>
      </c>
      <c r="C1050" s="9">
        <f t="shared" si="105"/>
        <v>3.07</v>
      </c>
      <c r="D1050" s="8">
        <v>6235</v>
      </c>
      <c r="E1050" t="s">
        <v>3381</v>
      </c>
      <c r="F1050" t="s">
        <v>189</v>
      </c>
      <c r="G1050" t="s">
        <v>25</v>
      </c>
      <c r="H1050" t="s">
        <v>28</v>
      </c>
      <c r="O1050">
        <v>3.07</v>
      </c>
      <c r="S1050">
        <f>_xlfn.XLOOKUP(E1050,'Facture Chronopost'!L:L,'Facture Chronopost'!AA:AA,"")</f>
        <v>0.08</v>
      </c>
      <c r="T1050" t="str">
        <f>IF(COUNTIF('Bibliothèque transporteurs'!C:C,F1050)=0,"inconnu",_xlfn.XLOOKUP(F1050,'Bibliothèque transporteurs'!C:C,'Bibliothèque transporteurs'!A:A))</f>
        <v>5Y</v>
      </c>
      <c r="U1050" t="str">
        <f>IF(OR(F1050="6C",F1050="6B"),_xlfn.XLOOKUP(E1050,'Facture Chronopost'!L:L,'Facture Chronopost'!X:X),IF(OR(F1050=17,F1050=44),F1050&amp;"_"&amp;H1050,IF(COUNTIF('Bibliothèque transporteurs'!C:C,F1050)=0,"inconnu",_xlfn.XLOOKUP(F1050,'Bibliothèque transporteurs'!C:C,'Bibliothèque transporteurs'!B:B))))</f>
        <v>5Y</v>
      </c>
      <c r="V1050" t="str">
        <f>IF(COUNTIF('Bibliothèque transporteurs'!C:C,F1050)=0,"inconnu",_xlfn.XLOOKUP(F1050,'Bibliothèque transporteurs'!C:C,'Bibliothèque transporteurs'!E:E))</f>
        <v>CHRONO_2SHOP</v>
      </c>
      <c r="W1050">
        <f t="shared" si="106"/>
        <v>3.15</v>
      </c>
      <c r="Y1050" s="118">
        <f t="shared" si="104"/>
        <v>3.15</v>
      </c>
      <c r="Z1050" s="118" t="str">
        <f t="shared" si="101"/>
        <v>OK</v>
      </c>
    </row>
    <row r="1051" spans="1:26" x14ac:dyDescent="0.2">
      <c r="A1051" s="9">
        <f t="shared" si="102"/>
        <v>3.7216861999823352</v>
      </c>
      <c r="B1051" s="9">
        <f t="shared" si="103"/>
        <v>3.25</v>
      </c>
      <c r="C1051" s="9">
        <f t="shared" si="105"/>
        <v>3.17</v>
      </c>
      <c r="D1051" s="8">
        <v>6235</v>
      </c>
      <c r="E1051" t="s">
        <v>3361</v>
      </c>
      <c r="F1051" t="s">
        <v>189</v>
      </c>
      <c r="G1051" t="s">
        <v>25</v>
      </c>
      <c r="H1051" t="s">
        <v>28</v>
      </c>
      <c r="O1051">
        <v>3.17</v>
      </c>
      <c r="S1051">
        <f>_xlfn.XLOOKUP(E1051,'Facture Chronopost'!L:L,'Facture Chronopost'!AA:AA,"")</f>
        <v>0.08</v>
      </c>
      <c r="T1051" t="str">
        <f>IF(COUNTIF('Bibliothèque transporteurs'!C:C,F1051)=0,"inconnu",_xlfn.XLOOKUP(F1051,'Bibliothèque transporteurs'!C:C,'Bibliothèque transporteurs'!A:A))</f>
        <v>5Y</v>
      </c>
      <c r="U1051" t="str">
        <f>IF(OR(F1051="6C",F1051="6B"),_xlfn.XLOOKUP(E1051,'Facture Chronopost'!L:L,'Facture Chronopost'!X:X),IF(OR(F1051=17,F1051=44),F1051&amp;"_"&amp;H1051,IF(COUNTIF('Bibliothèque transporteurs'!C:C,F1051)=0,"inconnu",_xlfn.XLOOKUP(F1051,'Bibliothèque transporteurs'!C:C,'Bibliothèque transporteurs'!B:B))))</f>
        <v>5Y</v>
      </c>
      <c r="V1051" t="str">
        <f>IF(COUNTIF('Bibliothèque transporteurs'!C:C,F1051)=0,"inconnu",_xlfn.XLOOKUP(F1051,'Bibliothèque transporteurs'!C:C,'Bibliothèque transporteurs'!E:E))</f>
        <v>CHRONO_2SHOP</v>
      </c>
      <c r="W1051">
        <f t="shared" si="106"/>
        <v>3.25</v>
      </c>
      <c r="Y1051" s="118">
        <f t="shared" si="104"/>
        <v>3.25</v>
      </c>
      <c r="Z1051" s="118" t="str">
        <f t="shared" si="101"/>
        <v>OK</v>
      </c>
    </row>
    <row r="1052" spans="1:26" x14ac:dyDescent="0.2">
      <c r="A1052" s="9">
        <f t="shared" si="102"/>
        <v>3.6042828498251636</v>
      </c>
      <c r="B1052" s="9">
        <f t="shared" si="103"/>
        <v>3.1499999999999995</v>
      </c>
      <c r="C1052" s="9">
        <f t="shared" si="105"/>
        <v>3.07</v>
      </c>
      <c r="D1052" s="8">
        <v>6235</v>
      </c>
      <c r="E1052" t="s">
        <v>3376</v>
      </c>
      <c r="F1052" t="s">
        <v>189</v>
      </c>
      <c r="G1052" t="s">
        <v>25</v>
      </c>
      <c r="H1052" t="s">
        <v>28</v>
      </c>
      <c r="O1052">
        <v>3.07</v>
      </c>
      <c r="S1052">
        <f>_xlfn.XLOOKUP(E1052,'Facture Chronopost'!L:L,'Facture Chronopost'!AA:AA,"")</f>
        <v>0.08</v>
      </c>
      <c r="T1052" t="str">
        <f>IF(COUNTIF('Bibliothèque transporteurs'!C:C,F1052)=0,"inconnu",_xlfn.XLOOKUP(F1052,'Bibliothèque transporteurs'!C:C,'Bibliothèque transporteurs'!A:A))</f>
        <v>5Y</v>
      </c>
      <c r="U1052" t="str">
        <f>IF(OR(F1052="6C",F1052="6B"),_xlfn.XLOOKUP(E1052,'Facture Chronopost'!L:L,'Facture Chronopost'!X:X),IF(OR(F1052=17,F1052=44),F1052&amp;"_"&amp;H1052,IF(COUNTIF('Bibliothèque transporteurs'!C:C,F1052)=0,"inconnu",_xlfn.XLOOKUP(F1052,'Bibliothèque transporteurs'!C:C,'Bibliothèque transporteurs'!B:B))))</f>
        <v>5Y</v>
      </c>
      <c r="V1052" t="str">
        <f>IF(COUNTIF('Bibliothèque transporteurs'!C:C,F1052)=0,"inconnu",_xlfn.XLOOKUP(F1052,'Bibliothèque transporteurs'!C:C,'Bibliothèque transporteurs'!E:E))</f>
        <v>CHRONO_2SHOP</v>
      </c>
      <c r="W1052">
        <f t="shared" si="106"/>
        <v>3.15</v>
      </c>
      <c r="Y1052" s="118">
        <f t="shared" si="104"/>
        <v>3.15</v>
      </c>
      <c r="Z1052" s="118" t="str">
        <f t="shared" si="101"/>
        <v>OK</v>
      </c>
    </row>
    <row r="1053" spans="1:26" x14ac:dyDescent="0.2">
      <c r="A1053" s="9">
        <f t="shared" si="102"/>
        <v>3.6042828498251636</v>
      </c>
      <c r="B1053" s="9">
        <f t="shared" si="103"/>
        <v>3.1499999999999995</v>
      </c>
      <c r="C1053" s="9">
        <f t="shared" si="105"/>
        <v>3.07</v>
      </c>
      <c r="D1053" s="8">
        <v>6235</v>
      </c>
      <c r="E1053" t="s">
        <v>3356</v>
      </c>
      <c r="F1053" t="s">
        <v>189</v>
      </c>
      <c r="G1053" t="s">
        <v>25</v>
      </c>
      <c r="H1053" t="s">
        <v>28</v>
      </c>
      <c r="O1053">
        <v>3.07</v>
      </c>
      <c r="S1053">
        <f>_xlfn.XLOOKUP(E1053,'Facture Chronopost'!L:L,'Facture Chronopost'!AA:AA,"")</f>
        <v>0.08</v>
      </c>
      <c r="T1053" t="str">
        <f>IF(COUNTIF('Bibliothèque transporteurs'!C:C,F1053)=0,"inconnu",_xlfn.XLOOKUP(F1053,'Bibliothèque transporteurs'!C:C,'Bibliothèque transporteurs'!A:A))</f>
        <v>5Y</v>
      </c>
      <c r="U1053" t="str">
        <f>IF(OR(F1053="6C",F1053="6B"),_xlfn.XLOOKUP(E1053,'Facture Chronopost'!L:L,'Facture Chronopost'!X:X),IF(OR(F1053=17,F1053=44),F1053&amp;"_"&amp;H1053,IF(COUNTIF('Bibliothèque transporteurs'!C:C,F1053)=0,"inconnu",_xlfn.XLOOKUP(F1053,'Bibliothèque transporteurs'!C:C,'Bibliothèque transporteurs'!B:B))))</f>
        <v>5Y</v>
      </c>
      <c r="V1053" t="str">
        <f>IF(COUNTIF('Bibliothèque transporteurs'!C:C,F1053)=0,"inconnu",_xlfn.XLOOKUP(F1053,'Bibliothèque transporteurs'!C:C,'Bibliothèque transporteurs'!E:E))</f>
        <v>CHRONO_2SHOP</v>
      </c>
      <c r="W1053">
        <f t="shared" si="106"/>
        <v>3.15</v>
      </c>
      <c r="Y1053" s="118">
        <f t="shared" si="104"/>
        <v>3.15</v>
      </c>
      <c r="Z1053" s="118" t="str">
        <f t="shared" si="101"/>
        <v>OK</v>
      </c>
    </row>
    <row r="1054" spans="1:26" x14ac:dyDescent="0.2">
      <c r="A1054" s="9">
        <f t="shared" si="102"/>
        <v>4.097376920485285</v>
      </c>
      <c r="B1054" s="9">
        <f t="shared" si="103"/>
        <v>3.5700000000000007</v>
      </c>
      <c r="C1054" s="9">
        <f t="shared" si="105"/>
        <v>3.49</v>
      </c>
      <c r="D1054" s="8">
        <v>6235</v>
      </c>
      <c r="E1054" t="s">
        <v>3389</v>
      </c>
      <c r="F1054" t="s">
        <v>189</v>
      </c>
      <c r="G1054" t="s">
        <v>25</v>
      </c>
      <c r="H1054" t="s">
        <v>28</v>
      </c>
      <c r="O1054">
        <v>3.49</v>
      </c>
      <c r="S1054">
        <f>_xlfn.XLOOKUP(E1054,'Facture Chronopost'!L:L,'Facture Chronopost'!AA:AA,"")</f>
        <v>0.08</v>
      </c>
      <c r="T1054" t="str">
        <f>IF(COUNTIF('Bibliothèque transporteurs'!C:C,F1054)=0,"inconnu",_xlfn.XLOOKUP(F1054,'Bibliothèque transporteurs'!C:C,'Bibliothèque transporteurs'!A:A))</f>
        <v>5Y</v>
      </c>
      <c r="U1054" t="str">
        <f>IF(OR(F1054="6C",F1054="6B"),_xlfn.XLOOKUP(E1054,'Facture Chronopost'!L:L,'Facture Chronopost'!X:X),IF(OR(F1054=17,F1054=44),F1054&amp;"_"&amp;H1054,IF(COUNTIF('Bibliothèque transporteurs'!C:C,F1054)=0,"inconnu",_xlfn.XLOOKUP(F1054,'Bibliothèque transporteurs'!C:C,'Bibliothèque transporteurs'!B:B))))</f>
        <v>5Y</v>
      </c>
      <c r="V1054" t="str">
        <f>IF(COUNTIF('Bibliothèque transporteurs'!C:C,F1054)=0,"inconnu",_xlfn.XLOOKUP(F1054,'Bibliothèque transporteurs'!C:C,'Bibliothèque transporteurs'!E:E))</f>
        <v>CHRONO_2SHOP</v>
      </c>
      <c r="W1054">
        <f t="shared" si="106"/>
        <v>3.57</v>
      </c>
      <c r="Y1054" s="118">
        <f t="shared" si="104"/>
        <v>3.57</v>
      </c>
      <c r="Z1054" s="118" t="str">
        <f t="shared" si="101"/>
        <v>OK</v>
      </c>
    </row>
    <row r="1055" spans="1:26" x14ac:dyDescent="0.2">
      <c r="A1055" s="9">
        <f t="shared" si="102"/>
        <v>3.6042828498251636</v>
      </c>
      <c r="B1055" s="9">
        <f t="shared" si="103"/>
        <v>3.1499999999999995</v>
      </c>
      <c r="C1055" s="9">
        <f t="shared" si="105"/>
        <v>3.07</v>
      </c>
      <c r="D1055" s="8">
        <v>6235</v>
      </c>
      <c r="E1055" t="s">
        <v>3383</v>
      </c>
      <c r="F1055" t="s">
        <v>189</v>
      </c>
      <c r="G1055" t="s">
        <v>25</v>
      </c>
      <c r="H1055" t="s">
        <v>28</v>
      </c>
      <c r="O1055">
        <v>3.07</v>
      </c>
      <c r="S1055">
        <f>_xlfn.XLOOKUP(E1055,'Facture Chronopost'!L:L,'Facture Chronopost'!AA:AA,"")</f>
        <v>0.08</v>
      </c>
      <c r="T1055" t="str">
        <f>IF(COUNTIF('Bibliothèque transporteurs'!C:C,F1055)=0,"inconnu",_xlfn.XLOOKUP(F1055,'Bibliothèque transporteurs'!C:C,'Bibliothèque transporteurs'!A:A))</f>
        <v>5Y</v>
      </c>
      <c r="U1055" t="str">
        <f>IF(OR(F1055="6C",F1055="6B"),_xlfn.XLOOKUP(E1055,'Facture Chronopost'!L:L,'Facture Chronopost'!X:X),IF(OR(F1055=17,F1055=44),F1055&amp;"_"&amp;H1055,IF(COUNTIF('Bibliothèque transporteurs'!C:C,F1055)=0,"inconnu",_xlfn.XLOOKUP(F1055,'Bibliothèque transporteurs'!C:C,'Bibliothèque transporteurs'!B:B))))</f>
        <v>5Y</v>
      </c>
      <c r="V1055" t="str">
        <f>IF(COUNTIF('Bibliothèque transporteurs'!C:C,F1055)=0,"inconnu",_xlfn.XLOOKUP(F1055,'Bibliothèque transporteurs'!C:C,'Bibliothèque transporteurs'!E:E))</f>
        <v>CHRONO_2SHOP</v>
      </c>
      <c r="W1055">
        <f t="shared" si="106"/>
        <v>3.15</v>
      </c>
      <c r="Y1055" s="118">
        <f t="shared" si="104"/>
        <v>3.15</v>
      </c>
      <c r="Z1055" s="118" t="str">
        <f t="shared" si="101"/>
        <v>OK</v>
      </c>
    </row>
    <row r="1056" spans="1:26" x14ac:dyDescent="0.2">
      <c r="A1056" s="9">
        <f t="shared" si="102"/>
        <v>3.6042828498251636</v>
      </c>
      <c r="B1056" s="9">
        <f t="shared" si="103"/>
        <v>3.1499999999999995</v>
      </c>
      <c r="C1056" s="9">
        <f t="shared" si="105"/>
        <v>3.07</v>
      </c>
      <c r="D1056" s="8">
        <v>6235</v>
      </c>
      <c r="E1056" t="s">
        <v>3367</v>
      </c>
      <c r="F1056" t="s">
        <v>189</v>
      </c>
      <c r="G1056" t="s">
        <v>25</v>
      </c>
      <c r="H1056" t="s">
        <v>28</v>
      </c>
      <c r="O1056">
        <v>3.07</v>
      </c>
      <c r="S1056">
        <f>_xlfn.XLOOKUP(E1056,'Facture Chronopost'!L:L,'Facture Chronopost'!AA:AA,"")</f>
        <v>0.08</v>
      </c>
      <c r="T1056" t="str">
        <f>IF(COUNTIF('Bibliothèque transporteurs'!C:C,F1056)=0,"inconnu",_xlfn.XLOOKUP(F1056,'Bibliothèque transporteurs'!C:C,'Bibliothèque transporteurs'!A:A))</f>
        <v>5Y</v>
      </c>
      <c r="U1056" t="str">
        <f>IF(OR(F1056="6C",F1056="6B"),_xlfn.XLOOKUP(E1056,'Facture Chronopost'!L:L,'Facture Chronopost'!X:X),IF(OR(F1056=17,F1056=44),F1056&amp;"_"&amp;H1056,IF(COUNTIF('Bibliothèque transporteurs'!C:C,F1056)=0,"inconnu",_xlfn.XLOOKUP(F1056,'Bibliothèque transporteurs'!C:C,'Bibliothèque transporteurs'!B:B))))</f>
        <v>5Y</v>
      </c>
      <c r="V1056" t="str">
        <f>IF(COUNTIF('Bibliothèque transporteurs'!C:C,F1056)=0,"inconnu",_xlfn.XLOOKUP(F1056,'Bibliothèque transporteurs'!C:C,'Bibliothèque transporteurs'!E:E))</f>
        <v>CHRONO_2SHOP</v>
      </c>
      <c r="W1056">
        <f t="shared" si="106"/>
        <v>3.15</v>
      </c>
      <c r="Y1056" s="118">
        <f t="shared" si="104"/>
        <v>3.15</v>
      </c>
      <c r="Z1056" s="118" t="str">
        <f t="shared" si="101"/>
        <v>OK</v>
      </c>
    </row>
    <row r="1057" spans="1:26" x14ac:dyDescent="0.2">
      <c r="A1057" s="9">
        <f t="shared" si="102"/>
        <v>3.6042828498251636</v>
      </c>
      <c r="B1057" s="9">
        <f t="shared" si="103"/>
        <v>3.1499999999999995</v>
      </c>
      <c r="C1057" s="9">
        <f t="shared" si="105"/>
        <v>3.07</v>
      </c>
      <c r="D1057" s="8">
        <v>6235</v>
      </c>
      <c r="E1057" t="s">
        <v>3392</v>
      </c>
      <c r="F1057" t="s">
        <v>189</v>
      </c>
      <c r="G1057" t="s">
        <v>25</v>
      </c>
      <c r="H1057" t="s">
        <v>28</v>
      </c>
      <c r="O1057">
        <v>3.07</v>
      </c>
      <c r="S1057">
        <f>_xlfn.XLOOKUP(E1057,'Facture Chronopost'!L:L,'Facture Chronopost'!AA:AA,"")</f>
        <v>0.08</v>
      </c>
      <c r="T1057" t="str">
        <f>IF(COUNTIF('Bibliothèque transporteurs'!C:C,F1057)=0,"inconnu",_xlfn.XLOOKUP(F1057,'Bibliothèque transporteurs'!C:C,'Bibliothèque transporteurs'!A:A))</f>
        <v>5Y</v>
      </c>
      <c r="U1057" t="str">
        <f>IF(OR(F1057="6C",F1057="6B"),_xlfn.XLOOKUP(E1057,'Facture Chronopost'!L:L,'Facture Chronopost'!X:X),IF(OR(F1057=17,F1057=44),F1057&amp;"_"&amp;H1057,IF(COUNTIF('Bibliothèque transporteurs'!C:C,F1057)=0,"inconnu",_xlfn.XLOOKUP(F1057,'Bibliothèque transporteurs'!C:C,'Bibliothèque transporteurs'!B:B))))</f>
        <v>5Y</v>
      </c>
      <c r="V1057" t="str">
        <f>IF(COUNTIF('Bibliothèque transporteurs'!C:C,F1057)=0,"inconnu",_xlfn.XLOOKUP(F1057,'Bibliothèque transporteurs'!C:C,'Bibliothèque transporteurs'!E:E))</f>
        <v>CHRONO_2SHOP</v>
      </c>
      <c r="W1057">
        <f t="shared" si="106"/>
        <v>3.15</v>
      </c>
      <c r="Y1057" s="118">
        <f t="shared" si="104"/>
        <v>3.15</v>
      </c>
      <c r="Z1057" s="118" t="str">
        <f t="shared" si="101"/>
        <v>OK</v>
      </c>
    </row>
    <row r="1058" spans="1:26" x14ac:dyDescent="0.2">
      <c r="A1058" s="9">
        <f t="shared" si="102"/>
        <v>3.7216861999823352</v>
      </c>
      <c r="B1058" s="9">
        <f t="shared" si="103"/>
        <v>3.25</v>
      </c>
      <c r="C1058" s="9">
        <f t="shared" si="105"/>
        <v>3.17</v>
      </c>
      <c r="D1058" s="8">
        <v>6235</v>
      </c>
      <c r="E1058" t="s">
        <v>3411</v>
      </c>
      <c r="F1058" t="s">
        <v>189</v>
      </c>
      <c r="G1058" t="s">
        <v>25</v>
      </c>
      <c r="H1058" t="s">
        <v>28</v>
      </c>
      <c r="O1058">
        <v>3.17</v>
      </c>
      <c r="S1058">
        <f>_xlfn.XLOOKUP(E1058,'Facture Chronopost'!L:L,'Facture Chronopost'!AA:AA,"")</f>
        <v>0.08</v>
      </c>
      <c r="T1058" t="str">
        <f>IF(COUNTIF('Bibliothèque transporteurs'!C:C,F1058)=0,"inconnu",_xlfn.XLOOKUP(F1058,'Bibliothèque transporteurs'!C:C,'Bibliothèque transporteurs'!A:A))</f>
        <v>5Y</v>
      </c>
      <c r="U1058" t="str">
        <f>IF(OR(F1058="6C",F1058="6B"),_xlfn.XLOOKUP(E1058,'Facture Chronopost'!L:L,'Facture Chronopost'!X:X),IF(OR(F1058=17,F1058=44),F1058&amp;"_"&amp;H1058,IF(COUNTIF('Bibliothèque transporteurs'!C:C,F1058)=0,"inconnu",_xlfn.XLOOKUP(F1058,'Bibliothèque transporteurs'!C:C,'Bibliothèque transporteurs'!B:B))))</f>
        <v>5Y</v>
      </c>
      <c r="V1058" t="str">
        <f>IF(COUNTIF('Bibliothèque transporteurs'!C:C,F1058)=0,"inconnu",_xlfn.XLOOKUP(F1058,'Bibliothèque transporteurs'!C:C,'Bibliothèque transporteurs'!E:E))</f>
        <v>CHRONO_2SHOP</v>
      </c>
      <c r="W1058">
        <f t="shared" si="106"/>
        <v>3.25</v>
      </c>
      <c r="Y1058" s="118">
        <f t="shared" si="104"/>
        <v>3.25</v>
      </c>
      <c r="Z1058" s="118" t="str">
        <f t="shared" si="101"/>
        <v>OK</v>
      </c>
    </row>
    <row r="1059" spans="1:26" x14ac:dyDescent="0.2">
      <c r="A1059" s="9">
        <f t="shared" si="102"/>
        <v>3.6042828498251636</v>
      </c>
      <c r="B1059" s="9">
        <f t="shared" si="103"/>
        <v>3.1499999999999995</v>
      </c>
      <c r="C1059" s="9">
        <f t="shared" si="105"/>
        <v>3.07</v>
      </c>
      <c r="D1059" s="8">
        <v>6235</v>
      </c>
      <c r="E1059" t="s">
        <v>3403</v>
      </c>
      <c r="F1059" t="s">
        <v>189</v>
      </c>
      <c r="G1059" t="s">
        <v>25</v>
      </c>
      <c r="H1059" t="s">
        <v>28</v>
      </c>
      <c r="O1059">
        <v>3.07</v>
      </c>
      <c r="S1059">
        <f>_xlfn.XLOOKUP(E1059,'Facture Chronopost'!L:L,'Facture Chronopost'!AA:AA,"")</f>
        <v>0.08</v>
      </c>
      <c r="T1059" t="str">
        <f>IF(COUNTIF('Bibliothèque transporteurs'!C:C,F1059)=0,"inconnu",_xlfn.XLOOKUP(F1059,'Bibliothèque transporteurs'!C:C,'Bibliothèque transporteurs'!A:A))</f>
        <v>5Y</v>
      </c>
      <c r="U1059" t="str">
        <f>IF(OR(F1059="6C",F1059="6B"),_xlfn.XLOOKUP(E1059,'Facture Chronopost'!L:L,'Facture Chronopost'!X:X),IF(OR(F1059=17,F1059=44),F1059&amp;"_"&amp;H1059,IF(COUNTIF('Bibliothèque transporteurs'!C:C,F1059)=0,"inconnu",_xlfn.XLOOKUP(F1059,'Bibliothèque transporteurs'!C:C,'Bibliothèque transporteurs'!B:B))))</f>
        <v>5Y</v>
      </c>
      <c r="V1059" t="str">
        <f>IF(COUNTIF('Bibliothèque transporteurs'!C:C,F1059)=0,"inconnu",_xlfn.XLOOKUP(F1059,'Bibliothèque transporteurs'!C:C,'Bibliothèque transporteurs'!E:E))</f>
        <v>CHRONO_2SHOP</v>
      </c>
      <c r="W1059">
        <f t="shared" si="106"/>
        <v>3.15</v>
      </c>
      <c r="Y1059" s="118">
        <f t="shared" si="104"/>
        <v>3.15</v>
      </c>
      <c r="Z1059" s="118" t="str">
        <f t="shared" si="101"/>
        <v>OK</v>
      </c>
    </row>
    <row r="1060" spans="1:26" x14ac:dyDescent="0.2">
      <c r="A1060" s="9">
        <f t="shared" si="102"/>
        <v>3.6042828498251636</v>
      </c>
      <c r="B1060" s="9">
        <f t="shared" si="103"/>
        <v>3.1499999999999995</v>
      </c>
      <c r="C1060" s="9">
        <f t="shared" si="105"/>
        <v>3.07</v>
      </c>
      <c r="D1060" s="8">
        <v>6235</v>
      </c>
      <c r="E1060" t="s">
        <v>3406</v>
      </c>
      <c r="F1060" t="s">
        <v>189</v>
      </c>
      <c r="G1060" t="s">
        <v>25</v>
      </c>
      <c r="H1060" t="s">
        <v>28</v>
      </c>
      <c r="O1060">
        <v>3.07</v>
      </c>
      <c r="S1060">
        <f>_xlfn.XLOOKUP(E1060,'Facture Chronopost'!L:L,'Facture Chronopost'!AA:AA,"")</f>
        <v>0.08</v>
      </c>
      <c r="T1060" t="str">
        <f>IF(COUNTIF('Bibliothèque transporteurs'!C:C,F1060)=0,"inconnu",_xlfn.XLOOKUP(F1060,'Bibliothèque transporteurs'!C:C,'Bibliothèque transporteurs'!A:A))</f>
        <v>5Y</v>
      </c>
      <c r="U1060" t="str">
        <f>IF(OR(F1060="6C",F1060="6B"),_xlfn.XLOOKUP(E1060,'Facture Chronopost'!L:L,'Facture Chronopost'!X:X),IF(OR(F1060=17,F1060=44),F1060&amp;"_"&amp;H1060,IF(COUNTIF('Bibliothèque transporteurs'!C:C,F1060)=0,"inconnu",_xlfn.XLOOKUP(F1060,'Bibliothèque transporteurs'!C:C,'Bibliothèque transporteurs'!B:B))))</f>
        <v>5Y</v>
      </c>
      <c r="V1060" t="str">
        <f>IF(COUNTIF('Bibliothèque transporteurs'!C:C,F1060)=0,"inconnu",_xlfn.XLOOKUP(F1060,'Bibliothèque transporteurs'!C:C,'Bibliothèque transporteurs'!E:E))</f>
        <v>CHRONO_2SHOP</v>
      </c>
      <c r="W1060">
        <f t="shared" si="106"/>
        <v>3.15</v>
      </c>
      <c r="Y1060" s="118">
        <f t="shared" si="104"/>
        <v>3.15</v>
      </c>
      <c r="Z1060" s="118" t="str">
        <f t="shared" si="101"/>
        <v>OK</v>
      </c>
    </row>
    <row r="1061" spans="1:26" x14ac:dyDescent="0.2">
      <c r="A1061" s="9">
        <f t="shared" si="102"/>
        <v>3.7216861999823352</v>
      </c>
      <c r="B1061" s="9">
        <f t="shared" si="103"/>
        <v>3.25</v>
      </c>
      <c r="C1061" s="9">
        <f t="shared" si="105"/>
        <v>3.17</v>
      </c>
      <c r="D1061" s="8">
        <v>6235</v>
      </c>
      <c r="E1061" t="s">
        <v>3400</v>
      </c>
      <c r="F1061" t="s">
        <v>189</v>
      </c>
      <c r="G1061" t="s">
        <v>25</v>
      </c>
      <c r="H1061" t="s">
        <v>28</v>
      </c>
      <c r="O1061">
        <v>3.17</v>
      </c>
      <c r="S1061">
        <f>_xlfn.XLOOKUP(E1061,'Facture Chronopost'!L:L,'Facture Chronopost'!AA:AA,"")</f>
        <v>0.08</v>
      </c>
      <c r="T1061" t="str">
        <f>IF(COUNTIF('Bibliothèque transporteurs'!C:C,F1061)=0,"inconnu",_xlfn.XLOOKUP(F1061,'Bibliothèque transporteurs'!C:C,'Bibliothèque transporteurs'!A:A))</f>
        <v>5Y</v>
      </c>
      <c r="U1061" t="str">
        <f>IF(OR(F1061="6C",F1061="6B"),_xlfn.XLOOKUP(E1061,'Facture Chronopost'!L:L,'Facture Chronopost'!X:X),IF(OR(F1061=17,F1061=44),F1061&amp;"_"&amp;H1061,IF(COUNTIF('Bibliothèque transporteurs'!C:C,F1061)=0,"inconnu",_xlfn.XLOOKUP(F1061,'Bibliothèque transporteurs'!C:C,'Bibliothèque transporteurs'!B:B))))</f>
        <v>5Y</v>
      </c>
      <c r="V1061" t="str">
        <f>IF(COUNTIF('Bibliothèque transporteurs'!C:C,F1061)=0,"inconnu",_xlfn.XLOOKUP(F1061,'Bibliothèque transporteurs'!C:C,'Bibliothèque transporteurs'!E:E))</f>
        <v>CHRONO_2SHOP</v>
      </c>
      <c r="W1061">
        <f t="shared" si="106"/>
        <v>3.25</v>
      </c>
      <c r="Y1061" s="118">
        <f t="shared" si="104"/>
        <v>3.25</v>
      </c>
      <c r="Z1061" s="118" t="str">
        <f t="shared" ref="Z1061:Z1124" si="107">IF(Y1061=W1061,"OK","Non")</f>
        <v>OK</v>
      </c>
    </row>
    <row r="1062" spans="1:26" x14ac:dyDescent="0.2">
      <c r="A1062" s="9">
        <f t="shared" si="102"/>
        <v>3.7216861999823352</v>
      </c>
      <c r="B1062" s="9">
        <f t="shared" si="103"/>
        <v>3.25</v>
      </c>
      <c r="C1062" s="9">
        <f t="shared" si="105"/>
        <v>3.17</v>
      </c>
      <c r="D1062" s="8">
        <v>6235</v>
      </c>
      <c r="E1062" t="s">
        <v>3417</v>
      </c>
      <c r="F1062" t="s">
        <v>189</v>
      </c>
      <c r="G1062" t="s">
        <v>25</v>
      </c>
      <c r="H1062" t="s">
        <v>28</v>
      </c>
      <c r="O1062">
        <v>3.17</v>
      </c>
      <c r="S1062">
        <f>_xlfn.XLOOKUP(E1062,'Facture Chronopost'!L:L,'Facture Chronopost'!AA:AA,"")</f>
        <v>0.08</v>
      </c>
      <c r="T1062" t="str">
        <f>IF(COUNTIF('Bibliothèque transporteurs'!C:C,F1062)=0,"inconnu",_xlfn.XLOOKUP(F1062,'Bibliothèque transporteurs'!C:C,'Bibliothèque transporteurs'!A:A))</f>
        <v>5Y</v>
      </c>
      <c r="U1062" t="str">
        <f>IF(OR(F1062="6C",F1062="6B"),_xlfn.XLOOKUP(E1062,'Facture Chronopost'!L:L,'Facture Chronopost'!X:X),IF(OR(F1062=17,F1062=44),F1062&amp;"_"&amp;H1062,IF(COUNTIF('Bibliothèque transporteurs'!C:C,F1062)=0,"inconnu",_xlfn.XLOOKUP(F1062,'Bibliothèque transporteurs'!C:C,'Bibliothèque transporteurs'!B:B))))</f>
        <v>5Y</v>
      </c>
      <c r="V1062" t="str">
        <f>IF(COUNTIF('Bibliothèque transporteurs'!C:C,F1062)=0,"inconnu",_xlfn.XLOOKUP(F1062,'Bibliothèque transporteurs'!C:C,'Bibliothèque transporteurs'!E:E))</f>
        <v>CHRONO_2SHOP</v>
      </c>
      <c r="W1062">
        <f t="shared" si="106"/>
        <v>3.25</v>
      </c>
      <c r="Y1062" s="118">
        <f t="shared" si="104"/>
        <v>3.25</v>
      </c>
      <c r="Z1062" s="118" t="str">
        <f t="shared" si="107"/>
        <v>OK</v>
      </c>
    </row>
    <row r="1063" spans="1:26" x14ac:dyDescent="0.2">
      <c r="A1063" s="9">
        <f t="shared" si="102"/>
        <v>3.6042828498251636</v>
      </c>
      <c r="B1063" s="9">
        <f t="shared" si="103"/>
        <v>3.1499999999999995</v>
      </c>
      <c r="C1063" s="9">
        <f t="shared" si="105"/>
        <v>3.07</v>
      </c>
      <c r="D1063" s="8">
        <v>6235</v>
      </c>
      <c r="E1063" t="s">
        <v>3397</v>
      </c>
      <c r="F1063" t="s">
        <v>189</v>
      </c>
      <c r="G1063" t="s">
        <v>25</v>
      </c>
      <c r="H1063" t="s">
        <v>28</v>
      </c>
      <c r="O1063">
        <v>3.07</v>
      </c>
      <c r="S1063">
        <f>_xlfn.XLOOKUP(E1063,'Facture Chronopost'!L:L,'Facture Chronopost'!AA:AA,"")</f>
        <v>0.08</v>
      </c>
      <c r="T1063" t="str">
        <f>IF(COUNTIF('Bibliothèque transporteurs'!C:C,F1063)=0,"inconnu",_xlfn.XLOOKUP(F1063,'Bibliothèque transporteurs'!C:C,'Bibliothèque transporteurs'!A:A))</f>
        <v>5Y</v>
      </c>
      <c r="U1063" t="str">
        <f>IF(OR(F1063="6C",F1063="6B"),_xlfn.XLOOKUP(E1063,'Facture Chronopost'!L:L,'Facture Chronopost'!X:X),IF(OR(F1063=17,F1063=44),F1063&amp;"_"&amp;H1063,IF(COUNTIF('Bibliothèque transporteurs'!C:C,F1063)=0,"inconnu",_xlfn.XLOOKUP(F1063,'Bibliothèque transporteurs'!C:C,'Bibliothèque transporteurs'!B:B))))</f>
        <v>5Y</v>
      </c>
      <c r="V1063" t="str">
        <f>IF(COUNTIF('Bibliothèque transporteurs'!C:C,F1063)=0,"inconnu",_xlfn.XLOOKUP(F1063,'Bibliothèque transporteurs'!C:C,'Bibliothèque transporteurs'!E:E))</f>
        <v>CHRONO_2SHOP</v>
      </c>
      <c r="W1063">
        <f t="shared" si="106"/>
        <v>3.15</v>
      </c>
      <c r="Y1063" s="118">
        <f t="shared" si="104"/>
        <v>3.15</v>
      </c>
      <c r="Z1063" s="118" t="str">
        <f t="shared" si="107"/>
        <v>OK</v>
      </c>
    </row>
    <row r="1064" spans="1:26" x14ac:dyDescent="0.2">
      <c r="A1064" s="9">
        <f t="shared" si="102"/>
        <v>3.6042828498251636</v>
      </c>
      <c r="B1064" s="9">
        <f t="shared" si="103"/>
        <v>3.1499999999999995</v>
      </c>
      <c r="C1064" s="9">
        <f t="shared" si="105"/>
        <v>3.07</v>
      </c>
      <c r="D1064" s="8">
        <v>6235</v>
      </c>
      <c r="E1064" t="s">
        <v>3395</v>
      </c>
      <c r="F1064" t="s">
        <v>189</v>
      </c>
      <c r="G1064" t="s">
        <v>25</v>
      </c>
      <c r="H1064" t="s">
        <v>28</v>
      </c>
      <c r="O1064">
        <v>3.07</v>
      </c>
      <c r="S1064">
        <f>_xlfn.XLOOKUP(E1064,'Facture Chronopost'!L:L,'Facture Chronopost'!AA:AA,"")</f>
        <v>0.08</v>
      </c>
      <c r="T1064" t="str">
        <f>IF(COUNTIF('Bibliothèque transporteurs'!C:C,F1064)=0,"inconnu",_xlfn.XLOOKUP(F1064,'Bibliothèque transporteurs'!C:C,'Bibliothèque transporteurs'!A:A))</f>
        <v>5Y</v>
      </c>
      <c r="U1064" t="str">
        <f>IF(OR(F1064="6C",F1064="6B"),_xlfn.XLOOKUP(E1064,'Facture Chronopost'!L:L,'Facture Chronopost'!X:X),IF(OR(F1064=17,F1064=44),F1064&amp;"_"&amp;H1064,IF(COUNTIF('Bibliothèque transporteurs'!C:C,F1064)=0,"inconnu",_xlfn.XLOOKUP(F1064,'Bibliothèque transporteurs'!C:C,'Bibliothèque transporteurs'!B:B))))</f>
        <v>5Y</v>
      </c>
      <c r="V1064" t="str">
        <f>IF(COUNTIF('Bibliothèque transporteurs'!C:C,F1064)=0,"inconnu",_xlfn.XLOOKUP(F1064,'Bibliothèque transporteurs'!C:C,'Bibliothèque transporteurs'!E:E))</f>
        <v>CHRONO_2SHOP</v>
      </c>
      <c r="W1064">
        <f t="shared" si="106"/>
        <v>3.15</v>
      </c>
      <c r="Y1064" s="118">
        <f t="shared" si="104"/>
        <v>3.15</v>
      </c>
      <c r="Z1064" s="118" t="str">
        <f t="shared" si="107"/>
        <v>OK</v>
      </c>
    </row>
    <row r="1065" spans="1:26" x14ac:dyDescent="0.2">
      <c r="A1065" s="9">
        <f t="shared" si="102"/>
        <v>3.6042828498251636</v>
      </c>
      <c r="B1065" s="9">
        <f t="shared" si="103"/>
        <v>3.1499999999999995</v>
      </c>
      <c r="C1065" s="9">
        <f t="shared" si="105"/>
        <v>3.07</v>
      </c>
      <c r="D1065" s="8">
        <v>6235</v>
      </c>
      <c r="E1065" t="s">
        <v>3409</v>
      </c>
      <c r="F1065" t="s">
        <v>189</v>
      </c>
      <c r="G1065" t="s">
        <v>25</v>
      </c>
      <c r="H1065" t="s">
        <v>28</v>
      </c>
      <c r="O1065">
        <v>3.07</v>
      </c>
      <c r="S1065">
        <f>_xlfn.XLOOKUP(E1065,'Facture Chronopost'!L:L,'Facture Chronopost'!AA:AA,"")</f>
        <v>0.08</v>
      </c>
      <c r="T1065" t="str">
        <f>IF(COUNTIF('Bibliothèque transporteurs'!C:C,F1065)=0,"inconnu",_xlfn.XLOOKUP(F1065,'Bibliothèque transporteurs'!C:C,'Bibliothèque transporteurs'!A:A))</f>
        <v>5Y</v>
      </c>
      <c r="U1065" t="str">
        <f>IF(OR(F1065="6C",F1065="6B"),_xlfn.XLOOKUP(E1065,'Facture Chronopost'!L:L,'Facture Chronopost'!X:X),IF(OR(F1065=17,F1065=44),F1065&amp;"_"&amp;H1065,IF(COUNTIF('Bibliothèque transporteurs'!C:C,F1065)=0,"inconnu",_xlfn.XLOOKUP(F1065,'Bibliothèque transporteurs'!C:C,'Bibliothèque transporteurs'!B:B))))</f>
        <v>5Y</v>
      </c>
      <c r="V1065" t="str">
        <f>IF(COUNTIF('Bibliothèque transporteurs'!C:C,F1065)=0,"inconnu",_xlfn.XLOOKUP(F1065,'Bibliothèque transporteurs'!C:C,'Bibliothèque transporteurs'!E:E))</f>
        <v>CHRONO_2SHOP</v>
      </c>
      <c r="W1065">
        <f t="shared" si="106"/>
        <v>3.15</v>
      </c>
      <c r="Y1065" s="118">
        <f t="shared" si="104"/>
        <v>3.15</v>
      </c>
      <c r="Z1065" s="118" t="str">
        <f t="shared" si="107"/>
        <v>OK</v>
      </c>
    </row>
    <row r="1066" spans="1:26" x14ac:dyDescent="0.2">
      <c r="A1066" s="9">
        <f t="shared" si="102"/>
        <v>3.6042828498251636</v>
      </c>
      <c r="B1066" s="9">
        <f t="shared" si="103"/>
        <v>3.1499999999999995</v>
      </c>
      <c r="C1066" s="9">
        <f t="shared" si="105"/>
        <v>3.07</v>
      </c>
      <c r="D1066" s="8">
        <v>6235</v>
      </c>
      <c r="E1066" t="s">
        <v>3413</v>
      </c>
      <c r="F1066" t="s">
        <v>189</v>
      </c>
      <c r="G1066" t="s">
        <v>25</v>
      </c>
      <c r="H1066" t="s">
        <v>28</v>
      </c>
      <c r="O1066">
        <v>3.07</v>
      </c>
      <c r="S1066">
        <f>_xlfn.XLOOKUP(E1066,'Facture Chronopost'!L:L,'Facture Chronopost'!AA:AA,"")</f>
        <v>0.08</v>
      </c>
      <c r="T1066" t="str">
        <f>IF(COUNTIF('Bibliothèque transporteurs'!C:C,F1066)=0,"inconnu",_xlfn.XLOOKUP(F1066,'Bibliothèque transporteurs'!C:C,'Bibliothèque transporteurs'!A:A))</f>
        <v>5Y</v>
      </c>
      <c r="U1066" t="str">
        <f>IF(OR(F1066="6C",F1066="6B"),_xlfn.XLOOKUP(E1066,'Facture Chronopost'!L:L,'Facture Chronopost'!X:X),IF(OR(F1066=17,F1066=44),F1066&amp;"_"&amp;H1066,IF(COUNTIF('Bibliothèque transporteurs'!C:C,F1066)=0,"inconnu",_xlfn.XLOOKUP(F1066,'Bibliothèque transporteurs'!C:C,'Bibliothèque transporteurs'!B:B))))</f>
        <v>5Y</v>
      </c>
      <c r="V1066" t="str">
        <f>IF(COUNTIF('Bibliothèque transporteurs'!C:C,F1066)=0,"inconnu",_xlfn.XLOOKUP(F1066,'Bibliothèque transporteurs'!C:C,'Bibliothèque transporteurs'!E:E))</f>
        <v>CHRONO_2SHOP</v>
      </c>
      <c r="W1066">
        <f t="shared" si="106"/>
        <v>3.15</v>
      </c>
      <c r="Y1066" s="118">
        <f t="shared" si="104"/>
        <v>3.15</v>
      </c>
      <c r="Z1066" s="118" t="str">
        <f t="shared" si="107"/>
        <v>OK</v>
      </c>
    </row>
    <row r="1067" spans="1:26" x14ac:dyDescent="0.2">
      <c r="A1067" s="9">
        <f t="shared" si="102"/>
        <v>3.6042828498251636</v>
      </c>
      <c r="B1067" s="9">
        <f t="shared" si="103"/>
        <v>3.1499999999999995</v>
      </c>
      <c r="C1067" s="9">
        <f t="shared" si="105"/>
        <v>3.07</v>
      </c>
      <c r="D1067" s="8">
        <v>6235</v>
      </c>
      <c r="E1067" t="s">
        <v>3419</v>
      </c>
      <c r="F1067" t="s">
        <v>189</v>
      </c>
      <c r="G1067" t="s">
        <v>25</v>
      </c>
      <c r="H1067" t="s">
        <v>28</v>
      </c>
      <c r="O1067">
        <v>3.07</v>
      </c>
      <c r="S1067">
        <f>_xlfn.XLOOKUP(E1067,'Facture Chronopost'!L:L,'Facture Chronopost'!AA:AA,"")</f>
        <v>0.08</v>
      </c>
      <c r="T1067" t="str">
        <f>IF(COUNTIF('Bibliothèque transporteurs'!C:C,F1067)=0,"inconnu",_xlfn.XLOOKUP(F1067,'Bibliothèque transporteurs'!C:C,'Bibliothèque transporteurs'!A:A))</f>
        <v>5Y</v>
      </c>
      <c r="U1067" t="str">
        <f>IF(OR(F1067="6C",F1067="6B"),_xlfn.XLOOKUP(E1067,'Facture Chronopost'!L:L,'Facture Chronopost'!X:X),IF(OR(F1067=17,F1067=44),F1067&amp;"_"&amp;H1067,IF(COUNTIF('Bibliothèque transporteurs'!C:C,F1067)=0,"inconnu",_xlfn.XLOOKUP(F1067,'Bibliothèque transporteurs'!C:C,'Bibliothèque transporteurs'!B:B))))</f>
        <v>5Y</v>
      </c>
      <c r="V1067" t="str">
        <f>IF(COUNTIF('Bibliothèque transporteurs'!C:C,F1067)=0,"inconnu",_xlfn.XLOOKUP(F1067,'Bibliothèque transporteurs'!C:C,'Bibliothèque transporteurs'!E:E))</f>
        <v>CHRONO_2SHOP</v>
      </c>
      <c r="W1067">
        <f t="shared" si="106"/>
        <v>3.15</v>
      </c>
      <c r="Y1067" s="118">
        <f t="shared" si="104"/>
        <v>3.15</v>
      </c>
      <c r="Z1067" s="118" t="str">
        <f t="shared" si="107"/>
        <v>OK</v>
      </c>
    </row>
    <row r="1068" spans="1:26" x14ac:dyDescent="0.2">
      <c r="A1068" s="9">
        <f t="shared" si="102"/>
        <v>3.6042828498251636</v>
      </c>
      <c r="B1068" s="9">
        <f t="shared" si="103"/>
        <v>3.1499999999999995</v>
      </c>
      <c r="C1068" s="9">
        <f t="shared" si="105"/>
        <v>3.07</v>
      </c>
      <c r="D1068" s="8">
        <v>6235</v>
      </c>
      <c r="E1068" t="s">
        <v>3415</v>
      </c>
      <c r="F1068" t="s">
        <v>189</v>
      </c>
      <c r="G1068" t="s">
        <v>25</v>
      </c>
      <c r="H1068" t="s">
        <v>28</v>
      </c>
      <c r="O1068">
        <v>3.07</v>
      </c>
      <c r="S1068">
        <f>_xlfn.XLOOKUP(E1068,'Facture Chronopost'!L:L,'Facture Chronopost'!AA:AA,"")</f>
        <v>0.08</v>
      </c>
      <c r="T1068" t="str">
        <f>IF(COUNTIF('Bibliothèque transporteurs'!C:C,F1068)=0,"inconnu",_xlfn.XLOOKUP(F1068,'Bibliothèque transporteurs'!C:C,'Bibliothèque transporteurs'!A:A))</f>
        <v>5Y</v>
      </c>
      <c r="U1068" t="str">
        <f>IF(OR(F1068="6C",F1068="6B"),_xlfn.XLOOKUP(E1068,'Facture Chronopost'!L:L,'Facture Chronopost'!X:X),IF(OR(F1068=17,F1068=44),F1068&amp;"_"&amp;H1068,IF(COUNTIF('Bibliothèque transporteurs'!C:C,F1068)=0,"inconnu",_xlfn.XLOOKUP(F1068,'Bibliothèque transporteurs'!C:C,'Bibliothèque transporteurs'!B:B))))</f>
        <v>5Y</v>
      </c>
      <c r="V1068" t="str">
        <f>IF(COUNTIF('Bibliothèque transporteurs'!C:C,F1068)=0,"inconnu",_xlfn.XLOOKUP(F1068,'Bibliothèque transporteurs'!C:C,'Bibliothèque transporteurs'!E:E))</f>
        <v>CHRONO_2SHOP</v>
      </c>
      <c r="W1068">
        <f t="shared" si="106"/>
        <v>3.15</v>
      </c>
      <c r="Y1068" s="118">
        <f t="shared" si="104"/>
        <v>3.15</v>
      </c>
      <c r="Z1068" s="118" t="str">
        <f t="shared" si="107"/>
        <v>OK</v>
      </c>
    </row>
    <row r="1069" spans="1:26" x14ac:dyDescent="0.2">
      <c r="A1069" s="9">
        <f t="shared" si="102"/>
        <v>3.6042828498251636</v>
      </c>
      <c r="B1069" s="9">
        <f t="shared" si="103"/>
        <v>3.1499999999999995</v>
      </c>
      <c r="C1069" s="9">
        <f t="shared" si="105"/>
        <v>3.07</v>
      </c>
      <c r="D1069" s="8">
        <v>6235</v>
      </c>
      <c r="E1069" t="s">
        <v>3431</v>
      </c>
      <c r="F1069" t="s">
        <v>189</v>
      </c>
      <c r="G1069" t="s">
        <v>25</v>
      </c>
      <c r="H1069" t="s">
        <v>28</v>
      </c>
      <c r="O1069">
        <v>3.07</v>
      </c>
      <c r="S1069">
        <f>_xlfn.XLOOKUP(E1069,'Facture Chronopost'!L:L,'Facture Chronopost'!AA:AA,"")</f>
        <v>0.08</v>
      </c>
      <c r="T1069" t="str">
        <f>IF(COUNTIF('Bibliothèque transporteurs'!C:C,F1069)=0,"inconnu",_xlfn.XLOOKUP(F1069,'Bibliothèque transporteurs'!C:C,'Bibliothèque transporteurs'!A:A))</f>
        <v>5Y</v>
      </c>
      <c r="U1069" t="str">
        <f>IF(OR(F1069="6C",F1069="6B"),_xlfn.XLOOKUP(E1069,'Facture Chronopost'!L:L,'Facture Chronopost'!X:X),IF(OR(F1069=17,F1069=44),F1069&amp;"_"&amp;H1069,IF(COUNTIF('Bibliothèque transporteurs'!C:C,F1069)=0,"inconnu",_xlfn.XLOOKUP(F1069,'Bibliothèque transporteurs'!C:C,'Bibliothèque transporteurs'!B:B))))</f>
        <v>5Y</v>
      </c>
      <c r="V1069" t="str">
        <f>IF(COUNTIF('Bibliothèque transporteurs'!C:C,F1069)=0,"inconnu",_xlfn.XLOOKUP(F1069,'Bibliothèque transporteurs'!C:C,'Bibliothèque transporteurs'!E:E))</f>
        <v>CHRONO_2SHOP</v>
      </c>
      <c r="W1069">
        <f t="shared" si="106"/>
        <v>3.15</v>
      </c>
      <c r="Y1069" s="118">
        <f t="shared" si="104"/>
        <v>3.15</v>
      </c>
      <c r="Z1069" s="118" t="str">
        <f t="shared" si="107"/>
        <v>OK</v>
      </c>
    </row>
    <row r="1070" spans="1:26" x14ac:dyDescent="0.2">
      <c r="A1070" s="9">
        <f t="shared" si="102"/>
        <v>3.6042828498251636</v>
      </c>
      <c r="B1070" s="9">
        <f t="shared" si="103"/>
        <v>3.1499999999999995</v>
      </c>
      <c r="C1070" s="9">
        <f t="shared" si="105"/>
        <v>3.07</v>
      </c>
      <c r="D1070" s="8">
        <v>6235</v>
      </c>
      <c r="E1070" t="s">
        <v>3425</v>
      </c>
      <c r="F1070" t="s">
        <v>189</v>
      </c>
      <c r="G1070" t="s">
        <v>25</v>
      </c>
      <c r="H1070" t="s">
        <v>28</v>
      </c>
      <c r="O1070">
        <v>3.07</v>
      </c>
      <c r="S1070">
        <f>_xlfn.XLOOKUP(E1070,'Facture Chronopost'!L:L,'Facture Chronopost'!AA:AA,"")</f>
        <v>0.08</v>
      </c>
      <c r="T1070" t="str">
        <f>IF(COUNTIF('Bibliothèque transporteurs'!C:C,F1070)=0,"inconnu",_xlfn.XLOOKUP(F1070,'Bibliothèque transporteurs'!C:C,'Bibliothèque transporteurs'!A:A))</f>
        <v>5Y</v>
      </c>
      <c r="U1070" t="str">
        <f>IF(OR(F1070="6C",F1070="6B"),_xlfn.XLOOKUP(E1070,'Facture Chronopost'!L:L,'Facture Chronopost'!X:X),IF(OR(F1070=17,F1070=44),F1070&amp;"_"&amp;H1070,IF(COUNTIF('Bibliothèque transporteurs'!C:C,F1070)=0,"inconnu",_xlfn.XLOOKUP(F1070,'Bibliothèque transporteurs'!C:C,'Bibliothèque transporteurs'!B:B))))</f>
        <v>5Y</v>
      </c>
      <c r="V1070" t="str">
        <f>IF(COUNTIF('Bibliothèque transporteurs'!C:C,F1070)=0,"inconnu",_xlfn.XLOOKUP(F1070,'Bibliothèque transporteurs'!C:C,'Bibliothèque transporteurs'!E:E))</f>
        <v>CHRONO_2SHOP</v>
      </c>
      <c r="W1070">
        <f t="shared" si="106"/>
        <v>3.15</v>
      </c>
      <c r="Y1070" s="118">
        <f t="shared" si="104"/>
        <v>3.15</v>
      </c>
      <c r="Z1070" s="118" t="str">
        <f t="shared" si="107"/>
        <v>OK</v>
      </c>
    </row>
    <row r="1071" spans="1:26" x14ac:dyDescent="0.2">
      <c r="A1071" s="9">
        <f t="shared" si="102"/>
        <v>3.7216861999823352</v>
      </c>
      <c r="B1071" s="9">
        <f t="shared" si="103"/>
        <v>3.25</v>
      </c>
      <c r="C1071" s="9">
        <f t="shared" si="105"/>
        <v>3.17</v>
      </c>
      <c r="D1071" s="8">
        <v>6235</v>
      </c>
      <c r="E1071" t="s">
        <v>3429</v>
      </c>
      <c r="F1071" t="s">
        <v>189</v>
      </c>
      <c r="G1071" t="s">
        <v>25</v>
      </c>
      <c r="H1071" t="s">
        <v>28</v>
      </c>
      <c r="O1071">
        <v>3.17</v>
      </c>
      <c r="S1071">
        <f>_xlfn.XLOOKUP(E1071,'Facture Chronopost'!L:L,'Facture Chronopost'!AA:AA,"")</f>
        <v>0.08</v>
      </c>
      <c r="T1071" t="str">
        <f>IF(COUNTIF('Bibliothèque transporteurs'!C:C,F1071)=0,"inconnu",_xlfn.XLOOKUP(F1071,'Bibliothèque transporteurs'!C:C,'Bibliothèque transporteurs'!A:A))</f>
        <v>5Y</v>
      </c>
      <c r="U1071" t="str">
        <f>IF(OR(F1071="6C",F1071="6B"),_xlfn.XLOOKUP(E1071,'Facture Chronopost'!L:L,'Facture Chronopost'!X:X),IF(OR(F1071=17,F1071=44),F1071&amp;"_"&amp;H1071,IF(COUNTIF('Bibliothèque transporteurs'!C:C,F1071)=0,"inconnu",_xlfn.XLOOKUP(F1071,'Bibliothèque transporteurs'!C:C,'Bibliothèque transporteurs'!B:B))))</f>
        <v>5Y</v>
      </c>
      <c r="V1071" t="str">
        <f>IF(COUNTIF('Bibliothèque transporteurs'!C:C,F1071)=0,"inconnu",_xlfn.XLOOKUP(F1071,'Bibliothèque transporteurs'!C:C,'Bibliothèque transporteurs'!E:E))</f>
        <v>CHRONO_2SHOP</v>
      </c>
      <c r="W1071">
        <f t="shared" si="106"/>
        <v>3.25</v>
      </c>
      <c r="Y1071" s="118">
        <f t="shared" si="104"/>
        <v>3.25</v>
      </c>
      <c r="Z1071" s="118" t="str">
        <f t="shared" si="107"/>
        <v>OK</v>
      </c>
    </row>
    <row r="1072" spans="1:26" x14ac:dyDescent="0.2">
      <c r="A1072" s="9">
        <f t="shared" si="102"/>
        <v>3.6042828498251636</v>
      </c>
      <c r="B1072" s="9">
        <f t="shared" si="103"/>
        <v>3.1499999999999995</v>
      </c>
      <c r="C1072" s="9">
        <f t="shared" si="105"/>
        <v>3.07</v>
      </c>
      <c r="D1072" s="8">
        <v>6235</v>
      </c>
      <c r="E1072" t="s">
        <v>3434</v>
      </c>
      <c r="F1072" t="s">
        <v>189</v>
      </c>
      <c r="G1072" t="s">
        <v>25</v>
      </c>
      <c r="H1072" t="s">
        <v>28</v>
      </c>
      <c r="O1072">
        <v>3.07</v>
      </c>
      <c r="S1072">
        <f>_xlfn.XLOOKUP(E1072,'Facture Chronopost'!L:L,'Facture Chronopost'!AA:AA,"")</f>
        <v>0.08</v>
      </c>
      <c r="T1072" t="str">
        <f>IF(COUNTIF('Bibliothèque transporteurs'!C:C,F1072)=0,"inconnu",_xlfn.XLOOKUP(F1072,'Bibliothèque transporteurs'!C:C,'Bibliothèque transporteurs'!A:A))</f>
        <v>5Y</v>
      </c>
      <c r="U1072" t="str">
        <f>IF(OR(F1072="6C",F1072="6B"),_xlfn.XLOOKUP(E1072,'Facture Chronopost'!L:L,'Facture Chronopost'!X:X),IF(OR(F1072=17,F1072=44),F1072&amp;"_"&amp;H1072,IF(COUNTIF('Bibliothèque transporteurs'!C:C,F1072)=0,"inconnu",_xlfn.XLOOKUP(F1072,'Bibliothèque transporteurs'!C:C,'Bibliothèque transporteurs'!B:B))))</f>
        <v>5Y</v>
      </c>
      <c r="V1072" t="str">
        <f>IF(COUNTIF('Bibliothèque transporteurs'!C:C,F1072)=0,"inconnu",_xlfn.XLOOKUP(F1072,'Bibliothèque transporteurs'!C:C,'Bibliothèque transporteurs'!E:E))</f>
        <v>CHRONO_2SHOP</v>
      </c>
      <c r="W1072">
        <f t="shared" si="106"/>
        <v>3.15</v>
      </c>
      <c r="Y1072" s="118">
        <f t="shared" si="104"/>
        <v>3.15</v>
      </c>
      <c r="Z1072" s="118" t="str">
        <f t="shared" si="107"/>
        <v>OK</v>
      </c>
    </row>
    <row r="1073" spans="1:26" x14ac:dyDescent="0.2">
      <c r="A1073" s="9">
        <f t="shared" si="102"/>
        <v>3.6042828498251636</v>
      </c>
      <c r="B1073" s="9">
        <f t="shared" si="103"/>
        <v>3.1499999999999995</v>
      </c>
      <c r="C1073" s="9">
        <f t="shared" si="105"/>
        <v>3.07</v>
      </c>
      <c r="D1073" s="8">
        <v>6235</v>
      </c>
      <c r="E1073" t="s">
        <v>3427</v>
      </c>
      <c r="F1073" t="s">
        <v>189</v>
      </c>
      <c r="G1073" t="s">
        <v>25</v>
      </c>
      <c r="H1073" t="s">
        <v>212</v>
      </c>
      <c r="O1073">
        <v>3.07</v>
      </c>
      <c r="S1073">
        <f>_xlfn.XLOOKUP(E1073,'Facture Chronopost'!L:L,'Facture Chronopost'!AA:AA,"")</f>
        <v>0.08</v>
      </c>
      <c r="T1073" t="str">
        <f>IF(COUNTIF('Bibliothèque transporteurs'!C:C,F1073)=0,"inconnu",_xlfn.XLOOKUP(F1073,'Bibliothèque transporteurs'!C:C,'Bibliothèque transporteurs'!A:A))</f>
        <v>5Y</v>
      </c>
      <c r="U1073" t="str">
        <f>IF(OR(F1073="6C",F1073="6B"),_xlfn.XLOOKUP(E1073,'Facture Chronopost'!L:L,'Facture Chronopost'!X:X),IF(OR(F1073=17,F1073=44),F1073&amp;"_"&amp;H1073,IF(COUNTIF('Bibliothèque transporteurs'!C:C,F1073)=0,"inconnu",_xlfn.XLOOKUP(F1073,'Bibliothèque transporteurs'!C:C,'Bibliothèque transporteurs'!B:B))))</f>
        <v>5Y</v>
      </c>
      <c r="V1073" t="str">
        <f>IF(COUNTIF('Bibliothèque transporteurs'!C:C,F1073)=0,"inconnu",_xlfn.XLOOKUP(F1073,'Bibliothèque transporteurs'!C:C,'Bibliothèque transporteurs'!E:E))</f>
        <v>CHRONO_2SHOP</v>
      </c>
      <c r="W1073">
        <f t="shared" si="106"/>
        <v>3.15</v>
      </c>
      <c r="Y1073" s="118">
        <f t="shared" si="104"/>
        <v>3.15</v>
      </c>
      <c r="Z1073" s="118" t="str">
        <f t="shared" si="107"/>
        <v>OK</v>
      </c>
    </row>
    <row r="1074" spans="1:26" x14ac:dyDescent="0.2">
      <c r="A1074" s="9">
        <f t="shared" si="102"/>
        <v>3.6042828498251636</v>
      </c>
      <c r="B1074" s="9">
        <f t="shared" si="103"/>
        <v>3.1499999999999995</v>
      </c>
      <c r="C1074" s="9">
        <f t="shared" si="105"/>
        <v>3.07</v>
      </c>
      <c r="D1074" s="8">
        <v>6235</v>
      </c>
      <c r="E1074" t="s">
        <v>3422</v>
      </c>
      <c r="F1074" t="s">
        <v>189</v>
      </c>
      <c r="G1074" t="s">
        <v>25</v>
      </c>
      <c r="H1074" t="s">
        <v>28</v>
      </c>
      <c r="O1074">
        <v>3.07</v>
      </c>
      <c r="S1074">
        <f>_xlfn.XLOOKUP(E1074,'Facture Chronopost'!L:L,'Facture Chronopost'!AA:AA,"")</f>
        <v>0.08</v>
      </c>
      <c r="T1074" t="str">
        <f>IF(COUNTIF('Bibliothèque transporteurs'!C:C,F1074)=0,"inconnu",_xlfn.XLOOKUP(F1074,'Bibliothèque transporteurs'!C:C,'Bibliothèque transporteurs'!A:A))</f>
        <v>5Y</v>
      </c>
      <c r="U1074" t="str">
        <f>IF(OR(F1074="6C",F1074="6B"),_xlfn.XLOOKUP(E1074,'Facture Chronopost'!L:L,'Facture Chronopost'!X:X),IF(OR(F1074=17,F1074=44),F1074&amp;"_"&amp;H1074,IF(COUNTIF('Bibliothèque transporteurs'!C:C,F1074)=0,"inconnu",_xlfn.XLOOKUP(F1074,'Bibliothèque transporteurs'!C:C,'Bibliothèque transporteurs'!B:B))))</f>
        <v>5Y</v>
      </c>
      <c r="V1074" t="str">
        <f>IF(COUNTIF('Bibliothèque transporteurs'!C:C,F1074)=0,"inconnu",_xlfn.XLOOKUP(F1074,'Bibliothèque transporteurs'!C:C,'Bibliothèque transporteurs'!E:E))</f>
        <v>CHRONO_2SHOP</v>
      </c>
      <c r="W1074">
        <f t="shared" si="106"/>
        <v>3.15</v>
      </c>
      <c r="Y1074" s="118">
        <f t="shared" si="104"/>
        <v>3.15</v>
      </c>
      <c r="Z1074" s="118" t="str">
        <f t="shared" si="107"/>
        <v>OK</v>
      </c>
    </row>
    <row r="1075" spans="1:26" x14ac:dyDescent="0.2">
      <c r="A1075" s="9">
        <f t="shared" si="102"/>
        <v>3.6042828498251636</v>
      </c>
      <c r="B1075" s="9">
        <f t="shared" si="103"/>
        <v>3.1499999999999995</v>
      </c>
      <c r="C1075" s="9">
        <f t="shared" si="105"/>
        <v>3.07</v>
      </c>
      <c r="D1075" s="8">
        <v>6235</v>
      </c>
      <c r="E1075" t="s">
        <v>3423</v>
      </c>
      <c r="F1075" t="s">
        <v>189</v>
      </c>
      <c r="G1075" t="s">
        <v>25</v>
      </c>
      <c r="H1075" t="s">
        <v>28</v>
      </c>
      <c r="O1075">
        <v>3.07</v>
      </c>
      <c r="S1075">
        <f>_xlfn.XLOOKUP(E1075,'Facture Chronopost'!L:L,'Facture Chronopost'!AA:AA,"")</f>
        <v>0.08</v>
      </c>
      <c r="T1075" t="str">
        <f>IF(COUNTIF('Bibliothèque transporteurs'!C:C,F1075)=0,"inconnu",_xlfn.XLOOKUP(F1075,'Bibliothèque transporteurs'!C:C,'Bibliothèque transporteurs'!A:A))</f>
        <v>5Y</v>
      </c>
      <c r="U1075" t="str">
        <f>IF(OR(F1075="6C",F1075="6B"),_xlfn.XLOOKUP(E1075,'Facture Chronopost'!L:L,'Facture Chronopost'!X:X),IF(OR(F1075=17,F1075=44),F1075&amp;"_"&amp;H1075,IF(COUNTIF('Bibliothèque transporteurs'!C:C,F1075)=0,"inconnu",_xlfn.XLOOKUP(F1075,'Bibliothèque transporteurs'!C:C,'Bibliothèque transporteurs'!B:B))))</f>
        <v>5Y</v>
      </c>
      <c r="V1075" t="str">
        <f>IF(COUNTIF('Bibliothèque transporteurs'!C:C,F1075)=0,"inconnu",_xlfn.XLOOKUP(F1075,'Bibliothèque transporteurs'!C:C,'Bibliothèque transporteurs'!E:E))</f>
        <v>CHRONO_2SHOP</v>
      </c>
      <c r="W1075">
        <f t="shared" si="106"/>
        <v>3.15</v>
      </c>
      <c r="Y1075" s="118">
        <f t="shared" si="104"/>
        <v>3.15</v>
      </c>
      <c r="Z1075" s="118" t="str">
        <f t="shared" si="107"/>
        <v>OK</v>
      </c>
    </row>
    <row r="1076" spans="1:26" x14ac:dyDescent="0.2">
      <c r="A1076" s="9">
        <f t="shared" si="102"/>
        <v>3.6042828498251636</v>
      </c>
      <c r="B1076" s="9">
        <f t="shared" si="103"/>
        <v>3.1499999999999995</v>
      </c>
      <c r="C1076" s="9">
        <f t="shared" si="105"/>
        <v>3.07</v>
      </c>
      <c r="D1076" s="8">
        <v>6235</v>
      </c>
      <c r="E1076" t="s">
        <v>3448</v>
      </c>
      <c r="F1076" t="s">
        <v>189</v>
      </c>
      <c r="G1076" t="s">
        <v>25</v>
      </c>
      <c r="H1076" t="s">
        <v>28</v>
      </c>
      <c r="O1076">
        <v>3.07</v>
      </c>
      <c r="S1076">
        <f>_xlfn.XLOOKUP(E1076,'Facture Chronopost'!L:L,'Facture Chronopost'!AA:AA,"")</f>
        <v>0.08</v>
      </c>
      <c r="T1076" t="str">
        <f>IF(COUNTIF('Bibliothèque transporteurs'!C:C,F1076)=0,"inconnu",_xlfn.XLOOKUP(F1076,'Bibliothèque transporteurs'!C:C,'Bibliothèque transporteurs'!A:A))</f>
        <v>5Y</v>
      </c>
      <c r="U1076" t="str">
        <f>IF(OR(F1076="6C",F1076="6B"),_xlfn.XLOOKUP(E1076,'Facture Chronopost'!L:L,'Facture Chronopost'!X:X),IF(OR(F1076=17,F1076=44),F1076&amp;"_"&amp;H1076,IF(COUNTIF('Bibliothèque transporteurs'!C:C,F1076)=0,"inconnu",_xlfn.XLOOKUP(F1076,'Bibliothèque transporteurs'!C:C,'Bibliothèque transporteurs'!B:B))))</f>
        <v>5Y</v>
      </c>
      <c r="V1076" t="str">
        <f>IF(COUNTIF('Bibliothèque transporteurs'!C:C,F1076)=0,"inconnu",_xlfn.XLOOKUP(F1076,'Bibliothèque transporteurs'!C:C,'Bibliothèque transporteurs'!E:E))</f>
        <v>CHRONO_2SHOP</v>
      </c>
      <c r="W1076">
        <f t="shared" si="106"/>
        <v>3.15</v>
      </c>
      <c r="Y1076" s="118">
        <f t="shared" si="104"/>
        <v>3.15</v>
      </c>
      <c r="Z1076" s="118" t="str">
        <f t="shared" si="107"/>
        <v>OK</v>
      </c>
    </row>
    <row r="1077" spans="1:26" x14ac:dyDescent="0.2">
      <c r="A1077" s="9">
        <f t="shared" si="102"/>
        <v>3.7216861999823352</v>
      </c>
      <c r="B1077" s="9">
        <f t="shared" si="103"/>
        <v>3.25</v>
      </c>
      <c r="C1077" s="9">
        <f t="shared" si="105"/>
        <v>3.17</v>
      </c>
      <c r="D1077" s="8">
        <v>6235</v>
      </c>
      <c r="E1077" t="s">
        <v>3451</v>
      </c>
      <c r="F1077" t="s">
        <v>189</v>
      </c>
      <c r="G1077" t="s">
        <v>25</v>
      </c>
      <c r="H1077" t="s">
        <v>28</v>
      </c>
      <c r="O1077">
        <v>3.17</v>
      </c>
      <c r="S1077">
        <f>_xlfn.XLOOKUP(E1077,'Facture Chronopost'!L:L,'Facture Chronopost'!AA:AA,"")</f>
        <v>0.08</v>
      </c>
      <c r="T1077" t="str">
        <f>IF(COUNTIF('Bibliothèque transporteurs'!C:C,F1077)=0,"inconnu",_xlfn.XLOOKUP(F1077,'Bibliothèque transporteurs'!C:C,'Bibliothèque transporteurs'!A:A))</f>
        <v>5Y</v>
      </c>
      <c r="U1077" t="str">
        <f>IF(OR(F1077="6C",F1077="6B"),_xlfn.XLOOKUP(E1077,'Facture Chronopost'!L:L,'Facture Chronopost'!X:X),IF(OR(F1077=17,F1077=44),F1077&amp;"_"&amp;H1077,IF(COUNTIF('Bibliothèque transporteurs'!C:C,F1077)=0,"inconnu",_xlfn.XLOOKUP(F1077,'Bibliothèque transporteurs'!C:C,'Bibliothèque transporteurs'!B:B))))</f>
        <v>5Y</v>
      </c>
      <c r="V1077" t="str">
        <f>IF(COUNTIF('Bibliothèque transporteurs'!C:C,F1077)=0,"inconnu",_xlfn.XLOOKUP(F1077,'Bibliothèque transporteurs'!C:C,'Bibliothèque transporteurs'!E:E))</f>
        <v>CHRONO_2SHOP</v>
      </c>
      <c r="W1077">
        <f t="shared" si="106"/>
        <v>3.25</v>
      </c>
      <c r="Y1077" s="118">
        <f t="shared" si="104"/>
        <v>3.25</v>
      </c>
      <c r="Z1077" s="118" t="str">
        <f t="shared" si="107"/>
        <v>OK</v>
      </c>
    </row>
    <row r="1078" spans="1:26" x14ac:dyDescent="0.2">
      <c r="A1078" s="9">
        <f t="shared" si="102"/>
        <v>3.6042828498251636</v>
      </c>
      <c r="B1078" s="9">
        <f t="shared" si="103"/>
        <v>3.1499999999999995</v>
      </c>
      <c r="C1078" s="9">
        <f t="shared" si="105"/>
        <v>3.07</v>
      </c>
      <c r="D1078" s="8">
        <v>6235</v>
      </c>
      <c r="E1078" t="s">
        <v>3439</v>
      </c>
      <c r="F1078" t="s">
        <v>189</v>
      </c>
      <c r="G1078" t="s">
        <v>25</v>
      </c>
      <c r="H1078" t="s">
        <v>28</v>
      </c>
      <c r="O1078">
        <v>3.07</v>
      </c>
      <c r="S1078">
        <f>_xlfn.XLOOKUP(E1078,'Facture Chronopost'!L:L,'Facture Chronopost'!AA:AA,"")</f>
        <v>0.08</v>
      </c>
      <c r="T1078" t="str">
        <f>IF(COUNTIF('Bibliothèque transporteurs'!C:C,F1078)=0,"inconnu",_xlfn.XLOOKUP(F1078,'Bibliothèque transporteurs'!C:C,'Bibliothèque transporteurs'!A:A))</f>
        <v>5Y</v>
      </c>
      <c r="U1078" t="str">
        <f>IF(OR(F1078="6C",F1078="6B"),_xlfn.XLOOKUP(E1078,'Facture Chronopost'!L:L,'Facture Chronopost'!X:X),IF(OR(F1078=17,F1078=44),F1078&amp;"_"&amp;H1078,IF(COUNTIF('Bibliothèque transporteurs'!C:C,F1078)=0,"inconnu",_xlfn.XLOOKUP(F1078,'Bibliothèque transporteurs'!C:C,'Bibliothèque transporteurs'!B:B))))</f>
        <v>5Y</v>
      </c>
      <c r="V1078" t="str">
        <f>IF(COUNTIF('Bibliothèque transporteurs'!C:C,F1078)=0,"inconnu",_xlfn.XLOOKUP(F1078,'Bibliothèque transporteurs'!C:C,'Bibliothèque transporteurs'!E:E))</f>
        <v>CHRONO_2SHOP</v>
      </c>
      <c r="W1078">
        <f t="shared" si="106"/>
        <v>3.15</v>
      </c>
      <c r="Y1078" s="118">
        <f t="shared" si="104"/>
        <v>3.15</v>
      </c>
      <c r="Z1078" s="118" t="str">
        <f t="shared" si="107"/>
        <v>OK</v>
      </c>
    </row>
    <row r="1079" spans="1:26" x14ac:dyDescent="0.2">
      <c r="A1079" s="9">
        <f t="shared" si="102"/>
        <v>3.7216861999823352</v>
      </c>
      <c r="B1079" s="9">
        <f t="shared" si="103"/>
        <v>3.25</v>
      </c>
      <c r="C1079" s="9">
        <f t="shared" si="105"/>
        <v>3.17</v>
      </c>
      <c r="D1079" s="8">
        <v>6235</v>
      </c>
      <c r="E1079" t="s">
        <v>3443</v>
      </c>
      <c r="F1079" t="s">
        <v>189</v>
      </c>
      <c r="G1079" t="s">
        <v>25</v>
      </c>
      <c r="H1079" t="s">
        <v>28</v>
      </c>
      <c r="O1079">
        <v>3.17</v>
      </c>
      <c r="S1079">
        <f>_xlfn.XLOOKUP(E1079,'Facture Chronopost'!L:L,'Facture Chronopost'!AA:AA,"")</f>
        <v>0.08</v>
      </c>
      <c r="T1079" t="str">
        <f>IF(COUNTIF('Bibliothèque transporteurs'!C:C,F1079)=0,"inconnu",_xlfn.XLOOKUP(F1079,'Bibliothèque transporteurs'!C:C,'Bibliothèque transporteurs'!A:A))</f>
        <v>5Y</v>
      </c>
      <c r="U1079" t="str">
        <f>IF(OR(F1079="6C",F1079="6B"),_xlfn.XLOOKUP(E1079,'Facture Chronopost'!L:L,'Facture Chronopost'!X:X),IF(OR(F1079=17,F1079=44),F1079&amp;"_"&amp;H1079,IF(COUNTIF('Bibliothèque transporteurs'!C:C,F1079)=0,"inconnu",_xlfn.XLOOKUP(F1079,'Bibliothèque transporteurs'!C:C,'Bibliothèque transporteurs'!B:B))))</f>
        <v>5Y</v>
      </c>
      <c r="V1079" t="str">
        <f>IF(COUNTIF('Bibliothèque transporteurs'!C:C,F1079)=0,"inconnu",_xlfn.XLOOKUP(F1079,'Bibliothèque transporteurs'!C:C,'Bibliothèque transporteurs'!E:E))</f>
        <v>CHRONO_2SHOP</v>
      </c>
      <c r="W1079">
        <f t="shared" si="106"/>
        <v>3.25</v>
      </c>
      <c r="Y1079" s="118">
        <f t="shared" si="104"/>
        <v>3.25</v>
      </c>
      <c r="Z1079" s="118" t="str">
        <f t="shared" si="107"/>
        <v>OK</v>
      </c>
    </row>
    <row r="1080" spans="1:26" x14ac:dyDescent="0.2">
      <c r="A1080" s="9">
        <f t="shared" si="102"/>
        <v>4.097376920485285</v>
      </c>
      <c r="B1080" s="9">
        <f t="shared" si="103"/>
        <v>3.5700000000000007</v>
      </c>
      <c r="C1080" s="9">
        <f t="shared" si="105"/>
        <v>3.49</v>
      </c>
      <c r="D1080" s="8">
        <v>6235</v>
      </c>
      <c r="E1080" t="s">
        <v>3441</v>
      </c>
      <c r="F1080" t="s">
        <v>189</v>
      </c>
      <c r="G1080" t="s">
        <v>25</v>
      </c>
      <c r="H1080" t="s">
        <v>28</v>
      </c>
      <c r="O1080">
        <v>3.49</v>
      </c>
      <c r="S1080">
        <f>_xlfn.XLOOKUP(E1080,'Facture Chronopost'!L:L,'Facture Chronopost'!AA:AA,"")</f>
        <v>0.08</v>
      </c>
      <c r="T1080" t="str">
        <f>IF(COUNTIF('Bibliothèque transporteurs'!C:C,F1080)=0,"inconnu",_xlfn.XLOOKUP(F1080,'Bibliothèque transporteurs'!C:C,'Bibliothèque transporteurs'!A:A))</f>
        <v>5Y</v>
      </c>
      <c r="U1080" t="str">
        <f>IF(OR(F1080="6C",F1080="6B"),_xlfn.XLOOKUP(E1080,'Facture Chronopost'!L:L,'Facture Chronopost'!X:X),IF(OR(F1080=17,F1080=44),F1080&amp;"_"&amp;H1080,IF(COUNTIF('Bibliothèque transporteurs'!C:C,F1080)=0,"inconnu",_xlfn.XLOOKUP(F1080,'Bibliothèque transporteurs'!C:C,'Bibliothèque transporteurs'!B:B))))</f>
        <v>5Y</v>
      </c>
      <c r="V1080" t="str">
        <f>IF(COUNTIF('Bibliothèque transporteurs'!C:C,F1080)=0,"inconnu",_xlfn.XLOOKUP(F1080,'Bibliothèque transporteurs'!C:C,'Bibliothèque transporteurs'!E:E))</f>
        <v>CHRONO_2SHOP</v>
      </c>
      <c r="W1080">
        <f t="shared" si="106"/>
        <v>3.57</v>
      </c>
      <c r="Y1080" s="118">
        <f t="shared" si="104"/>
        <v>3.57</v>
      </c>
      <c r="Z1080" s="118" t="str">
        <f t="shared" si="107"/>
        <v>OK</v>
      </c>
    </row>
    <row r="1081" spans="1:26" x14ac:dyDescent="0.2">
      <c r="A1081" s="9">
        <f t="shared" si="102"/>
        <v>3.6042828498251636</v>
      </c>
      <c r="B1081" s="9">
        <f t="shared" si="103"/>
        <v>3.1499999999999995</v>
      </c>
      <c r="C1081" s="9">
        <f t="shared" si="105"/>
        <v>3.07</v>
      </c>
      <c r="D1081" s="8">
        <v>6235</v>
      </c>
      <c r="E1081" t="s">
        <v>3446</v>
      </c>
      <c r="F1081" t="s">
        <v>189</v>
      </c>
      <c r="G1081" t="s">
        <v>25</v>
      </c>
      <c r="H1081" t="s">
        <v>28</v>
      </c>
      <c r="O1081">
        <v>3.07</v>
      </c>
      <c r="S1081">
        <f>_xlfn.XLOOKUP(E1081,'Facture Chronopost'!L:L,'Facture Chronopost'!AA:AA,"")</f>
        <v>0.08</v>
      </c>
      <c r="T1081" t="str">
        <f>IF(COUNTIF('Bibliothèque transporteurs'!C:C,F1081)=0,"inconnu",_xlfn.XLOOKUP(F1081,'Bibliothèque transporteurs'!C:C,'Bibliothèque transporteurs'!A:A))</f>
        <v>5Y</v>
      </c>
      <c r="U1081" t="str">
        <f>IF(OR(F1081="6C",F1081="6B"),_xlfn.XLOOKUP(E1081,'Facture Chronopost'!L:L,'Facture Chronopost'!X:X),IF(OR(F1081=17,F1081=44),F1081&amp;"_"&amp;H1081,IF(COUNTIF('Bibliothèque transporteurs'!C:C,F1081)=0,"inconnu",_xlfn.XLOOKUP(F1081,'Bibliothèque transporteurs'!C:C,'Bibliothèque transporteurs'!B:B))))</f>
        <v>5Y</v>
      </c>
      <c r="V1081" t="str">
        <f>IF(COUNTIF('Bibliothèque transporteurs'!C:C,F1081)=0,"inconnu",_xlfn.XLOOKUP(F1081,'Bibliothèque transporteurs'!C:C,'Bibliothèque transporteurs'!E:E))</f>
        <v>CHRONO_2SHOP</v>
      </c>
      <c r="W1081">
        <f t="shared" si="106"/>
        <v>3.15</v>
      </c>
      <c r="Y1081" s="118">
        <f t="shared" si="104"/>
        <v>3.15</v>
      </c>
      <c r="Z1081" s="118" t="str">
        <f t="shared" si="107"/>
        <v>OK</v>
      </c>
    </row>
    <row r="1082" spans="1:26" x14ac:dyDescent="0.2">
      <c r="A1082" s="9">
        <f t="shared" si="102"/>
        <v>3.6042828498251636</v>
      </c>
      <c r="B1082" s="9">
        <f t="shared" si="103"/>
        <v>3.1499999999999995</v>
      </c>
      <c r="C1082" s="9">
        <f t="shared" si="105"/>
        <v>3.07</v>
      </c>
      <c r="D1082" s="8">
        <v>6235</v>
      </c>
      <c r="E1082" t="s">
        <v>3454</v>
      </c>
      <c r="F1082" t="s">
        <v>189</v>
      </c>
      <c r="G1082" t="s">
        <v>25</v>
      </c>
      <c r="H1082" t="s">
        <v>28</v>
      </c>
      <c r="O1082">
        <v>3.07</v>
      </c>
      <c r="S1082">
        <f>_xlfn.XLOOKUP(E1082,'Facture Chronopost'!L:L,'Facture Chronopost'!AA:AA,"")</f>
        <v>0.08</v>
      </c>
      <c r="T1082" t="str">
        <f>IF(COUNTIF('Bibliothèque transporteurs'!C:C,F1082)=0,"inconnu",_xlfn.XLOOKUP(F1082,'Bibliothèque transporteurs'!C:C,'Bibliothèque transporteurs'!A:A))</f>
        <v>5Y</v>
      </c>
      <c r="U1082" t="str">
        <f>IF(OR(F1082="6C",F1082="6B"),_xlfn.XLOOKUP(E1082,'Facture Chronopost'!L:L,'Facture Chronopost'!X:X),IF(OR(F1082=17,F1082=44),F1082&amp;"_"&amp;H1082,IF(COUNTIF('Bibliothèque transporteurs'!C:C,F1082)=0,"inconnu",_xlfn.XLOOKUP(F1082,'Bibliothèque transporteurs'!C:C,'Bibliothèque transporteurs'!B:B))))</f>
        <v>5Y</v>
      </c>
      <c r="V1082" t="str">
        <f>IF(COUNTIF('Bibliothèque transporteurs'!C:C,F1082)=0,"inconnu",_xlfn.XLOOKUP(F1082,'Bibliothèque transporteurs'!C:C,'Bibliothèque transporteurs'!E:E))</f>
        <v>CHRONO_2SHOP</v>
      </c>
      <c r="W1082">
        <f t="shared" si="106"/>
        <v>3.15</v>
      </c>
      <c r="Y1082" s="118">
        <f t="shared" si="104"/>
        <v>3.15</v>
      </c>
      <c r="Z1082" s="118" t="str">
        <f t="shared" si="107"/>
        <v>OK</v>
      </c>
    </row>
    <row r="1083" spans="1:26" x14ac:dyDescent="0.2">
      <c r="A1083" s="9">
        <f t="shared" si="102"/>
        <v>3.6042828498251636</v>
      </c>
      <c r="B1083" s="9">
        <f t="shared" si="103"/>
        <v>3.1499999999999995</v>
      </c>
      <c r="C1083" s="9">
        <f t="shared" si="105"/>
        <v>3.07</v>
      </c>
      <c r="D1083" s="8">
        <v>6235</v>
      </c>
      <c r="E1083" t="s">
        <v>3437</v>
      </c>
      <c r="F1083" t="s">
        <v>189</v>
      </c>
      <c r="G1083" t="s">
        <v>25</v>
      </c>
      <c r="H1083" t="s">
        <v>28</v>
      </c>
      <c r="O1083">
        <v>3.07</v>
      </c>
      <c r="S1083">
        <f>_xlfn.XLOOKUP(E1083,'Facture Chronopost'!L:L,'Facture Chronopost'!AA:AA,"")</f>
        <v>0.08</v>
      </c>
      <c r="T1083" t="str">
        <f>IF(COUNTIF('Bibliothèque transporteurs'!C:C,F1083)=0,"inconnu",_xlfn.XLOOKUP(F1083,'Bibliothèque transporteurs'!C:C,'Bibliothèque transporteurs'!A:A))</f>
        <v>5Y</v>
      </c>
      <c r="U1083" t="str">
        <f>IF(OR(F1083="6C",F1083="6B"),_xlfn.XLOOKUP(E1083,'Facture Chronopost'!L:L,'Facture Chronopost'!X:X),IF(OR(F1083=17,F1083=44),F1083&amp;"_"&amp;H1083,IF(COUNTIF('Bibliothèque transporteurs'!C:C,F1083)=0,"inconnu",_xlfn.XLOOKUP(F1083,'Bibliothèque transporteurs'!C:C,'Bibliothèque transporteurs'!B:B))))</f>
        <v>5Y</v>
      </c>
      <c r="V1083" t="str">
        <f>IF(COUNTIF('Bibliothèque transporteurs'!C:C,F1083)=0,"inconnu",_xlfn.XLOOKUP(F1083,'Bibliothèque transporteurs'!C:C,'Bibliothèque transporteurs'!E:E))</f>
        <v>CHRONO_2SHOP</v>
      </c>
      <c r="W1083">
        <f t="shared" si="106"/>
        <v>3.15</v>
      </c>
      <c r="Y1083" s="118">
        <f t="shared" si="104"/>
        <v>3.15</v>
      </c>
      <c r="Z1083" s="118" t="str">
        <f t="shared" si="107"/>
        <v>OK</v>
      </c>
    </row>
    <row r="1084" spans="1:26" x14ac:dyDescent="0.2">
      <c r="A1084" s="9">
        <f t="shared" si="102"/>
        <v>3.6042828498251636</v>
      </c>
      <c r="B1084" s="9">
        <f t="shared" si="103"/>
        <v>3.1499999999999995</v>
      </c>
      <c r="C1084" s="9">
        <f t="shared" si="105"/>
        <v>3.07</v>
      </c>
      <c r="D1084" s="8">
        <v>6235</v>
      </c>
      <c r="E1084" t="s">
        <v>3457</v>
      </c>
      <c r="F1084" t="s">
        <v>189</v>
      </c>
      <c r="G1084" t="s">
        <v>25</v>
      </c>
      <c r="H1084" t="s">
        <v>28</v>
      </c>
      <c r="O1084">
        <v>3.07</v>
      </c>
      <c r="S1084">
        <f>_xlfn.XLOOKUP(E1084,'Facture Chronopost'!L:L,'Facture Chronopost'!AA:AA,"")</f>
        <v>0.08</v>
      </c>
      <c r="T1084" t="str">
        <f>IF(COUNTIF('Bibliothèque transporteurs'!C:C,F1084)=0,"inconnu",_xlfn.XLOOKUP(F1084,'Bibliothèque transporteurs'!C:C,'Bibliothèque transporteurs'!A:A))</f>
        <v>5Y</v>
      </c>
      <c r="U1084" t="str">
        <f>IF(OR(F1084="6C",F1084="6B"),_xlfn.XLOOKUP(E1084,'Facture Chronopost'!L:L,'Facture Chronopost'!X:X),IF(OR(F1084=17,F1084=44),F1084&amp;"_"&amp;H1084,IF(COUNTIF('Bibliothèque transporteurs'!C:C,F1084)=0,"inconnu",_xlfn.XLOOKUP(F1084,'Bibliothèque transporteurs'!C:C,'Bibliothèque transporteurs'!B:B))))</f>
        <v>5Y</v>
      </c>
      <c r="V1084" t="str">
        <f>IF(COUNTIF('Bibliothèque transporteurs'!C:C,F1084)=0,"inconnu",_xlfn.XLOOKUP(F1084,'Bibliothèque transporteurs'!C:C,'Bibliothèque transporteurs'!E:E))</f>
        <v>CHRONO_2SHOP</v>
      </c>
      <c r="W1084">
        <f t="shared" si="106"/>
        <v>3.15</v>
      </c>
      <c r="Y1084" s="118">
        <f t="shared" si="104"/>
        <v>3.15</v>
      </c>
      <c r="Z1084" s="118" t="str">
        <f t="shared" si="107"/>
        <v>OK</v>
      </c>
    </row>
    <row r="1085" spans="1:26" x14ac:dyDescent="0.2">
      <c r="A1085" s="9">
        <f t="shared" si="102"/>
        <v>3.6042828498251636</v>
      </c>
      <c r="B1085" s="9">
        <f t="shared" si="103"/>
        <v>3.1499999999999995</v>
      </c>
      <c r="C1085" s="9">
        <f t="shared" si="105"/>
        <v>3.07</v>
      </c>
      <c r="D1085" s="8">
        <v>6235</v>
      </c>
      <c r="E1085" t="s">
        <v>3469</v>
      </c>
      <c r="F1085" t="s">
        <v>189</v>
      </c>
      <c r="G1085" t="s">
        <v>25</v>
      </c>
      <c r="H1085" t="s">
        <v>28</v>
      </c>
      <c r="O1085">
        <v>3.07</v>
      </c>
      <c r="S1085">
        <f>_xlfn.XLOOKUP(E1085,'Facture Chronopost'!L:L,'Facture Chronopost'!AA:AA,"")</f>
        <v>0.08</v>
      </c>
      <c r="T1085" t="str">
        <f>IF(COUNTIF('Bibliothèque transporteurs'!C:C,F1085)=0,"inconnu",_xlfn.XLOOKUP(F1085,'Bibliothèque transporteurs'!C:C,'Bibliothèque transporteurs'!A:A))</f>
        <v>5Y</v>
      </c>
      <c r="U1085" t="str">
        <f>IF(OR(F1085="6C",F1085="6B"),_xlfn.XLOOKUP(E1085,'Facture Chronopost'!L:L,'Facture Chronopost'!X:X),IF(OR(F1085=17,F1085=44),F1085&amp;"_"&amp;H1085,IF(COUNTIF('Bibliothèque transporteurs'!C:C,F1085)=0,"inconnu",_xlfn.XLOOKUP(F1085,'Bibliothèque transporteurs'!C:C,'Bibliothèque transporteurs'!B:B))))</f>
        <v>5Y</v>
      </c>
      <c r="V1085" t="str">
        <f>IF(COUNTIF('Bibliothèque transporteurs'!C:C,F1085)=0,"inconnu",_xlfn.XLOOKUP(F1085,'Bibliothèque transporteurs'!C:C,'Bibliothèque transporteurs'!E:E))</f>
        <v>CHRONO_2SHOP</v>
      </c>
      <c r="W1085">
        <f t="shared" si="106"/>
        <v>3.15</v>
      </c>
      <c r="Y1085" s="118">
        <f t="shared" si="104"/>
        <v>3.15</v>
      </c>
      <c r="Z1085" s="118" t="str">
        <f t="shared" si="107"/>
        <v>OK</v>
      </c>
    </row>
    <row r="1086" spans="1:26" x14ac:dyDescent="0.2">
      <c r="A1086" s="9">
        <f t="shared" si="102"/>
        <v>3.6042828498251636</v>
      </c>
      <c r="B1086" s="9">
        <f t="shared" si="103"/>
        <v>3.1499999999999995</v>
      </c>
      <c r="C1086" s="9">
        <f t="shared" si="105"/>
        <v>3.07</v>
      </c>
      <c r="D1086" s="8">
        <v>6235</v>
      </c>
      <c r="E1086" t="s">
        <v>3483</v>
      </c>
      <c r="F1086" t="s">
        <v>189</v>
      </c>
      <c r="G1086" t="s">
        <v>25</v>
      </c>
      <c r="H1086" t="s">
        <v>28</v>
      </c>
      <c r="O1086">
        <v>3.07</v>
      </c>
      <c r="S1086">
        <f>_xlfn.XLOOKUP(E1086,'Facture Chronopost'!L:L,'Facture Chronopost'!AA:AA,"")</f>
        <v>0.08</v>
      </c>
      <c r="T1086" t="str">
        <f>IF(COUNTIF('Bibliothèque transporteurs'!C:C,F1086)=0,"inconnu",_xlfn.XLOOKUP(F1086,'Bibliothèque transporteurs'!C:C,'Bibliothèque transporteurs'!A:A))</f>
        <v>5Y</v>
      </c>
      <c r="U1086" t="str">
        <f>IF(OR(F1086="6C",F1086="6B"),_xlfn.XLOOKUP(E1086,'Facture Chronopost'!L:L,'Facture Chronopost'!X:X),IF(OR(F1086=17,F1086=44),F1086&amp;"_"&amp;H1086,IF(COUNTIF('Bibliothèque transporteurs'!C:C,F1086)=0,"inconnu",_xlfn.XLOOKUP(F1086,'Bibliothèque transporteurs'!C:C,'Bibliothèque transporteurs'!B:B))))</f>
        <v>5Y</v>
      </c>
      <c r="V1086" t="str">
        <f>IF(COUNTIF('Bibliothèque transporteurs'!C:C,F1086)=0,"inconnu",_xlfn.XLOOKUP(F1086,'Bibliothèque transporteurs'!C:C,'Bibliothèque transporteurs'!E:E))</f>
        <v>CHRONO_2SHOP</v>
      </c>
      <c r="W1086">
        <f t="shared" si="106"/>
        <v>3.15</v>
      </c>
      <c r="Y1086" s="118">
        <f t="shared" si="104"/>
        <v>3.15</v>
      </c>
      <c r="Z1086" s="118" t="str">
        <f t="shared" si="107"/>
        <v>OK</v>
      </c>
    </row>
    <row r="1087" spans="1:26" x14ac:dyDescent="0.2">
      <c r="A1087" s="9">
        <f t="shared" si="102"/>
        <v>3.6042828498251636</v>
      </c>
      <c r="B1087" s="9">
        <f t="shared" si="103"/>
        <v>3.1499999999999995</v>
      </c>
      <c r="C1087" s="9">
        <f t="shared" si="105"/>
        <v>3.07</v>
      </c>
      <c r="D1087" s="8">
        <v>6235</v>
      </c>
      <c r="E1087" t="s">
        <v>3459</v>
      </c>
      <c r="F1087" t="s">
        <v>189</v>
      </c>
      <c r="G1087" t="s">
        <v>25</v>
      </c>
      <c r="H1087" t="s">
        <v>28</v>
      </c>
      <c r="O1087">
        <v>3.07</v>
      </c>
      <c r="S1087">
        <f>_xlfn.XLOOKUP(E1087,'Facture Chronopost'!L:L,'Facture Chronopost'!AA:AA,"")</f>
        <v>0.08</v>
      </c>
      <c r="T1087" t="str">
        <f>IF(COUNTIF('Bibliothèque transporteurs'!C:C,F1087)=0,"inconnu",_xlfn.XLOOKUP(F1087,'Bibliothèque transporteurs'!C:C,'Bibliothèque transporteurs'!A:A))</f>
        <v>5Y</v>
      </c>
      <c r="U1087" t="str">
        <f>IF(OR(F1087="6C",F1087="6B"),_xlfn.XLOOKUP(E1087,'Facture Chronopost'!L:L,'Facture Chronopost'!X:X),IF(OR(F1087=17,F1087=44),F1087&amp;"_"&amp;H1087,IF(COUNTIF('Bibliothèque transporteurs'!C:C,F1087)=0,"inconnu",_xlfn.XLOOKUP(F1087,'Bibliothèque transporteurs'!C:C,'Bibliothèque transporteurs'!B:B))))</f>
        <v>5Y</v>
      </c>
      <c r="V1087" t="str">
        <f>IF(COUNTIF('Bibliothèque transporteurs'!C:C,F1087)=0,"inconnu",_xlfn.XLOOKUP(F1087,'Bibliothèque transporteurs'!C:C,'Bibliothèque transporteurs'!E:E))</f>
        <v>CHRONO_2SHOP</v>
      </c>
      <c r="W1087">
        <f t="shared" si="106"/>
        <v>3.15</v>
      </c>
      <c r="Y1087" s="118">
        <f t="shared" si="104"/>
        <v>3.15</v>
      </c>
      <c r="Z1087" s="118" t="str">
        <f t="shared" si="107"/>
        <v>OK</v>
      </c>
    </row>
    <row r="1088" spans="1:26" x14ac:dyDescent="0.2">
      <c r="A1088" s="9">
        <f t="shared" si="102"/>
        <v>3.7216861999823352</v>
      </c>
      <c r="B1088" s="9">
        <f t="shared" si="103"/>
        <v>3.25</v>
      </c>
      <c r="C1088" s="9">
        <f t="shared" si="105"/>
        <v>3.17</v>
      </c>
      <c r="D1088" s="8">
        <v>6235</v>
      </c>
      <c r="E1088" t="s">
        <v>3489</v>
      </c>
      <c r="F1088" t="s">
        <v>189</v>
      </c>
      <c r="G1088" t="s">
        <v>25</v>
      </c>
      <c r="H1088" t="s">
        <v>28</v>
      </c>
      <c r="O1088">
        <v>3.17</v>
      </c>
      <c r="S1088">
        <f>_xlfn.XLOOKUP(E1088,'Facture Chronopost'!L:L,'Facture Chronopost'!AA:AA,"")</f>
        <v>0.08</v>
      </c>
      <c r="T1088" t="str">
        <f>IF(COUNTIF('Bibliothèque transporteurs'!C:C,F1088)=0,"inconnu",_xlfn.XLOOKUP(F1088,'Bibliothèque transporteurs'!C:C,'Bibliothèque transporteurs'!A:A))</f>
        <v>5Y</v>
      </c>
      <c r="U1088" t="str">
        <f>IF(OR(F1088="6C",F1088="6B"),_xlfn.XLOOKUP(E1088,'Facture Chronopost'!L:L,'Facture Chronopost'!X:X),IF(OR(F1088=17,F1088=44),F1088&amp;"_"&amp;H1088,IF(COUNTIF('Bibliothèque transporteurs'!C:C,F1088)=0,"inconnu",_xlfn.XLOOKUP(F1088,'Bibliothèque transporteurs'!C:C,'Bibliothèque transporteurs'!B:B))))</f>
        <v>5Y</v>
      </c>
      <c r="V1088" t="str">
        <f>IF(COUNTIF('Bibliothèque transporteurs'!C:C,F1088)=0,"inconnu",_xlfn.XLOOKUP(F1088,'Bibliothèque transporteurs'!C:C,'Bibliothèque transporteurs'!E:E))</f>
        <v>CHRONO_2SHOP</v>
      </c>
      <c r="W1088">
        <f t="shared" si="106"/>
        <v>3.25</v>
      </c>
      <c r="Y1088" s="118">
        <f t="shared" si="104"/>
        <v>3.25</v>
      </c>
      <c r="Z1088" s="118" t="str">
        <f t="shared" si="107"/>
        <v>OK</v>
      </c>
    </row>
    <row r="1089" spans="1:26" x14ac:dyDescent="0.2">
      <c r="A1089" s="9">
        <f t="shared" si="102"/>
        <v>3.6042828498251636</v>
      </c>
      <c r="B1089" s="9">
        <f t="shared" si="103"/>
        <v>3.1499999999999995</v>
      </c>
      <c r="C1089" s="9">
        <f t="shared" si="105"/>
        <v>3.07</v>
      </c>
      <c r="D1089" s="8">
        <v>6235</v>
      </c>
      <c r="E1089" t="s">
        <v>3465</v>
      </c>
      <c r="F1089" t="s">
        <v>189</v>
      </c>
      <c r="G1089" t="s">
        <v>25</v>
      </c>
      <c r="H1089" t="s">
        <v>28</v>
      </c>
      <c r="O1089">
        <v>3.07</v>
      </c>
      <c r="S1089">
        <f>_xlfn.XLOOKUP(E1089,'Facture Chronopost'!L:L,'Facture Chronopost'!AA:AA,"")</f>
        <v>0.08</v>
      </c>
      <c r="T1089" t="str">
        <f>IF(COUNTIF('Bibliothèque transporteurs'!C:C,F1089)=0,"inconnu",_xlfn.XLOOKUP(F1089,'Bibliothèque transporteurs'!C:C,'Bibliothèque transporteurs'!A:A))</f>
        <v>5Y</v>
      </c>
      <c r="U1089" t="str">
        <f>IF(OR(F1089="6C",F1089="6B"),_xlfn.XLOOKUP(E1089,'Facture Chronopost'!L:L,'Facture Chronopost'!X:X),IF(OR(F1089=17,F1089=44),F1089&amp;"_"&amp;H1089,IF(COUNTIF('Bibliothèque transporteurs'!C:C,F1089)=0,"inconnu",_xlfn.XLOOKUP(F1089,'Bibliothèque transporteurs'!C:C,'Bibliothèque transporteurs'!B:B))))</f>
        <v>5Y</v>
      </c>
      <c r="V1089" t="str">
        <f>IF(COUNTIF('Bibliothèque transporteurs'!C:C,F1089)=0,"inconnu",_xlfn.XLOOKUP(F1089,'Bibliothèque transporteurs'!C:C,'Bibliothèque transporteurs'!E:E))</f>
        <v>CHRONO_2SHOP</v>
      </c>
      <c r="W1089">
        <f t="shared" si="106"/>
        <v>3.15</v>
      </c>
      <c r="Y1089" s="118">
        <f t="shared" si="104"/>
        <v>3.15</v>
      </c>
      <c r="Z1089" s="118" t="str">
        <f t="shared" si="107"/>
        <v>OK</v>
      </c>
    </row>
    <row r="1090" spans="1:26" x14ac:dyDescent="0.2">
      <c r="A1090" s="9">
        <f t="shared" si="102"/>
        <v>3.6042828498251636</v>
      </c>
      <c r="B1090" s="9">
        <f t="shared" si="103"/>
        <v>3.1499999999999995</v>
      </c>
      <c r="C1090" s="9">
        <f t="shared" si="105"/>
        <v>3.07</v>
      </c>
      <c r="D1090" s="8">
        <v>6235</v>
      </c>
      <c r="E1090" t="s">
        <v>3478</v>
      </c>
      <c r="F1090" t="s">
        <v>189</v>
      </c>
      <c r="G1090" t="s">
        <v>25</v>
      </c>
      <c r="H1090" t="s">
        <v>28</v>
      </c>
      <c r="O1090">
        <v>3.07</v>
      </c>
      <c r="S1090">
        <f>_xlfn.XLOOKUP(E1090,'Facture Chronopost'!L:L,'Facture Chronopost'!AA:AA,"")</f>
        <v>0.08</v>
      </c>
      <c r="T1090" t="str">
        <f>IF(COUNTIF('Bibliothèque transporteurs'!C:C,F1090)=0,"inconnu",_xlfn.XLOOKUP(F1090,'Bibliothèque transporteurs'!C:C,'Bibliothèque transporteurs'!A:A))</f>
        <v>5Y</v>
      </c>
      <c r="U1090" t="str">
        <f>IF(OR(F1090="6C",F1090="6B"),_xlfn.XLOOKUP(E1090,'Facture Chronopost'!L:L,'Facture Chronopost'!X:X),IF(OR(F1090=17,F1090=44),F1090&amp;"_"&amp;H1090,IF(COUNTIF('Bibliothèque transporteurs'!C:C,F1090)=0,"inconnu",_xlfn.XLOOKUP(F1090,'Bibliothèque transporteurs'!C:C,'Bibliothèque transporteurs'!B:B))))</f>
        <v>5Y</v>
      </c>
      <c r="V1090" t="str">
        <f>IF(COUNTIF('Bibliothèque transporteurs'!C:C,F1090)=0,"inconnu",_xlfn.XLOOKUP(F1090,'Bibliothèque transporteurs'!C:C,'Bibliothèque transporteurs'!E:E))</f>
        <v>CHRONO_2SHOP</v>
      </c>
      <c r="W1090">
        <f t="shared" si="106"/>
        <v>3.15</v>
      </c>
      <c r="Y1090" s="118">
        <f t="shared" si="104"/>
        <v>3.15</v>
      </c>
      <c r="Z1090" s="118" t="str">
        <f t="shared" si="107"/>
        <v>OK</v>
      </c>
    </row>
    <row r="1091" spans="1:26" x14ac:dyDescent="0.2">
      <c r="A1091" s="9">
        <f t="shared" si="102"/>
        <v>3.7216861999823352</v>
      </c>
      <c r="B1091" s="9">
        <f t="shared" si="103"/>
        <v>3.25</v>
      </c>
      <c r="C1091" s="9">
        <f t="shared" si="105"/>
        <v>3.17</v>
      </c>
      <c r="D1091" s="8">
        <v>6235</v>
      </c>
      <c r="E1091" t="s">
        <v>3467</v>
      </c>
      <c r="F1091" t="s">
        <v>189</v>
      </c>
      <c r="G1091" t="s">
        <v>25</v>
      </c>
      <c r="H1091" t="s">
        <v>28</v>
      </c>
      <c r="O1091">
        <v>3.17</v>
      </c>
      <c r="S1091">
        <f>_xlfn.XLOOKUP(E1091,'Facture Chronopost'!L:L,'Facture Chronopost'!AA:AA,"")</f>
        <v>0.08</v>
      </c>
      <c r="T1091" t="str">
        <f>IF(COUNTIF('Bibliothèque transporteurs'!C:C,F1091)=0,"inconnu",_xlfn.XLOOKUP(F1091,'Bibliothèque transporteurs'!C:C,'Bibliothèque transporteurs'!A:A))</f>
        <v>5Y</v>
      </c>
      <c r="U1091" t="str">
        <f>IF(OR(F1091="6C",F1091="6B"),_xlfn.XLOOKUP(E1091,'Facture Chronopost'!L:L,'Facture Chronopost'!X:X),IF(OR(F1091=17,F1091=44),F1091&amp;"_"&amp;H1091,IF(COUNTIF('Bibliothèque transporteurs'!C:C,F1091)=0,"inconnu",_xlfn.XLOOKUP(F1091,'Bibliothèque transporteurs'!C:C,'Bibliothèque transporteurs'!B:B))))</f>
        <v>5Y</v>
      </c>
      <c r="V1091" t="str">
        <f>IF(COUNTIF('Bibliothèque transporteurs'!C:C,F1091)=0,"inconnu",_xlfn.XLOOKUP(F1091,'Bibliothèque transporteurs'!C:C,'Bibliothèque transporteurs'!E:E))</f>
        <v>CHRONO_2SHOP</v>
      </c>
      <c r="W1091">
        <f t="shared" si="106"/>
        <v>3.25</v>
      </c>
      <c r="Y1091" s="118">
        <f t="shared" si="104"/>
        <v>3.25</v>
      </c>
      <c r="Z1091" s="118" t="str">
        <f t="shared" si="107"/>
        <v>OK</v>
      </c>
    </row>
    <row r="1092" spans="1:26" x14ac:dyDescent="0.2">
      <c r="A1092" s="9">
        <f t="shared" si="102"/>
        <v>3.6042828498251636</v>
      </c>
      <c r="B1092" s="9">
        <f t="shared" si="103"/>
        <v>3.1499999999999995</v>
      </c>
      <c r="C1092" s="9">
        <f t="shared" si="105"/>
        <v>3.07</v>
      </c>
      <c r="D1092" s="8">
        <v>6235</v>
      </c>
      <c r="E1092" t="s">
        <v>3485</v>
      </c>
      <c r="F1092" t="s">
        <v>189</v>
      </c>
      <c r="G1092" t="s">
        <v>25</v>
      </c>
      <c r="H1092" t="s">
        <v>28</v>
      </c>
      <c r="O1092">
        <v>3.07</v>
      </c>
      <c r="S1092">
        <f>_xlfn.XLOOKUP(E1092,'Facture Chronopost'!L:L,'Facture Chronopost'!AA:AA,"")</f>
        <v>0.08</v>
      </c>
      <c r="T1092" t="str">
        <f>IF(COUNTIF('Bibliothèque transporteurs'!C:C,F1092)=0,"inconnu",_xlfn.XLOOKUP(F1092,'Bibliothèque transporteurs'!C:C,'Bibliothèque transporteurs'!A:A))</f>
        <v>5Y</v>
      </c>
      <c r="U1092" t="str">
        <f>IF(OR(F1092="6C",F1092="6B"),_xlfn.XLOOKUP(E1092,'Facture Chronopost'!L:L,'Facture Chronopost'!X:X),IF(OR(F1092=17,F1092=44),F1092&amp;"_"&amp;H1092,IF(COUNTIF('Bibliothèque transporteurs'!C:C,F1092)=0,"inconnu",_xlfn.XLOOKUP(F1092,'Bibliothèque transporteurs'!C:C,'Bibliothèque transporteurs'!B:B))))</f>
        <v>5Y</v>
      </c>
      <c r="V1092" t="str">
        <f>IF(COUNTIF('Bibliothèque transporteurs'!C:C,F1092)=0,"inconnu",_xlfn.XLOOKUP(F1092,'Bibliothèque transporteurs'!C:C,'Bibliothèque transporteurs'!E:E))</f>
        <v>CHRONO_2SHOP</v>
      </c>
      <c r="W1092">
        <f t="shared" si="106"/>
        <v>3.15</v>
      </c>
      <c r="Y1092" s="118">
        <f t="shared" si="104"/>
        <v>3.15</v>
      </c>
      <c r="Z1092" s="118" t="str">
        <f t="shared" si="107"/>
        <v>OK</v>
      </c>
    </row>
    <row r="1093" spans="1:26" x14ac:dyDescent="0.2">
      <c r="A1093" s="9">
        <f t="shared" si="102"/>
        <v>3.6042828498251636</v>
      </c>
      <c r="B1093" s="9">
        <f t="shared" si="103"/>
        <v>3.1499999999999995</v>
      </c>
      <c r="C1093" s="9">
        <f t="shared" si="105"/>
        <v>3.07</v>
      </c>
      <c r="D1093" s="8">
        <v>6235</v>
      </c>
      <c r="E1093" t="s">
        <v>3472</v>
      </c>
      <c r="F1093" t="s">
        <v>189</v>
      </c>
      <c r="G1093" t="s">
        <v>25</v>
      </c>
      <c r="H1093" t="s">
        <v>28</v>
      </c>
      <c r="O1093">
        <v>3.07</v>
      </c>
      <c r="S1093">
        <f>_xlfn.XLOOKUP(E1093,'Facture Chronopost'!L:L,'Facture Chronopost'!AA:AA,"")</f>
        <v>0.08</v>
      </c>
      <c r="T1093" t="str">
        <f>IF(COUNTIF('Bibliothèque transporteurs'!C:C,F1093)=0,"inconnu",_xlfn.XLOOKUP(F1093,'Bibliothèque transporteurs'!C:C,'Bibliothèque transporteurs'!A:A))</f>
        <v>5Y</v>
      </c>
      <c r="U1093" t="str">
        <f>IF(OR(F1093="6C",F1093="6B"),_xlfn.XLOOKUP(E1093,'Facture Chronopost'!L:L,'Facture Chronopost'!X:X),IF(OR(F1093=17,F1093=44),F1093&amp;"_"&amp;H1093,IF(COUNTIF('Bibliothèque transporteurs'!C:C,F1093)=0,"inconnu",_xlfn.XLOOKUP(F1093,'Bibliothèque transporteurs'!C:C,'Bibliothèque transporteurs'!B:B))))</f>
        <v>5Y</v>
      </c>
      <c r="V1093" t="str">
        <f>IF(COUNTIF('Bibliothèque transporteurs'!C:C,F1093)=0,"inconnu",_xlfn.XLOOKUP(F1093,'Bibliothèque transporteurs'!C:C,'Bibliothèque transporteurs'!E:E))</f>
        <v>CHRONO_2SHOP</v>
      </c>
      <c r="W1093">
        <f t="shared" si="106"/>
        <v>3.15</v>
      </c>
      <c r="Y1093" s="118">
        <f t="shared" si="104"/>
        <v>3.15</v>
      </c>
      <c r="Z1093" s="118" t="str">
        <f t="shared" si="107"/>
        <v>OK</v>
      </c>
    </row>
    <row r="1094" spans="1:26" x14ac:dyDescent="0.2">
      <c r="A1094" s="9">
        <f t="shared" si="102"/>
        <v>3.6042828498251636</v>
      </c>
      <c r="B1094" s="9">
        <f t="shared" si="103"/>
        <v>3.1499999999999995</v>
      </c>
      <c r="C1094" s="9">
        <f t="shared" si="105"/>
        <v>3.07</v>
      </c>
      <c r="D1094" s="8">
        <v>6235</v>
      </c>
      <c r="E1094" t="s">
        <v>3487</v>
      </c>
      <c r="F1094" t="s">
        <v>189</v>
      </c>
      <c r="G1094" t="s">
        <v>25</v>
      </c>
      <c r="H1094" t="s">
        <v>28</v>
      </c>
      <c r="O1094">
        <v>3.07</v>
      </c>
      <c r="S1094">
        <f>_xlfn.XLOOKUP(E1094,'Facture Chronopost'!L:L,'Facture Chronopost'!AA:AA,"")</f>
        <v>0.08</v>
      </c>
      <c r="T1094" t="str">
        <f>IF(COUNTIF('Bibliothèque transporteurs'!C:C,F1094)=0,"inconnu",_xlfn.XLOOKUP(F1094,'Bibliothèque transporteurs'!C:C,'Bibliothèque transporteurs'!A:A))</f>
        <v>5Y</v>
      </c>
      <c r="U1094" t="str">
        <f>IF(OR(F1094="6C",F1094="6B"),_xlfn.XLOOKUP(E1094,'Facture Chronopost'!L:L,'Facture Chronopost'!X:X),IF(OR(F1094=17,F1094=44),F1094&amp;"_"&amp;H1094,IF(COUNTIF('Bibliothèque transporteurs'!C:C,F1094)=0,"inconnu",_xlfn.XLOOKUP(F1094,'Bibliothèque transporteurs'!C:C,'Bibliothèque transporteurs'!B:B))))</f>
        <v>5Y</v>
      </c>
      <c r="V1094" t="str">
        <f>IF(COUNTIF('Bibliothèque transporteurs'!C:C,F1094)=0,"inconnu",_xlfn.XLOOKUP(F1094,'Bibliothèque transporteurs'!C:C,'Bibliothèque transporteurs'!E:E))</f>
        <v>CHRONO_2SHOP</v>
      </c>
      <c r="W1094">
        <f t="shared" si="106"/>
        <v>3.15</v>
      </c>
      <c r="Y1094" s="118">
        <f t="shared" si="104"/>
        <v>3.15</v>
      </c>
      <c r="Z1094" s="118" t="str">
        <f t="shared" si="107"/>
        <v>OK</v>
      </c>
    </row>
    <row r="1095" spans="1:26" x14ac:dyDescent="0.2">
      <c r="A1095" s="9">
        <f t="shared" si="102"/>
        <v>3.6042828498251636</v>
      </c>
      <c r="B1095" s="9">
        <f t="shared" si="103"/>
        <v>3.1499999999999995</v>
      </c>
      <c r="C1095" s="9">
        <f t="shared" si="105"/>
        <v>3.07</v>
      </c>
      <c r="D1095" s="8">
        <v>6235</v>
      </c>
      <c r="E1095" t="s">
        <v>3475</v>
      </c>
      <c r="F1095" t="s">
        <v>189</v>
      </c>
      <c r="G1095" t="s">
        <v>25</v>
      </c>
      <c r="H1095" t="s">
        <v>28</v>
      </c>
      <c r="O1095">
        <v>3.07</v>
      </c>
      <c r="S1095">
        <f>_xlfn.XLOOKUP(E1095,'Facture Chronopost'!L:L,'Facture Chronopost'!AA:AA,"")</f>
        <v>0.08</v>
      </c>
      <c r="T1095" t="str">
        <f>IF(COUNTIF('Bibliothèque transporteurs'!C:C,F1095)=0,"inconnu",_xlfn.XLOOKUP(F1095,'Bibliothèque transporteurs'!C:C,'Bibliothèque transporteurs'!A:A))</f>
        <v>5Y</v>
      </c>
      <c r="U1095" t="str">
        <f>IF(OR(F1095="6C",F1095="6B"),_xlfn.XLOOKUP(E1095,'Facture Chronopost'!L:L,'Facture Chronopost'!X:X),IF(OR(F1095=17,F1095=44),F1095&amp;"_"&amp;H1095,IF(COUNTIF('Bibliothèque transporteurs'!C:C,F1095)=0,"inconnu",_xlfn.XLOOKUP(F1095,'Bibliothèque transporteurs'!C:C,'Bibliothèque transporteurs'!B:B))))</f>
        <v>5Y</v>
      </c>
      <c r="V1095" t="str">
        <f>IF(COUNTIF('Bibliothèque transporteurs'!C:C,F1095)=0,"inconnu",_xlfn.XLOOKUP(F1095,'Bibliothèque transporteurs'!C:C,'Bibliothèque transporteurs'!E:E))</f>
        <v>CHRONO_2SHOP</v>
      </c>
      <c r="W1095">
        <f t="shared" si="106"/>
        <v>3.15</v>
      </c>
      <c r="Y1095" s="118">
        <f t="shared" si="104"/>
        <v>3.15</v>
      </c>
      <c r="Z1095" s="118" t="str">
        <f t="shared" si="107"/>
        <v>OK</v>
      </c>
    </row>
    <row r="1096" spans="1:26" x14ac:dyDescent="0.2">
      <c r="A1096" s="9">
        <f t="shared" si="102"/>
        <v>3.7216861999823352</v>
      </c>
      <c r="B1096" s="9">
        <f t="shared" si="103"/>
        <v>3.25</v>
      </c>
      <c r="C1096" s="9">
        <f t="shared" si="105"/>
        <v>3.17</v>
      </c>
      <c r="D1096" s="8">
        <v>6235</v>
      </c>
      <c r="E1096" t="s">
        <v>3462</v>
      </c>
      <c r="F1096" t="s">
        <v>189</v>
      </c>
      <c r="G1096" t="s">
        <v>25</v>
      </c>
      <c r="H1096" t="s">
        <v>28</v>
      </c>
      <c r="O1096">
        <v>3.17</v>
      </c>
      <c r="S1096">
        <f>_xlfn.XLOOKUP(E1096,'Facture Chronopost'!L:L,'Facture Chronopost'!AA:AA,"")</f>
        <v>0.08</v>
      </c>
      <c r="T1096" t="str">
        <f>IF(COUNTIF('Bibliothèque transporteurs'!C:C,F1096)=0,"inconnu",_xlfn.XLOOKUP(F1096,'Bibliothèque transporteurs'!C:C,'Bibliothèque transporteurs'!A:A))</f>
        <v>5Y</v>
      </c>
      <c r="U1096" t="str">
        <f>IF(OR(F1096="6C",F1096="6B"),_xlfn.XLOOKUP(E1096,'Facture Chronopost'!L:L,'Facture Chronopost'!X:X),IF(OR(F1096=17,F1096=44),F1096&amp;"_"&amp;H1096,IF(COUNTIF('Bibliothèque transporteurs'!C:C,F1096)=0,"inconnu",_xlfn.XLOOKUP(F1096,'Bibliothèque transporteurs'!C:C,'Bibliothèque transporteurs'!B:B))))</f>
        <v>5Y</v>
      </c>
      <c r="V1096" t="str">
        <f>IF(COUNTIF('Bibliothèque transporteurs'!C:C,F1096)=0,"inconnu",_xlfn.XLOOKUP(F1096,'Bibliothèque transporteurs'!C:C,'Bibliothèque transporteurs'!E:E))</f>
        <v>CHRONO_2SHOP</v>
      </c>
      <c r="W1096">
        <f t="shared" si="106"/>
        <v>3.25</v>
      </c>
      <c r="Y1096" s="118">
        <f t="shared" si="104"/>
        <v>3.25</v>
      </c>
      <c r="Z1096" s="118" t="str">
        <f t="shared" si="107"/>
        <v>OK</v>
      </c>
    </row>
    <row r="1097" spans="1:26" x14ac:dyDescent="0.2">
      <c r="A1097" s="9">
        <f t="shared" si="102"/>
        <v>3.6042828498251636</v>
      </c>
      <c r="B1097" s="9">
        <f t="shared" si="103"/>
        <v>3.1499999999999995</v>
      </c>
      <c r="C1097" s="9">
        <f t="shared" si="105"/>
        <v>3.07</v>
      </c>
      <c r="D1097" s="8">
        <v>6235</v>
      </c>
      <c r="E1097" t="s">
        <v>3481</v>
      </c>
      <c r="F1097" t="s">
        <v>189</v>
      </c>
      <c r="G1097" t="s">
        <v>25</v>
      </c>
      <c r="H1097" t="s">
        <v>28</v>
      </c>
      <c r="O1097">
        <v>3.07</v>
      </c>
      <c r="S1097">
        <f>_xlfn.XLOOKUP(E1097,'Facture Chronopost'!L:L,'Facture Chronopost'!AA:AA,"")</f>
        <v>0.08</v>
      </c>
      <c r="T1097" t="str">
        <f>IF(COUNTIF('Bibliothèque transporteurs'!C:C,F1097)=0,"inconnu",_xlfn.XLOOKUP(F1097,'Bibliothèque transporteurs'!C:C,'Bibliothèque transporteurs'!A:A))</f>
        <v>5Y</v>
      </c>
      <c r="U1097" t="str">
        <f>IF(OR(F1097="6C",F1097="6B"),_xlfn.XLOOKUP(E1097,'Facture Chronopost'!L:L,'Facture Chronopost'!X:X),IF(OR(F1097=17,F1097=44),F1097&amp;"_"&amp;H1097,IF(COUNTIF('Bibliothèque transporteurs'!C:C,F1097)=0,"inconnu",_xlfn.XLOOKUP(F1097,'Bibliothèque transporteurs'!C:C,'Bibliothèque transporteurs'!B:B))))</f>
        <v>5Y</v>
      </c>
      <c r="V1097" t="str">
        <f>IF(COUNTIF('Bibliothèque transporteurs'!C:C,F1097)=0,"inconnu",_xlfn.XLOOKUP(F1097,'Bibliothèque transporteurs'!C:C,'Bibliothèque transporteurs'!E:E))</f>
        <v>CHRONO_2SHOP</v>
      </c>
      <c r="W1097">
        <f t="shared" si="106"/>
        <v>3.15</v>
      </c>
      <c r="Y1097" s="118">
        <f t="shared" si="104"/>
        <v>3.15</v>
      </c>
      <c r="Z1097" s="118" t="str">
        <f t="shared" si="107"/>
        <v>OK</v>
      </c>
    </row>
    <row r="1098" spans="1:26" x14ac:dyDescent="0.2">
      <c r="A1098" s="9">
        <f t="shared" si="102"/>
        <v>3.6042828498251636</v>
      </c>
      <c r="B1098" s="9">
        <f t="shared" si="103"/>
        <v>3.1499999999999995</v>
      </c>
      <c r="C1098" s="9">
        <f t="shared" si="105"/>
        <v>3.07</v>
      </c>
      <c r="D1098" s="8">
        <v>6235</v>
      </c>
      <c r="E1098" t="s">
        <v>3504</v>
      </c>
      <c r="F1098" t="s">
        <v>189</v>
      </c>
      <c r="G1098" t="s">
        <v>25</v>
      </c>
      <c r="H1098" t="s">
        <v>28</v>
      </c>
      <c r="O1098">
        <v>3.07</v>
      </c>
      <c r="S1098">
        <f>_xlfn.XLOOKUP(E1098,'Facture Chronopost'!L:L,'Facture Chronopost'!AA:AA,"")</f>
        <v>0.08</v>
      </c>
      <c r="T1098" t="str">
        <f>IF(COUNTIF('Bibliothèque transporteurs'!C:C,F1098)=0,"inconnu",_xlfn.XLOOKUP(F1098,'Bibliothèque transporteurs'!C:C,'Bibliothèque transporteurs'!A:A))</f>
        <v>5Y</v>
      </c>
      <c r="U1098" t="str">
        <f>IF(OR(F1098="6C",F1098="6B"),_xlfn.XLOOKUP(E1098,'Facture Chronopost'!L:L,'Facture Chronopost'!X:X),IF(OR(F1098=17,F1098=44),F1098&amp;"_"&amp;H1098,IF(COUNTIF('Bibliothèque transporteurs'!C:C,F1098)=0,"inconnu",_xlfn.XLOOKUP(F1098,'Bibliothèque transporteurs'!C:C,'Bibliothèque transporteurs'!B:B))))</f>
        <v>5Y</v>
      </c>
      <c r="V1098" t="str">
        <f>IF(COUNTIF('Bibliothèque transporteurs'!C:C,F1098)=0,"inconnu",_xlfn.XLOOKUP(F1098,'Bibliothèque transporteurs'!C:C,'Bibliothèque transporteurs'!E:E))</f>
        <v>CHRONO_2SHOP</v>
      </c>
      <c r="W1098">
        <f t="shared" si="106"/>
        <v>3.15</v>
      </c>
      <c r="Y1098" s="118">
        <f t="shared" si="104"/>
        <v>3.15</v>
      </c>
      <c r="Z1098" s="118" t="str">
        <f t="shared" si="107"/>
        <v>OK</v>
      </c>
    </row>
    <row r="1099" spans="1:26" x14ac:dyDescent="0.2">
      <c r="A1099" s="9">
        <f t="shared" ref="A1099:A1162" si="108">C1099/SUM(C:C)*(SUM(C:C)+$X$2)</f>
        <v>3.6042828498251636</v>
      </c>
      <c r="B1099" s="9">
        <f t="shared" ref="B1099:B1162" si="109">C1099/SUM(C:C)*(SUM(C:C)+SUM($N$3:$O$7))+S1099</f>
        <v>3.1499999999999995</v>
      </c>
      <c r="C1099" s="9">
        <f t="shared" si="105"/>
        <v>3.07</v>
      </c>
      <c r="D1099" s="8">
        <v>6235</v>
      </c>
      <c r="E1099" t="s">
        <v>3513</v>
      </c>
      <c r="F1099" t="s">
        <v>189</v>
      </c>
      <c r="G1099" t="s">
        <v>25</v>
      </c>
      <c r="H1099" t="s">
        <v>28</v>
      </c>
      <c r="O1099">
        <v>3.07</v>
      </c>
      <c r="S1099">
        <f>_xlfn.XLOOKUP(E1099,'Facture Chronopost'!L:L,'Facture Chronopost'!AA:AA,"")</f>
        <v>0.08</v>
      </c>
      <c r="T1099" t="str">
        <f>IF(COUNTIF('Bibliothèque transporteurs'!C:C,F1099)=0,"inconnu",_xlfn.XLOOKUP(F1099,'Bibliothèque transporteurs'!C:C,'Bibliothèque transporteurs'!A:A))</f>
        <v>5Y</v>
      </c>
      <c r="U1099" t="str">
        <f>IF(OR(F1099="6C",F1099="6B"),_xlfn.XLOOKUP(E1099,'Facture Chronopost'!L:L,'Facture Chronopost'!X:X),IF(OR(F1099=17,F1099=44),F1099&amp;"_"&amp;H1099,IF(COUNTIF('Bibliothèque transporteurs'!C:C,F1099)=0,"inconnu",_xlfn.XLOOKUP(F1099,'Bibliothèque transporteurs'!C:C,'Bibliothèque transporteurs'!B:B))))</f>
        <v>5Y</v>
      </c>
      <c r="V1099" t="str">
        <f>IF(COUNTIF('Bibliothèque transporteurs'!C:C,F1099)=0,"inconnu",_xlfn.XLOOKUP(F1099,'Bibliothèque transporteurs'!C:C,'Bibliothèque transporteurs'!E:E))</f>
        <v>CHRONO_2SHOP</v>
      </c>
      <c r="W1099">
        <f t="shared" si="106"/>
        <v>3.15</v>
      </c>
      <c r="Y1099" s="118">
        <f t="shared" ref="Y1099:Y1162" si="110">ROUNDUP(B1099,2)-M1099-L1099-N1099-J1099-K1099-I1099-Q1099</f>
        <v>3.15</v>
      </c>
      <c r="Z1099" s="118" t="str">
        <f t="shared" si="107"/>
        <v>OK</v>
      </c>
    </row>
    <row r="1100" spans="1:26" x14ac:dyDescent="0.2">
      <c r="A1100" s="9">
        <f t="shared" si="108"/>
        <v>3.6042828498251636</v>
      </c>
      <c r="B1100" s="9">
        <f t="shared" si="109"/>
        <v>3.1499999999999995</v>
      </c>
      <c r="C1100" s="9">
        <f t="shared" si="105"/>
        <v>3.07</v>
      </c>
      <c r="D1100" s="8">
        <v>6235</v>
      </c>
      <c r="E1100" t="s">
        <v>3492</v>
      </c>
      <c r="F1100" t="s">
        <v>189</v>
      </c>
      <c r="G1100" t="s">
        <v>25</v>
      </c>
      <c r="H1100" t="s">
        <v>28</v>
      </c>
      <c r="O1100">
        <v>3.07</v>
      </c>
      <c r="S1100">
        <f>_xlfn.XLOOKUP(E1100,'Facture Chronopost'!L:L,'Facture Chronopost'!AA:AA,"")</f>
        <v>0.08</v>
      </c>
      <c r="T1100" t="str">
        <f>IF(COUNTIF('Bibliothèque transporteurs'!C:C,F1100)=0,"inconnu",_xlfn.XLOOKUP(F1100,'Bibliothèque transporteurs'!C:C,'Bibliothèque transporteurs'!A:A))</f>
        <v>5Y</v>
      </c>
      <c r="U1100" t="str">
        <f>IF(OR(F1100="6C",F1100="6B"),_xlfn.XLOOKUP(E1100,'Facture Chronopost'!L:L,'Facture Chronopost'!X:X),IF(OR(F1100=17,F1100=44),F1100&amp;"_"&amp;H1100,IF(COUNTIF('Bibliothèque transporteurs'!C:C,F1100)=0,"inconnu",_xlfn.XLOOKUP(F1100,'Bibliothèque transporteurs'!C:C,'Bibliothèque transporteurs'!B:B))))</f>
        <v>5Y</v>
      </c>
      <c r="V1100" t="str">
        <f>IF(COUNTIF('Bibliothèque transporteurs'!C:C,F1100)=0,"inconnu",_xlfn.XLOOKUP(F1100,'Bibliothèque transporteurs'!C:C,'Bibliothèque transporteurs'!E:E))</f>
        <v>CHRONO_2SHOP</v>
      </c>
      <c r="W1100">
        <f t="shared" si="106"/>
        <v>3.15</v>
      </c>
      <c r="Y1100" s="118">
        <f t="shared" si="110"/>
        <v>3.15</v>
      </c>
      <c r="Z1100" s="118" t="str">
        <f t="shared" si="107"/>
        <v>OK</v>
      </c>
    </row>
    <row r="1101" spans="1:26" x14ac:dyDescent="0.2">
      <c r="A1101" s="9">
        <f t="shared" si="108"/>
        <v>3.7216861999823352</v>
      </c>
      <c r="B1101" s="9">
        <f t="shared" si="109"/>
        <v>3.25</v>
      </c>
      <c r="C1101" s="9">
        <f t="shared" si="105"/>
        <v>3.17</v>
      </c>
      <c r="D1101" s="8">
        <v>6235</v>
      </c>
      <c r="E1101" t="s">
        <v>3508</v>
      </c>
      <c r="F1101" t="s">
        <v>189</v>
      </c>
      <c r="G1101" t="s">
        <v>25</v>
      </c>
      <c r="H1101" t="s">
        <v>28</v>
      </c>
      <c r="O1101">
        <v>3.17</v>
      </c>
      <c r="S1101">
        <f>_xlfn.XLOOKUP(E1101,'Facture Chronopost'!L:L,'Facture Chronopost'!AA:AA,"")</f>
        <v>0.08</v>
      </c>
      <c r="T1101" t="str">
        <f>IF(COUNTIF('Bibliothèque transporteurs'!C:C,F1101)=0,"inconnu",_xlfn.XLOOKUP(F1101,'Bibliothèque transporteurs'!C:C,'Bibliothèque transporteurs'!A:A))</f>
        <v>5Y</v>
      </c>
      <c r="U1101" t="str">
        <f>IF(OR(F1101="6C",F1101="6B"),_xlfn.XLOOKUP(E1101,'Facture Chronopost'!L:L,'Facture Chronopost'!X:X),IF(OR(F1101=17,F1101=44),F1101&amp;"_"&amp;H1101,IF(COUNTIF('Bibliothèque transporteurs'!C:C,F1101)=0,"inconnu",_xlfn.XLOOKUP(F1101,'Bibliothèque transporteurs'!C:C,'Bibliothèque transporteurs'!B:B))))</f>
        <v>5Y</v>
      </c>
      <c r="V1101" t="str">
        <f>IF(COUNTIF('Bibliothèque transporteurs'!C:C,F1101)=0,"inconnu",_xlfn.XLOOKUP(F1101,'Bibliothèque transporteurs'!C:C,'Bibliothèque transporteurs'!E:E))</f>
        <v>CHRONO_2SHOP</v>
      </c>
      <c r="W1101">
        <f t="shared" si="106"/>
        <v>3.25</v>
      </c>
      <c r="Y1101" s="118">
        <f t="shared" si="110"/>
        <v>3.25</v>
      </c>
      <c r="Z1101" s="118" t="str">
        <f t="shared" si="107"/>
        <v>OK</v>
      </c>
    </row>
    <row r="1102" spans="1:26" x14ac:dyDescent="0.2">
      <c r="A1102" s="9">
        <f t="shared" si="108"/>
        <v>4.097376920485285</v>
      </c>
      <c r="B1102" s="9">
        <f t="shared" si="109"/>
        <v>3.5700000000000007</v>
      </c>
      <c r="C1102" s="9">
        <f t="shared" ref="C1102:C1165" si="111">SUM(I1102:Q1102)-N1102-P1102</f>
        <v>3.49</v>
      </c>
      <c r="D1102" s="8">
        <v>6235</v>
      </c>
      <c r="E1102" t="s">
        <v>3521</v>
      </c>
      <c r="F1102" t="s">
        <v>189</v>
      </c>
      <c r="G1102" t="s">
        <v>25</v>
      </c>
      <c r="H1102" t="s">
        <v>28</v>
      </c>
      <c r="O1102">
        <v>3.49</v>
      </c>
      <c r="S1102">
        <f>_xlfn.XLOOKUP(E1102,'Facture Chronopost'!L:L,'Facture Chronopost'!AA:AA,"")</f>
        <v>0.08</v>
      </c>
      <c r="T1102" t="str">
        <f>IF(COUNTIF('Bibliothèque transporteurs'!C:C,F1102)=0,"inconnu",_xlfn.XLOOKUP(F1102,'Bibliothèque transporteurs'!C:C,'Bibliothèque transporteurs'!A:A))</f>
        <v>5Y</v>
      </c>
      <c r="U1102" t="str">
        <f>IF(OR(F1102="6C",F1102="6B"),_xlfn.XLOOKUP(E1102,'Facture Chronopost'!L:L,'Facture Chronopost'!X:X),IF(OR(F1102=17,F1102=44),F1102&amp;"_"&amp;H1102,IF(COUNTIF('Bibliothèque transporteurs'!C:C,F1102)=0,"inconnu",_xlfn.XLOOKUP(F1102,'Bibliothèque transporteurs'!C:C,'Bibliothèque transporteurs'!B:B))))</f>
        <v>5Y</v>
      </c>
      <c r="V1102" t="str">
        <f>IF(COUNTIF('Bibliothèque transporteurs'!C:C,F1102)=0,"inconnu",_xlfn.XLOOKUP(F1102,'Bibliothèque transporteurs'!C:C,'Bibliothèque transporteurs'!E:E))</f>
        <v>CHRONO_2SHOP</v>
      </c>
      <c r="W1102">
        <f t="shared" si="106"/>
        <v>3.57</v>
      </c>
      <c r="Y1102" s="118">
        <f t="shared" si="110"/>
        <v>3.57</v>
      </c>
      <c r="Z1102" s="118" t="str">
        <f t="shared" si="107"/>
        <v>OK</v>
      </c>
    </row>
    <row r="1103" spans="1:26" x14ac:dyDescent="0.2">
      <c r="A1103" s="9">
        <f t="shared" si="108"/>
        <v>3.6042828498251636</v>
      </c>
      <c r="B1103" s="9">
        <f t="shared" si="109"/>
        <v>3.1499999999999995</v>
      </c>
      <c r="C1103" s="9">
        <f t="shared" si="111"/>
        <v>3.07</v>
      </c>
      <c r="D1103" s="8">
        <v>6235</v>
      </c>
      <c r="E1103" t="s">
        <v>3494</v>
      </c>
      <c r="F1103" t="s">
        <v>189</v>
      </c>
      <c r="G1103" t="s">
        <v>25</v>
      </c>
      <c r="H1103" t="s">
        <v>28</v>
      </c>
      <c r="O1103">
        <v>3.07</v>
      </c>
      <c r="S1103">
        <f>_xlfn.XLOOKUP(E1103,'Facture Chronopost'!L:L,'Facture Chronopost'!AA:AA,"")</f>
        <v>0.08</v>
      </c>
      <c r="T1103" t="str">
        <f>IF(COUNTIF('Bibliothèque transporteurs'!C:C,F1103)=0,"inconnu",_xlfn.XLOOKUP(F1103,'Bibliothèque transporteurs'!C:C,'Bibliothèque transporteurs'!A:A))</f>
        <v>5Y</v>
      </c>
      <c r="U1103" t="str">
        <f>IF(OR(F1103="6C",F1103="6B"),_xlfn.XLOOKUP(E1103,'Facture Chronopost'!L:L,'Facture Chronopost'!X:X),IF(OR(F1103=17,F1103=44),F1103&amp;"_"&amp;H1103,IF(COUNTIF('Bibliothèque transporteurs'!C:C,F1103)=0,"inconnu",_xlfn.XLOOKUP(F1103,'Bibliothèque transporteurs'!C:C,'Bibliothèque transporteurs'!B:B))))</f>
        <v>5Y</v>
      </c>
      <c r="V1103" t="str">
        <f>IF(COUNTIF('Bibliothèque transporteurs'!C:C,F1103)=0,"inconnu",_xlfn.XLOOKUP(F1103,'Bibliothèque transporteurs'!C:C,'Bibliothèque transporteurs'!E:E))</f>
        <v>CHRONO_2SHOP</v>
      </c>
      <c r="W1103">
        <f t="shared" ref="W1103:W1166" si="112">IF(T1103="FR_2SHOP",O1103,IF(O1103=0,0,ROUNDUP(O1103/C1103*B1103,2)))</f>
        <v>3.15</v>
      </c>
      <c r="Y1103" s="118">
        <f t="shared" si="110"/>
        <v>3.15</v>
      </c>
      <c r="Z1103" s="118" t="str">
        <f t="shared" si="107"/>
        <v>OK</v>
      </c>
    </row>
    <row r="1104" spans="1:26" x14ac:dyDescent="0.2">
      <c r="A1104" s="9">
        <f t="shared" si="108"/>
        <v>3.6042828498251636</v>
      </c>
      <c r="B1104" s="9">
        <f t="shared" si="109"/>
        <v>3.1499999999999995</v>
      </c>
      <c r="C1104" s="9">
        <f t="shared" si="111"/>
        <v>3.07</v>
      </c>
      <c r="D1104" s="8">
        <v>6235</v>
      </c>
      <c r="E1104" t="s">
        <v>3506</v>
      </c>
      <c r="F1104" t="s">
        <v>189</v>
      </c>
      <c r="G1104" t="s">
        <v>25</v>
      </c>
      <c r="H1104" t="s">
        <v>28</v>
      </c>
      <c r="O1104">
        <v>3.07</v>
      </c>
      <c r="S1104">
        <f>_xlfn.XLOOKUP(E1104,'Facture Chronopost'!L:L,'Facture Chronopost'!AA:AA,"")</f>
        <v>0.08</v>
      </c>
      <c r="T1104" t="str">
        <f>IF(COUNTIF('Bibliothèque transporteurs'!C:C,F1104)=0,"inconnu",_xlfn.XLOOKUP(F1104,'Bibliothèque transporteurs'!C:C,'Bibliothèque transporteurs'!A:A))</f>
        <v>5Y</v>
      </c>
      <c r="U1104" t="str">
        <f>IF(OR(F1104="6C",F1104="6B"),_xlfn.XLOOKUP(E1104,'Facture Chronopost'!L:L,'Facture Chronopost'!X:X),IF(OR(F1104=17,F1104=44),F1104&amp;"_"&amp;H1104,IF(COUNTIF('Bibliothèque transporteurs'!C:C,F1104)=0,"inconnu",_xlfn.XLOOKUP(F1104,'Bibliothèque transporteurs'!C:C,'Bibliothèque transporteurs'!B:B))))</f>
        <v>5Y</v>
      </c>
      <c r="V1104" t="str">
        <f>IF(COUNTIF('Bibliothèque transporteurs'!C:C,F1104)=0,"inconnu",_xlfn.XLOOKUP(F1104,'Bibliothèque transporteurs'!C:C,'Bibliothèque transporteurs'!E:E))</f>
        <v>CHRONO_2SHOP</v>
      </c>
      <c r="W1104">
        <f t="shared" si="112"/>
        <v>3.15</v>
      </c>
      <c r="Y1104" s="118">
        <f t="shared" si="110"/>
        <v>3.15</v>
      </c>
      <c r="Z1104" s="118" t="str">
        <f t="shared" si="107"/>
        <v>OK</v>
      </c>
    </row>
    <row r="1105" spans="1:26" x14ac:dyDescent="0.2">
      <c r="A1105" s="9">
        <f t="shared" si="108"/>
        <v>3.6042828498251636</v>
      </c>
      <c r="B1105" s="9">
        <f t="shared" si="109"/>
        <v>3.1499999999999995</v>
      </c>
      <c r="C1105" s="9">
        <f t="shared" si="111"/>
        <v>3.07</v>
      </c>
      <c r="D1105" s="8">
        <v>6235</v>
      </c>
      <c r="E1105" t="s">
        <v>3496</v>
      </c>
      <c r="F1105" t="s">
        <v>189</v>
      </c>
      <c r="G1105" t="s">
        <v>25</v>
      </c>
      <c r="H1105" t="s">
        <v>28</v>
      </c>
      <c r="O1105">
        <v>3.07</v>
      </c>
      <c r="S1105">
        <f>_xlfn.XLOOKUP(E1105,'Facture Chronopost'!L:L,'Facture Chronopost'!AA:AA,"")</f>
        <v>0.08</v>
      </c>
      <c r="T1105" t="str">
        <f>IF(COUNTIF('Bibliothèque transporteurs'!C:C,F1105)=0,"inconnu",_xlfn.XLOOKUP(F1105,'Bibliothèque transporteurs'!C:C,'Bibliothèque transporteurs'!A:A))</f>
        <v>5Y</v>
      </c>
      <c r="U1105" t="str">
        <f>IF(OR(F1105="6C",F1105="6B"),_xlfn.XLOOKUP(E1105,'Facture Chronopost'!L:L,'Facture Chronopost'!X:X),IF(OR(F1105=17,F1105=44),F1105&amp;"_"&amp;H1105,IF(COUNTIF('Bibliothèque transporteurs'!C:C,F1105)=0,"inconnu",_xlfn.XLOOKUP(F1105,'Bibliothèque transporteurs'!C:C,'Bibliothèque transporteurs'!B:B))))</f>
        <v>5Y</v>
      </c>
      <c r="V1105" t="str">
        <f>IF(COUNTIF('Bibliothèque transporteurs'!C:C,F1105)=0,"inconnu",_xlfn.XLOOKUP(F1105,'Bibliothèque transporteurs'!C:C,'Bibliothèque transporteurs'!E:E))</f>
        <v>CHRONO_2SHOP</v>
      </c>
      <c r="W1105">
        <f t="shared" si="112"/>
        <v>3.15</v>
      </c>
      <c r="Y1105" s="118">
        <f t="shared" si="110"/>
        <v>3.15</v>
      </c>
      <c r="Z1105" s="118" t="str">
        <f t="shared" si="107"/>
        <v>OK</v>
      </c>
    </row>
    <row r="1106" spans="1:26" x14ac:dyDescent="0.2">
      <c r="A1106" s="9">
        <f t="shared" si="108"/>
        <v>4.097376920485285</v>
      </c>
      <c r="B1106" s="9">
        <f t="shared" si="109"/>
        <v>3.5700000000000007</v>
      </c>
      <c r="C1106" s="9">
        <f t="shared" si="111"/>
        <v>3.49</v>
      </c>
      <c r="D1106" s="8">
        <v>6235</v>
      </c>
      <c r="E1106" t="s">
        <v>3498</v>
      </c>
      <c r="F1106" t="s">
        <v>189</v>
      </c>
      <c r="G1106" t="s">
        <v>25</v>
      </c>
      <c r="H1106" t="s">
        <v>28</v>
      </c>
      <c r="O1106">
        <v>3.49</v>
      </c>
      <c r="S1106">
        <f>_xlfn.XLOOKUP(E1106,'Facture Chronopost'!L:L,'Facture Chronopost'!AA:AA,"")</f>
        <v>0.08</v>
      </c>
      <c r="T1106" t="str">
        <f>IF(COUNTIF('Bibliothèque transporteurs'!C:C,F1106)=0,"inconnu",_xlfn.XLOOKUP(F1106,'Bibliothèque transporteurs'!C:C,'Bibliothèque transporteurs'!A:A))</f>
        <v>5Y</v>
      </c>
      <c r="U1106" t="str">
        <f>IF(OR(F1106="6C",F1106="6B"),_xlfn.XLOOKUP(E1106,'Facture Chronopost'!L:L,'Facture Chronopost'!X:X),IF(OR(F1106=17,F1106=44),F1106&amp;"_"&amp;H1106,IF(COUNTIF('Bibliothèque transporteurs'!C:C,F1106)=0,"inconnu",_xlfn.XLOOKUP(F1106,'Bibliothèque transporteurs'!C:C,'Bibliothèque transporteurs'!B:B))))</f>
        <v>5Y</v>
      </c>
      <c r="V1106" t="str">
        <f>IF(COUNTIF('Bibliothèque transporteurs'!C:C,F1106)=0,"inconnu",_xlfn.XLOOKUP(F1106,'Bibliothèque transporteurs'!C:C,'Bibliothèque transporteurs'!E:E))</f>
        <v>CHRONO_2SHOP</v>
      </c>
      <c r="W1106">
        <f t="shared" si="112"/>
        <v>3.57</v>
      </c>
      <c r="Y1106" s="118">
        <f t="shared" si="110"/>
        <v>3.57</v>
      </c>
      <c r="Z1106" s="118" t="str">
        <f t="shared" si="107"/>
        <v>OK</v>
      </c>
    </row>
    <row r="1107" spans="1:26" x14ac:dyDescent="0.2">
      <c r="A1107" s="9">
        <f t="shared" si="108"/>
        <v>3.6042828498251636</v>
      </c>
      <c r="B1107" s="9">
        <f t="shared" si="109"/>
        <v>3.1499999999999995</v>
      </c>
      <c r="C1107" s="9">
        <f t="shared" si="111"/>
        <v>3.07</v>
      </c>
      <c r="D1107" s="8">
        <v>6235</v>
      </c>
      <c r="E1107" t="s">
        <v>3510</v>
      </c>
      <c r="F1107" t="s">
        <v>189</v>
      </c>
      <c r="G1107" t="s">
        <v>25</v>
      </c>
      <c r="H1107" t="s">
        <v>28</v>
      </c>
      <c r="O1107">
        <v>3.07</v>
      </c>
      <c r="S1107">
        <f>_xlfn.XLOOKUP(E1107,'Facture Chronopost'!L:L,'Facture Chronopost'!AA:AA,"")</f>
        <v>0.08</v>
      </c>
      <c r="T1107" t="str">
        <f>IF(COUNTIF('Bibliothèque transporteurs'!C:C,F1107)=0,"inconnu",_xlfn.XLOOKUP(F1107,'Bibliothèque transporteurs'!C:C,'Bibliothèque transporteurs'!A:A))</f>
        <v>5Y</v>
      </c>
      <c r="U1107" t="str">
        <f>IF(OR(F1107="6C",F1107="6B"),_xlfn.XLOOKUP(E1107,'Facture Chronopost'!L:L,'Facture Chronopost'!X:X),IF(OR(F1107=17,F1107=44),F1107&amp;"_"&amp;H1107,IF(COUNTIF('Bibliothèque transporteurs'!C:C,F1107)=0,"inconnu",_xlfn.XLOOKUP(F1107,'Bibliothèque transporteurs'!C:C,'Bibliothèque transporteurs'!B:B))))</f>
        <v>5Y</v>
      </c>
      <c r="V1107" t="str">
        <f>IF(COUNTIF('Bibliothèque transporteurs'!C:C,F1107)=0,"inconnu",_xlfn.XLOOKUP(F1107,'Bibliothèque transporteurs'!C:C,'Bibliothèque transporteurs'!E:E))</f>
        <v>CHRONO_2SHOP</v>
      </c>
      <c r="W1107">
        <f t="shared" si="112"/>
        <v>3.15</v>
      </c>
      <c r="Y1107" s="118">
        <f t="shared" si="110"/>
        <v>3.15</v>
      </c>
      <c r="Z1107" s="118" t="str">
        <f t="shared" si="107"/>
        <v>OK</v>
      </c>
    </row>
    <row r="1108" spans="1:26" x14ac:dyDescent="0.2">
      <c r="A1108" s="9">
        <f t="shared" si="108"/>
        <v>3.6042828498251636</v>
      </c>
      <c r="B1108" s="9">
        <f t="shared" si="109"/>
        <v>3.1499999999999995</v>
      </c>
      <c r="C1108" s="9">
        <f t="shared" si="111"/>
        <v>3.07</v>
      </c>
      <c r="D1108" s="8">
        <v>6235</v>
      </c>
      <c r="E1108" t="s">
        <v>3501</v>
      </c>
      <c r="F1108" t="s">
        <v>189</v>
      </c>
      <c r="G1108" t="s">
        <v>25</v>
      </c>
      <c r="H1108" t="s">
        <v>28</v>
      </c>
      <c r="O1108">
        <v>3.07</v>
      </c>
      <c r="S1108">
        <f>_xlfn.XLOOKUP(E1108,'Facture Chronopost'!L:L,'Facture Chronopost'!AA:AA,"")</f>
        <v>0.08</v>
      </c>
      <c r="T1108" t="str">
        <f>IF(COUNTIF('Bibliothèque transporteurs'!C:C,F1108)=0,"inconnu",_xlfn.XLOOKUP(F1108,'Bibliothèque transporteurs'!C:C,'Bibliothèque transporteurs'!A:A))</f>
        <v>5Y</v>
      </c>
      <c r="U1108" t="str">
        <f>IF(OR(F1108="6C",F1108="6B"),_xlfn.XLOOKUP(E1108,'Facture Chronopost'!L:L,'Facture Chronopost'!X:X),IF(OR(F1108=17,F1108=44),F1108&amp;"_"&amp;H1108,IF(COUNTIF('Bibliothèque transporteurs'!C:C,F1108)=0,"inconnu",_xlfn.XLOOKUP(F1108,'Bibliothèque transporteurs'!C:C,'Bibliothèque transporteurs'!B:B))))</f>
        <v>5Y</v>
      </c>
      <c r="V1108" t="str">
        <f>IF(COUNTIF('Bibliothèque transporteurs'!C:C,F1108)=0,"inconnu",_xlfn.XLOOKUP(F1108,'Bibliothèque transporteurs'!C:C,'Bibliothèque transporteurs'!E:E))</f>
        <v>CHRONO_2SHOP</v>
      </c>
      <c r="W1108">
        <f t="shared" si="112"/>
        <v>3.15</v>
      </c>
      <c r="Y1108" s="118">
        <f t="shared" si="110"/>
        <v>3.15</v>
      </c>
      <c r="Z1108" s="118" t="str">
        <f t="shared" si="107"/>
        <v>OK</v>
      </c>
    </row>
    <row r="1109" spans="1:26" x14ac:dyDescent="0.2">
      <c r="A1109" s="9">
        <f t="shared" si="108"/>
        <v>3.6042828498251636</v>
      </c>
      <c r="B1109" s="9">
        <f t="shared" si="109"/>
        <v>3.1499999999999995</v>
      </c>
      <c r="C1109" s="9">
        <f t="shared" si="111"/>
        <v>3.07</v>
      </c>
      <c r="D1109" s="8">
        <v>6235</v>
      </c>
      <c r="E1109" t="s">
        <v>3515</v>
      </c>
      <c r="F1109" t="s">
        <v>189</v>
      </c>
      <c r="G1109" t="s">
        <v>25</v>
      </c>
      <c r="H1109" t="s">
        <v>28</v>
      </c>
      <c r="O1109">
        <v>3.07</v>
      </c>
      <c r="S1109">
        <f>_xlfn.XLOOKUP(E1109,'Facture Chronopost'!L:L,'Facture Chronopost'!AA:AA,"")</f>
        <v>0.08</v>
      </c>
      <c r="T1109" t="str">
        <f>IF(COUNTIF('Bibliothèque transporteurs'!C:C,F1109)=0,"inconnu",_xlfn.XLOOKUP(F1109,'Bibliothèque transporteurs'!C:C,'Bibliothèque transporteurs'!A:A))</f>
        <v>5Y</v>
      </c>
      <c r="U1109" t="str">
        <f>IF(OR(F1109="6C",F1109="6B"),_xlfn.XLOOKUP(E1109,'Facture Chronopost'!L:L,'Facture Chronopost'!X:X),IF(OR(F1109=17,F1109=44),F1109&amp;"_"&amp;H1109,IF(COUNTIF('Bibliothèque transporteurs'!C:C,F1109)=0,"inconnu",_xlfn.XLOOKUP(F1109,'Bibliothèque transporteurs'!C:C,'Bibliothèque transporteurs'!B:B))))</f>
        <v>5Y</v>
      </c>
      <c r="V1109" t="str">
        <f>IF(COUNTIF('Bibliothèque transporteurs'!C:C,F1109)=0,"inconnu",_xlfn.XLOOKUP(F1109,'Bibliothèque transporteurs'!C:C,'Bibliothèque transporteurs'!E:E))</f>
        <v>CHRONO_2SHOP</v>
      </c>
      <c r="W1109">
        <f t="shared" si="112"/>
        <v>3.15</v>
      </c>
      <c r="Y1109" s="118">
        <f t="shared" si="110"/>
        <v>3.15</v>
      </c>
      <c r="Z1109" s="118" t="str">
        <f t="shared" si="107"/>
        <v>OK</v>
      </c>
    </row>
    <row r="1110" spans="1:26" x14ac:dyDescent="0.2">
      <c r="A1110" s="9">
        <f t="shared" si="108"/>
        <v>3.6042828498251636</v>
      </c>
      <c r="B1110" s="9">
        <f t="shared" si="109"/>
        <v>3.1499999999999995</v>
      </c>
      <c r="C1110" s="9">
        <f t="shared" si="111"/>
        <v>3.07</v>
      </c>
      <c r="D1110" s="8">
        <v>6235</v>
      </c>
      <c r="E1110" t="s">
        <v>3518</v>
      </c>
      <c r="F1110" t="s">
        <v>189</v>
      </c>
      <c r="G1110" t="s">
        <v>25</v>
      </c>
      <c r="H1110" t="s">
        <v>28</v>
      </c>
      <c r="O1110">
        <v>3.07</v>
      </c>
      <c r="S1110">
        <f>_xlfn.XLOOKUP(E1110,'Facture Chronopost'!L:L,'Facture Chronopost'!AA:AA,"")</f>
        <v>0.08</v>
      </c>
      <c r="T1110" t="str">
        <f>IF(COUNTIF('Bibliothèque transporteurs'!C:C,F1110)=0,"inconnu",_xlfn.XLOOKUP(F1110,'Bibliothèque transporteurs'!C:C,'Bibliothèque transporteurs'!A:A))</f>
        <v>5Y</v>
      </c>
      <c r="U1110" t="str">
        <f>IF(OR(F1110="6C",F1110="6B"),_xlfn.XLOOKUP(E1110,'Facture Chronopost'!L:L,'Facture Chronopost'!X:X),IF(OR(F1110=17,F1110=44),F1110&amp;"_"&amp;H1110,IF(COUNTIF('Bibliothèque transporteurs'!C:C,F1110)=0,"inconnu",_xlfn.XLOOKUP(F1110,'Bibliothèque transporteurs'!C:C,'Bibliothèque transporteurs'!B:B))))</f>
        <v>5Y</v>
      </c>
      <c r="V1110" t="str">
        <f>IF(COUNTIF('Bibliothèque transporteurs'!C:C,F1110)=0,"inconnu",_xlfn.XLOOKUP(F1110,'Bibliothèque transporteurs'!C:C,'Bibliothèque transporteurs'!E:E))</f>
        <v>CHRONO_2SHOP</v>
      </c>
      <c r="W1110">
        <f t="shared" si="112"/>
        <v>3.15</v>
      </c>
      <c r="Y1110" s="118">
        <f t="shared" si="110"/>
        <v>3.15</v>
      </c>
      <c r="Z1110" s="118" t="str">
        <f t="shared" si="107"/>
        <v>OK</v>
      </c>
    </row>
    <row r="1111" spans="1:26" x14ac:dyDescent="0.2">
      <c r="A1111" s="9">
        <f t="shared" si="108"/>
        <v>3.7216861999823352</v>
      </c>
      <c r="B1111" s="9">
        <f t="shared" si="109"/>
        <v>3.25</v>
      </c>
      <c r="C1111" s="9">
        <f t="shared" si="111"/>
        <v>3.17</v>
      </c>
      <c r="D1111" s="8">
        <v>6235</v>
      </c>
      <c r="E1111" t="s">
        <v>3552</v>
      </c>
      <c r="F1111" t="s">
        <v>189</v>
      </c>
      <c r="G1111" t="s">
        <v>25</v>
      </c>
      <c r="H1111" t="s">
        <v>28</v>
      </c>
      <c r="O1111">
        <v>3.17</v>
      </c>
      <c r="S1111">
        <f>_xlfn.XLOOKUP(E1111,'Facture Chronopost'!L:L,'Facture Chronopost'!AA:AA,"")</f>
        <v>0.08</v>
      </c>
      <c r="T1111" t="str">
        <f>IF(COUNTIF('Bibliothèque transporteurs'!C:C,F1111)=0,"inconnu",_xlfn.XLOOKUP(F1111,'Bibliothèque transporteurs'!C:C,'Bibliothèque transporteurs'!A:A))</f>
        <v>5Y</v>
      </c>
      <c r="U1111" t="str">
        <f>IF(OR(F1111="6C",F1111="6B"),_xlfn.XLOOKUP(E1111,'Facture Chronopost'!L:L,'Facture Chronopost'!X:X),IF(OR(F1111=17,F1111=44),F1111&amp;"_"&amp;H1111,IF(COUNTIF('Bibliothèque transporteurs'!C:C,F1111)=0,"inconnu",_xlfn.XLOOKUP(F1111,'Bibliothèque transporteurs'!C:C,'Bibliothèque transporteurs'!B:B))))</f>
        <v>5Y</v>
      </c>
      <c r="V1111" t="str">
        <f>IF(COUNTIF('Bibliothèque transporteurs'!C:C,F1111)=0,"inconnu",_xlfn.XLOOKUP(F1111,'Bibliothèque transporteurs'!C:C,'Bibliothèque transporteurs'!E:E))</f>
        <v>CHRONO_2SHOP</v>
      </c>
      <c r="W1111">
        <f t="shared" si="112"/>
        <v>3.25</v>
      </c>
      <c r="Y1111" s="118">
        <f t="shared" si="110"/>
        <v>3.25</v>
      </c>
      <c r="Z1111" s="118" t="str">
        <f t="shared" si="107"/>
        <v>OK</v>
      </c>
    </row>
    <row r="1112" spans="1:26" x14ac:dyDescent="0.2">
      <c r="A1112" s="9">
        <f t="shared" si="108"/>
        <v>3.7216861999823352</v>
      </c>
      <c r="B1112" s="9">
        <f t="shared" si="109"/>
        <v>3.25</v>
      </c>
      <c r="C1112" s="9">
        <f t="shared" si="111"/>
        <v>3.17</v>
      </c>
      <c r="D1112" s="8">
        <v>6235</v>
      </c>
      <c r="E1112" t="s">
        <v>3540</v>
      </c>
      <c r="F1112" t="s">
        <v>189</v>
      </c>
      <c r="G1112" t="s">
        <v>25</v>
      </c>
      <c r="H1112" t="s">
        <v>28</v>
      </c>
      <c r="O1112">
        <v>3.17</v>
      </c>
      <c r="S1112">
        <f>_xlfn.XLOOKUP(E1112,'Facture Chronopost'!L:L,'Facture Chronopost'!AA:AA,"")</f>
        <v>0.08</v>
      </c>
      <c r="T1112" t="str">
        <f>IF(COUNTIF('Bibliothèque transporteurs'!C:C,F1112)=0,"inconnu",_xlfn.XLOOKUP(F1112,'Bibliothèque transporteurs'!C:C,'Bibliothèque transporteurs'!A:A))</f>
        <v>5Y</v>
      </c>
      <c r="U1112" t="str">
        <f>IF(OR(F1112="6C",F1112="6B"),_xlfn.XLOOKUP(E1112,'Facture Chronopost'!L:L,'Facture Chronopost'!X:X),IF(OR(F1112=17,F1112=44),F1112&amp;"_"&amp;H1112,IF(COUNTIF('Bibliothèque transporteurs'!C:C,F1112)=0,"inconnu",_xlfn.XLOOKUP(F1112,'Bibliothèque transporteurs'!C:C,'Bibliothèque transporteurs'!B:B))))</f>
        <v>5Y</v>
      </c>
      <c r="V1112" t="str">
        <f>IF(COUNTIF('Bibliothèque transporteurs'!C:C,F1112)=0,"inconnu",_xlfn.XLOOKUP(F1112,'Bibliothèque transporteurs'!C:C,'Bibliothèque transporteurs'!E:E))</f>
        <v>CHRONO_2SHOP</v>
      </c>
      <c r="W1112">
        <f t="shared" si="112"/>
        <v>3.25</v>
      </c>
      <c r="Y1112" s="118">
        <f t="shared" si="110"/>
        <v>3.25</v>
      </c>
      <c r="Z1112" s="118" t="str">
        <f t="shared" si="107"/>
        <v>OK</v>
      </c>
    </row>
    <row r="1113" spans="1:26" x14ac:dyDescent="0.2">
      <c r="A1113" s="9">
        <f t="shared" si="108"/>
        <v>3.7216861999823352</v>
      </c>
      <c r="B1113" s="9">
        <f t="shared" si="109"/>
        <v>3.25</v>
      </c>
      <c r="C1113" s="9">
        <f t="shared" si="111"/>
        <v>3.17</v>
      </c>
      <c r="D1113" s="8">
        <v>6235</v>
      </c>
      <c r="E1113" t="s">
        <v>3544</v>
      </c>
      <c r="F1113" t="s">
        <v>189</v>
      </c>
      <c r="G1113" t="s">
        <v>25</v>
      </c>
      <c r="H1113" t="s">
        <v>28</v>
      </c>
      <c r="O1113">
        <v>3.17</v>
      </c>
      <c r="S1113">
        <f>_xlfn.XLOOKUP(E1113,'Facture Chronopost'!L:L,'Facture Chronopost'!AA:AA,"")</f>
        <v>0.08</v>
      </c>
      <c r="T1113" t="str">
        <f>IF(COUNTIF('Bibliothèque transporteurs'!C:C,F1113)=0,"inconnu",_xlfn.XLOOKUP(F1113,'Bibliothèque transporteurs'!C:C,'Bibliothèque transporteurs'!A:A))</f>
        <v>5Y</v>
      </c>
      <c r="U1113" t="str">
        <f>IF(OR(F1113="6C",F1113="6B"),_xlfn.XLOOKUP(E1113,'Facture Chronopost'!L:L,'Facture Chronopost'!X:X),IF(OR(F1113=17,F1113=44),F1113&amp;"_"&amp;H1113,IF(COUNTIF('Bibliothèque transporteurs'!C:C,F1113)=0,"inconnu",_xlfn.XLOOKUP(F1113,'Bibliothèque transporteurs'!C:C,'Bibliothèque transporteurs'!B:B))))</f>
        <v>5Y</v>
      </c>
      <c r="V1113" t="str">
        <f>IF(COUNTIF('Bibliothèque transporteurs'!C:C,F1113)=0,"inconnu",_xlfn.XLOOKUP(F1113,'Bibliothèque transporteurs'!C:C,'Bibliothèque transporteurs'!E:E))</f>
        <v>CHRONO_2SHOP</v>
      </c>
      <c r="W1113">
        <f t="shared" si="112"/>
        <v>3.25</v>
      </c>
      <c r="Y1113" s="118">
        <f t="shared" si="110"/>
        <v>3.25</v>
      </c>
      <c r="Z1113" s="118" t="str">
        <f t="shared" si="107"/>
        <v>OK</v>
      </c>
    </row>
    <row r="1114" spans="1:26" x14ac:dyDescent="0.2">
      <c r="A1114" s="9">
        <f t="shared" si="108"/>
        <v>3.6042828498251636</v>
      </c>
      <c r="B1114" s="9">
        <f t="shared" si="109"/>
        <v>3.1499999999999995</v>
      </c>
      <c r="C1114" s="9">
        <f t="shared" si="111"/>
        <v>3.07</v>
      </c>
      <c r="D1114" s="8">
        <v>6235</v>
      </c>
      <c r="E1114" t="s">
        <v>3523</v>
      </c>
      <c r="F1114" t="s">
        <v>189</v>
      </c>
      <c r="G1114" t="s">
        <v>25</v>
      </c>
      <c r="H1114" t="s">
        <v>28</v>
      </c>
      <c r="O1114">
        <v>3.07</v>
      </c>
      <c r="S1114">
        <f>_xlfn.XLOOKUP(E1114,'Facture Chronopost'!L:L,'Facture Chronopost'!AA:AA,"")</f>
        <v>0.08</v>
      </c>
      <c r="T1114" t="str">
        <f>IF(COUNTIF('Bibliothèque transporteurs'!C:C,F1114)=0,"inconnu",_xlfn.XLOOKUP(F1114,'Bibliothèque transporteurs'!C:C,'Bibliothèque transporteurs'!A:A))</f>
        <v>5Y</v>
      </c>
      <c r="U1114" t="str">
        <f>IF(OR(F1114="6C",F1114="6B"),_xlfn.XLOOKUP(E1114,'Facture Chronopost'!L:L,'Facture Chronopost'!X:X),IF(OR(F1114=17,F1114=44),F1114&amp;"_"&amp;H1114,IF(COUNTIF('Bibliothèque transporteurs'!C:C,F1114)=0,"inconnu",_xlfn.XLOOKUP(F1114,'Bibliothèque transporteurs'!C:C,'Bibliothèque transporteurs'!B:B))))</f>
        <v>5Y</v>
      </c>
      <c r="V1114" t="str">
        <f>IF(COUNTIF('Bibliothèque transporteurs'!C:C,F1114)=0,"inconnu",_xlfn.XLOOKUP(F1114,'Bibliothèque transporteurs'!C:C,'Bibliothèque transporteurs'!E:E))</f>
        <v>CHRONO_2SHOP</v>
      </c>
      <c r="W1114">
        <f t="shared" si="112"/>
        <v>3.15</v>
      </c>
      <c r="Y1114" s="118">
        <f t="shared" si="110"/>
        <v>3.15</v>
      </c>
      <c r="Z1114" s="118" t="str">
        <f t="shared" si="107"/>
        <v>OK</v>
      </c>
    </row>
    <row r="1115" spans="1:26" x14ac:dyDescent="0.2">
      <c r="A1115" s="9">
        <f t="shared" si="108"/>
        <v>3.6042828498251636</v>
      </c>
      <c r="B1115" s="9">
        <f t="shared" si="109"/>
        <v>3.1499999999999995</v>
      </c>
      <c r="C1115" s="9">
        <f t="shared" si="111"/>
        <v>3.07</v>
      </c>
      <c r="D1115" s="8">
        <v>6235</v>
      </c>
      <c r="E1115" t="s">
        <v>3525</v>
      </c>
      <c r="F1115" t="s">
        <v>189</v>
      </c>
      <c r="G1115" t="s">
        <v>25</v>
      </c>
      <c r="H1115" t="s">
        <v>28</v>
      </c>
      <c r="O1115">
        <v>3.07</v>
      </c>
      <c r="S1115">
        <f>_xlfn.XLOOKUP(E1115,'Facture Chronopost'!L:L,'Facture Chronopost'!AA:AA,"")</f>
        <v>0.08</v>
      </c>
      <c r="T1115" t="str">
        <f>IF(COUNTIF('Bibliothèque transporteurs'!C:C,F1115)=0,"inconnu",_xlfn.XLOOKUP(F1115,'Bibliothèque transporteurs'!C:C,'Bibliothèque transporteurs'!A:A))</f>
        <v>5Y</v>
      </c>
      <c r="U1115" t="str">
        <f>IF(OR(F1115="6C",F1115="6B"),_xlfn.XLOOKUP(E1115,'Facture Chronopost'!L:L,'Facture Chronopost'!X:X),IF(OR(F1115=17,F1115=44),F1115&amp;"_"&amp;H1115,IF(COUNTIF('Bibliothèque transporteurs'!C:C,F1115)=0,"inconnu",_xlfn.XLOOKUP(F1115,'Bibliothèque transporteurs'!C:C,'Bibliothèque transporteurs'!B:B))))</f>
        <v>5Y</v>
      </c>
      <c r="V1115" t="str">
        <f>IF(COUNTIF('Bibliothèque transporteurs'!C:C,F1115)=0,"inconnu",_xlfn.XLOOKUP(F1115,'Bibliothèque transporteurs'!C:C,'Bibliothèque transporteurs'!E:E))</f>
        <v>CHRONO_2SHOP</v>
      </c>
      <c r="W1115">
        <f t="shared" si="112"/>
        <v>3.15</v>
      </c>
      <c r="Y1115" s="118">
        <f t="shared" si="110"/>
        <v>3.15</v>
      </c>
      <c r="Z1115" s="118" t="str">
        <f t="shared" si="107"/>
        <v>OK</v>
      </c>
    </row>
    <row r="1116" spans="1:26" x14ac:dyDescent="0.2">
      <c r="A1116" s="9">
        <f t="shared" si="108"/>
        <v>3.7216861999823352</v>
      </c>
      <c r="B1116" s="9">
        <f t="shared" si="109"/>
        <v>3.25</v>
      </c>
      <c r="C1116" s="9">
        <f t="shared" si="111"/>
        <v>3.17</v>
      </c>
      <c r="D1116" s="8">
        <v>6235</v>
      </c>
      <c r="E1116" t="s">
        <v>3532</v>
      </c>
      <c r="F1116" t="s">
        <v>189</v>
      </c>
      <c r="G1116" t="s">
        <v>25</v>
      </c>
      <c r="H1116" t="s">
        <v>28</v>
      </c>
      <c r="O1116">
        <v>3.17</v>
      </c>
      <c r="S1116">
        <f>_xlfn.XLOOKUP(E1116,'Facture Chronopost'!L:L,'Facture Chronopost'!AA:AA,"")</f>
        <v>0.08</v>
      </c>
      <c r="T1116" t="str">
        <f>IF(COUNTIF('Bibliothèque transporteurs'!C:C,F1116)=0,"inconnu",_xlfn.XLOOKUP(F1116,'Bibliothèque transporteurs'!C:C,'Bibliothèque transporteurs'!A:A))</f>
        <v>5Y</v>
      </c>
      <c r="U1116" t="str">
        <f>IF(OR(F1116="6C",F1116="6B"),_xlfn.XLOOKUP(E1116,'Facture Chronopost'!L:L,'Facture Chronopost'!X:X),IF(OR(F1116=17,F1116=44),F1116&amp;"_"&amp;H1116,IF(COUNTIF('Bibliothèque transporteurs'!C:C,F1116)=0,"inconnu",_xlfn.XLOOKUP(F1116,'Bibliothèque transporteurs'!C:C,'Bibliothèque transporteurs'!B:B))))</f>
        <v>5Y</v>
      </c>
      <c r="V1116" t="str">
        <f>IF(COUNTIF('Bibliothèque transporteurs'!C:C,F1116)=0,"inconnu",_xlfn.XLOOKUP(F1116,'Bibliothèque transporteurs'!C:C,'Bibliothèque transporteurs'!E:E))</f>
        <v>CHRONO_2SHOP</v>
      </c>
      <c r="W1116">
        <f t="shared" si="112"/>
        <v>3.25</v>
      </c>
      <c r="Y1116" s="118">
        <f t="shared" si="110"/>
        <v>3.25</v>
      </c>
      <c r="Z1116" s="118" t="str">
        <f t="shared" si="107"/>
        <v>OK</v>
      </c>
    </row>
    <row r="1117" spans="1:26" x14ac:dyDescent="0.2">
      <c r="A1117" s="9">
        <f t="shared" si="108"/>
        <v>4.097376920485285</v>
      </c>
      <c r="B1117" s="9">
        <f t="shared" si="109"/>
        <v>3.5700000000000007</v>
      </c>
      <c r="C1117" s="9">
        <f t="shared" si="111"/>
        <v>3.49</v>
      </c>
      <c r="D1117" s="8">
        <v>6235</v>
      </c>
      <c r="E1117" t="s">
        <v>3530</v>
      </c>
      <c r="F1117" t="s">
        <v>189</v>
      </c>
      <c r="G1117" t="s">
        <v>25</v>
      </c>
      <c r="H1117" t="s">
        <v>28</v>
      </c>
      <c r="O1117">
        <v>3.49</v>
      </c>
      <c r="S1117">
        <f>_xlfn.XLOOKUP(E1117,'Facture Chronopost'!L:L,'Facture Chronopost'!AA:AA,"")</f>
        <v>0.08</v>
      </c>
      <c r="T1117" t="str">
        <f>IF(COUNTIF('Bibliothèque transporteurs'!C:C,F1117)=0,"inconnu",_xlfn.XLOOKUP(F1117,'Bibliothèque transporteurs'!C:C,'Bibliothèque transporteurs'!A:A))</f>
        <v>5Y</v>
      </c>
      <c r="U1117" t="str">
        <f>IF(OR(F1117="6C",F1117="6B"),_xlfn.XLOOKUP(E1117,'Facture Chronopost'!L:L,'Facture Chronopost'!X:X),IF(OR(F1117=17,F1117=44),F1117&amp;"_"&amp;H1117,IF(COUNTIF('Bibliothèque transporteurs'!C:C,F1117)=0,"inconnu",_xlfn.XLOOKUP(F1117,'Bibliothèque transporteurs'!C:C,'Bibliothèque transporteurs'!B:B))))</f>
        <v>5Y</v>
      </c>
      <c r="V1117" t="str">
        <f>IF(COUNTIF('Bibliothèque transporteurs'!C:C,F1117)=0,"inconnu",_xlfn.XLOOKUP(F1117,'Bibliothèque transporteurs'!C:C,'Bibliothèque transporteurs'!E:E))</f>
        <v>CHRONO_2SHOP</v>
      </c>
      <c r="W1117">
        <f t="shared" si="112"/>
        <v>3.57</v>
      </c>
      <c r="Y1117" s="118">
        <f t="shared" si="110"/>
        <v>3.57</v>
      </c>
      <c r="Z1117" s="118" t="str">
        <f t="shared" si="107"/>
        <v>OK</v>
      </c>
    </row>
    <row r="1118" spans="1:26" x14ac:dyDescent="0.2">
      <c r="A1118" s="9">
        <f t="shared" si="108"/>
        <v>3.6042828498251636</v>
      </c>
      <c r="B1118" s="9">
        <f t="shared" si="109"/>
        <v>3.1499999999999995</v>
      </c>
      <c r="C1118" s="9">
        <f t="shared" si="111"/>
        <v>3.07</v>
      </c>
      <c r="D1118" s="8">
        <v>6235</v>
      </c>
      <c r="E1118" t="s">
        <v>3537</v>
      </c>
      <c r="F1118" t="s">
        <v>189</v>
      </c>
      <c r="G1118" t="s">
        <v>25</v>
      </c>
      <c r="H1118" t="s">
        <v>28</v>
      </c>
      <c r="O1118">
        <v>3.07</v>
      </c>
      <c r="S1118">
        <f>_xlfn.XLOOKUP(E1118,'Facture Chronopost'!L:L,'Facture Chronopost'!AA:AA,"")</f>
        <v>0.08</v>
      </c>
      <c r="T1118" t="str">
        <f>IF(COUNTIF('Bibliothèque transporteurs'!C:C,F1118)=0,"inconnu",_xlfn.XLOOKUP(F1118,'Bibliothèque transporteurs'!C:C,'Bibliothèque transporteurs'!A:A))</f>
        <v>5Y</v>
      </c>
      <c r="U1118" t="str">
        <f>IF(OR(F1118="6C",F1118="6B"),_xlfn.XLOOKUP(E1118,'Facture Chronopost'!L:L,'Facture Chronopost'!X:X),IF(OR(F1118=17,F1118=44),F1118&amp;"_"&amp;H1118,IF(COUNTIF('Bibliothèque transporteurs'!C:C,F1118)=0,"inconnu",_xlfn.XLOOKUP(F1118,'Bibliothèque transporteurs'!C:C,'Bibliothèque transporteurs'!B:B))))</f>
        <v>5Y</v>
      </c>
      <c r="V1118" t="str">
        <f>IF(COUNTIF('Bibliothèque transporteurs'!C:C,F1118)=0,"inconnu",_xlfn.XLOOKUP(F1118,'Bibliothèque transporteurs'!C:C,'Bibliothèque transporteurs'!E:E))</f>
        <v>CHRONO_2SHOP</v>
      </c>
      <c r="W1118">
        <f t="shared" si="112"/>
        <v>3.15</v>
      </c>
      <c r="Y1118" s="118">
        <f t="shared" si="110"/>
        <v>3.15</v>
      </c>
      <c r="Z1118" s="118" t="str">
        <f t="shared" si="107"/>
        <v>OK</v>
      </c>
    </row>
    <row r="1119" spans="1:26" x14ac:dyDescent="0.2">
      <c r="A1119" s="9">
        <f t="shared" si="108"/>
        <v>3.6042828498251636</v>
      </c>
      <c r="B1119" s="9">
        <f t="shared" si="109"/>
        <v>3.1499999999999995</v>
      </c>
      <c r="C1119" s="9">
        <f t="shared" si="111"/>
        <v>3.07</v>
      </c>
      <c r="D1119" s="8">
        <v>6235</v>
      </c>
      <c r="E1119" t="s">
        <v>3534</v>
      </c>
      <c r="F1119" t="s">
        <v>189</v>
      </c>
      <c r="G1119" t="s">
        <v>25</v>
      </c>
      <c r="H1119" t="s">
        <v>28</v>
      </c>
      <c r="O1119">
        <v>3.07</v>
      </c>
      <c r="S1119">
        <f>_xlfn.XLOOKUP(E1119,'Facture Chronopost'!L:L,'Facture Chronopost'!AA:AA,"")</f>
        <v>0.08</v>
      </c>
      <c r="T1119" t="str">
        <f>IF(COUNTIF('Bibliothèque transporteurs'!C:C,F1119)=0,"inconnu",_xlfn.XLOOKUP(F1119,'Bibliothèque transporteurs'!C:C,'Bibliothèque transporteurs'!A:A))</f>
        <v>5Y</v>
      </c>
      <c r="U1119" t="str">
        <f>IF(OR(F1119="6C",F1119="6B"),_xlfn.XLOOKUP(E1119,'Facture Chronopost'!L:L,'Facture Chronopost'!X:X),IF(OR(F1119=17,F1119=44),F1119&amp;"_"&amp;H1119,IF(COUNTIF('Bibliothèque transporteurs'!C:C,F1119)=0,"inconnu",_xlfn.XLOOKUP(F1119,'Bibliothèque transporteurs'!C:C,'Bibliothèque transporteurs'!B:B))))</f>
        <v>5Y</v>
      </c>
      <c r="V1119" t="str">
        <f>IF(COUNTIF('Bibliothèque transporteurs'!C:C,F1119)=0,"inconnu",_xlfn.XLOOKUP(F1119,'Bibliothèque transporteurs'!C:C,'Bibliothèque transporteurs'!E:E))</f>
        <v>CHRONO_2SHOP</v>
      </c>
      <c r="W1119">
        <f t="shared" si="112"/>
        <v>3.15</v>
      </c>
      <c r="Y1119" s="118">
        <f t="shared" si="110"/>
        <v>3.15</v>
      </c>
      <c r="Z1119" s="118" t="str">
        <f t="shared" si="107"/>
        <v>OK</v>
      </c>
    </row>
    <row r="1120" spans="1:26" x14ac:dyDescent="0.2">
      <c r="A1120" s="9">
        <f t="shared" si="108"/>
        <v>3.6042828498251636</v>
      </c>
      <c r="B1120" s="9">
        <f t="shared" si="109"/>
        <v>3.1499999999999995</v>
      </c>
      <c r="C1120" s="9">
        <f t="shared" si="111"/>
        <v>3.07</v>
      </c>
      <c r="D1120" s="8">
        <v>6235</v>
      </c>
      <c r="E1120" t="s">
        <v>3528</v>
      </c>
      <c r="F1120" t="s">
        <v>189</v>
      </c>
      <c r="G1120" t="s">
        <v>25</v>
      </c>
      <c r="H1120" t="s">
        <v>28</v>
      </c>
      <c r="O1120">
        <v>3.07</v>
      </c>
      <c r="S1120">
        <f>_xlfn.XLOOKUP(E1120,'Facture Chronopost'!L:L,'Facture Chronopost'!AA:AA,"")</f>
        <v>0.08</v>
      </c>
      <c r="T1120" t="str">
        <f>IF(COUNTIF('Bibliothèque transporteurs'!C:C,F1120)=0,"inconnu",_xlfn.XLOOKUP(F1120,'Bibliothèque transporteurs'!C:C,'Bibliothèque transporteurs'!A:A))</f>
        <v>5Y</v>
      </c>
      <c r="U1120" t="str">
        <f>IF(OR(F1120="6C",F1120="6B"),_xlfn.XLOOKUP(E1120,'Facture Chronopost'!L:L,'Facture Chronopost'!X:X),IF(OR(F1120=17,F1120=44),F1120&amp;"_"&amp;H1120,IF(COUNTIF('Bibliothèque transporteurs'!C:C,F1120)=0,"inconnu",_xlfn.XLOOKUP(F1120,'Bibliothèque transporteurs'!C:C,'Bibliothèque transporteurs'!B:B))))</f>
        <v>5Y</v>
      </c>
      <c r="V1120" t="str">
        <f>IF(COUNTIF('Bibliothèque transporteurs'!C:C,F1120)=0,"inconnu",_xlfn.XLOOKUP(F1120,'Bibliothèque transporteurs'!C:C,'Bibliothèque transporteurs'!E:E))</f>
        <v>CHRONO_2SHOP</v>
      </c>
      <c r="W1120">
        <f t="shared" si="112"/>
        <v>3.15</v>
      </c>
      <c r="Y1120" s="118">
        <f t="shared" si="110"/>
        <v>3.15</v>
      </c>
      <c r="Z1120" s="118" t="str">
        <f t="shared" si="107"/>
        <v>OK</v>
      </c>
    </row>
    <row r="1121" spans="1:26" x14ac:dyDescent="0.2">
      <c r="A1121" s="9">
        <f t="shared" si="108"/>
        <v>3.6042828498251636</v>
      </c>
      <c r="B1121" s="9">
        <f t="shared" si="109"/>
        <v>3.1499999999999995</v>
      </c>
      <c r="C1121" s="9">
        <f t="shared" si="111"/>
        <v>3.07</v>
      </c>
      <c r="D1121" s="8">
        <v>6235</v>
      </c>
      <c r="E1121" t="s">
        <v>3546</v>
      </c>
      <c r="F1121" t="s">
        <v>189</v>
      </c>
      <c r="G1121" t="s">
        <v>25</v>
      </c>
      <c r="H1121" t="s">
        <v>28</v>
      </c>
      <c r="O1121">
        <v>3.07</v>
      </c>
      <c r="S1121">
        <f>_xlfn.XLOOKUP(E1121,'Facture Chronopost'!L:L,'Facture Chronopost'!AA:AA,"")</f>
        <v>0.08</v>
      </c>
      <c r="T1121" t="str">
        <f>IF(COUNTIF('Bibliothèque transporteurs'!C:C,F1121)=0,"inconnu",_xlfn.XLOOKUP(F1121,'Bibliothèque transporteurs'!C:C,'Bibliothèque transporteurs'!A:A))</f>
        <v>5Y</v>
      </c>
      <c r="U1121" t="str">
        <f>IF(OR(F1121="6C",F1121="6B"),_xlfn.XLOOKUP(E1121,'Facture Chronopost'!L:L,'Facture Chronopost'!X:X),IF(OR(F1121=17,F1121=44),F1121&amp;"_"&amp;H1121,IF(COUNTIF('Bibliothèque transporteurs'!C:C,F1121)=0,"inconnu",_xlfn.XLOOKUP(F1121,'Bibliothèque transporteurs'!C:C,'Bibliothèque transporteurs'!B:B))))</f>
        <v>5Y</v>
      </c>
      <c r="V1121" t="str">
        <f>IF(COUNTIF('Bibliothèque transporteurs'!C:C,F1121)=0,"inconnu",_xlfn.XLOOKUP(F1121,'Bibliothèque transporteurs'!C:C,'Bibliothèque transporteurs'!E:E))</f>
        <v>CHRONO_2SHOP</v>
      </c>
      <c r="W1121">
        <f t="shared" si="112"/>
        <v>3.15</v>
      </c>
      <c r="Y1121" s="118">
        <f t="shared" si="110"/>
        <v>3.15</v>
      </c>
      <c r="Z1121" s="118" t="str">
        <f t="shared" si="107"/>
        <v>OK</v>
      </c>
    </row>
    <row r="1122" spans="1:26" x14ac:dyDescent="0.2">
      <c r="A1122" s="9">
        <f t="shared" si="108"/>
        <v>3.6042828498251636</v>
      </c>
      <c r="B1122" s="9">
        <f t="shared" si="109"/>
        <v>3.1499999999999995</v>
      </c>
      <c r="C1122" s="9">
        <f t="shared" si="111"/>
        <v>3.07</v>
      </c>
      <c r="D1122" s="8">
        <v>6235</v>
      </c>
      <c r="E1122" t="s">
        <v>3542</v>
      </c>
      <c r="F1122" t="s">
        <v>189</v>
      </c>
      <c r="G1122" t="s">
        <v>25</v>
      </c>
      <c r="H1122" t="s">
        <v>28</v>
      </c>
      <c r="O1122">
        <v>3.07</v>
      </c>
      <c r="S1122">
        <f>_xlfn.XLOOKUP(E1122,'Facture Chronopost'!L:L,'Facture Chronopost'!AA:AA,"")</f>
        <v>0.08</v>
      </c>
      <c r="T1122" t="str">
        <f>IF(COUNTIF('Bibliothèque transporteurs'!C:C,F1122)=0,"inconnu",_xlfn.XLOOKUP(F1122,'Bibliothèque transporteurs'!C:C,'Bibliothèque transporteurs'!A:A))</f>
        <v>5Y</v>
      </c>
      <c r="U1122" t="str">
        <f>IF(OR(F1122="6C",F1122="6B"),_xlfn.XLOOKUP(E1122,'Facture Chronopost'!L:L,'Facture Chronopost'!X:X),IF(OR(F1122=17,F1122=44),F1122&amp;"_"&amp;H1122,IF(COUNTIF('Bibliothèque transporteurs'!C:C,F1122)=0,"inconnu",_xlfn.XLOOKUP(F1122,'Bibliothèque transporteurs'!C:C,'Bibliothèque transporteurs'!B:B))))</f>
        <v>5Y</v>
      </c>
      <c r="V1122" t="str">
        <f>IF(COUNTIF('Bibliothèque transporteurs'!C:C,F1122)=0,"inconnu",_xlfn.XLOOKUP(F1122,'Bibliothèque transporteurs'!C:C,'Bibliothèque transporteurs'!E:E))</f>
        <v>CHRONO_2SHOP</v>
      </c>
      <c r="W1122">
        <f t="shared" si="112"/>
        <v>3.15</v>
      </c>
      <c r="Y1122" s="118">
        <f t="shared" si="110"/>
        <v>3.15</v>
      </c>
      <c r="Z1122" s="118" t="str">
        <f t="shared" si="107"/>
        <v>OK</v>
      </c>
    </row>
    <row r="1123" spans="1:26" x14ac:dyDescent="0.2">
      <c r="A1123" s="9">
        <f t="shared" si="108"/>
        <v>3.7216861999823352</v>
      </c>
      <c r="B1123" s="9">
        <f t="shared" si="109"/>
        <v>3.25</v>
      </c>
      <c r="C1123" s="9">
        <f t="shared" si="111"/>
        <v>3.17</v>
      </c>
      <c r="D1123" s="8">
        <v>6235</v>
      </c>
      <c r="E1123" t="s">
        <v>3549</v>
      </c>
      <c r="F1123" t="s">
        <v>189</v>
      </c>
      <c r="G1123" t="s">
        <v>25</v>
      </c>
      <c r="H1123" t="s">
        <v>28</v>
      </c>
      <c r="O1123">
        <v>3.17</v>
      </c>
      <c r="S1123">
        <f>_xlfn.XLOOKUP(E1123,'Facture Chronopost'!L:L,'Facture Chronopost'!AA:AA,"")</f>
        <v>0.08</v>
      </c>
      <c r="T1123" t="str">
        <f>IF(COUNTIF('Bibliothèque transporteurs'!C:C,F1123)=0,"inconnu",_xlfn.XLOOKUP(F1123,'Bibliothèque transporteurs'!C:C,'Bibliothèque transporteurs'!A:A))</f>
        <v>5Y</v>
      </c>
      <c r="U1123" t="str">
        <f>IF(OR(F1123="6C",F1123="6B"),_xlfn.XLOOKUP(E1123,'Facture Chronopost'!L:L,'Facture Chronopost'!X:X),IF(OR(F1123=17,F1123=44),F1123&amp;"_"&amp;H1123,IF(COUNTIF('Bibliothèque transporteurs'!C:C,F1123)=0,"inconnu",_xlfn.XLOOKUP(F1123,'Bibliothèque transporteurs'!C:C,'Bibliothèque transporteurs'!B:B))))</f>
        <v>5Y</v>
      </c>
      <c r="V1123" t="str">
        <f>IF(COUNTIF('Bibliothèque transporteurs'!C:C,F1123)=0,"inconnu",_xlfn.XLOOKUP(F1123,'Bibliothèque transporteurs'!C:C,'Bibliothèque transporteurs'!E:E))</f>
        <v>CHRONO_2SHOP</v>
      </c>
      <c r="W1123">
        <f t="shared" si="112"/>
        <v>3.25</v>
      </c>
      <c r="Y1123" s="118">
        <f t="shared" si="110"/>
        <v>3.25</v>
      </c>
      <c r="Z1123" s="118" t="str">
        <f t="shared" si="107"/>
        <v>OK</v>
      </c>
    </row>
    <row r="1124" spans="1:26" x14ac:dyDescent="0.2">
      <c r="A1124" s="9">
        <f t="shared" si="108"/>
        <v>3.6042828498251636</v>
      </c>
      <c r="B1124" s="9">
        <f t="shared" si="109"/>
        <v>3.1499999999999995</v>
      </c>
      <c r="C1124" s="9">
        <f t="shared" si="111"/>
        <v>3.07</v>
      </c>
      <c r="D1124" s="8">
        <v>6235</v>
      </c>
      <c r="E1124" t="s">
        <v>3601</v>
      </c>
      <c r="F1124" t="s">
        <v>189</v>
      </c>
      <c r="G1124" t="s">
        <v>25</v>
      </c>
      <c r="H1124" t="s">
        <v>28</v>
      </c>
      <c r="O1124">
        <v>3.07</v>
      </c>
      <c r="S1124">
        <f>_xlfn.XLOOKUP(E1124,'Facture Chronopost'!L:L,'Facture Chronopost'!AA:AA,"")</f>
        <v>0.08</v>
      </c>
      <c r="T1124" t="str">
        <f>IF(COUNTIF('Bibliothèque transporteurs'!C:C,F1124)=0,"inconnu",_xlfn.XLOOKUP(F1124,'Bibliothèque transporteurs'!C:C,'Bibliothèque transporteurs'!A:A))</f>
        <v>5Y</v>
      </c>
      <c r="U1124" t="str">
        <f>IF(OR(F1124="6C",F1124="6B"),_xlfn.XLOOKUP(E1124,'Facture Chronopost'!L:L,'Facture Chronopost'!X:X),IF(OR(F1124=17,F1124=44),F1124&amp;"_"&amp;H1124,IF(COUNTIF('Bibliothèque transporteurs'!C:C,F1124)=0,"inconnu",_xlfn.XLOOKUP(F1124,'Bibliothèque transporteurs'!C:C,'Bibliothèque transporteurs'!B:B))))</f>
        <v>5Y</v>
      </c>
      <c r="V1124" t="str">
        <f>IF(COUNTIF('Bibliothèque transporteurs'!C:C,F1124)=0,"inconnu",_xlfn.XLOOKUP(F1124,'Bibliothèque transporteurs'!C:C,'Bibliothèque transporteurs'!E:E))</f>
        <v>CHRONO_2SHOP</v>
      </c>
      <c r="W1124">
        <f t="shared" si="112"/>
        <v>3.15</v>
      </c>
      <c r="Y1124" s="118">
        <f t="shared" si="110"/>
        <v>3.15</v>
      </c>
      <c r="Z1124" s="118" t="str">
        <f t="shared" si="107"/>
        <v>OK</v>
      </c>
    </row>
    <row r="1125" spans="1:26" x14ac:dyDescent="0.2">
      <c r="A1125" s="9">
        <f t="shared" si="108"/>
        <v>3.6042828498251636</v>
      </c>
      <c r="B1125" s="9">
        <f t="shared" si="109"/>
        <v>3.1499999999999995</v>
      </c>
      <c r="C1125" s="9">
        <f t="shared" si="111"/>
        <v>3.07</v>
      </c>
      <c r="D1125" s="8">
        <v>6235</v>
      </c>
      <c r="E1125" t="s">
        <v>3584</v>
      </c>
      <c r="F1125" t="s">
        <v>189</v>
      </c>
      <c r="G1125" t="s">
        <v>25</v>
      </c>
      <c r="H1125" t="s">
        <v>28</v>
      </c>
      <c r="O1125">
        <v>3.07</v>
      </c>
      <c r="S1125">
        <f>_xlfn.XLOOKUP(E1125,'Facture Chronopost'!L:L,'Facture Chronopost'!AA:AA,"")</f>
        <v>0.08</v>
      </c>
      <c r="T1125" t="str">
        <f>IF(COUNTIF('Bibliothèque transporteurs'!C:C,F1125)=0,"inconnu",_xlfn.XLOOKUP(F1125,'Bibliothèque transporteurs'!C:C,'Bibliothèque transporteurs'!A:A))</f>
        <v>5Y</v>
      </c>
      <c r="U1125" t="str">
        <f>IF(OR(F1125="6C",F1125="6B"),_xlfn.XLOOKUP(E1125,'Facture Chronopost'!L:L,'Facture Chronopost'!X:X),IF(OR(F1125=17,F1125=44),F1125&amp;"_"&amp;H1125,IF(COUNTIF('Bibliothèque transporteurs'!C:C,F1125)=0,"inconnu",_xlfn.XLOOKUP(F1125,'Bibliothèque transporteurs'!C:C,'Bibliothèque transporteurs'!B:B))))</f>
        <v>5Y</v>
      </c>
      <c r="V1125" t="str">
        <f>IF(COUNTIF('Bibliothèque transporteurs'!C:C,F1125)=0,"inconnu",_xlfn.XLOOKUP(F1125,'Bibliothèque transporteurs'!C:C,'Bibliothèque transporteurs'!E:E))</f>
        <v>CHRONO_2SHOP</v>
      </c>
      <c r="W1125">
        <f t="shared" si="112"/>
        <v>3.15</v>
      </c>
      <c r="Y1125" s="118">
        <f t="shared" si="110"/>
        <v>3.15</v>
      </c>
      <c r="Z1125" s="118" t="str">
        <f t="shared" ref="Z1125:Z1188" si="113">IF(Y1125=W1125,"OK","Non")</f>
        <v>OK</v>
      </c>
    </row>
    <row r="1126" spans="1:26" x14ac:dyDescent="0.2">
      <c r="A1126" s="9">
        <f t="shared" si="108"/>
        <v>4.097376920485285</v>
      </c>
      <c r="B1126" s="9">
        <f t="shared" si="109"/>
        <v>3.5700000000000007</v>
      </c>
      <c r="C1126" s="9">
        <f t="shared" si="111"/>
        <v>3.49</v>
      </c>
      <c r="D1126" s="8">
        <v>6235</v>
      </c>
      <c r="E1126" t="s">
        <v>3594</v>
      </c>
      <c r="F1126" t="s">
        <v>189</v>
      </c>
      <c r="G1126" t="s">
        <v>25</v>
      </c>
      <c r="H1126" t="s">
        <v>28</v>
      </c>
      <c r="O1126">
        <v>3.49</v>
      </c>
      <c r="S1126">
        <f>_xlfn.XLOOKUP(E1126,'Facture Chronopost'!L:L,'Facture Chronopost'!AA:AA,"")</f>
        <v>0.08</v>
      </c>
      <c r="T1126" t="str">
        <f>IF(COUNTIF('Bibliothèque transporteurs'!C:C,F1126)=0,"inconnu",_xlfn.XLOOKUP(F1126,'Bibliothèque transporteurs'!C:C,'Bibliothèque transporteurs'!A:A))</f>
        <v>5Y</v>
      </c>
      <c r="U1126" t="str">
        <f>IF(OR(F1126="6C",F1126="6B"),_xlfn.XLOOKUP(E1126,'Facture Chronopost'!L:L,'Facture Chronopost'!X:X),IF(OR(F1126=17,F1126=44),F1126&amp;"_"&amp;H1126,IF(COUNTIF('Bibliothèque transporteurs'!C:C,F1126)=0,"inconnu",_xlfn.XLOOKUP(F1126,'Bibliothèque transporteurs'!C:C,'Bibliothèque transporteurs'!B:B))))</f>
        <v>5Y</v>
      </c>
      <c r="V1126" t="str">
        <f>IF(COUNTIF('Bibliothèque transporteurs'!C:C,F1126)=0,"inconnu",_xlfn.XLOOKUP(F1126,'Bibliothèque transporteurs'!C:C,'Bibliothèque transporteurs'!E:E))</f>
        <v>CHRONO_2SHOP</v>
      </c>
      <c r="W1126">
        <f t="shared" si="112"/>
        <v>3.57</v>
      </c>
      <c r="Y1126" s="118">
        <f t="shared" si="110"/>
        <v>3.57</v>
      </c>
      <c r="Z1126" s="118" t="str">
        <f t="shared" si="113"/>
        <v>OK</v>
      </c>
    </row>
    <row r="1127" spans="1:26" x14ac:dyDescent="0.2">
      <c r="A1127" s="9">
        <f t="shared" si="108"/>
        <v>3.6042828498251636</v>
      </c>
      <c r="B1127" s="9">
        <f t="shared" si="109"/>
        <v>3.1499999999999995</v>
      </c>
      <c r="C1127" s="9">
        <f t="shared" si="111"/>
        <v>3.07</v>
      </c>
      <c r="D1127" s="8">
        <v>6235</v>
      </c>
      <c r="E1127" t="s">
        <v>3574</v>
      </c>
      <c r="F1127" t="s">
        <v>189</v>
      </c>
      <c r="G1127" t="s">
        <v>25</v>
      </c>
      <c r="H1127" t="s">
        <v>28</v>
      </c>
      <c r="O1127">
        <v>3.07</v>
      </c>
      <c r="S1127">
        <f>_xlfn.XLOOKUP(E1127,'Facture Chronopost'!L:L,'Facture Chronopost'!AA:AA,"")</f>
        <v>0.08</v>
      </c>
      <c r="T1127" t="str">
        <f>IF(COUNTIF('Bibliothèque transporteurs'!C:C,F1127)=0,"inconnu",_xlfn.XLOOKUP(F1127,'Bibliothèque transporteurs'!C:C,'Bibliothèque transporteurs'!A:A))</f>
        <v>5Y</v>
      </c>
      <c r="U1127" t="str">
        <f>IF(OR(F1127="6C",F1127="6B"),_xlfn.XLOOKUP(E1127,'Facture Chronopost'!L:L,'Facture Chronopost'!X:X),IF(OR(F1127=17,F1127=44),F1127&amp;"_"&amp;H1127,IF(COUNTIF('Bibliothèque transporteurs'!C:C,F1127)=0,"inconnu",_xlfn.XLOOKUP(F1127,'Bibliothèque transporteurs'!C:C,'Bibliothèque transporteurs'!B:B))))</f>
        <v>5Y</v>
      </c>
      <c r="V1127" t="str">
        <f>IF(COUNTIF('Bibliothèque transporteurs'!C:C,F1127)=0,"inconnu",_xlfn.XLOOKUP(F1127,'Bibliothèque transporteurs'!C:C,'Bibliothèque transporteurs'!E:E))</f>
        <v>CHRONO_2SHOP</v>
      </c>
      <c r="W1127">
        <f t="shared" si="112"/>
        <v>3.15</v>
      </c>
      <c r="Y1127" s="118">
        <f t="shared" si="110"/>
        <v>3.15</v>
      </c>
      <c r="Z1127" s="118" t="str">
        <f t="shared" si="113"/>
        <v>OK</v>
      </c>
    </row>
    <row r="1128" spans="1:26" x14ac:dyDescent="0.2">
      <c r="A1128" s="9">
        <f t="shared" si="108"/>
        <v>3.6042828498251636</v>
      </c>
      <c r="B1128" s="9">
        <f t="shared" si="109"/>
        <v>3.1499999999999995</v>
      </c>
      <c r="C1128" s="9">
        <f t="shared" si="111"/>
        <v>3.07</v>
      </c>
      <c r="D1128" s="8">
        <v>6235</v>
      </c>
      <c r="E1128" t="s">
        <v>3597</v>
      </c>
      <c r="F1128" t="s">
        <v>189</v>
      </c>
      <c r="G1128" t="s">
        <v>25</v>
      </c>
      <c r="H1128" t="s">
        <v>28</v>
      </c>
      <c r="O1128">
        <v>3.07</v>
      </c>
      <c r="S1128">
        <f>_xlfn.XLOOKUP(E1128,'Facture Chronopost'!L:L,'Facture Chronopost'!AA:AA,"")</f>
        <v>0.08</v>
      </c>
      <c r="T1128" t="str">
        <f>IF(COUNTIF('Bibliothèque transporteurs'!C:C,F1128)=0,"inconnu",_xlfn.XLOOKUP(F1128,'Bibliothèque transporteurs'!C:C,'Bibliothèque transporteurs'!A:A))</f>
        <v>5Y</v>
      </c>
      <c r="U1128" t="str">
        <f>IF(OR(F1128="6C",F1128="6B"),_xlfn.XLOOKUP(E1128,'Facture Chronopost'!L:L,'Facture Chronopost'!X:X),IF(OR(F1128=17,F1128=44),F1128&amp;"_"&amp;H1128,IF(COUNTIF('Bibliothèque transporteurs'!C:C,F1128)=0,"inconnu",_xlfn.XLOOKUP(F1128,'Bibliothèque transporteurs'!C:C,'Bibliothèque transporteurs'!B:B))))</f>
        <v>5Y</v>
      </c>
      <c r="V1128" t="str">
        <f>IF(COUNTIF('Bibliothèque transporteurs'!C:C,F1128)=0,"inconnu",_xlfn.XLOOKUP(F1128,'Bibliothèque transporteurs'!C:C,'Bibliothèque transporteurs'!E:E))</f>
        <v>CHRONO_2SHOP</v>
      </c>
      <c r="W1128">
        <f t="shared" si="112"/>
        <v>3.15</v>
      </c>
      <c r="Y1128" s="118">
        <f t="shared" si="110"/>
        <v>3.15</v>
      </c>
      <c r="Z1128" s="118" t="str">
        <f t="shared" si="113"/>
        <v>OK</v>
      </c>
    </row>
    <row r="1129" spans="1:26" x14ac:dyDescent="0.2">
      <c r="A1129" s="9">
        <f t="shared" si="108"/>
        <v>3.6042828498251636</v>
      </c>
      <c r="B1129" s="9">
        <f t="shared" si="109"/>
        <v>3.1499999999999995</v>
      </c>
      <c r="C1129" s="9">
        <f t="shared" si="111"/>
        <v>3.07</v>
      </c>
      <c r="D1129" s="8">
        <v>6235</v>
      </c>
      <c r="E1129" t="s">
        <v>3560</v>
      </c>
      <c r="F1129" t="s">
        <v>189</v>
      </c>
      <c r="G1129" t="s">
        <v>25</v>
      </c>
      <c r="H1129" t="s">
        <v>28</v>
      </c>
      <c r="O1129">
        <v>3.07</v>
      </c>
      <c r="S1129">
        <f>_xlfn.XLOOKUP(E1129,'Facture Chronopost'!L:L,'Facture Chronopost'!AA:AA,"")</f>
        <v>0.08</v>
      </c>
      <c r="T1129" t="str">
        <f>IF(COUNTIF('Bibliothèque transporteurs'!C:C,F1129)=0,"inconnu",_xlfn.XLOOKUP(F1129,'Bibliothèque transporteurs'!C:C,'Bibliothèque transporteurs'!A:A))</f>
        <v>5Y</v>
      </c>
      <c r="U1129" t="str">
        <f>IF(OR(F1129="6C",F1129="6B"),_xlfn.XLOOKUP(E1129,'Facture Chronopost'!L:L,'Facture Chronopost'!X:X),IF(OR(F1129=17,F1129=44),F1129&amp;"_"&amp;H1129,IF(COUNTIF('Bibliothèque transporteurs'!C:C,F1129)=0,"inconnu",_xlfn.XLOOKUP(F1129,'Bibliothèque transporteurs'!C:C,'Bibliothèque transporteurs'!B:B))))</f>
        <v>5Y</v>
      </c>
      <c r="V1129" t="str">
        <f>IF(COUNTIF('Bibliothèque transporteurs'!C:C,F1129)=0,"inconnu",_xlfn.XLOOKUP(F1129,'Bibliothèque transporteurs'!C:C,'Bibliothèque transporteurs'!E:E))</f>
        <v>CHRONO_2SHOP</v>
      </c>
      <c r="W1129">
        <f t="shared" si="112"/>
        <v>3.15</v>
      </c>
      <c r="Y1129" s="118">
        <f t="shared" si="110"/>
        <v>3.15</v>
      </c>
      <c r="Z1129" s="118" t="str">
        <f t="shared" si="113"/>
        <v>OK</v>
      </c>
    </row>
    <row r="1130" spans="1:26" x14ac:dyDescent="0.2">
      <c r="A1130" s="9">
        <f t="shared" si="108"/>
        <v>3.7216861999823352</v>
      </c>
      <c r="B1130" s="9">
        <f t="shared" si="109"/>
        <v>3.25</v>
      </c>
      <c r="C1130" s="9">
        <f t="shared" si="111"/>
        <v>3.17</v>
      </c>
      <c r="D1130" s="8">
        <v>6235</v>
      </c>
      <c r="E1130" t="s">
        <v>3557</v>
      </c>
      <c r="F1130" t="s">
        <v>189</v>
      </c>
      <c r="G1130" t="s">
        <v>25</v>
      </c>
      <c r="H1130" t="s">
        <v>28</v>
      </c>
      <c r="O1130">
        <v>3.17</v>
      </c>
      <c r="S1130">
        <f>_xlfn.XLOOKUP(E1130,'Facture Chronopost'!L:L,'Facture Chronopost'!AA:AA,"")</f>
        <v>0.08</v>
      </c>
      <c r="T1130" t="str">
        <f>IF(COUNTIF('Bibliothèque transporteurs'!C:C,F1130)=0,"inconnu",_xlfn.XLOOKUP(F1130,'Bibliothèque transporteurs'!C:C,'Bibliothèque transporteurs'!A:A))</f>
        <v>5Y</v>
      </c>
      <c r="U1130" t="str">
        <f>IF(OR(F1130="6C",F1130="6B"),_xlfn.XLOOKUP(E1130,'Facture Chronopost'!L:L,'Facture Chronopost'!X:X),IF(OR(F1130=17,F1130=44),F1130&amp;"_"&amp;H1130,IF(COUNTIF('Bibliothèque transporteurs'!C:C,F1130)=0,"inconnu",_xlfn.XLOOKUP(F1130,'Bibliothèque transporteurs'!C:C,'Bibliothèque transporteurs'!B:B))))</f>
        <v>5Y</v>
      </c>
      <c r="V1130" t="str">
        <f>IF(COUNTIF('Bibliothèque transporteurs'!C:C,F1130)=0,"inconnu",_xlfn.XLOOKUP(F1130,'Bibliothèque transporteurs'!C:C,'Bibliothèque transporteurs'!E:E))</f>
        <v>CHRONO_2SHOP</v>
      </c>
      <c r="W1130">
        <f t="shared" si="112"/>
        <v>3.25</v>
      </c>
      <c r="Y1130" s="118">
        <f t="shared" si="110"/>
        <v>3.25</v>
      </c>
      <c r="Z1130" s="118" t="str">
        <f t="shared" si="113"/>
        <v>OK</v>
      </c>
    </row>
    <row r="1131" spans="1:26" x14ac:dyDescent="0.2">
      <c r="A1131" s="9">
        <f t="shared" si="108"/>
        <v>3.6042828498251636</v>
      </c>
      <c r="B1131" s="9">
        <f t="shared" si="109"/>
        <v>3.1499999999999995</v>
      </c>
      <c r="C1131" s="9">
        <f t="shared" si="111"/>
        <v>3.07</v>
      </c>
      <c r="D1131" s="8">
        <v>6235</v>
      </c>
      <c r="E1131" t="s">
        <v>3570</v>
      </c>
      <c r="F1131" t="s">
        <v>189</v>
      </c>
      <c r="G1131" t="s">
        <v>25</v>
      </c>
      <c r="H1131" t="s">
        <v>28</v>
      </c>
      <c r="O1131">
        <v>3.07</v>
      </c>
      <c r="S1131">
        <f>_xlfn.XLOOKUP(E1131,'Facture Chronopost'!L:L,'Facture Chronopost'!AA:AA,"")</f>
        <v>0.08</v>
      </c>
      <c r="T1131" t="str">
        <f>IF(COUNTIF('Bibliothèque transporteurs'!C:C,F1131)=0,"inconnu",_xlfn.XLOOKUP(F1131,'Bibliothèque transporteurs'!C:C,'Bibliothèque transporteurs'!A:A))</f>
        <v>5Y</v>
      </c>
      <c r="U1131" t="str">
        <f>IF(OR(F1131="6C",F1131="6B"),_xlfn.XLOOKUP(E1131,'Facture Chronopost'!L:L,'Facture Chronopost'!X:X),IF(OR(F1131=17,F1131=44),F1131&amp;"_"&amp;H1131,IF(COUNTIF('Bibliothèque transporteurs'!C:C,F1131)=0,"inconnu",_xlfn.XLOOKUP(F1131,'Bibliothèque transporteurs'!C:C,'Bibliothèque transporteurs'!B:B))))</f>
        <v>5Y</v>
      </c>
      <c r="V1131" t="str">
        <f>IF(COUNTIF('Bibliothèque transporteurs'!C:C,F1131)=0,"inconnu",_xlfn.XLOOKUP(F1131,'Bibliothèque transporteurs'!C:C,'Bibliothèque transporteurs'!E:E))</f>
        <v>CHRONO_2SHOP</v>
      </c>
      <c r="W1131">
        <f t="shared" si="112"/>
        <v>3.15</v>
      </c>
      <c r="Y1131" s="118">
        <f t="shared" si="110"/>
        <v>3.15</v>
      </c>
      <c r="Z1131" s="118" t="str">
        <f t="shared" si="113"/>
        <v>OK</v>
      </c>
    </row>
    <row r="1132" spans="1:26" x14ac:dyDescent="0.2">
      <c r="A1132" s="9">
        <f t="shared" si="108"/>
        <v>3.6042828498251636</v>
      </c>
      <c r="B1132" s="9">
        <f t="shared" si="109"/>
        <v>3.1499999999999995</v>
      </c>
      <c r="C1132" s="9">
        <f t="shared" si="111"/>
        <v>3.07</v>
      </c>
      <c r="D1132" s="8">
        <v>6235</v>
      </c>
      <c r="E1132" t="s">
        <v>3604</v>
      </c>
      <c r="F1132" t="s">
        <v>189</v>
      </c>
      <c r="G1132" t="s">
        <v>25</v>
      </c>
      <c r="H1132" t="s">
        <v>28</v>
      </c>
      <c r="O1132">
        <v>3.07</v>
      </c>
      <c r="S1132">
        <f>_xlfn.XLOOKUP(E1132,'Facture Chronopost'!L:L,'Facture Chronopost'!AA:AA,"")</f>
        <v>0.08</v>
      </c>
      <c r="T1132" t="str">
        <f>IF(COUNTIF('Bibliothèque transporteurs'!C:C,F1132)=0,"inconnu",_xlfn.XLOOKUP(F1132,'Bibliothèque transporteurs'!C:C,'Bibliothèque transporteurs'!A:A))</f>
        <v>5Y</v>
      </c>
      <c r="U1132" t="str">
        <f>IF(OR(F1132="6C",F1132="6B"),_xlfn.XLOOKUP(E1132,'Facture Chronopost'!L:L,'Facture Chronopost'!X:X),IF(OR(F1132=17,F1132=44),F1132&amp;"_"&amp;H1132,IF(COUNTIF('Bibliothèque transporteurs'!C:C,F1132)=0,"inconnu",_xlfn.XLOOKUP(F1132,'Bibliothèque transporteurs'!C:C,'Bibliothèque transporteurs'!B:B))))</f>
        <v>5Y</v>
      </c>
      <c r="V1132" t="str">
        <f>IF(COUNTIF('Bibliothèque transporteurs'!C:C,F1132)=0,"inconnu",_xlfn.XLOOKUP(F1132,'Bibliothèque transporteurs'!C:C,'Bibliothèque transporteurs'!E:E))</f>
        <v>CHRONO_2SHOP</v>
      </c>
      <c r="W1132">
        <f t="shared" si="112"/>
        <v>3.15</v>
      </c>
      <c r="Y1132" s="118">
        <f t="shared" si="110"/>
        <v>3.15</v>
      </c>
      <c r="Z1132" s="118" t="str">
        <f t="shared" si="113"/>
        <v>OK</v>
      </c>
    </row>
    <row r="1133" spans="1:26" x14ac:dyDescent="0.2">
      <c r="A1133" s="9">
        <f t="shared" si="108"/>
        <v>3.6042828498251636</v>
      </c>
      <c r="B1133" s="9">
        <f t="shared" si="109"/>
        <v>3.1499999999999995</v>
      </c>
      <c r="C1133" s="9">
        <f t="shared" si="111"/>
        <v>3.07</v>
      </c>
      <c r="D1133" s="8">
        <v>6235</v>
      </c>
      <c r="E1133" t="s">
        <v>3610</v>
      </c>
      <c r="F1133" t="s">
        <v>189</v>
      </c>
      <c r="G1133" t="s">
        <v>25</v>
      </c>
      <c r="H1133" t="s">
        <v>28</v>
      </c>
      <c r="O1133">
        <v>3.07</v>
      </c>
      <c r="S1133">
        <f>_xlfn.XLOOKUP(E1133,'Facture Chronopost'!L:L,'Facture Chronopost'!AA:AA,"")</f>
        <v>0.08</v>
      </c>
      <c r="T1133" t="str">
        <f>IF(COUNTIF('Bibliothèque transporteurs'!C:C,F1133)=0,"inconnu",_xlfn.XLOOKUP(F1133,'Bibliothèque transporteurs'!C:C,'Bibliothèque transporteurs'!A:A))</f>
        <v>5Y</v>
      </c>
      <c r="U1133" t="str">
        <f>IF(OR(F1133="6C",F1133="6B"),_xlfn.XLOOKUP(E1133,'Facture Chronopost'!L:L,'Facture Chronopost'!X:X),IF(OR(F1133=17,F1133=44),F1133&amp;"_"&amp;H1133,IF(COUNTIF('Bibliothèque transporteurs'!C:C,F1133)=0,"inconnu",_xlfn.XLOOKUP(F1133,'Bibliothèque transporteurs'!C:C,'Bibliothèque transporteurs'!B:B))))</f>
        <v>5Y</v>
      </c>
      <c r="V1133" t="str">
        <f>IF(COUNTIF('Bibliothèque transporteurs'!C:C,F1133)=0,"inconnu",_xlfn.XLOOKUP(F1133,'Bibliothèque transporteurs'!C:C,'Bibliothèque transporteurs'!E:E))</f>
        <v>CHRONO_2SHOP</v>
      </c>
      <c r="W1133">
        <f t="shared" si="112"/>
        <v>3.15</v>
      </c>
      <c r="Y1133" s="118">
        <f t="shared" si="110"/>
        <v>3.15</v>
      </c>
      <c r="Z1133" s="118" t="str">
        <f t="shared" si="113"/>
        <v>OK</v>
      </c>
    </row>
    <row r="1134" spans="1:26" x14ac:dyDescent="0.2">
      <c r="A1134" s="9">
        <f t="shared" si="108"/>
        <v>3.6042828498251636</v>
      </c>
      <c r="B1134" s="9">
        <f t="shared" si="109"/>
        <v>3.1499999999999995</v>
      </c>
      <c r="C1134" s="9">
        <f t="shared" si="111"/>
        <v>3.07</v>
      </c>
      <c r="D1134" s="8">
        <v>6235</v>
      </c>
      <c r="E1134" t="s">
        <v>3565</v>
      </c>
      <c r="F1134" t="s">
        <v>189</v>
      </c>
      <c r="G1134" t="s">
        <v>25</v>
      </c>
      <c r="H1134" t="s">
        <v>212</v>
      </c>
      <c r="O1134">
        <v>3.07</v>
      </c>
      <c r="S1134">
        <f>_xlfn.XLOOKUP(E1134,'Facture Chronopost'!L:L,'Facture Chronopost'!AA:AA,"")</f>
        <v>0.08</v>
      </c>
      <c r="T1134" t="str">
        <f>IF(COUNTIF('Bibliothèque transporteurs'!C:C,F1134)=0,"inconnu",_xlfn.XLOOKUP(F1134,'Bibliothèque transporteurs'!C:C,'Bibliothèque transporteurs'!A:A))</f>
        <v>5Y</v>
      </c>
      <c r="U1134" t="str">
        <f>IF(OR(F1134="6C",F1134="6B"),_xlfn.XLOOKUP(E1134,'Facture Chronopost'!L:L,'Facture Chronopost'!X:X),IF(OR(F1134=17,F1134=44),F1134&amp;"_"&amp;H1134,IF(COUNTIF('Bibliothèque transporteurs'!C:C,F1134)=0,"inconnu",_xlfn.XLOOKUP(F1134,'Bibliothèque transporteurs'!C:C,'Bibliothèque transporteurs'!B:B))))</f>
        <v>5Y</v>
      </c>
      <c r="V1134" t="str">
        <f>IF(COUNTIF('Bibliothèque transporteurs'!C:C,F1134)=0,"inconnu",_xlfn.XLOOKUP(F1134,'Bibliothèque transporteurs'!C:C,'Bibliothèque transporteurs'!E:E))</f>
        <v>CHRONO_2SHOP</v>
      </c>
      <c r="W1134">
        <f t="shared" si="112"/>
        <v>3.15</v>
      </c>
      <c r="Y1134" s="118">
        <f t="shared" si="110"/>
        <v>3.15</v>
      </c>
      <c r="Z1134" s="118" t="str">
        <f t="shared" si="113"/>
        <v>OK</v>
      </c>
    </row>
    <row r="1135" spans="1:26" x14ac:dyDescent="0.2">
      <c r="A1135" s="9">
        <f t="shared" si="108"/>
        <v>3.6042828498251636</v>
      </c>
      <c r="B1135" s="9">
        <f t="shared" si="109"/>
        <v>3.1499999999999995</v>
      </c>
      <c r="C1135" s="9">
        <f t="shared" si="111"/>
        <v>3.07</v>
      </c>
      <c r="D1135" s="8">
        <v>6235</v>
      </c>
      <c r="E1135" t="s">
        <v>3591</v>
      </c>
      <c r="F1135" t="s">
        <v>189</v>
      </c>
      <c r="G1135" t="s">
        <v>25</v>
      </c>
      <c r="H1135" t="s">
        <v>28</v>
      </c>
      <c r="O1135">
        <v>3.07</v>
      </c>
      <c r="S1135">
        <f>_xlfn.XLOOKUP(E1135,'Facture Chronopost'!L:L,'Facture Chronopost'!AA:AA,"")</f>
        <v>0.08</v>
      </c>
      <c r="T1135" t="str">
        <f>IF(COUNTIF('Bibliothèque transporteurs'!C:C,F1135)=0,"inconnu",_xlfn.XLOOKUP(F1135,'Bibliothèque transporteurs'!C:C,'Bibliothèque transporteurs'!A:A))</f>
        <v>5Y</v>
      </c>
      <c r="U1135" t="str">
        <f>IF(OR(F1135="6C",F1135="6B"),_xlfn.XLOOKUP(E1135,'Facture Chronopost'!L:L,'Facture Chronopost'!X:X),IF(OR(F1135=17,F1135=44),F1135&amp;"_"&amp;H1135,IF(COUNTIF('Bibliothèque transporteurs'!C:C,F1135)=0,"inconnu",_xlfn.XLOOKUP(F1135,'Bibliothèque transporteurs'!C:C,'Bibliothèque transporteurs'!B:B))))</f>
        <v>5Y</v>
      </c>
      <c r="V1135" t="str">
        <f>IF(COUNTIF('Bibliothèque transporteurs'!C:C,F1135)=0,"inconnu",_xlfn.XLOOKUP(F1135,'Bibliothèque transporteurs'!C:C,'Bibliothèque transporteurs'!E:E))</f>
        <v>CHRONO_2SHOP</v>
      </c>
      <c r="W1135">
        <f t="shared" si="112"/>
        <v>3.15</v>
      </c>
      <c r="Y1135" s="118">
        <f t="shared" si="110"/>
        <v>3.15</v>
      </c>
      <c r="Z1135" s="118" t="str">
        <f t="shared" si="113"/>
        <v>OK</v>
      </c>
    </row>
    <row r="1136" spans="1:26" x14ac:dyDescent="0.2">
      <c r="A1136" s="9">
        <f t="shared" si="108"/>
        <v>5.9523498529685934</v>
      </c>
      <c r="B1136" s="9">
        <f t="shared" si="109"/>
        <v>5.15</v>
      </c>
      <c r="C1136" s="9">
        <f t="shared" si="111"/>
        <v>5.07</v>
      </c>
      <c r="D1136" s="8">
        <v>6235</v>
      </c>
      <c r="E1136" t="s">
        <v>3568</v>
      </c>
      <c r="F1136" t="s">
        <v>189</v>
      </c>
      <c r="G1136" t="s">
        <v>25</v>
      </c>
      <c r="H1136" t="s">
        <v>28</v>
      </c>
      <c r="O1136">
        <v>5.07</v>
      </c>
      <c r="S1136">
        <f>_xlfn.XLOOKUP(E1136,'Facture Chronopost'!L:L,'Facture Chronopost'!AA:AA,"")</f>
        <v>0.08</v>
      </c>
      <c r="T1136" t="str">
        <f>IF(COUNTIF('Bibliothèque transporteurs'!C:C,F1136)=0,"inconnu",_xlfn.XLOOKUP(F1136,'Bibliothèque transporteurs'!C:C,'Bibliothèque transporteurs'!A:A))</f>
        <v>5Y</v>
      </c>
      <c r="U1136" t="str">
        <f>IF(OR(F1136="6C",F1136="6B"),_xlfn.XLOOKUP(E1136,'Facture Chronopost'!L:L,'Facture Chronopost'!X:X),IF(OR(F1136=17,F1136=44),F1136&amp;"_"&amp;H1136,IF(COUNTIF('Bibliothèque transporteurs'!C:C,F1136)=0,"inconnu",_xlfn.XLOOKUP(F1136,'Bibliothèque transporteurs'!C:C,'Bibliothèque transporteurs'!B:B))))</f>
        <v>5Y</v>
      </c>
      <c r="V1136" t="str">
        <f>IF(COUNTIF('Bibliothèque transporteurs'!C:C,F1136)=0,"inconnu",_xlfn.XLOOKUP(F1136,'Bibliothèque transporteurs'!C:C,'Bibliothèque transporteurs'!E:E))</f>
        <v>CHRONO_2SHOP</v>
      </c>
      <c r="W1136">
        <f t="shared" si="112"/>
        <v>5.15</v>
      </c>
      <c r="Y1136" s="118">
        <f t="shared" si="110"/>
        <v>5.15</v>
      </c>
      <c r="Z1136" s="118" t="str">
        <f t="shared" si="113"/>
        <v>OK</v>
      </c>
    </row>
    <row r="1137" spans="1:26" x14ac:dyDescent="0.2">
      <c r="A1137" s="9">
        <f t="shared" si="108"/>
        <v>6.0697532031257646</v>
      </c>
      <c r="B1137" s="9">
        <f t="shared" si="109"/>
        <v>5.25</v>
      </c>
      <c r="C1137" s="9">
        <f t="shared" si="111"/>
        <v>5.17</v>
      </c>
      <c r="D1137" s="8">
        <v>6235</v>
      </c>
      <c r="E1137" t="s">
        <v>3582</v>
      </c>
      <c r="F1137" t="s">
        <v>189</v>
      </c>
      <c r="G1137" t="s">
        <v>25</v>
      </c>
      <c r="H1137" t="s">
        <v>28</v>
      </c>
      <c r="O1137">
        <v>5.17</v>
      </c>
      <c r="S1137">
        <f>_xlfn.XLOOKUP(E1137,'Facture Chronopost'!L:L,'Facture Chronopost'!AA:AA,"")</f>
        <v>0.08</v>
      </c>
      <c r="T1137" t="str">
        <f>IF(COUNTIF('Bibliothèque transporteurs'!C:C,F1137)=0,"inconnu",_xlfn.XLOOKUP(F1137,'Bibliothèque transporteurs'!C:C,'Bibliothèque transporteurs'!A:A))</f>
        <v>5Y</v>
      </c>
      <c r="U1137" t="str">
        <f>IF(OR(F1137="6C",F1137="6B"),_xlfn.XLOOKUP(E1137,'Facture Chronopost'!L:L,'Facture Chronopost'!X:X),IF(OR(F1137=17,F1137=44),F1137&amp;"_"&amp;H1137,IF(COUNTIF('Bibliothèque transporteurs'!C:C,F1137)=0,"inconnu",_xlfn.XLOOKUP(F1137,'Bibliothèque transporteurs'!C:C,'Bibliothèque transporteurs'!B:B))))</f>
        <v>5Y</v>
      </c>
      <c r="V1137" t="str">
        <f>IF(COUNTIF('Bibliothèque transporteurs'!C:C,F1137)=0,"inconnu",_xlfn.XLOOKUP(F1137,'Bibliothèque transporteurs'!C:C,'Bibliothèque transporteurs'!E:E))</f>
        <v>CHRONO_2SHOP</v>
      </c>
      <c r="W1137">
        <f t="shared" si="112"/>
        <v>5.25</v>
      </c>
      <c r="Y1137" s="118">
        <f t="shared" si="110"/>
        <v>5.25</v>
      </c>
      <c r="Z1137" s="118" t="str">
        <f t="shared" si="113"/>
        <v>OK</v>
      </c>
    </row>
    <row r="1138" spans="1:26" x14ac:dyDescent="0.2">
      <c r="A1138" s="9">
        <f t="shared" si="108"/>
        <v>3.6042828498251636</v>
      </c>
      <c r="B1138" s="9">
        <f t="shared" si="109"/>
        <v>3.1499999999999995</v>
      </c>
      <c r="C1138" s="9">
        <f t="shared" si="111"/>
        <v>3.07</v>
      </c>
      <c r="D1138" s="8">
        <v>6235</v>
      </c>
      <c r="E1138" t="s">
        <v>3563</v>
      </c>
      <c r="F1138" t="s">
        <v>189</v>
      </c>
      <c r="G1138" t="s">
        <v>25</v>
      </c>
      <c r="H1138" t="s">
        <v>28</v>
      </c>
      <c r="O1138">
        <v>3.07</v>
      </c>
      <c r="S1138">
        <f>_xlfn.XLOOKUP(E1138,'Facture Chronopost'!L:L,'Facture Chronopost'!AA:AA,"")</f>
        <v>0.08</v>
      </c>
      <c r="T1138" t="str">
        <f>IF(COUNTIF('Bibliothèque transporteurs'!C:C,F1138)=0,"inconnu",_xlfn.XLOOKUP(F1138,'Bibliothèque transporteurs'!C:C,'Bibliothèque transporteurs'!A:A))</f>
        <v>5Y</v>
      </c>
      <c r="U1138" t="str">
        <f>IF(OR(F1138="6C",F1138="6B"),_xlfn.XLOOKUP(E1138,'Facture Chronopost'!L:L,'Facture Chronopost'!X:X),IF(OR(F1138=17,F1138=44),F1138&amp;"_"&amp;H1138,IF(COUNTIF('Bibliothèque transporteurs'!C:C,F1138)=0,"inconnu",_xlfn.XLOOKUP(F1138,'Bibliothèque transporteurs'!C:C,'Bibliothèque transporteurs'!B:B))))</f>
        <v>5Y</v>
      </c>
      <c r="V1138" t="str">
        <f>IF(COUNTIF('Bibliothèque transporteurs'!C:C,F1138)=0,"inconnu",_xlfn.XLOOKUP(F1138,'Bibliothèque transporteurs'!C:C,'Bibliothèque transporteurs'!E:E))</f>
        <v>CHRONO_2SHOP</v>
      </c>
      <c r="W1138">
        <f t="shared" si="112"/>
        <v>3.15</v>
      </c>
      <c r="Y1138" s="118">
        <f t="shared" si="110"/>
        <v>3.15</v>
      </c>
      <c r="Z1138" s="118" t="str">
        <f t="shared" si="113"/>
        <v>OK</v>
      </c>
    </row>
    <row r="1139" spans="1:26" x14ac:dyDescent="0.2">
      <c r="A1139" s="9">
        <f t="shared" si="108"/>
        <v>3.6042828498251636</v>
      </c>
      <c r="B1139" s="9">
        <f t="shared" si="109"/>
        <v>3.1499999999999995</v>
      </c>
      <c r="C1139" s="9">
        <f t="shared" si="111"/>
        <v>3.07</v>
      </c>
      <c r="D1139" s="8">
        <v>6235</v>
      </c>
      <c r="E1139" t="s">
        <v>3572</v>
      </c>
      <c r="F1139" t="s">
        <v>189</v>
      </c>
      <c r="G1139" t="s">
        <v>25</v>
      </c>
      <c r="H1139" t="s">
        <v>28</v>
      </c>
      <c r="O1139">
        <v>3.07</v>
      </c>
      <c r="S1139">
        <f>_xlfn.XLOOKUP(E1139,'Facture Chronopost'!L:L,'Facture Chronopost'!AA:AA,"")</f>
        <v>0.08</v>
      </c>
      <c r="T1139" t="str">
        <f>IF(COUNTIF('Bibliothèque transporteurs'!C:C,F1139)=0,"inconnu",_xlfn.XLOOKUP(F1139,'Bibliothèque transporteurs'!C:C,'Bibliothèque transporteurs'!A:A))</f>
        <v>5Y</v>
      </c>
      <c r="U1139" t="str">
        <f>IF(OR(F1139="6C",F1139="6B"),_xlfn.XLOOKUP(E1139,'Facture Chronopost'!L:L,'Facture Chronopost'!X:X),IF(OR(F1139=17,F1139=44),F1139&amp;"_"&amp;H1139,IF(COUNTIF('Bibliothèque transporteurs'!C:C,F1139)=0,"inconnu",_xlfn.XLOOKUP(F1139,'Bibliothèque transporteurs'!C:C,'Bibliothèque transporteurs'!B:B))))</f>
        <v>5Y</v>
      </c>
      <c r="V1139" t="str">
        <f>IF(COUNTIF('Bibliothèque transporteurs'!C:C,F1139)=0,"inconnu",_xlfn.XLOOKUP(F1139,'Bibliothèque transporteurs'!C:C,'Bibliothèque transporteurs'!E:E))</f>
        <v>CHRONO_2SHOP</v>
      </c>
      <c r="W1139">
        <f t="shared" si="112"/>
        <v>3.15</v>
      </c>
      <c r="Y1139" s="118">
        <f t="shared" si="110"/>
        <v>3.15</v>
      </c>
      <c r="Z1139" s="118" t="str">
        <f t="shared" si="113"/>
        <v>OK</v>
      </c>
    </row>
    <row r="1140" spans="1:26" x14ac:dyDescent="0.2">
      <c r="A1140" s="9">
        <f t="shared" si="108"/>
        <v>3.6042828498251636</v>
      </c>
      <c r="B1140" s="9">
        <f t="shared" si="109"/>
        <v>3.1499999999999995</v>
      </c>
      <c r="C1140" s="9">
        <f t="shared" si="111"/>
        <v>3.07</v>
      </c>
      <c r="D1140" s="8">
        <v>6235</v>
      </c>
      <c r="E1140" t="s">
        <v>3580</v>
      </c>
      <c r="F1140" t="s">
        <v>189</v>
      </c>
      <c r="G1140" t="s">
        <v>25</v>
      </c>
      <c r="H1140" t="s">
        <v>28</v>
      </c>
      <c r="O1140">
        <v>3.07</v>
      </c>
      <c r="S1140">
        <f>_xlfn.XLOOKUP(E1140,'Facture Chronopost'!L:L,'Facture Chronopost'!AA:AA,"")</f>
        <v>0.08</v>
      </c>
      <c r="T1140" t="str">
        <f>IF(COUNTIF('Bibliothèque transporteurs'!C:C,F1140)=0,"inconnu",_xlfn.XLOOKUP(F1140,'Bibliothèque transporteurs'!C:C,'Bibliothèque transporteurs'!A:A))</f>
        <v>5Y</v>
      </c>
      <c r="U1140" t="str">
        <f>IF(OR(F1140="6C",F1140="6B"),_xlfn.XLOOKUP(E1140,'Facture Chronopost'!L:L,'Facture Chronopost'!X:X),IF(OR(F1140=17,F1140=44),F1140&amp;"_"&amp;H1140,IF(COUNTIF('Bibliothèque transporteurs'!C:C,F1140)=0,"inconnu",_xlfn.XLOOKUP(F1140,'Bibliothèque transporteurs'!C:C,'Bibliothèque transporteurs'!B:B))))</f>
        <v>5Y</v>
      </c>
      <c r="V1140" t="str">
        <f>IF(COUNTIF('Bibliothèque transporteurs'!C:C,F1140)=0,"inconnu",_xlfn.XLOOKUP(F1140,'Bibliothèque transporteurs'!C:C,'Bibliothèque transporteurs'!E:E))</f>
        <v>CHRONO_2SHOP</v>
      </c>
      <c r="W1140">
        <f t="shared" si="112"/>
        <v>3.15</v>
      </c>
      <c r="Y1140" s="118">
        <f t="shared" si="110"/>
        <v>3.15</v>
      </c>
      <c r="Z1140" s="118" t="str">
        <f t="shared" si="113"/>
        <v>OK</v>
      </c>
    </row>
    <row r="1141" spans="1:26" x14ac:dyDescent="0.2">
      <c r="A1141" s="9">
        <f t="shared" si="108"/>
        <v>3.6042828498251636</v>
      </c>
      <c r="B1141" s="9">
        <f t="shared" si="109"/>
        <v>3.1499999999999995</v>
      </c>
      <c r="C1141" s="9">
        <f t="shared" si="111"/>
        <v>3.07</v>
      </c>
      <c r="D1141" s="8">
        <v>6235</v>
      </c>
      <c r="E1141" t="s">
        <v>3586</v>
      </c>
      <c r="F1141" t="s">
        <v>189</v>
      </c>
      <c r="G1141" t="s">
        <v>25</v>
      </c>
      <c r="H1141" t="s">
        <v>28</v>
      </c>
      <c r="O1141">
        <v>3.07</v>
      </c>
      <c r="S1141">
        <f>_xlfn.XLOOKUP(E1141,'Facture Chronopost'!L:L,'Facture Chronopost'!AA:AA,"")</f>
        <v>0.08</v>
      </c>
      <c r="T1141" t="str">
        <f>IF(COUNTIF('Bibliothèque transporteurs'!C:C,F1141)=0,"inconnu",_xlfn.XLOOKUP(F1141,'Bibliothèque transporteurs'!C:C,'Bibliothèque transporteurs'!A:A))</f>
        <v>5Y</v>
      </c>
      <c r="U1141" t="str">
        <f>IF(OR(F1141="6C",F1141="6B"),_xlfn.XLOOKUP(E1141,'Facture Chronopost'!L:L,'Facture Chronopost'!X:X),IF(OR(F1141=17,F1141=44),F1141&amp;"_"&amp;H1141,IF(COUNTIF('Bibliothèque transporteurs'!C:C,F1141)=0,"inconnu",_xlfn.XLOOKUP(F1141,'Bibliothèque transporteurs'!C:C,'Bibliothèque transporteurs'!B:B))))</f>
        <v>5Y</v>
      </c>
      <c r="V1141" t="str">
        <f>IF(COUNTIF('Bibliothèque transporteurs'!C:C,F1141)=0,"inconnu",_xlfn.XLOOKUP(F1141,'Bibliothèque transporteurs'!C:C,'Bibliothèque transporteurs'!E:E))</f>
        <v>CHRONO_2SHOP</v>
      </c>
      <c r="W1141">
        <f t="shared" si="112"/>
        <v>3.15</v>
      </c>
      <c r="Y1141" s="118">
        <f t="shared" si="110"/>
        <v>3.15</v>
      </c>
      <c r="Z1141" s="118" t="str">
        <f t="shared" si="113"/>
        <v>OK</v>
      </c>
    </row>
    <row r="1142" spans="1:26" x14ac:dyDescent="0.2">
      <c r="A1142" s="9">
        <f t="shared" si="108"/>
        <v>3.6042828498251636</v>
      </c>
      <c r="B1142" s="9">
        <f t="shared" si="109"/>
        <v>3.1499999999999995</v>
      </c>
      <c r="C1142" s="9">
        <f t="shared" si="111"/>
        <v>3.07</v>
      </c>
      <c r="D1142" s="8">
        <v>6235</v>
      </c>
      <c r="E1142" t="s">
        <v>3599</v>
      </c>
      <c r="F1142" t="s">
        <v>189</v>
      </c>
      <c r="G1142" t="s">
        <v>25</v>
      </c>
      <c r="H1142" t="s">
        <v>28</v>
      </c>
      <c r="O1142">
        <v>3.07</v>
      </c>
      <c r="S1142">
        <f>_xlfn.XLOOKUP(E1142,'Facture Chronopost'!L:L,'Facture Chronopost'!AA:AA,"")</f>
        <v>0.08</v>
      </c>
      <c r="T1142" t="str">
        <f>IF(COUNTIF('Bibliothèque transporteurs'!C:C,F1142)=0,"inconnu",_xlfn.XLOOKUP(F1142,'Bibliothèque transporteurs'!C:C,'Bibliothèque transporteurs'!A:A))</f>
        <v>5Y</v>
      </c>
      <c r="U1142" t="str">
        <f>IF(OR(F1142="6C",F1142="6B"),_xlfn.XLOOKUP(E1142,'Facture Chronopost'!L:L,'Facture Chronopost'!X:X),IF(OR(F1142=17,F1142=44),F1142&amp;"_"&amp;H1142,IF(COUNTIF('Bibliothèque transporteurs'!C:C,F1142)=0,"inconnu",_xlfn.XLOOKUP(F1142,'Bibliothèque transporteurs'!C:C,'Bibliothèque transporteurs'!B:B))))</f>
        <v>5Y</v>
      </c>
      <c r="V1142" t="str">
        <f>IF(COUNTIF('Bibliothèque transporteurs'!C:C,F1142)=0,"inconnu",_xlfn.XLOOKUP(F1142,'Bibliothèque transporteurs'!C:C,'Bibliothèque transporteurs'!E:E))</f>
        <v>CHRONO_2SHOP</v>
      </c>
      <c r="W1142">
        <f t="shared" si="112"/>
        <v>3.15</v>
      </c>
      <c r="Y1142" s="118">
        <f t="shared" si="110"/>
        <v>3.15</v>
      </c>
      <c r="Z1142" s="118" t="str">
        <f t="shared" si="113"/>
        <v>OK</v>
      </c>
    </row>
    <row r="1143" spans="1:26" x14ac:dyDescent="0.2">
      <c r="A1143" s="9">
        <f t="shared" si="108"/>
        <v>3.6042828498251636</v>
      </c>
      <c r="B1143" s="9">
        <f t="shared" si="109"/>
        <v>3.1499999999999995</v>
      </c>
      <c r="C1143" s="9">
        <f t="shared" si="111"/>
        <v>3.07</v>
      </c>
      <c r="D1143" s="8">
        <v>6235</v>
      </c>
      <c r="E1143" t="s">
        <v>3555</v>
      </c>
      <c r="F1143" t="s">
        <v>189</v>
      </c>
      <c r="G1143" t="s">
        <v>25</v>
      </c>
      <c r="H1143" t="s">
        <v>28</v>
      </c>
      <c r="O1143">
        <v>3.07</v>
      </c>
      <c r="S1143">
        <f>_xlfn.XLOOKUP(E1143,'Facture Chronopost'!L:L,'Facture Chronopost'!AA:AA,"")</f>
        <v>0.08</v>
      </c>
      <c r="T1143" t="str">
        <f>IF(COUNTIF('Bibliothèque transporteurs'!C:C,F1143)=0,"inconnu",_xlfn.XLOOKUP(F1143,'Bibliothèque transporteurs'!C:C,'Bibliothèque transporteurs'!A:A))</f>
        <v>5Y</v>
      </c>
      <c r="U1143" t="str">
        <f>IF(OR(F1143="6C",F1143="6B"),_xlfn.XLOOKUP(E1143,'Facture Chronopost'!L:L,'Facture Chronopost'!X:X),IF(OR(F1143=17,F1143=44),F1143&amp;"_"&amp;H1143,IF(COUNTIF('Bibliothèque transporteurs'!C:C,F1143)=0,"inconnu",_xlfn.XLOOKUP(F1143,'Bibliothèque transporteurs'!C:C,'Bibliothèque transporteurs'!B:B))))</f>
        <v>5Y</v>
      </c>
      <c r="V1143" t="str">
        <f>IF(COUNTIF('Bibliothèque transporteurs'!C:C,F1143)=0,"inconnu",_xlfn.XLOOKUP(F1143,'Bibliothèque transporteurs'!C:C,'Bibliothèque transporteurs'!E:E))</f>
        <v>CHRONO_2SHOP</v>
      </c>
      <c r="W1143">
        <f t="shared" si="112"/>
        <v>3.15</v>
      </c>
      <c r="Y1143" s="118">
        <f t="shared" si="110"/>
        <v>3.15</v>
      </c>
      <c r="Z1143" s="118" t="str">
        <f t="shared" si="113"/>
        <v>OK</v>
      </c>
    </row>
    <row r="1144" spans="1:26" x14ac:dyDescent="0.2">
      <c r="A1144" s="9">
        <f t="shared" si="108"/>
        <v>3.7216861999823352</v>
      </c>
      <c r="B1144" s="9">
        <f t="shared" si="109"/>
        <v>3.25</v>
      </c>
      <c r="C1144" s="9">
        <f t="shared" si="111"/>
        <v>3.17</v>
      </c>
      <c r="D1144" s="8">
        <v>6235</v>
      </c>
      <c r="E1144" t="s">
        <v>3588</v>
      </c>
      <c r="F1144" t="s">
        <v>189</v>
      </c>
      <c r="G1144" t="s">
        <v>25</v>
      </c>
      <c r="H1144" t="s">
        <v>28</v>
      </c>
      <c r="O1144">
        <v>3.17</v>
      </c>
      <c r="S1144">
        <f>_xlfn.XLOOKUP(E1144,'Facture Chronopost'!L:L,'Facture Chronopost'!AA:AA,"")</f>
        <v>0.08</v>
      </c>
      <c r="T1144" t="str">
        <f>IF(COUNTIF('Bibliothèque transporteurs'!C:C,F1144)=0,"inconnu",_xlfn.XLOOKUP(F1144,'Bibliothèque transporteurs'!C:C,'Bibliothèque transporteurs'!A:A))</f>
        <v>5Y</v>
      </c>
      <c r="U1144" t="str">
        <f>IF(OR(F1144="6C",F1144="6B"),_xlfn.XLOOKUP(E1144,'Facture Chronopost'!L:L,'Facture Chronopost'!X:X),IF(OR(F1144=17,F1144=44),F1144&amp;"_"&amp;H1144,IF(COUNTIF('Bibliothèque transporteurs'!C:C,F1144)=0,"inconnu",_xlfn.XLOOKUP(F1144,'Bibliothèque transporteurs'!C:C,'Bibliothèque transporteurs'!B:B))))</f>
        <v>5Y</v>
      </c>
      <c r="V1144" t="str">
        <f>IF(COUNTIF('Bibliothèque transporteurs'!C:C,F1144)=0,"inconnu",_xlfn.XLOOKUP(F1144,'Bibliothèque transporteurs'!C:C,'Bibliothèque transporteurs'!E:E))</f>
        <v>CHRONO_2SHOP</v>
      </c>
      <c r="W1144">
        <f t="shared" si="112"/>
        <v>3.25</v>
      </c>
      <c r="Y1144" s="118">
        <f t="shared" si="110"/>
        <v>3.25</v>
      </c>
      <c r="Z1144" s="118" t="str">
        <f t="shared" si="113"/>
        <v>OK</v>
      </c>
    </row>
    <row r="1145" spans="1:26" x14ac:dyDescent="0.2">
      <c r="A1145" s="9">
        <f t="shared" si="108"/>
        <v>3.6042828498251636</v>
      </c>
      <c r="B1145" s="9">
        <f t="shared" si="109"/>
        <v>3.1499999999999995</v>
      </c>
      <c r="C1145" s="9">
        <f t="shared" si="111"/>
        <v>3.07</v>
      </c>
      <c r="D1145" s="8">
        <v>6235</v>
      </c>
      <c r="E1145" t="s">
        <v>3607</v>
      </c>
      <c r="F1145" t="s">
        <v>189</v>
      </c>
      <c r="G1145" t="s">
        <v>25</v>
      </c>
      <c r="H1145" t="s">
        <v>28</v>
      </c>
      <c r="O1145">
        <v>3.07</v>
      </c>
      <c r="S1145">
        <f>_xlfn.XLOOKUP(E1145,'Facture Chronopost'!L:L,'Facture Chronopost'!AA:AA,"")</f>
        <v>0.08</v>
      </c>
      <c r="T1145" t="str">
        <f>IF(COUNTIF('Bibliothèque transporteurs'!C:C,F1145)=0,"inconnu",_xlfn.XLOOKUP(F1145,'Bibliothèque transporteurs'!C:C,'Bibliothèque transporteurs'!A:A))</f>
        <v>5Y</v>
      </c>
      <c r="U1145" t="str">
        <f>IF(OR(F1145="6C",F1145="6B"),_xlfn.XLOOKUP(E1145,'Facture Chronopost'!L:L,'Facture Chronopost'!X:X),IF(OR(F1145=17,F1145=44),F1145&amp;"_"&amp;H1145,IF(COUNTIF('Bibliothèque transporteurs'!C:C,F1145)=0,"inconnu",_xlfn.XLOOKUP(F1145,'Bibliothèque transporteurs'!C:C,'Bibliothèque transporteurs'!B:B))))</f>
        <v>5Y</v>
      </c>
      <c r="V1145" t="str">
        <f>IF(COUNTIF('Bibliothèque transporteurs'!C:C,F1145)=0,"inconnu",_xlfn.XLOOKUP(F1145,'Bibliothèque transporteurs'!C:C,'Bibliothèque transporteurs'!E:E))</f>
        <v>CHRONO_2SHOP</v>
      </c>
      <c r="W1145">
        <f t="shared" si="112"/>
        <v>3.15</v>
      </c>
      <c r="Y1145" s="118">
        <f t="shared" si="110"/>
        <v>3.15</v>
      </c>
      <c r="Z1145" s="118" t="str">
        <f t="shared" si="113"/>
        <v>OK</v>
      </c>
    </row>
    <row r="1146" spans="1:26" x14ac:dyDescent="0.2">
      <c r="A1146" s="9">
        <f t="shared" si="108"/>
        <v>3.6042828498251636</v>
      </c>
      <c r="B1146" s="9">
        <f t="shared" si="109"/>
        <v>3.1499999999999995</v>
      </c>
      <c r="C1146" s="9">
        <f t="shared" si="111"/>
        <v>3.07</v>
      </c>
      <c r="D1146" s="8">
        <v>6235</v>
      </c>
      <c r="E1146" t="s">
        <v>3613</v>
      </c>
      <c r="F1146" t="s">
        <v>189</v>
      </c>
      <c r="G1146" t="s">
        <v>25</v>
      </c>
      <c r="H1146" t="s">
        <v>28</v>
      </c>
      <c r="O1146">
        <v>3.07</v>
      </c>
      <c r="S1146">
        <f>_xlfn.XLOOKUP(E1146,'Facture Chronopost'!L:L,'Facture Chronopost'!AA:AA,"")</f>
        <v>0.08</v>
      </c>
      <c r="T1146" t="str">
        <f>IF(COUNTIF('Bibliothèque transporteurs'!C:C,F1146)=0,"inconnu",_xlfn.XLOOKUP(F1146,'Bibliothèque transporteurs'!C:C,'Bibliothèque transporteurs'!A:A))</f>
        <v>5Y</v>
      </c>
      <c r="U1146" t="str">
        <f>IF(OR(F1146="6C",F1146="6B"),_xlfn.XLOOKUP(E1146,'Facture Chronopost'!L:L,'Facture Chronopost'!X:X),IF(OR(F1146=17,F1146=44),F1146&amp;"_"&amp;H1146,IF(COUNTIF('Bibliothèque transporteurs'!C:C,F1146)=0,"inconnu",_xlfn.XLOOKUP(F1146,'Bibliothèque transporteurs'!C:C,'Bibliothèque transporteurs'!B:B))))</f>
        <v>5Y</v>
      </c>
      <c r="V1146" t="str">
        <f>IF(COUNTIF('Bibliothèque transporteurs'!C:C,F1146)=0,"inconnu",_xlfn.XLOOKUP(F1146,'Bibliothèque transporteurs'!C:C,'Bibliothèque transporteurs'!E:E))</f>
        <v>CHRONO_2SHOP</v>
      </c>
      <c r="W1146">
        <f t="shared" si="112"/>
        <v>3.15</v>
      </c>
      <c r="Y1146" s="118">
        <f t="shared" si="110"/>
        <v>3.15</v>
      </c>
      <c r="Z1146" s="118" t="str">
        <f t="shared" si="113"/>
        <v>OK</v>
      </c>
    </row>
    <row r="1147" spans="1:26" x14ac:dyDescent="0.2">
      <c r="A1147" s="9">
        <f t="shared" si="108"/>
        <v>3.6042828498251636</v>
      </c>
      <c r="B1147" s="9">
        <f t="shared" si="109"/>
        <v>3.1499999999999995</v>
      </c>
      <c r="C1147" s="9">
        <f t="shared" si="111"/>
        <v>3.07</v>
      </c>
      <c r="D1147" s="8">
        <v>6235</v>
      </c>
      <c r="E1147" t="s">
        <v>3577</v>
      </c>
      <c r="F1147" t="s">
        <v>189</v>
      </c>
      <c r="G1147" t="s">
        <v>25</v>
      </c>
      <c r="H1147" t="s">
        <v>28</v>
      </c>
      <c r="O1147">
        <v>3.07</v>
      </c>
      <c r="S1147">
        <f>_xlfn.XLOOKUP(E1147,'Facture Chronopost'!L:L,'Facture Chronopost'!AA:AA,"")</f>
        <v>0.08</v>
      </c>
      <c r="T1147" t="str">
        <f>IF(COUNTIF('Bibliothèque transporteurs'!C:C,F1147)=0,"inconnu",_xlfn.XLOOKUP(F1147,'Bibliothèque transporteurs'!C:C,'Bibliothèque transporteurs'!A:A))</f>
        <v>5Y</v>
      </c>
      <c r="U1147" t="str">
        <f>IF(OR(F1147="6C",F1147="6B"),_xlfn.XLOOKUP(E1147,'Facture Chronopost'!L:L,'Facture Chronopost'!X:X),IF(OR(F1147=17,F1147=44),F1147&amp;"_"&amp;H1147,IF(COUNTIF('Bibliothèque transporteurs'!C:C,F1147)=0,"inconnu",_xlfn.XLOOKUP(F1147,'Bibliothèque transporteurs'!C:C,'Bibliothèque transporteurs'!B:B))))</f>
        <v>5Y</v>
      </c>
      <c r="V1147" t="str">
        <f>IF(COUNTIF('Bibliothèque transporteurs'!C:C,F1147)=0,"inconnu",_xlfn.XLOOKUP(F1147,'Bibliothèque transporteurs'!C:C,'Bibliothèque transporteurs'!E:E))</f>
        <v>CHRONO_2SHOP</v>
      </c>
      <c r="W1147">
        <f t="shared" si="112"/>
        <v>3.15</v>
      </c>
      <c r="Y1147" s="118">
        <f t="shared" si="110"/>
        <v>3.15</v>
      </c>
      <c r="Z1147" s="118" t="str">
        <f t="shared" si="113"/>
        <v>OK</v>
      </c>
    </row>
    <row r="1148" spans="1:26" x14ac:dyDescent="0.2">
      <c r="A1148" s="9">
        <f t="shared" si="108"/>
        <v>3.6042828498251636</v>
      </c>
      <c r="B1148" s="9">
        <f t="shared" si="109"/>
        <v>3.1499999999999995</v>
      </c>
      <c r="C1148" s="9">
        <f t="shared" si="111"/>
        <v>3.07</v>
      </c>
      <c r="D1148" s="8">
        <v>6235</v>
      </c>
      <c r="E1148" t="s">
        <v>3676</v>
      </c>
      <c r="F1148" t="s">
        <v>189</v>
      </c>
      <c r="G1148" t="s">
        <v>25</v>
      </c>
      <c r="H1148" t="s">
        <v>28</v>
      </c>
      <c r="O1148">
        <v>3.07</v>
      </c>
      <c r="S1148">
        <f>_xlfn.XLOOKUP(E1148,'Facture Chronopost'!L:L,'Facture Chronopost'!AA:AA,"")</f>
        <v>0.08</v>
      </c>
      <c r="T1148" t="str">
        <f>IF(COUNTIF('Bibliothèque transporteurs'!C:C,F1148)=0,"inconnu",_xlfn.XLOOKUP(F1148,'Bibliothèque transporteurs'!C:C,'Bibliothèque transporteurs'!A:A))</f>
        <v>5Y</v>
      </c>
      <c r="U1148" t="str">
        <f>IF(OR(F1148="6C",F1148="6B"),_xlfn.XLOOKUP(E1148,'Facture Chronopost'!L:L,'Facture Chronopost'!X:X),IF(OR(F1148=17,F1148=44),F1148&amp;"_"&amp;H1148,IF(COUNTIF('Bibliothèque transporteurs'!C:C,F1148)=0,"inconnu",_xlfn.XLOOKUP(F1148,'Bibliothèque transporteurs'!C:C,'Bibliothèque transporteurs'!B:B))))</f>
        <v>5Y</v>
      </c>
      <c r="V1148" t="str">
        <f>IF(COUNTIF('Bibliothèque transporteurs'!C:C,F1148)=0,"inconnu",_xlfn.XLOOKUP(F1148,'Bibliothèque transporteurs'!C:C,'Bibliothèque transporteurs'!E:E))</f>
        <v>CHRONO_2SHOP</v>
      </c>
      <c r="W1148">
        <f t="shared" si="112"/>
        <v>3.15</v>
      </c>
      <c r="Y1148" s="118">
        <f t="shared" si="110"/>
        <v>3.15</v>
      </c>
      <c r="Z1148" s="118" t="str">
        <f t="shared" si="113"/>
        <v>OK</v>
      </c>
    </row>
    <row r="1149" spans="1:26" x14ac:dyDescent="0.2">
      <c r="A1149" s="9">
        <f t="shared" si="108"/>
        <v>3.6042828498251636</v>
      </c>
      <c r="B1149" s="9">
        <f t="shared" si="109"/>
        <v>3.1499999999999995</v>
      </c>
      <c r="C1149" s="9">
        <f t="shared" si="111"/>
        <v>3.07</v>
      </c>
      <c r="D1149" s="8">
        <v>6235</v>
      </c>
      <c r="E1149" t="s">
        <v>3646</v>
      </c>
      <c r="F1149" t="s">
        <v>189</v>
      </c>
      <c r="G1149" t="s">
        <v>25</v>
      </c>
      <c r="H1149" t="s">
        <v>28</v>
      </c>
      <c r="O1149">
        <v>3.07</v>
      </c>
      <c r="S1149">
        <f>_xlfn.XLOOKUP(E1149,'Facture Chronopost'!L:L,'Facture Chronopost'!AA:AA,"")</f>
        <v>0.08</v>
      </c>
      <c r="T1149" t="str">
        <f>IF(COUNTIF('Bibliothèque transporteurs'!C:C,F1149)=0,"inconnu",_xlfn.XLOOKUP(F1149,'Bibliothèque transporteurs'!C:C,'Bibliothèque transporteurs'!A:A))</f>
        <v>5Y</v>
      </c>
      <c r="U1149" t="str">
        <f>IF(OR(F1149="6C",F1149="6B"),_xlfn.XLOOKUP(E1149,'Facture Chronopost'!L:L,'Facture Chronopost'!X:X),IF(OR(F1149=17,F1149=44),F1149&amp;"_"&amp;H1149,IF(COUNTIF('Bibliothèque transporteurs'!C:C,F1149)=0,"inconnu",_xlfn.XLOOKUP(F1149,'Bibliothèque transporteurs'!C:C,'Bibliothèque transporteurs'!B:B))))</f>
        <v>5Y</v>
      </c>
      <c r="V1149" t="str">
        <f>IF(COUNTIF('Bibliothèque transporteurs'!C:C,F1149)=0,"inconnu",_xlfn.XLOOKUP(F1149,'Bibliothèque transporteurs'!C:C,'Bibliothèque transporteurs'!E:E))</f>
        <v>CHRONO_2SHOP</v>
      </c>
      <c r="W1149">
        <f t="shared" si="112"/>
        <v>3.15</v>
      </c>
      <c r="Y1149" s="118">
        <f t="shared" si="110"/>
        <v>3.15</v>
      </c>
      <c r="Z1149" s="118" t="str">
        <f t="shared" si="113"/>
        <v>OK</v>
      </c>
    </row>
    <row r="1150" spans="1:26" x14ac:dyDescent="0.2">
      <c r="A1150" s="9">
        <f t="shared" si="108"/>
        <v>3.6042828498251636</v>
      </c>
      <c r="B1150" s="9">
        <f t="shared" si="109"/>
        <v>3.1499999999999995</v>
      </c>
      <c r="C1150" s="9">
        <f t="shared" si="111"/>
        <v>3.07</v>
      </c>
      <c r="D1150" s="8">
        <v>6235</v>
      </c>
      <c r="E1150" t="s">
        <v>3693</v>
      </c>
      <c r="F1150" t="s">
        <v>189</v>
      </c>
      <c r="G1150" t="s">
        <v>25</v>
      </c>
      <c r="H1150" t="s">
        <v>28</v>
      </c>
      <c r="O1150">
        <v>3.07</v>
      </c>
      <c r="S1150">
        <f>_xlfn.XLOOKUP(E1150,'Facture Chronopost'!L:L,'Facture Chronopost'!AA:AA,"")</f>
        <v>0.08</v>
      </c>
      <c r="T1150" t="str">
        <f>IF(COUNTIF('Bibliothèque transporteurs'!C:C,F1150)=0,"inconnu",_xlfn.XLOOKUP(F1150,'Bibliothèque transporteurs'!C:C,'Bibliothèque transporteurs'!A:A))</f>
        <v>5Y</v>
      </c>
      <c r="U1150" t="str">
        <f>IF(OR(F1150="6C",F1150="6B"),_xlfn.XLOOKUP(E1150,'Facture Chronopost'!L:L,'Facture Chronopost'!X:X),IF(OR(F1150=17,F1150=44),F1150&amp;"_"&amp;H1150,IF(COUNTIF('Bibliothèque transporteurs'!C:C,F1150)=0,"inconnu",_xlfn.XLOOKUP(F1150,'Bibliothèque transporteurs'!C:C,'Bibliothèque transporteurs'!B:B))))</f>
        <v>5Y</v>
      </c>
      <c r="V1150" t="str">
        <f>IF(COUNTIF('Bibliothèque transporteurs'!C:C,F1150)=0,"inconnu",_xlfn.XLOOKUP(F1150,'Bibliothèque transporteurs'!C:C,'Bibliothèque transporteurs'!E:E))</f>
        <v>CHRONO_2SHOP</v>
      </c>
      <c r="W1150">
        <f t="shared" si="112"/>
        <v>3.15</v>
      </c>
      <c r="Y1150" s="118">
        <f t="shared" si="110"/>
        <v>3.15</v>
      </c>
      <c r="Z1150" s="118" t="str">
        <f t="shared" si="113"/>
        <v>OK</v>
      </c>
    </row>
    <row r="1151" spans="1:26" x14ac:dyDescent="0.2">
      <c r="A1151" s="9">
        <f t="shared" si="108"/>
        <v>3.6042828498251636</v>
      </c>
      <c r="B1151" s="9">
        <f t="shared" si="109"/>
        <v>3.1499999999999995</v>
      </c>
      <c r="C1151" s="9">
        <f t="shared" si="111"/>
        <v>3.07</v>
      </c>
      <c r="D1151" s="8">
        <v>6235</v>
      </c>
      <c r="E1151" t="s">
        <v>3628</v>
      </c>
      <c r="F1151" t="s">
        <v>189</v>
      </c>
      <c r="G1151" t="s">
        <v>25</v>
      </c>
      <c r="H1151" t="s">
        <v>28</v>
      </c>
      <c r="O1151">
        <v>3.07</v>
      </c>
      <c r="S1151">
        <f>_xlfn.XLOOKUP(E1151,'Facture Chronopost'!L:L,'Facture Chronopost'!AA:AA,"")</f>
        <v>0.08</v>
      </c>
      <c r="T1151" t="str">
        <f>IF(COUNTIF('Bibliothèque transporteurs'!C:C,F1151)=0,"inconnu",_xlfn.XLOOKUP(F1151,'Bibliothèque transporteurs'!C:C,'Bibliothèque transporteurs'!A:A))</f>
        <v>5Y</v>
      </c>
      <c r="U1151" t="str">
        <f>IF(OR(F1151="6C",F1151="6B"),_xlfn.XLOOKUP(E1151,'Facture Chronopost'!L:L,'Facture Chronopost'!X:X),IF(OR(F1151=17,F1151=44),F1151&amp;"_"&amp;H1151,IF(COUNTIF('Bibliothèque transporteurs'!C:C,F1151)=0,"inconnu",_xlfn.XLOOKUP(F1151,'Bibliothèque transporteurs'!C:C,'Bibliothèque transporteurs'!B:B))))</f>
        <v>5Y</v>
      </c>
      <c r="V1151" t="str">
        <f>IF(COUNTIF('Bibliothèque transporteurs'!C:C,F1151)=0,"inconnu",_xlfn.XLOOKUP(F1151,'Bibliothèque transporteurs'!C:C,'Bibliothèque transporteurs'!E:E))</f>
        <v>CHRONO_2SHOP</v>
      </c>
      <c r="W1151">
        <f t="shared" si="112"/>
        <v>3.15</v>
      </c>
      <c r="Y1151" s="118">
        <f t="shared" si="110"/>
        <v>3.15</v>
      </c>
      <c r="Z1151" s="118" t="str">
        <f t="shared" si="113"/>
        <v>OK</v>
      </c>
    </row>
    <row r="1152" spans="1:26" x14ac:dyDescent="0.2">
      <c r="A1152" s="9">
        <f t="shared" si="108"/>
        <v>3.6042828498251636</v>
      </c>
      <c r="B1152" s="9">
        <f t="shared" si="109"/>
        <v>3.1499999999999995</v>
      </c>
      <c r="C1152" s="9">
        <f t="shared" si="111"/>
        <v>3.07</v>
      </c>
      <c r="D1152" s="8">
        <v>6235</v>
      </c>
      <c r="E1152" t="s">
        <v>3669</v>
      </c>
      <c r="F1152" t="s">
        <v>189</v>
      </c>
      <c r="G1152" t="s">
        <v>25</v>
      </c>
      <c r="H1152" t="s">
        <v>28</v>
      </c>
      <c r="O1152">
        <v>3.07</v>
      </c>
      <c r="S1152">
        <f>_xlfn.XLOOKUP(E1152,'Facture Chronopost'!L:L,'Facture Chronopost'!AA:AA,"")</f>
        <v>0.08</v>
      </c>
      <c r="T1152" t="str">
        <f>IF(COUNTIF('Bibliothèque transporteurs'!C:C,F1152)=0,"inconnu",_xlfn.XLOOKUP(F1152,'Bibliothèque transporteurs'!C:C,'Bibliothèque transporteurs'!A:A))</f>
        <v>5Y</v>
      </c>
      <c r="U1152" t="str">
        <f>IF(OR(F1152="6C",F1152="6B"),_xlfn.XLOOKUP(E1152,'Facture Chronopost'!L:L,'Facture Chronopost'!X:X),IF(OR(F1152=17,F1152=44),F1152&amp;"_"&amp;H1152,IF(COUNTIF('Bibliothèque transporteurs'!C:C,F1152)=0,"inconnu",_xlfn.XLOOKUP(F1152,'Bibliothèque transporteurs'!C:C,'Bibliothèque transporteurs'!B:B))))</f>
        <v>5Y</v>
      </c>
      <c r="V1152" t="str">
        <f>IF(COUNTIF('Bibliothèque transporteurs'!C:C,F1152)=0,"inconnu",_xlfn.XLOOKUP(F1152,'Bibliothèque transporteurs'!C:C,'Bibliothèque transporteurs'!E:E))</f>
        <v>CHRONO_2SHOP</v>
      </c>
      <c r="W1152">
        <f t="shared" si="112"/>
        <v>3.15</v>
      </c>
      <c r="Y1152" s="118">
        <f t="shared" si="110"/>
        <v>3.15</v>
      </c>
      <c r="Z1152" s="118" t="str">
        <f t="shared" si="113"/>
        <v>OK</v>
      </c>
    </row>
    <row r="1153" spans="1:26" x14ac:dyDescent="0.2">
      <c r="A1153" s="9">
        <f t="shared" si="108"/>
        <v>3.6042828498251636</v>
      </c>
      <c r="B1153" s="9">
        <f t="shared" si="109"/>
        <v>3.1499999999999995</v>
      </c>
      <c r="C1153" s="9">
        <f t="shared" si="111"/>
        <v>3.07</v>
      </c>
      <c r="D1153" s="8">
        <v>6235</v>
      </c>
      <c r="E1153" t="s">
        <v>3622</v>
      </c>
      <c r="F1153" t="s">
        <v>189</v>
      </c>
      <c r="G1153" t="s">
        <v>25</v>
      </c>
      <c r="H1153" t="s">
        <v>28</v>
      </c>
      <c r="O1153">
        <v>3.07</v>
      </c>
      <c r="S1153">
        <f>_xlfn.XLOOKUP(E1153,'Facture Chronopost'!L:L,'Facture Chronopost'!AA:AA,"")</f>
        <v>0.08</v>
      </c>
      <c r="T1153" t="str">
        <f>IF(COUNTIF('Bibliothèque transporteurs'!C:C,F1153)=0,"inconnu",_xlfn.XLOOKUP(F1153,'Bibliothèque transporteurs'!C:C,'Bibliothèque transporteurs'!A:A))</f>
        <v>5Y</v>
      </c>
      <c r="U1153" t="str">
        <f>IF(OR(F1153="6C",F1153="6B"),_xlfn.XLOOKUP(E1153,'Facture Chronopost'!L:L,'Facture Chronopost'!X:X),IF(OR(F1153=17,F1153=44),F1153&amp;"_"&amp;H1153,IF(COUNTIF('Bibliothèque transporteurs'!C:C,F1153)=0,"inconnu",_xlfn.XLOOKUP(F1153,'Bibliothèque transporteurs'!C:C,'Bibliothèque transporteurs'!B:B))))</f>
        <v>5Y</v>
      </c>
      <c r="V1153" t="str">
        <f>IF(COUNTIF('Bibliothèque transporteurs'!C:C,F1153)=0,"inconnu",_xlfn.XLOOKUP(F1153,'Bibliothèque transporteurs'!C:C,'Bibliothèque transporteurs'!E:E))</f>
        <v>CHRONO_2SHOP</v>
      </c>
      <c r="W1153">
        <f t="shared" si="112"/>
        <v>3.15</v>
      </c>
      <c r="Y1153" s="118">
        <f t="shared" si="110"/>
        <v>3.15</v>
      </c>
      <c r="Z1153" s="118" t="str">
        <f t="shared" si="113"/>
        <v>OK</v>
      </c>
    </row>
    <row r="1154" spans="1:26" x14ac:dyDescent="0.2">
      <c r="A1154" s="9">
        <f t="shared" si="108"/>
        <v>3.6042828498251636</v>
      </c>
      <c r="B1154" s="9">
        <f t="shared" si="109"/>
        <v>3.1499999999999995</v>
      </c>
      <c r="C1154" s="9">
        <f t="shared" si="111"/>
        <v>3.07</v>
      </c>
      <c r="D1154" s="8">
        <v>6235</v>
      </c>
      <c r="E1154" t="s">
        <v>3643</v>
      </c>
      <c r="F1154" t="s">
        <v>189</v>
      </c>
      <c r="G1154" t="s">
        <v>25</v>
      </c>
      <c r="H1154" t="s">
        <v>28</v>
      </c>
      <c r="O1154">
        <v>3.07</v>
      </c>
      <c r="S1154">
        <f>_xlfn.XLOOKUP(E1154,'Facture Chronopost'!L:L,'Facture Chronopost'!AA:AA,"")</f>
        <v>0.08</v>
      </c>
      <c r="T1154" t="str">
        <f>IF(COUNTIF('Bibliothèque transporteurs'!C:C,F1154)=0,"inconnu",_xlfn.XLOOKUP(F1154,'Bibliothèque transporteurs'!C:C,'Bibliothèque transporteurs'!A:A))</f>
        <v>5Y</v>
      </c>
      <c r="U1154" t="str">
        <f>IF(OR(F1154="6C",F1154="6B"),_xlfn.XLOOKUP(E1154,'Facture Chronopost'!L:L,'Facture Chronopost'!X:X),IF(OR(F1154=17,F1154=44),F1154&amp;"_"&amp;H1154,IF(COUNTIF('Bibliothèque transporteurs'!C:C,F1154)=0,"inconnu",_xlfn.XLOOKUP(F1154,'Bibliothèque transporteurs'!C:C,'Bibliothèque transporteurs'!B:B))))</f>
        <v>5Y</v>
      </c>
      <c r="V1154" t="str">
        <f>IF(COUNTIF('Bibliothèque transporteurs'!C:C,F1154)=0,"inconnu",_xlfn.XLOOKUP(F1154,'Bibliothèque transporteurs'!C:C,'Bibliothèque transporteurs'!E:E))</f>
        <v>CHRONO_2SHOP</v>
      </c>
      <c r="W1154">
        <f t="shared" si="112"/>
        <v>3.15</v>
      </c>
      <c r="Y1154" s="118">
        <f t="shared" si="110"/>
        <v>3.15</v>
      </c>
      <c r="Z1154" s="118" t="str">
        <f t="shared" si="113"/>
        <v>OK</v>
      </c>
    </row>
    <row r="1155" spans="1:26" x14ac:dyDescent="0.2">
      <c r="A1155" s="9">
        <f t="shared" si="108"/>
        <v>3.6042828498251636</v>
      </c>
      <c r="B1155" s="9">
        <f t="shared" si="109"/>
        <v>3.1499999999999995</v>
      </c>
      <c r="C1155" s="9">
        <f t="shared" si="111"/>
        <v>3.07</v>
      </c>
      <c r="D1155" s="8">
        <v>6235</v>
      </c>
      <c r="E1155" t="s">
        <v>3667</v>
      </c>
      <c r="F1155" t="s">
        <v>189</v>
      </c>
      <c r="G1155" t="s">
        <v>25</v>
      </c>
      <c r="H1155" t="s">
        <v>28</v>
      </c>
      <c r="O1155">
        <v>3.07</v>
      </c>
      <c r="S1155">
        <f>_xlfn.XLOOKUP(E1155,'Facture Chronopost'!L:L,'Facture Chronopost'!AA:AA,"")</f>
        <v>0.08</v>
      </c>
      <c r="T1155" t="str">
        <f>IF(COUNTIF('Bibliothèque transporteurs'!C:C,F1155)=0,"inconnu",_xlfn.XLOOKUP(F1155,'Bibliothèque transporteurs'!C:C,'Bibliothèque transporteurs'!A:A))</f>
        <v>5Y</v>
      </c>
      <c r="U1155" t="str">
        <f>IF(OR(F1155="6C",F1155="6B"),_xlfn.XLOOKUP(E1155,'Facture Chronopost'!L:L,'Facture Chronopost'!X:X),IF(OR(F1155=17,F1155=44),F1155&amp;"_"&amp;H1155,IF(COUNTIF('Bibliothèque transporteurs'!C:C,F1155)=0,"inconnu",_xlfn.XLOOKUP(F1155,'Bibliothèque transporteurs'!C:C,'Bibliothèque transporteurs'!B:B))))</f>
        <v>5Y</v>
      </c>
      <c r="V1155" t="str">
        <f>IF(COUNTIF('Bibliothèque transporteurs'!C:C,F1155)=0,"inconnu",_xlfn.XLOOKUP(F1155,'Bibliothèque transporteurs'!C:C,'Bibliothèque transporteurs'!E:E))</f>
        <v>CHRONO_2SHOP</v>
      </c>
      <c r="W1155">
        <f t="shared" si="112"/>
        <v>3.15</v>
      </c>
      <c r="Y1155" s="118">
        <f t="shared" si="110"/>
        <v>3.15</v>
      </c>
      <c r="Z1155" s="118" t="str">
        <f t="shared" si="113"/>
        <v>OK</v>
      </c>
    </row>
    <row r="1156" spans="1:26" x14ac:dyDescent="0.2">
      <c r="A1156" s="9">
        <f t="shared" si="108"/>
        <v>3.7216861999823352</v>
      </c>
      <c r="B1156" s="9">
        <f t="shared" si="109"/>
        <v>3.25</v>
      </c>
      <c r="C1156" s="9">
        <f t="shared" si="111"/>
        <v>3.17</v>
      </c>
      <c r="D1156" s="8">
        <v>6235</v>
      </c>
      <c r="E1156" t="s">
        <v>3681</v>
      </c>
      <c r="F1156" t="s">
        <v>189</v>
      </c>
      <c r="G1156" t="s">
        <v>25</v>
      </c>
      <c r="H1156" t="s">
        <v>28</v>
      </c>
      <c r="O1156">
        <v>3.17</v>
      </c>
      <c r="S1156">
        <f>_xlfn.XLOOKUP(E1156,'Facture Chronopost'!L:L,'Facture Chronopost'!AA:AA,"")</f>
        <v>0.08</v>
      </c>
      <c r="T1156" t="str">
        <f>IF(COUNTIF('Bibliothèque transporteurs'!C:C,F1156)=0,"inconnu",_xlfn.XLOOKUP(F1156,'Bibliothèque transporteurs'!C:C,'Bibliothèque transporteurs'!A:A))</f>
        <v>5Y</v>
      </c>
      <c r="U1156" t="str">
        <f>IF(OR(F1156="6C",F1156="6B"),_xlfn.XLOOKUP(E1156,'Facture Chronopost'!L:L,'Facture Chronopost'!X:X),IF(OR(F1156=17,F1156=44),F1156&amp;"_"&amp;H1156,IF(COUNTIF('Bibliothèque transporteurs'!C:C,F1156)=0,"inconnu",_xlfn.XLOOKUP(F1156,'Bibliothèque transporteurs'!C:C,'Bibliothèque transporteurs'!B:B))))</f>
        <v>5Y</v>
      </c>
      <c r="V1156" t="str">
        <f>IF(COUNTIF('Bibliothèque transporteurs'!C:C,F1156)=0,"inconnu",_xlfn.XLOOKUP(F1156,'Bibliothèque transporteurs'!C:C,'Bibliothèque transporteurs'!E:E))</f>
        <v>CHRONO_2SHOP</v>
      </c>
      <c r="W1156">
        <f t="shared" si="112"/>
        <v>3.25</v>
      </c>
      <c r="Y1156" s="118">
        <f t="shared" si="110"/>
        <v>3.25</v>
      </c>
      <c r="Z1156" s="118" t="str">
        <f t="shared" si="113"/>
        <v>OK</v>
      </c>
    </row>
    <row r="1157" spans="1:26" x14ac:dyDescent="0.2">
      <c r="A1157" s="9">
        <f t="shared" si="108"/>
        <v>3.6042828498251636</v>
      </c>
      <c r="B1157" s="9">
        <f t="shared" si="109"/>
        <v>3.1499999999999995</v>
      </c>
      <c r="C1157" s="9">
        <f t="shared" si="111"/>
        <v>3.07</v>
      </c>
      <c r="D1157" s="8">
        <v>6235</v>
      </c>
      <c r="E1157" t="s">
        <v>3648</v>
      </c>
      <c r="F1157" t="s">
        <v>189</v>
      </c>
      <c r="G1157" t="s">
        <v>25</v>
      </c>
      <c r="H1157" t="s">
        <v>28</v>
      </c>
      <c r="O1157">
        <v>3.07</v>
      </c>
      <c r="S1157">
        <f>_xlfn.XLOOKUP(E1157,'Facture Chronopost'!L:L,'Facture Chronopost'!AA:AA,"")</f>
        <v>0.08</v>
      </c>
      <c r="T1157" t="str">
        <f>IF(COUNTIF('Bibliothèque transporteurs'!C:C,F1157)=0,"inconnu",_xlfn.XLOOKUP(F1157,'Bibliothèque transporteurs'!C:C,'Bibliothèque transporteurs'!A:A))</f>
        <v>5Y</v>
      </c>
      <c r="U1157" t="str">
        <f>IF(OR(F1157="6C",F1157="6B"),_xlfn.XLOOKUP(E1157,'Facture Chronopost'!L:L,'Facture Chronopost'!X:X),IF(OR(F1157=17,F1157=44),F1157&amp;"_"&amp;H1157,IF(COUNTIF('Bibliothèque transporteurs'!C:C,F1157)=0,"inconnu",_xlfn.XLOOKUP(F1157,'Bibliothèque transporteurs'!C:C,'Bibliothèque transporteurs'!B:B))))</f>
        <v>5Y</v>
      </c>
      <c r="V1157" t="str">
        <f>IF(COUNTIF('Bibliothèque transporteurs'!C:C,F1157)=0,"inconnu",_xlfn.XLOOKUP(F1157,'Bibliothèque transporteurs'!C:C,'Bibliothèque transporteurs'!E:E))</f>
        <v>CHRONO_2SHOP</v>
      </c>
      <c r="W1157">
        <f t="shared" si="112"/>
        <v>3.15</v>
      </c>
      <c r="Y1157" s="118">
        <f t="shared" si="110"/>
        <v>3.15</v>
      </c>
      <c r="Z1157" s="118" t="str">
        <f t="shared" si="113"/>
        <v>OK</v>
      </c>
    </row>
    <row r="1158" spans="1:26" x14ac:dyDescent="0.2">
      <c r="A1158" s="9">
        <f t="shared" si="108"/>
        <v>3.6042828498251636</v>
      </c>
      <c r="B1158" s="9">
        <f t="shared" si="109"/>
        <v>3.1499999999999995</v>
      </c>
      <c r="C1158" s="9">
        <f t="shared" si="111"/>
        <v>3.07</v>
      </c>
      <c r="D1158" s="8">
        <v>6235</v>
      </c>
      <c r="E1158" t="s">
        <v>3685</v>
      </c>
      <c r="F1158" t="s">
        <v>189</v>
      </c>
      <c r="G1158" t="s">
        <v>25</v>
      </c>
      <c r="H1158" t="s">
        <v>28</v>
      </c>
      <c r="O1158">
        <v>3.07</v>
      </c>
      <c r="S1158">
        <f>_xlfn.XLOOKUP(E1158,'Facture Chronopost'!L:L,'Facture Chronopost'!AA:AA,"")</f>
        <v>0.08</v>
      </c>
      <c r="T1158" t="str">
        <f>IF(COUNTIF('Bibliothèque transporteurs'!C:C,F1158)=0,"inconnu",_xlfn.XLOOKUP(F1158,'Bibliothèque transporteurs'!C:C,'Bibliothèque transporteurs'!A:A))</f>
        <v>5Y</v>
      </c>
      <c r="U1158" t="str">
        <f>IF(OR(F1158="6C",F1158="6B"),_xlfn.XLOOKUP(E1158,'Facture Chronopost'!L:L,'Facture Chronopost'!X:X),IF(OR(F1158=17,F1158=44),F1158&amp;"_"&amp;H1158,IF(COUNTIF('Bibliothèque transporteurs'!C:C,F1158)=0,"inconnu",_xlfn.XLOOKUP(F1158,'Bibliothèque transporteurs'!C:C,'Bibliothèque transporteurs'!B:B))))</f>
        <v>5Y</v>
      </c>
      <c r="V1158" t="str">
        <f>IF(COUNTIF('Bibliothèque transporteurs'!C:C,F1158)=0,"inconnu",_xlfn.XLOOKUP(F1158,'Bibliothèque transporteurs'!C:C,'Bibliothèque transporteurs'!E:E))</f>
        <v>CHRONO_2SHOP</v>
      </c>
      <c r="W1158">
        <f t="shared" si="112"/>
        <v>3.15</v>
      </c>
      <c r="Y1158" s="118">
        <f t="shared" si="110"/>
        <v>3.15</v>
      </c>
      <c r="Z1158" s="118" t="str">
        <f t="shared" si="113"/>
        <v>OK</v>
      </c>
    </row>
    <row r="1159" spans="1:26" x14ac:dyDescent="0.2">
      <c r="A1159" s="9">
        <f t="shared" si="108"/>
        <v>3.7216861999823352</v>
      </c>
      <c r="B1159" s="9">
        <f t="shared" si="109"/>
        <v>3.25</v>
      </c>
      <c r="C1159" s="9">
        <f t="shared" si="111"/>
        <v>3.17</v>
      </c>
      <c r="D1159" s="8">
        <v>6235</v>
      </c>
      <c r="E1159" t="s">
        <v>3661</v>
      </c>
      <c r="F1159" t="s">
        <v>189</v>
      </c>
      <c r="G1159" t="s">
        <v>25</v>
      </c>
      <c r="H1159" t="s">
        <v>28</v>
      </c>
      <c r="O1159">
        <v>3.17</v>
      </c>
      <c r="S1159">
        <f>_xlfn.XLOOKUP(E1159,'Facture Chronopost'!L:L,'Facture Chronopost'!AA:AA,"")</f>
        <v>0.08</v>
      </c>
      <c r="T1159" t="str">
        <f>IF(COUNTIF('Bibliothèque transporteurs'!C:C,F1159)=0,"inconnu",_xlfn.XLOOKUP(F1159,'Bibliothèque transporteurs'!C:C,'Bibliothèque transporteurs'!A:A))</f>
        <v>5Y</v>
      </c>
      <c r="U1159" t="str">
        <f>IF(OR(F1159="6C",F1159="6B"),_xlfn.XLOOKUP(E1159,'Facture Chronopost'!L:L,'Facture Chronopost'!X:X),IF(OR(F1159=17,F1159=44),F1159&amp;"_"&amp;H1159,IF(COUNTIF('Bibliothèque transporteurs'!C:C,F1159)=0,"inconnu",_xlfn.XLOOKUP(F1159,'Bibliothèque transporteurs'!C:C,'Bibliothèque transporteurs'!B:B))))</f>
        <v>5Y</v>
      </c>
      <c r="V1159" t="str">
        <f>IF(COUNTIF('Bibliothèque transporteurs'!C:C,F1159)=0,"inconnu",_xlfn.XLOOKUP(F1159,'Bibliothèque transporteurs'!C:C,'Bibliothèque transporteurs'!E:E))</f>
        <v>CHRONO_2SHOP</v>
      </c>
      <c r="W1159">
        <f t="shared" si="112"/>
        <v>3.25</v>
      </c>
      <c r="Y1159" s="118">
        <f t="shared" si="110"/>
        <v>3.25</v>
      </c>
      <c r="Z1159" s="118" t="str">
        <f t="shared" si="113"/>
        <v>OK</v>
      </c>
    </row>
    <row r="1160" spans="1:26" x14ac:dyDescent="0.2">
      <c r="A1160" s="9">
        <f t="shared" si="108"/>
        <v>3.7216861999823352</v>
      </c>
      <c r="B1160" s="9">
        <f t="shared" si="109"/>
        <v>3.25</v>
      </c>
      <c r="C1160" s="9">
        <f t="shared" si="111"/>
        <v>3.17</v>
      </c>
      <c r="D1160" s="8">
        <v>6235</v>
      </c>
      <c r="E1160" t="s">
        <v>3687</v>
      </c>
      <c r="F1160" t="s">
        <v>189</v>
      </c>
      <c r="G1160" t="s">
        <v>25</v>
      </c>
      <c r="H1160" t="s">
        <v>28</v>
      </c>
      <c r="O1160">
        <v>3.17</v>
      </c>
      <c r="S1160">
        <f>_xlfn.XLOOKUP(E1160,'Facture Chronopost'!L:L,'Facture Chronopost'!AA:AA,"")</f>
        <v>0.08</v>
      </c>
      <c r="T1160" t="str">
        <f>IF(COUNTIF('Bibliothèque transporteurs'!C:C,F1160)=0,"inconnu",_xlfn.XLOOKUP(F1160,'Bibliothèque transporteurs'!C:C,'Bibliothèque transporteurs'!A:A))</f>
        <v>5Y</v>
      </c>
      <c r="U1160" t="str">
        <f>IF(OR(F1160="6C",F1160="6B"),_xlfn.XLOOKUP(E1160,'Facture Chronopost'!L:L,'Facture Chronopost'!X:X),IF(OR(F1160=17,F1160=44),F1160&amp;"_"&amp;H1160,IF(COUNTIF('Bibliothèque transporteurs'!C:C,F1160)=0,"inconnu",_xlfn.XLOOKUP(F1160,'Bibliothèque transporteurs'!C:C,'Bibliothèque transporteurs'!B:B))))</f>
        <v>5Y</v>
      </c>
      <c r="V1160" t="str">
        <f>IF(COUNTIF('Bibliothèque transporteurs'!C:C,F1160)=0,"inconnu",_xlfn.XLOOKUP(F1160,'Bibliothèque transporteurs'!C:C,'Bibliothèque transporteurs'!E:E))</f>
        <v>CHRONO_2SHOP</v>
      </c>
      <c r="W1160">
        <f t="shared" si="112"/>
        <v>3.25</v>
      </c>
      <c r="Y1160" s="118">
        <f t="shared" si="110"/>
        <v>3.25</v>
      </c>
      <c r="Z1160" s="118" t="str">
        <f t="shared" si="113"/>
        <v>OK</v>
      </c>
    </row>
    <row r="1161" spans="1:26" x14ac:dyDescent="0.2">
      <c r="A1161" s="9">
        <f t="shared" si="108"/>
        <v>3.6042828498251636</v>
      </c>
      <c r="B1161" s="9">
        <f t="shared" si="109"/>
        <v>3.1499999999999995</v>
      </c>
      <c r="C1161" s="9">
        <f t="shared" si="111"/>
        <v>3.07</v>
      </c>
      <c r="D1161" s="8">
        <v>6235</v>
      </c>
      <c r="E1161" t="s">
        <v>3690</v>
      </c>
      <c r="F1161" t="s">
        <v>189</v>
      </c>
      <c r="G1161" t="s">
        <v>25</v>
      </c>
      <c r="H1161" t="s">
        <v>28</v>
      </c>
      <c r="O1161">
        <v>3.07</v>
      </c>
      <c r="S1161">
        <f>_xlfn.XLOOKUP(E1161,'Facture Chronopost'!L:L,'Facture Chronopost'!AA:AA,"")</f>
        <v>0.08</v>
      </c>
      <c r="T1161" t="str">
        <f>IF(COUNTIF('Bibliothèque transporteurs'!C:C,F1161)=0,"inconnu",_xlfn.XLOOKUP(F1161,'Bibliothèque transporteurs'!C:C,'Bibliothèque transporteurs'!A:A))</f>
        <v>5Y</v>
      </c>
      <c r="U1161" t="str">
        <f>IF(OR(F1161="6C",F1161="6B"),_xlfn.XLOOKUP(E1161,'Facture Chronopost'!L:L,'Facture Chronopost'!X:X),IF(OR(F1161=17,F1161=44),F1161&amp;"_"&amp;H1161,IF(COUNTIF('Bibliothèque transporteurs'!C:C,F1161)=0,"inconnu",_xlfn.XLOOKUP(F1161,'Bibliothèque transporteurs'!C:C,'Bibliothèque transporteurs'!B:B))))</f>
        <v>5Y</v>
      </c>
      <c r="V1161" t="str">
        <f>IF(COUNTIF('Bibliothèque transporteurs'!C:C,F1161)=0,"inconnu",_xlfn.XLOOKUP(F1161,'Bibliothèque transporteurs'!C:C,'Bibliothèque transporteurs'!E:E))</f>
        <v>CHRONO_2SHOP</v>
      </c>
      <c r="W1161">
        <f t="shared" si="112"/>
        <v>3.15</v>
      </c>
      <c r="Y1161" s="118">
        <f t="shared" si="110"/>
        <v>3.15</v>
      </c>
      <c r="Z1161" s="118" t="str">
        <f t="shared" si="113"/>
        <v>OK</v>
      </c>
    </row>
    <row r="1162" spans="1:26" x14ac:dyDescent="0.2">
      <c r="A1162" s="9">
        <f t="shared" si="108"/>
        <v>3.6042828498251636</v>
      </c>
      <c r="B1162" s="9">
        <f t="shared" si="109"/>
        <v>3.1499999999999995</v>
      </c>
      <c r="C1162" s="9">
        <f t="shared" si="111"/>
        <v>3.07</v>
      </c>
      <c r="D1162" s="8">
        <v>6235</v>
      </c>
      <c r="E1162" t="s">
        <v>3632</v>
      </c>
      <c r="F1162" t="s">
        <v>189</v>
      </c>
      <c r="G1162" t="s">
        <v>25</v>
      </c>
      <c r="H1162" t="s">
        <v>28</v>
      </c>
      <c r="O1162">
        <v>3.07</v>
      </c>
      <c r="S1162">
        <f>_xlfn.XLOOKUP(E1162,'Facture Chronopost'!L:L,'Facture Chronopost'!AA:AA,"")</f>
        <v>0.08</v>
      </c>
      <c r="T1162" t="str">
        <f>IF(COUNTIF('Bibliothèque transporteurs'!C:C,F1162)=0,"inconnu",_xlfn.XLOOKUP(F1162,'Bibliothèque transporteurs'!C:C,'Bibliothèque transporteurs'!A:A))</f>
        <v>5Y</v>
      </c>
      <c r="U1162" t="str">
        <f>IF(OR(F1162="6C",F1162="6B"),_xlfn.XLOOKUP(E1162,'Facture Chronopost'!L:L,'Facture Chronopost'!X:X),IF(OR(F1162=17,F1162=44),F1162&amp;"_"&amp;H1162,IF(COUNTIF('Bibliothèque transporteurs'!C:C,F1162)=0,"inconnu",_xlfn.XLOOKUP(F1162,'Bibliothèque transporteurs'!C:C,'Bibliothèque transporteurs'!B:B))))</f>
        <v>5Y</v>
      </c>
      <c r="V1162" t="str">
        <f>IF(COUNTIF('Bibliothèque transporteurs'!C:C,F1162)=0,"inconnu",_xlfn.XLOOKUP(F1162,'Bibliothèque transporteurs'!C:C,'Bibliothèque transporteurs'!E:E))</f>
        <v>CHRONO_2SHOP</v>
      </c>
      <c r="W1162">
        <f t="shared" si="112"/>
        <v>3.15</v>
      </c>
      <c r="Y1162" s="118">
        <f t="shared" si="110"/>
        <v>3.15</v>
      </c>
      <c r="Z1162" s="118" t="str">
        <f t="shared" si="113"/>
        <v>OK</v>
      </c>
    </row>
    <row r="1163" spans="1:26" x14ac:dyDescent="0.2">
      <c r="A1163" s="9">
        <f t="shared" ref="A1163:A1226" si="114">C1163/SUM(C:C)*(SUM(C:C)+$X$2)</f>
        <v>3.6042828498251636</v>
      </c>
      <c r="B1163" s="9">
        <f t="shared" ref="B1163:B1226" si="115">C1163/SUM(C:C)*(SUM(C:C)+SUM($N$3:$O$7))+S1163</f>
        <v>3.1499999999999995</v>
      </c>
      <c r="C1163" s="9">
        <f t="shared" si="111"/>
        <v>3.07</v>
      </c>
      <c r="D1163" s="8">
        <v>6235</v>
      </c>
      <c r="E1163" t="s">
        <v>3679</v>
      </c>
      <c r="F1163" t="s">
        <v>189</v>
      </c>
      <c r="G1163" t="s">
        <v>25</v>
      </c>
      <c r="H1163" t="s">
        <v>28</v>
      </c>
      <c r="O1163">
        <v>3.07</v>
      </c>
      <c r="S1163">
        <f>_xlfn.XLOOKUP(E1163,'Facture Chronopost'!L:L,'Facture Chronopost'!AA:AA,"")</f>
        <v>0.08</v>
      </c>
      <c r="T1163" t="str">
        <f>IF(COUNTIF('Bibliothèque transporteurs'!C:C,F1163)=0,"inconnu",_xlfn.XLOOKUP(F1163,'Bibliothèque transporteurs'!C:C,'Bibliothèque transporteurs'!A:A))</f>
        <v>5Y</v>
      </c>
      <c r="U1163" t="str">
        <f>IF(OR(F1163="6C",F1163="6B"),_xlfn.XLOOKUP(E1163,'Facture Chronopost'!L:L,'Facture Chronopost'!X:X),IF(OR(F1163=17,F1163=44),F1163&amp;"_"&amp;H1163,IF(COUNTIF('Bibliothèque transporteurs'!C:C,F1163)=0,"inconnu",_xlfn.XLOOKUP(F1163,'Bibliothèque transporteurs'!C:C,'Bibliothèque transporteurs'!B:B))))</f>
        <v>5Y</v>
      </c>
      <c r="V1163" t="str">
        <f>IF(COUNTIF('Bibliothèque transporteurs'!C:C,F1163)=0,"inconnu",_xlfn.XLOOKUP(F1163,'Bibliothèque transporteurs'!C:C,'Bibliothèque transporteurs'!E:E))</f>
        <v>CHRONO_2SHOP</v>
      </c>
      <c r="W1163">
        <f t="shared" si="112"/>
        <v>3.15</v>
      </c>
      <c r="Y1163" s="118">
        <f t="shared" ref="Y1163:Y1226" si="116">ROUNDUP(B1163,2)-M1163-L1163-N1163-J1163-K1163-I1163-Q1163</f>
        <v>3.15</v>
      </c>
      <c r="Z1163" s="118" t="str">
        <f t="shared" si="113"/>
        <v>OK</v>
      </c>
    </row>
    <row r="1164" spans="1:26" x14ac:dyDescent="0.2">
      <c r="A1164" s="9">
        <f t="shared" si="114"/>
        <v>3.6042828498251636</v>
      </c>
      <c r="B1164" s="9">
        <f t="shared" si="115"/>
        <v>3.1499999999999995</v>
      </c>
      <c r="C1164" s="9">
        <f t="shared" si="111"/>
        <v>3.07</v>
      </c>
      <c r="D1164" s="8">
        <v>6235</v>
      </c>
      <c r="E1164" t="s">
        <v>3671</v>
      </c>
      <c r="F1164" t="s">
        <v>189</v>
      </c>
      <c r="G1164" t="s">
        <v>25</v>
      </c>
      <c r="H1164" t="s">
        <v>28</v>
      </c>
      <c r="O1164">
        <v>3.07</v>
      </c>
      <c r="S1164">
        <f>_xlfn.XLOOKUP(E1164,'Facture Chronopost'!L:L,'Facture Chronopost'!AA:AA,"")</f>
        <v>0.08</v>
      </c>
      <c r="T1164" t="str">
        <f>IF(COUNTIF('Bibliothèque transporteurs'!C:C,F1164)=0,"inconnu",_xlfn.XLOOKUP(F1164,'Bibliothèque transporteurs'!C:C,'Bibliothèque transporteurs'!A:A))</f>
        <v>5Y</v>
      </c>
      <c r="U1164" t="str">
        <f>IF(OR(F1164="6C",F1164="6B"),_xlfn.XLOOKUP(E1164,'Facture Chronopost'!L:L,'Facture Chronopost'!X:X),IF(OR(F1164=17,F1164=44),F1164&amp;"_"&amp;H1164,IF(COUNTIF('Bibliothèque transporteurs'!C:C,F1164)=0,"inconnu",_xlfn.XLOOKUP(F1164,'Bibliothèque transporteurs'!C:C,'Bibliothèque transporteurs'!B:B))))</f>
        <v>5Y</v>
      </c>
      <c r="V1164" t="str">
        <f>IF(COUNTIF('Bibliothèque transporteurs'!C:C,F1164)=0,"inconnu",_xlfn.XLOOKUP(F1164,'Bibliothèque transporteurs'!C:C,'Bibliothèque transporteurs'!E:E))</f>
        <v>CHRONO_2SHOP</v>
      </c>
      <c r="W1164">
        <f t="shared" si="112"/>
        <v>3.15</v>
      </c>
      <c r="Y1164" s="118">
        <f t="shared" si="116"/>
        <v>3.15</v>
      </c>
      <c r="Z1164" s="118" t="str">
        <f t="shared" si="113"/>
        <v>OK</v>
      </c>
    </row>
    <row r="1165" spans="1:26" x14ac:dyDescent="0.2">
      <c r="A1165" s="9">
        <f t="shared" si="114"/>
        <v>3.6042828498251636</v>
      </c>
      <c r="B1165" s="9">
        <f t="shared" si="115"/>
        <v>3.1499999999999995</v>
      </c>
      <c r="C1165" s="9">
        <f t="shared" si="111"/>
        <v>3.07</v>
      </c>
      <c r="D1165" s="8">
        <v>6235</v>
      </c>
      <c r="E1165" t="s">
        <v>3638</v>
      </c>
      <c r="F1165" t="s">
        <v>189</v>
      </c>
      <c r="G1165" t="s">
        <v>25</v>
      </c>
      <c r="H1165" t="s">
        <v>28</v>
      </c>
      <c r="O1165">
        <v>3.07</v>
      </c>
      <c r="S1165">
        <f>_xlfn.XLOOKUP(E1165,'Facture Chronopost'!L:L,'Facture Chronopost'!AA:AA,"")</f>
        <v>0.08</v>
      </c>
      <c r="T1165" t="str">
        <f>IF(COUNTIF('Bibliothèque transporteurs'!C:C,F1165)=0,"inconnu",_xlfn.XLOOKUP(F1165,'Bibliothèque transporteurs'!C:C,'Bibliothèque transporteurs'!A:A))</f>
        <v>5Y</v>
      </c>
      <c r="U1165" t="str">
        <f>IF(OR(F1165="6C",F1165="6B"),_xlfn.XLOOKUP(E1165,'Facture Chronopost'!L:L,'Facture Chronopost'!X:X),IF(OR(F1165=17,F1165=44),F1165&amp;"_"&amp;H1165,IF(COUNTIF('Bibliothèque transporteurs'!C:C,F1165)=0,"inconnu",_xlfn.XLOOKUP(F1165,'Bibliothèque transporteurs'!C:C,'Bibliothèque transporteurs'!B:B))))</f>
        <v>5Y</v>
      </c>
      <c r="V1165" t="str">
        <f>IF(COUNTIF('Bibliothèque transporteurs'!C:C,F1165)=0,"inconnu",_xlfn.XLOOKUP(F1165,'Bibliothèque transporteurs'!C:C,'Bibliothèque transporteurs'!E:E))</f>
        <v>CHRONO_2SHOP</v>
      </c>
      <c r="W1165">
        <f t="shared" si="112"/>
        <v>3.15</v>
      </c>
      <c r="Y1165" s="118">
        <f t="shared" si="116"/>
        <v>3.15</v>
      </c>
      <c r="Z1165" s="118" t="str">
        <f t="shared" si="113"/>
        <v>OK</v>
      </c>
    </row>
    <row r="1166" spans="1:26" x14ac:dyDescent="0.2">
      <c r="A1166" s="9">
        <f t="shared" si="114"/>
        <v>3.6042828498251636</v>
      </c>
      <c r="B1166" s="9">
        <f t="shared" si="115"/>
        <v>3.1499999999999995</v>
      </c>
      <c r="C1166" s="9">
        <f t="shared" ref="C1166:C1229" si="117">SUM(I1166:Q1166)-N1166-P1166</f>
        <v>3.07</v>
      </c>
      <c r="D1166" s="8">
        <v>6235</v>
      </c>
      <c r="E1166" t="s">
        <v>3630</v>
      </c>
      <c r="F1166" t="s">
        <v>189</v>
      </c>
      <c r="G1166" t="s">
        <v>25</v>
      </c>
      <c r="H1166" t="s">
        <v>28</v>
      </c>
      <c r="O1166">
        <v>3.07</v>
      </c>
      <c r="S1166">
        <f>_xlfn.XLOOKUP(E1166,'Facture Chronopost'!L:L,'Facture Chronopost'!AA:AA,"")</f>
        <v>0.08</v>
      </c>
      <c r="T1166" t="str">
        <f>IF(COUNTIF('Bibliothèque transporteurs'!C:C,F1166)=0,"inconnu",_xlfn.XLOOKUP(F1166,'Bibliothèque transporteurs'!C:C,'Bibliothèque transporteurs'!A:A))</f>
        <v>5Y</v>
      </c>
      <c r="U1166" t="str">
        <f>IF(OR(F1166="6C",F1166="6B"),_xlfn.XLOOKUP(E1166,'Facture Chronopost'!L:L,'Facture Chronopost'!X:X),IF(OR(F1166=17,F1166=44),F1166&amp;"_"&amp;H1166,IF(COUNTIF('Bibliothèque transporteurs'!C:C,F1166)=0,"inconnu",_xlfn.XLOOKUP(F1166,'Bibliothèque transporteurs'!C:C,'Bibliothèque transporteurs'!B:B))))</f>
        <v>5Y</v>
      </c>
      <c r="V1166" t="str">
        <f>IF(COUNTIF('Bibliothèque transporteurs'!C:C,F1166)=0,"inconnu",_xlfn.XLOOKUP(F1166,'Bibliothèque transporteurs'!C:C,'Bibliothèque transporteurs'!E:E))</f>
        <v>CHRONO_2SHOP</v>
      </c>
      <c r="W1166">
        <f t="shared" si="112"/>
        <v>3.15</v>
      </c>
      <c r="Y1166" s="118">
        <f t="shared" si="116"/>
        <v>3.15</v>
      </c>
      <c r="Z1166" s="118" t="str">
        <f t="shared" si="113"/>
        <v>OK</v>
      </c>
    </row>
    <row r="1167" spans="1:26" x14ac:dyDescent="0.2">
      <c r="A1167" s="9">
        <f t="shared" si="114"/>
        <v>3.6042828498251636</v>
      </c>
      <c r="B1167" s="9">
        <f t="shared" si="115"/>
        <v>3.1499999999999995</v>
      </c>
      <c r="C1167" s="9">
        <f t="shared" si="117"/>
        <v>3.07</v>
      </c>
      <c r="D1167" s="8">
        <v>6235</v>
      </c>
      <c r="E1167" t="s">
        <v>3658</v>
      </c>
      <c r="F1167" t="s">
        <v>189</v>
      </c>
      <c r="G1167" t="s">
        <v>25</v>
      </c>
      <c r="H1167" t="s">
        <v>28</v>
      </c>
      <c r="O1167">
        <v>3.07</v>
      </c>
      <c r="S1167">
        <f>_xlfn.XLOOKUP(E1167,'Facture Chronopost'!L:L,'Facture Chronopost'!AA:AA,"")</f>
        <v>0.08</v>
      </c>
      <c r="T1167" t="str">
        <f>IF(COUNTIF('Bibliothèque transporteurs'!C:C,F1167)=0,"inconnu",_xlfn.XLOOKUP(F1167,'Bibliothèque transporteurs'!C:C,'Bibliothèque transporteurs'!A:A))</f>
        <v>5Y</v>
      </c>
      <c r="U1167" t="str">
        <f>IF(OR(F1167="6C",F1167="6B"),_xlfn.XLOOKUP(E1167,'Facture Chronopost'!L:L,'Facture Chronopost'!X:X),IF(OR(F1167=17,F1167=44),F1167&amp;"_"&amp;H1167,IF(COUNTIF('Bibliothèque transporteurs'!C:C,F1167)=0,"inconnu",_xlfn.XLOOKUP(F1167,'Bibliothèque transporteurs'!C:C,'Bibliothèque transporteurs'!B:B))))</f>
        <v>5Y</v>
      </c>
      <c r="V1167" t="str">
        <f>IF(COUNTIF('Bibliothèque transporteurs'!C:C,F1167)=0,"inconnu",_xlfn.XLOOKUP(F1167,'Bibliothèque transporteurs'!C:C,'Bibliothèque transporteurs'!E:E))</f>
        <v>CHRONO_2SHOP</v>
      </c>
      <c r="W1167">
        <f t="shared" ref="W1167:W1230" si="118">IF(T1167="FR_2SHOP",O1167,IF(O1167=0,0,ROUNDUP(O1167/C1167*B1167,2)))</f>
        <v>3.15</v>
      </c>
      <c r="Y1167" s="118">
        <f t="shared" si="116"/>
        <v>3.15</v>
      </c>
      <c r="Z1167" s="118" t="str">
        <f t="shared" si="113"/>
        <v>OK</v>
      </c>
    </row>
    <row r="1168" spans="1:26" x14ac:dyDescent="0.2">
      <c r="A1168" s="9">
        <f t="shared" si="114"/>
        <v>3.7216861999823352</v>
      </c>
      <c r="B1168" s="9">
        <f t="shared" si="115"/>
        <v>3.25</v>
      </c>
      <c r="C1168" s="9">
        <f t="shared" si="117"/>
        <v>3.17</v>
      </c>
      <c r="D1168" s="8">
        <v>6235</v>
      </c>
      <c r="E1168" t="s">
        <v>3619</v>
      </c>
      <c r="F1168" t="s">
        <v>189</v>
      </c>
      <c r="G1168" t="s">
        <v>25</v>
      </c>
      <c r="H1168" t="s">
        <v>28</v>
      </c>
      <c r="O1168">
        <v>3.17</v>
      </c>
      <c r="S1168">
        <f>_xlfn.XLOOKUP(E1168,'Facture Chronopost'!L:L,'Facture Chronopost'!AA:AA,"")</f>
        <v>0.08</v>
      </c>
      <c r="T1168" t="str">
        <f>IF(COUNTIF('Bibliothèque transporteurs'!C:C,F1168)=0,"inconnu",_xlfn.XLOOKUP(F1168,'Bibliothèque transporteurs'!C:C,'Bibliothèque transporteurs'!A:A))</f>
        <v>5Y</v>
      </c>
      <c r="U1168" t="str">
        <f>IF(OR(F1168="6C",F1168="6B"),_xlfn.XLOOKUP(E1168,'Facture Chronopost'!L:L,'Facture Chronopost'!X:X),IF(OR(F1168=17,F1168=44),F1168&amp;"_"&amp;H1168,IF(COUNTIF('Bibliothèque transporteurs'!C:C,F1168)=0,"inconnu",_xlfn.XLOOKUP(F1168,'Bibliothèque transporteurs'!C:C,'Bibliothèque transporteurs'!B:B))))</f>
        <v>5Y</v>
      </c>
      <c r="V1168" t="str">
        <f>IF(COUNTIF('Bibliothèque transporteurs'!C:C,F1168)=0,"inconnu",_xlfn.XLOOKUP(F1168,'Bibliothèque transporteurs'!C:C,'Bibliothèque transporteurs'!E:E))</f>
        <v>CHRONO_2SHOP</v>
      </c>
      <c r="W1168">
        <f t="shared" si="118"/>
        <v>3.25</v>
      </c>
      <c r="Y1168" s="118">
        <f t="shared" si="116"/>
        <v>3.25</v>
      </c>
      <c r="Z1168" s="118" t="str">
        <f t="shared" si="113"/>
        <v>OK</v>
      </c>
    </row>
    <row r="1169" spans="1:26" x14ac:dyDescent="0.2">
      <c r="A1169" s="9">
        <f t="shared" si="114"/>
        <v>3.6042828498251636</v>
      </c>
      <c r="B1169" s="9">
        <f t="shared" si="115"/>
        <v>3.1499999999999995</v>
      </c>
      <c r="C1169" s="9">
        <f t="shared" si="117"/>
        <v>3.07</v>
      </c>
      <c r="D1169" s="8">
        <v>6235</v>
      </c>
      <c r="E1169" t="s">
        <v>3674</v>
      </c>
      <c r="F1169" t="s">
        <v>189</v>
      </c>
      <c r="G1169" t="s">
        <v>25</v>
      </c>
      <c r="H1169" t="s">
        <v>28</v>
      </c>
      <c r="O1169">
        <v>3.07</v>
      </c>
      <c r="S1169">
        <f>_xlfn.XLOOKUP(E1169,'Facture Chronopost'!L:L,'Facture Chronopost'!AA:AA,"")</f>
        <v>0.08</v>
      </c>
      <c r="T1169" t="str">
        <f>IF(COUNTIF('Bibliothèque transporteurs'!C:C,F1169)=0,"inconnu",_xlfn.XLOOKUP(F1169,'Bibliothèque transporteurs'!C:C,'Bibliothèque transporteurs'!A:A))</f>
        <v>5Y</v>
      </c>
      <c r="U1169" t="str">
        <f>IF(OR(F1169="6C",F1169="6B"),_xlfn.XLOOKUP(E1169,'Facture Chronopost'!L:L,'Facture Chronopost'!X:X),IF(OR(F1169=17,F1169=44),F1169&amp;"_"&amp;H1169,IF(COUNTIF('Bibliothèque transporteurs'!C:C,F1169)=0,"inconnu",_xlfn.XLOOKUP(F1169,'Bibliothèque transporteurs'!C:C,'Bibliothèque transporteurs'!B:B))))</f>
        <v>5Y</v>
      </c>
      <c r="V1169" t="str">
        <f>IF(COUNTIF('Bibliothèque transporteurs'!C:C,F1169)=0,"inconnu",_xlfn.XLOOKUP(F1169,'Bibliothèque transporteurs'!C:C,'Bibliothèque transporteurs'!E:E))</f>
        <v>CHRONO_2SHOP</v>
      </c>
      <c r="W1169">
        <f t="shared" si="118"/>
        <v>3.15</v>
      </c>
      <c r="Y1169" s="118">
        <f t="shared" si="116"/>
        <v>3.15</v>
      </c>
      <c r="Z1169" s="118" t="str">
        <f t="shared" si="113"/>
        <v>OK</v>
      </c>
    </row>
    <row r="1170" spans="1:26" x14ac:dyDescent="0.2">
      <c r="A1170" s="9">
        <f t="shared" si="114"/>
        <v>3.6042828498251636</v>
      </c>
      <c r="B1170" s="9">
        <f t="shared" si="115"/>
        <v>3.1499999999999995</v>
      </c>
      <c r="C1170" s="9">
        <f t="shared" si="117"/>
        <v>3.07</v>
      </c>
      <c r="D1170" s="8">
        <v>6235</v>
      </c>
      <c r="E1170" t="s">
        <v>3616</v>
      </c>
      <c r="F1170" t="s">
        <v>189</v>
      </c>
      <c r="G1170" t="s">
        <v>25</v>
      </c>
      <c r="H1170" t="s">
        <v>182</v>
      </c>
      <c r="O1170">
        <v>3.07</v>
      </c>
      <c r="S1170">
        <f>_xlfn.XLOOKUP(E1170,'Facture Chronopost'!L:L,'Facture Chronopost'!AA:AA,"")</f>
        <v>0.08</v>
      </c>
      <c r="T1170" t="str">
        <f>IF(COUNTIF('Bibliothèque transporteurs'!C:C,F1170)=0,"inconnu",_xlfn.XLOOKUP(F1170,'Bibliothèque transporteurs'!C:C,'Bibliothèque transporteurs'!A:A))</f>
        <v>5Y</v>
      </c>
      <c r="U1170" t="str">
        <f>IF(OR(F1170="6C",F1170="6B"),_xlfn.XLOOKUP(E1170,'Facture Chronopost'!L:L,'Facture Chronopost'!X:X),IF(OR(F1170=17,F1170=44),F1170&amp;"_"&amp;H1170,IF(COUNTIF('Bibliothèque transporteurs'!C:C,F1170)=0,"inconnu",_xlfn.XLOOKUP(F1170,'Bibliothèque transporteurs'!C:C,'Bibliothèque transporteurs'!B:B))))</f>
        <v>5Y</v>
      </c>
      <c r="V1170" t="str">
        <f>IF(COUNTIF('Bibliothèque transporteurs'!C:C,F1170)=0,"inconnu",_xlfn.XLOOKUP(F1170,'Bibliothèque transporteurs'!C:C,'Bibliothèque transporteurs'!E:E))</f>
        <v>CHRONO_2SHOP</v>
      </c>
      <c r="W1170">
        <f t="shared" si="118"/>
        <v>3.15</v>
      </c>
      <c r="Y1170" s="118">
        <f t="shared" si="116"/>
        <v>3.15</v>
      </c>
      <c r="Z1170" s="118" t="str">
        <f t="shared" si="113"/>
        <v>OK</v>
      </c>
    </row>
    <row r="1171" spans="1:26" x14ac:dyDescent="0.2">
      <c r="A1171" s="9">
        <f t="shared" si="114"/>
        <v>3.7216861999823352</v>
      </c>
      <c r="B1171" s="9">
        <f t="shared" si="115"/>
        <v>3.25</v>
      </c>
      <c r="C1171" s="9">
        <f t="shared" si="117"/>
        <v>3.17</v>
      </c>
      <c r="D1171" s="8">
        <v>6235</v>
      </c>
      <c r="E1171" t="s">
        <v>3650</v>
      </c>
      <c r="F1171" t="s">
        <v>189</v>
      </c>
      <c r="G1171" t="s">
        <v>25</v>
      </c>
      <c r="H1171" t="s">
        <v>28</v>
      </c>
      <c r="O1171">
        <v>3.17</v>
      </c>
      <c r="S1171">
        <f>_xlfn.XLOOKUP(E1171,'Facture Chronopost'!L:L,'Facture Chronopost'!AA:AA,"")</f>
        <v>0.08</v>
      </c>
      <c r="T1171" t="str">
        <f>IF(COUNTIF('Bibliothèque transporteurs'!C:C,F1171)=0,"inconnu",_xlfn.XLOOKUP(F1171,'Bibliothèque transporteurs'!C:C,'Bibliothèque transporteurs'!A:A))</f>
        <v>5Y</v>
      </c>
      <c r="U1171" t="str">
        <f>IF(OR(F1171="6C",F1171="6B"),_xlfn.XLOOKUP(E1171,'Facture Chronopost'!L:L,'Facture Chronopost'!X:X),IF(OR(F1171=17,F1171=44),F1171&amp;"_"&amp;H1171,IF(COUNTIF('Bibliothèque transporteurs'!C:C,F1171)=0,"inconnu",_xlfn.XLOOKUP(F1171,'Bibliothèque transporteurs'!C:C,'Bibliothèque transporteurs'!B:B))))</f>
        <v>5Y</v>
      </c>
      <c r="V1171" t="str">
        <f>IF(COUNTIF('Bibliothèque transporteurs'!C:C,F1171)=0,"inconnu",_xlfn.XLOOKUP(F1171,'Bibliothèque transporteurs'!C:C,'Bibliothèque transporteurs'!E:E))</f>
        <v>CHRONO_2SHOP</v>
      </c>
      <c r="W1171">
        <f t="shared" si="118"/>
        <v>3.25</v>
      </c>
      <c r="Y1171" s="118">
        <f t="shared" si="116"/>
        <v>3.25</v>
      </c>
      <c r="Z1171" s="118" t="str">
        <f t="shared" si="113"/>
        <v>OK</v>
      </c>
    </row>
    <row r="1172" spans="1:26" x14ac:dyDescent="0.2">
      <c r="A1172" s="9">
        <f t="shared" si="114"/>
        <v>3.6042828498251636</v>
      </c>
      <c r="B1172" s="9">
        <f t="shared" si="115"/>
        <v>3.1499999999999995</v>
      </c>
      <c r="C1172" s="9">
        <f t="shared" si="117"/>
        <v>3.07</v>
      </c>
      <c r="D1172" s="8">
        <v>6235</v>
      </c>
      <c r="E1172" t="s">
        <v>3625</v>
      </c>
      <c r="F1172" t="s">
        <v>189</v>
      </c>
      <c r="G1172" t="s">
        <v>25</v>
      </c>
      <c r="H1172" t="s">
        <v>28</v>
      </c>
      <c r="O1172">
        <v>3.07</v>
      </c>
      <c r="S1172">
        <f>_xlfn.XLOOKUP(E1172,'Facture Chronopost'!L:L,'Facture Chronopost'!AA:AA,"")</f>
        <v>0.08</v>
      </c>
      <c r="T1172" t="str">
        <f>IF(COUNTIF('Bibliothèque transporteurs'!C:C,F1172)=0,"inconnu",_xlfn.XLOOKUP(F1172,'Bibliothèque transporteurs'!C:C,'Bibliothèque transporteurs'!A:A))</f>
        <v>5Y</v>
      </c>
      <c r="U1172" t="str">
        <f>IF(OR(F1172="6C",F1172="6B"),_xlfn.XLOOKUP(E1172,'Facture Chronopost'!L:L,'Facture Chronopost'!X:X),IF(OR(F1172=17,F1172=44),F1172&amp;"_"&amp;H1172,IF(COUNTIF('Bibliothèque transporteurs'!C:C,F1172)=0,"inconnu",_xlfn.XLOOKUP(F1172,'Bibliothèque transporteurs'!C:C,'Bibliothèque transporteurs'!B:B))))</f>
        <v>5Y</v>
      </c>
      <c r="V1172" t="str">
        <f>IF(COUNTIF('Bibliothèque transporteurs'!C:C,F1172)=0,"inconnu",_xlfn.XLOOKUP(F1172,'Bibliothèque transporteurs'!C:C,'Bibliothèque transporteurs'!E:E))</f>
        <v>CHRONO_2SHOP</v>
      </c>
      <c r="W1172">
        <f t="shared" si="118"/>
        <v>3.15</v>
      </c>
      <c r="Y1172" s="118">
        <f t="shared" si="116"/>
        <v>3.15</v>
      </c>
      <c r="Z1172" s="118" t="str">
        <f t="shared" si="113"/>
        <v>OK</v>
      </c>
    </row>
    <row r="1173" spans="1:26" x14ac:dyDescent="0.2">
      <c r="A1173" s="9">
        <f t="shared" si="114"/>
        <v>3.6042828498251636</v>
      </c>
      <c r="B1173" s="9">
        <f t="shared" si="115"/>
        <v>3.1499999999999995</v>
      </c>
      <c r="C1173" s="9">
        <f t="shared" si="117"/>
        <v>3.07</v>
      </c>
      <c r="D1173" s="8">
        <v>6235</v>
      </c>
      <c r="E1173" t="s">
        <v>3683</v>
      </c>
      <c r="F1173" t="s">
        <v>189</v>
      </c>
      <c r="G1173" t="s">
        <v>25</v>
      </c>
      <c r="H1173" t="s">
        <v>28</v>
      </c>
      <c r="O1173">
        <v>3.07</v>
      </c>
      <c r="S1173">
        <f>_xlfn.XLOOKUP(E1173,'Facture Chronopost'!L:L,'Facture Chronopost'!AA:AA,"")</f>
        <v>0.08</v>
      </c>
      <c r="T1173" t="str">
        <f>IF(COUNTIF('Bibliothèque transporteurs'!C:C,F1173)=0,"inconnu",_xlfn.XLOOKUP(F1173,'Bibliothèque transporteurs'!C:C,'Bibliothèque transporteurs'!A:A))</f>
        <v>5Y</v>
      </c>
      <c r="U1173" t="str">
        <f>IF(OR(F1173="6C",F1173="6B"),_xlfn.XLOOKUP(E1173,'Facture Chronopost'!L:L,'Facture Chronopost'!X:X),IF(OR(F1173=17,F1173=44),F1173&amp;"_"&amp;H1173,IF(COUNTIF('Bibliothèque transporteurs'!C:C,F1173)=0,"inconnu",_xlfn.XLOOKUP(F1173,'Bibliothèque transporteurs'!C:C,'Bibliothèque transporteurs'!B:B))))</f>
        <v>5Y</v>
      </c>
      <c r="V1173" t="str">
        <f>IF(COUNTIF('Bibliothèque transporteurs'!C:C,F1173)=0,"inconnu",_xlfn.XLOOKUP(F1173,'Bibliothèque transporteurs'!C:C,'Bibliothèque transporteurs'!E:E))</f>
        <v>CHRONO_2SHOP</v>
      </c>
      <c r="W1173">
        <f t="shared" si="118"/>
        <v>3.15</v>
      </c>
      <c r="Y1173" s="118">
        <f t="shared" si="116"/>
        <v>3.15</v>
      </c>
      <c r="Z1173" s="118" t="str">
        <f t="shared" si="113"/>
        <v>OK</v>
      </c>
    </row>
    <row r="1174" spans="1:26" x14ac:dyDescent="0.2">
      <c r="A1174" s="9">
        <f t="shared" si="114"/>
        <v>3.6042828498251636</v>
      </c>
      <c r="B1174" s="9">
        <f t="shared" si="115"/>
        <v>3.1499999999999995</v>
      </c>
      <c r="C1174" s="9">
        <f t="shared" si="117"/>
        <v>3.07</v>
      </c>
      <c r="D1174" s="8">
        <v>6235</v>
      </c>
      <c r="E1174" t="s">
        <v>3640</v>
      </c>
      <c r="F1174" t="s">
        <v>189</v>
      </c>
      <c r="G1174" t="s">
        <v>25</v>
      </c>
      <c r="H1174" t="s">
        <v>28</v>
      </c>
      <c r="O1174">
        <v>3.07</v>
      </c>
      <c r="S1174">
        <f>_xlfn.XLOOKUP(E1174,'Facture Chronopost'!L:L,'Facture Chronopost'!AA:AA,"")</f>
        <v>0.08</v>
      </c>
      <c r="T1174" t="str">
        <f>IF(COUNTIF('Bibliothèque transporteurs'!C:C,F1174)=0,"inconnu",_xlfn.XLOOKUP(F1174,'Bibliothèque transporteurs'!C:C,'Bibliothèque transporteurs'!A:A))</f>
        <v>5Y</v>
      </c>
      <c r="U1174" t="str">
        <f>IF(OR(F1174="6C",F1174="6B"),_xlfn.XLOOKUP(E1174,'Facture Chronopost'!L:L,'Facture Chronopost'!X:X),IF(OR(F1174=17,F1174=44),F1174&amp;"_"&amp;H1174,IF(COUNTIF('Bibliothèque transporteurs'!C:C,F1174)=0,"inconnu",_xlfn.XLOOKUP(F1174,'Bibliothèque transporteurs'!C:C,'Bibliothèque transporteurs'!B:B))))</f>
        <v>5Y</v>
      </c>
      <c r="V1174" t="str">
        <f>IF(COUNTIF('Bibliothèque transporteurs'!C:C,F1174)=0,"inconnu",_xlfn.XLOOKUP(F1174,'Bibliothèque transporteurs'!C:C,'Bibliothèque transporteurs'!E:E))</f>
        <v>CHRONO_2SHOP</v>
      </c>
      <c r="W1174">
        <f t="shared" si="118"/>
        <v>3.15</v>
      </c>
      <c r="Y1174" s="118">
        <f t="shared" si="116"/>
        <v>3.15</v>
      </c>
      <c r="Z1174" s="118" t="str">
        <f t="shared" si="113"/>
        <v>OK</v>
      </c>
    </row>
    <row r="1175" spans="1:26" x14ac:dyDescent="0.2">
      <c r="A1175" s="9">
        <f t="shared" si="114"/>
        <v>3.6042828498251636</v>
      </c>
      <c r="B1175" s="9">
        <f t="shared" si="115"/>
        <v>3.1499999999999995</v>
      </c>
      <c r="C1175" s="9">
        <f t="shared" si="117"/>
        <v>3.07</v>
      </c>
      <c r="D1175" s="8">
        <v>6235</v>
      </c>
      <c r="E1175" t="s">
        <v>3653</v>
      </c>
      <c r="F1175" t="s">
        <v>189</v>
      </c>
      <c r="G1175" t="s">
        <v>25</v>
      </c>
      <c r="H1175" t="s">
        <v>28</v>
      </c>
      <c r="O1175">
        <v>3.07</v>
      </c>
      <c r="S1175">
        <f>_xlfn.XLOOKUP(E1175,'Facture Chronopost'!L:L,'Facture Chronopost'!AA:AA,"")</f>
        <v>0.08</v>
      </c>
      <c r="T1175" t="str">
        <f>IF(COUNTIF('Bibliothèque transporteurs'!C:C,F1175)=0,"inconnu",_xlfn.XLOOKUP(F1175,'Bibliothèque transporteurs'!C:C,'Bibliothèque transporteurs'!A:A))</f>
        <v>5Y</v>
      </c>
      <c r="U1175" t="str">
        <f>IF(OR(F1175="6C",F1175="6B"),_xlfn.XLOOKUP(E1175,'Facture Chronopost'!L:L,'Facture Chronopost'!X:X),IF(OR(F1175=17,F1175=44),F1175&amp;"_"&amp;H1175,IF(COUNTIF('Bibliothèque transporteurs'!C:C,F1175)=0,"inconnu",_xlfn.XLOOKUP(F1175,'Bibliothèque transporteurs'!C:C,'Bibliothèque transporteurs'!B:B))))</f>
        <v>5Y</v>
      </c>
      <c r="V1175" t="str">
        <f>IF(COUNTIF('Bibliothèque transporteurs'!C:C,F1175)=0,"inconnu",_xlfn.XLOOKUP(F1175,'Bibliothèque transporteurs'!C:C,'Bibliothèque transporteurs'!E:E))</f>
        <v>CHRONO_2SHOP</v>
      </c>
      <c r="W1175">
        <f t="shared" si="118"/>
        <v>3.15</v>
      </c>
      <c r="Y1175" s="118">
        <f t="shared" si="116"/>
        <v>3.15</v>
      </c>
      <c r="Z1175" s="118" t="str">
        <f t="shared" si="113"/>
        <v>OK</v>
      </c>
    </row>
    <row r="1176" spans="1:26" x14ac:dyDescent="0.2">
      <c r="A1176" s="9">
        <f t="shared" si="114"/>
        <v>3.6042828498251636</v>
      </c>
      <c r="B1176" s="9">
        <f t="shared" si="115"/>
        <v>3.1499999999999995</v>
      </c>
      <c r="C1176" s="9">
        <f t="shared" si="117"/>
        <v>3.07</v>
      </c>
      <c r="D1176" s="8">
        <v>6235</v>
      </c>
      <c r="E1176" t="s">
        <v>3635</v>
      </c>
      <c r="F1176" t="s">
        <v>189</v>
      </c>
      <c r="G1176" t="s">
        <v>25</v>
      </c>
      <c r="H1176" t="s">
        <v>28</v>
      </c>
      <c r="O1176">
        <v>3.07</v>
      </c>
      <c r="S1176">
        <f>_xlfn.XLOOKUP(E1176,'Facture Chronopost'!L:L,'Facture Chronopost'!AA:AA,"")</f>
        <v>0.08</v>
      </c>
      <c r="T1176" t="str">
        <f>IF(COUNTIF('Bibliothèque transporteurs'!C:C,F1176)=0,"inconnu",_xlfn.XLOOKUP(F1176,'Bibliothèque transporteurs'!C:C,'Bibliothèque transporteurs'!A:A))</f>
        <v>5Y</v>
      </c>
      <c r="U1176" t="str">
        <f>IF(OR(F1176="6C",F1176="6B"),_xlfn.XLOOKUP(E1176,'Facture Chronopost'!L:L,'Facture Chronopost'!X:X),IF(OR(F1176=17,F1176=44),F1176&amp;"_"&amp;H1176,IF(COUNTIF('Bibliothèque transporteurs'!C:C,F1176)=0,"inconnu",_xlfn.XLOOKUP(F1176,'Bibliothèque transporteurs'!C:C,'Bibliothèque transporteurs'!B:B))))</f>
        <v>5Y</v>
      </c>
      <c r="V1176" t="str">
        <f>IF(COUNTIF('Bibliothèque transporteurs'!C:C,F1176)=0,"inconnu",_xlfn.XLOOKUP(F1176,'Bibliothèque transporteurs'!C:C,'Bibliothèque transporteurs'!E:E))</f>
        <v>CHRONO_2SHOP</v>
      </c>
      <c r="W1176">
        <f t="shared" si="118"/>
        <v>3.15</v>
      </c>
      <c r="Y1176" s="118">
        <f t="shared" si="116"/>
        <v>3.15</v>
      </c>
      <c r="Z1176" s="118" t="str">
        <f t="shared" si="113"/>
        <v>OK</v>
      </c>
    </row>
    <row r="1177" spans="1:26" x14ac:dyDescent="0.2">
      <c r="A1177" s="9">
        <f t="shared" si="114"/>
        <v>3.7216861999823352</v>
      </c>
      <c r="B1177" s="9">
        <f t="shared" si="115"/>
        <v>3.25</v>
      </c>
      <c r="C1177" s="9">
        <f t="shared" si="117"/>
        <v>3.17</v>
      </c>
      <c r="D1177" s="8">
        <v>6235</v>
      </c>
      <c r="E1177" t="s">
        <v>3656</v>
      </c>
      <c r="F1177" t="s">
        <v>189</v>
      </c>
      <c r="G1177" t="s">
        <v>25</v>
      </c>
      <c r="H1177" t="s">
        <v>28</v>
      </c>
      <c r="O1177">
        <v>3.17</v>
      </c>
      <c r="S1177">
        <f>_xlfn.XLOOKUP(E1177,'Facture Chronopost'!L:L,'Facture Chronopost'!AA:AA,"")</f>
        <v>0.08</v>
      </c>
      <c r="T1177" t="str">
        <f>IF(COUNTIF('Bibliothèque transporteurs'!C:C,F1177)=0,"inconnu",_xlfn.XLOOKUP(F1177,'Bibliothèque transporteurs'!C:C,'Bibliothèque transporteurs'!A:A))</f>
        <v>5Y</v>
      </c>
      <c r="U1177" t="str">
        <f>IF(OR(F1177="6C",F1177="6B"),_xlfn.XLOOKUP(E1177,'Facture Chronopost'!L:L,'Facture Chronopost'!X:X),IF(OR(F1177=17,F1177=44),F1177&amp;"_"&amp;H1177,IF(COUNTIF('Bibliothèque transporteurs'!C:C,F1177)=0,"inconnu",_xlfn.XLOOKUP(F1177,'Bibliothèque transporteurs'!C:C,'Bibliothèque transporteurs'!B:B))))</f>
        <v>5Y</v>
      </c>
      <c r="V1177" t="str">
        <f>IF(COUNTIF('Bibliothèque transporteurs'!C:C,F1177)=0,"inconnu",_xlfn.XLOOKUP(F1177,'Bibliothèque transporteurs'!C:C,'Bibliothèque transporteurs'!E:E))</f>
        <v>CHRONO_2SHOP</v>
      </c>
      <c r="W1177">
        <f t="shared" si="118"/>
        <v>3.25</v>
      </c>
      <c r="Y1177" s="118">
        <f t="shared" si="116"/>
        <v>3.25</v>
      </c>
      <c r="Z1177" s="118" t="str">
        <f t="shared" si="113"/>
        <v>OK</v>
      </c>
    </row>
    <row r="1178" spans="1:26" x14ac:dyDescent="0.2">
      <c r="A1178" s="9">
        <f t="shared" si="114"/>
        <v>3.6042828498251636</v>
      </c>
      <c r="B1178" s="9">
        <f t="shared" si="115"/>
        <v>3.1499999999999995</v>
      </c>
      <c r="C1178" s="9">
        <f t="shared" si="117"/>
        <v>3.07</v>
      </c>
      <c r="D1178" s="8">
        <v>6235</v>
      </c>
      <c r="E1178" t="s">
        <v>3664</v>
      </c>
      <c r="F1178" t="s">
        <v>189</v>
      </c>
      <c r="G1178" t="s">
        <v>25</v>
      </c>
      <c r="H1178" t="s">
        <v>28</v>
      </c>
      <c r="O1178">
        <v>3.07</v>
      </c>
      <c r="S1178">
        <f>_xlfn.XLOOKUP(E1178,'Facture Chronopost'!L:L,'Facture Chronopost'!AA:AA,"")</f>
        <v>0.08</v>
      </c>
      <c r="T1178" t="str">
        <f>IF(COUNTIF('Bibliothèque transporteurs'!C:C,F1178)=0,"inconnu",_xlfn.XLOOKUP(F1178,'Bibliothèque transporteurs'!C:C,'Bibliothèque transporteurs'!A:A))</f>
        <v>5Y</v>
      </c>
      <c r="U1178" t="str">
        <f>IF(OR(F1178="6C",F1178="6B"),_xlfn.XLOOKUP(E1178,'Facture Chronopost'!L:L,'Facture Chronopost'!X:X),IF(OR(F1178=17,F1178=44),F1178&amp;"_"&amp;H1178,IF(COUNTIF('Bibliothèque transporteurs'!C:C,F1178)=0,"inconnu",_xlfn.XLOOKUP(F1178,'Bibliothèque transporteurs'!C:C,'Bibliothèque transporteurs'!B:B))))</f>
        <v>5Y</v>
      </c>
      <c r="V1178" t="str">
        <f>IF(COUNTIF('Bibliothèque transporteurs'!C:C,F1178)=0,"inconnu",_xlfn.XLOOKUP(F1178,'Bibliothèque transporteurs'!C:C,'Bibliothèque transporteurs'!E:E))</f>
        <v>CHRONO_2SHOP</v>
      </c>
      <c r="W1178">
        <f t="shared" si="118"/>
        <v>3.15</v>
      </c>
      <c r="Y1178" s="118">
        <f t="shared" si="116"/>
        <v>3.15</v>
      </c>
      <c r="Z1178" s="118" t="str">
        <f t="shared" si="113"/>
        <v>OK</v>
      </c>
    </row>
    <row r="1179" spans="1:26" x14ac:dyDescent="0.2">
      <c r="A1179" s="9">
        <f t="shared" si="114"/>
        <v>3.6042828498251636</v>
      </c>
      <c r="B1179" s="9">
        <f t="shared" si="115"/>
        <v>3.1499999999999995</v>
      </c>
      <c r="C1179" s="9">
        <f t="shared" si="117"/>
        <v>3.07</v>
      </c>
      <c r="D1179" s="8">
        <v>6235</v>
      </c>
      <c r="E1179" t="s">
        <v>3699</v>
      </c>
      <c r="F1179" t="s">
        <v>189</v>
      </c>
      <c r="G1179" t="s">
        <v>25</v>
      </c>
      <c r="H1179" t="s">
        <v>28</v>
      </c>
      <c r="O1179">
        <v>3.07</v>
      </c>
      <c r="S1179">
        <f>_xlfn.XLOOKUP(E1179,'Facture Chronopost'!L:L,'Facture Chronopost'!AA:AA,"")</f>
        <v>0.08</v>
      </c>
      <c r="T1179" t="str">
        <f>IF(COUNTIF('Bibliothèque transporteurs'!C:C,F1179)=0,"inconnu",_xlfn.XLOOKUP(F1179,'Bibliothèque transporteurs'!C:C,'Bibliothèque transporteurs'!A:A))</f>
        <v>5Y</v>
      </c>
      <c r="U1179" t="str">
        <f>IF(OR(F1179="6C",F1179="6B"),_xlfn.XLOOKUP(E1179,'Facture Chronopost'!L:L,'Facture Chronopost'!X:X),IF(OR(F1179=17,F1179=44),F1179&amp;"_"&amp;H1179,IF(COUNTIF('Bibliothèque transporteurs'!C:C,F1179)=0,"inconnu",_xlfn.XLOOKUP(F1179,'Bibliothèque transporteurs'!C:C,'Bibliothèque transporteurs'!B:B))))</f>
        <v>5Y</v>
      </c>
      <c r="V1179" t="str">
        <f>IF(COUNTIF('Bibliothèque transporteurs'!C:C,F1179)=0,"inconnu",_xlfn.XLOOKUP(F1179,'Bibliothèque transporteurs'!C:C,'Bibliothèque transporteurs'!E:E))</f>
        <v>CHRONO_2SHOP</v>
      </c>
      <c r="W1179">
        <f t="shared" si="118"/>
        <v>3.15</v>
      </c>
      <c r="Y1179" s="118">
        <f t="shared" si="116"/>
        <v>3.15</v>
      </c>
      <c r="Z1179" s="118" t="str">
        <f t="shared" si="113"/>
        <v>OK</v>
      </c>
    </row>
    <row r="1180" spans="1:26" x14ac:dyDescent="0.2">
      <c r="A1180" s="9">
        <f t="shared" si="114"/>
        <v>3.6042828498251636</v>
      </c>
      <c r="B1180" s="9">
        <f t="shared" si="115"/>
        <v>3.1499999999999995</v>
      </c>
      <c r="C1180" s="9">
        <f t="shared" si="117"/>
        <v>3.07</v>
      </c>
      <c r="D1180" s="8">
        <v>6235</v>
      </c>
      <c r="E1180" t="s">
        <v>3715</v>
      </c>
      <c r="F1180" t="s">
        <v>189</v>
      </c>
      <c r="G1180" t="s">
        <v>25</v>
      </c>
      <c r="H1180" t="s">
        <v>28</v>
      </c>
      <c r="O1180">
        <v>3.07</v>
      </c>
      <c r="S1180">
        <f>_xlfn.XLOOKUP(E1180,'Facture Chronopost'!L:L,'Facture Chronopost'!AA:AA,"")</f>
        <v>0.08</v>
      </c>
      <c r="T1180" t="str">
        <f>IF(COUNTIF('Bibliothèque transporteurs'!C:C,F1180)=0,"inconnu",_xlfn.XLOOKUP(F1180,'Bibliothèque transporteurs'!C:C,'Bibliothèque transporteurs'!A:A))</f>
        <v>5Y</v>
      </c>
      <c r="U1180" t="str">
        <f>IF(OR(F1180="6C",F1180="6B"),_xlfn.XLOOKUP(E1180,'Facture Chronopost'!L:L,'Facture Chronopost'!X:X),IF(OR(F1180=17,F1180=44),F1180&amp;"_"&amp;H1180,IF(COUNTIF('Bibliothèque transporteurs'!C:C,F1180)=0,"inconnu",_xlfn.XLOOKUP(F1180,'Bibliothèque transporteurs'!C:C,'Bibliothèque transporteurs'!B:B))))</f>
        <v>5Y</v>
      </c>
      <c r="V1180" t="str">
        <f>IF(COUNTIF('Bibliothèque transporteurs'!C:C,F1180)=0,"inconnu",_xlfn.XLOOKUP(F1180,'Bibliothèque transporteurs'!C:C,'Bibliothèque transporteurs'!E:E))</f>
        <v>CHRONO_2SHOP</v>
      </c>
      <c r="W1180">
        <f t="shared" si="118"/>
        <v>3.15</v>
      </c>
      <c r="Y1180" s="118">
        <f t="shared" si="116"/>
        <v>3.15</v>
      </c>
      <c r="Z1180" s="118" t="str">
        <f t="shared" si="113"/>
        <v>OK</v>
      </c>
    </row>
    <row r="1181" spans="1:26" x14ac:dyDescent="0.2">
      <c r="A1181" s="9">
        <f t="shared" si="114"/>
        <v>3.7216861999823352</v>
      </c>
      <c r="B1181" s="9">
        <f t="shared" si="115"/>
        <v>3.25</v>
      </c>
      <c r="C1181" s="9">
        <f t="shared" si="117"/>
        <v>3.17</v>
      </c>
      <c r="D1181" s="8">
        <v>6235</v>
      </c>
      <c r="E1181" t="s">
        <v>3696</v>
      </c>
      <c r="F1181" t="s">
        <v>189</v>
      </c>
      <c r="G1181" t="s">
        <v>25</v>
      </c>
      <c r="H1181" t="s">
        <v>28</v>
      </c>
      <c r="O1181">
        <v>3.17</v>
      </c>
      <c r="S1181">
        <f>_xlfn.XLOOKUP(E1181,'Facture Chronopost'!L:L,'Facture Chronopost'!AA:AA,"")</f>
        <v>0.08</v>
      </c>
      <c r="T1181" t="str">
        <f>IF(COUNTIF('Bibliothèque transporteurs'!C:C,F1181)=0,"inconnu",_xlfn.XLOOKUP(F1181,'Bibliothèque transporteurs'!C:C,'Bibliothèque transporteurs'!A:A))</f>
        <v>5Y</v>
      </c>
      <c r="U1181" t="str">
        <f>IF(OR(F1181="6C",F1181="6B"),_xlfn.XLOOKUP(E1181,'Facture Chronopost'!L:L,'Facture Chronopost'!X:X),IF(OR(F1181=17,F1181=44),F1181&amp;"_"&amp;H1181,IF(COUNTIF('Bibliothèque transporteurs'!C:C,F1181)=0,"inconnu",_xlfn.XLOOKUP(F1181,'Bibliothèque transporteurs'!C:C,'Bibliothèque transporteurs'!B:B))))</f>
        <v>5Y</v>
      </c>
      <c r="V1181" t="str">
        <f>IF(COUNTIF('Bibliothèque transporteurs'!C:C,F1181)=0,"inconnu",_xlfn.XLOOKUP(F1181,'Bibliothèque transporteurs'!C:C,'Bibliothèque transporteurs'!E:E))</f>
        <v>CHRONO_2SHOP</v>
      </c>
      <c r="W1181">
        <f t="shared" si="118"/>
        <v>3.25</v>
      </c>
      <c r="Y1181" s="118">
        <f t="shared" si="116"/>
        <v>3.25</v>
      </c>
      <c r="Z1181" s="118" t="str">
        <f t="shared" si="113"/>
        <v>OK</v>
      </c>
    </row>
    <row r="1182" spans="1:26" x14ac:dyDescent="0.2">
      <c r="A1182" s="9">
        <f t="shared" si="114"/>
        <v>3.6042828498251636</v>
      </c>
      <c r="B1182" s="9">
        <f t="shared" si="115"/>
        <v>3.1499999999999995</v>
      </c>
      <c r="C1182" s="9">
        <f t="shared" si="117"/>
        <v>3.07</v>
      </c>
      <c r="D1182" s="8">
        <v>6235</v>
      </c>
      <c r="E1182" t="s">
        <v>3704</v>
      </c>
      <c r="F1182" t="s">
        <v>189</v>
      </c>
      <c r="G1182" t="s">
        <v>25</v>
      </c>
      <c r="H1182" t="s">
        <v>28</v>
      </c>
      <c r="O1182">
        <v>3.07</v>
      </c>
      <c r="S1182">
        <f>_xlfn.XLOOKUP(E1182,'Facture Chronopost'!L:L,'Facture Chronopost'!AA:AA,"")</f>
        <v>0.08</v>
      </c>
      <c r="T1182" t="str">
        <f>IF(COUNTIF('Bibliothèque transporteurs'!C:C,F1182)=0,"inconnu",_xlfn.XLOOKUP(F1182,'Bibliothèque transporteurs'!C:C,'Bibliothèque transporteurs'!A:A))</f>
        <v>5Y</v>
      </c>
      <c r="U1182" t="str">
        <f>IF(OR(F1182="6C",F1182="6B"),_xlfn.XLOOKUP(E1182,'Facture Chronopost'!L:L,'Facture Chronopost'!X:X),IF(OR(F1182=17,F1182=44),F1182&amp;"_"&amp;H1182,IF(COUNTIF('Bibliothèque transporteurs'!C:C,F1182)=0,"inconnu",_xlfn.XLOOKUP(F1182,'Bibliothèque transporteurs'!C:C,'Bibliothèque transporteurs'!B:B))))</f>
        <v>5Y</v>
      </c>
      <c r="V1182" t="str">
        <f>IF(COUNTIF('Bibliothèque transporteurs'!C:C,F1182)=0,"inconnu",_xlfn.XLOOKUP(F1182,'Bibliothèque transporteurs'!C:C,'Bibliothèque transporteurs'!E:E))</f>
        <v>CHRONO_2SHOP</v>
      </c>
      <c r="W1182">
        <f t="shared" si="118"/>
        <v>3.15</v>
      </c>
      <c r="Y1182" s="118">
        <f t="shared" si="116"/>
        <v>3.15</v>
      </c>
      <c r="Z1182" s="118" t="str">
        <f t="shared" si="113"/>
        <v>OK</v>
      </c>
    </row>
    <row r="1183" spans="1:26" x14ac:dyDescent="0.2">
      <c r="A1183" s="9">
        <f t="shared" si="114"/>
        <v>3.6042828498251636</v>
      </c>
      <c r="B1183" s="9">
        <f t="shared" si="115"/>
        <v>3.1499999999999995</v>
      </c>
      <c r="C1183" s="9">
        <f t="shared" si="117"/>
        <v>3.07</v>
      </c>
      <c r="D1183" s="8">
        <v>6235</v>
      </c>
      <c r="E1183" t="s">
        <v>3734</v>
      </c>
      <c r="F1183" t="s">
        <v>189</v>
      </c>
      <c r="G1183" t="s">
        <v>25</v>
      </c>
      <c r="H1183" t="s">
        <v>28</v>
      </c>
      <c r="O1183">
        <v>3.07</v>
      </c>
      <c r="S1183">
        <f>_xlfn.XLOOKUP(E1183,'Facture Chronopost'!L:L,'Facture Chronopost'!AA:AA,"")</f>
        <v>0.08</v>
      </c>
      <c r="T1183" t="str">
        <f>IF(COUNTIF('Bibliothèque transporteurs'!C:C,F1183)=0,"inconnu",_xlfn.XLOOKUP(F1183,'Bibliothèque transporteurs'!C:C,'Bibliothèque transporteurs'!A:A))</f>
        <v>5Y</v>
      </c>
      <c r="U1183" t="str">
        <f>IF(OR(F1183="6C",F1183="6B"),_xlfn.XLOOKUP(E1183,'Facture Chronopost'!L:L,'Facture Chronopost'!X:X),IF(OR(F1183=17,F1183=44),F1183&amp;"_"&amp;H1183,IF(COUNTIF('Bibliothèque transporteurs'!C:C,F1183)=0,"inconnu",_xlfn.XLOOKUP(F1183,'Bibliothèque transporteurs'!C:C,'Bibliothèque transporteurs'!B:B))))</f>
        <v>5Y</v>
      </c>
      <c r="V1183" t="str">
        <f>IF(COUNTIF('Bibliothèque transporteurs'!C:C,F1183)=0,"inconnu",_xlfn.XLOOKUP(F1183,'Bibliothèque transporteurs'!C:C,'Bibliothèque transporteurs'!E:E))</f>
        <v>CHRONO_2SHOP</v>
      </c>
      <c r="W1183">
        <f t="shared" si="118"/>
        <v>3.15</v>
      </c>
      <c r="Y1183" s="118">
        <f t="shared" si="116"/>
        <v>3.15</v>
      </c>
      <c r="Z1183" s="118" t="str">
        <f t="shared" si="113"/>
        <v>OK</v>
      </c>
    </row>
    <row r="1184" spans="1:26" x14ac:dyDescent="0.2">
      <c r="A1184" s="9">
        <f t="shared" si="114"/>
        <v>3.6042828498251636</v>
      </c>
      <c r="B1184" s="9">
        <f t="shared" si="115"/>
        <v>3.1499999999999995</v>
      </c>
      <c r="C1184" s="9">
        <f t="shared" si="117"/>
        <v>3.07</v>
      </c>
      <c r="D1184" s="8">
        <v>6235</v>
      </c>
      <c r="E1184" t="s">
        <v>3731</v>
      </c>
      <c r="F1184" t="s">
        <v>189</v>
      </c>
      <c r="G1184" t="s">
        <v>25</v>
      </c>
      <c r="H1184" t="s">
        <v>28</v>
      </c>
      <c r="O1184">
        <v>3.07</v>
      </c>
      <c r="S1184">
        <f>_xlfn.XLOOKUP(E1184,'Facture Chronopost'!L:L,'Facture Chronopost'!AA:AA,"")</f>
        <v>0.08</v>
      </c>
      <c r="T1184" t="str">
        <f>IF(COUNTIF('Bibliothèque transporteurs'!C:C,F1184)=0,"inconnu",_xlfn.XLOOKUP(F1184,'Bibliothèque transporteurs'!C:C,'Bibliothèque transporteurs'!A:A))</f>
        <v>5Y</v>
      </c>
      <c r="U1184" t="str">
        <f>IF(OR(F1184="6C",F1184="6B"),_xlfn.XLOOKUP(E1184,'Facture Chronopost'!L:L,'Facture Chronopost'!X:X),IF(OR(F1184=17,F1184=44),F1184&amp;"_"&amp;H1184,IF(COUNTIF('Bibliothèque transporteurs'!C:C,F1184)=0,"inconnu",_xlfn.XLOOKUP(F1184,'Bibliothèque transporteurs'!C:C,'Bibliothèque transporteurs'!B:B))))</f>
        <v>5Y</v>
      </c>
      <c r="V1184" t="str">
        <f>IF(COUNTIF('Bibliothèque transporteurs'!C:C,F1184)=0,"inconnu",_xlfn.XLOOKUP(F1184,'Bibliothèque transporteurs'!C:C,'Bibliothèque transporteurs'!E:E))</f>
        <v>CHRONO_2SHOP</v>
      </c>
      <c r="W1184">
        <f t="shared" si="118"/>
        <v>3.15</v>
      </c>
      <c r="Y1184" s="118">
        <f t="shared" si="116"/>
        <v>3.15</v>
      </c>
      <c r="Z1184" s="118" t="str">
        <f t="shared" si="113"/>
        <v>OK</v>
      </c>
    </row>
    <row r="1185" spans="1:26" x14ac:dyDescent="0.2">
      <c r="A1185" s="9">
        <f t="shared" si="114"/>
        <v>3.6042828498251636</v>
      </c>
      <c r="B1185" s="9">
        <f t="shared" si="115"/>
        <v>3.1499999999999995</v>
      </c>
      <c r="C1185" s="9">
        <f t="shared" si="117"/>
        <v>3.07</v>
      </c>
      <c r="D1185" s="8">
        <v>6235</v>
      </c>
      <c r="E1185" t="s">
        <v>3739</v>
      </c>
      <c r="F1185" t="s">
        <v>189</v>
      </c>
      <c r="G1185" t="s">
        <v>25</v>
      </c>
      <c r="H1185" t="s">
        <v>28</v>
      </c>
      <c r="O1185">
        <v>3.07</v>
      </c>
      <c r="S1185">
        <f>_xlfn.XLOOKUP(E1185,'Facture Chronopost'!L:L,'Facture Chronopost'!AA:AA,"")</f>
        <v>0.08</v>
      </c>
      <c r="T1185" t="str">
        <f>IF(COUNTIF('Bibliothèque transporteurs'!C:C,F1185)=0,"inconnu",_xlfn.XLOOKUP(F1185,'Bibliothèque transporteurs'!C:C,'Bibliothèque transporteurs'!A:A))</f>
        <v>5Y</v>
      </c>
      <c r="U1185" t="str">
        <f>IF(OR(F1185="6C",F1185="6B"),_xlfn.XLOOKUP(E1185,'Facture Chronopost'!L:L,'Facture Chronopost'!X:X),IF(OR(F1185=17,F1185=44),F1185&amp;"_"&amp;H1185,IF(COUNTIF('Bibliothèque transporteurs'!C:C,F1185)=0,"inconnu",_xlfn.XLOOKUP(F1185,'Bibliothèque transporteurs'!C:C,'Bibliothèque transporteurs'!B:B))))</f>
        <v>5Y</v>
      </c>
      <c r="V1185" t="str">
        <f>IF(COUNTIF('Bibliothèque transporteurs'!C:C,F1185)=0,"inconnu",_xlfn.XLOOKUP(F1185,'Bibliothèque transporteurs'!C:C,'Bibliothèque transporteurs'!E:E))</f>
        <v>CHRONO_2SHOP</v>
      </c>
      <c r="W1185">
        <f t="shared" si="118"/>
        <v>3.15</v>
      </c>
      <c r="Y1185" s="118">
        <f t="shared" si="116"/>
        <v>3.15</v>
      </c>
      <c r="Z1185" s="118" t="str">
        <f t="shared" si="113"/>
        <v>OK</v>
      </c>
    </row>
    <row r="1186" spans="1:26" x14ac:dyDescent="0.2">
      <c r="A1186" s="9">
        <f t="shared" si="114"/>
        <v>3.6042828498251636</v>
      </c>
      <c r="B1186" s="9">
        <f t="shared" si="115"/>
        <v>3.1499999999999995</v>
      </c>
      <c r="C1186" s="9">
        <f t="shared" si="117"/>
        <v>3.07</v>
      </c>
      <c r="D1186" s="8">
        <v>6235</v>
      </c>
      <c r="E1186" t="s">
        <v>3741</v>
      </c>
      <c r="F1186" t="s">
        <v>189</v>
      </c>
      <c r="G1186" t="s">
        <v>25</v>
      </c>
      <c r="H1186" t="s">
        <v>28</v>
      </c>
      <c r="O1186">
        <v>3.07</v>
      </c>
      <c r="S1186">
        <f>_xlfn.XLOOKUP(E1186,'Facture Chronopost'!L:L,'Facture Chronopost'!AA:AA,"")</f>
        <v>0.08</v>
      </c>
      <c r="T1186" t="str">
        <f>IF(COUNTIF('Bibliothèque transporteurs'!C:C,F1186)=0,"inconnu",_xlfn.XLOOKUP(F1186,'Bibliothèque transporteurs'!C:C,'Bibliothèque transporteurs'!A:A))</f>
        <v>5Y</v>
      </c>
      <c r="U1186" t="str">
        <f>IF(OR(F1186="6C",F1186="6B"),_xlfn.XLOOKUP(E1186,'Facture Chronopost'!L:L,'Facture Chronopost'!X:X),IF(OR(F1186=17,F1186=44),F1186&amp;"_"&amp;H1186,IF(COUNTIF('Bibliothèque transporteurs'!C:C,F1186)=0,"inconnu",_xlfn.XLOOKUP(F1186,'Bibliothèque transporteurs'!C:C,'Bibliothèque transporteurs'!B:B))))</f>
        <v>5Y</v>
      </c>
      <c r="V1186" t="str">
        <f>IF(COUNTIF('Bibliothèque transporteurs'!C:C,F1186)=0,"inconnu",_xlfn.XLOOKUP(F1186,'Bibliothèque transporteurs'!C:C,'Bibliothèque transporteurs'!E:E))</f>
        <v>CHRONO_2SHOP</v>
      </c>
      <c r="W1186">
        <f t="shared" si="118"/>
        <v>3.15</v>
      </c>
      <c r="Y1186" s="118">
        <f t="shared" si="116"/>
        <v>3.15</v>
      </c>
      <c r="Z1186" s="118" t="str">
        <f t="shared" si="113"/>
        <v>OK</v>
      </c>
    </row>
    <row r="1187" spans="1:26" x14ac:dyDescent="0.2">
      <c r="A1187" s="9">
        <f t="shared" si="114"/>
        <v>3.6042828498251636</v>
      </c>
      <c r="B1187" s="9">
        <f t="shared" si="115"/>
        <v>3.1499999999999995</v>
      </c>
      <c r="C1187" s="9">
        <f t="shared" si="117"/>
        <v>3.07</v>
      </c>
      <c r="D1187" s="8">
        <v>6235</v>
      </c>
      <c r="E1187" t="s">
        <v>3729</v>
      </c>
      <c r="F1187" t="s">
        <v>189</v>
      </c>
      <c r="G1187" t="s">
        <v>25</v>
      </c>
      <c r="H1187" t="s">
        <v>28</v>
      </c>
      <c r="O1187">
        <v>3.07</v>
      </c>
      <c r="S1187">
        <f>_xlfn.XLOOKUP(E1187,'Facture Chronopost'!L:L,'Facture Chronopost'!AA:AA,"")</f>
        <v>0.08</v>
      </c>
      <c r="T1187" t="str">
        <f>IF(COUNTIF('Bibliothèque transporteurs'!C:C,F1187)=0,"inconnu",_xlfn.XLOOKUP(F1187,'Bibliothèque transporteurs'!C:C,'Bibliothèque transporteurs'!A:A))</f>
        <v>5Y</v>
      </c>
      <c r="U1187" t="str">
        <f>IF(OR(F1187="6C",F1187="6B"),_xlfn.XLOOKUP(E1187,'Facture Chronopost'!L:L,'Facture Chronopost'!X:X),IF(OR(F1187=17,F1187=44),F1187&amp;"_"&amp;H1187,IF(COUNTIF('Bibliothèque transporteurs'!C:C,F1187)=0,"inconnu",_xlfn.XLOOKUP(F1187,'Bibliothèque transporteurs'!C:C,'Bibliothèque transporteurs'!B:B))))</f>
        <v>5Y</v>
      </c>
      <c r="V1187" t="str">
        <f>IF(COUNTIF('Bibliothèque transporteurs'!C:C,F1187)=0,"inconnu",_xlfn.XLOOKUP(F1187,'Bibliothèque transporteurs'!C:C,'Bibliothèque transporteurs'!E:E))</f>
        <v>CHRONO_2SHOP</v>
      </c>
      <c r="W1187">
        <f t="shared" si="118"/>
        <v>3.15</v>
      </c>
      <c r="Y1187" s="118">
        <f t="shared" si="116"/>
        <v>3.15</v>
      </c>
      <c r="Z1187" s="118" t="str">
        <f t="shared" si="113"/>
        <v>OK</v>
      </c>
    </row>
    <row r="1188" spans="1:26" x14ac:dyDescent="0.2">
      <c r="A1188" s="9">
        <f t="shared" si="114"/>
        <v>3.6042828498251636</v>
      </c>
      <c r="B1188" s="9">
        <f t="shared" si="115"/>
        <v>3.1499999999999995</v>
      </c>
      <c r="C1188" s="9">
        <f t="shared" si="117"/>
        <v>3.07</v>
      </c>
      <c r="D1188" s="8">
        <v>6235</v>
      </c>
      <c r="E1188" t="s">
        <v>3713</v>
      </c>
      <c r="F1188" t="s">
        <v>189</v>
      </c>
      <c r="G1188" t="s">
        <v>25</v>
      </c>
      <c r="H1188" t="s">
        <v>28</v>
      </c>
      <c r="O1188">
        <v>3.07</v>
      </c>
      <c r="S1188">
        <f>_xlfn.XLOOKUP(E1188,'Facture Chronopost'!L:L,'Facture Chronopost'!AA:AA,"")</f>
        <v>0.08</v>
      </c>
      <c r="T1188" t="str">
        <f>IF(COUNTIF('Bibliothèque transporteurs'!C:C,F1188)=0,"inconnu",_xlfn.XLOOKUP(F1188,'Bibliothèque transporteurs'!C:C,'Bibliothèque transporteurs'!A:A))</f>
        <v>5Y</v>
      </c>
      <c r="U1188" t="str">
        <f>IF(OR(F1188="6C",F1188="6B"),_xlfn.XLOOKUP(E1188,'Facture Chronopost'!L:L,'Facture Chronopost'!X:X),IF(OR(F1188=17,F1188=44),F1188&amp;"_"&amp;H1188,IF(COUNTIF('Bibliothèque transporteurs'!C:C,F1188)=0,"inconnu",_xlfn.XLOOKUP(F1188,'Bibliothèque transporteurs'!C:C,'Bibliothèque transporteurs'!B:B))))</f>
        <v>5Y</v>
      </c>
      <c r="V1188" t="str">
        <f>IF(COUNTIF('Bibliothèque transporteurs'!C:C,F1188)=0,"inconnu",_xlfn.XLOOKUP(F1188,'Bibliothèque transporteurs'!C:C,'Bibliothèque transporteurs'!E:E))</f>
        <v>CHRONO_2SHOP</v>
      </c>
      <c r="W1188">
        <f t="shared" si="118"/>
        <v>3.15</v>
      </c>
      <c r="Y1188" s="118">
        <f t="shared" si="116"/>
        <v>3.15</v>
      </c>
      <c r="Z1188" s="118" t="str">
        <f t="shared" si="113"/>
        <v>OK</v>
      </c>
    </row>
    <row r="1189" spans="1:26" x14ac:dyDescent="0.2">
      <c r="A1189" s="9">
        <f t="shared" si="114"/>
        <v>3.6042828498251636</v>
      </c>
      <c r="B1189" s="9">
        <f t="shared" si="115"/>
        <v>3.1499999999999995</v>
      </c>
      <c r="C1189" s="9">
        <f t="shared" si="117"/>
        <v>3.07</v>
      </c>
      <c r="D1189" s="8">
        <v>6235</v>
      </c>
      <c r="E1189" t="s">
        <v>3711</v>
      </c>
      <c r="F1189" t="s">
        <v>189</v>
      </c>
      <c r="G1189" t="s">
        <v>25</v>
      </c>
      <c r="H1189" t="s">
        <v>28</v>
      </c>
      <c r="O1189">
        <v>3.07</v>
      </c>
      <c r="S1189">
        <f>_xlfn.XLOOKUP(E1189,'Facture Chronopost'!L:L,'Facture Chronopost'!AA:AA,"")</f>
        <v>0.08</v>
      </c>
      <c r="T1189" t="str">
        <f>IF(COUNTIF('Bibliothèque transporteurs'!C:C,F1189)=0,"inconnu",_xlfn.XLOOKUP(F1189,'Bibliothèque transporteurs'!C:C,'Bibliothèque transporteurs'!A:A))</f>
        <v>5Y</v>
      </c>
      <c r="U1189" t="str">
        <f>IF(OR(F1189="6C",F1189="6B"),_xlfn.XLOOKUP(E1189,'Facture Chronopost'!L:L,'Facture Chronopost'!X:X),IF(OR(F1189=17,F1189=44),F1189&amp;"_"&amp;H1189,IF(COUNTIF('Bibliothèque transporteurs'!C:C,F1189)=0,"inconnu",_xlfn.XLOOKUP(F1189,'Bibliothèque transporteurs'!C:C,'Bibliothèque transporteurs'!B:B))))</f>
        <v>5Y</v>
      </c>
      <c r="V1189" t="str">
        <f>IF(COUNTIF('Bibliothèque transporteurs'!C:C,F1189)=0,"inconnu",_xlfn.XLOOKUP(F1189,'Bibliothèque transporteurs'!C:C,'Bibliothèque transporteurs'!E:E))</f>
        <v>CHRONO_2SHOP</v>
      </c>
      <c r="W1189">
        <f t="shared" si="118"/>
        <v>3.15</v>
      </c>
      <c r="Y1189" s="118">
        <f t="shared" si="116"/>
        <v>3.15</v>
      </c>
      <c r="Z1189" s="118" t="str">
        <f t="shared" ref="Z1189:Z1252" si="119">IF(Y1189=W1189,"OK","Non")</f>
        <v>OK</v>
      </c>
    </row>
    <row r="1190" spans="1:26" x14ac:dyDescent="0.2">
      <c r="A1190" s="9">
        <f t="shared" si="114"/>
        <v>3.6042828498251636</v>
      </c>
      <c r="B1190" s="9">
        <f t="shared" si="115"/>
        <v>3.1499999999999995</v>
      </c>
      <c r="C1190" s="9">
        <f t="shared" si="117"/>
        <v>3.07</v>
      </c>
      <c r="D1190" s="8">
        <v>6235</v>
      </c>
      <c r="E1190" t="s">
        <v>3718</v>
      </c>
      <c r="F1190" t="s">
        <v>189</v>
      </c>
      <c r="G1190" t="s">
        <v>25</v>
      </c>
      <c r="H1190" t="s">
        <v>28</v>
      </c>
      <c r="O1190">
        <v>3.07</v>
      </c>
      <c r="S1190">
        <f>_xlfn.XLOOKUP(E1190,'Facture Chronopost'!L:L,'Facture Chronopost'!AA:AA,"")</f>
        <v>0.08</v>
      </c>
      <c r="T1190" t="str">
        <f>IF(COUNTIF('Bibliothèque transporteurs'!C:C,F1190)=0,"inconnu",_xlfn.XLOOKUP(F1190,'Bibliothèque transporteurs'!C:C,'Bibliothèque transporteurs'!A:A))</f>
        <v>5Y</v>
      </c>
      <c r="U1190" t="str">
        <f>IF(OR(F1190="6C",F1190="6B"),_xlfn.XLOOKUP(E1190,'Facture Chronopost'!L:L,'Facture Chronopost'!X:X),IF(OR(F1190=17,F1190=44),F1190&amp;"_"&amp;H1190,IF(COUNTIF('Bibliothèque transporteurs'!C:C,F1190)=0,"inconnu",_xlfn.XLOOKUP(F1190,'Bibliothèque transporteurs'!C:C,'Bibliothèque transporteurs'!B:B))))</f>
        <v>5Y</v>
      </c>
      <c r="V1190" t="str">
        <f>IF(COUNTIF('Bibliothèque transporteurs'!C:C,F1190)=0,"inconnu",_xlfn.XLOOKUP(F1190,'Bibliothèque transporteurs'!C:C,'Bibliothèque transporteurs'!E:E))</f>
        <v>CHRONO_2SHOP</v>
      </c>
      <c r="W1190">
        <f t="shared" si="118"/>
        <v>3.15</v>
      </c>
      <c r="Y1190" s="118">
        <f t="shared" si="116"/>
        <v>3.15</v>
      </c>
      <c r="Z1190" s="118" t="str">
        <f t="shared" si="119"/>
        <v>OK</v>
      </c>
    </row>
    <row r="1191" spans="1:26" x14ac:dyDescent="0.2">
      <c r="A1191" s="9">
        <f t="shared" si="114"/>
        <v>3.6042828498251636</v>
      </c>
      <c r="B1191" s="9">
        <f t="shared" si="115"/>
        <v>3.1499999999999995</v>
      </c>
      <c r="C1191" s="9">
        <f t="shared" si="117"/>
        <v>3.07</v>
      </c>
      <c r="D1191" s="8">
        <v>6235</v>
      </c>
      <c r="E1191" t="s">
        <v>3702</v>
      </c>
      <c r="F1191" t="s">
        <v>189</v>
      </c>
      <c r="G1191" t="s">
        <v>25</v>
      </c>
      <c r="H1191" t="s">
        <v>28</v>
      </c>
      <c r="O1191">
        <v>3.07</v>
      </c>
      <c r="S1191">
        <f>_xlfn.XLOOKUP(E1191,'Facture Chronopost'!L:L,'Facture Chronopost'!AA:AA,"")</f>
        <v>0.08</v>
      </c>
      <c r="T1191" t="str">
        <f>IF(COUNTIF('Bibliothèque transporteurs'!C:C,F1191)=0,"inconnu",_xlfn.XLOOKUP(F1191,'Bibliothèque transporteurs'!C:C,'Bibliothèque transporteurs'!A:A))</f>
        <v>5Y</v>
      </c>
      <c r="U1191" t="str">
        <f>IF(OR(F1191="6C",F1191="6B"),_xlfn.XLOOKUP(E1191,'Facture Chronopost'!L:L,'Facture Chronopost'!X:X),IF(OR(F1191=17,F1191=44),F1191&amp;"_"&amp;H1191,IF(COUNTIF('Bibliothèque transporteurs'!C:C,F1191)=0,"inconnu",_xlfn.XLOOKUP(F1191,'Bibliothèque transporteurs'!C:C,'Bibliothèque transporteurs'!B:B))))</f>
        <v>5Y</v>
      </c>
      <c r="V1191" t="str">
        <f>IF(COUNTIF('Bibliothèque transporteurs'!C:C,F1191)=0,"inconnu",_xlfn.XLOOKUP(F1191,'Bibliothèque transporteurs'!C:C,'Bibliothèque transporteurs'!E:E))</f>
        <v>CHRONO_2SHOP</v>
      </c>
      <c r="W1191">
        <f t="shared" si="118"/>
        <v>3.15</v>
      </c>
      <c r="Y1191" s="118">
        <f t="shared" si="116"/>
        <v>3.15</v>
      </c>
      <c r="Z1191" s="118" t="str">
        <f t="shared" si="119"/>
        <v>OK</v>
      </c>
    </row>
    <row r="1192" spans="1:26" x14ac:dyDescent="0.2">
      <c r="A1192" s="9">
        <f t="shared" si="114"/>
        <v>3.7216861999823352</v>
      </c>
      <c r="B1192" s="9">
        <f t="shared" si="115"/>
        <v>3.25</v>
      </c>
      <c r="C1192" s="9">
        <f t="shared" si="117"/>
        <v>3.17</v>
      </c>
      <c r="D1192" s="8">
        <v>6235</v>
      </c>
      <c r="E1192" t="s">
        <v>3727</v>
      </c>
      <c r="F1192" t="s">
        <v>189</v>
      </c>
      <c r="G1192" t="s">
        <v>25</v>
      </c>
      <c r="H1192" t="s">
        <v>28</v>
      </c>
      <c r="O1192">
        <v>3.17</v>
      </c>
      <c r="S1192">
        <f>_xlfn.XLOOKUP(E1192,'Facture Chronopost'!L:L,'Facture Chronopost'!AA:AA,"")</f>
        <v>0.08</v>
      </c>
      <c r="T1192" t="str">
        <f>IF(COUNTIF('Bibliothèque transporteurs'!C:C,F1192)=0,"inconnu",_xlfn.XLOOKUP(F1192,'Bibliothèque transporteurs'!C:C,'Bibliothèque transporteurs'!A:A))</f>
        <v>5Y</v>
      </c>
      <c r="U1192" t="str">
        <f>IF(OR(F1192="6C",F1192="6B"),_xlfn.XLOOKUP(E1192,'Facture Chronopost'!L:L,'Facture Chronopost'!X:X),IF(OR(F1192=17,F1192=44),F1192&amp;"_"&amp;H1192,IF(COUNTIF('Bibliothèque transporteurs'!C:C,F1192)=0,"inconnu",_xlfn.XLOOKUP(F1192,'Bibliothèque transporteurs'!C:C,'Bibliothèque transporteurs'!B:B))))</f>
        <v>5Y</v>
      </c>
      <c r="V1192" t="str">
        <f>IF(COUNTIF('Bibliothèque transporteurs'!C:C,F1192)=0,"inconnu",_xlfn.XLOOKUP(F1192,'Bibliothèque transporteurs'!C:C,'Bibliothèque transporteurs'!E:E))</f>
        <v>CHRONO_2SHOP</v>
      </c>
      <c r="W1192">
        <f t="shared" si="118"/>
        <v>3.25</v>
      </c>
      <c r="Y1192" s="118">
        <f t="shared" si="116"/>
        <v>3.25</v>
      </c>
      <c r="Z1192" s="118" t="str">
        <f t="shared" si="119"/>
        <v>OK</v>
      </c>
    </row>
    <row r="1193" spans="1:26" x14ac:dyDescent="0.2">
      <c r="A1193" s="9">
        <f t="shared" si="114"/>
        <v>3.6042828498251636</v>
      </c>
      <c r="B1193" s="9">
        <f t="shared" si="115"/>
        <v>3.1499999999999995</v>
      </c>
      <c r="C1193" s="9">
        <f t="shared" si="117"/>
        <v>3.07</v>
      </c>
      <c r="D1193" s="8">
        <v>6235</v>
      </c>
      <c r="E1193" t="s">
        <v>3737</v>
      </c>
      <c r="F1193" t="s">
        <v>189</v>
      </c>
      <c r="G1193" t="s">
        <v>25</v>
      </c>
      <c r="H1193" t="s">
        <v>28</v>
      </c>
      <c r="O1193">
        <v>3.07</v>
      </c>
      <c r="S1193">
        <f>_xlfn.XLOOKUP(E1193,'Facture Chronopost'!L:L,'Facture Chronopost'!AA:AA,"")</f>
        <v>0.08</v>
      </c>
      <c r="T1193" t="str">
        <f>IF(COUNTIF('Bibliothèque transporteurs'!C:C,F1193)=0,"inconnu",_xlfn.XLOOKUP(F1193,'Bibliothèque transporteurs'!C:C,'Bibliothèque transporteurs'!A:A))</f>
        <v>5Y</v>
      </c>
      <c r="U1193" t="str">
        <f>IF(OR(F1193="6C",F1193="6B"),_xlfn.XLOOKUP(E1193,'Facture Chronopost'!L:L,'Facture Chronopost'!X:X),IF(OR(F1193=17,F1193=44),F1193&amp;"_"&amp;H1193,IF(COUNTIF('Bibliothèque transporteurs'!C:C,F1193)=0,"inconnu",_xlfn.XLOOKUP(F1193,'Bibliothèque transporteurs'!C:C,'Bibliothèque transporteurs'!B:B))))</f>
        <v>5Y</v>
      </c>
      <c r="V1193" t="str">
        <f>IF(COUNTIF('Bibliothèque transporteurs'!C:C,F1193)=0,"inconnu",_xlfn.XLOOKUP(F1193,'Bibliothèque transporteurs'!C:C,'Bibliothèque transporteurs'!E:E))</f>
        <v>CHRONO_2SHOP</v>
      </c>
      <c r="W1193">
        <f t="shared" si="118"/>
        <v>3.15</v>
      </c>
      <c r="Y1193" s="118">
        <f t="shared" si="116"/>
        <v>3.15</v>
      </c>
      <c r="Z1193" s="118" t="str">
        <f t="shared" si="119"/>
        <v>OK</v>
      </c>
    </row>
    <row r="1194" spans="1:26" x14ac:dyDescent="0.2">
      <c r="A1194" s="9">
        <f t="shared" si="114"/>
        <v>3.6042828498251636</v>
      </c>
      <c r="B1194" s="9">
        <f t="shared" si="115"/>
        <v>3.1499999999999995</v>
      </c>
      <c r="C1194" s="9">
        <f t="shared" si="117"/>
        <v>3.07</v>
      </c>
      <c r="D1194" s="8">
        <v>6235</v>
      </c>
      <c r="E1194" t="s">
        <v>3706</v>
      </c>
      <c r="F1194" t="s">
        <v>189</v>
      </c>
      <c r="G1194" t="s">
        <v>25</v>
      </c>
      <c r="H1194" t="s">
        <v>28</v>
      </c>
      <c r="O1194">
        <v>3.07</v>
      </c>
      <c r="S1194">
        <f>_xlfn.XLOOKUP(E1194,'Facture Chronopost'!L:L,'Facture Chronopost'!AA:AA,"")</f>
        <v>0.08</v>
      </c>
      <c r="T1194" t="str">
        <f>IF(COUNTIF('Bibliothèque transporteurs'!C:C,F1194)=0,"inconnu",_xlfn.XLOOKUP(F1194,'Bibliothèque transporteurs'!C:C,'Bibliothèque transporteurs'!A:A))</f>
        <v>5Y</v>
      </c>
      <c r="U1194" t="str">
        <f>IF(OR(F1194="6C",F1194="6B"),_xlfn.XLOOKUP(E1194,'Facture Chronopost'!L:L,'Facture Chronopost'!X:X),IF(OR(F1194=17,F1194=44),F1194&amp;"_"&amp;H1194,IF(COUNTIF('Bibliothèque transporteurs'!C:C,F1194)=0,"inconnu",_xlfn.XLOOKUP(F1194,'Bibliothèque transporteurs'!C:C,'Bibliothèque transporteurs'!B:B))))</f>
        <v>5Y</v>
      </c>
      <c r="V1194" t="str">
        <f>IF(COUNTIF('Bibliothèque transporteurs'!C:C,F1194)=0,"inconnu",_xlfn.XLOOKUP(F1194,'Bibliothèque transporteurs'!C:C,'Bibliothèque transporteurs'!E:E))</f>
        <v>CHRONO_2SHOP</v>
      </c>
      <c r="W1194">
        <f t="shared" si="118"/>
        <v>3.15</v>
      </c>
      <c r="Y1194" s="118">
        <f t="shared" si="116"/>
        <v>3.15</v>
      </c>
      <c r="Z1194" s="118" t="str">
        <f t="shared" si="119"/>
        <v>OK</v>
      </c>
    </row>
    <row r="1195" spans="1:26" x14ac:dyDescent="0.2">
      <c r="A1195" s="9">
        <f t="shared" si="114"/>
        <v>3.6042828498251636</v>
      </c>
      <c r="B1195" s="9">
        <f t="shared" si="115"/>
        <v>3.1499999999999995</v>
      </c>
      <c r="C1195" s="9">
        <f t="shared" si="117"/>
        <v>3.07</v>
      </c>
      <c r="D1195" s="8">
        <v>6235</v>
      </c>
      <c r="E1195" t="s">
        <v>3721</v>
      </c>
      <c r="F1195" t="s">
        <v>189</v>
      </c>
      <c r="G1195" t="s">
        <v>25</v>
      </c>
      <c r="H1195" t="s">
        <v>28</v>
      </c>
      <c r="O1195">
        <v>3.07</v>
      </c>
      <c r="S1195">
        <f>_xlfn.XLOOKUP(E1195,'Facture Chronopost'!L:L,'Facture Chronopost'!AA:AA,"")</f>
        <v>0.08</v>
      </c>
      <c r="T1195" t="str">
        <f>IF(COUNTIF('Bibliothèque transporteurs'!C:C,F1195)=0,"inconnu",_xlfn.XLOOKUP(F1195,'Bibliothèque transporteurs'!C:C,'Bibliothèque transporteurs'!A:A))</f>
        <v>5Y</v>
      </c>
      <c r="U1195" t="str">
        <f>IF(OR(F1195="6C",F1195="6B"),_xlfn.XLOOKUP(E1195,'Facture Chronopost'!L:L,'Facture Chronopost'!X:X),IF(OR(F1195=17,F1195=44),F1195&amp;"_"&amp;H1195,IF(COUNTIF('Bibliothèque transporteurs'!C:C,F1195)=0,"inconnu",_xlfn.XLOOKUP(F1195,'Bibliothèque transporteurs'!C:C,'Bibliothèque transporteurs'!B:B))))</f>
        <v>5Y</v>
      </c>
      <c r="V1195" t="str">
        <f>IF(COUNTIF('Bibliothèque transporteurs'!C:C,F1195)=0,"inconnu",_xlfn.XLOOKUP(F1195,'Bibliothèque transporteurs'!C:C,'Bibliothèque transporteurs'!E:E))</f>
        <v>CHRONO_2SHOP</v>
      </c>
      <c r="W1195">
        <f t="shared" si="118"/>
        <v>3.15</v>
      </c>
      <c r="Y1195" s="118">
        <f t="shared" si="116"/>
        <v>3.15</v>
      </c>
      <c r="Z1195" s="118" t="str">
        <f t="shared" si="119"/>
        <v>OK</v>
      </c>
    </row>
    <row r="1196" spans="1:26" x14ac:dyDescent="0.2">
      <c r="A1196" s="9">
        <f t="shared" si="114"/>
        <v>3.6042828498251636</v>
      </c>
      <c r="B1196" s="9">
        <f t="shared" si="115"/>
        <v>3.1499999999999995</v>
      </c>
      <c r="C1196" s="9">
        <f t="shared" si="117"/>
        <v>3.07</v>
      </c>
      <c r="D1196" s="8">
        <v>6235</v>
      </c>
      <c r="E1196" t="s">
        <v>3724</v>
      </c>
      <c r="F1196" t="s">
        <v>189</v>
      </c>
      <c r="G1196" t="s">
        <v>25</v>
      </c>
      <c r="H1196" t="s">
        <v>28</v>
      </c>
      <c r="O1196">
        <v>3.07</v>
      </c>
      <c r="S1196">
        <f>_xlfn.XLOOKUP(E1196,'Facture Chronopost'!L:L,'Facture Chronopost'!AA:AA,"")</f>
        <v>0.08</v>
      </c>
      <c r="T1196" t="str">
        <f>IF(COUNTIF('Bibliothèque transporteurs'!C:C,F1196)=0,"inconnu",_xlfn.XLOOKUP(F1196,'Bibliothèque transporteurs'!C:C,'Bibliothèque transporteurs'!A:A))</f>
        <v>5Y</v>
      </c>
      <c r="U1196" t="str">
        <f>IF(OR(F1196="6C",F1196="6B"),_xlfn.XLOOKUP(E1196,'Facture Chronopost'!L:L,'Facture Chronopost'!X:X),IF(OR(F1196=17,F1196=44),F1196&amp;"_"&amp;H1196,IF(COUNTIF('Bibliothèque transporteurs'!C:C,F1196)=0,"inconnu",_xlfn.XLOOKUP(F1196,'Bibliothèque transporteurs'!C:C,'Bibliothèque transporteurs'!B:B))))</f>
        <v>5Y</v>
      </c>
      <c r="V1196" t="str">
        <f>IF(COUNTIF('Bibliothèque transporteurs'!C:C,F1196)=0,"inconnu",_xlfn.XLOOKUP(F1196,'Bibliothèque transporteurs'!C:C,'Bibliothèque transporteurs'!E:E))</f>
        <v>CHRONO_2SHOP</v>
      </c>
      <c r="W1196">
        <f t="shared" si="118"/>
        <v>3.15</v>
      </c>
      <c r="Y1196" s="118">
        <f t="shared" si="116"/>
        <v>3.15</v>
      </c>
      <c r="Z1196" s="118" t="str">
        <f t="shared" si="119"/>
        <v>OK</v>
      </c>
    </row>
    <row r="1197" spans="1:26" x14ac:dyDescent="0.2">
      <c r="A1197" s="9">
        <f t="shared" si="114"/>
        <v>3.6042828498251636</v>
      </c>
      <c r="B1197" s="9">
        <f t="shared" si="115"/>
        <v>3.1499999999999995</v>
      </c>
      <c r="C1197" s="9">
        <f t="shared" si="117"/>
        <v>3.07</v>
      </c>
      <c r="D1197" s="8">
        <v>6235</v>
      </c>
      <c r="E1197" t="s">
        <v>3708</v>
      </c>
      <c r="F1197" t="s">
        <v>189</v>
      </c>
      <c r="G1197" t="s">
        <v>25</v>
      </c>
      <c r="H1197" t="s">
        <v>28</v>
      </c>
      <c r="O1197">
        <v>3.07</v>
      </c>
      <c r="S1197">
        <f>_xlfn.XLOOKUP(E1197,'Facture Chronopost'!L:L,'Facture Chronopost'!AA:AA,"")</f>
        <v>0.08</v>
      </c>
      <c r="T1197" t="str">
        <f>IF(COUNTIF('Bibliothèque transporteurs'!C:C,F1197)=0,"inconnu",_xlfn.XLOOKUP(F1197,'Bibliothèque transporteurs'!C:C,'Bibliothèque transporteurs'!A:A))</f>
        <v>5Y</v>
      </c>
      <c r="U1197" t="str">
        <f>IF(OR(F1197="6C",F1197="6B"),_xlfn.XLOOKUP(E1197,'Facture Chronopost'!L:L,'Facture Chronopost'!X:X),IF(OR(F1197=17,F1197=44),F1197&amp;"_"&amp;H1197,IF(COUNTIF('Bibliothèque transporteurs'!C:C,F1197)=0,"inconnu",_xlfn.XLOOKUP(F1197,'Bibliothèque transporteurs'!C:C,'Bibliothèque transporteurs'!B:B))))</f>
        <v>5Y</v>
      </c>
      <c r="V1197" t="str">
        <f>IF(COUNTIF('Bibliothèque transporteurs'!C:C,F1197)=0,"inconnu",_xlfn.XLOOKUP(F1197,'Bibliothèque transporteurs'!C:C,'Bibliothèque transporteurs'!E:E))</f>
        <v>CHRONO_2SHOP</v>
      </c>
      <c r="W1197">
        <f t="shared" si="118"/>
        <v>3.15</v>
      </c>
      <c r="Y1197" s="118">
        <f t="shared" si="116"/>
        <v>3.15</v>
      </c>
      <c r="Z1197" s="118" t="str">
        <f t="shared" si="119"/>
        <v>OK</v>
      </c>
    </row>
    <row r="1198" spans="1:26" x14ac:dyDescent="0.2">
      <c r="A1198" s="9">
        <f t="shared" si="114"/>
        <v>3.6042828498251636</v>
      </c>
      <c r="B1198" s="9">
        <f t="shared" si="115"/>
        <v>3.1499999999999995</v>
      </c>
      <c r="C1198" s="9">
        <f t="shared" si="117"/>
        <v>3.07</v>
      </c>
      <c r="D1198" s="8">
        <v>6235</v>
      </c>
      <c r="E1198" t="s">
        <v>3747</v>
      </c>
      <c r="F1198" t="s">
        <v>189</v>
      </c>
      <c r="G1198" t="s">
        <v>25</v>
      </c>
      <c r="H1198" t="s">
        <v>28</v>
      </c>
      <c r="O1198">
        <v>3.07</v>
      </c>
      <c r="S1198">
        <f>_xlfn.XLOOKUP(E1198,'Facture Chronopost'!L:L,'Facture Chronopost'!AA:AA,"")</f>
        <v>0.08</v>
      </c>
      <c r="T1198" t="str">
        <f>IF(COUNTIF('Bibliothèque transporteurs'!C:C,F1198)=0,"inconnu",_xlfn.XLOOKUP(F1198,'Bibliothèque transporteurs'!C:C,'Bibliothèque transporteurs'!A:A))</f>
        <v>5Y</v>
      </c>
      <c r="U1198" t="str">
        <f>IF(OR(F1198="6C",F1198="6B"),_xlfn.XLOOKUP(E1198,'Facture Chronopost'!L:L,'Facture Chronopost'!X:X),IF(OR(F1198=17,F1198=44),F1198&amp;"_"&amp;H1198,IF(COUNTIF('Bibliothèque transporteurs'!C:C,F1198)=0,"inconnu",_xlfn.XLOOKUP(F1198,'Bibliothèque transporteurs'!C:C,'Bibliothèque transporteurs'!B:B))))</f>
        <v>5Y</v>
      </c>
      <c r="V1198" t="str">
        <f>IF(COUNTIF('Bibliothèque transporteurs'!C:C,F1198)=0,"inconnu",_xlfn.XLOOKUP(F1198,'Bibliothèque transporteurs'!C:C,'Bibliothèque transporteurs'!E:E))</f>
        <v>CHRONO_2SHOP</v>
      </c>
      <c r="W1198">
        <f t="shared" si="118"/>
        <v>3.15</v>
      </c>
      <c r="Y1198" s="118">
        <f t="shared" si="116"/>
        <v>3.15</v>
      </c>
      <c r="Z1198" s="118" t="str">
        <f t="shared" si="119"/>
        <v>OK</v>
      </c>
    </row>
    <row r="1199" spans="1:26" x14ac:dyDescent="0.2">
      <c r="A1199" s="9">
        <f t="shared" si="114"/>
        <v>3.6042828498251636</v>
      </c>
      <c r="B1199" s="9">
        <f t="shared" si="115"/>
        <v>3.1499999999999995</v>
      </c>
      <c r="C1199" s="9">
        <f t="shared" si="117"/>
        <v>3.07</v>
      </c>
      <c r="D1199" s="8">
        <v>6235</v>
      </c>
      <c r="E1199" t="s">
        <v>3775</v>
      </c>
      <c r="F1199" t="s">
        <v>189</v>
      </c>
      <c r="G1199" t="s">
        <v>25</v>
      </c>
      <c r="H1199" t="s">
        <v>28</v>
      </c>
      <c r="O1199">
        <v>3.07</v>
      </c>
      <c r="S1199">
        <f>_xlfn.XLOOKUP(E1199,'Facture Chronopost'!L:L,'Facture Chronopost'!AA:AA,"")</f>
        <v>0.08</v>
      </c>
      <c r="T1199" t="str">
        <f>IF(COUNTIF('Bibliothèque transporteurs'!C:C,F1199)=0,"inconnu",_xlfn.XLOOKUP(F1199,'Bibliothèque transporteurs'!C:C,'Bibliothèque transporteurs'!A:A))</f>
        <v>5Y</v>
      </c>
      <c r="U1199" t="str">
        <f>IF(OR(F1199="6C",F1199="6B"),_xlfn.XLOOKUP(E1199,'Facture Chronopost'!L:L,'Facture Chronopost'!X:X),IF(OR(F1199=17,F1199=44),F1199&amp;"_"&amp;H1199,IF(COUNTIF('Bibliothèque transporteurs'!C:C,F1199)=0,"inconnu",_xlfn.XLOOKUP(F1199,'Bibliothèque transporteurs'!C:C,'Bibliothèque transporteurs'!B:B))))</f>
        <v>5Y</v>
      </c>
      <c r="V1199" t="str">
        <f>IF(COUNTIF('Bibliothèque transporteurs'!C:C,F1199)=0,"inconnu",_xlfn.XLOOKUP(F1199,'Bibliothèque transporteurs'!C:C,'Bibliothèque transporteurs'!E:E))</f>
        <v>CHRONO_2SHOP</v>
      </c>
      <c r="W1199">
        <f t="shared" si="118"/>
        <v>3.15</v>
      </c>
      <c r="Y1199" s="118">
        <f t="shared" si="116"/>
        <v>3.15</v>
      </c>
      <c r="Z1199" s="118" t="str">
        <f t="shared" si="119"/>
        <v>OK</v>
      </c>
    </row>
    <row r="1200" spans="1:26" x14ac:dyDescent="0.2">
      <c r="A1200" s="9">
        <f t="shared" si="114"/>
        <v>3.6042828498251636</v>
      </c>
      <c r="B1200" s="9">
        <f t="shared" si="115"/>
        <v>3.1499999999999995</v>
      </c>
      <c r="C1200" s="9">
        <f t="shared" si="117"/>
        <v>3.07</v>
      </c>
      <c r="D1200" s="8">
        <v>6235</v>
      </c>
      <c r="E1200" t="s">
        <v>3745</v>
      </c>
      <c r="F1200" t="s">
        <v>189</v>
      </c>
      <c r="G1200" t="s">
        <v>25</v>
      </c>
      <c r="H1200" t="s">
        <v>28</v>
      </c>
      <c r="O1200">
        <v>3.07</v>
      </c>
      <c r="S1200">
        <f>_xlfn.XLOOKUP(E1200,'Facture Chronopost'!L:L,'Facture Chronopost'!AA:AA,"")</f>
        <v>0.08</v>
      </c>
      <c r="T1200" t="str">
        <f>IF(COUNTIF('Bibliothèque transporteurs'!C:C,F1200)=0,"inconnu",_xlfn.XLOOKUP(F1200,'Bibliothèque transporteurs'!C:C,'Bibliothèque transporteurs'!A:A))</f>
        <v>5Y</v>
      </c>
      <c r="U1200" t="str">
        <f>IF(OR(F1200="6C",F1200="6B"),_xlfn.XLOOKUP(E1200,'Facture Chronopost'!L:L,'Facture Chronopost'!X:X),IF(OR(F1200=17,F1200=44),F1200&amp;"_"&amp;H1200,IF(COUNTIF('Bibliothèque transporteurs'!C:C,F1200)=0,"inconnu",_xlfn.XLOOKUP(F1200,'Bibliothèque transporteurs'!C:C,'Bibliothèque transporteurs'!B:B))))</f>
        <v>5Y</v>
      </c>
      <c r="V1200" t="str">
        <f>IF(COUNTIF('Bibliothèque transporteurs'!C:C,F1200)=0,"inconnu",_xlfn.XLOOKUP(F1200,'Bibliothèque transporteurs'!C:C,'Bibliothèque transporteurs'!E:E))</f>
        <v>CHRONO_2SHOP</v>
      </c>
      <c r="W1200">
        <f t="shared" si="118"/>
        <v>3.15</v>
      </c>
      <c r="Y1200" s="118">
        <f t="shared" si="116"/>
        <v>3.15</v>
      </c>
      <c r="Z1200" s="118" t="str">
        <f t="shared" si="119"/>
        <v>OK</v>
      </c>
    </row>
    <row r="1201" spans="1:26" x14ac:dyDescent="0.2">
      <c r="A1201" s="9">
        <f t="shared" si="114"/>
        <v>3.6042828498251636</v>
      </c>
      <c r="B1201" s="9">
        <f t="shared" si="115"/>
        <v>3.1499999999999995</v>
      </c>
      <c r="C1201" s="9">
        <f t="shared" si="117"/>
        <v>3.07</v>
      </c>
      <c r="D1201" s="8">
        <v>6235</v>
      </c>
      <c r="E1201" t="s">
        <v>3773</v>
      </c>
      <c r="F1201" t="s">
        <v>189</v>
      </c>
      <c r="G1201" t="s">
        <v>25</v>
      </c>
      <c r="H1201" t="s">
        <v>28</v>
      </c>
      <c r="O1201">
        <v>3.07</v>
      </c>
      <c r="S1201">
        <f>_xlfn.XLOOKUP(E1201,'Facture Chronopost'!L:L,'Facture Chronopost'!AA:AA,"")</f>
        <v>0.08</v>
      </c>
      <c r="T1201" t="str">
        <f>IF(COUNTIF('Bibliothèque transporteurs'!C:C,F1201)=0,"inconnu",_xlfn.XLOOKUP(F1201,'Bibliothèque transporteurs'!C:C,'Bibliothèque transporteurs'!A:A))</f>
        <v>5Y</v>
      </c>
      <c r="U1201" t="str">
        <f>IF(OR(F1201="6C",F1201="6B"),_xlfn.XLOOKUP(E1201,'Facture Chronopost'!L:L,'Facture Chronopost'!X:X),IF(OR(F1201=17,F1201=44),F1201&amp;"_"&amp;H1201,IF(COUNTIF('Bibliothèque transporteurs'!C:C,F1201)=0,"inconnu",_xlfn.XLOOKUP(F1201,'Bibliothèque transporteurs'!C:C,'Bibliothèque transporteurs'!B:B))))</f>
        <v>5Y</v>
      </c>
      <c r="V1201" t="str">
        <f>IF(COUNTIF('Bibliothèque transporteurs'!C:C,F1201)=0,"inconnu",_xlfn.XLOOKUP(F1201,'Bibliothèque transporteurs'!C:C,'Bibliothèque transporteurs'!E:E))</f>
        <v>CHRONO_2SHOP</v>
      </c>
      <c r="W1201">
        <f t="shared" si="118"/>
        <v>3.15</v>
      </c>
      <c r="Y1201" s="118">
        <f t="shared" si="116"/>
        <v>3.15</v>
      </c>
      <c r="Z1201" s="118" t="str">
        <f t="shared" si="119"/>
        <v>OK</v>
      </c>
    </row>
    <row r="1202" spans="1:26" x14ac:dyDescent="0.2">
      <c r="A1202" s="9">
        <f t="shared" si="114"/>
        <v>3.6042828498251636</v>
      </c>
      <c r="B1202" s="9">
        <f t="shared" si="115"/>
        <v>3.1499999999999995</v>
      </c>
      <c r="C1202" s="9">
        <f t="shared" si="117"/>
        <v>3.07</v>
      </c>
      <c r="D1202" s="8">
        <v>6235</v>
      </c>
      <c r="E1202" t="s">
        <v>3771</v>
      </c>
      <c r="F1202" t="s">
        <v>189</v>
      </c>
      <c r="G1202" t="s">
        <v>25</v>
      </c>
      <c r="H1202" t="s">
        <v>182</v>
      </c>
      <c r="O1202">
        <v>3.07</v>
      </c>
      <c r="S1202">
        <f>_xlfn.XLOOKUP(E1202,'Facture Chronopost'!L:L,'Facture Chronopost'!AA:AA,"")</f>
        <v>0.08</v>
      </c>
      <c r="T1202" t="str">
        <f>IF(COUNTIF('Bibliothèque transporteurs'!C:C,F1202)=0,"inconnu",_xlfn.XLOOKUP(F1202,'Bibliothèque transporteurs'!C:C,'Bibliothèque transporteurs'!A:A))</f>
        <v>5Y</v>
      </c>
      <c r="U1202" t="str">
        <f>IF(OR(F1202="6C",F1202="6B"),_xlfn.XLOOKUP(E1202,'Facture Chronopost'!L:L,'Facture Chronopost'!X:X),IF(OR(F1202=17,F1202=44),F1202&amp;"_"&amp;H1202,IF(COUNTIF('Bibliothèque transporteurs'!C:C,F1202)=0,"inconnu",_xlfn.XLOOKUP(F1202,'Bibliothèque transporteurs'!C:C,'Bibliothèque transporteurs'!B:B))))</f>
        <v>5Y</v>
      </c>
      <c r="V1202" t="str">
        <f>IF(COUNTIF('Bibliothèque transporteurs'!C:C,F1202)=0,"inconnu",_xlfn.XLOOKUP(F1202,'Bibliothèque transporteurs'!C:C,'Bibliothèque transporteurs'!E:E))</f>
        <v>CHRONO_2SHOP</v>
      </c>
      <c r="W1202">
        <f t="shared" si="118"/>
        <v>3.15</v>
      </c>
      <c r="Y1202" s="118">
        <f t="shared" si="116"/>
        <v>3.15</v>
      </c>
      <c r="Z1202" s="118" t="str">
        <f t="shared" si="119"/>
        <v>OK</v>
      </c>
    </row>
    <row r="1203" spans="1:26" x14ac:dyDescent="0.2">
      <c r="A1203" s="9">
        <f t="shared" si="114"/>
        <v>3.6042828498251636</v>
      </c>
      <c r="B1203" s="9">
        <f t="shared" si="115"/>
        <v>3.1499999999999995</v>
      </c>
      <c r="C1203" s="9">
        <f t="shared" si="117"/>
        <v>3.07</v>
      </c>
      <c r="D1203" s="8">
        <v>6235</v>
      </c>
      <c r="E1203" t="s">
        <v>3743</v>
      </c>
      <c r="F1203" t="s">
        <v>189</v>
      </c>
      <c r="G1203" t="s">
        <v>25</v>
      </c>
      <c r="H1203" t="s">
        <v>28</v>
      </c>
      <c r="O1203">
        <v>3.07</v>
      </c>
      <c r="S1203">
        <f>_xlfn.XLOOKUP(E1203,'Facture Chronopost'!L:L,'Facture Chronopost'!AA:AA,"")</f>
        <v>0.08</v>
      </c>
      <c r="T1203" t="str">
        <f>IF(COUNTIF('Bibliothèque transporteurs'!C:C,F1203)=0,"inconnu",_xlfn.XLOOKUP(F1203,'Bibliothèque transporteurs'!C:C,'Bibliothèque transporteurs'!A:A))</f>
        <v>5Y</v>
      </c>
      <c r="U1203" t="str">
        <f>IF(OR(F1203="6C",F1203="6B"),_xlfn.XLOOKUP(E1203,'Facture Chronopost'!L:L,'Facture Chronopost'!X:X),IF(OR(F1203=17,F1203=44),F1203&amp;"_"&amp;H1203,IF(COUNTIF('Bibliothèque transporteurs'!C:C,F1203)=0,"inconnu",_xlfn.XLOOKUP(F1203,'Bibliothèque transporteurs'!C:C,'Bibliothèque transporteurs'!B:B))))</f>
        <v>5Y</v>
      </c>
      <c r="V1203" t="str">
        <f>IF(COUNTIF('Bibliothèque transporteurs'!C:C,F1203)=0,"inconnu",_xlfn.XLOOKUP(F1203,'Bibliothèque transporteurs'!C:C,'Bibliothèque transporteurs'!E:E))</f>
        <v>CHRONO_2SHOP</v>
      </c>
      <c r="W1203">
        <f t="shared" si="118"/>
        <v>3.15</v>
      </c>
      <c r="Y1203" s="118">
        <f t="shared" si="116"/>
        <v>3.15</v>
      </c>
      <c r="Z1203" s="118" t="str">
        <f t="shared" si="119"/>
        <v>OK</v>
      </c>
    </row>
    <row r="1204" spans="1:26" x14ac:dyDescent="0.2">
      <c r="A1204" s="9">
        <f t="shared" si="114"/>
        <v>3.6042828498251636</v>
      </c>
      <c r="B1204" s="9">
        <f t="shared" si="115"/>
        <v>3.1499999999999995</v>
      </c>
      <c r="C1204" s="9">
        <f t="shared" si="117"/>
        <v>3.07</v>
      </c>
      <c r="D1204" s="8">
        <v>6235</v>
      </c>
      <c r="E1204" t="s">
        <v>3779</v>
      </c>
      <c r="F1204" t="s">
        <v>189</v>
      </c>
      <c r="G1204" t="s">
        <v>25</v>
      </c>
      <c r="H1204" t="s">
        <v>28</v>
      </c>
      <c r="O1204">
        <v>3.07</v>
      </c>
      <c r="S1204">
        <f>_xlfn.XLOOKUP(E1204,'Facture Chronopost'!L:L,'Facture Chronopost'!AA:AA,"")</f>
        <v>0.08</v>
      </c>
      <c r="T1204" t="str">
        <f>IF(COUNTIF('Bibliothèque transporteurs'!C:C,F1204)=0,"inconnu",_xlfn.XLOOKUP(F1204,'Bibliothèque transporteurs'!C:C,'Bibliothèque transporteurs'!A:A))</f>
        <v>5Y</v>
      </c>
      <c r="U1204" t="str">
        <f>IF(OR(F1204="6C",F1204="6B"),_xlfn.XLOOKUP(E1204,'Facture Chronopost'!L:L,'Facture Chronopost'!X:X),IF(OR(F1204=17,F1204=44),F1204&amp;"_"&amp;H1204,IF(COUNTIF('Bibliothèque transporteurs'!C:C,F1204)=0,"inconnu",_xlfn.XLOOKUP(F1204,'Bibliothèque transporteurs'!C:C,'Bibliothèque transporteurs'!B:B))))</f>
        <v>5Y</v>
      </c>
      <c r="V1204" t="str">
        <f>IF(COUNTIF('Bibliothèque transporteurs'!C:C,F1204)=0,"inconnu",_xlfn.XLOOKUP(F1204,'Bibliothèque transporteurs'!C:C,'Bibliothèque transporteurs'!E:E))</f>
        <v>CHRONO_2SHOP</v>
      </c>
      <c r="W1204">
        <f t="shared" si="118"/>
        <v>3.15</v>
      </c>
      <c r="Y1204" s="118">
        <f t="shared" si="116"/>
        <v>3.15</v>
      </c>
      <c r="Z1204" s="118" t="str">
        <f t="shared" si="119"/>
        <v>OK</v>
      </c>
    </row>
    <row r="1205" spans="1:26" x14ac:dyDescent="0.2">
      <c r="A1205" s="9">
        <f t="shared" si="114"/>
        <v>3.6042828498251636</v>
      </c>
      <c r="B1205" s="9">
        <f t="shared" si="115"/>
        <v>3.1499999999999995</v>
      </c>
      <c r="C1205" s="9">
        <f t="shared" si="117"/>
        <v>3.07</v>
      </c>
      <c r="D1205" s="8">
        <v>6235</v>
      </c>
      <c r="E1205" t="s">
        <v>3767</v>
      </c>
      <c r="F1205" t="s">
        <v>189</v>
      </c>
      <c r="G1205" t="s">
        <v>25</v>
      </c>
      <c r="H1205" t="s">
        <v>28</v>
      </c>
      <c r="O1205">
        <v>3.07</v>
      </c>
      <c r="S1205">
        <f>_xlfn.XLOOKUP(E1205,'Facture Chronopost'!L:L,'Facture Chronopost'!AA:AA,"")</f>
        <v>0.08</v>
      </c>
      <c r="T1205" t="str">
        <f>IF(COUNTIF('Bibliothèque transporteurs'!C:C,F1205)=0,"inconnu",_xlfn.XLOOKUP(F1205,'Bibliothèque transporteurs'!C:C,'Bibliothèque transporteurs'!A:A))</f>
        <v>5Y</v>
      </c>
      <c r="U1205" t="str">
        <f>IF(OR(F1205="6C",F1205="6B"),_xlfn.XLOOKUP(E1205,'Facture Chronopost'!L:L,'Facture Chronopost'!X:X),IF(OR(F1205=17,F1205=44),F1205&amp;"_"&amp;H1205,IF(COUNTIF('Bibliothèque transporteurs'!C:C,F1205)=0,"inconnu",_xlfn.XLOOKUP(F1205,'Bibliothèque transporteurs'!C:C,'Bibliothèque transporteurs'!B:B))))</f>
        <v>5Y</v>
      </c>
      <c r="V1205" t="str">
        <f>IF(COUNTIF('Bibliothèque transporteurs'!C:C,F1205)=0,"inconnu",_xlfn.XLOOKUP(F1205,'Bibliothèque transporteurs'!C:C,'Bibliothèque transporteurs'!E:E))</f>
        <v>CHRONO_2SHOP</v>
      </c>
      <c r="W1205">
        <f t="shared" si="118"/>
        <v>3.15</v>
      </c>
      <c r="Y1205" s="118">
        <f t="shared" si="116"/>
        <v>3.15</v>
      </c>
      <c r="Z1205" s="118" t="str">
        <f t="shared" si="119"/>
        <v>OK</v>
      </c>
    </row>
    <row r="1206" spans="1:26" x14ac:dyDescent="0.2">
      <c r="A1206" s="9">
        <f t="shared" si="114"/>
        <v>3.6042828498251636</v>
      </c>
      <c r="B1206" s="9">
        <f t="shared" si="115"/>
        <v>3.1499999999999995</v>
      </c>
      <c r="C1206" s="9">
        <f t="shared" si="117"/>
        <v>3.07</v>
      </c>
      <c r="D1206" s="8">
        <v>6235</v>
      </c>
      <c r="E1206" t="s">
        <v>3777</v>
      </c>
      <c r="F1206" t="s">
        <v>189</v>
      </c>
      <c r="G1206" t="s">
        <v>25</v>
      </c>
      <c r="H1206" t="s">
        <v>28</v>
      </c>
      <c r="O1206">
        <v>3.07</v>
      </c>
      <c r="S1206">
        <f>_xlfn.XLOOKUP(E1206,'Facture Chronopost'!L:L,'Facture Chronopost'!AA:AA,"")</f>
        <v>0.08</v>
      </c>
      <c r="T1206" t="str">
        <f>IF(COUNTIF('Bibliothèque transporteurs'!C:C,F1206)=0,"inconnu",_xlfn.XLOOKUP(F1206,'Bibliothèque transporteurs'!C:C,'Bibliothèque transporteurs'!A:A))</f>
        <v>5Y</v>
      </c>
      <c r="U1206" t="str">
        <f>IF(OR(F1206="6C",F1206="6B"),_xlfn.XLOOKUP(E1206,'Facture Chronopost'!L:L,'Facture Chronopost'!X:X),IF(OR(F1206=17,F1206=44),F1206&amp;"_"&amp;H1206,IF(COUNTIF('Bibliothèque transporteurs'!C:C,F1206)=0,"inconnu",_xlfn.XLOOKUP(F1206,'Bibliothèque transporteurs'!C:C,'Bibliothèque transporteurs'!B:B))))</f>
        <v>5Y</v>
      </c>
      <c r="V1206" t="str">
        <f>IF(COUNTIF('Bibliothèque transporteurs'!C:C,F1206)=0,"inconnu",_xlfn.XLOOKUP(F1206,'Bibliothèque transporteurs'!C:C,'Bibliothèque transporteurs'!E:E))</f>
        <v>CHRONO_2SHOP</v>
      </c>
      <c r="W1206">
        <f t="shared" si="118"/>
        <v>3.15</v>
      </c>
      <c r="Y1206" s="118">
        <f t="shared" si="116"/>
        <v>3.15</v>
      </c>
      <c r="Z1206" s="118" t="str">
        <f t="shared" si="119"/>
        <v>OK</v>
      </c>
    </row>
    <row r="1207" spans="1:26" x14ac:dyDescent="0.2">
      <c r="A1207" s="9">
        <f t="shared" si="114"/>
        <v>3.6042828498251636</v>
      </c>
      <c r="B1207" s="9">
        <f t="shared" si="115"/>
        <v>3.1499999999999995</v>
      </c>
      <c r="C1207" s="9">
        <f t="shared" si="117"/>
        <v>3.07</v>
      </c>
      <c r="D1207" s="8">
        <v>6235</v>
      </c>
      <c r="E1207" t="s">
        <v>3755</v>
      </c>
      <c r="F1207" t="s">
        <v>189</v>
      </c>
      <c r="G1207" t="s">
        <v>25</v>
      </c>
      <c r="H1207" t="s">
        <v>28</v>
      </c>
      <c r="O1207">
        <v>3.07</v>
      </c>
      <c r="S1207">
        <f>_xlfn.XLOOKUP(E1207,'Facture Chronopost'!L:L,'Facture Chronopost'!AA:AA,"")</f>
        <v>0.08</v>
      </c>
      <c r="T1207" t="str">
        <f>IF(COUNTIF('Bibliothèque transporteurs'!C:C,F1207)=0,"inconnu",_xlfn.XLOOKUP(F1207,'Bibliothèque transporteurs'!C:C,'Bibliothèque transporteurs'!A:A))</f>
        <v>5Y</v>
      </c>
      <c r="U1207" t="str">
        <f>IF(OR(F1207="6C",F1207="6B"),_xlfn.XLOOKUP(E1207,'Facture Chronopost'!L:L,'Facture Chronopost'!X:X),IF(OR(F1207=17,F1207=44),F1207&amp;"_"&amp;H1207,IF(COUNTIF('Bibliothèque transporteurs'!C:C,F1207)=0,"inconnu",_xlfn.XLOOKUP(F1207,'Bibliothèque transporteurs'!C:C,'Bibliothèque transporteurs'!B:B))))</f>
        <v>5Y</v>
      </c>
      <c r="V1207" t="str">
        <f>IF(COUNTIF('Bibliothèque transporteurs'!C:C,F1207)=0,"inconnu",_xlfn.XLOOKUP(F1207,'Bibliothèque transporteurs'!C:C,'Bibliothèque transporteurs'!E:E))</f>
        <v>CHRONO_2SHOP</v>
      </c>
      <c r="W1207">
        <f t="shared" si="118"/>
        <v>3.15</v>
      </c>
      <c r="Y1207" s="118">
        <f t="shared" si="116"/>
        <v>3.15</v>
      </c>
      <c r="Z1207" s="118" t="str">
        <f t="shared" si="119"/>
        <v>OK</v>
      </c>
    </row>
    <row r="1208" spans="1:26" x14ac:dyDescent="0.2">
      <c r="A1208" s="9">
        <f t="shared" si="114"/>
        <v>3.6042828498251636</v>
      </c>
      <c r="B1208" s="9">
        <f t="shared" si="115"/>
        <v>3.1499999999999995</v>
      </c>
      <c r="C1208" s="9">
        <f t="shared" si="117"/>
        <v>3.07</v>
      </c>
      <c r="D1208" s="8">
        <v>6235</v>
      </c>
      <c r="E1208" t="s">
        <v>3757</v>
      </c>
      <c r="F1208" t="s">
        <v>189</v>
      </c>
      <c r="G1208" t="s">
        <v>25</v>
      </c>
      <c r="H1208" t="s">
        <v>28</v>
      </c>
      <c r="O1208">
        <v>3.07</v>
      </c>
      <c r="S1208">
        <f>_xlfn.XLOOKUP(E1208,'Facture Chronopost'!L:L,'Facture Chronopost'!AA:AA,"")</f>
        <v>0.08</v>
      </c>
      <c r="T1208" t="str">
        <f>IF(COUNTIF('Bibliothèque transporteurs'!C:C,F1208)=0,"inconnu",_xlfn.XLOOKUP(F1208,'Bibliothèque transporteurs'!C:C,'Bibliothèque transporteurs'!A:A))</f>
        <v>5Y</v>
      </c>
      <c r="U1208" t="str">
        <f>IF(OR(F1208="6C",F1208="6B"),_xlfn.XLOOKUP(E1208,'Facture Chronopost'!L:L,'Facture Chronopost'!X:X),IF(OR(F1208=17,F1208=44),F1208&amp;"_"&amp;H1208,IF(COUNTIF('Bibliothèque transporteurs'!C:C,F1208)=0,"inconnu",_xlfn.XLOOKUP(F1208,'Bibliothèque transporteurs'!C:C,'Bibliothèque transporteurs'!B:B))))</f>
        <v>5Y</v>
      </c>
      <c r="V1208" t="str">
        <f>IF(COUNTIF('Bibliothèque transporteurs'!C:C,F1208)=0,"inconnu",_xlfn.XLOOKUP(F1208,'Bibliothèque transporteurs'!C:C,'Bibliothèque transporteurs'!E:E))</f>
        <v>CHRONO_2SHOP</v>
      </c>
      <c r="W1208">
        <f t="shared" si="118"/>
        <v>3.15</v>
      </c>
      <c r="Y1208" s="118">
        <f t="shared" si="116"/>
        <v>3.15</v>
      </c>
      <c r="Z1208" s="118" t="str">
        <f t="shared" si="119"/>
        <v>OK</v>
      </c>
    </row>
    <row r="1209" spans="1:26" x14ac:dyDescent="0.2">
      <c r="A1209" s="9">
        <f t="shared" si="114"/>
        <v>3.6042828498251636</v>
      </c>
      <c r="B1209" s="9">
        <f t="shared" si="115"/>
        <v>3.1499999999999995</v>
      </c>
      <c r="C1209" s="9">
        <f t="shared" si="117"/>
        <v>3.07</v>
      </c>
      <c r="D1209" s="8">
        <v>6235</v>
      </c>
      <c r="E1209" t="s">
        <v>3764</v>
      </c>
      <c r="F1209" t="s">
        <v>189</v>
      </c>
      <c r="G1209" t="s">
        <v>25</v>
      </c>
      <c r="H1209" t="s">
        <v>28</v>
      </c>
      <c r="O1209">
        <v>3.07</v>
      </c>
      <c r="S1209">
        <f>_xlfn.XLOOKUP(E1209,'Facture Chronopost'!L:L,'Facture Chronopost'!AA:AA,"")</f>
        <v>0.08</v>
      </c>
      <c r="T1209" t="str">
        <f>IF(COUNTIF('Bibliothèque transporteurs'!C:C,F1209)=0,"inconnu",_xlfn.XLOOKUP(F1209,'Bibliothèque transporteurs'!C:C,'Bibliothèque transporteurs'!A:A))</f>
        <v>5Y</v>
      </c>
      <c r="U1209" t="str">
        <f>IF(OR(F1209="6C",F1209="6B"),_xlfn.XLOOKUP(E1209,'Facture Chronopost'!L:L,'Facture Chronopost'!X:X),IF(OR(F1209=17,F1209=44),F1209&amp;"_"&amp;H1209,IF(COUNTIF('Bibliothèque transporteurs'!C:C,F1209)=0,"inconnu",_xlfn.XLOOKUP(F1209,'Bibliothèque transporteurs'!C:C,'Bibliothèque transporteurs'!B:B))))</f>
        <v>5Y</v>
      </c>
      <c r="V1209" t="str">
        <f>IF(COUNTIF('Bibliothèque transporteurs'!C:C,F1209)=0,"inconnu",_xlfn.XLOOKUP(F1209,'Bibliothèque transporteurs'!C:C,'Bibliothèque transporteurs'!E:E))</f>
        <v>CHRONO_2SHOP</v>
      </c>
      <c r="W1209">
        <f t="shared" si="118"/>
        <v>3.15</v>
      </c>
      <c r="Y1209" s="118">
        <f t="shared" si="116"/>
        <v>3.15</v>
      </c>
      <c r="Z1209" s="118" t="str">
        <f t="shared" si="119"/>
        <v>OK</v>
      </c>
    </row>
    <row r="1210" spans="1:26" x14ac:dyDescent="0.2">
      <c r="A1210" s="9">
        <f t="shared" si="114"/>
        <v>3.6042828498251636</v>
      </c>
      <c r="B1210" s="9">
        <f t="shared" si="115"/>
        <v>3.1499999999999995</v>
      </c>
      <c r="C1210" s="9">
        <f t="shared" si="117"/>
        <v>3.07</v>
      </c>
      <c r="D1210" s="8">
        <v>6235</v>
      </c>
      <c r="E1210" t="s">
        <v>3760</v>
      </c>
      <c r="F1210" t="s">
        <v>189</v>
      </c>
      <c r="G1210" t="s">
        <v>25</v>
      </c>
      <c r="H1210" t="s">
        <v>28</v>
      </c>
      <c r="O1210">
        <v>3.07</v>
      </c>
      <c r="S1210">
        <f>_xlfn.XLOOKUP(E1210,'Facture Chronopost'!L:L,'Facture Chronopost'!AA:AA,"")</f>
        <v>0.08</v>
      </c>
      <c r="T1210" t="str">
        <f>IF(COUNTIF('Bibliothèque transporteurs'!C:C,F1210)=0,"inconnu",_xlfn.XLOOKUP(F1210,'Bibliothèque transporteurs'!C:C,'Bibliothèque transporteurs'!A:A))</f>
        <v>5Y</v>
      </c>
      <c r="U1210" t="str">
        <f>IF(OR(F1210="6C",F1210="6B"),_xlfn.XLOOKUP(E1210,'Facture Chronopost'!L:L,'Facture Chronopost'!X:X),IF(OR(F1210=17,F1210=44),F1210&amp;"_"&amp;H1210,IF(COUNTIF('Bibliothèque transporteurs'!C:C,F1210)=0,"inconnu",_xlfn.XLOOKUP(F1210,'Bibliothèque transporteurs'!C:C,'Bibliothèque transporteurs'!B:B))))</f>
        <v>5Y</v>
      </c>
      <c r="V1210" t="str">
        <f>IF(COUNTIF('Bibliothèque transporteurs'!C:C,F1210)=0,"inconnu",_xlfn.XLOOKUP(F1210,'Bibliothèque transporteurs'!C:C,'Bibliothèque transporteurs'!E:E))</f>
        <v>CHRONO_2SHOP</v>
      </c>
      <c r="W1210">
        <f t="shared" si="118"/>
        <v>3.15</v>
      </c>
      <c r="Y1210" s="118">
        <f t="shared" si="116"/>
        <v>3.15</v>
      </c>
      <c r="Z1210" s="118" t="str">
        <f t="shared" si="119"/>
        <v>OK</v>
      </c>
    </row>
    <row r="1211" spans="1:26" x14ac:dyDescent="0.2">
      <c r="A1211" s="9">
        <f t="shared" si="114"/>
        <v>3.6042828498251636</v>
      </c>
      <c r="B1211" s="9">
        <f t="shared" si="115"/>
        <v>3.1499999999999995</v>
      </c>
      <c r="C1211" s="9">
        <f t="shared" si="117"/>
        <v>3.07</v>
      </c>
      <c r="D1211" s="8">
        <v>6235</v>
      </c>
      <c r="E1211" t="s">
        <v>3762</v>
      </c>
      <c r="F1211" t="s">
        <v>189</v>
      </c>
      <c r="G1211" t="s">
        <v>25</v>
      </c>
      <c r="H1211" t="s">
        <v>28</v>
      </c>
      <c r="O1211">
        <v>3.07</v>
      </c>
      <c r="S1211">
        <f>_xlfn.XLOOKUP(E1211,'Facture Chronopost'!L:L,'Facture Chronopost'!AA:AA,"")</f>
        <v>0.08</v>
      </c>
      <c r="T1211" t="str">
        <f>IF(COUNTIF('Bibliothèque transporteurs'!C:C,F1211)=0,"inconnu",_xlfn.XLOOKUP(F1211,'Bibliothèque transporteurs'!C:C,'Bibliothèque transporteurs'!A:A))</f>
        <v>5Y</v>
      </c>
      <c r="U1211" t="str">
        <f>IF(OR(F1211="6C",F1211="6B"),_xlfn.XLOOKUP(E1211,'Facture Chronopost'!L:L,'Facture Chronopost'!X:X),IF(OR(F1211=17,F1211=44),F1211&amp;"_"&amp;H1211,IF(COUNTIF('Bibliothèque transporteurs'!C:C,F1211)=0,"inconnu",_xlfn.XLOOKUP(F1211,'Bibliothèque transporteurs'!C:C,'Bibliothèque transporteurs'!B:B))))</f>
        <v>5Y</v>
      </c>
      <c r="V1211" t="str">
        <f>IF(COUNTIF('Bibliothèque transporteurs'!C:C,F1211)=0,"inconnu",_xlfn.XLOOKUP(F1211,'Bibliothèque transporteurs'!C:C,'Bibliothèque transporteurs'!E:E))</f>
        <v>CHRONO_2SHOP</v>
      </c>
      <c r="W1211">
        <f t="shared" si="118"/>
        <v>3.15</v>
      </c>
      <c r="Y1211" s="118">
        <f t="shared" si="116"/>
        <v>3.15</v>
      </c>
      <c r="Z1211" s="118" t="str">
        <f t="shared" si="119"/>
        <v>OK</v>
      </c>
    </row>
    <row r="1212" spans="1:26" x14ac:dyDescent="0.2">
      <c r="A1212" s="9">
        <f t="shared" si="114"/>
        <v>3.6042828498251636</v>
      </c>
      <c r="B1212" s="9">
        <f t="shared" si="115"/>
        <v>3.1499999999999995</v>
      </c>
      <c r="C1212" s="9">
        <f t="shared" si="117"/>
        <v>3.07</v>
      </c>
      <c r="D1212" s="8">
        <v>6235</v>
      </c>
      <c r="E1212" t="s">
        <v>3769</v>
      </c>
      <c r="F1212" t="s">
        <v>189</v>
      </c>
      <c r="G1212" t="s">
        <v>25</v>
      </c>
      <c r="H1212" t="s">
        <v>28</v>
      </c>
      <c r="O1212">
        <v>3.07</v>
      </c>
      <c r="S1212">
        <f>_xlfn.XLOOKUP(E1212,'Facture Chronopost'!L:L,'Facture Chronopost'!AA:AA,"")</f>
        <v>0.08</v>
      </c>
      <c r="T1212" t="str">
        <f>IF(COUNTIF('Bibliothèque transporteurs'!C:C,F1212)=0,"inconnu",_xlfn.XLOOKUP(F1212,'Bibliothèque transporteurs'!C:C,'Bibliothèque transporteurs'!A:A))</f>
        <v>5Y</v>
      </c>
      <c r="U1212" t="str">
        <f>IF(OR(F1212="6C",F1212="6B"),_xlfn.XLOOKUP(E1212,'Facture Chronopost'!L:L,'Facture Chronopost'!X:X),IF(OR(F1212=17,F1212=44),F1212&amp;"_"&amp;H1212,IF(COUNTIF('Bibliothèque transporteurs'!C:C,F1212)=0,"inconnu",_xlfn.XLOOKUP(F1212,'Bibliothèque transporteurs'!C:C,'Bibliothèque transporteurs'!B:B))))</f>
        <v>5Y</v>
      </c>
      <c r="V1212" t="str">
        <f>IF(COUNTIF('Bibliothèque transporteurs'!C:C,F1212)=0,"inconnu",_xlfn.XLOOKUP(F1212,'Bibliothèque transporteurs'!C:C,'Bibliothèque transporteurs'!E:E))</f>
        <v>CHRONO_2SHOP</v>
      </c>
      <c r="W1212">
        <f t="shared" si="118"/>
        <v>3.15</v>
      </c>
      <c r="Y1212" s="118">
        <f t="shared" si="116"/>
        <v>3.15</v>
      </c>
      <c r="Z1212" s="118" t="str">
        <f t="shared" si="119"/>
        <v>OK</v>
      </c>
    </row>
    <row r="1213" spans="1:26" x14ac:dyDescent="0.2">
      <c r="A1213" s="9">
        <f t="shared" si="114"/>
        <v>3.6042828498251636</v>
      </c>
      <c r="B1213" s="9">
        <f t="shared" si="115"/>
        <v>3.1499999999999995</v>
      </c>
      <c r="C1213" s="9">
        <f t="shared" si="117"/>
        <v>3.07</v>
      </c>
      <c r="D1213" s="8">
        <v>6235</v>
      </c>
      <c r="E1213" t="s">
        <v>3752</v>
      </c>
      <c r="F1213" t="s">
        <v>189</v>
      </c>
      <c r="G1213" t="s">
        <v>25</v>
      </c>
      <c r="H1213" t="s">
        <v>28</v>
      </c>
      <c r="O1213">
        <v>3.07</v>
      </c>
      <c r="S1213">
        <f>_xlfn.XLOOKUP(E1213,'Facture Chronopost'!L:L,'Facture Chronopost'!AA:AA,"")</f>
        <v>0.08</v>
      </c>
      <c r="T1213" t="str">
        <f>IF(COUNTIF('Bibliothèque transporteurs'!C:C,F1213)=0,"inconnu",_xlfn.XLOOKUP(F1213,'Bibliothèque transporteurs'!C:C,'Bibliothèque transporteurs'!A:A))</f>
        <v>5Y</v>
      </c>
      <c r="U1213" t="str">
        <f>IF(OR(F1213="6C",F1213="6B"),_xlfn.XLOOKUP(E1213,'Facture Chronopost'!L:L,'Facture Chronopost'!X:X),IF(OR(F1213=17,F1213=44),F1213&amp;"_"&amp;H1213,IF(COUNTIF('Bibliothèque transporteurs'!C:C,F1213)=0,"inconnu",_xlfn.XLOOKUP(F1213,'Bibliothèque transporteurs'!C:C,'Bibliothèque transporteurs'!B:B))))</f>
        <v>5Y</v>
      </c>
      <c r="V1213" t="str">
        <f>IF(COUNTIF('Bibliothèque transporteurs'!C:C,F1213)=0,"inconnu",_xlfn.XLOOKUP(F1213,'Bibliothèque transporteurs'!C:C,'Bibliothèque transporteurs'!E:E))</f>
        <v>CHRONO_2SHOP</v>
      </c>
      <c r="W1213">
        <f t="shared" si="118"/>
        <v>3.15</v>
      </c>
      <c r="Y1213" s="118">
        <f t="shared" si="116"/>
        <v>3.15</v>
      </c>
      <c r="Z1213" s="118" t="str">
        <f t="shared" si="119"/>
        <v>OK</v>
      </c>
    </row>
    <row r="1214" spans="1:26" x14ac:dyDescent="0.2">
      <c r="A1214" s="9">
        <f t="shared" si="114"/>
        <v>3.6042828498251636</v>
      </c>
      <c r="B1214" s="9">
        <f t="shared" si="115"/>
        <v>3.1499999999999995</v>
      </c>
      <c r="C1214" s="9">
        <f t="shared" si="117"/>
        <v>3.07</v>
      </c>
      <c r="D1214" s="8">
        <v>6235</v>
      </c>
      <c r="E1214" t="s">
        <v>3750</v>
      </c>
      <c r="F1214" t="s">
        <v>189</v>
      </c>
      <c r="G1214" t="s">
        <v>25</v>
      </c>
      <c r="H1214" t="s">
        <v>28</v>
      </c>
      <c r="O1214">
        <v>3.07</v>
      </c>
      <c r="S1214">
        <f>_xlfn.XLOOKUP(E1214,'Facture Chronopost'!L:L,'Facture Chronopost'!AA:AA,"")</f>
        <v>0.08</v>
      </c>
      <c r="T1214" t="str">
        <f>IF(COUNTIF('Bibliothèque transporteurs'!C:C,F1214)=0,"inconnu",_xlfn.XLOOKUP(F1214,'Bibliothèque transporteurs'!C:C,'Bibliothèque transporteurs'!A:A))</f>
        <v>5Y</v>
      </c>
      <c r="U1214" t="str">
        <f>IF(OR(F1214="6C",F1214="6B"),_xlfn.XLOOKUP(E1214,'Facture Chronopost'!L:L,'Facture Chronopost'!X:X),IF(OR(F1214=17,F1214=44),F1214&amp;"_"&amp;H1214,IF(COUNTIF('Bibliothèque transporteurs'!C:C,F1214)=0,"inconnu",_xlfn.XLOOKUP(F1214,'Bibliothèque transporteurs'!C:C,'Bibliothèque transporteurs'!B:B))))</f>
        <v>5Y</v>
      </c>
      <c r="V1214" t="str">
        <f>IF(COUNTIF('Bibliothèque transporteurs'!C:C,F1214)=0,"inconnu",_xlfn.XLOOKUP(F1214,'Bibliothèque transporteurs'!C:C,'Bibliothèque transporteurs'!E:E))</f>
        <v>CHRONO_2SHOP</v>
      </c>
      <c r="W1214">
        <f t="shared" si="118"/>
        <v>3.15</v>
      </c>
      <c r="Y1214" s="118">
        <f t="shared" si="116"/>
        <v>3.15</v>
      </c>
      <c r="Z1214" s="118" t="str">
        <f t="shared" si="119"/>
        <v>OK</v>
      </c>
    </row>
    <row r="1215" spans="1:26" x14ac:dyDescent="0.2">
      <c r="A1215" s="9">
        <f t="shared" si="114"/>
        <v>23.480670031434293</v>
      </c>
      <c r="B1215" s="9">
        <f t="shared" si="115"/>
        <v>20.079999999999998</v>
      </c>
      <c r="C1215" s="9">
        <f t="shared" si="117"/>
        <v>20</v>
      </c>
      <c r="D1215" s="8">
        <v>9512</v>
      </c>
      <c r="E1215" t="s">
        <v>499</v>
      </c>
      <c r="F1215" t="s">
        <v>216</v>
      </c>
      <c r="G1215" t="s">
        <v>25</v>
      </c>
      <c r="H1215" t="s">
        <v>190</v>
      </c>
      <c r="O1215">
        <v>20</v>
      </c>
      <c r="S1215">
        <f>_xlfn.XLOOKUP(E1215,'Facture Chronopost'!L:L,'Facture Chronopost'!AA:AA,"")</f>
        <v>0.08</v>
      </c>
      <c r="T1215" t="str">
        <f>IF(COUNTIF('Bibliothèque transporteurs'!C:C,F1215)=0,"inconnu",_xlfn.XLOOKUP(F1215,'Bibliothèque transporteurs'!C:C,'Bibliothèque transporteurs'!A:A))</f>
        <v>6B</v>
      </c>
      <c r="U1215">
        <f>IF(OR(F1215="6C",F1215="6B"),_xlfn.XLOOKUP(E1215,'Facture Chronopost'!L:L,'Facture Chronopost'!X:X),IF(OR(F1215=17,F1215=44),F1215&amp;"_"&amp;H1215,IF(COUNTIF('Bibliothèque transporteurs'!C:C,F1215)=0,"inconnu",_xlfn.XLOOKUP(F1215,'Bibliothèque transporteurs'!C:C,'Bibliothèque transporteurs'!B:B))))</f>
        <v>2</v>
      </c>
      <c r="V1215" t="str">
        <f>IF(COUNTIF('Bibliothèque transporteurs'!C:C,F1215)=0,"inconnu",_xlfn.XLOOKUP(F1215,'Bibliothèque transporteurs'!C:C,'Bibliothèque transporteurs'!E:E))</f>
        <v>CHRONO_2SHOP</v>
      </c>
      <c r="W1215">
        <f t="shared" si="118"/>
        <v>20.079999999999998</v>
      </c>
      <c r="Y1215" s="118">
        <f t="shared" si="116"/>
        <v>20.079999999999998</v>
      </c>
      <c r="Z1215" s="118" t="str">
        <f t="shared" si="119"/>
        <v>OK</v>
      </c>
    </row>
    <row r="1216" spans="1:26" x14ac:dyDescent="0.2">
      <c r="A1216" s="9">
        <f t="shared" si="114"/>
        <v>8.6291462365521028</v>
      </c>
      <c r="B1216" s="9">
        <f t="shared" si="115"/>
        <v>7.43</v>
      </c>
      <c r="C1216" s="9">
        <f t="shared" si="117"/>
        <v>7.35</v>
      </c>
      <c r="D1216" s="8">
        <v>6235</v>
      </c>
      <c r="E1216" t="s">
        <v>3786</v>
      </c>
      <c r="F1216" t="s">
        <v>216</v>
      </c>
      <c r="G1216" t="s">
        <v>25</v>
      </c>
      <c r="H1216" t="s">
        <v>190</v>
      </c>
      <c r="O1216">
        <v>7.35</v>
      </c>
      <c r="S1216">
        <f>_xlfn.XLOOKUP(E1216,'Facture Chronopost'!L:L,'Facture Chronopost'!AA:AA,"")</f>
        <v>0.08</v>
      </c>
      <c r="T1216" t="str">
        <f>IF(COUNTIF('Bibliothèque transporteurs'!C:C,F1216)=0,"inconnu",_xlfn.XLOOKUP(F1216,'Bibliothèque transporteurs'!C:C,'Bibliothèque transporteurs'!A:A))</f>
        <v>6B</v>
      </c>
      <c r="U1216">
        <f>IF(OR(F1216="6C",F1216="6B"),_xlfn.XLOOKUP(E1216,'Facture Chronopost'!L:L,'Facture Chronopost'!X:X),IF(OR(F1216=17,F1216=44),F1216&amp;"_"&amp;H1216,IF(COUNTIF('Bibliothèque transporteurs'!C:C,F1216)=0,"inconnu",_xlfn.XLOOKUP(F1216,'Bibliothèque transporteurs'!C:C,'Bibliothèque transporteurs'!B:B))))</f>
        <v>9</v>
      </c>
      <c r="V1216" t="str">
        <f>IF(COUNTIF('Bibliothèque transporteurs'!C:C,F1216)=0,"inconnu",_xlfn.XLOOKUP(F1216,'Bibliothèque transporteurs'!C:C,'Bibliothèque transporteurs'!E:E))</f>
        <v>CHRONO_2SHOP</v>
      </c>
      <c r="W1216">
        <f t="shared" si="118"/>
        <v>7.43</v>
      </c>
      <c r="Y1216" s="118">
        <f t="shared" si="116"/>
        <v>7.43</v>
      </c>
      <c r="Z1216" s="118" t="str">
        <f t="shared" si="119"/>
        <v>OK</v>
      </c>
    </row>
    <row r="1217" spans="1:26" x14ac:dyDescent="0.2">
      <c r="A1217" s="9">
        <f t="shared" si="114"/>
        <v>4.9074600365697671</v>
      </c>
      <c r="B1217" s="9">
        <f t="shared" si="115"/>
        <v>4.26</v>
      </c>
      <c r="C1217" s="9">
        <f t="shared" si="117"/>
        <v>4.18</v>
      </c>
      <c r="D1217" s="8">
        <v>6235</v>
      </c>
      <c r="E1217" t="s">
        <v>3783</v>
      </c>
      <c r="F1217" t="s">
        <v>216</v>
      </c>
      <c r="G1217" t="s">
        <v>25</v>
      </c>
      <c r="H1217" t="s">
        <v>190</v>
      </c>
      <c r="O1217">
        <v>4.18</v>
      </c>
      <c r="S1217">
        <f>_xlfn.XLOOKUP(E1217,'Facture Chronopost'!L:L,'Facture Chronopost'!AA:AA,"")</f>
        <v>0.08</v>
      </c>
      <c r="T1217" t="str">
        <f>IF(COUNTIF('Bibliothèque transporteurs'!C:C,F1217)=0,"inconnu",_xlfn.XLOOKUP(F1217,'Bibliothèque transporteurs'!C:C,'Bibliothèque transporteurs'!A:A))</f>
        <v>6B</v>
      </c>
      <c r="U1217">
        <f>IF(OR(F1217="6C",F1217="6B"),_xlfn.XLOOKUP(E1217,'Facture Chronopost'!L:L,'Facture Chronopost'!X:X),IF(OR(F1217=17,F1217=44),F1217&amp;"_"&amp;H1217,IF(COUNTIF('Bibliothèque transporteurs'!C:C,F1217)=0,"inconnu",_xlfn.XLOOKUP(F1217,'Bibliothèque transporteurs'!C:C,'Bibliothèque transporteurs'!B:B))))</f>
        <v>9</v>
      </c>
      <c r="V1217" t="str">
        <f>IF(COUNTIF('Bibliothèque transporteurs'!C:C,F1217)=0,"inconnu",_xlfn.XLOOKUP(F1217,'Bibliothèque transporteurs'!C:C,'Bibliothèque transporteurs'!E:E))</f>
        <v>CHRONO_2SHOP</v>
      </c>
      <c r="W1217">
        <f t="shared" si="118"/>
        <v>4.26</v>
      </c>
      <c r="Y1217" s="118">
        <f t="shared" si="116"/>
        <v>4.26</v>
      </c>
      <c r="Z1217" s="118" t="str">
        <f t="shared" si="119"/>
        <v>OK</v>
      </c>
    </row>
    <row r="1218" spans="1:26" x14ac:dyDescent="0.2">
      <c r="A1218" s="9">
        <f t="shared" si="114"/>
        <v>7.8777647955462049</v>
      </c>
      <c r="B1218" s="9">
        <f t="shared" si="115"/>
        <v>6.79</v>
      </c>
      <c r="C1218" s="9">
        <f t="shared" si="117"/>
        <v>6.71</v>
      </c>
      <c r="D1218" s="8">
        <v>6235</v>
      </c>
      <c r="E1218" t="s">
        <v>3789</v>
      </c>
      <c r="F1218" t="s">
        <v>216</v>
      </c>
      <c r="G1218" t="s">
        <v>25</v>
      </c>
      <c r="H1218" t="s">
        <v>190</v>
      </c>
      <c r="O1218">
        <v>6.71</v>
      </c>
      <c r="S1218">
        <f>_xlfn.XLOOKUP(E1218,'Facture Chronopost'!L:L,'Facture Chronopost'!AA:AA,"")</f>
        <v>0.08</v>
      </c>
      <c r="T1218" t="str">
        <f>IF(COUNTIF('Bibliothèque transporteurs'!C:C,F1218)=0,"inconnu",_xlfn.XLOOKUP(F1218,'Bibliothèque transporteurs'!C:C,'Bibliothèque transporteurs'!A:A))</f>
        <v>6B</v>
      </c>
      <c r="U1218">
        <f>IF(OR(F1218="6C",F1218="6B"),_xlfn.XLOOKUP(E1218,'Facture Chronopost'!L:L,'Facture Chronopost'!X:X),IF(OR(F1218=17,F1218=44),F1218&amp;"_"&amp;H1218,IF(COUNTIF('Bibliothèque transporteurs'!C:C,F1218)=0,"inconnu",_xlfn.XLOOKUP(F1218,'Bibliothèque transporteurs'!C:C,'Bibliothèque transporteurs'!B:B))))</f>
        <v>9</v>
      </c>
      <c r="V1218" t="str">
        <f>IF(COUNTIF('Bibliothèque transporteurs'!C:C,F1218)=0,"inconnu",_xlfn.XLOOKUP(F1218,'Bibliothèque transporteurs'!C:C,'Bibliothèque transporteurs'!E:E))</f>
        <v>CHRONO_2SHOP</v>
      </c>
      <c r="W1218">
        <f t="shared" si="118"/>
        <v>6.79</v>
      </c>
      <c r="Y1218" s="118">
        <f t="shared" si="116"/>
        <v>6.79</v>
      </c>
      <c r="Z1218" s="118" t="str">
        <f t="shared" si="119"/>
        <v>OK</v>
      </c>
    </row>
    <row r="1219" spans="1:26" x14ac:dyDescent="0.2">
      <c r="A1219" s="9">
        <f t="shared" si="114"/>
        <v>8.6291462365521028</v>
      </c>
      <c r="B1219" s="9">
        <f t="shared" si="115"/>
        <v>7.43</v>
      </c>
      <c r="C1219" s="9">
        <f t="shared" si="117"/>
        <v>7.35</v>
      </c>
      <c r="D1219" s="8">
        <v>6235</v>
      </c>
      <c r="E1219" t="s">
        <v>3793</v>
      </c>
      <c r="F1219" t="s">
        <v>216</v>
      </c>
      <c r="G1219" t="s">
        <v>25</v>
      </c>
      <c r="H1219" t="s">
        <v>190</v>
      </c>
      <c r="O1219">
        <v>7.35</v>
      </c>
      <c r="S1219">
        <f>_xlfn.XLOOKUP(E1219,'Facture Chronopost'!L:L,'Facture Chronopost'!AA:AA,"")</f>
        <v>0.08</v>
      </c>
      <c r="T1219" t="str">
        <f>IF(COUNTIF('Bibliothèque transporteurs'!C:C,F1219)=0,"inconnu",_xlfn.XLOOKUP(F1219,'Bibliothèque transporteurs'!C:C,'Bibliothèque transporteurs'!A:A))</f>
        <v>6B</v>
      </c>
      <c r="U1219">
        <f>IF(OR(F1219="6C",F1219="6B"),_xlfn.XLOOKUP(E1219,'Facture Chronopost'!L:L,'Facture Chronopost'!X:X),IF(OR(F1219=17,F1219=44),F1219&amp;"_"&amp;H1219,IF(COUNTIF('Bibliothèque transporteurs'!C:C,F1219)=0,"inconnu",_xlfn.XLOOKUP(F1219,'Bibliothèque transporteurs'!C:C,'Bibliothèque transporteurs'!B:B))))</f>
        <v>9</v>
      </c>
      <c r="V1219" t="str">
        <f>IF(COUNTIF('Bibliothèque transporteurs'!C:C,F1219)=0,"inconnu",_xlfn.XLOOKUP(F1219,'Bibliothèque transporteurs'!C:C,'Bibliothèque transporteurs'!E:E))</f>
        <v>CHRONO_2SHOP</v>
      </c>
      <c r="W1219">
        <f t="shared" si="118"/>
        <v>7.43</v>
      </c>
      <c r="Y1219" s="118">
        <f t="shared" si="116"/>
        <v>7.43</v>
      </c>
      <c r="Z1219" s="118" t="str">
        <f t="shared" si="119"/>
        <v>OK</v>
      </c>
    </row>
    <row r="1220" spans="1:26" x14ac:dyDescent="0.2">
      <c r="A1220" s="9">
        <f t="shared" si="114"/>
        <v>3.9682332353123955</v>
      </c>
      <c r="B1220" s="9">
        <f t="shared" si="115"/>
        <v>3.46</v>
      </c>
      <c r="C1220" s="9">
        <f t="shared" si="117"/>
        <v>3.38</v>
      </c>
      <c r="D1220" s="8">
        <v>9512</v>
      </c>
      <c r="E1220" t="s">
        <v>3790</v>
      </c>
      <c r="F1220" t="s">
        <v>216</v>
      </c>
      <c r="G1220" t="s">
        <v>25</v>
      </c>
      <c r="H1220" t="s">
        <v>190</v>
      </c>
      <c r="O1220">
        <v>3.38</v>
      </c>
      <c r="S1220">
        <f>_xlfn.XLOOKUP(E1220,'Facture Chronopost'!L:L,'Facture Chronopost'!AA:AA,"")</f>
        <v>0.08</v>
      </c>
      <c r="T1220" t="str">
        <f>IF(COUNTIF('Bibliothèque transporteurs'!C:C,F1220)=0,"inconnu",_xlfn.XLOOKUP(F1220,'Bibliothèque transporteurs'!C:C,'Bibliothèque transporteurs'!A:A))</f>
        <v>6B</v>
      </c>
      <c r="U1220">
        <f>IF(OR(F1220="6C",F1220="6B"),_xlfn.XLOOKUP(E1220,'Facture Chronopost'!L:L,'Facture Chronopost'!X:X),IF(OR(F1220=17,F1220=44),F1220&amp;"_"&amp;H1220,IF(COUNTIF('Bibliothèque transporteurs'!C:C,F1220)=0,"inconnu",_xlfn.XLOOKUP(F1220,'Bibliothèque transporteurs'!C:C,'Bibliothèque transporteurs'!B:B))))</f>
        <v>2</v>
      </c>
      <c r="V1220" t="str">
        <f>IF(COUNTIF('Bibliothèque transporteurs'!C:C,F1220)=0,"inconnu",_xlfn.XLOOKUP(F1220,'Bibliothèque transporteurs'!C:C,'Bibliothèque transporteurs'!E:E))</f>
        <v>CHRONO_2SHOP</v>
      </c>
      <c r="W1220">
        <f t="shared" si="118"/>
        <v>3.46</v>
      </c>
      <c r="Y1220" s="118">
        <f t="shared" si="116"/>
        <v>3.46</v>
      </c>
      <c r="Z1220" s="118" t="str">
        <f t="shared" si="119"/>
        <v>OK</v>
      </c>
    </row>
    <row r="1221" spans="1:26" x14ac:dyDescent="0.2">
      <c r="A1221" s="9">
        <f t="shared" si="114"/>
        <v>7.8777647955462049</v>
      </c>
      <c r="B1221" s="9">
        <f t="shared" si="115"/>
        <v>6.79</v>
      </c>
      <c r="C1221" s="9">
        <f t="shared" si="117"/>
        <v>6.71</v>
      </c>
      <c r="D1221" s="8">
        <v>6235</v>
      </c>
      <c r="E1221" t="s">
        <v>3796</v>
      </c>
      <c r="F1221" t="s">
        <v>216</v>
      </c>
      <c r="G1221" t="s">
        <v>25</v>
      </c>
      <c r="H1221" t="s">
        <v>190</v>
      </c>
      <c r="O1221">
        <v>6.71</v>
      </c>
      <c r="S1221">
        <f>_xlfn.XLOOKUP(E1221,'Facture Chronopost'!L:L,'Facture Chronopost'!AA:AA,"")</f>
        <v>0.08</v>
      </c>
      <c r="T1221" t="str">
        <f>IF(COUNTIF('Bibliothèque transporteurs'!C:C,F1221)=0,"inconnu",_xlfn.XLOOKUP(F1221,'Bibliothèque transporteurs'!C:C,'Bibliothèque transporteurs'!A:A))</f>
        <v>6B</v>
      </c>
      <c r="U1221">
        <f>IF(OR(F1221="6C",F1221="6B"),_xlfn.XLOOKUP(E1221,'Facture Chronopost'!L:L,'Facture Chronopost'!X:X),IF(OR(F1221=17,F1221=44),F1221&amp;"_"&amp;H1221,IF(COUNTIF('Bibliothèque transporteurs'!C:C,F1221)=0,"inconnu",_xlfn.XLOOKUP(F1221,'Bibliothèque transporteurs'!C:C,'Bibliothèque transporteurs'!B:B))))</f>
        <v>9</v>
      </c>
      <c r="V1221" t="str">
        <f>IF(COUNTIF('Bibliothèque transporteurs'!C:C,F1221)=0,"inconnu",_xlfn.XLOOKUP(F1221,'Bibliothèque transporteurs'!C:C,'Bibliothèque transporteurs'!E:E))</f>
        <v>CHRONO_2SHOP</v>
      </c>
      <c r="W1221">
        <f t="shared" si="118"/>
        <v>6.79</v>
      </c>
      <c r="Y1221" s="118">
        <f t="shared" si="116"/>
        <v>6.79</v>
      </c>
      <c r="Z1221" s="118" t="str">
        <f t="shared" si="119"/>
        <v>OK</v>
      </c>
    </row>
    <row r="1222" spans="1:26" x14ac:dyDescent="0.2">
      <c r="A1222" s="9">
        <f t="shared" si="114"/>
        <v>8.6291462365521028</v>
      </c>
      <c r="B1222" s="9">
        <f t="shared" si="115"/>
        <v>7.43</v>
      </c>
      <c r="C1222" s="9">
        <f t="shared" si="117"/>
        <v>7.35</v>
      </c>
      <c r="D1222" s="8">
        <v>6235</v>
      </c>
      <c r="E1222" t="s">
        <v>3799</v>
      </c>
      <c r="F1222" t="s">
        <v>216</v>
      </c>
      <c r="G1222" t="s">
        <v>25</v>
      </c>
      <c r="H1222" t="s">
        <v>190</v>
      </c>
      <c r="O1222">
        <v>7.35</v>
      </c>
      <c r="S1222">
        <f>_xlfn.XLOOKUP(E1222,'Facture Chronopost'!L:L,'Facture Chronopost'!AA:AA,"")</f>
        <v>0.08</v>
      </c>
      <c r="T1222" t="str">
        <f>IF(COUNTIF('Bibliothèque transporteurs'!C:C,F1222)=0,"inconnu",_xlfn.XLOOKUP(F1222,'Bibliothèque transporteurs'!C:C,'Bibliothèque transporteurs'!A:A))</f>
        <v>6B</v>
      </c>
      <c r="U1222">
        <f>IF(OR(F1222="6C",F1222="6B"),_xlfn.XLOOKUP(E1222,'Facture Chronopost'!L:L,'Facture Chronopost'!X:X),IF(OR(F1222=17,F1222=44),F1222&amp;"_"&amp;H1222,IF(COUNTIF('Bibliothèque transporteurs'!C:C,F1222)=0,"inconnu",_xlfn.XLOOKUP(F1222,'Bibliothèque transporteurs'!C:C,'Bibliothèque transporteurs'!B:B))))</f>
        <v>9</v>
      </c>
      <c r="V1222" t="str">
        <f>IF(COUNTIF('Bibliothèque transporteurs'!C:C,F1222)=0,"inconnu",_xlfn.XLOOKUP(F1222,'Bibliothèque transporteurs'!C:C,'Bibliothèque transporteurs'!E:E))</f>
        <v>CHRONO_2SHOP</v>
      </c>
      <c r="W1222">
        <f t="shared" si="118"/>
        <v>7.43</v>
      </c>
      <c r="Y1222" s="118">
        <f t="shared" si="116"/>
        <v>7.43</v>
      </c>
      <c r="Z1222" s="118" t="str">
        <f t="shared" si="119"/>
        <v>OK</v>
      </c>
    </row>
    <row r="1223" spans="1:26" x14ac:dyDescent="0.2">
      <c r="A1223" s="9">
        <f t="shared" si="114"/>
        <v>4.6491726662239898</v>
      </c>
      <c r="B1223" s="9">
        <f t="shared" si="115"/>
        <v>4.04</v>
      </c>
      <c r="C1223" s="9">
        <f t="shared" si="117"/>
        <v>3.96</v>
      </c>
      <c r="D1223" s="8">
        <v>6235</v>
      </c>
      <c r="E1223" t="s">
        <v>3802</v>
      </c>
      <c r="F1223" t="s">
        <v>216</v>
      </c>
      <c r="G1223" t="s">
        <v>25</v>
      </c>
      <c r="H1223" t="s">
        <v>190</v>
      </c>
      <c r="O1223">
        <v>3.96</v>
      </c>
      <c r="S1223">
        <f>_xlfn.XLOOKUP(E1223,'Facture Chronopost'!L:L,'Facture Chronopost'!AA:AA,"")</f>
        <v>0.08</v>
      </c>
      <c r="T1223" t="str">
        <f>IF(COUNTIF('Bibliothèque transporteurs'!C:C,F1223)=0,"inconnu",_xlfn.XLOOKUP(F1223,'Bibliothèque transporteurs'!C:C,'Bibliothèque transporteurs'!A:A))</f>
        <v>6B</v>
      </c>
      <c r="U1223">
        <f>IF(OR(F1223="6C",F1223="6B"),_xlfn.XLOOKUP(E1223,'Facture Chronopost'!L:L,'Facture Chronopost'!X:X),IF(OR(F1223=17,F1223=44),F1223&amp;"_"&amp;H1223,IF(COUNTIF('Bibliothèque transporteurs'!C:C,F1223)=0,"inconnu",_xlfn.XLOOKUP(F1223,'Bibliothèque transporteurs'!C:C,'Bibliothèque transporteurs'!B:B))))</f>
        <v>9</v>
      </c>
      <c r="V1223" t="str">
        <f>IF(COUNTIF('Bibliothèque transporteurs'!C:C,F1223)=0,"inconnu",_xlfn.XLOOKUP(F1223,'Bibliothèque transporteurs'!C:C,'Bibliothèque transporteurs'!E:E))</f>
        <v>CHRONO_2SHOP</v>
      </c>
      <c r="W1223">
        <f t="shared" si="118"/>
        <v>4.04</v>
      </c>
      <c r="Y1223" s="118">
        <f t="shared" si="116"/>
        <v>4.04</v>
      </c>
      <c r="Z1223" s="118" t="str">
        <f t="shared" si="119"/>
        <v>OK</v>
      </c>
    </row>
    <row r="1224" spans="1:26" x14ac:dyDescent="0.2">
      <c r="A1224" s="9">
        <f t="shared" si="114"/>
        <v>7.8777647955462049</v>
      </c>
      <c r="B1224" s="9">
        <f t="shared" si="115"/>
        <v>6.79</v>
      </c>
      <c r="C1224" s="9">
        <f t="shared" si="117"/>
        <v>6.71</v>
      </c>
      <c r="D1224" s="8">
        <v>6235</v>
      </c>
      <c r="E1224" t="s">
        <v>3805</v>
      </c>
      <c r="F1224" t="s">
        <v>216</v>
      </c>
      <c r="G1224" t="s">
        <v>25</v>
      </c>
      <c r="H1224" t="s">
        <v>190</v>
      </c>
      <c r="O1224">
        <v>6.71</v>
      </c>
      <c r="S1224">
        <f>_xlfn.XLOOKUP(E1224,'Facture Chronopost'!L:L,'Facture Chronopost'!AA:AA,"")</f>
        <v>0.08</v>
      </c>
      <c r="T1224" t="str">
        <f>IF(COUNTIF('Bibliothèque transporteurs'!C:C,F1224)=0,"inconnu",_xlfn.XLOOKUP(F1224,'Bibliothèque transporteurs'!C:C,'Bibliothèque transporteurs'!A:A))</f>
        <v>6B</v>
      </c>
      <c r="U1224">
        <f>IF(OR(F1224="6C",F1224="6B"),_xlfn.XLOOKUP(E1224,'Facture Chronopost'!L:L,'Facture Chronopost'!X:X),IF(OR(F1224=17,F1224=44),F1224&amp;"_"&amp;H1224,IF(COUNTIF('Bibliothèque transporteurs'!C:C,F1224)=0,"inconnu",_xlfn.XLOOKUP(F1224,'Bibliothèque transporteurs'!C:C,'Bibliothèque transporteurs'!B:B))))</f>
        <v>9</v>
      </c>
      <c r="V1224" t="str">
        <f>IF(COUNTIF('Bibliothèque transporteurs'!C:C,F1224)=0,"inconnu",_xlfn.XLOOKUP(F1224,'Bibliothèque transporteurs'!C:C,'Bibliothèque transporteurs'!E:E))</f>
        <v>CHRONO_2SHOP</v>
      </c>
      <c r="W1224">
        <f t="shared" si="118"/>
        <v>6.79</v>
      </c>
      <c r="Y1224" s="118">
        <f t="shared" si="116"/>
        <v>6.79</v>
      </c>
      <c r="Z1224" s="118" t="str">
        <f t="shared" si="119"/>
        <v>OK</v>
      </c>
    </row>
    <row r="1225" spans="1:26" x14ac:dyDescent="0.2">
      <c r="A1225" s="9">
        <f t="shared" si="114"/>
        <v>4.9074600365697671</v>
      </c>
      <c r="B1225" s="9">
        <f t="shared" si="115"/>
        <v>4.26</v>
      </c>
      <c r="C1225" s="9">
        <f t="shared" si="117"/>
        <v>4.18</v>
      </c>
      <c r="D1225" s="8">
        <v>6235</v>
      </c>
      <c r="E1225" t="s">
        <v>3811</v>
      </c>
      <c r="F1225" t="s">
        <v>216</v>
      </c>
      <c r="G1225" t="s">
        <v>25</v>
      </c>
      <c r="H1225" t="s">
        <v>190</v>
      </c>
      <c r="O1225">
        <v>4.18</v>
      </c>
      <c r="S1225">
        <f>_xlfn.XLOOKUP(E1225,'Facture Chronopost'!L:L,'Facture Chronopost'!AA:AA,"")</f>
        <v>0.08</v>
      </c>
      <c r="T1225" t="str">
        <f>IF(COUNTIF('Bibliothèque transporteurs'!C:C,F1225)=0,"inconnu",_xlfn.XLOOKUP(F1225,'Bibliothèque transporteurs'!C:C,'Bibliothèque transporteurs'!A:A))</f>
        <v>6B</v>
      </c>
      <c r="U1225">
        <f>IF(OR(F1225="6C",F1225="6B"),_xlfn.XLOOKUP(E1225,'Facture Chronopost'!L:L,'Facture Chronopost'!X:X),IF(OR(F1225=17,F1225=44),F1225&amp;"_"&amp;H1225,IF(COUNTIF('Bibliothèque transporteurs'!C:C,F1225)=0,"inconnu",_xlfn.XLOOKUP(F1225,'Bibliothèque transporteurs'!C:C,'Bibliothèque transporteurs'!B:B))))</f>
        <v>9</v>
      </c>
      <c r="V1225" t="str">
        <f>IF(COUNTIF('Bibliothèque transporteurs'!C:C,F1225)=0,"inconnu",_xlfn.XLOOKUP(F1225,'Bibliothèque transporteurs'!C:C,'Bibliothèque transporteurs'!E:E))</f>
        <v>CHRONO_2SHOP</v>
      </c>
      <c r="W1225">
        <f t="shared" si="118"/>
        <v>4.26</v>
      </c>
      <c r="Y1225" s="118">
        <f t="shared" si="116"/>
        <v>4.26</v>
      </c>
      <c r="Z1225" s="118" t="str">
        <f t="shared" si="119"/>
        <v>OK</v>
      </c>
    </row>
    <row r="1226" spans="1:26" x14ac:dyDescent="0.2">
      <c r="A1226" s="9">
        <f t="shared" si="114"/>
        <v>4.6491726662239898</v>
      </c>
      <c r="B1226" s="9">
        <f t="shared" si="115"/>
        <v>4.04</v>
      </c>
      <c r="C1226" s="9">
        <f t="shared" si="117"/>
        <v>3.96</v>
      </c>
      <c r="D1226" s="8">
        <v>6235</v>
      </c>
      <c r="E1226" t="s">
        <v>3808</v>
      </c>
      <c r="F1226" t="s">
        <v>216</v>
      </c>
      <c r="G1226" t="s">
        <v>25</v>
      </c>
      <c r="H1226" t="s">
        <v>190</v>
      </c>
      <c r="O1226">
        <v>3.96</v>
      </c>
      <c r="S1226">
        <f>_xlfn.XLOOKUP(E1226,'Facture Chronopost'!L:L,'Facture Chronopost'!AA:AA,"")</f>
        <v>0.08</v>
      </c>
      <c r="T1226" t="str">
        <f>IF(COUNTIF('Bibliothèque transporteurs'!C:C,F1226)=0,"inconnu",_xlfn.XLOOKUP(F1226,'Bibliothèque transporteurs'!C:C,'Bibliothèque transporteurs'!A:A))</f>
        <v>6B</v>
      </c>
      <c r="U1226">
        <f>IF(OR(F1226="6C",F1226="6B"),_xlfn.XLOOKUP(E1226,'Facture Chronopost'!L:L,'Facture Chronopost'!X:X),IF(OR(F1226=17,F1226=44),F1226&amp;"_"&amp;H1226,IF(COUNTIF('Bibliothèque transporteurs'!C:C,F1226)=0,"inconnu",_xlfn.XLOOKUP(F1226,'Bibliothèque transporteurs'!C:C,'Bibliothèque transporteurs'!B:B))))</f>
        <v>9</v>
      </c>
      <c r="V1226" t="str">
        <f>IF(COUNTIF('Bibliothèque transporteurs'!C:C,F1226)=0,"inconnu",_xlfn.XLOOKUP(F1226,'Bibliothèque transporteurs'!C:C,'Bibliothèque transporteurs'!E:E))</f>
        <v>CHRONO_2SHOP</v>
      </c>
      <c r="W1226">
        <f t="shared" si="118"/>
        <v>4.04</v>
      </c>
      <c r="Y1226" s="118">
        <f t="shared" si="116"/>
        <v>4.04</v>
      </c>
      <c r="Z1226" s="118" t="str">
        <f t="shared" si="119"/>
        <v>OK</v>
      </c>
    </row>
    <row r="1227" spans="1:26" x14ac:dyDescent="0.2">
      <c r="A1227" s="9">
        <f t="shared" ref="A1227:A1267" si="120">C1227/SUM(C:C)*(SUM(C:C)+$X$2)</f>
        <v>4.6491726662239898</v>
      </c>
      <c r="B1227" s="9">
        <f t="shared" ref="B1227:B1267" si="121">C1227/SUM(C:C)*(SUM(C:C)+SUM($N$3:$O$7))+S1227</f>
        <v>4.04</v>
      </c>
      <c r="C1227" s="9">
        <f t="shared" si="117"/>
        <v>3.96</v>
      </c>
      <c r="D1227" s="8">
        <v>6235</v>
      </c>
      <c r="E1227" t="s">
        <v>3814</v>
      </c>
      <c r="F1227" t="s">
        <v>216</v>
      </c>
      <c r="G1227" t="s">
        <v>25</v>
      </c>
      <c r="H1227" t="s">
        <v>190</v>
      </c>
      <c r="O1227">
        <v>3.96</v>
      </c>
      <c r="S1227">
        <f>_xlfn.XLOOKUP(E1227,'Facture Chronopost'!L:L,'Facture Chronopost'!AA:AA,"")</f>
        <v>0.08</v>
      </c>
      <c r="T1227" t="str">
        <f>IF(COUNTIF('Bibliothèque transporteurs'!C:C,F1227)=0,"inconnu",_xlfn.XLOOKUP(F1227,'Bibliothèque transporteurs'!C:C,'Bibliothèque transporteurs'!A:A))</f>
        <v>6B</v>
      </c>
      <c r="U1227">
        <f>IF(OR(F1227="6C",F1227="6B"),_xlfn.XLOOKUP(E1227,'Facture Chronopost'!L:L,'Facture Chronopost'!X:X),IF(OR(F1227=17,F1227=44),F1227&amp;"_"&amp;H1227,IF(COUNTIF('Bibliothèque transporteurs'!C:C,F1227)=0,"inconnu",_xlfn.XLOOKUP(F1227,'Bibliothèque transporteurs'!C:C,'Bibliothèque transporteurs'!B:B))))</f>
        <v>9</v>
      </c>
      <c r="V1227" t="str">
        <f>IF(COUNTIF('Bibliothèque transporteurs'!C:C,F1227)=0,"inconnu",_xlfn.XLOOKUP(F1227,'Bibliothèque transporteurs'!C:C,'Bibliothèque transporteurs'!E:E))</f>
        <v>CHRONO_2SHOP</v>
      </c>
      <c r="W1227">
        <f t="shared" si="118"/>
        <v>4.04</v>
      </c>
      <c r="Y1227" s="118">
        <f t="shared" ref="Y1227:Y1267" si="122">ROUNDUP(B1227,2)-M1227-L1227-N1227-J1227-K1227-I1227-Q1227</f>
        <v>4.04</v>
      </c>
      <c r="Z1227" s="118" t="str">
        <f t="shared" si="119"/>
        <v>OK</v>
      </c>
    </row>
    <row r="1228" spans="1:26" x14ac:dyDescent="0.2">
      <c r="A1228" s="9">
        <f t="shared" si="120"/>
        <v>4.9074600365697671</v>
      </c>
      <c r="B1228" s="9">
        <f t="shared" si="121"/>
        <v>4.26</v>
      </c>
      <c r="C1228" s="9">
        <f t="shared" si="117"/>
        <v>4.18</v>
      </c>
      <c r="D1228" s="8">
        <v>6235</v>
      </c>
      <c r="E1228" t="s">
        <v>3817</v>
      </c>
      <c r="F1228" t="s">
        <v>216</v>
      </c>
      <c r="G1228" t="s">
        <v>25</v>
      </c>
      <c r="H1228" t="s">
        <v>190</v>
      </c>
      <c r="O1228">
        <v>4.18</v>
      </c>
      <c r="S1228">
        <f>_xlfn.XLOOKUP(E1228,'Facture Chronopost'!L:L,'Facture Chronopost'!AA:AA,"")</f>
        <v>0.08</v>
      </c>
      <c r="T1228" t="str">
        <f>IF(COUNTIF('Bibliothèque transporteurs'!C:C,F1228)=0,"inconnu",_xlfn.XLOOKUP(F1228,'Bibliothèque transporteurs'!C:C,'Bibliothèque transporteurs'!A:A))</f>
        <v>6B</v>
      </c>
      <c r="U1228">
        <f>IF(OR(F1228="6C",F1228="6B"),_xlfn.XLOOKUP(E1228,'Facture Chronopost'!L:L,'Facture Chronopost'!X:X),IF(OR(F1228=17,F1228=44),F1228&amp;"_"&amp;H1228,IF(COUNTIF('Bibliothèque transporteurs'!C:C,F1228)=0,"inconnu",_xlfn.XLOOKUP(F1228,'Bibliothèque transporteurs'!C:C,'Bibliothèque transporteurs'!B:B))))</f>
        <v>9</v>
      </c>
      <c r="V1228" t="str">
        <f>IF(COUNTIF('Bibliothèque transporteurs'!C:C,F1228)=0,"inconnu",_xlfn.XLOOKUP(F1228,'Bibliothèque transporteurs'!C:C,'Bibliothèque transporteurs'!E:E))</f>
        <v>CHRONO_2SHOP</v>
      </c>
      <c r="W1228">
        <f t="shared" si="118"/>
        <v>4.26</v>
      </c>
      <c r="Y1228" s="118">
        <f t="shared" si="122"/>
        <v>4.26</v>
      </c>
      <c r="Z1228" s="118" t="str">
        <f t="shared" si="119"/>
        <v>OK</v>
      </c>
    </row>
    <row r="1229" spans="1:26" x14ac:dyDescent="0.2">
      <c r="A1229" s="9">
        <f t="shared" si="120"/>
        <v>4.9074600365697671</v>
      </c>
      <c r="B1229" s="9">
        <f t="shared" si="121"/>
        <v>4.26</v>
      </c>
      <c r="C1229" s="9">
        <f t="shared" si="117"/>
        <v>4.18</v>
      </c>
      <c r="D1229" s="8">
        <v>6235</v>
      </c>
      <c r="E1229" t="s">
        <v>3818</v>
      </c>
      <c r="F1229" t="s">
        <v>216</v>
      </c>
      <c r="G1229" t="s">
        <v>25</v>
      </c>
      <c r="H1229" t="s">
        <v>190</v>
      </c>
      <c r="O1229">
        <v>4.18</v>
      </c>
      <c r="S1229">
        <f>_xlfn.XLOOKUP(E1229,'Facture Chronopost'!L:L,'Facture Chronopost'!AA:AA,"")</f>
        <v>0.08</v>
      </c>
      <c r="T1229" t="str">
        <f>IF(COUNTIF('Bibliothèque transporteurs'!C:C,F1229)=0,"inconnu",_xlfn.XLOOKUP(F1229,'Bibliothèque transporteurs'!C:C,'Bibliothèque transporteurs'!A:A))</f>
        <v>6B</v>
      </c>
      <c r="U1229">
        <f>IF(OR(F1229="6C",F1229="6B"),_xlfn.XLOOKUP(E1229,'Facture Chronopost'!L:L,'Facture Chronopost'!X:X),IF(OR(F1229=17,F1229=44),F1229&amp;"_"&amp;H1229,IF(COUNTIF('Bibliothèque transporteurs'!C:C,F1229)=0,"inconnu",_xlfn.XLOOKUP(F1229,'Bibliothèque transporteurs'!C:C,'Bibliothèque transporteurs'!B:B))))</f>
        <v>9</v>
      </c>
      <c r="V1229" t="str">
        <f>IF(COUNTIF('Bibliothèque transporteurs'!C:C,F1229)=0,"inconnu",_xlfn.XLOOKUP(F1229,'Bibliothèque transporteurs'!C:C,'Bibliothèque transporteurs'!E:E))</f>
        <v>CHRONO_2SHOP</v>
      </c>
      <c r="W1229">
        <f t="shared" si="118"/>
        <v>4.26</v>
      </c>
      <c r="Y1229" s="118">
        <f t="shared" si="122"/>
        <v>4.26</v>
      </c>
      <c r="Z1229" s="118" t="str">
        <f t="shared" si="119"/>
        <v>OK</v>
      </c>
    </row>
    <row r="1230" spans="1:26" x14ac:dyDescent="0.2">
      <c r="A1230" s="9">
        <f t="shared" si="120"/>
        <v>6.3750019135344091</v>
      </c>
      <c r="B1230" s="9">
        <f t="shared" si="121"/>
        <v>5.5099999999999989</v>
      </c>
      <c r="C1230" s="9">
        <f t="shared" ref="C1230:C1267" si="123">SUM(I1230:Q1230)-N1230-P1230</f>
        <v>5.43</v>
      </c>
      <c r="D1230" s="8">
        <v>6235</v>
      </c>
      <c r="E1230" t="s">
        <v>3819</v>
      </c>
      <c r="F1230" t="s">
        <v>216</v>
      </c>
      <c r="G1230" t="s">
        <v>25</v>
      </c>
      <c r="H1230" t="s">
        <v>190</v>
      </c>
      <c r="O1230">
        <v>5.43</v>
      </c>
      <c r="S1230">
        <f>_xlfn.XLOOKUP(E1230,'Facture Chronopost'!L:L,'Facture Chronopost'!AA:AA,"")</f>
        <v>0.08</v>
      </c>
      <c r="T1230" t="str">
        <f>IF(COUNTIF('Bibliothèque transporteurs'!C:C,F1230)=0,"inconnu",_xlfn.XLOOKUP(F1230,'Bibliothèque transporteurs'!C:C,'Bibliothèque transporteurs'!A:A))</f>
        <v>6B</v>
      </c>
      <c r="U1230">
        <f>IF(OR(F1230="6C",F1230="6B"),_xlfn.XLOOKUP(E1230,'Facture Chronopost'!L:L,'Facture Chronopost'!X:X),IF(OR(F1230=17,F1230=44),F1230&amp;"_"&amp;H1230,IF(COUNTIF('Bibliothèque transporteurs'!C:C,F1230)=0,"inconnu",_xlfn.XLOOKUP(F1230,'Bibliothèque transporteurs'!C:C,'Bibliothèque transporteurs'!B:B))))</f>
        <v>9</v>
      </c>
      <c r="V1230" t="str">
        <f>IF(COUNTIF('Bibliothèque transporteurs'!C:C,F1230)=0,"inconnu",_xlfn.XLOOKUP(F1230,'Bibliothèque transporteurs'!C:C,'Bibliothèque transporteurs'!E:E))</f>
        <v>CHRONO_2SHOP</v>
      </c>
      <c r="W1230">
        <f t="shared" si="118"/>
        <v>5.51</v>
      </c>
      <c r="Y1230" s="118">
        <f t="shared" si="122"/>
        <v>5.51</v>
      </c>
      <c r="Z1230" s="118" t="str">
        <f t="shared" si="119"/>
        <v>OK</v>
      </c>
    </row>
    <row r="1231" spans="1:26" x14ac:dyDescent="0.2">
      <c r="A1231" s="9">
        <f t="shared" si="120"/>
        <v>7.8777647955462049</v>
      </c>
      <c r="B1231" s="9">
        <f t="shared" si="121"/>
        <v>6.79</v>
      </c>
      <c r="C1231" s="9">
        <f t="shared" si="123"/>
        <v>6.71</v>
      </c>
      <c r="D1231" s="8">
        <v>6235</v>
      </c>
      <c r="E1231" t="s">
        <v>3832</v>
      </c>
      <c r="F1231" t="s">
        <v>216</v>
      </c>
      <c r="G1231" t="s">
        <v>25</v>
      </c>
      <c r="H1231" t="s">
        <v>190</v>
      </c>
      <c r="O1231">
        <v>6.71</v>
      </c>
      <c r="S1231">
        <f>_xlfn.XLOOKUP(E1231,'Facture Chronopost'!L:L,'Facture Chronopost'!AA:AA,"")</f>
        <v>0.08</v>
      </c>
      <c r="T1231" t="str">
        <f>IF(COUNTIF('Bibliothèque transporteurs'!C:C,F1231)=0,"inconnu",_xlfn.XLOOKUP(F1231,'Bibliothèque transporteurs'!C:C,'Bibliothèque transporteurs'!A:A))</f>
        <v>6B</v>
      </c>
      <c r="U1231">
        <f>IF(OR(F1231="6C",F1231="6B"),_xlfn.XLOOKUP(E1231,'Facture Chronopost'!L:L,'Facture Chronopost'!X:X),IF(OR(F1231=17,F1231=44),F1231&amp;"_"&amp;H1231,IF(COUNTIF('Bibliothèque transporteurs'!C:C,F1231)=0,"inconnu",_xlfn.XLOOKUP(F1231,'Bibliothèque transporteurs'!C:C,'Bibliothèque transporteurs'!B:B))))</f>
        <v>9</v>
      </c>
      <c r="V1231" t="str">
        <f>IF(COUNTIF('Bibliothèque transporteurs'!C:C,F1231)=0,"inconnu",_xlfn.XLOOKUP(F1231,'Bibliothèque transporteurs'!C:C,'Bibliothèque transporteurs'!E:E))</f>
        <v>CHRONO_2SHOP</v>
      </c>
      <c r="W1231">
        <f t="shared" ref="W1231:W1294" si="124">IF(T1231="FR_2SHOP",O1231,IF(O1231=0,0,ROUNDUP(O1231/C1231*B1231,2)))</f>
        <v>6.79</v>
      </c>
      <c r="Y1231" s="118">
        <f t="shared" si="122"/>
        <v>6.79</v>
      </c>
      <c r="Z1231" s="118" t="str">
        <f t="shared" si="119"/>
        <v>OK</v>
      </c>
    </row>
    <row r="1232" spans="1:26" x14ac:dyDescent="0.2">
      <c r="A1232" s="9">
        <f t="shared" si="120"/>
        <v>7.8777647955462049</v>
      </c>
      <c r="B1232" s="9">
        <f t="shared" si="121"/>
        <v>6.79</v>
      </c>
      <c r="C1232" s="9">
        <f t="shared" si="123"/>
        <v>6.71</v>
      </c>
      <c r="D1232" s="8">
        <v>6235</v>
      </c>
      <c r="E1232" t="s">
        <v>3822</v>
      </c>
      <c r="F1232" t="s">
        <v>216</v>
      </c>
      <c r="G1232" t="s">
        <v>25</v>
      </c>
      <c r="H1232" t="s">
        <v>190</v>
      </c>
      <c r="O1232">
        <v>6.71</v>
      </c>
      <c r="S1232">
        <f>_xlfn.XLOOKUP(E1232,'Facture Chronopost'!L:L,'Facture Chronopost'!AA:AA,"")</f>
        <v>0.08</v>
      </c>
      <c r="T1232" t="str">
        <f>IF(COUNTIF('Bibliothèque transporteurs'!C:C,F1232)=0,"inconnu",_xlfn.XLOOKUP(F1232,'Bibliothèque transporteurs'!C:C,'Bibliothèque transporteurs'!A:A))</f>
        <v>6B</v>
      </c>
      <c r="U1232">
        <f>IF(OR(F1232="6C",F1232="6B"),_xlfn.XLOOKUP(E1232,'Facture Chronopost'!L:L,'Facture Chronopost'!X:X),IF(OR(F1232=17,F1232=44),F1232&amp;"_"&amp;H1232,IF(COUNTIF('Bibliothèque transporteurs'!C:C,F1232)=0,"inconnu",_xlfn.XLOOKUP(F1232,'Bibliothèque transporteurs'!C:C,'Bibliothèque transporteurs'!B:B))))</f>
        <v>9</v>
      </c>
      <c r="V1232" t="str">
        <f>IF(COUNTIF('Bibliothèque transporteurs'!C:C,F1232)=0,"inconnu",_xlfn.XLOOKUP(F1232,'Bibliothèque transporteurs'!C:C,'Bibliothèque transporteurs'!E:E))</f>
        <v>CHRONO_2SHOP</v>
      </c>
      <c r="W1232">
        <f t="shared" si="124"/>
        <v>6.79</v>
      </c>
      <c r="Y1232" s="118">
        <f t="shared" si="122"/>
        <v>6.79</v>
      </c>
      <c r="Z1232" s="118" t="str">
        <f t="shared" si="119"/>
        <v>OK</v>
      </c>
    </row>
    <row r="1233" spans="1:26" x14ac:dyDescent="0.2">
      <c r="A1233" s="9">
        <f t="shared" si="120"/>
        <v>7.8777647955462049</v>
      </c>
      <c r="B1233" s="9">
        <f t="shared" si="121"/>
        <v>6.79</v>
      </c>
      <c r="C1233" s="9">
        <f t="shared" si="123"/>
        <v>6.71</v>
      </c>
      <c r="D1233" s="8">
        <v>6235</v>
      </c>
      <c r="E1233" t="s">
        <v>3829</v>
      </c>
      <c r="F1233" t="s">
        <v>216</v>
      </c>
      <c r="G1233" t="s">
        <v>25</v>
      </c>
      <c r="H1233" t="s">
        <v>190</v>
      </c>
      <c r="O1233">
        <v>6.71</v>
      </c>
      <c r="S1233">
        <f>_xlfn.XLOOKUP(E1233,'Facture Chronopost'!L:L,'Facture Chronopost'!AA:AA,"")</f>
        <v>0.08</v>
      </c>
      <c r="T1233" t="str">
        <f>IF(COUNTIF('Bibliothèque transporteurs'!C:C,F1233)=0,"inconnu",_xlfn.XLOOKUP(F1233,'Bibliothèque transporteurs'!C:C,'Bibliothèque transporteurs'!A:A))</f>
        <v>6B</v>
      </c>
      <c r="U1233">
        <f>IF(OR(F1233="6C",F1233="6B"),_xlfn.XLOOKUP(E1233,'Facture Chronopost'!L:L,'Facture Chronopost'!X:X),IF(OR(F1233=17,F1233=44),F1233&amp;"_"&amp;H1233,IF(COUNTIF('Bibliothèque transporteurs'!C:C,F1233)=0,"inconnu",_xlfn.XLOOKUP(F1233,'Bibliothèque transporteurs'!C:C,'Bibliothèque transporteurs'!B:B))))</f>
        <v>9</v>
      </c>
      <c r="V1233" t="str">
        <f>IF(COUNTIF('Bibliothèque transporteurs'!C:C,F1233)=0,"inconnu",_xlfn.XLOOKUP(F1233,'Bibliothèque transporteurs'!C:C,'Bibliothèque transporteurs'!E:E))</f>
        <v>CHRONO_2SHOP</v>
      </c>
      <c r="W1233">
        <f t="shared" si="124"/>
        <v>6.79</v>
      </c>
      <c r="Y1233" s="118">
        <f t="shared" si="122"/>
        <v>6.79</v>
      </c>
      <c r="Z1233" s="118" t="str">
        <f t="shared" si="119"/>
        <v>OK</v>
      </c>
    </row>
    <row r="1234" spans="1:26" x14ac:dyDescent="0.2">
      <c r="A1234" s="9">
        <f t="shared" si="120"/>
        <v>4.6491726662239898</v>
      </c>
      <c r="B1234" s="9">
        <f t="shared" si="121"/>
        <v>4.04</v>
      </c>
      <c r="C1234" s="9">
        <f t="shared" si="123"/>
        <v>3.96</v>
      </c>
      <c r="D1234" s="8">
        <v>6235</v>
      </c>
      <c r="E1234" t="s">
        <v>3826</v>
      </c>
      <c r="F1234" t="s">
        <v>216</v>
      </c>
      <c r="G1234" t="s">
        <v>25</v>
      </c>
      <c r="H1234" t="s">
        <v>190</v>
      </c>
      <c r="O1234">
        <v>3.96</v>
      </c>
      <c r="S1234">
        <f>_xlfn.XLOOKUP(E1234,'Facture Chronopost'!L:L,'Facture Chronopost'!AA:AA,"")</f>
        <v>0.08</v>
      </c>
      <c r="T1234" t="str">
        <f>IF(COUNTIF('Bibliothèque transporteurs'!C:C,F1234)=0,"inconnu",_xlfn.XLOOKUP(F1234,'Bibliothèque transporteurs'!C:C,'Bibliothèque transporteurs'!A:A))</f>
        <v>6B</v>
      </c>
      <c r="U1234">
        <f>IF(OR(F1234="6C",F1234="6B"),_xlfn.XLOOKUP(E1234,'Facture Chronopost'!L:L,'Facture Chronopost'!X:X),IF(OR(F1234=17,F1234=44),F1234&amp;"_"&amp;H1234,IF(COUNTIF('Bibliothèque transporteurs'!C:C,F1234)=0,"inconnu",_xlfn.XLOOKUP(F1234,'Bibliothèque transporteurs'!C:C,'Bibliothèque transporteurs'!B:B))))</f>
        <v>9</v>
      </c>
      <c r="V1234" t="str">
        <f>IF(COUNTIF('Bibliothèque transporteurs'!C:C,F1234)=0,"inconnu",_xlfn.XLOOKUP(F1234,'Bibliothèque transporteurs'!C:C,'Bibliothèque transporteurs'!E:E))</f>
        <v>CHRONO_2SHOP</v>
      </c>
      <c r="W1234">
        <f t="shared" si="124"/>
        <v>4.04</v>
      </c>
      <c r="Y1234" s="118">
        <f t="shared" si="122"/>
        <v>4.04</v>
      </c>
      <c r="Z1234" s="118" t="str">
        <f t="shared" si="119"/>
        <v>OK</v>
      </c>
    </row>
    <row r="1235" spans="1:26" x14ac:dyDescent="0.2">
      <c r="A1235" s="9">
        <f t="shared" si="120"/>
        <v>4.6491726662239898</v>
      </c>
      <c r="B1235" s="9">
        <f t="shared" si="121"/>
        <v>4.04</v>
      </c>
      <c r="C1235" s="9">
        <f t="shared" si="123"/>
        <v>3.96</v>
      </c>
      <c r="D1235" s="8">
        <v>6235</v>
      </c>
      <c r="E1235" t="s">
        <v>3835</v>
      </c>
      <c r="F1235" t="s">
        <v>216</v>
      </c>
      <c r="G1235" t="s">
        <v>25</v>
      </c>
      <c r="H1235" t="s">
        <v>190</v>
      </c>
      <c r="O1235">
        <v>3.96</v>
      </c>
      <c r="S1235">
        <f>_xlfn.XLOOKUP(E1235,'Facture Chronopost'!L:L,'Facture Chronopost'!AA:AA,"")</f>
        <v>0.08</v>
      </c>
      <c r="T1235" t="str">
        <f>IF(COUNTIF('Bibliothèque transporteurs'!C:C,F1235)=0,"inconnu",_xlfn.XLOOKUP(F1235,'Bibliothèque transporteurs'!C:C,'Bibliothèque transporteurs'!A:A))</f>
        <v>6B</v>
      </c>
      <c r="U1235">
        <f>IF(OR(F1235="6C",F1235="6B"),_xlfn.XLOOKUP(E1235,'Facture Chronopost'!L:L,'Facture Chronopost'!X:X),IF(OR(F1235=17,F1235=44),F1235&amp;"_"&amp;H1235,IF(COUNTIF('Bibliothèque transporteurs'!C:C,F1235)=0,"inconnu",_xlfn.XLOOKUP(F1235,'Bibliothèque transporteurs'!C:C,'Bibliothèque transporteurs'!B:B))))</f>
        <v>9</v>
      </c>
      <c r="V1235" t="str">
        <f>IF(COUNTIF('Bibliothèque transporteurs'!C:C,F1235)=0,"inconnu",_xlfn.XLOOKUP(F1235,'Bibliothèque transporteurs'!C:C,'Bibliothèque transporteurs'!E:E))</f>
        <v>CHRONO_2SHOP</v>
      </c>
      <c r="W1235">
        <f t="shared" si="124"/>
        <v>4.04</v>
      </c>
      <c r="Y1235" s="118">
        <f t="shared" si="122"/>
        <v>4.04</v>
      </c>
      <c r="Z1235" s="118" t="str">
        <f t="shared" si="119"/>
        <v>OK</v>
      </c>
    </row>
    <row r="1236" spans="1:26" x14ac:dyDescent="0.2">
      <c r="A1236" s="9">
        <f t="shared" si="120"/>
        <v>7.8777647955462049</v>
      </c>
      <c r="B1236" s="9">
        <f t="shared" si="121"/>
        <v>6.79</v>
      </c>
      <c r="C1236" s="9">
        <f t="shared" si="123"/>
        <v>6.71</v>
      </c>
      <c r="D1236" s="8">
        <v>6235</v>
      </c>
      <c r="E1236" t="s">
        <v>3838</v>
      </c>
      <c r="F1236" t="s">
        <v>216</v>
      </c>
      <c r="G1236" t="s">
        <v>25</v>
      </c>
      <c r="H1236" t="s">
        <v>190</v>
      </c>
      <c r="O1236">
        <v>6.71</v>
      </c>
      <c r="S1236">
        <f>_xlfn.XLOOKUP(E1236,'Facture Chronopost'!L:L,'Facture Chronopost'!AA:AA,"")</f>
        <v>0.08</v>
      </c>
      <c r="T1236" t="str">
        <f>IF(COUNTIF('Bibliothèque transporteurs'!C:C,F1236)=0,"inconnu",_xlfn.XLOOKUP(F1236,'Bibliothèque transporteurs'!C:C,'Bibliothèque transporteurs'!A:A))</f>
        <v>6B</v>
      </c>
      <c r="U1236">
        <f>IF(OR(F1236="6C",F1236="6B"),_xlfn.XLOOKUP(E1236,'Facture Chronopost'!L:L,'Facture Chronopost'!X:X),IF(OR(F1236=17,F1236=44),F1236&amp;"_"&amp;H1236,IF(COUNTIF('Bibliothèque transporteurs'!C:C,F1236)=0,"inconnu",_xlfn.XLOOKUP(F1236,'Bibliothèque transporteurs'!C:C,'Bibliothèque transporteurs'!B:B))))</f>
        <v>9</v>
      </c>
      <c r="V1236" t="str">
        <f>IF(COUNTIF('Bibliothèque transporteurs'!C:C,F1236)=0,"inconnu",_xlfn.XLOOKUP(F1236,'Bibliothèque transporteurs'!C:C,'Bibliothèque transporteurs'!E:E))</f>
        <v>CHRONO_2SHOP</v>
      </c>
      <c r="W1236">
        <f t="shared" si="124"/>
        <v>6.79</v>
      </c>
      <c r="Y1236" s="118">
        <f t="shared" si="122"/>
        <v>6.79</v>
      </c>
      <c r="Z1236" s="118" t="str">
        <f t="shared" si="119"/>
        <v>OK</v>
      </c>
    </row>
    <row r="1237" spans="1:26" x14ac:dyDescent="0.2">
      <c r="A1237" s="9">
        <f t="shared" si="120"/>
        <v>14.957186810023645</v>
      </c>
      <c r="B1237" s="9">
        <f t="shared" si="121"/>
        <v>12.82</v>
      </c>
      <c r="C1237" s="9">
        <f t="shared" si="123"/>
        <v>12.74</v>
      </c>
      <c r="D1237" s="8">
        <v>6235</v>
      </c>
      <c r="E1237" t="s">
        <v>3842</v>
      </c>
      <c r="F1237" t="s">
        <v>191</v>
      </c>
      <c r="G1237" t="s">
        <v>25</v>
      </c>
      <c r="H1237" t="s">
        <v>190</v>
      </c>
      <c r="O1237">
        <v>12.74</v>
      </c>
      <c r="S1237">
        <f>_xlfn.XLOOKUP(E1237,'Facture Chronopost'!L:L,'Facture Chronopost'!AA:AA,"")</f>
        <v>0.08</v>
      </c>
      <c r="T1237" t="str">
        <f>IF(COUNTIF('Bibliothèque transporteurs'!C:C,F1237)=0,"inconnu",_xlfn.XLOOKUP(F1237,'Bibliothèque transporteurs'!C:C,'Bibliothèque transporteurs'!A:A))</f>
        <v>6C</v>
      </c>
      <c r="U1237">
        <f>IF(OR(F1237="6C",F1237="6B"),_xlfn.XLOOKUP(E1237,'Facture Chronopost'!L:L,'Facture Chronopost'!X:X),IF(OR(F1237=17,F1237=44),F1237&amp;"_"&amp;H1237,IF(COUNTIF('Bibliothèque transporteurs'!C:C,F1237)=0,"inconnu",_xlfn.XLOOKUP(F1237,'Bibliothèque transporteurs'!C:C,'Bibliothèque transporteurs'!B:B))))</f>
        <v>33</v>
      </c>
      <c r="V1237" t="str">
        <f>IF(COUNTIF('Bibliothèque transporteurs'!C:C,F1237)=0,"inconnu",_xlfn.XLOOKUP(F1237,'Bibliothèque transporteurs'!C:C,'Bibliothèque transporteurs'!E:E))</f>
        <v>CHRONO_2SHOP</v>
      </c>
      <c r="W1237">
        <f t="shared" si="124"/>
        <v>12.82</v>
      </c>
      <c r="Y1237" s="118">
        <f t="shared" si="122"/>
        <v>12.82</v>
      </c>
      <c r="Z1237" s="118" t="str">
        <f t="shared" si="119"/>
        <v>OK</v>
      </c>
    </row>
    <row r="1238" spans="1:26" x14ac:dyDescent="0.2">
      <c r="A1238" s="9">
        <f t="shared" si="120"/>
        <v>11.376384630229914</v>
      </c>
      <c r="B1238" s="9">
        <f t="shared" si="121"/>
        <v>9.77</v>
      </c>
      <c r="C1238" s="9">
        <f t="shared" si="123"/>
        <v>9.69</v>
      </c>
      <c r="D1238" s="8">
        <v>6235</v>
      </c>
      <c r="E1238" t="s">
        <v>3845</v>
      </c>
      <c r="F1238" t="s">
        <v>191</v>
      </c>
      <c r="G1238" t="s">
        <v>25</v>
      </c>
      <c r="H1238" t="s">
        <v>190</v>
      </c>
      <c r="O1238">
        <v>9.69</v>
      </c>
      <c r="S1238">
        <f>_xlfn.XLOOKUP(E1238,'Facture Chronopost'!L:L,'Facture Chronopost'!AA:AA,"")</f>
        <v>0.08</v>
      </c>
      <c r="T1238" t="str">
        <f>IF(COUNTIF('Bibliothèque transporteurs'!C:C,F1238)=0,"inconnu",_xlfn.XLOOKUP(F1238,'Bibliothèque transporteurs'!C:C,'Bibliothèque transporteurs'!A:A))</f>
        <v>6C</v>
      </c>
      <c r="U1238">
        <f>IF(OR(F1238="6C",F1238="6B"),_xlfn.XLOOKUP(E1238,'Facture Chronopost'!L:L,'Facture Chronopost'!X:X),IF(OR(F1238=17,F1238=44),F1238&amp;"_"&amp;H1238,IF(COUNTIF('Bibliothèque transporteurs'!C:C,F1238)=0,"inconnu",_xlfn.XLOOKUP(F1238,'Bibliothèque transporteurs'!C:C,'Bibliothèque transporteurs'!B:B))))</f>
        <v>30</v>
      </c>
      <c r="V1238" t="str">
        <f>IF(COUNTIF('Bibliothèque transporteurs'!C:C,F1238)=0,"inconnu",_xlfn.XLOOKUP(F1238,'Bibliothèque transporteurs'!C:C,'Bibliothèque transporteurs'!E:E))</f>
        <v>CHRONO_2SHOP</v>
      </c>
      <c r="W1238">
        <f t="shared" si="124"/>
        <v>9.77</v>
      </c>
      <c r="Y1238" s="118">
        <f t="shared" si="122"/>
        <v>9.77</v>
      </c>
      <c r="Z1238" s="118" t="str">
        <f t="shared" si="119"/>
        <v>OK</v>
      </c>
    </row>
    <row r="1239" spans="1:26" x14ac:dyDescent="0.2">
      <c r="A1239" s="9">
        <f t="shared" si="120"/>
        <v>6.5158859337230153</v>
      </c>
      <c r="B1239" s="9">
        <f t="shared" si="121"/>
        <v>5.629999999999999</v>
      </c>
      <c r="C1239" s="9">
        <f t="shared" si="123"/>
        <v>5.55</v>
      </c>
      <c r="D1239" s="8">
        <v>6235</v>
      </c>
      <c r="E1239" t="s">
        <v>3851</v>
      </c>
      <c r="F1239" t="s">
        <v>191</v>
      </c>
      <c r="G1239" t="s">
        <v>25</v>
      </c>
      <c r="H1239" t="s">
        <v>190</v>
      </c>
      <c r="O1239">
        <v>5.55</v>
      </c>
      <c r="S1239">
        <f>_xlfn.XLOOKUP(E1239,'Facture Chronopost'!L:L,'Facture Chronopost'!AA:AA,"")</f>
        <v>0.08</v>
      </c>
      <c r="T1239" t="str">
        <f>IF(COUNTIF('Bibliothèque transporteurs'!C:C,F1239)=0,"inconnu",_xlfn.XLOOKUP(F1239,'Bibliothèque transporteurs'!C:C,'Bibliothèque transporteurs'!A:A))</f>
        <v>6C</v>
      </c>
      <c r="U1239">
        <f>IF(OR(F1239="6C",F1239="6B"),_xlfn.XLOOKUP(E1239,'Facture Chronopost'!L:L,'Facture Chronopost'!X:X),IF(OR(F1239=17,F1239=44),F1239&amp;"_"&amp;H1239,IF(COUNTIF('Bibliothèque transporteurs'!C:C,F1239)=0,"inconnu",_xlfn.XLOOKUP(F1239,'Bibliothèque transporteurs'!C:C,'Bibliothèque transporteurs'!B:B))))</f>
        <v>30</v>
      </c>
      <c r="V1239" t="str">
        <f>IF(COUNTIF('Bibliothèque transporteurs'!C:C,F1239)=0,"inconnu",_xlfn.XLOOKUP(F1239,'Bibliothèque transporteurs'!C:C,'Bibliothèque transporteurs'!E:E))</f>
        <v>CHRONO_2SHOP</v>
      </c>
      <c r="W1239">
        <f t="shared" si="124"/>
        <v>5.63</v>
      </c>
      <c r="Y1239" s="118">
        <f t="shared" si="122"/>
        <v>5.63</v>
      </c>
      <c r="Z1239" s="118" t="str">
        <f t="shared" si="119"/>
        <v>OK</v>
      </c>
    </row>
    <row r="1240" spans="1:26" x14ac:dyDescent="0.2">
      <c r="A1240" s="9">
        <f t="shared" si="120"/>
        <v>11.376384630229914</v>
      </c>
      <c r="B1240" s="9">
        <f t="shared" si="121"/>
        <v>9.77</v>
      </c>
      <c r="C1240" s="9">
        <f t="shared" si="123"/>
        <v>9.69</v>
      </c>
      <c r="D1240" s="8">
        <v>6235</v>
      </c>
      <c r="E1240" t="s">
        <v>3857</v>
      </c>
      <c r="F1240" t="s">
        <v>191</v>
      </c>
      <c r="G1240" t="s">
        <v>25</v>
      </c>
      <c r="H1240" t="s">
        <v>190</v>
      </c>
      <c r="O1240">
        <v>9.69</v>
      </c>
      <c r="S1240">
        <f>_xlfn.XLOOKUP(E1240,'Facture Chronopost'!L:L,'Facture Chronopost'!AA:AA,"")</f>
        <v>0.08</v>
      </c>
      <c r="T1240" t="str">
        <f>IF(COUNTIF('Bibliothèque transporteurs'!C:C,F1240)=0,"inconnu",_xlfn.XLOOKUP(F1240,'Bibliothèque transporteurs'!C:C,'Bibliothèque transporteurs'!A:A))</f>
        <v>6C</v>
      </c>
      <c r="U1240">
        <f>IF(OR(F1240="6C",F1240="6B"),_xlfn.XLOOKUP(E1240,'Facture Chronopost'!L:L,'Facture Chronopost'!X:X),IF(OR(F1240=17,F1240=44),F1240&amp;"_"&amp;H1240,IF(COUNTIF('Bibliothèque transporteurs'!C:C,F1240)=0,"inconnu",_xlfn.XLOOKUP(F1240,'Bibliothèque transporteurs'!C:C,'Bibliothèque transporteurs'!B:B))))</f>
        <v>30</v>
      </c>
      <c r="V1240" t="str">
        <f>IF(COUNTIF('Bibliothèque transporteurs'!C:C,F1240)=0,"inconnu",_xlfn.XLOOKUP(F1240,'Bibliothèque transporteurs'!C:C,'Bibliothèque transporteurs'!E:E))</f>
        <v>CHRONO_2SHOP</v>
      </c>
      <c r="W1240">
        <f t="shared" si="124"/>
        <v>9.77</v>
      </c>
      <c r="Y1240" s="118">
        <f t="shared" si="122"/>
        <v>9.77</v>
      </c>
      <c r="Z1240" s="118" t="str">
        <f t="shared" si="119"/>
        <v>OK</v>
      </c>
    </row>
    <row r="1241" spans="1:26" x14ac:dyDescent="0.2">
      <c r="A1241" s="9">
        <f t="shared" si="120"/>
        <v>11.376384630229914</v>
      </c>
      <c r="B1241" s="9">
        <f t="shared" si="121"/>
        <v>9.77</v>
      </c>
      <c r="C1241" s="9">
        <f t="shared" si="123"/>
        <v>9.69</v>
      </c>
      <c r="D1241" s="8">
        <v>6235</v>
      </c>
      <c r="E1241" t="s">
        <v>3862</v>
      </c>
      <c r="F1241" t="s">
        <v>191</v>
      </c>
      <c r="G1241" t="s">
        <v>25</v>
      </c>
      <c r="H1241" t="s">
        <v>190</v>
      </c>
      <c r="O1241">
        <v>9.69</v>
      </c>
      <c r="S1241">
        <f>_xlfn.XLOOKUP(E1241,'Facture Chronopost'!L:L,'Facture Chronopost'!AA:AA,"")</f>
        <v>0.08</v>
      </c>
      <c r="T1241" t="str">
        <f>IF(COUNTIF('Bibliothèque transporteurs'!C:C,F1241)=0,"inconnu",_xlfn.XLOOKUP(F1241,'Bibliothèque transporteurs'!C:C,'Bibliothèque transporteurs'!A:A))</f>
        <v>6C</v>
      </c>
      <c r="U1241">
        <f>IF(OR(F1241="6C",F1241="6B"),_xlfn.XLOOKUP(E1241,'Facture Chronopost'!L:L,'Facture Chronopost'!X:X),IF(OR(F1241=17,F1241=44),F1241&amp;"_"&amp;H1241,IF(COUNTIF('Bibliothèque transporteurs'!C:C,F1241)=0,"inconnu",_xlfn.XLOOKUP(F1241,'Bibliothèque transporteurs'!C:C,'Bibliothèque transporteurs'!B:B))))</f>
        <v>30</v>
      </c>
      <c r="V1241" t="str">
        <f>IF(COUNTIF('Bibliothèque transporteurs'!C:C,F1241)=0,"inconnu",_xlfn.XLOOKUP(F1241,'Bibliothèque transporteurs'!C:C,'Bibliothèque transporteurs'!E:E))</f>
        <v>CHRONO_2SHOP</v>
      </c>
      <c r="W1241">
        <f t="shared" si="124"/>
        <v>9.77</v>
      </c>
      <c r="Y1241" s="118">
        <f t="shared" si="122"/>
        <v>9.77</v>
      </c>
      <c r="Z1241" s="118" t="str">
        <f t="shared" si="119"/>
        <v>OK</v>
      </c>
    </row>
    <row r="1242" spans="1:26" x14ac:dyDescent="0.2">
      <c r="A1242" s="9">
        <f t="shared" si="120"/>
        <v>6.5158859337230153</v>
      </c>
      <c r="B1242" s="9">
        <f t="shared" si="121"/>
        <v>5.629999999999999</v>
      </c>
      <c r="C1242" s="9">
        <f t="shared" si="123"/>
        <v>5.55</v>
      </c>
      <c r="D1242" s="8">
        <v>6235</v>
      </c>
      <c r="E1242" t="s">
        <v>3848</v>
      </c>
      <c r="F1242" t="s">
        <v>191</v>
      </c>
      <c r="G1242" t="s">
        <v>25</v>
      </c>
      <c r="H1242" t="s">
        <v>190</v>
      </c>
      <c r="O1242">
        <v>5.55</v>
      </c>
      <c r="S1242">
        <f>_xlfn.XLOOKUP(E1242,'Facture Chronopost'!L:L,'Facture Chronopost'!AA:AA,"")</f>
        <v>0.08</v>
      </c>
      <c r="T1242" t="str">
        <f>IF(COUNTIF('Bibliothèque transporteurs'!C:C,F1242)=0,"inconnu",_xlfn.XLOOKUP(F1242,'Bibliothèque transporteurs'!C:C,'Bibliothèque transporteurs'!A:A))</f>
        <v>6C</v>
      </c>
      <c r="U1242">
        <f>IF(OR(F1242="6C",F1242="6B"),_xlfn.XLOOKUP(E1242,'Facture Chronopost'!L:L,'Facture Chronopost'!X:X),IF(OR(F1242=17,F1242=44),F1242&amp;"_"&amp;H1242,IF(COUNTIF('Bibliothèque transporteurs'!C:C,F1242)=0,"inconnu",_xlfn.XLOOKUP(F1242,'Bibliothèque transporteurs'!C:C,'Bibliothèque transporteurs'!B:B))))</f>
        <v>30</v>
      </c>
      <c r="V1242" t="str">
        <f>IF(COUNTIF('Bibliothèque transporteurs'!C:C,F1242)=0,"inconnu",_xlfn.XLOOKUP(F1242,'Bibliothèque transporteurs'!C:C,'Bibliothèque transporteurs'!E:E))</f>
        <v>CHRONO_2SHOP</v>
      </c>
      <c r="W1242">
        <f t="shared" si="124"/>
        <v>5.63</v>
      </c>
      <c r="Y1242" s="118">
        <f t="shared" si="122"/>
        <v>5.63</v>
      </c>
      <c r="Z1242" s="118" t="str">
        <f t="shared" si="119"/>
        <v>OK</v>
      </c>
    </row>
    <row r="1243" spans="1:26" x14ac:dyDescent="0.2">
      <c r="A1243" s="9">
        <f t="shared" si="120"/>
        <v>12.151246741267247</v>
      </c>
      <c r="B1243" s="9">
        <f t="shared" si="121"/>
        <v>10.43</v>
      </c>
      <c r="C1243" s="9">
        <f t="shared" si="123"/>
        <v>10.35</v>
      </c>
      <c r="D1243" s="8">
        <v>6235</v>
      </c>
      <c r="E1243" t="s">
        <v>3854</v>
      </c>
      <c r="F1243" t="s">
        <v>191</v>
      </c>
      <c r="G1243" t="s">
        <v>25</v>
      </c>
      <c r="H1243" t="s">
        <v>190</v>
      </c>
      <c r="O1243">
        <v>10.35</v>
      </c>
      <c r="S1243">
        <f>_xlfn.XLOOKUP(E1243,'Facture Chronopost'!L:L,'Facture Chronopost'!AA:AA,"")</f>
        <v>0.08</v>
      </c>
      <c r="T1243" t="str">
        <f>IF(COUNTIF('Bibliothèque transporteurs'!C:C,F1243)=0,"inconnu",_xlfn.XLOOKUP(F1243,'Bibliothèque transporteurs'!C:C,'Bibliothèque transporteurs'!A:A))</f>
        <v>6C</v>
      </c>
      <c r="U1243">
        <f>IF(OR(F1243="6C",F1243="6B"),_xlfn.XLOOKUP(E1243,'Facture Chronopost'!L:L,'Facture Chronopost'!X:X),IF(OR(F1243=17,F1243=44),F1243&amp;"_"&amp;H1243,IF(COUNTIF('Bibliothèque transporteurs'!C:C,F1243)=0,"inconnu",_xlfn.XLOOKUP(F1243,'Bibliothèque transporteurs'!C:C,'Bibliothèque transporteurs'!B:B))))</f>
        <v>30</v>
      </c>
      <c r="V1243" t="str">
        <f>IF(COUNTIF('Bibliothèque transporteurs'!C:C,F1243)=0,"inconnu",_xlfn.XLOOKUP(F1243,'Bibliothèque transporteurs'!C:C,'Bibliothèque transporteurs'!E:E))</f>
        <v>CHRONO_2SHOP</v>
      </c>
      <c r="W1243">
        <f t="shared" si="124"/>
        <v>10.43</v>
      </c>
      <c r="Y1243" s="118">
        <f t="shared" si="122"/>
        <v>10.43</v>
      </c>
      <c r="Z1243" s="118" t="str">
        <f t="shared" si="119"/>
        <v>OK</v>
      </c>
    </row>
    <row r="1244" spans="1:26" x14ac:dyDescent="0.2">
      <c r="A1244" s="9">
        <f t="shared" si="120"/>
        <v>11.376384630229914</v>
      </c>
      <c r="B1244" s="9">
        <f t="shared" si="121"/>
        <v>9.77</v>
      </c>
      <c r="C1244" s="9">
        <f t="shared" si="123"/>
        <v>9.69</v>
      </c>
      <c r="D1244" s="8">
        <v>6235</v>
      </c>
      <c r="E1244" t="s">
        <v>3860</v>
      </c>
      <c r="F1244" t="s">
        <v>191</v>
      </c>
      <c r="G1244" t="s">
        <v>25</v>
      </c>
      <c r="H1244" t="s">
        <v>190</v>
      </c>
      <c r="O1244">
        <v>9.69</v>
      </c>
      <c r="S1244">
        <f>_xlfn.XLOOKUP(E1244,'Facture Chronopost'!L:L,'Facture Chronopost'!AA:AA,"")</f>
        <v>0.08</v>
      </c>
      <c r="T1244" t="str">
        <f>IF(COUNTIF('Bibliothèque transporteurs'!C:C,F1244)=0,"inconnu",_xlfn.XLOOKUP(F1244,'Bibliothèque transporteurs'!C:C,'Bibliothèque transporteurs'!A:A))</f>
        <v>6C</v>
      </c>
      <c r="U1244">
        <f>IF(OR(F1244="6C",F1244="6B"),_xlfn.XLOOKUP(E1244,'Facture Chronopost'!L:L,'Facture Chronopost'!X:X),IF(OR(F1244=17,F1244=44),F1244&amp;"_"&amp;H1244,IF(COUNTIF('Bibliothèque transporteurs'!C:C,F1244)=0,"inconnu",_xlfn.XLOOKUP(F1244,'Bibliothèque transporteurs'!C:C,'Bibliothèque transporteurs'!B:B))))</f>
        <v>30</v>
      </c>
      <c r="V1244" t="str">
        <f>IF(COUNTIF('Bibliothèque transporteurs'!C:C,F1244)=0,"inconnu",_xlfn.XLOOKUP(F1244,'Bibliothèque transporteurs'!C:C,'Bibliothèque transporteurs'!E:E))</f>
        <v>CHRONO_2SHOP</v>
      </c>
      <c r="W1244">
        <f t="shared" si="124"/>
        <v>9.77</v>
      </c>
      <c r="Y1244" s="118">
        <f t="shared" si="122"/>
        <v>9.77</v>
      </c>
      <c r="Z1244" s="118" t="str">
        <f t="shared" si="119"/>
        <v>OK</v>
      </c>
    </row>
    <row r="1245" spans="1:26" x14ac:dyDescent="0.2">
      <c r="A1245" s="9">
        <f t="shared" si="120"/>
        <v>6.9033169892416817</v>
      </c>
      <c r="B1245" s="9">
        <f t="shared" si="121"/>
        <v>5.96</v>
      </c>
      <c r="C1245" s="9">
        <f t="shared" si="123"/>
        <v>5.88</v>
      </c>
      <c r="D1245" s="8">
        <v>6235</v>
      </c>
      <c r="E1245" t="s">
        <v>3874</v>
      </c>
      <c r="F1245" t="s">
        <v>191</v>
      </c>
      <c r="G1245" t="s">
        <v>25</v>
      </c>
      <c r="H1245" t="s">
        <v>190</v>
      </c>
      <c r="O1245">
        <v>5.88</v>
      </c>
      <c r="S1245">
        <f>_xlfn.XLOOKUP(E1245,'Facture Chronopost'!L:L,'Facture Chronopost'!AA:AA,"")</f>
        <v>0.08</v>
      </c>
      <c r="T1245" t="str">
        <f>IF(COUNTIF('Bibliothèque transporteurs'!C:C,F1245)=0,"inconnu",_xlfn.XLOOKUP(F1245,'Bibliothèque transporteurs'!C:C,'Bibliothèque transporteurs'!A:A))</f>
        <v>6C</v>
      </c>
      <c r="U1245">
        <f>IF(OR(F1245="6C",F1245="6B"),_xlfn.XLOOKUP(E1245,'Facture Chronopost'!L:L,'Facture Chronopost'!X:X),IF(OR(F1245=17,F1245=44),F1245&amp;"_"&amp;H1245,IF(COUNTIF('Bibliothèque transporteurs'!C:C,F1245)=0,"inconnu",_xlfn.XLOOKUP(F1245,'Bibliothèque transporteurs'!C:C,'Bibliothèque transporteurs'!B:B))))</f>
        <v>30</v>
      </c>
      <c r="V1245" t="str">
        <f>IF(COUNTIF('Bibliothèque transporteurs'!C:C,F1245)=0,"inconnu",_xlfn.XLOOKUP(F1245,'Bibliothèque transporteurs'!C:C,'Bibliothèque transporteurs'!E:E))</f>
        <v>CHRONO_2SHOP</v>
      </c>
      <c r="W1245">
        <f t="shared" si="124"/>
        <v>5.96</v>
      </c>
      <c r="Y1245" s="118">
        <f t="shared" si="122"/>
        <v>5.96</v>
      </c>
      <c r="Z1245" s="118" t="str">
        <f t="shared" si="119"/>
        <v>OK</v>
      </c>
    </row>
    <row r="1246" spans="1:26" x14ac:dyDescent="0.2">
      <c r="A1246" s="9">
        <f t="shared" si="120"/>
        <v>11.376384630229914</v>
      </c>
      <c r="B1246" s="9">
        <f t="shared" si="121"/>
        <v>9.77</v>
      </c>
      <c r="C1246" s="9">
        <f t="shared" si="123"/>
        <v>9.69</v>
      </c>
      <c r="D1246" s="8">
        <v>6235</v>
      </c>
      <c r="E1246" t="s">
        <v>3879</v>
      </c>
      <c r="F1246" t="s">
        <v>191</v>
      </c>
      <c r="G1246" t="s">
        <v>25</v>
      </c>
      <c r="H1246" t="s">
        <v>190</v>
      </c>
      <c r="O1246">
        <v>9.69</v>
      </c>
      <c r="S1246">
        <f>_xlfn.XLOOKUP(E1246,'Facture Chronopost'!L:L,'Facture Chronopost'!AA:AA,"")</f>
        <v>0.08</v>
      </c>
      <c r="T1246" t="str">
        <f>IF(COUNTIF('Bibliothèque transporteurs'!C:C,F1246)=0,"inconnu",_xlfn.XLOOKUP(F1246,'Bibliothèque transporteurs'!C:C,'Bibliothèque transporteurs'!A:A))</f>
        <v>6C</v>
      </c>
      <c r="U1246">
        <f>IF(OR(F1246="6C",F1246="6B"),_xlfn.XLOOKUP(E1246,'Facture Chronopost'!L:L,'Facture Chronopost'!X:X),IF(OR(F1246=17,F1246=44),F1246&amp;"_"&amp;H1246,IF(COUNTIF('Bibliothèque transporteurs'!C:C,F1246)=0,"inconnu",_xlfn.XLOOKUP(F1246,'Bibliothèque transporteurs'!C:C,'Bibliothèque transporteurs'!B:B))))</f>
        <v>30</v>
      </c>
      <c r="V1246" t="str">
        <f>IF(COUNTIF('Bibliothèque transporteurs'!C:C,F1246)=0,"inconnu",_xlfn.XLOOKUP(F1246,'Bibliothèque transporteurs'!C:C,'Bibliothèque transporteurs'!E:E))</f>
        <v>CHRONO_2SHOP</v>
      </c>
      <c r="W1246">
        <f t="shared" si="124"/>
        <v>9.77</v>
      </c>
      <c r="Y1246" s="118">
        <f t="shared" si="122"/>
        <v>9.77</v>
      </c>
      <c r="Z1246" s="118" t="str">
        <f t="shared" si="119"/>
        <v>OK</v>
      </c>
    </row>
    <row r="1247" spans="1:26" x14ac:dyDescent="0.2">
      <c r="A1247" s="9">
        <f t="shared" si="120"/>
        <v>16.236883326736812</v>
      </c>
      <c r="B1247" s="9">
        <f t="shared" si="121"/>
        <v>13.91</v>
      </c>
      <c r="C1247" s="9">
        <f t="shared" si="123"/>
        <v>13.83</v>
      </c>
      <c r="D1247" s="8">
        <v>6235</v>
      </c>
      <c r="E1247" t="s">
        <v>3871</v>
      </c>
      <c r="F1247" t="s">
        <v>191</v>
      </c>
      <c r="G1247" t="s">
        <v>25</v>
      </c>
      <c r="H1247" t="s">
        <v>190</v>
      </c>
      <c r="O1247">
        <v>13.83</v>
      </c>
      <c r="S1247">
        <f>_xlfn.XLOOKUP(E1247,'Facture Chronopost'!L:L,'Facture Chronopost'!AA:AA,"")</f>
        <v>0.08</v>
      </c>
      <c r="T1247" t="str">
        <f>IF(COUNTIF('Bibliothèque transporteurs'!C:C,F1247)=0,"inconnu",_xlfn.XLOOKUP(F1247,'Bibliothèque transporteurs'!C:C,'Bibliothèque transporteurs'!A:A))</f>
        <v>6C</v>
      </c>
      <c r="U1247">
        <f>IF(OR(F1247="6C",F1247="6B"),_xlfn.XLOOKUP(E1247,'Facture Chronopost'!L:L,'Facture Chronopost'!X:X),IF(OR(F1247=17,F1247=44),F1247&amp;"_"&amp;H1247,IF(COUNTIF('Bibliothèque transporteurs'!C:C,F1247)=0,"inconnu",_xlfn.XLOOKUP(F1247,'Bibliothèque transporteurs'!C:C,'Bibliothèque transporteurs'!B:B))))</f>
        <v>25</v>
      </c>
      <c r="V1247" t="str">
        <f>IF(COUNTIF('Bibliothèque transporteurs'!C:C,F1247)=0,"inconnu",_xlfn.XLOOKUP(F1247,'Bibliothèque transporteurs'!C:C,'Bibliothèque transporteurs'!E:E))</f>
        <v>CHRONO_2SHOP</v>
      </c>
      <c r="W1247">
        <f t="shared" si="124"/>
        <v>13.91</v>
      </c>
      <c r="Y1247" s="118">
        <f t="shared" si="122"/>
        <v>13.91</v>
      </c>
      <c r="Z1247" s="118" t="str">
        <f t="shared" si="119"/>
        <v>OK</v>
      </c>
    </row>
    <row r="1248" spans="1:26" x14ac:dyDescent="0.2">
      <c r="A1248" s="9">
        <f t="shared" si="120"/>
        <v>12.926108852304576</v>
      </c>
      <c r="B1248" s="9">
        <f t="shared" si="121"/>
        <v>11.09</v>
      </c>
      <c r="C1248" s="9">
        <f t="shared" si="123"/>
        <v>11.01</v>
      </c>
      <c r="D1248" s="8">
        <v>6235</v>
      </c>
      <c r="E1248" t="s">
        <v>3876</v>
      </c>
      <c r="F1248" t="s">
        <v>191</v>
      </c>
      <c r="G1248" t="s">
        <v>25</v>
      </c>
      <c r="H1248" t="s">
        <v>190</v>
      </c>
      <c r="O1248">
        <v>11.01</v>
      </c>
      <c r="S1248">
        <f>_xlfn.XLOOKUP(E1248,'Facture Chronopost'!L:L,'Facture Chronopost'!AA:AA,"")</f>
        <v>0.08</v>
      </c>
      <c r="T1248" t="str">
        <f>IF(COUNTIF('Bibliothèque transporteurs'!C:C,F1248)=0,"inconnu",_xlfn.XLOOKUP(F1248,'Bibliothèque transporteurs'!C:C,'Bibliothèque transporteurs'!A:A))</f>
        <v>6C</v>
      </c>
      <c r="U1248">
        <f>IF(OR(F1248="6C",F1248="6B"),_xlfn.XLOOKUP(E1248,'Facture Chronopost'!L:L,'Facture Chronopost'!X:X),IF(OR(F1248=17,F1248=44),F1248&amp;"_"&amp;H1248,IF(COUNTIF('Bibliothèque transporteurs'!C:C,F1248)=0,"inconnu",_xlfn.XLOOKUP(F1248,'Bibliothèque transporteurs'!C:C,'Bibliothèque transporteurs'!B:B))))</f>
        <v>30</v>
      </c>
      <c r="V1248" t="str">
        <f>IF(COUNTIF('Bibliothèque transporteurs'!C:C,F1248)=0,"inconnu",_xlfn.XLOOKUP(F1248,'Bibliothèque transporteurs'!C:C,'Bibliothèque transporteurs'!E:E))</f>
        <v>CHRONO_2SHOP</v>
      </c>
      <c r="W1248">
        <f t="shared" si="124"/>
        <v>11.09</v>
      </c>
      <c r="Y1248" s="118">
        <f t="shared" si="122"/>
        <v>11.09</v>
      </c>
      <c r="Z1248" s="118" t="str">
        <f t="shared" si="119"/>
        <v>OK</v>
      </c>
    </row>
    <row r="1249" spans="1:26" x14ac:dyDescent="0.2">
      <c r="A1249" s="9">
        <f t="shared" si="120"/>
        <v>8.1595328359234163</v>
      </c>
      <c r="B1249" s="9">
        <f t="shared" si="121"/>
        <v>7.03</v>
      </c>
      <c r="C1249" s="9">
        <f t="shared" si="123"/>
        <v>6.95</v>
      </c>
      <c r="D1249" s="8">
        <v>6235</v>
      </c>
      <c r="E1249" t="s">
        <v>3868</v>
      </c>
      <c r="F1249" t="s">
        <v>191</v>
      </c>
      <c r="G1249" t="s">
        <v>25</v>
      </c>
      <c r="H1249" t="s">
        <v>190</v>
      </c>
      <c r="O1249">
        <v>6.95</v>
      </c>
      <c r="S1249">
        <f>_xlfn.XLOOKUP(E1249,'Facture Chronopost'!L:L,'Facture Chronopost'!AA:AA,"")</f>
        <v>0.08</v>
      </c>
      <c r="T1249" t="str">
        <f>IF(COUNTIF('Bibliothèque transporteurs'!C:C,F1249)=0,"inconnu",_xlfn.XLOOKUP(F1249,'Bibliothèque transporteurs'!C:C,'Bibliothèque transporteurs'!A:A))</f>
        <v>6C</v>
      </c>
      <c r="U1249">
        <f>IF(OR(F1249="6C",F1249="6B"),_xlfn.XLOOKUP(E1249,'Facture Chronopost'!L:L,'Facture Chronopost'!X:X),IF(OR(F1249=17,F1249=44),F1249&amp;"_"&amp;H1249,IF(COUNTIF('Bibliothèque transporteurs'!C:C,F1249)=0,"inconnu",_xlfn.XLOOKUP(F1249,'Bibliothèque transporteurs'!C:C,'Bibliothèque transporteurs'!B:B))))</f>
        <v>33</v>
      </c>
      <c r="V1249" t="str">
        <f>IF(COUNTIF('Bibliothèque transporteurs'!C:C,F1249)=0,"inconnu",_xlfn.XLOOKUP(F1249,'Bibliothèque transporteurs'!C:C,'Bibliothèque transporteurs'!E:E))</f>
        <v>CHRONO_2SHOP</v>
      </c>
      <c r="W1249">
        <f t="shared" si="124"/>
        <v>7.03</v>
      </c>
      <c r="Y1249" s="118">
        <f t="shared" si="122"/>
        <v>7.03</v>
      </c>
      <c r="Z1249" s="118" t="str">
        <f t="shared" si="119"/>
        <v>OK</v>
      </c>
    </row>
    <row r="1250" spans="1:26" x14ac:dyDescent="0.2">
      <c r="A1250" s="9">
        <f t="shared" si="120"/>
        <v>13.407462587948981</v>
      </c>
      <c r="B1250" s="9">
        <f t="shared" si="121"/>
        <v>11.5</v>
      </c>
      <c r="C1250" s="9">
        <f t="shared" si="123"/>
        <v>11.42</v>
      </c>
      <c r="D1250" s="8">
        <v>6235</v>
      </c>
      <c r="E1250" t="s">
        <v>3865</v>
      </c>
      <c r="F1250" t="s">
        <v>191</v>
      </c>
      <c r="G1250" t="s">
        <v>25</v>
      </c>
      <c r="H1250" t="s">
        <v>190</v>
      </c>
      <c r="O1250">
        <v>11.42</v>
      </c>
      <c r="S1250">
        <f>_xlfn.XLOOKUP(E1250,'Facture Chronopost'!L:L,'Facture Chronopost'!AA:AA,"")</f>
        <v>0.08</v>
      </c>
      <c r="T1250" t="str">
        <f>IF(COUNTIF('Bibliothèque transporteurs'!C:C,F1250)=0,"inconnu",_xlfn.XLOOKUP(F1250,'Bibliothèque transporteurs'!C:C,'Bibliothèque transporteurs'!A:A))</f>
        <v>6C</v>
      </c>
      <c r="U1250">
        <f>IF(OR(F1250="6C",F1250="6B"),_xlfn.XLOOKUP(E1250,'Facture Chronopost'!L:L,'Facture Chronopost'!X:X),IF(OR(F1250=17,F1250=44),F1250&amp;"_"&amp;H1250,IF(COUNTIF('Bibliothèque transporteurs'!C:C,F1250)=0,"inconnu",_xlfn.XLOOKUP(F1250,'Bibliothèque transporteurs'!C:C,'Bibliothèque transporteurs'!B:B))))</f>
        <v>33</v>
      </c>
      <c r="V1250" t="str">
        <f>IF(COUNTIF('Bibliothèque transporteurs'!C:C,F1250)=0,"inconnu",_xlfn.XLOOKUP(F1250,'Bibliothèque transporteurs'!C:C,'Bibliothèque transporteurs'!E:E))</f>
        <v>CHRONO_2SHOP</v>
      </c>
      <c r="W1250">
        <f t="shared" si="124"/>
        <v>11.5</v>
      </c>
      <c r="Y1250" s="118">
        <f t="shared" si="122"/>
        <v>11.5</v>
      </c>
      <c r="Z1250" s="118" t="str">
        <f t="shared" si="119"/>
        <v>OK</v>
      </c>
    </row>
    <row r="1251" spans="1:26" x14ac:dyDescent="0.2">
      <c r="A1251" s="9">
        <f t="shared" si="120"/>
        <v>16.236883326736812</v>
      </c>
      <c r="B1251" s="9">
        <f t="shared" si="121"/>
        <v>13.91</v>
      </c>
      <c r="C1251" s="9">
        <f t="shared" si="123"/>
        <v>13.83</v>
      </c>
      <c r="D1251" s="8">
        <v>6235</v>
      </c>
      <c r="E1251" t="s">
        <v>3900</v>
      </c>
      <c r="F1251" t="s">
        <v>191</v>
      </c>
      <c r="G1251" t="s">
        <v>25</v>
      </c>
      <c r="H1251" t="s">
        <v>190</v>
      </c>
      <c r="O1251">
        <v>13.83</v>
      </c>
      <c r="S1251">
        <f>_xlfn.XLOOKUP(E1251,'Facture Chronopost'!L:L,'Facture Chronopost'!AA:AA,"")</f>
        <v>0.08</v>
      </c>
      <c r="T1251" t="str">
        <f>IF(COUNTIF('Bibliothèque transporteurs'!C:C,F1251)=0,"inconnu",_xlfn.XLOOKUP(F1251,'Bibliothèque transporteurs'!C:C,'Bibliothèque transporteurs'!A:A))</f>
        <v>6C</v>
      </c>
      <c r="U1251">
        <f>IF(OR(F1251="6C",F1251="6B"),_xlfn.XLOOKUP(E1251,'Facture Chronopost'!L:L,'Facture Chronopost'!X:X),IF(OR(F1251=17,F1251=44),F1251&amp;"_"&amp;H1251,IF(COUNTIF('Bibliothèque transporteurs'!C:C,F1251)=0,"inconnu",_xlfn.XLOOKUP(F1251,'Bibliothèque transporteurs'!C:C,'Bibliothèque transporteurs'!B:B))))</f>
        <v>25</v>
      </c>
      <c r="V1251" t="str">
        <f>IF(COUNTIF('Bibliothèque transporteurs'!C:C,F1251)=0,"inconnu",_xlfn.XLOOKUP(F1251,'Bibliothèque transporteurs'!C:C,'Bibliothèque transporteurs'!E:E))</f>
        <v>CHRONO_2SHOP</v>
      </c>
      <c r="W1251">
        <f t="shared" si="124"/>
        <v>13.91</v>
      </c>
      <c r="Y1251" s="118">
        <f t="shared" si="122"/>
        <v>13.91</v>
      </c>
      <c r="Z1251" s="118" t="str">
        <f t="shared" si="119"/>
        <v>OK</v>
      </c>
    </row>
    <row r="1252" spans="1:26" x14ac:dyDescent="0.2">
      <c r="A1252" s="9">
        <f t="shared" si="120"/>
        <v>11.376384630229914</v>
      </c>
      <c r="B1252" s="9">
        <f t="shared" si="121"/>
        <v>9.77</v>
      </c>
      <c r="C1252" s="9">
        <f t="shared" si="123"/>
        <v>9.69</v>
      </c>
      <c r="D1252" s="8">
        <v>6235</v>
      </c>
      <c r="E1252" t="s">
        <v>3903</v>
      </c>
      <c r="F1252" t="s">
        <v>191</v>
      </c>
      <c r="G1252" t="s">
        <v>25</v>
      </c>
      <c r="H1252" t="s">
        <v>190</v>
      </c>
      <c r="O1252">
        <v>9.69</v>
      </c>
      <c r="S1252">
        <f>_xlfn.XLOOKUP(E1252,'Facture Chronopost'!L:L,'Facture Chronopost'!AA:AA,"")</f>
        <v>0.08</v>
      </c>
      <c r="T1252" t="str">
        <f>IF(COUNTIF('Bibliothèque transporteurs'!C:C,F1252)=0,"inconnu",_xlfn.XLOOKUP(F1252,'Bibliothèque transporteurs'!C:C,'Bibliothèque transporteurs'!A:A))</f>
        <v>6C</v>
      </c>
      <c r="U1252">
        <f>IF(OR(F1252="6C",F1252="6B"),_xlfn.XLOOKUP(E1252,'Facture Chronopost'!L:L,'Facture Chronopost'!X:X),IF(OR(F1252=17,F1252=44),F1252&amp;"_"&amp;H1252,IF(COUNTIF('Bibliothèque transporteurs'!C:C,F1252)=0,"inconnu",_xlfn.XLOOKUP(F1252,'Bibliothèque transporteurs'!C:C,'Bibliothèque transporteurs'!B:B))))</f>
        <v>30</v>
      </c>
      <c r="V1252" t="str">
        <f>IF(COUNTIF('Bibliothèque transporteurs'!C:C,F1252)=0,"inconnu",_xlfn.XLOOKUP(F1252,'Bibliothèque transporteurs'!C:C,'Bibliothèque transporteurs'!E:E))</f>
        <v>CHRONO_2SHOP</v>
      </c>
      <c r="W1252">
        <f t="shared" si="124"/>
        <v>9.77</v>
      </c>
      <c r="Y1252" s="118">
        <f t="shared" si="122"/>
        <v>9.77</v>
      </c>
      <c r="Z1252" s="118" t="str">
        <f t="shared" si="119"/>
        <v>OK</v>
      </c>
    </row>
    <row r="1253" spans="1:26" x14ac:dyDescent="0.2">
      <c r="A1253" s="9">
        <f t="shared" si="120"/>
        <v>9.8266604081552504</v>
      </c>
      <c r="B1253" s="9">
        <f t="shared" si="121"/>
        <v>8.4499999999999993</v>
      </c>
      <c r="C1253" s="9">
        <f t="shared" si="123"/>
        <v>8.3699999999999992</v>
      </c>
      <c r="D1253" s="8">
        <v>6235</v>
      </c>
      <c r="E1253" t="s">
        <v>3916</v>
      </c>
      <c r="F1253" t="s">
        <v>191</v>
      </c>
      <c r="G1253" t="s">
        <v>25</v>
      </c>
      <c r="H1253" t="s">
        <v>190</v>
      </c>
      <c r="O1253">
        <v>8.3699999999999992</v>
      </c>
      <c r="S1253">
        <f>_xlfn.XLOOKUP(E1253,'Facture Chronopost'!L:L,'Facture Chronopost'!AA:AA,"")</f>
        <v>0.08</v>
      </c>
      <c r="T1253" t="str">
        <f>IF(COUNTIF('Bibliothèque transporteurs'!C:C,F1253)=0,"inconnu",_xlfn.XLOOKUP(F1253,'Bibliothèque transporteurs'!C:C,'Bibliothèque transporteurs'!A:A))</f>
        <v>6C</v>
      </c>
      <c r="U1253">
        <f>IF(OR(F1253="6C",F1253="6B"),_xlfn.XLOOKUP(E1253,'Facture Chronopost'!L:L,'Facture Chronopost'!X:X),IF(OR(F1253=17,F1253=44),F1253&amp;"_"&amp;H1253,IF(COUNTIF('Bibliothèque transporteurs'!C:C,F1253)=0,"inconnu",_xlfn.XLOOKUP(F1253,'Bibliothèque transporteurs'!C:C,'Bibliothèque transporteurs'!B:B))))</f>
        <v>30</v>
      </c>
      <c r="V1253" t="str">
        <f>IF(COUNTIF('Bibliothèque transporteurs'!C:C,F1253)=0,"inconnu",_xlfn.XLOOKUP(F1253,'Bibliothèque transporteurs'!C:C,'Bibliothèque transporteurs'!E:E))</f>
        <v>CHRONO_2SHOP</v>
      </c>
      <c r="W1253">
        <f t="shared" si="124"/>
        <v>8.4499999999999993</v>
      </c>
      <c r="Y1253" s="118">
        <f t="shared" si="122"/>
        <v>8.4499999999999993</v>
      </c>
      <c r="Z1253" s="118" t="str">
        <f t="shared" ref="Z1253:Z1267" si="125">IF(Y1253=W1253,"OK","Non")</f>
        <v>OK</v>
      </c>
    </row>
    <row r="1254" spans="1:26" x14ac:dyDescent="0.2">
      <c r="A1254" s="9">
        <f t="shared" si="120"/>
        <v>11.376384630229914</v>
      </c>
      <c r="B1254" s="9">
        <f t="shared" si="121"/>
        <v>9.77</v>
      </c>
      <c r="C1254" s="9">
        <f t="shared" si="123"/>
        <v>9.69</v>
      </c>
      <c r="D1254" s="8">
        <v>6235</v>
      </c>
      <c r="E1254" t="s">
        <v>3891</v>
      </c>
      <c r="F1254" t="s">
        <v>191</v>
      </c>
      <c r="G1254" t="s">
        <v>25</v>
      </c>
      <c r="H1254" t="s">
        <v>190</v>
      </c>
      <c r="O1254">
        <v>9.69</v>
      </c>
      <c r="S1254">
        <f>_xlfn.XLOOKUP(E1254,'Facture Chronopost'!L:L,'Facture Chronopost'!AA:AA,"")</f>
        <v>0.08</v>
      </c>
      <c r="T1254" t="str">
        <f>IF(COUNTIF('Bibliothèque transporteurs'!C:C,F1254)=0,"inconnu",_xlfn.XLOOKUP(F1254,'Bibliothèque transporteurs'!C:C,'Bibliothèque transporteurs'!A:A))</f>
        <v>6C</v>
      </c>
      <c r="U1254">
        <f>IF(OR(F1254="6C",F1254="6B"),_xlfn.XLOOKUP(E1254,'Facture Chronopost'!L:L,'Facture Chronopost'!X:X),IF(OR(F1254=17,F1254=44),F1254&amp;"_"&amp;H1254,IF(COUNTIF('Bibliothèque transporteurs'!C:C,F1254)=0,"inconnu",_xlfn.XLOOKUP(F1254,'Bibliothèque transporteurs'!C:C,'Bibliothèque transporteurs'!B:B))))</f>
        <v>30</v>
      </c>
      <c r="V1254" t="str">
        <f>IF(COUNTIF('Bibliothèque transporteurs'!C:C,F1254)=0,"inconnu",_xlfn.XLOOKUP(F1254,'Bibliothèque transporteurs'!C:C,'Bibliothèque transporteurs'!E:E))</f>
        <v>CHRONO_2SHOP</v>
      </c>
      <c r="W1254">
        <f t="shared" si="124"/>
        <v>9.77</v>
      </c>
      <c r="Y1254" s="118">
        <f t="shared" si="122"/>
        <v>9.77</v>
      </c>
      <c r="Z1254" s="118" t="str">
        <f t="shared" si="125"/>
        <v>OK</v>
      </c>
    </row>
    <row r="1255" spans="1:26" x14ac:dyDescent="0.2">
      <c r="A1255" s="9">
        <f t="shared" si="120"/>
        <v>6.9033169892416817</v>
      </c>
      <c r="B1255" s="9">
        <f t="shared" si="121"/>
        <v>5.96</v>
      </c>
      <c r="C1255" s="9">
        <f t="shared" si="123"/>
        <v>5.88</v>
      </c>
      <c r="D1255" s="8">
        <v>6235</v>
      </c>
      <c r="E1255" t="s">
        <v>3906</v>
      </c>
      <c r="F1255" t="s">
        <v>191</v>
      </c>
      <c r="G1255" t="s">
        <v>25</v>
      </c>
      <c r="H1255" t="s">
        <v>190</v>
      </c>
      <c r="O1255">
        <v>5.88</v>
      </c>
      <c r="S1255">
        <f>_xlfn.XLOOKUP(E1255,'Facture Chronopost'!L:L,'Facture Chronopost'!AA:AA,"")</f>
        <v>0.08</v>
      </c>
      <c r="T1255" t="str">
        <f>IF(COUNTIF('Bibliothèque transporteurs'!C:C,F1255)=0,"inconnu",_xlfn.XLOOKUP(F1255,'Bibliothèque transporteurs'!C:C,'Bibliothèque transporteurs'!A:A))</f>
        <v>6C</v>
      </c>
      <c r="U1255">
        <f>IF(OR(F1255="6C",F1255="6B"),_xlfn.XLOOKUP(E1255,'Facture Chronopost'!L:L,'Facture Chronopost'!X:X),IF(OR(F1255=17,F1255=44),F1255&amp;"_"&amp;H1255,IF(COUNTIF('Bibliothèque transporteurs'!C:C,F1255)=0,"inconnu",_xlfn.XLOOKUP(F1255,'Bibliothèque transporteurs'!C:C,'Bibliothèque transporteurs'!B:B))))</f>
        <v>30</v>
      </c>
      <c r="V1255" t="str">
        <f>IF(COUNTIF('Bibliothèque transporteurs'!C:C,F1255)=0,"inconnu",_xlfn.XLOOKUP(F1255,'Bibliothèque transporteurs'!C:C,'Bibliothèque transporteurs'!E:E))</f>
        <v>CHRONO_2SHOP</v>
      </c>
      <c r="W1255">
        <f t="shared" si="124"/>
        <v>5.96</v>
      </c>
      <c r="Y1255" s="118">
        <f t="shared" si="122"/>
        <v>5.96</v>
      </c>
      <c r="Z1255" s="118" t="str">
        <f t="shared" si="125"/>
        <v>OK</v>
      </c>
    </row>
    <row r="1256" spans="1:26" x14ac:dyDescent="0.2">
      <c r="A1256" s="9">
        <f t="shared" si="120"/>
        <v>6.2575985633772397</v>
      </c>
      <c r="B1256" s="9">
        <f t="shared" si="121"/>
        <v>5.41</v>
      </c>
      <c r="C1256" s="9">
        <f t="shared" si="123"/>
        <v>5.33</v>
      </c>
      <c r="D1256" s="8">
        <v>6235</v>
      </c>
      <c r="E1256" t="s">
        <v>3908</v>
      </c>
      <c r="F1256" t="s">
        <v>191</v>
      </c>
      <c r="G1256" t="s">
        <v>25</v>
      </c>
      <c r="H1256" t="s">
        <v>190</v>
      </c>
      <c r="O1256">
        <v>5.33</v>
      </c>
      <c r="S1256">
        <f>_xlfn.XLOOKUP(E1256,'Facture Chronopost'!L:L,'Facture Chronopost'!AA:AA,"")</f>
        <v>0.08</v>
      </c>
      <c r="T1256" t="str">
        <f>IF(COUNTIF('Bibliothèque transporteurs'!C:C,F1256)=0,"inconnu",_xlfn.XLOOKUP(F1256,'Bibliothèque transporteurs'!C:C,'Bibliothèque transporteurs'!A:A))</f>
        <v>6C</v>
      </c>
      <c r="U1256">
        <f>IF(OR(F1256="6C",F1256="6B"),_xlfn.XLOOKUP(E1256,'Facture Chronopost'!L:L,'Facture Chronopost'!X:X),IF(OR(F1256=17,F1256=44),F1256&amp;"_"&amp;H1256,IF(COUNTIF('Bibliothèque transporteurs'!C:C,F1256)=0,"inconnu",_xlfn.XLOOKUP(F1256,'Bibliothèque transporteurs'!C:C,'Bibliothèque transporteurs'!B:B))))</f>
        <v>30</v>
      </c>
      <c r="V1256" t="str">
        <f>IF(COUNTIF('Bibliothèque transporteurs'!C:C,F1256)=0,"inconnu",_xlfn.XLOOKUP(F1256,'Bibliothèque transporteurs'!C:C,'Bibliothèque transporteurs'!E:E))</f>
        <v>CHRONO_2SHOP</v>
      </c>
      <c r="W1256">
        <f t="shared" si="124"/>
        <v>5.41</v>
      </c>
      <c r="Y1256" s="118">
        <f t="shared" si="122"/>
        <v>5.41</v>
      </c>
      <c r="Z1256" s="118" t="str">
        <f t="shared" si="125"/>
        <v>OK</v>
      </c>
    </row>
    <row r="1257" spans="1:26" x14ac:dyDescent="0.2">
      <c r="A1257" s="9">
        <f t="shared" si="120"/>
        <v>6.5158859337230153</v>
      </c>
      <c r="B1257" s="9">
        <f t="shared" si="121"/>
        <v>5.629999999999999</v>
      </c>
      <c r="C1257" s="9">
        <f t="shared" si="123"/>
        <v>5.55</v>
      </c>
      <c r="D1257" s="8">
        <v>6235</v>
      </c>
      <c r="E1257" t="s">
        <v>3910</v>
      </c>
      <c r="F1257" t="s">
        <v>191</v>
      </c>
      <c r="G1257" t="s">
        <v>25</v>
      </c>
      <c r="H1257" t="s">
        <v>190</v>
      </c>
      <c r="O1257">
        <v>5.55</v>
      </c>
      <c r="S1257">
        <f>_xlfn.XLOOKUP(E1257,'Facture Chronopost'!L:L,'Facture Chronopost'!AA:AA,"")</f>
        <v>0.08</v>
      </c>
      <c r="T1257" t="str">
        <f>IF(COUNTIF('Bibliothèque transporteurs'!C:C,F1257)=0,"inconnu",_xlfn.XLOOKUP(F1257,'Bibliothèque transporteurs'!C:C,'Bibliothèque transporteurs'!A:A))</f>
        <v>6C</v>
      </c>
      <c r="U1257">
        <f>IF(OR(F1257="6C",F1257="6B"),_xlfn.XLOOKUP(E1257,'Facture Chronopost'!L:L,'Facture Chronopost'!X:X),IF(OR(F1257=17,F1257=44),F1257&amp;"_"&amp;H1257,IF(COUNTIF('Bibliothèque transporteurs'!C:C,F1257)=0,"inconnu",_xlfn.XLOOKUP(F1257,'Bibliothèque transporteurs'!C:C,'Bibliothèque transporteurs'!B:B))))</f>
        <v>30</v>
      </c>
      <c r="V1257" t="str">
        <f>IF(COUNTIF('Bibliothèque transporteurs'!C:C,F1257)=0,"inconnu",_xlfn.XLOOKUP(F1257,'Bibliothèque transporteurs'!C:C,'Bibliothèque transporteurs'!E:E))</f>
        <v>CHRONO_2SHOP</v>
      </c>
      <c r="W1257">
        <f t="shared" si="124"/>
        <v>5.63</v>
      </c>
      <c r="Y1257" s="118">
        <f t="shared" si="122"/>
        <v>5.63</v>
      </c>
      <c r="Z1257" s="118" t="str">
        <f t="shared" si="125"/>
        <v>OK</v>
      </c>
    </row>
    <row r="1258" spans="1:26" x14ac:dyDescent="0.2">
      <c r="A1258" s="9">
        <f t="shared" si="120"/>
        <v>6.5158859337230153</v>
      </c>
      <c r="B1258" s="9">
        <f t="shared" si="121"/>
        <v>5.629999999999999</v>
      </c>
      <c r="C1258" s="9">
        <f t="shared" si="123"/>
        <v>5.55</v>
      </c>
      <c r="D1258" s="8">
        <v>6235</v>
      </c>
      <c r="E1258" t="s">
        <v>3882</v>
      </c>
      <c r="F1258" t="s">
        <v>191</v>
      </c>
      <c r="G1258" t="s">
        <v>25</v>
      </c>
      <c r="H1258" t="s">
        <v>190</v>
      </c>
      <c r="O1258">
        <v>5.55</v>
      </c>
      <c r="S1258">
        <f>_xlfn.XLOOKUP(E1258,'Facture Chronopost'!L:L,'Facture Chronopost'!AA:AA,"")</f>
        <v>0.08</v>
      </c>
      <c r="T1258" t="str">
        <f>IF(COUNTIF('Bibliothèque transporteurs'!C:C,F1258)=0,"inconnu",_xlfn.XLOOKUP(F1258,'Bibliothèque transporteurs'!C:C,'Bibliothèque transporteurs'!A:A))</f>
        <v>6C</v>
      </c>
      <c r="U1258">
        <f>IF(OR(F1258="6C",F1258="6B"),_xlfn.XLOOKUP(E1258,'Facture Chronopost'!L:L,'Facture Chronopost'!X:X),IF(OR(F1258=17,F1258=44),F1258&amp;"_"&amp;H1258,IF(COUNTIF('Bibliothèque transporteurs'!C:C,F1258)=0,"inconnu",_xlfn.XLOOKUP(F1258,'Bibliothèque transporteurs'!C:C,'Bibliothèque transporteurs'!B:B))))</f>
        <v>30</v>
      </c>
      <c r="V1258" t="str">
        <f>IF(COUNTIF('Bibliothèque transporteurs'!C:C,F1258)=0,"inconnu",_xlfn.XLOOKUP(F1258,'Bibliothèque transporteurs'!C:C,'Bibliothèque transporteurs'!E:E))</f>
        <v>CHRONO_2SHOP</v>
      </c>
      <c r="W1258">
        <f t="shared" si="124"/>
        <v>5.63</v>
      </c>
      <c r="Y1258" s="118">
        <f t="shared" si="122"/>
        <v>5.63</v>
      </c>
      <c r="Z1258" s="118" t="str">
        <f t="shared" si="125"/>
        <v>OK</v>
      </c>
    </row>
    <row r="1259" spans="1:26" x14ac:dyDescent="0.2">
      <c r="A1259" s="9">
        <f t="shared" si="120"/>
        <v>12.151246741267247</v>
      </c>
      <c r="B1259" s="9">
        <f t="shared" si="121"/>
        <v>10.43</v>
      </c>
      <c r="C1259" s="9">
        <f t="shared" si="123"/>
        <v>10.35</v>
      </c>
      <c r="D1259" s="8">
        <v>6235</v>
      </c>
      <c r="E1259" t="s">
        <v>3897</v>
      </c>
      <c r="F1259" t="s">
        <v>191</v>
      </c>
      <c r="G1259" t="s">
        <v>25</v>
      </c>
      <c r="H1259" t="s">
        <v>190</v>
      </c>
      <c r="O1259">
        <v>10.35</v>
      </c>
      <c r="S1259">
        <f>_xlfn.XLOOKUP(E1259,'Facture Chronopost'!L:L,'Facture Chronopost'!AA:AA,"")</f>
        <v>0.08</v>
      </c>
      <c r="T1259" t="str">
        <f>IF(COUNTIF('Bibliothèque transporteurs'!C:C,F1259)=0,"inconnu",_xlfn.XLOOKUP(F1259,'Bibliothèque transporteurs'!C:C,'Bibliothèque transporteurs'!A:A))</f>
        <v>6C</v>
      </c>
      <c r="U1259">
        <f>IF(OR(F1259="6C",F1259="6B"),_xlfn.XLOOKUP(E1259,'Facture Chronopost'!L:L,'Facture Chronopost'!X:X),IF(OR(F1259=17,F1259=44),F1259&amp;"_"&amp;H1259,IF(COUNTIF('Bibliothèque transporteurs'!C:C,F1259)=0,"inconnu",_xlfn.XLOOKUP(F1259,'Bibliothèque transporteurs'!C:C,'Bibliothèque transporteurs'!B:B))))</f>
        <v>42</v>
      </c>
      <c r="V1259" t="str">
        <f>IF(COUNTIF('Bibliothèque transporteurs'!C:C,F1259)=0,"inconnu",_xlfn.XLOOKUP(F1259,'Bibliothèque transporteurs'!C:C,'Bibliothèque transporteurs'!E:E))</f>
        <v>CHRONO_2SHOP</v>
      </c>
      <c r="W1259">
        <f t="shared" si="124"/>
        <v>10.43</v>
      </c>
      <c r="Y1259" s="118">
        <f t="shared" si="122"/>
        <v>10.43</v>
      </c>
      <c r="Z1259" s="118" t="str">
        <f t="shared" si="125"/>
        <v>OK</v>
      </c>
    </row>
    <row r="1260" spans="1:26" x14ac:dyDescent="0.2">
      <c r="A1260" s="9">
        <f t="shared" si="120"/>
        <v>11.376384630229914</v>
      </c>
      <c r="B1260" s="9">
        <f t="shared" si="121"/>
        <v>9.77</v>
      </c>
      <c r="C1260" s="9">
        <f t="shared" si="123"/>
        <v>9.69</v>
      </c>
      <c r="D1260" s="8">
        <v>6235</v>
      </c>
      <c r="E1260" t="s">
        <v>3894</v>
      </c>
      <c r="F1260" t="s">
        <v>191</v>
      </c>
      <c r="G1260" t="s">
        <v>25</v>
      </c>
      <c r="H1260" t="s">
        <v>190</v>
      </c>
      <c r="O1260">
        <v>9.69</v>
      </c>
      <c r="S1260">
        <f>_xlfn.XLOOKUP(E1260,'Facture Chronopost'!L:L,'Facture Chronopost'!AA:AA,"")</f>
        <v>0.08</v>
      </c>
      <c r="T1260" t="str">
        <f>IF(COUNTIF('Bibliothèque transporteurs'!C:C,F1260)=0,"inconnu",_xlfn.XLOOKUP(F1260,'Bibliothèque transporteurs'!C:C,'Bibliothèque transporteurs'!A:A))</f>
        <v>6C</v>
      </c>
      <c r="U1260">
        <f>IF(OR(F1260="6C",F1260="6B"),_xlfn.XLOOKUP(E1260,'Facture Chronopost'!L:L,'Facture Chronopost'!X:X),IF(OR(F1260=17,F1260=44),F1260&amp;"_"&amp;H1260,IF(COUNTIF('Bibliothèque transporteurs'!C:C,F1260)=0,"inconnu",_xlfn.XLOOKUP(F1260,'Bibliothèque transporteurs'!C:C,'Bibliothèque transporteurs'!B:B))))</f>
        <v>30</v>
      </c>
      <c r="V1260" t="str">
        <f>IF(COUNTIF('Bibliothèque transporteurs'!C:C,F1260)=0,"inconnu",_xlfn.XLOOKUP(F1260,'Bibliothèque transporteurs'!C:C,'Bibliothèque transporteurs'!E:E))</f>
        <v>CHRONO_2SHOP</v>
      </c>
      <c r="W1260">
        <f t="shared" si="124"/>
        <v>9.77</v>
      </c>
      <c r="Y1260" s="118">
        <f t="shared" si="122"/>
        <v>9.77</v>
      </c>
      <c r="Z1260" s="118" t="str">
        <f t="shared" si="125"/>
        <v>OK</v>
      </c>
    </row>
    <row r="1261" spans="1:26" x14ac:dyDescent="0.2">
      <c r="A1261" s="9">
        <f t="shared" si="120"/>
        <v>11.376384630229914</v>
      </c>
      <c r="B1261" s="9">
        <f t="shared" si="121"/>
        <v>9.77</v>
      </c>
      <c r="C1261" s="9">
        <f t="shared" si="123"/>
        <v>9.69</v>
      </c>
      <c r="D1261" s="8">
        <v>6235</v>
      </c>
      <c r="E1261" t="s">
        <v>3888</v>
      </c>
      <c r="F1261" t="s">
        <v>191</v>
      </c>
      <c r="G1261" t="s">
        <v>25</v>
      </c>
      <c r="H1261" t="s">
        <v>190</v>
      </c>
      <c r="O1261">
        <v>9.69</v>
      </c>
      <c r="S1261">
        <f>_xlfn.XLOOKUP(E1261,'Facture Chronopost'!L:L,'Facture Chronopost'!AA:AA,"")</f>
        <v>0.08</v>
      </c>
      <c r="T1261" t="str">
        <f>IF(COUNTIF('Bibliothèque transporteurs'!C:C,F1261)=0,"inconnu",_xlfn.XLOOKUP(F1261,'Bibliothèque transporteurs'!C:C,'Bibliothèque transporteurs'!A:A))</f>
        <v>6C</v>
      </c>
      <c r="U1261">
        <f>IF(OR(F1261="6C",F1261="6B"),_xlfn.XLOOKUP(E1261,'Facture Chronopost'!L:L,'Facture Chronopost'!X:X),IF(OR(F1261=17,F1261=44),F1261&amp;"_"&amp;H1261,IF(COUNTIF('Bibliothèque transporteurs'!C:C,F1261)=0,"inconnu",_xlfn.XLOOKUP(F1261,'Bibliothèque transporteurs'!C:C,'Bibliothèque transporteurs'!B:B))))</f>
        <v>30</v>
      </c>
      <c r="V1261" t="str">
        <f>IF(COUNTIF('Bibliothèque transporteurs'!C:C,F1261)=0,"inconnu",_xlfn.XLOOKUP(F1261,'Bibliothèque transporteurs'!C:C,'Bibliothèque transporteurs'!E:E))</f>
        <v>CHRONO_2SHOP</v>
      </c>
      <c r="W1261">
        <f t="shared" si="124"/>
        <v>9.77</v>
      </c>
      <c r="Y1261" s="118">
        <f t="shared" si="122"/>
        <v>9.77</v>
      </c>
      <c r="Z1261" s="118" t="str">
        <f t="shared" si="125"/>
        <v>OK</v>
      </c>
    </row>
    <row r="1262" spans="1:26" x14ac:dyDescent="0.2">
      <c r="A1262" s="9">
        <f t="shared" si="120"/>
        <v>11.376384630229914</v>
      </c>
      <c r="B1262" s="9">
        <f t="shared" si="121"/>
        <v>9.77</v>
      </c>
      <c r="C1262" s="9">
        <f t="shared" si="123"/>
        <v>9.69</v>
      </c>
      <c r="D1262" s="8">
        <v>6235</v>
      </c>
      <c r="E1262" t="s">
        <v>3885</v>
      </c>
      <c r="F1262" t="s">
        <v>191</v>
      </c>
      <c r="G1262" t="s">
        <v>25</v>
      </c>
      <c r="H1262" t="s">
        <v>190</v>
      </c>
      <c r="O1262">
        <v>9.69</v>
      </c>
      <c r="S1262">
        <f>_xlfn.XLOOKUP(E1262,'Facture Chronopost'!L:L,'Facture Chronopost'!AA:AA,"")</f>
        <v>0.08</v>
      </c>
      <c r="T1262" t="str">
        <f>IF(COUNTIF('Bibliothèque transporteurs'!C:C,F1262)=0,"inconnu",_xlfn.XLOOKUP(F1262,'Bibliothèque transporteurs'!C:C,'Bibliothèque transporteurs'!A:A))</f>
        <v>6C</v>
      </c>
      <c r="U1262">
        <f>IF(OR(F1262="6C",F1262="6B"),_xlfn.XLOOKUP(E1262,'Facture Chronopost'!L:L,'Facture Chronopost'!X:X),IF(OR(F1262=17,F1262=44),F1262&amp;"_"&amp;H1262,IF(COUNTIF('Bibliothèque transporteurs'!C:C,F1262)=0,"inconnu",_xlfn.XLOOKUP(F1262,'Bibliothèque transporteurs'!C:C,'Bibliothèque transporteurs'!B:B))))</f>
        <v>30</v>
      </c>
      <c r="V1262" t="str">
        <f>IF(COUNTIF('Bibliothèque transporteurs'!C:C,F1262)=0,"inconnu",_xlfn.XLOOKUP(F1262,'Bibliothèque transporteurs'!C:C,'Bibliothèque transporteurs'!E:E))</f>
        <v>CHRONO_2SHOP</v>
      </c>
      <c r="W1262">
        <f t="shared" si="124"/>
        <v>9.77</v>
      </c>
      <c r="Y1262" s="118">
        <f t="shared" si="122"/>
        <v>9.77</v>
      </c>
      <c r="Z1262" s="118" t="str">
        <f t="shared" si="125"/>
        <v>OK</v>
      </c>
    </row>
    <row r="1263" spans="1:26" x14ac:dyDescent="0.2">
      <c r="A1263" s="9">
        <f t="shared" si="120"/>
        <v>6.5158859337230153</v>
      </c>
      <c r="B1263" s="9">
        <f t="shared" si="121"/>
        <v>5.629999999999999</v>
      </c>
      <c r="C1263" s="9">
        <f t="shared" si="123"/>
        <v>5.55</v>
      </c>
      <c r="D1263" s="8">
        <v>6235</v>
      </c>
      <c r="E1263" t="s">
        <v>3913</v>
      </c>
      <c r="F1263" t="s">
        <v>191</v>
      </c>
      <c r="G1263" t="s">
        <v>25</v>
      </c>
      <c r="H1263" t="s">
        <v>190</v>
      </c>
      <c r="O1263">
        <v>5.55</v>
      </c>
      <c r="S1263">
        <f>_xlfn.XLOOKUP(E1263,'Facture Chronopost'!L:L,'Facture Chronopost'!AA:AA,"")</f>
        <v>0.08</v>
      </c>
      <c r="T1263" t="str">
        <f>IF(COUNTIF('Bibliothèque transporteurs'!C:C,F1263)=0,"inconnu",_xlfn.XLOOKUP(F1263,'Bibliothèque transporteurs'!C:C,'Bibliothèque transporteurs'!A:A))</f>
        <v>6C</v>
      </c>
      <c r="U1263">
        <f>IF(OR(F1263="6C",F1263="6B"),_xlfn.XLOOKUP(E1263,'Facture Chronopost'!L:L,'Facture Chronopost'!X:X),IF(OR(F1263=17,F1263=44),F1263&amp;"_"&amp;H1263,IF(COUNTIF('Bibliothèque transporteurs'!C:C,F1263)=0,"inconnu",_xlfn.XLOOKUP(F1263,'Bibliothèque transporteurs'!C:C,'Bibliothèque transporteurs'!B:B))))</f>
        <v>30</v>
      </c>
      <c r="V1263" t="str">
        <f>IF(COUNTIF('Bibliothèque transporteurs'!C:C,F1263)=0,"inconnu",_xlfn.XLOOKUP(F1263,'Bibliothèque transporteurs'!C:C,'Bibliothèque transporteurs'!E:E))</f>
        <v>CHRONO_2SHOP</v>
      </c>
      <c r="W1263">
        <f t="shared" si="124"/>
        <v>5.63</v>
      </c>
      <c r="Y1263" s="118">
        <f t="shared" si="122"/>
        <v>5.63</v>
      </c>
      <c r="Z1263" s="118" t="str">
        <f t="shared" si="125"/>
        <v>OK</v>
      </c>
    </row>
    <row r="1264" spans="1:26" x14ac:dyDescent="0.2">
      <c r="A1264" s="9">
        <f t="shared" si="120"/>
        <v>11.376384630229914</v>
      </c>
      <c r="B1264" s="9">
        <f t="shared" si="121"/>
        <v>9.77</v>
      </c>
      <c r="C1264" s="9">
        <f t="shared" si="123"/>
        <v>9.69</v>
      </c>
      <c r="D1264" s="8">
        <v>6235</v>
      </c>
      <c r="E1264" t="s">
        <v>4006</v>
      </c>
      <c r="F1264" t="s">
        <v>191</v>
      </c>
      <c r="G1264" t="s">
        <v>25</v>
      </c>
      <c r="H1264" t="s">
        <v>190</v>
      </c>
      <c r="O1264">
        <v>9.69</v>
      </c>
      <c r="S1264">
        <f>_xlfn.XLOOKUP(E1264,'Facture Chronopost'!L:L,'Facture Chronopost'!AA:AA,"")</f>
        <v>0.08</v>
      </c>
      <c r="T1264" t="str">
        <f>IF(COUNTIF('Bibliothèque transporteurs'!C:C,F1264)=0,"inconnu",_xlfn.XLOOKUP(F1264,'Bibliothèque transporteurs'!C:C,'Bibliothèque transporteurs'!A:A))</f>
        <v>6C</v>
      </c>
      <c r="U1264">
        <f>IF(OR(F1264="6C",F1264="6B"),_xlfn.XLOOKUP(E1264,'Facture Chronopost'!L:L,'Facture Chronopost'!X:X),IF(OR(F1264=17,F1264=44),F1264&amp;"_"&amp;H1264,IF(COUNTIF('Bibliothèque transporteurs'!C:C,F1264)=0,"inconnu",_xlfn.XLOOKUP(F1264,'Bibliothèque transporteurs'!C:C,'Bibliothèque transporteurs'!B:B))))</f>
        <v>30</v>
      </c>
      <c r="V1264" t="str">
        <f>IF(COUNTIF('Bibliothèque transporteurs'!C:C,F1264)=0,"inconnu",_xlfn.XLOOKUP(F1264,'Bibliothèque transporteurs'!C:C,'Bibliothèque transporteurs'!E:E))</f>
        <v>CHRONO_2SHOP</v>
      </c>
      <c r="W1264">
        <f t="shared" si="124"/>
        <v>9.77</v>
      </c>
      <c r="Y1264" s="118">
        <f t="shared" si="122"/>
        <v>9.77</v>
      </c>
      <c r="Z1264" s="118" t="str">
        <f t="shared" si="125"/>
        <v>OK</v>
      </c>
    </row>
    <row r="1265" spans="1:26" x14ac:dyDescent="0.2">
      <c r="A1265" s="9">
        <f t="shared" si="120"/>
        <v>6.2575985633772397</v>
      </c>
      <c r="B1265" s="9">
        <f t="shared" si="121"/>
        <v>5.41</v>
      </c>
      <c r="C1265" s="9">
        <f t="shared" si="123"/>
        <v>5.33</v>
      </c>
      <c r="D1265" s="8">
        <v>6235</v>
      </c>
      <c r="E1265" t="s">
        <v>3939</v>
      </c>
      <c r="F1265" t="s">
        <v>191</v>
      </c>
      <c r="G1265" t="s">
        <v>25</v>
      </c>
      <c r="H1265" t="s">
        <v>190</v>
      </c>
      <c r="O1265">
        <v>5.33</v>
      </c>
      <c r="S1265">
        <f>_xlfn.XLOOKUP(E1265,'Facture Chronopost'!L:L,'Facture Chronopost'!AA:AA,"")</f>
        <v>0.08</v>
      </c>
      <c r="T1265" t="str">
        <f>IF(COUNTIF('Bibliothèque transporteurs'!C:C,F1265)=0,"inconnu",_xlfn.XLOOKUP(F1265,'Bibliothèque transporteurs'!C:C,'Bibliothèque transporteurs'!A:A))</f>
        <v>6C</v>
      </c>
      <c r="U1265">
        <f>IF(OR(F1265="6C",F1265="6B"),_xlfn.XLOOKUP(E1265,'Facture Chronopost'!L:L,'Facture Chronopost'!X:X),IF(OR(F1265=17,F1265=44),F1265&amp;"_"&amp;H1265,IF(COUNTIF('Bibliothèque transporteurs'!C:C,F1265)=0,"inconnu",_xlfn.XLOOKUP(F1265,'Bibliothèque transporteurs'!C:C,'Bibliothèque transporteurs'!B:B))))</f>
        <v>30</v>
      </c>
      <c r="V1265" t="str">
        <f>IF(COUNTIF('Bibliothèque transporteurs'!C:C,F1265)=0,"inconnu",_xlfn.XLOOKUP(F1265,'Bibliothèque transporteurs'!C:C,'Bibliothèque transporteurs'!E:E))</f>
        <v>CHRONO_2SHOP</v>
      </c>
      <c r="W1265">
        <f t="shared" si="124"/>
        <v>5.41</v>
      </c>
      <c r="Y1265" s="118">
        <f t="shared" si="122"/>
        <v>5.41</v>
      </c>
      <c r="Z1265" s="118" t="str">
        <f t="shared" si="125"/>
        <v>OK</v>
      </c>
    </row>
    <row r="1266" spans="1:26" x14ac:dyDescent="0.2">
      <c r="A1266" s="9">
        <f t="shared" si="120"/>
        <v>13.724451633373343</v>
      </c>
      <c r="B1266" s="9">
        <f t="shared" si="121"/>
        <v>11.77</v>
      </c>
      <c r="C1266" s="9">
        <f t="shared" si="123"/>
        <v>11.69</v>
      </c>
      <c r="D1266" s="8">
        <v>6235</v>
      </c>
      <c r="E1266" t="s">
        <v>3948</v>
      </c>
      <c r="F1266" t="s">
        <v>191</v>
      </c>
      <c r="G1266" t="s">
        <v>25</v>
      </c>
      <c r="H1266" t="s">
        <v>190</v>
      </c>
      <c r="O1266">
        <v>11.69</v>
      </c>
      <c r="S1266">
        <f>_xlfn.XLOOKUP(E1266,'Facture Chronopost'!L:L,'Facture Chronopost'!AA:AA,"")</f>
        <v>0.08</v>
      </c>
      <c r="T1266" t="str">
        <f>IF(COUNTIF('Bibliothèque transporteurs'!C:C,F1266)=0,"inconnu",_xlfn.XLOOKUP(F1266,'Bibliothèque transporteurs'!C:C,'Bibliothèque transporteurs'!A:A))</f>
        <v>6C</v>
      </c>
      <c r="U1266">
        <f>IF(OR(F1266="6C",F1266="6B"),_xlfn.XLOOKUP(E1266,'Facture Chronopost'!L:L,'Facture Chronopost'!X:X),IF(OR(F1266=17,F1266=44),F1266&amp;"_"&amp;H1266,IF(COUNTIF('Bibliothèque transporteurs'!C:C,F1266)=0,"inconnu",_xlfn.XLOOKUP(F1266,'Bibliothèque transporteurs'!C:C,'Bibliothèque transporteurs'!B:B))))</f>
        <v>30</v>
      </c>
      <c r="V1266" t="str">
        <f>IF(COUNTIF('Bibliothèque transporteurs'!C:C,F1266)=0,"inconnu",_xlfn.XLOOKUP(F1266,'Bibliothèque transporteurs'!C:C,'Bibliothèque transporteurs'!E:E))</f>
        <v>CHRONO_2SHOP</v>
      </c>
      <c r="W1266">
        <f t="shared" si="124"/>
        <v>11.77</v>
      </c>
      <c r="Y1266" s="118">
        <f t="shared" si="122"/>
        <v>11.77</v>
      </c>
      <c r="Z1266" s="118" t="str">
        <f t="shared" si="125"/>
        <v>OK</v>
      </c>
    </row>
    <row r="1267" spans="1:26" x14ac:dyDescent="0.2">
      <c r="A1267" s="9">
        <f t="shared" si="120"/>
        <v>11.118097259884138</v>
      </c>
      <c r="B1267" s="9">
        <f t="shared" si="121"/>
        <v>9.5500000000000007</v>
      </c>
      <c r="C1267" s="9">
        <f t="shared" si="123"/>
        <v>9.4700000000000006</v>
      </c>
      <c r="D1267" s="8">
        <v>6235</v>
      </c>
      <c r="E1267" t="s">
        <v>3953</v>
      </c>
      <c r="F1267" t="s">
        <v>191</v>
      </c>
      <c r="G1267" t="s">
        <v>25</v>
      </c>
      <c r="H1267" t="s">
        <v>190</v>
      </c>
      <c r="O1267">
        <v>9.4700000000000006</v>
      </c>
      <c r="S1267">
        <f>_xlfn.XLOOKUP(E1267,'Facture Chronopost'!L:L,'Facture Chronopost'!AA:AA,"")</f>
        <v>0.08</v>
      </c>
      <c r="T1267" t="str">
        <f>IF(COUNTIF('Bibliothèque transporteurs'!C:C,F1267)=0,"inconnu",_xlfn.XLOOKUP(F1267,'Bibliothèque transporteurs'!C:C,'Bibliothèque transporteurs'!A:A))</f>
        <v>6C</v>
      </c>
      <c r="U1267">
        <f>IF(OR(F1267="6C",F1267="6B"),_xlfn.XLOOKUP(E1267,'Facture Chronopost'!L:L,'Facture Chronopost'!X:X),IF(OR(F1267=17,F1267=44),F1267&amp;"_"&amp;H1267,IF(COUNTIF('Bibliothèque transporteurs'!C:C,F1267)=0,"inconnu",_xlfn.XLOOKUP(F1267,'Bibliothèque transporteurs'!C:C,'Bibliothèque transporteurs'!B:B))))</f>
        <v>25</v>
      </c>
      <c r="V1267" t="str">
        <f>IF(COUNTIF('Bibliothèque transporteurs'!C:C,F1267)=0,"inconnu",_xlfn.XLOOKUP(F1267,'Bibliothèque transporteurs'!C:C,'Bibliothèque transporteurs'!E:E))</f>
        <v>CHRONO_2SHOP</v>
      </c>
      <c r="W1267">
        <f t="shared" si="124"/>
        <v>9.5500000000000007</v>
      </c>
      <c r="Y1267" s="118">
        <f t="shared" si="122"/>
        <v>9.5500000000000007</v>
      </c>
      <c r="Z1267" s="118" t="str">
        <f t="shared" si="125"/>
        <v>OK</v>
      </c>
    </row>
    <row r="1268" spans="1:26" x14ac:dyDescent="0.2">
      <c r="A1268" s="9">
        <f t="shared" ref="A1268:A1331" si="126">C1268/SUM(C:C)*(SUM(C:C)+$X$2)</f>
        <v>11.376384630229914</v>
      </c>
      <c r="B1268" s="9">
        <f t="shared" ref="B1268:B1331" si="127">C1268/SUM(C:C)*(SUM(C:C)+SUM($N$3:$O$7))+S1268</f>
        <v>9.77</v>
      </c>
      <c r="C1268" s="9">
        <f t="shared" ref="C1268:C1331" si="128">SUM(I1268:Q1268)-N1268-P1268</f>
        <v>9.69</v>
      </c>
      <c r="D1268" s="8">
        <v>6235</v>
      </c>
      <c r="E1268" t="s">
        <v>3968</v>
      </c>
      <c r="F1268" t="s">
        <v>191</v>
      </c>
      <c r="G1268" t="s">
        <v>25</v>
      </c>
      <c r="H1268" t="s">
        <v>190</v>
      </c>
      <c r="O1268">
        <v>9.69</v>
      </c>
      <c r="S1268">
        <f>_xlfn.XLOOKUP(E1268,'Facture Chronopost'!L:L,'Facture Chronopost'!AA:AA,"")</f>
        <v>0.08</v>
      </c>
      <c r="T1268" t="str">
        <f>IF(COUNTIF('Bibliothèque transporteurs'!C:C,F1268)=0,"inconnu",_xlfn.XLOOKUP(F1268,'Bibliothèque transporteurs'!C:C,'Bibliothèque transporteurs'!A:A))</f>
        <v>6C</v>
      </c>
      <c r="U1268">
        <f>IF(OR(F1268="6C",F1268="6B"),_xlfn.XLOOKUP(E1268,'Facture Chronopost'!L:L,'Facture Chronopost'!X:X),IF(OR(F1268=17,F1268=44),F1268&amp;"_"&amp;H1268,IF(COUNTIF('Bibliothèque transporteurs'!C:C,F1268)=0,"inconnu",_xlfn.XLOOKUP(F1268,'Bibliothèque transporteurs'!C:C,'Bibliothèque transporteurs'!B:B))))</f>
        <v>30</v>
      </c>
      <c r="V1268" t="str">
        <f>IF(COUNTIF('Bibliothèque transporteurs'!C:C,F1268)=0,"inconnu",_xlfn.XLOOKUP(F1268,'Bibliothèque transporteurs'!C:C,'Bibliothèque transporteurs'!E:E))</f>
        <v>CHRONO_2SHOP</v>
      </c>
      <c r="W1268">
        <f t="shared" si="124"/>
        <v>9.77</v>
      </c>
      <c r="Y1268" s="118">
        <f t="shared" ref="Y1268:Y1331" si="129">ROUNDUP(B1268,2)-M1268-L1268-N1268-J1268-K1268-I1268-Q1268</f>
        <v>9.77</v>
      </c>
      <c r="Z1268" s="118" t="str">
        <f t="shared" ref="Z1268:Z1331" si="130">IF(Y1268=W1268,"OK","Non")</f>
        <v>OK</v>
      </c>
    </row>
    <row r="1269" spans="1:26" x14ac:dyDescent="0.2">
      <c r="A1269" s="9">
        <f t="shared" si="126"/>
        <v>11.376384630229914</v>
      </c>
      <c r="B1269" s="9">
        <f t="shared" si="127"/>
        <v>9.77</v>
      </c>
      <c r="C1269" s="9">
        <f t="shared" si="128"/>
        <v>9.69</v>
      </c>
      <c r="D1269" s="8">
        <v>6235</v>
      </c>
      <c r="E1269" t="s">
        <v>3965</v>
      </c>
      <c r="F1269" t="s">
        <v>191</v>
      </c>
      <c r="G1269" t="s">
        <v>25</v>
      </c>
      <c r="H1269" t="s">
        <v>190</v>
      </c>
      <c r="O1269">
        <v>9.69</v>
      </c>
      <c r="S1269">
        <f>_xlfn.XLOOKUP(E1269,'Facture Chronopost'!L:L,'Facture Chronopost'!AA:AA,"")</f>
        <v>0.08</v>
      </c>
      <c r="T1269" t="str">
        <f>IF(COUNTIF('Bibliothèque transporteurs'!C:C,F1269)=0,"inconnu",_xlfn.XLOOKUP(F1269,'Bibliothèque transporteurs'!C:C,'Bibliothèque transporteurs'!A:A))</f>
        <v>6C</v>
      </c>
      <c r="U1269">
        <f>IF(OR(F1269="6C",F1269="6B"),_xlfn.XLOOKUP(E1269,'Facture Chronopost'!L:L,'Facture Chronopost'!X:X),IF(OR(F1269=17,F1269=44),F1269&amp;"_"&amp;H1269,IF(COUNTIF('Bibliothèque transporteurs'!C:C,F1269)=0,"inconnu",_xlfn.XLOOKUP(F1269,'Bibliothèque transporteurs'!C:C,'Bibliothèque transporteurs'!B:B))))</f>
        <v>30</v>
      </c>
      <c r="V1269" t="str">
        <f>IF(COUNTIF('Bibliothèque transporteurs'!C:C,F1269)=0,"inconnu",_xlfn.XLOOKUP(F1269,'Bibliothèque transporteurs'!C:C,'Bibliothèque transporteurs'!E:E))</f>
        <v>CHRONO_2SHOP</v>
      </c>
      <c r="W1269">
        <f t="shared" si="124"/>
        <v>9.77</v>
      </c>
      <c r="Y1269" s="118">
        <f t="shared" si="129"/>
        <v>9.77</v>
      </c>
      <c r="Z1269" s="118" t="str">
        <f t="shared" si="130"/>
        <v>OK</v>
      </c>
    </row>
    <row r="1270" spans="1:26" x14ac:dyDescent="0.2">
      <c r="A1270" s="9">
        <f t="shared" si="126"/>
        <v>6.5158859337230153</v>
      </c>
      <c r="B1270" s="9">
        <f t="shared" si="127"/>
        <v>5.629999999999999</v>
      </c>
      <c r="C1270" s="9">
        <f t="shared" si="128"/>
        <v>5.55</v>
      </c>
      <c r="D1270" s="8">
        <v>6235</v>
      </c>
      <c r="E1270" t="s">
        <v>3995</v>
      </c>
      <c r="F1270" t="s">
        <v>191</v>
      </c>
      <c r="G1270" t="s">
        <v>25</v>
      </c>
      <c r="H1270" t="s">
        <v>190</v>
      </c>
      <c r="O1270">
        <v>5.55</v>
      </c>
      <c r="S1270">
        <f>_xlfn.XLOOKUP(E1270,'Facture Chronopost'!L:L,'Facture Chronopost'!AA:AA,"")</f>
        <v>0.08</v>
      </c>
      <c r="T1270" t="str">
        <f>IF(COUNTIF('Bibliothèque transporteurs'!C:C,F1270)=0,"inconnu",_xlfn.XLOOKUP(F1270,'Bibliothèque transporteurs'!C:C,'Bibliothèque transporteurs'!A:A))</f>
        <v>6C</v>
      </c>
      <c r="U1270">
        <f>IF(OR(F1270="6C",F1270="6B"),_xlfn.XLOOKUP(E1270,'Facture Chronopost'!L:L,'Facture Chronopost'!X:X),IF(OR(F1270=17,F1270=44),F1270&amp;"_"&amp;H1270,IF(COUNTIF('Bibliothèque transporteurs'!C:C,F1270)=0,"inconnu",_xlfn.XLOOKUP(F1270,'Bibliothèque transporteurs'!C:C,'Bibliothèque transporteurs'!B:B))))</f>
        <v>30</v>
      </c>
      <c r="V1270" t="str">
        <f>IF(COUNTIF('Bibliothèque transporteurs'!C:C,F1270)=0,"inconnu",_xlfn.XLOOKUP(F1270,'Bibliothèque transporteurs'!C:C,'Bibliothèque transporteurs'!E:E))</f>
        <v>CHRONO_2SHOP</v>
      </c>
      <c r="W1270">
        <f t="shared" si="124"/>
        <v>5.63</v>
      </c>
      <c r="Y1270" s="118">
        <f t="shared" si="129"/>
        <v>5.63</v>
      </c>
      <c r="Z1270" s="118" t="str">
        <f t="shared" si="130"/>
        <v>OK</v>
      </c>
    </row>
    <row r="1271" spans="1:26" x14ac:dyDescent="0.2">
      <c r="A1271" s="9">
        <f t="shared" si="126"/>
        <v>16.236883326736812</v>
      </c>
      <c r="B1271" s="9">
        <f t="shared" si="127"/>
        <v>13.91</v>
      </c>
      <c r="C1271" s="9">
        <f t="shared" si="128"/>
        <v>13.83</v>
      </c>
      <c r="D1271" s="8">
        <v>6235</v>
      </c>
      <c r="E1271" t="s">
        <v>3936</v>
      </c>
      <c r="F1271" t="s">
        <v>191</v>
      </c>
      <c r="G1271" t="s">
        <v>25</v>
      </c>
      <c r="H1271" t="s">
        <v>190</v>
      </c>
      <c r="O1271">
        <v>13.83</v>
      </c>
      <c r="S1271">
        <f>_xlfn.XLOOKUP(E1271,'Facture Chronopost'!L:L,'Facture Chronopost'!AA:AA,"")</f>
        <v>0.08</v>
      </c>
      <c r="T1271" t="str">
        <f>IF(COUNTIF('Bibliothèque transporteurs'!C:C,F1271)=0,"inconnu",_xlfn.XLOOKUP(F1271,'Bibliothèque transporteurs'!C:C,'Bibliothèque transporteurs'!A:A))</f>
        <v>6C</v>
      </c>
      <c r="U1271">
        <f>IF(OR(F1271="6C",F1271="6B"),_xlfn.XLOOKUP(E1271,'Facture Chronopost'!L:L,'Facture Chronopost'!X:X),IF(OR(F1271=17,F1271=44),F1271&amp;"_"&amp;H1271,IF(COUNTIF('Bibliothèque transporteurs'!C:C,F1271)=0,"inconnu",_xlfn.XLOOKUP(F1271,'Bibliothèque transporteurs'!C:C,'Bibliothèque transporteurs'!B:B))))</f>
        <v>25</v>
      </c>
      <c r="V1271" t="str">
        <f>IF(COUNTIF('Bibliothèque transporteurs'!C:C,F1271)=0,"inconnu",_xlfn.XLOOKUP(F1271,'Bibliothèque transporteurs'!C:C,'Bibliothèque transporteurs'!E:E))</f>
        <v>CHRONO_2SHOP</v>
      </c>
      <c r="W1271">
        <f t="shared" si="124"/>
        <v>13.91</v>
      </c>
      <c r="Y1271" s="118">
        <f t="shared" si="129"/>
        <v>13.91</v>
      </c>
      <c r="Z1271" s="118" t="str">
        <f t="shared" si="130"/>
        <v>OK</v>
      </c>
    </row>
    <row r="1272" spans="1:26" x14ac:dyDescent="0.2">
      <c r="A1272" s="9">
        <f t="shared" si="126"/>
        <v>12.151246741267247</v>
      </c>
      <c r="B1272" s="9">
        <f t="shared" si="127"/>
        <v>10.43</v>
      </c>
      <c r="C1272" s="9">
        <f t="shared" si="128"/>
        <v>10.35</v>
      </c>
      <c r="D1272" s="8">
        <v>6235</v>
      </c>
      <c r="E1272" t="s">
        <v>3956</v>
      </c>
      <c r="F1272" t="s">
        <v>191</v>
      </c>
      <c r="G1272" t="s">
        <v>25</v>
      </c>
      <c r="H1272" t="s">
        <v>190</v>
      </c>
      <c r="O1272">
        <v>10.35</v>
      </c>
      <c r="S1272">
        <f>_xlfn.XLOOKUP(E1272,'Facture Chronopost'!L:L,'Facture Chronopost'!AA:AA,"")</f>
        <v>0.08</v>
      </c>
      <c r="T1272" t="str">
        <f>IF(COUNTIF('Bibliothèque transporteurs'!C:C,F1272)=0,"inconnu",_xlfn.XLOOKUP(F1272,'Bibliothèque transporteurs'!C:C,'Bibliothèque transporteurs'!A:A))</f>
        <v>6C</v>
      </c>
      <c r="U1272">
        <f>IF(OR(F1272="6C",F1272="6B"),_xlfn.XLOOKUP(E1272,'Facture Chronopost'!L:L,'Facture Chronopost'!X:X),IF(OR(F1272=17,F1272=44),F1272&amp;"_"&amp;H1272,IF(COUNTIF('Bibliothèque transporteurs'!C:C,F1272)=0,"inconnu",_xlfn.XLOOKUP(F1272,'Bibliothèque transporteurs'!C:C,'Bibliothèque transporteurs'!B:B))))</f>
        <v>30</v>
      </c>
      <c r="V1272" t="str">
        <f>IF(COUNTIF('Bibliothèque transporteurs'!C:C,F1272)=0,"inconnu",_xlfn.XLOOKUP(F1272,'Bibliothèque transporteurs'!C:C,'Bibliothèque transporteurs'!E:E))</f>
        <v>CHRONO_2SHOP</v>
      </c>
      <c r="W1272">
        <f t="shared" si="124"/>
        <v>10.43</v>
      </c>
      <c r="Y1272" s="118">
        <f t="shared" si="129"/>
        <v>10.43</v>
      </c>
      <c r="Z1272" s="118" t="str">
        <f t="shared" si="130"/>
        <v>OK</v>
      </c>
    </row>
    <row r="1273" spans="1:26" x14ac:dyDescent="0.2">
      <c r="A1273" s="9">
        <f t="shared" si="126"/>
        <v>12.151246741267247</v>
      </c>
      <c r="B1273" s="9">
        <f t="shared" si="127"/>
        <v>10.43</v>
      </c>
      <c r="C1273" s="9">
        <f t="shared" si="128"/>
        <v>10.35</v>
      </c>
      <c r="D1273" s="8">
        <v>6235</v>
      </c>
      <c r="E1273" t="s">
        <v>3982</v>
      </c>
      <c r="F1273" t="s">
        <v>191</v>
      </c>
      <c r="G1273" t="s">
        <v>25</v>
      </c>
      <c r="H1273" t="s">
        <v>190</v>
      </c>
      <c r="O1273">
        <v>10.35</v>
      </c>
      <c r="S1273">
        <f>_xlfn.XLOOKUP(E1273,'Facture Chronopost'!L:L,'Facture Chronopost'!AA:AA,"")</f>
        <v>0.08</v>
      </c>
      <c r="T1273" t="str">
        <f>IF(COUNTIF('Bibliothèque transporteurs'!C:C,F1273)=0,"inconnu",_xlfn.XLOOKUP(F1273,'Bibliothèque transporteurs'!C:C,'Bibliothèque transporteurs'!A:A))</f>
        <v>6C</v>
      </c>
      <c r="U1273">
        <f>IF(OR(F1273="6C",F1273="6B"),_xlfn.XLOOKUP(E1273,'Facture Chronopost'!L:L,'Facture Chronopost'!X:X),IF(OR(F1273=17,F1273=44),F1273&amp;"_"&amp;H1273,IF(COUNTIF('Bibliothèque transporteurs'!C:C,F1273)=0,"inconnu",_xlfn.XLOOKUP(F1273,'Bibliothèque transporteurs'!C:C,'Bibliothèque transporteurs'!B:B))))</f>
        <v>42</v>
      </c>
      <c r="V1273" t="str">
        <f>IF(COUNTIF('Bibliothèque transporteurs'!C:C,F1273)=0,"inconnu",_xlfn.XLOOKUP(F1273,'Bibliothèque transporteurs'!C:C,'Bibliothèque transporteurs'!E:E))</f>
        <v>CHRONO_2SHOP</v>
      </c>
      <c r="W1273">
        <f t="shared" si="124"/>
        <v>10.43</v>
      </c>
      <c r="Y1273" s="118">
        <f t="shared" si="129"/>
        <v>10.43</v>
      </c>
      <c r="Z1273" s="118" t="str">
        <f t="shared" si="130"/>
        <v>OK</v>
      </c>
    </row>
    <row r="1274" spans="1:26" x14ac:dyDescent="0.2">
      <c r="A1274" s="9">
        <f t="shared" si="126"/>
        <v>11.376384630229914</v>
      </c>
      <c r="B1274" s="9">
        <f t="shared" si="127"/>
        <v>9.77</v>
      </c>
      <c r="C1274" s="9">
        <f t="shared" si="128"/>
        <v>9.69</v>
      </c>
      <c r="D1274" s="8">
        <v>6235</v>
      </c>
      <c r="E1274" t="s">
        <v>3984</v>
      </c>
      <c r="F1274" t="s">
        <v>191</v>
      </c>
      <c r="G1274" t="s">
        <v>25</v>
      </c>
      <c r="H1274" t="s">
        <v>190</v>
      </c>
      <c r="O1274">
        <v>9.69</v>
      </c>
      <c r="S1274">
        <f>_xlfn.XLOOKUP(E1274,'Facture Chronopost'!L:L,'Facture Chronopost'!AA:AA,"")</f>
        <v>0.08</v>
      </c>
      <c r="T1274" t="str">
        <f>IF(COUNTIF('Bibliothèque transporteurs'!C:C,F1274)=0,"inconnu",_xlfn.XLOOKUP(F1274,'Bibliothèque transporteurs'!C:C,'Bibliothèque transporteurs'!A:A))</f>
        <v>6C</v>
      </c>
      <c r="U1274">
        <f>IF(OR(F1274="6C",F1274="6B"),_xlfn.XLOOKUP(E1274,'Facture Chronopost'!L:L,'Facture Chronopost'!X:X),IF(OR(F1274=17,F1274=44),F1274&amp;"_"&amp;H1274,IF(COUNTIF('Bibliothèque transporteurs'!C:C,F1274)=0,"inconnu",_xlfn.XLOOKUP(F1274,'Bibliothèque transporteurs'!C:C,'Bibliothèque transporteurs'!B:B))))</f>
        <v>42</v>
      </c>
      <c r="V1274" t="str">
        <f>IF(COUNTIF('Bibliothèque transporteurs'!C:C,F1274)=0,"inconnu",_xlfn.XLOOKUP(F1274,'Bibliothèque transporteurs'!C:C,'Bibliothèque transporteurs'!E:E))</f>
        <v>CHRONO_2SHOP</v>
      </c>
      <c r="W1274">
        <f t="shared" si="124"/>
        <v>9.77</v>
      </c>
      <c r="Y1274" s="118">
        <f t="shared" si="129"/>
        <v>9.77</v>
      </c>
      <c r="Z1274" s="118" t="str">
        <f t="shared" si="130"/>
        <v>OK</v>
      </c>
    </row>
    <row r="1275" spans="1:26" x14ac:dyDescent="0.2">
      <c r="A1275" s="9">
        <f t="shared" si="126"/>
        <v>11.376384630229914</v>
      </c>
      <c r="B1275" s="9">
        <f t="shared" si="127"/>
        <v>9.77</v>
      </c>
      <c r="C1275" s="9">
        <f t="shared" si="128"/>
        <v>9.69</v>
      </c>
      <c r="D1275" s="8">
        <v>6235</v>
      </c>
      <c r="E1275" t="s">
        <v>3962</v>
      </c>
      <c r="F1275" t="s">
        <v>191</v>
      </c>
      <c r="G1275" t="s">
        <v>25</v>
      </c>
      <c r="H1275" t="s">
        <v>190</v>
      </c>
      <c r="O1275">
        <v>9.69</v>
      </c>
      <c r="S1275">
        <f>_xlfn.XLOOKUP(E1275,'Facture Chronopost'!L:L,'Facture Chronopost'!AA:AA,"")</f>
        <v>0.08</v>
      </c>
      <c r="T1275" t="str">
        <f>IF(COUNTIF('Bibliothèque transporteurs'!C:C,F1275)=0,"inconnu",_xlfn.XLOOKUP(F1275,'Bibliothèque transporteurs'!C:C,'Bibliothèque transporteurs'!A:A))</f>
        <v>6C</v>
      </c>
      <c r="U1275">
        <f>IF(OR(F1275="6C",F1275="6B"),_xlfn.XLOOKUP(E1275,'Facture Chronopost'!L:L,'Facture Chronopost'!X:X),IF(OR(F1275=17,F1275=44),F1275&amp;"_"&amp;H1275,IF(COUNTIF('Bibliothèque transporteurs'!C:C,F1275)=0,"inconnu",_xlfn.XLOOKUP(F1275,'Bibliothèque transporteurs'!C:C,'Bibliothèque transporteurs'!B:B))))</f>
        <v>30</v>
      </c>
      <c r="V1275" t="str">
        <f>IF(COUNTIF('Bibliothèque transporteurs'!C:C,F1275)=0,"inconnu",_xlfn.XLOOKUP(F1275,'Bibliothèque transporteurs'!C:C,'Bibliothèque transporteurs'!E:E))</f>
        <v>CHRONO_2SHOP</v>
      </c>
      <c r="W1275">
        <f t="shared" si="124"/>
        <v>9.77</v>
      </c>
      <c r="Y1275" s="118">
        <f t="shared" si="129"/>
        <v>9.77</v>
      </c>
      <c r="Z1275" s="118" t="str">
        <f t="shared" si="130"/>
        <v>OK</v>
      </c>
    </row>
    <row r="1276" spans="1:26" x14ac:dyDescent="0.2">
      <c r="A1276" s="9">
        <f t="shared" si="126"/>
        <v>17.23481180307277</v>
      </c>
      <c r="B1276" s="9">
        <f t="shared" si="127"/>
        <v>14.76</v>
      </c>
      <c r="C1276" s="9">
        <f t="shared" si="128"/>
        <v>14.68</v>
      </c>
      <c r="D1276" s="8">
        <v>6235</v>
      </c>
      <c r="E1276" t="s">
        <v>3945</v>
      </c>
      <c r="F1276" t="s">
        <v>191</v>
      </c>
      <c r="G1276" t="s">
        <v>25</v>
      </c>
      <c r="H1276" t="s">
        <v>190</v>
      </c>
      <c r="O1276">
        <v>14.68</v>
      </c>
      <c r="S1276">
        <f>_xlfn.XLOOKUP(E1276,'Facture Chronopost'!L:L,'Facture Chronopost'!AA:AA,"")</f>
        <v>0.08</v>
      </c>
      <c r="T1276" t="str">
        <f>IF(COUNTIF('Bibliothèque transporteurs'!C:C,F1276)=0,"inconnu",_xlfn.XLOOKUP(F1276,'Bibliothèque transporteurs'!C:C,'Bibliothèque transporteurs'!A:A))</f>
        <v>6C</v>
      </c>
      <c r="U1276">
        <f>IF(OR(F1276="6C",F1276="6B"),_xlfn.XLOOKUP(E1276,'Facture Chronopost'!L:L,'Facture Chronopost'!X:X),IF(OR(F1276=17,F1276=44),F1276&amp;"_"&amp;H1276,IF(COUNTIF('Bibliothèque transporteurs'!C:C,F1276)=0,"inconnu",_xlfn.XLOOKUP(F1276,'Bibliothèque transporteurs'!C:C,'Bibliothèque transporteurs'!B:B))))</f>
        <v>39</v>
      </c>
      <c r="V1276" t="str">
        <f>IF(COUNTIF('Bibliothèque transporteurs'!C:C,F1276)=0,"inconnu",_xlfn.XLOOKUP(F1276,'Bibliothèque transporteurs'!C:C,'Bibliothèque transporteurs'!E:E))</f>
        <v>CHRONO_2SHOP</v>
      </c>
      <c r="W1276">
        <f t="shared" si="124"/>
        <v>14.76</v>
      </c>
      <c r="Y1276" s="118">
        <f t="shared" si="129"/>
        <v>14.76</v>
      </c>
      <c r="Z1276" s="118" t="str">
        <f t="shared" si="130"/>
        <v>OK</v>
      </c>
    </row>
    <row r="1277" spans="1:26" x14ac:dyDescent="0.2">
      <c r="A1277" s="9">
        <f t="shared" si="126"/>
        <v>13.724451633373343</v>
      </c>
      <c r="B1277" s="9">
        <f t="shared" si="127"/>
        <v>11.77</v>
      </c>
      <c r="C1277" s="9">
        <f t="shared" si="128"/>
        <v>11.69</v>
      </c>
      <c r="D1277" s="8">
        <v>6235</v>
      </c>
      <c r="E1277" t="s">
        <v>3959</v>
      </c>
      <c r="F1277" t="s">
        <v>191</v>
      </c>
      <c r="G1277" t="s">
        <v>25</v>
      </c>
      <c r="H1277" t="s">
        <v>190</v>
      </c>
      <c r="O1277">
        <v>11.69</v>
      </c>
      <c r="S1277">
        <f>_xlfn.XLOOKUP(E1277,'Facture Chronopost'!L:L,'Facture Chronopost'!AA:AA,"")</f>
        <v>0.08</v>
      </c>
      <c r="T1277" t="str">
        <f>IF(COUNTIF('Bibliothèque transporteurs'!C:C,F1277)=0,"inconnu",_xlfn.XLOOKUP(F1277,'Bibliothèque transporteurs'!C:C,'Bibliothèque transporteurs'!A:A))</f>
        <v>6C</v>
      </c>
      <c r="U1277">
        <f>IF(OR(F1277="6C",F1277="6B"),_xlfn.XLOOKUP(E1277,'Facture Chronopost'!L:L,'Facture Chronopost'!X:X),IF(OR(F1277=17,F1277=44),F1277&amp;"_"&amp;H1277,IF(COUNTIF('Bibliothèque transporteurs'!C:C,F1277)=0,"inconnu",_xlfn.XLOOKUP(F1277,'Bibliothèque transporteurs'!C:C,'Bibliothèque transporteurs'!B:B))))</f>
        <v>30</v>
      </c>
      <c r="V1277" t="str">
        <f>IF(COUNTIF('Bibliothèque transporteurs'!C:C,F1277)=0,"inconnu",_xlfn.XLOOKUP(F1277,'Bibliothèque transporteurs'!C:C,'Bibliothèque transporteurs'!E:E))</f>
        <v>CHRONO_2SHOP</v>
      </c>
      <c r="W1277">
        <f t="shared" si="124"/>
        <v>11.77</v>
      </c>
      <c r="Y1277" s="118">
        <f t="shared" si="129"/>
        <v>11.77</v>
      </c>
      <c r="Z1277" s="118" t="str">
        <f t="shared" si="130"/>
        <v>OK</v>
      </c>
    </row>
    <row r="1278" spans="1:26" x14ac:dyDescent="0.2">
      <c r="A1278" s="9">
        <f t="shared" si="126"/>
        <v>7.7721017804047507</v>
      </c>
      <c r="B1278" s="9">
        <f t="shared" si="127"/>
        <v>6.6999999999999993</v>
      </c>
      <c r="C1278" s="9">
        <f t="shared" si="128"/>
        <v>6.62</v>
      </c>
      <c r="D1278" s="8">
        <v>6235</v>
      </c>
      <c r="E1278" t="s">
        <v>3918</v>
      </c>
      <c r="F1278" t="s">
        <v>191</v>
      </c>
      <c r="G1278" t="s">
        <v>25</v>
      </c>
      <c r="H1278" t="s">
        <v>190</v>
      </c>
      <c r="O1278">
        <v>6.62</v>
      </c>
      <c r="S1278">
        <f>_xlfn.XLOOKUP(E1278,'Facture Chronopost'!L:L,'Facture Chronopost'!AA:AA,"")</f>
        <v>0.08</v>
      </c>
      <c r="T1278" t="str">
        <f>IF(COUNTIF('Bibliothèque transporteurs'!C:C,F1278)=0,"inconnu",_xlfn.XLOOKUP(F1278,'Bibliothèque transporteurs'!C:C,'Bibliothèque transporteurs'!A:A))</f>
        <v>6C</v>
      </c>
      <c r="U1278">
        <f>IF(OR(F1278="6C",F1278="6B"),_xlfn.XLOOKUP(E1278,'Facture Chronopost'!L:L,'Facture Chronopost'!X:X),IF(OR(F1278=17,F1278=44),F1278&amp;"_"&amp;H1278,IF(COUNTIF('Bibliothèque transporteurs'!C:C,F1278)=0,"inconnu",_xlfn.XLOOKUP(F1278,'Bibliothèque transporteurs'!C:C,'Bibliothèque transporteurs'!B:B))))</f>
        <v>33</v>
      </c>
      <c r="V1278" t="str">
        <f>IF(COUNTIF('Bibliothèque transporteurs'!C:C,F1278)=0,"inconnu",_xlfn.XLOOKUP(F1278,'Bibliothèque transporteurs'!C:C,'Bibliothèque transporteurs'!E:E))</f>
        <v>CHRONO_2SHOP</v>
      </c>
      <c r="W1278">
        <f t="shared" si="124"/>
        <v>6.7</v>
      </c>
      <c r="Y1278" s="118">
        <f t="shared" si="129"/>
        <v>6.7</v>
      </c>
      <c r="Z1278" s="118" t="str">
        <f t="shared" si="130"/>
        <v>OK</v>
      </c>
    </row>
    <row r="1279" spans="1:26" x14ac:dyDescent="0.2">
      <c r="A1279" s="9">
        <f t="shared" si="126"/>
        <v>7.5138144100589743</v>
      </c>
      <c r="B1279" s="9">
        <f t="shared" si="127"/>
        <v>6.48</v>
      </c>
      <c r="C1279" s="9">
        <f t="shared" si="128"/>
        <v>6.4</v>
      </c>
      <c r="D1279" s="8">
        <v>6235</v>
      </c>
      <c r="E1279" t="s">
        <v>3920</v>
      </c>
      <c r="F1279" t="s">
        <v>191</v>
      </c>
      <c r="G1279" t="s">
        <v>25</v>
      </c>
      <c r="H1279" t="s">
        <v>190</v>
      </c>
      <c r="O1279">
        <v>6.4</v>
      </c>
      <c r="S1279">
        <f>_xlfn.XLOOKUP(E1279,'Facture Chronopost'!L:L,'Facture Chronopost'!AA:AA,"")</f>
        <v>0.08</v>
      </c>
      <c r="T1279" t="str">
        <f>IF(COUNTIF('Bibliothèque transporteurs'!C:C,F1279)=0,"inconnu",_xlfn.XLOOKUP(F1279,'Bibliothèque transporteurs'!C:C,'Bibliothèque transporteurs'!A:A))</f>
        <v>6C</v>
      </c>
      <c r="U1279">
        <f>IF(OR(F1279="6C",F1279="6B"),_xlfn.XLOOKUP(E1279,'Facture Chronopost'!L:L,'Facture Chronopost'!X:X),IF(OR(F1279=17,F1279=44),F1279&amp;"_"&amp;H1279,IF(COUNTIF('Bibliothèque transporteurs'!C:C,F1279)=0,"inconnu",_xlfn.XLOOKUP(F1279,'Bibliothèque transporteurs'!C:C,'Bibliothèque transporteurs'!B:B))))</f>
        <v>33</v>
      </c>
      <c r="V1279" t="str">
        <f>IF(COUNTIF('Bibliothèque transporteurs'!C:C,F1279)=0,"inconnu",_xlfn.XLOOKUP(F1279,'Bibliothèque transporteurs'!C:C,'Bibliothèque transporteurs'!E:E))</f>
        <v>CHRONO_2SHOP</v>
      </c>
      <c r="W1279">
        <f t="shared" si="124"/>
        <v>6.48</v>
      </c>
      <c r="Y1279" s="118">
        <f t="shared" si="129"/>
        <v>6.48</v>
      </c>
      <c r="Z1279" s="118" t="str">
        <f t="shared" si="130"/>
        <v>OK</v>
      </c>
    </row>
    <row r="1280" spans="1:26" x14ac:dyDescent="0.2">
      <c r="A1280" s="9">
        <f t="shared" si="126"/>
        <v>11.376384630229914</v>
      </c>
      <c r="B1280" s="9">
        <f t="shared" si="127"/>
        <v>9.77</v>
      </c>
      <c r="C1280" s="9">
        <f t="shared" si="128"/>
        <v>9.69</v>
      </c>
      <c r="D1280" s="8">
        <v>6235</v>
      </c>
      <c r="E1280" t="s">
        <v>3998</v>
      </c>
      <c r="F1280" t="s">
        <v>191</v>
      </c>
      <c r="G1280" t="s">
        <v>25</v>
      </c>
      <c r="H1280" t="s">
        <v>190</v>
      </c>
      <c r="O1280">
        <v>9.69</v>
      </c>
      <c r="S1280">
        <f>_xlfn.XLOOKUP(E1280,'Facture Chronopost'!L:L,'Facture Chronopost'!AA:AA,"")</f>
        <v>0.08</v>
      </c>
      <c r="T1280" t="str">
        <f>IF(COUNTIF('Bibliothèque transporteurs'!C:C,F1280)=0,"inconnu",_xlfn.XLOOKUP(F1280,'Bibliothèque transporteurs'!C:C,'Bibliothèque transporteurs'!A:A))</f>
        <v>6C</v>
      </c>
      <c r="U1280">
        <f>IF(OR(F1280="6C",F1280="6B"),_xlfn.XLOOKUP(E1280,'Facture Chronopost'!L:L,'Facture Chronopost'!X:X),IF(OR(F1280=17,F1280=44),F1280&amp;"_"&amp;H1280,IF(COUNTIF('Bibliothèque transporteurs'!C:C,F1280)=0,"inconnu",_xlfn.XLOOKUP(F1280,'Bibliothèque transporteurs'!C:C,'Bibliothèque transporteurs'!B:B))))</f>
        <v>30</v>
      </c>
      <c r="V1280" t="str">
        <f>IF(COUNTIF('Bibliothèque transporteurs'!C:C,F1280)=0,"inconnu",_xlfn.XLOOKUP(F1280,'Bibliothèque transporteurs'!C:C,'Bibliothèque transporteurs'!E:E))</f>
        <v>CHRONO_2SHOP</v>
      </c>
      <c r="W1280">
        <f t="shared" si="124"/>
        <v>9.77</v>
      </c>
      <c r="Y1280" s="118">
        <f t="shared" si="129"/>
        <v>9.77</v>
      </c>
      <c r="Z1280" s="118" t="str">
        <f t="shared" si="130"/>
        <v>OK</v>
      </c>
    </row>
    <row r="1281" spans="1:26" x14ac:dyDescent="0.2">
      <c r="A1281" s="9">
        <f t="shared" si="126"/>
        <v>11.376384630229914</v>
      </c>
      <c r="B1281" s="9">
        <f t="shared" si="127"/>
        <v>9.77</v>
      </c>
      <c r="C1281" s="9">
        <f t="shared" si="128"/>
        <v>9.69</v>
      </c>
      <c r="D1281" s="8">
        <v>6235</v>
      </c>
      <c r="E1281" t="s">
        <v>3974</v>
      </c>
      <c r="F1281" t="s">
        <v>191</v>
      </c>
      <c r="G1281" t="s">
        <v>25</v>
      </c>
      <c r="H1281" t="s">
        <v>190</v>
      </c>
      <c r="O1281">
        <v>9.69</v>
      </c>
      <c r="S1281">
        <f>_xlfn.XLOOKUP(E1281,'Facture Chronopost'!L:L,'Facture Chronopost'!AA:AA,"")</f>
        <v>0.08</v>
      </c>
      <c r="T1281" t="str">
        <f>IF(COUNTIF('Bibliothèque transporteurs'!C:C,F1281)=0,"inconnu",_xlfn.XLOOKUP(F1281,'Bibliothèque transporteurs'!C:C,'Bibliothèque transporteurs'!A:A))</f>
        <v>6C</v>
      </c>
      <c r="U1281">
        <f>IF(OR(F1281="6C",F1281="6B"),_xlfn.XLOOKUP(E1281,'Facture Chronopost'!L:L,'Facture Chronopost'!X:X),IF(OR(F1281=17,F1281=44),F1281&amp;"_"&amp;H1281,IF(COUNTIF('Bibliothèque transporteurs'!C:C,F1281)=0,"inconnu",_xlfn.XLOOKUP(F1281,'Bibliothèque transporteurs'!C:C,'Bibliothèque transporteurs'!B:B))))</f>
        <v>30</v>
      </c>
      <c r="V1281" t="str">
        <f>IF(COUNTIF('Bibliothèque transporteurs'!C:C,F1281)=0,"inconnu",_xlfn.XLOOKUP(F1281,'Bibliothèque transporteurs'!C:C,'Bibliothèque transporteurs'!E:E))</f>
        <v>CHRONO_2SHOP</v>
      </c>
      <c r="W1281">
        <f t="shared" si="124"/>
        <v>9.77</v>
      </c>
      <c r="Y1281" s="118">
        <f t="shared" si="129"/>
        <v>9.77</v>
      </c>
      <c r="Z1281" s="118" t="str">
        <f t="shared" si="130"/>
        <v>OK</v>
      </c>
    </row>
    <row r="1282" spans="1:26" x14ac:dyDescent="0.2">
      <c r="A1282" s="9">
        <f t="shared" si="126"/>
        <v>11.376384630229914</v>
      </c>
      <c r="B1282" s="9">
        <f t="shared" si="127"/>
        <v>9.77</v>
      </c>
      <c r="C1282" s="9">
        <f t="shared" si="128"/>
        <v>9.69</v>
      </c>
      <c r="D1282" s="8">
        <v>6235</v>
      </c>
      <c r="E1282" t="s">
        <v>3927</v>
      </c>
      <c r="F1282" t="s">
        <v>191</v>
      </c>
      <c r="G1282" t="s">
        <v>25</v>
      </c>
      <c r="H1282" t="s">
        <v>190</v>
      </c>
      <c r="O1282">
        <v>9.69</v>
      </c>
      <c r="S1282">
        <f>_xlfn.XLOOKUP(E1282,'Facture Chronopost'!L:L,'Facture Chronopost'!AA:AA,"")</f>
        <v>0.08</v>
      </c>
      <c r="T1282" t="str">
        <f>IF(COUNTIF('Bibliothèque transporteurs'!C:C,F1282)=0,"inconnu",_xlfn.XLOOKUP(F1282,'Bibliothèque transporteurs'!C:C,'Bibliothèque transporteurs'!A:A))</f>
        <v>6C</v>
      </c>
      <c r="U1282">
        <f>IF(OR(F1282="6C",F1282="6B"),_xlfn.XLOOKUP(E1282,'Facture Chronopost'!L:L,'Facture Chronopost'!X:X),IF(OR(F1282=17,F1282=44),F1282&amp;"_"&amp;H1282,IF(COUNTIF('Bibliothèque transporteurs'!C:C,F1282)=0,"inconnu",_xlfn.XLOOKUP(F1282,'Bibliothèque transporteurs'!C:C,'Bibliothèque transporteurs'!B:B))))</f>
        <v>42</v>
      </c>
      <c r="V1282" t="str">
        <f>IF(COUNTIF('Bibliothèque transporteurs'!C:C,F1282)=0,"inconnu",_xlfn.XLOOKUP(F1282,'Bibliothèque transporteurs'!C:C,'Bibliothèque transporteurs'!E:E))</f>
        <v>CHRONO_2SHOP</v>
      </c>
      <c r="W1282">
        <f t="shared" si="124"/>
        <v>9.77</v>
      </c>
      <c r="Y1282" s="118">
        <f t="shared" si="129"/>
        <v>9.77</v>
      </c>
      <c r="Z1282" s="118" t="str">
        <f t="shared" si="130"/>
        <v>OK</v>
      </c>
    </row>
    <row r="1283" spans="1:26" x14ac:dyDescent="0.2">
      <c r="A1283" s="9">
        <f t="shared" si="126"/>
        <v>6.5158859337230153</v>
      </c>
      <c r="B1283" s="9">
        <f t="shared" si="127"/>
        <v>5.629999999999999</v>
      </c>
      <c r="C1283" s="9">
        <f t="shared" si="128"/>
        <v>5.55</v>
      </c>
      <c r="D1283" s="8">
        <v>6235</v>
      </c>
      <c r="E1283" t="s">
        <v>3989</v>
      </c>
      <c r="F1283" t="s">
        <v>191</v>
      </c>
      <c r="G1283" t="s">
        <v>25</v>
      </c>
      <c r="H1283" t="s">
        <v>190</v>
      </c>
      <c r="O1283">
        <v>5.55</v>
      </c>
      <c r="S1283">
        <f>_xlfn.XLOOKUP(E1283,'Facture Chronopost'!L:L,'Facture Chronopost'!AA:AA,"")</f>
        <v>0.08</v>
      </c>
      <c r="T1283" t="str">
        <f>IF(COUNTIF('Bibliothèque transporteurs'!C:C,F1283)=0,"inconnu",_xlfn.XLOOKUP(F1283,'Bibliothèque transporteurs'!C:C,'Bibliothèque transporteurs'!A:A))</f>
        <v>6C</v>
      </c>
      <c r="U1283">
        <f>IF(OR(F1283="6C",F1283="6B"),_xlfn.XLOOKUP(E1283,'Facture Chronopost'!L:L,'Facture Chronopost'!X:X),IF(OR(F1283=17,F1283=44),F1283&amp;"_"&amp;H1283,IF(COUNTIF('Bibliothèque transporteurs'!C:C,F1283)=0,"inconnu",_xlfn.XLOOKUP(F1283,'Bibliothèque transporteurs'!C:C,'Bibliothèque transporteurs'!B:B))))</f>
        <v>30</v>
      </c>
      <c r="V1283" t="str">
        <f>IF(COUNTIF('Bibliothèque transporteurs'!C:C,F1283)=0,"inconnu",_xlfn.XLOOKUP(F1283,'Bibliothèque transporteurs'!C:C,'Bibliothèque transporteurs'!E:E))</f>
        <v>CHRONO_2SHOP</v>
      </c>
      <c r="W1283">
        <f t="shared" si="124"/>
        <v>5.63</v>
      </c>
      <c r="Y1283" s="118">
        <f t="shared" si="129"/>
        <v>5.63</v>
      </c>
      <c r="Z1283" s="118" t="str">
        <f t="shared" si="130"/>
        <v>OK</v>
      </c>
    </row>
    <row r="1284" spans="1:26" x14ac:dyDescent="0.2">
      <c r="A1284" s="9">
        <f t="shared" si="126"/>
        <v>11.376384630229914</v>
      </c>
      <c r="B1284" s="9">
        <f t="shared" si="127"/>
        <v>9.77</v>
      </c>
      <c r="C1284" s="9">
        <f t="shared" si="128"/>
        <v>9.69</v>
      </c>
      <c r="D1284" s="8">
        <v>6235</v>
      </c>
      <c r="E1284" t="s">
        <v>3986</v>
      </c>
      <c r="F1284" t="s">
        <v>191</v>
      </c>
      <c r="G1284" t="s">
        <v>25</v>
      </c>
      <c r="H1284" t="s">
        <v>190</v>
      </c>
      <c r="O1284">
        <v>9.69</v>
      </c>
      <c r="S1284">
        <f>_xlfn.XLOOKUP(E1284,'Facture Chronopost'!L:L,'Facture Chronopost'!AA:AA,"")</f>
        <v>0.08</v>
      </c>
      <c r="T1284" t="str">
        <f>IF(COUNTIF('Bibliothèque transporteurs'!C:C,F1284)=0,"inconnu",_xlfn.XLOOKUP(F1284,'Bibliothèque transporteurs'!C:C,'Bibliothèque transporteurs'!A:A))</f>
        <v>6C</v>
      </c>
      <c r="U1284">
        <f>IF(OR(F1284="6C",F1284="6B"),_xlfn.XLOOKUP(E1284,'Facture Chronopost'!L:L,'Facture Chronopost'!X:X),IF(OR(F1284=17,F1284=44),F1284&amp;"_"&amp;H1284,IF(COUNTIF('Bibliothèque transporteurs'!C:C,F1284)=0,"inconnu",_xlfn.XLOOKUP(F1284,'Bibliothèque transporteurs'!C:C,'Bibliothèque transporteurs'!B:B))))</f>
        <v>30</v>
      </c>
      <c r="V1284" t="str">
        <f>IF(COUNTIF('Bibliothèque transporteurs'!C:C,F1284)=0,"inconnu",_xlfn.XLOOKUP(F1284,'Bibliothèque transporteurs'!C:C,'Bibliothèque transporteurs'!E:E))</f>
        <v>CHRONO_2SHOP</v>
      </c>
      <c r="W1284">
        <f t="shared" si="124"/>
        <v>9.77</v>
      </c>
      <c r="Y1284" s="118">
        <f t="shared" si="129"/>
        <v>9.77</v>
      </c>
      <c r="Z1284" s="118" t="str">
        <f t="shared" si="130"/>
        <v>OK</v>
      </c>
    </row>
    <row r="1285" spans="1:26" x14ac:dyDescent="0.2">
      <c r="A1285" s="9">
        <f t="shared" si="126"/>
        <v>5.8114658327799873</v>
      </c>
      <c r="B1285" s="9">
        <f t="shared" si="127"/>
        <v>5.03</v>
      </c>
      <c r="C1285" s="9">
        <f t="shared" si="128"/>
        <v>4.95</v>
      </c>
      <c r="D1285" s="8">
        <v>6235</v>
      </c>
      <c r="E1285" t="s">
        <v>3942</v>
      </c>
      <c r="F1285" t="s">
        <v>191</v>
      </c>
      <c r="G1285" t="s">
        <v>25</v>
      </c>
      <c r="H1285" t="s">
        <v>190</v>
      </c>
      <c r="O1285">
        <v>4.95</v>
      </c>
      <c r="S1285">
        <f>_xlfn.XLOOKUP(E1285,'Facture Chronopost'!L:L,'Facture Chronopost'!AA:AA,"")</f>
        <v>0.08</v>
      </c>
      <c r="T1285" t="str">
        <f>IF(COUNTIF('Bibliothèque transporteurs'!C:C,F1285)=0,"inconnu",_xlfn.XLOOKUP(F1285,'Bibliothèque transporteurs'!C:C,'Bibliothèque transporteurs'!A:A))</f>
        <v>6C</v>
      </c>
      <c r="U1285">
        <f>IF(OR(F1285="6C",F1285="6B"),_xlfn.XLOOKUP(E1285,'Facture Chronopost'!L:L,'Facture Chronopost'!X:X),IF(OR(F1285=17,F1285=44),F1285&amp;"_"&amp;H1285,IF(COUNTIF('Bibliothèque transporteurs'!C:C,F1285)=0,"inconnu",_xlfn.XLOOKUP(F1285,'Bibliothèque transporteurs'!C:C,'Bibliothèque transporteurs'!B:B))))</f>
        <v>26</v>
      </c>
      <c r="V1285" t="str">
        <f>IF(COUNTIF('Bibliothèque transporteurs'!C:C,F1285)=0,"inconnu",_xlfn.XLOOKUP(F1285,'Bibliothèque transporteurs'!C:C,'Bibliothèque transporteurs'!E:E))</f>
        <v>CHRONO_2SHOP</v>
      </c>
      <c r="W1285">
        <f t="shared" si="124"/>
        <v>5.03</v>
      </c>
      <c r="Y1285" s="118">
        <f t="shared" si="129"/>
        <v>5.03</v>
      </c>
      <c r="Z1285" s="118" t="str">
        <f t="shared" si="130"/>
        <v>OK</v>
      </c>
    </row>
    <row r="1286" spans="1:26" x14ac:dyDescent="0.2">
      <c r="A1286" s="9">
        <f t="shared" si="126"/>
        <v>9.8266604081552504</v>
      </c>
      <c r="B1286" s="9">
        <f t="shared" si="127"/>
        <v>8.4499999999999993</v>
      </c>
      <c r="C1286" s="9">
        <f t="shared" si="128"/>
        <v>8.3699999999999992</v>
      </c>
      <c r="D1286" s="8">
        <v>6235</v>
      </c>
      <c r="E1286" t="s">
        <v>3991</v>
      </c>
      <c r="F1286" t="s">
        <v>191</v>
      </c>
      <c r="G1286" t="s">
        <v>25</v>
      </c>
      <c r="H1286" t="s">
        <v>190</v>
      </c>
      <c r="O1286">
        <v>8.3699999999999992</v>
      </c>
      <c r="S1286">
        <f>_xlfn.XLOOKUP(E1286,'Facture Chronopost'!L:L,'Facture Chronopost'!AA:AA,"")</f>
        <v>0.08</v>
      </c>
      <c r="T1286" t="str">
        <f>IF(COUNTIF('Bibliothèque transporteurs'!C:C,F1286)=0,"inconnu",_xlfn.XLOOKUP(F1286,'Bibliothèque transporteurs'!C:C,'Bibliothèque transporteurs'!A:A))</f>
        <v>6C</v>
      </c>
      <c r="U1286">
        <f>IF(OR(F1286="6C",F1286="6B"),_xlfn.XLOOKUP(E1286,'Facture Chronopost'!L:L,'Facture Chronopost'!X:X),IF(OR(F1286=17,F1286=44),F1286&amp;"_"&amp;H1286,IF(COUNTIF('Bibliothèque transporteurs'!C:C,F1286)=0,"inconnu",_xlfn.XLOOKUP(F1286,'Bibliothèque transporteurs'!C:C,'Bibliothèque transporteurs'!B:B))))</f>
        <v>30</v>
      </c>
      <c r="V1286" t="str">
        <f>IF(COUNTIF('Bibliothèque transporteurs'!C:C,F1286)=0,"inconnu",_xlfn.XLOOKUP(F1286,'Bibliothèque transporteurs'!C:C,'Bibliothèque transporteurs'!E:E))</f>
        <v>CHRONO_2SHOP</v>
      </c>
      <c r="W1286">
        <f t="shared" si="124"/>
        <v>8.4499999999999993</v>
      </c>
      <c r="Y1286" s="118">
        <f t="shared" si="129"/>
        <v>8.4499999999999993</v>
      </c>
      <c r="Z1286" s="118" t="str">
        <f t="shared" si="130"/>
        <v>OK</v>
      </c>
    </row>
    <row r="1287" spans="1:26" x14ac:dyDescent="0.2">
      <c r="A1287" s="9">
        <f t="shared" si="126"/>
        <v>6.2575985633772397</v>
      </c>
      <c r="B1287" s="9">
        <f t="shared" si="127"/>
        <v>5.41</v>
      </c>
      <c r="C1287" s="9">
        <f t="shared" si="128"/>
        <v>5.33</v>
      </c>
      <c r="D1287" s="8">
        <v>6235</v>
      </c>
      <c r="E1287" t="s">
        <v>3993</v>
      </c>
      <c r="F1287" t="s">
        <v>191</v>
      </c>
      <c r="G1287" t="s">
        <v>25</v>
      </c>
      <c r="H1287" t="s">
        <v>190</v>
      </c>
      <c r="O1287">
        <v>5.33</v>
      </c>
      <c r="S1287">
        <f>_xlfn.XLOOKUP(E1287,'Facture Chronopost'!L:L,'Facture Chronopost'!AA:AA,"")</f>
        <v>0.08</v>
      </c>
      <c r="T1287" t="str">
        <f>IF(COUNTIF('Bibliothèque transporteurs'!C:C,F1287)=0,"inconnu",_xlfn.XLOOKUP(F1287,'Bibliothèque transporteurs'!C:C,'Bibliothèque transporteurs'!A:A))</f>
        <v>6C</v>
      </c>
      <c r="U1287">
        <f>IF(OR(F1287="6C",F1287="6B"),_xlfn.XLOOKUP(E1287,'Facture Chronopost'!L:L,'Facture Chronopost'!X:X),IF(OR(F1287=17,F1287=44),F1287&amp;"_"&amp;H1287,IF(COUNTIF('Bibliothèque transporteurs'!C:C,F1287)=0,"inconnu",_xlfn.XLOOKUP(F1287,'Bibliothèque transporteurs'!C:C,'Bibliothèque transporteurs'!B:B))))</f>
        <v>30</v>
      </c>
      <c r="V1287" t="str">
        <f>IF(COUNTIF('Bibliothèque transporteurs'!C:C,F1287)=0,"inconnu",_xlfn.XLOOKUP(F1287,'Bibliothèque transporteurs'!C:C,'Bibliothèque transporteurs'!E:E))</f>
        <v>CHRONO_2SHOP</v>
      </c>
      <c r="W1287">
        <f t="shared" si="124"/>
        <v>5.41</v>
      </c>
      <c r="Y1287" s="118">
        <f t="shared" si="129"/>
        <v>5.41</v>
      </c>
      <c r="Z1287" s="118" t="str">
        <f t="shared" si="130"/>
        <v>OK</v>
      </c>
    </row>
    <row r="1288" spans="1:26" x14ac:dyDescent="0.2">
      <c r="A1288" s="9">
        <f t="shared" si="126"/>
        <v>7.5138144100589743</v>
      </c>
      <c r="B1288" s="9">
        <f t="shared" si="127"/>
        <v>6.48</v>
      </c>
      <c r="C1288" s="9">
        <f t="shared" si="128"/>
        <v>6.4</v>
      </c>
      <c r="D1288" s="8">
        <v>6235</v>
      </c>
      <c r="E1288" t="s">
        <v>3930</v>
      </c>
      <c r="F1288" t="s">
        <v>191</v>
      </c>
      <c r="G1288" t="s">
        <v>25</v>
      </c>
      <c r="H1288" t="s">
        <v>190</v>
      </c>
      <c r="O1288">
        <v>6.4</v>
      </c>
      <c r="S1288">
        <f>_xlfn.XLOOKUP(E1288,'Facture Chronopost'!L:L,'Facture Chronopost'!AA:AA,"")</f>
        <v>0.08</v>
      </c>
      <c r="T1288" t="str">
        <f>IF(COUNTIF('Bibliothèque transporteurs'!C:C,F1288)=0,"inconnu",_xlfn.XLOOKUP(F1288,'Bibliothèque transporteurs'!C:C,'Bibliothèque transporteurs'!A:A))</f>
        <v>6C</v>
      </c>
      <c r="U1288">
        <f>IF(OR(F1288="6C",F1288="6B"),_xlfn.XLOOKUP(E1288,'Facture Chronopost'!L:L,'Facture Chronopost'!X:X),IF(OR(F1288=17,F1288=44),F1288&amp;"_"&amp;H1288,IF(COUNTIF('Bibliothèque transporteurs'!C:C,F1288)=0,"inconnu",_xlfn.XLOOKUP(F1288,'Bibliothèque transporteurs'!C:C,'Bibliothèque transporteurs'!B:B))))</f>
        <v>33</v>
      </c>
      <c r="V1288" t="str">
        <f>IF(COUNTIF('Bibliothèque transporteurs'!C:C,F1288)=0,"inconnu",_xlfn.XLOOKUP(F1288,'Bibliothèque transporteurs'!C:C,'Bibliothèque transporteurs'!E:E))</f>
        <v>CHRONO_2SHOP</v>
      </c>
      <c r="W1288">
        <f t="shared" si="124"/>
        <v>6.48</v>
      </c>
      <c r="Y1288" s="118">
        <f t="shared" si="129"/>
        <v>6.48</v>
      </c>
      <c r="Z1288" s="118" t="str">
        <f t="shared" si="130"/>
        <v>OK</v>
      </c>
    </row>
    <row r="1289" spans="1:26" x14ac:dyDescent="0.2">
      <c r="A1289" s="9">
        <f t="shared" si="126"/>
        <v>6.2575985633772397</v>
      </c>
      <c r="B1289" s="9">
        <f t="shared" si="127"/>
        <v>5.41</v>
      </c>
      <c r="C1289" s="9">
        <f t="shared" si="128"/>
        <v>5.33</v>
      </c>
      <c r="D1289" s="8">
        <v>6235</v>
      </c>
      <c r="E1289" t="s">
        <v>3923</v>
      </c>
      <c r="F1289" t="s">
        <v>191</v>
      </c>
      <c r="G1289" t="s">
        <v>25</v>
      </c>
      <c r="H1289" t="s">
        <v>190</v>
      </c>
      <c r="O1289">
        <v>5.33</v>
      </c>
      <c r="S1289">
        <f>_xlfn.XLOOKUP(E1289,'Facture Chronopost'!L:L,'Facture Chronopost'!AA:AA,"")</f>
        <v>0.08</v>
      </c>
      <c r="T1289" t="str">
        <f>IF(COUNTIF('Bibliothèque transporteurs'!C:C,F1289)=0,"inconnu",_xlfn.XLOOKUP(F1289,'Bibliothèque transporteurs'!C:C,'Bibliothèque transporteurs'!A:A))</f>
        <v>6C</v>
      </c>
      <c r="U1289">
        <f>IF(OR(F1289="6C",F1289="6B"),_xlfn.XLOOKUP(E1289,'Facture Chronopost'!L:L,'Facture Chronopost'!X:X),IF(OR(F1289=17,F1289=44),F1289&amp;"_"&amp;H1289,IF(COUNTIF('Bibliothèque transporteurs'!C:C,F1289)=0,"inconnu",_xlfn.XLOOKUP(F1289,'Bibliothèque transporteurs'!C:C,'Bibliothèque transporteurs'!B:B))))</f>
        <v>42</v>
      </c>
      <c r="V1289" t="str">
        <f>IF(COUNTIF('Bibliothèque transporteurs'!C:C,F1289)=0,"inconnu",_xlfn.XLOOKUP(F1289,'Bibliothèque transporteurs'!C:C,'Bibliothèque transporteurs'!E:E))</f>
        <v>CHRONO_2SHOP</v>
      </c>
      <c r="W1289">
        <f t="shared" si="124"/>
        <v>5.41</v>
      </c>
      <c r="Y1289" s="118">
        <f t="shared" si="129"/>
        <v>5.41</v>
      </c>
      <c r="Z1289" s="118" t="str">
        <f t="shared" si="130"/>
        <v>OK</v>
      </c>
    </row>
    <row r="1290" spans="1:26" x14ac:dyDescent="0.2">
      <c r="A1290" s="9">
        <f t="shared" si="126"/>
        <v>12.151246741267247</v>
      </c>
      <c r="B1290" s="9">
        <f t="shared" si="127"/>
        <v>10.43</v>
      </c>
      <c r="C1290" s="9">
        <f t="shared" si="128"/>
        <v>10.35</v>
      </c>
      <c r="D1290" s="8">
        <v>6235</v>
      </c>
      <c r="E1290" t="s">
        <v>4001</v>
      </c>
      <c r="F1290" t="s">
        <v>191</v>
      </c>
      <c r="G1290" t="s">
        <v>25</v>
      </c>
      <c r="H1290" t="s">
        <v>190</v>
      </c>
      <c r="O1290">
        <v>10.35</v>
      </c>
      <c r="S1290">
        <f>_xlfn.XLOOKUP(E1290,'Facture Chronopost'!L:L,'Facture Chronopost'!AA:AA,"")</f>
        <v>0.08</v>
      </c>
      <c r="T1290" t="str">
        <f>IF(COUNTIF('Bibliothèque transporteurs'!C:C,F1290)=0,"inconnu",_xlfn.XLOOKUP(F1290,'Bibliothèque transporteurs'!C:C,'Bibliothèque transporteurs'!A:A))</f>
        <v>6C</v>
      </c>
      <c r="U1290">
        <f>IF(OR(F1290="6C",F1290="6B"),_xlfn.XLOOKUP(E1290,'Facture Chronopost'!L:L,'Facture Chronopost'!X:X),IF(OR(F1290=17,F1290=44),F1290&amp;"_"&amp;H1290,IF(COUNTIF('Bibliothèque transporteurs'!C:C,F1290)=0,"inconnu",_xlfn.XLOOKUP(F1290,'Bibliothèque transporteurs'!C:C,'Bibliothèque transporteurs'!B:B))))</f>
        <v>30</v>
      </c>
      <c r="V1290" t="str">
        <f>IF(COUNTIF('Bibliothèque transporteurs'!C:C,F1290)=0,"inconnu",_xlfn.XLOOKUP(F1290,'Bibliothèque transporteurs'!C:C,'Bibliothèque transporteurs'!E:E))</f>
        <v>CHRONO_2SHOP</v>
      </c>
      <c r="W1290">
        <f t="shared" si="124"/>
        <v>10.43</v>
      </c>
      <c r="Y1290" s="118">
        <f t="shared" si="129"/>
        <v>10.43</v>
      </c>
      <c r="Z1290" s="118" t="str">
        <f t="shared" si="130"/>
        <v>OK</v>
      </c>
    </row>
    <row r="1291" spans="1:26" x14ac:dyDescent="0.2">
      <c r="A1291" s="9">
        <f t="shared" si="126"/>
        <v>9.8266604081552504</v>
      </c>
      <c r="B1291" s="9">
        <f t="shared" si="127"/>
        <v>8.4499999999999993</v>
      </c>
      <c r="C1291" s="9">
        <f t="shared" si="128"/>
        <v>8.3699999999999992</v>
      </c>
      <c r="D1291" s="8">
        <v>6235</v>
      </c>
      <c r="E1291" t="s">
        <v>4003</v>
      </c>
      <c r="F1291" t="s">
        <v>191</v>
      </c>
      <c r="G1291" t="s">
        <v>25</v>
      </c>
      <c r="H1291" t="s">
        <v>190</v>
      </c>
      <c r="O1291">
        <v>8.3699999999999992</v>
      </c>
      <c r="S1291">
        <f>_xlfn.XLOOKUP(E1291,'Facture Chronopost'!L:L,'Facture Chronopost'!AA:AA,"")</f>
        <v>0.08</v>
      </c>
      <c r="T1291" t="str">
        <f>IF(COUNTIF('Bibliothèque transporteurs'!C:C,F1291)=0,"inconnu",_xlfn.XLOOKUP(F1291,'Bibliothèque transporteurs'!C:C,'Bibliothèque transporteurs'!A:A))</f>
        <v>6C</v>
      </c>
      <c r="U1291">
        <f>IF(OR(F1291="6C",F1291="6B"),_xlfn.XLOOKUP(E1291,'Facture Chronopost'!L:L,'Facture Chronopost'!X:X),IF(OR(F1291=17,F1291=44),F1291&amp;"_"&amp;H1291,IF(COUNTIF('Bibliothèque transporteurs'!C:C,F1291)=0,"inconnu",_xlfn.XLOOKUP(F1291,'Bibliothèque transporteurs'!C:C,'Bibliothèque transporteurs'!B:B))))</f>
        <v>30</v>
      </c>
      <c r="V1291" t="str">
        <f>IF(COUNTIF('Bibliothèque transporteurs'!C:C,F1291)=0,"inconnu",_xlfn.XLOOKUP(F1291,'Bibliothèque transporteurs'!C:C,'Bibliothèque transporteurs'!E:E))</f>
        <v>CHRONO_2SHOP</v>
      </c>
      <c r="W1291">
        <f t="shared" si="124"/>
        <v>8.4499999999999993</v>
      </c>
      <c r="Y1291" s="118">
        <f t="shared" si="129"/>
        <v>8.4499999999999993</v>
      </c>
      <c r="Z1291" s="118" t="str">
        <f t="shared" si="130"/>
        <v>OK</v>
      </c>
    </row>
    <row r="1292" spans="1:26" x14ac:dyDescent="0.2">
      <c r="A1292" s="9">
        <f t="shared" si="126"/>
        <v>11.376384630229914</v>
      </c>
      <c r="B1292" s="9">
        <f t="shared" si="127"/>
        <v>9.77</v>
      </c>
      <c r="C1292" s="9">
        <f t="shared" si="128"/>
        <v>9.69</v>
      </c>
      <c r="D1292" s="8">
        <v>6235</v>
      </c>
      <c r="E1292" t="s">
        <v>3971</v>
      </c>
      <c r="F1292" t="s">
        <v>191</v>
      </c>
      <c r="G1292" t="s">
        <v>25</v>
      </c>
      <c r="H1292" t="s">
        <v>190</v>
      </c>
      <c r="O1292">
        <v>9.69</v>
      </c>
      <c r="S1292">
        <f>_xlfn.XLOOKUP(E1292,'Facture Chronopost'!L:L,'Facture Chronopost'!AA:AA,"")</f>
        <v>0.08</v>
      </c>
      <c r="T1292" t="str">
        <f>IF(COUNTIF('Bibliothèque transporteurs'!C:C,F1292)=0,"inconnu",_xlfn.XLOOKUP(F1292,'Bibliothèque transporteurs'!C:C,'Bibliothèque transporteurs'!A:A))</f>
        <v>6C</v>
      </c>
      <c r="U1292">
        <f>IF(OR(F1292="6C",F1292="6B"),_xlfn.XLOOKUP(E1292,'Facture Chronopost'!L:L,'Facture Chronopost'!X:X),IF(OR(F1292=17,F1292=44),F1292&amp;"_"&amp;H1292,IF(COUNTIF('Bibliothèque transporteurs'!C:C,F1292)=0,"inconnu",_xlfn.XLOOKUP(F1292,'Bibliothèque transporteurs'!C:C,'Bibliothèque transporteurs'!B:B))))</f>
        <v>30</v>
      </c>
      <c r="V1292" t="str">
        <f>IF(COUNTIF('Bibliothèque transporteurs'!C:C,F1292)=0,"inconnu",_xlfn.XLOOKUP(F1292,'Bibliothèque transporteurs'!C:C,'Bibliothèque transporteurs'!E:E))</f>
        <v>CHRONO_2SHOP</v>
      </c>
      <c r="W1292">
        <f t="shared" si="124"/>
        <v>9.77</v>
      </c>
      <c r="Y1292" s="118">
        <f t="shared" si="129"/>
        <v>9.77</v>
      </c>
      <c r="Z1292" s="118" t="str">
        <f t="shared" si="130"/>
        <v>OK</v>
      </c>
    </row>
    <row r="1293" spans="1:26" x14ac:dyDescent="0.2">
      <c r="A1293" s="9">
        <f t="shared" si="126"/>
        <v>9.8266604081552504</v>
      </c>
      <c r="B1293" s="9">
        <f t="shared" si="127"/>
        <v>8.4499999999999993</v>
      </c>
      <c r="C1293" s="9">
        <f t="shared" si="128"/>
        <v>8.3699999999999992</v>
      </c>
      <c r="D1293" s="8">
        <v>6235</v>
      </c>
      <c r="E1293" t="s">
        <v>3951</v>
      </c>
      <c r="F1293" t="s">
        <v>191</v>
      </c>
      <c r="G1293" t="s">
        <v>25</v>
      </c>
      <c r="H1293" t="s">
        <v>190</v>
      </c>
      <c r="O1293">
        <v>8.3699999999999992</v>
      </c>
      <c r="S1293">
        <f>_xlfn.XLOOKUP(E1293,'Facture Chronopost'!L:L,'Facture Chronopost'!AA:AA,"")</f>
        <v>0.08</v>
      </c>
      <c r="T1293" t="str">
        <f>IF(COUNTIF('Bibliothèque transporteurs'!C:C,F1293)=0,"inconnu",_xlfn.XLOOKUP(F1293,'Bibliothèque transporteurs'!C:C,'Bibliothèque transporteurs'!A:A))</f>
        <v>6C</v>
      </c>
      <c r="U1293">
        <f>IF(OR(F1293="6C",F1293="6B"),_xlfn.XLOOKUP(E1293,'Facture Chronopost'!L:L,'Facture Chronopost'!X:X),IF(OR(F1293=17,F1293=44),F1293&amp;"_"&amp;H1293,IF(COUNTIF('Bibliothèque transporteurs'!C:C,F1293)=0,"inconnu",_xlfn.XLOOKUP(F1293,'Bibliothèque transporteurs'!C:C,'Bibliothèque transporteurs'!B:B))))</f>
        <v>30</v>
      </c>
      <c r="V1293" t="str">
        <f>IF(COUNTIF('Bibliothèque transporteurs'!C:C,F1293)=0,"inconnu",_xlfn.XLOOKUP(F1293,'Bibliothèque transporteurs'!C:C,'Bibliothèque transporteurs'!E:E))</f>
        <v>CHRONO_2SHOP</v>
      </c>
      <c r="W1293">
        <f t="shared" si="124"/>
        <v>8.4499999999999993</v>
      </c>
      <c r="Y1293" s="118">
        <f t="shared" si="129"/>
        <v>8.4499999999999993</v>
      </c>
      <c r="Z1293" s="118" t="str">
        <f t="shared" si="130"/>
        <v>OK</v>
      </c>
    </row>
    <row r="1294" spans="1:26" x14ac:dyDescent="0.2">
      <c r="A1294" s="9">
        <f t="shared" si="126"/>
        <v>6.5158859337230153</v>
      </c>
      <c r="B1294" s="9">
        <f t="shared" si="127"/>
        <v>5.629999999999999</v>
      </c>
      <c r="C1294" s="9">
        <f t="shared" si="128"/>
        <v>5.55</v>
      </c>
      <c r="D1294" s="8">
        <v>6235</v>
      </c>
      <c r="E1294" t="s">
        <v>3977</v>
      </c>
      <c r="F1294" t="s">
        <v>191</v>
      </c>
      <c r="G1294" t="s">
        <v>25</v>
      </c>
      <c r="H1294" t="s">
        <v>190</v>
      </c>
      <c r="O1294">
        <v>5.55</v>
      </c>
      <c r="S1294">
        <f>_xlfn.XLOOKUP(E1294,'Facture Chronopost'!L:L,'Facture Chronopost'!AA:AA,"")</f>
        <v>0.08</v>
      </c>
      <c r="T1294" t="str">
        <f>IF(COUNTIF('Bibliothèque transporteurs'!C:C,F1294)=0,"inconnu",_xlfn.XLOOKUP(F1294,'Bibliothèque transporteurs'!C:C,'Bibliothèque transporteurs'!A:A))</f>
        <v>6C</v>
      </c>
      <c r="U1294">
        <f>IF(OR(F1294="6C",F1294="6B"),_xlfn.XLOOKUP(E1294,'Facture Chronopost'!L:L,'Facture Chronopost'!X:X),IF(OR(F1294=17,F1294=44),F1294&amp;"_"&amp;H1294,IF(COUNTIF('Bibliothèque transporteurs'!C:C,F1294)=0,"inconnu",_xlfn.XLOOKUP(F1294,'Bibliothèque transporteurs'!C:C,'Bibliothèque transporteurs'!B:B))))</f>
        <v>30</v>
      </c>
      <c r="V1294" t="str">
        <f>IF(COUNTIF('Bibliothèque transporteurs'!C:C,F1294)=0,"inconnu",_xlfn.XLOOKUP(F1294,'Bibliothèque transporteurs'!C:C,'Bibliothèque transporteurs'!E:E))</f>
        <v>CHRONO_2SHOP</v>
      </c>
      <c r="W1294">
        <f t="shared" si="124"/>
        <v>5.63</v>
      </c>
      <c r="Y1294" s="118">
        <f t="shared" si="129"/>
        <v>5.63</v>
      </c>
      <c r="Z1294" s="118" t="str">
        <f t="shared" si="130"/>
        <v>OK</v>
      </c>
    </row>
    <row r="1295" spans="1:26" x14ac:dyDescent="0.2">
      <c r="A1295" s="9">
        <f t="shared" si="126"/>
        <v>6.5158859337230153</v>
      </c>
      <c r="B1295" s="9">
        <f t="shared" si="127"/>
        <v>5.629999999999999</v>
      </c>
      <c r="C1295" s="9">
        <f t="shared" si="128"/>
        <v>5.55</v>
      </c>
      <c r="D1295" s="8">
        <v>6235</v>
      </c>
      <c r="E1295" t="s">
        <v>3979</v>
      </c>
      <c r="F1295" t="s">
        <v>191</v>
      </c>
      <c r="G1295" t="s">
        <v>25</v>
      </c>
      <c r="H1295" t="s">
        <v>190</v>
      </c>
      <c r="O1295">
        <v>5.55</v>
      </c>
      <c r="S1295">
        <f>_xlfn.XLOOKUP(E1295,'Facture Chronopost'!L:L,'Facture Chronopost'!AA:AA,"")</f>
        <v>0.08</v>
      </c>
      <c r="T1295" t="str">
        <f>IF(COUNTIF('Bibliothèque transporteurs'!C:C,F1295)=0,"inconnu",_xlfn.XLOOKUP(F1295,'Bibliothèque transporteurs'!C:C,'Bibliothèque transporteurs'!A:A))</f>
        <v>6C</v>
      </c>
      <c r="U1295">
        <f>IF(OR(F1295="6C",F1295="6B"),_xlfn.XLOOKUP(E1295,'Facture Chronopost'!L:L,'Facture Chronopost'!X:X),IF(OR(F1295=17,F1295=44),F1295&amp;"_"&amp;H1295,IF(COUNTIF('Bibliothèque transporteurs'!C:C,F1295)=0,"inconnu",_xlfn.XLOOKUP(F1295,'Bibliothèque transporteurs'!C:C,'Bibliothèque transporteurs'!B:B))))</f>
        <v>30</v>
      </c>
      <c r="V1295" t="str">
        <f>IF(COUNTIF('Bibliothèque transporteurs'!C:C,F1295)=0,"inconnu",_xlfn.XLOOKUP(F1295,'Bibliothèque transporteurs'!C:C,'Bibliothèque transporteurs'!E:E))</f>
        <v>CHRONO_2SHOP</v>
      </c>
      <c r="W1295">
        <f t="shared" ref="W1295:W1358" si="131">IF(T1295="FR_2SHOP",O1295,IF(O1295=0,0,ROUNDUP(O1295/C1295*B1295,2)))</f>
        <v>5.63</v>
      </c>
      <c r="Y1295" s="118">
        <f t="shared" si="129"/>
        <v>5.63</v>
      </c>
      <c r="Z1295" s="118" t="str">
        <f t="shared" si="130"/>
        <v>OK</v>
      </c>
    </row>
    <row r="1296" spans="1:26" x14ac:dyDescent="0.2">
      <c r="A1296" s="9">
        <f t="shared" si="126"/>
        <v>11.376384630229914</v>
      </c>
      <c r="B1296" s="9">
        <f t="shared" si="127"/>
        <v>9.77</v>
      </c>
      <c r="C1296" s="9">
        <f t="shared" si="128"/>
        <v>9.69</v>
      </c>
      <c r="D1296" s="8">
        <v>6235</v>
      </c>
      <c r="E1296" t="s">
        <v>3925</v>
      </c>
      <c r="F1296" t="s">
        <v>191</v>
      </c>
      <c r="G1296" t="s">
        <v>25</v>
      </c>
      <c r="H1296" t="s">
        <v>190</v>
      </c>
      <c r="O1296">
        <v>9.69</v>
      </c>
      <c r="S1296">
        <f>_xlfn.XLOOKUP(E1296,'Facture Chronopost'!L:L,'Facture Chronopost'!AA:AA,"")</f>
        <v>0.08</v>
      </c>
      <c r="T1296" t="str">
        <f>IF(COUNTIF('Bibliothèque transporteurs'!C:C,F1296)=0,"inconnu",_xlfn.XLOOKUP(F1296,'Bibliothèque transporteurs'!C:C,'Bibliothèque transporteurs'!A:A))</f>
        <v>6C</v>
      </c>
      <c r="U1296">
        <f>IF(OR(F1296="6C",F1296="6B"),_xlfn.XLOOKUP(E1296,'Facture Chronopost'!L:L,'Facture Chronopost'!X:X),IF(OR(F1296=17,F1296=44),F1296&amp;"_"&amp;H1296,IF(COUNTIF('Bibliothèque transporteurs'!C:C,F1296)=0,"inconnu",_xlfn.XLOOKUP(F1296,'Bibliothèque transporteurs'!C:C,'Bibliothèque transporteurs'!B:B))))</f>
        <v>30</v>
      </c>
      <c r="V1296" t="str">
        <f>IF(COUNTIF('Bibliothèque transporteurs'!C:C,F1296)=0,"inconnu",_xlfn.XLOOKUP(F1296,'Bibliothèque transporteurs'!C:C,'Bibliothèque transporteurs'!E:E))</f>
        <v>CHRONO_2SHOP</v>
      </c>
      <c r="W1296">
        <f t="shared" si="131"/>
        <v>9.77</v>
      </c>
      <c r="Y1296" s="118">
        <f t="shared" si="129"/>
        <v>9.77</v>
      </c>
      <c r="Z1296" s="118" t="str">
        <f t="shared" si="130"/>
        <v>OK</v>
      </c>
    </row>
    <row r="1297" spans="1:26" x14ac:dyDescent="0.2">
      <c r="A1297" s="9">
        <f t="shared" si="126"/>
        <v>11.376384630229914</v>
      </c>
      <c r="B1297" s="9">
        <f t="shared" si="127"/>
        <v>9.77</v>
      </c>
      <c r="C1297" s="9">
        <f t="shared" si="128"/>
        <v>9.69</v>
      </c>
      <c r="D1297" s="8">
        <v>6235</v>
      </c>
      <c r="E1297" t="s">
        <v>3933</v>
      </c>
      <c r="F1297" t="s">
        <v>191</v>
      </c>
      <c r="G1297" t="s">
        <v>25</v>
      </c>
      <c r="H1297" t="s">
        <v>190</v>
      </c>
      <c r="O1297">
        <v>9.69</v>
      </c>
      <c r="S1297">
        <f>_xlfn.XLOOKUP(E1297,'Facture Chronopost'!L:L,'Facture Chronopost'!AA:AA,"")</f>
        <v>0.08</v>
      </c>
      <c r="T1297" t="str">
        <f>IF(COUNTIF('Bibliothèque transporteurs'!C:C,F1297)=0,"inconnu",_xlfn.XLOOKUP(F1297,'Bibliothèque transporteurs'!C:C,'Bibliothèque transporteurs'!A:A))</f>
        <v>6C</v>
      </c>
      <c r="U1297">
        <f>IF(OR(F1297="6C",F1297="6B"),_xlfn.XLOOKUP(E1297,'Facture Chronopost'!L:L,'Facture Chronopost'!X:X),IF(OR(F1297=17,F1297=44),F1297&amp;"_"&amp;H1297,IF(COUNTIF('Bibliothèque transporteurs'!C:C,F1297)=0,"inconnu",_xlfn.XLOOKUP(F1297,'Bibliothèque transporteurs'!C:C,'Bibliothèque transporteurs'!B:B))))</f>
        <v>30</v>
      </c>
      <c r="V1297" t="str">
        <f>IF(COUNTIF('Bibliothèque transporteurs'!C:C,F1297)=0,"inconnu",_xlfn.XLOOKUP(F1297,'Bibliothèque transporteurs'!C:C,'Bibliothèque transporteurs'!E:E))</f>
        <v>CHRONO_2SHOP</v>
      </c>
      <c r="W1297">
        <f t="shared" si="131"/>
        <v>9.77</v>
      </c>
      <c r="Y1297" s="118">
        <f t="shared" si="129"/>
        <v>9.77</v>
      </c>
      <c r="Z1297" s="118" t="str">
        <f t="shared" si="130"/>
        <v>OK</v>
      </c>
    </row>
    <row r="1298" spans="1:26" x14ac:dyDescent="0.2">
      <c r="A1298" s="9">
        <f t="shared" si="126"/>
        <v>6.2575985633772397</v>
      </c>
      <c r="B1298" s="9">
        <f t="shared" si="127"/>
        <v>5.41</v>
      </c>
      <c r="C1298" s="9">
        <f t="shared" si="128"/>
        <v>5.33</v>
      </c>
      <c r="D1298" s="8">
        <v>6235</v>
      </c>
      <c r="E1298" t="s">
        <v>4047</v>
      </c>
      <c r="F1298" t="s">
        <v>191</v>
      </c>
      <c r="G1298" t="s">
        <v>25</v>
      </c>
      <c r="H1298" t="s">
        <v>190</v>
      </c>
      <c r="O1298">
        <v>5.33</v>
      </c>
      <c r="S1298">
        <f>_xlfn.XLOOKUP(E1298,'Facture Chronopost'!L:L,'Facture Chronopost'!AA:AA,"")</f>
        <v>0.08</v>
      </c>
      <c r="T1298" t="str">
        <f>IF(COUNTIF('Bibliothèque transporteurs'!C:C,F1298)=0,"inconnu",_xlfn.XLOOKUP(F1298,'Bibliothèque transporteurs'!C:C,'Bibliothèque transporteurs'!A:A))</f>
        <v>6C</v>
      </c>
      <c r="U1298">
        <f>IF(OR(F1298="6C",F1298="6B"),_xlfn.XLOOKUP(E1298,'Facture Chronopost'!L:L,'Facture Chronopost'!X:X),IF(OR(F1298=17,F1298=44),F1298&amp;"_"&amp;H1298,IF(COUNTIF('Bibliothèque transporteurs'!C:C,F1298)=0,"inconnu",_xlfn.XLOOKUP(F1298,'Bibliothèque transporteurs'!C:C,'Bibliothèque transporteurs'!B:B))))</f>
        <v>30</v>
      </c>
      <c r="V1298" t="str">
        <f>IF(COUNTIF('Bibliothèque transporteurs'!C:C,F1298)=0,"inconnu",_xlfn.XLOOKUP(F1298,'Bibliothèque transporteurs'!C:C,'Bibliothèque transporteurs'!E:E))</f>
        <v>CHRONO_2SHOP</v>
      </c>
      <c r="W1298">
        <f t="shared" si="131"/>
        <v>5.41</v>
      </c>
      <c r="Y1298" s="118">
        <f t="shared" si="129"/>
        <v>5.41</v>
      </c>
      <c r="Z1298" s="118" t="str">
        <f t="shared" si="130"/>
        <v>OK</v>
      </c>
    </row>
    <row r="1299" spans="1:26" x14ac:dyDescent="0.2">
      <c r="A1299" s="9">
        <f t="shared" si="126"/>
        <v>10.601522519192583</v>
      </c>
      <c r="B1299" s="9">
        <f t="shared" si="127"/>
        <v>9.11</v>
      </c>
      <c r="C1299" s="9">
        <f t="shared" si="128"/>
        <v>9.0299999999999994</v>
      </c>
      <c r="D1299" s="8">
        <v>6235</v>
      </c>
      <c r="E1299" t="s">
        <v>4044</v>
      </c>
      <c r="F1299" t="s">
        <v>191</v>
      </c>
      <c r="G1299" t="s">
        <v>25</v>
      </c>
      <c r="H1299" t="s">
        <v>190</v>
      </c>
      <c r="O1299">
        <v>9.0299999999999994</v>
      </c>
      <c r="S1299">
        <f>_xlfn.XLOOKUP(E1299,'Facture Chronopost'!L:L,'Facture Chronopost'!AA:AA,"")</f>
        <v>0.08</v>
      </c>
      <c r="T1299" t="str">
        <f>IF(COUNTIF('Bibliothèque transporteurs'!C:C,F1299)=0,"inconnu",_xlfn.XLOOKUP(F1299,'Bibliothèque transporteurs'!C:C,'Bibliothèque transporteurs'!A:A))</f>
        <v>6C</v>
      </c>
      <c r="U1299">
        <f>IF(OR(F1299="6C",F1299="6B"),_xlfn.XLOOKUP(E1299,'Facture Chronopost'!L:L,'Facture Chronopost'!X:X),IF(OR(F1299=17,F1299=44),F1299&amp;"_"&amp;H1299,IF(COUNTIF('Bibliothèque transporteurs'!C:C,F1299)=0,"inconnu",_xlfn.XLOOKUP(F1299,'Bibliothèque transporteurs'!C:C,'Bibliothèque transporteurs'!B:B))))</f>
        <v>30</v>
      </c>
      <c r="V1299" t="str">
        <f>IF(COUNTIF('Bibliothèque transporteurs'!C:C,F1299)=0,"inconnu",_xlfn.XLOOKUP(F1299,'Bibliothèque transporteurs'!C:C,'Bibliothèque transporteurs'!E:E))</f>
        <v>CHRONO_2SHOP</v>
      </c>
      <c r="W1299">
        <f t="shared" si="131"/>
        <v>9.11</v>
      </c>
      <c r="Y1299" s="118">
        <f t="shared" si="129"/>
        <v>9.11</v>
      </c>
      <c r="Z1299" s="118" t="str">
        <f t="shared" si="130"/>
        <v>OK</v>
      </c>
    </row>
    <row r="1300" spans="1:26" x14ac:dyDescent="0.2">
      <c r="A1300" s="9">
        <f t="shared" si="126"/>
        <v>7.7721017804047507</v>
      </c>
      <c r="B1300" s="9">
        <f t="shared" si="127"/>
        <v>6.6999999999999993</v>
      </c>
      <c r="C1300" s="9">
        <f t="shared" si="128"/>
        <v>6.62</v>
      </c>
      <c r="D1300" s="8">
        <v>6235</v>
      </c>
      <c r="E1300" t="s">
        <v>4009</v>
      </c>
      <c r="F1300" t="s">
        <v>191</v>
      </c>
      <c r="G1300" t="s">
        <v>25</v>
      </c>
      <c r="H1300" t="s">
        <v>190</v>
      </c>
      <c r="O1300">
        <v>6.62</v>
      </c>
      <c r="S1300">
        <f>_xlfn.XLOOKUP(E1300,'Facture Chronopost'!L:L,'Facture Chronopost'!AA:AA,"")</f>
        <v>0.08</v>
      </c>
      <c r="T1300" t="str">
        <f>IF(COUNTIF('Bibliothèque transporteurs'!C:C,F1300)=0,"inconnu",_xlfn.XLOOKUP(F1300,'Bibliothèque transporteurs'!C:C,'Bibliothèque transporteurs'!A:A))</f>
        <v>6C</v>
      </c>
      <c r="U1300">
        <f>IF(OR(F1300="6C",F1300="6B"),_xlfn.XLOOKUP(E1300,'Facture Chronopost'!L:L,'Facture Chronopost'!X:X),IF(OR(F1300=17,F1300=44),F1300&amp;"_"&amp;H1300,IF(COUNTIF('Bibliothèque transporteurs'!C:C,F1300)=0,"inconnu",_xlfn.XLOOKUP(F1300,'Bibliothèque transporteurs'!C:C,'Bibliothèque transporteurs'!B:B))))</f>
        <v>33</v>
      </c>
      <c r="V1300" t="str">
        <f>IF(COUNTIF('Bibliothèque transporteurs'!C:C,F1300)=0,"inconnu",_xlfn.XLOOKUP(F1300,'Bibliothèque transporteurs'!C:C,'Bibliothèque transporteurs'!E:E))</f>
        <v>CHRONO_2SHOP</v>
      </c>
      <c r="W1300">
        <f t="shared" si="131"/>
        <v>6.7</v>
      </c>
      <c r="Y1300" s="118">
        <f t="shared" si="129"/>
        <v>6.7</v>
      </c>
      <c r="Z1300" s="118" t="str">
        <f t="shared" si="130"/>
        <v>OK</v>
      </c>
    </row>
    <row r="1301" spans="1:26" x14ac:dyDescent="0.2">
      <c r="A1301" s="9">
        <f t="shared" si="126"/>
        <v>11.376384630229914</v>
      </c>
      <c r="B1301" s="9">
        <f t="shared" si="127"/>
        <v>9.77</v>
      </c>
      <c r="C1301" s="9">
        <f t="shared" si="128"/>
        <v>9.69</v>
      </c>
      <c r="D1301" s="8">
        <v>6235</v>
      </c>
      <c r="E1301" t="s">
        <v>4053</v>
      </c>
      <c r="F1301" t="s">
        <v>191</v>
      </c>
      <c r="G1301" t="s">
        <v>25</v>
      </c>
      <c r="H1301" t="s">
        <v>190</v>
      </c>
      <c r="O1301">
        <v>9.69</v>
      </c>
      <c r="S1301">
        <f>_xlfn.XLOOKUP(E1301,'Facture Chronopost'!L:L,'Facture Chronopost'!AA:AA,"")</f>
        <v>0.08</v>
      </c>
      <c r="T1301" t="str">
        <f>IF(COUNTIF('Bibliothèque transporteurs'!C:C,F1301)=0,"inconnu",_xlfn.XLOOKUP(F1301,'Bibliothèque transporteurs'!C:C,'Bibliothèque transporteurs'!A:A))</f>
        <v>6C</v>
      </c>
      <c r="U1301">
        <f>IF(OR(F1301="6C",F1301="6B"),_xlfn.XLOOKUP(E1301,'Facture Chronopost'!L:L,'Facture Chronopost'!X:X),IF(OR(F1301=17,F1301=44),F1301&amp;"_"&amp;H1301,IF(COUNTIF('Bibliothèque transporteurs'!C:C,F1301)=0,"inconnu",_xlfn.XLOOKUP(F1301,'Bibliothèque transporteurs'!C:C,'Bibliothèque transporteurs'!B:B))))</f>
        <v>30</v>
      </c>
      <c r="V1301" t="str">
        <f>IF(COUNTIF('Bibliothèque transporteurs'!C:C,F1301)=0,"inconnu",_xlfn.XLOOKUP(F1301,'Bibliothèque transporteurs'!C:C,'Bibliothèque transporteurs'!E:E))</f>
        <v>CHRONO_2SHOP</v>
      </c>
      <c r="W1301">
        <f t="shared" si="131"/>
        <v>9.77</v>
      </c>
      <c r="Y1301" s="118">
        <f t="shared" si="129"/>
        <v>9.77</v>
      </c>
      <c r="Z1301" s="118" t="str">
        <f t="shared" si="130"/>
        <v>OK</v>
      </c>
    </row>
    <row r="1302" spans="1:26" x14ac:dyDescent="0.2">
      <c r="A1302" s="9">
        <f t="shared" si="126"/>
        <v>11.376384630229914</v>
      </c>
      <c r="B1302" s="9">
        <f t="shared" si="127"/>
        <v>9.77</v>
      </c>
      <c r="C1302" s="9">
        <f t="shared" si="128"/>
        <v>9.69</v>
      </c>
      <c r="D1302" s="8">
        <v>6235</v>
      </c>
      <c r="E1302" t="s">
        <v>4011</v>
      </c>
      <c r="F1302" t="s">
        <v>191</v>
      </c>
      <c r="G1302" t="s">
        <v>25</v>
      </c>
      <c r="H1302" t="s">
        <v>190</v>
      </c>
      <c r="O1302">
        <v>9.69</v>
      </c>
      <c r="S1302">
        <f>_xlfn.XLOOKUP(E1302,'Facture Chronopost'!L:L,'Facture Chronopost'!AA:AA,"")</f>
        <v>0.08</v>
      </c>
      <c r="T1302" t="str">
        <f>IF(COUNTIF('Bibliothèque transporteurs'!C:C,F1302)=0,"inconnu",_xlfn.XLOOKUP(F1302,'Bibliothèque transporteurs'!C:C,'Bibliothèque transporteurs'!A:A))</f>
        <v>6C</v>
      </c>
      <c r="U1302">
        <f>IF(OR(F1302="6C",F1302="6B"),_xlfn.XLOOKUP(E1302,'Facture Chronopost'!L:L,'Facture Chronopost'!X:X),IF(OR(F1302=17,F1302=44),F1302&amp;"_"&amp;H1302,IF(COUNTIF('Bibliothèque transporteurs'!C:C,F1302)=0,"inconnu",_xlfn.XLOOKUP(F1302,'Bibliothèque transporteurs'!C:C,'Bibliothèque transporteurs'!B:B))))</f>
        <v>30</v>
      </c>
      <c r="V1302" t="str">
        <f>IF(COUNTIF('Bibliothèque transporteurs'!C:C,F1302)=0,"inconnu",_xlfn.XLOOKUP(F1302,'Bibliothèque transporteurs'!C:C,'Bibliothèque transporteurs'!E:E))</f>
        <v>CHRONO_2SHOP</v>
      </c>
      <c r="W1302">
        <f t="shared" si="131"/>
        <v>9.77</v>
      </c>
      <c r="Y1302" s="118">
        <f t="shared" si="129"/>
        <v>9.77</v>
      </c>
      <c r="Z1302" s="118" t="str">
        <f t="shared" si="130"/>
        <v>OK</v>
      </c>
    </row>
    <row r="1303" spans="1:26" x14ac:dyDescent="0.2">
      <c r="A1303" s="9">
        <f t="shared" si="126"/>
        <v>11.376384630229914</v>
      </c>
      <c r="B1303" s="9">
        <f t="shared" si="127"/>
        <v>9.77</v>
      </c>
      <c r="C1303" s="9">
        <f t="shared" si="128"/>
        <v>9.69</v>
      </c>
      <c r="D1303" s="8">
        <v>6235</v>
      </c>
      <c r="E1303" t="s">
        <v>4032</v>
      </c>
      <c r="F1303" t="s">
        <v>191</v>
      </c>
      <c r="G1303" t="s">
        <v>25</v>
      </c>
      <c r="H1303" t="s">
        <v>190</v>
      </c>
      <c r="O1303">
        <v>9.69</v>
      </c>
      <c r="S1303">
        <f>_xlfn.XLOOKUP(E1303,'Facture Chronopost'!L:L,'Facture Chronopost'!AA:AA,"")</f>
        <v>0.08</v>
      </c>
      <c r="T1303" t="str">
        <f>IF(COUNTIF('Bibliothèque transporteurs'!C:C,F1303)=0,"inconnu",_xlfn.XLOOKUP(F1303,'Bibliothèque transporteurs'!C:C,'Bibliothèque transporteurs'!A:A))</f>
        <v>6C</v>
      </c>
      <c r="U1303">
        <f>IF(OR(F1303="6C",F1303="6B"),_xlfn.XLOOKUP(E1303,'Facture Chronopost'!L:L,'Facture Chronopost'!X:X),IF(OR(F1303=17,F1303=44),F1303&amp;"_"&amp;H1303,IF(COUNTIF('Bibliothèque transporteurs'!C:C,F1303)=0,"inconnu",_xlfn.XLOOKUP(F1303,'Bibliothèque transporteurs'!C:C,'Bibliothèque transporteurs'!B:B))))</f>
        <v>30</v>
      </c>
      <c r="V1303" t="str">
        <f>IF(COUNTIF('Bibliothèque transporteurs'!C:C,F1303)=0,"inconnu",_xlfn.XLOOKUP(F1303,'Bibliothèque transporteurs'!C:C,'Bibliothèque transporteurs'!E:E))</f>
        <v>CHRONO_2SHOP</v>
      </c>
      <c r="W1303">
        <f t="shared" si="131"/>
        <v>9.77</v>
      </c>
      <c r="Y1303" s="118">
        <f t="shared" si="129"/>
        <v>9.77</v>
      </c>
      <c r="Z1303" s="118" t="str">
        <f t="shared" si="130"/>
        <v>OK</v>
      </c>
    </row>
    <row r="1304" spans="1:26" x14ac:dyDescent="0.2">
      <c r="A1304" s="9">
        <f t="shared" si="126"/>
        <v>11.118097259884138</v>
      </c>
      <c r="B1304" s="9">
        <f t="shared" si="127"/>
        <v>9.5500000000000007</v>
      </c>
      <c r="C1304" s="9">
        <f t="shared" si="128"/>
        <v>9.4700000000000006</v>
      </c>
      <c r="D1304" s="8">
        <v>6235</v>
      </c>
      <c r="E1304" t="s">
        <v>4020</v>
      </c>
      <c r="F1304" t="s">
        <v>191</v>
      </c>
      <c r="G1304" t="s">
        <v>25</v>
      </c>
      <c r="H1304" t="s">
        <v>190</v>
      </c>
      <c r="O1304">
        <v>9.4700000000000006</v>
      </c>
      <c r="S1304">
        <f>_xlfn.XLOOKUP(E1304,'Facture Chronopost'!L:L,'Facture Chronopost'!AA:AA,"")</f>
        <v>0.08</v>
      </c>
      <c r="T1304" t="str">
        <f>IF(COUNTIF('Bibliothèque transporteurs'!C:C,F1304)=0,"inconnu",_xlfn.XLOOKUP(F1304,'Bibliothèque transporteurs'!C:C,'Bibliothèque transporteurs'!A:A))</f>
        <v>6C</v>
      </c>
      <c r="U1304">
        <f>IF(OR(F1304="6C",F1304="6B"),_xlfn.XLOOKUP(E1304,'Facture Chronopost'!L:L,'Facture Chronopost'!X:X),IF(OR(F1304=17,F1304=44),F1304&amp;"_"&amp;H1304,IF(COUNTIF('Bibliothèque transporteurs'!C:C,F1304)=0,"inconnu",_xlfn.XLOOKUP(F1304,'Bibliothèque transporteurs'!C:C,'Bibliothèque transporteurs'!B:B))))</f>
        <v>25</v>
      </c>
      <c r="V1304" t="str">
        <f>IF(COUNTIF('Bibliothèque transporteurs'!C:C,F1304)=0,"inconnu",_xlfn.XLOOKUP(F1304,'Bibliothèque transporteurs'!C:C,'Bibliothèque transporteurs'!E:E))</f>
        <v>CHRONO_2SHOP</v>
      </c>
      <c r="W1304">
        <f t="shared" si="131"/>
        <v>9.5500000000000007</v>
      </c>
      <c r="Y1304" s="118">
        <f t="shared" si="129"/>
        <v>9.5500000000000007</v>
      </c>
      <c r="Z1304" s="118" t="str">
        <f t="shared" si="130"/>
        <v>OK</v>
      </c>
    </row>
    <row r="1305" spans="1:26" x14ac:dyDescent="0.2">
      <c r="A1305" s="9">
        <f t="shared" si="126"/>
        <v>7.7721017804047507</v>
      </c>
      <c r="B1305" s="9">
        <f t="shared" si="127"/>
        <v>6.6999999999999993</v>
      </c>
      <c r="C1305" s="9">
        <f t="shared" si="128"/>
        <v>6.62</v>
      </c>
      <c r="D1305" s="8">
        <v>6235</v>
      </c>
      <c r="E1305" t="s">
        <v>4026</v>
      </c>
      <c r="F1305" t="s">
        <v>191</v>
      </c>
      <c r="G1305" t="s">
        <v>25</v>
      </c>
      <c r="H1305" t="s">
        <v>190</v>
      </c>
      <c r="O1305">
        <v>6.62</v>
      </c>
      <c r="S1305">
        <f>_xlfn.XLOOKUP(E1305,'Facture Chronopost'!L:L,'Facture Chronopost'!AA:AA,"")</f>
        <v>0.08</v>
      </c>
      <c r="T1305" t="str">
        <f>IF(COUNTIF('Bibliothèque transporteurs'!C:C,F1305)=0,"inconnu",_xlfn.XLOOKUP(F1305,'Bibliothèque transporteurs'!C:C,'Bibliothèque transporteurs'!A:A))</f>
        <v>6C</v>
      </c>
      <c r="U1305">
        <f>IF(OR(F1305="6C",F1305="6B"),_xlfn.XLOOKUP(E1305,'Facture Chronopost'!L:L,'Facture Chronopost'!X:X),IF(OR(F1305=17,F1305=44),F1305&amp;"_"&amp;H1305,IF(COUNTIF('Bibliothèque transporteurs'!C:C,F1305)=0,"inconnu",_xlfn.XLOOKUP(F1305,'Bibliothèque transporteurs'!C:C,'Bibliothèque transporteurs'!B:B))))</f>
        <v>33</v>
      </c>
      <c r="V1305" t="str">
        <f>IF(COUNTIF('Bibliothèque transporteurs'!C:C,F1305)=0,"inconnu",_xlfn.XLOOKUP(F1305,'Bibliothèque transporteurs'!C:C,'Bibliothèque transporteurs'!E:E))</f>
        <v>CHRONO_2SHOP</v>
      </c>
      <c r="W1305">
        <f t="shared" si="131"/>
        <v>6.7</v>
      </c>
      <c r="Y1305" s="118">
        <f t="shared" si="129"/>
        <v>6.7</v>
      </c>
      <c r="Z1305" s="118" t="str">
        <f t="shared" si="130"/>
        <v>OK</v>
      </c>
    </row>
    <row r="1306" spans="1:26" x14ac:dyDescent="0.2">
      <c r="A1306" s="9">
        <f t="shared" si="126"/>
        <v>9.8266604081552504</v>
      </c>
      <c r="B1306" s="9">
        <f t="shared" si="127"/>
        <v>8.4499999999999993</v>
      </c>
      <c r="C1306" s="9">
        <f t="shared" si="128"/>
        <v>8.3699999999999992</v>
      </c>
      <c r="D1306" s="8">
        <v>6235</v>
      </c>
      <c r="E1306" t="s">
        <v>4035</v>
      </c>
      <c r="F1306" t="s">
        <v>191</v>
      </c>
      <c r="G1306" t="s">
        <v>25</v>
      </c>
      <c r="H1306" t="s">
        <v>190</v>
      </c>
      <c r="O1306">
        <v>8.3699999999999992</v>
      </c>
      <c r="S1306">
        <f>_xlfn.XLOOKUP(E1306,'Facture Chronopost'!L:L,'Facture Chronopost'!AA:AA,"")</f>
        <v>0.08</v>
      </c>
      <c r="T1306" t="str">
        <f>IF(COUNTIF('Bibliothèque transporteurs'!C:C,F1306)=0,"inconnu",_xlfn.XLOOKUP(F1306,'Bibliothèque transporteurs'!C:C,'Bibliothèque transporteurs'!A:A))</f>
        <v>6C</v>
      </c>
      <c r="U1306">
        <f>IF(OR(F1306="6C",F1306="6B"),_xlfn.XLOOKUP(E1306,'Facture Chronopost'!L:L,'Facture Chronopost'!X:X),IF(OR(F1306=17,F1306=44),F1306&amp;"_"&amp;H1306,IF(COUNTIF('Bibliothèque transporteurs'!C:C,F1306)=0,"inconnu",_xlfn.XLOOKUP(F1306,'Bibliothèque transporteurs'!C:C,'Bibliothèque transporteurs'!B:B))))</f>
        <v>42</v>
      </c>
      <c r="V1306" t="str">
        <f>IF(COUNTIF('Bibliothèque transporteurs'!C:C,F1306)=0,"inconnu",_xlfn.XLOOKUP(F1306,'Bibliothèque transporteurs'!C:C,'Bibliothèque transporteurs'!E:E))</f>
        <v>CHRONO_2SHOP</v>
      </c>
      <c r="W1306">
        <f t="shared" si="131"/>
        <v>8.4499999999999993</v>
      </c>
      <c r="Y1306" s="118">
        <f t="shared" si="129"/>
        <v>8.4499999999999993</v>
      </c>
      <c r="Z1306" s="118" t="str">
        <f t="shared" si="130"/>
        <v>OK</v>
      </c>
    </row>
    <row r="1307" spans="1:26" x14ac:dyDescent="0.2">
      <c r="A1307" s="9">
        <f t="shared" si="126"/>
        <v>16.236883326736812</v>
      </c>
      <c r="B1307" s="9">
        <f t="shared" si="127"/>
        <v>13.91</v>
      </c>
      <c r="C1307" s="9">
        <f t="shared" si="128"/>
        <v>13.83</v>
      </c>
      <c r="D1307" s="8">
        <v>6235</v>
      </c>
      <c r="E1307" t="s">
        <v>4013</v>
      </c>
      <c r="F1307" t="s">
        <v>191</v>
      </c>
      <c r="G1307" t="s">
        <v>25</v>
      </c>
      <c r="H1307" t="s">
        <v>190</v>
      </c>
      <c r="O1307">
        <v>13.83</v>
      </c>
      <c r="S1307">
        <f>_xlfn.XLOOKUP(E1307,'Facture Chronopost'!L:L,'Facture Chronopost'!AA:AA,"")</f>
        <v>0.08</v>
      </c>
      <c r="T1307" t="str">
        <f>IF(COUNTIF('Bibliothèque transporteurs'!C:C,F1307)=0,"inconnu",_xlfn.XLOOKUP(F1307,'Bibliothèque transporteurs'!C:C,'Bibliothèque transporteurs'!A:A))</f>
        <v>6C</v>
      </c>
      <c r="U1307">
        <f>IF(OR(F1307="6C",F1307="6B"),_xlfn.XLOOKUP(E1307,'Facture Chronopost'!L:L,'Facture Chronopost'!X:X),IF(OR(F1307=17,F1307=44),F1307&amp;"_"&amp;H1307,IF(COUNTIF('Bibliothèque transporteurs'!C:C,F1307)=0,"inconnu",_xlfn.XLOOKUP(F1307,'Bibliothèque transporteurs'!C:C,'Bibliothèque transporteurs'!B:B))))</f>
        <v>25</v>
      </c>
      <c r="V1307" t="str">
        <f>IF(COUNTIF('Bibliothèque transporteurs'!C:C,F1307)=0,"inconnu",_xlfn.XLOOKUP(F1307,'Bibliothèque transporteurs'!C:C,'Bibliothèque transporteurs'!E:E))</f>
        <v>CHRONO_2SHOP</v>
      </c>
      <c r="W1307">
        <f t="shared" si="131"/>
        <v>13.91</v>
      </c>
      <c r="Y1307" s="118">
        <f t="shared" si="129"/>
        <v>13.91</v>
      </c>
      <c r="Z1307" s="118" t="str">
        <f t="shared" si="130"/>
        <v>OK</v>
      </c>
    </row>
    <row r="1308" spans="1:26" x14ac:dyDescent="0.2">
      <c r="A1308" s="9">
        <f t="shared" si="126"/>
        <v>6.9033169892416817</v>
      </c>
      <c r="B1308" s="9">
        <f t="shared" si="127"/>
        <v>5.96</v>
      </c>
      <c r="C1308" s="9">
        <f t="shared" si="128"/>
        <v>5.88</v>
      </c>
      <c r="D1308" s="8">
        <v>6235</v>
      </c>
      <c r="E1308" t="s">
        <v>4018</v>
      </c>
      <c r="F1308" t="s">
        <v>191</v>
      </c>
      <c r="G1308" t="s">
        <v>25</v>
      </c>
      <c r="H1308" t="s">
        <v>190</v>
      </c>
      <c r="O1308">
        <v>5.88</v>
      </c>
      <c r="S1308">
        <f>_xlfn.XLOOKUP(E1308,'Facture Chronopost'!L:L,'Facture Chronopost'!AA:AA,"")</f>
        <v>0.08</v>
      </c>
      <c r="T1308" t="str">
        <f>IF(COUNTIF('Bibliothèque transporteurs'!C:C,F1308)=0,"inconnu",_xlfn.XLOOKUP(F1308,'Bibliothèque transporteurs'!C:C,'Bibliothèque transporteurs'!A:A))</f>
        <v>6C</v>
      </c>
      <c r="U1308">
        <f>IF(OR(F1308="6C",F1308="6B"),_xlfn.XLOOKUP(E1308,'Facture Chronopost'!L:L,'Facture Chronopost'!X:X),IF(OR(F1308=17,F1308=44),F1308&amp;"_"&amp;H1308,IF(COUNTIF('Bibliothèque transporteurs'!C:C,F1308)=0,"inconnu",_xlfn.XLOOKUP(F1308,'Bibliothèque transporteurs'!C:C,'Bibliothèque transporteurs'!B:B))))</f>
        <v>42</v>
      </c>
      <c r="V1308" t="str">
        <f>IF(COUNTIF('Bibliothèque transporteurs'!C:C,F1308)=0,"inconnu",_xlfn.XLOOKUP(F1308,'Bibliothèque transporteurs'!C:C,'Bibliothèque transporteurs'!E:E))</f>
        <v>CHRONO_2SHOP</v>
      </c>
      <c r="W1308">
        <f t="shared" si="131"/>
        <v>5.96</v>
      </c>
      <c r="Y1308" s="118">
        <f t="shared" si="129"/>
        <v>5.96</v>
      </c>
      <c r="Z1308" s="118" t="str">
        <f t="shared" si="130"/>
        <v>OK</v>
      </c>
    </row>
    <row r="1309" spans="1:26" x14ac:dyDescent="0.2">
      <c r="A1309" s="9">
        <f t="shared" si="126"/>
        <v>10.601522519192583</v>
      </c>
      <c r="B1309" s="9">
        <f t="shared" si="127"/>
        <v>9.11</v>
      </c>
      <c r="C1309" s="9">
        <f t="shared" si="128"/>
        <v>9.0299999999999994</v>
      </c>
      <c r="D1309" s="8">
        <v>6235</v>
      </c>
      <c r="E1309" t="s">
        <v>4064</v>
      </c>
      <c r="F1309" t="s">
        <v>191</v>
      </c>
      <c r="G1309" t="s">
        <v>25</v>
      </c>
      <c r="H1309" t="s">
        <v>190</v>
      </c>
      <c r="O1309">
        <v>9.0299999999999994</v>
      </c>
      <c r="S1309">
        <f>_xlfn.XLOOKUP(E1309,'Facture Chronopost'!L:L,'Facture Chronopost'!AA:AA,"")</f>
        <v>0.08</v>
      </c>
      <c r="T1309" t="str">
        <f>IF(COUNTIF('Bibliothèque transporteurs'!C:C,F1309)=0,"inconnu",_xlfn.XLOOKUP(F1309,'Bibliothèque transporteurs'!C:C,'Bibliothèque transporteurs'!A:A))</f>
        <v>6C</v>
      </c>
      <c r="U1309">
        <f>IF(OR(F1309="6C",F1309="6B"),_xlfn.XLOOKUP(E1309,'Facture Chronopost'!L:L,'Facture Chronopost'!X:X),IF(OR(F1309=17,F1309=44),F1309&amp;"_"&amp;H1309,IF(COUNTIF('Bibliothèque transporteurs'!C:C,F1309)=0,"inconnu",_xlfn.XLOOKUP(F1309,'Bibliothèque transporteurs'!C:C,'Bibliothèque transporteurs'!B:B))))</f>
        <v>30</v>
      </c>
      <c r="V1309" t="str">
        <f>IF(COUNTIF('Bibliothèque transporteurs'!C:C,F1309)=0,"inconnu",_xlfn.XLOOKUP(F1309,'Bibliothèque transporteurs'!C:C,'Bibliothèque transporteurs'!E:E))</f>
        <v>CHRONO_2SHOP</v>
      </c>
      <c r="W1309">
        <f t="shared" si="131"/>
        <v>9.11</v>
      </c>
      <c r="Y1309" s="118">
        <f t="shared" si="129"/>
        <v>9.11</v>
      </c>
      <c r="Z1309" s="118" t="str">
        <f t="shared" si="130"/>
        <v>OK</v>
      </c>
    </row>
    <row r="1310" spans="1:26" x14ac:dyDescent="0.2">
      <c r="A1310" s="9">
        <f t="shared" si="126"/>
        <v>6.5158859337230153</v>
      </c>
      <c r="B1310" s="9">
        <f t="shared" si="127"/>
        <v>5.629999999999999</v>
      </c>
      <c r="C1310" s="9">
        <f t="shared" si="128"/>
        <v>5.55</v>
      </c>
      <c r="D1310" s="8">
        <v>6235</v>
      </c>
      <c r="E1310" t="s">
        <v>4038</v>
      </c>
      <c r="F1310" t="s">
        <v>191</v>
      </c>
      <c r="G1310" t="s">
        <v>25</v>
      </c>
      <c r="H1310" t="s">
        <v>190</v>
      </c>
      <c r="O1310">
        <v>5.55</v>
      </c>
      <c r="S1310">
        <f>_xlfn.XLOOKUP(E1310,'Facture Chronopost'!L:L,'Facture Chronopost'!AA:AA,"")</f>
        <v>0.08</v>
      </c>
      <c r="T1310" t="str">
        <f>IF(COUNTIF('Bibliothèque transporteurs'!C:C,F1310)=0,"inconnu",_xlfn.XLOOKUP(F1310,'Bibliothèque transporteurs'!C:C,'Bibliothèque transporteurs'!A:A))</f>
        <v>6C</v>
      </c>
      <c r="U1310">
        <f>IF(OR(F1310="6C",F1310="6B"),_xlfn.XLOOKUP(E1310,'Facture Chronopost'!L:L,'Facture Chronopost'!X:X),IF(OR(F1310=17,F1310=44),F1310&amp;"_"&amp;H1310,IF(COUNTIF('Bibliothèque transporteurs'!C:C,F1310)=0,"inconnu",_xlfn.XLOOKUP(F1310,'Bibliothèque transporteurs'!C:C,'Bibliothèque transporteurs'!B:B))))</f>
        <v>30</v>
      </c>
      <c r="V1310" t="str">
        <f>IF(COUNTIF('Bibliothèque transporteurs'!C:C,F1310)=0,"inconnu",_xlfn.XLOOKUP(F1310,'Bibliothèque transporteurs'!C:C,'Bibliothèque transporteurs'!E:E))</f>
        <v>CHRONO_2SHOP</v>
      </c>
      <c r="W1310">
        <f t="shared" si="131"/>
        <v>5.63</v>
      </c>
      <c r="Y1310" s="118">
        <f t="shared" si="129"/>
        <v>5.63</v>
      </c>
      <c r="Z1310" s="118" t="str">
        <f t="shared" si="130"/>
        <v>OK</v>
      </c>
    </row>
    <row r="1311" spans="1:26" x14ac:dyDescent="0.2">
      <c r="A1311" s="9">
        <f t="shared" si="126"/>
        <v>6.2575985633772397</v>
      </c>
      <c r="B1311" s="9">
        <f t="shared" si="127"/>
        <v>5.41</v>
      </c>
      <c r="C1311" s="9">
        <f t="shared" si="128"/>
        <v>5.33</v>
      </c>
      <c r="D1311" s="8">
        <v>6235</v>
      </c>
      <c r="E1311" t="s">
        <v>4061</v>
      </c>
      <c r="F1311" t="s">
        <v>191</v>
      </c>
      <c r="G1311" t="s">
        <v>25</v>
      </c>
      <c r="H1311" t="s">
        <v>190</v>
      </c>
      <c r="O1311">
        <v>5.33</v>
      </c>
      <c r="S1311">
        <f>_xlfn.XLOOKUP(E1311,'Facture Chronopost'!L:L,'Facture Chronopost'!AA:AA,"")</f>
        <v>0.08</v>
      </c>
      <c r="T1311" t="str">
        <f>IF(COUNTIF('Bibliothèque transporteurs'!C:C,F1311)=0,"inconnu",_xlfn.XLOOKUP(F1311,'Bibliothèque transporteurs'!C:C,'Bibliothèque transporteurs'!A:A))</f>
        <v>6C</v>
      </c>
      <c r="U1311">
        <f>IF(OR(F1311="6C",F1311="6B"),_xlfn.XLOOKUP(E1311,'Facture Chronopost'!L:L,'Facture Chronopost'!X:X),IF(OR(F1311=17,F1311=44),F1311&amp;"_"&amp;H1311,IF(COUNTIF('Bibliothèque transporteurs'!C:C,F1311)=0,"inconnu",_xlfn.XLOOKUP(F1311,'Bibliothèque transporteurs'!C:C,'Bibliothèque transporteurs'!B:B))))</f>
        <v>30</v>
      </c>
      <c r="V1311" t="str">
        <f>IF(COUNTIF('Bibliothèque transporteurs'!C:C,F1311)=0,"inconnu",_xlfn.XLOOKUP(F1311,'Bibliothèque transporteurs'!C:C,'Bibliothèque transporteurs'!E:E))</f>
        <v>CHRONO_2SHOP</v>
      </c>
      <c r="W1311">
        <f t="shared" si="131"/>
        <v>5.41</v>
      </c>
      <c r="Y1311" s="118">
        <f t="shared" si="129"/>
        <v>5.41</v>
      </c>
      <c r="Z1311" s="118" t="str">
        <f t="shared" si="130"/>
        <v>OK</v>
      </c>
    </row>
    <row r="1312" spans="1:26" x14ac:dyDescent="0.2">
      <c r="A1312" s="9">
        <f t="shared" si="126"/>
        <v>7.5138144100589743</v>
      </c>
      <c r="B1312" s="9">
        <f t="shared" si="127"/>
        <v>6.48</v>
      </c>
      <c r="C1312" s="9">
        <f t="shared" si="128"/>
        <v>6.4</v>
      </c>
      <c r="D1312" s="8">
        <v>6235</v>
      </c>
      <c r="E1312" t="s">
        <v>4029</v>
      </c>
      <c r="F1312" t="s">
        <v>191</v>
      </c>
      <c r="G1312" t="s">
        <v>25</v>
      </c>
      <c r="H1312" t="s">
        <v>190</v>
      </c>
      <c r="O1312">
        <v>6.4</v>
      </c>
      <c r="S1312">
        <f>_xlfn.XLOOKUP(E1312,'Facture Chronopost'!L:L,'Facture Chronopost'!AA:AA,"")</f>
        <v>0.08</v>
      </c>
      <c r="T1312" t="str">
        <f>IF(COUNTIF('Bibliothèque transporteurs'!C:C,F1312)=0,"inconnu",_xlfn.XLOOKUP(F1312,'Bibliothèque transporteurs'!C:C,'Bibliothèque transporteurs'!A:A))</f>
        <v>6C</v>
      </c>
      <c r="U1312">
        <f>IF(OR(F1312="6C",F1312="6B"),_xlfn.XLOOKUP(E1312,'Facture Chronopost'!L:L,'Facture Chronopost'!X:X),IF(OR(F1312=17,F1312=44),F1312&amp;"_"&amp;H1312,IF(COUNTIF('Bibliothèque transporteurs'!C:C,F1312)=0,"inconnu",_xlfn.XLOOKUP(F1312,'Bibliothèque transporteurs'!C:C,'Bibliothèque transporteurs'!B:B))))</f>
        <v>33</v>
      </c>
      <c r="V1312" t="str">
        <f>IF(COUNTIF('Bibliothèque transporteurs'!C:C,F1312)=0,"inconnu",_xlfn.XLOOKUP(F1312,'Bibliothèque transporteurs'!C:C,'Bibliothèque transporteurs'!E:E))</f>
        <v>CHRONO_2SHOP</v>
      </c>
      <c r="W1312">
        <f t="shared" si="131"/>
        <v>6.48</v>
      </c>
      <c r="Y1312" s="118">
        <f t="shared" si="129"/>
        <v>6.48</v>
      </c>
      <c r="Z1312" s="118" t="str">
        <f t="shared" si="130"/>
        <v>OK</v>
      </c>
    </row>
    <row r="1313" spans="1:26" x14ac:dyDescent="0.2">
      <c r="A1313" s="9">
        <f t="shared" si="126"/>
        <v>7.5138144100589743</v>
      </c>
      <c r="B1313" s="9">
        <f t="shared" si="127"/>
        <v>6.48</v>
      </c>
      <c r="C1313" s="9">
        <f t="shared" si="128"/>
        <v>6.4</v>
      </c>
      <c r="D1313" s="8">
        <v>6235</v>
      </c>
      <c r="E1313" t="s">
        <v>4023</v>
      </c>
      <c r="F1313" t="s">
        <v>191</v>
      </c>
      <c r="G1313" t="s">
        <v>25</v>
      </c>
      <c r="H1313" t="s">
        <v>190</v>
      </c>
      <c r="O1313">
        <v>6.4</v>
      </c>
      <c r="S1313">
        <f>_xlfn.XLOOKUP(E1313,'Facture Chronopost'!L:L,'Facture Chronopost'!AA:AA,"")</f>
        <v>0.08</v>
      </c>
      <c r="T1313" t="str">
        <f>IF(COUNTIF('Bibliothèque transporteurs'!C:C,F1313)=0,"inconnu",_xlfn.XLOOKUP(F1313,'Bibliothèque transporteurs'!C:C,'Bibliothèque transporteurs'!A:A))</f>
        <v>6C</v>
      </c>
      <c r="U1313">
        <f>IF(OR(F1313="6C",F1313="6B"),_xlfn.XLOOKUP(E1313,'Facture Chronopost'!L:L,'Facture Chronopost'!X:X),IF(OR(F1313=17,F1313=44),F1313&amp;"_"&amp;H1313,IF(COUNTIF('Bibliothèque transporteurs'!C:C,F1313)=0,"inconnu",_xlfn.XLOOKUP(F1313,'Bibliothèque transporteurs'!C:C,'Bibliothèque transporteurs'!B:B))))</f>
        <v>33</v>
      </c>
      <c r="V1313" t="str">
        <f>IF(COUNTIF('Bibliothèque transporteurs'!C:C,F1313)=0,"inconnu",_xlfn.XLOOKUP(F1313,'Bibliothèque transporteurs'!C:C,'Bibliothèque transporteurs'!E:E))</f>
        <v>CHRONO_2SHOP</v>
      </c>
      <c r="W1313">
        <f t="shared" si="131"/>
        <v>6.48</v>
      </c>
      <c r="Y1313" s="118">
        <f t="shared" si="129"/>
        <v>6.48</v>
      </c>
      <c r="Z1313" s="118" t="str">
        <f t="shared" si="130"/>
        <v>OK</v>
      </c>
    </row>
    <row r="1314" spans="1:26" x14ac:dyDescent="0.2">
      <c r="A1314" s="9">
        <f t="shared" si="126"/>
        <v>12.761744162084536</v>
      </c>
      <c r="B1314" s="9">
        <f t="shared" si="127"/>
        <v>10.95</v>
      </c>
      <c r="C1314" s="9">
        <f t="shared" si="128"/>
        <v>10.87</v>
      </c>
      <c r="D1314" s="8">
        <v>6235</v>
      </c>
      <c r="E1314" t="s">
        <v>4041</v>
      </c>
      <c r="F1314" t="s">
        <v>191</v>
      </c>
      <c r="G1314" t="s">
        <v>25</v>
      </c>
      <c r="H1314" t="s">
        <v>190</v>
      </c>
      <c r="O1314">
        <v>10.87</v>
      </c>
      <c r="S1314">
        <f>_xlfn.XLOOKUP(E1314,'Facture Chronopost'!L:L,'Facture Chronopost'!AA:AA,"")</f>
        <v>0.08</v>
      </c>
      <c r="T1314" t="str">
        <f>IF(COUNTIF('Bibliothèque transporteurs'!C:C,F1314)=0,"inconnu",_xlfn.XLOOKUP(F1314,'Bibliothèque transporteurs'!C:C,'Bibliothèque transporteurs'!A:A))</f>
        <v>6C</v>
      </c>
      <c r="U1314">
        <f>IF(OR(F1314="6C",F1314="6B"),_xlfn.XLOOKUP(E1314,'Facture Chronopost'!L:L,'Facture Chronopost'!X:X),IF(OR(F1314=17,F1314=44),F1314&amp;"_"&amp;H1314,IF(COUNTIF('Bibliothèque transporteurs'!C:C,F1314)=0,"inconnu",_xlfn.XLOOKUP(F1314,'Bibliothèque transporteurs'!C:C,'Bibliothèque transporteurs'!B:B))))</f>
        <v>39</v>
      </c>
      <c r="V1314" t="str">
        <f>IF(COUNTIF('Bibliothèque transporteurs'!C:C,F1314)=0,"inconnu",_xlfn.XLOOKUP(F1314,'Bibliothèque transporteurs'!C:C,'Bibliothèque transporteurs'!E:E))</f>
        <v>CHRONO_2SHOP</v>
      </c>
      <c r="W1314">
        <f t="shared" si="131"/>
        <v>10.95</v>
      </c>
      <c r="Y1314" s="118">
        <f t="shared" si="129"/>
        <v>10.95</v>
      </c>
      <c r="Z1314" s="118" t="str">
        <f t="shared" si="130"/>
        <v>OK</v>
      </c>
    </row>
    <row r="1315" spans="1:26" x14ac:dyDescent="0.2">
      <c r="A1315" s="9">
        <f t="shared" si="126"/>
        <v>11.376384630229914</v>
      </c>
      <c r="B1315" s="9">
        <f t="shared" si="127"/>
        <v>9.77</v>
      </c>
      <c r="C1315" s="9">
        <f t="shared" si="128"/>
        <v>9.69</v>
      </c>
      <c r="D1315" s="8">
        <v>6235</v>
      </c>
      <c r="E1315" t="s">
        <v>4058</v>
      </c>
      <c r="F1315" t="s">
        <v>191</v>
      </c>
      <c r="G1315" t="s">
        <v>25</v>
      </c>
      <c r="H1315" t="s">
        <v>190</v>
      </c>
      <c r="O1315">
        <v>9.69</v>
      </c>
      <c r="S1315">
        <f>_xlfn.XLOOKUP(E1315,'Facture Chronopost'!L:L,'Facture Chronopost'!AA:AA,"")</f>
        <v>0.08</v>
      </c>
      <c r="T1315" t="str">
        <f>IF(COUNTIF('Bibliothèque transporteurs'!C:C,F1315)=0,"inconnu",_xlfn.XLOOKUP(F1315,'Bibliothèque transporteurs'!C:C,'Bibliothèque transporteurs'!A:A))</f>
        <v>6C</v>
      </c>
      <c r="U1315">
        <f>IF(OR(F1315="6C",F1315="6B"),_xlfn.XLOOKUP(E1315,'Facture Chronopost'!L:L,'Facture Chronopost'!X:X),IF(OR(F1315=17,F1315=44),F1315&amp;"_"&amp;H1315,IF(COUNTIF('Bibliothèque transporteurs'!C:C,F1315)=0,"inconnu",_xlfn.XLOOKUP(F1315,'Bibliothèque transporteurs'!C:C,'Bibliothèque transporteurs'!B:B))))</f>
        <v>30</v>
      </c>
      <c r="V1315" t="str">
        <f>IF(COUNTIF('Bibliothèque transporteurs'!C:C,F1315)=0,"inconnu",_xlfn.XLOOKUP(F1315,'Bibliothèque transporteurs'!C:C,'Bibliothèque transporteurs'!E:E))</f>
        <v>CHRONO_2SHOP</v>
      </c>
      <c r="W1315">
        <f t="shared" si="131"/>
        <v>9.77</v>
      </c>
      <c r="Y1315" s="118">
        <f t="shared" si="129"/>
        <v>9.77</v>
      </c>
      <c r="Z1315" s="118" t="str">
        <f t="shared" si="130"/>
        <v>OK</v>
      </c>
    </row>
    <row r="1316" spans="1:26" x14ac:dyDescent="0.2">
      <c r="A1316" s="9">
        <f t="shared" si="126"/>
        <v>9.2513839923851116</v>
      </c>
      <c r="B1316" s="9">
        <f t="shared" si="127"/>
        <v>7.96</v>
      </c>
      <c r="C1316" s="9">
        <f t="shared" si="128"/>
        <v>7.88</v>
      </c>
      <c r="D1316" s="8">
        <v>6235</v>
      </c>
      <c r="E1316" t="s">
        <v>4015</v>
      </c>
      <c r="F1316" t="s">
        <v>191</v>
      </c>
      <c r="G1316" t="s">
        <v>25</v>
      </c>
      <c r="H1316" t="s">
        <v>190</v>
      </c>
      <c r="O1316">
        <v>7.88</v>
      </c>
      <c r="S1316">
        <f>_xlfn.XLOOKUP(E1316,'Facture Chronopost'!L:L,'Facture Chronopost'!AA:AA,"")</f>
        <v>0.08</v>
      </c>
      <c r="T1316" t="str">
        <f>IF(COUNTIF('Bibliothèque transporteurs'!C:C,F1316)=0,"inconnu",_xlfn.XLOOKUP(F1316,'Bibliothèque transporteurs'!C:C,'Bibliothèque transporteurs'!A:A))</f>
        <v>6C</v>
      </c>
      <c r="U1316">
        <f>IF(OR(F1316="6C",F1316="6B"),_xlfn.XLOOKUP(E1316,'Facture Chronopost'!L:L,'Facture Chronopost'!X:X),IF(OR(F1316=17,F1316=44),F1316&amp;"_"&amp;H1316,IF(COUNTIF('Bibliothèque transporteurs'!C:C,F1316)=0,"inconnu",_xlfn.XLOOKUP(F1316,'Bibliothèque transporteurs'!C:C,'Bibliothèque transporteurs'!B:B))))</f>
        <v>30</v>
      </c>
      <c r="V1316" t="str">
        <f>IF(COUNTIF('Bibliothèque transporteurs'!C:C,F1316)=0,"inconnu",_xlfn.XLOOKUP(F1316,'Bibliothèque transporteurs'!C:C,'Bibliothèque transporteurs'!E:E))</f>
        <v>CHRONO_2SHOP</v>
      </c>
      <c r="W1316">
        <f t="shared" si="131"/>
        <v>7.96</v>
      </c>
      <c r="Y1316" s="118">
        <f t="shared" si="129"/>
        <v>7.96</v>
      </c>
      <c r="Z1316" s="118" t="str">
        <f t="shared" si="130"/>
        <v>OK</v>
      </c>
    </row>
    <row r="1317" spans="1:26" x14ac:dyDescent="0.2">
      <c r="A1317" s="9">
        <f t="shared" si="126"/>
        <v>14.499313744410676</v>
      </c>
      <c r="B1317" s="9">
        <f t="shared" si="127"/>
        <v>12.430000000000001</v>
      </c>
      <c r="C1317" s="9">
        <f t="shared" si="128"/>
        <v>12.35</v>
      </c>
      <c r="D1317" s="8">
        <v>6235</v>
      </c>
      <c r="E1317" t="s">
        <v>4050</v>
      </c>
      <c r="F1317" t="s">
        <v>191</v>
      </c>
      <c r="G1317" t="s">
        <v>25</v>
      </c>
      <c r="H1317" t="s">
        <v>190</v>
      </c>
      <c r="O1317">
        <v>12.35</v>
      </c>
      <c r="S1317">
        <f>_xlfn.XLOOKUP(E1317,'Facture Chronopost'!L:L,'Facture Chronopost'!AA:AA,"")</f>
        <v>0.08</v>
      </c>
      <c r="T1317" t="str">
        <f>IF(COUNTIF('Bibliothèque transporteurs'!C:C,F1317)=0,"inconnu",_xlfn.XLOOKUP(F1317,'Bibliothèque transporteurs'!C:C,'Bibliothèque transporteurs'!A:A))</f>
        <v>6C</v>
      </c>
      <c r="U1317">
        <f>IF(OR(F1317="6C",F1317="6B"),_xlfn.XLOOKUP(E1317,'Facture Chronopost'!L:L,'Facture Chronopost'!X:X),IF(OR(F1317=17,F1317=44),F1317&amp;"_"&amp;H1317,IF(COUNTIF('Bibliothèque transporteurs'!C:C,F1317)=0,"inconnu",_xlfn.XLOOKUP(F1317,'Bibliothèque transporteurs'!C:C,'Bibliothèque transporteurs'!B:B))))</f>
        <v>30</v>
      </c>
      <c r="V1317" t="str">
        <f>IF(COUNTIF('Bibliothèque transporteurs'!C:C,F1317)=0,"inconnu",_xlfn.XLOOKUP(F1317,'Bibliothèque transporteurs'!C:C,'Bibliothèque transporteurs'!E:E))</f>
        <v>CHRONO_2SHOP</v>
      </c>
      <c r="W1317">
        <f t="shared" si="131"/>
        <v>12.43</v>
      </c>
      <c r="Y1317" s="118">
        <f t="shared" si="129"/>
        <v>12.43</v>
      </c>
      <c r="Z1317" s="118" t="str">
        <f t="shared" si="130"/>
        <v>OK</v>
      </c>
    </row>
    <row r="1318" spans="1:26" x14ac:dyDescent="0.2">
      <c r="A1318" s="9">
        <f t="shared" si="126"/>
        <v>6.9033169892416817</v>
      </c>
      <c r="B1318" s="9">
        <f t="shared" si="127"/>
        <v>5.96</v>
      </c>
      <c r="C1318" s="9">
        <f t="shared" si="128"/>
        <v>5.88</v>
      </c>
      <c r="D1318" s="8">
        <v>6235</v>
      </c>
      <c r="E1318" t="s">
        <v>4056</v>
      </c>
      <c r="F1318" t="s">
        <v>191</v>
      </c>
      <c r="G1318" t="s">
        <v>25</v>
      </c>
      <c r="H1318" t="s">
        <v>190</v>
      </c>
      <c r="O1318">
        <v>5.88</v>
      </c>
      <c r="S1318">
        <f>_xlfn.XLOOKUP(E1318,'Facture Chronopost'!L:L,'Facture Chronopost'!AA:AA,"")</f>
        <v>0.08</v>
      </c>
      <c r="T1318" t="str">
        <f>IF(COUNTIF('Bibliothèque transporteurs'!C:C,F1318)=0,"inconnu",_xlfn.XLOOKUP(F1318,'Bibliothèque transporteurs'!C:C,'Bibliothèque transporteurs'!A:A))</f>
        <v>6C</v>
      </c>
      <c r="U1318">
        <f>IF(OR(F1318="6C",F1318="6B"),_xlfn.XLOOKUP(E1318,'Facture Chronopost'!L:L,'Facture Chronopost'!X:X),IF(OR(F1318=17,F1318=44),F1318&amp;"_"&amp;H1318,IF(COUNTIF('Bibliothèque transporteurs'!C:C,F1318)=0,"inconnu",_xlfn.XLOOKUP(F1318,'Bibliothèque transporteurs'!C:C,'Bibliothèque transporteurs'!B:B))))</f>
        <v>30</v>
      </c>
      <c r="V1318" t="str">
        <f>IF(COUNTIF('Bibliothèque transporteurs'!C:C,F1318)=0,"inconnu",_xlfn.XLOOKUP(F1318,'Bibliothèque transporteurs'!C:C,'Bibliothèque transporteurs'!E:E))</f>
        <v>CHRONO_2SHOP</v>
      </c>
      <c r="W1318">
        <f t="shared" si="131"/>
        <v>5.96</v>
      </c>
      <c r="Y1318" s="118">
        <f t="shared" si="129"/>
        <v>5.96</v>
      </c>
      <c r="Z1318" s="118" t="str">
        <f t="shared" si="130"/>
        <v>OK</v>
      </c>
    </row>
    <row r="1319" spans="1:26" x14ac:dyDescent="0.2">
      <c r="A1319" s="9">
        <f t="shared" si="126"/>
        <v>16.800419407491237</v>
      </c>
      <c r="B1319" s="9">
        <f t="shared" si="127"/>
        <v>14.39</v>
      </c>
      <c r="C1319" s="9">
        <f t="shared" si="128"/>
        <v>14.31</v>
      </c>
      <c r="D1319" s="8">
        <v>6235</v>
      </c>
      <c r="E1319" t="s">
        <v>4067</v>
      </c>
      <c r="F1319" t="s">
        <v>191</v>
      </c>
      <c r="G1319" t="s">
        <v>25</v>
      </c>
      <c r="H1319" t="s">
        <v>190</v>
      </c>
      <c r="O1319">
        <v>14.31</v>
      </c>
      <c r="S1319">
        <f>_xlfn.XLOOKUP(E1319,'Facture Chronopost'!L:L,'Facture Chronopost'!AA:AA,"")</f>
        <v>0.08</v>
      </c>
      <c r="T1319" t="str">
        <f>IF(COUNTIF('Bibliothèque transporteurs'!C:C,F1319)=0,"inconnu",_xlfn.XLOOKUP(F1319,'Bibliothèque transporteurs'!C:C,'Bibliothèque transporteurs'!A:A))</f>
        <v>6C</v>
      </c>
      <c r="U1319">
        <f>IF(OR(F1319="6C",F1319="6B"),_xlfn.XLOOKUP(E1319,'Facture Chronopost'!L:L,'Facture Chronopost'!X:X),IF(OR(F1319=17,F1319=44),F1319&amp;"_"&amp;H1319,IF(COUNTIF('Bibliothèque transporteurs'!C:C,F1319)=0,"inconnu",_xlfn.XLOOKUP(F1319,'Bibliothèque transporteurs'!C:C,'Bibliothèque transporteurs'!B:B))))</f>
        <v>30</v>
      </c>
      <c r="V1319" t="str">
        <f>IF(COUNTIF('Bibliothèque transporteurs'!C:C,F1319)=0,"inconnu",_xlfn.XLOOKUP(F1319,'Bibliothèque transporteurs'!C:C,'Bibliothèque transporteurs'!E:E))</f>
        <v>CHRONO_2SHOP</v>
      </c>
      <c r="W1319">
        <f t="shared" si="131"/>
        <v>14.39</v>
      </c>
      <c r="Y1319" s="118">
        <f t="shared" si="129"/>
        <v>14.39</v>
      </c>
      <c r="Z1319" s="118" t="str">
        <f t="shared" si="130"/>
        <v>OK</v>
      </c>
    </row>
    <row r="1320" spans="1:26" x14ac:dyDescent="0.2">
      <c r="A1320" s="9">
        <f t="shared" si="126"/>
        <v>6.9033169892416817</v>
      </c>
      <c r="B1320" s="9">
        <f t="shared" si="127"/>
        <v>5.96</v>
      </c>
      <c r="C1320" s="9">
        <f t="shared" si="128"/>
        <v>5.88</v>
      </c>
      <c r="D1320" s="8">
        <v>6235</v>
      </c>
      <c r="E1320" t="s">
        <v>4122</v>
      </c>
      <c r="F1320" t="s">
        <v>191</v>
      </c>
      <c r="G1320" t="s">
        <v>25</v>
      </c>
      <c r="H1320" t="s">
        <v>190</v>
      </c>
      <c r="O1320">
        <v>5.88</v>
      </c>
      <c r="S1320">
        <f>_xlfn.XLOOKUP(E1320,'Facture Chronopost'!L:L,'Facture Chronopost'!AA:AA,"")</f>
        <v>0.08</v>
      </c>
      <c r="T1320" t="str">
        <f>IF(COUNTIF('Bibliothèque transporteurs'!C:C,F1320)=0,"inconnu",_xlfn.XLOOKUP(F1320,'Bibliothèque transporteurs'!C:C,'Bibliothèque transporteurs'!A:A))</f>
        <v>6C</v>
      </c>
      <c r="U1320">
        <f>IF(OR(F1320="6C",F1320="6B"),_xlfn.XLOOKUP(E1320,'Facture Chronopost'!L:L,'Facture Chronopost'!X:X),IF(OR(F1320=17,F1320=44),F1320&amp;"_"&amp;H1320,IF(COUNTIF('Bibliothèque transporteurs'!C:C,F1320)=0,"inconnu",_xlfn.XLOOKUP(F1320,'Bibliothèque transporteurs'!C:C,'Bibliothèque transporteurs'!B:B))))</f>
        <v>30</v>
      </c>
      <c r="V1320" t="str">
        <f>IF(COUNTIF('Bibliothèque transporteurs'!C:C,F1320)=0,"inconnu",_xlfn.XLOOKUP(F1320,'Bibliothèque transporteurs'!C:C,'Bibliothèque transporteurs'!E:E))</f>
        <v>CHRONO_2SHOP</v>
      </c>
      <c r="W1320">
        <f t="shared" si="131"/>
        <v>5.96</v>
      </c>
      <c r="Y1320" s="118">
        <f t="shared" si="129"/>
        <v>5.96</v>
      </c>
      <c r="Z1320" s="118" t="str">
        <f t="shared" si="130"/>
        <v>OK</v>
      </c>
    </row>
    <row r="1321" spans="1:26" x14ac:dyDescent="0.2">
      <c r="A1321" s="9">
        <f t="shared" si="126"/>
        <v>11.376384630229914</v>
      </c>
      <c r="B1321" s="9">
        <f t="shared" si="127"/>
        <v>9.77</v>
      </c>
      <c r="C1321" s="9">
        <f t="shared" si="128"/>
        <v>9.69</v>
      </c>
      <c r="D1321" s="8">
        <v>6235</v>
      </c>
      <c r="E1321" t="s">
        <v>4082</v>
      </c>
      <c r="F1321" t="s">
        <v>191</v>
      </c>
      <c r="G1321" t="s">
        <v>25</v>
      </c>
      <c r="H1321" t="s">
        <v>190</v>
      </c>
      <c r="O1321">
        <v>9.69</v>
      </c>
      <c r="S1321">
        <f>_xlfn.XLOOKUP(E1321,'Facture Chronopost'!L:L,'Facture Chronopost'!AA:AA,"")</f>
        <v>0.08</v>
      </c>
      <c r="T1321" t="str">
        <f>IF(COUNTIF('Bibliothèque transporteurs'!C:C,F1321)=0,"inconnu",_xlfn.XLOOKUP(F1321,'Bibliothèque transporteurs'!C:C,'Bibliothèque transporteurs'!A:A))</f>
        <v>6C</v>
      </c>
      <c r="U1321">
        <f>IF(OR(F1321="6C",F1321="6B"),_xlfn.XLOOKUP(E1321,'Facture Chronopost'!L:L,'Facture Chronopost'!X:X),IF(OR(F1321=17,F1321=44),F1321&amp;"_"&amp;H1321,IF(COUNTIF('Bibliothèque transporteurs'!C:C,F1321)=0,"inconnu",_xlfn.XLOOKUP(F1321,'Bibliothèque transporteurs'!C:C,'Bibliothèque transporteurs'!B:B))))</f>
        <v>30</v>
      </c>
      <c r="V1321" t="str">
        <f>IF(COUNTIF('Bibliothèque transporteurs'!C:C,F1321)=0,"inconnu",_xlfn.XLOOKUP(F1321,'Bibliothèque transporteurs'!C:C,'Bibliothèque transporteurs'!E:E))</f>
        <v>CHRONO_2SHOP</v>
      </c>
      <c r="W1321">
        <f t="shared" si="131"/>
        <v>9.77</v>
      </c>
      <c r="Y1321" s="118">
        <f t="shared" si="129"/>
        <v>9.77</v>
      </c>
      <c r="Z1321" s="118" t="str">
        <f t="shared" si="130"/>
        <v>OK</v>
      </c>
    </row>
    <row r="1322" spans="1:26" x14ac:dyDescent="0.2">
      <c r="A1322" s="9">
        <f t="shared" si="126"/>
        <v>11.376384630229914</v>
      </c>
      <c r="B1322" s="9">
        <f t="shared" si="127"/>
        <v>9.77</v>
      </c>
      <c r="C1322" s="9">
        <f t="shared" si="128"/>
        <v>9.69</v>
      </c>
      <c r="D1322" s="8">
        <v>6235</v>
      </c>
      <c r="E1322" t="s">
        <v>4105</v>
      </c>
      <c r="F1322" t="s">
        <v>191</v>
      </c>
      <c r="G1322" t="s">
        <v>25</v>
      </c>
      <c r="H1322" t="s">
        <v>190</v>
      </c>
      <c r="O1322">
        <v>9.69</v>
      </c>
      <c r="S1322">
        <f>_xlfn.XLOOKUP(E1322,'Facture Chronopost'!L:L,'Facture Chronopost'!AA:AA,"")</f>
        <v>0.08</v>
      </c>
      <c r="T1322" t="str">
        <f>IF(COUNTIF('Bibliothèque transporteurs'!C:C,F1322)=0,"inconnu",_xlfn.XLOOKUP(F1322,'Bibliothèque transporteurs'!C:C,'Bibliothèque transporteurs'!A:A))</f>
        <v>6C</v>
      </c>
      <c r="U1322">
        <f>IF(OR(F1322="6C",F1322="6B"),_xlfn.XLOOKUP(E1322,'Facture Chronopost'!L:L,'Facture Chronopost'!X:X),IF(OR(F1322=17,F1322=44),F1322&amp;"_"&amp;H1322,IF(COUNTIF('Bibliothèque transporteurs'!C:C,F1322)=0,"inconnu",_xlfn.XLOOKUP(F1322,'Bibliothèque transporteurs'!C:C,'Bibliothèque transporteurs'!B:B))))</f>
        <v>30</v>
      </c>
      <c r="V1322" t="str">
        <f>IF(COUNTIF('Bibliothèque transporteurs'!C:C,F1322)=0,"inconnu",_xlfn.XLOOKUP(F1322,'Bibliothèque transporteurs'!C:C,'Bibliothèque transporteurs'!E:E))</f>
        <v>CHRONO_2SHOP</v>
      </c>
      <c r="W1322">
        <f t="shared" si="131"/>
        <v>9.77</v>
      </c>
      <c r="Y1322" s="118">
        <f t="shared" si="129"/>
        <v>9.77</v>
      </c>
      <c r="Z1322" s="118" t="str">
        <f t="shared" si="130"/>
        <v>OK</v>
      </c>
    </row>
    <row r="1323" spans="1:26" x14ac:dyDescent="0.2">
      <c r="A1323" s="9">
        <f t="shared" si="126"/>
        <v>13.407462587948981</v>
      </c>
      <c r="B1323" s="9">
        <f t="shared" si="127"/>
        <v>11.5</v>
      </c>
      <c r="C1323" s="9">
        <f t="shared" si="128"/>
        <v>11.42</v>
      </c>
      <c r="D1323" s="8">
        <v>6235</v>
      </c>
      <c r="E1323" t="s">
        <v>4093</v>
      </c>
      <c r="F1323" t="s">
        <v>191</v>
      </c>
      <c r="G1323" t="s">
        <v>25</v>
      </c>
      <c r="H1323" t="s">
        <v>190</v>
      </c>
      <c r="O1323">
        <v>11.42</v>
      </c>
      <c r="S1323">
        <f>_xlfn.XLOOKUP(E1323,'Facture Chronopost'!L:L,'Facture Chronopost'!AA:AA,"")</f>
        <v>0.08</v>
      </c>
      <c r="T1323" t="str">
        <f>IF(COUNTIF('Bibliothèque transporteurs'!C:C,F1323)=0,"inconnu",_xlfn.XLOOKUP(F1323,'Bibliothèque transporteurs'!C:C,'Bibliothèque transporteurs'!A:A))</f>
        <v>6C</v>
      </c>
      <c r="U1323">
        <f>IF(OR(F1323="6C",F1323="6B"),_xlfn.XLOOKUP(E1323,'Facture Chronopost'!L:L,'Facture Chronopost'!X:X),IF(OR(F1323=17,F1323=44),F1323&amp;"_"&amp;H1323,IF(COUNTIF('Bibliothèque transporteurs'!C:C,F1323)=0,"inconnu",_xlfn.XLOOKUP(F1323,'Bibliothèque transporteurs'!C:C,'Bibliothèque transporteurs'!B:B))))</f>
        <v>33</v>
      </c>
      <c r="V1323" t="str">
        <f>IF(COUNTIF('Bibliothèque transporteurs'!C:C,F1323)=0,"inconnu",_xlfn.XLOOKUP(F1323,'Bibliothèque transporteurs'!C:C,'Bibliothèque transporteurs'!E:E))</f>
        <v>CHRONO_2SHOP</v>
      </c>
      <c r="W1323">
        <f t="shared" si="131"/>
        <v>11.5</v>
      </c>
      <c r="Y1323" s="118">
        <f t="shared" si="129"/>
        <v>11.5</v>
      </c>
      <c r="Z1323" s="118" t="str">
        <f t="shared" si="130"/>
        <v>OK</v>
      </c>
    </row>
    <row r="1324" spans="1:26" x14ac:dyDescent="0.2">
      <c r="A1324" s="9">
        <f t="shared" si="126"/>
        <v>18.784536025147435</v>
      </c>
      <c r="B1324" s="9">
        <f t="shared" si="127"/>
        <v>16.079999999999998</v>
      </c>
      <c r="C1324" s="9">
        <f t="shared" si="128"/>
        <v>16</v>
      </c>
      <c r="D1324" s="8">
        <v>6235</v>
      </c>
      <c r="E1324" t="s">
        <v>4085</v>
      </c>
      <c r="F1324" t="s">
        <v>191</v>
      </c>
      <c r="G1324" t="s">
        <v>25</v>
      </c>
      <c r="H1324" t="s">
        <v>190</v>
      </c>
      <c r="O1324">
        <v>16</v>
      </c>
      <c r="S1324">
        <f>_xlfn.XLOOKUP(E1324,'Facture Chronopost'!L:L,'Facture Chronopost'!AA:AA,"")</f>
        <v>0.08</v>
      </c>
      <c r="T1324" t="str">
        <f>IF(COUNTIF('Bibliothèque transporteurs'!C:C,F1324)=0,"inconnu",_xlfn.XLOOKUP(F1324,'Bibliothèque transporteurs'!C:C,'Bibliothèque transporteurs'!A:A))</f>
        <v>6C</v>
      </c>
      <c r="U1324">
        <f>IF(OR(F1324="6C",F1324="6B"),_xlfn.XLOOKUP(E1324,'Facture Chronopost'!L:L,'Facture Chronopost'!X:X),IF(OR(F1324=17,F1324=44),F1324&amp;"_"&amp;H1324,IF(COUNTIF('Bibliothèque transporteurs'!C:C,F1324)=0,"inconnu",_xlfn.XLOOKUP(F1324,'Bibliothèque transporteurs'!C:C,'Bibliothèque transporteurs'!B:B))))</f>
        <v>39</v>
      </c>
      <c r="V1324" t="str">
        <f>IF(COUNTIF('Bibliothèque transporteurs'!C:C,F1324)=0,"inconnu",_xlfn.XLOOKUP(F1324,'Bibliothèque transporteurs'!C:C,'Bibliothèque transporteurs'!E:E))</f>
        <v>CHRONO_2SHOP</v>
      </c>
      <c r="W1324">
        <f t="shared" si="131"/>
        <v>16.079999999999998</v>
      </c>
      <c r="Y1324" s="118">
        <f t="shared" si="129"/>
        <v>16.079999999999998</v>
      </c>
      <c r="Z1324" s="118" t="str">
        <f t="shared" si="130"/>
        <v>OK</v>
      </c>
    </row>
    <row r="1325" spans="1:26" x14ac:dyDescent="0.2">
      <c r="A1325" s="9">
        <f t="shared" si="126"/>
        <v>11.376384630229914</v>
      </c>
      <c r="B1325" s="9">
        <f t="shared" si="127"/>
        <v>9.77</v>
      </c>
      <c r="C1325" s="9">
        <f t="shared" si="128"/>
        <v>9.69</v>
      </c>
      <c r="D1325" s="8">
        <v>6235</v>
      </c>
      <c r="E1325" t="s">
        <v>4091</v>
      </c>
      <c r="F1325" t="s">
        <v>191</v>
      </c>
      <c r="G1325" t="s">
        <v>25</v>
      </c>
      <c r="H1325" t="s">
        <v>190</v>
      </c>
      <c r="O1325">
        <v>9.69</v>
      </c>
      <c r="S1325">
        <f>_xlfn.XLOOKUP(E1325,'Facture Chronopost'!L:L,'Facture Chronopost'!AA:AA,"")</f>
        <v>0.08</v>
      </c>
      <c r="T1325" t="str">
        <f>IF(COUNTIF('Bibliothèque transporteurs'!C:C,F1325)=0,"inconnu",_xlfn.XLOOKUP(F1325,'Bibliothèque transporteurs'!C:C,'Bibliothèque transporteurs'!A:A))</f>
        <v>6C</v>
      </c>
      <c r="U1325">
        <f>IF(OR(F1325="6C",F1325="6B"),_xlfn.XLOOKUP(E1325,'Facture Chronopost'!L:L,'Facture Chronopost'!X:X),IF(OR(F1325=17,F1325=44),F1325&amp;"_"&amp;H1325,IF(COUNTIF('Bibliothèque transporteurs'!C:C,F1325)=0,"inconnu",_xlfn.XLOOKUP(F1325,'Bibliothèque transporteurs'!C:C,'Bibliothèque transporteurs'!B:B))))</f>
        <v>30</v>
      </c>
      <c r="V1325" t="str">
        <f>IF(COUNTIF('Bibliothèque transporteurs'!C:C,F1325)=0,"inconnu",_xlfn.XLOOKUP(F1325,'Bibliothèque transporteurs'!C:C,'Bibliothèque transporteurs'!E:E))</f>
        <v>CHRONO_2SHOP</v>
      </c>
      <c r="W1325">
        <f t="shared" si="131"/>
        <v>9.77</v>
      </c>
      <c r="Y1325" s="118">
        <f t="shared" si="129"/>
        <v>9.77</v>
      </c>
      <c r="Z1325" s="118" t="str">
        <f t="shared" si="130"/>
        <v>OK</v>
      </c>
    </row>
    <row r="1326" spans="1:26" x14ac:dyDescent="0.2">
      <c r="A1326" s="9">
        <f t="shared" si="126"/>
        <v>12.151246741267247</v>
      </c>
      <c r="B1326" s="9">
        <f t="shared" si="127"/>
        <v>10.43</v>
      </c>
      <c r="C1326" s="9">
        <f t="shared" si="128"/>
        <v>10.35</v>
      </c>
      <c r="D1326" s="8">
        <v>6235</v>
      </c>
      <c r="E1326" t="s">
        <v>4124</v>
      </c>
      <c r="F1326" t="s">
        <v>191</v>
      </c>
      <c r="G1326" t="s">
        <v>25</v>
      </c>
      <c r="H1326" t="s">
        <v>190</v>
      </c>
      <c r="O1326">
        <v>10.35</v>
      </c>
      <c r="S1326">
        <f>_xlfn.XLOOKUP(E1326,'Facture Chronopost'!L:L,'Facture Chronopost'!AA:AA,"")</f>
        <v>0.08</v>
      </c>
      <c r="T1326" t="str">
        <f>IF(COUNTIF('Bibliothèque transporteurs'!C:C,F1326)=0,"inconnu",_xlfn.XLOOKUP(F1326,'Bibliothèque transporteurs'!C:C,'Bibliothèque transporteurs'!A:A))</f>
        <v>6C</v>
      </c>
      <c r="U1326">
        <f>IF(OR(F1326="6C",F1326="6B"),_xlfn.XLOOKUP(E1326,'Facture Chronopost'!L:L,'Facture Chronopost'!X:X),IF(OR(F1326=17,F1326=44),F1326&amp;"_"&amp;H1326,IF(COUNTIF('Bibliothèque transporteurs'!C:C,F1326)=0,"inconnu",_xlfn.XLOOKUP(F1326,'Bibliothèque transporteurs'!C:C,'Bibliothèque transporteurs'!B:B))))</f>
        <v>30</v>
      </c>
      <c r="V1326" t="str">
        <f>IF(COUNTIF('Bibliothèque transporteurs'!C:C,F1326)=0,"inconnu",_xlfn.XLOOKUP(F1326,'Bibliothèque transporteurs'!C:C,'Bibliothèque transporteurs'!E:E))</f>
        <v>CHRONO_2SHOP</v>
      </c>
      <c r="W1326">
        <f t="shared" si="131"/>
        <v>10.43</v>
      </c>
      <c r="Y1326" s="118">
        <f t="shared" si="129"/>
        <v>10.43</v>
      </c>
      <c r="Z1326" s="118" t="str">
        <f t="shared" si="130"/>
        <v>OK</v>
      </c>
    </row>
    <row r="1327" spans="1:26" x14ac:dyDescent="0.2">
      <c r="A1327" s="9">
        <f t="shared" si="126"/>
        <v>6.9033169892416817</v>
      </c>
      <c r="B1327" s="9">
        <f t="shared" si="127"/>
        <v>5.96</v>
      </c>
      <c r="C1327" s="9">
        <f t="shared" si="128"/>
        <v>5.88</v>
      </c>
      <c r="D1327" s="8">
        <v>6235</v>
      </c>
      <c r="E1327" t="s">
        <v>4096</v>
      </c>
      <c r="F1327" t="s">
        <v>191</v>
      </c>
      <c r="G1327" t="s">
        <v>25</v>
      </c>
      <c r="H1327" t="s">
        <v>190</v>
      </c>
      <c r="O1327">
        <v>5.88</v>
      </c>
      <c r="S1327">
        <f>_xlfn.XLOOKUP(E1327,'Facture Chronopost'!L:L,'Facture Chronopost'!AA:AA,"")</f>
        <v>0.08</v>
      </c>
      <c r="T1327" t="str">
        <f>IF(COUNTIF('Bibliothèque transporteurs'!C:C,F1327)=0,"inconnu",_xlfn.XLOOKUP(F1327,'Bibliothèque transporteurs'!C:C,'Bibliothèque transporteurs'!A:A))</f>
        <v>6C</v>
      </c>
      <c r="U1327">
        <f>IF(OR(F1327="6C",F1327="6B"),_xlfn.XLOOKUP(E1327,'Facture Chronopost'!L:L,'Facture Chronopost'!X:X),IF(OR(F1327=17,F1327=44),F1327&amp;"_"&amp;H1327,IF(COUNTIF('Bibliothèque transporteurs'!C:C,F1327)=0,"inconnu",_xlfn.XLOOKUP(F1327,'Bibliothèque transporteurs'!C:C,'Bibliothèque transporteurs'!B:B))))</f>
        <v>30</v>
      </c>
      <c r="V1327" t="str">
        <f>IF(COUNTIF('Bibliothèque transporteurs'!C:C,F1327)=0,"inconnu",_xlfn.XLOOKUP(F1327,'Bibliothèque transporteurs'!C:C,'Bibliothèque transporteurs'!E:E))</f>
        <v>CHRONO_2SHOP</v>
      </c>
      <c r="W1327">
        <f t="shared" si="131"/>
        <v>5.96</v>
      </c>
      <c r="Y1327" s="118">
        <f t="shared" si="129"/>
        <v>5.96</v>
      </c>
      <c r="Z1327" s="118" t="str">
        <f t="shared" si="130"/>
        <v>OK</v>
      </c>
    </row>
    <row r="1328" spans="1:26" x14ac:dyDescent="0.2">
      <c r="A1328" s="9">
        <f t="shared" si="126"/>
        <v>15.462021215699481</v>
      </c>
      <c r="B1328" s="9">
        <f t="shared" si="127"/>
        <v>13.25</v>
      </c>
      <c r="C1328" s="9">
        <f t="shared" si="128"/>
        <v>13.17</v>
      </c>
      <c r="D1328" s="8">
        <v>6235</v>
      </c>
      <c r="E1328" t="s">
        <v>4088</v>
      </c>
      <c r="F1328" t="s">
        <v>191</v>
      </c>
      <c r="G1328" t="s">
        <v>25</v>
      </c>
      <c r="H1328" t="s">
        <v>190</v>
      </c>
      <c r="O1328">
        <v>13.17</v>
      </c>
      <c r="S1328">
        <f>_xlfn.XLOOKUP(E1328,'Facture Chronopost'!L:L,'Facture Chronopost'!AA:AA,"")</f>
        <v>0.08</v>
      </c>
      <c r="T1328" t="str">
        <f>IF(COUNTIF('Bibliothèque transporteurs'!C:C,F1328)=0,"inconnu",_xlfn.XLOOKUP(F1328,'Bibliothèque transporteurs'!C:C,'Bibliothèque transporteurs'!A:A))</f>
        <v>6C</v>
      </c>
      <c r="U1328">
        <f>IF(OR(F1328="6C",F1328="6B"),_xlfn.XLOOKUP(E1328,'Facture Chronopost'!L:L,'Facture Chronopost'!X:X),IF(OR(F1328=17,F1328=44),F1328&amp;"_"&amp;H1328,IF(COUNTIF('Bibliothèque transporteurs'!C:C,F1328)=0,"inconnu",_xlfn.XLOOKUP(F1328,'Bibliothèque transporteurs'!C:C,'Bibliothèque transporteurs'!B:B))))</f>
        <v>25</v>
      </c>
      <c r="V1328" t="str">
        <f>IF(COUNTIF('Bibliothèque transporteurs'!C:C,F1328)=0,"inconnu",_xlfn.XLOOKUP(F1328,'Bibliothèque transporteurs'!C:C,'Bibliothèque transporteurs'!E:E))</f>
        <v>CHRONO_2SHOP</v>
      </c>
      <c r="W1328">
        <f t="shared" si="131"/>
        <v>13.25</v>
      </c>
      <c r="Y1328" s="118">
        <f t="shared" si="129"/>
        <v>13.25</v>
      </c>
      <c r="Z1328" s="118" t="str">
        <f t="shared" si="130"/>
        <v>OK</v>
      </c>
    </row>
    <row r="1329" spans="1:26" x14ac:dyDescent="0.2">
      <c r="A1329" s="9">
        <f t="shared" si="126"/>
        <v>11.376384630229914</v>
      </c>
      <c r="B1329" s="9">
        <f t="shared" si="127"/>
        <v>9.77</v>
      </c>
      <c r="C1329" s="9">
        <f t="shared" si="128"/>
        <v>9.69</v>
      </c>
      <c r="D1329" s="8">
        <v>6235</v>
      </c>
      <c r="E1329" t="s">
        <v>4108</v>
      </c>
      <c r="F1329" t="s">
        <v>191</v>
      </c>
      <c r="G1329" t="s">
        <v>25</v>
      </c>
      <c r="H1329" t="s">
        <v>190</v>
      </c>
      <c r="O1329">
        <v>9.69</v>
      </c>
      <c r="S1329">
        <f>_xlfn.XLOOKUP(E1329,'Facture Chronopost'!L:L,'Facture Chronopost'!AA:AA,"")</f>
        <v>0.08</v>
      </c>
      <c r="T1329" t="str">
        <f>IF(COUNTIF('Bibliothèque transporteurs'!C:C,F1329)=0,"inconnu",_xlfn.XLOOKUP(F1329,'Bibliothèque transporteurs'!C:C,'Bibliothèque transporteurs'!A:A))</f>
        <v>6C</v>
      </c>
      <c r="U1329">
        <f>IF(OR(F1329="6C",F1329="6B"),_xlfn.XLOOKUP(E1329,'Facture Chronopost'!L:L,'Facture Chronopost'!X:X),IF(OR(F1329=17,F1329=44),F1329&amp;"_"&amp;H1329,IF(COUNTIF('Bibliothèque transporteurs'!C:C,F1329)=0,"inconnu",_xlfn.XLOOKUP(F1329,'Bibliothèque transporteurs'!C:C,'Bibliothèque transporteurs'!B:B))))</f>
        <v>30</v>
      </c>
      <c r="V1329" t="str">
        <f>IF(COUNTIF('Bibliothèque transporteurs'!C:C,F1329)=0,"inconnu",_xlfn.XLOOKUP(F1329,'Bibliothèque transporteurs'!C:C,'Bibliothèque transporteurs'!E:E))</f>
        <v>CHRONO_2SHOP</v>
      </c>
      <c r="W1329">
        <f t="shared" si="131"/>
        <v>9.77</v>
      </c>
      <c r="Y1329" s="118">
        <f t="shared" si="129"/>
        <v>9.77</v>
      </c>
      <c r="Z1329" s="118" t="str">
        <f t="shared" si="130"/>
        <v>OK</v>
      </c>
    </row>
    <row r="1330" spans="1:26" x14ac:dyDescent="0.2">
      <c r="A1330" s="9">
        <f t="shared" si="126"/>
        <v>6.9033169892416817</v>
      </c>
      <c r="B1330" s="9">
        <f t="shared" si="127"/>
        <v>5.96</v>
      </c>
      <c r="C1330" s="9">
        <f t="shared" si="128"/>
        <v>5.88</v>
      </c>
      <c r="D1330" s="8">
        <v>6235</v>
      </c>
      <c r="E1330" t="s">
        <v>4127</v>
      </c>
      <c r="F1330" t="s">
        <v>191</v>
      </c>
      <c r="G1330" t="s">
        <v>25</v>
      </c>
      <c r="H1330" t="s">
        <v>190</v>
      </c>
      <c r="O1330">
        <v>5.88</v>
      </c>
      <c r="S1330">
        <f>_xlfn.XLOOKUP(E1330,'Facture Chronopost'!L:L,'Facture Chronopost'!AA:AA,"")</f>
        <v>0.08</v>
      </c>
      <c r="T1330" t="str">
        <f>IF(COUNTIF('Bibliothèque transporteurs'!C:C,F1330)=0,"inconnu",_xlfn.XLOOKUP(F1330,'Bibliothèque transporteurs'!C:C,'Bibliothèque transporteurs'!A:A))</f>
        <v>6C</v>
      </c>
      <c r="U1330">
        <f>IF(OR(F1330="6C",F1330="6B"),_xlfn.XLOOKUP(E1330,'Facture Chronopost'!L:L,'Facture Chronopost'!X:X),IF(OR(F1330=17,F1330=44),F1330&amp;"_"&amp;H1330,IF(COUNTIF('Bibliothèque transporteurs'!C:C,F1330)=0,"inconnu",_xlfn.XLOOKUP(F1330,'Bibliothèque transporteurs'!C:C,'Bibliothèque transporteurs'!B:B))))</f>
        <v>30</v>
      </c>
      <c r="V1330" t="str">
        <f>IF(COUNTIF('Bibliothèque transporteurs'!C:C,F1330)=0,"inconnu",_xlfn.XLOOKUP(F1330,'Bibliothèque transporteurs'!C:C,'Bibliothèque transporteurs'!E:E))</f>
        <v>CHRONO_2SHOP</v>
      </c>
      <c r="W1330">
        <f t="shared" si="131"/>
        <v>5.96</v>
      </c>
      <c r="Y1330" s="118">
        <f t="shared" si="129"/>
        <v>5.96</v>
      </c>
      <c r="Z1330" s="118" t="str">
        <f t="shared" si="130"/>
        <v>OK</v>
      </c>
    </row>
    <row r="1331" spans="1:26" x14ac:dyDescent="0.2">
      <c r="A1331" s="9">
        <f t="shared" si="126"/>
        <v>11.376384630229914</v>
      </c>
      <c r="B1331" s="9">
        <f t="shared" si="127"/>
        <v>9.77</v>
      </c>
      <c r="C1331" s="9">
        <f t="shared" si="128"/>
        <v>9.69</v>
      </c>
      <c r="D1331" s="8">
        <v>6235</v>
      </c>
      <c r="E1331" t="s">
        <v>4099</v>
      </c>
      <c r="F1331" t="s">
        <v>191</v>
      </c>
      <c r="G1331" t="s">
        <v>25</v>
      </c>
      <c r="H1331" t="s">
        <v>190</v>
      </c>
      <c r="O1331">
        <v>9.69</v>
      </c>
      <c r="S1331">
        <f>_xlfn.XLOOKUP(E1331,'Facture Chronopost'!L:L,'Facture Chronopost'!AA:AA,"")</f>
        <v>0.08</v>
      </c>
      <c r="T1331" t="str">
        <f>IF(COUNTIF('Bibliothèque transporteurs'!C:C,F1331)=0,"inconnu",_xlfn.XLOOKUP(F1331,'Bibliothèque transporteurs'!C:C,'Bibliothèque transporteurs'!A:A))</f>
        <v>6C</v>
      </c>
      <c r="U1331">
        <f>IF(OR(F1331="6C",F1331="6B"),_xlfn.XLOOKUP(E1331,'Facture Chronopost'!L:L,'Facture Chronopost'!X:X),IF(OR(F1331=17,F1331=44),F1331&amp;"_"&amp;H1331,IF(COUNTIF('Bibliothèque transporteurs'!C:C,F1331)=0,"inconnu",_xlfn.XLOOKUP(F1331,'Bibliothèque transporteurs'!C:C,'Bibliothèque transporteurs'!B:B))))</f>
        <v>30</v>
      </c>
      <c r="V1331" t="str">
        <f>IF(COUNTIF('Bibliothèque transporteurs'!C:C,F1331)=0,"inconnu",_xlfn.XLOOKUP(F1331,'Bibliothèque transporteurs'!C:C,'Bibliothèque transporteurs'!E:E))</f>
        <v>CHRONO_2SHOP</v>
      </c>
      <c r="W1331">
        <f t="shared" si="131"/>
        <v>9.77</v>
      </c>
      <c r="Y1331" s="118">
        <f t="shared" si="129"/>
        <v>9.77</v>
      </c>
      <c r="Z1331" s="118" t="str">
        <f t="shared" si="130"/>
        <v>OK</v>
      </c>
    </row>
    <row r="1332" spans="1:26" x14ac:dyDescent="0.2">
      <c r="A1332" s="9">
        <f t="shared" ref="A1332:A1395" si="132">C1332/SUM(C:C)*(SUM(C:C)+$X$2)</f>
        <v>6.9033169892416817</v>
      </c>
      <c r="B1332" s="9">
        <f t="shared" ref="B1332:B1395" si="133">C1332/SUM(C:C)*(SUM(C:C)+SUM($N$3:$O$7))+S1332</f>
        <v>5.96</v>
      </c>
      <c r="C1332" s="9">
        <f t="shared" ref="C1332:C1395" si="134">SUM(I1332:Q1332)-N1332-P1332</f>
        <v>5.88</v>
      </c>
      <c r="D1332" s="8">
        <v>6235</v>
      </c>
      <c r="E1332" t="s">
        <v>4076</v>
      </c>
      <c r="F1332" t="s">
        <v>191</v>
      </c>
      <c r="G1332" t="s">
        <v>25</v>
      </c>
      <c r="H1332" t="s">
        <v>190</v>
      </c>
      <c r="O1332">
        <v>5.88</v>
      </c>
      <c r="S1332">
        <f>_xlfn.XLOOKUP(E1332,'Facture Chronopost'!L:L,'Facture Chronopost'!AA:AA,"")</f>
        <v>0.08</v>
      </c>
      <c r="T1332" t="str">
        <f>IF(COUNTIF('Bibliothèque transporteurs'!C:C,F1332)=0,"inconnu",_xlfn.XLOOKUP(F1332,'Bibliothèque transporteurs'!C:C,'Bibliothèque transporteurs'!A:A))</f>
        <v>6C</v>
      </c>
      <c r="U1332">
        <f>IF(OR(F1332="6C",F1332="6B"),_xlfn.XLOOKUP(E1332,'Facture Chronopost'!L:L,'Facture Chronopost'!X:X),IF(OR(F1332=17,F1332=44),F1332&amp;"_"&amp;H1332,IF(COUNTIF('Bibliothèque transporteurs'!C:C,F1332)=0,"inconnu",_xlfn.XLOOKUP(F1332,'Bibliothèque transporteurs'!C:C,'Bibliothèque transporteurs'!B:B))))</f>
        <v>30</v>
      </c>
      <c r="V1332" t="str">
        <f>IF(COUNTIF('Bibliothèque transporteurs'!C:C,F1332)=0,"inconnu",_xlfn.XLOOKUP(F1332,'Bibliothèque transporteurs'!C:C,'Bibliothèque transporteurs'!E:E))</f>
        <v>CHRONO_2SHOP</v>
      </c>
      <c r="W1332">
        <f t="shared" si="131"/>
        <v>5.96</v>
      </c>
      <c r="Y1332" s="118">
        <f t="shared" ref="Y1332:Y1395" si="135">ROUNDUP(B1332,2)-M1332-L1332-N1332-J1332-K1332-I1332-Q1332</f>
        <v>5.96</v>
      </c>
      <c r="Z1332" s="118" t="str">
        <f t="shared" ref="Z1332:Z1395" si="136">IF(Y1332=W1332,"OK","Non")</f>
        <v>OK</v>
      </c>
    </row>
    <row r="1333" spans="1:26" x14ac:dyDescent="0.2">
      <c r="A1333" s="9">
        <f t="shared" si="132"/>
        <v>12.761744162084536</v>
      </c>
      <c r="B1333" s="9">
        <f t="shared" si="133"/>
        <v>10.95</v>
      </c>
      <c r="C1333" s="9">
        <f t="shared" si="134"/>
        <v>10.87</v>
      </c>
      <c r="D1333" s="8">
        <v>6235</v>
      </c>
      <c r="E1333" t="s">
        <v>4073</v>
      </c>
      <c r="F1333" t="s">
        <v>191</v>
      </c>
      <c r="G1333" t="s">
        <v>25</v>
      </c>
      <c r="H1333" t="s">
        <v>190</v>
      </c>
      <c r="O1333">
        <v>10.87</v>
      </c>
      <c r="S1333">
        <f>_xlfn.XLOOKUP(E1333,'Facture Chronopost'!L:L,'Facture Chronopost'!AA:AA,"")</f>
        <v>0.08</v>
      </c>
      <c r="T1333" t="str">
        <f>IF(COUNTIF('Bibliothèque transporteurs'!C:C,F1333)=0,"inconnu",_xlfn.XLOOKUP(F1333,'Bibliothèque transporteurs'!C:C,'Bibliothèque transporteurs'!A:A))</f>
        <v>6C</v>
      </c>
      <c r="U1333">
        <f>IF(OR(F1333="6C",F1333="6B"),_xlfn.XLOOKUP(E1333,'Facture Chronopost'!L:L,'Facture Chronopost'!X:X),IF(OR(F1333=17,F1333=44),F1333&amp;"_"&amp;H1333,IF(COUNTIF('Bibliothèque transporteurs'!C:C,F1333)=0,"inconnu",_xlfn.XLOOKUP(F1333,'Bibliothèque transporteurs'!C:C,'Bibliothèque transporteurs'!B:B))))</f>
        <v>39</v>
      </c>
      <c r="V1333" t="str">
        <f>IF(COUNTIF('Bibliothèque transporteurs'!C:C,F1333)=0,"inconnu",_xlfn.XLOOKUP(F1333,'Bibliothèque transporteurs'!C:C,'Bibliothèque transporteurs'!E:E))</f>
        <v>CHRONO_2SHOP</v>
      </c>
      <c r="W1333">
        <f t="shared" si="131"/>
        <v>10.95</v>
      </c>
      <c r="Y1333" s="118">
        <f t="shared" si="135"/>
        <v>10.95</v>
      </c>
      <c r="Z1333" s="118" t="str">
        <f t="shared" si="136"/>
        <v>OK</v>
      </c>
    </row>
    <row r="1334" spans="1:26" x14ac:dyDescent="0.2">
      <c r="A1334" s="9">
        <f t="shared" si="132"/>
        <v>12.926108852304576</v>
      </c>
      <c r="B1334" s="9">
        <f t="shared" si="133"/>
        <v>11.09</v>
      </c>
      <c r="C1334" s="9">
        <f t="shared" si="134"/>
        <v>11.01</v>
      </c>
      <c r="D1334" s="8">
        <v>6235</v>
      </c>
      <c r="E1334" t="s">
        <v>4111</v>
      </c>
      <c r="F1334" t="s">
        <v>191</v>
      </c>
      <c r="G1334" t="s">
        <v>25</v>
      </c>
      <c r="H1334" t="s">
        <v>190</v>
      </c>
      <c r="O1334">
        <v>11.01</v>
      </c>
      <c r="S1334">
        <f>_xlfn.XLOOKUP(E1334,'Facture Chronopost'!L:L,'Facture Chronopost'!AA:AA,"")</f>
        <v>0.08</v>
      </c>
      <c r="T1334" t="str">
        <f>IF(COUNTIF('Bibliothèque transporteurs'!C:C,F1334)=0,"inconnu",_xlfn.XLOOKUP(F1334,'Bibliothèque transporteurs'!C:C,'Bibliothèque transporteurs'!A:A))</f>
        <v>6C</v>
      </c>
      <c r="U1334">
        <f>IF(OR(F1334="6C",F1334="6B"),_xlfn.XLOOKUP(E1334,'Facture Chronopost'!L:L,'Facture Chronopost'!X:X),IF(OR(F1334=17,F1334=44),F1334&amp;"_"&amp;H1334,IF(COUNTIF('Bibliothèque transporteurs'!C:C,F1334)=0,"inconnu",_xlfn.XLOOKUP(F1334,'Bibliothèque transporteurs'!C:C,'Bibliothèque transporteurs'!B:B))))</f>
        <v>30</v>
      </c>
      <c r="V1334" t="str">
        <f>IF(COUNTIF('Bibliothèque transporteurs'!C:C,F1334)=0,"inconnu",_xlfn.XLOOKUP(F1334,'Bibliothèque transporteurs'!C:C,'Bibliothèque transporteurs'!E:E))</f>
        <v>CHRONO_2SHOP</v>
      </c>
      <c r="W1334">
        <f t="shared" si="131"/>
        <v>11.09</v>
      </c>
      <c r="Y1334" s="118">
        <f t="shared" si="135"/>
        <v>11.09</v>
      </c>
      <c r="Z1334" s="118" t="str">
        <f t="shared" si="136"/>
        <v>OK</v>
      </c>
    </row>
    <row r="1335" spans="1:26" x14ac:dyDescent="0.2">
      <c r="A1335" s="9">
        <f t="shared" si="132"/>
        <v>6.9033169892416817</v>
      </c>
      <c r="B1335" s="9">
        <f t="shared" si="133"/>
        <v>5.96</v>
      </c>
      <c r="C1335" s="9">
        <f t="shared" si="134"/>
        <v>5.88</v>
      </c>
      <c r="D1335" s="8">
        <v>6235</v>
      </c>
      <c r="E1335" t="s">
        <v>4120</v>
      </c>
      <c r="F1335" t="s">
        <v>191</v>
      </c>
      <c r="G1335" t="s">
        <v>25</v>
      </c>
      <c r="H1335" t="s">
        <v>190</v>
      </c>
      <c r="O1335">
        <v>5.88</v>
      </c>
      <c r="S1335">
        <f>_xlfn.XLOOKUP(E1335,'Facture Chronopost'!L:L,'Facture Chronopost'!AA:AA,"")</f>
        <v>0.08</v>
      </c>
      <c r="T1335" t="str">
        <f>IF(COUNTIF('Bibliothèque transporteurs'!C:C,F1335)=0,"inconnu",_xlfn.XLOOKUP(F1335,'Bibliothèque transporteurs'!C:C,'Bibliothèque transporteurs'!A:A))</f>
        <v>6C</v>
      </c>
      <c r="U1335">
        <f>IF(OR(F1335="6C",F1335="6B"),_xlfn.XLOOKUP(E1335,'Facture Chronopost'!L:L,'Facture Chronopost'!X:X),IF(OR(F1335=17,F1335=44),F1335&amp;"_"&amp;H1335,IF(COUNTIF('Bibliothèque transporteurs'!C:C,F1335)=0,"inconnu",_xlfn.XLOOKUP(F1335,'Bibliothèque transporteurs'!C:C,'Bibliothèque transporteurs'!B:B))))</f>
        <v>30</v>
      </c>
      <c r="V1335" t="str">
        <f>IF(COUNTIF('Bibliothèque transporteurs'!C:C,F1335)=0,"inconnu",_xlfn.XLOOKUP(F1335,'Bibliothèque transporteurs'!C:C,'Bibliothèque transporteurs'!E:E))</f>
        <v>CHRONO_2SHOP</v>
      </c>
      <c r="W1335">
        <f t="shared" si="131"/>
        <v>5.96</v>
      </c>
      <c r="Y1335" s="118">
        <f t="shared" si="135"/>
        <v>5.96</v>
      </c>
      <c r="Z1335" s="118" t="str">
        <f t="shared" si="136"/>
        <v>OK</v>
      </c>
    </row>
    <row r="1336" spans="1:26" x14ac:dyDescent="0.2">
      <c r="A1336" s="9">
        <f t="shared" si="132"/>
        <v>12.151246741267247</v>
      </c>
      <c r="B1336" s="9">
        <f t="shared" si="133"/>
        <v>10.43</v>
      </c>
      <c r="C1336" s="9">
        <f t="shared" si="134"/>
        <v>10.35</v>
      </c>
      <c r="D1336" s="8">
        <v>6235</v>
      </c>
      <c r="E1336" t="s">
        <v>4117</v>
      </c>
      <c r="F1336" t="s">
        <v>191</v>
      </c>
      <c r="G1336" t="s">
        <v>25</v>
      </c>
      <c r="H1336" t="s">
        <v>190</v>
      </c>
      <c r="O1336">
        <v>10.35</v>
      </c>
      <c r="S1336">
        <f>_xlfn.XLOOKUP(E1336,'Facture Chronopost'!L:L,'Facture Chronopost'!AA:AA,"")</f>
        <v>0.08</v>
      </c>
      <c r="T1336" t="str">
        <f>IF(COUNTIF('Bibliothèque transporteurs'!C:C,F1336)=0,"inconnu",_xlfn.XLOOKUP(F1336,'Bibliothèque transporteurs'!C:C,'Bibliothèque transporteurs'!A:A))</f>
        <v>6C</v>
      </c>
      <c r="U1336">
        <f>IF(OR(F1336="6C",F1336="6B"),_xlfn.XLOOKUP(E1336,'Facture Chronopost'!L:L,'Facture Chronopost'!X:X),IF(OR(F1336=17,F1336=44),F1336&amp;"_"&amp;H1336,IF(COUNTIF('Bibliothèque transporteurs'!C:C,F1336)=0,"inconnu",_xlfn.XLOOKUP(F1336,'Bibliothèque transporteurs'!C:C,'Bibliothèque transporteurs'!B:B))))</f>
        <v>30</v>
      </c>
      <c r="V1336" t="str">
        <f>IF(COUNTIF('Bibliothèque transporteurs'!C:C,F1336)=0,"inconnu",_xlfn.XLOOKUP(F1336,'Bibliothèque transporteurs'!C:C,'Bibliothèque transporteurs'!E:E))</f>
        <v>CHRONO_2SHOP</v>
      </c>
      <c r="W1336">
        <f t="shared" si="131"/>
        <v>10.43</v>
      </c>
      <c r="Y1336" s="118">
        <f t="shared" si="135"/>
        <v>10.43</v>
      </c>
      <c r="Z1336" s="118" t="str">
        <f t="shared" si="136"/>
        <v>OK</v>
      </c>
    </row>
    <row r="1337" spans="1:26" x14ac:dyDescent="0.2">
      <c r="A1337" s="9">
        <f t="shared" si="132"/>
        <v>7.5138144100589743</v>
      </c>
      <c r="B1337" s="9">
        <f t="shared" si="133"/>
        <v>6.48</v>
      </c>
      <c r="C1337" s="9">
        <f t="shared" si="134"/>
        <v>6.4</v>
      </c>
      <c r="D1337" s="8">
        <v>6235</v>
      </c>
      <c r="E1337" t="s">
        <v>4102</v>
      </c>
      <c r="F1337" t="s">
        <v>191</v>
      </c>
      <c r="G1337" t="s">
        <v>25</v>
      </c>
      <c r="H1337" t="s">
        <v>190</v>
      </c>
      <c r="O1337">
        <v>6.4</v>
      </c>
      <c r="S1337">
        <f>_xlfn.XLOOKUP(E1337,'Facture Chronopost'!L:L,'Facture Chronopost'!AA:AA,"")</f>
        <v>0.08</v>
      </c>
      <c r="T1337" t="str">
        <f>IF(COUNTIF('Bibliothèque transporteurs'!C:C,F1337)=0,"inconnu",_xlfn.XLOOKUP(F1337,'Bibliothèque transporteurs'!C:C,'Bibliothèque transporteurs'!A:A))</f>
        <v>6C</v>
      </c>
      <c r="U1337">
        <f>IF(OR(F1337="6C",F1337="6B"),_xlfn.XLOOKUP(E1337,'Facture Chronopost'!L:L,'Facture Chronopost'!X:X),IF(OR(F1337=17,F1337=44),F1337&amp;"_"&amp;H1337,IF(COUNTIF('Bibliothèque transporteurs'!C:C,F1337)=0,"inconnu",_xlfn.XLOOKUP(F1337,'Bibliothèque transporteurs'!C:C,'Bibliothèque transporteurs'!B:B))))</f>
        <v>33</v>
      </c>
      <c r="V1337" t="str">
        <f>IF(COUNTIF('Bibliothèque transporteurs'!C:C,F1337)=0,"inconnu",_xlfn.XLOOKUP(F1337,'Bibliothèque transporteurs'!C:C,'Bibliothèque transporteurs'!E:E))</f>
        <v>CHRONO_2SHOP</v>
      </c>
      <c r="W1337">
        <f t="shared" si="131"/>
        <v>6.48</v>
      </c>
      <c r="Y1337" s="118">
        <f t="shared" si="135"/>
        <v>6.48</v>
      </c>
      <c r="Z1337" s="118" t="str">
        <f t="shared" si="136"/>
        <v>OK</v>
      </c>
    </row>
    <row r="1338" spans="1:26" x14ac:dyDescent="0.2">
      <c r="A1338" s="9">
        <f t="shared" si="132"/>
        <v>11.376384630229914</v>
      </c>
      <c r="B1338" s="9">
        <f t="shared" si="133"/>
        <v>9.77</v>
      </c>
      <c r="C1338" s="9">
        <f t="shared" si="134"/>
        <v>9.69</v>
      </c>
      <c r="D1338" s="8">
        <v>6235</v>
      </c>
      <c r="E1338" t="s">
        <v>4114</v>
      </c>
      <c r="F1338" t="s">
        <v>191</v>
      </c>
      <c r="G1338" t="s">
        <v>25</v>
      </c>
      <c r="H1338" t="s">
        <v>190</v>
      </c>
      <c r="O1338">
        <v>9.69</v>
      </c>
      <c r="S1338">
        <f>_xlfn.XLOOKUP(E1338,'Facture Chronopost'!L:L,'Facture Chronopost'!AA:AA,"")</f>
        <v>0.08</v>
      </c>
      <c r="T1338" t="str">
        <f>IF(COUNTIF('Bibliothèque transporteurs'!C:C,F1338)=0,"inconnu",_xlfn.XLOOKUP(F1338,'Bibliothèque transporteurs'!C:C,'Bibliothèque transporteurs'!A:A))</f>
        <v>6C</v>
      </c>
      <c r="U1338">
        <f>IF(OR(F1338="6C",F1338="6B"),_xlfn.XLOOKUP(E1338,'Facture Chronopost'!L:L,'Facture Chronopost'!X:X),IF(OR(F1338=17,F1338=44),F1338&amp;"_"&amp;H1338,IF(COUNTIF('Bibliothèque transporteurs'!C:C,F1338)=0,"inconnu",_xlfn.XLOOKUP(F1338,'Bibliothèque transporteurs'!C:C,'Bibliothèque transporteurs'!B:B))))</f>
        <v>30</v>
      </c>
      <c r="V1338" t="str">
        <f>IF(COUNTIF('Bibliothèque transporteurs'!C:C,F1338)=0,"inconnu",_xlfn.XLOOKUP(F1338,'Bibliothèque transporteurs'!C:C,'Bibliothèque transporteurs'!E:E))</f>
        <v>CHRONO_2SHOP</v>
      </c>
      <c r="W1338">
        <f t="shared" si="131"/>
        <v>9.77</v>
      </c>
      <c r="Y1338" s="118">
        <f t="shared" si="135"/>
        <v>9.77</v>
      </c>
      <c r="Z1338" s="118" t="str">
        <f t="shared" si="136"/>
        <v>OK</v>
      </c>
    </row>
    <row r="1339" spans="1:26" x14ac:dyDescent="0.2">
      <c r="A1339" s="9">
        <f t="shared" si="132"/>
        <v>16.236883326736812</v>
      </c>
      <c r="B1339" s="9">
        <f t="shared" si="133"/>
        <v>13.91</v>
      </c>
      <c r="C1339" s="9">
        <f t="shared" si="134"/>
        <v>13.83</v>
      </c>
      <c r="D1339" s="8">
        <v>6235</v>
      </c>
      <c r="E1339" t="s">
        <v>4070</v>
      </c>
      <c r="F1339" t="s">
        <v>191</v>
      </c>
      <c r="G1339" t="s">
        <v>25</v>
      </c>
      <c r="H1339" t="s">
        <v>190</v>
      </c>
      <c r="O1339">
        <v>13.83</v>
      </c>
      <c r="S1339">
        <f>_xlfn.XLOOKUP(E1339,'Facture Chronopost'!L:L,'Facture Chronopost'!AA:AA,"")</f>
        <v>0.08</v>
      </c>
      <c r="T1339" t="str">
        <f>IF(COUNTIF('Bibliothèque transporteurs'!C:C,F1339)=0,"inconnu",_xlfn.XLOOKUP(F1339,'Bibliothèque transporteurs'!C:C,'Bibliothèque transporteurs'!A:A))</f>
        <v>6C</v>
      </c>
      <c r="U1339">
        <f>IF(OR(F1339="6C",F1339="6B"),_xlfn.XLOOKUP(E1339,'Facture Chronopost'!L:L,'Facture Chronopost'!X:X),IF(OR(F1339=17,F1339=44),F1339&amp;"_"&amp;H1339,IF(COUNTIF('Bibliothèque transporteurs'!C:C,F1339)=0,"inconnu",_xlfn.XLOOKUP(F1339,'Bibliothèque transporteurs'!C:C,'Bibliothèque transporteurs'!B:B))))</f>
        <v>25</v>
      </c>
      <c r="V1339" t="str">
        <f>IF(COUNTIF('Bibliothèque transporteurs'!C:C,F1339)=0,"inconnu",_xlfn.XLOOKUP(F1339,'Bibliothèque transporteurs'!C:C,'Bibliothèque transporteurs'!E:E))</f>
        <v>CHRONO_2SHOP</v>
      </c>
      <c r="W1339">
        <f t="shared" si="131"/>
        <v>13.91</v>
      </c>
      <c r="Y1339" s="118">
        <f t="shared" si="135"/>
        <v>13.91</v>
      </c>
      <c r="Z1339" s="118" t="str">
        <f t="shared" si="136"/>
        <v>OK</v>
      </c>
    </row>
    <row r="1340" spans="1:26" x14ac:dyDescent="0.2">
      <c r="A1340" s="9">
        <f t="shared" si="132"/>
        <v>16.236883326736812</v>
      </c>
      <c r="B1340" s="9">
        <f t="shared" si="133"/>
        <v>13.91</v>
      </c>
      <c r="C1340" s="9">
        <f t="shared" si="134"/>
        <v>13.83</v>
      </c>
      <c r="D1340" s="8">
        <v>6235</v>
      </c>
      <c r="E1340" t="s">
        <v>4079</v>
      </c>
      <c r="F1340" t="s">
        <v>191</v>
      </c>
      <c r="G1340" t="s">
        <v>25</v>
      </c>
      <c r="H1340" t="s">
        <v>190</v>
      </c>
      <c r="O1340">
        <v>13.83</v>
      </c>
      <c r="S1340">
        <f>_xlfn.XLOOKUP(E1340,'Facture Chronopost'!L:L,'Facture Chronopost'!AA:AA,"")</f>
        <v>0.08</v>
      </c>
      <c r="T1340" t="str">
        <f>IF(COUNTIF('Bibliothèque transporteurs'!C:C,F1340)=0,"inconnu",_xlfn.XLOOKUP(F1340,'Bibliothèque transporteurs'!C:C,'Bibliothèque transporteurs'!A:A))</f>
        <v>6C</v>
      </c>
      <c r="U1340">
        <f>IF(OR(F1340="6C",F1340="6B"),_xlfn.XLOOKUP(E1340,'Facture Chronopost'!L:L,'Facture Chronopost'!X:X),IF(OR(F1340=17,F1340=44),F1340&amp;"_"&amp;H1340,IF(COUNTIF('Bibliothèque transporteurs'!C:C,F1340)=0,"inconnu",_xlfn.XLOOKUP(F1340,'Bibliothèque transporteurs'!C:C,'Bibliothèque transporteurs'!B:B))))</f>
        <v>25</v>
      </c>
      <c r="V1340" t="str">
        <f>IF(COUNTIF('Bibliothèque transporteurs'!C:C,F1340)=0,"inconnu",_xlfn.XLOOKUP(F1340,'Bibliothèque transporteurs'!C:C,'Bibliothèque transporteurs'!E:E))</f>
        <v>CHRONO_2SHOP</v>
      </c>
      <c r="W1340">
        <f t="shared" si="131"/>
        <v>13.91</v>
      </c>
      <c r="Y1340" s="118">
        <f t="shared" si="135"/>
        <v>13.91</v>
      </c>
      <c r="Z1340" s="118" t="str">
        <f t="shared" si="136"/>
        <v>OK</v>
      </c>
    </row>
    <row r="1341" spans="1:26" x14ac:dyDescent="0.2">
      <c r="A1341" s="9">
        <f t="shared" si="132"/>
        <v>12.374313106565872</v>
      </c>
      <c r="B1341" s="9">
        <f t="shared" si="133"/>
        <v>10.62</v>
      </c>
      <c r="C1341" s="9">
        <f t="shared" si="134"/>
        <v>10.54</v>
      </c>
      <c r="D1341" s="8">
        <v>6235</v>
      </c>
      <c r="E1341" t="s">
        <v>4133</v>
      </c>
      <c r="F1341" t="s">
        <v>191</v>
      </c>
      <c r="G1341" t="s">
        <v>25</v>
      </c>
      <c r="H1341" t="s">
        <v>190</v>
      </c>
      <c r="O1341">
        <v>10.54</v>
      </c>
      <c r="S1341">
        <f>_xlfn.XLOOKUP(E1341,'Facture Chronopost'!L:L,'Facture Chronopost'!AA:AA,"")</f>
        <v>0.08</v>
      </c>
      <c r="T1341" t="str">
        <f>IF(COUNTIF('Bibliothèque transporteurs'!C:C,F1341)=0,"inconnu",_xlfn.XLOOKUP(F1341,'Bibliothèque transporteurs'!C:C,'Bibliothèque transporteurs'!A:A))</f>
        <v>6C</v>
      </c>
      <c r="U1341">
        <f>IF(OR(F1341="6C",F1341="6B"),_xlfn.XLOOKUP(E1341,'Facture Chronopost'!L:L,'Facture Chronopost'!X:X),IF(OR(F1341=17,F1341=44),F1341&amp;"_"&amp;H1341,IF(COUNTIF('Bibliothèque transporteurs'!C:C,F1341)=0,"inconnu",_xlfn.XLOOKUP(F1341,'Bibliothèque transporteurs'!C:C,'Bibliothèque transporteurs'!B:B))))</f>
        <v>39</v>
      </c>
      <c r="V1341" t="str">
        <f>IF(COUNTIF('Bibliothèque transporteurs'!C:C,F1341)=0,"inconnu",_xlfn.XLOOKUP(F1341,'Bibliothèque transporteurs'!C:C,'Bibliothèque transporteurs'!E:E))</f>
        <v>CHRONO_2SHOP</v>
      </c>
      <c r="W1341">
        <f t="shared" si="131"/>
        <v>10.62</v>
      </c>
      <c r="Y1341" s="118">
        <f t="shared" si="135"/>
        <v>10.62</v>
      </c>
      <c r="Z1341" s="118" t="str">
        <f t="shared" si="136"/>
        <v>OK</v>
      </c>
    </row>
    <row r="1342" spans="1:26" x14ac:dyDescent="0.2">
      <c r="A1342" s="9">
        <f t="shared" si="132"/>
        <v>11.763815685748579</v>
      </c>
      <c r="B1342" s="9">
        <f t="shared" si="133"/>
        <v>10.1</v>
      </c>
      <c r="C1342" s="9">
        <f t="shared" si="134"/>
        <v>10.02</v>
      </c>
      <c r="D1342" s="8">
        <v>6235</v>
      </c>
      <c r="E1342" t="s">
        <v>4152</v>
      </c>
      <c r="F1342" t="s">
        <v>191</v>
      </c>
      <c r="G1342" t="s">
        <v>25</v>
      </c>
      <c r="H1342" t="s">
        <v>190</v>
      </c>
      <c r="O1342">
        <v>10.02</v>
      </c>
      <c r="S1342">
        <f>_xlfn.XLOOKUP(E1342,'Facture Chronopost'!L:L,'Facture Chronopost'!AA:AA,"")</f>
        <v>0.08</v>
      </c>
      <c r="T1342" t="str">
        <f>IF(COUNTIF('Bibliothèque transporteurs'!C:C,F1342)=0,"inconnu",_xlfn.XLOOKUP(F1342,'Bibliothèque transporteurs'!C:C,'Bibliothèque transporteurs'!A:A))</f>
        <v>6C</v>
      </c>
      <c r="U1342">
        <f>IF(OR(F1342="6C",F1342="6B"),_xlfn.XLOOKUP(E1342,'Facture Chronopost'!L:L,'Facture Chronopost'!X:X),IF(OR(F1342=17,F1342=44),F1342&amp;"_"&amp;H1342,IF(COUNTIF('Bibliothèque transporteurs'!C:C,F1342)=0,"inconnu",_xlfn.XLOOKUP(F1342,'Bibliothèque transporteurs'!C:C,'Bibliothèque transporteurs'!B:B))))</f>
        <v>25</v>
      </c>
      <c r="V1342" t="str">
        <f>IF(COUNTIF('Bibliothèque transporteurs'!C:C,F1342)=0,"inconnu",_xlfn.XLOOKUP(F1342,'Bibliothèque transporteurs'!C:C,'Bibliothèque transporteurs'!E:E))</f>
        <v>CHRONO_2SHOP</v>
      </c>
      <c r="W1342">
        <f t="shared" si="131"/>
        <v>10.1</v>
      </c>
      <c r="Y1342" s="118">
        <f t="shared" si="135"/>
        <v>10.1</v>
      </c>
      <c r="Z1342" s="118" t="str">
        <f t="shared" si="136"/>
        <v>OK</v>
      </c>
    </row>
    <row r="1343" spans="1:26" x14ac:dyDescent="0.2">
      <c r="A1343" s="9">
        <f t="shared" si="132"/>
        <v>12.926108852304576</v>
      </c>
      <c r="B1343" s="9">
        <f t="shared" si="133"/>
        <v>11.09</v>
      </c>
      <c r="C1343" s="9">
        <f t="shared" si="134"/>
        <v>11.01</v>
      </c>
      <c r="D1343" s="8">
        <v>6235</v>
      </c>
      <c r="E1343" t="s">
        <v>4155</v>
      </c>
      <c r="F1343" t="s">
        <v>191</v>
      </c>
      <c r="G1343" t="s">
        <v>25</v>
      </c>
      <c r="H1343" t="s">
        <v>190</v>
      </c>
      <c r="O1343">
        <v>11.01</v>
      </c>
      <c r="S1343">
        <f>_xlfn.XLOOKUP(E1343,'Facture Chronopost'!L:L,'Facture Chronopost'!AA:AA,"")</f>
        <v>0.08</v>
      </c>
      <c r="T1343" t="str">
        <f>IF(COUNTIF('Bibliothèque transporteurs'!C:C,F1343)=0,"inconnu",_xlfn.XLOOKUP(F1343,'Bibliothèque transporteurs'!C:C,'Bibliothèque transporteurs'!A:A))</f>
        <v>6C</v>
      </c>
      <c r="U1343">
        <f>IF(OR(F1343="6C",F1343="6B"),_xlfn.XLOOKUP(E1343,'Facture Chronopost'!L:L,'Facture Chronopost'!X:X),IF(OR(F1343=17,F1343=44),F1343&amp;"_"&amp;H1343,IF(COUNTIF('Bibliothèque transporteurs'!C:C,F1343)=0,"inconnu",_xlfn.XLOOKUP(F1343,'Bibliothèque transporteurs'!C:C,'Bibliothèque transporteurs'!B:B))))</f>
        <v>42</v>
      </c>
      <c r="V1343" t="str">
        <f>IF(COUNTIF('Bibliothèque transporteurs'!C:C,F1343)=0,"inconnu",_xlfn.XLOOKUP(F1343,'Bibliothèque transporteurs'!C:C,'Bibliothèque transporteurs'!E:E))</f>
        <v>CHRONO_2SHOP</v>
      </c>
      <c r="W1343">
        <f t="shared" si="131"/>
        <v>11.09</v>
      </c>
      <c r="Y1343" s="118">
        <f t="shared" si="135"/>
        <v>11.09</v>
      </c>
      <c r="Z1343" s="118" t="str">
        <f t="shared" si="136"/>
        <v>OK</v>
      </c>
    </row>
    <row r="1344" spans="1:26" x14ac:dyDescent="0.2">
      <c r="A1344" s="9">
        <f t="shared" si="132"/>
        <v>6.2575985633772397</v>
      </c>
      <c r="B1344" s="9">
        <f t="shared" si="133"/>
        <v>5.41</v>
      </c>
      <c r="C1344" s="9">
        <f t="shared" si="134"/>
        <v>5.33</v>
      </c>
      <c r="D1344" s="8">
        <v>6235</v>
      </c>
      <c r="E1344" t="s">
        <v>4164</v>
      </c>
      <c r="F1344" t="s">
        <v>191</v>
      </c>
      <c r="G1344" t="s">
        <v>25</v>
      </c>
      <c r="H1344" t="s">
        <v>190</v>
      </c>
      <c r="O1344">
        <v>5.33</v>
      </c>
      <c r="S1344">
        <f>_xlfn.XLOOKUP(E1344,'Facture Chronopost'!L:L,'Facture Chronopost'!AA:AA,"")</f>
        <v>0.08</v>
      </c>
      <c r="T1344" t="str">
        <f>IF(COUNTIF('Bibliothèque transporteurs'!C:C,F1344)=0,"inconnu",_xlfn.XLOOKUP(F1344,'Bibliothèque transporteurs'!C:C,'Bibliothèque transporteurs'!A:A))</f>
        <v>6C</v>
      </c>
      <c r="U1344">
        <f>IF(OR(F1344="6C",F1344="6B"),_xlfn.XLOOKUP(E1344,'Facture Chronopost'!L:L,'Facture Chronopost'!X:X),IF(OR(F1344=17,F1344=44),F1344&amp;"_"&amp;H1344,IF(COUNTIF('Bibliothèque transporteurs'!C:C,F1344)=0,"inconnu",_xlfn.XLOOKUP(F1344,'Bibliothèque transporteurs'!C:C,'Bibliothèque transporteurs'!B:B))))</f>
        <v>42</v>
      </c>
      <c r="V1344" t="str">
        <f>IF(COUNTIF('Bibliothèque transporteurs'!C:C,F1344)=0,"inconnu",_xlfn.XLOOKUP(F1344,'Bibliothèque transporteurs'!C:C,'Bibliothèque transporteurs'!E:E))</f>
        <v>CHRONO_2SHOP</v>
      </c>
      <c r="W1344">
        <f t="shared" si="131"/>
        <v>5.41</v>
      </c>
      <c r="Y1344" s="118">
        <f t="shared" si="135"/>
        <v>5.41</v>
      </c>
      <c r="Z1344" s="118" t="str">
        <f t="shared" si="136"/>
        <v>OK</v>
      </c>
    </row>
    <row r="1345" spans="1:26" x14ac:dyDescent="0.2">
      <c r="A1345" s="9">
        <f t="shared" si="132"/>
        <v>6.5158859337230153</v>
      </c>
      <c r="B1345" s="9">
        <f t="shared" si="133"/>
        <v>5.629999999999999</v>
      </c>
      <c r="C1345" s="9">
        <f t="shared" si="134"/>
        <v>5.55</v>
      </c>
      <c r="D1345" s="8">
        <v>6235</v>
      </c>
      <c r="E1345" t="s">
        <v>4142</v>
      </c>
      <c r="F1345" t="s">
        <v>191</v>
      </c>
      <c r="G1345" t="s">
        <v>25</v>
      </c>
      <c r="H1345" t="s">
        <v>190</v>
      </c>
      <c r="O1345">
        <v>5.55</v>
      </c>
      <c r="S1345">
        <f>_xlfn.XLOOKUP(E1345,'Facture Chronopost'!L:L,'Facture Chronopost'!AA:AA,"")</f>
        <v>0.08</v>
      </c>
      <c r="T1345" t="str">
        <f>IF(COUNTIF('Bibliothèque transporteurs'!C:C,F1345)=0,"inconnu",_xlfn.XLOOKUP(F1345,'Bibliothèque transporteurs'!C:C,'Bibliothèque transporteurs'!A:A))</f>
        <v>6C</v>
      </c>
      <c r="U1345">
        <f>IF(OR(F1345="6C",F1345="6B"),_xlfn.XLOOKUP(E1345,'Facture Chronopost'!L:L,'Facture Chronopost'!X:X),IF(OR(F1345=17,F1345=44),F1345&amp;"_"&amp;H1345,IF(COUNTIF('Bibliothèque transporteurs'!C:C,F1345)=0,"inconnu",_xlfn.XLOOKUP(F1345,'Bibliothèque transporteurs'!C:C,'Bibliothèque transporteurs'!B:B))))</f>
        <v>42</v>
      </c>
      <c r="V1345" t="str">
        <f>IF(COUNTIF('Bibliothèque transporteurs'!C:C,F1345)=0,"inconnu",_xlfn.XLOOKUP(F1345,'Bibliothèque transporteurs'!C:C,'Bibliothèque transporteurs'!E:E))</f>
        <v>CHRONO_2SHOP</v>
      </c>
      <c r="W1345">
        <f t="shared" si="131"/>
        <v>5.63</v>
      </c>
      <c r="Y1345" s="118">
        <f t="shared" si="135"/>
        <v>5.63</v>
      </c>
      <c r="Z1345" s="118" t="str">
        <f t="shared" si="136"/>
        <v>OK</v>
      </c>
    </row>
    <row r="1346" spans="1:26" x14ac:dyDescent="0.2">
      <c r="A1346" s="9">
        <f t="shared" si="132"/>
        <v>12.151246741267247</v>
      </c>
      <c r="B1346" s="9">
        <f t="shared" si="133"/>
        <v>10.43</v>
      </c>
      <c r="C1346" s="9">
        <f t="shared" si="134"/>
        <v>10.35</v>
      </c>
      <c r="D1346" s="8">
        <v>6235</v>
      </c>
      <c r="E1346" t="s">
        <v>4185</v>
      </c>
      <c r="F1346" t="s">
        <v>191</v>
      </c>
      <c r="G1346" t="s">
        <v>25</v>
      </c>
      <c r="H1346" t="s">
        <v>190</v>
      </c>
      <c r="O1346">
        <v>10.35</v>
      </c>
      <c r="S1346">
        <f>_xlfn.XLOOKUP(E1346,'Facture Chronopost'!L:L,'Facture Chronopost'!AA:AA,"")</f>
        <v>0.08</v>
      </c>
      <c r="T1346" t="str">
        <f>IF(COUNTIF('Bibliothèque transporteurs'!C:C,F1346)=0,"inconnu",_xlfn.XLOOKUP(F1346,'Bibliothèque transporteurs'!C:C,'Bibliothèque transporteurs'!A:A))</f>
        <v>6C</v>
      </c>
      <c r="U1346">
        <f>IF(OR(F1346="6C",F1346="6B"),_xlfn.XLOOKUP(E1346,'Facture Chronopost'!L:L,'Facture Chronopost'!X:X),IF(OR(F1346=17,F1346=44),F1346&amp;"_"&amp;H1346,IF(COUNTIF('Bibliothèque transporteurs'!C:C,F1346)=0,"inconnu",_xlfn.XLOOKUP(F1346,'Bibliothèque transporteurs'!C:C,'Bibliothèque transporteurs'!B:B))))</f>
        <v>30</v>
      </c>
      <c r="V1346" t="str">
        <f>IF(COUNTIF('Bibliothèque transporteurs'!C:C,F1346)=0,"inconnu",_xlfn.XLOOKUP(F1346,'Bibliothèque transporteurs'!C:C,'Bibliothèque transporteurs'!E:E))</f>
        <v>CHRONO_2SHOP</v>
      </c>
      <c r="W1346">
        <f t="shared" si="131"/>
        <v>10.43</v>
      </c>
      <c r="Y1346" s="118">
        <f t="shared" si="135"/>
        <v>10.43</v>
      </c>
      <c r="Z1346" s="118" t="str">
        <f t="shared" si="136"/>
        <v>OK</v>
      </c>
    </row>
    <row r="1347" spans="1:26" x14ac:dyDescent="0.2">
      <c r="A1347" s="9">
        <f t="shared" si="132"/>
        <v>12.926108852304576</v>
      </c>
      <c r="B1347" s="9">
        <f t="shared" si="133"/>
        <v>11.09</v>
      </c>
      <c r="C1347" s="9">
        <f t="shared" si="134"/>
        <v>11.01</v>
      </c>
      <c r="D1347" s="8">
        <v>6235</v>
      </c>
      <c r="E1347" t="s">
        <v>4170</v>
      </c>
      <c r="F1347" t="s">
        <v>191</v>
      </c>
      <c r="G1347" t="s">
        <v>25</v>
      </c>
      <c r="H1347" t="s">
        <v>190</v>
      </c>
      <c r="O1347">
        <v>11.01</v>
      </c>
      <c r="S1347">
        <f>_xlfn.XLOOKUP(E1347,'Facture Chronopost'!L:L,'Facture Chronopost'!AA:AA,"")</f>
        <v>0.08</v>
      </c>
      <c r="T1347" t="str">
        <f>IF(COUNTIF('Bibliothèque transporteurs'!C:C,F1347)=0,"inconnu",_xlfn.XLOOKUP(F1347,'Bibliothèque transporteurs'!C:C,'Bibliothèque transporteurs'!A:A))</f>
        <v>6C</v>
      </c>
      <c r="U1347">
        <f>IF(OR(F1347="6C",F1347="6B"),_xlfn.XLOOKUP(E1347,'Facture Chronopost'!L:L,'Facture Chronopost'!X:X),IF(OR(F1347=17,F1347=44),F1347&amp;"_"&amp;H1347,IF(COUNTIF('Bibliothèque transporteurs'!C:C,F1347)=0,"inconnu",_xlfn.XLOOKUP(F1347,'Bibliothèque transporteurs'!C:C,'Bibliothèque transporteurs'!B:B))))</f>
        <v>30</v>
      </c>
      <c r="V1347" t="str">
        <f>IF(COUNTIF('Bibliothèque transporteurs'!C:C,F1347)=0,"inconnu",_xlfn.XLOOKUP(F1347,'Bibliothèque transporteurs'!C:C,'Bibliothèque transporteurs'!E:E))</f>
        <v>CHRONO_2SHOP</v>
      </c>
      <c r="W1347">
        <f t="shared" si="131"/>
        <v>11.09</v>
      </c>
      <c r="Y1347" s="118">
        <f t="shared" si="135"/>
        <v>11.09</v>
      </c>
      <c r="Z1347" s="118" t="str">
        <f t="shared" si="136"/>
        <v>OK</v>
      </c>
    </row>
    <row r="1348" spans="1:26" x14ac:dyDescent="0.2">
      <c r="A1348" s="9">
        <f t="shared" si="132"/>
        <v>6.9033169892416817</v>
      </c>
      <c r="B1348" s="9">
        <f t="shared" si="133"/>
        <v>5.96</v>
      </c>
      <c r="C1348" s="9">
        <f t="shared" si="134"/>
        <v>5.88</v>
      </c>
      <c r="D1348" s="8">
        <v>6235</v>
      </c>
      <c r="E1348" t="s">
        <v>4192</v>
      </c>
      <c r="F1348" t="s">
        <v>191</v>
      </c>
      <c r="G1348" t="s">
        <v>25</v>
      </c>
      <c r="H1348" t="s">
        <v>190</v>
      </c>
      <c r="O1348">
        <v>5.88</v>
      </c>
      <c r="S1348">
        <f>_xlfn.XLOOKUP(E1348,'Facture Chronopost'!L:L,'Facture Chronopost'!AA:AA,"")</f>
        <v>0.08</v>
      </c>
      <c r="T1348" t="str">
        <f>IF(COUNTIF('Bibliothèque transporteurs'!C:C,F1348)=0,"inconnu",_xlfn.XLOOKUP(F1348,'Bibliothèque transporteurs'!C:C,'Bibliothèque transporteurs'!A:A))</f>
        <v>6C</v>
      </c>
      <c r="U1348">
        <f>IF(OR(F1348="6C",F1348="6B"),_xlfn.XLOOKUP(E1348,'Facture Chronopost'!L:L,'Facture Chronopost'!X:X),IF(OR(F1348=17,F1348=44),F1348&amp;"_"&amp;H1348,IF(COUNTIF('Bibliothèque transporteurs'!C:C,F1348)=0,"inconnu",_xlfn.XLOOKUP(F1348,'Bibliothèque transporteurs'!C:C,'Bibliothèque transporteurs'!B:B))))</f>
        <v>30</v>
      </c>
      <c r="V1348" t="str">
        <f>IF(COUNTIF('Bibliothèque transporteurs'!C:C,F1348)=0,"inconnu",_xlfn.XLOOKUP(F1348,'Bibliothèque transporteurs'!C:C,'Bibliothèque transporteurs'!E:E))</f>
        <v>CHRONO_2SHOP</v>
      </c>
      <c r="W1348">
        <f t="shared" si="131"/>
        <v>5.96</v>
      </c>
      <c r="Y1348" s="118">
        <f t="shared" si="135"/>
        <v>5.96</v>
      </c>
      <c r="Z1348" s="118" t="str">
        <f t="shared" si="136"/>
        <v>OK</v>
      </c>
    </row>
    <row r="1349" spans="1:26" x14ac:dyDescent="0.2">
      <c r="A1349" s="9">
        <f t="shared" si="132"/>
        <v>6.2575985633772397</v>
      </c>
      <c r="B1349" s="9">
        <f t="shared" si="133"/>
        <v>5.41</v>
      </c>
      <c r="C1349" s="9">
        <f t="shared" si="134"/>
        <v>5.33</v>
      </c>
      <c r="D1349" s="8">
        <v>6235</v>
      </c>
      <c r="E1349" t="s">
        <v>4144</v>
      </c>
      <c r="F1349" t="s">
        <v>191</v>
      </c>
      <c r="G1349" t="s">
        <v>25</v>
      </c>
      <c r="H1349" t="s">
        <v>190</v>
      </c>
      <c r="O1349">
        <v>5.33</v>
      </c>
      <c r="S1349">
        <f>_xlfn.XLOOKUP(E1349,'Facture Chronopost'!L:L,'Facture Chronopost'!AA:AA,"")</f>
        <v>0.08</v>
      </c>
      <c r="T1349" t="str">
        <f>IF(COUNTIF('Bibliothèque transporteurs'!C:C,F1349)=0,"inconnu",_xlfn.XLOOKUP(F1349,'Bibliothèque transporteurs'!C:C,'Bibliothèque transporteurs'!A:A))</f>
        <v>6C</v>
      </c>
      <c r="U1349">
        <f>IF(OR(F1349="6C",F1349="6B"),_xlfn.XLOOKUP(E1349,'Facture Chronopost'!L:L,'Facture Chronopost'!X:X),IF(OR(F1349=17,F1349=44),F1349&amp;"_"&amp;H1349,IF(COUNTIF('Bibliothèque transporteurs'!C:C,F1349)=0,"inconnu",_xlfn.XLOOKUP(F1349,'Bibliothèque transporteurs'!C:C,'Bibliothèque transporteurs'!B:B))))</f>
        <v>30</v>
      </c>
      <c r="V1349" t="str">
        <f>IF(COUNTIF('Bibliothèque transporteurs'!C:C,F1349)=0,"inconnu",_xlfn.XLOOKUP(F1349,'Bibliothèque transporteurs'!C:C,'Bibliothèque transporteurs'!E:E))</f>
        <v>CHRONO_2SHOP</v>
      </c>
      <c r="W1349">
        <f t="shared" si="131"/>
        <v>5.41</v>
      </c>
      <c r="Y1349" s="118">
        <f t="shared" si="135"/>
        <v>5.41</v>
      </c>
      <c r="Z1349" s="118" t="str">
        <f t="shared" si="136"/>
        <v>OK</v>
      </c>
    </row>
    <row r="1350" spans="1:26" x14ac:dyDescent="0.2">
      <c r="A1350" s="9">
        <f t="shared" si="132"/>
        <v>12.63260047691165</v>
      </c>
      <c r="B1350" s="9">
        <f t="shared" si="133"/>
        <v>10.84</v>
      </c>
      <c r="C1350" s="9">
        <f t="shared" si="134"/>
        <v>10.76</v>
      </c>
      <c r="D1350" s="8">
        <v>6235</v>
      </c>
      <c r="E1350" t="s">
        <v>4139</v>
      </c>
      <c r="F1350" t="s">
        <v>191</v>
      </c>
      <c r="G1350" t="s">
        <v>25</v>
      </c>
      <c r="H1350" t="s">
        <v>190</v>
      </c>
      <c r="O1350">
        <v>10.76</v>
      </c>
      <c r="S1350">
        <f>_xlfn.XLOOKUP(E1350,'Facture Chronopost'!L:L,'Facture Chronopost'!AA:AA,"")</f>
        <v>0.08</v>
      </c>
      <c r="T1350" t="str">
        <f>IF(COUNTIF('Bibliothèque transporteurs'!C:C,F1350)=0,"inconnu",_xlfn.XLOOKUP(F1350,'Bibliothèque transporteurs'!C:C,'Bibliothèque transporteurs'!A:A))</f>
        <v>6C</v>
      </c>
      <c r="U1350">
        <f>IF(OR(F1350="6C",F1350="6B"),_xlfn.XLOOKUP(E1350,'Facture Chronopost'!L:L,'Facture Chronopost'!X:X),IF(OR(F1350=17,F1350=44),F1350&amp;"_"&amp;H1350,IF(COUNTIF('Bibliothèque transporteurs'!C:C,F1350)=0,"inconnu",_xlfn.XLOOKUP(F1350,'Bibliothèque transporteurs'!C:C,'Bibliothèque transporteurs'!B:B))))</f>
        <v>33</v>
      </c>
      <c r="V1350" t="str">
        <f>IF(COUNTIF('Bibliothèque transporteurs'!C:C,F1350)=0,"inconnu",_xlfn.XLOOKUP(F1350,'Bibliothèque transporteurs'!C:C,'Bibliothèque transporteurs'!E:E))</f>
        <v>CHRONO_2SHOP</v>
      </c>
      <c r="W1350">
        <f t="shared" si="131"/>
        <v>10.84</v>
      </c>
      <c r="Y1350" s="118">
        <f t="shared" si="135"/>
        <v>10.84</v>
      </c>
      <c r="Z1350" s="118" t="str">
        <f t="shared" si="136"/>
        <v>OK</v>
      </c>
    </row>
    <row r="1351" spans="1:26" x14ac:dyDescent="0.2">
      <c r="A1351" s="9">
        <f t="shared" si="132"/>
        <v>18.009673914110103</v>
      </c>
      <c r="B1351" s="9">
        <f t="shared" si="133"/>
        <v>15.42</v>
      </c>
      <c r="C1351" s="9">
        <f t="shared" si="134"/>
        <v>15.34</v>
      </c>
      <c r="D1351" s="8">
        <v>6235</v>
      </c>
      <c r="E1351" t="s">
        <v>4179</v>
      </c>
      <c r="F1351" t="s">
        <v>191</v>
      </c>
      <c r="G1351" t="s">
        <v>25</v>
      </c>
      <c r="H1351" t="s">
        <v>190</v>
      </c>
      <c r="O1351">
        <v>15.34</v>
      </c>
      <c r="S1351">
        <f>_xlfn.XLOOKUP(E1351,'Facture Chronopost'!L:L,'Facture Chronopost'!AA:AA,"")</f>
        <v>0.08</v>
      </c>
      <c r="T1351" t="str">
        <f>IF(COUNTIF('Bibliothèque transporteurs'!C:C,F1351)=0,"inconnu",_xlfn.XLOOKUP(F1351,'Bibliothèque transporteurs'!C:C,'Bibliothèque transporteurs'!A:A))</f>
        <v>6C</v>
      </c>
      <c r="U1351">
        <f>IF(OR(F1351="6C",F1351="6B"),_xlfn.XLOOKUP(E1351,'Facture Chronopost'!L:L,'Facture Chronopost'!X:X),IF(OR(F1351=17,F1351=44),F1351&amp;"_"&amp;H1351,IF(COUNTIF('Bibliothèque transporteurs'!C:C,F1351)=0,"inconnu",_xlfn.XLOOKUP(F1351,'Bibliothèque transporteurs'!C:C,'Bibliothèque transporteurs'!B:B))))</f>
        <v>39</v>
      </c>
      <c r="V1351" t="str">
        <f>IF(COUNTIF('Bibliothèque transporteurs'!C:C,F1351)=0,"inconnu",_xlfn.XLOOKUP(F1351,'Bibliothèque transporteurs'!C:C,'Bibliothèque transporteurs'!E:E))</f>
        <v>CHRONO_2SHOP</v>
      </c>
      <c r="W1351">
        <f t="shared" si="131"/>
        <v>15.42</v>
      </c>
      <c r="Y1351" s="118">
        <f t="shared" si="135"/>
        <v>15.42</v>
      </c>
      <c r="Z1351" s="118" t="str">
        <f t="shared" si="136"/>
        <v>OK</v>
      </c>
    </row>
    <row r="1352" spans="1:26" x14ac:dyDescent="0.2">
      <c r="A1352" s="9">
        <f t="shared" si="132"/>
        <v>11.376384630229914</v>
      </c>
      <c r="B1352" s="9">
        <f t="shared" si="133"/>
        <v>9.77</v>
      </c>
      <c r="C1352" s="9">
        <f t="shared" si="134"/>
        <v>9.69</v>
      </c>
      <c r="D1352" s="8">
        <v>6235</v>
      </c>
      <c r="E1352" t="s">
        <v>4161</v>
      </c>
      <c r="F1352" t="s">
        <v>191</v>
      </c>
      <c r="G1352" t="s">
        <v>25</v>
      </c>
      <c r="H1352" t="s">
        <v>190</v>
      </c>
      <c r="O1352">
        <v>9.69</v>
      </c>
      <c r="S1352">
        <f>_xlfn.XLOOKUP(E1352,'Facture Chronopost'!L:L,'Facture Chronopost'!AA:AA,"")</f>
        <v>0.08</v>
      </c>
      <c r="T1352" t="str">
        <f>IF(COUNTIF('Bibliothèque transporteurs'!C:C,F1352)=0,"inconnu",_xlfn.XLOOKUP(F1352,'Bibliothèque transporteurs'!C:C,'Bibliothèque transporteurs'!A:A))</f>
        <v>6C</v>
      </c>
      <c r="U1352">
        <f>IF(OR(F1352="6C",F1352="6B"),_xlfn.XLOOKUP(E1352,'Facture Chronopost'!L:L,'Facture Chronopost'!X:X),IF(OR(F1352=17,F1352=44),F1352&amp;"_"&amp;H1352,IF(COUNTIF('Bibliothèque transporteurs'!C:C,F1352)=0,"inconnu",_xlfn.XLOOKUP(F1352,'Bibliothèque transporteurs'!C:C,'Bibliothèque transporteurs'!B:B))))</f>
        <v>30</v>
      </c>
      <c r="V1352" t="str">
        <f>IF(COUNTIF('Bibliothèque transporteurs'!C:C,F1352)=0,"inconnu",_xlfn.XLOOKUP(F1352,'Bibliothèque transporteurs'!C:C,'Bibliothèque transporteurs'!E:E))</f>
        <v>CHRONO_2SHOP</v>
      </c>
      <c r="W1352">
        <f t="shared" si="131"/>
        <v>9.77</v>
      </c>
      <c r="Y1352" s="118">
        <f t="shared" si="135"/>
        <v>9.77</v>
      </c>
      <c r="Z1352" s="118" t="str">
        <f t="shared" si="136"/>
        <v>OK</v>
      </c>
    </row>
    <row r="1353" spans="1:26" x14ac:dyDescent="0.2">
      <c r="A1353" s="9">
        <f t="shared" si="132"/>
        <v>11.376384630229914</v>
      </c>
      <c r="B1353" s="9">
        <f t="shared" si="133"/>
        <v>9.77</v>
      </c>
      <c r="C1353" s="9">
        <f t="shared" si="134"/>
        <v>9.69</v>
      </c>
      <c r="D1353" s="8">
        <v>6235</v>
      </c>
      <c r="E1353" t="s">
        <v>4187</v>
      </c>
      <c r="F1353" t="s">
        <v>191</v>
      </c>
      <c r="G1353" t="s">
        <v>25</v>
      </c>
      <c r="H1353" t="s">
        <v>190</v>
      </c>
      <c r="O1353">
        <v>9.69</v>
      </c>
      <c r="S1353">
        <f>_xlfn.XLOOKUP(E1353,'Facture Chronopost'!L:L,'Facture Chronopost'!AA:AA,"")</f>
        <v>0.08</v>
      </c>
      <c r="T1353" t="str">
        <f>IF(COUNTIF('Bibliothèque transporteurs'!C:C,F1353)=0,"inconnu",_xlfn.XLOOKUP(F1353,'Bibliothèque transporteurs'!C:C,'Bibliothèque transporteurs'!A:A))</f>
        <v>6C</v>
      </c>
      <c r="U1353">
        <f>IF(OR(F1353="6C",F1353="6B"),_xlfn.XLOOKUP(E1353,'Facture Chronopost'!L:L,'Facture Chronopost'!X:X),IF(OR(F1353=17,F1353=44),F1353&amp;"_"&amp;H1353,IF(COUNTIF('Bibliothèque transporteurs'!C:C,F1353)=0,"inconnu",_xlfn.XLOOKUP(F1353,'Bibliothèque transporteurs'!C:C,'Bibliothèque transporteurs'!B:B))))</f>
        <v>30</v>
      </c>
      <c r="V1353" t="str">
        <f>IF(COUNTIF('Bibliothèque transporteurs'!C:C,F1353)=0,"inconnu",_xlfn.XLOOKUP(F1353,'Bibliothèque transporteurs'!C:C,'Bibliothèque transporteurs'!E:E))</f>
        <v>CHRONO_2SHOP</v>
      </c>
      <c r="W1353">
        <f t="shared" si="131"/>
        <v>9.77</v>
      </c>
      <c r="Y1353" s="118">
        <f t="shared" si="135"/>
        <v>9.77</v>
      </c>
      <c r="Z1353" s="118" t="str">
        <f t="shared" si="136"/>
        <v>OK</v>
      </c>
    </row>
    <row r="1354" spans="1:26" x14ac:dyDescent="0.2">
      <c r="A1354" s="9">
        <f t="shared" si="132"/>
        <v>12.151246741267247</v>
      </c>
      <c r="B1354" s="9">
        <f t="shared" si="133"/>
        <v>10.43</v>
      </c>
      <c r="C1354" s="9">
        <f t="shared" si="134"/>
        <v>10.35</v>
      </c>
      <c r="D1354" s="8">
        <v>6235</v>
      </c>
      <c r="E1354" t="s">
        <v>4200</v>
      </c>
      <c r="F1354" t="s">
        <v>191</v>
      </c>
      <c r="G1354" t="s">
        <v>25</v>
      </c>
      <c r="H1354" t="s">
        <v>190</v>
      </c>
      <c r="O1354">
        <v>10.35</v>
      </c>
      <c r="S1354">
        <f>_xlfn.XLOOKUP(E1354,'Facture Chronopost'!L:L,'Facture Chronopost'!AA:AA,"")</f>
        <v>0.08</v>
      </c>
      <c r="T1354" t="str">
        <f>IF(COUNTIF('Bibliothèque transporteurs'!C:C,F1354)=0,"inconnu",_xlfn.XLOOKUP(F1354,'Bibliothèque transporteurs'!C:C,'Bibliothèque transporteurs'!A:A))</f>
        <v>6C</v>
      </c>
      <c r="U1354">
        <f>IF(OR(F1354="6C",F1354="6B"),_xlfn.XLOOKUP(E1354,'Facture Chronopost'!L:L,'Facture Chronopost'!X:X),IF(OR(F1354=17,F1354=44),F1354&amp;"_"&amp;H1354,IF(COUNTIF('Bibliothèque transporteurs'!C:C,F1354)=0,"inconnu",_xlfn.XLOOKUP(F1354,'Bibliothèque transporteurs'!C:C,'Bibliothèque transporteurs'!B:B))))</f>
        <v>30</v>
      </c>
      <c r="V1354" t="str">
        <f>IF(COUNTIF('Bibliothèque transporteurs'!C:C,F1354)=0,"inconnu",_xlfn.XLOOKUP(F1354,'Bibliothèque transporteurs'!C:C,'Bibliothèque transporteurs'!E:E))</f>
        <v>CHRONO_2SHOP</v>
      </c>
      <c r="W1354">
        <f t="shared" si="131"/>
        <v>10.43</v>
      </c>
      <c r="Y1354" s="118">
        <f t="shared" si="135"/>
        <v>10.43</v>
      </c>
      <c r="Z1354" s="118" t="str">
        <f t="shared" si="136"/>
        <v>OK</v>
      </c>
    </row>
    <row r="1355" spans="1:26" x14ac:dyDescent="0.2">
      <c r="A1355" s="9">
        <f t="shared" si="132"/>
        <v>6.2575985633772397</v>
      </c>
      <c r="B1355" s="9">
        <f t="shared" si="133"/>
        <v>5.41</v>
      </c>
      <c r="C1355" s="9">
        <f t="shared" si="134"/>
        <v>5.33</v>
      </c>
      <c r="D1355" s="8">
        <v>6235</v>
      </c>
      <c r="E1355" t="s">
        <v>4195</v>
      </c>
      <c r="F1355" t="s">
        <v>191</v>
      </c>
      <c r="G1355" t="s">
        <v>25</v>
      </c>
      <c r="H1355" t="s">
        <v>190</v>
      </c>
      <c r="O1355">
        <v>5.33</v>
      </c>
      <c r="S1355">
        <f>_xlfn.XLOOKUP(E1355,'Facture Chronopost'!L:L,'Facture Chronopost'!AA:AA,"")</f>
        <v>0.08</v>
      </c>
      <c r="T1355" t="str">
        <f>IF(COUNTIF('Bibliothèque transporteurs'!C:C,F1355)=0,"inconnu",_xlfn.XLOOKUP(F1355,'Bibliothèque transporteurs'!C:C,'Bibliothèque transporteurs'!A:A))</f>
        <v>6C</v>
      </c>
      <c r="U1355">
        <f>IF(OR(F1355="6C",F1355="6B"),_xlfn.XLOOKUP(E1355,'Facture Chronopost'!L:L,'Facture Chronopost'!X:X),IF(OR(F1355=17,F1355=44),F1355&amp;"_"&amp;H1355,IF(COUNTIF('Bibliothèque transporteurs'!C:C,F1355)=0,"inconnu",_xlfn.XLOOKUP(F1355,'Bibliothèque transporteurs'!C:C,'Bibliothèque transporteurs'!B:B))))</f>
        <v>30</v>
      </c>
      <c r="V1355" t="str">
        <f>IF(COUNTIF('Bibliothèque transporteurs'!C:C,F1355)=0,"inconnu",_xlfn.XLOOKUP(F1355,'Bibliothèque transporteurs'!C:C,'Bibliothèque transporteurs'!E:E))</f>
        <v>CHRONO_2SHOP</v>
      </c>
      <c r="W1355">
        <f t="shared" si="131"/>
        <v>5.41</v>
      </c>
      <c r="Y1355" s="118">
        <f t="shared" si="135"/>
        <v>5.41</v>
      </c>
      <c r="Z1355" s="118" t="str">
        <f t="shared" si="136"/>
        <v>OK</v>
      </c>
    </row>
    <row r="1356" spans="1:26" x14ac:dyDescent="0.2">
      <c r="A1356" s="9">
        <f t="shared" si="132"/>
        <v>6.9033169892416817</v>
      </c>
      <c r="B1356" s="9">
        <f t="shared" si="133"/>
        <v>5.96</v>
      </c>
      <c r="C1356" s="9">
        <f t="shared" si="134"/>
        <v>5.88</v>
      </c>
      <c r="D1356" s="8">
        <v>6235</v>
      </c>
      <c r="E1356" t="s">
        <v>4197</v>
      </c>
      <c r="F1356" t="s">
        <v>191</v>
      </c>
      <c r="G1356" t="s">
        <v>25</v>
      </c>
      <c r="H1356" t="s">
        <v>190</v>
      </c>
      <c r="O1356">
        <v>5.88</v>
      </c>
      <c r="S1356">
        <f>_xlfn.XLOOKUP(E1356,'Facture Chronopost'!L:L,'Facture Chronopost'!AA:AA,"")</f>
        <v>0.08</v>
      </c>
      <c r="T1356" t="str">
        <f>IF(COUNTIF('Bibliothèque transporteurs'!C:C,F1356)=0,"inconnu",_xlfn.XLOOKUP(F1356,'Bibliothèque transporteurs'!C:C,'Bibliothèque transporteurs'!A:A))</f>
        <v>6C</v>
      </c>
      <c r="U1356">
        <f>IF(OR(F1356="6C",F1356="6B"),_xlfn.XLOOKUP(E1356,'Facture Chronopost'!L:L,'Facture Chronopost'!X:X),IF(OR(F1356=17,F1356=44),F1356&amp;"_"&amp;H1356,IF(COUNTIF('Bibliothèque transporteurs'!C:C,F1356)=0,"inconnu",_xlfn.XLOOKUP(F1356,'Bibliothèque transporteurs'!C:C,'Bibliothèque transporteurs'!B:B))))</f>
        <v>30</v>
      </c>
      <c r="V1356" t="str">
        <f>IF(COUNTIF('Bibliothèque transporteurs'!C:C,F1356)=0,"inconnu",_xlfn.XLOOKUP(F1356,'Bibliothèque transporteurs'!C:C,'Bibliothèque transporteurs'!E:E))</f>
        <v>CHRONO_2SHOP</v>
      </c>
      <c r="W1356">
        <f t="shared" si="131"/>
        <v>5.96</v>
      </c>
      <c r="Y1356" s="118">
        <f t="shared" si="135"/>
        <v>5.96</v>
      </c>
      <c r="Z1356" s="118" t="str">
        <f t="shared" si="136"/>
        <v>OK</v>
      </c>
    </row>
    <row r="1357" spans="1:26" x14ac:dyDescent="0.2">
      <c r="A1357" s="9">
        <f t="shared" si="132"/>
        <v>6.2575985633772397</v>
      </c>
      <c r="B1357" s="9">
        <f t="shared" si="133"/>
        <v>5.41</v>
      </c>
      <c r="C1357" s="9">
        <f t="shared" si="134"/>
        <v>5.33</v>
      </c>
      <c r="D1357" s="8">
        <v>6235</v>
      </c>
      <c r="E1357" t="s">
        <v>4158</v>
      </c>
      <c r="F1357" t="s">
        <v>191</v>
      </c>
      <c r="G1357" t="s">
        <v>25</v>
      </c>
      <c r="H1357" t="s">
        <v>190</v>
      </c>
      <c r="O1357">
        <v>5.33</v>
      </c>
      <c r="S1357">
        <f>_xlfn.XLOOKUP(E1357,'Facture Chronopost'!L:L,'Facture Chronopost'!AA:AA,"")</f>
        <v>0.08</v>
      </c>
      <c r="T1357" t="str">
        <f>IF(COUNTIF('Bibliothèque transporteurs'!C:C,F1357)=0,"inconnu",_xlfn.XLOOKUP(F1357,'Bibliothèque transporteurs'!C:C,'Bibliothèque transporteurs'!A:A))</f>
        <v>6C</v>
      </c>
      <c r="U1357">
        <f>IF(OR(F1357="6C",F1357="6B"),_xlfn.XLOOKUP(E1357,'Facture Chronopost'!L:L,'Facture Chronopost'!X:X),IF(OR(F1357=17,F1357=44),F1357&amp;"_"&amp;H1357,IF(COUNTIF('Bibliothèque transporteurs'!C:C,F1357)=0,"inconnu",_xlfn.XLOOKUP(F1357,'Bibliothèque transporteurs'!C:C,'Bibliothèque transporteurs'!B:B))))</f>
        <v>30</v>
      </c>
      <c r="V1357" t="str">
        <f>IF(COUNTIF('Bibliothèque transporteurs'!C:C,F1357)=0,"inconnu",_xlfn.XLOOKUP(F1357,'Bibliothèque transporteurs'!C:C,'Bibliothèque transporteurs'!E:E))</f>
        <v>CHRONO_2SHOP</v>
      </c>
      <c r="W1357">
        <f t="shared" si="131"/>
        <v>5.41</v>
      </c>
      <c r="Y1357" s="118">
        <f t="shared" si="135"/>
        <v>5.41</v>
      </c>
      <c r="Z1357" s="118" t="str">
        <f t="shared" si="136"/>
        <v>OK</v>
      </c>
    </row>
    <row r="1358" spans="1:26" x14ac:dyDescent="0.2">
      <c r="A1358" s="9">
        <f t="shared" si="132"/>
        <v>11.376384630229914</v>
      </c>
      <c r="B1358" s="9">
        <f t="shared" si="133"/>
        <v>9.77</v>
      </c>
      <c r="C1358" s="9">
        <f t="shared" si="134"/>
        <v>9.69</v>
      </c>
      <c r="D1358" s="8">
        <v>6235</v>
      </c>
      <c r="E1358" t="s">
        <v>4167</v>
      </c>
      <c r="F1358" t="s">
        <v>191</v>
      </c>
      <c r="G1358" t="s">
        <v>25</v>
      </c>
      <c r="H1358" t="s">
        <v>190</v>
      </c>
      <c r="O1358">
        <v>9.69</v>
      </c>
      <c r="S1358">
        <f>_xlfn.XLOOKUP(E1358,'Facture Chronopost'!L:L,'Facture Chronopost'!AA:AA,"")</f>
        <v>0.08</v>
      </c>
      <c r="T1358" t="str">
        <f>IF(COUNTIF('Bibliothèque transporteurs'!C:C,F1358)=0,"inconnu",_xlfn.XLOOKUP(F1358,'Bibliothèque transporteurs'!C:C,'Bibliothèque transporteurs'!A:A))</f>
        <v>6C</v>
      </c>
      <c r="U1358">
        <f>IF(OR(F1358="6C",F1358="6B"),_xlfn.XLOOKUP(E1358,'Facture Chronopost'!L:L,'Facture Chronopost'!X:X),IF(OR(F1358=17,F1358=44),F1358&amp;"_"&amp;H1358,IF(COUNTIF('Bibliothèque transporteurs'!C:C,F1358)=0,"inconnu",_xlfn.XLOOKUP(F1358,'Bibliothèque transporteurs'!C:C,'Bibliothèque transporteurs'!B:B))))</f>
        <v>30</v>
      </c>
      <c r="V1358" t="str">
        <f>IF(COUNTIF('Bibliothèque transporteurs'!C:C,F1358)=0,"inconnu",_xlfn.XLOOKUP(F1358,'Bibliothèque transporteurs'!C:C,'Bibliothèque transporteurs'!E:E))</f>
        <v>CHRONO_2SHOP</v>
      </c>
      <c r="W1358">
        <f t="shared" si="131"/>
        <v>9.77</v>
      </c>
      <c r="Y1358" s="118">
        <f t="shared" si="135"/>
        <v>9.77</v>
      </c>
      <c r="Z1358" s="118" t="str">
        <f t="shared" si="136"/>
        <v>OK</v>
      </c>
    </row>
    <row r="1359" spans="1:26" x14ac:dyDescent="0.2">
      <c r="A1359" s="9">
        <f t="shared" si="132"/>
        <v>11.376384630229914</v>
      </c>
      <c r="B1359" s="9">
        <f t="shared" si="133"/>
        <v>9.77</v>
      </c>
      <c r="C1359" s="9">
        <f t="shared" si="134"/>
        <v>9.69</v>
      </c>
      <c r="D1359" s="8">
        <v>6235</v>
      </c>
      <c r="E1359" t="s">
        <v>4183</v>
      </c>
      <c r="F1359" t="s">
        <v>191</v>
      </c>
      <c r="G1359" t="s">
        <v>25</v>
      </c>
      <c r="H1359" t="s">
        <v>190</v>
      </c>
      <c r="O1359">
        <v>9.69</v>
      </c>
      <c r="S1359">
        <f>_xlfn.XLOOKUP(E1359,'Facture Chronopost'!L:L,'Facture Chronopost'!AA:AA,"")</f>
        <v>0.08</v>
      </c>
      <c r="T1359" t="str">
        <f>IF(COUNTIF('Bibliothèque transporteurs'!C:C,F1359)=0,"inconnu",_xlfn.XLOOKUP(F1359,'Bibliothèque transporteurs'!C:C,'Bibliothèque transporteurs'!A:A))</f>
        <v>6C</v>
      </c>
      <c r="U1359">
        <f>IF(OR(F1359="6C",F1359="6B"),_xlfn.XLOOKUP(E1359,'Facture Chronopost'!L:L,'Facture Chronopost'!X:X),IF(OR(F1359=17,F1359=44),F1359&amp;"_"&amp;H1359,IF(COUNTIF('Bibliothèque transporteurs'!C:C,F1359)=0,"inconnu",_xlfn.XLOOKUP(F1359,'Bibliothèque transporteurs'!C:C,'Bibliothèque transporteurs'!B:B))))</f>
        <v>30</v>
      </c>
      <c r="V1359" t="str">
        <f>IF(COUNTIF('Bibliothèque transporteurs'!C:C,F1359)=0,"inconnu",_xlfn.XLOOKUP(F1359,'Bibliothèque transporteurs'!C:C,'Bibliothèque transporteurs'!E:E))</f>
        <v>CHRONO_2SHOP</v>
      </c>
      <c r="W1359">
        <f t="shared" ref="W1359:W1422" si="137">IF(T1359="FR_2SHOP",O1359,IF(O1359=0,0,ROUNDUP(O1359/C1359*B1359,2)))</f>
        <v>9.77</v>
      </c>
      <c r="Y1359" s="118">
        <f t="shared" si="135"/>
        <v>9.77</v>
      </c>
      <c r="Z1359" s="118" t="str">
        <f t="shared" si="136"/>
        <v>OK</v>
      </c>
    </row>
    <row r="1360" spans="1:26" x14ac:dyDescent="0.2">
      <c r="A1360" s="9">
        <f t="shared" si="132"/>
        <v>11.763815685748579</v>
      </c>
      <c r="B1360" s="9">
        <f t="shared" si="133"/>
        <v>10.1</v>
      </c>
      <c r="C1360" s="9">
        <f t="shared" si="134"/>
        <v>10.02</v>
      </c>
      <c r="D1360" s="8">
        <v>6235</v>
      </c>
      <c r="E1360" t="s">
        <v>4150</v>
      </c>
      <c r="F1360" t="s">
        <v>191</v>
      </c>
      <c r="G1360" t="s">
        <v>25</v>
      </c>
      <c r="H1360" t="s">
        <v>190</v>
      </c>
      <c r="O1360">
        <v>10.02</v>
      </c>
      <c r="S1360">
        <f>_xlfn.XLOOKUP(E1360,'Facture Chronopost'!L:L,'Facture Chronopost'!AA:AA,"")</f>
        <v>0.08</v>
      </c>
      <c r="T1360" t="str">
        <f>IF(COUNTIF('Bibliothèque transporteurs'!C:C,F1360)=0,"inconnu",_xlfn.XLOOKUP(F1360,'Bibliothèque transporteurs'!C:C,'Bibliothèque transporteurs'!A:A))</f>
        <v>6C</v>
      </c>
      <c r="U1360">
        <f>IF(OR(F1360="6C",F1360="6B"),_xlfn.XLOOKUP(E1360,'Facture Chronopost'!L:L,'Facture Chronopost'!X:X),IF(OR(F1360=17,F1360=44),F1360&amp;"_"&amp;H1360,IF(COUNTIF('Bibliothèque transporteurs'!C:C,F1360)=0,"inconnu",_xlfn.XLOOKUP(F1360,'Bibliothèque transporteurs'!C:C,'Bibliothèque transporteurs'!B:B))))</f>
        <v>25</v>
      </c>
      <c r="V1360" t="str">
        <f>IF(COUNTIF('Bibliothèque transporteurs'!C:C,F1360)=0,"inconnu",_xlfn.XLOOKUP(F1360,'Bibliothèque transporteurs'!C:C,'Bibliothèque transporteurs'!E:E))</f>
        <v>CHRONO_2SHOP</v>
      </c>
      <c r="W1360">
        <f t="shared" si="137"/>
        <v>10.1</v>
      </c>
      <c r="Y1360" s="118">
        <f t="shared" si="135"/>
        <v>10.1</v>
      </c>
      <c r="Z1360" s="118" t="str">
        <f t="shared" si="136"/>
        <v>OK</v>
      </c>
    </row>
    <row r="1361" spans="1:26" x14ac:dyDescent="0.2">
      <c r="A1361" s="9">
        <f t="shared" si="132"/>
        <v>9.8266604081552504</v>
      </c>
      <c r="B1361" s="9">
        <f t="shared" si="133"/>
        <v>8.4499999999999993</v>
      </c>
      <c r="C1361" s="9">
        <f t="shared" si="134"/>
        <v>8.3699999999999992</v>
      </c>
      <c r="D1361" s="8">
        <v>6235</v>
      </c>
      <c r="E1361" t="s">
        <v>4173</v>
      </c>
      <c r="F1361" t="s">
        <v>191</v>
      </c>
      <c r="G1361" t="s">
        <v>25</v>
      </c>
      <c r="H1361" t="s">
        <v>190</v>
      </c>
      <c r="O1361">
        <v>8.3699999999999992</v>
      </c>
      <c r="S1361">
        <f>_xlfn.XLOOKUP(E1361,'Facture Chronopost'!L:L,'Facture Chronopost'!AA:AA,"")</f>
        <v>0.08</v>
      </c>
      <c r="T1361" t="str">
        <f>IF(COUNTIF('Bibliothèque transporteurs'!C:C,F1361)=0,"inconnu",_xlfn.XLOOKUP(F1361,'Bibliothèque transporteurs'!C:C,'Bibliothèque transporteurs'!A:A))</f>
        <v>6C</v>
      </c>
      <c r="U1361">
        <f>IF(OR(F1361="6C",F1361="6B"),_xlfn.XLOOKUP(E1361,'Facture Chronopost'!L:L,'Facture Chronopost'!X:X),IF(OR(F1361=17,F1361=44),F1361&amp;"_"&amp;H1361,IF(COUNTIF('Bibliothèque transporteurs'!C:C,F1361)=0,"inconnu",_xlfn.XLOOKUP(F1361,'Bibliothèque transporteurs'!C:C,'Bibliothèque transporteurs'!B:B))))</f>
        <v>30</v>
      </c>
      <c r="V1361" t="str">
        <f>IF(COUNTIF('Bibliothèque transporteurs'!C:C,F1361)=0,"inconnu",_xlfn.XLOOKUP(F1361,'Bibliothèque transporteurs'!C:C,'Bibliothèque transporteurs'!E:E))</f>
        <v>CHRONO_2SHOP</v>
      </c>
      <c r="W1361">
        <f t="shared" si="137"/>
        <v>8.4499999999999993</v>
      </c>
      <c r="Y1361" s="118">
        <f t="shared" si="135"/>
        <v>8.4499999999999993</v>
      </c>
      <c r="Z1361" s="118" t="str">
        <f t="shared" si="136"/>
        <v>OK</v>
      </c>
    </row>
    <row r="1362" spans="1:26" x14ac:dyDescent="0.2">
      <c r="A1362" s="9">
        <f t="shared" si="132"/>
        <v>6.9033169892416817</v>
      </c>
      <c r="B1362" s="9">
        <f t="shared" si="133"/>
        <v>5.96</v>
      </c>
      <c r="C1362" s="9">
        <f t="shared" si="134"/>
        <v>5.88</v>
      </c>
      <c r="D1362" s="8">
        <v>6235</v>
      </c>
      <c r="E1362" t="s">
        <v>4147</v>
      </c>
      <c r="F1362" t="s">
        <v>191</v>
      </c>
      <c r="G1362" t="s">
        <v>25</v>
      </c>
      <c r="H1362" t="s">
        <v>190</v>
      </c>
      <c r="O1362">
        <v>5.88</v>
      </c>
      <c r="S1362">
        <f>_xlfn.XLOOKUP(E1362,'Facture Chronopost'!L:L,'Facture Chronopost'!AA:AA,"")</f>
        <v>0.08</v>
      </c>
      <c r="T1362" t="str">
        <f>IF(COUNTIF('Bibliothèque transporteurs'!C:C,F1362)=0,"inconnu",_xlfn.XLOOKUP(F1362,'Bibliothèque transporteurs'!C:C,'Bibliothèque transporteurs'!A:A))</f>
        <v>6C</v>
      </c>
      <c r="U1362">
        <f>IF(OR(F1362="6C",F1362="6B"),_xlfn.XLOOKUP(E1362,'Facture Chronopost'!L:L,'Facture Chronopost'!X:X),IF(OR(F1362=17,F1362=44),F1362&amp;"_"&amp;H1362,IF(COUNTIF('Bibliothèque transporteurs'!C:C,F1362)=0,"inconnu",_xlfn.XLOOKUP(F1362,'Bibliothèque transporteurs'!C:C,'Bibliothèque transporteurs'!B:B))))</f>
        <v>30</v>
      </c>
      <c r="V1362" t="str">
        <f>IF(COUNTIF('Bibliothèque transporteurs'!C:C,F1362)=0,"inconnu",_xlfn.XLOOKUP(F1362,'Bibliothèque transporteurs'!C:C,'Bibliothèque transporteurs'!E:E))</f>
        <v>CHRONO_2SHOP</v>
      </c>
      <c r="W1362">
        <f t="shared" si="137"/>
        <v>5.96</v>
      </c>
      <c r="Y1362" s="118">
        <f t="shared" si="135"/>
        <v>5.96</v>
      </c>
      <c r="Z1362" s="118" t="str">
        <f t="shared" si="136"/>
        <v>OK</v>
      </c>
    </row>
    <row r="1363" spans="1:26" x14ac:dyDescent="0.2">
      <c r="A1363" s="9">
        <f t="shared" si="132"/>
        <v>6.9033169892416817</v>
      </c>
      <c r="B1363" s="9">
        <f t="shared" si="133"/>
        <v>5.96</v>
      </c>
      <c r="C1363" s="9">
        <f t="shared" si="134"/>
        <v>5.88</v>
      </c>
      <c r="D1363" s="8">
        <v>6235</v>
      </c>
      <c r="E1363" t="s">
        <v>4176</v>
      </c>
      <c r="F1363" t="s">
        <v>191</v>
      </c>
      <c r="G1363" t="s">
        <v>25</v>
      </c>
      <c r="H1363" t="s">
        <v>190</v>
      </c>
      <c r="O1363">
        <v>5.88</v>
      </c>
      <c r="S1363">
        <f>_xlfn.XLOOKUP(E1363,'Facture Chronopost'!L:L,'Facture Chronopost'!AA:AA,"")</f>
        <v>0.08</v>
      </c>
      <c r="T1363" t="str">
        <f>IF(COUNTIF('Bibliothèque transporteurs'!C:C,F1363)=0,"inconnu",_xlfn.XLOOKUP(F1363,'Bibliothèque transporteurs'!C:C,'Bibliothèque transporteurs'!A:A))</f>
        <v>6C</v>
      </c>
      <c r="U1363">
        <f>IF(OR(F1363="6C",F1363="6B"),_xlfn.XLOOKUP(E1363,'Facture Chronopost'!L:L,'Facture Chronopost'!X:X),IF(OR(F1363=17,F1363=44),F1363&amp;"_"&amp;H1363,IF(COUNTIF('Bibliothèque transporteurs'!C:C,F1363)=0,"inconnu",_xlfn.XLOOKUP(F1363,'Bibliothèque transporteurs'!C:C,'Bibliothèque transporteurs'!B:B))))</f>
        <v>42</v>
      </c>
      <c r="V1363" t="str">
        <f>IF(COUNTIF('Bibliothèque transporteurs'!C:C,F1363)=0,"inconnu",_xlfn.XLOOKUP(F1363,'Bibliothèque transporteurs'!C:C,'Bibliothèque transporteurs'!E:E))</f>
        <v>CHRONO_2SHOP</v>
      </c>
      <c r="W1363">
        <f t="shared" si="137"/>
        <v>5.96</v>
      </c>
      <c r="Y1363" s="118">
        <f t="shared" si="135"/>
        <v>5.96</v>
      </c>
      <c r="Z1363" s="118" t="str">
        <f t="shared" si="136"/>
        <v>OK</v>
      </c>
    </row>
    <row r="1364" spans="1:26" x14ac:dyDescent="0.2">
      <c r="A1364" s="9">
        <f t="shared" si="132"/>
        <v>6.9033169892416817</v>
      </c>
      <c r="B1364" s="9">
        <f t="shared" si="133"/>
        <v>5.96</v>
      </c>
      <c r="C1364" s="9">
        <f t="shared" si="134"/>
        <v>5.88</v>
      </c>
      <c r="D1364" s="8">
        <v>6235</v>
      </c>
      <c r="E1364" t="s">
        <v>4190</v>
      </c>
      <c r="F1364" t="s">
        <v>191</v>
      </c>
      <c r="G1364" t="s">
        <v>25</v>
      </c>
      <c r="H1364" t="s">
        <v>190</v>
      </c>
      <c r="O1364">
        <v>5.88</v>
      </c>
      <c r="S1364">
        <f>_xlfn.XLOOKUP(E1364,'Facture Chronopost'!L:L,'Facture Chronopost'!AA:AA,"")</f>
        <v>0.08</v>
      </c>
      <c r="T1364" t="str">
        <f>IF(COUNTIF('Bibliothèque transporteurs'!C:C,F1364)=0,"inconnu",_xlfn.XLOOKUP(F1364,'Bibliothèque transporteurs'!C:C,'Bibliothèque transporteurs'!A:A))</f>
        <v>6C</v>
      </c>
      <c r="U1364">
        <f>IF(OR(F1364="6C",F1364="6B"),_xlfn.XLOOKUP(E1364,'Facture Chronopost'!L:L,'Facture Chronopost'!X:X),IF(OR(F1364=17,F1364=44),F1364&amp;"_"&amp;H1364,IF(COUNTIF('Bibliothèque transporteurs'!C:C,F1364)=0,"inconnu",_xlfn.XLOOKUP(F1364,'Bibliothèque transporteurs'!C:C,'Bibliothèque transporteurs'!B:B))))</f>
        <v>30</v>
      </c>
      <c r="V1364" t="str">
        <f>IF(COUNTIF('Bibliothèque transporteurs'!C:C,F1364)=0,"inconnu",_xlfn.XLOOKUP(F1364,'Bibliothèque transporteurs'!C:C,'Bibliothèque transporteurs'!E:E))</f>
        <v>CHRONO_2SHOP</v>
      </c>
      <c r="W1364">
        <f t="shared" si="137"/>
        <v>5.96</v>
      </c>
      <c r="Y1364" s="118">
        <f t="shared" si="135"/>
        <v>5.96</v>
      </c>
      <c r="Z1364" s="118" t="str">
        <f t="shared" si="136"/>
        <v>OK</v>
      </c>
    </row>
    <row r="1365" spans="1:26" x14ac:dyDescent="0.2">
      <c r="A1365" s="9">
        <f t="shared" si="132"/>
        <v>13.407462587948981</v>
      </c>
      <c r="B1365" s="9">
        <f t="shared" si="133"/>
        <v>11.5</v>
      </c>
      <c r="C1365" s="9">
        <f t="shared" si="134"/>
        <v>11.42</v>
      </c>
      <c r="D1365" s="8">
        <v>6235</v>
      </c>
      <c r="E1365" t="s">
        <v>4130</v>
      </c>
      <c r="F1365" t="s">
        <v>191</v>
      </c>
      <c r="G1365" t="s">
        <v>25</v>
      </c>
      <c r="H1365" t="s">
        <v>190</v>
      </c>
      <c r="O1365">
        <v>11.42</v>
      </c>
      <c r="S1365">
        <f>_xlfn.XLOOKUP(E1365,'Facture Chronopost'!L:L,'Facture Chronopost'!AA:AA,"")</f>
        <v>0.08</v>
      </c>
      <c r="T1365" t="str">
        <f>IF(COUNTIF('Bibliothèque transporteurs'!C:C,F1365)=0,"inconnu",_xlfn.XLOOKUP(F1365,'Bibliothèque transporteurs'!C:C,'Bibliothèque transporteurs'!A:A))</f>
        <v>6C</v>
      </c>
      <c r="U1365">
        <f>IF(OR(F1365="6C",F1365="6B"),_xlfn.XLOOKUP(E1365,'Facture Chronopost'!L:L,'Facture Chronopost'!X:X),IF(OR(F1365=17,F1365=44),F1365&amp;"_"&amp;H1365,IF(COUNTIF('Bibliothèque transporteurs'!C:C,F1365)=0,"inconnu",_xlfn.XLOOKUP(F1365,'Bibliothèque transporteurs'!C:C,'Bibliothèque transporteurs'!B:B))))</f>
        <v>33</v>
      </c>
      <c r="V1365" t="str">
        <f>IF(COUNTIF('Bibliothèque transporteurs'!C:C,F1365)=0,"inconnu",_xlfn.XLOOKUP(F1365,'Bibliothèque transporteurs'!C:C,'Bibliothèque transporteurs'!E:E))</f>
        <v>CHRONO_2SHOP</v>
      </c>
      <c r="W1365">
        <f t="shared" si="137"/>
        <v>11.5</v>
      </c>
      <c r="Y1365" s="118">
        <f t="shared" si="135"/>
        <v>11.5</v>
      </c>
      <c r="Z1365" s="118" t="str">
        <f t="shared" si="136"/>
        <v>OK</v>
      </c>
    </row>
    <row r="1366" spans="1:26" x14ac:dyDescent="0.2">
      <c r="A1366" s="9">
        <f t="shared" si="132"/>
        <v>15.685087580998108</v>
      </c>
      <c r="B1366" s="9">
        <f t="shared" si="133"/>
        <v>13.440000000000001</v>
      </c>
      <c r="C1366" s="9">
        <f t="shared" si="134"/>
        <v>13.36</v>
      </c>
      <c r="D1366" s="8">
        <v>6235</v>
      </c>
      <c r="E1366" t="s">
        <v>4181</v>
      </c>
      <c r="F1366" t="s">
        <v>191</v>
      </c>
      <c r="G1366" t="s">
        <v>25</v>
      </c>
      <c r="H1366" t="s">
        <v>190</v>
      </c>
      <c r="O1366">
        <v>13.36</v>
      </c>
      <c r="S1366">
        <f>_xlfn.XLOOKUP(E1366,'Facture Chronopost'!L:L,'Facture Chronopost'!AA:AA,"")</f>
        <v>0.08</v>
      </c>
      <c r="T1366" t="str">
        <f>IF(COUNTIF('Bibliothèque transporteurs'!C:C,F1366)=0,"inconnu",_xlfn.XLOOKUP(F1366,'Bibliothèque transporteurs'!C:C,'Bibliothèque transporteurs'!A:A))</f>
        <v>6C</v>
      </c>
      <c r="U1366">
        <f>IF(OR(F1366="6C",F1366="6B"),_xlfn.XLOOKUP(E1366,'Facture Chronopost'!L:L,'Facture Chronopost'!X:X),IF(OR(F1366=17,F1366=44),F1366&amp;"_"&amp;H1366,IF(COUNTIF('Bibliothèque transporteurs'!C:C,F1366)=0,"inconnu",_xlfn.XLOOKUP(F1366,'Bibliothèque transporteurs'!C:C,'Bibliothèque transporteurs'!B:B))))</f>
        <v>39</v>
      </c>
      <c r="V1366" t="str">
        <f>IF(COUNTIF('Bibliothèque transporteurs'!C:C,F1366)=0,"inconnu",_xlfn.XLOOKUP(F1366,'Bibliothèque transporteurs'!C:C,'Bibliothèque transporteurs'!E:E))</f>
        <v>CHRONO_2SHOP</v>
      </c>
      <c r="W1366">
        <f t="shared" si="137"/>
        <v>13.44</v>
      </c>
      <c r="Y1366" s="118">
        <f t="shared" si="135"/>
        <v>13.44</v>
      </c>
      <c r="Z1366" s="118" t="str">
        <f t="shared" si="136"/>
        <v>OK</v>
      </c>
    </row>
    <row r="1367" spans="1:26" x14ac:dyDescent="0.2">
      <c r="A1367" s="9">
        <f t="shared" si="132"/>
        <v>11.376384630229914</v>
      </c>
      <c r="B1367" s="9">
        <f t="shared" si="133"/>
        <v>9.77</v>
      </c>
      <c r="C1367" s="9">
        <f t="shared" si="134"/>
        <v>9.69</v>
      </c>
      <c r="D1367" s="8">
        <v>6235</v>
      </c>
      <c r="E1367" t="s">
        <v>4136</v>
      </c>
      <c r="F1367" t="s">
        <v>191</v>
      </c>
      <c r="G1367" t="s">
        <v>25</v>
      </c>
      <c r="H1367" t="s">
        <v>190</v>
      </c>
      <c r="O1367">
        <v>9.69</v>
      </c>
      <c r="S1367">
        <f>_xlfn.XLOOKUP(E1367,'Facture Chronopost'!L:L,'Facture Chronopost'!AA:AA,"")</f>
        <v>0.08</v>
      </c>
      <c r="T1367" t="str">
        <f>IF(COUNTIF('Bibliothèque transporteurs'!C:C,F1367)=0,"inconnu",_xlfn.XLOOKUP(F1367,'Bibliothèque transporteurs'!C:C,'Bibliothèque transporteurs'!A:A))</f>
        <v>6C</v>
      </c>
      <c r="U1367">
        <f>IF(OR(F1367="6C",F1367="6B"),_xlfn.XLOOKUP(E1367,'Facture Chronopost'!L:L,'Facture Chronopost'!X:X),IF(OR(F1367=17,F1367=44),F1367&amp;"_"&amp;H1367,IF(COUNTIF('Bibliothèque transporteurs'!C:C,F1367)=0,"inconnu",_xlfn.XLOOKUP(F1367,'Bibliothèque transporteurs'!C:C,'Bibliothèque transporteurs'!B:B))))</f>
        <v>30</v>
      </c>
      <c r="V1367" t="str">
        <f>IF(COUNTIF('Bibliothèque transporteurs'!C:C,F1367)=0,"inconnu",_xlfn.XLOOKUP(F1367,'Bibliothèque transporteurs'!C:C,'Bibliothèque transporteurs'!E:E))</f>
        <v>CHRONO_2SHOP</v>
      </c>
      <c r="W1367">
        <f t="shared" si="137"/>
        <v>9.77</v>
      </c>
      <c r="Y1367" s="118">
        <f t="shared" si="135"/>
        <v>9.77</v>
      </c>
      <c r="Z1367" s="118" t="str">
        <f t="shared" si="136"/>
        <v>OK</v>
      </c>
    </row>
    <row r="1368" spans="1:26" x14ac:dyDescent="0.2">
      <c r="A1368" s="9">
        <f t="shared" si="132"/>
        <v>12.116025736220095</v>
      </c>
      <c r="B1368" s="9">
        <f t="shared" si="133"/>
        <v>10.4</v>
      </c>
      <c r="C1368" s="9">
        <f t="shared" si="134"/>
        <v>10.32</v>
      </c>
      <c r="D1368" s="8">
        <v>6235</v>
      </c>
      <c r="E1368" t="s">
        <v>4213</v>
      </c>
      <c r="F1368" t="s">
        <v>191</v>
      </c>
      <c r="G1368" t="s">
        <v>25</v>
      </c>
      <c r="H1368" t="s">
        <v>190</v>
      </c>
      <c r="O1368">
        <v>10.32</v>
      </c>
      <c r="S1368">
        <f>_xlfn.XLOOKUP(E1368,'Facture Chronopost'!L:L,'Facture Chronopost'!AA:AA,"")</f>
        <v>0.08</v>
      </c>
      <c r="T1368" t="str">
        <f>IF(COUNTIF('Bibliothèque transporteurs'!C:C,F1368)=0,"inconnu",_xlfn.XLOOKUP(F1368,'Bibliothèque transporteurs'!C:C,'Bibliothèque transporteurs'!A:A))</f>
        <v>6C</v>
      </c>
      <c r="U1368">
        <f>IF(OR(F1368="6C",F1368="6B"),_xlfn.XLOOKUP(E1368,'Facture Chronopost'!L:L,'Facture Chronopost'!X:X),IF(OR(F1368=17,F1368=44),F1368&amp;"_"&amp;H1368,IF(COUNTIF('Bibliothèque transporteurs'!C:C,F1368)=0,"inconnu",_xlfn.XLOOKUP(F1368,'Bibliothèque transporteurs'!C:C,'Bibliothèque transporteurs'!B:B))))</f>
        <v>39</v>
      </c>
      <c r="V1368" t="str">
        <f>IF(COUNTIF('Bibliothèque transporteurs'!C:C,F1368)=0,"inconnu",_xlfn.XLOOKUP(F1368,'Bibliothèque transporteurs'!C:C,'Bibliothèque transporteurs'!E:E))</f>
        <v>CHRONO_2SHOP</v>
      </c>
      <c r="W1368">
        <f t="shared" si="137"/>
        <v>10.4</v>
      </c>
      <c r="Y1368" s="118">
        <f t="shared" si="135"/>
        <v>10.4</v>
      </c>
      <c r="Z1368" s="118" t="str">
        <f t="shared" si="136"/>
        <v>OK</v>
      </c>
    </row>
    <row r="1369" spans="1:26" x14ac:dyDescent="0.2">
      <c r="A1369" s="9">
        <f t="shared" si="132"/>
        <v>11.376384630229914</v>
      </c>
      <c r="B1369" s="9">
        <f t="shared" si="133"/>
        <v>9.77</v>
      </c>
      <c r="C1369" s="9">
        <f t="shared" si="134"/>
        <v>9.69</v>
      </c>
      <c r="D1369" s="8">
        <v>6235</v>
      </c>
      <c r="E1369" t="s">
        <v>4307</v>
      </c>
      <c r="F1369" t="s">
        <v>191</v>
      </c>
      <c r="G1369" t="s">
        <v>25</v>
      </c>
      <c r="H1369" t="s">
        <v>190</v>
      </c>
      <c r="O1369">
        <v>9.69</v>
      </c>
      <c r="S1369">
        <f>_xlfn.XLOOKUP(E1369,'Facture Chronopost'!L:L,'Facture Chronopost'!AA:AA,"")</f>
        <v>0.08</v>
      </c>
      <c r="T1369" t="str">
        <f>IF(COUNTIF('Bibliothèque transporteurs'!C:C,F1369)=0,"inconnu",_xlfn.XLOOKUP(F1369,'Bibliothèque transporteurs'!C:C,'Bibliothèque transporteurs'!A:A))</f>
        <v>6C</v>
      </c>
      <c r="U1369">
        <f>IF(OR(F1369="6C",F1369="6B"),_xlfn.XLOOKUP(E1369,'Facture Chronopost'!L:L,'Facture Chronopost'!X:X),IF(OR(F1369=17,F1369=44),F1369&amp;"_"&amp;H1369,IF(COUNTIF('Bibliothèque transporteurs'!C:C,F1369)=0,"inconnu",_xlfn.XLOOKUP(F1369,'Bibliothèque transporteurs'!C:C,'Bibliothèque transporteurs'!B:B))))</f>
        <v>30</v>
      </c>
      <c r="V1369" t="str">
        <f>IF(COUNTIF('Bibliothèque transporteurs'!C:C,F1369)=0,"inconnu",_xlfn.XLOOKUP(F1369,'Bibliothèque transporteurs'!C:C,'Bibliothèque transporteurs'!E:E))</f>
        <v>CHRONO_2SHOP</v>
      </c>
      <c r="W1369">
        <f t="shared" si="137"/>
        <v>9.77</v>
      </c>
      <c r="Y1369" s="118">
        <f t="shared" si="135"/>
        <v>9.77</v>
      </c>
      <c r="Z1369" s="118" t="str">
        <f t="shared" si="136"/>
        <v>OK</v>
      </c>
    </row>
    <row r="1370" spans="1:26" x14ac:dyDescent="0.2">
      <c r="A1370" s="9">
        <f t="shared" si="132"/>
        <v>16.236883326736812</v>
      </c>
      <c r="B1370" s="9">
        <f t="shared" si="133"/>
        <v>13.91</v>
      </c>
      <c r="C1370" s="9">
        <f t="shared" si="134"/>
        <v>13.83</v>
      </c>
      <c r="D1370" s="8">
        <v>6235</v>
      </c>
      <c r="E1370" t="s">
        <v>4218</v>
      </c>
      <c r="F1370" t="s">
        <v>191</v>
      </c>
      <c r="G1370" t="s">
        <v>25</v>
      </c>
      <c r="H1370" t="s">
        <v>190</v>
      </c>
      <c r="O1370">
        <v>13.83</v>
      </c>
      <c r="S1370">
        <f>_xlfn.XLOOKUP(E1370,'Facture Chronopost'!L:L,'Facture Chronopost'!AA:AA,"")</f>
        <v>0.08</v>
      </c>
      <c r="T1370" t="str">
        <f>IF(COUNTIF('Bibliothèque transporteurs'!C:C,F1370)=0,"inconnu",_xlfn.XLOOKUP(F1370,'Bibliothèque transporteurs'!C:C,'Bibliothèque transporteurs'!A:A))</f>
        <v>6C</v>
      </c>
      <c r="U1370">
        <f>IF(OR(F1370="6C",F1370="6B"),_xlfn.XLOOKUP(E1370,'Facture Chronopost'!L:L,'Facture Chronopost'!X:X),IF(OR(F1370=17,F1370=44),F1370&amp;"_"&amp;H1370,IF(COUNTIF('Bibliothèque transporteurs'!C:C,F1370)=0,"inconnu",_xlfn.XLOOKUP(F1370,'Bibliothèque transporteurs'!C:C,'Bibliothèque transporteurs'!B:B))))</f>
        <v>25</v>
      </c>
      <c r="V1370" t="str">
        <f>IF(COUNTIF('Bibliothèque transporteurs'!C:C,F1370)=0,"inconnu",_xlfn.XLOOKUP(F1370,'Bibliothèque transporteurs'!C:C,'Bibliothèque transporteurs'!E:E))</f>
        <v>CHRONO_2SHOP</v>
      </c>
      <c r="W1370">
        <f t="shared" si="137"/>
        <v>13.91</v>
      </c>
      <c r="Y1370" s="118">
        <f t="shared" si="135"/>
        <v>13.91</v>
      </c>
      <c r="Z1370" s="118" t="str">
        <f t="shared" si="136"/>
        <v>OK</v>
      </c>
    </row>
    <row r="1371" spans="1:26" x14ac:dyDescent="0.2">
      <c r="A1371" s="9">
        <f t="shared" si="132"/>
        <v>14.980667480055077</v>
      </c>
      <c r="B1371" s="9">
        <f t="shared" si="133"/>
        <v>12.839999999999998</v>
      </c>
      <c r="C1371" s="9">
        <f t="shared" si="134"/>
        <v>12.76</v>
      </c>
      <c r="D1371" s="8">
        <v>6235</v>
      </c>
      <c r="E1371" t="s">
        <v>4231</v>
      </c>
      <c r="F1371" t="s">
        <v>191</v>
      </c>
      <c r="G1371" t="s">
        <v>25</v>
      </c>
      <c r="H1371" t="s">
        <v>190</v>
      </c>
      <c r="O1371">
        <v>12.76</v>
      </c>
      <c r="S1371">
        <f>_xlfn.XLOOKUP(E1371,'Facture Chronopost'!L:L,'Facture Chronopost'!AA:AA,"")</f>
        <v>0.08</v>
      </c>
      <c r="T1371" t="str">
        <f>IF(COUNTIF('Bibliothèque transporteurs'!C:C,F1371)=0,"inconnu",_xlfn.XLOOKUP(F1371,'Bibliothèque transporteurs'!C:C,'Bibliothèque transporteurs'!A:A))</f>
        <v>6C</v>
      </c>
      <c r="U1371">
        <f>IF(OR(F1371="6C",F1371="6B"),_xlfn.XLOOKUP(E1371,'Facture Chronopost'!L:L,'Facture Chronopost'!X:X),IF(OR(F1371=17,F1371=44),F1371&amp;"_"&amp;H1371,IF(COUNTIF('Bibliothèque transporteurs'!C:C,F1371)=0,"inconnu",_xlfn.XLOOKUP(F1371,'Bibliothèque transporteurs'!C:C,'Bibliothèque transporteurs'!B:B))))</f>
        <v>33</v>
      </c>
      <c r="V1371" t="str">
        <f>IF(COUNTIF('Bibliothèque transporteurs'!C:C,F1371)=0,"inconnu",_xlfn.XLOOKUP(F1371,'Bibliothèque transporteurs'!C:C,'Bibliothèque transporteurs'!E:E))</f>
        <v>CHRONO_2SHOP</v>
      </c>
      <c r="W1371">
        <f t="shared" si="137"/>
        <v>12.84</v>
      </c>
      <c r="Y1371" s="118">
        <f t="shared" si="135"/>
        <v>12.84</v>
      </c>
      <c r="Z1371" s="118" t="str">
        <f t="shared" si="136"/>
        <v>OK</v>
      </c>
    </row>
    <row r="1372" spans="1:26" x14ac:dyDescent="0.2">
      <c r="A1372" s="9">
        <f t="shared" si="132"/>
        <v>18.784536025147435</v>
      </c>
      <c r="B1372" s="9">
        <f t="shared" si="133"/>
        <v>16.079999999999998</v>
      </c>
      <c r="C1372" s="9">
        <f t="shared" si="134"/>
        <v>16</v>
      </c>
      <c r="D1372" s="8">
        <v>6235</v>
      </c>
      <c r="E1372" t="s">
        <v>4224</v>
      </c>
      <c r="F1372" t="s">
        <v>191</v>
      </c>
      <c r="G1372" t="s">
        <v>25</v>
      </c>
      <c r="H1372" t="s">
        <v>190</v>
      </c>
      <c r="O1372">
        <v>16</v>
      </c>
      <c r="S1372">
        <f>_xlfn.XLOOKUP(E1372,'Facture Chronopost'!L:L,'Facture Chronopost'!AA:AA,"")</f>
        <v>0.08</v>
      </c>
      <c r="T1372" t="str">
        <f>IF(COUNTIF('Bibliothèque transporteurs'!C:C,F1372)=0,"inconnu",_xlfn.XLOOKUP(F1372,'Bibliothèque transporteurs'!C:C,'Bibliothèque transporteurs'!A:A))</f>
        <v>6C</v>
      </c>
      <c r="U1372">
        <f>IF(OR(F1372="6C",F1372="6B"),_xlfn.XLOOKUP(E1372,'Facture Chronopost'!L:L,'Facture Chronopost'!X:X),IF(OR(F1372=17,F1372=44),F1372&amp;"_"&amp;H1372,IF(COUNTIF('Bibliothèque transporteurs'!C:C,F1372)=0,"inconnu",_xlfn.XLOOKUP(F1372,'Bibliothèque transporteurs'!C:C,'Bibliothèque transporteurs'!B:B))))</f>
        <v>39</v>
      </c>
      <c r="V1372" t="str">
        <f>IF(COUNTIF('Bibliothèque transporteurs'!C:C,F1372)=0,"inconnu",_xlfn.XLOOKUP(F1372,'Bibliothèque transporteurs'!C:C,'Bibliothèque transporteurs'!E:E))</f>
        <v>CHRONO_2SHOP</v>
      </c>
      <c r="W1372">
        <f t="shared" si="137"/>
        <v>16.079999999999998</v>
      </c>
      <c r="Y1372" s="118">
        <f t="shared" si="135"/>
        <v>16.079999999999998</v>
      </c>
      <c r="Z1372" s="118" t="str">
        <f t="shared" si="136"/>
        <v>OK</v>
      </c>
    </row>
    <row r="1373" spans="1:26" x14ac:dyDescent="0.2">
      <c r="A1373" s="9">
        <f t="shared" si="132"/>
        <v>11.376384630229914</v>
      </c>
      <c r="B1373" s="9">
        <f t="shared" si="133"/>
        <v>9.77</v>
      </c>
      <c r="C1373" s="9">
        <f t="shared" si="134"/>
        <v>9.69</v>
      </c>
      <c r="D1373" s="8">
        <v>6235</v>
      </c>
      <c r="E1373" t="s">
        <v>4249</v>
      </c>
      <c r="F1373" t="s">
        <v>191</v>
      </c>
      <c r="G1373" t="s">
        <v>25</v>
      </c>
      <c r="H1373" t="s">
        <v>190</v>
      </c>
      <c r="O1373">
        <v>9.69</v>
      </c>
      <c r="S1373">
        <f>_xlfn.XLOOKUP(E1373,'Facture Chronopost'!L:L,'Facture Chronopost'!AA:AA,"")</f>
        <v>0.08</v>
      </c>
      <c r="T1373" t="str">
        <f>IF(COUNTIF('Bibliothèque transporteurs'!C:C,F1373)=0,"inconnu",_xlfn.XLOOKUP(F1373,'Bibliothèque transporteurs'!C:C,'Bibliothèque transporteurs'!A:A))</f>
        <v>6C</v>
      </c>
      <c r="U1373">
        <f>IF(OR(F1373="6C",F1373="6B"),_xlfn.XLOOKUP(E1373,'Facture Chronopost'!L:L,'Facture Chronopost'!X:X),IF(OR(F1373=17,F1373=44),F1373&amp;"_"&amp;H1373,IF(COUNTIF('Bibliothèque transporteurs'!C:C,F1373)=0,"inconnu",_xlfn.XLOOKUP(F1373,'Bibliothèque transporteurs'!C:C,'Bibliothèque transporteurs'!B:B))))</f>
        <v>30</v>
      </c>
      <c r="V1373" t="str">
        <f>IF(COUNTIF('Bibliothèque transporteurs'!C:C,F1373)=0,"inconnu",_xlfn.XLOOKUP(F1373,'Bibliothèque transporteurs'!C:C,'Bibliothèque transporteurs'!E:E))</f>
        <v>CHRONO_2SHOP</v>
      </c>
      <c r="W1373">
        <f t="shared" si="137"/>
        <v>9.77</v>
      </c>
      <c r="Y1373" s="118">
        <f t="shared" si="135"/>
        <v>9.77</v>
      </c>
      <c r="Z1373" s="118" t="str">
        <f t="shared" si="136"/>
        <v>OK</v>
      </c>
    </row>
    <row r="1374" spans="1:26" x14ac:dyDescent="0.2">
      <c r="A1374" s="9">
        <f t="shared" si="132"/>
        <v>11.118097259884138</v>
      </c>
      <c r="B1374" s="9">
        <f t="shared" si="133"/>
        <v>9.5500000000000007</v>
      </c>
      <c r="C1374" s="9">
        <f t="shared" si="134"/>
        <v>9.4700000000000006</v>
      </c>
      <c r="D1374" s="8">
        <v>6235</v>
      </c>
      <c r="E1374" t="s">
        <v>4304</v>
      </c>
      <c r="F1374" t="s">
        <v>191</v>
      </c>
      <c r="G1374" t="s">
        <v>25</v>
      </c>
      <c r="H1374" t="s">
        <v>190</v>
      </c>
      <c r="O1374">
        <v>9.4700000000000006</v>
      </c>
      <c r="S1374">
        <f>_xlfn.XLOOKUP(E1374,'Facture Chronopost'!L:L,'Facture Chronopost'!AA:AA,"")</f>
        <v>0.08</v>
      </c>
      <c r="T1374" t="str">
        <f>IF(COUNTIF('Bibliothèque transporteurs'!C:C,F1374)=0,"inconnu",_xlfn.XLOOKUP(F1374,'Bibliothèque transporteurs'!C:C,'Bibliothèque transporteurs'!A:A))</f>
        <v>6C</v>
      </c>
      <c r="U1374">
        <f>IF(OR(F1374="6C",F1374="6B"),_xlfn.XLOOKUP(E1374,'Facture Chronopost'!L:L,'Facture Chronopost'!X:X),IF(OR(F1374=17,F1374=44),F1374&amp;"_"&amp;H1374,IF(COUNTIF('Bibliothèque transporteurs'!C:C,F1374)=0,"inconnu",_xlfn.XLOOKUP(F1374,'Bibliothèque transporteurs'!C:C,'Bibliothèque transporteurs'!B:B))))</f>
        <v>25</v>
      </c>
      <c r="V1374" t="str">
        <f>IF(COUNTIF('Bibliothèque transporteurs'!C:C,F1374)=0,"inconnu",_xlfn.XLOOKUP(F1374,'Bibliothèque transporteurs'!C:C,'Bibliothèque transporteurs'!E:E))</f>
        <v>CHRONO_2SHOP</v>
      </c>
      <c r="W1374">
        <f t="shared" si="137"/>
        <v>9.5500000000000007</v>
      </c>
      <c r="Y1374" s="118">
        <f t="shared" si="135"/>
        <v>9.5500000000000007</v>
      </c>
      <c r="Z1374" s="118" t="str">
        <f t="shared" si="136"/>
        <v>OK</v>
      </c>
    </row>
    <row r="1375" spans="1:26" x14ac:dyDescent="0.2">
      <c r="A1375" s="9">
        <f t="shared" si="132"/>
        <v>6.9033169892416817</v>
      </c>
      <c r="B1375" s="9">
        <f t="shared" si="133"/>
        <v>5.96</v>
      </c>
      <c r="C1375" s="9">
        <f t="shared" si="134"/>
        <v>5.88</v>
      </c>
      <c r="D1375" s="8">
        <v>6235</v>
      </c>
      <c r="E1375" t="s">
        <v>4282</v>
      </c>
      <c r="F1375" t="s">
        <v>191</v>
      </c>
      <c r="G1375" t="s">
        <v>25</v>
      </c>
      <c r="H1375" t="s">
        <v>190</v>
      </c>
      <c r="O1375">
        <v>5.88</v>
      </c>
      <c r="S1375">
        <f>_xlfn.XLOOKUP(E1375,'Facture Chronopost'!L:L,'Facture Chronopost'!AA:AA,"")</f>
        <v>0.08</v>
      </c>
      <c r="T1375" t="str">
        <f>IF(COUNTIF('Bibliothèque transporteurs'!C:C,F1375)=0,"inconnu",_xlfn.XLOOKUP(F1375,'Bibliothèque transporteurs'!C:C,'Bibliothèque transporteurs'!A:A))</f>
        <v>6C</v>
      </c>
      <c r="U1375">
        <f>IF(OR(F1375="6C",F1375="6B"),_xlfn.XLOOKUP(E1375,'Facture Chronopost'!L:L,'Facture Chronopost'!X:X),IF(OR(F1375=17,F1375=44),F1375&amp;"_"&amp;H1375,IF(COUNTIF('Bibliothèque transporteurs'!C:C,F1375)=0,"inconnu",_xlfn.XLOOKUP(F1375,'Bibliothèque transporteurs'!C:C,'Bibliothèque transporteurs'!B:B))))</f>
        <v>30</v>
      </c>
      <c r="V1375" t="str">
        <f>IF(COUNTIF('Bibliothèque transporteurs'!C:C,F1375)=0,"inconnu",_xlfn.XLOOKUP(F1375,'Bibliothèque transporteurs'!C:C,'Bibliothèque transporteurs'!E:E))</f>
        <v>CHRONO_2SHOP</v>
      </c>
      <c r="W1375">
        <f t="shared" si="137"/>
        <v>5.96</v>
      </c>
      <c r="Y1375" s="118">
        <f t="shared" si="135"/>
        <v>5.96</v>
      </c>
      <c r="Z1375" s="118" t="str">
        <f t="shared" si="136"/>
        <v>OK</v>
      </c>
    </row>
    <row r="1376" spans="1:26" x14ac:dyDescent="0.2">
      <c r="A1376" s="9">
        <f t="shared" si="132"/>
        <v>6.9033169892416817</v>
      </c>
      <c r="B1376" s="9">
        <f t="shared" si="133"/>
        <v>5.96</v>
      </c>
      <c r="C1376" s="9">
        <f t="shared" si="134"/>
        <v>5.88</v>
      </c>
      <c r="D1376" s="8">
        <v>6235</v>
      </c>
      <c r="E1376" t="s">
        <v>4288</v>
      </c>
      <c r="F1376" t="s">
        <v>191</v>
      </c>
      <c r="G1376" t="s">
        <v>25</v>
      </c>
      <c r="H1376" t="s">
        <v>190</v>
      </c>
      <c r="O1376">
        <v>5.88</v>
      </c>
      <c r="S1376">
        <f>_xlfn.XLOOKUP(E1376,'Facture Chronopost'!L:L,'Facture Chronopost'!AA:AA,"")</f>
        <v>0.08</v>
      </c>
      <c r="T1376" t="str">
        <f>IF(COUNTIF('Bibliothèque transporteurs'!C:C,F1376)=0,"inconnu",_xlfn.XLOOKUP(F1376,'Bibliothèque transporteurs'!C:C,'Bibliothèque transporteurs'!A:A))</f>
        <v>6C</v>
      </c>
      <c r="U1376">
        <f>IF(OR(F1376="6C",F1376="6B"),_xlfn.XLOOKUP(E1376,'Facture Chronopost'!L:L,'Facture Chronopost'!X:X),IF(OR(F1376=17,F1376=44),F1376&amp;"_"&amp;H1376,IF(COUNTIF('Bibliothèque transporteurs'!C:C,F1376)=0,"inconnu",_xlfn.XLOOKUP(F1376,'Bibliothèque transporteurs'!C:C,'Bibliothèque transporteurs'!B:B))))</f>
        <v>30</v>
      </c>
      <c r="V1376" t="str">
        <f>IF(COUNTIF('Bibliothèque transporteurs'!C:C,F1376)=0,"inconnu",_xlfn.XLOOKUP(F1376,'Bibliothèque transporteurs'!C:C,'Bibliothèque transporteurs'!E:E))</f>
        <v>CHRONO_2SHOP</v>
      </c>
      <c r="W1376">
        <f t="shared" si="137"/>
        <v>5.96</v>
      </c>
      <c r="Y1376" s="118">
        <f t="shared" si="135"/>
        <v>5.96</v>
      </c>
      <c r="Z1376" s="118" t="str">
        <f t="shared" si="136"/>
        <v>OK</v>
      </c>
    </row>
    <row r="1377" spans="1:26" x14ac:dyDescent="0.2">
      <c r="A1377" s="9">
        <f t="shared" si="132"/>
        <v>11.376384630229914</v>
      </c>
      <c r="B1377" s="9">
        <f t="shared" si="133"/>
        <v>9.77</v>
      </c>
      <c r="C1377" s="9">
        <f t="shared" si="134"/>
        <v>9.69</v>
      </c>
      <c r="D1377" s="8">
        <v>6235</v>
      </c>
      <c r="E1377" t="s">
        <v>4260</v>
      </c>
      <c r="F1377" t="s">
        <v>191</v>
      </c>
      <c r="G1377" t="s">
        <v>25</v>
      </c>
      <c r="H1377" t="s">
        <v>190</v>
      </c>
      <c r="O1377">
        <v>9.69</v>
      </c>
      <c r="S1377">
        <f>_xlfn.XLOOKUP(E1377,'Facture Chronopost'!L:L,'Facture Chronopost'!AA:AA,"")</f>
        <v>0.08</v>
      </c>
      <c r="T1377" t="str">
        <f>IF(COUNTIF('Bibliothèque transporteurs'!C:C,F1377)=0,"inconnu",_xlfn.XLOOKUP(F1377,'Bibliothèque transporteurs'!C:C,'Bibliothèque transporteurs'!A:A))</f>
        <v>6C</v>
      </c>
      <c r="U1377">
        <f>IF(OR(F1377="6C",F1377="6B"),_xlfn.XLOOKUP(E1377,'Facture Chronopost'!L:L,'Facture Chronopost'!X:X),IF(OR(F1377=17,F1377=44),F1377&amp;"_"&amp;H1377,IF(COUNTIF('Bibliothèque transporteurs'!C:C,F1377)=0,"inconnu",_xlfn.XLOOKUP(F1377,'Bibliothèque transporteurs'!C:C,'Bibliothèque transporteurs'!B:B))))</f>
        <v>30</v>
      </c>
      <c r="V1377" t="str">
        <f>IF(COUNTIF('Bibliothèque transporteurs'!C:C,F1377)=0,"inconnu",_xlfn.XLOOKUP(F1377,'Bibliothèque transporteurs'!C:C,'Bibliothèque transporteurs'!E:E))</f>
        <v>CHRONO_2SHOP</v>
      </c>
      <c r="W1377">
        <f t="shared" si="137"/>
        <v>9.77</v>
      </c>
      <c r="Y1377" s="118">
        <f t="shared" si="135"/>
        <v>9.77</v>
      </c>
      <c r="Z1377" s="118" t="str">
        <f t="shared" si="136"/>
        <v>OK</v>
      </c>
    </row>
    <row r="1378" spans="1:26" x14ac:dyDescent="0.2">
      <c r="A1378" s="9">
        <f t="shared" si="132"/>
        <v>11.118097259884138</v>
      </c>
      <c r="B1378" s="9">
        <f t="shared" si="133"/>
        <v>9.5500000000000007</v>
      </c>
      <c r="C1378" s="9">
        <f t="shared" si="134"/>
        <v>9.4700000000000006</v>
      </c>
      <c r="D1378" s="8">
        <v>6235</v>
      </c>
      <c r="E1378" t="s">
        <v>4228</v>
      </c>
      <c r="F1378" t="s">
        <v>191</v>
      </c>
      <c r="G1378" t="s">
        <v>25</v>
      </c>
      <c r="H1378" t="s">
        <v>190</v>
      </c>
      <c r="O1378">
        <v>9.4700000000000006</v>
      </c>
      <c r="S1378">
        <f>_xlfn.XLOOKUP(E1378,'Facture Chronopost'!L:L,'Facture Chronopost'!AA:AA,"")</f>
        <v>0.08</v>
      </c>
      <c r="T1378" t="str">
        <f>IF(COUNTIF('Bibliothèque transporteurs'!C:C,F1378)=0,"inconnu",_xlfn.XLOOKUP(F1378,'Bibliothèque transporteurs'!C:C,'Bibliothèque transporteurs'!A:A))</f>
        <v>6C</v>
      </c>
      <c r="U1378">
        <f>IF(OR(F1378="6C",F1378="6B"),_xlfn.XLOOKUP(E1378,'Facture Chronopost'!L:L,'Facture Chronopost'!X:X),IF(OR(F1378=17,F1378=44),F1378&amp;"_"&amp;H1378,IF(COUNTIF('Bibliothèque transporteurs'!C:C,F1378)=0,"inconnu",_xlfn.XLOOKUP(F1378,'Bibliothèque transporteurs'!C:C,'Bibliothèque transporteurs'!B:B))))</f>
        <v>25</v>
      </c>
      <c r="V1378" t="str">
        <f>IF(COUNTIF('Bibliothèque transporteurs'!C:C,F1378)=0,"inconnu",_xlfn.XLOOKUP(F1378,'Bibliothèque transporteurs'!C:C,'Bibliothèque transporteurs'!E:E))</f>
        <v>CHRONO_2SHOP</v>
      </c>
      <c r="W1378">
        <f t="shared" si="137"/>
        <v>9.5500000000000007</v>
      </c>
      <c r="Y1378" s="118">
        <f t="shared" si="135"/>
        <v>9.5500000000000007</v>
      </c>
      <c r="Z1378" s="118" t="str">
        <f t="shared" si="136"/>
        <v>OK</v>
      </c>
    </row>
    <row r="1379" spans="1:26" x14ac:dyDescent="0.2">
      <c r="A1379" s="9">
        <f t="shared" si="132"/>
        <v>11.376384630229914</v>
      </c>
      <c r="B1379" s="9">
        <f t="shared" si="133"/>
        <v>9.77</v>
      </c>
      <c r="C1379" s="9">
        <f t="shared" si="134"/>
        <v>9.69</v>
      </c>
      <c r="D1379" s="8">
        <v>6235</v>
      </c>
      <c r="E1379" t="s">
        <v>4266</v>
      </c>
      <c r="F1379" t="s">
        <v>191</v>
      </c>
      <c r="G1379" t="s">
        <v>25</v>
      </c>
      <c r="H1379" t="s">
        <v>190</v>
      </c>
      <c r="O1379">
        <v>9.69</v>
      </c>
      <c r="S1379">
        <f>_xlfn.XLOOKUP(E1379,'Facture Chronopost'!L:L,'Facture Chronopost'!AA:AA,"")</f>
        <v>0.08</v>
      </c>
      <c r="T1379" t="str">
        <f>IF(COUNTIF('Bibliothèque transporteurs'!C:C,F1379)=0,"inconnu",_xlfn.XLOOKUP(F1379,'Bibliothèque transporteurs'!C:C,'Bibliothèque transporteurs'!A:A))</f>
        <v>6C</v>
      </c>
      <c r="U1379">
        <f>IF(OR(F1379="6C",F1379="6B"),_xlfn.XLOOKUP(E1379,'Facture Chronopost'!L:L,'Facture Chronopost'!X:X),IF(OR(F1379=17,F1379=44),F1379&amp;"_"&amp;H1379,IF(COUNTIF('Bibliothèque transporteurs'!C:C,F1379)=0,"inconnu",_xlfn.XLOOKUP(F1379,'Bibliothèque transporteurs'!C:C,'Bibliothèque transporteurs'!B:B))))</f>
        <v>30</v>
      </c>
      <c r="V1379" t="str">
        <f>IF(COUNTIF('Bibliothèque transporteurs'!C:C,F1379)=0,"inconnu",_xlfn.XLOOKUP(F1379,'Bibliothèque transporteurs'!C:C,'Bibliothèque transporteurs'!E:E))</f>
        <v>CHRONO_2SHOP</v>
      </c>
      <c r="W1379">
        <f t="shared" si="137"/>
        <v>9.77</v>
      </c>
      <c r="Y1379" s="118">
        <f t="shared" si="135"/>
        <v>9.77</v>
      </c>
      <c r="Z1379" s="118" t="str">
        <f t="shared" si="136"/>
        <v>OK</v>
      </c>
    </row>
    <row r="1380" spans="1:26" x14ac:dyDescent="0.2">
      <c r="A1380" s="9">
        <f t="shared" si="132"/>
        <v>11.376384630229914</v>
      </c>
      <c r="B1380" s="9">
        <f t="shared" si="133"/>
        <v>9.77</v>
      </c>
      <c r="C1380" s="9">
        <f t="shared" si="134"/>
        <v>9.69</v>
      </c>
      <c r="D1380" s="8">
        <v>6235</v>
      </c>
      <c r="E1380" t="s">
        <v>4274</v>
      </c>
      <c r="F1380" t="s">
        <v>191</v>
      </c>
      <c r="G1380" t="s">
        <v>25</v>
      </c>
      <c r="H1380" t="s">
        <v>190</v>
      </c>
      <c r="O1380">
        <v>9.69</v>
      </c>
      <c r="S1380">
        <f>_xlfn.XLOOKUP(E1380,'Facture Chronopost'!L:L,'Facture Chronopost'!AA:AA,"")</f>
        <v>0.08</v>
      </c>
      <c r="T1380" t="str">
        <f>IF(COUNTIF('Bibliothèque transporteurs'!C:C,F1380)=0,"inconnu",_xlfn.XLOOKUP(F1380,'Bibliothèque transporteurs'!C:C,'Bibliothèque transporteurs'!A:A))</f>
        <v>6C</v>
      </c>
      <c r="U1380">
        <f>IF(OR(F1380="6C",F1380="6B"),_xlfn.XLOOKUP(E1380,'Facture Chronopost'!L:L,'Facture Chronopost'!X:X),IF(OR(F1380=17,F1380=44),F1380&amp;"_"&amp;H1380,IF(COUNTIF('Bibliothèque transporteurs'!C:C,F1380)=0,"inconnu",_xlfn.XLOOKUP(F1380,'Bibliothèque transporteurs'!C:C,'Bibliothèque transporteurs'!B:B))))</f>
        <v>30</v>
      </c>
      <c r="V1380" t="str">
        <f>IF(COUNTIF('Bibliothèque transporteurs'!C:C,F1380)=0,"inconnu",_xlfn.XLOOKUP(F1380,'Bibliothèque transporteurs'!C:C,'Bibliothèque transporteurs'!E:E))</f>
        <v>CHRONO_2SHOP</v>
      </c>
      <c r="W1380">
        <f t="shared" si="137"/>
        <v>9.77</v>
      </c>
      <c r="Y1380" s="118">
        <f t="shared" si="135"/>
        <v>9.77</v>
      </c>
      <c r="Z1380" s="118" t="str">
        <f t="shared" si="136"/>
        <v>OK</v>
      </c>
    </row>
    <row r="1381" spans="1:26" x14ac:dyDescent="0.2">
      <c r="A1381" s="9">
        <f t="shared" si="132"/>
        <v>11.376384630229914</v>
      </c>
      <c r="B1381" s="9">
        <f t="shared" si="133"/>
        <v>9.77</v>
      </c>
      <c r="C1381" s="9">
        <f t="shared" si="134"/>
        <v>9.69</v>
      </c>
      <c r="D1381" s="8">
        <v>6235</v>
      </c>
      <c r="E1381" t="s">
        <v>4257</v>
      </c>
      <c r="F1381" t="s">
        <v>191</v>
      </c>
      <c r="G1381" t="s">
        <v>25</v>
      </c>
      <c r="H1381" t="s">
        <v>190</v>
      </c>
      <c r="O1381">
        <v>9.69</v>
      </c>
      <c r="S1381">
        <f>_xlfn.XLOOKUP(E1381,'Facture Chronopost'!L:L,'Facture Chronopost'!AA:AA,"")</f>
        <v>0.08</v>
      </c>
      <c r="T1381" t="str">
        <f>IF(COUNTIF('Bibliothèque transporteurs'!C:C,F1381)=0,"inconnu",_xlfn.XLOOKUP(F1381,'Bibliothèque transporteurs'!C:C,'Bibliothèque transporteurs'!A:A))</f>
        <v>6C</v>
      </c>
      <c r="U1381">
        <f>IF(OR(F1381="6C",F1381="6B"),_xlfn.XLOOKUP(E1381,'Facture Chronopost'!L:L,'Facture Chronopost'!X:X),IF(OR(F1381=17,F1381=44),F1381&amp;"_"&amp;H1381,IF(COUNTIF('Bibliothèque transporteurs'!C:C,F1381)=0,"inconnu",_xlfn.XLOOKUP(F1381,'Bibliothèque transporteurs'!C:C,'Bibliothèque transporteurs'!B:B))))</f>
        <v>30</v>
      </c>
      <c r="V1381" t="str">
        <f>IF(COUNTIF('Bibliothèque transporteurs'!C:C,F1381)=0,"inconnu",_xlfn.XLOOKUP(F1381,'Bibliothèque transporteurs'!C:C,'Bibliothèque transporteurs'!E:E))</f>
        <v>CHRONO_2SHOP</v>
      </c>
      <c r="W1381">
        <f t="shared" si="137"/>
        <v>9.77</v>
      </c>
      <c r="Y1381" s="118">
        <f t="shared" si="135"/>
        <v>9.77</v>
      </c>
      <c r="Z1381" s="118" t="str">
        <f t="shared" si="136"/>
        <v>OK</v>
      </c>
    </row>
    <row r="1382" spans="1:26" x14ac:dyDescent="0.2">
      <c r="A1382" s="9">
        <f t="shared" si="132"/>
        <v>11.376384630229914</v>
      </c>
      <c r="B1382" s="9">
        <f t="shared" si="133"/>
        <v>9.77</v>
      </c>
      <c r="C1382" s="9">
        <f t="shared" si="134"/>
        <v>9.69</v>
      </c>
      <c r="D1382" s="8">
        <v>6235</v>
      </c>
      <c r="E1382" t="s">
        <v>4269</v>
      </c>
      <c r="F1382" t="s">
        <v>191</v>
      </c>
      <c r="G1382" t="s">
        <v>25</v>
      </c>
      <c r="H1382" t="s">
        <v>190</v>
      </c>
      <c r="O1382">
        <v>9.69</v>
      </c>
      <c r="S1382">
        <f>_xlfn.XLOOKUP(E1382,'Facture Chronopost'!L:L,'Facture Chronopost'!AA:AA,"")</f>
        <v>0.08</v>
      </c>
      <c r="T1382" t="str">
        <f>IF(COUNTIF('Bibliothèque transporteurs'!C:C,F1382)=0,"inconnu",_xlfn.XLOOKUP(F1382,'Bibliothèque transporteurs'!C:C,'Bibliothèque transporteurs'!A:A))</f>
        <v>6C</v>
      </c>
      <c r="U1382">
        <f>IF(OR(F1382="6C",F1382="6B"),_xlfn.XLOOKUP(E1382,'Facture Chronopost'!L:L,'Facture Chronopost'!X:X),IF(OR(F1382=17,F1382=44),F1382&amp;"_"&amp;H1382,IF(COUNTIF('Bibliothèque transporteurs'!C:C,F1382)=0,"inconnu",_xlfn.XLOOKUP(F1382,'Bibliothèque transporteurs'!C:C,'Bibliothèque transporteurs'!B:B))))</f>
        <v>30</v>
      </c>
      <c r="V1382" t="str">
        <f>IF(COUNTIF('Bibliothèque transporteurs'!C:C,F1382)=0,"inconnu",_xlfn.XLOOKUP(F1382,'Bibliothèque transporteurs'!C:C,'Bibliothèque transporteurs'!E:E))</f>
        <v>CHRONO_2SHOP</v>
      </c>
      <c r="W1382">
        <f t="shared" si="137"/>
        <v>9.77</v>
      </c>
      <c r="Y1382" s="118">
        <f t="shared" si="135"/>
        <v>9.77</v>
      </c>
      <c r="Z1382" s="118" t="str">
        <f t="shared" si="136"/>
        <v>OK</v>
      </c>
    </row>
    <row r="1383" spans="1:26" x14ac:dyDescent="0.2">
      <c r="A1383" s="9">
        <f t="shared" si="132"/>
        <v>16.236883326736812</v>
      </c>
      <c r="B1383" s="9">
        <f t="shared" si="133"/>
        <v>13.91</v>
      </c>
      <c r="C1383" s="9">
        <f t="shared" si="134"/>
        <v>13.83</v>
      </c>
      <c r="D1383" s="8">
        <v>6235</v>
      </c>
      <c r="E1383" t="s">
        <v>4301</v>
      </c>
      <c r="F1383" t="s">
        <v>191</v>
      </c>
      <c r="G1383" t="s">
        <v>25</v>
      </c>
      <c r="H1383" t="s">
        <v>190</v>
      </c>
      <c r="O1383">
        <v>13.83</v>
      </c>
      <c r="S1383">
        <f>_xlfn.XLOOKUP(E1383,'Facture Chronopost'!L:L,'Facture Chronopost'!AA:AA,"")</f>
        <v>0.08</v>
      </c>
      <c r="T1383" t="str">
        <f>IF(COUNTIF('Bibliothèque transporteurs'!C:C,F1383)=0,"inconnu",_xlfn.XLOOKUP(F1383,'Bibliothèque transporteurs'!C:C,'Bibliothèque transporteurs'!A:A))</f>
        <v>6C</v>
      </c>
      <c r="U1383">
        <f>IF(OR(F1383="6C",F1383="6B"),_xlfn.XLOOKUP(E1383,'Facture Chronopost'!L:L,'Facture Chronopost'!X:X),IF(OR(F1383=17,F1383=44),F1383&amp;"_"&amp;H1383,IF(COUNTIF('Bibliothèque transporteurs'!C:C,F1383)=0,"inconnu",_xlfn.XLOOKUP(F1383,'Bibliothèque transporteurs'!C:C,'Bibliothèque transporteurs'!B:B))))</f>
        <v>25</v>
      </c>
      <c r="V1383" t="str">
        <f>IF(COUNTIF('Bibliothèque transporteurs'!C:C,F1383)=0,"inconnu",_xlfn.XLOOKUP(F1383,'Bibliothèque transporteurs'!C:C,'Bibliothèque transporteurs'!E:E))</f>
        <v>CHRONO_2SHOP</v>
      </c>
      <c r="W1383">
        <f t="shared" si="137"/>
        <v>13.91</v>
      </c>
      <c r="Y1383" s="118">
        <f t="shared" si="135"/>
        <v>13.91</v>
      </c>
      <c r="Z1383" s="118" t="str">
        <f t="shared" si="136"/>
        <v>OK</v>
      </c>
    </row>
    <row r="1384" spans="1:26" x14ac:dyDescent="0.2">
      <c r="A1384" s="9">
        <f t="shared" si="132"/>
        <v>12.926108852304576</v>
      </c>
      <c r="B1384" s="9">
        <f t="shared" si="133"/>
        <v>11.09</v>
      </c>
      <c r="C1384" s="9">
        <f t="shared" si="134"/>
        <v>11.01</v>
      </c>
      <c r="D1384" s="8">
        <v>6235</v>
      </c>
      <c r="E1384" t="s">
        <v>4299</v>
      </c>
      <c r="F1384" t="s">
        <v>191</v>
      </c>
      <c r="G1384" t="s">
        <v>25</v>
      </c>
      <c r="H1384" t="s">
        <v>190</v>
      </c>
      <c r="O1384">
        <v>11.01</v>
      </c>
      <c r="S1384">
        <f>_xlfn.XLOOKUP(E1384,'Facture Chronopost'!L:L,'Facture Chronopost'!AA:AA,"")</f>
        <v>0.08</v>
      </c>
      <c r="T1384" t="str">
        <f>IF(COUNTIF('Bibliothèque transporteurs'!C:C,F1384)=0,"inconnu",_xlfn.XLOOKUP(F1384,'Bibliothèque transporteurs'!C:C,'Bibliothèque transporteurs'!A:A))</f>
        <v>6C</v>
      </c>
      <c r="U1384">
        <f>IF(OR(F1384="6C",F1384="6B"),_xlfn.XLOOKUP(E1384,'Facture Chronopost'!L:L,'Facture Chronopost'!X:X),IF(OR(F1384=17,F1384=44),F1384&amp;"_"&amp;H1384,IF(COUNTIF('Bibliothèque transporteurs'!C:C,F1384)=0,"inconnu",_xlfn.XLOOKUP(F1384,'Bibliothèque transporteurs'!C:C,'Bibliothèque transporteurs'!B:B))))</f>
        <v>30</v>
      </c>
      <c r="V1384" t="str">
        <f>IF(COUNTIF('Bibliothèque transporteurs'!C:C,F1384)=0,"inconnu",_xlfn.XLOOKUP(F1384,'Bibliothèque transporteurs'!C:C,'Bibliothèque transporteurs'!E:E))</f>
        <v>CHRONO_2SHOP</v>
      </c>
      <c r="W1384">
        <f t="shared" si="137"/>
        <v>11.09</v>
      </c>
      <c r="Y1384" s="118">
        <f t="shared" si="135"/>
        <v>11.09</v>
      </c>
      <c r="Z1384" s="118" t="str">
        <f t="shared" si="136"/>
        <v>OK</v>
      </c>
    </row>
    <row r="1385" spans="1:26" x14ac:dyDescent="0.2">
      <c r="A1385" s="9">
        <f t="shared" si="132"/>
        <v>11.575970325497105</v>
      </c>
      <c r="B1385" s="9">
        <f t="shared" si="133"/>
        <v>9.94</v>
      </c>
      <c r="C1385" s="9">
        <f t="shared" si="134"/>
        <v>9.86</v>
      </c>
      <c r="D1385" s="8">
        <v>6235</v>
      </c>
      <c r="E1385" t="s">
        <v>4210</v>
      </c>
      <c r="F1385" t="s">
        <v>191</v>
      </c>
      <c r="G1385" t="s">
        <v>25</v>
      </c>
      <c r="H1385" t="s">
        <v>190</v>
      </c>
      <c r="O1385">
        <v>9.86</v>
      </c>
      <c r="S1385">
        <f>_xlfn.XLOOKUP(E1385,'Facture Chronopost'!L:L,'Facture Chronopost'!AA:AA,"")</f>
        <v>0.08</v>
      </c>
      <c r="T1385" t="str">
        <f>IF(COUNTIF('Bibliothèque transporteurs'!C:C,F1385)=0,"inconnu",_xlfn.XLOOKUP(F1385,'Bibliothèque transporteurs'!C:C,'Bibliothèque transporteurs'!A:A))</f>
        <v>6C</v>
      </c>
      <c r="U1385">
        <f>IF(OR(F1385="6C",F1385="6B"),_xlfn.XLOOKUP(E1385,'Facture Chronopost'!L:L,'Facture Chronopost'!X:X),IF(OR(F1385=17,F1385=44),F1385&amp;"_"&amp;H1385,IF(COUNTIF('Bibliothèque transporteurs'!C:C,F1385)=0,"inconnu",_xlfn.XLOOKUP(F1385,'Bibliothèque transporteurs'!C:C,'Bibliothèque transporteurs'!B:B))))</f>
        <v>26</v>
      </c>
      <c r="V1385" t="str">
        <f>IF(COUNTIF('Bibliothèque transporteurs'!C:C,F1385)=0,"inconnu",_xlfn.XLOOKUP(F1385,'Bibliothèque transporteurs'!C:C,'Bibliothèque transporteurs'!E:E))</f>
        <v>CHRONO_2SHOP</v>
      </c>
      <c r="W1385">
        <f t="shared" si="137"/>
        <v>9.94</v>
      </c>
      <c r="Y1385" s="118">
        <f t="shared" si="135"/>
        <v>9.94</v>
      </c>
      <c r="Z1385" s="118" t="str">
        <f t="shared" si="136"/>
        <v>OK</v>
      </c>
    </row>
    <row r="1386" spans="1:26" x14ac:dyDescent="0.2">
      <c r="A1386" s="9">
        <f t="shared" si="132"/>
        <v>11.376384630229914</v>
      </c>
      <c r="B1386" s="9">
        <f t="shared" si="133"/>
        <v>9.77</v>
      </c>
      <c r="C1386" s="9">
        <f t="shared" si="134"/>
        <v>9.69</v>
      </c>
      <c r="D1386" s="8">
        <v>6235</v>
      </c>
      <c r="E1386" t="s">
        <v>4203</v>
      </c>
      <c r="F1386" t="s">
        <v>191</v>
      </c>
      <c r="G1386" t="s">
        <v>25</v>
      </c>
      <c r="H1386" t="s">
        <v>190</v>
      </c>
      <c r="O1386">
        <v>9.69</v>
      </c>
      <c r="S1386">
        <f>_xlfn.XLOOKUP(E1386,'Facture Chronopost'!L:L,'Facture Chronopost'!AA:AA,"")</f>
        <v>0.08</v>
      </c>
      <c r="T1386" t="str">
        <f>IF(COUNTIF('Bibliothèque transporteurs'!C:C,F1386)=0,"inconnu",_xlfn.XLOOKUP(F1386,'Bibliothèque transporteurs'!C:C,'Bibliothèque transporteurs'!A:A))</f>
        <v>6C</v>
      </c>
      <c r="U1386">
        <f>IF(OR(F1386="6C",F1386="6B"),_xlfn.XLOOKUP(E1386,'Facture Chronopost'!L:L,'Facture Chronopost'!X:X),IF(OR(F1386=17,F1386=44),F1386&amp;"_"&amp;H1386,IF(COUNTIF('Bibliothèque transporteurs'!C:C,F1386)=0,"inconnu",_xlfn.XLOOKUP(F1386,'Bibliothèque transporteurs'!C:C,'Bibliothèque transporteurs'!B:B))))</f>
        <v>30</v>
      </c>
      <c r="V1386" t="str">
        <f>IF(COUNTIF('Bibliothèque transporteurs'!C:C,F1386)=0,"inconnu",_xlfn.XLOOKUP(F1386,'Bibliothèque transporteurs'!C:C,'Bibliothèque transporteurs'!E:E))</f>
        <v>CHRONO_2SHOP</v>
      </c>
      <c r="W1386">
        <f t="shared" si="137"/>
        <v>9.77</v>
      </c>
      <c r="Y1386" s="118">
        <f t="shared" si="135"/>
        <v>9.77</v>
      </c>
      <c r="Z1386" s="118" t="str">
        <f t="shared" si="136"/>
        <v>OK</v>
      </c>
    </row>
    <row r="1387" spans="1:26" x14ac:dyDescent="0.2">
      <c r="A1387" s="9">
        <f t="shared" si="132"/>
        <v>6.9033169892416817</v>
      </c>
      <c r="B1387" s="9">
        <f t="shared" si="133"/>
        <v>5.96</v>
      </c>
      <c r="C1387" s="9">
        <f t="shared" si="134"/>
        <v>5.88</v>
      </c>
      <c r="D1387" s="8">
        <v>6235</v>
      </c>
      <c r="E1387" t="s">
        <v>4225</v>
      </c>
      <c r="F1387" t="s">
        <v>191</v>
      </c>
      <c r="G1387" t="s">
        <v>25</v>
      </c>
      <c r="H1387" t="s">
        <v>190</v>
      </c>
      <c r="O1387">
        <v>5.88</v>
      </c>
      <c r="S1387">
        <f>_xlfn.XLOOKUP(E1387,'Facture Chronopost'!L:L,'Facture Chronopost'!AA:AA,"")</f>
        <v>0.08</v>
      </c>
      <c r="T1387" t="str">
        <f>IF(COUNTIF('Bibliothèque transporteurs'!C:C,F1387)=0,"inconnu",_xlfn.XLOOKUP(F1387,'Bibliothèque transporteurs'!C:C,'Bibliothèque transporteurs'!A:A))</f>
        <v>6C</v>
      </c>
      <c r="U1387">
        <f>IF(OR(F1387="6C",F1387="6B"),_xlfn.XLOOKUP(E1387,'Facture Chronopost'!L:L,'Facture Chronopost'!X:X),IF(OR(F1387=17,F1387=44),F1387&amp;"_"&amp;H1387,IF(COUNTIF('Bibliothèque transporteurs'!C:C,F1387)=0,"inconnu",_xlfn.XLOOKUP(F1387,'Bibliothèque transporteurs'!C:C,'Bibliothèque transporteurs'!B:B))))</f>
        <v>42</v>
      </c>
      <c r="V1387" t="str">
        <f>IF(COUNTIF('Bibliothèque transporteurs'!C:C,F1387)=0,"inconnu",_xlfn.XLOOKUP(F1387,'Bibliothèque transporteurs'!C:C,'Bibliothèque transporteurs'!E:E))</f>
        <v>CHRONO_2SHOP</v>
      </c>
      <c r="W1387">
        <f t="shared" si="137"/>
        <v>5.96</v>
      </c>
      <c r="Y1387" s="118">
        <f t="shared" si="135"/>
        <v>5.96</v>
      </c>
      <c r="Z1387" s="118" t="str">
        <f t="shared" si="136"/>
        <v>OK</v>
      </c>
    </row>
    <row r="1388" spans="1:26" x14ac:dyDescent="0.2">
      <c r="A1388" s="9">
        <f t="shared" si="132"/>
        <v>13.700970963341911</v>
      </c>
      <c r="B1388" s="9">
        <f t="shared" si="133"/>
        <v>11.75</v>
      </c>
      <c r="C1388" s="9">
        <f t="shared" si="134"/>
        <v>11.67</v>
      </c>
      <c r="D1388" s="8">
        <v>6235</v>
      </c>
      <c r="E1388" t="s">
        <v>4240</v>
      </c>
      <c r="F1388" t="s">
        <v>191</v>
      </c>
      <c r="G1388" t="s">
        <v>25</v>
      </c>
      <c r="H1388" t="s">
        <v>190</v>
      </c>
      <c r="O1388">
        <v>11.67</v>
      </c>
      <c r="S1388">
        <f>_xlfn.XLOOKUP(E1388,'Facture Chronopost'!L:L,'Facture Chronopost'!AA:AA,"")</f>
        <v>0.08</v>
      </c>
      <c r="T1388" t="str">
        <f>IF(COUNTIF('Bibliothèque transporteurs'!C:C,F1388)=0,"inconnu",_xlfn.XLOOKUP(F1388,'Bibliothèque transporteurs'!C:C,'Bibliothèque transporteurs'!A:A))</f>
        <v>6C</v>
      </c>
      <c r="U1388">
        <f>IF(OR(F1388="6C",F1388="6B"),_xlfn.XLOOKUP(E1388,'Facture Chronopost'!L:L,'Facture Chronopost'!X:X),IF(OR(F1388=17,F1388=44),F1388&amp;"_"&amp;H1388,IF(COUNTIF('Bibliothèque transporteurs'!C:C,F1388)=0,"inconnu",_xlfn.XLOOKUP(F1388,'Bibliothèque transporteurs'!C:C,'Bibliothèque transporteurs'!B:B))))</f>
        <v>30</v>
      </c>
      <c r="V1388" t="str">
        <f>IF(COUNTIF('Bibliothèque transporteurs'!C:C,F1388)=0,"inconnu",_xlfn.XLOOKUP(F1388,'Bibliothèque transporteurs'!C:C,'Bibliothèque transporteurs'!E:E))</f>
        <v>CHRONO_2SHOP</v>
      </c>
      <c r="W1388">
        <f t="shared" si="137"/>
        <v>11.75</v>
      </c>
      <c r="Y1388" s="118">
        <f t="shared" si="135"/>
        <v>11.75</v>
      </c>
      <c r="Z1388" s="118" t="str">
        <f t="shared" si="136"/>
        <v>OK</v>
      </c>
    </row>
    <row r="1389" spans="1:26" x14ac:dyDescent="0.2">
      <c r="A1389" s="9">
        <f t="shared" si="132"/>
        <v>12.926108852304576</v>
      </c>
      <c r="B1389" s="9">
        <f t="shared" si="133"/>
        <v>11.09</v>
      </c>
      <c r="C1389" s="9">
        <f t="shared" si="134"/>
        <v>11.01</v>
      </c>
      <c r="D1389" s="8">
        <v>6235</v>
      </c>
      <c r="E1389" t="s">
        <v>4221</v>
      </c>
      <c r="F1389" t="s">
        <v>191</v>
      </c>
      <c r="G1389" t="s">
        <v>25</v>
      </c>
      <c r="H1389" t="s">
        <v>190</v>
      </c>
      <c r="O1389">
        <v>11.01</v>
      </c>
      <c r="S1389">
        <f>_xlfn.XLOOKUP(E1389,'Facture Chronopost'!L:L,'Facture Chronopost'!AA:AA,"")</f>
        <v>0.08</v>
      </c>
      <c r="T1389" t="str">
        <f>IF(COUNTIF('Bibliothèque transporteurs'!C:C,F1389)=0,"inconnu",_xlfn.XLOOKUP(F1389,'Bibliothèque transporteurs'!C:C,'Bibliothèque transporteurs'!A:A))</f>
        <v>6C</v>
      </c>
      <c r="U1389">
        <f>IF(OR(F1389="6C",F1389="6B"),_xlfn.XLOOKUP(E1389,'Facture Chronopost'!L:L,'Facture Chronopost'!X:X),IF(OR(F1389=17,F1389=44),F1389&amp;"_"&amp;H1389,IF(COUNTIF('Bibliothèque transporteurs'!C:C,F1389)=0,"inconnu",_xlfn.XLOOKUP(F1389,'Bibliothèque transporteurs'!C:C,'Bibliothèque transporteurs'!B:B))))</f>
        <v>42</v>
      </c>
      <c r="V1389" t="str">
        <f>IF(COUNTIF('Bibliothèque transporteurs'!C:C,F1389)=0,"inconnu",_xlfn.XLOOKUP(F1389,'Bibliothèque transporteurs'!C:C,'Bibliothèque transporteurs'!E:E))</f>
        <v>CHRONO_2SHOP</v>
      </c>
      <c r="W1389">
        <f t="shared" si="137"/>
        <v>11.09</v>
      </c>
      <c r="Y1389" s="118">
        <f t="shared" si="135"/>
        <v>11.09</v>
      </c>
      <c r="Z1389" s="118" t="str">
        <f t="shared" si="136"/>
        <v>OK</v>
      </c>
    </row>
    <row r="1390" spans="1:26" x14ac:dyDescent="0.2">
      <c r="A1390" s="9">
        <f t="shared" si="132"/>
        <v>5.6823221476070991</v>
      </c>
      <c r="B1390" s="9">
        <f t="shared" si="133"/>
        <v>4.9200000000000008</v>
      </c>
      <c r="C1390" s="9">
        <f t="shared" si="134"/>
        <v>4.84</v>
      </c>
      <c r="D1390" s="8">
        <v>6235</v>
      </c>
      <c r="E1390" t="s">
        <v>4233</v>
      </c>
      <c r="F1390" t="s">
        <v>191</v>
      </c>
      <c r="G1390" t="s">
        <v>25</v>
      </c>
      <c r="H1390" t="s">
        <v>190</v>
      </c>
      <c r="O1390">
        <v>4.84</v>
      </c>
      <c r="S1390">
        <f>_xlfn.XLOOKUP(E1390,'Facture Chronopost'!L:L,'Facture Chronopost'!AA:AA,"")</f>
        <v>0.08</v>
      </c>
      <c r="T1390" t="str">
        <f>IF(COUNTIF('Bibliothèque transporteurs'!C:C,F1390)=0,"inconnu",_xlfn.XLOOKUP(F1390,'Bibliothèque transporteurs'!C:C,'Bibliothèque transporteurs'!A:A))</f>
        <v>6C</v>
      </c>
      <c r="U1390">
        <f>IF(OR(F1390="6C",F1390="6B"),_xlfn.XLOOKUP(E1390,'Facture Chronopost'!L:L,'Facture Chronopost'!X:X),IF(OR(F1390=17,F1390=44),F1390&amp;"_"&amp;H1390,IF(COUNTIF('Bibliothèque transporteurs'!C:C,F1390)=0,"inconnu",_xlfn.XLOOKUP(F1390,'Bibliothèque transporteurs'!C:C,'Bibliothèque transporteurs'!B:B))))</f>
        <v>26</v>
      </c>
      <c r="V1390" t="str">
        <f>IF(COUNTIF('Bibliothèque transporteurs'!C:C,F1390)=0,"inconnu",_xlfn.XLOOKUP(F1390,'Bibliothèque transporteurs'!C:C,'Bibliothèque transporteurs'!E:E))</f>
        <v>CHRONO_2SHOP</v>
      </c>
      <c r="W1390">
        <f t="shared" si="137"/>
        <v>4.92</v>
      </c>
      <c r="Y1390" s="118">
        <f t="shared" si="135"/>
        <v>4.92</v>
      </c>
      <c r="Z1390" s="118" t="str">
        <f t="shared" si="136"/>
        <v>OK</v>
      </c>
    </row>
    <row r="1391" spans="1:26" x14ac:dyDescent="0.2">
      <c r="A1391" s="9">
        <f t="shared" si="132"/>
        <v>6.9033169892416817</v>
      </c>
      <c r="B1391" s="9">
        <f t="shared" si="133"/>
        <v>5.96</v>
      </c>
      <c r="C1391" s="9">
        <f t="shared" si="134"/>
        <v>5.88</v>
      </c>
      <c r="D1391" s="8">
        <v>6235</v>
      </c>
      <c r="E1391" t="s">
        <v>4293</v>
      </c>
      <c r="F1391" t="s">
        <v>191</v>
      </c>
      <c r="G1391" t="s">
        <v>25</v>
      </c>
      <c r="H1391" t="s">
        <v>190</v>
      </c>
      <c r="O1391">
        <v>5.88</v>
      </c>
      <c r="S1391">
        <f>_xlfn.XLOOKUP(E1391,'Facture Chronopost'!L:L,'Facture Chronopost'!AA:AA,"")</f>
        <v>0.08</v>
      </c>
      <c r="T1391" t="str">
        <f>IF(COUNTIF('Bibliothèque transporteurs'!C:C,F1391)=0,"inconnu",_xlfn.XLOOKUP(F1391,'Bibliothèque transporteurs'!C:C,'Bibliothèque transporteurs'!A:A))</f>
        <v>6C</v>
      </c>
      <c r="U1391">
        <f>IF(OR(F1391="6C",F1391="6B"),_xlfn.XLOOKUP(E1391,'Facture Chronopost'!L:L,'Facture Chronopost'!X:X),IF(OR(F1391=17,F1391=44),F1391&amp;"_"&amp;H1391,IF(COUNTIF('Bibliothèque transporteurs'!C:C,F1391)=0,"inconnu",_xlfn.XLOOKUP(F1391,'Bibliothèque transporteurs'!C:C,'Bibliothèque transporteurs'!B:B))))</f>
        <v>30</v>
      </c>
      <c r="V1391" t="str">
        <f>IF(COUNTIF('Bibliothèque transporteurs'!C:C,F1391)=0,"inconnu",_xlfn.XLOOKUP(F1391,'Bibliothèque transporteurs'!C:C,'Bibliothèque transporteurs'!E:E))</f>
        <v>CHRONO_2SHOP</v>
      </c>
      <c r="W1391">
        <f t="shared" si="137"/>
        <v>5.96</v>
      </c>
      <c r="Y1391" s="118">
        <f t="shared" si="135"/>
        <v>5.96</v>
      </c>
      <c r="Z1391" s="118" t="str">
        <f t="shared" si="136"/>
        <v>OK</v>
      </c>
    </row>
    <row r="1392" spans="1:26" x14ac:dyDescent="0.2">
      <c r="A1392" s="9">
        <f t="shared" si="132"/>
        <v>6.5158859337230153</v>
      </c>
      <c r="B1392" s="9">
        <f t="shared" si="133"/>
        <v>5.629999999999999</v>
      </c>
      <c r="C1392" s="9">
        <f t="shared" si="134"/>
        <v>5.55</v>
      </c>
      <c r="D1392" s="8">
        <v>6235</v>
      </c>
      <c r="E1392" t="s">
        <v>4272</v>
      </c>
      <c r="F1392" t="s">
        <v>191</v>
      </c>
      <c r="G1392" t="s">
        <v>25</v>
      </c>
      <c r="H1392" t="s">
        <v>190</v>
      </c>
      <c r="O1392">
        <v>5.55</v>
      </c>
      <c r="S1392">
        <f>_xlfn.XLOOKUP(E1392,'Facture Chronopost'!L:L,'Facture Chronopost'!AA:AA,"")</f>
        <v>0.08</v>
      </c>
      <c r="T1392" t="str">
        <f>IF(COUNTIF('Bibliothèque transporteurs'!C:C,F1392)=0,"inconnu",_xlfn.XLOOKUP(F1392,'Bibliothèque transporteurs'!C:C,'Bibliothèque transporteurs'!A:A))</f>
        <v>6C</v>
      </c>
      <c r="U1392">
        <f>IF(OR(F1392="6C",F1392="6B"),_xlfn.XLOOKUP(E1392,'Facture Chronopost'!L:L,'Facture Chronopost'!X:X),IF(OR(F1392=17,F1392=44),F1392&amp;"_"&amp;H1392,IF(COUNTIF('Bibliothèque transporteurs'!C:C,F1392)=0,"inconnu",_xlfn.XLOOKUP(F1392,'Bibliothèque transporteurs'!C:C,'Bibliothèque transporteurs'!B:B))))</f>
        <v>30</v>
      </c>
      <c r="V1392" t="str">
        <f>IF(COUNTIF('Bibliothèque transporteurs'!C:C,F1392)=0,"inconnu",_xlfn.XLOOKUP(F1392,'Bibliothèque transporteurs'!C:C,'Bibliothèque transporteurs'!E:E))</f>
        <v>CHRONO_2SHOP</v>
      </c>
      <c r="W1392">
        <f t="shared" si="137"/>
        <v>5.63</v>
      </c>
      <c r="Y1392" s="118">
        <f t="shared" si="135"/>
        <v>5.63</v>
      </c>
      <c r="Z1392" s="118" t="str">
        <f t="shared" si="136"/>
        <v>OK</v>
      </c>
    </row>
    <row r="1393" spans="1:26" x14ac:dyDescent="0.2">
      <c r="A1393" s="9">
        <f t="shared" si="132"/>
        <v>11.376384630229914</v>
      </c>
      <c r="B1393" s="9">
        <f t="shared" si="133"/>
        <v>9.77</v>
      </c>
      <c r="C1393" s="9">
        <f t="shared" si="134"/>
        <v>9.69</v>
      </c>
      <c r="D1393" s="8">
        <v>6235</v>
      </c>
      <c r="E1393" t="s">
        <v>4291</v>
      </c>
      <c r="F1393" t="s">
        <v>191</v>
      </c>
      <c r="G1393" t="s">
        <v>25</v>
      </c>
      <c r="H1393" t="s">
        <v>190</v>
      </c>
      <c r="O1393">
        <v>9.69</v>
      </c>
      <c r="S1393">
        <f>_xlfn.XLOOKUP(E1393,'Facture Chronopost'!L:L,'Facture Chronopost'!AA:AA,"")</f>
        <v>0.08</v>
      </c>
      <c r="T1393" t="str">
        <f>IF(COUNTIF('Bibliothèque transporteurs'!C:C,F1393)=0,"inconnu",_xlfn.XLOOKUP(F1393,'Bibliothèque transporteurs'!C:C,'Bibliothèque transporteurs'!A:A))</f>
        <v>6C</v>
      </c>
      <c r="U1393">
        <f>IF(OR(F1393="6C",F1393="6B"),_xlfn.XLOOKUP(E1393,'Facture Chronopost'!L:L,'Facture Chronopost'!X:X),IF(OR(F1393=17,F1393=44),F1393&amp;"_"&amp;H1393,IF(COUNTIF('Bibliothèque transporteurs'!C:C,F1393)=0,"inconnu",_xlfn.XLOOKUP(F1393,'Bibliothèque transporteurs'!C:C,'Bibliothèque transporteurs'!B:B))))</f>
        <v>30</v>
      </c>
      <c r="V1393" t="str">
        <f>IF(COUNTIF('Bibliothèque transporteurs'!C:C,F1393)=0,"inconnu",_xlfn.XLOOKUP(F1393,'Bibliothèque transporteurs'!C:C,'Bibliothèque transporteurs'!E:E))</f>
        <v>CHRONO_2SHOP</v>
      </c>
      <c r="W1393">
        <f t="shared" si="137"/>
        <v>9.77</v>
      </c>
      <c r="Y1393" s="118">
        <f t="shared" si="135"/>
        <v>9.77</v>
      </c>
      <c r="Z1393" s="118" t="str">
        <f t="shared" si="136"/>
        <v>OK</v>
      </c>
    </row>
    <row r="1394" spans="1:26" x14ac:dyDescent="0.2">
      <c r="A1394" s="9">
        <f t="shared" si="132"/>
        <v>6.5158859337230153</v>
      </c>
      <c r="B1394" s="9">
        <f t="shared" si="133"/>
        <v>5.629999999999999</v>
      </c>
      <c r="C1394" s="9">
        <f t="shared" si="134"/>
        <v>5.55</v>
      </c>
      <c r="D1394" s="8">
        <v>6235</v>
      </c>
      <c r="E1394" t="s">
        <v>4279</v>
      </c>
      <c r="F1394" t="s">
        <v>191</v>
      </c>
      <c r="G1394" t="s">
        <v>25</v>
      </c>
      <c r="H1394" t="s">
        <v>190</v>
      </c>
      <c r="O1394">
        <v>5.55</v>
      </c>
      <c r="S1394">
        <f>_xlfn.XLOOKUP(E1394,'Facture Chronopost'!L:L,'Facture Chronopost'!AA:AA,"")</f>
        <v>0.08</v>
      </c>
      <c r="T1394" t="str">
        <f>IF(COUNTIF('Bibliothèque transporteurs'!C:C,F1394)=0,"inconnu",_xlfn.XLOOKUP(F1394,'Bibliothèque transporteurs'!C:C,'Bibliothèque transporteurs'!A:A))</f>
        <v>6C</v>
      </c>
      <c r="U1394">
        <f>IF(OR(F1394="6C",F1394="6B"),_xlfn.XLOOKUP(E1394,'Facture Chronopost'!L:L,'Facture Chronopost'!X:X),IF(OR(F1394=17,F1394=44),F1394&amp;"_"&amp;H1394,IF(COUNTIF('Bibliothèque transporteurs'!C:C,F1394)=0,"inconnu",_xlfn.XLOOKUP(F1394,'Bibliothèque transporteurs'!C:C,'Bibliothèque transporteurs'!B:B))))</f>
        <v>30</v>
      </c>
      <c r="V1394" t="str">
        <f>IF(COUNTIF('Bibliothèque transporteurs'!C:C,F1394)=0,"inconnu",_xlfn.XLOOKUP(F1394,'Bibliothèque transporteurs'!C:C,'Bibliothèque transporteurs'!E:E))</f>
        <v>CHRONO_2SHOP</v>
      </c>
      <c r="W1394">
        <f t="shared" si="137"/>
        <v>5.63</v>
      </c>
      <c r="Y1394" s="118">
        <f t="shared" si="135"/>
        <v>5.63</v>
      </c>
      <c r="Z1394" s="118" t="str">
        <f t="shared" si="136"/>
        <v>OK</v>
      </c>
    </row>
    <row r="1395" spans="1:26" x14ac:dyDescent="0.2">
      <c r="A1395" s="9">
        <f t="shared" si="132"/>
        <v>11.376384630229914</v>
      </c>
      <c r="B1395" s="9">
        <f t="shared" si="133"/>
        <v>9.77</v>
      </c>
      <c r="C1395" s="9">
        <f t="shared" si="134"/>
        <v>9.69</v>
      </c>
      <c r="D1395" s="8">
        <v>6235</v>
      </c>
      <c r="E1395" t="s">
        <v>4252</v>
      </c>
      <c r="F1395" t="s">
        <v>191</v>
      </c>
      <c r="G1395" t="s">
        <v>25</v>
      </c>
      <c r="H1395" t="s">
        <v>190</v>
      </c>
      <c r="O1395">
        <v>9.69</v>
      </c>
      <c r="S1395">
        <f>_xlfn.XLOOKUP(E1395,'Facture Chronopost'!L:L,'Facture Chronopost'!AA:AA,"")</f>
        <v>0.08</v>
      </c>
      <c r="T1395" t="str">
        <f>IF(COUNTIF('Bibliothèque transporteurs'!C:C,F1395)=0,"inconnu",_xlfn.XLOOKUP(F1395,'Bibliothèque transporteurs'!C:C,'Bibliothèque transporteurs'!A:A))</f>
        <v>6C</v>
      </c>
      <c r="U1395">
        <f>IF(OR(F1395="6C",F1395="6B"),_xlfn.XLOOKUP(E1395,'Facture Chronopost'!L:L,'Facture Chronopost'!X:X),IF(OR(F1395=17,F1395=44),F1395&amp;"_"&amp;H1395,IF(COUNTIF('Bibliothèque transporteurs'!C:C,F1395)=0,"inconnu",_xlfn.XLOOKUP(F1395,'Bibliothèque transporteurs'!C:C,'Bibliothèque transporteurs'!B:B))))</f>
        <v>30</v>
      </c>
      <c r="V1395" t="str">
        <f>IF(COUNTIF('Bibliothèque transporteurs'!C:C,F1395)=0,"inconnu",_xlfn.XLOOKUP(F1395,'Bibliothèque transporteurs'!C:C,'Bibliothèque transporteurs'!E:E))</f>
        <v>CHRONO_2SHOP</v>
      </c>
      <c r="W1395">
        <f t="shared" si="137"/>
        <v>9.77</v>
      </c>
      <c r="Y1395" s="118">
        <f t="shared" si="135"/>
        <v>9.77</v>
      </c>
      <c r="Z1395" s="118" t="str">
        <f t="shared" si="136"/>
        <v>OK</v>
      </c>
    </row>
    <row r="1396" spans="1:26" x14ac:dyDescent="0.2">
      <c r="A1396" s="9">
        <f t="shared" ref="A1396:A1459" si="138">C1396/SUM(C:C)*(SUM(C:C)+$X$2)</f>
        <v>11.376384630229914</v>
      </c>
      <c r="B1396" s="9">
        <f t="shared" ref="B1396:B1459" si="139">C1396/SUM(C:C)*(SUM(C:C)+SUM($N$3:$O$7))+S1396</f>
        <v>9.77</v>
      </c>
      <c r="C1396" s="9">
        <f t="shared" ref="C1396:C1459" si="140">SUM(I1396:Q1396)-N1396-P1396</f>
        <v>9.69</v>
      </c>
      <c r="D1396" s="8">
        <v>6235</v>
      </c>
      <c r="E1396" t="s">
        <v>4235</v>
      </c>
      <c r="F1396" t="s">
        <v>191</v>
      </c>
      <c r="G1396" t="s">
        <v>25</v>
      </c>
      <c r="H1396" t="s">
        <v>190</v>
      </c>
      <c r="O1396">
        <v>9.69</v>
      </c>
      <c r="S1396">
        <f>_xlfn.XLOOKUP(E1396,'Facture Chronopost'!L:L,'Facture Chronopost'!AA:AA,"")</f>
        <v>0.08</v>
      </c>
      <c r="T1396" t="str">
        <f>IF(COUNTIF('Bibliothèque transporteurs'!C:C,F1396)=0,"inconnu",_xlfn.XLOOKUP(F1396,'Bibliothèque transporteurs'!C:C,'Bibliothèque transporteurs'!A:A))</f>
        <v>6C</v>
      </c>
      <c r="U1396">
        <f>IF(OR(F1396="6C",F1396="6B"),_xlfn.XLOOKUP(E1396,'Facture Chronopost'!L:L,'Facture Chronopost'!X:X),IF(OR(F1396=17,F1396=44),F1396&amp;"_"&amp;H1396,IF(COUNTIF('Bibliothèque transporteurs'!C:C,F1396)=0,"inconnu",_xlfn.XLOOKUP(F1396,'Bibliothèque transporteurs'!C:C,'Bibliothèque transporteurs'!B:B))))</f>
        <v>30</v>
      </c>
      <c r="V1396" t="str">
        <f>IF(COUNTIF('Bibliothèque transporteurs'!C:C,F1396)=0,"inconnu",_xlfn.XLOOKUP(F1396,'Bibliothèque transporteurs'!C:C,'Bibliothèque transporteurs'!E:E))</f>
        <v>CHRONO_2SHOP</v>
      </c>
      <c r="W1396">
        <f t="shared" si="137"/>
        <v>9.77</v>
      </c>
      <c r="Y1396" s="118">
        <f t="shared" ref="Y1396:Y1459" si="141">ROUNDUP(B1396,2)-M1396-L1396-N1396-J1396-K1396-I1396-Q1396</f>
        <v>9.77</v>
      </c>
      <c r="Z1396" s="118" t="str">
        <f t="shared" ref="Z1396:Z1459" si="142">IF(Y1396=W1396,"OK","Non")</f>
        <v>OK</v>
      </c>
    </row>
    <row r="1397" spans="1:26" x14ac:dyDescent="0.2">
      <c r="A1397" s="9">
        <f t="shared" si="138"/>
        <v>16.236883326736812</v>
      </c>
      <c r="B1397" s="9">
        <f t="shared" si="139"/>
        <v>13.91</v>
      </c>
      <c r="C1397" s="9">
        <f t="shared" si="140"/>
        <v>13.83</v>
      </c>
      <c r="D1397" s="8">
        <v>6235</v>
      </c>
      <c r="E1397" t="s">
        <v>4215</v>
      </c>
      <c r="F1397" t="s">
        <v>191</v>
      </c>
      <c r="G1397" t="s">
        <v>25</v>
      </c>
      <c r="H1397" t="s">
        <v>190</v>
      </c>
      <c r="O1397">
        <v>13.83</v>
      </c>
      <c r="S1397">
        <f>_xlfn.XLOOKUP(E1397,'Facture Chronopost'!L:L,'Facture Chronopost'!AA:AA,"")</f>
        <v>0.08</v>
      </c>
      <c r="T1397" t="str">
        <f>IF(COUNTIF('Bibliothèque transporteurs'!C:C,F1397)=0,"inconnu",_xlfn.XLOOKUP(F1397,'Bibliothèque transporteurs'!C:C,'Bibliothèque transporteurs'!A:A))</f>
        <v>6C</v>
      </c>
      <c r="U1397">
        <f>IF(OR(F1397="6C",F1397="6B"),_xlfn.XLOOKUP(E1397,'Facture Chronopost'!L:L,'Facture Chronopost'!X:X),IF(OR(F1397=17,F1397=44),F1397&amp;"_"&amp;H1397,IF(COUNTIF('Bibliothèque transporteurs'!C:C,F1397)=0,"inconnu",_xlfn.XLOOKUP(F1397,'Bibliothèque transporteurs'!C:C,'Bibliothèque transporteurs'!B:B))))</f>
        <v>25</v>
      </c>
      <c r="V1397" t="str">
        <f>IF(COUNTIF('Bibliothèque transporteurs'!C:C,F1397)=0,"inconnu",_xlfn.XLOOKUP(F1397,'Bibliothèque transporteurs'!C:C,'Bibliothèque transporteurs'!E:E))</f>
        <v>CHRONO_2SHOP</v>
      </c>
      <c r="W1397">
        <f t="shared" si="137"/>
        <v>13.91</v>
      </c>
      <c r="Y1397" s="118">
        <f t="shared" si="141"/>
        <v>13.91</v>
      </c>
      <c r="Z1397" s="118" t="str">
        <f t="shared" si="142"/>
        <v>OK</v>
      </c>
    </row>
    <row r="1398" spans="1:26" x14ac:dyDescent="0.2">
      <c r="A1398" s="9">
        <f t="shared" si="138"/>
        <v>11.376384630229914</v>
      </c>
      <c r="B1398" s="9">
        <f t="shared" si="139"/>
        <v>9.77</v>
      </c>
      <c r="C1398" s="9">
        <f t="shared" si="140"/>
        <v>9.69</v>
      </c>
      <c r="D1398" s="8">
        <v>6235</v>
      </c>
      <c r="E1398" t="s">
        <v>4296</v>
      </c>
      <c r="F1398" t="s">
        <v>191</v>
      </c>
      <c r="G1398" t="s">
        <v>25</v>
      </c>
      <c r="H1398" t="s">
        <v>190</v>
      </c>
      <c r="O1398">
        <v>9.69</v>
      </c>
      <c r="S1398">
        <f>_xlfn.XLOOKUP(E1398,'Facture Chronopost'!L:L,'Facture Chronopost'!AA:AA,"")</f>
        <v>0.08</v>
      </c>
      <c r="T1398" t="str">
        <f>IF(COUNTIF('Bibliothèque transporteurs'!C:C,F1398)=0,"inconnu",_xlfn.XLOOKUP(F1398,'Bibliothèque transporteurs'!C:C,'Bibliothèque transporteurs'!A:A))</f>
        <v>6C</v>
      </c>
      <c r="U1398">
        <f>IF(OR(F1398="6C",F1398="6B"),_xlfn.XLOOKUP(E1398,'Facture Chronopost'!L:L,'Facture Chronopost'!X:X),IF(OR(F1398=17,F1398=44),F1398&amp;"_"&amp;H1398,IF(COUNTIF('Bibliothèque transporteurs'!C:C,F1398)=0,"inconnu",_xlfn.XLOOKUP(F1398,'Bibliothèque transporteurs'!C:C,'Bibliothèque transporteurs'!B:B))))</f>
        <v>30</v>
      </c>
      <c r="V1398" t="str">
        <f>IF(COUNTIF('Bibliothèque transporteurs'!C:C,F1398)=0,"inconnu",_xlfn.XLOOKUP(F1398,'Bibliothèque transporteurs'!C:C,'Bibliothèque transporteurs'!E:E))</f>
        <v>CHRONO_2SHOP</v>
      </c>
      <c r="W1398">
        <f t="shared" si="137"/>
        <v>9.77</v>
      </c>
      <c r="Y1398" s="118">
        <f t="shared" si="141"/>
        <v>9.77</v>
      </c>
      <c r="Z1398" s="118" t="str">
        <f t="shared" si="142"/>
        <v>OK</v>
      </c>
    </row>
    <row r="1399" spans="1:26" x14ac:dyDescent="0.2">
      <c r="A1399" s="9">
        <f t="shared" si="138"/>
        <v>6.2575985633772397</v>
      </c>
      <c r="B1399" s="9">
        <f t="shared" si="139"/>
        <v>5.41</v>
      </c>
      <c r="C1399" s="9">
        <f t="shared" si="140"/>
        <v>5.33</v>
      </c>
      <c r="D1399" s="8">
        <v>6235</v>
      </c>
      <c r="E1399" t="s">
        <v>4238</v>
      </c>
      <c r="F1399" t="s">
        <v>191</v>
      </c>
      <c r="G1399" t="s">
        <v>25</v>
      </c>
      <c r="H1399" t="s">
        <v>190</v>
      </c>
      <c r="O1399">
        <v>5.33</v>
      </c>
      <c r="S1399">
        <f>_xlfn.XLOOKUP(E1399,'Facture Chronopost'!L:L,'Facture Chronopost'!AA:AA,"")</f>
        <v>0.08</v>
      </c>
      <c r="T1399" t="str">
        <f>IF(COUNTIF('Bibliothèque transporteurs'!C:C,F1399)=0,"inconnu",_xlfn.XLOOKUP(F1399,'Bibliothèque transporteurs'!C:C,'Bibliothèque transporteurs'!A:A))</f>
        <v>6C</v>
      </c>
      <c r="U1399">
        <f>IF(OR(F1399="6C",F1399="6B"),_xlfn.XLOOKUP(E1399,'Facture Chronopost'!L:L,'Facture Chronopost'!X:X),IF(OR(F1399=17,F1399=44),F1399&amp;"_"&amp;H1399,IF(COUNTIF('Bibliothèque transporteurs'!C:C,F1399)=0,"inconnu",_xlfn.XLOOKUP(F1399,'Bibliothèque transporteurs'!C:C,'Bibliothèque transporteurs'!B:B))))</f>
        <v>30</v>
      </c>
      <c r="V1399" t="str">
        <f>IF(COUNTIF('Bibliothèque transporteurs'!C:C,F1399)=0,"inconnu",_xlfn.XLOOKUP(F1399,'Bibliothèque transporteurs'!C:C,'Bibliothèque transporteurs'!E:E))</f>
        <v>CHRONO_2SHOP</v>
      </c>
      <c r="W1399">
        <f t="shared" si="137"/>
        <v>5.41</v>
      </c>
      <c r="Y1399" s="118">
        <f t="shared" si="141"/>
        <v>5.41</v>
      </c>
      <c r="Z1399" s="118" t="str">
        <f t="shared" si="142"/>
        <v>OK</v>
      </c>
    </row>
    <row r="1400" spans="1:26" x14ac:dyDescent="0.2">
      <c r="A1400" s="9">
        <f t="shared" si="138"/>
        <v>11.376384630229914</v>
      </c>
      <c r="B1400" s="9">
        <f t="shared" si="139"/>
        <v>9.77</v>
      </c>
      <c r="C1400" s="9">
        <f t="shared" si="140"/>
        <v>9.69</v>
      </c>
      <c r="D1400" s="8">
        <v>6235</v>
      </c>
      <c r="E1400" t="s">
        <v>4254</v>
      </c>
      <c r="F1400" t="s">
        <v>191</v>
      </c>
      <c r="G1400" t="s">
        <v>25</v>
      </c>
      <c r="H1400" t="s">
        <v>190</v>
      </c>
      <c r="O1400">
        <v>9.69</v>
      </c>
      <c r="S1400">
        <f>_xlfn.XLOOKUP(E1400,'Facture Chronopost'!L:L,'Facture Chronopost'!AA:AA,"")</f>
        <v>0.08</v>
      </c>
      <c r="T1400" t="str">
        <f>IF(COUNTIF('Bibliothèque transporteurs'!C:C,F1400)=0,"inconnu",_xlfn.XLOOKUP(F1400,'Bibliothèque transporteurs'!C:C,'Bibliothèque transporteurs'!A:A))</f>
        <v>6C</v>
      </c>
      <c r="U1400">
        <f>IF(OR(F1400="6C",F1400="6B"),_xlfn.XLOOKUP(E1400,'Facture Chronopost'!L:L,'Facture Chronopost'!X:X),IF(OR(F1400=17,F1400=44),F1400&amp;"_"&amp;H1400,IF(COUNTIF('Bibliothèque transporteurs'!C:C,F1400)=0,"inconnu",_xlfn.XLOOKUP(F1400,'Bibliothèque transporteurs'!C:C,'Bibliothèque transporteurs'!B:B))))</f>
        <v>30</v>
      </c>
      <c r="V1400" t="str">
        <f>IF(COUNTIF('Bibliothèque transporteurs'!C:C,F1400)=0,"inconnu",_xlfn.XLOOKUP(F1400,'Bibliothèque transporteurs'!C:C,'Bibliothèque transporteurs'!E:E))</f>
        <v>CHRONO_2SHOP</v>
      </c>
      <c r="W1400">
        <f t="shared" si="137"/>
        <v>9.77</v>
      </c>
      <c r="Y1400" s="118">
        <f t="shared" si="141"/>
        <v>9.77</v>
      </c>
      <c r="Z1400" s="118" t="str">
        <f t="shared" si="142"/>
        <v>OK</v>
      </c>
    </row>
    <row r="1401" spans="1:26" x14ac:dyDescent="0.2">
      <c r="A1401" s="9">
        <f t="shared" si="138"/>
        <v>6.2575985633772397</v>
      </c>
      <c r="B1401" s="9">
        <f t="shared" si="139"/>
        <v>5.41</v>
      </c>
      <c r="C1401" s="9">
        <f t="shared" si="140"/>
        <v>5.33</v>
      </c>
      <c r="D1401" s="8">
        <v>6235</v>
      </c>
      <c r="E1401" t="s">
        <v>4277</v>
      </c>
      <c r="F1401" t="s">
        <v>191</v>
      </c>
      <c r="G1401" t="s">
        <v>25</v>
      </c>
      <c r="H1401" t="s">
        <v>190</v>
      </c>
      <c r="O1401">
        <v>5.33</v>
      </c>
      <c r="S1401">
        <f>_xlfn.XLOOKUP(E1401,'Facture Chronopost'!L:L,'Facture Chronopost'!AA:AA,"")</f>
        <v>0.08</v>
      </c>
      <c r="T1401" t="str">
        <f>IF(COUNTIF('Bibliothèque transporteurs'!C:C,F1401)=0,"inconnu",_xlfn.XLOOKUP(F1401,'Bibliothèque transporteurs'!C:C,'Bibliothèque transporteurs'!A:A))</f>
        <v>6C</v>
      </c>
      <c r="U1401">
        <f>IF(OR(F1401="6C",F1401="6B"),_xlfn.XLOOKUP(E1401,'Facture Chronopost'!L:L,'Facture Chronopost'!X:X),IF(OR(F1401=17,F1401=44),F1401&amp;"_"&amp;H1401,IF(COUNTIF('Bibliothèque transporteurs'!C:C,F1401)=0,"inconnu",_xlfn.XLOOKUP(F1401,'Bibliothèque transporteurs'!C:C,'Bibliothèque transporteurs'!B:B))))</f>
        <v>30</v>
      </c>
      <c r="V1401" t="str">
        <f>IF(COUNTIF('Bibliothèque transporteurs'!C:C,F1401)=0,"inconnu",_xlfn.XLOOKUP(F1401,'Bibliothèque transporteurs'!C:C,'Bibliothèque transporteurs'!E:E))</f>
        <v>CHRONO_2SHOP</v>
      </c>
      <c r="W1401">
        <f t="shared" si="137"/>
        <v>5.41</v>
      </c>
      <c r="Y1401" s="118">
        <f t="shared" si="141"/>
        <v>5.41</v>
      </c>
      <c r="Z1401" s="118" t="str">
        <f t="shared" si="142"/>
        <v>OK</v>
      </c>
    </row>
    <row r="1402" spans="1:26" x14ac:dyDescent="0.2">
      <c r="A1402" s="9">
        <f t="shared" si="138"/>
        <v>11.376384630229914</v>
      </c>
      <c r="B1402" s="9">
        <f t="shared" si="139"/>
        <v>9.77</v>
      </c>
      <c r="C1402" s="9">
        <f t="shared" si="140"/>
        <v>9.69</v>
      </c>
      <c r="D1402" s="8">
        <v>6235</v>
      </c>
      <c r="E1402" t="s">
        <v>4206</v>
      </c>
      <c r="F1402" t="s">
        <v>191</v>
      </c>
      <c r="G1402" t="s">
        <v>25</v>
      </c>
      <c r="H1402" t="s">
        <v>190</v>
      </c>
      <c r="O1402">
        <v>9.69</v>
      </c>
      <c r="S1402">
        <f>_xlfn.XLOOKUP(E1402,'Facture Chronopost'!L:L,'Facture Chronopost'!AA:AA,"")</f>
        <v>0.08</v>
      </c>
      <c r="T1402" t="str">
        <f>IF(COUNTIF('Bibliothèque transporteurs'!C:C,F1402)=0,"inconnu",_xlfn.XLOOKUP(F1402,'Bibliothèque transporteurs'!C:C,'Bibliothèque transporteurs'!A:A))</f>
        <v>6C</v>
      </c>
      <c r="U1402">
        <f>IF(OR(F1402="6C",F1402="6B"),_xlfn.XLOOKUP(E1402,'Facture Chronopost'!L:L,'Facture Chronopost'!X:X),IF(OR(F1402=17,F1402=44),F1402&amp;"_"&amp;H1402,IF(COUNTIF('Bibliothèque transporteurs'!C:C,F1402)=0,"inconnu",_xlfn.XLOOKUP(F1402,'Bibliothèque transporteurs'!C:C,'Bibliothèque transporteurs'!B:B))))</f>
        <v>30</v>
      </c>
      <c r="V1402" t="str">
        <f>IF(COUNTIF('Bibliothèque transporteurs'!C:C,F1402)=0,"inconnu",_xlfn.XLOOKUP(F1402,'Bibliothèque transporteurs'!C:C,'Bibliothèque transporteurs'!E:E))</f>
        <v>CHRONO_2SHOP</v>
      </c>
      <c r="W1402">
        <f t="shared" si="137"/>
        <v>9.77</v>
      </c>
      <c r="Y1402" s="118">
        <f t="shared" si="141"/>
        <v>9.77</v>
      </c>
      <c r="Z1402" s="118" t="str">
        <f t="shared" si="142"/>
        <v>OK</v>
      </c>
    </row>
    <row r="1403" spans="1:26" x14ac:dyDescent="0.2">
      <c r="A1403" s="9">
        <f t="shared" si="138"/>
        <v>6.2575985633772397</v>
      </c>
      <c r="B1403" s="9">
        <f t="shared" si="139"/>
        <v>5.41</v>
      </c>
      <c r="C1403" s="9">
        <f t="shared" si="140"/>
        <v>5.33</v>
      </c>
      <c r="D1403" s="8">
        <v>6235</v>
      </c>
      <c r="E1403" t="s">
        <v>4208</v>
      </c>
      <c r="F1403" t="s">
        <v>191</v>
      </c>
      <c r="G1403" t="s">
        <v>25</v>
      </c>
      <c r="H1403" t="s">
        <v>190</v>
      </c>
      <c r="O1403">
        <v>5.33</v>
      </c>
      <c r="S1403">
        <f>_xlfn.XLOOKUP(E1403,'Facture Chronopost'!L:L,'Facture Chronopost'!AA:AA,"")</f>
        <v>0.08</v>
      </c>
      <c r="T1403" t="str">
        <f>IF(COUNTIF('Bibliothèque transporteurs'!C:C,F1403)=0,"inconnu",_xlfn.XLOOKUP(F1403,'Bibliothèque transporteurs'!C:C,'Bibliothèque transporteurs'!A:A))</f>
        <v>6C</v>
      </c>
      <c r="U1403">
        <f>IF(OR(F1403="6C",F1403="6B"),_xlfn.XLOOKUP(E1403,'Facture Chronopost'!L:L,'Facture Chronopost'!X:X),IF(OR(F1403=17,F1403=44),F1403&amp;"_"&amp;H1403,IF(COUNTIF('Bibliothèque transporteurs'!C:C,F1403)=0,"inconnu",_xlfn.XLOOKUP(F1403,'Bibliothèque transporteurs'!C:C,'Bibliothèque transporteurs'!B:B))))</f>
        <v>30</v>
      </c>
      <c r="V1403" t="str">
        <f>IF(COUNTIF('Bibliothèque transporteurs'!C:C,F1403)=0,"inconnu",_xlfn.XLOOKUP(F1403,'Bibliothèque transporteurs'!C:C,'Bibliothèque transporteurs'!E:E))</f>
        <v>CHRONO_2SHOP</v>
      </c>
      <c r="W1403">
        <f t="shared" si="137"/>
        <v>5.41</v>
      </c>
      <c r="Y1403" s="118">
        <f t="shared" si="141"/>
        <v>5.41</v>
      </c>
      <c r="Z1403" s="118" t="str">
        <f t="shared" si="142"/>
        <v>OK</v>
      </c>
    </row>
    <row r="1404" spans="1:26" x14ac:dyDescent="0.2">
      <c r="A1404" s="9">
        <f t="shared" si="138"/>
        <v>11.376384630229914</v>
      </c>
      <c r="B1404" s="9">
        <f t="shared" si="139"/>
        <v>9.77</v>
      </c>
      <c r="C1404" s="9">
        <f t="shared" si="140"/>
        <v>9.69</v>
      </c>
      <c r="D1404" s="8">
        <v>6235</v>
      </c>
      <c r="E1404" t="s">
        <v>4310</v>
      </c>
      <c r="F1404" t="s">
        <v>191</v>
      </c>
      <c r="G1404" t="s">
        <v>25</v>
      </c>
      <c r="H1404" t="s">
        <v>190</v>
      </c>
      <c r="O1404">
        <v>9.69</v>
      </c>
      <c r="S1404">
        <f>_xlfn.XLOOKUP(E1404,'Facture Chronopost'!L:L,'Facture Chronopost'!AA:AA,"")</f>
        <v>0.08</v>
      </c>
      <c r="T1404" t="str">
        <f>IF(COUNTIF('Bibliothèque transporteurs'!C:C,F1404)=0,"inconnu",_xlfn.XLOOKUP(F1404,'Bibliothèque transporteurs'!C:C,'Bibliothèque transporteurs'!A:A))</f>
        <v>6C</v>
      </c>
      <c r="U1404">
        <f>IF(OR(F1404="6C",F1404="6B"),_xlfn.XLOOKUP(E1404,'Facture Chronopost'!L:L,'Facture Chronopost'!X:X),IF(OR(F1404=17,F1404=44),F1404&amp;"_"&amp;H1404,IF(COUNTIF('Bibliothèque transporteurs'!C:C,F1404)=0,"inconnu",_xlfn.XLOOKUP(F1404,'Bibliothèque transporteurs'!C:C,'Bibliothèque transporteurs'!B:B))))</f>
        <v>30</v>
      </c>
      <c r="V1404" t="str">
        <f>IF(COUNTIF('Bibliothèque transporteurs'!C:C,F1404)=0,"inconnu",_xlfn.XLOOKUP(F1404,'Bibliothèque transporteurs'!C:C,'Bibliothèque transporteurs'!E:E))</f>
        <v>CHRONO_2SHOP</v>
      </c>
      <c r="W1404">
        <f t="shared" si="137"/>
        <v>9.77</v>
      </c>
      <c r="Y1404" s="118">
        <f t="shared" si="141"/>
        <v>9.77</v>
      </c>
      <c r="Z1404" s="118" t="str">
        <f t="shared" si="142"/>
        <v>OK</v>
      </c>
    </row>
    <row r="1405" spans="1:26" x14ac:dyDescent="0.2">
      <c r="A1405" s="9">
        <f t="shared" si="138"/>
        <v>10.601522519192583</v>
      </c>
      <c r="B1405" s="9">
        <f t="shared" si="139"/>
        <v>9.11</v>
      </c>
      <c r="C1405" s="9">
        <f t="shared" si="140"/>
        <v>9.0299999999999994</v>
      </c>
      <c r="D1405" s="8">
        <v>6235</v>
      </c>
      <c r="E1405" t="s">
        <v>4246</v>
      </c>
      <c r="F1405" t="s">
        <v>191</v>
      </c>
      <c r="G1405" t="s">
        <v>25</v>
      </c>
      <c r="H1405" t="s">
        <v>190</v>
      </c>
      <c r="O1405">
        <v>9.0299999999999994</v>
      </c>
      <c r="S1405">
        <f>_xlfn.XLOOKUP(E1405,'Facture Chronopost'!L:L,'Facture Chronopost'!AA:AA,"")</f>
        <v>0.08</v>
      </c>
      <c r="T1405" t="str">
        <f>IF(COUNTIF('Bibliothèque transporteurs'!C:C,F1405)=0,"inconnu",_xlfn.XLOOKUP(F1405,'Bibliothèque transporteurs'!C:C,'Bibliothèque transporteurs'!A:A))</f>
        <v>6C</v>
      </c>
      <c r="U1405">
        <f>IF(OR(F1405="6C",F1405="6B"),_xlfn.XLOOKUP(E1405,'Facture Chronopost'!L:L,'Facture Chronopost'!X:X),IF(OR(F1405=17,F1405=44),F1405&amp;"_"&amp;H1405,IF(COUNTIF('Bibliothèque transporteurs'!C:C,F1405)=0,"inconnu",_xlfn.XLOOKUP(F1405,'Bibliothèque transporteurs'!C:C,'Bibliothèque transporteurs'!B:B))))</f>
        <v>42</v>
      </c>
      <c r="V1405" t="str">
        <f>IF(COUNTIF('Bibliothèque transporteurs'!C:C,F1405)=0,"inconnu",_xlfn.XLOOKUP(F1405,'Bibliothèque transporteurs'!C:C,'Bibliothèque transporteurs'!E:E))</f>
        <v>CHRONO_2SHOP</v>
      </c>
      <c r="W1405">
        <f t="shared" si="137"/>
        <v>9.11</v>
      </c>
      <c r="Y1405" s="118">
        <f t="shared" si="141"/>
        <v>9.11</v>
      </c>
      <c r="Z1405" s="118" t="str">
        <f t="shared" si="142"/>
        <v>OK</v>
      </c>
    </row>
    <row r="1406" spans="1:26" x14ac:dyDescent="0.2">
      <c r="A1406" s="9">
        <f t="shared" si="138"/>
        <v>11.376384630229914</v>
      </c>
      <c r="B1406" s="9">
        <f t="shared" si="139"/>
        <v>9.77</v>
      </c>
      <c r="C1406" s="9">
        <f t="shared" si="140"/>
        <v>9.69</v>
      </c>
      <c r="D1406" s="8">
        <v>6235</v>
      </c>
      <c r="E1406" t="s">
        <v>4243</v>
      </c>
      <c r="F1406" t="s">
        <v>191</v>
      </c>
      <c r="G1406" t="s">
        <v>25</v>
      </c>
      <c r="H1406" t="s">
        <v>190</v>
      </c>
      <c r="O1406">
        <v>9.69</v>
      </c>
      <c r="S1406">
        <f>_xlfn.XLOOKUP(E1406,'Facture Chronopost'!L:L,'Facture Chronopost'!AA:AA,"")</f>
        <v>0.08</v>
      </c>
      <c r="T1406" t="str">
        <f>IF(COUNTIF('Bibliothèque transporteurs'!C:C,F1406)=0,"inconnu",_xlfn.XLOOKUP(F1406,'Bibliothèque transporteurs'!C:C,'Bibliothèque transporteurs'!A:A))</f>
        <v>6C</v>
      </c>
      <c r="U1406">
        <f>IF(OR(F1406="6C",F1406="6B"),_xlfn.XLOOKUP(E1406,'Facture Chronopost'!L:L,'Facture Chronopost'!X:X),IF(OR(F1406=17,F1406=44),F1406&amp;"_"&amp;H1406,IF(COUNTIF('Bibliothèque transporteurs'!C:C,F1406)=0,"inconnu",_xlfn.XLOOKUP(F1406,'Bibliothèque transporteurs'!C:C,'Bibliothèque transporteurs'!B:B))))</f>
        <v>30</v>
      </c>
      <c r="V1406" t="str">
        <f>IF(COUNTIF('Bibliothèque transporteurs'!C:C,F1406)=0,"inconnu",_xlfn.XLOOKUP(F1406,'Bibliothèque transporteurs'!C:C,'Bibliothèque transporteurs'!E:E))</f>
        <v>CHRONO_2SHOP</v>
      </c>
      <c r="W1406">
        <f t="shared" si="137"/>
        <v>9.77</v>
      </c>
      <c r="Y1406" s="118">
        <f t="shared" si="141"/>
        <v>9.77</v>
      </c>
      <c r="Z1406" s="118" t="str">
        <f t="shared" si="142"/>
        <v>OK</v>
      </c>
    </row>
    <row r="1407" spans="1:26" x14ac:dyDescent="0.2">
      <c r="A1407" s="9">
        <f t="shared" si="138"/>
        <v>6.5158859337230153</v>
      </c>
      <c r="B1407" s="9">
        <f t="shared" si="139"/>
        <v>5.629999999999999</v>
      </c>
      <c r="C1407" s="9">
        <f t="shared" si="140"/>
        <v>5.55</v>
      </c>
      <c r="D1407" s="8">
        <v>6235</v>
      </c>
      <c r="E1407" t="s">
        <v>4263</v>
      </c>
      <c r="F1407" t="s">
        <v>191</v>
      </c>
      <c r="G1407" t="s">
        <v>25</v>
      </c>
      <c r="H1407" t="s">
        <v>190</v>
      </c>
      <c r="O1407">
        <v>5.55</v>
      </c>
      <c r="S1407">
        <f>_xlfn.XLOOKUP(E1407,'Facture Chronopost'!L:L,'Facture Chronopost'!AA:AA,"")</f>
        <v>0.08</v>
      </c>
      <c r="T1407" t="str">
        <f>IF(COUNTIF('Bibliothèque transporteurs'!C:C,F1407)=0,"inconnu",_xlfn.XLOOKUP(F1407,'Bibliothèque transporteurs'!C:C,'Bibliothèque transporteurs'!A:A))</f>
        <v>6C</v>
      </c>
      <c r="U1407">
        <f>IF(OR(F1407="6C",F1407="6B"),_xlfn.XLOOKUP(E1407,'Facture Chronopost'!L:L,'Facture Chronopost'!X:X),IF(OR(F1407=17,F1407=44),F1407&amp;"_"&amp;H1407,IF(COUNTIF('Bibliothèque transporteurs'!C:C,F1407)=0,"inconnu",_xlfn.XLOOKUP(F1407,'Bibliothèque transporteurs'!C:C,'Bibliothèque transporteurs'!B:B))))</f>
        <v>30</v>
      </c>
      <c r="V1407" t="str">
        <f>IF(COUNTIF('Bibliothèque transporteurs'!C:C,F1407)=0,"inconnu",_xlfn.XLOOKUP(F1407,'Bibliothèque transporteurs'!C:C,'Bibliothèque transporteurs'!E:E))</f>
        <v>CHRONO_2SHOP</v>
      </c>
      <c r="W1407">
        <f t="shared" si="137"/>
        <v>5.63</v>
      </c>
      <c r="Y1407" s="118">
        <f t="shared" si="141"/>
        <v>5.63</v>
      </c>
      <c r="Z1407" s="118" t="str">
        <f t="shared" si="142"/>
        <v>OK</v>
      </c>
    </row>
    <row r="1408" spans="1:26" x14ac:dyDescent="0.2">
      <c r="A1408" s="9">
        <f t="shared" si="138"/>
        <v>15.462021215699481</v>
      </c>
      <c r="B1408" s="9">
        <f t="shared" si="139"/>
        <v>13.25</v>
      </c>
      <c r="C1408" s="9">
        <f t="shared" si="140"/>
        <v>13.17</v>
      </c>
      <c r="D1408" s="8">
        <v>6235</v>
      </c>
      <c r="E1408" t="s">
        <v>4285</v>
      </c>
      <c r="F1408" t="s">
        <v>191</v>
      </c>
      <c r="G1408" t="s">
        <v>25</v>
      </c>
      <c r="H1408" t="s">
        <v>190</v>
      </c>
      <c r="O1408">
        <v>13.17</v>
      </c>
      <c r="S1408">
        <f>_xlfn.XLOOKUP(E1408,'Facture Chronopost'!L:L,'Facture Chronopost'!AA:AA,"")</f>
        <v>0.08</v>
      </c>
      <c r="T1408" t="str">
        <f>IF(COUNTIF('Bibliothèque transporteurs'!C:C,F1408)=0,"inconnu",_xlfn.XLOOKUP(F1408,'Bibliothèque transporteurs'!C:C,'Bibliothèque transporteurs'!A:A))</f>
        <v>6C</v>
      </c>
      <c r="U1408">
        <f>IF(OR(F1408="6C",F1408="6B"),_xlfn.XLOOKUP(E1408,'Facture Chronopost'!L:L,'Facture Chronopost'!X:X),IF(OR(F1408=17,F1408=44),F1408&amp;"_"&amp;H1408,IF(COUNTIF('Bibliothèque transporteurs'!C:C,F1408)=0,"inconnu",_xlfn.XLOOKUP(F1408,'Bibliothèque transporteurs'!C:C,'Bibliothèque transporteurs'!B:B))))</f>
        <v>25</v>
      </c>
      <c r="V1408" t="str">
        <f>IF(COUNTIF('Bibliothèque transporteurs'!C:C,F1408)=0,"inconnu",_xlfn.XLOOKUP(F1408,'Bibliothèque transporteurs'!C:C,'Bibliothèque transporteurs'!E:E))</f>
        <v>CHRONO_2SHOP</v>
      </c>
      <c r="W1408">
        <f t="shared" si="137"/>
        <v>13.25</v>
      </c>
      <c r="Y1408" s="118">
        <f t="shared" si="141"/>
        <v>13.25</v>
      </c>
      <c r="Z1408" s="118" t="str">
        <f t="shared" si="142"/>
        <v>OK</v>
      </c>
    </row>
    <row r="1409" spans="1:26" x14ac:dyDescent="0.2">
      <c r="A1409" s="9">
        <f t="shared" si="138"/>
        <v>16.800419407491237</v>
      </c>
      <c r="B1409" s="9">
        <f t="shared" si="139"/>
        <v>14.39</v>
      </c>
      <c r="C1409" s="9">
        <f t="shared" si="140"/>
        <v>14.31</v>
      </c>
      <c r="D1409" s="8">
        <v>6235</v>
      </c>
      <c r="E1409" t="s">
        <v>4345</v>
      </c>
      <c r="F1409" t="s">
        <v>191</v>
      </c>
      <c r="G1409" t="s">
        <v>25</v>
      </c>
      <c r="H1409" t="s">
        <v>190</v>
      </c>
      <c r="O1409">
        <v>14.31</v>
      </c>
      <c r="S1409">
        <f>_xlfn.XLOOKUP(E1409,'Facture Chronopost'!L:L,'Facture Chronopost'!AA:AA,"")</f>
        <v>0.08</v>
      </c>
      <c r="T1409" t="str">
        <f>IF(COUNTIF('Bibliothèque transporteurs'!C:C,F1409)=0,"inconnu",_xlfn.XLOOKUP(F1409,'Bibliothèque transporteurs'!C:C,'Bibliothèque transporteurs'!A:A))</f>
        <v>6C</v>
      </c>
      <c r="U1409">
        <f>IF(OR(F1409="6C",F1409="6B"),_xlfn.XLOOKUP(E1409,'Facture Chronopost'!L:L,'Facture Chronopost'!X:X),IF(OR(F1409=17,F1409=44),F1409&amp;"_"&amp;H1409,IF(COUNTIF('Bibliothèque transporteurs'!C:C,F1409)=0,"inconnu",_xlfn.XLOOKUP(F1409,'Bibliothèque transporteurs'!C:C,'Bibliothèque transporteurs'!B:B))))</f>
        <v>30</v>
      </c>
      <c r="V1409" t="str">
        <f>IF(COUNTIF('Bibliothèque transporteurs'!C:C,F1409)=0,"inconnu",_xlfn.XLOOKUP(F1409,'Bibliothèque transporteurs'!C:C,'Bibliothèque transporteurs'!E:E))</f>
        <v>CHRONO_2SHOP</v>
      </c>
      <c r="W1409">
        <f t="shared" si="137"/>
        <v>14.39</v>
      </c>
      <c r="Y1409" s="118">
        <f t="shared" si="141"/>
        <v>14.39</v>
      </c>
      <c r="Z1409" s="118" t="str">
        <f t="shared" si="142"/>
        <v>OK</v>
      </c>
    </row>
    <row r="1410" spans="1:26" x14ac:dyDescent="0.2">
      <c r="A1410" s="9">
        <f t="shared" si="138"/>
        <v>11.376384630229914</v>
      </c>
      <c r="B1410" s="9">
        <f t="shared" si="139"/>
        <v>9.77</v>
      </c>
      <c r="C1410" s="9">
        <f t="shared" si="140"/>
        <v>9.69</v>
      </c>
      <c r="D1410" s="8">
        <v>6235</v>
      </c>
      <c r="E1410" t="s">
        <v>4319</v>
      </c>
      <c r="F1410" t="s">
        <v>191</v>
      </c>
      <c r="G1410" t="s">
        <v>25</v>
      </c>
      <c r="H1410" t="s">
        <v>190</v>
      </c>
      <c r="O1410">
        <v>9.69</v>
      </c>
      <c r="S1410">
        <f>_xlfn.XLOOKUP(E1410,'Facture Chronopost'!L:L,'Facture Chronopost'!AA:AA,"")</f>
        <v>0.08</v>
      </c>
      <c r="T1410" t="str">
        <f>IF(COUNTIF('Bibliothèque transporteurs'!C:C,F1410)=0,"inconnu",_xlfn.XLOOKUP(F1410,'Bibliothèque transporteurs'!C:C,'Bibliothèque transporteurs'!A:A))</f>
        <v>6C</v>
      </c>
      <c r="U1410">
        <f>IF(OR(F1410="6C",F1410="6B"),_xlfn.XLOOKUP(E1410,'Facture Chronopost'!L:L,'Facture Chronopost'!X:X),IF(OR(F1410=17,F1410=44),F1410&amp;"_"&amp;H1410,IF(COUNTIF('Bibliothèque transporteurs'!C:C,F1410)=0,"inconnu",_xlfn.XLOOKUP(F1410,'Bibliothèque transporteurs'!C:C,'Bibliothèque transporteurs'!B:B))))</f>
        <v>30</v>
      </c>
      <c r="V1410" t="str">
        <f>IF(COUNTIF('Bibliothèque transporteurs'!C:C,F1410)=0,"inconnu",_xlfn.XLOOKUP(F1410,'Bibliothèque transporteurs'!C:C,'Bibliothèque transporteurs'!E:E))</f>
        <v>CHRONO_2SHOP</v>
      </c>
      <c r="W1410">
        <f t="shared" si="137"/>
        <v>9.77</v>
      </c>
      <c r="Y1410" s="118">
        <f t="shared" si="141"/>
        <v>9.77</v>
      </c>
      <c r="Z1410" s="118" t="str">
        <f t="shared" si="142"/>
        <v>OK</v>
      </c>
    </row>
    <row r="1411" spans="1:26" x14ac:dyDescent="0.2">
      <c r="A1411" s="9">
        <f t="shared" si="138"/>
        <v>10.801108214459775</v>
      </c>
      <c r="B1411" s="9">
        <f t="shared" si="139"/>
        <v>9.2800000000000011</v>
      </c>
      <c r="C1411" s="9">
        <f t="shared" si="140"/>
        <v>9.1999999999999993</v>
      </c>
      <c r="D1411" s="8">
        <v>6235</v>
      </c>
      <c r="E1411" t="s">
        <v>4353</v>
      </c>
      <c r="F1411" t="s">
        <v>191</v>
      </c>
      <c r="G1411" t="s">
        <v>25</v>
      </c>
      <c r="H1411" t="s">
        <v>190</v>
      </c>
      <c r="O1411">
        <v>9.1999999999999993</v>
      </c>
      <c r="S1411">
        <f>_xlfn.XLOOKUP(E1411,'Facture Chronopost'!L:L,'Facture Chronopost'!AA:AA,"")</f>
        <v>0.08</v>
      </c>
      <c r="T1411" t="str">
        <f>IF(COUNTIF('Bibliothèque transporteurs'!C:C,F1411)=0,"inconnu",_xlfn.XLOOKUP(F1411,'Bibliothèque transporteurs'!C:C,'Bibliothèque transporteurs'!A:A))</f>
        <v>6C</v>
      </c>
      <c r="U1411">
        <f>IF(OR(F1411="6C",F1411="6B"),_xlfn.XLOOKUP(E1411,'Facture Chronopost'!L:L,'Facture Chronopost'!X:X),IF(OR(F1411=17,F1411=44),F1411&amp;"_"&amp;H1411,IF(COUNTIF('Bibliothèque transporteurs'!C:C,F1411)=0,"inconnu",_xlfn.XLOOKUP(F1411,'Bibliothèque transporteurs'!C:C,'Bibliothèque transporteurs'!B:B))))</f>
        <v>26</v>
      </c>
      <c r="V1411" t="str">
        <f>IF(COUNTIF('Bibliothèque transporteurs'!C:C,F1411)=0,"inconnu",_xlfn.XLOOKUP(F1411,'Bibliothèque transporteurs'!C:C,'Bibliothèque transporteurs'!E:E))</f>
        <v>CHRONO_2SHOP</v>
      </c>
      <c r="W1411">
        <f t="shared" si="137"/>
        <v>9.2799999999999994</v>
      </c>
      <c r="Y1411" s="118">
        <f t="shared" si="141"/>
        <v>9.2799999999999994</v>
      </c>
      <c r="Z1411" s="118" t="str">
        <f t="shared" si="142"/>
        <v>OK</v>
      </c>
    </row>
    <row r="1412" spans="1:26" x14ac:dyDescent="0.2">
      <c r="A1412" s="9">
        <f t="shared" si="138"/>
        <v>10.601522519192583</v>
      </c>
      <c r="B1412" s="9">
        <f t="shared" si="139"/>
        <v>9.11</v>
      </c>
      <c r="C1412" s="9">
        <f t="shared" si="140"/>
        <v>9.0299999999999994</v>
      </c>
      <c r="D1412" s="8">
        <v>6235</v>
      </c>
      <c r="E1412" t="s">
        <v>4371</v>
      </c>
      <c r="F1412" t="s">
        <v>191</v>
      </c>
      <c r="G1412" t="s">
        <v>25</v>
      </c>
      <c r="H1412" t="s">
        <v>190</v>
      </c>
      <c r="O1412">
        <v>9.0299999999999994</v>
      </c>
      <c r="S1412">
        <f>_xlfn.XLOOKUP(E1412,'Facture Chronopost'!L:L,'Facture Chronopost'!AA:AA,"")</f>
        <v>0.08</v>
      </c>
      <c r="T1412" t="str">
        <f>IF(COUNTIF('Bibliothèque transporteurs'!C:C,F1412)=0,"inconnu",_xlfn.XLOOKUP(F1412,'Bibliothèque transporteurs'!C:C,'Bibliothèque transporteurs'!A:A))</f>
        <v>6C</v>
      </c>
      <c r="U1412">
        <f>IF(OR(F1412="6C",F1412="6B"),_xlfn.XLOOKUP(E1412,'Facture Chronopost'!L:L,'Facture Chronopost'!X:X),IF(OR(F1412=17,F1412=44),F1412&amp;"_"&amp;H1412,IF(COUNTIF('Bibliothèque transporteurs'!C:C,F1412)=0,"inconnu",_xlfn.XLOOKUP(F1412,'Bibliothèque transporteurs'!C:C,'Bibliothèque transporteurs'!B:B))))</f>
        <v>30</v>
      </c>
      <c r="V1412" t="str">
        <f>IF(COUNTIF('Bibliothèque transporteurs'!C:C,F1412)=0,"inconnu",_xlfn.XLOOKUP(F1412,'Bibliothèque transporteurs'!C:C,'Bibliothèque transporteurs'!E:E))</f>
        <v>CHRONO_2SHOP</v>
      </c>
      <c r="W1412">
        <f t="shared" si="137"/>
        <v>9.11</v>
      </c>
      <c r="Y1412" s="118">
        <f t="shared" si="141"/>
        <v>9.11</v>
      </c>
      <c r="Z1412" s="118" t="str">
        <f t="shared" si="142"/>
        <v>OK</v>
      </c>
    </row>
    <row r="1413" spans="1:26" x14ac:dyDescent="0.2">
      <c r="A1413" s="9">
        <f t="shared" si="138"/>
        <v>6.9033169892416817</v>
      </c>
      <c r="B1413" s="9">
        <f t="shared" si="139"/>
        <v>5.96</v>
      </c>
      <c r="C1413" s="9">
        <f t="shared" si="140"/>
        <v>5.88</v>
      </c>
      <c r="D1413" s="8">
        <v>6235</v>
      </c>
      <c r="E1413" t="s">
        <v>4351</v>
      </c>
      <c r="F1413" t="s">
        <v>191</v>
      </c>
      <c r="G1413" t="s">
        <v>25</v>
      </c>
      <c r="H1413" t="s">
        <v>190</v>
      </c>
      <c r="O1413">
        <v>5.88</v>
      </c>
      <c r="S1413">
        <f>_xlfn.XLOOKUP(E1413,'Facture Chronopost'!L:L,'Facture Chronopost'!AA:AA,"")</f>
        <v>0.08</v>
      </c>
      <c r="T1413" t="str">
        <f>IF(COUNTIF('Bibliothèque transporteurs'!C:C,F1413)=0,"inconnu",_xlfn.XLOOKUP(F1413,'Bibliothèque transporteurs'!C:C,'Bibliothèque transporteurs'!A:A))</f>
        <v>6C</v>
      </c>
      <c r="U1413">
        <f>IF(OR(F1413="6C",F1413="6B"),_xlfn.XLOOKUP(E1413,'Facture Chronopost'!L:L,'Facture Chronopost'!X:X),IF(OR(F1413=17,F1413=44),F1413&amp;"_"&amp;H1413,IF(COUNTIF('Bibliothèque transporteurs'!C:C,F1413)=0,"inconnu",_xlfn.XLOOKUP(F1413,'Bibliothèque transporteurs'!C:C,'Bibliothèque transporteurs'!B:B))))</f>
        <v>30</v>
      </c>
      <c r="V1413" t="str">
        <f>IF(COUNTIF('Bibliothèque transporteurs'!C:C,F1413)=0,"inconnu",_xlfn.XLOOKUP(F1413,'Bibliothèque transporteurs'!C:C,'Bibliothèque transporteurs'!E:E))</f>
        <v>CHRONO_2SHOP</v>
      </c>
      <c r="W1413">
        <f t="shared" si="137"/>
        <v>5.96</v>
      </c>
      <c r="Y1413" s="118">
        <f t="shared" si="141"/>
        <v>5.96</v>
      </c>
      <c r="Z1413" s="118" t="str">
        <f t="shared" si="142"/>
        <v>OK</v>
      </c>
    </row>
    <row r="1414" spans="1:26" x14ac:dyDescent="0.2">
      <c r="A1414" s="9">
        <f t="shared" si="138"/>
        <v>11.376384630229914</v>
      </c>
      <c r="B1414" s="9">
        <f t="shared" si="139"/>
        <v>9.77</v>
      </c>
      <c r="C1414" s="9">
        <f t="shared" si="140"/>
        <v>9.69</v>
      </c>
      <c r="D1414" s="8">
        <v>6235</v>
      </c>
      <c r="E1414" t="s">
        <v>4334</v>
      </c>
      <c r="F1414" t="s">
        <v>191</v>
      </c>
      <c r="G1414" t="s">
        <v>25</v>
      </c>
      <c r="H1414" t="s">
        <v>190</v>
      </c>
      <c r="O1414">
        <v>9.69</v>
      </c>
      <c r="S1414">
        <f>_xlfn.XLOOKUP(E1414,'Facture Chronopost'!L:L,'Facture Chronopost'!AA:AA,"")</f>
        <v>0.08</v>
      </c>
      <c r="T1414" t="str">
        <f>IF(COUNTIF('Bibliothèque transporteurs'!C:C,F1414)=0,"inconnu",_xlfn.XLOOKUP(F1414,'Bibliothèque transporteurs'!C:C,'Bibliothèque transporteurs'!A:A))</f>
        <v>6C</v>
      </c>
      <c r="U1414">
        <f>IF(OR(F1414="6C",F1414="6B"),_xlfn.XLOOKUP(E1414,'Facture Chronopost'!L:L,'Facture Chronopost'!X:X),IF(OR(F1414=17,F1414=44),F1414&amp;"_"&amp;H1414,IF(COUNTIF('Bibliothèque transporteurs'!C:C,F1414)=0,"inconnu",_xlfn.XLOOKUP(F1414,'Bibliothèque transporteurs'!C:C,'Bibliothèque transporteurs'!B:B))))</f>
        <v>30</v>
      </c>
      <c r="V1414" t="str">
        <f>IF(COUNTIF('Bibliothèque transporteurs'!C:C,F1414)=0,"inconnu",_xlfn.XLOOKUP(F1414,'Bibliothèque transporteurs'!C:C,'Bibliothèque transporteurs'!E:E))</f>
        <v>CHRONO_2SHOP</v>
      </c>
      <c r="W1414">
        <f t="shared" si="137"/>
        <v>9.77</v>
      </c>
      <c r="Y1414" s="118">
        <f t="shared" si="141"/>
        <v>9.77</v>
      </c>
      <c r="Z1414" s="118" t="str">
        <f t="shared" si="142"/>
        <v>OK</v>
      </c>
    </row>
    <row r="1415" spans="1:26" x14ac:dyDescent="0.2">
      <c r="A1415" s="9">
        <f t="shared" si="138"/>
        <v>6.9033169892416817</v>
      </c>
      <c r="B1415" s="9">
        <f t="shared" si="139"/>
        <v>5.96</v>
      </c>
      <c r="C1415" s="9">
        <f t="shared" si="140"/>
        <v>5.88</v>
      </c>
      <c r="D1415" s="8">
        <v>6235</v>
      </c>
      <c r="E1415" t="s">
        <v>4374</v>
      </c>
      <c r="F1415" t="s">
        <v>191</v>
      </c>
      <c r="G1415" t="s">
        <v>25</v>
      </c>
      <c r="H1415" t="s">
        <v>190</v>
      </c>
      <c r="O1415">
        <v>5.88</v>
      </c>
      <c r="S1415">
        <f>_xlfn.XLOOKUP(E1415,'Facture Chronopost'!L:L,'Facture Chronopost'!AA:AA,"")</f>
        <v>0.08</v>
      </c>
      <c r="T1415" t="str">
        <f>IF(COUNTIF('Bibliothèque transporteurs'!C:C,F1415)=0,"inconnu",_xlfn.XLOOKUP(F1415,'Bibliothèque transporteurs'!C:C,'Bibliothèque transporteurs'!A:A))</f>
        <v>6C</v>
      </c>
      <c r="U1415">
        <f>IF(OR(F1415="6C",F1415="6B"),_xlfn.XLOOKUP(E1415,'Facture Chronopost'!L:L,'Facture Chronopost'!X:X),IF(OR(F1415=17,F1415=44),F1415&amp;"_"&amp;H1415,IF(COUNTIF('Bibliothèque transporteurs'!C:C,F1415)=0,"inconnu",_xlfn.XLOOKUP(F1415,'Bibliothèque transporteurs'!C:C,'Bibliothèque transporteurs'!B:B))))</f>
        <v>30</v>
      </c>
      <c r="V1415" t="str">
        <f>IF(COUNTIF('Bibliothèque transporteurs'!C:C,F1415)=0,"inconnu",_xlfn.XLOOKUP(F1415,'Bibliothèque transporteurs'!C:C,'Bibliothèque transporteurs'!E:E))</f>
        <v>CHRONO_2SHOP</v>
      </c>
      <c r="W1415">
        <f t="shared" si="137"/>
        <v>5.96</v>
      </c>
      <c r="Y1415" s="118">
        <f t="shared" si="141"/>
        <v>5.96</v>
      </c>
      <c r="Z1415" s="118" t="str">
        <f t="shared" si="142"/>
        <v>OK</v>
      </c>
    </row>
    <row r="1416" spans="1:26" x14ac:dyDescent="0.2">
      <c r="A1416" s="9">
        <f t="shared" si="138"/>
        <v>11.376384630229914</v>
      </c>
      <c r="B1416" s="9">
        <f t="shared" si="139"/>
        <v>9.77</v>
      </c>
      <c r="C1416" s="9">
        <f t="shared" si="140"/>
        <v>9.69</v>
      </c>
      <c r="D1416" s="8">
        <v>6235</v>
      </c>
      <c r="E1416" t="s">
        <v>4316</v>
      </c>
      <c r="F1416" t="s">
        <v>191</v>
      </c>
      <c r="G1416" t="s">
        <v>25</v>
      </c>
      <c r="H1416" t="s">
        <v>190</v>
      </c>
      <c r="O1416">
        <v>9.69</v>
      </c>
      <c r="S1416">
        <f>_xlfn.XLOOKUP(E1416,'Facture Chronopost'!L:L,'Facture Chronopost'!AA:AA,"")</f>
        <v>0.08</v>
      </c>
      <c r="T1416" t="str">
        <f>IF(COUNTIF('Bibliothèque transporteurs'!C:C,F1416)=0,"inconnu",_xlfn.XLOOKUP(F1416,'Bibliothèque transporteurs'!C:C,'Bibliothèque transporteurs'!A:A))</f>
        <v>6C</v>
      </c>
      <c r="U1416">
        <f>IF(OR(F1416="6C",F1416="6B"),_xlfn.XLOOKUP(E1416,'Facture Chronopost'!L:L,'Facture Chronopost'!X:X),IF(OR(F1416=17,F1416=44),F1416&amp;"_"&amp;H1416,IF(COUNTIF('Bibliothèque transporteurs'!C:C,F1416)=0,"inconnu",_xlfn.XLOOKUP(F1416,'Bibliothèque transporteurs'!C:C,'Bibliothèque transporteurs'!B:B))))</f>
        <v>30</v>
      </c>
      <c r="V1416" t="str">
        <f>IF(COUNTIF('Bibliothèque transporteurs'!C:C,F1416)=0,"inconnu",_xlfn.XLOOKUP(F1416,'Bibliothèque transporteurs'!C:C,'Bibliothèque transporteurs'!E:E))</f>
        <v>CHRONO_2SHOP</v>
      </c>
      <c r="W1416">
        <f t="shared" si="137"/>
        <v>9.77</v>
      </c>
      <c r="Y1416" s="118">
        <f t="shared" si="141"/>
        <v>9.77</v>
      </c>
      <c r="Z1416" s="118" t="str">
        <f t="shared" si="142"/>
        <v>OK</v>
      </c>
    </row>
    <row r="1417" spans="1:26" x14ac:dyDescent="0.2">
      <c r="A1417" s="9">
        <f t="shared" si="138"/>
        <v>11.376384630229914</v>
      </c>
      <c r="B1417" s="9">
        <f t="shared" si="139"/>
        <v>9.77</v>
      </c>
      <c r="C1417" s="9">
        <f t="shared" si="140"/>
        <v>9.69</v>
      </c>
      <c r="D1417" s="8">
        <v>6235</v>
      </c>
      <c r="E1417" t="s">
        <v>4356</v>
      </c>
      <c r="F1417" t="s">
        <v>191</v>
      </c>
      <c r="G1417" t="s">
        <v>25</v>
      </c>
      <c r="H1417" t="s">
        <v>190</v>
      </c>
      <c r="O1417">
        <v>9.69</v>
      </c>
      <c r="S1417">
        <f>_xlfn.XLOOKUP(E1417,'Facture Chronopost'!L:L,'Facture Chronopost'!AA:AA,"")</f>
        <v>0.08</v>
      </c>
      <c r="T1417" t="str">
        <f>IF(COUNTIF('Bibliothèque transporteurs'!C:C,F1417)=0,"inconnu",_xlfn.XLOOKUP(F1417,'Bibliothèque transporteurs'!C:C,'Bibliothèque transporteurs'!A:A))</f>
        <v>6C</v>
      </c>
      <c r="U1417">
        <f>IF(OR(F1417="6C",F1417="6B"),_xlfn.XLOOKUP(E1417,'Facture Chronopost'!L:L,'Facture Chronopost'!X:X),IF(OR(F1417=17,F1417=44),F1417&amp;"_"&amp;H1417,IF(COUNTIF('Bibliothèque transporteurs'!C:C,F1417)=0,"inconnu",_xlfn.XLOOKUP(F1417,'Bibliothèque transporteurs'!C:C,'Bibliothèque transporteurs'!B:B))))</f>
        <v>30</v>
      </c>
      <c r="V1417" t="str">
        <f>IF(COUNTIF('Bibliothèque transporteurs'!C:C,F1417)=0,"inconnu",_xlfn.XLOOKUP(F1417,'Bibliothèque transporteurs'!C:C,'Bibliothèque transporteurs'!E:E))</f>
        <v>CHRONO_2SHOP</v>
      </c>
      <c r="W1417">
        <f t="shared" si="137"/>
        <v>9.77</v>
      </c>
      <c r="Y1417" s="118">
        <f t="shared" si="141"/>
        <v>9.77</v>
      </c>
      <c r="Z1417" s="118" t="str">
        <f t="shared" si="142"/>
        <v>OK</v>
      </c>
    </row>
    <row r="1418" spans="1:26" x14ac:dyDescent="0.2">
      <c r="A1418" s="9">
        <f t="shared" si="138"/>
        <v>11.376384630229914</v>
      </c>
      <c r="B1418" s="9">
        <f t="shared" si="139"/>
        <v>9.77</v>
      </c>
      <c r="C1418" s="9">
        <f t="shared" si="140"/>
        <v>9.69</v>
      </c>
      <c r="D1418" s="8">
        <v>6235</v>
      </c>
      <c r="E1418" t="s">
        <v>4331</v>
      </c>
      <c r="F1418" t="s">
        <v>191</v>
      </c>
      <c r="G1418" t="s">
        <v>25</v>
      </c>
      <c r="H1418" t="s">
        <v>190</v>
      </c>
      <c r="O1418">
        <v>9.69</v>
      </c>
      <c r="S1418">
        <f>_xlfn.XLOOKUP(E1418,'Facture Chronopost'!L:L,'Facture Chronopost'!AA:AA,"")</f>
        <v>0.08</v>
      </c>
      <c r="T1418" t="str">
        <f>IF(COUNTIF('Bibliothèque transporteurs'!C:C,F1418)=0,"inconnu",_xlfn.XLOOKUP(F1418,'Bibliothèque transporteurs'!C:C,'Bibliothèque transporteurs'!A:A))</f>
        <v>6C</v>
      </c>
      <c r="U1418">
        <f>IF(OR(F1418="6C",F1418="6B"),_xlfn.XLOOKUP(E1418,'Facture Chronopost'!L:L,'Facture Chronopost'!X:X),IF(OR(F1418=17,F1418=44),F1418&amp;"_"&amp;H1418,IF(COUNTIF('Bibliothèque transporteurs'!C:C,F1418)=0,"inconnu",_xlfn.XLOOKUP(F1418,'Bibliothèque transporteurs'!C:C,'Bibliothèque transporteurs'!B:B))))</f>
        <v>30</v>
      </c>
      <c r="V1418" t="str">
        <f>IF(COUNTIF('Bibliothèque transporteurs'!C:C,F1418)=0,"inconnu",_xlfn.XLOOKUP(F1418,'Bibliothèque transporteurs'!C:C,'Bibliothèque transporteurs'!E:E))</f>
        <v>CHRONO_2SHOP</v>
      </c>
      <c r="W1418">
        <f t="shared" si="137"/>
        <v>9.77</v>
      </c>
      <c r="Y1418" s="118">
        <f t="shared" si="141"/>
        <v>9.77</v>
      </c>
      <c r="Z1418" s="118" t="str">
        <f t="shared" si="142"/>
        <v>OK</v>
      </c>
    </row>
    <row r="1419" spans="1:26" x14ac:dyDescent="0.2">
      <c r="A1419" s="9">
        <f t="shared" si="138"/>
        <v>6.5158859337230153</v>
      </c>
      <c r="B1419" s="9">
        <f t="shared" si="139"/>
        <v>5.629999999999999</v>
      </c>
      <c r="C1419" s="9">
        <f t="shared" si="140"/>
        <v>5.55</v>
      </c>
      <c r="D1419" s="8">
        <v>6235</v>
      </c>
      <c r="E1419" t="s">
        <v>4358</v>
      </c>
      <c r="F1419" t="s">
        <v>191</v>
      </c>
      <c r="G1419" t="s">
        <v>25</v>
      </c>
      <c r="H1419" t="s">
        <v>190</v>
      </c>
      <c r="O1419">
        <v>5.55</v>
      </c>
      <c r="S1419">
        <f>_xlfn.XLOOKUP(E1419,'Facture Chronopost'!L:L,'Facture Chronopost'!AA:AA,"")</f>
        <v>0.08</v>
      </c>
      <c r="T1419" t="str">
        <f>IF(COUNTIF('Bibliothèque transporteurs'!C:C,F1419)=0,"inconnu",_xlfn.XLOOKUP(F1419,'Bibliothèque transporteurs'!C:C,'Bibliothèque transporteurs'!A:A))</f>
        <v>6C</v>
      </c>
      <c r="U1419">
        <f>IF(OR(F1419="6C",F1419="6B"),_xlfn.XLOOKUP(E1419,'Facture Chronopost'!L:L,'Facture Chronopost'!X:X),IF(OR(F1419=17,F1419=44),F1419&amp;"_"&amp;H1419,IF(COUNTIF('Bibliothèque transporteurs'!C:C,F1419)=0,"inconnu",_xlfn.XLOOKUP(F1419,'Bibliothèque transporteurs'!C:C,'Bibliothèque transporteurs'!B:B))))</f>
        <v>30</v>
      </c>
      <c r="V1419" t="str">
        <f>IF(COUNTIF('Bibliothèque transporteurs'!C:C,F1419)=0,"inconnu",_xlfn.XLOOKUP(F1419,'Bibliothèque transporteurs'!C:C,'Bibliothèque transporteurs'!E:E))</f>
        <v>CHRONO_2SHOP</v>
      </c>
      <c r="W1419">
        <f t="shared" si="137"/>
        <v>5.63</v>
      </c>
      <c r="Y1419" s="118">
        <f t="shared" si="141"/>
        <v>5.63</v>
      </c>
      <c r="Z1419" s="118" t="str">
        <f t="shared" si="142"/>
        <v>OK</v>
      </c>
    </row>
    <row r="1420" spans="1:26" x14ac:dyDescent="0.2">
      <c r="A1420" s="9">
        <f t="shared" si="138"/>
        <v>11.376384630229914</v>
      </c>
      <c r="B1420" s="9">
        <f t="shared" si="139"/>
        <v>9.77</v>
      </c>
      <c r="C1420" s="9">
        <f t="shared" si="140"/>
        <v>9.69</v>
      </c>
      <c r="D1420" s="8">
        <v>6235</v>
      </c>
      <c r="E1420" t="s">
        <v>4363</v>
      </c>
      <c r="F1420" t="s">
        <v>191</v>
      </c>
      <c r="G1420" t="s">
        <v>25</v>
      </c>
      <c r="H1420" t="s">
        <v>190</v>
      </c>
      <c r="O1420">
        <v>9.69</v>
      </c>
      <c r="S1420">
        <f>_xlfn.XLOOKUP(E1420,'Facture Chronopost'!L:L,'Facture Chronopost'!AA:AA,"")</f>
        <v>0.08</v>
      </c>
      <c r="T1420" t="str">
        <f>IF(COUNTIF('Bibliothèque transporteurs'!C:C,F1420)=0,"inconnu",_xlfn.XLOOKUP(F1420,'Bibliothèque transporteurs'!C:C,'Bibliothèque transporteurs'!A:A))</f>
        <v>6C</v>
      </c>
      <c r="U1420">
        <f>IF(OR(F1420="6C",F1420="6B"),_xlfn.XLOOKUP(E1420,'Facture Chronopost'!L:L,'Facture Chronopost'!X:X),IF(OR(F1420=17,F1420=44),F1420&amp;"_"&amp;H1420,IF(COUNTIF('Bibliothèque transporteurs'!C:C,F1420)=0,"inconnu",_xlfn.XLOOKUP(F1420,'Bibliothèque transporteurs'!C:C,'Bibliothèque transporteurs'!B:B))))</f>
        <v>30</v>
      </c>
      <c r="V1420" t="str">
        <f>IF(COUNTIF('Bibliothèque transporteurs'!C:C,F1420)=0,"inconnu",_xlfn.XLOOKUP(F1420,'Bibliothèque transporteurs'!C:C,'Bibliothèque transporteurs'!E:E))</f>
        <v>CHRONO_2SHOP</v>
      </c>
      <c r="W1420">
        <f t="shared" si="137"/>
        <v>9.77</v>
      </c>
      <c r="Y1420" s="118">
        <f t="shared" si="141"/>
        <v>9.77</v>
      </c>
      <c r="Z1420" s="118" t="str">
        <f t="shared" si="142"/>
        <v>OK</v>
      </c>
    </row>
    <row r="1421" spans="1:26" x14ac:dyDescent="0.2">
      <c r="A1421" s="9">
        <f t="shared" si="138"/>
        <v>5.8114658327799873</v>
      </c>
      <c r="B1421" s="9">
        <f t="shared" si="139"/>
        <v>5.03</v>
      </c>
      <c r="C1421" s="9">
        <f t="shared" si="140"/>
        <v>4.95</v>
      </c>
      <c r="D1421" s="8">
        <v>6235</v>
      </c>
      <c r="E1421" t="s">
        <v>4325</v>
      </c>
      <c r="F1421" t="s">
        <v>191</v>
      </c>
      <c r="G1421" t="s">
        <v>25</v>
      </c>
      <c r="H1421" t="s">
        <v>190</v>
      </c>
      <c r="O1421">
        <v>4.95</v>
      </c>
      <c r="S1421">
        <f>_xlfn.XLOOKUP(E1421,'Facture Chronopost'!L:L,'Facture Chronopost'!AA:AA,"")</f>
        <v>0.08</v>
      </c>
      <c r="T1421" t="str">
        <f>IF(COUNTIF('Bibliothèque transporteurs'!C:C,F1421)=0,"inconnu",_xlfn.XLOOKUP(F1421,'Bibliothèque transporteurs'!C:C,'Bibliothèque transporteurs'!A:A))</f>
        <v>6C</v>
      </c>
      <c r="U1421">
        <f>IF(OR(F1421="6C",F1421="6B"),_xlfn.XLOOKUP(E1421,'Facture Chronopost'!L:L,'Facture Chronopost'!X:X),IF(OR(F1421=17,F1421=44),F1421&amp;"_"&amp;H1421,IF(COUNTIF('Bibliothèque transporteurs'!C:C,F1421)=0,"inconnu",_xlfn.XLOOKUP(F1421,'Bibliothèque transporteurs'!C:C,'Bibliothèque transporteurs'!B:B))))</f>
        <v>26</v>
      </c>
      <c r="V1421" t="str">
        <f>IF(COUNTIF('Bibliothèque transporteurs'!C:C,F1421)=0,"inconnu",_xlfn.XLOOKUP(F1421,'Bibliothèque transporteurs'!C:C,'Bibliothèque transporteurs'!E:E))</f>
        <v>CHRONO_2SHOP</v>
      </c>
      <c r="W1421">
        <f t="shared" si="137"/>
        <v>5.03</v>
      </c>
      <c r="Y1421" s="118">
        <f t="shared" si="141"/>
        <v>5.03</v>
      </c>
      <c r="Z1421" s="118" t="str">
        <f t="shared" si="142"/>
        <v>OK</v>
      </c>
    </row>
    <row r="1422" spans="1:26" x14ac:dyDescent="0.2">
      <c r="A1422" s="9">
        <f t="shared" si="138"/>
        <v>7.7721017804047507</v>
      </c>
      <c r="B1422" s="9">
        <f t="shared" si="139"/>
        <v>6.6999999999999993</v>
      </c>
      <c r="C1422" s="9">
        <f t="shared" si="140"/>
        <v>6.62</v>
      </c>
      <c r="D1422" s="8">
        <v>6235</v>
      </c>
      <c r="E1422" t="s">
        <v>4328</v>
      </c>
      <c r="F1422" t="s">
        <v>191</v>
      </c>
      <c r="G1422" t="s">
        <v>25</v>
      </c>
      <c r="H1422" t="s">
        <v>190</v>
      </c>
      <c r="O1422">
        <v>6.62</v>
      </c>
      <c r="S1422">
        <f>_xlfn.XLOOKUP(E1422,'Facture Chronopost'!L:L,'Facture Chronopost'!AA:AA,"")</f>
        <v>0.08</v>
      </c>
      <c r="T1422" t="str">
        <f>IF(COUNTIF('Bibliothèque transporteurs'!C:C,F1422)=0,"inconnu",_xlfn.XLOOKUP(F1422,'Bibliothèque transporteurs'!C:C,'Bibliothèque transporteurs'!A:A))</f>
        <v>6C</v>
      </c>
      <c r="U1422">
        <f>IF(OR(F1422="6C",F1422="6B"),_xlfn.XLOOKUP(E1422,'Facture Chronopost'!L:L,'Facture Chronopost'!X:X),IF(OR(F1422=17,F1422=44),F1422&amp;"_"&amp;H1422,IF(COUNTIF('Bibliothèque transporteurs'!C:C,F1422)=0,"inconnu",_xlfn.XLOOKUP(F1422,'Bibliothèque transporteurs'!C:C,'Bibliothèque transporteurs'!B:B))))</f>
        <v>33</v>
      </c>
      <c r="V1422" t="str">
        <f>IF(COUNTIF('Bibliothèque transporteurs'!C:C,F1422)=0,"inconnu",_xlfn.XLOOKUP(F1422,'Bibliothèque transporteurs'!C:C,'Bibliothèque transporteurs'!E:E))</f>
        <v>CHRONO_2SHOP</v>
      </c>
      <c r="W1422">
        <f t="shared" si="137"/>
        <v>6.7</v>
      </c>
      <c r="Y1422" s="118">
        <f t="shared" si="141"/>
        <v>6.7</v>
      </c>
      <c r="Z1422" s="118" t="str">
        <f t="shared" si="142"/>
        <v>OK</v>
      </c>
    </row>
    <row r="1423" spans="1:26" x14ac:dyDescent="0.2">
      <c r="A1423" s="9">
        <f t="shared" si="138"/>
        <v>11.376384630229914</v>
      </c>
      <c r="B1423" s="9">
        <f t="shared" si="139"/>
        <v>9.77</v>
      </c>
      <c r="C1423" s="9">
        <f t="shared" si="140"/>
        <v>9.69</v>
      </c>
      <c r="D1423" s="8">
        <v>6235</v>
      </c>
      <c r="E1423" t="s">
        <v>4313</v>
      </c>
      <c r="F1423" t="s">
        <v>191</v>
      </c>
      <c r="G1423" t="s">
        <v>25</v>
      </c>
      <c r="H1423" t="s">
        <v>190</v>
      </c>
      <c r="O1423">
        <v>9.69</v>
      </c>
      <c r="S1423">
        <f>_xlfn.XLOOKUP(E1423,'Facture Chronopost'!L:L,'Facture Chronopost'!AA:AA,"")</f>
        <v>0.08</v>
      </c>
      <c r="T1423" t="str">
        <f>IF(COUNTIF('Bibliothèque transporteurs'!C:C,F1423)=0,"inconnu",_xlfn.XLOOKUP(F1423,'Bibliothèque transporteurs'!C:C,'Bibliothèque transporteurs'!A:A))</f>
        <v>6C</v>
      </c>
      <c r="U1423">
        <f>IF(OR(F1423="6C",F1423="6B"),_xlfn.XLOOKUP(E1423,'Facture Chronopost'!L:L,'Facture Chronopost'!X:X),IF(OR(F1423=17,F1423=44),F1423&amp;"_"&amp;H1423,IF(COUNTIF('Bibliothèque transporteurs'!C:C,F1423)=0,"inconnu",_xlfn.XLOOKUP(F1423,'Bibliothèque transporteurs'!C:C,'Bibliothèque transporteurs'!B:B))))</f>
        <v>30</v>
      </c>
      <c r="V1423" t="str">
        <f>IF(COUNTIF('Bibliothèque transporteurs'!C:C,F1423)=0,"inconnu",_xlfn.XLOOKUP(F1423,'Bibliothèque transporteurs'!C:C,'Bibliothèque transporteurs'!E:E))</f>
        <v>CHRONO_2SHOP</v>
      </c>
      <c r="W1423">
        <f t="shared" ref="W1423:W1486" si="143">IF(T1423="FR_2SHOP",O1423,IF(O1423=0,0,ROUNDUP(O1423/C1423*B1423,2)))</f>
        <v>9.77</v>
      </c>
      <c r="Y1423" s="118">
        <f t="shared" si="141"/>
        <v>9.77</v>
      </c>
      <c r="Z1423" s="118" t="str">
        <f t="shared" si="142"/>
        <v>OK</v>
      </c>
    </row>
    <row r="1424" spans="1:26" x14ac:dyDescent="0.2">
      <c r="A1424" s="9">
        <f t="shared" si="138"/>
        <v>11.376384630229914</v>
      </c>
      <c r="B1424" s="9">
        <f t="shared" si="139"/>
        <v>9.77</v>
      </c>
      <c r="C1424" s="9">
        <f t="shared" si="140"/>
        <v>9.69</v>
      </c>
      <c r="D1424" s="8">
        <v>6235</v>
      </c>
      <c r="E1424" t="s">
        <v>4348</v>
      </c>
      <c r="F1424" t="s">
        <v>191</v>
      </c>
      <c r="G1424" t="s">
        <v>25</v>
      </c>
      <c r="H1424" t="s">
        <v>190</v>
      </c>
      <c r="O1424">
        <v>9.69</v>
      </c>
      <c r="S1424">
        <f>_xlfn.XLOOKUP(E1424,'Facture Chronopost'!L:L,'Facture Chronopost'!AA:AA,"")</f>
        <v>0.08</v>
      </c>
      <c r="T1424" t="str">
        <f>IF(COUNTIF('Bibliothèque transporteurs'!C:C,F1424)=0,"inconnu",_xlfn.XLOOKUP(F1424,'Bibliothèque transporteurs'!C:C,'Bibliothèque transporteurs'!A:A))</f>
        <v>6C</v>
      </c>
      <c r="U1424">
        <f>IF(OR(F1424="6C",F1424="6B"),_xlfn.XLOOKUP(E1424,'Facture Chronopost'!L:L,'Facture Chronopost'!X:X),IF(OR(F1424=17,F1424=44),F1424&amp;"_"&amp;H1424,IF(COUNTIF('Bibliothèque transporteurs'!C:C,F1424)=0,"inconnu",_xlfn.XLOOKUP(F1424,'Bibliothèque transporteurs'!C:C,'Bibliothèque transporteurs'!B:B))))</f>
        <v>30</v>
      </c>
      <c r="V1424" t="str">
        <f>IF(COUNTIF('Bibliothèque transporteurs'!C:C,F1424)=0,"inconnu",_xlfn.XLOOKUP(F1424,'Bibliothèque transporteurs'!C:C,'Bibliothèque transporteurs'!E:E))</f>
        <v>CHRONO_2SHOP</v>
      </c>
      <c r="W1424">
        <f t="shared" si="143"/>
        <v>9.77</v>
      </c>
      <c r="Y1424" s="118">
        <f t="shared" si="141"/>
        <v>9.77</v>
      </c>
      <c r="Z1424" s="118" t="str">
        <f t="shared" si="142"/>
        <v>OK</v>
      </c>
    </row>
    <row r="1425" spans="1:26" x14ac:dyDescent="0.2">
      <c r="A1425" s="9">
        <f t="shared" si="138"/>
        <v>11.376384630229914</v>
      </c>
      <c r="B1425" s="9">
        <f t="shared" si="139"/>
        <v>9.77</v>
      </c>
      <c r="C1425" s="9">
        <f t="shared" si="140"/>
        <v>9.69</v>
      </c>
      <c r="D1425" s="8">
        <v>6235</v>
      </c>
      <c r="E1425" t="s">
        <v>4322</v>
      </c>
      <c r="F1425" t="s">
        <v>191</v>
      </c>
      <c r="G1425" t="s">
        <v>25</v>
      </c>
      <c r="H1425" t="s">
        <v>190</v>
      </c>
      <c r="O1425">
        <v>9.69</v>
      </c>
      <c r="S1425">
        <f>_xlfn.XLOOKUP(E1425,'Facture Chronopost'!L:L,'Facture Chronopost'!AA:AA,"")</f>
        <v>0.08</v>
      </c>
      <c r="T1425" t="str">
        <f>IF(COUNTIF('Bibliothèque transporteurs'!C:C,F1425)=0,"inconnu",_xlfn.XLOOKUP(F1425,'Bibliothèque transporteurs'!C:C,'Bibliothèque transporteurs'!A:A))</f>
        <v>6C</v>
      </c>
      <c r="U1425">
        <f>IF(OR(F1425="6C",F1425="6B"),_xlfn.XLOOKUP(E1425,'Facture Chronopost'!L:L,'Facture Chronopost'!X:X),IF(OR(F1425=17,F1425=44),F1425&amp;"_"&amp;H1425,IF(COUNTIF('Bibliothèque transporteurs'!C:C,F1425)=0,"inconnu",_xlfn.XLOOKUP(F1425,'Bibliothèque transporteurs'!C:C,'Bibliothèque transporteurs'!B:B))))</f>
        <v>30</v>
      </c>
      <c r="V1425" t="str">
        <f>IF(COUNTIF('Bibliothèque transporteurs'!C:C,F1425)=0,"inconnu",_xlfn.XLOOKUP(F1425,'Bibliothèque transporteurs'!C:C,'Bibliothèque transporteurs'!E:E))</f>
        <v>CHRONO_2SHOP</v>
      </c>
      <c r="W1425">
        <f t="shared" si="143"/>
        <v>9.77</v>
      </c>
      <c r="Y1425" s="118">
        <f t="shared" si="141"/>
        <v>9.77</v>
      </c>
      <c r="Z1425" s="118" t="str">
        <f t="shared" si="142"/>
        <v>OK</v>
      </c>
    </row>
    <row r="1426" spans="1:26" x14ac:dyDescent="0.2">
      <c r="A1426" s="9">
        <f t="shared" si="138"/>
        <v>8.8639529368664451</v>
      </c>
      <c r="B1426" s="9">
        <f t="shared" si="139"/>
        <v>7.63</v>
      </c>
      <c r="C1426" s="9">
        <f t="shared" si="140"/>
        <v>7.55</v>
      </c>
      <c r="D1426" s="8">
        <v>6235</v>
      </c>
      <c r="E1426" t="s">
        <v>4340</v>
      </c>
      <c r="F1426" t="s">
        <v>191</v>
      </c>
      <c r="G1426" t="s">
        <v>25</v>
      </c>
      <c r="H1426" t="s">
        <v>190</v>
      </c>
      <c r="O1426">
        <v>7.55</v>
      </c>
      <c r="S1426">
        <f>_xlfn.XLOOKUP(E1426,'Facture Chronopost'!L:L,'Facture Chronopost'!AA:AA,"")</f>
        <v>0.08</v>
      </c>
      <c r="T1426" t="str">
        <f>IF(COUNTIF('Bibliothèque transporteurs'!C:C,F1426)=0,"inconnu",_xlfn.XLOOKUP(F1426,'Bibliothèque transporteurs'!C:C,'Bibliothèque transporteurs'!A:A))</f>
        <v>6C</v>
      </c>
      <c r="U1426">
        <f>IF(OR(F1426="6C",F1426="6B"),_xlfn.XLOOKUP(E1426,'Facture Chronopost'!L:L,'Facture Chronopost'!X:X),IF(OR(F1426=17,F1426=44),F1426&amp;"_"&amp;H1426,IF(COUNTIF('Bibliothèque transporteurs'!C:C,F1426)=0,"inconnu",_xlfn.XLOOKUP(F1426,'Bibliothèque transporteurs'!C:C,'Bibliothèque transporteurs'!B:B))))</f>
        <v>42</v>
      </c>
      <c r="V1426" t="str">
        <f>IF(COUNTIF('Bibliothèque transporteurs'!C:C,F1426)=0,"inconnu",_xlfn.XLOOKUP(F1426,'Bibliothèque transporteurs'!C:C,'Bibliothèque transporteurs'!E:E))</f>
        <v>CHRONO_2SHOP</v>
      </c>
      <c r="W1426">
        <f t="shared" si="143"/>
        <v>7.63</v>
      </c>
      <c r="Y1426" s="118">
        <f t="shared" si="141"/>
        <v>7.63</v>
      </c>
      <c r="Z1426" s="118" t="str">
        <f t="shared" si="142"/>
        <v>OK</v>
      </c>
    </row>
    <row r="1427" spans="1:26" x14ac:dyDescent="0.2">
      <c r="A1427" s="9">
        <f t="shared" si="138"/>
        <v>11.376384630229914</v>
      </c>
      <c r="B1427" s="9">
        <f t="shared" si="139"/>
        <v>9.77</v>
      </c>
      <c r="C1427" s="9">
        <f t="shared" si="140"/>
        <v>9.69</v>
      </c>
      <c r="D1427" s="8">
        <v>6235</v>
      </c>
      <c r="E1427" t="s">
        <v>4337</v>
      </c>
      <c r="F1427" t="s">
        <v>191</v>
      </c>
      <c r="G1427" t="s">
        <v>25</v>
      </c>
      <c r="H1427" t="s">
        <v>190</v>
      </c>
      <c r="O1427">
        <v>9.69</v>
      </c>
      <c r="S1427">
        <f>_xlfn.XLOOKUP(E1427,'Facture Chronopost'!L:L,'Facture Chronopost'!AA:AA,"")</f>
        <v>0.08</v>
      </c>
      <c r="T1427" t="str">
        <f>IF(COUNTIF('Bibliothèque transporteurs'!C:C,F1427)=0,"inconnu",_xlfn.XLOOKUP(F1427,'Bibliothèque transporteurs'!C:C,'Bibliothèque transporteurs'!A:A))</f>
        <v>6C</v>
      </c>
      <c r="U1427">
        <f>IF(OR(F1427="6C",F1427="6B"),_xlfn.XLOOKUP(E1427,'Facture Chronopost'!L:L,'Facture Chronopost'!X:X),IF(OR(F1427=17,F1427=44),F1427&amp;"_"&amp;H1427,IF(COUNTIF('Bibliothèque transporteurs'!C:C,F1427)=0,"inconnu",_xlfn.XLOOKUP(F1427,'Bibliothèque transporteurs'!C:C,'Bibliothèque transporteurs'!B:B))))</f>
        <v>30</v>
      </c>
      <c r="V1427" t="str">
        <f>IF(COUNTIF('Bibliothèque transporteurs'!C:C,F1427)=0,"inconnu",_xlfn.XLOOKUP(F1427,'Bibliothèque transporteurs'!C:C,'Bibliothèque transporteurs'!E:E))</f>
        <v>CHRONO_2SHOP</v>
      </c>
      <c r="W1427">
        <f t="shared" si="143"/>
        <v>9.77</v>
      </c>
      <c r="Y1427" s="118">
        <f t="shared" si="141"/>
        <v>9.77</v>
      </c>
      <c r="Z1427" s="118" t="str">
        <f t="shared" si="142"/>
        <v>OK</v>
      </c>
    </row>
    <row r="1428" spans="1:26" x14ac:dyDescent="0.2">
      <c r="A1428" s="9">
        <f t="shared" si="138"/>
        <v>11.376384630229914</v>
      </c>
      <c r="B1428" s="9">
        <f t="shared" si="139"/>
        <v>9.77</v>
      </c>
      <c r="C1428" s="9">
        <f t="shared" si="140"/>
        <v>9.69</v>
      </c>
      <c r="D1428" s="8">
        <v>6235</v>
      </c>
      <c r="E1428" t="s">
        <v>4368</v>
      </c>
      <c r="F1428" t="s">
        <v>191</v>
      </c>
      <c r="G1428" t="s">
        <v>25</v>
      </c>
      <c r="H1428" t="s">
        <v>190</v>
      </c>
      <c r="O1428">
        <v>9.69</v>
      </c>
      <c r="S1428">
        <f>_xlfn.XLOOKUP(E1428,'Facture Chronopost'!L:L,'Facture Chronopost'!AA:AA,"")</f>
        <v>0.08</v>
      </c>
      <c r="T1428" t="str">
        <f>IF(COUNTIF('Bibliothèque transporteurs'!C:C,F1428)=0,"inconnu",_xlfn.XLOOKUP(F1428,'Bibliothèque transporteurs'!C:C,'Bibliothèque transporteurs'!A:A))</f>
        <v>6C</v>
      </c>
      <c r="U1428">
        <f>IF(OR(F1428="6C",F1428="6B"),_xlfn.XLOOKUP(E1428,'Facture Chronopost'!L:L,'Facture Chronopost'!X:X),IF(OR(F1428=17,F1428=44),F1428&amp;"_"&amp;H1428,IF(COUNTIF('Bibliothèque transporteurs'!C:C,F1428)=0,"inconnu",_xlfn.XLOOKUP(F1428,'Bibliothèque transporteurs'!C:C,'Bibliothèque transporteurs'!B:B))))</f>
        <v>30</v>
      </c>
      <c r="V1428" t="str">
        <f>IF(COUNTIF('Bibliothèque transporteurs'!C:C,F1428)=0,"inconnu",_xlfn.XLOOKUP(F1428,'Bibliothèque transporteurs'!C:C,'Bibliothèque transporteurs'!E:E))</f>
        <v>CHRONO_2SHOP</v>
      </c>
      <c r="W1428">
        <f t="shared" si="143"/>
        <v>9.77</v>
      </c>
      <c r="Y1428" s="118">
        <f t="shared" si="141"/>
        <v>9.77</v>
      </c>
      <c r="Z1428" s="118" t="str">
        <f t="shared" si="142"/>
        <v>OK</v>
      </c>
    </row>
    <row r="1429" spans="1:26" x14ac:dyDescent="0.2">
      <c r="A1429" s="9">
        <f t="shared" si="138"/>
        <v>10.601522519192583</v>
      </c>
      <c r="B1429" s="9">
        <f t="shared" si="139"/>
        <v>9.11</v>
      </c>
      <c r="C1429" s="9">
        <f t="shared" si="140"/>
        <v>9.0299999999999994</v>
      </c>
      <c r="D1429" s="8">
        <v>6235</v>
      </c>
      <c r="E1429" t="s">
        <v>4342</v>
      </c>
      <c r="F1429" t="s">
        <v>191</v>
      </c>
      <c r="G1429" t="s">
        <v>25</v>
      </c>
      <c r="H1429" t="s">
        <v>190</v>
      </c>
      <c r="O1429">
        <v>9.0299999999999994</v>
      </c>
      <c r="S1429">
        <f>_xlfn.XLOOKUP(E1429,'Facture Chronopost'!L:L,'Facture Chronopost'!AA:AA,"")</f>
        <v>0.08</v>
      </c>
      <c r="T1429" t="str">
        <f>IF(COUNTIF('Bibliothèque transporteurs'!C:C,F1429)=0,"inconnu",_xlfn.XLOOKUP(F1429,'Bibliothèque transporteurs'!C:C,'Bibliothèque transporteurs'!A:A))</f>
        <v>6C</v>
      </c>
      <c r="U1429">
        <f>IF(OR(F1429="6C",F1429="6B"),_xlfn.XLOOKUP(E1429,'Facture Chronopost'!L:L,'Facture Chronopost'!X:X),IF(OR(F1429=17,F1429=44),F1429&amp;"_"&amp;H1429,IF(COUNTIF('Bibliothèque transporteurs'!C:C,F1429)=0,"inconnu",_xlfn.XLOOKUP(F1429,'Bibliothèque transporteurs'!C:C,'Bibliothèque transporteurs'!B:B))))</f>
        <v>30</v>
      </c>
      <c r="V1429" t="str">
        <f>IF(COUNTIF('Bibliothèque transporteurs'!C:C,F1429)=0,"inconnu",_xlfn.XLOOKUP(F1429,'Bibliothèque transporteurs'!C:C,'Bibliothèque transporteurs'!E:E))</f>
        <v>CHRONO_2SHOP</v>
      </c>
      <c r="W1429">
        <f t="shared" si="143"/>
        <v>9.11</v>
      </c>
      <c r="Y1429" s="118">
        <f t="shared" si="141"/>
        <v>9.11</v>
      </c>
      <c r="Z1429" s="118" t="str">
        <f t="shared" si="142"/>
        <v>OK</v>
      </c>
    </row>
    <row r="1430" spans="1:26" x14ac:dyDescent="0.2">
      <c r="A1430" s="9">
        <f t="shared" si="138"/>
        <v>11.376384630229914</v>
      </c>
      <c r="B1430" s="9">
        <f t="shared" si="139"/>
        <v>9.77</v>
      </c>
      <c r="C1430" s="9">
        <f t="shared" si="140"/>
        <v>9.69</v>
      </c>
      <c r="D1430" s="8">
        <v>6235</v>
      </c>
      <c r="E1430" t="s">
        <v>4361</v>
      </c>
      <c r="F1430" t="s">
        <v>191</v>
      </c>
      <c r="G1430" t="s">
        <v>25</v>
      </c>
      <c r="H1430" t="s">
        <v>190</v>
      </c>
      <c r="O1430">
        <v>9.69</v>
      </c>
      <c r="S1430">
        <f>_xlfn.XLOOKUP(E1430,'Facture Chronopost'!L:L,'Facture Chronopost'!AA:AA,"")</f>
        <v>0.08</v>
      </c>
      <c r="T1430" t="str">
        <f>IF(COUNTIF('Bibliothèque transporteurs'!C:C,F1430)=0,"inconnu",_xlfn.XLOOKUP(F1430,'Bibliothèque transporteurs'!C:C,'Bibliothèque transporteurs'!A:A))</f>
        <v>6C</v>
      </c>
      <c r="U1430">
        <f>IF(OR(F1430="6C",F1430="6B"),_xlfn.XLOOKUP(E1430,'Facture Chronopost'!L:L,'Facture Chronopost'!X:X),IF(OR(F1430=17,F1430=44),F1430&amp;"_"&amp;H1430,IF(COUNTIF('Bibliothèque transporteurs'!C:C,F1430)=0,"inconnu",_xlfn.XLOOKUP(F1430,'Bibliothèque transporteurs'!C:C,'Bibliothèque transporteurs'!B:B))))</f>
        <v>30</v>
      </c>
      <c r="V1430" t="str">
        <f>IF(COUNTIF('Bibliothèque transporteurs'!C:C,F1430)=0,"inconnu",_xlfn.XLOOKUP(F1430,'Bibliothèque transporteurs'!C:C,'Bibliothèque transporteurs'!E:E))</f>
        <v>CHRONO_2SHOP</v>
      </c>
      <c r="W1430">
        <f t="shared" si="143"/>
        <v>9.77</v>
      </c>
      <c r="Y1430" s="118">
        <f t="shared" si="141"/>
        <v>9.77</v>
      </c>
      <c r="Z1430" s="118" t="str">
        <f t="shared" si="142"/>
        <v>OK</v>
      </c>
    </row>
    <row r="1431" spans="1:26" x14ac:dyDescent="0.2">
      <c r="A1431" s="9">
        <f t="shared" si="138"/>
        <v>12.151246741267247</v>
      </c>
      <c r="B1431" s="9">
        <f t="shared" si="139"/>
        <v>10.43</v>
      </c>
      <c r="C1431" s="9">
        <f t="shared" si="140"/>
        <v>10.35</v>
      </c>
      <c r="D1431" s="8">
        <v>6235</v>
      </c>
      <c r="E1431" t="s">
        <v>4366</v>
      </c>
      <c r="F1431" t="s">
        <v>191</v>
      </c>
      <c r="G1431" t="s">
        <v>25</v>
      </c>
      <c r="H1431" t="s">
        <v>190</v>
      </c>
      <c r="O1431">
        <v>10.35</v>
      </c>
      <c r="S1431">
        <f>_xlfn.XLOOKUP(E1431,'Facture Chronopost'!L:L,'Facture Chronopost'!AA:AA,"")</f>
        <v>0.08</v>
      </c>
      <c r="T1431" t="str">
        <f>IF(COUNTIF('Bibliothèque transporteurs'!C:C,F1431)=0,"inconnu",_xlfn.XLOOKUP(F1431,'Bibliothèque transporteurs'!C:C,'Bibliothèque transporteurs'!A:A))</f>
        <v>6C</v>
      </c>
      <c r="U1431">
        <f>IF(OR(F1431="6C",F1431="6B"),_xlfn.XLOOKUP(E1431,'Facture Chronopost'!L:L,'Facture Chronopost'!X:X),IF(OR(F1431=17,F1431=44),F1431&amp;"_"&amp;H1431,IF(COUNTIF('Bibliothèque transporteurs'!C:C,F1431)=0,"inconnu",_xlfn.XLOOKUP(F1431,'Bibliothèque transporteurs'!C:C,'Bibliothèque transporteurs'!B:B))))</f>
        <v>30</v>
      </c>
      <c r="V1431" t="str">
        <f>IF(COUNTIF('Bibliothèque transporteurs'!C:C,F1431)=0,"inconnu",_xlfn.XLOOKUP(F1431,'Bibliothèque transporteurs'!C:C,'Bibliothèque transporteurs'!E:E))</f>
        <v>CHRONO_2SHOP</v>
      </c>
      <c r="W1431">
        <f t="shared" si="143"/>
        <v>10.43</v>
      </c>
      <c r="Y1431" s="118">
        <f t="shared" si="141"/>
        <v>10.43</v>
      </c>
      <c r="Z1431" s="118" t="str">
        <f t="shared" si="142"/>
        <v>OK</v>
      </c>
    </row>
    <row r="1432" spans="1:26" x14ac:dyDescent="0.2">
      <c r="A1432" s="9">
        <f t="shared" si="138"/>
        <v>16.236883326736812</v>
      </c>
      <c r="B1432" s="9">
        <f t="shared" si="139"/>
        <v>13.91</v>
      </c>
      <c r="C1432" s="9">
        <f t="shared" si="140"/>
        <v>13.83</v>
      </c>
      <c r="D1432" s="8">
        <v>6235</v>
      </c>
      <c r="E1432" t="s">
        <v>4496</v>
      </c>
      <c r="F1432" t="s">
        <v>191</v>
      </c>
      <c r="G1432" t="s">
        <v>25</v>
      </c>
      <c r="H1432" t="s">
        <v>190</v>
      </c>
      <c r="O1432">
        <v>13.83</v>
      </c>
      <c r="S1432">
        <f>_xlfn.XLOOKUP(E1432,'Facture Chronopost'!L:L,'Facture Chronopost'!AA:AA,"")</f>
        <v>0.08</v>
      </c>
      <c r="T1432" t="str">
        <f>IF(COUNTIF('Bibliothèque transporteurs'!C:C,F1432)=0,"inconnu",_xlfn.XLOOKUP(F1432,'Bibliothèque transporteurs'!C:C,'Bibliothèque transporteurs'!A:A))</f>
        <v>6C</v>
      </c>
      <c r="U1432">
        <f>IF(OR(F1432="6C",F1432="6B"),_xlfn.XLOOKUP(E1432,'Facture Chronopost'!L:L,'Facture Chronopost'!X:X),IF(OR(F1432=17,F1432=44),F1432&amp;"_"&amp;H1432,IF(COUNTIF('Bibliothèque transporteurs'!C:C,F1432)=0,"inconnu",_xlfn.XLOOKUP(F1432,'Bibliothèque transporteurs'!C:C,'Bibliothèque transporteurs'!B:B))))</f>
        <v>25</v>
      </c>
      <c r="V1432" t="str">
        <f>IF(COUNTIF('Bibliothèque transporteurs'!C:C,F1432)=0,"inconnu",_xlfn.XLOOKUP(F1432,'Bibliothèque transporteurs'!C:C,'Bibliothèque transporteurs'!E:E))</f>
        <v>CHRONO_2SHOP</v>
      </c>
      <c r="W1432">
        <f t="shared" si="143"/>
        <v>13.91</v>
      </c>
      <c r="Y1432" s="118">
        <f t="shared" si="141"/>
        <v>13.91</v>
      </c>
      <c r="Z1432" s="118" t="str">
        <f t="shared" si="142"/>
        <v>OK</v>
      </c>
    </row>
    <row r="1433" spans="1:26" x14ac:dyDescent="0.2">
      <c r="A1433" s="9">
        <f t="shared" si="138"/>
        <v>6.9033169892416817</v>
      </c>
      <c r="B1433" s="9">
        <f t="shared" si="139"/>
        <v>5.96</v>
      </c>
      <c r="C1433" s="9">
        <f t="shared" si="140"/>
        <v>5.88</v>
      </c>
      <c r="D1433" s="8">
        <v>6235</v>
      </c>
      <c r="E1433" t="s">
        <v>4491</v>
      </c>
      <c r="F1433" t="s">
        <v>191</v>
      </c>
      <c r="G1433" t="s">
        <v>25</v>
      </c>
      <c r="H1433" t="s">
        <v>190</v>
      </c>
      <c r="O1433">
        <v>5.88</v>
      </c>
      <c r="S1433">
        <f>_xlfn.XLOOKUP(E1433,'Facture Chronopost'!L:L,'Facture Chronopost'!AA:AA,"")</f>
        <v>0.08</v>
      </c>
      <c r="T1433" t="str">
        <f>IF(COUNTIF('Bibliothèque transporteurs'!C:C,F1433)=0,"inconnu",_xlfn.XLOOKUP(F1433,'Bibliothèque transporteurs'!C:C,'Bibliothèque transporteurs'!A:A))</f>
        <v>6C</v>
      </c>
      <c r="U1433">
        <f>IF(OR(F1433="6C",F1433="6B"),_xlfn.XLOOKUP(E1433,'Facture Chronopost'!L:L,'Facture Chronopost'!X:X),IF(OR(F1433=17,F1433=44),F1433&amp;"_"&amp;H1433,IF(COUNTIF('Bibliothèque transporteurs'!C:C,F1433)=0,"inconnu",_xlfn.XLOOKUP(F1433,'Bibliothèque transporteurs'!C:C,'Bibliothèque transporteurs'!B:B))))</f>
        <v>30</v>
      </c>
      <c r="V1433" t="str">
        <f>IF(COUNTIF('Bibliothèque transporteurs'!C:C,F1433)=0,"inconnu",_xlfn.XLOOKUP(F1433,'Bibliothèque transporteurs'!C:C,'Bibliothèque transporteurs'!E:E))</f>
        <v>CHRONO_2SHOP</v>
      </c>
      <c r="W1433">
        <f t="shared" si="143"/>
        <v>5.96</v>
      </c>
      <c r="Y1433" s="118">
        <f t="shared" si="141"/>
        <v>5.96</v>
      </c>
      <c r="Z1433" s="118" t="str">
        <f t="shared" si="142"/>
        <v>OK</v>
      </c>
    </row>
    <row r="1434" spans="1:26" x14ac:dyDescent="0.2">
      <c r="A1434" s="9">
        <f t="shared" si="138"/>
        <v>10.601522519192583</v>
      </c>
      <c r="B1434" s="9">
        <f t="shared" si="139"/>
        <v>9.11</v>
      </c>
      <c r="C1434" s="9">
        <f t="shared" si="140"/>
        <v>9.0299999999999994</v>
      </c>
      <c r="D1434" s="8">
        <v>6235</v>
      </c>
      <c r="E1434" t="s">
        <v>4413</v>
      </c>
      <c r="F1434" t="s">
        <v>191</v>
      </c>
      <c r="G1434" t="s">
        <v>25</v>
      </c>
      <c r="H1434" t="s">
        <v>190</v>
      </c>
      <c r="O1434">
        <v>9.0299999999999994</v>
      </c>
      <c r="S1434">
        <f>_xlfn.XLOOKUP(E1434,'Facture Chronopost'!L:L,'Facture Chronopost'!AA:AA,"")</f>
        <v>0.08</v>
      </c>
      <c r="T1434" t="str">
        <f>IF(COUNTIF('Bibliothèque transporteurs'!C:C,F1434)=0,"inconnu",_xlfn.XLOOKUP(F1434,'Bibliothèque transporteurs'!C:C,'Bibliothèque transporteurs'!A:A))</f>
        <v>6C</v>
      </c>
      <c r="U1434">
        <f>IF(OR(F1434="6C",F1434="6B"),_xlfn.XLOOKUP(E1434,'Facture Chronopost'!L:L,'Facture Chronopost'!X:X),IF(OR(F1434=17,F1434=44),F1434&amp;"_"&amp;H1434,IF(COUNTIF('Bibliothèque transporteurs'!C:C,F1434)=0,"inconnu",_xlfn.XLOOKUP(F1434,'Bibliothèque transporteurs'!C:C,'Bibliothèque transporteurs'!B:B))))</f>
        <v>30</v>
      </c>
      <c r="V1434" t="str">
        <f>IF(COUNTIF('Bibliothèque transporteurs'!C:C,F1434)=0,"inconnu",_xlfn.XLOOKUP(F1434,'Bibliothèque transporteurs'!C:C,'Bibliothèque transporteurs'!E:E))</f>
        <v>CHRONO_2SHOP</v>
      </c>
      <c r="W1434">
        <f t="shared" si="143"/>
        <v>9.11</v>
      </c>
      <c r="Y1434" s="118">
        <f t="shared" si="141"/>
        <v>9.11</v>
      </c>
      <c r="Z1434" s="118" t="str">
        <f t="shared" si="142"/>
        <v>OK</v>
      </c>
    </row>
    <row r="1435" spans="1:26" x14ac:dyDescent="0.2">
      <c r="A1435" s="9">
        <f t="shared" si="138"/>
        <v>11.376384630229914</v>
      </c>
      <c r="B1435" s="9">
        <f t="shared" si="139"/>
        <v>9.77</v>
      </c>
      <c r="C1435" s="9">
        <f t="shared" si="140"/>
        <v>9.69</v>
      </c>
      <c r="D1435" s="8">
        <v>6235</v>
      </c>
      <c r="E1435" t="s">
        <v>4468</v>
      </c>
      <c r="F1435" t="s">
        <v>191</v>
      </c>
      <c r="G1435" t="s">
        <v>25</v>
      </c>
      <c r="H1435" t="s">
        <v>190</v>
      </c>
      <c r="O1435">
        <v>9.69</v>
      </c>
      <c r="S1435">
        <f>_xlfn.XLOOKUP(E1435,'Facture Chronopost'!L:L,'Facture Chronopost'!AA:AA,"")</f>
        <v>0.08</v>
      </c>
      <c r="T1435" t="str">
        <f>IF(COUNTIF('Bibliothèque transporteurs'!C:C,F1435)=0,"inconnu",_xlfn.XLOOKUP(F1435,'Bibliothèque transporteurs'!C:C,'Bibliothèque transporteurs'!A:A))</f>
        <v>6C</v>
      </c>
      <c r="U1435">
        <f>IF(OR(F1435="6C",F1435="6B"),_xlfn.XLOOKUP(E1435,'Facture Chronopost'!L:L,'Facture Chronopost'!X:X),IF(OR(F1435=17,F1435=44),F1435&amp;"_"&amp;H1435,IF(COUNTIF('Bibliothèque transporteurs'!C:C,F1435)=0,"inconnu",_xlfn.XLOOKUP(F1435,'Bibliothèque transporteurs'!C:C,'Bibliothèque transporteurs'!B:B))))</f>
        <v>30</v>
      </c>
      <c r="V1435" t="str">
        <f>IF(COUNTIF('Bibliothèque transporteurs'!C:C,F1435)=0,"inconnu",_xlfn.XLOOKUP(F1435,'Bibliothèque transporteurs'!C:C,'Bibliothèque transporteurs'!E:E))</f>
        <v>CHRONO_2SHOP</v>
      </c>
      <c r="W1435">
        <f t="shared" si="143"/>
        <v>9.77</v>
      </c>
      <c r="Y1435" s="118">
        <f t="shared" si="141"/>
        <v>9.77</v>
      </c>
      <c r="Z1435" s="118" t="str">
        <f t="shared" si="142"/>
        <v>OK</v>
      </c>
    </row>
    <row r="1436" spans="1:26" x14ac:dyDescent="0.2">
      <c r="A1436" s="9">
        <f t="shared" si="138"/>
        <v>11.376384630229914</v>
      </c>
      <c r="B1436" s="9">
        <f t="shared" si="139"/>
        <v>9.77</v>
      </c>
      <c r="C1436" s="9">
        <f t="shared" si="140"/>
        <v>9.69</v>
      </c>
      <c r="D1436" s="8">
        <v>6235</v>
      </c>
      <c r="E1436" t="s">
        <v>4391</v>
      </c>
      <c r="F1436" t="s">
        <v>191</v>
      </c>
      <c r="G1436" t="s">
        <v>25</v>
      </c>
      <c r="H1436" t="s">
        <v>190</v>
      </c>
      <c r="O1436">
        <v>9.69</v>
      </c>
      <c r="S1436">
        <f>_xlfn.XLOOKUP(E1436,'Facture Chronopost'!L:L,'Facture Chronopost'!AA:AA,"")</f>
        <v>0.08</v>
      </c>
      <c r="T1436" t="str">
        <f>IF(COUNTIF('Bibliothèque transporteurs'!C:C,F1436)=0,"inconnu",_xlfn.XLOOKUP(F1436,'Bibliothèque transporteurs'!C:C,'Bibliothèque transporteurs'!A:A))</f>
        <v>6C</v>
      </c>
      <c r="U1436">
        <f>IF(OR(F1436="6C",F1436="6B"),_xlfn.XLOOKUP(E1436,'Facture Chronopost'!L:L,'Facture Chronopost'!X:X),IF(OR(F1436=17,F1436=44),F1436&amp;"_"&amp;H1436,IF(COUNTIF('Bibliothèque transporteurs'!C:C,F1436)=0,"inconnu",_xlfn.XLOOKUP(F1436,'Bibliothèque transporteurs'!C:C,'Bibliothèque transporteurs'!B:B))))</f>
        <v>25</v>
      </c>
      <c r="V1436" t="str">
        <f>IF(COUNTIF('Bibliothèque transporteurs'!C:C,F1436)=0,"inconnu",_xlfn.XLOOKUP(F1436,'Bibliothèque transporteurs'!C:C,'Bibliothèque transporteurs'!E:E))</f>
        <v>CHRONO_2SHOP</v>
      </c>
      <c r="W1436">
        <f t="shared" si="143"/>
        <v>9.77</v>
      </c>
      <c r="Y1436" s="118">
        <f t="shared" si="141"/>
        <v>9.77</v>
      </c>
      <c r="Z1436" s="118" t="str">
        <f t="shared" si="142"/>
        <v>OK</v>
      </c>
    </row>
    <row r="1437" spans="1:26" x14ac:dyDescent="0.2">
      <c r="A1437" s="9">
        <f t="shared" si="138"/>
        <v>6.2575985633772397</v>
      </c>
      <c r="B1437" s="9">
        <f t="shared" si="139"/>
        <v>5.41</v>
      </c>
      <c r="C1437" s="9">
        <f t="shared" si="140"/>
        <v>5.33</v>
      </c>
      <c r="D1437" s="8">
        <v>6235</v>
      </c>
      <c r="E1437" t="s">
        <v>4405</v>
      </c>
      <c r="F1437" t="s">
        <v>191</v>
      </c>
      <c r="G1437" t="s">
        <v>25</v>
      </c>
      <c r="H1437" t="s">
        <v>190</v>
      </c>
      <c r="O1437">
        <v>5.33</v>
      </c>
      <c r="S1437">
        <f>_xlfn.XLOOKUP(E1437,'Facture Chronopost'!L:L,'Facture Chronopost'!AA:AA,"")</f>
        <v>0.08</v>
      </c>
      <c r="T1437" t="str">
        <f>IF(COUNTIF('Bibliothèque transporteurs'!C:C,F1437)=0,"inconnu",_xlfn.XLOOKUP(F1437,'Bibliothèque transporteurs'!C:C,'Bibliothèque transporteurs'!A:A))</f>
        <v>6C</v>
      </c>
      <c r="U1437">
        <f>IF(OR(F1437="6C",F1437="6B"),_xlfn.XLOOKUP(E1437,'Facture Chronopost'!L:L,'Facture Chronopost'!X:X),IF(OR(F1437=17,F1437=44),F1437&amp;"_"&amp;H1437,IF(COUNTIF('Bibliothèque transporteurs'!C:C,F1437)=0,"inconnu",_xlfn.XLOOKUP(F1437,'Bibliothèque transporteurs'!C:C,'Bibliothèque transporteurs'!B:B))))</f>
        <v>30</v>
      </c>
      <c r="V1437" t="str">
        <f>IF(COUNTIF('Bibliothèque transporteurs'!C:C,F1437)=0,"inconnu",_xlfn.XLOOKUP(F1437,'Bibliothèque transporteurs'!C:C,'Bibliothèque transporteurs'!E:E))</f>
        <v>CHRONO_2SHOP</v>
      </c>
      <c r="W1437">
        <f t="shared" si="143"/>
        <v>5.41</v>
      </c>
      <c r="Y1437" s="118">
        <f t="shared" si="141"/>
        <v>5.41</v>
      </c>
      <c r="Z1437" s="118" t="str">
        <f t="shared" si="142"/>
        <v>OK</v>
      </c>
    </row>
    <row r="1438" spans="1:26" x14ac:dyDescent="0.2">
      <c r="A1438" s="9">
        <f t="shared" si="138"/>
        <v>12.926108852304576</v>
      </c>
      <c r="B1438" s="9">
        <f t="shared" si="139"/>
        <v>11.09</v>
      </c>
      <c r="C1438" s="9">
        <f t="shared" si="140"/>
        <v>11.01</v>
      </c>
      <c r="D1438" s="8">
        <v>6235</v>
      </c>
      <c r="E1438" t="s">
        <v>4382</v>
      </c>
      <c r="F1438" t="s">
        <v>191</v>
      </c>
      <c r="G1438" t="s">
        <v>25</v>
      </c>
      <c r="H1438" t="s">
        <v>190</v>
      </c>
      <c r="O1438">
        <v>11.01</v>
      </c>
      <c r="S1438">
        <f>_xlfn.XLOOKUP(E1438,'Facture Chronopost'!L:L,'Facture Chronopost'!AA:AA,"")</f>
        <v>0.08</v>
      </c>
      <c r="T1438" t="str">
        <f>IF(COUNTIF('Bibliothèque transporteurs'!C:C,F1438)=0,"inconnu",_xlfn.XLOOKUP(F1438,'Bibliothèque transporteurs'!C:C,'Bibliothèque transporteurs'!A:A))</f>
        <v>6C</v>
      </c>
      <c r="U1438">
        <f>IF(OR(F1438="6C",F1438="6B"),_xlfn.XLOOKUP(E1438,'Facture Chronopost'!L:L,'Facture Chronopost'!X:X),IF(OR(F1438=17,F1438=44),F1438&amp;"_"&amp;H1438,IF(COUNTIF('Bibliothèque transporteurs'!C:C,F1438)=0,"inconnu",_xlfn.XLOOKUP(F1438,'Bibliothèque transporteurs'!C:C,'Bibliothèque transporteurs'!B:B))))</f>
        <v>30</v>
      </c>
      <c r="V1438" t="str">
        <f>IF(COUNTIF('Bibliothèque transporteurs'!C:C,F1438)=0,"inconnu",_xlfn.XLOOKUP(F1438,'Bibliothèque transporteurs'!C:C,'Bibliothèque transporteurs'!E:E))</f>
        <v>CHRONO_2SHOP</v>
      </c>
      <c r="W1438">
        <f t="shared" si="143"/>
        <v>11.09</v>
      </c>
      <c r="Y1438" s="118">
        <f t="shared" si="141"/>
        <v>11.09</v>
      </c>
      <c r="Z1438" s="118" t="str">
        <f t="shared" si="142"/>
        <v>OK</v>
      </c>
    </row>
    <row r="1439" spans="1:26" x14ac:dyDescent="0.2">
      <c r="A1439" s="9">
        <f t="shared" si="138"/>
        <v>11.376384630229914</v>
      </c>
      <c r="B1439" s="9">
        <f t="shared" si="139"/>
        <v>9.77</v>
      </c>
      <c r="C1439" s="9">
        <f t="shared" si="140"/>
        <v>9.69</v>
      </c>
      <c r="D1439" s="8">
        <v>6235</v>
      </c>
      <c r="E1439" t="s">
        <v>4397</v>
      </c>
      <c r="F1439" t="s">
        <v>191</v>
      </c>
      <c r="G1439" t="s">
        <v>25</v>
      </c>
      <c r="H1439" t="s">
        <v>190</v>
      </c>
      <c r="O1439">
        <v>9.69</v>
      </c>
      <c r="S1439">
        <f>_xlfn.XLOOKUP(E1439,'Facture Chronopost'!L:L,'Facture Chronopost'!AA:AA,"")</f>
        <v>0.08</v>
      </c>
      <c r="T1439" t="str">
        <f>IF(COUNTIF('Bibliothèque transporteurs'!C:C,F1439)=0,"inconnu",_xlfn.XLOOKUP(F1439,'Bibliothèque transporteurs'!C:C,'Bibliothèque transporteurs'!A:A))</f>
        <v>6C</v>
      </c>
      <c r="U1439">
        <f>IF(OR(F1439="6C",F1439="6B"),_xlfn.XLOOKUP(E1439,'Facture Chronopost'!L:L,'Facture Chronopost'!X:X),IF(OR(F1439=17,F1439=44),F1439&amp;"_"&amp;H1439,IF(COUNTIF('Bibliothèque transporteurs'!C:C,F1439)=0,"inconnu",_xlfn.XLOOKUP(F1439,'Bibliothèque transporteurs'!C:C,'Bibliothèque transporteurs'!B:B))))</f>
        <v>30</v>
      </c>
      <c r="V1439" t="str">
        <f>IF(COUNTIF('Bibliothèque transporteurs'!C:C,F1439)=0,"inconnu",_xlfn.XLOOKUP(F1439,'Bibliothèque transporteurs'!C:C,'Bibliothèque transporteurs'!E:E))</f>
        <v>CHRONO_2SHOP</v>
      </c>
      <c r="W1439">
        <f t="shared" si="143"/>
        <v>9.77</v>
      </c>
      <c r="Y1439" s="118">
        <f t="shared" si="141"/>
        <v>9.77</v>
      </c>
      <c r="Z1439" s="118" t="str">
        <f t="shared" si="142"/>
        <v>OK</v>
      </c>
    </row>
    <row r="1440" spans="1:26" x14ac:dyDescent="0.2">
      <c r="A1440" s="9">
        <f t="shared" si="138"/>
        <v>11.376384630229914</v>
      </c>
      <c r="B1440" s="9">
        <f t="shared" si="139"/>
        <v>9.77</v>
      </c>
      <c r="C1440" s="9">
        <f t="shared" si="140"/>
        <v>9.69</v>
      </c>
      <c r="D1440" s="8">
        <v>6235</v>
      </c>
      <c r="E1440" t="s">
        <v>4458</v>
      </c>
      <c r="F1440" t="s">
        <v>191</v>
      </c>
      <c r="G1440" t="s">
        <v>25</v>
      </c>
      <c r="H1440" t="s">
        <v>190</v>
      </c>
      <c r="O1440">
        <v>9.69</v>
      </c>
      <c r="S1440">
        <f>_xlfn.XLOOKUP(E1440,'Facture Chronopost'!L:L,'Facture Chronopost'!AA:AA,"")</f>
        <v>0.08</v>
      </c>
      <c r="T1440" t="str">
        <f>IF(COUNTIF('Bibliothèque transporteurs'!C:C,F1440)=0,"inconnu",_xlfn.XLOOKUP(F1440,'Bibliothèque transporteurs'!C:C,'Bibliothèque transporteurs'!A:A))</f>
        <v>6C</v>
      </c>
      <c r="U1440">
        <f>IF(OR(F1440="6C",F1440="6B"),_xlfn.XLOOKUP(E1440,'Facture Chronopost'!L:L,'Facture Chronopost'!X:X),IF(OR(F1440=17,F1440=44),F1440&amp;"_"&amp;H1440,IF(COUNTIF('Bibliothèque transporteurs'!C:C,F1440)=0,"inconnu",_xlfn.XLOOKUP(F1440,'Bibliothèque transporteurs'!C:C,'Bibliothèque transporteurs'!B:B))))</f>
        <v>30</v>
      </c>
      <c r="V1440" t="str">
        <f>IF(COUNTIF('Bibliothèque transporteurs'!C:C,F1440)=0,"inconnu",_xlfn.XLOOKUP(F1440,'Bibliothèque transporteurs'!C:C,'Bibliothèque transporteurs'!E:E))</f>
        <v>CHRONO_2SHOP</v>
      </c>
      <c r="W1440">
        <f t="shared" si="143"/>
        <v>9.77</v>
      </c>
      <c r="Y1440" s="118">
        <f t="shared" si="141"/>
        <v>9.77</v>
      </c>
      <c r="Z1440" s="118" t="str">
        <f t="shared" si="142"/>
        <v>OK</v>
      </c>
    </row>
    <row r="1441" spans="1:26" x14ac:dyDescent="0.2">
      <c r="A1441" s="9">
        <f t="shared" si="138"/>
        <v>6.9033169892416817</v>
      </c>
      <c r="B1441" s="9">
        <f t="shared" si="139"/>
        <v>5.96</v>
      </c>
      <c r="C1441" s="9">
        <f t="shared" si="140"/>
        <v>5.88</v>
      </c>
      <c r="D1441" s="8">
        <v>6235</v>
      </c>
      <c r="E1441" t="s">
        <v>4380</v>
      </c>
      <c r="F1441" t="s">
        <v>191</v>
      </c>
      <c r="G1441" t="s">
        <v>25</v>
      </c>
      <c r="H1441" t="s">
        <v>190</v>
      </c>
      <c r="O1441">
        <v>5.88</v>
      </c>
      <c r="S1441">
        <f>_xlfn.XLOOKUP(E1441,'Facture Chronopost'!L:L,'Facture Chronopost'!AA:AA,"")</f>
        <v>0.08</v>
      </c>
      <c r="T1441" t="str">
        <f>IF(COUNTIF('Bibliothèque transporteurs'!C:C,F1441)=0,"inconnu",_xlfn.XLOOKUP(F1441,'Bibliothèque transporteurs'!C:C,'Bibliothèque transporteurs'!A:A))</f>
        <v>6C</v>
      </c>
      <c r="U1441">
        <f>IF(OR(F1441="6C",F1441="6B"),_xlfn.XLOOKUP(E1441,'Facture Chronopost'!L:L,'Facture Chronopost'!X:X),IF(OR(F1441=17,F1441=44),F1441&amp;"_"&amp;H1441,IF(COUNTIF('Bibliothèque transporteurs'!C:C,F1441)=0,"inconnu",_xlfn.XLOOKUP(F1441,'Bibliothèque transporteurs'!C:C,'Bibliothèque transporteurs'!B:B))))</f>
        <v>30</v>
      </c>
      <c r="V1441" t="str">
        <f>IF(COUNTIF('Bibliothèque transporteurs'!C:C,F1441)=0,"inconnu",_xlfn.XLOOKUP(F1441,'Bibliothèque transporteurs'!C:C,'Bibliothèque transporteurs'!E:E))</f>
        <v>CHRONO_2SHOP</v>
      </c>
      <c r="W1441">
        <f t="shared" si="143"/>
        <v>5.96</v>
      </c>
      <c r="Y1441" s="118">
        <f t="shared" si="141"/>
        <v>5.96</v>
      </c>
      <c r="Z1441" s="118" t="str">
        <f t="shared" si="142"/>
        <v>OK</v>
      </c>
    </row>
    <row r="1442" spans="1:26" x14ac:dyDescent="0.2">
      <c r="A1442" s="9">
        <f t="shared" si="138"/>
        <v>21.10912235825943</v>
      </c>
      <c r="B1442" s="9">
        <f t="shared" si="139"/>
        <v>18.059999999999999</v>
      </c>
      <c r="C1442" s="9">
        <f t="shared" si="140"/>
        <v>17.98</v>
      </c>
      <c r="D1442" s="8">
        <v>6235</v>
      </c>
      <c r="E1442" t="s">
        <v>4408</v>
      </c>
      <c r="F1442" t="s">
        <v>191</v>
      </c>
      <c r="G1442" t="s">
        <v>25</v>
      </c>
      <c r="H1442" t="s">
        <v>190</v>
      </c>
      <c r="O1442">
        <v>17.98</v>
      </c>
      <c r="S1442">
        <f>_xlfn.XLOOKUP(E1442,'Facture Chronopost'!L:L,'Facture Chronopost'!AA:AA,"")</f>
        <v>0.08</v>
      </c>
      <c r="T1442" t="str">
        <f>IF(COUNTIF('Bibliothèque transporteurs'!C:C,F1442)=0,"inconnu",_xlfn.XLOOKUP(F1442,'Bibliothèque transporteurs'!C:C,'Bibliothèque transporteurs'!A:A))</f>
        <v>6C</v>
      </c>
      <c r="U1442">
        <f>IF(OR(F1442="6C",F1442="6B"),_xlfn.XLOOKUP(E1442,'Facture Chronopost'!L:L,'Facture Chronopost'!X:X),IF(OR(F1442=17,F1442=44),F1442&amp;"_"&amp;H1442,IF(COUNTIF('Bibliothèque transporteurs'!C:C,F1442)=0,"inconnu",_xlfn.XLOOKUP(F1442,'Bibliothèque transporteurs'!C:C,'Bibliothèque transporteurs'!B:B))))</f>
        <v>39</v>
      </c>
      <c r="V1442" t="str">
        <f>IF(COUNTIF('Bibliothèque transporteurs'!C:C,F1442)=0,"inconnu",_xlfn.XLOOKUP(F1442,'Bibliothèque transporteurs'!C:C,'Bibliothèque transporteurs'!E:E))</f>
        <v>CHRONO_2SHOP</v>
      </c>
      <c r="W1442">
        <f t="shared" si="143"/>
        <v>18.059999999999999</v>
      </c>
      <c r="Y1442" s="118">
        <f t="shared" si="141"/>
        <v>18.059999999999999</v>
      </c>
      <c r="Z1442" s="118" t="str">
        <f t="shared" si="142"/>
        <v>OK</v>
      </c>
    </row>
    <row r="1443" spans="1:26" x14ac:dyDescent="0.2">
      <c r="A1443" s="9">
        <f t="shared" si="138"/>
        <v>6.9033169892416817</v>
      </c>
      <c r="B1443" s="9">
        <f t="shared" si="139"/>
        <v>5.96</v>
      </c>
      <c r="C1443" s="9">
        <f t="shared" si="140"/>
        <v>5.88</v>
      </c>
      <c r="D1443" s="8">
        <v>6235</v>
      </c>
      <c r="E1443" t="s">
        <v>4488</v>
      </c>
      <c r="F1443" t="s">
        <v>191</v>
      </c>
      <c r="G1443" t="s">
        <v>25</v>
      </c>
      <c r="H1443" t="s">
        <v>190</v>
      </c>
      <c r="O1443">
        <v>5.88</v>
      </c>
      <c r="S1443">
        <f>_xlfn.XLOOKUP(E1443,'Facture Chronopost'!L:L,'Facture Chronopost'!AA:AA,"")</f>
        <v>0.08</v>
      </c>
      <c r="T1443" t="str">
        <f>IF(COUNTIF('Bibliothèque transporteurs'!C:C,F1443)=0,"inconnu",_xlfn.XLOOKUP(F1443,'Bibliothèque transporteurs'!C:C,'Bibliothèque transporteurs'!A:A))</f>
        <v>6C</v>
      </c>
      <c r="U1443">
        <f>IF(OR(F1443="6C",F1443="6B"),_xlfn.XLOOKUP(E1443,'Facture Chronopost'!L:L,'Facture Chronopost'!X:X),IF(OR(F1443=17,F1443=44),F1443&amp;"_"&amp;H1443,IF(COUNTIF('Bibliothèque transporteurs'!C:C,F1443)=0,"inconnu",_xlfn.XLOOKUP(F1443,'Bibliothèque transporteurs'!C:C,'Bibliothèque transporteurs'!B:B))))</f>
        <v>30</v>
      </c>
      <c r="V1443" t="str">
        <f>IF(COUNTIF('Bibliothèque transporteurs'!C:C,F1443)=0,"inconnu",_xlfn.XLOOKUP(F1443,'Bibliothèque transporteurs'!C:C,'Bibliothèque transporteurs'!E:E))</f>
        <v>CHRONO_2SHOP</v>
      </c>
      <c r="W1443">
        <f t="shared" si="143"/>
        <v>5.96</v>
      </c>
      <c r="Y1443" s="118">
        <f t="shared" si="141"/>
        <v>5.96</v>
      </c>
      <c r="Z1443" s="118" t="str">
        <f t="shared" si="142"/>
        <v>OK</v>
      </c>
    </row>
    <row r="1444" spans="1:26" x14ac:dyDescent="0.2">
      <c r="A1444" s="9">
        <f t="shared" si="138"/>
        <v>11.376384630229914</v>
      </c>
      <c r="B1444" s="9">
        <f t="shared" si="139"/>
        <v>9.77</v>
      </c>
      <c r="C1444" s="9">
        <f t="shared" si="140"/>
        <v>9.69</v>
      </c>
      <c r="D1444" s="8">
        <v>6235</v>
      </c>
      <c r="E1444" t="s">
        <v>4485</v>
      </c>
      <c r="F1444" t="s">
        <v>191</v>
      </c>
      <c r="G1444" t="s">
        <v>25</v>
      </c>
      <c r="H1444" t="s">
        <v>190</v>
      </c>
      <c r="O1444">
        <v>9.69</v>
      </c>
      <c r="S1444">
        <f>_xlfn.XLOOKUP(E1444,'Facture Chronopost'!L:L,'Facture Chronopost'!AA:AA,"")</f>
        <v>0.08</v>
      </c>
      <c r="T1444" t="str">
        <f>IF(COUNTIF('Bibliothèque transporteurs'!C:C,F1444)=0,"inconnu",_xlfn.XLOOKUP(F1444,'Bibliothèque transporteurs'!C:C,'Bibliothèque transporteurs'!A:A))</f>
        <v>6C</v>
      </c>
      <c r="U1444">
        <f>IF(OR(F1444="6C",F1444="6B"),_xlfn.XLOOKUP(E1444,'Facture Chronopost'!L:L,'Facture Chronopost'!X:X),IF(OR(F1444=17,F1444=44),F1444&amp;"_"&amp;H1444,IF(COUNTIF('Bibliothèque transporteurs'!C:C,F1444)=0,"inconnu",_xlfn.XLOOKUP(F1444,'Bibliothèque transporteurs'!C:C,'Bibliothèque transporteurs'!B:B))))</f>
        <v>25</v>
      </c>
      <c r="V1444" t="str">
        <f>IF(COUNTIF('Bibliothèque transporteurs'!C:C,F1444)=0,"inconnu",_xlfn.XLOOKUP(F1444,'Bibliothèque transporteurs'!C:C,'Bibliothèque transporteurs'!E:E))</f>
        <v>CHRONO_2SHOP</v>
      </c>
      <c r="W1444">
        <f t="shared" si="143"/>
        <v>9.77</v>
      </c>
      <c r="Y1444" s="118">
        <f t="shared" si="141"/>
        <v>9.77</v>
      </c>
      <c r="Z1444" s="118" t="str">
        <f t="shared" si="142"/>
        <v>OK</v>
      </c>
    </row>
    <row r="1445" spans="1:26" x14ac:dyDescent="0.2">
      <c r="A1445" s="9">
        <f t="shared" si="138"/>
        <v>6.9033169892416817</v>
      </c>
      <c r="B1445" s="9">
        <f t="shared" si="139"/>
        <v>5.96</v>
      </c>
      <c r="C1445" s="9">
        <f t="shared" si="140"/>
        <v>5.88</v>
      </c>
      <c r="D1445" s="8">
        <v>6235</v>
      </c>
      <c r="E1445" t="s">
        <v>4421</v>
      </c>
      <c r="F1445" t="s">
        <v>191</v>
      </c>
      <c r="G1445" t="s">
        <v>25</v>
      </c>
      <c r="H1445" t="s">
        <v>190</v>
      </c>
      <c r="O1445">
        <v>5.88</v>
      </c>
      <c r="S1445">
        <f>_xlfn.XLOOKUP(E1445,'Facture Chronopost'!L:L,'Facture Chronopost'!AA:AA,"")</f>
        <v>0.08</v>
      </c>
      <c r="T1445" t="str">
        <f>IF(COUNTIF('Bibliothèque transporteurs'!C:C,F1445)=0,"inconnu",_xlfn.XLOOKUP(F1445,'Bibliothèque transporteurs'!C:C,'Bibliothèque transporteurs'!A:A))</f>
        <v>6C</v>
      </c>
      <c r="U1445">
        <f>IF(OR(F1445="6C",F1445="6B"),_xlfn.XLOOKUP(E1445,'Facture Chronopost'!L:L,'Facture Chronopost'!X:X),IF(OR(F1445=17,F1445=44),F1445&amp;"_"&amp;H1445,IF(COUNTIF('Bibliothèque transporteurs'!C:C,F1445)=0,"inconnu",_xlfn.XLOOKUP(F1445,'Bibliothèque transporteurs'!C:C,'Bibliothèque transporteurs'!B:B))))</f>
        <v>30</v>
      </c>
      <c r="V1445" t="str">
        <f>IF(COUNTIF('Bibliothèque transporteurs'!C:C,F1445)=0,"inconnu",_xlfn.XLOOKUP(F1445,'Bibliothèque transporteurs'!C:C,'Bibliothèque transporteurs'!E:E))</f>
        <v>CHRONO_2SHOP</v>
      </c>
      <c r="W1445">
        <f t="shared" si="143"/>
        <v>5.96</v>
      </c>
      <c r="Y1445" s="118">
        <f t="shared" si="141"/>
        <v>5.96</v>
      </c>
      <c r="Z1445" s="118" t="str">
        <f t="shared" si="142"/>
        <v>OK</v>
      </c>
    </row>
    <row r="1446" spans="1:26" x14ac:dyDescent="0.2">
      <c r="A1446" s="9">
        <f t="shared" si="138"/>
        <v>6.5158859337230153</v>
      </c>
      <c r="B1446" s="9">
        <f t="shared" si="139"/>
        <v>5.629999999999999</v>
      </c>
      <c r="C1446" s="9">
        <f t="shared" si="140"/>
        <v>5.55</v>
      </c>
      <c r="D1446" s="8">
        <v>6235</v>
      </c>
      <c r="E1446" t="s">
        <v>4463</v>
      </c>
      <c r="F1446" t="s">
        <v>191</v>
      </c>
      <c r="G1446" t="s">
        <v>25</v>
      </c>
      <c r="H1446" t="s">
        <v>190</v>
      </c>
      <c r="O1446">
        <v>5.55</v>
      </c>
      <c r="S1446">
        <f>_xlfn.XLOOKUP(E1446,'Facture Chronopost'!L:L,'Facture Chronopost'!AA:AA,"")</f>
        <v>0.08</v>
      </c>
      <c r="T1446" t="str">
        <f>IF(COUNTIF('Bibliothèque transporteurs'!C:C,F1446)=0,"inconnu",_xlfn.XLOOKUP(F1446,'Bibliothèque transporteurs'!C:C,'Bibliothèque transporteurs'!A:A))</f>
        <v>6C</v>
      </c>
      <c r="U1446">
        <f>IF(OR(F1446="6C",F1446="6B"),_xlfn.XLOOKUP(E1446,'Facture Chronopost'!L:L,'Facture Chronopost'!X:X),IF(OR(F1446=17,F1446=44),F1446&amp;"_"&amp;H1446,IF(COUNTIF('Bibliothèque transporteurs'!C:C,F1446)=0,"inconnu",_xlfn.XLOOKUP(F1446,'Bibliothèque transporteurs'!C:C,'Bibliothèque transporteurs'!B:B))))</f>
        <v>30</v>
      </c>
      <c r="V1446" t="str">
        <f>IF(COUNTIF('Bibliothèque transporteurs'!C:C,F1446)=0,"inconnu",_xlfn.XLOOKUP(F1446,'Bibliothèque transporteurs'!C:C,'Bibliothèque transporteurs'!E:E))</f>
        <v>CHRONO_2SHOP</v>
      </c>
      <c r="W1446">
        <f t="shared" si="143"/>
        <v>5.63</v>
      </c>
      <c r="Y1446" s="118">
        <f t="shared" si="141"/>
        <v>5.63</v>
      </c>
      <c r="Z1446" s="118" t="str">
        <f t="shared" si="142"/>
        <v>OK</v>
      </c>
    </row>
    <row r="1447" spans="1:26" x14ac:dyDescent="0.2">
      <c r="A1447" s="9">
        <f t="shared" si="138"/>
        <v>6.2575985633772397</v>
      </c>
      <c r="B1447" s="9">
        <f t="shared" si="139"/>
        <v>5.41</v>
      </c>
      <c r="C1447" s="9">
        <f t="shared" si="140"/>
        <v>5.33</v>
      </c>
      <c r="D1447" s="8">
        <v>6235</v>
      </c>
      <c r="E1447" t="s">
        <v>4388</v>
      </c>
      <c r="F1447" t="s">
        <v>191</v>
      </c>
      <c r="G1447" t="s">
        <v>25</v>
      </c>
      <c r="H1447" t="s">
        <v>190</v>
      </c>
      <c r="O1447">
        <v>5.33</v>
      </c>
      <c r="S1447">
        <f>_xlfn.XLOOKUP(E1447,'Facture Chronopost'!L:L,'Facture Chronopost'!AA:AA,"")</f>
        <v>0.08</v>
      </c>
      <c r="T1447" t="str">
        <f>IF(COUNTIF('Bibliothèque transporteurs'!C:C,F1447)=0,"inconnu",_xlfn.XLOOKUP(F1447,'Bibliothèque transporteurs'!C:C,'Bibliothèque transporteurs'!A:A))</f>
        <v>6C</v>
      </c>
      <c r="U1447">
        <f>IF(OR(F1447="6C",F1447="6B"),_xlfn.XLOOKUP(E1447,'Facture Chronopost'!L:L,'Facture Chronopost'!X:X),IF(OR(F1447=17,F1447=44),F1447&amp;"_"&amp;H1447,IF(COUNTIF('Bibliothèque transporteurs'!C:C,F1447)=0,"inconnu",_xlfn.XLOOKUP(F1447,'Bibliothèque transporteurs'!C:C,'Bibliothèque transporteurs'!B:B))))</f>
        <v>30</v>
      </c>
      <c r="V1447" t="str">
        <f>IF(COUNTIF('Bibliothèque transporteurs'!C:C,F1447)=0,"inconnu",_xlfn.XLOOKUP(F1447,'Bibliothèque transporteurs'!C:C,'Bibliothèque transporteurs'!E:E))</f>
        <v>CHRONO_2SHOP</v>
      </c>
      <c r="W1447">
        <f t="shared" si="143"/>
        <v>5.41</v>
      </c>
      <c r="Y1447" s="118">
        <f t="shared" si="141"/>
        <v>5.41</v>
      </c>
      <c r="Z1447" s="118" t="str">
        <f t="shared" si="142"/>
        <v>OK</v>
      </c>
    </row>
    <row r="1448" spans="1:26" x14ac:dyDescent="0.2">
      <c r="A1448" s="9">
        <f t="shared" si="138"/>
        <v>6.2575985633772397</v>
      </c>
      <c r="B1448" s="9">
        <f t="shared" si="139"/>
        <v>5.41</v>
      </c>
      <c r="C1448" s="9">
        <f t="shared" si="140"/>
        <v>5.33</v>
      </c>
      <c r="D1448" s="8">
        <v>6235</v>
      </c>
      <c r="E1448" t="s">
        <v>4444</v>
      </c>
      <c r="F1448" t="s">
        <v>191</v>
      </c>
      <c r="G1448" t="s">
        <v>25</v>
      </c>
      <c r="H1448" t="s">
        <v>190</v>
      </c>
      <c r="O1448">
        <v>5.33</v>
      </c>
      <c r="S1448">
        <f>_xlfn.XLOOKUP(E1448,'Facture Chronopost'!L:L,'Facture Chronopost'!AA:AA,"")</f>
        <v>0.08</v>
      </c>
      <c r="T1448" t="str">
        <f>IF(COUNTIF('Bibliothèque transporteurs'!C:C,F1448)=0,"inconnu",_xlfn.XLOOKUP(F1448,'Bibliothèque transporteurs'!C:C,'Bibliothèque transporteurs'!A:A))</f>
        <v>6C</v>
      </c>
      <c r="U1448">
        <f>IF(OR(F1448="6C",F1448="6B"),_xlfn.XLOOKUP(E1448,'Facture Chronopost'!L:L,'Facture Chronopost'!X:X),IF(OR(F1448=17,F1448=44),F1448&amp;"_"&amp;H1448,IF(COUNTIF('Bibliothèque transporteurs'!C:C,F1448)=0,"inconnu",_xlfn.XLOOKUP(F1448,'Bibliothèque transporteurs'!C:C,'Bibliothèque transporteurs'!B:B))))</f>
        <v>42</v>
      </c>
      <c r="V1448" t="str">
        <f>IF(COUNTIF('Bibliothèque transporteurs'!C:C,F1448)=0,"inconnu",_xlfn.XLOOKUP(F1448,'Bibliothèque transporteurs'!C:C,'Bibliothèque transporteurs'!E:E))</f>
        <v>CHRONO_2SHOP</v>
      </c>
      <c r="W1448">
        <f t="shared" si="143"/>
        <v>5.41</v>
      </c>
      <c r="Y1448" s="118">
        <f t="shared" si="141"/>
        <v>5.41</v>
      </c>
      <c r="Z1448" s="118" t="str">
        <f t="shared" si="142"/>
        <v>OK</v>
      </c>
    </row>
    <row r="1449" spans="1:26" x14ac:dyDescent="0.2">
      <c r="A1449" s="9">
        <f t="shared" si="138"/>
        <v>12.151246741267247</v>
      </c>
      <c r="B1449" s="9">
        <f t="shared" si="139"/>
        <v>10.43</v>
      </c>
      <c r="C1449" s="9">
        <f t="shared" si="140"/>
        <v>10.35</v>
      </c>
      <c r="D1449" s="8">
        <v>6235</v>
      </c>
      <c r="E1449" t="s">
        <v>4471</v>
      </c>
      <c r="F1449" t="s">
        <v>191</v>
      </c>
      <c r="G1449" t="s">
        <v>25</v>
      </c>
      <c r="H1449" t="s">
        <v>190</v>
      </c>
      <c r="O1449">
        <v>10.35</v>
      </c>
      <c r="S1449">
        <f>_xlfn.XLOOKUP(E1449,'Facture Chronopost'!L:L,'Facture Chronopost'!AA:AA,"")</f>
        <v>0.08</v>
      </c>
      <c r="T1449" t="str">
        <f>IF(COUNTIF('Bibliothèque transporteurs'!C:C,F1449)=0,"inconnu",_xlfn.XLOOKUP(F1449,'Bibliothèque transporteurs'!C:C,'Bibliothèque transporteurs'!A:A))</f>
        <v>6C</v>
      </c>
      <c r="U1449">
        <f>IF(OR(F1449="6C",F1449="6B"),_xlfn.XLOOKUP(E1449,'Facture Chronopost'!L:L,'Facture Chronopost'!X:X),IF(OR(F1449=17,F1449=44),F1449&amp;"_"&amp;H1449,IF(COUNTIF('Bibliothèque transporteurs'!C:C,F1449)=0,"inconnu",_xlfn.XLOOKUP(F1449,'Bibliothèque transporteurs'!C:C,'Bibliothèque transporteurs'!B:B))))</f>
        <v>30</v>
      </c>
      <c r="V1449" t="str">
        <f>IF(COUNTIF('Bibliothèque transporteurs'!C:C,F1449)=0,"inconnu",_xlfn.XLOOKUP(F1449,'Bibliothèque transporteurs'!C:C,'Bibliothèque transporteurs'!E:E))</f>
        <v>CHRONO_2SHOP</v>
      </c>
      <c r="W1449">
        <f t="shared" si="143"/>
        <v>10.43</v>
      </c>
      <c r="Y1449" s="118">
        <f t="shared" si="141"/>
        <v>10.43</v>
      </c>
      <c r="Z1449" s="118" t="str">
        <f t="shared" si="142"/>
        <v>OK</v>
      </c>
    </row>
    <row r="1450" spans="1:26" x14ac:dyDescent="0.2">
      <c r="A1450" s="9">
        <f t="shared" si="138"/>
        <v>11.118097259884138</v>
      </c>
      <c r="B1450" s="9">
        <f t="shared" si="139"/>
        <v>9.5500000000000007</v>
      </c>
      <c r="C1450" s="9">
        <f t="shared" si="140"/>
        <v>9.4700000000000006</v>
      </c>
      <c r="D1450" s="8">
        <v>6235</v>
      </c>
      <c r="E1450" t="s">
        <v>4493</v>
      </c>
      <c r="F1450" t="s">
        <v>191</v>
      </c>
      <c r="G1450" t="s">
        <v>25</v>
      </c>
      <c r="H1450" t="s">
        <v>190</v>
      </c>
      <c r="O1450">
        <v>9.4700000000000006</v>
      </c>
      <c r="S1450">
        <f>_xlfn.XLOOKUP(E1450,'Facture Chronopost'!L:L,'Facture Chronopost'!AA:AA,"")</f>
        <v>0.08</v>
      </c>
      <c r="T1450" t="str">
        <f>IF(COUNTIF('Bibliothèque transporteurs'!C:C,F1450)=0,"inconnu",_xlfn.XLOOKUP(F1450,'Bibliothèque transporteurs'!C:C,'Bibliothèque transporteurs'!A:A))</f>
        <v>6C</v>
      </c>
      <c r="U1450">
        <f>IF(OR(F1450="6C",F1450="6B"),_xlfn.XLOOKUP(E1450,'Facture Chronopost'!L:L,'Facture Chronopost'!X:X),IF(OR(F1450=17,F1450=44),F1450&amp;"_"&amp;H1450,IF(COUNTIF('Bibliothèque transporteurs'!C:C,F1450)=0,"inconnu",_xlfn.XLOOKUP(F1450,'Bibliothèque transporteurs'!C:C,'Bibliothèque transporteurs'!B:B))))</f>
        <v>25</v>
      </c>
      <c r="V1450" t="str">
        <f>IF(COUNTIF('Bibliothèque transporteurs'!C:C,F1450)=0,"inconnu",_xlfn.XLOOKUP(F1450,'Bibliothèque transporteurs'!C:C,'Bibliothèque transporteurs'!E:E))</f>
        <v>CHRONO_2SHOP</v>
      </c>
      <c r="W1450">
        <f t="shared" si="143"/>
        <v>9.5500000000000007</v>
      </c>
      <c r="Y1450" s="118">
        <f t="shared" si="141"/>
        <v>9.5500000000000007</v>
      </c>
      <c r="Z1450" s="118" t="str">
        <f t="shared" si="142"/>
        <v>OK</v>
      </c>
    </row>
    <row r="1451" spans="1:26" x14ac:dyDescent="0.2">
      <c r="A1451" s="9">
        <f t="shared" si="138"/>
        <v>5.8114658327799873</v>
      </c>
      <c r="B1451" s="9">
        <f t="shared" si="139"/>
        <v>5.03</v>
      </c>
      <c r="C1451" s="9">
        <f t="shared" si="140"/>
        <v>4.95</v>
      </c>
      <c r="D1451" s="8">
        <v>6235</v>
      </c>
      <c r="E1451" t="s">
        <v>4441</v>
      </c>
      <c r="F1451" t="s">
        <v>191</v>
      </c>
      <c r="G1451" t="s">
        <v>25</v>
      </c>
      <c r="H1451" t="s">
        <v>190</v>
      </c>
      <c r="O1451">
        <v>4.95</v>
      </c>
      <c r="S1451">
        <f>_xlfn.XLOOKUP(E1451,'Facture Chronopost'!L:L,'Facture Chronopost'!AA:AA,"")</f>
        <v>0.08</v>
      </c>
      <c r="T1451" t="str">
        <f>IF(COUNTIF('Bibliothèque transporteurs'!C:C,F1451)=0,"inconnu",_xlfn.XLOOKUP(F1451,'Bibliothèque transporteurs'!C:C,'Bibliothèque transporteurs'!A:A))</f>
        <v>6C</v>
      </c>
      <c r="U1451">
        <f>IF(OR(F1451="6C",F1451="6B"),_xlfn.XLOOKUP(E1451,'Facture Chronopost'!L:L,'Facture Chronopost'!X:X),IF(OR(F1451=17,F1451=44),F1451&amp;"_"&amp;H1451,IF(COUNTIF('Bibliothèque transporteurs'!C:C,F1451)=0,"inconnu",_xlfn.XLOOKUP(F1451,'Bibliothèque transporteurs'!C:C,'Bibliothèque transporteurs'!B:B))))</f>
        <v>26</v>
      </c>
      <c r="V1451" t="str">
        <f>IF(COUNTIF('Bibliothèque transporteurs'!C:C,F1451)=0,"inconnu",_xlfn.XLOOKUP(F1451,'Bibliothèque transporteurs'!C:C,'Bibliothèque transporteurs'!E:E))</f>
        <v>CHRONO_2SHOP</v>
      </c>
      <c r="W1451">
        <f t="shared" si="143"/>
        <v>5.03</v>
      </c>
      <c r="Y1451" s="118">
        <f t="shared" si="141"/>
        <v>5.03</v>
      </c>
      <c r="Z1451" s="118" t="str">
        <f t="shared" si="142"/>
        <v>OK</v>
      </c>
    </row>
    <row r="1452" spans="1:26" x14ac:dyDescent="0.2">
      <c r="A1452" s="9">
        <f t="shared" si="138"/>
        <v>15.250695185416573</v>
      </c>
      <c r="B1452" s="9">
        <f t="shared" si="139"/>
        <v>13.07</v>
      </c>
      <c r="C1452" s="9">
        <f t="shared" si="140"/>
        <v>12.99</v>
      </c>
      <c r="D1452" s="8">
        <v>6235</v>
      </c>
      <c r="E1452" t="s">
        <v>4433</v>
      </c>
      <c r="F1452" t="s">
        <v>191</v>
      </c>
      <c r="G1452" t="s">
        <v>25</v>
      </c>
      <c r="H1452" t="s">
        <v>190</v>
      </c>
      <c r="O1452">
        <v>12.99</v>
      </c>
      <c r="S1452">
        <f>_xlfn.XLOOKUP(E1452,'Facture Chronopost'!L:L,'Facture Chronopost'!AA:AA,"")</f>
        <v>0.08</v>
      </c>
      <c r="T1452" t="str">
        <f>IF(COUNTIF('Bibliothèque transporteurs'!C:C,F1452)=0,"inconnu",_xlfn.XLOOKUP(F1452,'Bibliothèque transporteurs'!C:C,'Bibliothèque transporteurs'!A:A))</f>
        <v>6C</v>
      </c>
      <c r="U1452">
        <f>IF(OR(F1452="6C",F1452="6B"),_xlfn.XLOOKUP(E1452,'Facture Chronopost'!L:L,'Facture Chronopost'!X:X),IF(OR(F1452=17,F1452=44),F1452&amp;"_"&amp;H1452,IF(COUNTIF('Bibliothèque transporteurs'!C:C,F1452)=0,"inconnu",_xlfn.XLOOKUP(F1452,'Bibliothèque transporteurs'!C:C,'Bibliothèque transporteurs'!B:B))))</f>
        <v>30</v>
      </c>
      <c r="V1452" t="str">
        <f>IF(COUNTIF('Bibliothèque transporteurs'!C:C,F1452)=0,"inconnu",_xlfn.XLOOKUP(F1452,'Bibliothèque transporteurs'!C:C,'Bibliothèque transporteurs'!E:E))</f>
        <v>CHRONO_2SHOP</v>
      </c>
      <c r="W1452">
        <f t="shared" si="143"/>
        <v>13.07</v>
      </c>
      <c r="Y1452" s="118">
        <f t="shared" si="141"/>
        <v>13.07</v>
      </c>
      <c r="Z1452" s="118" t="str">
        <f t="shared" si="142"/>
        <v>OK</v>
      </c>
    </row>
    <row r="1453" spans="1:26" x14ac:dyDescent="0.2">
      <c r="A1453" s="9">
        <f t="shared" si="138"/>
        <v>6.5158859337230153</v>
      </c>
      <c r="B1453" s="9">
        <f t="shared" si="139"/>
        <v>5.629999999999999</v>
      </c>
      <c r="C1453" s="9">
        <f t="shared" si="140"/>
        <v>5.55</v>
      </c>
      <c r="D1453" s="8">
        <v>6235</v>
      </c>
      <c r="E1453" t="s">
        <v>4399</v>
      </c>
      <c r="F1453" t="s">
        <v>191</v>
      </c>
      <c r="G1453" t="s">
        <v>25</v>
      </c>
      <c r="H1453" t="s">
        <v>190</v>
      </c>
      <c r="O1453">
        <v>5.55</v>
      </c>
      <c r="S1453">
        <f>_xlfn.XLOOKUP(E1453,'Facture Chronopost'!L:L,'Facture Chronopost'!AA:AA,"")</f>
        <v>0.08</v>
      </c>
      <c r="T1453" t="str">
        <f>IF(COUNTIF('Bibliothèque transporteurs'!C:C,F1453)=0,"inconnu",_xlfn.XLOOKUP(F1453,'Bibliothèque transporteurs'!C:C,'Bibliothèque transporteurs'!A:A))</f>
        <v>6C</v>
      </c>
      <c r="U1453">
        <f>IF(OR(F1453="6C",F1453="6B"),_xlfn.XLOOKUP(E1453,'Facture Chronopost'!L:L,'Facture Chronopost'!X:X),IF(OR(F1453=17,F1453=44),F1453&amp;"_"&amp;H1453,IF(COUNTIF('Bibliothèque transporteurs'!C:C,F1453)=0,"inconnu",_xlfn.XLOOKUP(F1453,'Bibliothèque transporteurs'!C:C,'Bibliothèque transporteurs'!B:B))))</f>
        <v>30</v>
      </c>
      <c r="V1453" t="str">
        <f>IF(COUNTIF('Bibliothèque transporteurs'!C:C,F1453)=0,"inconnu",_xlfn.XLOOKUP(F1453,'Bibliothèque transporteurs'!C:C,'Bibliothèque transporteurs'!E:E))</f>
        <v>CHRONO_2SHOP</v>
      </c>
      <c r="W1453">
        <f t="shared" si="143"/>
        <v>5.63</v>
      </c>
      <c r="Y1453" s="118">
        <f t="shared" si="141"/>
        <v>5.63</v>
      </c>
      <c r="Z1453" s="118" t="str">
        <f t="shared" si="142"/>
        <v>OK</v>
      </c>
    </row>
    <row r="1454" spans="1:26" x14ac:dyDescent="0.2">
      <c r="A1454" s="9">
        <f t="shared" si="138"/>
        <v>15.462021215699481</v>
      </c>
      <c r="B1454" s="9">
        <f t="shared" si="139"/>
        <v>13.25</v>
      </c>
      <c r="C1454" s="9">
        <f t="shared" si="140"/>
        <v>13.17</v>
      </c>
      <c r="D1454" s="8">
        <v>6235</v>
      </c>
      <c r="E1454" t="s">
        <v>4427</v>
      </c>
      <c r="F1454" t="s">
        <v>191</v>
      </c>
      <c r="G1454" t="s">
        <v>25</v>
      </c>
      <c r="H1454" t="s">
        <v>190</v>
      </c>
      <c r="O1454">
        <v>13.17</v>
      </c>
      <c r="S1454">
        <f>_xlfn.XLOOKUP(E1454,'Facture Chronopost'!L:L,'Facture Chronopost'!AA:AA,"")</f>
        <v>0.08</v>
      </c>
      <c r="T1454" t="str">
        <f>IF(COUNTIF('Bibliothèque transporteurs'!C:C,F1454)=0,"inconnu",_xlfn.XLOOKUP(F1454,'Bibliothèque transporteurs'!C:C,'Bibliothèque transporteurs'!A:A))</f>
        <v>6C</v>
      </c>
      <c r="U1454">
        <f>IF(OR(F1454="6C",F1454="6B"),_xlfn.XLOOKUP(E1454,'Facture Chronopost'!L:L,'Facture Chronopost'!X:X),IF(OR(F1454=17,F1454=44),F1454&amp;"_"&amp;H1454,IF(COUNTIF('Bibliothèque transporteurs'!C:C,F1454)=0,"inconnu",_xlfn.XLOOKUP(F1454,'Bibliothèque transporteurs'!C:C,'Bibliothèque transporteurs'!B:B))))</f>
        <v>25</v>
      </c>
      <c r="V1454" t="str">
        <f>IF(COUNTIF('Bibliothèque transporteurs'!C:C,F1454)=0,"inconnu",_xlfn.XLOOKUP(F1454,'Bibliothèque transporteurs'!C:C,'Bibliothèque transporteurs'!E:E))</f>
        <v>CHRONO_2SHOP</v>
      </c>
      <c r="W1454">
        <f t="shared" si="143"/>
        <v>13.25</v>
      </c>
      <c r="Y1454" s="118">
        <f t="shared" si="141"/>
        <v>13.25</v>
      </c>
      <c r="Z1454" s="118" t="str">
        <f t="shared" si="142"/>
        <v>OK</v>
      </c>
    </row>
    <row r="1455" spans="1:26" x14ac:dyDescent="0.2">
      <c r="A1455" s="9">
        <f t="shared" si="138"/>
        <v>12.151246741267247</v>
      </c>
      <c r="B1455" s="9">
        <f t="shared" si="139"/>
        <v>10.43</v>
      </c>
      <c r="C1455" s="9">
        <f t="shared" si="140"/>
        <v>10.35</v>
      </c>
      <c r="D1455" s="8">
        <v>6235</v>
      </c>
      <c r="E1455" t="s">
        <v>4424</v>
      </c>
      <c r="F1455" t="s">
        <v>191</v>
      </c>
      <c r="G1455" t="s">
        <v>25</v>
      </c>
      <c r="H1455" t="s">
        <v>190</v>
      </c>
      <c r="O1455">
        <v>10.35</v>
      </c>
      <c r="S1455">
        <f>_xlfn.XLOOKUP(E1455,'Facture Chronopost'!L:L,'Facture Chronopost'!AA:AA,"")</f>
        <v>0.08</v>
      </c>
      <c r="T1455" t="str">
        <f>IF(COUNTIF('Bibliothèque transporteurs'!C:C,F1455)=0,"inconnu",_xlfn.XLOOKUP(F1455,'Bibliothèque transporteurs'!C:C,'Bibliothèque transporteurs'!A:A))</f>
        <v>6C</v>
      </c>
      <c r="U1455">
        <f>IF(OR(F1455="6C",F1455="6B"),_xlfn.XLOOKUP(E1455,'Facture Chronopost'!L:L,'Facture Chronopost'!X:X),IF(OR(F1455=17,F1455=44),F1455&amp;"_"&amp;H1455,IF(COUNTIF('Bibliothèque transporteurs'!C:C,F1455)=0,"inconnu",_xlfn.XLOOKUP(F1455,'Bibliothèque transporteurs'!C:C,'Bibliothèque transporteurs'!B:B))))</f>
        <v>30</v>
      </c>
      <c r="V1455" t="str">
        <f>IF(COUNTIF('Bibliothèque transporteurs'!C:C,F1455)=0,"inconnu",_xlfn.XLOOKUP(F1455,'Bibliothèque transporteurs'!C:C,'Bibliothèque transporteurs'!E:E))</f>
        <v>CHRONO_2SHOP</v>
      </c>
      <c r="W1455">
        <f t="shared" si="143"/>
        <v>10.43</v>
      </c>
      <c r="Y1455" s="118">
        <f t="shared" si="141"/>
        <v>10.43</v>
      </c>
      <c r="Z1455" s="118" t="str">
        <f t="shared" si="142"/>
        <v>OK</v>
      </c>
    </row>
    <row r="1456" spans="1:26" x14ac:dyDescent="0.2">
      <c r="A1456" s="9">
        <f t="shared" si="138"/>
        <v>11.376384630229914</v>
      </c>
      <c r="B1456" s="9">
        <f t="shared" si="139"/>
        <v>9.77</v>
      </c>
      <c r="C1456" s="9">
        <f t="shared" si="140"/>
        <v>9.69</v>
      </c>
      <c r="D1456" s="8">
        <v>6235</v>
      </c>
      <c r="E1456" t="s">
        <v>4461</v>
      </c>
      <c r="F1456" t="s">
        <v>191</v>
      </c>
      <c r="G1456" t="s">
        <v>25</v>
      </c>
      <c r="H1456" t="s">
        <v>190</v>
      </c>
      <c r="O1456">
        <v>9.69</v>
      </c>
      <c r="S1456">
        <f>_xlfn.XLOOKUP(E1456,'Facture Chronopost'!L:L,'Facture Chronopost'!AA:AA,"")</f>
        <v>0.08</v>
      </c>
      <c r="T1456" t="str">
        <f>IF(COUNTIF('Bibliothèque transporteurs'!C:C,F1456)=0,"inconnu",_xlfn.XLOOKUP(F1456,'Bibliothèque transporteurs'!C:C,'Bibliothèque transporteurs'!A:A))</f>
        <v>6C</v>
      </c>
      <c r="U1456">
        <f>IF(OR(F1456="6C",F1456="6B"),_xlfn.XLOOKUP(E1456,'Facture Chronopost'!L:L,'Facture Chronopost'!X:X),IF(OR(F1456=17,F1456=44),F1456&amp;"_"&amp;H1456,IF(COUNTIF('Bibliothèque transporteurs'!C:C,F1456)=0,"inconnu",_xlfn.XLOOKUP(F1456,'Bibliothèque transporteurs'!C:C,'Bibliothèque transporteurs'!B:B))))</f>
        <v>25</v>
      </c>
      <c r="V1456" t="str">
        <f>IF(COUNTIF('Bibliothèque transporteurs'!C:C,F1456)=0,"inconnu",_xlfn.XLOOKUP(F1456,'Bibliothèque transporteurs'!C:C,'Bibliothèque transporteurs'!E:E))</f>
        <v>CHRONO_2SHOP</v>
      </c>
      <c r="W1456">
        <f t="shared" si="143"/>
        <v>9.77</v>
      </c>
      <c r="Y1456" s="118">
        <f t="shared" si="141"/>
        <v>9.77</v>
      </c>
      <c r="Z1456" s="118" t="str">
        <f t="shared" si="142"/>
        <v>OK</v>
      </c>
    </row>
    <row r="1457" spans="1:26" x14ac:dyDescent="0.2">
      <c r="A1457" s="9">
        <f t="shared" si="138"/>
        <v>6.2575985633772397</v>
      </c>
      <c r="B1457" s="9">
        <f t="shared" si="139"/>
        <v>5.41</v>
      </c>
      <c r="C1457" s="9">
        <f t="shared" si="140"/>
        <v>5.33</v>
      </c>
      <c r="D1457" s="8">
        <v>6235</v>
      </c>
      <c r="E1457" t="s">
        <v>4449</v>
      </c>
      <c r="F1457" t="s">
        <v>191</v>
      </c>
      <c r="G1457" t="s">
        <v>25</v>
      </c>
      <c r="H1457" t="s">
        <v>190</v>
      </c>
      <c r="O1457">
        <v>5.33</v>
      </c>
      <c r="S1457">
        <f>_xlfn.XLOOKUP(E1457,'Facture Chronopost'!L:L,'Facture Chronopost'!AA:AA,"")</f>
        <v>0.08</v>
      </c>
      <c r="T1457" t="str">
        <f>IF(COUNTIF('Bibliothèque transporteurs'!C:C,F1457)=0,"inconnu",_xlfn.XLOOKUP(F1457,'Bibliothèque transporteurs'!C:C,'Bibliothèque transporteurs'!A:A))</f>
        <v>6C</v>
      </c>
      <c r="U1457">
        <f>IF(OR(F1457="6C",F1457="6B"),_xlfn.XLOOKUP(E1457,'Facture Chronopost'!L:L,'Facture Chronopost'!X:X),IF(OR(F1457=17,F1457=44),F1457&amp;"_"&amp;H1457,IF(COUNTIF('Bibliothèque transporteurs'!C:C,F1457)=0,"inconnu",_xlfn.XLOOKUP(F1457,'Bibliothèque transporteurs'!C:C,'Bibliothèque transporteurs'!B:B))))</f>
        <v>30</v>
      </c>
      <c r="V1457" t="str">
        <f>IF(COUNTIF('Bibliothèque transporteurs'!C:C,F1457)=0,"inconnu",_xlfn.XLOOKUP(F1457,'Bibliothèque transporteurs'!C:C,'Bibliothèque transporteurs'!E:E))</f>
        <v>CHRONO_2SHOP</v>
      </c>
      <c r="W1457">
        <f t="shared" si="143"/>
        <v>5.41</v>
      </c>
      <c r="Y1457" s="118">
        <f t="shared" si="141"/>
        <v>5.41</v>
      </c>
      <c r="Z1457" s="118" t="str">
        <f t="shared" si="142"/>
        <v>OK</v>
      </c>
    </row>
    <row r="1458" spans="1:26" x14ac:dyDescent="0.2">
      <c r="A1458" s="9">
        <f t="shared" si="138"/>
        <v>6.2575985633772397</v>
      </c>
      <c r="B1458" s="9">
        <f t="shared" si="139"/>
        <v>5.41</v>
      </c>
      <c r="C1458" s="9">
        <f t="shared" si="140"/>
        <v>5.33</v>
      </c>
      <c r="D1458" s="8">
        <v>6235</v>
      </c>
      <c r="E1458" t="s">
        <v>4435</v>
      </c>
      <c r="F1458" t="s">
        <v>191</v>
      </c>
      <c r="G1458" t="s">
        <v>25</v>
      </c>
      <c r="H1458" t="s">
        <v>190</v>
      </c>
      <c r="O1458">
        <v>5.33</v>
      </c>
      <c r="S1458">
        <f>_xlfn.XLOOKUP(E1458,'Facture Chronopost'!L:L,'Facture Chronopost'!AA:AA,"")</f>
        <v>0.08</v>
      </c>
      <c r="T1458" t="str">
        <f>IF(COUNTIF('Bibliothèque transporteurs'!C:C,F1458)=0,"inconnu",_xlfn.XLOOKUP(F1458,'Bibliothèque transporteurs'!C:C,'Bibliothèque transporteurs'!A:A))</f>
        <v>6C</v>
      </c>
      <c r="U1458">
        <f>IF(OR(F1458="6C",F1458="6B"),_xlfn.XLOOKUP(E1458,'Facture Chronopost'!L:L,'Facture Chronopost'!X:X),IF(OR(F1458=17,F1458=44),F1458&amp;"_"&amp;H1458,IF(COUNTIF('Bibliothèque transporteurs'!C:C,F1458)=0,"inconnu",_xlfn.XLOOKUP(F1458,'Bibliothèque transporteurs'!C:C,'Bibliothèque transporteurs'!B:B))))</f>
        <v>30</v>
      </c>
      <c r="V1458" t="str">
        <f>IF(COUNTIF('Bibliothèque transporteurs'!C:C,F1458)=0,"inconnu",_xlfn.XLOOKUP(F1458,'Bibliothèque transporteurs'!C:C,'Bibliothèque transporteurs'!E:E))</f>
        <v>CHRONO_2SHOP</v>
      </c>
      <c r="W1458">
        <f t="shared" si="143"/>
        <v>5.41</v>
      </c>
      <c r="Y1458" s="118">
        <f t="shared" si="141"/>
        <v>5.41</v>
      </c>
      <c r="Z1458" s="118" t="str">
        <f t="shared" si="142"/>
        <v>OK</v>
      </c>
    </row>
    <row r="1459" spans="1:26" x14ac:dyDescent="0.2">
      <c r="A1459" s="9">
        <f t="shared" si="138"/>
        <v>11.376384630229914</v>
      </c>
      <c r="B1459" s="9">
        <f t="shared" si="139"/>
        <v>9.77</v>
      </c>
      <c r="C1459" s="9">
        <f t="shared" si="140"/>
        <v>9.69</v>
      </c>
      <c r="D1459" s="8">
        <v>6235</v>
      </c>
      <c r="E1459" t="s">
        <v>4416</v>
      </c>
      <c r="F1459" t="s">
        <v>191</v>
      </c>
      <c r="G1459" t="s">
        <v>25</v>
      </c>
      <c r="H1459" t="s">
        <v>190</v>
      </c>
      <c r="O1459">
        <v>9.69</v>
      </c>
      <c r="S1459">
        <f>_xlfn.XLOOKUP(E1459,'Facture Chronopost'!L:L,'Facture Chronopost'!AA:AA,"")</f>
        <v>0.08</v>
      </c>
      <c r="T1459" t="str">
        <f>IF(COUNTIF('Bibliothèque transporteurs'!C:C,F1459)=0,"inconnu",_xlfn.XLOOKUP(F1459,'Bibliothèque transporteurs'!C:C,'Bibliothèque transporteurs'!A:A))</f>
        <v>6C</v>
      </c>
      <c r="U1459">
        <f>IF(OR(F1459="6C",F1459="6B"),_xlfn.XLOOKUP(E1459,'Facture Chronopost'!L:L,'Facture Chronopost'!X:X),IF(OR(F1459=17,F1459=44),F1459&amp;"_"&amp;H1459,IF(COUNTIF('Bibliothèque transporteurs'!C:C,F1459)=0,"inconnu",_xlfn.XLOOKUP(F1459,'Bibliothèque transporteurs'!C:C,'Bibliothèque transporteurs'!B:B))))</f>
        <v>30</v>
      </c>
      <c r="V1459" t="str">
        <f>IF(COUNTIF('Bibliothèque transporteurs'!C:C,F1459)=0,"inconnu",_xlfn.XLOOKUP(F1459,'Bibliothèque transporteurs'!C:C,'Bibliothèque transporteurs'!E:E))</f>
        <v>CHRONO_2SHOP</v>
      </c>
      <c r="W1459">
        <f t="shared" si="143"/>
        <v>9.77</v>
      </c>
      <c r="Y1459" s="118">
        <f t="shared" si="141"/>
        <v>9.77</v>
      </c>
      <c r="Z1459" s="118" t="str">
        <f t="shared" si="142"/>
        <v>OK</v>
      </c>
    </row>
    <row r="1460" spans="1:26" x14ac:dyDescent="0.2">
      <c r="A1460" s="9">
        <f t="shared" ref="A1460:A1523" si="144">C1460/SUM(C:C)*(SUM(C:C)+$X$2)</f>
        <v>12.926108852304576</v>
      </c>
      <c r="B1460" s="9">
        <f t="shared" ref="B1460:B1523" si="145">C1460/SUM(C:C)*(SUM(C:C)+SUM($N$3:$O$7))+S1460</f>
        <v>11.09</v>
      </c>
      <c r="C1460" s="9">
        <f t="shared" ref="C1460:C1523" si="146">SUM(I1460:Q1460)-N1460-P1460</f>
        <v>11.01</v>
      </c>
      <c r="D1460" s="8">
        <v>6235</v>
      </c>
      <c r="E1460" t="s">
        <v>4402</v>
      </c>
      <c r="F1460" t="s">
        <v>191</v>
      </c>
      <c r="G1460" t="s">
        <v>25</v>
      </c>
      <c r="H1460" t="s">
        <v>190</v>
      </c>
      <c r="O1460">
        <v>11.01</v>
      </c>
      <c r="S1460">
        <f>_xlfn.XLOOKUP(E1460,'Facture Chronopost'!L:L,'Facture Chronopost'!AA:AA,"")</f>
        <v>0.08</v>
      </c>
      <c r="T1460" t="str">
        <f>IF(COUNTIF('Bibliothèque transporteurs'!C:C,F1460)=0,"inconnu",_xlfn.XLOOKUP(F1460,'Bibliothèque transporteurs'!C:C,'Bibliothèque transporteurs'!A:A))</f>
        <v>6C</v>
      </c>
      <c r="U1460">
        <f>IF(OR(F1460="6C",F1460="6B"),_xlfn.XLOOKUP(E1460,'Facture Chronopost'!L:L,'Facture Chronopost'!X:X),IF(OR(F1460=17,F1460=44),F1460&amp;"_"&amp;H1460,IF(COUNTIF('Bibliothèque transporteurs'!C:C,F1460)=0,"inconnu",_xlfn.XLOOKUP(F1460,'Bibliothèque transporteurs'!C:C,'Bibliothèque transporteurs'!B:B))))</f>
        <v>42</v>
      </c>
      <c r="V1460" t="str">
        <f>IF(COUNTIF('Bibliothèque transporteurs'!C:C,F1460)=0,"inconnu",_xlfn.XLOOKUP(F1460,'Bibliothèque transporteurs'!C:C,'Bibliothèque transporteurs'!E:E))</f>
        <v>CHRONO_2SHOP</v>
      </c>
      <c r="W1460">
        <f t="shared" si="143"/>
        <v>11.09</v>
      </c>
      <c r="Y1460" s="118">
        <f t="shared" ref="Y1460:Y1523" si="147">ROUNDUP(B1460,2)-M1460-L1460-N1460-J1460-K1460-I1460-Q1460</f>
        <v>11.09</v>
      </c>
      <c r="Z1460" s="118" t="str">
        <f t="shared" ref="Z1460:Z1523" si="148">IF(Y1460=W1460,"OK","Non")</f>
        <v>OK</v>
      </c>
    </row>
    <row r="1461" spans="1:26" x14ac:dyDescent="0.2">
      <c r="A1461" s="9">
        <f t="shared" si="144"/>
        <v>11.376384630229914</v>
      </c>
      <c r="B1461" s="9">
        <f t="shared" si="145"/>
        <v>9.77</v>
      </c>
      <c r="C1461" s="9">
        <f t="shared" si="146"/>
        <v>9.69</v>
      </c>
      <c r="D1461" s="8">
        <v>6235</v>
      </c>
      <c r="E1461" t="s">
        <v>4479</v>
      </c>
      <c r="F1461" t="s">
        <v>191</v>
      </c>
      <c r="G1461" t="s">
        <v>25</v>
      </c>
      <c r="H1461" t="s">
        <v>190</v>
      </c>
      <c r="O1461">
        <v>9.69</v>
      </c>
      <c r="S1461">
        <f>_xlfn.XLOOKUP(E1461,'Facture Chronopost'!L:L,'Facture Chronopost'!AA:AA,"")</f>
        <v>0.08</v>
      </c>
      <c r="T1461" t="str">
        <f>IF(COUNTIF('Bibliothèque transporteurs'!C:C,F1461)=0,"inconnu",_xlfn.XLOOKUP(F1461,'Bibliothèque transporteurs'!C:C,'Bibliothèque transporteurs'!A:A))</f>
        <v>6C</v>
      </c>
      <c r="U1461">
        <f>IF(OR(F1461="6C",F1461="6B"),_xlfn.XLOOKUP(E1461,'Facture Chronopost'!L:L,'Facture Chronopost'!X:X),IF(OR(F1461=17,F1461=44),F1461&amp;"_"&amp;H1461,IF(COUNTIF('Bibliothèque transporteurs'!C:C,F1461)=0,"inconnu",_xlfn.XLOOKUP(F1461,'Bibliothèque transporteurs'!C:C,'Bibliothèque transporteurs'!B:B))))</f>
        <v>30</v>
      </c>
      <c r="V1461" t="str">
        <f>IF(COUNTIF('Bibliothèque transporteurs'!C:C,F1461)=0,"inconnu",_xlfn.XLOOKUP(F1461,'Bibliothèque transporteurs'!C:C,'Bibliothèque transporteurs'!E:E))</f>
        <v>CHRONO_2SHOP</v>
      </c>
      <c r="W1461">
        <f t="shared" si="143"/>
        <v>9.77</v>
      </c>
      <c r="Y1461" s="118">
        <f t="shared" si="147"/>
        <v>9.77</v>
      </c>
      <c r="Z1461" s="118" t="str">
        <f t="shared" si="148"/>
        <v>OK</v>
      </c>
    </row>
    <row r="1462" spans="1:26" x14ac:dyDescent="0.2">
      <c r="A1462" s="9">
        <f t="shared" si="144"/>
        <v>11.118097259884138</v>
      </c>
      <c r="B1462" s="9">
        <f t="shared" si="145"/>
        <v>9.5500000000000007</v>
      </c>
      <c r="C1462" s="9">
        <f t="shared" si="146"/>
        <v>9.4700000000000006</v>
      </c>
      <c r="D1462" s="8">
        <v>6235</v>
      </c>
      <c r="E1462" t="s">
        <v>4418</v>
      </c>
      <c r="F1462" t="s">
        <v>191</v>
      </c>
      <c r="G1462" t="s">
        <v>25</v>
      </c>
      <c r="H1462" t="s">
        <v>190</v>
      </c>
      <c r="O1462">
        <v>9.4700000000000006</v>
      </c>
      <c r="S1462">
        <f>_xlfn.XLOOKUP(E1462,'Facture Chronopost'!L:L,'Facture Chronopost'!AA:AA,"")</f>
        <v>0.08</v>
      </c>
      <c r="T1462" t="str">
        <f>IF(COUNTIF('Bibliothèque transporteurs'!C:C,F1462)=0,"inconnu",_xlfn.XLOOKUP(F1462,'Bibliothèque transporteurs'!C:C,'Bibliothèque transporteurs'!A:A))</f>
        <v>6C</v>
      </c>
      <c r="U1462">
        <f>IF(OR(F1462="6C",F1462="6B"),_xlfn.XLOOKUP(E1462,'Facture Chronopost'!L:L,'Facture Chronopost'!X:X),IF(OR(F1462=17,F1462=44),F1462&amp;"_"&amp;H1462,IF(COUNTIF('Bibliothèque transporteurs'!C:C,F1462)=0,"inconnu",_xlfn.XLOOKUP(F1462,'Bibliothèque transporteurs'!C:C,'Bibliothèque transporteurs'!B:B))))</f>
        <v>25</v>
      </c>
      <c r="V1462" t="str">
        <f>IF(COUNTIF('Bibliothèque transporteurs'!C:C,F1462)=0,"inconnu",_xlfn.XLOOKUP(F1462,'Bibliothèque transporteurs'!C:C,'Bibliothèque transporteurs'!E:E))</f>
        <v>CHRONO_2SHOP</v>
      </c>
      <c r="W1462">
        <f t="shared" si="143"/>
        <v>9.5500000000000007</v>
      </c>
      <c r="Y1462" s="118">
        <f t="shared" si="147"/>
        <v>9.5500000000000007</v>
      </c>
      <c r="Z1462" s="118" t="str">
        <f t="shared" si="148"/>
        <v>OK</v>
      </c>
    </row>
    <row r="1463" spans="1:26" x14ac:dyDescent="0.2">
      <c r="A1463" s="9">
        <f t="shared" si="144"/>
        <v>6.9033169892416817</v>
      </c>
      <c r="B1463" s="9">
        <f t="shared" si="145"/>
        <v>5.96</v>
      </c>
      <c r="C1463" s="9">
        <f t="shared" si="146"/>
        <v>5.88</v>
      </c>
      <c r="D1463" s="8">
        <v>6235</v>
      </c>
      <c r="E1463" t="s">
        <v>4476</v>
      </c>
      <c r="F1463" t="s">
        <v>191</v>
      </c>
      <c r="G1463" t="s">
        <v>25</v>
      </c>
      <c r="H1463" t="s">
        <v>190</v>
      </c>
      <c r="O1463">
        <v>5.88</v>
      </c>
      <c r="S1463">
        <f>_xlfn.XLOOKUP(E1463,'Facture Chronopost'!L:L,'Facture Chronopost'!AA:AA,"")</f>
        <v>0.08</v>
      </c>
      <c r="T1463" t="str">
        <f>IF(COUNTIF('Bibliothèque transporteurs'!C:C,F1463)=0,"inconnu",_xlfn.XLOOKUP(F1463,'Bibliothèque transporteurs'!C:C,'Bibliothèque transporteurs'!A:A))</f>
        <v>6C</v>
      </c>
      <c r="U1463">
        <f>IF(OR(F1463="6C",F1463="6B"),_xlfn.XLOOKUP(E1463,'Facture Chronopost'!L:L,'Facture Chronopost'!X:X),IF(OR(F1463=17,F1463=44),F1463&amp;"_"&amp;H1463,IF(COUNTIF('Bibliothèque transporteurs'!C:C,F1463)=0,"inconnu",_xlfn.XLOOKUP(F1463,'Bibliothèque transporteurs'!C:C,'Bibliothèque transporteurs'!B:B))))</f>
        <v>30</v>
      </c>
      <c r="V1463" t="str">
        <f>IF(COUNTIF('Bibliothèque transporteurs'!C:C,F1463)=0,"inconnu",_xlfn.XLOOKUP(F1463,'Bibliothèque transporteurs'!C:C,'Bibliothèque transporteurs'!E:E))</f>
        <v>CHRONO_2SHOP</v>
      </c>
      <c r="W1463">
        <f t="shared" si="143"/>
        <v>5.96</v>
      </c>
      <c r="Y1463" s="118">
        <f t="shared" si="147"/>
        <v>5.96</v>
      </c>
      <c r="Z1463" s="118" t="str">
        <f t="shared" si="148"/>
        <v>OK</v>
      </c>
    </row>
    <row r="1464" spans="1:26" x14ac:dyDescent="0.2">
      <c r="A1464" s="9">
        <f t="shared" si="144"/>
        <v>11.376384630229914</v>
      </c>
      <c r="B1464" s="9">
        <f t="shared" si="145"/>
        <v>9.77</v>
      </c>
      <c r="C1464" s="9">
        <f t="shared" si="146"/>
        <v>9.69</v>
      </c>
      <c r="D1464" s="8">
        <v>6235</v>
      </c>
      <c r="E1464" t="s">
        <v>4452</v>
      </c>
      <c r="F1464" t="s">
        <v>191</v>
      </c>
      <c r="G1464" t="s">
        <v>25</v>
      </c>
      <c r="H1464" t="s">
        <v>190</v>
      </c>
      <c r="O1464">
        <v>9.69</v>
      </c>
      <c r="S1464">
        <f>_xlfn.XLOOKUP(E1464,'Facture Chronopost'!L:L,'Facture Chronopost'!AA:AA,"")</f>
        <v>0.08</v>
      </c>
      <c r="T1464" t="str">
        <f>IF(COUNTIF('Bibliothèque transporteurs'!C:C,F1464)=0,"inconnu",_xlfn.XLOOKUP(F1464,'Bibliothèque transporteurs'!C:C,'Bibliothèque transporteurs'!A:A))</f>
        <v>6C</v>
      </c>
      <c r="U1464">
        <f>IF(OR(F1464="6C",F1464="6B"),_xlfn.XLOOKUP(E1464,'Facture Chronopost'!L:L,'Facture Chronopost'!X:X),IF(OR(F1464=17,F1464=44),F1464&amp;"_"&amp;H1464,IF(COUNTIF('Bibliothèque transporteurs'!C:C,F1464)=0,"inconnu",_xlfn.XLOOKUP(F1464,'Bibliothèque transporteurs'!C:C,'Bibliothèque transporteurs'!B:B))))</f>
        <v>30</v>
      </c>
      <c r="V1464" t="str">
        <f>IF(COUNTIF('Bibliothèque transporteurs'!C:C,F1464)=0,"inconnu",_xlfn.XLOOKUP(F1464,'Bibliothèque transporteurs'!C:C,'Bibliothèque transporteurs'!E:E))</f>
        <v>CHRONO_2SHOP</v>
      </c>
      <c r="W1464">
        <f t="shared" si="143"/>
        <v>9.77</v>
      </c>
      <c r="Y1464" s="118">
        <f t="shared" si="147"/>
        <v>9.77</v>
      </c>
      <c r="Z1464" s="118" t="str">
        <f t="shared" si="148"/>
        <v>OK</v>
      </c>
    </row>
    <row r="1465" spans="1:26" x14ac:dyDescent="0.2">
      <c r="A1465" s="9">
        <f t="shared" si="144"/>
        <v>11.376384630229914</v>
      </c>
      <c r="B1465" s="9">
        <f t="shared" si="145"/>
        <v>9.77</v>
      </c>
      <c r="C1465" s="9">
        <f t="shared" si="146"/>
        <v>9.69</v>
      </c>
      <c r="D1465" s="8">
        <v>6235</v>
      </c>
      <c r="E1465" t="s">
        <v>4446</v>
      </c>
      <c r="F1465" t="s">
        <v>191</v>
      </c>
      <c r="G1465" t="s">
        <v>25</v>
      </c>
      <c r="H1465" t="s">
        <v>190</v>
      </c>
      <c r="O1465">
        <v>9.69</v>
      </c>
      <c r="S1465">
        <f>_xlfn.XLOOKUP(E1465,'Facture Chronopost'!L:L,'Facture Chronopost'!AA:AA,"")</f>
        <v>0.08</v>
      </c>
      <c r="T1465" t="str">
        <f>IF(COUNTIF('Bibliothèque transporteurs'!C:C,F1465)=0,"inconnu",_xlfn.XLOOKUP(F1465,'Bibliothèque transporteurs'!C:C,'Bibliothèque transporteurs'!A:A))</f>
        <v>6C</v>
      </c>
      <c r="U1465">
        <f>IF(OR(F1465="6C",F1465="6B"),_xlfn.XLOOKUP(E1465,'Facture Chronopost'!L:L,'Facture Chronopost'!X:X),IF(OR(F1465=17,F1465=44),F1465&amp;"_"&amp;H1465,IF(COUNTIF('Bibliothèque transporteurs'!C:C,F1465)=0,"inconnu",_xlfn.XLOOKUP(F1465,'Bibliothèque transporteurs'!C:C,'Bibliothèque transporteurs'!B:B))))</f>
        <v>30</v>
      </c>
      <c r="V1465" t="str">
        <f>IF(COUNTIF('Bibliothèque transporteurs'!C:C,F1465)=0,"inconnu",_xlfn.XLOOKUP(F1465,'Bibliothèque transporteurs'!C:C,'Bibliothèque transporteurs'!E:E))</f>
        <v>CHRONO_2SHOP</v>
      </c>
      <c r="W1465">
        <f t="shared" si="143"/>
        <v>9.77</v>
      </c>
      <c r="Y1465" s="118">
        <f t="shared" si="147"/>
        <v>9.77</v>
      </c>
      <c r="Z1465" s="118" t="str">
        <f t="shared" si="148"/>
        <v>OK</v>
      </c>
    </row>
    <row r="1466" spans="1:26" x14ac:dyDescent="0.2">
      <c r="A1466" s="9">
        <f t="shared" si="144"/>
        <v>11.376384630229914</v>
      </c>
      <c r="B1466" s="9">
        <f t="shared" si="145"/>
        <v>9.77</v>
      </c>
      <c r="C1466" s="9">
        <f t="shared" si="146"/>
        <v>9.69</v>
      </c>
      <c r="D1466" s="8">
        <v>6235</v>
      </c>
      <c r="E1466" t="s">
        <v>4473</v>
      </c>
      <c r="F1466" t="s">
        <v>191</v>
      </c>
      <c r="G1466" t="s">
        <v>25</v>
      </c>
      <c r="H1466" t="s">
        <v>190</v>
      </c>
      <c r="O1466">
        <v>9.69</v>
      </c>
      <c r="S1466">
        <f>_xlfn.XLOOKUP(E1466,'Facture Chronopost'!L:L,'Facture Chronopost'!AA:AA,"")</f>
        <v>0.08</v>
      </c>
      <c r="T1466" t="str">
        <f>IF(COUNTIF('Bibliothèque transporteurs'!C:C,F1466)=0,"inconnu",_xlfn.XLOOKUP(F1466,'Bibliothèque transporteurs'!C:C,'Bibliothèque transporteurs'!A:A))</f>
        <v>6C</v>
      </c>
      <c r="U1466">
        <f>IF(OR(F1466="6C",F1466="6B"),_xlfn.XLOOKUP(E1466,'Facture Chronopost'!L:L,'Facture Chronopost'!X:X),IF(OR(F1466=17,F1466=44),F1466&amp;"_"&amp;H1466,IF(COUNTIF('Bibliothèque transporteurs'!C:C,F1466)=0,"inconnu",_xlfn.XLOOKUP(F1466,'Bibliothèque transporteurs'!C:C,'Bibliothèque transporteurs'!B:B))))</f>
        <v>30</v>
      </c>
      <c r="V1466" t="str">
        <f>IF(COUNTIF('Bibliothèque transporteurs'!C:C,F1466)=0,"inconnu",_xlfn.XLOOKUP(F1466,'Bibliothèque transporteurs'!C:C,'Bibliothèque transporteurs'!E:E))</f>
        <v>CHRONO_2SHOP</v>
      </c>
      <c r="W1466">
        <f t="shared" si="143"/>
        <v>9.77</v>
      </c>
      <c r="Y1466" s="118">
        <f t="shared" si="147"/>
        <v>9.77</v>
      </c>
      <c r="Z1466" s="118" t="str">
        <f t="shared" si="148"/>
        <v>OK</v>
      </c>
    </row>
    <row r="1467" spans="1:26" x14ac:dyDescent="0.2">
      <c r="A1467" s="9">
        <f t="shared" si="144"/>
        <v>6.2575985633772397</v>
      </c>
      <c r="B1467" s="9">
        <f t="shared" si="145"/>
        <v>5.41</v>
      </c>
      <c r="C1467" s="9">
        <f t="shared" si="146"/>
        <v>5.33</v>
      </c>
      <c r="D1467" s="8">
        <v>6235</v>
      </c>
      <c r="E1467" t="s">
        <v>4455</v>
      </c>
      <c r="F1467" t="s">
        <v>191</v>
      </c>
      <c r="G1467" t="s">
        <v>25</v>
      </c>
      <c r="H1467" t="s">
        <v>190</v>
      </c>
      <c r="O1467">
        <v>5.33</v>
      </c>
      <c r="S1467">
        <f>_xlfn.XLOOKUP(E1467,'Facture Chronopost'!L:L,'Facture Chronopost'!AA:AA,"")</f>
        <v>0.08</v>
      </c>
      <c r="T1467" t="str">
        <f>IF(COUNTIF('Bibliothèque transporteurs'!C:C,F1467)=0,"inconnu",_xlfn.XLOOKUP(F1467,'Bibliothèque transporteurs'!C:C,'Bibliothèque transporteurs'!A:A))</f>
        <v>6C</v>
      </c>
      <c r="U1467">
        <f>IF(OR(F1467="6C",F1467="6B"),_xlfn.XLOOKUP(E1467,'Facture Chronopost'!L:L,'Facture Chronopost'!X:X),IF(OR(F1467=17,F1467=44),F1467&amp;"_"&amp;H1467,IF(COUNTIF('Bibliothèque transporteurs'!C:C,F1467)=0,"inconnu",_xlfn.XLOOKUP(F1467,'Bibliothèque transporteurs'!C:C,'Bibliothèque transporteurs'!B:B))))</f>
        <v>30</v>
      </c>
      <c r="V1467" t="str">
        <f>IF(COUNTIF('Bibliothèque transporteurs'!C:C,F1467)=0,"inconnu",_xlfn.XLOOKUP(F1467,'Bibliothèque transporteurs'!C:C,'Bibliothèque transporteurs'!E:E))</f>
        <v>CHRONO_2SHOP</v>
      </c>
      <c r="W1467">
        <f t="shared" si="143"/>
        <v>5.41</v>
      </c>
      <c r="Y1467" s="118">
        <f t="shared" si="147"/>
        <v>5.41</v>
      </c>
      <c r="Z1467" s="118" t="str">
        <f t="shared" si="148"/>
        <v>OK</v>
      </c>
    </row>
    <row r="1468" spans="1:26" x14ac:dyDescent="0.2">
      <c r="A1468" s="9">
        <f t="shared" si="144"/>
        <v>6.9033169892416817</v>
      </c>
      <c r="B1468" s="9">
        <f t="shared" si="145"/>
        <v>5.96</v>
      </c>
      <c r="C1468" s="9">
        <f t="shared" si="146"/>
        <v>5.88</v>
      </c>
      <c r="D1468" s="8">
        <v>6235</v>
      </c>
      <c r="E1468" t="s">
        <v>4438</v>
      </c>
      <c r="F1468" t="s">
        <v>191</v>
      </c>
      <c r="G1468" t="s">
        <v>25</v>
      </c>
      <c r="H1468" t="s">
        <v>190</v>
      </c>
      <c r="O1468">
        <v>5.88</v>
      </c>
      <c r="S1468">
        <f>_xlfn.XLOOKUP(E1468,'Facture Chronopost'!L:L,'Facture Chronopost'!AA:AA,"")</f>
        <v>0.08</v>
      </c>
      <c r="T1468" t="str">
        <f>IF(COUNTIF('Bibliothèque transporteurs'!C:C,F1468)=0,"inconnu",_xlfn.XLOOKUP(F1468,'Bibliothèque transporteurs'!C:C,'Bibliothèque transporteurs'!A:A))</f>
        <v>6C</v>
      </c>
      <c r="U1468">
        <f>IF(OR(F1468="6C",F1468="6B"),_xlfn.XLOOKUP(E1468,'Facture Chronopost'!L:L,'Facture Chronopost'!X:X),IF(OR(F1468=17,F1468=44),F1468&amp;"_"&amp;H1468,IF(COUNTIF('Bibliothèque transporteurs'!C:C,F1468)=0,"inconnu",_xlfn.XLOOKUP(F1468,'Bibliothèque transporteurs'!C:C,'Bibliothèque transporteurs'!B:B))))</f>
        <v>30</v>
      </c>
      <c r="V1468" t="str">
        <f>IF(COUNTIF('Bibliothèque transporteurs'!C:C,F1468)=0,"inconnu",_xlfn.XLOOKUP(F1468,'Bibliothèque transporteurs'!C:C,'Bibliothèque transporteurs'!E:E))</f>
        <v>CHRONO_2SHOP</v>
      </c>
      <c r="W1468">
        <f t="shared" si="143"/>
        <v>5.96</v>
      </c>
      <c r="Y1468" s="118">
        <f t="shared" si="147"/>
        <v>5.96</v>
      </c>
      <c r="Z1468" s="118" t="str">
        <f t="shared" si="148"/>
        <v>OK</v>
      </c>
    </row>
    <row r="1469" spans="1:26" x14ac:dyDescent="0.2">
      <c r="A1469" s="9">
        <f t="shared" si="144"/>
        <v>8.1595328359234163</v>
      </c>
      <c r="B1469" s="9">
        <f t="shared" si="145"/>
        <v>7.03</v>
      </c>
      <c r="C1469" s="9">
        <f t="shared" si="146"/>
        <v>6.95</v>
      </c>
      <c r="D1469" s="8">
        <v>6235</v>
      </c>
      <c r="E1469" t="s">
        <v>4394</v>
      </c>
      <c r="F1469" t="s">
        <v>191</v>
      </c>
      <c r="G1469" t="s">
        <v>25</v>
      </c>
      <c r="H1469" t="s">
        <v>190</v>
      </c>
      <c r="O1469">
        <v>6.95</v>
      </c>
      <c r="S1469">
        <f>_xlfn.XLOOKUP(E1469,'Facture Chronopost'!L:L,'Facture Chronopost'!AA:AA,"")</f>
        <v>0.08</v>
      </c>
      <c r="T1469" t="str">
        <f>IF(COUNTIF('Bibliothèque transporteurs'!C:C,F1469)=0,"inconnu",_xlfn.XLOOKUP(F1469,'Bibliothèque transporteurs'!C:C,'Bibliothèque transporteurs'!A:A))</f>
        <v>6C</v>
      </c>
      <c r="U1469">
        <f>IF(OR(F1469="6C",F1469="6B"),_xlfn.XLOOKUP(E1469,'Facture Chronopost'!L:L,'Facture Chronopost'!X:X),IF(OR(F1469=17,F1469=44),F1469&amp;"_"&amp;H1469,IF(COUNTIF('Bibliothèque transporteurs'!C:C,F1469)=0,"inconnu",_xlfn.XLOOKUP(F1469,'Bibliothèque transporteurs'!C:C,'Bibliothèque transporteurs'!B:B))))</f>
        <v>33</v>
      </c>
      <c r="V1469" t="str">
        <f>IF(COUNTIF('Bibliothèque transporteurs'!C:C,F1469)=0,"inconnu",_xlfn.XLOOKUP(F1469,'Bibliothèque transporteurs'!C:C,'Bibliothèque transporteurs'!E:E))</f>
        <v>CHRONO_2SHOP</v>
      </c>
      <c r="W1469">
        <f t="shared" si="143"/>
        <v>7.03</v>
      </c>
      <c r="Y1469" s="118">
        <f t="shared" si="147"/>
        <v>7.03</v>
      </c>
      <c r="Z1469" s="118" t="str">
        <f t="shared" si="148"/>
        <v>OK</v>
      </c>
    </row>
    <row r="1470" spans="1:26" x14ac:dyDescent="0.2">
      <c r="A1470" s="9">
        <f t="shared" si="144"/>
        <v>16.236883326736812</v>
      </c>
      <c r="B1470" s="9">
        <f t="shared" si="145"/>
        <v>13.91</v>
      </c>
      <c r="C1470" s="9">
        <f t="shared" si="146"/>
        <v>13.83</v>
      </c>
      <c r="D1470" s="8">
        <v>6235</v>
      </c>
      <c r="E1470" t="s">
        <v>4411</v>
      </c>
      <c r="F1470" t="s">
        <v>191</v>
      </c>
      <c r="G1470" t="s">
        <v>25</v>
      </c>
      <c r="H1470" t="s">
        <v>190</v>
      </c>
      <c r="O1470">
        <v>13.83</v>
      </c>
      <c r="S1470">
        <f>_xlfn.XLOOKUP(E1470,'Facture Chronopost'!L:L,'Facture Chronopost'!AA:AA,"")</f>
        <v>0.08</v>
      </c>
      <c r="T1470" t="str">
        <f>IF(COUNTIF('Bibliothèque transporteurs'!C:C,F1470)=0,"inconnu",_xlfn.XLOOKUP(F1470,'Bibliothèque transporteurs'!C:C,'Bibliothèque transporteurs'!A:A))</f>
        <v>6C</v>
      </c>
      <c r="U1470">
        <f>IF(OR(F1470="6C",F1470="6B"),_xlfn.XLOOKUP(E1470,'Facture Chronopost'!L:L,'Facture Chronopost'!X:X),IF(OR(F1470=17,F1470=44),F1470&amp;"_"&amp;H1470,IF(COUNTIF('Bibliothèque transporteurs'!C:C,F1470)=0,"inconnu",_xlfn.XLOOKUP(F1470,'Bibliothèque transporteurs'!C:C,'Bibliothèque transporteurs'!B:B))))</f>
        <v>25</v>
      </c>
      <c r="V1470" t="str">
        <f>IF(COUNTIF('Bibliothèque transporteurs'!C:C,F1470)=0,"inconnu",_xlfn.XLOOKUP(F1470,'Bibliothèque transporteurs'!C:C,'Bibliothèque transporteurs'!E:E))</f>
        <v>CHRONO_2SHOP</v>
      </c>
      <c r="W1470">
        <f t="shared" si="143"/>
        <v>13.91</v>
      </c>
      <c r="Y1470" s="118">
        <f t="shared" si="147"/>
        <v>13.91</v>
      </c>
      <c r="Z1470" s="118" t="str">
        <f t="shared" si="148"/>
        <v>OK</v>
      </c>
    </row>
    <row r="1471" spans="1:26" x14ac:dyDescent="0.2">
      <c r="A1471" s="9">
        <f t="shared" si="144"/>
        <v>15.75552959109241</v>
      </c>
      <c r="B1471" s="9">
        <f t="shared" si="145"/>
        <v>13.5</v>
      </c>
      <c r="C1471" s="9">
        <f t="shared" si="146"/>
        <v>13.42</v>
      </c>
      <c r="D1471" s="8">
        <v>6235</v>
      </c>
      <c r="E1471" t="s">
        <v>4385</v>
      </c>
      <c r="F1471" t="s">
        <v>191</v>
      </c>
      <c r="G1471" t="s">
        <v>25</v>
      </c>
      <c r="H1471" t="s">
        <v>190</v>
      </c>
      <c r="O1471">
        <v>13.42</v>
      </c>
      <c r="S1471">
        <f>_xlfn.XLOOKUP(E1471,'Facture Chronopost'!L:L,'Facture Chronopost'!AA:AA,"")</f>
        <v>0.08</v>
      </c>
      <c r="T1471" t="str">
        <f>IF(COUNTIF('Bibliothèque transporteurs'!C:C,F1471)=0,"inconnu",_xlfn.XLOOKUP(F1471,'Bibliothèque transporteurs'!C:C,'Bibliothèque transporteurs'!A:A))</f>
        <v>6C</v>
      </c>
      <c r="U1471">
        <f>IF(OR(F1471="6C",F1471="6B"),_xlfn.XLOOKUP(E1471,'Facture Chronopost'!L:L,'Facture Chronopost'!X:X),IF(OR(F1471=17,F1471=44),F1471&amp;"_"&amp;H1471,IF(COUNTIF('Bibliothèque transporteurs'!C:C,F1471)=0,"inconnu",_xlfn.XLOOKUP(F1471,'Bibliothèque transporteurs'!C:C,'Bibliothèque transporteurs'!B:B))))</f>
        <v>33</v>
      </c>
      <c r="V1471" t="str">
        <f>IF(COUNTIF('Bibliothèque transporteurs'!C:C,F1471)=0,"inconnu",_xlfn.XLOOKUP(F1471,'Bibliothèque transporteurs'!C:C,'Bibliothèque transporteurs'!E:E))</f>
        <v>CHRONO_2SHOP</v>
      </c>
      <c r="W1471">
        <f t="shared" si="143"/>
        <v>13.5</v>
      </c>
      <c r="Y1471" s="118">
        <f t="shared" si="147"/>
        <v>13.5</v>
      </c>
      <c r="Z1471" s="118" t="str">
        <f t="shared" si="148"/>
        <v>OK</v>
      </c>
    </row>
    <row r="1472" spans="1:26" x14ac:dyDescent="0.2">
      <c r="A1472" s="9">
        <f t="shared" si="144"/>
        <v>12.926108852304576</v>
      </c>
      <c r="B1472" s="9">
        <f t="shared" si="145"/>
        <v>11.09</v>
      </c>
      <c r="C1472" s="9">
        <f t="shared" si="146"/>
        <v>11.01</v>
      </c>
      <c r="D1472" s="8">
        <v>6235</v>
      </c>
      <c r="E1472" t="s">
        <v>4377</v>
      </c>
      <c r="F1472" t="s">
        <v>191</v>
      </c>
      <c r="G1472" t="s">
        <v>25</v>
      </c>
      <c r="H1472" t="s">
        <v>190</v>
      </c>
      <c r="O1472">
        <v>11.01</v>
      </c>
      <c r="S1472">
        <f>_xlfn.XLOOKUP(E1472,'Facture Chronopost'!L:L,'Facture Chronopost'!AA:AA,"")</f>
        <v>0.08</v>
      </c>
      <c r="T1472" t="str">
        <f>IF(COUNTIF('Bibliothèque transporteurs'!C:C,F1472)=0,"inconnu",_xlfn.XLOOKUP(F1472,'Bibliothèque transporteurs'!C:C,'Bibliothèque transporteurs'!A:A))</f>
        <v>6C</v>
      </c>
      <c r="U1472">
        <f>IF(OR(F1472="6C",F1472="6B"),_xlfn.XLOOKUP(E1472,'Facture Chronopost'!L:L,'Facture Chronopost'!X:X),IF(OR(F1472=17,F1472=44),F1472&amp;"_"&amp;H1472,IF(COUNTIF('Bibliothèque transporteurs'!C:C,F1472)=0,"inconnu",_xlfn.XLOOKUP(F1472,'Bibliothèque transporteurs'!C:C,'Bibliothèque transporteurs'!B:B))))</f>
        <v>30</v>
      </c>
      <c r="V1472" t="str">
        <f>IF(COUNTIF('Bibliothèque transporteurs'!C:C,F1472)=0,"inconnu",_xlfn.XLOOKUP(F1472,'Bibliothèque transporteurs'!C:C,'Bibliothèque transporteurs'!E:E))</f>
        <v>CHRONO_2SHOP</v>
      </c>
      <c r="W1472">
        <f t="shared" si="143"/>
        <v>11.09</v>
      </c>
      <c r="Y1472" s="118">
        <f t="shared" si="147"/>
        <v>11.09</v>
      </c>
      <c r="Z1472" s="118" t="str">
        <f t="shared" si="148"/>
        <v>OK</v>
      </c>
    </row>
    <row r="1473" spans="1:26" x14ac:dyDescent="0.2">
      <c r="A1473" s="9">
        <f t="shared" si="144"/>
        <v>12.151246741267247</v>
      </c>
      <c r="B1473" s="9">
        <f t="shared" si="145"/>
        <v>10.43</v>
      </c>
      <c r="C1473" s="9">
        <f t="shared" si="146"/>
        <v>10.35</v>
      </c>
      <c r="D1473" s="8">
        <v>6235</v>
      </c>
      <c r="E1473" t="s">
        <v>4465</v>
      </c>
      <c r="F1473" t="s">
        <v>191</v>
      </c>
      <c r="G1473" t="s">
        <v>25</v>
      </c>
      <c r="H1473" t="s">
        <v>190</v>
      </c>
      <c r="O1473">
        <v>10.35</v>
      </c>
      <c r="S1473">
        <f>_xlfn.XLOOKUP(E1473,'Facture Chronopost'!L:L,'Facture Chronopost'!AA:AA,"")</f>
        <v>0.08</v>
      </c>
      <c r="T1473" t="str">
        <f>IF(COUNTIF('Bibliothèque transporteurs'!C:C,F1473)=0,"inconnu",_xlfn.XLOOKUP(F1473,'Bibliothèque transporteurs'!C:C,'Bibliothèque transporteurs'!A:A))</f>
        <v>6C</v>
      </c>
      <c r="U1473">
        <f>IF(OR(F1473="6C",F1473="6B"),_xlfn.XLOOKUP(E1473,'Facture Chronopost'!L:L,'Facture Chronopost'!X:X),IF(OR(F1473=17,F1473=44),F1473&amp;"_"&amp;H1473,IF(COUNTIF('Bibliothèque transporteurs'!C:C,F1473)=0,"inconnu",_xlfn.XLOOKUP(F1473,'Bibliothèque transporteurs'!C:C,'Bibliothèque transporteurs'!B:B))))</f>
        <v>30</v>
      </c>
      <c r="V1473" t="str">
        <f>IF(COUNTIF('Bibliothèque transporteurs'!C:C,F1473)=0,"inconnu",_xlfn.XLOOKUP(F1473,'Bibliothèque transporteurs'!C:C,'Bibliothèque transporteurs'!E:E))</f>
        <v>CHRONO_2SHOP</v>
      </c>
      <c r="W1473">
        <f t="shared" si="143"/>
        <v>10.43</v>
      </c>
      <c r="Y1473" s="118">
        <f t="shared" si="147"/>
        <v>10.43</v>
      </c>
      <c r="Z1473" s="118" t="str">
        <f t="shared" si="148"/>
        <v>OK</v>
      </c>
    </row>
    <row r="1474" spans="1:26" x14ac:dyDescent="0.2">
      <c r="A1474" s="9">
        <f t="shared" si="144"/>
        <v>10.601522519192583</v>
      </c>
      <c r="B1474" s="9">
        <f t="shared" si="145"/>
        <v>9.11</v>
      </c>
      <c r="C1474" s="9">
        <f t="shared" si="146"/>
        <v>9.0299999999999994</v>
      </c>
      <c r="D1474" s="8">
        <v>6235</v>
      </c>
      <c r="E1474" t="s">
        <v>4482</v>
      </c>
      <c r="F1474" t="s">
        <v>191</v>
      </c>
      <c r="G1474" t="s">
        <v>25</v>
      </c>
      <c r="H1474" t="s">
        <v>190</v>
      </c>
      <c r="O1474">
        <v>9.0299999999999994</v>
      </c>
      <c r="S1474">
        <f>_xlfn.XLOOKUP(E1474,'Facture Chronopost'!L:L,'Facture Chronopost'!AA:AA,"")</f>
        <v>0.08</v>
      </c>
      <c r="T1474" t="str">
        <f>IF(COUNTIF('Bibliothèque transporteurs'!C:C,F1474)=0,"inconnu",_xlfn.XLOOKUP(F1474,'Bibliothèque transporteurs'!C:C,'Bibliothèque transporteurs'!A:A))</f>
        <v>6C</v>
      </c>
      <c r="U1474">
        <f>IF(OR(F1474="6C",F1474="6B"),_xlfn.XLOOKUP(E1474,'Facture Chronopost'!L:L,'Facture Chronopost'!X:X),IF(OR(F1474=17,F1474=44),F1474&amp;"_"&amp;H1474,IF(COUNTIF('Bibliothèque transporteurs'!C:C,F1474)=0,"inconnu",_xlfn.XLOOKUP(F1474,'Bibliothèque transporteurs'!C:C,'Bibliothèque transporteurs'!B:B))))</f>
        <v>30</v>
      </c>
      <c r="V1474" t="str">
        <f>IF(COUNTIF('Bibliothèque transporteurs'!C:C,F1474)=0,"inconnu",_xlfn.XLOOKUP(F1474,'Bibliothèque transporteurs'!C:C,'Bibliothèque transporteurs'!E:E))</f>
        <v>CHRONO_2SHOP</v>
      </c>
      <c r="W1474">
        <f t="shared" si="143"/>
        <v>9.11</v>
      </c>
      <c r="Y1474" s="118">
        <f t="shared" si="147"/>
        <v>9.11</v>
      </c>
      <c r="Z1474" s="118" t="str">
        <f t="shared" si="148"/>
        <v>OK</v>
      </c>
    </row>
    <row r="1475" spans="1:26" x14ac:dyDescent="0.2">
      <c r="A1475" s="9">
        <f t="shared" si="144"/>
        <v>11.376384630229914</v>
      </c>
      <c r="B1475" s="9">
        <f t="shared" si="145"/>
        <v>9.77</v>
      </c>
      <c r="C1475" s="9">
        <f t="shared" si="146"/>
        <v>9.69</v>
      </c>
      <c r="D1475" s="8">
        <v>6235</v>
      </c>
      <c r="E1475" t="s">
        <v>4430</v>
      </c>
      <c r="F1475" t="s">
        <v>191</v>
      </c>
      <c r="G1475" t="s">
        <v>25</v>
      </c>
      <c r="H1475" t="s">
        <v>190</v>
      </c>
      <c r="O1475">
        <v>9.69</v>
      </c>
      <c r="S1475">
        <f>_xlfn.XLOOKUP(E1475,'Facture Chronopost'!L:L,'Facture Chronopost'!AA:AA,"")</f>
        <v>0.08</v>
      </c>
      <c r="T1475" t="str">
        <f>IF(COUNTIF('Bibliothèque transporteurs'!C:C,F1475)=0,"inconnu",_xlfn.XLOOKUP(F1475,'Bibliothèque transporteurs'!C:C,'Bibliothèque transporteurs'!A:A))</f>
        <v>6C</v>
      </c>
      <c r="U1475">
        <f>IF(OR(F1475="6C",F1475="6B"),_xlfn.XLOOKUP(E1475,'Facture Chronopost'!L:L,'Facture Chronopost'!X:X),IF(OR(F1475=17,F1475=44),F1475&amp;"_"&amp;H1475,IF(COUNTIF('Bibliothèque transporteurs'!C:C,F1475)=0,"inconnu",_xlfn.XLOOKUP(F1475,'Bibliothèque transporteurs'!C:C,'Bibliothèque transporteurs'!B:B))))</f>
        <v>30</v>
      </c>
      <c r="V1475" t="str">
        <f>IF(COUNTIF('Bibliothèque transporteurs'!C:C,F1475)=0,"inconnu",_xlfn.XLOOKUP(F1475,'Bibliothèque transporteurs'!C:C,'Bibliothèque transporteurs'!E:E))</f>
        <v>CHRONO_2SHOP</v>
      </c>
      <c r="W1475">
        <f t="shared" si="143"/>
        <v>9.77</v>
      </c>
      <c r="Y1475" s="118">
        <f t="shared" si="147"/>
        <v>9.77</v>
      </c>
      <c r="Z1475" s="118" t="str">
        <f t="shared" si="148"/>
        <v>OK</v>
      </c>
    </row>
    <row r="1476" spans="1:26" x14ac:dyDescent="0.2">
      <c r="A1476" s="9">
        <f t="shared" si="144"/>
        <v>12.926108852304576</v>
      </c>
      <c r="B1476" s="9">
        <f t="shared" si="145"/>
        <v>11.09</v>
      </c>
      <c r="C1476" s="9">
        <f t="shared" si="146"/>
        <v>11.01</v>
      </c>
      <c r="D1476" s="8">
        <v>6235</v>
      </c>
      <c r="E1476" t="s">
        <v>4499</v>
      </c>
      <c r="F1476" t="s">
        <v>191</v>
      </c>
      <c r="G1476" t="s">
        <v>25</v>
      </c>
      <c r="H1476" t="s">
        <v>190</v>
      </c>
      <c r="O1476">
        <v>11.01</v>
      </c>
      <c r="S1476">
        <f>_xlfn.XLOOKUP(E1476,'Facture Chronopost'!L:L,'Facture Chronopost'!AA:AA,"")</f>
        <v>0.08</v>
      </c>
      <c r="T1476" t="str">
        <f>IF(COUNTIF('Bibliothèque transporteurs'!C:C,F1476)=0,"inconnu",_xlfn.XLOOKUP(F1476,'Bibliothèque transporteurs'!C:C,'Bibliothèque transporteurs'!A:A))</f>
        <v>6C</v>
      </c>
      <c r="U1476">
        <f>IF(OR(F1476="6C",F1476="6B"),_xlfn.XLOOKUP(E1476,'Facture Chronopost'!L:L,'Facture Chronopost'!X:X),IF(OR(F1476=17,F1476=44),F1476&amp;"_"&amp;H1476,IF(COUNTIF('Bibliothèque transporteurs'!C:C,F1476)=0,"inconnu",_xlfn.XLOOKUP(F1476,'Bibliothèque transporteurs'!C:C,'Bibliothèque transporteurs'!B:B))))</f>
        <v>30</v>
      </c>
      <c r="V1476" t="str">
        <f>IF(COUNTIF('Bibliothèque transporteurs'!C:C,F1476)=0,"inconnu",_xlfn.XLOOKUP(F1476,'Bibliothèque transporteurs'!C:C,'Bibliothèque transporteurs'!E:E))</f>
        <v>CHRONO_2SHOP</v>
      </c>
      <c r="W1476">
        <f t="shared" si="143"/>
        <v>11.09</v>
      </c>
      <c r="Y1476" s="118">
        <f t="shared" si="147"/>
        <v>11.09</v>
      </c>
      <c r="Z1476" s="118" t="str">
        <f t="shared" si="148"/>
        <v>OK</v>
      </c>
    </row>
    <row r="1477" spans="1:26" x14ac:dyDescent="0.2">
      <c r="A1477" s="9">
        <f t="shared" si="144"/>
        <v>11.376384630229914</v>
      </c>
      <c r="B1477" s="9">
        <f t="shared" si="145"/>
        <v>9.77</v>
      </c>
      <c r="C1477" s="9">
        <f t="shared" si="146"/>
        <v>9.69</v>
      </c>
      <c r="D1477" s="8">
        <v>6235</v>
      </c>
      <c r="E1477" t="s">
        <v>4562</v>
      </c>
      <c r="F1477" t="s">
        <v>191</v>
      </c>
      <c r="G1477" t="s">
        <v>25</v>
      </c>
      <c r="H1477" t="s">
        <v>190</v>
      </c>
      <c r="O1477">
        <v>9.69</v>
      </c>
      <c r="S1477">
        <f>_xlfn.XLOOKUP(E1477,'Facture Chronopost'!L:L,'Facture Chronopost'!AA:AA,"")</f>
        <v>0.08</v>
      </c>
      <c r="T1477" t="str">
        <f>IF(COUNTIF('Bibliothèque transporteurs'!C:C,F1477)=0,"inconnu",_xlfn.XLOOKUP(F1477,'Bibliothèque transporteurs'!C:C,'Bibliothèque transporteurs'!A:A))</f>
        <v>6C</v>
      </c>
      <c r="U1477">
        <f>IF(OR(F1477="6C",F1477="6B"),_xlfn.XLOOKUP(E1477,'Facture Chronopost'!L:L,'Facture Chronopost'!X:X),IF(OR(F1477=17,F1477=44),F1477&amp;"_"&amp;H1477,IF(COUNTIF('Bibliothèque transporteurs'!C:C,F1477)=0,"inconnu",_xlfn.XLOOKUP(F1477,'Bibliothèque transporteurs'!C:C,'Bibliothèque transporteurs'!B:B))))</f>
        <v>30</v>
      </c>
      <c r="V1477" t="str">
        <f>IF(COUNTIF('Bibliothèque transporteurs'!C:C,F1477)=0,"inconnu",_xlfn.XLOOKUP(F1477,'Bibliothèque transporteurs'!C:C,'Bibliothèque transporteurs'!E:E))</f>
        <v>CHRONO_2SHOP</v>
      </c>
      <c r="W1477">
        <f t="shared" si="143"/>
        <v>9.77</v>
      </c>
      <c r="Y1477" s="118">
        <f t="shared" si="147"/>
        <v>9.77</v>
      </c>
      <c r="Z1477" s="118" t="str">
        <f t="shared" si="148"/>
        <v>OK</v>
      </c>
    </row>
    <row r="1478" spans="1:26" x14ac:dyDescent="0.2">
      <c r="A1478" s="9">
        <f t="shared" si="144"/>
        <v>6.9033169892416817</v>
      </c>
      <c r="B1478" s="9">
        <f t="shared" si="145"/>
        <v>5.96</v>
      </c>
      <c r="C1478" s="9">
        <f t="shared" si="146"/>
        <v>5.88</v>
      </c>
      <c r="D1478" s="8">
        <v>6235</v>
      </c>
      <c r="E1478" t="s">
        <v>4578</v>
      </c>
      <c r="F1478" t="s">
        <v>191</v>
      </c>
      <c r="G1478" t="s">
        <v>25</v>
      </c>
      <c r="H1478" t="s">
        <v>190</v>
      </c>
      <c r="O1478">
        <v>5.88</v>
      </c>
      <c r="S1478">
        <f>_xlfn.XLOOKUP(E1478,'Facture Chronopost'!L:L,'Facture Chronopost'!AA:AA,"")</f>
        <v>0.08</v>
      </c>
      <c r="T1478" t="str">
        <f>IF(COUNTIF('Bibliothèque transporteurs'!C:C,F1478)=0,"inconnu",_xlfn.XLOOKUP(F1478,'Bibliothèque transporteurs'!C:C,'Bibliothèque transporteurs'!A:A))</f>
        <v>6C</v>
      </c>
      <c r="U1478">
        <f>IF(OR(F1478="6C",F1478="6B"),_xlfn.XLOOKUP(E1478,'Facture Chronopost'!L:L,'Facture Chronopost'!X:X),IF(OR(F1478=17,F1478=44),F1478&amp;"_"&amp;H1478,IF(COUNTIF('Bibliothèque transporteurs'!C:C,F1478)=0,"inconnu",_xlfn.XLOOKUP(F1478,'Bibliothèque transporteurs'!C:C,'Bibliothèque transporteurs'!B:B))))</f>
        <v>30</v>
      </c>
      <c r="V1478" t="str">
        <f>IF(COUNTIF('Bibliothèque transporteurs'!C:C,F1478)=0,"inconnu",_xlfn.XLOOKUP(F1478,'Bibliothèque transporteurs'!C:C,'Bibliothèque transporteurs'!E:E))</f>
        <v>CHRONO_2SHOP</v>
      </c>
      <c r="W1478">
        <f t="shared" si="143"/>
        <v>5.96</v>
      </c>
      <c r="Y1478" s="118">
        <f t="shared" si="147"/>
        <v>5.96</v>
      </c>
      <c r="Z1478" s="118" t="str">
        <f t="shared" si="148"/>
        <v>OK</v>
      </c>
    </row>
    <row r="1479" spans="1:26" x14ac:dyDescent="0.2">
      <c r="A1479" s="9">
        <f t="shared" si="144"/>
        <v>18.784536025147435</v>
      </c>
      <c r="B1479" s="9">
        <f t="shared" si="145"/>
        <v>16.079999999999998</v>
      </c>
      <c r="C1479" s="9">
        <f t="shared" si="146"/>
        <v>16</v>
      </c>
      <c r="D1479" s="8">
        <v>6235</v>
      </c>
      <c r="E1479" t="s">
        <v>4514</v>
      </c>
      <c r="F1479" t="s">
        <v>191</v>
      </c>
      <c r="G1479" t="s">
        <v>25</v>
      </c>
      <c r="H1479" t="s">
        <v>190</v>
      </c>
      <c r="O1479">
        <v>16</v>
      </c>
      <c r="S1479">
        <f>_xlfn.XLOOKUP(E1479,'Facture Chronopost'!L:L,'Facture Chronopost'!AA:AA,"")</f>
        <v>0.08</v>
      </c>
      <c r="T1479" t="str">
        <f>IF(COUNTIF('Bibliothèque transporteurs'!C:C,F1479)=0,"inconnu",_xlfn.XLOOKUP(F1479,'Bibliothèque transporteurs'!C:C,'Bibliothèque transporteurs'!A:A))</f>
        <v>6C</v>
      </c>
      <c r="U1479">
        <f>IF(OR(F1479="6C",F1479="6B"),_xlfn.XLOOKUP(E1479,'Facture Chronopost'!L:L,'Facture Chronopost'!X:X),IF(OR(F1479=17,F1479=44),F1479&amp;"_"&amp;H1479,IF(COUNTIF('Bibliothèque transporteurs'!C:C,F1479)=0,"inconnu",_xlfn.XLOOKUP(F1479,'Bibliothèque transporteurs'!C:C,'Bibliothèque transporteurs'!B:B))))</f>
        <v>39</v>
      </c>
      <c r="V1479" t="str">
        <f>IF(COUNTIF('Bibliothèque transporteurs'!C:C,F1479)=0,"inconnu",_xlfn.XLOOKUP(F1479,'Bibliothèque transporteurs'!C:C,'Bibliothèque transporteurs'!E:E))</f>
        <v>CHRONO_2SHOP</v>
      </c>
      <c r="W1479">
        <f t="shared" si="143"/>
        <v>16.079999999999998</v>
      </c>
      <c r="Y1479" s="118">
        <f t="shared" si="147"/>
        <v>16.079999999999998</v>
      </c>
      <c r="Z1479" s="118" t="str">
        <f t="shared" si="148"/>
        <v>OK</v>
      </c>
    </row>
    <row r="1480" spans="1:26" x14ac:dyDescent="0.2">
      <c r="A1480" s="9">
        <f t="shared" si="144"/>
        <v>11.376384630229914</v>
      </c>
      <c r="B1480" s="9">
        <f t="shared" si="145"/>
        <v>9.77</v>
      </c>
      <c r="C1480" s="9">
        <f t="shared" si="146"/>
        <v>9.69</v>
      </c>
      <c r="D1480" s="8">
        <v>6235</v>
      </c>
      <c r="E1480" t="s">
        <v>4560</v>
      </c>
      <c r="F1480" t="s">
        <v>191</v>
      </c>
      <c r="G1480" t="s">
        <v>25</v>
      </c>
      <c r="H1480" t="s">
        <v>190</v>
      </c>
      <c r="O1480">
        <v>9.69</v>
      </c>
      <c r="S1480">
        <f>_xlfn.XLOOKUP(E1480,'Facture Chronopost'!L:L,'Facture Chronopost'!AA:AA,"")</f>
        <v>0.08</v>
      </c>
      <c r="T1480" t="str">
        <f>IF(COUNTIF('Bibliothèque transporteurs'!C:C,F1480)=0,"inconnu",_xlfn.XLOOKUP(F1480,'Bibliothèque transporteurs'!C:C,'Bibliothèque transporteurs'!A:A))</f>
        <v>6C</v>
      </c>
      <c r="U1480">
        <f>IF(OR(F1480="6C",F1480="6B"),_xlfn.XLOOKUP(E1480,'Facture Chronopost'!L:L,'Facture Chronopost'!X:X),IF(OR(F1480=17,F1480=44),F1480&amp;"_"&amp;H1480,IF(COUNTIF('Bibliothèque transporteurs'!C:C,F1480)=0,"inconnu",_xlfn.XLOOKUP(F1480,'Bibliothèque transporteurs'!C:C,'Bibliothèque transporteurs'!B:B))))</f>
        <v>30</v>
      </c>
      <c r="V1480" t="str">
        <f>IF(COUNTIF('Bibliothèque transporteurs'!C:C,F1480)=0,"inconnu",_xlfn.XLOOKUP(F1480,'Bibliothèque transporteurs'!C:C,'Bibliothèque transporteurs'!E:E))</f>
        <v>CHRONO_2SHOP</v>
      </c>
      <c r="W1480">
        <f t="shared" si="143"/>
        <v>9.77</v>
      </c>
      <c r="Y1480" s="118">
        <f t="shared" si="147"/>
        <v>9.77</v>
      </c>
      <c r="Z1480" s="118" t="str">
        <f t="shared" si="148"/>
        <v>OK</v>
      </c>
    </row>
    <row r="1481" spans="1:26" x14ac:dyDescent="0.2">
      <c r="A1481" s="9">
        <f t="shared" si="144"/>
        <v>10.601522519192583</v>
      </c>
      <c r="B1481" s="9">
        <f t="shared" si="145"/>
        <v>9.11</v>
      </c>
      <c r="C1481" s="9">
        <f t="shared" si="146"/>
        <v>9.0299999999999994</v>
      </c>
      <c r="D1481" s="8">
        <v>6235</v>
      </c>
      <c r="E1481" t="s">
        <v>4532</v>
      </c>
      <c r="F1481" t="s">
        <v>191</v>
      </c>
      <c r="G1481" t="s">
        <v>25</v>
      </c>
      <c r="H1481" t="s">
        <v>190</v>
      </c>
      <c r="O1481">
        <v>9.0299999999999994</v>
      </c>
      <c r="S1481">
        <f>_xlfn.XLOOKUP(E1481,'Facture Chronopost'!L:L,'Facture Chronopost'!AA:AA,"")</f>
        <v>0.08</v>
      </c>
      <c r="T1481" t="str">
        <f>IF(COUNTIF('Bibliothèque transporteurs'!C:C,F1481)=0,"inconnu",_xlfn.XLOOKUP(F1481,'Bibliothèque transporteurs'!C:C,'Bibliothèque transporteurs'!A:A))</f>
        <v>6C</v>
      </c>
      <c r="U1481">
        <f>IF(OR(F1481="6C",F1481="6B"),_xlfn.XLOOKUP(E1481,'Facture Chronopost'!L:L,'Facture Chronopost'!X:X),IF(OR(F1481=17,F1481=44),F1481&amp;"_"&amp;H1481,IF(COUNTIF('Bibliothèque transporteurs'!C:C,F1481)=0,"inconnu",_xlfn.XLOOKUP(F1481,'Bibliothèque transporteurs'!C:C,'Bibliothèque transporteurs'!B:B))))</f>
        <v>30</v>
      </c>
      <c r="V1481" t="str">
        <f>IF(COUNTIF('Bibliothèque transporteurs'!C:C,F1481)=0,"inconnu",_xlfn.XLOOKUP(F1481,'Bibliothèque transporteurs'!C:C,'Bibliothèque transporteurs'!E:E))</f>
        <v>CHRONO_2SHOP</v>
      </c>
      <c r="W1481">
        <f t="shared" si="143"/>
        <v>9.11</v>
      </c>
      <c r="Y1481" s="118">
        <f t="shared" si="147"/>
        <v>9.11</v>
      </c>
      <c r="Z1481" s="118" t="str">
        <f t="shared" si="148"/>
        <v>OK</v>
      </c>
    </row>
    <row r="1482" spans="1:26" x14ac:dyDescent="0.2">
      <c r="A1482" s="9">
        <f t="shared" si="144"/>
        <v>11.376384630229914</v>
      </c>
      <c r="B1482" s="9">
        <f t="shared" si="145"/>
        <v>9.77</v>
      </c>
      <c r="C1482" s="9">
        <f t="shared" si="146"/>
        <v>9.69</v>
      </c>
      <c r="D1482" s="8">
        <v>6235</v>
      </c>
      <c r="E1482" t="s">
        <v>4576</v>
      </c>
      <c r="F1482" t="s">
        <v>191</v>
      </c>
      <c r="G1482" t="s">
        <v>25</v>
      </c>
      <c r="H1482" t="s">
        <v>190</v>
      </c>
      <c r="O1482">
        <v>9.69</v>
      </c>
      <c r="S1482">
        <f>_xlfn.XLOOKUP(E1482,'Facture Chronopost'!L:L,'Facture Chronopost'!AA:AA,"")</f>
        <v>0.08</v>
      </c>
      <c r="T1482" t="str">
        <f>IF(COUNTIF('Bibliothèque transporteurs'!C:C,F1482)=0,"inconnu",_xlfn.XLOOKUP(F1482,'Bibliothèque transporteurs'!C:C,'Bibliothèque transporteurs'!A:A))</f>
        <v>6C</v>
      </c>
      <c r="U1482">
        <f>IF(OR(F1482="6C",F1482="6B"),_xlfn.XLOOKUP(E1482,'Facture Chronopost'!L:L,'Facture Chronopost'!X:X),IF(OR(F1482=17,F1482=44),F1482&amp;"_"&amp;H1482,IF(COUNTIF('Bibliothèque transporteurs'!C:C,F1482)=0,"inconnu",_xlfn.XLOOKUP(F1482,'Bibliothèque transporteurs'!C:C,'Bibliothèque transporteurs'!B:B))))</f>
        <v>30</v>
      </c>
      <c r="V1482" t="str">
        <f>IF(COUNTIF('Bibliothèque transporteurs'!C:C,F1482)=0,"inconnu",_xlfn.XLOOKUP(F1482,'Bibliothèque transporteurs'!C:C,'Bibliothèque transporteurs'!E:E))</f>
        <v>CHRONO_2SHOP</v>
      </c>
      <c r="W1482">
        <f t="shared" si="143"/>
        <v>9.77</v>
      </c>
      <c r="Y1482" s="118">
        <f t="shared" si="147"/>
        <v>9.77</v>
      </c>
      <c r="Z1482" s="118" t="str">
        <f t="shared" si="148"/>
        <v>OK</v>
      </c>
    </row>
    <row r="1483" spans="1:26" x14ac:dyDescent="0.2">
      <c r="A1483" s="9">
        <f t="shared" si="144"/>
        <v>12.374313106565872</v>
      </c>
      <c r="B1483" s="9">
        <f t="shared" si="145"/>
        <v>10.62</v>
      </c>
      <c r="C1483" s="9">
        <f t="shared" si="146"/>
        <v>10.54</v>
      </c>
      <c r="D1483" s="8">
        <v>6235</v>
      </c>
      <c r="E1483" t="s">
        <v>4535</v>
      </c>
      <c r="F1483" t="s">
        <v>191</v>
      </c>
      <c r="G1483" t="s">
        <v>25</v>
      </c>
      <c r="H1483" t="s">
        <v>190</v>
      </c>
      <c r="O1483">
        <v>10.54</v>
      </c>
      <c r="S1483">
        <f>_xlfn.XLOOKUP(E1483,'Facture Chronopost'!L:L,'Facture Chronopost'!AA:AA,"")</f>
        <v>0.08</v>
      </c>
      <c r="T1483" t="str">
        <f>IF(COUNTIF('Bibliothèque transporteurs'!C:C,F1483)=0,"inconnu",_xlfn.XLOOKUP(F1483,'Bibliothèque transporteurs'!C:C,'Bibliothèque transporteurs'!A:A))</f>
        <v>6C</v>
      </c>
      <c r="U1483">
        <f>IF(OR(F1483="6C",F1483="6B"),_xlfn.XLOOKUP(E1483,'Facture Chronopost'!L:L,'Facture Chronopost'!X:X),IF(OR(F1483=17,F1483=44),F1483&amp;"_"&amp;H1483,IF(COUNTIF('Bibliothèque transporteurs'!C:C,F1483)=0,"inconnu",_xlfn.XLOOKUP(F1483,'Bibliothèque transporteurs'!C:C,'Bibliothèque transporteurs'!B:B))))</f>
        <v>39</v>
      </c>
      <c r="V1483" t="str">
        <f>IF(COUNTIF('Bibliothèque transporteurs'!C:C,F1483)=0,"inconnu",_xlfn.XLOOKUP(F1483,'Bibliothèque transporteurs'!C:C,'Bibliothèque transporteurs'!E:E))</f>
        <v>CHRONO_2SHOP</v>
      </c>
      <c r="W1483">
        <f t="shared" si="143"/>
        <v>10.62</v>
      </c>
      <c r="Y1483" s="118">
        <f t="shared" si="147"/>
        <v>10.62</v>
      </c>
      <c r="Z1483" s="118" t="str">
        <f t="shared" si="148"/>
        <v>OK</v>
      </c>
    </row>
    <row r="1484" spans="1:26" x14ac:dyDescent="0.2">
      <c r="A1484" s="9">
        <f t="shared" si="144"/>
        <v>6.2575985633772397</v>
      </c>
      <c r="B1484" s="9">
        <f t="shared" si="145"/>
        <v>5.41</v>
      </c>
      <c r="C1484" s="9">
        <f t="shared" si="146"/>
        <v>5.33</v>
      </c>
      <c r="D1484" s="8">
        <v>6235</v>
      </c>
      <c r="E1484" t="s">
        <v>4543</v>
      </c>
      <c r="F1484" t="s">
        <v>191</v>
      </c>
      <c r="G1484" t="s">
        <v>25</v>
      </c>
      <c r="H1484" t="s">
        <v>190</v>
      </c>
      <c r="O1484">
        <v>5.33</v>
      </c>
      <c r="S1484">
        <f>_xlfn.XLOOKUP(E1484,'Facture Chronopost'!L:L,'Facture Chronopost'!AA:AA,"")</f>
        <v>0.08</v>
      </c>
      <c r="T1484" t="str">
        <f>IF(COUNTIF('Bibliothèque transporteurs'!C:C,F1484)=0,"inconnu",_xlfn.XLOOKUP(F1484,'Bibliothèque transporteurs'!C:C,'Bibliothèque transporteurs'!A:A))</f>
        <v>6C</v>
      </c>
      <c r="U1484">
        <f>IF(OR(F1484="6C",F1484="6B"),_xlfn.XLOOKUP(E1484,'Facture Chronopost'!L:L,'Facture Chronopost'!X:X),IF(OR(F1484=17,F1484=44),F1484&amp;"_"&amp;H1484,IF(COUNTIF('Bibliothèque transporteurs'!C:C,F1484)=0,"inconnu",_xlfn.XLOOKUP(F1484,'Bibliothèque transporteurs'!C:C,'Bibliothèque transporteurs'!B:B))))</f>
        <v>30</v>
      </c>
      <c r="V1484" t="str">
        <f>IF(COUNTIF('Bibliothèque transporteurs'!C:C,F1484)=0,"inconnu",_xlfn.XLOOKUP(F1484,'Bibliothèque transporteurs'!C:C,'Bibliothèque transporteurs'!E:E))</f>
        <v>CHRONO_2SHOP</v>
      </c>
      <c r="W1484">
        <f t="shared" si="143"/>
        <v>5.41</v>
      </c>
      <c r="Y1484" s="118">
        <f t="shared" si="147"/>
        <v>5.41</v>
      </c>
      <c r="Z1484" s="118" t="str">
        <f t="shared" si="148"/>
        <v>OK</v>
      </c>
    </row>
    <row r="1485" spans="1:26" x14ac:dyDescent="0.2">
      <c r="A1485" s="9">
        <f t="shared" si="144"/>
        <v>6.5158859337230153</v>
      </c>
      <c r="B1485" s="9">
        <f t="shared" si="145"/>
        <v>5.629999999999999</v>
      </c>
      <c r="C1485" s="9">
        <f t="shared" si="146"/>
        <v>5.55</v>
      </c>
      <c r="D1485" s="8">
        <v>6235</v>
      </c>
      <c r="E1485" t="s">
        <v>4586</v>
      </c>
      <c r="F1485" t="s">
        <v>191</v>
      </c>
      <c r="G1485" t="s">
        <v>25</v>
      </c>
      <c r="H1485" t="s">
        <v>190</v>
      </c>
      <c r="O1485">
        <v>5.55</v>
      </c>
      <c r="S1485">
        <f>_xlfn.XLOOKUP(E1485,'Facture Chronopost'!L:L,'Facture Chronopost'!AA:AA,"")</f>
        <v>0.08</v>
      </c>
      <c r="T1485" t="str">
        <f>IF(COUNTIF('Bibliothèque transporteurs'!C:C,F1485)=0,"inconnu",_xlfn.XLOOKUP(F1485,'Bibliothèque transporteurs'!C:C,'Bibliothèque transporteurs'!A:A))</f>
        <v>6C</v>
      </c>
      <c r="U1485">
        <f>IF(OR(F1485="6C",F1485="6B"),_xlfn.XLOOKUP(E1485,'Facture Chronopost'!L:L,'Facture Chronopost'!X:X),IF(OR(F1485=17,F1485=44),F1485&amp;"_"&amp;H1485,IF(COUNTIF('Bibliothèque transporteurs'!C:C,F1485)=0,"inconnu",_xlfn.XLOOKUP(F1485,'Bibliothèque transporteurs'!C:C,'Bibliothèque transporteurs'!B:B))))</f>
        <v>30</v>
      </c>
      <c r="V1485" t="str">
        <f>IF(COUNTIF('Bibliothèque transporteurs'!C:C,F1485)=0,"inconnu",_xlfn.XLOOKUP(F1485,'Bibliothèque transporteurs'!C:C,'Bibliothèque transporteurs'!E:E))</f>
        <v>CHRONO_2SHOP</v>
      </c>
      <c r="W1485">
        <f t="shared" si="143"/>
        <v>5.63</v>
      </c>
      <c r="Y1485" s="118">
        <f t="shared" si="147"/>
        <v>5.63</v>
      </c>
      <c r="Z1485" s="118" t="str">
        <f t="shared" si="148"/>
        <v>OK</v>
      </c>
    </row>
    <row r="1486" spans="1:26" x14ac:dyDescent="0.2">
      <c r="A1486" s="9">
        <f t="shared" si="144"/>
        <v>6.9033169892416817</v>
      </c>
      <c r="B1486" s="9">
        <f t="shared" si="145"/>
        <v>5.96</v>
      </c>
      <c r="C1486" s="9">
        <f t="shared" si="146"/>
        <v>5.88</v>
      </c>
      <c r="D1486" s="8">
        <v>6235</v>
      </c>
      <c r="E1486" t="s">
        <v>4580</v>
      </c>
      <c r="F1486" t="s">
        <v>191</v>
      </c>
      <c r="G1486" t="s">
        <v>25</v>
      </c>
      <c r="H1486" t="s">
        <v>190</v>
      </c>
      <c r="O1486">
        <v>5.88</v>
      </c>
      <c r="S1486">
        <f>_xlfn.XLOOKUP(E1486,'Facture Chronopost'!L:L,'Facture Chronopost'!AA:AA,"")</f>
        <v>0.08</v>
      </c>
      <c r="T1486" t="str">
        <f>IF(COUNTIF('Bibliothèque transporteurs'!C:C,F1486)=0,"inconnu",_xlfn.XLOOKUP(F1486,'Bibliothèque transporteurs'!C:C,'Bibliothèque transporteurs'!A:A))</f>
        <v>6C</v>
      </c>
      <c r="U1486">
        <f>IF(OR(F1486="6C",F1486="6B"),_xlfn.XLOOKUP(E1486,'Facture Chronopost'!L:L,'Facture Chronopost'!X:X),IF(OR(F1486=17,F1486=44),F1486&amp;"_"&amp;H1486,IF(COUNTIF('Bibliothèque transporteurs'!C:C,F1486)=0,"inconnu",_xlfn.XLOOKUP(F1486,'Bibliothèque transporteurs'!C:C,'Bibliothèque transporteurs'!B:B))))</f>
        <v>30</v>
      </c>
      <c r="V1486" t="str">
        <f>IF(COUNTIF('Bibliothèque transporteurs'!C:C,F1486)=0,"inconnu",_xlfn.XLOOKUP(F1486,'Bibliothèque transporteurs'!C:C,'Bibliothèque transporteurs'!E:E))</f>
        <v>CHRONO_2SHOP</v>
      </c>
      <c r="W1486">
        <f t="shared" si="143"/>
        <v>5.96</v>
      </c>
      <c r="Y1486" s="118">
        <f t="shared" si="147"/>
        <v>5.96</v>
      </c>
      <c r="Z1486" s="118" t="str">
        <f t="shared" si="148"/>
        <v>OK</v>
      </c>
    </row>
    <row r="1487" spans="1:26" x14ac:dyDescent="0.2">
      <c r="A1487" s="9">
        <f t="shared" si="144"/>
        <v>6.9033169892416817</v>
      </c>
      <c r="B1487" s="9">
        <f t="shared" si="145"/>
        <v>5.96</v>
      </c>
      <c r="C1487" s="9">
        <f t="shared" si="146"/>
        <v>5.88</v>
      </c>
      <c r="D1487" s="8">
        <v>6235</v>
      </c>
      <c r="E1487" t="s">
        <v>4511</v>
      </c>
      <c r="F1487" t="s">
        <v>191</v>
      </c>
      <c r="G1487" t="s">
        <v>25</v>
      </c>
      <c r="H1487" t="s">
        <v>190</v>
      </c>
      <c r="O1487">
        <v>5.88</v>
      </c>
      <c r="S1487">
        <f>_xlfn.XLOOKUP(E1487,'Facture Chronopost'!L:L,'Facture Chronopost'!AA:AA,"")</f>
        <v>0.08</v>
      </c>
      <c r="T1487" t="str">
        <f>IF(COUNTIF('Bibliothèque transporteurs'!C:C,F1487)=0,"inconnu",_xlfn.XLOOKUP(F1487,'Bibliothèque transporteurs'!C:C,'Bibliothèque transporteurs'!A:A))</f>
        <v>6C</v>
      </c>
      <c r="U1487">
        <f>IF(OR(F1487="6C",F1487="6B"),_xlfn.XLOOKUP(E1487,'Facture Chronopost'!L:L,'Facture Chronopost'!X:X),IF(OR(F1487=17,F1487=44),F1487&amp;"_"&amp;H1487,IF(COUNTIF('Bibliothèque transporteurs'!C:C,F1487)=0,"inconnu",_xlfn.XLOOKUP(F1487,'Bibliothèque transporteurs'!C:C,'Bibliothèque transporteurs'!B:B))))</f>
        <v>30</v>
      </c>
      <c r="V1487" t="str">
        <f>IF(COUNTIF('Bibliothèque transporteurs'!C:C,F1487)=0,"inconnu",_xlfn.XLOOKUP(F1487,'Bibliothèque transporteurs'!C:C,'Bibliothèque transporteurs'!E:E))</f>
        <v>CHRONO_2SHOP</v>
      </c>
      <c r="W1487">
        <f t="shared" ref="W1487:W1550" si="149">IF(T1487="FR_2SHOP",O1487,IF(O1487=0,0,ROUNDUP(O1487/C1487*B1487,2)))</f>
        <v>5.96</v>
      </c>
      <c r="Y1487" s="118">
        <f t="shared" si="147"/>
        <v>5.96</v>
      </c>
      <c r="Z1487" s="118" t="str">
        <f t="shared" si="148"/>
        <v>OK</v>
      </c>
    </row>
    <row r="1488" spans="1:26" x14ac:dyDescent="0.2">
      <c r="A1488" s="9">
        <f t="shared" si="144"/>
        <v>12.63260047691165</v>
      </c>
      <c r="B1488" s="9">
        <f t="shared" si="145"/>
        <v>10.84</v>
      </c>
      <c r="C1488" s="9">
        <f t="shared" si="146"/>
        <v>10.76</v>
      </c>
      <c r="D1488" s="8">
        <v>6235</v>
      </c>
      <c r="E1488" t="s">
        <v>4502</v>
      </c>
      <c r="F1488" t="s">
        <v>191</v>
      </c>
      <c r="G1488" t="s">
        <v>25</v>
      </c>
      <c r="H1488" t="s">
        <v>190</v>
      </c>
      <c r="O1488">
        <v>10.76</v>
      </c>
      <c r="S1488">
        <f>_xlfn.XLOOKUP(E1488,'Facture Chronopost'!L:L,'Facture Chronopost'!AA:AA,"")</f>
        <v>0.08</v>
      </c>
      <c r="T1488" t="str">
        <f>IF(COUNTIF('Bibliothèque transporteurs'!C:C,F1488)=0,"inconnu",_xlfn.XLOOKUP(F1488,'Bibliothèque transporteurs'!C:C,'Bibliothèque transporteurs'!A:A))</f>
        <v>6C</v>
      </c>
      <c r="U1488">
        <f>IF(OR(F1488="6C",F1488="6B"),_xlfn.XLOOKUP(E1488,'Facture Chronopost'!L:L,'Facture Chronopost'!X:X),IF(OR(F1488=17,F1488=44),F1488&amp;"_"&amp;H1488,IF(COUNTIF('Bibliothèque transporteurs'!C:C,F1488)=0,"inconnu",_xlfn.XLOOKUP(F1488,'Bibliothèque transporteurs'!C:C,'Bibliothèque transporteurs'!B:B))))</f>
        <v>33</v>
      </c>
      <c r="V1488" t="str">
        <f>IF(COUNTIF('Bibliothèque transporteurs'!C:C,F1488)=0,"inconnu",_xlfn.XLOOKUP(F1488,'Bibliothèque transporteurs'!C:C,'Bibliothèque transporteurs'!E:E))</f>
        <v>CHRONO_2SHOP</v>
      </c>
      <c r="W1488">
        <f t="shared" si="149"/>
        <v>10.84</v>
      </c>
      <c r="Y1488" s="118">
        <f t="shared" si="147"/>
        <v>10.84</v>
      </c>
      <c r="Z1488" s="118" t="str">
        <f t="shared" si="148"/>
        <v>OK</v>
      </c>
    </row>
    <row r="1489" spans="1:26" x14ac:dyDescent="0.2">
      <c r="A1489" s="9">
        <f t="shared" si="144"/>
        <v>11.763815685748579</v>
      </c>
      <c r="B1489" s="9">
        <f t="shared" si="145"/>
        <v>10.1</v>
      </c>
      <c r="C1489" s="9">
        <f t="shared" si="146"/>
        <v>10.02</v>
      </c>
      <c r="D1489" s="8">
        <v>6235</v>
      </c>
      <c r="E1489" t="s">
        <v>4583</v>
      </c>
      <c r="F1489" t="s">
        <v>191</v>
      </c>
      <c r="G1489" t="s">
        <v>25</v>
      </c>
      <c r="H1489" t="s">
        <v>190</v>
      </c>
      <c r="O1489">
        <v>10.02</v>
      </c>
      <c r="S1489">
        <f>_xlfn.XLOOKUP(E1489,'Facture Chronopost'!L:L,'Facture Chronopost'!AA:AA,"")</f>
        <v>0.08</v>
      </c>
      <c r="T1489" t="str">
        <f>IF(COUNTIF('Bibliothèque transporteurs'!C:C,F1489)=0,"inconnu",_xlfn.XLOOKUP(F1489,'Bibliothèque transporteurs'!C:C,'Bibliothèque transporteurs'!A:A))</f>
        <v>6C</v>
      </c>
      <c r="U1489">
        <f>IF(OR(F1489="6C",F1489="6B"),_xlfn.XLOOKUP(E1489,'Facture Chronopost'!L:L,'Facture Chronopost'!X:X),IF(OR(F1489=17,F1489=44),F1489&amp;"_"&amp;H1489,IF(COUNTIF('Bibliothèque transporteurs'!C:C,F1489)=0,"inconnu",_xlfn.XLOOKUP(F1489,'Bibliothèque transporteurs'!C:C,'Bibliothèque transporteurs'!B:B))))</f>
        <v>25</v>
      </c>
      <c r="V1489" t="str">
        <f>IF(COUNTIF('Bibliothèque transporteurs'!C:C,F1489)=0,"inconnu",_xlfn.XLOOKUP(F1489,'Bibliothèque transporteurs'!C:C,'Bibliothèque transporteurs'!E:E))</f>
        <v>CHRONO_2SHOP</v>
      </c>
      <c r="W1489">
        <f t="shared" si="149"/>
        <v>10.1</v>
      </c>
      <c r="Y1489" s="118">
        <f t="shared" si="147"/>
        <v>10.1</v>
      </c>
      <c r="Z1489" s="118" t="str">
        <f t="shared" si="148"/>
        <v>OK</v>
      </c>
    </row>
    <row r="1490" spans="1:26" x14ac:dyDescent="0.2">
      <c r="A1490" s="9">
        <f t="shared" si="144"/>
        <v>6.2575985633772397</v>
      </c>
      <c r="B1490" s="9">
        <f t="shared" si="145"/>
        <v>5.41</v>
      </c>
      <c r="C1490" s="9">
        <f t="shared" si="146"/>
        <v>5.33</v>
      </c>
      <c r="D1490" s="8">
        <v>6235</v>
      </c>
      <c r="E1490" t="s">
        <v>4508</v>
      </c>
      <c r="F1490" t="s">
        <v>191</v>
      </c>
      <c r="G1490" t="s">
        <v>25</v>
      </c>
      <c r="H1490" t="s">
        <v>190</v>
      </c>
      <c r="O1490">
        <v>5.33</v>
      </c>
      <c r="S1490">
        <f>_xlfn.XLOOKUP(E1490,'Facture Chronopost'!L:L,'Facture Chronopost'!AA:AA,"")</f>
        <v>0.08</v>
      </c>
      <c r="T1490" t="str">
        <f>IF(COUNTIF('Bibliothèque transporteurs'!C:C,F1490)=0,"inconnu",_xlfn.XLOOKUP(F1490,'Bibliothèque transporteurs'!C:C,'Bibliothèque transporteurs'!A:A))</f>
        <v>6C</v>
      </c>
      <c r="U1490">
        <f>IF(OR(F1490="6C",F1490="6B"),_xlfn.XLOOKUP(E1490,'Facture Chronopost'!L:L,'Facture Chronopost'!X:X),IF(OR(F1490=17,F1490=44),F1490&amp;"_"&amp;H1490,IF(COUNTIF('Bibliothèque transporteurs'!C:C,F1490)=0,"inconnu",_xlfn.XLOOKUP(F1490,'Bibliothèque transporteurs'!C:C,'Bibliothèque transporteurs'!B:B))))</f>
        <v>30</v>
      </c>
      <c r="V1490" t="str">
        <f>IF(COUNTIF('Bibliothèque transporteurs'!C:C,F1490)=0,"inconnu",_xlfn.XLOOKUP(F1490,'Bibliothèque transporteurs'!C:C,'Bibliothèque transporteurs'!E:E))</f>
        <v>CHRONO_2SHOP</v>
      </c>
      <c r="W1490">
        <f t="shared" si="149"/>
        <v>5.41</v>
      </c>
      <c r="Y1490" s="118">
        <f t="shared" si="147"/>
        <v>5.41</v>
      </c>
      <c r="Z1490" s="118" t="str">
        <f t="shared" si="148"/>
        <v>OK</v>
      </c>
    </row>
    <row r="1491" spans="1:26" x14ac:dyDescent="0.2">
      <c r="A1491" s="9">
        <f t="shared" si="144"/>
        <v>10.601522519192583</v>
      </c>
      <c r="B1491" s="9">
        <f t="shared" si="145"/>
        <v>9.11</v>
      </c>
      <c r="C1491" s="9">
        <f t="shared" si="146"/>
        <v>9.0299999999999994</v>
      </c>
      <c r="D1491" s="8">
        <v>6235</v>
      </c>
      <c r="E1491" t="s">
        <v>4569</v>
      </c>
      <c r="F1491" t="s">
        <v>191</v>
      </c>
      <c r="G1491" t="s">
        <v>25</v>
      </c>
      <c r="H1491" t="s">
        <v>190</v>
      </c>
      <c r="O1491">
        <v>9.0299999999999994</v>
      </c>
      <c r="S1491">
        <f>_xlfn.XLOOKUP(E1491,'Facture Chronopost'!L:L,'Facture Chronopost'!AA:AA,"")</f>
        <v>0.08</v>
      </c>
      <c r="T1491" t="str">
        <f>IF(COUNTIF('Bibliothèque transporteurs'!C:C,F1491)=0,"inconnu",_xlfn.XLOOKUP(F1491,'Bibliothèque transporteurs'!C:C,'Bibliothèque transporteurs'!A:A))</f>
        <v>6C</v>
      </c>
      <c r="U1491">
        <f>IF(OR(F1491="6C",F1491="6B"),_xlfn.XLOOKUP(E1491,'Facture Chronopost'!L:L,'Facture Chronopost'!X:X),IF(OR(F1491=17,F1491=44),F1491&amp;"_"&amp;H1491,IF(COUNTIF('Bibliothèque transporteurs'!C:C,F1491)=0,"inconnu",_xlfn.XLOOKUP(F1491,'Bibliothèque transporteurs'!C:C,'Bibliothèque transporteurs'!B:B))))</f>
        <v>30</v>
      </c>
      <c r="V1491" t="str">
        <f>IF(COUNTIF('Bibliothèque transporteurs'!C:C,F1491)=0,"inconnu",_xlfn.XLOOKUP(F1491,'Bibliothèque transporteurs'!C:C,'Bibliothèque transporteurs'!E:E))</f>
        <v>CHRONO_2SHOP</v>
      </c>
      <c r="W1491">
        <f t="shared" si="149"/>
        <v>9.11</v>
      </c>
      <c r="Y1491" s="118">
        <f t="shared" si="147"/>
        <v>9.11</v>
      </c>
      <c r="Z1491" s="118" t="str">
        <f t="shared" si="148"/>
        <v>OK</v>
      </c>
    </row>
    <row r="1492" spans="1:26" x14ac:dyDescent="0.2">
      <c r="A1492" s="9">
        <f t="shared" si="144"/>
        <v>6.9033169892416817</v>
      </c>
      <c r="B1492" s="9">
        <f t="shared" si="145"/>
        <v>5.96</v>
      </c>
      <c r="C1492" s="9">
        <f t="shared" si="146"/>
        <v>5.88</v>
      </c>
      <c r="D1492" s="8">
        <v>6235</v>
      </c>
      <c r="E1492" t="s">
        <v>4529</v>
      </c>
      <c r="F1492" t="s">
        <v>191</v>
      </c>
      <c r="G1492" t="s">
        <v>25</v>
      </c>
      <c r="H1492" t="s">
        <v>190</v>
      </c>
      <c r="O1492">
        <v>5.88</v>
      </c>
      <c r="S1492">
        <f>_xlfn.XLOOKUP(E1492,'Facture Chronopost'!L:L,'Facture Chronopost'!AA:AA,"")</f>
        <v>0.08</v>
      </c>
      <c r="T1492" t="str">
        <f>IF(COUNTIF('Bibliothèque transporteurs'!C:C,F1492)=0,"inconnu",_xlfn.XLOOKUP(F1492,'Bibliothèque transporteurs'!C:C,'Bibliothèque transporteurs'!A:A))</f>
        <v>6C</v>
      </c>
      <c r="U1492">
        <f>IF(OR(F1492="6C",F1492="6B"),_xlfn.XLOOKUP(E1492,'Facture Chronopost'!L:L,'Facture Chronopost'!X:X),IF(OR(F1492=17,F1492=44),F1492&amp;"_"&amp;H1492,IF(COUNTIF('Bibliothèque transporteurs'!C:C,F1492)=0,"inconnu",_xlfn.XLOOKUP(F1492,'Bibliothèque transporteurs'!C:C,'Bibliothèque transporteurs'!B:B))))</f>
        <v>30</v>
      </c>
      <c r="V1492" t="str">
        <f>IF(COUNTIF('Bibliothèque transporteurs'!C:C,F1492)=0,"inconnu",_xlfn.XLOOKUP(F1492,'Bibliothèque transporteurs'!C:C,'Bibliothèque transporteurs'!E:E))</f>
        <v>CHRONO_2SHOP</v>
      </c>
      <c r="W1492">
        <f t="shared" si="149"/>
        <v>5.96</v>
      </c>
      <c r="Y1492" s="118">
        <f t="shared" si="147"/>
        <v>5.96</v>
      </c>
      <c r="Z1492" s="118" t="str">
        <f t="shared" si="148"/>
        <v>OK</v>
      </c>
    </row>
    <row r="1493" spans="1:26" x14ac:dyDescent="0.2">
      <c r="A1493" s="9">
        <f t="shared" si="144"/>
        <v>12.151246741267247</v>
      </c>
      <c r="B1493" s="9">
        <f t="shared" si="145"/>
        <v>10.43</v>
      </c>
      <c r="C1493" s="9">
        <f t="shared" si="146"/>
        <v>10.35</v>
      </c>
      <c r="D1493" s="8">
        <v>6235</v>
      </c>
      <c r="E1493" t="s">
        <v>4517</v>
      </c>
      <c r="F1493" t="s">
        <v>191</v>
      </c>
      <c r="G1493" t="s">
        <v>25</v>
      </c>
      <c r="H1493" t="s">
        <v>190</v>
      </c>
      <c r="O1493">
        <v>10.35</v>
      </c>
      <c r="S1493">
        <f>_xlfn.XLOOKUP(E1493,'Facture Chronopost'!L:L,'Facture Chronopost'!AA:AA,"")</f>
        <v>0.08</v>
      </c>
      <c r="T1493" t="str">
        <f>IF(COUNTIF('Bibliothèque transporteurs'!C:C,F1493)=0,"inconnu",_xlfn.XLOOKUP(F1493,'Bibliothèque transporteurs'!C:C,'Bibliothèque transporteurs'!A:A))</f>
        <v>6C</v>
      </c>
      <c r="U1493">
        <f>IF(OR(F1493="6C",F1493="6B"),_xlfn.XLOOKUP(E1493,'Facture Chronopost'!L:L,'Facture Chronopost'!X:X),IF(OR(F1493=17,F1493=44),F1493&amp;"_"&amp;H1493,IF(COUNTIF('Bibliothèque transporteurs'!C:C,F1493)=0,"inconnu",_xlfn.XLOOKUP(F1493,'Bibliothèque transporteurs'!C:C,'Bibliothèque transporteurs'!B:B))))</f>
        <v>30</v>
      </c>
      <c r="V1493" t="str">
        <f>IF(COUNTIF('Bibliothèque transporteurs'!C:C,F1493)=0,"inconnu",_xlfn.XLOOKUP(F1493,'Bibliothèque transporteurs'!C:C,'Bibliothèque transporteurs'!E:E))</f>
        <v>CHRONO_2SHOP</v>
      </c>
      <c r="W1493">
        <f t="shared" si="149"/>
        <v>10.43</v>
      </c>
      <c r="Y1493" s="118">
        <f t="shared" si="147"/>
        <v>10.43</v>
      </c>
      <c r="Z1493" s="118" t="str">
        <f t="shared" si="148"/>
        <v>OK</v>
      </c>
    </row>
    <row r="1494" spans="1:26" x14ac:dyDescent="0.2">
      <c r="A1494" s="9">
        <f t="shared" si="144"/>
        <v>6.2575985633772397</v>
      </c>
      <c r="B1494" s="9">
        <f t="shared" si="145"/>
        <v>5.41</v>
      </c>
      <c r="C1494" s="9">
        <f t="shared" si="146"/>
        <v>5.33</v>
      </c>
      <c r="D1494" s="8">
        <v>6235</v>
      </c>
      <c r="E1494" t="s">
        <v>4546</v>
      </c>
      <c r="F1494" t="s">
        <v>191</v>
      </c>
      <c r="G1494" t="s">
        <v>25</v>
      </c>
      <c r="H1494" t="s">
        <v>190</v>
      </c>
      <c r="O1494">
        <v>5.33</v>
      </c>
      <c r="S1494">
        <f>_xlfn.XLOOKUP(E1494,'Facture Chronopost'!L:L,'Facture Chronopost'!AA:AA,"")</f>
        <v>0.08</v>
      </c>
      <c r="T1494" t="str">
        <f>IF(COUNTIF('Bibliothèque transporteurs'!C:C,F1494)=0,"inconnu",_xlfn.XLOOKUP(F1494,'Bibliothèque transporteurs'!C:C,'Bibliothèque transporteurs'!A:A))</f>
        <v>6C</v>
      </c>
      <c r="U1494">
        <f>IF(OR(F1494="6C",F1494="6B"),_xlfn.XLOOKUP(E1494,'Facture Chronopost'!L:L,'Facture Chronopost'!X:X),IF(OR(F1494=17,F1494=44),F1494&amp;"_"&amp;H1494,IF(COUNTIF('Bibliothèque transporteurs'!C:C,F1494)=0,"inconnu",_xlfn.XLOOKUP(F1494,'Bibliothèque transporteurs'!C:C,'Bibliothèque transporteurs'!B:B))))</f>
        <v>30</v>
      </c>
      <c r="V1494" t="str">
        <f>IF(COUNTIF('Bibliothèque transporteurs'!C:C,F1494)=0,"inconnu",_xlfn.XLOOKUP(F1494,'Bibliothèque transporteurs'!C:C,'Bibliothèque transporteurs'!E:E))</f>
        <v>CHRONO_2SHOP</v>
      </c>
      <c r="W1494">
        <f t="shared" si="149"/>
        <v>5.41</v>
      </c>
      <c r="Y1494" s="118">
        <f t="shared" si="147"/>
        <v>5.41</v>
      </c>
      <c r="Z1494" s="118" t="str">
        <f t="shared" si="148"/>
        <v>OK</v>
      </c>
    </row>
    <row r="1495" spans="1:26" x14ac:dyDescent="0.2">
      <c r="A1495" s="9">
        <f t="shared" si="144"/>
        <v>6.9033169892416817</v>
      </c>
      <c r="B1495" s="9">
        <f t="shared" si="145"/>
        <v>5.96</v>
      </c>
      <c r="C1495" s="9">
        <f t="shared" si="146"/>
        <v>5.88</v>
      </c>
      <c r="D1495" s="8">
        <v>6235</v>
      </c>
      <c r="E1495" t="s">
        <v>4520</v>
      </c>
      <c r="F1495" t="s">
        <v>191</v>
      </c>
      <c r="G1495" t="s">
        <v>25</v>
      </c>
      <c r="H1495" t="s">
        <v>190</v>
      </c>
      <c r="O1495">
        <v>5.88</v>
      </c>
      <c r="S1495">
        <f>_xlfn.XLOOKUP(E1495,'Facture Chronopost'!L:L,'Facture Chronopost'!AA:AA,"")</f>
        <v>0.08</v>
      </c>
      <c r="T1495" t="str">
        <f>IF(COUNTIF('Bibliothèque transporteurs'!C:C,F1495)=0,"inconnu",_xlfn.XLOOKUP(F1495,'Bibliothèque transporteurs'!C:C,'Bibliothèque transporteurs'!A:A))</f>
        <v>6C</v>
      </c>
      <c r="U1495">
        <f>IF(OR(F1495="6C",F1495="6B"),_xlfn.XLOOKUP(E1495,'Facture Chronopost'!L:L,'Facture Chronopost'!X:X),IF(OR(F1495=17,F1495=44),F1495&amp;"_"&amp;H1495,IF(COUNTIF('Bibliothèque transporteurs'!C:C,F1495)=0,"inconnu",_xlfn.XLOOKUP(F1495,'Bibliothèque transporteurs'!C:C,'Bibliothèque transporteurs'!B:B))))</f>
        <v>30</v>
      </c>
      <c r="V1495" t="str">
        <f>IF(COUNTIF('Bibliothèque transporteurs'!C:C,F1495)=0,"inconnu",_xlfn.XLOOKUP(F1495,'Bibliothèque transporteurs'!C:C,'Bibliothèque transporteurs'!E:E))</f>
        <v>CHRONO_2SHOP</v>
      </c>
      <c r="W1495">
        <f t="shared" si="149"/>
        <v>5.96</v>
      </c>
      <c r="Y1495" s="118">
        <f t="shared" si="147"/>
        <v>5.96</v>
      </c>
      <c r="Z1495" s="118" t="str">
        <f t="shared" si="148"/>
        <v>OK</v>
      </c>
    </row>
    <row r="1496" spans="1:26" x14ac:dyDescent="0.2">
      <c r="A1496" s="9">
        <f t="shared" si="144"/>
        <v>6.5158859337230153</v>
      </c>
      <c r="B1496" s="9">
        <f t="shared" si="145"/>
        <v>5.629999999999999</v>
      </c>
      <c r="C1496" s="9">
        <f t="shared" si="146"/>
        <v>5.55</v>
      </c>
      <c r="D1496" s="8">
        <v>6235</v>
      </c>
      <c r="E1496" t="s">
        <v>4554</v>
      </c>
      <c r="F1496" t="s">
        <v>191</v>
      </c>
      <c r="G1496" t="s">
        <v>25</v>
      </c>
      <c r="H1496" t="s">
        <v>190</v>
      </c>
      <c r="O1496">
        <v>5.55</v>
      </c>
      <c r="S1496">
        <f>_xlfn.XLOOKUP(E1496,'Facture Chronopost'!L:L,'Facture Chronopost'!AA:AA,"")</f>
        <v>0.08</v>
      </c>
      <c r="T1496" t="str">
        <f>IF(COUNTIF('Bibliothèque transporteurs'!C:C,F1496)=0,"inconnu",_xlfn.XLOOKUP(F1496,'Bibliothèque transporteurs'!C:C,'Bibliothèque transporteurs'!A:A))</f>
        <v>6C</v>
      </c>
      <c r="U1496">
        <f>IF(OR(F1496="6C",F1496="6B"),_xlfn.XLOOKUP(E1496,'Facture Chronopost'!L:L,'Facture Chronopost'!X:X),IF(OR(F1496=17,F1496=44),F1496&amp;"_"&amp;H1496,IF(COUNTIF('Bibliothèque transporteurs'!C:C,F1496)=0,"inconnu",_xlfn.XLOOKUP(F1496,'Bibliothèque transporteurs'!C:C,'Bibliothèque transporteurs'!B:B))))</f>
        <v>30</v>
      </c>
      <c r="V1496" t="str">
        <f>IF(COUNTIF('Bibliothèque transporteurs'!C:C,F1496)=0,"inconnu",_xlfn.XLOOKUP(F1496,'Bibliothèque transporteurs'!C:C,'Bibliothèque transporteurs'!E:E))</f>
        <v>CHRONO_2SHOP</v>
      </c>
      <c r="W1496">
        <f t="shared" si="149"/>
        <v>5.63</v>
      </c>
      <c r="Y1496" s="118">
        <f t="shared" si="147"/>
        <v>5.63</v>
      </c>
      <c r="Z1496" s="118" t="str">
        <f t="shared" si="148"/>
        <v>OK</v>
      </c>
    </row>
    <row r="1497" spans="1:26" x14ac:dyDescent="0.2">
      <c r="A1497" s="9">
        <f t="shared" si="144"/>
        <v>6.9033169892416817</v>
      </c>
      <c r="B1497" s="9">
        <f t="shared" si="145"/>
        <v>5.96</v>
      </c>
      <c r="C1497" s="9">
        <f t="shared" si="146"/>
        <v>5.88</v>
      </c>
      <c r="D1497" s="8">
        <v>6235</v>
      </c>
      <c r="E1497" t="s">
        <v>4573</v>
      </c>
      <c r="F1497" t="s">
        <v>191</v>
      </c>
      <c r="G1497" t="s">
        <v>25</v>
      </c>
      <c r="H1497" t="s">
        <v>190</v>
      </c>
      <c r="O1497">
        <v>5.88</v>
      </c>
      <c r="S1497">
        <f>_xlfn.XLOOKUP(E1497,'Facture Chronopost'!L:L,'Facture Chronopost'!AA:AA,"")</f>
        <v>0.08</v>
      </c>
      <c r="T1497" t="str">
        <f>IF(COUNTIF('Bibliothèque transporteurs'!C:C,F1497)=0,"inconnu",_xlfn.XLOOKUP(F1497,'Bibliothèque transporteurs'!C:C,'Bibliothèque transporteurs'!A:A))</f>
        <v>6C</v>
      </c>
      <c r="U1497">
        <f>IF(OR(F1497="6C",F1497="6B"),_xlfn.XLOOKUP(E1497,'Facture Chronopost'!L:L,'Facture Chronopost'!X:X),IF(OR(F1497=17,F1497=44),F1497&amp;"_"&amp;H1497,IF(COUNTIF('Bibliothèque transporteurs'!C:C,F1497)=0,"inconnu",_xlfn.XLOOKUP(F1497,'Bibliothèque transporteurs'!C:C,'Bibliothèque transporteurs'!B:B))))</f>
        <v>30</v>
      </c>
      <c r="V1497" t="str">
        <f>IF(COUNTIF('Bibliothèque transporteurs'!C:C,F1497)=0,"inconnu",_xlfn.XLOOKUP(F1497,'Bibliothèque transporteurs'!C:C,'Bibliothèque transporteurs'!E:E))</f>
        <v>CHRONO_2SHOP</v>
      </c>
      <c r="W1497">
        <f t="shared" si="149"/>
        <v>5.96</v>
      </c>
      <c r="Y1497" s="118">
        <f t="shared" si="147"/>
        <v>5.96</v>
      </c>
      <c r="Z1497" s="118" t="str">
        <f t="shared" si="148"/>
        <v>OK</v>
      </c>
    </row>
    <row r="1498" spans="1:26" x14ac:dyDescent="0.2">
      <c r="A1498" s="9">
        <f t="shared" si="144"/>
        <v>12.151246741267247</v>
      </c>
      <c r="B1498" s="9">
        <f t="shared" si="145"/>
        <v>10.43</v>
      </c>
      <c r="C1498" s="9">
        <f t="shared" si="146"/>
        <v>10.35</v>
      </c>
      <c r="D1498" s="8">
        <v>6235</v>
      </c>
      <c r="E1498" t="s">
        <v>4523</v>
      </c>
      <c r="F1498" t="s">
        <v>191</v>
      </c>
      <c r="G1498" t="s">
        <v>25</v>
      </c>
      <c r="H1498" t="s">
        <v>190</v>
      </c>
      <c r="O1498">
        <v>10.35</v>
      </c>
      <c r="S1498">
        <f>_xlfn.XLOOKUP(E1498,'Facture Chronopost'!L:L,'Facture Chronopost'!AA:AA,"")</f>
        <v>0.08</v>
      </c>
      <c r="T1498" t="str">
        <f>IF(COUNTIF('Bibliothèque transporteurs'!C:C,F1498)=0,"inconnu",_xlfn.XLOOKUP(F1498,'Bibliothèque transporteurs'!C:C,'Bibliothèque transporteurs'!A:A))</f>
        <v>6C</v>
      </c>
      <c r="U1498">
        <f>IF(OR(F1498="6C",F1498="6B"),_xlfn.XLOOKUP(E1498,'Facture Chronopost'!L:L,'Facture Chronopost'!X:X),IF(OR(F1498=17,F1498=44),F1498&amp;"_"&amp;H1498,IF(COUNTIF('Bibliothèque transporteurs'!C:C,F1498)=0,"inconnu",_xlfn.XLOOKUP(F1498,'Bibliothèque transporteurs'!C:C,'Bibliothèque transporteurs'!B:B))))</f>
        <v>42</v>
      </c>
      <c r="V1498" t="str">
        <f>IF(COUNTIF('Bibliothèque transporteurs'!C:C,F1498)=0,"inconnu",_xlfn.XLOOKUP(F1498,'Bibliothèque transporteurs'!C:C,'Bibliothèque transporteurs'!E:E))</f>
        <v>CHRONO_2SHOP</v>
      </c>
      <c r="W1498">
        <f t="shared" si="149"/>
        <v>10.43</v>
      </c>
      <c r="Y1498" s="118">
        <f t="shared" si="147"/>
        <v>10.43</v>
      </c>
      <c r="Z1498" s="118" t="str">
        <f t="shared" si="148"/>
        <v>OK</v>
      </c>
    </row>
    <row r="1499" spans="1:26" x14ac:dyDescent="0.2">
      <c r="A1499" s="9">
        <f t="shared" si="144"/>
        <v>11.376384630229914</v>
      </c>
      <c r="B1499" s="9">
        <f t="shared" si="145"/>
        <v>9.77</v>
      </c>
      <c r="C1499" s="9">
        <f t="shared" si="146"/>
        <v>9.69</v>
      </c>
      <c r="D1499" s="8">
        <v>6235</v>
      </c>
      <c r="E1499" t="s">
        <v>4566</v>
      </c>
      <c r="F1499" t="s">
        <v>191</v>
      </c>
      <c r="G1499" t="s">
        <v>25</v>
      </c>
      <c r="H1499" t="s">
        <v>190</v>
      </c>
      <c r="O1499">
        <v>9.69</v>
      </c>
      <c r="S1499">
        <f>_xlfn.XLOOKUP(E1499,'Facture Chronopost'!L:L,'Facture Chronopost'!AA:AA,"")</f>
        <v>0.08</v>
      </c>
      <c r="T1499" t="str">
        <f>IF(COUNTIF('Bibliothèque transporteurs'!C:C,F1499)=0,"inconnu",_xlfn.XLOOKUP(F1499,'Bibliothèque transporteurs'!C:C,'Bibliothèque transporteurs'!A:A))</f>
        <v>6C</v>
      </c>
      <c r="U1499">
        <f>IF(OR(F1499="6C",F1499="6B"),_xlfn.XLOOKUP(E1499,'Facture Chronopost'!L:L,'Facture Chronopost'!X:X),IF(OR(F1499=17,F1499=44),F1499&amp;"_"&amp;H1499,IF(COUNTIF('Bibliothèque transporteurs'!C:C,F1499)=0,"inconnu",_xlfn.XLOOKUP(F1499,'Bibliothèque transporteurs'!C:C,'Bibliothèque transporteurs'!B:B))))</f>
        <v>30</v>
      </c>
      <c r="V1499" t="str">
        <f>IF(COUNTIF('Bibliothèque transporteurs'!C:C,F1499)=0,"inconnu",_xlfn.XLOOKUP(F1499,'Bibliothèque transporteurs'!C:C,'Bibliothèque transporteurs'!E:E))</f>
        <v>CHRONO_2SHOP</v>
      </c>
      <c r="W1499">
        <f t="shared" si="149"/>
        <v>9.77</v>
      </c>
      <c r="Y1499" s="118">
        <f t="shared" si="147"/>
        <v>9.77</v>
      </c>
      <c r="Z1499" s="118" t="str">
        <f t="shared" si="148"/>
        <v>OK</v>
      </c>
    </row>
    <row r="1500" spans="1:26" x14ac:dyDescent="0.2">
      <c r="A1500" s="9">
        <f t="shared" si="144"/>
        <v>11.376384630229914</v>
      </c>
      <c r="B1500" s="9">
        <f t="shared" si="145"/>
        <v>9.77</v>
      </c>
      <c r="C1500" s="9">
        <f t="shared" si="146"/>
        <v>9.69</v>
      </c>
      <c r="D1500" s="8">
        <v>6235</v>
      </c>
      <c r="E1500" t="s">
        <v>4564</v>
      </c>
      <c r="F1500" t="s">
        <v>191</v>
      </c>
      <c r="G1500" t="s">
        <v>25</v>
      </c>
      <c r="H1500" t="s">
        <v>190</v>
      </c>
      <c r="O1500">
        <v>9.69</v>
      </c>
      <c r="S1500">
        <f>_xlfn.XLOOKUP(E1500,'Facture Chronopost'!L:L,'Facture Chronopost'!AA:AA,"")</f>
        <v>0.08</v>
      </c>
      <c r="T1500" t="str">
        <f>IF(COUNTIF('Bibliothèque transporteurs'!C:C,F1500)=0,"inconnu",_xlfn.XLOOKUP(F1500,'Bibliothèque transporteurs'!C:C,'Bibliothèque transporteurs'!A:A))</f>
        <v>6C</v>
      </c>
      <c r="U1500">
        <f>IF(OR(F1500="6C",F1500="6B"),_xlfn.XLOOKUP(E1500,'Facture Chronopost'!L:L,'Facture Chronopost'!X:X),IF(OR(F1500=17,F1500=44),F1500&amp;"_"&amp;H1500,IF(COUNTIF('Bibliothèque transporteurs'!C:C,F1500)=0,"inconnu",_xlfn.XLOOKUP(F1500,'Bibliothèque transporteurs'!C:C,'Bibliothèque transporteurs'!B:B))))</f>
        <v>30</v>
      </c>
      <c r="V1500" t="str">
        <f>IF(COUNTIF('Bibliothèque transporteurs'!C:C,F1500)=0,"inconnu",_xlfn.XLOOKUP(F1500,'Bibliothèque transporteurs'!C:C,'Bibliothèque transporteurs'!E:E))</f>
        <v>CHRONO_2SHOP</v>
      </c>
      <c r="W1500">
        <f t="shared" si="149"/>
        <v>9.77</v>
      </c>
      <c r="Y1500" s="118">
        <f t="shared" si="147"/>
        <v>9.77</v>
      </c>
      <c r="Z1500" s="118" t="str">
        <f t="shared" si="148"/>
        <v>OK</v>
      </c>
    </row>
    <row r="1501" spans="1:26" x14ac:dyDescent="0.2">
      <c r="A1501" s="9">
        <f t="shared" si="144"/>
        <v>6.9033169892416817</v>
      </c>
      <c r="B1501" s="9">
        <f t="shared" si="145"/>
        <v>5.96</v>
      </c>
      <c r="C1501" s="9">
        <f t="shared" si="146"/>
        <v>5.88</v>
      </c>
      <c r="D1501" s="8">
        <v>6235</v>
      </c>
      <c r="E1501" t="s">
        <v>4551</v>
      </c>
      <c r="F1501" t="s">
        <v>191</v>
      </c>
      <c r="G1501" t="s">
        <v>25</v>
      </c>
      <c r="H1501" t="s">
        <v>190</v>
      </c>
      <c r="O1501">
        <v>5.88</v>
      </c>
      <c r="S1501">
        <f>_xlfn.XLOOKUP(E1501,'Facture Chronopost'!L:L,'Facture Chronopost'!AA:AA,"")</f>
        <v>0.08</v>
      </c>
      <c r="T1501" t="str">
        <f>IF(COUNTIF('Bibliothèque transporteurs'!C:C,F1501)=0,"inconnu",_xlfn.XLOOKUP(F1501,'Bibliothèque transporteurs'!C:C,'Bibliothèque transporteurs'!A:A))</f>
        <v>6C</v>
      </c>
      <c r="U1501">
        <f>IF(OR(F1501="6C",F1501="6B"),_xlfn.XLOOKUP(E1501,'Facture Chronopost'!L:L,'Facture Chronopost'!X:X),IF(OR(F1501=17,F1501=44),F1501&amp;"_"&amp;H1501,IF(COUNTIF('Bibliothèque transporteurs'!C:C,F1501)=0,"inconnu",_xlfn.XLOOKUP(F1501,'Bibliothèque transporteurs'!C:C,'Bibliothèque transporteurs'!B:B))))</f>
        <v>42</v>
      </c>
      <c r="V1501" t="str">
        <f>IF(COUNTIF('Bibliothèque transporteurs'!C:C,F1501)=0,"inconnu",_xlfn.XLOOKUP(F1501,'Bibliothèque transporteurs'!C:C,'Bibliothèque transporteurs'!E:E))</f>
        <v>CHRONO_2SHOP</v>
      </c>
      <c r="W1501">
        <f t="shared" si="149"/>
        <v>5.96</v>
      </c>
      <c r="Y1501" s="118">
        <f t="shared" si="147"/>
        <v>5.96</v>
      </c>
      <c r="Z1501" s="118" t="str">
        <f t="shared" si="148"/>
        <v>OK</v>
      </c>
    </row>
    <row r="1502" spans="1:26" x14ac:dyDescent="0.2">
      <c r="A1502" s="9">
        <f t="shared" si="144"/>
        <v>6.2575985633772397</v>
      </c>
      <c r="B1502" s="9">
        <f t="shared" si="145"/>
        <v>5.41</v>
      </c>
      <c r="C1502" s="9">
        <f t="shared" si="146"/>
        <v>5.33</v>
      </c>
      <c r="D1502" s="8">
        <v>6235</v>
      </c>
      <c r="E1502" t="s">
        <v>4557</v>
      </c>
      <c r="F1502" t="s">
        <v>191</v>
      </c>
      <c r="G1502" t="s">
        <v>25</v>
      </c>
      <c r="H1502" t="s">
        <v>190</v>
      </c>
      <c r="O1502">
        <v>5.33</v>
      </c>
      <c r="S1502">
        <f>_xlfn.XLOOKUP(E1502,'Facture Chronopost'!L:L,'Facture Chronopost'!AA:AA,"")</f>
        <v>0.08</v>
      </c>
      <c r="T1502" t="str">
        <f>IF(COUNTIF('Bibliothèque transporteurs'!C:C,F1502)=0,"inconnu",_xlfn.XLOOKUP(F1502,'Bibliothèque transporteurs'!C:C,'Bibliothèque transporteurs'!A:A))</f>
        <v>6C</v>
      </c>
      <c r="U1502">
        <f>IF(OR(F1502="6C",F1502="6B"),_xlfn.XLOOKUP(E1502,'Facture Chronopost'!L:L,'Facture Chronopost'!X:X),IF(OR(F1502=17,F1502=44),F1502&amp;"_"&amp;H1502,IF(COUNTIF('Bibliothèque transporteurs'!C:C,F1502)=0,"inconnu",_xlfn.XLOOKUP(F1502,'Bibliothèque transporteurs'!C:C,'Bibliothèque transporteurs'!B:B))))</f>
        <v>30</v>
      </c>
      <c r="V1502" t="str">
        <f>IF(COUNTIF('Bibliothèque transporteurs'!C:C,F1502)=0,"inconnu",_xlfn.XLOOKUP(F1502,'Bibliothèque transporteurs'!C:C,'Bibliothèque transporteurs'!E:E))</f>
        <v>CHRONO_2SHOP</v>
      </c>
      <c r="W1502">
        <f t="shared" si="149"/>
        <v>5.41</v>
      </c>
      <c r="Y1502" s="118">
        <f t="shared" si="147"/>
        <v>5.41</v>
      </c>
      <c r="Z1502" s="118" t="str">
        <f t="shared" si="148"/>
        <v>OK</v>
      </c>
    </row>
    <row r="1503" spans="1:26" x14ac:dyDescent="0.2">
      <c r="A1503" s="9">
        <f t="shared" si="144"/>
        <v>12.151246741267247</v>
      </c>
      <c r="B1503" s="9">
        <f t="shared" si="145"/>
        <v>10.43</v>
      </c>
      <c r="C1503" s="9">
        <f t="shared" si="146"/>
        <v>10.35</v>
      </c>
      <c r="D1503" s="8">
        <v>6235</v>
      </c>
      <c r="E1503" t="s">
        <v>4526</v>
      </c>
      <c r="F1503" t="s">
        <v>191</v>
      </c>
      <c r="G1503" t="s">
        <v>25</v>
      </c>
      <c r="H1503" t="s">
        <v>190</v>
      </c>
      <c r="O1503">
        <v>10.35</v>
      </c>
      <c r="S1503">
        <f>_xlfn.XLOOKUP(E1503,'Facture Chronopost'!L:L,'Facture Chronopost'!AA:AA,"")</f>
        <v>0.08</v>
      </c>
      <c r="T1503" t="str">
        <f>IF(COUNTIF('Bibliothèque transporteurs'!C:C,F1503)=0,"inconnu",_xlfn.XLOOKUP(F1503,'Bibliothèque transporteurs'!C:C,'Bibliothèque transporteurs'!A:A))</f>
        <v>6C</v>
      </c>
      <c r="U1503">
        <f>IF(OR(F1503="6C",F1503="6B"),_xlfn.XLOOKUP(E1503,'Facture Chronopost'!L:L,'Facture Chronopost'!X:X),IF(OR(F1503=17,F1503=44),F1503&amp;"_"&amp;H1503,IF(COUNTIF('Bibliothèque transporteurs'!C:C,F1503)=0,"inconnu",_xlfn.XLOOKUP(F1503,'Bibliothèque transporteurs'!C:C,'Bibliothèque transporteurs'!B:B))))</f>
        <v>30</v>
      </c>
      <c r="V1503" t="str">
        <f>IF(COUNTIF('Bibliothèque transporteurs'!C:C,F1503)=0,"inconnu",_xlfn.XLOOKUP(F1503,'Bibliothèque transporteurs'!C:C,'Bibliothèque transporteurs'!E:E))</f>
        <v>CHRONO_2SHOP</v>
      </c>
      <c r="W1503">
        <f t="shared" si="149"/>
        <v>10.43</v>
      </c>
      <c r="Y1503" s="118">
        <f t="shared" si="147"/>
        <v>10.43</v>
      </c>
      <c r="Z1503" s="118" t="str">
        <f t="shared" si="148"/>
        <v>OK</v>
      </c>
    </row>
    <row r="1504" spans="1:26" x14ac:dyDescent="0.2">
      <c r="A1504" s="9">
        <f t="shared" si="144"/>
        <v>6.5158859337230153</v>
      </c>
      <c r="B1504" s="9">
        <f t="shared" si="145"/>
        <v>5.629999999999999</v>
      </c>
      <c r="C1504" s="9">
        <f t="shared" si="146"/>
        <v>5.55</v>
      </c>
      <c r="D1504" s="8">
        <v>6235</v>
      </c>
      <c r="E1504" t="s">
        <v>4505</v>
      </c>
      <c r="F1504" t="s">
        <v>191</v>
      </c>
      <c r="G1504" t="s">
        <v>25</v>
      </c>
      <c r="H1504" t="s">
        <v>190</v>
      </c>
      <c r="O1504">
        <v>5.55</v>
      </c>
      <c r="S1504">
        <f>_xlfn.XLOOKUP(E1504,'Facture Chronopost'!L:L,'Facture Chronopost'!AA:AA,"")</f>
        <v>0.08</v>
      </c>
      <c r="T1504" t="str">
        <f>IF(COUNTIF('Bibliothèque transporteurs'!C:C,F1504)=0,"inconnu",_xlfn.XLOOKUP(F1504,'Bibliothèque transporteurs'!C:C,'Bibliothèque transporteurs'!A:A))</f>
        <v>6C</v>
      </c>
      <c r="U1504">
        <f>IF(OR(F1504="6C",F1504="6B"),_xlfn.XLOOKUP(E1504,'Facture Chronopost'!L:L,'Facture Chronopost'!X:X),IF(OR(F1504=17,F1504=44),F1504&amp;"_"&amp;H1504,IF(COUNTIF('Bibliothèque transporteurs'!C:C,F1504)=0,"inconnu",_xlfn.XLOOKUP(F1504,'Bibliothèque transporteurs'!C:C,'Bibliothèque transporteurs'!B:B))))</f>
        <v>30</v>
      </c>
      <c r="V1504" t="str">
        <f>IF(COUNTIF('Bibliothèque transporteurs'!C:C,F1504)=0,"inconnu",_xlfn.XLOOKUP(F1504,'Bibliothèque transporteurs'!C:C,'Bibliothèque transporteurs'!E:E))</f>
        <v>CHRONO_2SHOP</v>
      </c>
      <c r="W1504">
        <f t="shared" si="149"/>
        <v>5.63</v>
      </c>
      <c r="Y1504" s="118">
        <f t="shared" si="147"/>
        <v>5.63</v>
      </c>
      <c r="Z1504" s="118" t="str">
        <f t="shared" si="148"/>
        <v>OK</v>
      </c>
    </row>
    <row r="1505" spans="1:26" x14ac:dyDescent="0.2">
      <c r="A1505" s="9">
        <f t="shared" si="144"/>
        <v>16.236883326736812</v>
      </c>
      <c r="B1505" s="9">
        <f t="shared" si="145"/>
        <v>13.91</v>
      </c>
      <c r="C1505" s="9">
        <f t="shared" si="146"/>
        <v>13.83</v>
      </c>
      <c r="D1505" s="8">
        <v>6235</v>
      </c>
      <c r="E1505" t="s">
        <v>4540</v>
      </c>
      <c r="F1505" t="s">
        <v>191</v>
      </c>
      <c r="G1505" t="s">
        <v>25</v>
      </c>
      <c r="H1505" t="s">
        <v>190</v>
      </c>
      <c r="O1505">
        <v>13.83</v>
      </c>
      <c r="S1505">
        <f>_xlfn.XLOOKUP(E1505,'Facture Chronopost'!L:L,'Facture Chronopost'!AA:AA,"")</f>
        <v>0.08</v>
      </c>
      <c r="T1505" t="str">
        <f>IF(COUNTIF('Bibliothèque transporteurs'!C:C,F1505)=0,"inconnu",_xlfn.XLOOKUP(F1505,'Bibliothèque transporteurs'!C:C,'Bibliothèque transporteurs'!A:A))</f>
        <v>6C</v>
      </c>
      <c r="U1505">
        <f>IF(OR(F1505="6C",F1505="6B"),_xlfn.XLOOKUP(E1505,'Facture Chronopost'!L:L,'Facture Chronopost'!X:X),IF(OR(F1505=17,F1505=44),F1505&amp;"_"&amp;H1505,IF(COUNTIF('Bibliothèque transporteurs'!C:C,F1505)=0,"inconnu",_xlfn.XLOOKUP(F1505,'Bibliothèque transporteurs'!C:C,'Bibliothèque transporteurs'!B:B))))</f>
        <v>25</v>
      </c>
      <c r="V1505" t="str">
        <f>IF(COUNTIF('Bibliothèque transporteurs'!C:C,F1505)=0,"inconnu",_xlfn.XLOOKUP(F1505,'Bibliothèque transporteurs'!C:C,'Bibliothèque transporteurs'!E:E))</f>
        <v>CHRONO_2SHOP</v>
      </c>
      <c r="W1505">
        <f t="shared" si="149"/>
        <v>13.91</v>
      </c>
      <c r="Y1505" s="118">
        <f t="shared" si="147"/>
        <v>13.91</v>
      </c>
      <c r="Z1505" s="118" t="str">
        <f t="shared" si="148"/>
        <v>OK</v>
      </c>
    </row>
    <row r="1506" spans="1:26" x14ac:dyDescent="0.2">
      <c r="A1506" s="9">
        <f t="shared" si="144"/>
        <v>6.9033169892416817</v>
      </c>
      <c r="B1506" s="9">
        <f t="shared" si="145"/>
        <v>5.96</v>
      </c>
      <c r="C1506" s="9">
        <f t="shared" si="146"/>
        <v>5.88</v>
      </c>
      <c r="D1506" s="8">
        <v>6235</v>
      </c>
      <c r="E1506" t="s">
        <v>4571</v>
      </c>
      <c r="F1506" t="s">
        <v>191</v>
      </c>
      <c r="G1506" t="s">
        <v>25</v>
      </c>
      <c r="H1506" t="s">
        <v>190</v>
      </c>
      <c r="O1506">
        <v>5.88</v>
      </c>
      <c r="S1506">
        <f>_xlfn.XLOOKUP(E1506,'Facture Chronopost'!L:L,'Facture Chronopost'!AA:AA,"")</f>
        <v>0.08</v>
      </c>
      <c r="T1506" t="str">
        <f>IF(COUNTIF('Bibliothèque transporteurs'!C:C,F1506)=0,"inconnu",_xlfn.XLOOKUP(F1506,'Bibliothèque transporteurs'!C:C,'Bibliothèque transporteurs'!A:A))</f>
        <v>6C</v>
      </c>
      <c r="U1506">
        <f>IF(OR(F1506="6C",F1506="6B"),_xlfn.XLOOKUP(E1506,'Facture Chronopost'!L:L,'Facture Chronopost'!X:X),IF(OR(F1506=17,F1506=44),F1506&amp;"_"&amp;H1506,IF(COUNTIF('Bibliothèque transporteurs'!C:C,F1506)=0,"inconnu",_xlfn.XLOOKUP(F1506,'Bibliothèque transporteurs'!C:C,'Bibliothèque transporteurs'!B:B))))</f>
        <v>30</v>
      </c>
      <c r="V1506" t="str">
        <f>IF(COUNTIF('Bibliothèque transporteurs'!C:C,F1506)=0,"inconnu",_xlfn.XLOOKUP(F1506,'Bibliothèque transporteurs'!C:C,'Bibliothèque transporteurs'!E:E))</f>
        <v>CHRONO_2SHOP</v>
      </c>
      <c r="W1506">
        <f t="shared" si="149"/>
        <v>5.96</v>
      </c>
      <c r="Y1506" s="118">
        <f t="shared" si="147"/>
        <v>5.96</v>
      </c>
      <c r="Z1506" s="118" t="str">
        <f t="shared" si="148"/>
        <v>OK</v>
      </c>
    </row>
    <row r="1507" spans="1:26" x14ac:dyDescent="0.2">
      <c r="A1507" s="9">
        <f t="shared" si="144"/>
        <v>6.5158859337230153</v>
      </c>
      <c r="B1507" s="9">
        <f t="shared" si="145"/>
        <v>5.629999999999999</v>
      </c>
      <c r="C1507" s="9">
        <f t="shared" si="146"/>
        <v>5.55</v>
      </c>
      <c r="D1507" s="8">
        <v>6235</v>
      </c>
      <c r="E1507" t="s">
        <v>4548</v>
      </c>
      <c r="F1507" t="s">
        <v>191</v>
      </c>
      <c r="G1507" t="s">
        <v>25</v>
      </c>
      <c r="H1507" t="s">
        <v>190</v>
      </c>
      <c r="O1507">
        <v>5.55</v>
      </c>
      <c r="S1507">
        <f>_xlfn.XLOOKUP(E1507,'Facture Chronopost'!L:L,'Facture Chronopost'!AA:AA,"")</f>
        <v>0.08</v>
      </c>
      <c r="T1507" t="str">
        <f>IF(COUNTIF('Bibliothèque transporteurs'!C:C,F1507)=0,"inconnu",_xlfn.XLOOKUP(F1507,'Bibliothèque transporteurs'!C:C,'Bibliothèque transporteurs'!A:A))</f>
        <v>6C</v>
      </c>
      <c r="U1507">
        <f>IF(OR(F1507="6C",F1507="6B"),_xlfn.XLOOKUP(E1507,'Facture Chronopost'!L:L,'Facture Chronopost'!X:X),IF(OR(F1507=17,F1507=44),F1507&amp;"_"&amp;H1507,IF(COUNTIF('Bibliothèque transporteurs'!C:C,F1507)=0,"inconnu",_xlfn.XLOOKUP(F1507,'Bibliothèque transporteurs'!C:C,'Bibliothèque transporteurs'!B:B))))</f>
        <v>30</v>
      </c>
      <c r="V1507" t="str">
        <f>IF(COUNTIF('Bibliothèque transporteurs'!C:C,F1507)=0,"inconnu",_xlfn.XLOOKUP(F1507,'Bibliothèque transporteurs'!C:C,'Bibliothèque transporteurs'!E:E))</f>
        <v>CHRONO_2SHOP</v>
      </c>
      <c r="W1507">
        <f t="shared" si="149"/>
        <v>5.63</v>
      </c>
      <c r="Y1507" s="118">
        <f t="shared" si="147"/>
        <v>5.63</v>
      </c>
      <c r="Z1507" s="118" t="str">
        <f t="shared" si="148"/>
        <v>OK</v>
      </c>
    </row>
    <row r="1508" spans="1:26" x14ac:dyDescent="0.2">
      <c r="A1508" s="9">
        <f t="shared" si="144"/>
        <v>11.376384630229914</v>
      </c>
      <c r="B1508" s="9">
        <f t="shared" si="145"/>
        <v>9.77</v>
      </c>
      <c r="C1508" s="9">
        <f t="shared" si="146"/>
        <v>9.69</v>
      </c>
      <c r="D1508" s="8">
        <v>6235</v>
      </c>
      <c r="E1508" t="s">
        <v>4537</v>
      </c>
      <c r="F1508" t="s">
        <v>191</v>
      </c>
      <c r="G1508" t="s">
        <v>25</v>
      </c>
      <c r="H1508" t="s">
        <v>190</v>
      </c>
      <c r="O1508">
        <v>9.69</v>
      </c>
      <c r="S1508">
        <f>_xlfn.XLOOKUP(E1508,'Facture Chronopost'!L:L,'Facture Chronopost'!AA:AA,"")</f>
        <v>0.08</v>
      </c>
      <c r="T1508" t="str">
        <f>IF(COUNTIF('Bibliothèque transporteurs'!C:C,F1508)=0,"inconnu",_xlfn.XLOOKUP(F1508,'Bibliothèque transporteurs'!C:C,'Bibliothèque transporteurs'!A:A))</f>
        <v>6C</v>
      </c>
      <c r="U1508">
        <f>IF(OR(F1508="6C",F1508="6B"),_xlfn.XLOOKUP(E1508,'Facture Chronopost'!L:L,'Facture Chronopost'!X:X),IF(OR(F1508=17,F1508=44),F1508&amp;"_"&amp;H1508,IF(COUNTIF('Bibliothèque transporteurs'!C:C,F1508)=0,"inconnu",_xlfn.XLOOKUP(F1508,'Bibliothèque transporteurs'!C:C,'Bibliothèque transporteurs'!B:B))))</f>
        <v>30</v>
      </c>
      <c r="V1508" t="str">
        <f>IF(COUNTIF('Bibliothèque transporteurs'!C:C,F1508)=0,"inconnu",_xlfn.XLOOKUP(F1508,'Bibliothèque transporteurs'!C:C,'Bibliothèque transporteurs'!E:E))</f>
        <v>CHRONO_2SHOP</v>
      </c>
      <c r="W1508">
        <f t="shared" si="149"/>
        <v>9.77</v>
      </c>
      <c r="Y1508" s="118">
        <f t="shared" si="147"/>
        <v>9.77</v>
      </c>
      <c r="Z1508" s="118" t="str">
        <f t="shared" si="148"/>
        <v>OK</v>
      </c>
    </row>
    <row r="1509" spans="1:26" x14ac:dyDescent="0.2">
      <c r="A1509" s="9">
        <f t="shared" si="144"/>
        <v>11.376384630229914</v>
      </c>
      <c r="B1509" s="9">
        <f t="shared" si="145"/>
        <v>9.77</v>
      </c>
      <c r="C1509" s="9">
        <f t="shared" si="146"/>
        <v>9.69</v>
      </c>
      <c r="D1509" s="8">
        <v>6235</v>
      </c>
      <c r="E1509" t="s">
        <v>4616</v>
      </c>
      <c r="F1509" t="s">
        <v>191</v>
      </c>
      <c r="G1509" t="s">
        <v>25</v>
      </c>
      <c r="H1509" t="s">
        <v>190</v>
      </c>
      <c r="O1509">
        <v>9.69</v>
      </c>
      <c r="S1509">
        <f>_xlfn.XLOOKUP(E1509,'Facture Chronopost'!L:L,'Facture Chronopost'!AA:AA,"")</f>
        <v>0.08</v>
      </c>
      <c r="T1509" t="str">
        <f>IF(COUNTIF('Bibliothèque transporteurs'!C:C,F1509)=0,"inconnu",_xlfn.XLOOKUP(F1509,'Bibliothèque transporteurs'!C:C,'Bibliothèque transporteurs'!A:A))</f>
        <v>6C</v>
      </c>
      <c r="U1509">
        <f>IF(OR(F1509="6C",F1509="6B"),_xlfn.XLOOKUP(E1509,'Facture Chronopost'!L:L,'Facture Chronopost'!X:X),IF(OR(F1509=17,F1509=44),F1509&amp;"_"&amp;H1509,IF(COUNTIF('Bibliothèque transporteurs'!C:C,F1509)=0,"inconnu",_xlfn.XLOOKUP(F1509,'Bibliothèque transporteurs'!C:C,'Bibliothèque transporteurs'!B:B))))</f>
        <v>25</v>
      </c>
      <c r="V1509" t="str">
        <f>IF(COUNTIF('Bibliothèque transporteurs'!C:C,F1509)=0,"inconnu",_xlfn.XLOOKUP(F1509,'Bibliothèque transporteurs'!C:C,'Bibliothèque transporteurs'!E:E))</f>
        <v>CHRONO_2SHOP</v>
      </c>
      <c r="W1509">
        <f t="shared" si="149"/>
        <v>9.77</v>
      </c>
      <c r="Y1509" s="118">
        <f t="shared" si="147"/>
        <v>9.77</v>
      </c>
      <c r="Z1509" s="118" t="str">
        <f t="shared" si="148"/>
        <v>OK</v>
      </c>
    </row>
    <row r="1510" spans="1:26" x14ac:dyDescent="0.2">
      <c r="A1510" s="9">
        <f t="shared" si="144"/>
        <v>6.5158859337230153</v>
      </c>
      <c r="B1510" s="9">
        <f t="shared" si="145"/>
        <v>5.629999999999999</v>
      </c>
      <c r="C1510" s="9">
        <f t="shared" si="146"/>
        <v>5.55</v>
      </c>
      <c r="D1510" s="8">
        <v>6235</v>
      </c>
      <c r="E1510" t="s">
        <v>4667</v>
      </c>
      <c r="F1510" t="s">
        <v>191</v>
      </c>
      <c r="G1510" t="s">
        <v>25</v>
      </c>
      <c r="H1510" t="s">
        <v>190</v>
      </c>
      <c r="O1510">
        <v>5.55</v>
      </c>
      <c r="S1510">
        <f>_xlfn.XLOOKUP(E1510,'Facture Chronopost'!L:L,'Facture Chronopost'!AA:AA,"")</f>
        <v>0.08</v>
      </c>
      <c r="T1510" t="str">
        <f>IF(COUNTIF('Bibliothèque transporteurs'!C:C,F1510)=0,"inconnu",_xlfn.XLOOKUP(F1510,'Bibliothèque transporteurs'!C:C,'Bibliothèque transporteurs'!A:A))</f>
        <v>6C</v>
      </c>
      <c r="U1510">
        <f>IF(OR(F1510="6C",F1510="6B"),_xlfn.XLOOKUP(E1510,'Facture Chronopost'!L:L,'Facture Chronopost'!X:X),IF(OR(F1510=17,F1510=44),F1510&amp;"_"&amp;H1510,IF(COUNTIF('Bibliothèque transporteurs'!C:C,F1510)=0,"inconnu",_xlfn.XLOOKUP(F1510,'Bibliothèque transporteurs'!C:C,'Bibliothèque transporteurs'!B:B))))</f>
        <v>30</v>
      </c>
      <c r="V1510" t="str">
        <f>IF(COUNTIF('Bibliothèque transporteurs'!C:C,F1510)=0,"inconnu",_xlfn.XLOOKUP(F1510,'Bibliothèque transporteurs'!C:C,'Bibliothèque transporteurs'!E:E))</f>
        <v>CHRONO_2SHOP</v>
      </c>
      <c r="W1510">
        <f t="shared" si="149"/>
        <v>5.63</v>
      </c>
      <c r="Y1510" s="118">
        <f t="shared" si="147"/>
        <v>5.63</v>
      </c>
      <c r="Z1510" s="118" t="str">
        <f t="shared" si="148"/>
        <v>OK</v>
      </c>
    </row>
    <row r="1511" spans="1:26" x14ac:dyDescent="0.2">
      <c r="A1511" s="9">
        <f t="shared" si="144"/>
        <v>11.376384630229914</v>
      </c>
      <c r="B1511" s="9">
        <f t="shared" si="145"/>
        <v>9.77</v>
      </c>
      <c r="C1511" s="9">
        <f t="shared" si="146"/>
        <v>9.69</v>
      </c>
      <c r="D1511" s="8">
        <v>6235</v>
      </c>
      <c r="E1511" t="s">
        <v>4594</v>
      </c>
      <c r="F1511" t="s">
        <v>191</v>
      </c>
      <c r="G1511" t="s">
        <v>25</v>
      </c>
      <c r="H1511" t="s">
        <v>190</v>
      </c>
      <c r="O1511">
        <v>9.69</v>
      </c>
      <c r="S1511">
        <f>_xlfn.XLOOKUP(E1511,'Facture Chronopost'!L:L,'Facture Chronopost'!AA:AA,"")</f>
        <v>0.08</v>
      </c>
      <c r="T1511" t="str">
        <f>IF(COUNTIF('Bibliothèque transporteurs'!C:C,F1511)=0,"inconnu",_xlfn.XLOOKUP(F1511,'Bibliothèque transporteurs'!C:C,'Bibliothèque transporteurs'!A:A))</f>
        <v>6C</v>
      </c>
      <c r="U1511">
        <f>IF(OR(F1511="6C",F1511="6B"),_xlfn.XLOOKUP(E1511,'Facture Chronopost'!L:L,'Facture Chronopost'!X:X),IF(OR(F1511=17,F1511=44),F1511&amp;"_"&amp;H1511,IF(COUNTIF('Bibliothèque transporteurs'!C:C,F1511)=0,"inconnu",_xlfn.XLOOKUP(F1511,'Bibliothèque transporteurs'!C:C,'Bibliothèque transporteurs'!B:B))))</f>
        <v>30</v>
      </c>
      <c r="V1511" t="str">
        <f>IF(COUNTIF('Bibliothèque transporteurs'!C:C,F1511)=0,"inconnu",_xlfn.XLOOKUP(F1511,'Bibliothèque transporteurs'!C:C,'Bibliothèque transporteurs'!E:E))</f>
        <v>CHRONO_2SHOP</v>
      </c>
      <c r="W1511">
        <f t="shared" si="149"/>
        <v>9.77</v>
      </c>
      <c r="Y1511" s="118">
        <f t="shared" si="147"/>
        <v>9.77</v>
      </c>
      <c r="Z1511" s="118" t="str">
        <f t="shared" si="148"/>
        <v>OK</v>
      </c>
    </row>
    <row r="1512" spans="1:26" x14ac:dyDescent="0.2">
      <c r="A1512" s="9">
        <f t="shared" si="144"/>
        <v>6.5158859337230153</v>
      </c>
      <c r="B1512" s="9">
        <f t="shared" si="145"/>
        <v>5.629999999999999</v>
      </c>
      <c r="C1512" s="9">
        <f t="shared" si="146"/>
        <v>5.55</v>
      </c>
      <c r="D1512" s="8">
        <v>6235</v>
      </c>
      <c r="E1512" t="s">
        <v>4665</v>
      </c>
      <c r="F1512" t="s">
        <v>191</v>
      </c>
      <c r="G1512" t="s">
        <v>25</v>
      </c>
      <c r="H1512" t="s">
        <v>190</v>
      </c>
      <c r="O1512">
        <v>5.55</v>
      </c>
      <c r="S1512">
        <f>_xlfn.XLOOKUP(E1512,'Facture Chronopost'!L:L,'Facture Chronopost'!AA:AA,"")</f>
        <v>0.08</v>
      </c>
      <c r="T1512" t="str">
        <f>IF(COUNTIF('Bibliothèque transporteurs'!C:C,F1512)=0,"inconnu",_xlfn.XLOOKUP(F1512,'Bibliothèque transporteurs'!C:C,'Bibliothèque transporteurs'!A:A))</f>
        <v>6C</v>
      </c>
      <c r="U1512">
        <f>IF(OR(F1512="6C",F1512="6B"),_xlfn.XLOOKUP(E1512,'Facture Chronopost'!L:L,'Facture Chronopost'!X:X),IF(OR(F1512=17,F1512=44),F1512&amp;"_"&amp;H1512,IF(COUNTIF('Bibliothèque transporteurs'!C:C,F1512)=0,"inconnu",_xlfn.XLOOKUP(F1512,'Bibliothèque transporteurs'!C:C,'Bibliothèque transporteurs'!B:B))))</f>
        <v>30</v>
      </c>
      <c r="V1512" t="str">
        <f>IF(COUNTIF('Bibliothèque transporteurs'!C:C,F1512)=0,"inconnu",_xlfn.XLOOKUP(F1512,'Bibliothèque transporteurs'!C:C,'Bibliothèque transporteurs'!E:E))</f>
        <v>CHRONO_2SHOP</v>
      </c>
      <c r="W1512">
        <f t="shared" si="149"/>
        <v>5.63</v>
      </c>
      <c r="Y1512" s="118">
        <f t="shared" si="147"/>
        <v>5.63</v>
      </c>
      <c r="Z1512" s="118" t="str">
        <f t="shared" si="148"/>
        <v>OK</v>
      </c>
    </row>
    <row r="1513" spans="1:26" x14ac:dyDescent="0.2">
      <c r="A1513" s="9">
        <f t="shared" si="144"/>
        <v>11.376384630229914</v>
      </c>
      <c r="B1513" s="9">
        <f t="shared" si="145"/>
        <v>9.77</v>
      </c>
      <c r="C1513" s="9">
        <f t="shared" si="146"/>
        <v>9.69</v>
      </c>
      <c r="D1513" s="8">
        <v>6235</v>
      </c>
      <c r="E1513" t="s">
        <v>4631</v>
      </c>
      <c r="F1513" t="s">
        <v>191</v>
      </c>
      <c r="G1513" t="s">
        <v>25</v>
      </c>
      <c r="H1513" t="s">
        <v>190</v>
      </c>
      <c r="O1513">
        <v>9.69</v>
      </c>
      <c r="S1513">
        <f>_xlfn.XLOOKUP(E1513,'Facture Chronopost'!L:L,'Facture Chronopost'!AA:AA,"")</f>
        <v>0.08</v>
      </c>
      <c r="T1513" t="str">
        <f>IF(COUNTIF('Bibliothèque transporteurs'!C:C,F1513)=0,"inconnu",_xlfn.XLOOKUP(F1513,'Bibliothèque transporteurs'!C:C,'Bibliothèque transporteurs'!A:A))</f>
        <v>6C</v>
      </c>
      <c r="U1513">
        <f>IF(OR(F1513="6C",F1513="6B"),_xlfn.XLOOKUP(E1513,'Facture Chronopost'!L:L,'Facture Chronopost'!X:X),IF(OR(F1513=17,F1513=44),F1513&amp;"_"&amp;H1513,IF(COUNTIF('Bibliothèque transporteurs'!C:C,F1513)=0,"inconnu",_xlfn.XLOOKUP(F1513,'Bibliothèque transporteurs'!C:C,'Bibliothèque transporteurs'!B:B))))</f>
        <v>30</v>
      </c>
      <c r="V1513" t="str">
        <f>IF(COUNTIF('Bibliothèque transporteurs'!C:C,F1513)=0,"inconnu",_xlfn.XLOOKUP(F1513,'Bibliothèque transporteurs'!C:C,'Bibliothèque transporteurs'!E:E))</f>
        <v>CHRONO_2SHOP</v>
      </c>
      <c r="W1513">
        <f t="shared" si="149"/>
        <v>9.77</v>
      </c>
      <c r="Y1513" s="118">
        <f t="shared" si="147"/>
        <v>9.77</v>
      </c>
      <c r="Z1513" s="118" t="str">
        <f t="shared" si="148"/>
        <v>OK</v>
      </c>
    </row>
    <row r="1514" spans="1:26" x14ac:dyDescent="0.2">
      <c r="A1514" s="9">
        <f t="shared" si="144"/>
        <v>6.5158859337230153</v>
      </c>
      <c r="B1514" s="9">
        <f t="shared" si="145"/>
        <v>5.629999999999999</v>
      </c>
      <c r="C1514" s="9">
        <f t="shared" si="146"/>
        <v>5.55</v>
      </c>
      <c r="D1514" s="8">
        <v>6235</v>
      </c>
      <c r="E1514" t="s">
        <v>4642</v>
      </c>
      <c r="F1514" t="s">
        <v>191</v>
      </c>
      <c r="G1514" t="s">
        <v>25</v>
      </c>
      <c r="H1514" t="s">
        <v>190</v>
      </c>
      <c r="O1514">
        <v>5.55</v>
      </c>
      <c r="S1514">
        <f>_xlfn.XLOOKUP(E1514,'Facture Chronopost'!L:L,'Facture Chronopost'!AA:AA,"")</f>
        <v>0.08</v>
      </c>
      <c r="T1514" t="str">
        <f>IF(COUNTIF('Bibliothèque transporteurs'!C:C,F1514)=0,"inconnu",_xlfn.XLOOKUP(F1514,'Bibliothèque transporteurs'!C:C,'Bibliothèque transporteurs'!A:A))</f>
        <v>6C</v>
      </c>
      <c r="U1514">
        <f>IF(OR(F1514="6C",F1514="6B"),_xlfn.XLOOKUP(E1514,'Facture Chronopost'!L:L,'Facture Chronopost'!X:X),IF(OR(F1514=17,F1514=44),F1514&amp;"_"&amp;H1514,IF(COUNTIF('Bibliothèque transporteurs'!C:C,F1514)=0,"inconnu",_xlfn.XLOOKUP(F1514,'Bibliothèque transporteurs'!C:C,'Bibliothèque transporteurs'!B:B))))</f>
        <v>30</v>
      </c>
      <c r="V1514" t="str">
        <f>IF(COUNTIF('Bibliothèque transporteurs'!C:C,F1514)=0,"inconnu",_xlfn.XLOOKUP(F1514,'Bibliothèque transporteurs'!C:C,'Bibliothèque transporteurs'!E:E))</f>
        <v>CHRONO_2SHOP</v>
      </c>
      <c r="W1514">
        <f t="shared" si="149"/>
        <v>5.63</v>
      </c>
      <c r="Y1514" s="118">
        <f t="shared" si="147"/>
        <v>5.63</v>
      </c>
      <c r="Z1514" s="118" t="str">
        <f t="shared" si="148"/>
        <v>OK</v>
      </c>
    </row>
    <row r="1515" spans="1:26" x14ac:dyDescent="0.2">
      <c r="A1515" s="9">
        <f t="shared" si="144"/>
        <v>15.250695185416573</v>
      </c>
      <c r="B1515" s="9">
        <f t="shared" si="145"/>
        <v>13.07</v>
      </c>
      <c r="C1515" s="9">
        <f t="shared" si="146"/>
        <v>12.99</v>
      </c>
      <c r="D1515" s="8">
        <v>6235</v>
      </c>
      <c r="E1515" t="s">
        <v>4670</v>
      </c>
      <c r="F1515" t="s">
        <v>191</v>
      </c>
      <c r="G1515" t="s">
        <v>25</v>
      </c>
      <c r="H1515" t="s">
        <v>190</v>
      </c>
      <c r="O1515">
        <v>12.99</v>
      </c>
      <c r="S1515">
        <f>_xlfn.XLOOKUP(E1515,'Facture Chronopost'!L:L,'Facture Chronopost'!AA:AA,"")</f>
        <v>0.08</v>
      </c>
      <c r="T1515" t="str">
        <f>IF(COUNTIF('Bibliothèque transporteurs'!C:C,F1515)=0,"inconnu",_xlfn.XLOOKUP(F1515,'Bibliothèque transporteurs'!C:C,'Bibliothèque transporteurs'!A:A))</f>
        <v>6C</v>
      </c>
      <c r="U1515">
        <f>IF(OR(F1515="6C",F1515="6B"),_xlfn.XLOOKUP(E1515,'Facture Chronopost'!L:L,'Facture Chronopost'!X:X),IF(OR(F1515=17,F1515=44),F1515&amp;"_"&amp;H1515,IF(COUNTIF('Bibliothèque transporteurs'!C:C,F1515)=0,"inconnu",_xlfn.XLOOKUP(F1515,'Bibliothèque transporteurs'!C:C,'Bibliothèque transporteurs'!B:B))))</f>
        <v>30</v>
      </c>
      <c r="V1515" t="str">
        <f>IF(COUNTIF('Bibliothèque transporteurs'!C:C,F1515)=0,"inconnu",_xlfn.XLOOKUP(F1515,'Bibliothèque transporteurs'!C:C,'Bibliothèque transporteurs'!E:E))</f>
        <v>CHRONO_2SHOP</v>
      </c>
      <c r="W1515">
        <f t="shared" si="149"/>
        <v>13.07</v>
      </c>
      <c r="Y1515" s="118">
        <f t="shared" si="147"/>
        <v>13.07</v>
      </c>
      <c r="Z1515" s="118" t="str">
        <f t="shared" si="148"/>
        <v>OK</v>
      </c>
    </row>
    <row r="1516" spans="1:26" x14ac:dyDescent="0.2">
      <c r="A1516" s="9">
        <f t="shared" si="144"/>
        <v>11.376384630229914</v>
      </c>
      <c r="B1516" s="9">
        <f t="shared" si="145"/>
        <v>9.77</v>
      </c>
      <c r="C1516" s="9">
        <f t="shared" si="146"/>
        <v>9.69</v>
      </c>
      <c r="D1516" s="8">
        <v>6235</v>
      </c>
      <c r="E1516" t="s">
        <v>4610</v>
      </c>
      <c r="F1516" t="s">
        <v>191</v>
      </c>
      <c r="G1516" t="s">
        <v>25</v>
      </c>
      <c r="H1516" t="s">
        <v>190</v>
      </c>
      <c r="O1516">
        <v>9.69</v>
      </c>
      <c r="S1516">
        <f>_xlfn.XLOOKUP(E1516,'Facture Chronopost'!L:L,'Facture Chronopost'!AA:AA,"")</f>
        <v>0.08</v>
      </c>
      <c r="T1516" t="str">
        <f>IF(COUNTIF('Bibliothèque transporteurs'!C:C,F1516)=0,"inconnu",_xlfn.XLOOKUP(F1516,'Bibliothèque transporteurs'!C:C,'Bibliothèque transporteurs'!A:A))</f>
        <v>6C</v>
      </c>
      <c r="U1516">
        <f>IF(OR(F1516="6C",F1516="6B"),_xlfn.XLOOKUP(E1516,'Facture Chronopost'!L:L,'Facture Chronopost'!X:X),IF(OR(F1516=17,F1516=44),F1516&amp;"_"&amp;H1516,IF(COUNTIF('Bibliothèque transporteurs'!C:C,F1516)=0,"inconnu",_xlfn.XLOOKUP(F1516,'Bibliothèque transporteurs'!C:C,'Bibliothèque transporteurs'!B:B))))</f>
        <v>25</v>
      </c>
      <c r="V1516" t="str">
        <f>IF(COUNTIF('Bibliothèque transporteurs'!C:C,F1516)=0,"inconnu",_xlfn.XLOOKUP(F1516,'Bibliothèque transporteurs'!C:C,'Bibliothèque transporteurs'!E:E))</f>
        <v>CHRONO_2SHOP</v>
      </c>
      <c r="W1516">
        <f t="shared" si="149"/>
        <v>9.77</v>
      </c>
      <c r="Y1516" s="118">
        <f t="shared" si="147"/>
        <v>9.77</v>
      </c>
      <c r="Z1516" s="118" t="str">
        <f t="shared" si="148"/>
        <v>OK</v>
      </c>
    </row>
    <row r="1517" spans="1:26" x14ac:dyDescent="0.2">
      <c r="A1517" s="9">
        <f t="shared" si="144"/>
        <v>11.376384630229914</v>
      </c>
      <c r="B1517" s="9">
        <f t="shared" si="145"/>
        <v>9.77</v>
      </c>
      <c r="C1517" s="9">
        <f t="shared" si="146"/>
        <v>9.69</v>
      </c>
      <c r="D1517" s="8">
        <v>6235</v>
      </c>
      <c r="E1517" t="s">
        <v>4613</v>
      </c>
      <c r="F1517" t="s">
        <v>191</v>
      </c>
      <c r="G1517" t="s">
        <v>25</v>
      </c>
      <c r="H1517" t="s">
        <v>190</v>
      </c>
      <c r="O1517">
        <v>9.69</v>
      </c>
      <c r="S1517">
        <f>_xlfn.XLOOKUP(E1517,'Facture Chronopost'!L:L,'Facture Chronopost'!AA:AA,"")</f>
        <v>0.08</v>
      </c>
      <c r="T1517" t="str">
        <f>IF(COUNTIF('Bibliothèque transporteurs'!C:C,F1517)=0,"inconnu",_xlfn.XLOOKUP(F1517,'Bibliothèque transporteurs'!C:C,'Bibliothèque transporteurs'!A:A))</f>
        <v>6C</v>
      </c>
      <c r="U1517">
        <f>IF(OR(F1517="6C",F1517="6B"),_xlfn.XLOOKUP(E1517,'Facture Chronopost'!L:L,'Facture Chronopost'!X:X),IF(OR(F1517=17,F1517=44),F1517&amp;"_"&amp;H1517,IF(COUNTIF('Bibliothèque transporteurs'!C:C,F1517)=0,"inconnu",_xlfn.XLOOKUP(F1517,'Bibliothèque transporteurs'!C:C,'Bibliothèque transporteurs'!B:B))))</f>
        <v>42</v>
      </c>
      <c r="V1517" t="str">
        <f>IF(COUNTIF('Bibliothèque transporteurs'!C:C,F1517)=0,"inconnu",_xlfn.XLOOKUP(F1517,'Bibliothèque transporteurs'!C:C,'Bibliothèque transporteurs'!E:E))</f>
        <v>CHRONO_2SHOP</v>
      </c>
      <c r="W1517">
        <f t="shared" si="149"/>
        <v>9.77</v>
      </c>
      <c r="Y1517" s="118">
        <f t="shared" si="147"/>
        <v>9.77</v>
      </c>
      <c r="Z1517" s="118" t="str">
        <f t="shared" si="148"/>
        <v>OK</v>
      </c>
    </row>
    <row r="1518" spans="1:26" x14ac:dyDescent="0.2">
      <c r="A1518" s="9">
        <f t="shared" si="144"/>
        <v>6.5158859337230153</v>
      </c>
      <c r="B1518" s="9">
        <f t="shared" si="145"/>
        <v>5.629999999999999</v>
      </c>
      <c r="C1518" s="9">
        <f t="shared" si="146"/>
        <v>5.55</v>
      </c>
      <c r="D1518" s="8">
        <v>6235</v>
      </c>
      <c r="E1518" t="s">
        <v>4592</v>
      </c>
      <c r="F1518" t="s">
        <v>191</v>
      </c>
      <c r="G1518" t="s">
        <v>25</v>
      </c>
      <c r="H1518" t="s">
        <v>190</v>
      </c>
      <c r="O1518">
        <v>5.55</v>
      </c>
      <c r="S1518">
        <f>_xlfn.XLOOKUP(E1518,'Facture Chronopost'!L:L,'Facture Chronopost'!AA:AA,"")</f>
        <v>0.08</v>
      </c>
      <c r="T1518" t="str">
        <f>IF(COUNTIF('Bibliothèque transporteurs'!C:C,F1518)=0,"inconnu",_xlfn.XLOOKUP(F1518,'Bibliothèque transporteurs'!C:C,'Bibliothèque transporteurs'!A:A))</f>
        <v>6C</v>
      </c>
      <c r="U1518">
        <f>IF(OR(F1518="6C",F1518="6B"),_xlfn.XLOOKUP(E1518,'Facture Chronopost'!L:L,'Facture Chronopost'!X:X),IF(OR(F1518=17,F1518=44),F1518&amp;"_"&amp;H1518,IF(COUNTIF('Bibliothèque transporteurs'!C:C,F1518)=0,"inconnu",_xlfn.XLOOKUP(F1518,'Bibliothèque transporteurs'!C:C,'Bibliothèque transporteurs'!B:B))))</f>
        <v>30</v>
      </c>
      <c r="V1518" t="str">
        <f>IF(COUNTIF('Bibliothèque transporteurs'!C:C,F1518)=0,"inconnu",_xlfn.XLOOKUP(F1518,'Bibliothèque transporteurs'!C:C,'Bibliothèque transporteurs'!E:E))</f>
        <v>CHRONO_2SHOP</v>
      </c>
      <c r="W1518">
        <f t="shared" si="149"/>
        <v>5.63</v>
      </c>
      <c r="Y1518" s="118">
        <f t="shared" si="147"/>
        <v>5.63</v>
      </c>
      <c r="Z1518" s="118" t="str">
        <f t="shared" si="148"/>
        <v>OK</v>
      </c>
    </row>
    <row r="1519" spans="1:26" x14ac:dyDescent="0.2">
      <c r="A1519" s="9">
        <f t="shared" si="144"/>
        <v>11.376384630229914</v>
      </c>
      <c r="B1519" s="9">
        <f t="shared" si="145"/>
        <v>9.77</v>
      </c>
      <c r="C1519" s="9">
        <f t="shared" si="146"/>
        <v>9.69</v>
      </c>
      <c r="D1519" s="8">
        <v>6235</v>
      </c>
      <c r="E1519" t="s">
        <v>4598</v>
      </c>
      <c r="F1519" t="s">
        <v>191</v>
      </c>
      <c r="G1519" t="s">
        <v>25</v>
      </c>
      <c r="H1519" t="s">
        <v>190</v>
      </c>
      <c r="O1519">
        <v>9.69</v>
      </c>
      <c r="S1519">
        <f>_xlfn.XLOOKUP(E1519,'Facture Chronopost'!L:L,'Facture Chronopost'!AA:AA,"")</f>
        <v>0.08</v>
      </c>
      <c r="T1519" t="str">
        <f>IF(COUNTIF('Bibliothèque transporteurs'!C:C,F1519)=0,"inconnu",_xlfn.XLOOKUP(F1519,'Bibliothèque transporteurs'!C:C,'Bibliothèque transporteurs'!A:A))</f>
        <v>6C</v>
      </c>
      <c r="U1519">
        <f>IF(OR(F1519="6C",F1519="6B"),_xlfn.XLOOKUP(E1519,'Facture Chronopost'!L:L,'Facture Chronopost'!X:X),IF(OR(F1519=17,F1519=44),F1519&amp;"_"&amp;H1519,IF(COUNTIF('Bibliothèque transporteurs'!C:C,F1519)=0,"inconnu",_xlfn.XLOOKUP(F1519,'Bibliothèque transporteurs'!C:C,'Bibliothèque transporteurs'!B:B))))</f>
        <v>30</v>
      </c>
      <c r="V1519" t="str">
        <f>IF(COUNTIF('Bibliothèque transporteurs'!C:C,F1519)=0,"inconnu",_xlfn.XLOOKUP(F1519,'Bibliothèque transporteurs'!C:C,'Bibliothèque transporteurs'!E:E))</f>
        <v>CHRONO_2SHOP</v>
      </c>
      <c r="W1519">
        <f t="shared" si="149"/>
        <v>9.77</v>
      </c>
      <c r="Y1519" s="118">
        <f t="shared" si="147"/>
        <v>9.77</v>
      </c>
      <c r="Z1519" s="118" t="str">
        <f t="shared" si="148"/>
        <v>OK</v>
      </c>
    </row>
    <row r="1520" spans="1:26" x14ac:dyDescent="0.2">
      <c r="A1520" s="9">
        <f t="shared" si="144"/>
        <v>11.376384630229914</v>
      </c>
      <c r="B1520" s="9">
        <f t="shared" si="145"/>
        <v>9.77</v>
      </c>
      <c r="C1520" s="9">
        <f t="shared" si="146"/>
        <v>9.69</v>
      </c>
      <c r="D1520" s="8">
        <v>6235</v>
      </c>
      <c r="E1520" t="s">
        <v>4659</v>
      </c>
      <c r="F1520" t="s">
        <v>191</v>
      </c>
      <c r="G1520" t="s">
        <v>25</v>
      </c>
      <c r="H1520" t="s">
        <v>190</v>
      </c>
      <c r="O1520">
        <v>9.69</v>
      </c>
      <c r="S1520">
        <f>_xlfn.XLOOKUP(E1520,'Facture Chronopost'!L:L,'Facture Chronopost'!AA:AA,"")</f>
        <v>0.08</v>
      </c>
      <c r="T1520" t="str">
        <f>IF(COUNTIF('Bibliothèque transporteurs'!C:C,F1520)=0,"inconnu",_xlfn.XLOOKUP(F1520,'Bibliothèque transporteurs'!C:C,'Bibliothèque transporteurs'!A:A))</f>
        <v>6C</v>
      </c>
      <c r="U1520">
        <f>IF(OR(F1520="6C",F1520="6B"),_xlfn.XLOOKUP(E1520,'Facture Chronopost'!L:L,'Facture Chronopost'!X:X),IF(OR(F1520=17,F1520=44),F1520&amp;"_"&amp;H1520,IF(COUNTIF('Bibliothèque transporteurs'!C:C,F1520)=0,"inconnu",_xlfn.XLOOKUP(F1520,'Bibliothèque transporteurs'!C:C,'Bibliothèque transporteurs'!B:B))))</f>
        <v>30</v>
      </c>
      <c r="V1520" t="str">
        <f>IF(COUNTIF('Bibliothèque transporteurs'!C:C,F1520)=0,"inconnu",_xlfn.XLOOKUP(F1520,'Bibliothèque transporteurs'!C:C,'Bibliothèque transporteurs'!E:E))</f>
        <v>CHRONO_2SHOP</v>
      </c>
      <c r="W1520">
        <f t="shared" si="149"/>
        <v>9.77</v>
      </c>
      <c r="Y1520" s="118">
        <f t="shared" si="147"/>
        <v>9.77</v>
      </c>
      <c r="Z1520" s="118" t="str">
        <f t="shared" si="148"/>
        <v>OK</v>
      </c>
    </row>
    <row r="1521" spans="1:26" x14ac:dyDescent="0.2">
      <c r="A1521" s="9">
        <f t="shared" si="144"/>
        <v>6.5158859337230153</v>
      </c>
      <c r="B1521" s="9">
        <f t="shared" si="145"/>
        <v>5.629999999999999</v>
      </c>
      <c r="C1521" s="9">
        <f t="shared" si="146"/>
        <v>5.55</v>
      </c>
      <c r="D1521" s="8">
        <v>6235</v>
      </c>
      <c r="E1521" t="s">
        <v>4628</v>
      </c>
      <c r="F1521" t="s">
        <v>191</v>
      </c>
      <c r="G1521" t="s">
        <v>25</v>
      </c>
      <c r="H1521" t="s">
        <v>190</v>
      </c>
      <c r="O1521">
        <v>5.55</v>
      </c>
      <c r="S1521">
        <f>_xlfn.XLOOKUP(E1521,'Facture Chronopost'!L:L,'Facture Chronopost'!AA:AA,"")</f>
        <v>0.08</v>
      </c>
      <c r="T1521" t="str">
        <f>IF(COUNTIF('Bibliothèque transporteurs'!C:C,F1521)=0,"inconnu",_xlfn.XLOOKUP(F1521,'Bibliothèque transporteurs'!C:C,'Bibliothèque transporteurs'!A:A))</f>
        <v>6C</v>
      </c>
      <c r="U1521">
        <f>IF(OR(F1521="6C",F1521="6B"),_xlfn.XLOOKUP(E1521,'Facture Chronopost'!L:L,'Facture Chronopost'!X:X),IF(OR(F1521=17,F1521=44),F1521&amp;"_"&amp;H1521,IF(COUNTIF('Bibliothèque transporteurs'!C:C,F1521)=0,"inconnu",_xlfn.XLOOKUP(F1521,'Bibliothèque transporteurs'!C:C,'Bibliothèque transporteurs'!B:B))))</f>
        <v>42</v>
      </c>
      <c r="V1521" t="str">
        <f>IF(COUNTIF('Bibliothèque transporteurs'!C:C,F1521)=0,"inconnu",_xlfn.XLOOKUP(F1521,'Bibliothèque transporteurs'!C:C,'Bibliothèque transporteurs'!E:E))</f>
        <v>CHRONO_2SHOP</v>
      </c>
      <c r="W1521">
        <f t="shared" si="149"/>
        <v>5.63</v>
      </c>
      <c r="Y1521" s="118">
        <f t="shared" si="147"/>
        <v>5.63</v>
      </c>
      <c r="Z1521" s="118" t="str">
        <f t="shared" si="148"/>
        <v>OK</v>
      </c>
    </row>
    <row r="1522" spans="1:26" x14ac:dyDescent="0.2">
      <c r="A1522" s="9">
        <f t="shared" si="144"/>
        <v>12.151246741267247</v>
      </c>
      <c r="B1522" s="9">
        <f t="shared" si="145"/>
        <v>10.43</v>
      </c>
      <c r="C1522" s="9">
        <f t="shared" si="146"/>
        <v>10.35</v>
      </c>
      <c r="D1522" s="8">
        <v>6235</v>
      </c>
      <c r="E1522" t="s">
        <v>4625</v>
      </c>
      <c r="F1522" t="s">
        <v>191</v>
      </c>
      <c r="G1522" t="s">
        <v>25</v>
      </c>
      <c r="H1522" t="s">
        <v>190</v>
      </c>
      <c r="O1522">
        <v>10.35</v>
      </c>
      <c r="S1522">
        <f>_xlfn.XLOOKUP(E1522,'Facture Chronopost'!L:L,'Facture Chronopost'!AA:AA,"")</f>
        <v>0.08</v>
      </c>
      <c r="T1522" t="str">
        <f>IF(COUNTIF('Bibliothèque transporteurs'!C:C,F1522)=0,"inconnu",_xlfn.XLOOKUP(F1522,'Bibliothèque transporteurs'!C:C,'Bibliothèque transporteurs'!A:A))</f>
        <v>6C</v>
      </c>
      <c r="U1522">
        <f>IF(OR(F1522="6C",F1522="6B"),_xlfn.XLOOKUP(E1522,'Facture Chronopost'!L:L,'Facture Chronopost'!X:X),IF(OR(F1522=17,F1522=44),F1522&amp;"_"&amp;H1522,IF(COUNTIF('Bibliothèque transporteurs'!C:C,F1522)=0,"inconnu",_xlfn.XLOOKUP(F1522,'Bibliothèque transporteurs'!C:C,'Bibliothèque transporteurs'!B:B))))</f>
        <v>30</v>
      </c>
      <c r="V1522" t="str">
        <f>IF(COUNTIF('Bibliothèque transporteurs'!C:C,F1522)=0,"inconnu",_xlfn.XLOOKUP(F1522,'Bibliothèque transporteurs'!C:C,'Bibliothèque transporteurs'!E:E))</f>
        <v>CHRONO_2SHOP</v>
      </c>
      <c r="W1522">
        <f t="shared" si="149"/>
        <v>10.43</v>
      </c>
      <c r="Y1522" s="118">
        <f t="shared" si="147"/>
        <v>10.43</v>
      </c>
      <c r="Z1522" s="118" t="str">
        <f t="shared" si="148"/>
        <v>OK</v>
      </c>
    </row>
    <row r="1523" spans="1:26" x14ac:dyDescent="0.2">
      <c r="A1523" s="9">
        <f t="shared" si="144"/>
        <v>11.376384630229914</v>
      </c>
      <c r="B1523" s="9">
        <f t="shared" si="145"/>
        <v>9.77</v>
      </c>
      <c r="C1523" s="9">
        <f t="shared" si="146"/>
        <v>9.69</v>
      </c>
      <c r="D1523" s="8">
        <v>6235</v>
      </c>
      <c r="E1523" t="s">
        <v>4644</v>
      </c>
      <c r="F1523" t="s">
        <v>191</v>
      </c>
      <c r="G1523" t="s">
        <v>25</v>
      </c>
      <c r="H1523" t="s">
        <v>190</v>
      </c>
      <c r="O1523">
        <v>9.69</v>
      </c>
      <c r="S1523">
        <f>_xlfn.XLOOKUP(E1523,'Facture Chronopost'!L:L,'Facture Chronopost'!AA:AA,"")</f>
        <v>0.08</v>
      </c>
      <c r="T1523" t="str">
        <f>IF(COUNTIF('Bibliothèque transporteurs'!C:C,F1523)=0,"inconnu",_xlfn.XLOOKUP(F1523,'Bibliothèque transporteurs'!C:C,'Bibliothèque transporteurs'!A:A))</f>
        <v>6C</v>
      </c>
      <c r="U1523">
        <f>IF(OR(F1523="6C",F1523="6B"),_xlfn.XLOOKUP(E1523,'Facture Chronopost'!L:L,'Facture Chronopost'!X:X),IF(OR(F1523=17,F1523=44),F1523&amp;"_"&amp;H1523,IF(COUNTIF('Bibliothèque transporteurs'!C:C,F1523)=0,"inconnu",_xlfn.XLOOKUP(F1523,'Bibliothèque transporteurs'!C:C,'Bibliothèque transporteurs'!B:B))))</f>
        <v>30</v>
      </c>
      <c r="V1523" t="str">
        <f>IF(COUNTIF('Bibliothèque transporteurs'!C:C,F1523)=0,"inconnu",_xlfn.XLOOKUP(F1523,'Bibliothèque transporteurs'!C:C,'Bibliothèque transporteurs'!E:E))</f>
        <v>CHRONO_2SHOP</v>
      </c>
      <c r="W1523">
        <f t="shared" si="149"/>
        <v>9.77</v>
      </c>
      <c r="Y1523" s="118">
        <f t="shared" si="147"/>
        <v>9.77</v>
      </c>
      <c r="Z1523" s="118" t="str">
        <f t="shared" si="148"/>
        <v>OK</v>
      </c>
    </row>
    <row r="1524" spans="1:26" x14ac:dyDescent="0.2">
      <c r="A1524" s="9">
        <f t="shared" ref="A1524:A1569" si="150">C1524/SUM(C:C)*(SUM(C:C)+$X$2)</f>
        <v>16.236883326736812</v>
      </c>
      <c r="B1524" s="9">
        <f t="shared" ref="B1524:B1569" si="151">C1524/SUM(C:C)*(SUM(C:C)+SUM($N$3:$O$7))+S1524</f>
        <v>13.91</v>
      </c>
      <c r="C1524" s="9">
        <f t="shared" ref="C1524:C1569" si="152">SUM(I1524:Q1524)-N1524-P1524</f>
        <v>13.83</v>
      </c>
      <c r="D1524" s="8">
        <v>6235</v>
      </c>
      <c r="E1524" t="s">
        <v>4622</v>
      </c>
      <c r="F1524" t="s">
        <v>191</v>
      </c>
      <c r="G1524" t="s">
        <v>25</v>
      </c>
      <c r="H1524" t="s">
        <v>190</v>
      </c>
      <c r="O1524">
        <v>13.83</v>
      </c>
      <c r="S1524">
        <f>_xlfn.XLOOKUP(E1524,'Facture Chronopost'!L:L,'Facture Chronopost'!AA:AA,"")</f>
        <v>0.08</v>
      </c>
      <c r="T1524" t="str">
        <f>IF(COUNTIF('Bibliothèque transporteurs'!C:C,F1524)=0,"inconnu",_xlfn.XLOOKUP(F1524,'Bibliothèque transporteurs'!C:C,'Bibliothèque transporteurs'!A:A))</f>
        <v>6C</v>
      </c>
      <c r="U1524">
        <f>IF(OR(F1524="6C",F1524="6B"),_xlfn.XLOOKUP(E1524,'Facture Chronopost'!L:L,'Facture Chronopost'!X:X),IF(OR(F1524=17,F1524=44),F1524&amp;"_"&amp;H1524,IF(COUNTIF('Bibliothèque transporteurs'!C:C,F1524)=0,"inconnu",_xlfn.XLOOKUP(F1524,'Bibliothèque transporteurs'!C:C,'Bibliothèque transporteurs'!B:B))))</f>
        <v>25</v>
      </c>
      <c r="V1524" t="str">
        <f>IF(COUNTIF('Bibliothèque transporteurs'!C:C,F1524)=0,"inconnu",_xlfn.XLOOKUP(F1524,'Bibliothèque transporteurs'!C:C,'Bibliothèque transporteurs'!E:E))</f>
        <v>CHRONO_2SHOP</v>
      </c>
      <c r="W1524">
        <f t="shared" si="149"/>
        <v>13.91</v>
      </c>
      <c r="Y1524" s="118">
        <f t="shared" ref="Y1524:Y1569" si="153">ROUNDUP(B1524,2)-M1524-L1524-N1524-J1524-K1524-I1524-Q1524</f>
        <v>13.91</v>
      </c>
      <c r="Z1524" s="118" t="str">
        <f t="shared" ref="Z1524:Z1569" si="154">IF(Y1524=W1524,"OK","Non")</f>
        <v>OK</v>
      </c>
    </row>
    <row r="1525" spans="1:26" x14ac:dyDescent="0.2">
      <c r="A1525" s="9">
        <f t="shared" si="150"/>
        <v>12.926108852304576</v>
      </c>
      <c r="B1525" s="9">
        <f t="shared" si="151"/>
        <v>11.09</v>
      </c>
      <c r="C1525" s="9">
        <f t="shared" si="152"/>
        <v>11.01</v>
      </c>
      <c r="D1525" s="8">
        <v>6235</v>
      </c>
      <c r="E1525" t="s">
        <v>4650</v>
      </c>
      <c r="F1525" t="s">
        <v>191</v>
      </c>
      <c r="G1525" t="s">
        <v>25</v>
      </c>
      <c r="H1525" t="s">
        <v>190</v>
      </c>
      <c r="O1525">
        <v>11.01</v>
      </c>
      <c r="S1525">
        <f>_xlfn.XLOOKUP(E1525,'Facture Chronopost'!L:L,'Facture Chronopost'!AA:AA,"")</f>
        <v>0.08</v>
      </c>
      <c r="T1525" t="str">
        <f>IF(COUNTIF('Bibliothèque transporteurs'!C:C,F1525)=0,"inconnu",_xlfn.XLOOKUP(F1525,'Bibliothèque transporteurs'!C:C,'Bibliothèque transporteurs'!A:A))</f>
        <v>6C</v>
      </c>
      <c r="U1525">
        <f>IF(OR(F1525="6C",F1525="6B"),_xlfn.XLOOKUP(E1525,'Facture Chronopost'!L:L,'Facture Chronopost'!X:X),IF(OR(F1525=17,F1525=44),F1525&amp;"_"&amp;H1525,IF(COUNTIF('Bibliothèque transporteurs'!C:C,F1525)=0,"inconnu",_xlfn.XLOOKUP(F1525,'Bibliothèque transporteurs'!C:C,'Bibliothèque transporteurs'!B:B))))</f>
        <v>30</v>
      </c>
      <c r="V1525" t="str">
        <f>IF(COUNTIF('Bibliothèque transporteurs'!C:C,F1525)=0,"inconnu",_xlfn.XLOOKUP(F1525,'Bibliothèque transporteurs'!C:C,'Bibliothèque transporteurs'!E:E))</f>
        <v>CHRONO_2SHOP</v>
      </c>
      <c r="W1525">
        <f t="shared" si="149"/>
        <v>11.09</v>
      </c>
      <c r="Y1525" s="118">
        <f t="shared" si="153"/>
        <v>11.09</v>
      </c>
      <c r="Z1525" s="118" t="str">
        <f t="shared" si="154"/>
        <v>OK</v>
      </c>
    </row>
    <row r="1526" spans="1:26" x14ac:dyDescent="0.2">
      <c r="A1526" s="9">
        <f t="shared" si="150"/>
        <v>15.250695185416573</v>
      </c>
      <c r="B1526" s="9">
        <f t="shared" si="151"/>
        <v>13.07</v>
      </c>
      <c r="C1526" s="9">
        <f t="shared" si="152"/>
        <v>12.99</v>
      </c>
      <c r="D1526" s="8">
        <v>6235</v>
      </c>
      <c r="E1526" t="s">
        <v>4600</v>
      </c>
      <c r="F1526" t="s">
        <v>191</v>
      </c>
      <c r="G1526" t="s">
        <v>25</v>
      </c>
      <c r="H1526" t="s">
        <v>190</v>
      </c>
      <c r="O1526">
        <v>12.99</v>
      </c>
      <c r="S1526">
        <f>_xlfn.XLOOKUP(E1526,'Facture Chronopost'!L:L,'Facture Chronopost'!AA:AA,"")</f>
        <v>0.08</v>
      </c>
      <c r="T1526" t="str">
        <f>IF(COUNTIF('Bibliothèque transporteurs'!C:C,F1526)=0,"inconnu",_xlfn.XLOOKUP(F1526,'Bibliothèque transporteurs'!C:C,'Bibliothèque transporteurs'!A:A))</f>
        <v>6C</v>
      </c>
      <c r="U1526">
        <f>IF(OR(F1526="6C",F1526="6B"),_xlfn.XLOOKUP(E1526,'Facture Chronopost'!L:L,'Facture Chronopost'!X:X),IF(OR(F1526=17,F1526=44),F1526&amp;"_"&amp;H1526,IF(COUNTIF('Bibliothèque transporteurs'!C:C,F1526)=0,"inconnu",_xlfn.XLOOKUP(F1526,'Bibliothèque transporteurs'!C:C,'Bibliothèque transporteurs'!B:B))))</f>
        <v>30</v>
      </c>
      <c r="V1526" t="str">
        <f>IF(COUNTIF('Bibliothèque transporteurs'!C:C,F1526)=0,"inconnu",_xlfn.XLOOKUP(F1526,'Bibliothèque transporteurs'!C:C,'Bibliothèque transporteurs'!E:E))</f>
        <v>CHRONO_2SHOP</v>
      </c>
      <c r="W1526">
        <f t="shared" si="149"/>
        <v>13.07</v>
      </c>
      <c r="Y1526" s="118">
        <f t="shared" si="153"/>
        <v>13.07</v>
      </c>
      <c r="Z1526" s="118" t="str">
        <f t="shared" si="154"/>
        <v>OK</v>
      </c>
    </row>
    <row r="1527" spans="1:26" x14ac:dyDescent="0.2">
      <c r="A1527" s="9">
        <f t="shared" si="150"/>
        <v>5.8114658327799873</v>
      </c>
      <c r="B1527" s="9">
        <f t="shared" si="151"/>
        <v>5.03</v>
      </c>
      <c r="C1527" s="9">
        <f t="shared" si="152"/>
        <v>4.95</v>
      </c>
      <c r="D1527" s="8">
        <v>6235</v>
      </c>
      <c r="E1527" t="s">
        <v>4602</v>
      </c>
      <c r="F1527" t="s">
        <v>191</v>
      </c>
      <c r="G1527" t="s">
        <v>25</v>
      </c>
      <c r="H1527" t="s">
        <v>190</v>
      </c>
      <c r="O1527">
        <v>4.95</v>
      </c>
      <c r="S1527">
        <f>_xlfn.XLOOKUP(E1527,'Facture Chronopost'!L:L,'Facture Chronopost'!AA:AA,"")</f>
        <v>0.08</v>
      </c>
      <c r="T1527" t="str">
        <f>IF(COUNTIF('Bibliothèque transporteurs'!C:C,F1527)=0,"inconnu",_xlfn.XLOOKUP(F1527,'Bibliothèque transporteurs'!C:C,'Bibliothèque transporteurs'!A:A))</f>
        <v>6C</v>
      </c>
      <c r="U1527">
        <f>IF(OR(F1527="6C",F1527="6B"),_xlfn.XLOOKUP(E1527,'Facture Chronopost'!L:L,'Facture Chronopost'!X:X),IF(OR(F1527=17,F1527=44),F1527&amp;"_"&amp;H1527,IF(COUNTIF('Bibliothèque transporteurs'!C:C,F1527)=0,"inconnu",_xlfn.XLOOKUP(F1527,'Bibliothèque transporteurs'!C:C,'Bibliothèque transporteurs'!B:B))))</f>
        <v>26</v>
      </c>
      <c r="V1527" t="str">
        <f>IF(COUNTIF('Bibliothèque transporteurs'!C:C,F1527)=0,"inconnu",_xlfn.XLOOKUP(F1527,'Bibliothèque transporteurs'!C:C,'Bibliothèque transporteurs'!E:E))</f>
        <v>CHRONO_2SHOP</v>
      </c>
      <c r="W1527">
        <f t="shared" si="149"/>
        <v>5.03</v>
      </c>
      <c r="Y1527" s="118">
        <f t="shared" si="153"/>
        <v>5.03</v>
      </c>
      <c r="Z1527" s="118" t="str">
        <f t="shared" si="154"/>
        <v>OK</v>
      </c>
    </row>
    <row r="1528" spans="1:26" x14ac:dyDescent="0.2">
      <c r="A1528" s="9">
        <f t="shared" si="150"/>
        <v>5.8114658327799873</v>
      </c>
      <c r="B1528" s="9">
        <f t="shared" si="151"/>
        <v>5.03</v>
      </c>
      <c r="C1528" s="9">
        <f t="shared" si="152"/>
        <v>4.95</v>
      </c>
      <c r="D1528" s="8">
        <v>6235</v>
      </c>
      <c r="E1528" t="s">
        <v>4604</v>
      </c>
      <c r="F1528" t="s">
        <v>191</v>
      </c>
      <c r="G1528" t="s">
        <v>25</v>
      </c>
      <c r="H1528" t="s">
        <v>190</v>
      </c>
      <c r="O1528">
        <v>4.95</v>
      </c>
      <c r="S1528">
        <f>_xlfn.XLOOKUP(E1528,'Facture Chronopost'!L:L,'Facture Chronopost'!AA:AA,"")</f>
        <v>0.08</v>
      </c>
      <c r="T1528" t="str">
        <f>IF(COUNTIF('Bibliothèque transporteurs'!C:C,F1528)=0,"inconnu",_xlfn.XLOOKUP(F1528,'Bibliothèque transporteurs'!C:C,'Bibliothèque transporteurs'!A:A))</f>
        <v>6C</v>
      </c>
      <c r="U1528">
        <f>IF(OR(F1528="6C",F1528="6B"),_xlfn.XLOOKUP(E1528,'Facture Chronopost'!L:L,'Facture Chronopost'!X:X),IF(OR(F1528=17,F1528=44),F1528&amp;"_"&amp;H1528,IF(COUNTIF('Bibliothèque transporteurs'!C:C,F1528)=0,"inconnu",_xlfn.XLOOKUP(F1528,'Bibliothèque transporteurs'!C:C,'Bibliothèque transporteurs'!B:B))))</f>
        <v>26</v>
      </c>
      <c r="V1528" t="str">
        <f>IF(COUNTIF('Bibliothèque transporteurs'!C:C,F1528)=0,"inconnu",_xlfn.XLOOKUP(F1528,'Bibliothèque transporteurs'!C:C,'Bibliothèque transporteurs'!E:E))</f>
        <v>CHRONO_2SHOP</v>
      </c>
      <c r="W1528">
        <f t="shared" si="149"/>
        <v>5.03</v>
      </c>
      <c r="Y1528" s="118">
        <f t="shared" si="153"/>
        <v>5.03</v>
      </c>
      <c r="Z1528" s="118" t="str">
        <f t="shared" si="154"/>
        <v>OK</v>
      </c>
    </row>
    <row r="1529" spans="1:26" x14ac:dyDescent="0.2">
      <c r="A1529" s="9">
        <f t="shared" si="150"/>
        <v>11.376384630229914</v>
      </c>
      <c r="B1529" s="9">
        <f t="shared" si="151"/>
        <v>9.77</v>
      </c>
      <c r="C1529" s="9">
        <f t="shared" si="152"/>
        <v>9.69</v>
      </c>
      <c r="D1529" s="8">
        <v>6235</v>
      </c>
      <c r="E1529" t="s">
        <v>4672</v>
      </c>
      <c r="F1529" t="s">
        <v>191</v>
      </c>
      <c r="G1529" t="s">
        <v>25</v>
      </c>
      <c r="H1529" t="s">
        <v>190</v>
      </c>
      <c r="O1529">
        <v>9.69</v>
      </c>
      <c r="S1529">
        <f>_xlfn.XLOOKUP(E1529,'Facture Chronopost'!L:L,'Facture Chronopost'!AA:AA,"")</f>
        <v>0.08</v>
      </c>
      <c r="T1529" t="str">
        <f>IF(COUNTIF('Bibliothèque transporteurs'!C:C,F1529)=0,"inconnu",_xlfn.XLOOKUP(F1529,'Bibliothèque transporteurs'!C:C,'Bibliothèque transporteurs'!A:A))</f>
        <v>6C</v>
      </c>
      <c r="U1529">
        <f>IF(OR(F1529="6C",F1529="6B"),_xlfn.XLOOKUP(E1529,'Facture Chronopost'!L:L,'Facture Chronopost'!X:X),IF(OR(F1529=17,F1529=44),F1529&amp;"_"&amp;H1529,IF(COUNTIF('Bibliothèque transporteurs'!C:C,F1529)=0,"inconnu",_xlfn.XLOOKUP(F1529,'Bibliothèque transporteurs'!C:C,'Bibliothèque transporteurs'!B:B))))</f>
        <v>30</v>
      </c>
      <c r="V1529" t="str">
        <f>IF(COUNTIF('Bibliothèque transporteurs'!C:C,F1529)=0,"inconnu",_xlfn.XLOOKUP(F1529,'Bibliothèque transporteurs'!C:C,'Bibliothèque transporteurs'!E:E))</f>
        <v>CHRONO_2SHOP</v>
      </c>
      <c r="W1529">
        <f t="shared" si="149"/>
        <v>9.77</v>
      </c>
      <c r="Y1529" s="118">
        <f t="shared" si="153"/>
        <v>9.77</v>
      </c>
      <c r="Z1529" s="118" t="str">
        <f t="shared" si="154"/>
        <v>OK</v>
      </c>
    </row>
    <row r="1530" spans="1:26" x14ac:dyDescent="0.2">
      <c r="A1530" s="9">
        <f t="shared" si="150"/>
        <v>11.376384630229914</v>
      </c>
      <c r="B1530" s="9">
        <f t="shared" si="151"/>
        <v>9.77</v>
      </c>
      <c r="C1530" s="9">
        <f t="shared" si="152"/>
        <v>9.69</v>
      </c>
      <c r="D1530" s="8">
        <v>6235</v>
      </c>
      <c r="E1530" t="s">
        <v>4674</v>
      </c>
      <c r="F1530" t="s">
        <v>191</v>
      </c>
      <c r="G1530" t="s">
        <v>25</v>
      </c>
      <c r="H1530" t="s">
        <v>190</v>
      </c>
      <c r="O1530">
        <v>9.69</v>
      </c>
      <c r="S1530">
        <f>_xlfn.XLOOKUP(E1530,'Facture Chronopost'!L:L,'Facture Chronopost'!AA:AA,"")</f>
        <v>0.08</v>
      </c>
      <c r="T1530" t="str">
        <f>IF(COUNTIF('Bibliothèque transporteurs'!C:C,F1530)=0,"inconnu",_xlfn.XLOOKUP(F1530,'Bibliothèque transporteurs'!C:C,'Bibliothèque transporteurs'!A:A))</f>
        <v>6C</v>
      </c>
      <c r="U1530">
        <f>IF(OR(F1530="6C",F1530="6B"),_xlfn.XLOOKUP(E1530,'Facture Chronopost'!L:L,'Facture Chronopost'!X:X),IF(OR(F1530=17,F1530=44),F1530&amp;"_"&amp;H1530,IF(COUNTIF('Bibliothèque transporteurs'!C:C,F1530)=0,"inconnu",_xlfn.XLOOKUP(F1530,'Bibliothèque transporteurs'!C:C,'Bibliothèque transporteurs'!B:B))))</f>
        <v>30</v>
      </c>
      <c r="V1530" t="str">
        <f>IF(COUNTIF('Bibliothèque transporteurs'!C:C,F1530)=0,"inconnu",_xlfn.XLOOKUP(F1530,'Bibliothèque transporteurs'!C:C,'Bibliothèque transporteurs'!E:E))</f>
        <v>CHRONO_2SHOP</v>
      </c>
      <c r="W1530">
        <f t="shared" si="149"/>
        <v>9.77</v>
      </c>
      <c r="Y1530" s="118">
        <f t="shared" si="153"/>
        <v>9.77</v>
      </c>
      <c r="Z1530" s="118" t="str">
        <f t="shared" si="154"/>
        <v>OK</v>
      </c>
    </row>
    <row r="1531" spans="1:26" x14ac:dyDescent="0.2">
      <c r="A1531" s="9">
        <f t="shared" si="150"/>
        <v>11.376384630229914</v>
      </c>
      <c r="B1531" s="9">
        <f t="shared" si="151"/>
        <v>9.77</v>
      </c>
      <c r="C1531" s="9">
        <f t="shared" si="152"/>
        <v>9.69</v>
      </c>
      <c r="D1531" s="8">
        <v>6235</v>
      </c>
      <c r="E1531" t="s">
        <v>4589</v>
      </c>
      <c r="F1531" t="s">
        <v>191</v>
      </c>
      <c r="G1531" t="s">
        <v>25</v>
      </c>
      <c r="H1531" t="s">
        <v>190</v>
      </c>
      <c r="O1531">
        <v>9.69</v>
      </c>
      <c r="S1531">
        <f>_xlfn.XLOOKUP(E1531,'Facture Chronopost'!L:L,'Facture Chronopost'!AA:AA,"")</f>
        <v>0.08</v>
      </c>
      <c r="T1531" t="str">
        <f>IF(COUNTIF('Bibliothèque transporteurs'!C:C,F1531)=0,"inconnu",_xlfn.XLOOKUP(F1531,'Bibliothèque transporteurs'!C:C,'Bibliothèque transporteurs'!A:A))</f>
        <v>6C</v>
      </c>
      <c r="U1531">
        <f>IF(OR(F1531="6C",F1531="6B"),_xlfn.XLOOKUP(E1531,'Facture Chronopost'!L:L,'Facture Chronopost'!X:X),IF(OR(F1531=17,F1531=44),F1531&amp;"_"&amp;H1531,IF(COUNTIF('Bibliothèque transporteurs'!C:C,F1531)=0,"inconnu",_xlfn.XLOOKUP(F1531,'Bibliothèque transporteurs'!C:C,'Bibliothèque transporteurs'!B:B))))</f>
        <v>30</v>
      </c>
      <c r="V1531" t="str">
        <f>IF(COUNTIF('Bibliothèque transporteurs'!C:C,F1531)=0,"inconnu",_xlfn.XLOOKUP(F1531,'Bibliothèque transporteurs'!C:C,'Bibliothèque transporteurs'!E:E))</f>
        <v>CHRONO_2SHOP</v>
      </c>
      <c r="W1531">
        <f t="shared" si="149"/>
        <v>9.77</v>
      </c>
      <c r="Y1531" s="118">
        <f t="shared" si="153"/>
        <v>9.77</v>
      </c>
      <c r="Z1531" s="118" t="str">
        <f t="shared" si="154"/>
        <v>OK</v>
      </c>
    </row>
    <row r="1532" spans="1:26" x14ac:dyDescent="0.2">
      <c r="A1532" s="9">
        <f t="shared" si="150"/>
        <v>14.47583307437924</v>
      </c>
      <c r="B1532" s="9">
        <f t="shared" si="151"/>
        <v>12.41</v>
      </c>
      <c r="C1532" s="9">
        <f t="shared" si="152"/>
        <v>12.33</v>
      </c>
      <c r="D1532" s="8">
        <v>6235</v>
      </c>
      <c r="E1532" t="s">
        <v>4636</v>
      </c>
      <c r="F1532" t="s">
        <v>191</v>
      </c>
      <c r="G1532" t="s">
        <v>25</v>
      </c>
      <c r="H1532" t="s">
        <v>190</v>
      </c>
      <c r="O1532">
        <v>12.33</v>
      </c>
      <c r="S1532">
        <f>_xlfn.XLOOKUP(E1532,'Facture Chronopost'!L:L,'Facture Chronopost'!AA:AA,"")</f>
        <v>0.08</v>
      </c>
      <c r="T1532" t="str">
        <f>IF(COUNTIF('Bibliothèque transporteurs'!C:C,F1532)=0,"inconnu",_xlfn.XLOOKUP(F1532,'Bibliothèque transporteurs'!C:C,'Bibliothèque transporteurs'!A:A))</f>
        <v>6C</v>
      </c>
      <c r="U1532">
        <f>IF(OR(F1532="6C",F1532="6B"),_xlfn.XLOOKUP(E1532,'Facture Chronopost'!L:L,'Facture Chronopost'!X:X),IF(OR(F1532=17,F1532=44),F1532&amp;"_"&amp;H1532,IF(COUNTIF('Bibliothèque transporteurs'!C:C,F1532)=0,"inconnu",_xlfn.XLOOKUP(F1532,'Bibliothèque transporteurs'!C:C,'Bibliothèque transporteurs'!B:B))))</f>
        <v>30</v>
      </c>
      <c r="V1532" t="str">
        <f>IF(COUNTIF('Bibliothèque transporteurs'!C:C,F1532)=0,"inconnu",_xlfn.XLOOKUP(F1532,'Bibliothèque transporteurs'!C:C,'Bibliothèque transporteurs'!E:E))</f>
        <v>CHRONO_2SHOP</v>
      </c>
      <c r="W1532">
        <f t="shared" si="149"/>
        <v>12.41</v>
      </c>
      <c r="Y1532" s="118">
        <f t="shared" si="153"/>
        <v>12.41</v>
      </c>
      <c r="Z1532" s="118" t="str">
        <f t="shared" si="154"/>
        <v>OK</v>
      </c>
    </row>
    <row r="1533" spans="1:26" x14ac:dyDescent="0.2">
      <c r="A1533" s="9">
        <f t="shared" si="150"/>
        <v>10.601522519192583</v>
      </c>
      <c r="B1533" s="9">
        <f t="shared" si="151"/>
        <v>9.11</v>
      </c>
      <c r="C1533" s="9">
        <f t="shared" si="152"/>
        <v>9.0299999999999994</v>
      </c>
      <c r="D1533" s="8">
        <v>6235</v>
      </c>
      <c r="E1533" t="s">
        <v>4619</v>
      </c>
      <c r="F1533" t="s">
        <v>191</v>
      </c>
      <c r="G1533" t="s">
        <v>25</v>
      </c>
      <c r="H1533" t="s">
        <v>190</v>
      </c>
      <c r="O1533">
        <v>9.0299999999999994</v>
      </c>
      <c r="S1533">
        <f>_xlfn.XLOOKUP(E1533,'Facture Chronopost'!L:L,'Facture Chronopost'!AA:AA,"")</f>
        <v>0.08</v>
      </c>
      <c r="T1533" t="str">
        <f>IF(COUNTIF('Bibliothèque transporteurs'!C:C,F1533)=0,"inconnu",_xlfn.XLOOKUP(F1533,'Bibliothèque transporteurs'!C:C,'Bibliothèque transporteurs'!A:A))</f>
        <v>6C</v>
      </c>
      <c r="U1533">
        <f>IF(OR(F1533="6C",F1533="6B"),_xlfn.XLOOKUP(E1533,'Facture Chronopost'!L:L,'Facture Chronopost'!X:X),IF(OR(F1533=17,F1533=44),F1533&amp;"_"&amp;H1533,IF(COUNTIF('Bibliothèque transporteurs'!C:C,F1533)=0,"inconnu",_xlfn.XLOOKUP(F1533,'Bibliothèque transporteurs'!C:C,'Bibliothèque transporteurs'!B:B))))</f>
        <v>30</v>
      </c>
      <c r="V1533" t="str">
        <f>IF(COUNTIF('Bibliothèque transporteurs'!C:C,F1533)=0,"inconnu",_xlfn.XLOOKUP(F1533,'Bibliothèque transporteurs'!C:C,'Bibliothèque transporteurs'!E:E))</f>
        <v>CHRONO_2SHOP</v>
      </c>
      <c r="W1533">
        <f t="shared" si="149"/>
        <v>9.11</v>
      </c>
      <c r="Y1533" s="118">
        <f t="shared" si="153"/>
        <v>9.11</v>
      </c>
      <c r="Z1533" s="118" t="str">
        <f t="shared" si="154"/>
        <v>OK</v>
      </c>
    </row>
    <row r="1534" spans="1:26" x14ac:dyDescent="0.2">
      <c r="A1534" s="9">
        <f t="shared" si="150"/>
        <v>16.236883326736812</v>
      </c>
      <c r="B1534" s="9">
        <f t="shared" si="151"/>
        <v>13.91</v>
      </c>
      <c r="C1534" s="9">
        <f t="shared" si="152"/>
        <v>13.83</v>
      </c>
      <c r="D1534" s="8">
        <v>6235</v>
      </c>
      <c r="E1534" t="s">
        <v>4656</v>
      </c>
      <c r="F1534" t="s">
        <v>191</v>
      </c>
      <c r="G1534" t="s">
        <v>25</v>
      </c>
      <c r="H1534" t="s">
        <v>190</v>
      </c>
      <c r="O1534">
        <v>13.83</v>
      </c>
      <c r="S1534">
        <f>_xlfn.XLOOKUP(E1534,'Facture Chronopost'!L:L,'Facture Chronopost'!AA:AA,"")</f>
        <v>0.08</v>
      </c>
      <c r="T1534" t="str">
        <f>IF(COUNTIF('Bibliothèque transporteurs'!C:C,F1534)=0,"inconnu",_xlfn.XLOOKUP(F1534,'Bibliothèque transporteurs'!C:C,'Bibliothèque transporteurs'!A:A))</f>
        <v>6C</v>
      </c>
      <c r="U1534">
        <f>IF(OR(F1534="6C",F1534="6B"),_xlfn.XLOOKUP(E1534,'Facture Chronopost'!L:L,'Facture Chronopost'!X:X),IF(OR(F1534=17,F1534=44),F1534&amp;"_"&amp;H1534,IF(COUNTIF('Bibliothèque transporteurs'!C:C,F1534)=0,"inconnu",_xlfn.XLOOKUP(F1534,'Bibliothèque transporteurs'!C:C,'Bibliothèque transporteurs'!B:B))))</f>
        <v>25</v>
      </c>
      <c r="V1534" t="str">
        <f>IF(COUNTIF('Bibliothèque transporteurs'!C:C,F1534)=0,"inconnu",_xlfn.XLOOKUP(F1534,'Bibliothèque transporteurs'!C:C,'Bibliothèque transporteurs'!E:E))</f>
        <v>CHRONO_2SHOP</v>
      </c>
      <c r="W1534">
        <f t="shared" si="149"/>
        <v>13.91</v>
      </c>
      <c r="Y1534" s="118">
        <f t="shared" si="153"/>
        <v>13.91</v>
      </c>
      <c r="Z1534" s="118" t="str">
        <f t="shared" si="154"/>
        <v>OK</v>
      </c>
    </row>
    <row r="1535" spans="1:26" x14ac:dyDescent="0.2">
      <c r="A1535" s="9">
        <f t="shared" si="150"/>
        <v>11.376384630229914</v>
      </c>
      <c r="B1535" s="9">
        <f t="shared" si="151"/>
        <v>9.77</v>
      </c>
      <c r="C1535" s="9">
        <f t="shared" si="152"/>
        <v>9.69</v>
      </c>
      <c r="D1535" s="8">
        <v>6235</v>
      </c>
      <c r="E1535" t="s">
        <v>4596</v>
      </c>
      <c r="F1535" t="s">
        <v>191</v>
      </c>
      <c r="G1535" t="s">
        <v>25</v>
      </c>
      <c r="H1535" t="s">
        <v>190</v>
      </c>
      <c r="O1535">
        <v>9.69</v>
      </c>
      <c r="S1535">
        <f>_xlfn.XLOOKUP(E1535,'Facture Chronopost'!L:L,'Facture Chronopost'!AA:AA,"")</f>
        <v>0.08</v>
      </c>
      <c r="T1535" t="str">
        <f>IF(COUNTIF('Bibliothèque transporteurs'!C:C,F1535)=0,"inconnu",_xlfn.XLOOKUP(F1535,'Bibliothèque transporteurs'!C:C,'Bibliothèque transporteurs'!A:A))</f>
        <v>6C</v>
      </c>
      <c r="U1535">
        <f>IF(OR(F1535="6C",F1535="6B"),_xlfn.XLOOKUP(E1535,'Facture Chronopost'!L:L,'Facture Chronopost'!X:X),IF(OR(F1535=17,F1535=44),F1535&amp;"_"&amp;H1535,IF(COUNTIF('Bibliothèque transporteurs'!C:C,F1535)=0,"inconnu",_xlfn.XLOOKUP(F1535,'Bibliothèque transporteurs'!C:C,'Bibliothèque transporteurs'!B:B))))</f>
        <v>30</v>
      </c>
      <c r="V1535" t="str">
        <f>IF(COUNTIF('Bibliothèque transporteurs'!C:C,F1535)=0,"inconnu",_xlfn.XLOOKUP(F1535,'Bibliothèque transporteurs'!C:C,'Bibliothèque transporteurs'!E:E))</f>
        <v>CHRONO_2SHOP</v>
      </c>
      <c r="W1535">
        <f t="shared" si="149"/>
        <v>9.77</v>
      </c>
      <c r="Y1535" s="118">
        <f t="shared" si="153"/>
        <v>9.77</v>
      </c>
      <c r="Z1535" s="118" t="str">
        <f t="shared" si="154"/>
        <v>OK</v>
      </c>
    </row>
    <row r="1536" spans="1:26" x14ac:dyDescent="0.2">
      <c r="A1536" s="9">
        <f t="shared" si="150"/>
        <v>11.376384630229914</v>
      </c>
      <c r="B1536" s="9">
        <f t="shared" si="151"/>
        <v>9.77</v>
      </c>
      <c r="C1536" s="9">
        <f t="shared" si="152"/>
        <v>9.69</v>
      </c>
      <c r="D1536" s="8">
        <v>6235</v>
      </c>
      <c r="E1536" t="s">
        <v>4634</v>
      </c>
      <c r="F1536" t="s">
        <v>191</v>
      </c>
      <c r="G1536" t="s">
        <v>25</v>
      </c>
      <c r="H1536" t="s">
        <v>190</v>
      </c>
      <c r="O1536">
        <v>9.69</v>
      </c>
      <c r="S1536">
        <f>_xlfn.XLOOKUP(E1536,'Facture Chronopost'!L:L,'Facture Chronopost'!AA:AA,"")</f>
        <v>0.08</v>
      </c>
      <c r="T1536" t="str">
        <f>IF(COUNTIF('Bibliothèque transporteurs'!C:C,F1536)=0,"inconnu",_xlfn.XLOOKUP(F1536,'Bibliothèque transporteurs'!C:C,'Bibliothèque transporteurs'!A:A))</f>
        <v>6C</v>
      </c>
      <c r="U1536">
        <f>IF(OR(F1536="6C",F1536="6B"),_xlfn.XLOOKUP(E1536,'Facture Chronopost'!L:L,'Facture Chronopost'!X:X),IF(OR(F1536=17,F1536=44),F1536&amp;"_"&amp;H1536,IF(COUNTIF('Bibliothèque transporteurs'!C:C,F1536)=0,"inconnu",_xlfn.XLOOKUP(F1536,'Bibliothèque transporteurs'!C:C,'Bibliothèque transporteurs'!B:B))))</f>
        <v>30</v>
      </c>
      <c r="V1536" t="str">
        <f>IF(COUNTIF('Bibliothèque transporteurs'!C:C,F1536)=0,"inconnu",_xlfn.XLOOKUP(F1536,'Bibliothèque transporteurs'!C:C,'Bibliothèque transporteurs'!E:E))</f>
        <v>CHRONO_2SHOP</v>
      </c>
      <c r="W1536">
        <f t="shared" si="149"/>
        <v>9.77</v>
      </c>
      <c r="Y1536" s="118">
        <f t="shared" si="153"/>
        <v>9.77</v>
      </c>
      <c r="Z1536" s="118" t="str">
        <f t="shared" si="154"/>
        <v>OK</v>
      </c>
    </row>
    <row r="1537" spans="1:26" x14ac:dyDescent="0.2">
      <c r="A1537" s="9">
        <f t="shared" si="150"/>
        <v>10.601522519192583</v>
      </c>
      <c r="B1537" s="9">
        <f t="shared" si="151"/>
        <v>9.11</v>
      </c>
      <c r="C1537" s="9">
        <f t="shared" si="152"/>
        <v>9.0299999999999994</v>
      </c>
      <c r="D1537" s="8">
        <v>6235</v>
      </c>
      <c r="E1537" t="s">
        <v>4607</v>
      </c>
      <c r="F1537" t="s">
        <v>191</v>
      </c>
      <c r="G1537" t="s">
        <v>25</v>
      </c>
      <c r="H1537" t="s">
        <v>190</v>
      </c>
      <c r="O1537">
        <v>9.0299999999999994</v>
      </c>
      <c r="S1537">
        <f>_xlfn.XLOOKUP(E1537,'Facture Chronopost'!L:L,'Facture Chronopost'!AA:AA,"")</f>
        <v>0.08</v>
      </c>
      <c r="T1537" t="str">
        <f>IF(COUNTIF('Bibliothèque transporteurs'!C:C,F1537)=0,"inconnu",_xlfn.XLOOKUP(F1537,'Bibliothèque transporteurs'!C:C,'Bibliothèque transporteurs'!A:A))</f>
        <v>6C</v>
      </c>
      <c r="U1537">
        <f>IF(OR(F1537="6C",F1537="6B"),_xlfn.XLOOKUP(E1537,'Facture Chronopost'!L:L,'Facture Chronopost'!X:X),IF(OR(F1537=17,F1537=44),F1537&amp;"_"&amp;H1537,IF(COUNTIF('Bibliothèque transporteurs'!C:C,F1537)=0,"inconnu",_xlfn.XLOOKUP(F1537,'Bibliothèque transporteurs'!C:C,'Bibliothèque transporteurs'!B:B))))</f>
        <v>30</v>
      </c>
      <c r="V1537" t="str">
        <f>IF(COUNTIF('Bibliothèque transporteurs'!C:C,F1537)=0,"inconnu",_xlfn.XLOOKUP(F1537,'Bibliothèque transporteurs'!C:C,'Bibliothèque transporteurs'!E:E))</f>
        <v>CHRONO_2SHOP</v>
      </c>
      <c r="W1537">
        <f t="shared" si="149"/>
        <v>9.11</v>
      </c>
      <c r="Y1537" s="118">
        <f t="shared" si="153"/>
        <v>9.11</v>
      </c>
      <c r="Z1537" s="118" t="str">
        <f t="shared" si="154"/>
        <v>OK</v>
      </c>
    </row>
    <row r="1538" spans="1:26" x14ac:dyDescent="0.2">
      <c r="A1538" s="9">
        <f t="shared" si="150"/>
        <v>11.376384630229914</v>
      </c>
      <c r="B1538" s="9">
        <f t="shared" si="151"/>
        <v>9.77</v>
      </c>
      <c r="C1538" s="9">
        <f t="shared" si="152"/>
        <v>9.69</v>
      </c>
      <c r="D1538" s="8">
        <v>6235</v>
      </c>
      <c r="E1538" t="s">
        <v>4677</v>
      </c>
      <c r="F1538" t="s">
        <v>191</v>
      </c>
      <c r="G1538" t="s">
        <v>25</v>
      </c>
      <c r="H1538" t="s">
        <v>190</v>
      </c>
      <c r="O1538">
        <v>9.69</v>
      </c>
      <c r="S1538">
        <f>_xlfn.XLOOKUP(E1538,'Facture Chronopost'!L:L,'Facture Chronopost'!AA:AA,"")</f>
        <v>0.08</v>
      </c>
      <c r="T1538" t="str">
        <f>IF(COUNTIF('Bibliothèque transporteurs'!C:C,F1538)=0,"inconnu",_xlfn.XLOOKUP(F1538,'Bibliothèque transporteurs'!C:C,'Bibliothèque transporteurs'!A:A))</f>
        <v>6C</v>
      </c>
      <c r="U1538">
        <f>IF(OR(F1538="6C",F1538="6B"),_xlfn.XLOOKUP(E1538,'Facture Chronopost'!L:L,'Facture Chronopost'!X:X),IF(OR(F1538=17,F1538=44),F1538&amp;"_"&amp;H1538,IF(COUNTIF('Bibliothèque transporteurs'!C:C,F1538)=0,"inconnu",_xlfn.XLOOKUP(F1538,'Bibliothèque transporteurs'!C:C,'Bibliothèque transporteurs'!B:B))))</f>
        <v>30</v>
      </c>
      <c r="V1538" t="str">
        <f>IF(COUNTIF('Bibliothèque transporteurs'!C:C,F1538)=0,"inconnu",_xlfn.XLOOKUP(F1538,'Bibliothèque transporteurs'!C:C,'Bibliothèque transporteurs'!E:E))</f>
        <v>CHRONO_2SHOP</v>
      </c>
      <c r="W1538">
        <f t="shared" si="149"/>
        <v>9.77</v>
      </c>
      <c r="Y1538" s="118">
        <f t="shared" si="153"/>
        <v>9.77</v>
      </c>
      <c r="Z1538" s="118" t="str">
        <f t="shared" si="154"/>
        <v>OK</v>
      </c>
    </row>
    <row r="1539" spans="1:26" x14ac:dyDescent="0.2">
      <c r="A1539" s="9">
        <f t="shared" si="150"/>
        <v>11.376384630229914</v>
      </c>
      <c r="B1539" s="9">
        <f t="shared" si="151"/>
        <v>9.77</v>
      </c>
      <c r="C1539" s="9">
        <f t="shared" si="152"/>
        <v>9.69</v>
      </c>
      <c r="D1539" s="8">
        <v>6235</v>
      </c>
      <c r="E1539" t="s">
        <v>4647</v>
      </c>
      <c r="F1539" t="s">
        <v>191</v>
      </c>
      <c r="G1539" t="s">
        <v>25</v>
      </c>
      <c r="H1539" t="s">
        <v>190</v>
      </c>
      <c r="O1539">
        <v>9.69</v>
      </c>
      <c r="S1539">
        <f>_xlfn.XLOOKUP(E1539,'Facture Chronopost'!L:L,'Facture Chronopost'!AA:AA,"")</f>
        <v>0.08</v>
      </c>
      <c r="T1539" t="str">
        <f>IF(COUNTIF('Bibliothèque transporteurs'!C:C,F1539)=0,"inconnu",_xlfn.XLOOKUP(F1539,'Bibliothèque transporteurs'!C:C,'Bibliothèque transporteurs'!A:A))</f>
        <v>6C</v>
      </c>
      <c r="U1539">
        <f>IF(OR(F1539="6C",F1539="6B"),_xlfn.XLOOKUP(E1539,'Facture Chronopost'!L:L,'Facture Chronopost'!X:X),IF(OR(F1539=17,F1539=44),F1539&amp;"_"&amp;H1539,IF(COUNTIF('Bibliothèque transporteurs'!C:C,F1539)=0,"inconnu",_xlfn.XLOOKUP(F1539,'Bibliothèque transporteurs'!C:C,'Bibliothèque transporteurs'!B:B))))</f>
        <v>30</v>
      </c>
      <c r="V1539" t="str">
        <f>IF(COUNTIF('Bibliothèque transporteurs'!C:C,F1539)=0,"inconnu",_xlfn.XLOOKUP(F1539,'Bibliothèque transporteurs'!C:C,'Bibliothèque transporteurs'!E:E))</f>
        <v>CHRONO_2SHOP</v>
      </c>
      <c r="W1539">
        <f t="shared" si="149"/>
        <v>9.77</v>
      </c>
      <c r="Y1539" s="118">
        <f t="shared" si="153"/>
        <v>9.77</v>
      </c>
      <c r="Z1539" s="118" t="str">
        <f t="shared" si="154"/>
        <v>OK</v>
      </c>
    </row>
    <row r="1540" spans="1:26" x14ac:dyDescent="0.2">
      <c r="A1540" s="9">
        <f t="shared" si="150"/>
        <v>11.376384630229914</v>
      </c>
      <c r="B1540" s="9">
        <f t="shared" si="151"/>
        <v>9.77</v>
      </c>
      <c r="C1540" s="9">
        <f t="shared" si="152"/>
        <v>9.69</v>
      </c>
      <c r="D1540" s="8">
        <v>6235</v>
      </c>
      <c r="E1540" t="s">
        <v>4653</v>
      </c>
      <c r="F1540" t="s">
        <v>191</v>
      </c>
      <c r="G1540" t="s">
        <v>25</v>
      </c>
      <c r="H1540" t="s">
        <v>190</v>
      </c>
      <c r="O1540">
        <v>9.69</v>
      </c>
      <c r="S1540">
        <f>_xlfn.XLOOKUP(E1540,'Facture Chronopost'!L:L,'Facture Chronopost'!AA:AA,"")</f>
        <v>0.08</v>
      </c>
      <c r="T1540" t="str">
        <f>IF(COUNTIF('Bibliothèque transporteurs'!C:C,F1540)=0,"inconnu",_xlfn.XLOOKUP(F1540,'Bibliothèque transporteurs'!C:C,'Bibliothèque transporteurs'!A:A))</f>
        <v>6C</v>
      </c>
      <c r="U1540">
        <f>IF(OR(F1540="6C",F1540="6B"),_xlfn.XLOOKUP(E1540,'Facture Chronopost'!L:L,'Facture Chronopost'!X:X),IF(OR(F1540=17,F1540=44),F1540&amp;"_"&amp;H1540,IF(COUNTIF('Bibliothèque transporteurs'!C:C,F1540)=0,"inconnu",_xlfn.XLOOKUP(F1540,'Bibliothèque transporteurs'!C:C,'Bibliothèque transporteurs'!B:B))))</f>
        <v>30</v>
      </c>
      <c r="V1540" t="str">
        <f>IF(COUNTIF('Bibliothèque transporteurs'!C:C,F1540)=0,"inconnu",_xlfn.XLOOKUP(F1540,'Bibliothèque transporteurs'!C:C,'Bibliothèque transporteurs'!E:E))</f>
        <v>CHRONO_2SHOP</v>
      </c>
      <c r="W1540">
        <f t="shared" si="149"/>
        <v>9.77</v>
      </c>
      <c r="Y1540" s="118">
        <f t="shared" si="153"/>
        <v>9.77</v>
      </c>
      <c r="Z1540" s="118" t="str">
        <f t="shared" si="154"/>
        <v>OK</v>
      </c>
    </row>
    <row r="1541" spans="1:26" x14ac:dyDescent="0.2">
      <c r="A1541" s="9">
        <f t="shared" si="150"/>
        <v>6.2575985633772397</v>
      </c>
      <c r="B1541" s="9">
        <f t="shared" si="151"/>
        <v>5.41</v>
      </c>
      <c r="C1541" s="9">
        <f t="shared" si="152"/>
        <v>5.33</v>
      </c>
      <c r="D1541" s="8">
        <v>6235</v>
      </c>
      <c r="E1541" t="s">
        <v>4662</v>
      </c>
      <c r="F1541" t="s">
        <v>191</v>
      </c>
      <c r="G1541" t="s">
        <v>25</v>
      </c>
      <c r="H1541" t="s">
        <v>190</v>
      </c>
      <c r="O1541">
        <v>5.33</v>
      </c>
      <c r="S1541">
        <f>_xlfn.XLOOKUP(E1541,'Facture Chronopost'!L:L,'Facture Chronopost'!AA:AA,"")</f>
        <v>0.08</v>
      </c>
      <c r="T1541" t="str">
        <f>IF(COUNTIF('Bibliothèque transporteurs'!C:C,F1541)=0,"inconnu",_xlfn.XLOOKUP(F1541,'Bibliothèque transporteurs'!C:C,'Bibliothèque transporteurs'!A:A))</f>
        <v>6C</v>
      </c>
      <c r="U1541">
        <f>IF(OR(F1541="6C",F1541="6B"),_xlfn.XLOOKUP(E1541,'Facture Chronopost'!L:L,'Facture Chronopost'!X:X),IF(OR(F1541=17,F1541=44),F1541&amp;"_"&amp;H1541,IF(COUNTIF('Bibliothèque transporteurs'!C:C,F1541)=0,"inconnu",_xlfn.XLOOKUP(F1541,'Bibliothèque transporteurs'!C:C,'Bibliothèque transporteurs'!B:B))))</f>
        <v>30</v>
      </c>
      <c r="V1541" t="str">
        <f>IF(COUNTIF('Bibliothèque transporteurs'!C:C,F1541)=0,"inconnu",_xlfn.XLOOKUP(F1541,'Bibliothèque transporteurs'!C:C,'Bibliothèque transporteurs'!E:E))</f>
        <v>CHRONO_2SHOP</v>
      </c>
      <c r="W1541">
        <f t="shared" si="149"/>
        <v>5.41</v>
      </c>
      <c r="Y1541" s="118">
        <f t="shared" si="153"/>
        <v>5.41</v>
      </c>
      <c r="Z1541" s="118" t="str">
        <f t="shared" si="154"/>
        <v>OK</v>
      </c>
    </row>
    <row r="1542" spans="1:26" x14ac:dyDescent="0.2">
      <c r="A1542" s="9">
        <f t="shared" si="150"/>
        <v>6.2575985633772397</v>
      </c>
      <c r="B1542" s="9">
        <f t="shared" si="151"/>
        <v>5.41</v>
      </c>
      <c r="C1542" s="9">
        <f t="shared" si="152"/>
        <v>5.33</v>
      </c>
      <c r="D1542" s="8">
        <v>6235</v>
      </c>
      <c r="E1542" t="s">
        <v>4639</v>
      </c>
      <c r="F1542" t="s">
        <v>191</v>
      </c>
      <c r="G1542" t="s">
        <v>25</v>
      </c>
      <c r="H1542" t="s">
        <v>190</v>
      </c>
      <c r="O1542">
        <v>5.33</v>
      </c>
      <c r="S1542">
        <f>_xlfn.XLOOKUP(E1542,'Facture Chronopost'!L:L,'Facture Chronopost'!AA:AA,"")</f>
        <v>0.08</v>
      </c>
      <c r="T1542" t="str">
        <f>IF(COUNTIF('Bibliothèque transporteurs'!C:C,F1542)=0,"inconnu",_xlfn.XLOOKUP(F1542,'Bibliothèque transporteurs'!C:C,'Bibliothèque transporteurs'!A:A))</f>
        <v>6C</v>
      </c>
      <c r="U1542">
        <f>IF(OR(F1542="6C",F1542="6B"),_xlfn.XLOOKUP(E1542,'Facture Chronopost'!L:L,'Facture Chronopost'!X:X),IF(OR(F1542=17,F1542=44),F1542&amp;"_"&amp;H1542,IF(COUNTIF('Bibliothèque transporteurs'!C:C,F1542)=0,"inconnu",_xlfn.XLOOKUP(F1542,'Bibliothèque transporteurs'!C:C,'Bibliothèque transporteurs'!B:B))))</f>
        <v>30</v>
      </c>
      <c r="V1542" t="str">
        <f>IF(COUNTIF('Bibliothèque transporteurs'!C:C,F1542)=0,"inconnu",_xlfn.XLOOKUP(F1542,'Bibliothèque transporteurs'!C:C,'Bibliothèque transporteurs'!E:E))</f>
        <v>CHRONO_2SHOP</v>
      </c>
      <c r="W1542">
        <f t="shared" si="149"/>
        <v>5.41</v>
      </c>
      <c r="Y1542" s="118">
        <f t="shared" si="153"/>
        <v>5.41</v>
      </c>
      <c r="Z1542" s="118" t="str">
        <f t="shared" si="154"/>
        <v>OK</v>
      </c>
    </row>
    <row r="1543" spans="1:26" x14ac:dyDescent="0.2">
      <c r="A1543" s="9">
        <f t="shared" si="150"/>
        <v>11.376384630229914</v>
      </c>
      <c r="B1543" s="9">
        <f t="shared" si="151"/>
        <v>9.77</v>
      </c>
      <c r="C1543" s="9">
        <f t="shared" si="152"/>
        <v>9.69</v>
      </c>
      <c r="D1543" s="8">
        <v>6235</v>
      </c>
      <c r="E1543" t="s">
        <v>4771</v>
      </c>
      <c r="F1543" t="s">
        <v>191</v>
      </c>
      <c r="G1543" t="s">
        <v>25</v>
      </c>
      <c r="H1543" t="s">
        <v>190</v>
      </c>
      <c r="O1543">
        <v>9.69</v>
      </c>
      <c r="S1543">
        <f>_xlfn.XLOOKUP(E1543,'Facture Chronopost'!L:L,'Facture Chronopost'!AA:AA,"")</f>
        <v>0.08</v>
      </c>
      <c r="T1543" t="str">
        <f>IF(COUNTIF('Bibliothèque transporteurs'!C:C,F1543)=0,"inconnu",_xlfn.XLOOKUP(F1543,'Bibliothèque transporteurs'!C:C,'Bibliothèque transporteurs'!A:A))</f>
        <v>6C</v>
      </c>
      <c r="U1543">
        <f>IF(OR(F1543="6C",F1543="6B"),_xlfn.XLOOKUP(E1543,'Facture Chronopost'!L:L,'Facture Chronopost'!X:X),IF(OR(F1543=17,F1543=44),F1543&amp;"_"&amp;H1543,IF(COUNTIF('Bibliothèque transporteurs'!C:C,F1543)=0,"inconnu",_xlfn.XLOOKUP(F1543,'Bibliothèque transporteurs'!C:C,'Bibliothèque transporteurs'!B:B))))</f>
        <v>30</v>
      </c>
      <c r="V1543" t="str">
        <f>IF(COUNTIF('Bibliothèque transporteurs'!C:C,F1543)=0,"inconnu",_xlfn.XLOOKUP(F1543,'Bibliothèque transporteurs'!C:C,'Bibliothèque transporteurs'!E:E))</f>
        <v>CHRONO_2SHOP</v>
      </c>
      <c r="W1543">
        <f t="shared" si="149"/>
        <v>9.77</v>
      </c>
      <c r="Y1543" s="118">
        <f t="shared" si="153"/>
        <v>9.77</v>
      </c>
      <c r="Z1543" s="118" t="str">
        <f t="shared" si="154"/>
        <v>OK</v>
      </c>
    </row>
    <row r="1544" spans="1:26" x14ac:dyDescent="0.2">
      <c r="A1544" s="9">
        <f t="shared" si="150"/>
        <v>11.376384630229914</v>
      </c>
      <c r="B1544" s="9">
        <f t="shared" si="151"/>
        <v>9.77</v>
      </c>
      <c r="C1544" s="9">
        <f t="shared" si="152"/>
        <v>9.69</v>
      </c>
      <c r="D1544" s="8">
        <v>6235</v>
      </c>
      <c r="E1544" t="s">
        <v>4739</v>
      </c>
      <c r="F1544" t="s">
        <v>191</v>
      </c>
      <c r="G1544" t="s">
        <v>25</v>
      </c>
      <c r="H1544" t="s">
        <v>190</v>
      </c>
      <c r="O1544">
        <v>9.69</v>
      </c>
      <c r="S1544">
        <f>_xlfn.XLOOKUP(E1544,'Facture Chronopost'!L:L,'Facture Chronopost'!AA:AA,"")</f>
        <v>0.08</v>
      </c>
      <c r="T1544" t="str">
        <f>IF(COUNTIF('Bibliothèque transporteurs'!C:C,F1544)=0,"inconnu",_xlfn.XLOOKUP(F1544,'Bibliothèque transporteurs'!C:C,'Bibliothèque transporteurs'!A:A))</f>
        <v>6C</v>
      </c>
      <c r="U1544">
        <f>IF(OR(F1544="6C",F1544="6B"),_xlfn.XLOOKUP(E1544,'Facture Chronopost'!L:L,'Facture Chronopost'!X:X),IF(OR(F1544=17,F1544=44),F1544&amp;"_"&amp;H1544,IF(COUNTIF('Bibliothèque transporteurs'!C:C,F1544)=0,"inconnu",_xlfn.XLOOKUP(F1544,'Bibliothèque transporteurs'!C:C,'Bibliothèque transporteurs'!B:B))))</f>
        <v>30</v>
      </c>
      <c r="V1544" t="str">
        <f>IF(COUNTIF('Bibliothèque transporteurs'!C:C,F1544)=0,"inconnu",_xlfn.XLOOKUP(F1544,'Bibliothèque transporteurs'!C:C,'Bibliothèque transporteurs'!E:E))</f>
        <v>CHRONO_2SHOP</v>
      </c>
      <c r="W1544">
        <f t="shared" si="149"/>
        <v>9.77</v>
      </c>
      <c r="Y1544" s="118">
        <f t="shared" si="153"/>
        <v>9.77</v>
      </c>
      <c r="Z1544" s="118" t="str">
        <f t="shared" si="154"/>
        <v>OK</v>
      </c>
    </row>
    <row r="1545" spans="1:26" x14ac:dyDescent="0.2">
      <c r="A1545" s="9">
        <f t="shared" si="150"/>
        <v>16.236883326736812</v>
      </c>
      <c r="B1545" s="9">
        <f t="shared" si="151"/>
        <v>13.91</v>
      </c>
      <c r="C1545" s="9">
        <f t="shared" si="152"/>
        <v>13.83</v>
      </c>
      <c r="D1545" s="8">
        <v>6235</v>
      </c>
      <c r="E1545" t="s">
        <v>4709</v>
      </c>
      <c r="F1545" t="s">
        <v>191</v>
      </c>
      <c r="G1545" t="s">
        <v>25</v>
      </c>
      <c r="H1545" t="s">
        <v>190</v>
      </c>
      <c r="O1545">
        <v>13.83</v>
      </c>
      <c r="S1545">
        <f>_xlfn.XLOOKUP(E1545,'Facture Chronopost'!L:L,'Facture Chronopost'!AA:AA,"")</f>
        <v>0.08</v>
      </c>
      <c r="T1545" t="str">
        <f>IF(COUNTIF('Bibliothèque transporteurs'!C:C,F1545)=0,"inconnu",_xlfn.XLOOKUP(F1545,'Bibliothèque transporteurs'!C:C,'Bibliothèque transporteurs'!A:A))</f>
        <v>6C</v>
      </c>
      <c r="U1545">
        <f>IF(OR(F1545="6C",F1545="6B"),_xlfn.XLOOKUP(E1545,'Facture Chronopost'!L:L,'Facture Chronopost'!X:X),IF(OR(F1545=17,F1545=44),F1545&amp;"_"&amp;H1545,IF(COUNTIF('Bibliothèque transporteurs'!C:C,F1545)=0,"inconnu",_xlfn.XLOOKUP(F1545,'Bibliothèque transporteurs'!C:C,'Bibliothèque transporteurs'!B:B))))</f>
        <v>25</v>
      </c>
      <c r="V1545" t="str">
        <f>IF(COUNTIF('Bibliothèque transporteurs'!C:C,F1545)=0,"inconnu",_xlfn.XLOOKUP(F1545,'Bibliothèque transporteurs'!C:C,'Bibliothèque transporteurs'!E:E))</f>
        <v>CHRONO_2SHOP</v>
      </c>
      <c r="W1545">
        <f t="shared" si="149"/>
        <v>13.91</v>
      </c>
      <c r="Y1545" s="118">
        <f t="shared" si="153"/>
        <v>13.91</v>
      </c>
      <c r="Z1545" s="118" t="str">
        <f t="shared" si="154"/>
        <v>OK</v>
      </c>
    </row>
    <row r="1546" spans="1:26" x14ac:dyDescent="0.2">
      <c r="A1546" s="9">
        <f t="shared" si="150"/>
        <v>5.6823221476070991</v>
      </c>
      <c r="B1546" s="9">
        <f t="shared" si="151"/>
        <v>4.9200000000000008</v>
      </c>
      <c r="C1546" s="9">
        <f t="shared" si="152"/>
        <v>4.84</v>
      </c>
      <c r="D1546" s="8">
        <v>6235</v>
      </c>
      <c r="E1546" t="s">
        <v>4725</v>
      </c>
      <c r="F1546" t="s">
        <v>191</v>
      </c>
      <c r="G1546" t="s">
        <v>25</v>
      </c>
      <c r="H1546" t="s">
        <v>190</v>
      </c>
      <c r="O1546">
        <v>4.84</v>
      </c>
      <c r="S1546">
        <f>_xlfn.XLOOKUP(E1546,'Facture Chronopost'!L:L,'Facture Chronopost'!AA:AA,"")</f>
        <v>0.08</v>
      </c>
      <c r="T1546" t="str">
        <f>IF(COUNTIF('Bibliothèque transporteurs'!C:C,F1546)=0,"inconnu",_xlfn.XLOOKUP(F1546,'Bibliothèque transporteurs'!C:C,'Bibliothèque transporteurs'!A:A))</f>
        <v>6C</v>
      </c>
      <c r="U1546">
        <f>IF(OR(F1546="6C",F1546="6B"),_xlfn.XLOOKUP(E1546,'Facture Chronopost'!L:L,'Facture Chronopost'!X:X),IF(OR(F1546=17,F1546=44),F1546&amp;"_"&amp;H1546,IF(COUNTIF('Bibliothèque transporteurs'!C:C,F1546)=0,"inconnu",_xlfn.XLOOKUP(F1546,'Bibliothèque transporteurs'!C:C,'Bibliothèque transporteurs'!B:B))))</f>
        <v>26</v>
      </c>
      <c r="V1546" t="str">
        <f>IF(COUNTIF('Bibliothèque transporteurs'!C:C,F1546)=0,"inconnu",_xlfn.XLOOKUP(F1546,'Bibliothèque transporteurs'!C:C,'Bibliothèque transporteurs'!E:E))</f>
        <v>CHRONO_2SHOP</v>
      </c>
      <c r="W1546">
        <f t="shared" si="149"/>
        <v>4.92</v>
      </c>
      <c r="Y1546" s="118">
        <f t="shared" si="153"/>
        <v>4.92</v>
      </c>
      <c r="Z1546" s="118" t="str">
        <f t="shared" si="154"/>
        <v>OK</v>
      </c>
    </row>
    <row r="1547" spans="1:26" x14ac:dyDescent="0.2">
      <c r="A1547" s="9">
        <f t="shared" si="150"/>
        <v>12.926108852304576</v>
      </c>
      <c r="B1547" s="9">
        <f t="shared" si="151"/>
        <v>11.09</v>
      </c>
      <c r="C1547" s="9">
        <f t="shared" si="152"/>
        <v>11.01</v>
      </c>
      <c r="D1547" s="8">
        <v>6235</v>
      </c>
      <c r="E1547" t="s">
        <v>4704</v>
      </c>
      <c r="F1547" t="s">
        <v>191</v>
      </c>
      <c r="G1547" t="s">
        <v>25</v>
      </c>
      <c r="H1547" t="s">
        <v>190</v>
      </c>
      <c r="O1547">
        <v>11.01</v>
      </c>
      <c r="S1547">
        <f>_xlfn.XLOOKUP(E1547,'Facture Chronopost'!L:L,'Facture Chronopost'!AA:AA,"")</f>
        <v>0.08</v>
      </c>
      <c r="T1547" t="str">
        <f>IF(COUNTIF('Bibliothèque transporteurs'!C:C,F1547)=0,"inconnu",_xlfn.XLOOKUP(F1547,'Bibliothèque transporteurs'!C:C,'Bibliothèque transporteurs'!A:A))</f>
        <v>6C</v>
      </c>
      <c r="U1547">
        <f>IF(OR(F1547="6C",F1547="6B"),_xlfn.XLOOKUP(E1547,'Facture Chronopost'!L:L,'Facture Chronopost'!X:X),IF(OR(F1547=17,F1547=44),F1547&amp;"_"&amp;H1547,IF(COUNTIF('Bibliothèque transporteurs'!C:C,F1547)=0,"inconnu",_xlfn.XLOOKUP(F1547,'Bibliothèque transporteurs'!C:C,'Bibliothèque transporteurs'!B:B))))</f>
        <v>30</v>
      </c>
      <c r="V1547" t="str">
        <f>IF(COUNTIF('Bibliothèque transporteurs'!C:C,F1547)=0,"inconnu",_xlfn.XLOOKUP(F1547,'Bibliothèque transporteurs'!C:C,'Bibliothèque transporteurs'!E:E))</f>
        <v>CHRONO_2SHOP</v>
      </c>
      <c r="W1547">
        <f t="shared" si="149"/>
        <v>11.09</v>
      </c>
      <c r="Y1547" s="118">
        <f t="shared" si="153"/>
        <v>11.09</v>
      </c>
      <c r="Z1547" s="118" t="str">
        <f t="shared" si="154"/>
        <v>OK</v>
      </c>
    </row>
    <row r="1548" spans="1:26" x14ac:dyDescent="0.2">
      <c r="A1548" s="9">
        <f t="shared" si="150"/>
        <v>6.9033169892416817</v>
      </c>
      <c r="B1548" s="9">
        <f t="shared" si="151"/>
        <v>5.96</v>
      </c>
      <c r="C1548" s="9">
        <f t="shared" si="152"/>
        <v>5.88</v>
      </c>
      <c r="D1548" s="8">
        <v>6235</v>
      </c>
      <c r="E1548" t="s">
        <v>4680</v>
      </c>
      <c r="F1548" t="s">
        <v>191</v>
      </c>
      <c r="G1548" t="s">
        <v>25</v>
      </c>
      <c r="H1548" t="s">
        <v>190</v>
      </c>
      <c r="O1548">
        <v>5.88</v>
      </c>
      <c r="S1548">
        <f>_xlfn.XLOOKUP(E1548,'Facture Chronopost'!L:L,'Facture Chronopost'!AA:AA,"")</f>
        <v>0.08</v>
      </c>
      <c r="T1548" t="str">
        <f>IF(COUNTIF('Bibliothèque transporteurs'!C:C,F1548)=0,"inconnu",_xlfn.XLOOKUP(F1548,'Bibliothèque transporteurs'!C:C,'Bibliothèque transporteurs'!A:A))</f>
        <v>6C</v>
      </c>
      <c r="U1548">
        <f>IF(OR(F1548="6C",F1548="6B"),_xlfn.XLOOKUP(E1548,'Facture Chronopost'!L:L,'Facture Chronopost'!X:X),IF(OR(F1548=17,F1548=44),F1548&amp;"_"&amp;H1548,IF(COUNTIF('Bibliothèque transporteurs'!C:C,F1548)=0,"inconnu",_xlfn.XLOOKUP(F1548,'Bibliothèque transporteurs'!C:C,'Bibliothèque transporteurs'!B:B))))</f>
        <v>30</v>
      </c>
      <c r="V1548" t="str">
        <f>IF(COUNTIF('Bibliothèque transporteurs'!C:C,F1548)=0,"inconnu",_xlfn.XLOOKUP(F1548,'Bibliothèque transporteurs'!C:C,'Bibliothèque transporteurs'!E:E))</f>
        <v>CHRONO_2SHOP</v>
      </c>
      <c r="W1548">
        <f t="shared" si="149"/>
        <v>5.96</v>
      </c>
      <c r="Y1548" s="118">
        <f t="shared" si="153"/>
        <v>5.96</v>
      </c>
      <c r="Z1548" s="118" t="str">
        <f t="shared" si="154"/>
        <v>OK</v>
      </c>
    </row>
    <row r="1549" spans="1:26" x14ac:dyDescent="0.2">
      <c r="A1549" s="9">
        <f t="shared" si="150"/>
        <v>11.376384630229914</v>
      </c>
      <c r="B1549" s="9">
        <f t="shared" si="151"/>
        <v>9.77</v>
      </c>
      <c r="C1549" s="9">
        <f t="shared" si="152"/>
        <v>9.69</v>
      </c>
      <c r="D1549" s="8">
        <v>6235</v>
      </c>
      <c r="E1549" t="s">
        <v>4797</v>
      </c>
      <c r="F1549" t="s">
        <v>191</v>
      </c>
      <c r="G1549" t="s">
        <v>25</v>
      </c>
      <c r="H1549" t="s">
        <v>190</v>
      </c>
      <c r="O1549">
        <v>9.69</v>
      </c>
      <c r="S1549">
        <f>_xlfn.XLOOKUP(E1549,'Facture Chronopost'!L:L,'Facture Chronopost'!AA:AA,"")</f>
        <v>0.08</v>
      </c>
      <c r="T1549" t="str">
        <f>IF(COUNTIF('Bibliothèque transporteurs'!C:C,F1549)=0,"inconnu",_xlfn.XLOOKUP(F1549,'Bibliothèque transporteurs'!C:C,'Bibliothèque transporteurs'!A:A))</f>
        <v>6C</v>
      </c>
      <c r="U1549">
        <f>IF(OR(F1549="6C",F1549="6B"),_xlfn.XLOOKUP(E1549,'Facture Chronopost'!L:L,'Facture Chronopost'!X:X),IF(OR(F1549=17,F1549=44),F1549&amp;"_"&amp;H1549,IF(COUNTIF('Bibliothèque transporteurs'!C:C,F1549)=0,"inconnu",_xlfn.XLOOKUP(F1549,'Bibliothèque transporteurs'!C:C,'Bibliothèque transporteurs'!B:B))))</f>
        <v>30</v>
      </c>
      <c r="V1549" t="str">
        <f>IF(COUNTIF('Bibliothèque transporteurs'!C:C,F1549)=0,"inconnu",_xlfn.XLOOKUP(F1549,'Bibliothèque transporteurs'!C:C,'Bibliothèque transporteurs'!E:E))</f>
        <v>CHRONO_2SHOP</v>
      </c>
      <c r="W1549">
        <f t="shared" si="149"/>
        <v>9.77</v>
      </c>
      <c r="Y1549" s="118">
        <f t="shared" si="153"/>
        <v>9.77</v>
      </c>
      <c r="Z1549" s="118" t="str">
        <f t="shared" si="154"/>
        <v>OK</v>
      </c>
    </row>
    <row r="1550" spans="1:26" x14ac:dyDescent="0.2">
      <c r="A1550" s="9">
        <f t="shared" si="150"/>
        <v>16.800419407491237</v>
      </c>
      <c r="B1550" s="9">
        <f t="shared" si="151"/>
        <v>14.39</v>
      </c>
      <c r="C1550" s="9">
        <f t="shared" si="152"/>
        <v>14.31</v>
      </c>
      <c r="D1550" s="8">
        <v>6235</v>
      </c>
      <c r="E1550" t="s">
        <v>4689</v>
      </c>
      <c r="F1550" t="s">
        <v>191</v>
      </c>
      <c r="G1550" t="s">
        <v>25</v>
      </c>
      <c r="H1550" t="s">
        <v>190</v>
      </c>
      <c r="O1550">
        <v>14.31</v>
      </c>
      <c r="S1550">
        <f>_xlfn.XLOOKUP(E1550,'Facture Chronopost'!L:L,'Facture Chronopost'!AA:AA,"")</f>
        <v>0.08</v>
      </c>
      <c r="T1550" t="str">
        <f>IF(COUNTIF('Bibliothèque transporteurs'!C:C,F1550)=0,"inconnu",_xlfn.XLOOKUP(F1550,'Bibliothèque transporteurs'!C:C,'Bibliothèque transporteurs'!A:A))</f>
        <v>6C</v>
      </c>
      <c r="U1550">
        <f>IF(OR(F1550="6C",F1550="6B"),_xlfn.XLOOKUP(E1550,'Facture Chronopost'!L:L,'Facture Chronopost'!X:X),IF(OR(F1550=17,F1550=44),F1550&amp;"_"&amp;H1550,IF(COUNTIF('Bibliothèque transporteurs'!C:C,F1550)=0,"inconnu",_xlfn.XLOOKUP(F1550,'Bibliothèque transporteurs'!C:C,'Bibliothèque transporteurs'!B:B))))</f>
        <v>30</v>
      </c>
      <c r="V1550" t="str">
        <f>IF(COUNTIF('Bibliothèque transporteurs'!C:C,F1550)=0,"inconnu",_xlfn.XLOOKUP(F1550,'Bibliothèque transporteurs'!C:C,'Bibliothèque transporteurs'!E:E))</f>
        <v>CHRONO_2SHOP</v>
      </c>
      <c r="W1550">
        <f t="shared" si="149"/>
        <v>14.39</v>
      </c>
      <c r="Y1550" s="118">
        <f t="shared" si="153"/>
        <v>14.39</v>
      </c>
      <c r="Z1550" s="118" t="str">
        <f t="shared" si="154"/>
        <v>OK</v>
      </c>
    </row>
    <row r="1551" spans="1:26" x14ac:dyDescent="0.2">
      <c r="A1551" s="9">
        <f t="shared" si="150"/>
        <v>6.2575985633772397</v>
      </c>
      <c r="B1551" s="9">
        <f t="shared" si="151"/>
        <v>5.41</v>
      </c>
      <c r="C1551" s="9">
        <f t="shared" si="152"/>
        <v>5.33</v>
      </c>
      <c r="D1551" s="8">
        <v>6235</v>
      </c>
      <c r="E1551" t="s">
        <v>4754</v>
      </c>
      <c r="F1551" t="s">
        <v>191</v>
      </c>
      <c r="G1551" t="s">
        <v>25</v>
      </c>
      <c r="H1551" t="s">
        <v>190</v>
      </c>
      <c r="O1551">
        <v>5.33</v>
      </c>
      <c r="S1551">
        <f>_xlfn.XLOOKUP(E1551,'Facture Chronopost'!L:L,'Facture Chronopost'!AA:AA,"")</f>
        <v>0.08</v>
      </c>
      <c r="T1551" t="str">
        <f>IF(COUNTIF('Bibliothèque transporteurs'!C:C,F1551)=0,"inconnu",_xlfn.XLOOKUP(F1551,'Bibliothèque transporteurs'!C:C,'Bibliothèque transporteurs'!A:A))</f>
        <v>6C</v>
      </c>
      <c r="U1551">
        <f>IF(OR(F1551="6C",F1551="6B"),_xlfn.XLOOKUP(E1551,'Facture Chronopost'!L:L,'Facture Chronopost'!X:X),IF(OR(F1551=17,F1551=44),F1551&amp;"_"&amp;H1551,IF(COUNTIF('Bibliothèque transporteurs'!C:C,F1551)=0,"inconnu",_xlfn.XLOOKUP(F1551,'Bibliothèque transporteurs'!C:C,'Bibliothèque transporteurs'!B:B))))</f>
        <v>30</v>
      </c>
      <c r="V1551" t="str">
        <f>IF(COUNTIF('Bibliothèque transporteurs'!C:C,F1551)=0,"inconnu",_xlfn.XLOOKUP(F1551,'Bibliothèque transporteurs'!C:C,'Bibliothèque transporteurs'!E:E))</f>
        <v>CHRONO_2SHOP</v>
      </c>
      <c r="W1551">
        <f t="shared" ref="W1551:W1614" si="155">IF(T1551="FR_2SHOP",O1551,IF(O1551=0,0,ROUNDUP(O1551/C1551*B1551,2)))</f>
        <v>5.41</v>
      </c>
      <c r="Y1551" s="118">
        <f t="shared" si="153"/>
        <v>5.41</v>
      </c>
      <c r="Z1551" s="118" t="str">
        <f t="shared" si="154"/>
        <v>OK</v>
      </c>
    </row>
    <row r="1552" spans="1:26" x14ac:dyDescent="0.2">
      <c r="A1552" s="9">
        <f t="shared" si="150"/>
        <v>6.2575985633772397</v>
      </c>
      <c r="B1552" s="9">
        <f t="shared" si="151"/>
        <v>5.41</v>
      </c>
      <c r="C1552" s="9">
        <f t="shared" si="152"/>
        <v>5.33</v>
      </c>
      <c r="D1552" s="8">
        <v>6235</v>
      </c>
      <c r="E1552" t="s">
        <v>4786</v>
      </c>
      <c r="F1552" t="s">
        <v>191</v>
      </c>
      <c r="G1552" t="s">
        <v>25</v>
      </c>
      <c r="H1552" t="s">
        <v>190</v>
      </c>
      <c r="O1552">
        <v>5.33</v>
      </c>
      <c r="S1552">
        <f>_xlfn.XLOOKUP(E1552,'Facture Chronopost'!L:L,'Facture Chronopost'!AA:AA,"")</f>
        <v>0.08</v>
      </c>
      <c r="T1552" t="str">
        <f>IF(COUNTIF('Bibliothèque transporteurs'!C:C,F1552)=0,"inconnu",_xlfn.XLOOKUP(F1552,'Bibliothèque transporteurs'!C:C,'Bibliothèque transporteurs'!A:A))</f>
        <v>6C</v>
      </c>
      <c r="U1552">
        <f>IF(OR(F1552="6C",F1552="6B"),_xlfn.XLOOKUP(E1552,'Facture Chronopost'!L:L,'Facture Chronopost'!X:X),IF(OR(F1552=17,F1552=44),F1552&amp;"_"&amp;H1552,IF(COUNTIF('Bibliothèque transporteurs'!C:C,F1552)=0,"inconnu",_xlfn.XLOOKUP(F1552,'Bibliothèque transporteurs'!C:C,'Bibliothèque transporteurs'!B:B))))</f>
        <v>30</v>
      </c>
      <c r="V1552" t="str">
        <f>IF(COUNTIF('Bibliothèque transporteurs'!C:C,F1552)=0,"inconnu",_xlfn.XLOOKUP(F1552,'Bibliothèque transporteurs'!C:C,'Bibliothèque transporteurs'!E:E))</f>
        <v>CHRONO_2SHOP</v>
      </c>
      <c r="W1552">
        <f t="shared" si="155"/>
        <v>5.41</v>
      </c>
      <c r="Y1552" s="118">
        <f t="shared" si="153"/>
        <v>5.41</v>
      </c>
      <c r="Z1552" s="118" t="str">
        <f t="shared" si="154"/>
        <v>OK</v>
      </c>
    </row>
    <row r="1553" spans="1:26" x14ac:dyDescent="0.2">
      <c r="A1553" s="9">
        <f t="shared" si="150"/>
        <v>11.376384630229914</v>
      </c>
      <c r="B1553" s="9">
        <f t="shared" si="151"/>
        <v>9.77</v>
      </c>
      <c r="C1553" s="9">
        <f t="shared" si="152"/>
        <v>9.69</v>
      </c>
      <c r="D1553" s="8">
        <v>6235</v>
      </c>
      <c r="E1553" t="s">
        <v>4686</v>
      </c>
      <c r="F1553" t="s">
        <v>191</v>
      </c>
      <c r="G1553" t="s">
        <v>25</v>
      </c>
      <c r="H1553" t="s">
        <v>190</v>
      </c>
      <c r="O1553">
        <v>9.69</v>
      </c>
      <c r="S1553">
        <f>_xlfn.XLOOKUP(E1553,'Facture Chronopost'!L:L,'Facture Chronopost'!AA:AA,"")</f>
        <v>0.08</v>
      </c>
      <c r="T1553" t="str">
        <f>IF(COUNTIF('Bibliothèque transporteurs'!C:C,F1553)=0,"inconnu",_xlfn.XLOOKUP(F1553,'Bibliothèque transporteurs'!C:C,'Bibliothèque transporteurs'!A:A))</f>
        <v>6C</v>
      </c>
      <c r="U1553">
        <f>IF(OR(F1553="6C",F1553="6B"),_xlfn.XLOOKUP(E1553,'Facture Chronopost'!L:L,'Facture Chronopost'!X:X),IF(OR(F1553=17,F1553=44),F1553&amp;"_"&amp;H1553,IF(COUNTIF('Bibliothèque transporteurs'!C:C,F1553)=0,"inconnu",_xlfn.XLOOKUP(F1553,'Bibliothèque transporteurs'!C:C,'Bibliothèque transporteurs'!B:B))))</f>
        <v>42</v>
      </c>
      <c r="V1553" t="str">
        <f>IF(COUNTIF('Bibliothèque transporteurs'!C:C,F1553)=0,"inconnu",_xlfn.XLOOKUP(F1553,'Bibliothèque transporteurs'!C:C,'Bibliothèque transporteurs'!E:E))</f>
        <v>CHRONO_2SHOP</v>
      </c>
      <c r="W1553">
        <f t="shared" si="155"/>
        <v>9.77</v>
      </c>
      <c r="Y1553" s="118">
        <f t="shared" si="153"/>
        <v>9.77</v>
      </c>
      <c r="Z1553" s="118" t="str">
        <f t="shared" si="154"/>
        <v>OK</v>
      </c>
    </row>
    <row r="1554" spans="1:26" x14ac:dyDescent="0.2">
      <c r="A1554" s="9">
        <f t="shared" si="150"/>
        <v>6.2575985633772397</v>
      </c>
      <c r="B1554" s="9">
        <f t="shared" si="151"/>
        <v>5.41</v>
      </c>
      <c r="C1554" s="9">
        <f t="shared" si="152"/>
        <v>5.33</v>
      </c>
      <c r="D1554" s="8">
        <v>6235</v>
      </c>
      <c r="E1554" t="s">
        <v>4765</v>
      </c>
      <c r="F1554" t="s">
        <v>191</v>
      </c>
      <c r="G1554" t="s">
        <v>25</v>
      </c>
      <c r="H1554" t="s">
        <v>190</v>
      </c>
      <c r="O1554">
        <v>5.33</v>
      </c>
      <c r="S1554">
        <f>_xlfn.XLOOKUP(E1554,'Facture Chronopost'!L:L,'Facture Chronopost'!AA:AA,"")</f>
        <v>0.08</v>
      </c>
      <c r="T1554" t="str">
        <f>IF(COUNTIF('Bibliothèque transporteurs'!C:C,F1554)=0,"inconnu",_xlfn.XLOOKUP(F1554,'Bibliothèque transporteurs'!C:C,'Bibliothèque transporteurs'!A:A))</f>
        <v>6C</v>
      </c>
      <c r="U1554">
        <f>IF(OR(F1554="6C",F1554="6B"),_xlfn.XLOOKUP(E1554,'Facture Chronopost'!L:L,'Facture Chronopost'!X:X),IF(OR(F1554=17,F1554=44),F1554&amp;"_"&amp;H1554,IF(COUNTIF('Bibliothèque transporteurs'!C:C,F1554)=0,"inconnu",_xlfn.XLOOKUP(F1554,'Bibliothèque transporteurs'!C:C,'Bibliothèque transporteurs'!B:B))))</f>
        <v>30</v>
      </c>
      <c r="V1554" t="str">
        <f>IF(COUNTIF('Bibliothèque transporteurs'!C:C,F1554)=0,"inconnu",_xlfn.XLOOKUP(F1554,'Bibliothèque transporteurs'!C:C,'Bibliothèque transporteurs'!E:E))</f>
        <v>CHRONO_2SHOP</v>
      </c>
      <c r="W1554">
        <f t="shared" si="155"/>
        <v>5.41</v>
      </c>
      <c r="Y1554" s="118">
        <f t="shared" si="153"/>
        <v>5.41</v>
      </c>
      <c r="Z1554" s="118" t="str">
        <f t="shared" si="154"/>
        <v>OK</v>
      </c>
    </row>
    <row r="1555" spans="1:26" x14ac:dyDescent="0.2">
      <c r="A1555" s="9">
        <f t="shared" si="150"/>
        <v>16.236883326736812</v>
      </c>
      <c r="B1555" s="9">
        <f t="shared" si="151"/>
        <v>13.91</v>
      </c>
      <c r="C1555" s="9">
        <f t="shared" si="152"/>
        <v>13.83</v>
      </c>
      <c r="D1555" s="8">
        <v>6235</v>
      </c>
      <c r="E1555" t="s">
        <v>4712</v>
      </c>
      <c r="F1555" t="s">
        <v>191</v>
      </c>
      <c r="G1555" t="s">
        <v>25</v>
      </c>
      <c r="H1555" t="s">
        <v>190</v>
      </c>
      <c r="O1555">
        <v>13.83</v>
      </c>
      <c r="S1555">
        <f>_xlfn.XLOOKUP(E1555,'Facture Chronopost'!L:L,'Facture Chronopost'!AA:AA,"")</f>
        <v>0.08</v>
      </c>
      <c r="T1555" t="str">
        <f>IF(COUNTIF('Bibliothèque transporteurs'!C:C,F1555)=0,"inconnu",_xlfn.XLOOKUP(F1555,'Bibliothèque transporteurs'!C:C,'Bibliothèque transporteurs'!A:A))</f>
        <v>6C</v>
      </c>
      <c r="U1555">
        <f>IF(OR(F1555="6C",F1555="6B"),_xlfn.XLOOKUP(E1555,'Facture Chronopost'!L:L,'Facture Chronopost'!X:X),IF(OR(F1555=17,F1555=44),F1555&amp;"_"&amp;H1555,IF(COUNTIF('Bibliothèque transporteurs'!C:C,F1555)=0,"inconnu",_xlfn.XLOOKUP(F1555,'Bibliothèque transporteurs'!C:C,'Bibliothèque transporteurs'!B:B))))</f>
        <v>25</v>
      </c>
      <c r="V1555" t="str">
        <f>IF(COUNTIF('Bibliothèque transporteurs'!C:C,F1555)=0,"inconnu",_xlfn.XLOOKUP(F1555,'Bibliothèque transporteurs'!C:C,'Bibliothèque transporteurs'!E:E))</f>
        <v>CHRONO_2SHOP</v>
      </c>
      <c r="W1555">
        <f t="shared" si="155"/>
        <v>13.91</v>
      </c>
      <c r="Y1555" s="118">
        <f t="shared" si="153"/>
        <v>13.91</v>
      </c>
      <c r="Z1555" s="118" t="str">
        <f t="shared" si="154"/>
        <v>OK</v>
      </c>
    </row>
    <row r="1556" spans="1:26" x14ac:dyDescent="0.2">
      <c r="A1556" s="9">
        <f t="shared" si="150"/>
        <v>16.236883326736812</v>
      </c>
      <c r="B1556" s="9">
        <f t="shared" si="151"/>
        <v>13.91</v>
      </c>
      <c r="C1556" s="9">
        <f t="shared" si="152"/>
        <v>13.83</v>
      </c>
      <c r="D1556" s="8">
        <v>6235</v>
      </c>
      <c r="E1556" t="s">
        <v>4759</v>
      </c>
      <c r="F1556" t="s">
        <v>191</v>
      </c>
      <c r="G1556" t="s">
        <v>25</v>
      </c>
      <c r="H1556" t="s">
        <v>190</v>
      </c>
      <c r="O1556">
        <v>13.83</v>
      </c>
      <c r="S1556">
        <f>_xlfn.XLOOKUP(E1556,'Facture Chronopost'!L:L,'Facture Chronopost'!AA:AA,"")</f>
        <v>0.08</v>
      </c>
      <c r="T1556" t="str">
        <f>IF(COUNTIF('Bibliothèque transporteurs'!C:C,F1556)=0,"inconnu",_xlfn.XLOOKUP(F1556,'Bibliothèque transporteurs'!C:C,'Bibliothèque transporteurs'!A:A))</f>
        <v>6C</v>
      </c>
      <c r="U1556">
        <f>IF(OR(F1556="6C",F1556="6B"),_xlfn.XLOOKUP(E1556,'Facture Chronopost'!L:L,'Facture Chronopost'!X:X),IF(OR(F1556=17,F1556=44),F1556&amp;"_"&amp;H1556,IF(COUNTIF('Bibliothèque transporteurs'!C:C,F1556)=0,"inconnu",_xlfn.XLOOKUP(F1556,'Bibliothèque transporteurs'!C:C,'Bibliothèque transporteurs'!B:B))))</f>
        <v>25</v>
      </c>
      <c r="V1556" t="str">
        <f>IF(COUNTIF('Bibliothèque transporteurs'!C:C,F1556)=0,"inconnu",_xlfn.XLOOKUP(F1556,'Bibliothèque transporteurs'!C:C,'Bibliothèque transporteurs'!E:E))</f>
        <v>CHRONO_2SHOP</v>
      </c>
      <c r="W1556">
        <f t="shared" si="155"/>
        <v>13.91</v>
      </c>
      <c r="Y1556" s="118">
        <f t="shared" si="153"/>
        <v>13.91</v>
      </c>
      <c r="Z1556" s="118" t="str">
        <f t="shared" si="154"/>
        <v>OK</v>
      </c>
    </row>
    <row r="1557" spans="1:26" x14ac:dyDescent="0.2">
      <c r="A1557" s="9">
        <f t="shared" si="150"/>
        <v>6.2575985633772397</v>
      </c>
      <c r="B1557" s="9">
        <f t="shared" si="151"/>
        <v>5.41</v>
      </c>
      <c r="C1557" s="9">
        <f t="shared" si="152"/>
        <v>5.33</v>
      </c>
      <c r="D1557" s="8">
        <v>6235</v>
      </c>
      <c r="E1557" t="s">
        <v>4789</v>
      </c>
      <c r="F1557" t="s">
        <v>191</v>
      </c>
      <c r="G1557" t="s">
        <v>25</v>
      </c>
      <c r="H1557" t="s">
        <v>190</v>
      </c>
      <c r="O1557">
        <v>5.33</v>
      </c>
      <c r="S1557">
        <f>_xlfn.XLOOKUP(E1557,'Facture Chronopost'!L:L,'Facture Chronopost'!AA:AA,"")</f>
        <v>0.08</v>
      </c>
      <c r="T1557" t="str">
        <f>IF(COUNTIF('Bibliothèque transporteurs'!C:C,F1557)=0,"inconnu",_xlfn.XLOOKUP(F1557,'Bibliothèque transporteurs'!C:C,'Bibliothèque transporteurs'!A:A))</f>
        <v>6C</v>
      </c>
      <c r="U1557">
        <f>IF(OR(F1557="6C",F1557="6B"),_xlfn.XLOOKUP(E1557,'Facture Chronopost'!L:L,'Facture Chronopost'!X:X),IF(OR(F1557=17,F1557=44),F1557&amp;"_"&amp;H1557,IF(COUNTIF('Bibliothèque transporteurs'!C:C,F1557)=0,"inconnu",_xlfn.XLOOKUP(F1557,'Bibliothèque transporteurs'!C:C,'Bibliothèque transporteurs'!B:B))))</f>
        <v>30</v>
      </c>
      <c r="V1557" t="str">
        <f>IF(COUNTIF('Bibliothèque transporteurs'!C:C,F1557)=0,"inconnu",_xlfn.XLOOKUP(F1557,'Bibliothèque transporteurs'!C:C,'Bibliothèque transporteurs'!E:E))</f>
        <v>CHRONO_2SHOP</v>
      </c>
      <c r="W1557">
        <f t="shared" si="155"/>
        <v>5.41</v>
      </c>
      <c r="Y1557" s="118">
        <f t="shared" si="153"/>
        <v>5.41</v>
      </c>
      <c r="Z1557" s="118" t="str">
        <f t="shared" si="154"/>
        <v>OK</v>
      </c>
    </row>
    <row r="1558" spans="1:26" x14ac:dyDescent="0.2">
      <c r="A1558" s="9">
        <f t="shared" si="150"/>
        <v>11.118097259884138</v>
      </c>
      <c r="B1558" s="9">
        <f t="shared" si="151"/>
        <v>9.5500000000000007</v>
      </c>
      <c r="C1558" s="9">
        <f t="shared" si="152"/>
        <v>9.4700000000000006</v>
      </c>
      <c r="D1558" s="8">
        <v>6235</v>
      </c>
      <c r="E1558" t="s">
        <v>4748</v>
      </c>
      <c r="F1558" t="s">
        <v>191</v>
      </c>
      <c r="G1558" t="s">
        <v>25</v>
      </c>
      <c r="H1558" t="s">
        <v>190</v>
      </c>
      <c r="O1558">
        <v>9.4700000000000006</v>
      </c>
      <c r="S1558">
        <f>_xlfn.XLOOKUP(E1558,'Facture Chronopost'!L:L,'Facture Chronopost'!AA:AA,"")</f>
        <v>0.08</v>
      </c>
      <c r="T1558" t="str">
        <f>IF(COUNTIF('Bibliothèque transporteurs'!C:C,F1558)=0,"inconnu",_xlfn.XLOOKUP(F1558,'Bibliothèque transporteurs'!C:C,'Bibliothèque transporteurs'!A:A))</f>
        <v>6C</v>
      </c>
      <c r="U1558">
        <f>IF(OR(F1558="6C",F1558="6B"),_xlfn.XLOOKUP(E1558,'Facture Chronopost'!L:L,'Facture Chronopost'!X:X),IF(OR(F1558=17,F1558=44),F1558&amp;"_"&amp;H1558,IF(COUNTIF('Bibliothèque transporteurs'!C:C,F1558)=0,"inconnu",_xlfn.XLOOKUP(F1558,'Bibliothèque transporteurs'!C:C,'Bibliothèque transporteurs'!B:B))))</f>
        <v>25</v>
      </c>
      <c r="V1558" t="str">
        <f>IF(COUNTIF('Bibliothèque transporteurs'!C:C,F1558)=0,"inconnu",_xlfn.XLOOKUP(F1558,'Bibliothèque transporteurs'!C:C,'Bibliothèque transporteurs'!E:E))</f>
        <v>CHRONO_2SHOP</v>
      </c>
      <c r="W1558">
        <f t="shared" si="155"/>
        <v>9.5500000000000007</v>
      </c>
      <c r="Y1558" s="118">
        <f t="shared" si="153"/>
        <v>9.5500000000000007</v>
      </c>
      <c r="Z1558" s="118" t="str">
        <f t="shared" si="154"/>
        <v>OK</v>
      </c>
    </row>
    <row r="1559" spans="1:26" x14ac:dyDescent="0.2">
      <c r="A1559" s="9">
        <f t="shared" si="150"/>
        <v>6.2575985633772397</v>
      </c>
      <c r="B1559" s="9">
        <f t="shared" si="151"/>
        <v>5.41</v>
      </c>
      <c r="C1559" s="9">
        <f t="shared" si="152"/>
        <v>5.33</v>
      </c>
      <c r="D1559" s="8">
        <v>6235</v>
      </c>
      <c r="E1559" t="s">
        <v>4751</v>
      </c>
      <c r="F1559" t="s">
        <v>191</v>
      </c>
      <c r="G1559" t="s">
        <v>25</v>
      </c>
      <c r="H1559" t="s">
        <v>190</v>
      </c>
      <c r="O1559">
        <v>5.33</v>
      </c>
      <c r="S1559">
        <f>_xlfn.XLOOKUP(E1559,'Facture Chronopost'!L:L,'Facture Chronopost'!AA:AA,"")</f>
        <v>0.08</v>
      </c>
      <c r="T1559" t="str">
        <f>IF(COUNTIF('Bibliothèque transporteurs'!C:C,F1559)=0,"inconnu",_xlfn.XLOOKUP(F1559,'Bibliothèque transporteurs'!C:C,'Bibliothèque transporteurs'!A:A))</f>
        <v>6C</v>
      </c>
      <c r="U1559">
        <f>IF(OR(F1559="6C",F1559="6B"),_xlfn.XLOOKUP(E1559,'Facture Chronopost'!L:L,'Facture Chronopost'!X:X),IF(OR(F1559=17,F1559=44),F1559&amp;"_"&amp;H1559,IF(COUNTIF('Bibliothèque transporteurs'!C:C,F1559)=0,"inconnu",_xlfn.XLOOKUP(F1559,'Bibliothèque transporteurs'!C:C,'Bibliothèque transporteurs'!B:B))))</f>
        <v>30</v>
      </c>
      <c r="V1559" t="str">
        <f>IF(COUNTIF('Bibliothèque transporteurs'!C:C,F1559)=0,"inconnu",_xlfn.XLOOKUP(F1559,'Bibliothèque transporteurs'!C:C,'Bibliothèque transporteurs'!E:E))</f>
        <v>CHRONO_2SHOP</v>
      </c>
      <c r="W1559">
        <f t="shared" si="155"/>
        <v>5.41</v>
      </c>
      <c r="Y1559" s="118">
        <f t="shared" si="153"/>
        <v>5.41</v>
      </c>
      <c r="Z1559" s="118" t="str">
        <f t="shared" si="154"/>
        <v>OK</v>
      </c>
    </row>
    <row r="1560" spans="1:26" x14ac:dyDescent="0.2">
      <c r="A1560" s="9">
        <f t="shared" si="150"/>
        <v>5.8114658327799873</v>
      </c>
      <c r="B1560" s="9">
        <f t="shared" si="151"/>
        <v>5.03</v>
      </c>
      <c r="C1560" s="9">
        <f t="shared" si="152"/>
        <v>4.95</v>
      </c>
      <c r="D1560" s="8">
        <v>6235</v>
      </c>
      <c r="E1560" t="s">
        <v>4701</v>
      </c>
      <c r="F1560" t="s">
        <v>191</v>
      </c>
      <c r="G1560" t="s">
        <v>25</v>
      </c>
      <c r="H1560" t="s">
        <v>190</v>
      </c>
      <c r="O1560">
        <v>4.95</v>
      </c>
      <c r="S1560">
        <f>_xlfn.XLOOKUP(E1560,'Facture Chronopost'!L:L,'Facture Chronopost'!AA:AA,"")</f>
        <v>0.08</v>
      </c>
      <c r="T1560" t="str">
        <f>IF(COUNTIF('Bibliothèque transporteurs'!C:C,F1560)=0,"inconnu",_xlfn.XLOOKUP(F1560,'Bibliothèque transporteurs'!C:C,'Bibliothèque transporteurs'!A:A))</f>
        <v>6C</v>
      </c>
      <c r="U1560">
        <f>IF(OR(F1560="6C",F1560="6B"),_xlfn.XLOOKUP(E1560,'Facture Chronopost'!L:L,'Facture Chronopost'!X:X),IF(OR(F1560=17,F1560=44),F1560&amp;"_"&amp;H1560,IF(COUNTIF('Bibliothèque transporteurs'!C:C,F1560)=0,"inconnu",_xlfn.XLOOKUP(F1560,'Bibliothèque transporteurs'!C:C,'Bibliothèque transporteurs'!B:B))))</f>
        <v>26</v>
      </c>
      <c r="V1560" t="str">
        <f>IF(COUNTIF('Bibliothèque transporteurs'!C:C,F1560)=0,"inconnu",_xlfn.XLOOKUP(F1560,'Bibliothèque transporteurs'!C:C,'Bibliothèque transporteurs'!E:E))</f>
        <v>CHRONO_2SHOP</v>
      </c>
      <c r="W1560">
        <f t="shared" si="155"/>
        <v>5.03</v>
      </c>
      <c r="Y1560" s="118">
        <f t="shared" si="153"/>
        <v>5.03</v>
      </c>
      <c r="Z1560" s="118" t="str">
        <f t="shared" si="154"/>
        <v>OK</v>
      </c>
    </row>
    <row r="1561" spans="1:26" x14ac:dyDescent="0.2">
      <c r="A1561" s="9">
        <f t="shared" si="150"/>
        <v>6.9033169892416817</v>
      </c>
      <c r="B1561" s="9">
        <f t="shared" si="151"/>
        <v>5.96</v>
      </c>
      <c r="C1561" s="9">
        <f t="shared" si="152"/>
        <v>5.88</v>
      </c>
      <c r="D1561" s="8">
        <v>6235</v>
      </c>
      <c r="E1561" t="s">
        <v>4774</v>
      </c>
      <c r="F1561" t="s">
        <v>191</v>
      </c>
      <c r="G1561" t="s">
        <v>25</v>
      </c>
      <c r="H1561" t="s">
        <v>190</v>
      </c>
      <c r="O1561">
        <v>5.88</v>
      </c>
      <c r="S1561">
        <f>_xlfn.XLOOKUP(E1561,'Facture Chronopost'!L:L,'Facture Chronopost'!AA:AA,"")</f>
        <v>0.08</v>
      </c>
      <c r="T1561" t="str">
        <f>IF(COUNTIF('Bibliothèque transporteurs'!C:C,F1561)=0,"inconnu",_xlfn.XLOOKUP(F1561,'Bibliothèque transporteurs'!C:C,'Bibliothèque transporteurs'!A:A))</f>
        <v>6C</v>
      </c>
      <c r="U1561">
        <f>IF(OR(F1561="6C",F1561="6B"),_xlfn.XLOOKUP(E1561,'Facture Chronopost'!L:L,'Facture Chronopost'!X:X),IF(OR(F1561=17,F1561=44),F1561&amp;"_"&amp;H1561,IF(COUNTIF('Bibliothèque transporteurs'!C:C,F1561)=0,"inconnu",_xlfn.XLOOKUP(F1561,'Bibliothèque transporteurs'!C:C,'Bibliothèque transporteurs'!B:B))))</f>
        <v>30</v>
      </c>
      <c r="V1561" t="str">
        <f>IF(COUNTIF('Bibliothèque transporteurs'!C:C,F1561)=0,"inconnu",_xlfn.XLOOKUP(F1561,'Bibliothèque transporteurs'!C:C,'Bibliothèque transporteurs'!E:E))</f>
        <v>CHRONO_2SHOP</v>
      </c>
      <c r="W1561">
        <f t="shared" si="155"/>
        <v>5.96</v>
      </c>
      <c r="Y1561" s="118">
        <f t="shared" si="153"/>
        <v>5.96</v>
      </c>
      <c r="Z1561" s="118" t="str">
        <f t="shared" si="154"/>
        <v>OK</v>
      </c>
    </row>
    <row r="1562" spans="1:26" x14ac:dyDescent="0.2">
      <c r="A1562" s="9">
        <f t="shared" si="150"/>
        <v>12.761744162084536</v>
      </c>
      <c r="B1562" s="9">
        <f t="shared" si="151"/>
        <v>10.95</v>
      </c>
      <c r="C1562" s="9">
        <f t="shared" si="152"/>
        <v>10.87</v>
      </c>
      <c r="D1562" s="8">
        <v>6235</v>
      </c>
      <c r="E1562" t="s">
        <v>4780</v>
      </c>
      <c r="F1562" t="s">
        <v>191</v>
      </c>
      <c r="G1562" t="s">
        <v>25</v>
      </c>
      <c r="H1562" t="s">
        <v>190</v>
      </c>
      <c r="O1562">
        <v>10.87</v>
      </c>
      <c r="S1562">
        <f>_xlfn.XLOOKUP(E1562,'Facture Chronopost'!L:L,'Facture Chronopost'!AA:AA,"")</f>
        <v>0.08</v>
      </c>
      <c r="T1562" t="str">
        <f>IF(COUNTIF('Bibliothèque transporteurs'!C:C,F1562)=0,"inconnu",_xlfn.XLOOKUP(F1562,'Bibliothèque transporteurs'!C:C,'Bibliothèque transporteurs'!A:A))</f>
        <v>6C</v>
      </c>
      <c r="U1562">
        <f>IF(OR(F1562="6C",F1562="6B"),_xlfn.XLOOKUP(E1562,'Facture Chronopost'!L:L,'Facture Chronopost'!X:X),IF(OR(F1562=17,F1562=44),F1562&amp;"_"&amp;H1562,IF(COUNTIF('Bibliothèque transporteurs'!C:C,F1562)=0,"inconnu",_xlfn.XLOOKUP(F1562,'Bibliothèque transporteurs'!C:C,'Bibliothèque transporteurs'!B:B))))</f>
        <v>39</v>
      </c>
      <c r="V1562" t="str">
        <f>IF(COUNTIF('Bibliothèque transporteurs'!C:C,F1562)=0,"inconnu",_xlfn.XLOOKUP(F1562,'Bibliothèque transporteurs'!C:C,'Bibliothèque transporteurs'!E:E))</f>
        <v>CHRONO_2SHOP</v>
      </c>
      <c r="W1562">
        <f t="shared" si="155"/>
        <v>10.95</v>
      </c>
      <c r="Y1562" s="118">
        <f t="shared" si="153"/>
        <v>10.95</v>
      </c>
      <c r="Z1562" s="118" t="str">
        <f t="shared" si="154"/>
        <v>OK</v>
      </c>
    </row>
    <row r="1563" spans="1:26" x14ac:dyDescent="0.2">
      <c r="A1563" s="9">
        <f t="shared" si="150"/>
        <v>6.2575985633772397</v>
      </c>
      <c r="B1563" s="9">
        <f t="shared" si="151"/>
        <v>5.41</v>
      </c>
      <c r="C1563" s="9">
        <f t="shared" si="152"/>
        <v>5.33</v>
      </c>
      <c r="D1563" s="8">
        <v>6235</v>
      </c>
      <c r="E1563" t="s">
        <v>4722</v>
      </c>
      <c r="F1563" t="s">
        <v>191</v>
      </c>
      <c r="G1563" t="s">
        <v>25</v>
      </c>
      <c r="H1563" t="s">
        <v>190</v>
      </c>
      <c r="O1563">
        <v>5.33</v>
      </c>
      <c r="S1563">
        <f>_xlfn.XLOOKUP(E1563,'Facture Chronopost'!L:L,'Facture Chronopost'!AA:AA,"")</f>
        <v>0.08</v>
      </c>
      <c r="T1563" t="str">
        <f>IF(COUNTIF('Bibliothèque transporteurs'!C:C,F1563)=0,"inconnu",_xlfn.XLOOKUP(F1563,'Bibliothèque transporteurs'!C:C,'Bibliothèque transporteurs'!A:A))</f>
        <v>6C</v>
      </c>
      <c r="U1563">
        <f>IF(OR(F1563="6C",F1563="6B"),_xlfn.XLOOKUP(E1563,'Facture Chronopost'!L:L,'Facture Chronopost'!X:X),IF(OR(F1563=17,F1563=44),F1563&amp;"_"&amp;H1563,IF(COUNTIF('Bibliothèque transporteurs'!C:C,F1563)=0,"inconnu",_xlfn.XLOOKUP(F1563,'Bibliothèque transporteurs'!C:C,'Bibliothèque transporteurs'!B:B))))</f>
        <v>30</v>
      </c>
      <c r="V1563" t="str">
        <f>IF(COUNTIF('Bibliothèque transporteurs'!C:C,F1563)=0,"inconnu",_xlfn.XLOOKUP(F1563,'Bibliothèque transporteurs'!C:C,'Bibliothèque transporteurs'!E:E))</f>
        <v>CHRONO_2SHOP</v>
      </c>
      <c r="W1563">
        <f t="shared" si="155"/>
        <v>5.41</v>
      </c>
      <c r="Y1563" s="118">
        <f t="shared" si="153"/>
        <v>5.41</v>
      </c>
      <c r="Z1563" s="118" t="str">
        <f t="shared" si="154"/>
        <v>OK</v>
      </c>
    </row>
    <row r="1564" spans="1:26" x14ac:dyDescent="0.2">
      <c r="A1564" s="9">
        <f t="shared" si="150"/>
        <v>17.23481180307277</v>
      </c>
      <c r="B1564" s="9">
        <f t="shared" si="151"/>
        <v>14.76</v>
      </c>
      <c r="C1564" s="9">
        <f t="shared" si="152"/>
        <v>14.68</v>
      </c>
      <c r="D1564" s="8">
        <v>6235</v>
      </c>
      <c r="E1564" t="s">
        <v>4718</v>
      </c>
      <c r="F1564" t="s">
        <v>191</v>
      </c>
      <c r="G1564" t="s">
        <v>25</v>
      </c>
      <c r="H1564" t="s">
        <v>190</v>
      </c>
      <c r="O1564">
        <v>14.68</v>
      </c>
      <c r="S1564">
        <f>_xlfn.XLOOKUP(E1564,'Facture Chronopost'!L:L,'Facture Chronopost'!AA:AA,"")</f>
        <v>0.08</v>
      </c>
      <c r="T1564" t="str">
        <f>IF(COUNTIF('Bibliothèque transporteurs'!C:C,F1564)=0,"inconnu",_xlfn.XLOOKUP(F1564,'Bibliothèque transporteurs'!C:C,'Bibliothèque transporteurs'!A:A))</f>
        <v>6C</v>
      </c>
      <c r="U1564">
        <f>IF(OR(F1564="6C",F1564="6B"),_xlfn.XLOOKUP(E1564,'Facture Chronopost'!L:L,'Facture Chronopost'!X:X),IF(OR(F1564=17,F1564=44),F1564&amp;"_"&amp;H1564,IF(COUNTIF('Bibliothèque transporteurs'!C:C,F1564)=0,"inconnu",_xlfn.XLOOKUP(F1564,'Bibliothèque transporteurs'!C:C,'Bibliothèque transporteurs'!B:B))))</f>
        <v>39</v>
      </c>
      <c r="V1564" t="str">
        <f>IF(COUNTIF('Bibliothèque transporteurs'!C:C,F1564)=0,"inconnu",_xlfn.XLOOKUP(F1564,'Bibliothèque transporteurs'!C:C,'Bibliothèque transporteurs'!E:E))</f>
        <v>CHRONO_2SHOP</v>
      </c>
      <c r="W1564">
        <f t="shared" si="155"/>
        <v>14.76</v>
      </c>
      <c r="Y1564" s="118">
        <f t="shared" si="153"/>
        <v>14.76</v>
      </c>
      <c r="Z1564" s="118" t="str">
        <f t="shared" si="154"/>
        <v>OK</v>
      </c>
    </row>
    <row r="1565" spans="1:26" x14ac:dyDescent="0.2">
      <c r="A1565" s="9">
        <f t="shared" si="150"/>
        <v>13.700970963341911</v>
      </c>
      <c r="B1565" s="9">
        <f t="shared" si="151"/>
        <v>11.75</v>
      </c>
      <c r="C1565" s="9">
        <f t="shared" si="152"/>
        <v>11.67</v>
      </c>
      <c r="D1565" s="8">
        <v>6235</v>
      </c>
      <c r="E1565" t="s">
        <v>4736</v>
      </c>
      <c r="F1565" t="s">
        <v>191</v>
      </c>
      <c r="G1565" t="s">
        <v>25</v>
      </c>
      <c r="H1565" t="s">
        <v>190</v>
      </c>
      <c r="O1565">
        <v>11.67</v>
      </c>
      <c r="S1565">
        <f>_xlfn.XLOOKUP(E1565,'Facture Chronopost'!L:L,'Facture Chronopost'!AA:AA,"")</f>
        <v>0.08</v>
      </c>
      <c r="T1565" t="str">
        <f>IF(COUNTIF('Bibliothèque transporteurs'!C:C,F1565)=0,"inconnu",_xlfn.XLOOKUP(F1565,'Bibliothèque transporteurs'!C:C,'Bibliothèque transporteurs'!A:A))</f>
        <v>6C</v>
      </c>
      <c r="U1565">
        <f>IF(OR(F1565="6C",F1565="6B"),_xlfn.XLOOKUP(E1565,'Facture Chronopost'!L:L,'Facture Chronopost'!X:X),IF(OR(F1565=17,F1565=44),F1565&amp;"_"&amp;H1565,IF(COUNTIF('Bibliothèque transporteurs'!C:C,F1565)=0,"inconnu",_xlfn.XLOOKUP(F1565,'Bibliothèque transporteurs'!C:C,'Bibliothèque transporteurs'!B:B))))</f>
        <v>30</v>
      </c>
      <c r="V1565" t="str">
        <f>IF(COUNTIF('Bibliothèque transporteurs'!C:C,F1565)=0,"inconnu",_xlfn.XLOOKUP(F1565,'Bibliothèque transporteurs'!C:C,'Bibliothèque transporteurs'!E:E))</f>
        <v>CHRONO_2SHOP</v>
      </c>
      <c r="W1565">
        <f t="shared" si="155"/>
        <v>11.75</v>
      </c>
      <c r="Y1565" s="118">
        <f t="shared" si="153"/>
        <v>11.75</v>
      </c>
      <c r="Z1565" s="118" t="str">
        <f t="shared" si="154"/>
        <v>OK</v>
      </c>
    </row>
    <row r="1566" spans="1:26" x14ac:dyDescent="0.2">
      <c r="A1566" s="9">
        <f t="shared" si="150"/>
        <v>11.376384630229914</v>
      </c>
      <c r="B1566" s="9">
        <f t="shared" si="151"/>
        <v>9.77</v>
      </c>
      <c r="C1566" s="9">
        <f t="shared" si="152"/>
        <v>9.69</v>
      </c>
      <c r="D1566" s="8">
        <v>6235</v>
      </c>
      <c r="E1566" t="s">
        <v>4791</v>
      </c>
      <c r="F1566" t="s">
        <v>191</v>
      </c>
      <c r="G1566" t="s">
        <v>25</v>
      </c>
      <c r="H1566" t="s">
        <v>190</v>
      </c>
      <c r="O1566">
        <v>9.69</v>
      </c>
      <c r="S1566">
        <f>_xlfn.XLOOKUP(E1566,'Facture Chronopost'!L:L,'Facture Chronopost'!AA:AA,"")</f>
        <v>0.08</v>
      </c>
      <c r="T1566" t="str">
        <f>IF(COUNTIF('Bibliothèque transporteurs'!C:C,F1566)=0,"inconnu",_xlfn.XLOOKUP(F1566,'Bibliothèque transporteurs'!C:C,'Bibliothèque transporteurs'!A:A))</f>
        <v>6C</v>
      </c>
      <c r="U1566">
        <f>IF(OR(F1566="6C",F1566="6B"),_xlfn.XLOOKUP(E1566,'Facture Chronopost'!L:L,'Facture Chronopost'!X:X),IF(OR(F1566=17,F1566=44),F1566&amp;"_"&amp;H1566,IF(COUNTIF('Bibliothèque transporteurs'!C:C,F1566)=0,"inconnu",_xlfn.XLOOKUP(F1566,'Bibliothèque transporteurs'!C:C,'Bibliothèque transporteurs'!B:B))))</f>
        <v>30</v>
      </c>
      <c r="V1566" t="str">
        <f>IF(COUNTIF('Bibliothèque transporteurs'!C:C,F1566)=0,"inconnu",_xlfn.XLOOKUP(F1566,'Bibliothèque transporteurs'!C:C,'Bibliothèque transporteurs'!E:E))</f>
        <v>CHRONO_2SHOP</v>
      </c>
      <c r="W1566">
        <f t="shared" si="155"/>
        <v>9.77</v>
      </c>
      <c r="Y1566" s="118">
        <f t="shared" si="153"/>
        <v>9.77</v>
      </c>
      <c r="Z1566" s="118" t="str">
        <f t="shared" si="154"/>
        <v>OK</v>
      </c>
    </row>
    <row r="1567" spans="1:26" x14ac:dyDescent="0.2">
      <c r="A1567" s="9">
        <f t="shared" si="150"/>
        <v>11.763815685748579</v>
      </c>
      <c r="B1567" s="9">
        <f t="shared" si="151"/>
        <v>10.1</v>
      </c>
      <c r="C1567" s="9">
        <f t="shared" si="152"/>
        <v>10.02</v>
      </c>
      <c r="D1567" s="8">
        <v>6235</v>
      </c>
      <c r="E1567" t="s">
        <v>4720</v>
      </c>
      <c r="F1567" t="s">
        <v>191</v>
      </c>
      <c r="G1567" t="s">
        <v>25</v>
      </c>
      <c r="H1567" t="s">
        <v>190</v>
      </c>
      <c r="O1567">
        <v>10.02</v>
      </c>
      <c r="S1567">
        <f>_xlfn.XLOOKUP(E1567,'Facture Chronopost'!L:L,'Facture Chronopost'!AA:AA,"")</f>
        <v>0.08</v>
      </c>
      <c r="T1567" t="str">
        <f>IF(COUNTIF('Bibliothèque transporteurs'!C:C,F1567)=0,"inconnu",_xlfn.XLOOKUP(F1567,'Bibliothèque transporteurs'!C:C,'Bibliothèque transporteurs'!A:A))</f>
        <v>6C</v>
      </c>
      <c r="U1567">
        <f>IF(OR(F1567="6C",F1567="6B"),_xlfn.XLOOKUP(E1567,'Facture Chronopost'!L:L,'Facture Chronopost'!X:X),IF(OR(F1567=17,F1567=44),F1567&amp;"_"&amp;H1567,IF(COUNTIF('Bibliothèque transporteurs'!C:C,F1567)=0,"inconnu",_xlfn.XLOOKUP(F1567,'Bibliothèque transporteurs'!C:C,'Bibliothèque transporteurs'!B:B))))</f>
        <v>25</v>
      </c>
      <c r="V1567" t="str">
        <f>IF(COUNTIF('Bibliothèque transporteurs'!C:C,F1567)=0,"inconnu",_xlfn.XLOOKUP(F1567,'Bibliothèque transporteurs'!C:C,'Bibliothèque transporteurs'!E:E))</f>
        <v>CHRONO_2SHOP</v>
      </c>
      <c r="W1567">
        <f t="shared" si="155"/>
        <v>10.1</v>
      </c>
      <c r="Y1567" s="118">
        <f t="shared" si="153"/>
        <v>10.1</v>
      </c>
      <c r="Z1567" s="118" t="str">
        <f t="shared" si="154"/>
        <v>OK</v>
      </c>
    </row>
    <row r="1568" spans="1:26" x14ac:dyDescent="0.2">
      <c r="A1568" s="9">
        <f t="shared" si="150"/>
        <v>11.376384630229914</v>
      </c>
      <c r="B1568" s="9">
        <f t="shared" si="151"/>
        <v>9.77</v>
      </c>
      <c r="C1568" s="9">
        <f t="shared" si="152"/>
        <v>9.69</v>
      </c>
      <c r="D1568" s="8">
        <v>6235</v>
      </c>
      <c r="E1568" t="s">
        <v>4730</v>
      </c>
      <c r="F1568" t="s">
        <v>191</v>
      </c>
      <c r="G1568" t="s">
        <v>25</v>
      </c>
      <c r="H1568" t="s">
        <v>190</v>
      </c>
      <c r="O1568">
        <v>9.69</v>
      </c>
      <c r="S1568">
        <f>_xlfn.XLOOKUP(E1568,'Facture Chronopost'!L:L,'Facture Chronopost'!AA:AA,"")</f>
        <v>0.08</v>
      </c>
      <c r="T1568" t="str">
        <f>IF(COUNTIF('Bibliothèque transporteurs'!C:C,F1568)=0,"inconnu",_xlfn.XLOOKUP(F1568,'Bibliothèque transporteurs'!C:C,'Bibliothèque transporteurs'!A:A))</f>
        <v>6C</v>
      </c>
      <c r="U1568">
        <f>IF(OR(F1568="6C",F1568="6B"),_xlfn.XLOOKUP(E1568,'Facture Chronopost'!L:L,'Facture Chronopost'!X:X),IF(OR(F1568=17,F1568=44),F1568&amp;"_"&amp;H1568,IF(COUNTIF('Bibliothèque transporteurs'!C:C,F1568)=0,"inconnu",_xlfn.XLOOKUP(F1568,'Bibliothèque transporteurs'!C:C,'Bibliothèque transporteurs'!B:B))))</f>
        <v>42</v>
      </c>
      <c r="V1568" t="str">
        <f>IF(COUNTIF('Bibliothèque transporteurs'!C:C,F1568)=0,"inconnu",_xlfn.XLOOKUP(F1568,'Bibliothèque transporteurs'!C:C,'Bibliothèque transporteurs'!E:E))</f>
        <v>CHRONO_2SHOP</v>
      </c>
      <c r="W1568">
        <f t="shared" si="155"/>
        <v>9.77</v>
      </c>
      <c r="Y1568" s="118">
        <f t="shared" si="153"/>
        <v>9.77</v>
      </c>
      <c r="Z1568" s="118" t="str">
        <f t="shared" si="154"/>
        <v>OK</v>
      </c>
    </row>
    <row r="1569" spans="1:26" x14ac:dyDescent="0.2">
      <c r="A1569" s="9">
        <f t="shared" si="150"/>
        <v>7.5138144100589743</v>
      </c>
      <c r="B1569" s="9">
        <f t="shared" si="151"/>
        <v>6.48</v>
      </c>
      <c r="C1569" s="9">
        <f t="shared" si="152"/>
        <v>6.4</v>
      </c>
      <c r="D1569" s="8">
        <v>6235</v>
      </c>
      <c r="E1569" t="s">
        <v>4683</v>
      </c>
      <c r="F1569" t="s">
        <v>191</v>
      </c>
      <c r="G1569" t="s">
        <v>25</v>
      </c>
      <c r="H1569" t="s">
        <v>190</v>
      </c>
      <c r="O1569">
        <v>6.4</v>
      </c>
      <c r="S1569">
        <f>_xlfn.XLOOKUP(E1569,'Facture Chronopost'!L:L,'Facture Chronopost'!AA:AA,"")</f>
        <v>0.08</v>
      </c>
      <c r="T1569" t="str">
        <f>IF(COUNTIF('Bibliothèque transporteurs'!C:C,F1569)=0,"inconnu",_xlfn.XLOOKUP(F1569,'Bibliothèque transporteurs'!C:C,'Bibliothèque transporteurs'!A:A))</f>
        <v>6C</v>
      </c>
      <c r="U1569">
        <f>IF(OR(F1569="6C",F1569="6B"),_xlfn.XLOOKUP(E1569,'Facture Chronopost'!L:L,'Facture Chronopost'!X:X),IF(OR(F1569=17,F1569=44),F1569&amp;"_"&amp;H1569,IF(COUNTIF('Bibliothèque transporteurs'!C:C,F1569)=0,"inconnu",_xlfn.XLOOKUP(F1569,'Bibliothèque transporteurs'!C:C,'Bibliothèque transporteurs'!B:B))))</f>
        <v>33</v>
      </c>
      <c r="V1569" t="str">
        <f>IF(COUNTIF('Bibliothèque transporteurs'!C:C,F1569)=0,"inconnu",_xlfn.XLOOKUP(F1569,'Bibliothèque transporteurs'!C:C,'Bibliothèque transporteurs'!E:E))</f>
        <v>CHRONO_2SHOP</v>
      </c>
      <c r="W1569">
        <f t="shared" si="155"/>
        <v>6.48</v>
      </c>
      <c r="Y1569" s="118">
        <f t="shared" si="153"/>
        <v>6.48</v>
      </c>
      <c r="Z1569" s="118" t="str">
        <f t="shared" si="154"/>
        <v>OK</v>
      </c>
    </row>
    <row r="1570" spans="1:26" x14ac:dyDescent="0.2">
      <c r="A1570" s="9">
        <f t="shared" ref="A1570:A1585" si="156">C1570/SUM(C:C)*(SUM(C:C)+$X$2)</f>
        <v>11.376384630229914</v>
      </c>
      <c r="B1570" s="9">
        <f t="shared" ref="B1570:B1585" si="157">C1570/SUM(C:C)*(SUM(C:C)+SUM($N$3:$O$7))+S1570</f>
        <v>9.77</v>
      </c>
      <c r="C1570" s="9">
        <f t="shared" ref="C1570:C1585" si="158">SUM(I1570:Q1570)-N1570-P1570</f>
        <v>9.69</v>
      </c>
      <c r="D1570" s="8">
        <v>6235</v>
      </c>
      <c r="E1570" t="s">
        <v>4742</v>
      </c>
      <c r="F1570" t="s">
        <v>191</v>
      </c>
      <c r="G1570" t="s">
        <v>25</v>
      </c>
      <c r="H1570" t="s">
        <v>190</v>
      </c>
      <c r="O1570">
        <v>9.69</v>
      </c>
      <c r="S1570">
        <f>_xlfn.XLOOKUP(E1570,'Facture Chronopost'!L:L,'Facture Chronopost'!AA:AA,"")</f>
        <v>0.08</v>
      </c>
      <c r="T1570" t="str">
        <f>IF(COUNTIF('Bibliothèque transporteurs'!C:C,F1570)=0,"inconnu",_xlfn.XLOOKUP(F1570,'Bibliothèque transporteurs'!C:C,'Bibliothèque transporteurs'!A:A))</f>
        <v>6C</v>
      </c>
      <c r="U1570">
        <f>IF(OR(F1570="6C",F1570="6B"),_xlfn.XLOOKUP(E1570,'Facture Chronopost'!L:L,'Facture Chronopost'!X:X),IF(OR(F1570=17,F1570=44),F1570&amp;"_"&amp;H1570,IF(COUNTIF('Bibliothèque transporteurs'!C:C,F1570)=0,"inconnu",_xlfn.XLOOKUP(F1570,'Bibliothèque transporteurs'!C:C,'Bibliothèque transporteurs'!B:B))))</f>
        <v>42</v>
      </c>
      <c r="V1570" t="str">
        <f>IF(COUNTIF('Bibliothèque transporteurs'!C:C,F1570)=0,"inconnu",_xlfn.XLOOKUP(F1570,'Bibliothèque transporteurs'!C:C,'Bibliothèque transporteurs'!E:E))</f>
        <v>CHRONO_2SHOP</v>
      </c>
      <c r="W1570">
        <f t="shared" si="155"/>
        <v>9.77</v>
      </c>
      <c r="Y1570" s="118">
        <f t="shared" ref="Y1570:Y1633" si="159">ROUNDUP(B1570,2)-M1570-L1570-N1570-J1570-K1570-I1570-Q1570</f>
        <v>9.77</v>
      </c>
      <c r="Z1570" s="118" t="str">
        <f t="shared" ref="Z1570:Z1633" si="160">IF(Y1570=W1570,"OK","Non")</f>
        <v>OK</v>
      </c>
    </row>
    <row r="1571" spans="1:26" x14ac:dyDescent="0.2">
      <c r="A1571" s="9">
        <f t="shared" si="156"/>
        <v>6.5158859337230153</v>
      </c>
      <c r="B1571" s="9">
        <f t="shared" si="157"/>
        <v>5.629999999999999</v>
      </c>
      <c r="C1571" s="9">
        <f t="shared" si="158"/>
        <v>5.55</v>
      </c>
      <c r="D1571" s="8">
        <v>6235</v>
      </c>
      <c r="E1571" t="s">
        <v>4695</v>
      </c>
      <c r="F1571" t="s">
        <v>191</v>
      </c>
      <c r="G1571" t="s">
        <v>25</v>
      </c>
      <c r="H1571" t="s">
        <v>190</v>
      </c>
      <c r="O1571">
        <v>5.55</v>
      </c>
      <c r="S1571">
        <f>_xlfn.XLOOKUP(E1571,'Facture Chronopost'!L:L,'Facture Chronopost'!AA:AA,"")</f>
        <v>0.08</v>
      </c>
      <c r="T1571" t="str">
        <f>IF(COUNTIF('Bibliothèque transporteurs'!C:C,F1571)=0,"inconnu",_xlfn.XLOOKUP(F1571,'Bibliothèque transporteurs'!C:C,'Bibliothèque transporteurs'!A:A))</f>
        <v>6C</v>
      </c>
      <c r="U1571">
        <f>IF(OR(F1571="6C",F1571="6B"),_xlfn.XLOOKUP(E1571,'Facture Chronopost'!L:L,'Facture Chronopost'!X:X),IF(OR(F1571=17,F1571=44),F1571&amp;"_"&amp;H1571,IF(COUNTIF('Bibliothèque transporteurs'!C:C,F1571)=0,"inconnu",_xlfn.XLOOKUP(F1571,'Bibliothèque transporteurs'!C:C,'Bibliothèque transporteurs'!B:B))))</f>
        <v>42</v>
      </c>
      <c r="V1571" t="str">
        <f>IF(COUNTIF('Bibliothèque transporteurs'!C:C,F1571)=0,"inconnu",_xlfn.XLOOKUP(F1571,'Bibliothèque transporteurs'!C:C,'Bibliothèque transporteurs'!E:E))</f>
        <v>CHRONO_2SHOP</v>
      </c>
      <c r="W1571">
        <f t="shared" si="155"/>
        <v>5.63</v>
      </c>
      <c r="Y1571" s="118">
        <f t="shared" si="159"/>
        <v>5.63</v>
      </c>
      <c r="Z1571" s="118" t="str">
        <f t="shared" si="160"/>
        <v>OK</v>
      </c>
    </row>
    <row r="1572" spans="1:26" x14ac:dyDescent="0.2">
      <c r="A1572" s="9">
        <f t="shared" si="156"/>
        <v>10.601522519192583</v>
      </c>
      <c r="B1572" s="9">
        <f t="shared" si="157"/>
        <v>9.11</v>
      </c>
      <c r="C1572" s="9">
        <f t="shared" si="158"/>
        <v>9.0299999999999994</v>
      </c>
      <c r="D1572" s="8">
        <v>6235</v>
      </c>
      <c r="E1572" t="s">
        <v>4757</v>
      </c>
      <c r="F1572" t="s">
        <v>191</v>
      </c>
      <c r="G1572" t="s">
        <v>25</v>
      </c>
      <c r="H1572" t="s">
        <v>190</v>
      </c>
      <c r="O1572">
        <v>9.0299999999999994</v>
      </c>
      <c r="S1572">
        <f>_xlfn.XLOOKUP(E1572,'Facture Chronopost'!L:L,'Facture Chronopost'!AA:AA,"")</f>
        <v>0.08</v>
      </c>
      <c r="T1572" t="str">
        <f>IF(COUNTIF('Bibliothèque transporteurs'!C:C,F1572)=0,"inconnu",_xlfn.XLOOKUP(F1572,'Bibliothèque transporteurs'!C:C,'Bibliothèque transporteurs'!A:A))</f>
        <v>6C</v>
      </c>
      <c r="U1572">
        <f>IF(OR(F1572="6C",F1572="6B"),_xlfn.XLOOKUP(E1572,'Facture Chronopost'!L:L,'Facture Chronopost'!X:X),IF(OR(F1572=17,F1572=44),F1572&amp;"_"&amp;H1572,IF(COUNTIF('Bibliothèque transporteurs'!C:C,F1572)=0,"inconnu",_xlfn.XLOOKUP(F1572,'Bibliothèque transporteurs'!C:C,'Bibliothèque transporteurs'!B:B))))</f>
        <v>30</v>
      </c>
      <c r="V1572" t="str">
        <f>IF(COUNTIF('Bibliothèque transporteurs'!C:C,F1572)=0,"inconnu",_xlfn.XLOOKUP(F1572,'Bibliothèque transporteurs'!C:C,'Bibliothèque transporteurs'!E:E))</f>
        <v>CHRONO_2SHOP</v>
      </c>
      <c r="W1572">
        <f t="shared" si="155"/>
        <v>9.11</v>
      </c>
      <c r="Y1572" s="118">
        <f t="shared" si="159"/>
        <v>9.11</v>
      </c>
      <c r="Z1572" s="118" t="str">
        <f t="shared" si="160"/>
        <v>OK</v>
      </c>
    </row>
    <row r="1573" spans="1:26" x14ac:dyDescent="0.2">
      <c r="A1573" s="9">
        <f t="shared" si="156"/>
        <v>11.376384630229914</v>
      </c>
      <c r="B1573" s="9">
        <f t="shared" si="157"/>
        <v>9.77</v>
      </c>
      <c r="C1573" s="9">
        <f t="shared" si="158"/>
        <v>9.69</v>
      </c>
      <c r="D1573" s="8">
        <v>6235</v>
      </c>
      <c r="E1573" t="s">
        <v>4794</v>
      </c>
      <c r="F1573" t="s">
        <v>191</v>
      </c>
      <c r="G1573" t="s">
        <v>25</v>
      </c>
      <c r="H1573" t="s">
        <v>190</v>
      </c>
      <c r="O1573">
        <v>9.69</v>
      </c>
      <c r="S1573">
        <f>_xlfn.XLOOKUP(E1573,'Facture Chronopost'!L:L,'Facture Chronopost'!AA:AA,"")</f>
        <v>0.08</v>
      </c>
      <c r="T1573" t="str">
        <f>IF(COUNTIF('Bibliothèque transporteurs'!C:C,F1573)=0,"inconnu",_xlfn.XLOOKUP(F1573,'Bibliothèque transporteurs'!C:C,'Bibliothèque transporteurs'!A:A))</f>
        <v>6C</v>
      </c>
      <c r="U1573">
        <f>IF(OR(F1573="6C",F1573="6B"),_xlfn.XLOOKUP(E1573,'Facture Chronopost'!L:L,'Facture Chronopost'!X:X),IF(OR(F1573=17,F1573=44),F1573&amp;"_"&amp;H1573,IF(COUNTIF('Bibliothèque transporteurs'!C:C,F1573)=0,"inconnu",_xlfn.XLOOKUP(F1573,'Bibliothèque transporteurs'!C:C,'Bibliothèque transporteurs'!B:B))))</f>
        <v>30</v>
      </c>
      <c r="V1573" t="str">
        <f>IF(COUNTIF('Bibliothèque transporteurs'!C:C,F1573)=0,"inconnu",_xlfn.XLOOKUP(F1573,'Bibliothèque transporteurs'!C:C,'Bibliothèque transporteurs'!E:E))</f>
        <v>CHRONO_2SHOP</v>
      </c>
      <c r="W1573">
        <f t="shared" si="155"/>
        <v>9.77</v>
      </c>
      <c r="Y1573" s="118">
        <f t="shared" si="159"/>
        <v>9.77</v>
      </c>
      <c r="Z1573" s="118" t="str">
        <f t="shared" si="160"/>
        <v>OK</v>
      </c>
    </row>
    <row r="1574" spans="1:26" x14ac:dyDescent="0.2">
      <c r="A1574" s="9">
        <f t="shared" si="156"/>
        <v>13.407462587948981</v>
      </c>
      <c r="B1574" s="9">
        <f t="shared" si="157"/>
        <v>11.5</v>
      </c>
      <c r="C1574" s="9">
        <f t="shared" si="158"/>
        <v>11.42</v>
      </c>
      <c r="D1574" s="8">
        <v>6235</v>
      </c>
      <c r="E1574" t="s">
        <v>4715</v>
      </c>
      <c r="F1574" t="s">
        <v>191</v>
      </c>
      <c r="G1574" t="s">
        <v>25</v>
      </c>
      <c r="H1574" t="s">
        <v>190</v>
      </c>
      <c r="O1574">
        <v>11.42</v>
      </c>
      <c r="S1574">
        <f>_xlfn.XLOOKUP(E1574,'Facture Chronopost'!L:L,'Facture Chronopost'!AA:AA,"")</f>
        <v>0.08</v>
      </c>
      <c r="T1574" t="str">
        <f>IF(COUNTIF('Bibliothèque transporteurs'!C:C,F1574)=0,"inconnu",_xlfn.XLOOKUP(F1574,'Bibliothèque transporteurs'!C:C,'Bibliothèque transporteurs'!A:A))</f>
        <v>6C</v>
      </c>
      <c r="U1574">
        <f>IF(OR(F1574="6C",F1574="6B"),_xlfn.XLOOKUP(E1574,'Facture Chronopost'!L:L,'Facture Chronopost'!X:X),IF(OR(F1574=17,F1574=44),F1574&amp;"_"&amp;H1574,IF(COUNTIF('Bibliothèque transporteurs'!C:C,F1574)=0,"inconnu",_xlfn.XLOOKUP(F1574,'Bibliothèque transporteurs'!C:C,'Bibliothèque transporteurs'!B:B))))</f>
        <v>33</v>
      </c>
      <c r="V1574" t="str">
        <f>IF(COUNTIF('Bibliothèque transporteurs'!C:C,F1574)=0,"inconnu",_xlfn.XLOOKUP(F1574,'Bibliothèque transporteurs'!C:C,'Bibliothèque transporteurs'!E:E))</f>
        <v>CHRONO_2SHOP</v>
      </c>
      <c r="W1574">
        <f t="shared" si="155"/>
        <v>11.5</v>
      </c>
      <c r="Y1574" s="118">
        <f t="shared" si="159"/>
        <v>11.5</v>
      </c>
      <c r="Z1574" s="118" t="str">
        <f t="shared" si="160"/>
        <v>OK</v>
      </c>
    </row>
    <row r="1575" spans="1:26" x14ac:dyDescent="0.2">
      <c r="A1575" s="9">
        <f t="shared" si="156"/>
        <v>11.376384630229914</v>
      </c>
      <c r="B1575" s="9">
        <f t="shared" si="157"/>
        <v>9.77</v>
      </c>
      <c r="C1575" s="9">
        <f t="shared" si="158"/>
        <v>9.69</v>
      </c>
      <c r="D1575" s="8">
        <v>6235</v>
      </c>
      <c r="E1575" t="s">
        <v>4706</v>
      </c>
      <c r="F1575" t="s">
        <v>191</v>
      </c>
      <c r="G1575" t="s">
        <v>25</v>
      </c>
      <c r="H1575" t="s">
        <v>190</v>
      </c>
      <c r="O1575">
        <v>9.69</v>
      </c>
      <c r="S1575">
        <f>_xlfn.XLOOKUP(E1575,'Facture Chronopost'!L:L,'Facture Chronopost'!AA:AA,"")</f>
        <v>0.08</v>
      </c>
      <c r="T1575" t="str">
        <f>IF(COUNTIF('Bibliothèque transporteurs'!C:C,F1575)=0,"inconnu",_xlfn.XLOOKUP(F1575,'Bibliothèque transporteurs'!C:C,'Bibliothèque transporteurs'!A:A))</f>
        <v>6C</v>
      </c>
      <c r="U1575">
        <f>IF(OR(F1575="6C",F1575="6B"),_xlfn.XLOOKUP(E1575,'Facture Chronopost'!L:L,'Facture Chronopost'!X:X),IF(OR(F1575=17,F1575=44),F1575&amp;"_"&amp;H1575,IF(COUNTIF('Bibliothèque transporteurs'!C:C,F1575)=0,"inconnu",_xlfn.XLOOKUP(F1575,'Bibliothèque transporteurs'!C:C,'Bibliothèque transporteurs'!B:B))))</f>
        <v>30</v>
      </c>
      <c r="V1575" t="str">
        <f>IF(COUNTIF('Bibliothèque transporteurs'!C:C,F1575)=0,"inconnu",_xlfn.XLOOKUP(F1575,'Bibliothèque transporteurs'!C:C,'Bibliothèque transporteurs'!E:E))</f>
        <v>CHRONO_2SHOP</v>
      </c>
      <c r="W1575">
        <f t="shared" si="155"/>
        <v>9.77</v>
      </c>
      <c r="Y1575" s="118">
        <f t="shared" si="159"/>
        <v>9.77</v>
      </c>
      <c r="Z1575" s="118" t="str">
        <f t="shared" si="160"/>
        <v>OK</v>
      </c>
    </row>
    <row r="1576" spans="1:26" x14ac:dyDescent="0.2">
      <c r="A1576" s="9">
        <f t="shared" si="156"/>
        <v>15.250695185416573</v>
      </c>
      <c r="B1576" s="9">
        <f t="shared" si="157"/>
        <v>13.07</v>
      </c>
      <c r="C1576" s="9">
        <f t="shared" si="158"/>
        <v>12.99</v>
      </c>
      <c r="D1576" s="8">
        <v>6235</v>
      </c>
      <c r="E1576" t="s">
        <v>4762</v>
      </c>
      <c r="F1576" t="s">
        <v>191</v>
      </c>
      <c r="G1576" t="s">
        <v>25</v>
      </c>
      <c r="H1576" t="s">
        <v>190</v>
      </c>
      <c r="O1576">
        <v>12.99</v>
      </c>
      <c r="S1576">
        <f>_xlfn.XLOOKUP(E1576,'Facture Chronopost'!L:L,'Facture Chronopost'!AA:AA,"")</f>
        <v>0.08</v>
      </c>
      <c r="T1576" t="str">
        <f>IF(COUNTIF('Bibliothèque transporteurs'!C:C,F1576)=0,"inconnu",_xlfn.XLOOKUP(F1576,'Bibliothèque transporteurs'!C:C,'Bibliothèque transporteurs'!A:A))</f>
        <v>6C</v>
      </c>
      <c r="U1576">
        <f>IF(OR(F1576="6C",F1576="6B"),_xlfn.XLOOKUP(E1576,'Facture Chronopost'!L:L,'Facture Chronopost'!X:X),IF(OR(F1576=17,F1576=44),F1576&amp;"_"&amp;H1576,IF(COUNTIF('Bibliothèque transporteurs'!C:C,F1576)=0,"inconnu",_xlfn.XLOOKUP(F1576,'Bibliothèque transporteurs'!C:C,'Bibliothèque transporteurs'!B:B))))</f>
        <v>30</v>
      </c>
      <c r="V1576" t="str">
        <f>IF(COUNTIF('Bibliothèque transporteurs'!C:C,F1576)=0,"inconnu",_xlfn.XLOOKUP(F1576,'Bibliothèque transporteurs'!C:C,'Bibliothèque transporteurs'!E:E))</f>
        <v>CHRONO_2SHOP</v>
      </c>
      <c r="W1576">
        <f t="shared" si="155"/>
        <v>13.07</v>
      </c>
      <c r="Y1576" s="118">
        <f t="shared" si="159"/>
        <v>13.07</v>
      </c>
      <c r="Z1576" s="118" t="str">
        <f t="shared" si="160"/>
        <v>OK</v>
      </c>
    </row>
    <row r="1577" spans="1:26" x14ac:dyDescent="0.2">
      <c r="A1577" s="9">
        <f t="shared" si="156"/>
        <v>6.2575985633772397</v>
      </c>
      <c r="B1577" s="9">
        <f t="shared" si="157"/>
        <v>5.41</v>
      </c>
      <c r="C1577" s="9">
        <f t="shared" si="158"/>
        <v>5.33</v>
      </c>
      <c r="D1577" s="8">
        <v>6235</v>
      </c>
      <c r="E1577" t="s">
        <v>4767</v>
      </c>
      <c r="F1577" t="s">
        <v>191</v>
      </c>
      <c r="G1577" t="s">
        <v>25</v>
      </c>
      <c r="H1577" t="s">
        <v>190</v>
      </c>
      <c r="O1577">
        <v>5.33</v>
      </c>
      <c r="S1577">
        <f>_xlfn.XLOOKUP(E1577,'Facture Chronopost'!L:L,'Facture Chronopost'!AA:AA,"")</f>
        <v>0.08</v>
      </c>
      <c r="T1577" t="str">
        <f>IF(COUNTIF('Bibliothèque transporteurs'!C:C,F1577)=0,"inconnu",_xlfn.XLOOKUP(F1577,'Bibliothèque transporteurs'!C:C,'Bibliothèque transporteurs'!A:A))</f>
        <v>6C</v>
      </c>
      <c r="U1577">
        <f>IF(OR(F1577="6C",F1577="6B"),_xlfn.XLOOKUP(E1577,'Facture Chronopost'!L:L,'Facture Chronopost'!X:X),IF(OR(F1577=17,F1577=44),F1577&amp;"_"&amp;H1577,IF(COUNTIF('Bibliothèque transporteurs'!C:C,F1577)=0,"inconnu",_xlfn.XLOOKUP(F1577,'Bibliothèque transporteurs'!C:C,'Bibliothèque transporteurs'!B:B))))</f>
        <v>30</v>
      </c>
      <c r="V1577" t="str">
        <f>IF(COUNTIF('Bibliothèque transporteurs'!C:C,F1577)=0,"inconnu",_xlfn.XLOOKUP(F1577,'Bibliothèque transporteurs'!C:C,'Bibliothèque transporteurs'!E:E))</f>
        <v>CHRONO_2SHOP</v>
      </c>
      <c r="W1577">
        <f t="shared" si="155"/>
        <v>5.41</v>
      </c>
      <c r="Y1577" s="118">
        <f t="shared" si="159"/>
        <v>5.41</v>
      </c>
      <c r="Z1577" s="118" t="str">
        <f t="shared" si="160"/>
        <v>OK</v>
      </c>
    </row>
    <row r="1578" spans="1:26" x14ac:dyDescent="0.2">
      <c r="A1578" s="9">
        <f t="shared" si="156"/>
        <v>11.376384630229914</v>
      </c>
      <c r="B1578" s="9">
        <f t="shared" si="157"/>
        <v>9.77</v>
      </c>
      <c r="C1578" s="9">
        <f t="shared" si="158"/>
        <v>9.69</v>
      </c>
      <c r="D1578" s="8">
        <v>6235</v>
      </c>
      <c r="E1578" t="s">
        <v>4769</v>
      </c>
      <c r="F1578" t="s">
        <v>191</v>
      </c>
      <c r="G1578" t="s">
        <v>25</v>
      </c>
      <c r="H1578" t="s">
        <v>190</v>
      </c>
      <c r="O1578">
        <v>9.69</v>
      </c>
      <c r="S1578">
        <f>_xlfn.XLOOKUP(E1578,'Facture Chronopost'!L:L,'Facture Chronopost'!AA:AA,"")</f>
        <v>0.08</v>
      </c>
      <c r="T1578" t="str">
        <f>IF(COUNTIF('Bibliothèque transporteurs'!C:C,F1578)=0,"inconnu",_xlfn.XLOOKUP(F1578,'Bibliothèque transporteurs'!C:C,'Bibliothèque transporteurs'!A:A))</f>
        <v>6C</v>
      </c>
      <c r="U1578">
        <f>IF(OR(F1578="6C",F1578="6B"),_xlfn.XLOOKUP(E1578,'Facture Chronopost'!L:L,'Facture Chronopost'!X:X),IF(OR(F1578=17,F1578=44),F1578&amp;"_"&amp;H1578,IF(COUNTIF('Bibliothèque transporteurs'!C:C,F1578)=0,"inconnu",_xlfn.XLOOKUP(F1578,'Bibliothèque transporteurs'!C:C,'Bibliothèque transporteurs'!B:B))))</f>
        <v>30</v>
      </c>
      <c r="V1578" t="str">
        <f>IF(COUNTIF('Bibliothèque transporteurs'!C:C,F1578)=0,"inconnu",_xlfn.XLOOKUP(F1578,'Bibliothèque transporteurs'!C:C,'Bibliothèque transporteurs'!E:E))</f>
        <v>CHRONO_2SHOP</v>
      </c>
      <c r="W1578">
        <f t="shared" si="155"/>
        <v>9.77</v>
      </c>
      <c r="Y1578" s="118">
        <f t="shared" si="159"/>
        <v>9.77</v>
      </c>
      <c r="Z1578" s="118" t="str">
        <f t="shared" si="160"/>
        <v>OK</v>
      </c>
    </row>
    <row r="1579" spans="1:26" x14ac:dyDescent="0.2">
      <c r="A1579" s="9">
        <f t="shared" si="156"/>
        <v>11.376384630229914</v>
      </c>
      <c r="B1579" s="9">
        <f t="shared" si="157"/>
        <v>9.77</v>
      </c>
      <c r="C1579" s="9">
        <f t="shared" si="158"/>
        <v>9.69</v>
      </c>
      <c r="D1579" s="8">
        <v>6235</v>
      </c>
      <c r="E1579" t="s">
        <v>4800</v>
      </c>
      <c r="F1579" t="s">
        <v>191</v>
      </c>
      <c r="G1579" t="s">
        <v>25</v>
      </c>
      <c r="H1579" t="s">
        <v>190</v>
      </c>
      <c r="O1579">
        <v>9.69</v>
      </c>
      <c r="S1579">
        <f>_xlfn.XLOOKUP(E1579,'Facture Chronopost'!L:L,'Facture Chronopost'!AA:AA,"")</f>
        <v>0.08</v>
      </c>
      <c r="T1579" t="str">
        <f>IF(COUNTIF('Bibliothèque transporteurs'!C:C,F1579)=0,"inconnu",_xlfn.XLOOKUP(F1579,'Bibliothèque transporteurs'!C:C,'Bibliothèque transporteurs'!A:A))</f>
        <v>6C</v>
      </c>
      <c r="U1579">
        <f>IF(OR(F1579="6C",F1579="6B"),_xlfn.XLOOKUP(E1579,'Facture Chronopost'!L:L,'Facture Chronopost'!X:X),IF(OR(F1579=17,F1579=44),F1579&amp;"_"&amp;H1579,IF(COUNTIF('Bibliothèque transporteurs'!C:C,F1579)=0,"inconnu",_xlfn.XLOOKUP(F1579,'Bibliothèque transporteurs'!C:C,'Bibliothèque transporteurs'!B:B))))</f>
        <v>30</v>
      </c>
      <c r="V1579" t="str">
        <f>IF(COUNTIF('Bibliothèque transporteurs'!C:C,F1579)=0,"inconnu",_xlfn.XLOOKUP(F1579,'Bibliothèque transporteurs'!C:C,'Bibliothèque transporteurs'!E:E))</f>
        <v>CHRONO_2SHOP</v>
      </c>
      <c r="W1579">
        <f t="shared" si="155"/>
        <v>9.77</v>
      </c>
      <c r="Y1579" s="118">
        <f t="shared" si="159"/>
        <v>9.77</v>
      </c>
      <c r="Z1579" s="118" t="str">
        <f t="shared" si="160"/>
        <v>OK</v>
      </c>
    </row>
    <row r="1580" spans="1:26" x14ac:dyDescent="0.2">
      <c r="A1580" s="9">
        <f t="shared" si="156"/>
        <v>18.561469659848811</v>
      </c>
      <c r="B1580" s="9">
        <f t="shared" si="157"/>
        <v>15.89</v>
      </c>
      <c r="C1580" s="9">
        <f t="shared" si="158"/>
        <v>15.81</v>
      </c>
      <c r="D1580" s="8">
        <v>6235</v>
      </c>
      <c r="E1580" t="s">
        <v>4777</v>
      </c>
      <c r="F1580" t="s">
        <v>191</v>
      </c>
      <c r="G1580" t="s">
        <v>25</v>
      </c>
      <c r="H1580" t="s">
        <v>190</v>
      </c>
      <c r="O1580">
        <v>15.81</v>
      </c>
      <c r="S1580">
        <f>_xlfn.XLOOKUP(E1580,'Facture Chronopost'!L:L,'Facture Chronopost'!AA:AA,"")</f>
        <v>0.08</v>
      </c>
      <c r="T1580" t="str">
        <f>IF(COUNTIF('Bibliothèque transporteurs'!C:C,F1580)=0,"inconnu",_xlfn.XLOOKUP(F1580,'Bibliothèque transporteurs'!C:C,'Bibliothèque transporteurs'!A:A))</f>
        <v>6C</v>
      </c>
      <c r="U1580">
        <f>IF(OR(F1580="6C",F1580="6B"),_xlfn.XLOOKUP(E1580,'Facture Chronopost'!L:L,'Facture Chronopost'!X:X),IF(OR(F1580=17,F1580=44),F1580&amp;"_"&amp;H1580,IF(COUNTIF('Bibliothèque transporteurs'!C:C,F1580)=0,"inconnu",_xlfn.XLOOKUP(F1580,'Bibliothèque transporteurs'!C:C,'Bibliothèque transporteurs'!B:B))))</f>
        <v>25</v>
      </c>
      <c r="V1580" t="str">
        <f>IF(COUNTIF('Bibliothèque transporteurs'!C:C,F1580)=0,"inconnu",_xlfn.XLOOKUP(F1580,'Bibliothèque transporteurs'!C:C,'Bibliothèque transporteurs'!E:E))</f>
        <v>CHRONO_2SHOP</v>
      </c>
      <c r="W1580">
        <f t="shared" si="155"/>
        <v>15.89</v>
      </c>
      <c r="Y1580" s="118">
        <f t="shared" si="159"/>
        <v>15.89</v>
      </c>
      <c r="Z1580" s="118" t="str">
        <f t="shared" si="160"/>
        <v>OK</v>
      </c>
    </row>
    <row r="1581" spans="1:26" x14ac:dyDescent="0.2">
      <c r="A1581" s="9">
        <f t="shared" si="156"/>
        <v>18.009673914110103</v>
      </c>
      <c r="B1581" s="9">
        <f t="shared" si="157"/>
        <v>15.42</v>
      </c>
      <c r="C1581" s="9">
        <f t="shared" si="158"/>
        <v>15.34</v>
      </c>
      <c r="D1581" s="8">
        <v>6235</v>
      </c>
      <c r="E1581" t="s">
        <v>4692</v>
      </c>
      <c r="F1581" t="s">
        <v>191</v>
      </c>
      <c r="G1581" t="s">
        <v>25</v>
      </c>
      <c r="H1581" t="s">
        <v>190</v>
      </c>
      <c r="O1581">
        <v>15.34</v>
      </c>
      <c r="S1581">
        <f>_xlfn.XLOOKUP(E1581,'Facture Chronopost'!L:L,'Facture Chronopost'!AA:AA,"")</f>
        <v>0.08</v>
      </c>
      <c r="T1581" t="str">
        <f>IF(COUNTIF('Bibliothèque transporteurs'!C:C,F1581)=0,"inconnu",_xlfn.XLOOKUP(F1581,'Bibliothèque transporteurs'!C:C,'Bibliothèque transporteurs'!A:A))</f>
        <v>6C</v>
      </c>
      <c r="U1581">
        <f>IF(OR(F1581="6C",F1581="6B"),_xlfn.XLOOKUP(E1581,'Facture Chronopost'!L:L,'Facture Chronopost'!X:X),IF(OR(F1581=17,F1581=44),F1581&amp;"_"&amp;H1581,IF(COUNTIF('Bibliothèque transporteurs'!C:C,F1581)=0,"inconnu",_xlfn.XLOOKUP(F1581,'Bibliothèque transporteurs'!C:C,'Bibliothèque transporteurs'!B:B))))</f>
        <v>39</v>
      </c>
      <c r="V1581" t="str">
        <f>IF(COUNTIF('Bibliothèque transporteurs'!C:C,F1581)=0,"inconnu",_xlfn.XLOOKUP(F1581,'Bibliothèque transporteurs'!C:C,'Bibliothèque transporteurs'!E:E))</f>
        <v>CHRONO_2SHOP</v>
      </c>
      <c r="W1581">
        <f t="shared" si="155"/>
        <v>15.42</v>
      </c>
      <c r="Y1581" s="118">
        <f t="shared" si="159"/>
        <v>15.42</v>
      </c>
      <c r="Z1581" s="118" t="str">
        <f t="shared" si="160"/>
        <v>OK</v>
      </c>
    </row>
    <row r="1582" spans="1:26" x14ac:dyDescent="0.2">
      <c r="A1582" s="9">
        <f t="shared" si="156"/>
        <v>11.376384630229914</v>
      </c>
      <c r="B1582" s="9">
        <f t="shared" si="157"/>
        <v>9.77</v>
      </c>
      <c r="C1582" s="9">
        <f t="shared" si="158"/>
        <v>9.69</v>
      </c>
      <c r="D1582" s="8">
        <v>6235</v>
      </c>
      <c r="E1582" t="s">
        <v>4745</v>
      </c>
      <c r="F1582" t="s">
        <v>191</v>
      </c>
      <c r="G1582" t="s">
        <v>25</v>
      </c>
      <c r="H1582" t="s">
        <v>190</v>
      </c>
      <c r="O1582">
        <v>9.69</v>
      </c>
      <c r="S1582">
        <f>_xlfn.XLOOKUP(E1582,'Facture Chronopost'!L:L,'Facture Chronopost'!AA:AA,"")</f>
        <v>0.08</v>
      </c>
      <c r="T1582" t="str">
        <f>IF(COUNTIF('Bibliothèque transporteurs'!C:C,F1582)=0,"inconnu",_xlfn.XLOOKUP(F1582,'Bibliothèque transporteurs'!C:C,'Bibliothèque transporteurs'!A:A))</f>
        <v>6C</v>
      </c>
      <c r="U1582">
        <f>IF(OR(F1582="6C",F1582="6B"),_xlfn.XLOOKUP(E1582,'Facture Chronopost'!L:L,'Facture Chronopost'!X:X),IF(OR(F1582=17,F1582=44),F1582&amp;"_"&amp;H1582,IF(COUNTIF('Bibliothèque transporteurs'!C:C,F1582)=0,"inconnu",_xlfn.XLOOKUP(F1582,'Bibliothèque transporteurs'!C:C,'Bibliothèque transporteurs'!B:B))))</f>
        <v>30</v>
      </c>
      <c r="V1582" t="str">
        <f>IF(COUNTIF('Bibliothèque transporteurs'!C:C,F1582)=0,"inconnu",_xlfn.XLOOKUP(F1582,'Bibliothèque transporteurs'!C:C,'Bibliothèque transporteurs'!E:E))</f>
        <v>CHRONO_2SHOP</v>
      </c>
      <c r="W1582">
        <f t="shared" si="155"/>
        <v>9.77</v>
      </c>
      <c r="Y1582" s="118">
        <f t="shared" si="159"/>
        <v>9.77</v>
      </c>
      <c r="Z1582" s="118" t="str">
        <f t="shared" si="160"/>
        <v>OK</v>
      </c>
    </row>
    <row r="1583" spans="1:26" x14ac:dyDescent="0.2">
      <c r="A1583" s="9">
        <f t="shared" si="156"/>
        <v>9.8266604081552504</v>
      </c>
      <c r="B1583" s="9">
        <f t="shared" si="157"/>
        <v>8.4499999999999993</v>
      </c>
      <c r="C1583" s="9">
        <f t="shared" si="158"/>
        <v>8.3699999999999992</v>
      </c>
      <c r="D1583" s="8">
        <v>6235</v>
      </c>
      <c r="E1583" t="s">
        <v>4728</v>
      </c>
      <c r="F1583" t="s">
        <v>191</v>
      </c>
      <c r="G1583" t="s">
        <v>25</v>
      </c>
      <c r="H1583" t="s">
        <v>190</v>
      </c>
      <c r="O1583">
        <v>8.3699999999999992</v>
      </c>
      <c r="S1583">
        <f>_xlfn.XLOOKUP(E1583,'Facture Chronopost'!L:L,'Facture Chronopost'!AA:AA,"")</f>
        <v>0.08</v>
      </c>
      <c r="T1583" t="str">
        <f>IF(COUNTIF('Bibliothèque transporteurs'!C:C,F1583)=0,"inconnu",_xlfn.XLOOKUP(F1583,'Bibliothèque transporteurs'!C:C,'Bibliothèque transporteurs'!A:A))</f>
        <v>6C</v>
      </c>
      <c r="U1583">
        <f>IF(OR(F1583="6C",F1583="6B"),_xlfn.XLOOKUP(E1583,'Facture Chronopost'!L:L,'Facture Chronopost'!X:X),IF(OR(F1583=17,F1583=44),F1583&amp;"_"&amp;H1583,IF(COUNTIF('Bibliothèque transporteurs'!C:C,F1583)=0,"inconnu",_xlfn.XLOOKUP(F1583,'Bibliothèque transporteurs'!C:C,'Bibliothèque transporteurs'!B:B))))</f>
        <v>42</v>
      </c>
      <c r="V1583" t="str">
        <f>IF(COUNTIF('Bibliothèque transporteurs'!C:C,F1583)=0,"inconnu",_xlfn.XLOOKUP(F1583,'Bibliothèque transporteurs'!C:C,'Bibliothèque transporteurs'!E:E))</f>
        <v>CHRONO_2SHOP</v>
      </c>
      <c r="W1583">
        <f t="shared" si="155"/>
        <v>8.4499999999999993</v>
      </c>
      <c r="Y1583" s="118">
        <f t="shared" si="159"/>
        <v>8.4499999999999993</v>
      </c>
      <c r="Z1583" s="118" t="str">
        <f t="shared" si="160"/>
        <v>OK</v>
      </c>
    </row>
    <row r="1584" spans="1:26" x14ac:dyDescent="0.2">
      <c r="A1584" s="9">
        <f t="shared" si="156"/>
        <v>6.5158859337230153</v>
      </c>
      <c r="B1584" s="9">
        <f t="shared" si="157"/>
        <v>5.629999999999999</v>
      </c>
      <c r="C1584" s="9">
        <f t="shared" si="158"/>
        <v>5.55</v>
      </c>
      <c r="D1584" s="8">
        <v>6235</v>
      </c>
      <c r="E1584" t="s">
        <v>4698</v>
      </c>
      <c r="F1584" t="s">
        <v>191</v>
      </c>
      <c r="G1584" t="s">
        <v>25</v>
      </c>
      <c r="H1584" t="s">
        <v>190</v>
      </c>
      <c r="O1584">
        <v>5.55</v>
      </c>
      <c r="S1584">
        <f>_xlfn.XLOOKUP(E1584,'Facture Chronopost'!L:L,'Facture Chronopost'!AA:AA,"")</f>
        <v>0.08</v>
      </c>
      <c r="T1584" t="str">
        <f>IF(COUNTIF('Bibliothèque transporteurs'!C:C,F1584)=0,"inconnu",_xlfn.XLOOKUP(F1584,'Bibliothèque transporteurs'!C:C,'Bibliothèque transporteurs'!A:A))</f>
        <v>6C</v>
      </c>
      <c r="U1584">
        <f>IF(OR(F1584="6C",F1584="6B"),_xlfn.XLOOKUP(E1584,'Facture Chronopost'!L:L,'Facture Chronopost'!X:X),IF(OR(F1584=17,F1584=44),F1584&amp;"_"&amp;H1584,IF(COUNTIF('Bibliothèque transporteurs'!C:C,F1584)=0,"inconnu",_xlfn.XLOOKUP(F1584,'Bibliothèque transporteurs'!C:C,'Bibliothèque transporteurs'!B:B))))</f>
        <v>30</v>
      </c>
      <c r="V1584" t="str">
        <f>IF(COUNTIF('Bibliothèque transporteurs'!C:C,F1584)=0,"inconnu",_xlfn.XLOOKUP(F1584,'Bibliothèque transporteurs'!C:C,'Bibliothèque transporteurs'!E:E))</f>
        <v>CHRONO_2SHOP</v>
      </c>
      <c r="W1584">
        <f t="shared" si="155"/>
        <v>5.63</v>
      </c>
      <c r="Y1584" s="118">
        <f t="shared" si="159"/>
        <v>5.63</v>
      </c>
      <c r="Z1584" s="118" t="str">
        <f t="shared" si="160"/>
        <v>OK</v>
      </c>
    </row>
    <row r="1585" spans="1:26" x14ac:dyDescent="0.2">
      <c r="A1585" s="9">
        <f t="shared" si="156"/>
        <v>11.376384630229914</v>
      </c>
      <c r="B1585" s="9">
        <f t="shared" si="157"/>
        <v>9.77</v>
      </c>
      <c r="C1585" s="9">
        <f t="shared" si="158"/>
        <v>9.69</v>
      </c>
      <c r="D1585" s="8">
        <v>6235</v>
      </c>
      <c r="E1585" t="s">
        <v>4783</v>
      </c>
      <c r="F1585" t="s">
        <v>191</v>
      </c>
      <c r="G1585" t="s">
        <v>25</v>
      </c>
      <c r="H1585" t="s">
        <v>190</v>
      </c>
      <c r="O1585">
        <v>9.69</v>
      </c>
      <c r="S1585">
        <f>_xlfn.XLOOKUP(E1585,'Facture Chronopost'!L:L,'Facture Chronopost'!AA:AA,"")</f>
        <v>0.08</v>
      </c>
      <c r="T1585" t="str">
        <f>IF(COUNTIF('Bibliothèque transporteurs'!C:C,F1585)=0,"inconnu",_xlfn.XLOOKUP(F1585,'Bibliothèque transporteurs'!C:C,'Bibliothèque transporteurs'!A:A))</f>
        <v>6C</v>
      </c>
      <c r="U1585">
        <f>IF(OR(F1585="6C",F1585="6B"),_xlfn.XLOOKUP(E1585,'Facture Chronopost'!L:L,'Facture Chronopost'!X:X),IF(OR(F1585=17,F1585=44),F1585&amp;"_"&amp;H1585,IF(COUNTIF('Bibliothèque transporteurs'!C:C,F1585)=0,"inconnu",_xlfn.XLOOKUP(F1585,'Bibliothèque transporteurs'!C:C,'Bibliothèque transporteurs'!B:B))))</f>
        <v>30</v>
      </c>
      <c r="V1585" t="str">
        <f>IF(COUNTIF('Bibliothèque transporteurs'!C:C,F1585)=0,"inconnu",_xlfn.XLOOKUP(F1585,'Bibliothèque transporteurs'!C:C,'Bibliothèque transporteurs'!E:E))</f>
        <v>CHRONO_2SHOP</v>
      </c>
      <c r="W1585">
        <f t="shared" si="155"/>
        <v>9.77</v>
      </c>
      <c r="Y1585" s="118">
        <f t="shared" si="159"/>
        <v>9.77</v>
      </c>
      <c r="Z1585" s="118" t="str">
        <f t="shared" si="160"/>
        <v>OK</v>
      </c>
    </row>
    <row r="1586" spans="1:26" x14ac:dyDescent="0.2">
      <c r="A1586" s="9">
        <f t="shared" ref="A1586:A1649" si="161">C1586/SUM(C:C)*(SUM(C:C)+$X$2)</f>
        <v>17.786607548811478</v>
      </c>
      <c r="B1586" s="9">
        <f t="shared" ref="B1586:B1649" si="162">C1586/SUM(C:C)*(SUM(C:C)+SUM($N$3:$O$7))+S1586</f>
        <v>15.23</v>
      </c>
      <c r="C1586" s="9">
        <f t="shared" ref="C1586:C1649" si="163">SUM(I1586:Q1586)-N1586-P1586</f>
        <v>15.15</v>
      </c>
      <c r="D1586" s="8">
        <v>6235</v>
      </c>
      <c r="E1586" t="s">
        <v>4733</v>
      </c>
      <c r="F1586" t="s">
        <v>191</v>
      </c>
      <c r="G1586" t="s">
        <v>25</v>
      </c>
      <c r="H1586" t="s">
        <v>190</v>
      </c>
      <c r="O1586">
        <v>15.15</v>
      </c>
      <c r="S1586">
        <f>_xlfn.XLOOKUP(E1586,'Facture Chronopost'!L:L,'Facture Chronopost'!AA:AA,"")</f>
        <v>0.08</v>
      </c>
      <c r="T1586" t="str">
        <f>IF(COUNTIF('Bibliothèque transporteurs'!C:C,F1586)=0,"inconnu",_xlfn.XLOOKUP(F1586,'Bibliothèque transporteurs'!C:C,'Bibliothèque transporteurs'!A:A))</f>
        <v>6C</v>
      </c>
      <c r="U1586">
        <f>IF(OR(F1586="6C",F1586="6B"),_xlfn.XLOOKUP(E1586,'Facture Chronopost'!L:L,'Facture Chronopost'!X:X),IF(OR(F1586=17,F1586=44),F1586&amp;"_"&amp;H1586,IF(COUNTIF('Bibliothèque transporteurs'!C:C,F1586)=0,"inconnu",_xlfn.XLOOKUP(F1586,'Bibliothèque transporteurs'!C:C,'Bibliothèque transporteurs'!B:B))))</f>
        <v>25</v>
      </c>
      <c r="V1586" t="str">
        <f>IF(COUNTIF('Bibliothèque transporteurs'!C:C,F1586)=0,"inconnu",_xlfn.XLOOKUP(F1586,'Bibliothèque transporteurs'!C:C,'Bibliothèque transporteurs'!E:E))</f>
        <v>CHRONO_2SHOP</v>
      </c>
      <c r="W1586">
        <f t="shared" si="155"/>
        <v>15.23</v>
      </c>
      <c r="Y1586" s="118">
        <f t="shared" si="159"/>
        <v>15.23</v>
      </c>
      <c r="Z1586" s="118" t="str">
        <f t="shared" si="160"/>
        <v>OK</v>
      </c>
    </row>
    <row r="1587" spans="1:26" x14ac:dyDescent="0.2">
      <c r="A1587" s="9">
        <f t="shared" si="161"/>
        <v>16.800419407491237</v>
      </c>
      <c r="B1587" s="9">
        <f t="shared" si="162"/>
        <v>14.39</v>
      </c>
      <c r="C1587" s="9">
        <f t="shared" si="163"/>
        <v>14.31</v>
      </c>
      <c r="D1587" s="8">
        <v>6235</v>
      </c>
      <c r="E1587" t="s">
        <v>4841</v>
      </c>
      <c r="F1587" t="s">
        <v>191</v>
      </c>
      <c r="G1587" t="s">
        <v>25</v>
      </c>
      <c r="H1587" t="s">
        <v>190</v>
      </c>
      <c r="O1587">
        <v>14.31</v>
      </c>
      <c r="S1587">
        <f>_xlfn.XLOOKUP(E1587,'Facture Chronopost'!L:L,'Facture Chronopost'!AA:AA,"")</f>
        <v>0.08</v>
      </c>
      <c r="T1587" t="str">
        <f>IF(COUNTIF('Bibliothèque transporteurs'!C:C,F1587)=0,"inconnu",_xlfn.XLOOKUP(F1587,'Bibliothèque transporteurs'!C:C,'Bibliothèque transporteurs'!A:A))</f>
        <v>6C</v>
      </c>
      <c r="U1587">
        <f>IF(OR(F1587="6C",F1587="6B"),_xlfn.XLOOKUP(E1587,'Facture Chronopost'!L:L,'Facture Chronopost'!X:X),IF(OR(F1587=17,F1587=44),F1587&amp;"_"&amp;H1587,IF(COUNTIF('Bibliothèque transporteurs'!C:C,F1587)=0,"inconnu",_xlfn.XLOOKUP(F1587,'Bibliothèque transporteurs'!C:C,'Bibliothèque transporteurs'!B:B))))</f>
        <v>42</v>
      </c>
      <c r="V1587" t="str">
        <f>IF(COUNTIF('Bibliothèque transporteurs'!C:C,F1587)=0,"inconnu",_xlfn.XLOOKUP(F1587,'Bibliothèque transporteurs'!C:C,'Bibliothèque transporteurs'!E:E))</f>
        <v>CHRONO_2SHOP</v>
      </c>
      <c r="W1587">
        <f t="shared" si="155"/>
        <v>14.39</v>
      </c>
      <c r="Y1587" s="118">
        <f t="shared" si="159"/>
        <v>14.39</v>
      </c>
      <c r="Z1587" s="118" t="str">
        <f t="shared" si="160"/>
        <v>OK</v>
      </c>
    </row>
    <row r="1588" spans="1:26" x14ac:dyDescent="0.2">
      <c r="A1588" s="9">
        <f t="shared" si="161"/>
        <v>6.5158859337230153</v>
      </c>
      <c r="B1588" s="9">
        <f t="shared" si="162"/>
        <v>5.629999999999999</v>
      </c>
      <c r="C1588" s="9">
        <f t="shared" si="163"/>
        <v>5.55</v>
      </c>
      <c r="D1588" s="8">
        <v>6235</v>
      </c>
      <c r="E1588" t="s">
        <v>4821</v>
      </c>
      <c r="F1588" t="s">
        <v>191</v>
      </c>
      <c r="G1588" t="s">
        <v>25</v>
      </c>
      <c r="H1588" t="s">
        <v>190</v>
      </c>
      <c r="O1588">
        <v>5.55</v>
      </c>
      <c r="S1588">
        <f>_xlfn.XLOOKUP(E1588,'Facture Chronopost'!L:L,'Facture Chronopost'!AA:AA,"")</f>
        <v>0.08</v>
      </c>
      <c r="T1588" t="str">
        <f>IF(COUNTIF('Bibliothèque transporteurs'!C:C,F1588)=0,"inconnu",_xlfn.XLOOKUP(F1588,'Bibliothèque transporteurs'!C:C,'Bibliothèque transporteurs'!A:A))</f>
        <v>6C</v>
      </c>
      <c r="U1588">
        <f>IF(OR(F1588="6C",F1588="6B"),_xlfn.XLOOKUP(E1588,'Facture Chronopost'!L:L,'Facture Chronopost'!X:X),IF(OR(F1588=17,F1588=44),F1588&amp;"_"&amp;H1588,IF(COUNTIF('Bibliothèque transporteurs'!C:C,F1588)=0,"inconnu",_xlfn.XLOOKUP(F1588,'Bibliothèque transporteurs'!C:C,'Bibliothèque transporteurs'!B:B))))</f>
        <v>30</v>
      </c>
      <c r="V1588" t="str">
        <f>IF(COUNTIF('Bibliothèque transporteurs'!C:C,F1588)=0,"inconnu",_xlfn.XLOOKUP(F1588,'Bibliothèque transporteurs'!C:C,'Bibliothèque transporteurs'!E:E))</f>
        <v>CHRONO_2SHOP</v>
      </c>
      <c r="W1588">
        <f t="shared" si="155"/>
        <v>5.63</v>
      </c>
      <c r="Y1588" s="118">
        <f t="shared" si="159"/>
        <v>5.63</v>
      </c>
      <c r="Z1588" s="118" t="str">
        <f t="shared" si="160"/>
        <v>OK</v>
      </c>
    </row>
    <row r="1589" spans="1:26" x14ac:dyDescent="0.2">
      <c r="A1589" s="9">
        <f t="shared" si="161"/>
        <v>6.2575985633772397</v>
      </c>
      <c r="B1589" s="9">
        <f t="shared" si="162"/>
        <v>5.41</v>
      </c>
      <c r="C1589" s="9">
        <f t="shared" si="163"/>
        <v>5.33</v>
      </c>
      <c r="D1589" s="8">
        <v>6235</v>
      </c>
      <c r="E1589" t="s">
        <v>4815</v>
      </c>
      <c r="F1589" t="s">
        <v>191</v>
      </c>
      <c r="G1589" t="s">
        <v>25</v>
      </c>
      <c r="H1589" t="s">
        <v>190</v>
      </c>
      <c r="O1589">
        <v>5.33</v>
      </c>
      <c r="S1589">
        <f>_xlfn.XLOOKUP(E1589,'Facture Chronopost'!L:L,'Facture Chronopost'!AA:AA,"")</f>
        <v>0.08</v>
      </c>
      <c r="T1589" t="str">
        <f>IF(COUNTIF('Bibliothèque transporteurs'!C:C,F1589)=0,"inconnu",_xlfn.XLOOKUP(F1589,'Bibliothèque transporteurs'!C:C,'Bibliothèque transporteurs'!A:A))</f>
        <v>6C</v>
      </c>
      <c r="U1589">
        <f>IF(OR(F1589="6C",F1589="6B"),_xlfn.XLOOKUP(E1589,'Facture Chronopost'!L:L,'Facture Chronopost'!X:X),IF(OR(F1589=17,F1589=44),F1589&amp;"_"&amp;H1589,IF(COUNTIF('Bibliothèque transporteurs'!C:C,F1589)=0,"inconnu",_xlfn.XLOOKUP(F1589,'Bibliothèque transporteurs'!C:C,'Bibliothèque transporteurs'!B:B))))</f>
        <v>30</v>
      </c>
      <c r="V1589" t="str">
        <f>IF(COUNTIF('Bibliothèque transporteurs'!C:C,F1589)=0,"inconnu",_xlfn.XLOOKUP(F1589,'Bibliothèque transporteurs'!C:C,'Bibliothèque transporteurs'!E:E))</f>
        <v>CHRONO_2SHOP</v>
      </c>
      <c r="W1589">
        <f t="shared" si="155"/>
        <v>5.41</v>
      </c>
      <c r="Y1589" s="118">
        <f t="shared" si="159"/>
        <v>5.41</v>
      </c>
      <c r="Z1589" s="118" t="str">
        <f t="shared" si="160"/>
        <v>OK</v>
      </c>
    </row>
    <row r="1590" spans="1:26" x14ac:dyDescent="0.2">
      <c r="A1590" s="9">
        <f t="shared" si="161"/>
        <v>12.151246741267247</v>
      </c>
      <c r="B1590" s="9">
        <f t="shared" si="162"/>
        <v>10.43</v>
      </c>
      <c r="C1590" s="9">
        <f t="shared" si="163"/>
        <v>10.35</v>
      </c>
      <c r="D1590" s="8">
        <v>6235</v>
      </c>
      <c r="E1590" t="s">
        <v>4809</v>
      </c>
      <c r="F1590" t="s">
        <v>191</v>
      </c>
      <c r="G1590" t="s">
        <v>25</v>
      </c>
      <c r="H1590" t="s">
        <v>190</v>
      </c>
      <c r="O1590">
        <v>10.35</v>
      </c>
      <c r="S1590">
        <f>_xlfn.XLOOKUP(E1590,'Facture Chronopost'!L:L,'Facture Chronopost'!AA:AA,"")</f>
        <v>0.08</v>
      </c>
      <c r="T1590" t="str">
        <f>IF(COUNTIF('Bibliothèque transporteurs'!C:C,F1590)=0,"inconnu",_xlfn.XLOOKUP(F1590,'Bibliothèque transporteurs'!C:C,'Bibliothèque transporteurs'!A:A))</f>
        <v>6C</v>
      </c>
      <c r="U1590">
        <f>IF(OR(F1590="6C",F1590="6B"),_xlfn.XLOOKUP(E1590,'Facture Chronopost'!L:L,'Facture Chronopost'!X:X),IF(OR(F1590=17,F1590=44),F1590&amp;"_"&amp;H1590,IF(COUNTIF('Bibliothèque transporteurs'!C:C,F1590)=0,"inconnu",_xlfn.XLOOKUP(F1590,'Bibliothèque transporteurs'!C:C,'Bibliothèque transporteurs'!B:B))))</f>
        <v>30</v>
      </c>
      <c r="V1590" t="str">
        <f>IF(COUNTIF('Bibliothèque transporteurs'!C:C,F1590)=0,"inconnu",_xlfn.XLOOKUP(F1590,'Bibliothèque transporteurs'!C:C,'Bibliothèque transporteurs'!E:E))</f>
        <v>CHRONO_2SHOP</v>
      </c>
      <c r="W1590">
        <f t="shared" si="155"/>
        <v>10.43</v>
      </c>
      <c r="Y1590" s="118">
        <f t="shared" si="159"/>
        <v>10.43</v>
      </c>
      <c r="Z1590" s="118" t="str">
        <f t="shared" si="160"/>
        <v>OK</v>
      </c>
    </row>
    <row r="1591" spans="1:26" x14ac:dyDescent="0.2">
      <c r="A1591" s="9">
        <f t="shared" si="161"/>
        <v>16.236883326736812</v>
      </c>
      <c r="B1591" s="9">
        <f t="shared" si="162"/>
        <v>13.91</v>
      </c>
      <c r="C1591" s="9">
        <f t="shared" si="163"/>
        <v>13.83</v>
      </c>
      <c r="D1591" s="8">
        <v>6235</v>
      </c>
      <c r="E1591" t="s">
        <v>4844</v>
      </c>
      <c r="F1591" t="s">
        <v>191</v>
      </c>
      <c r="G1591" t="s">
        <v>25</v>
      </c>
      <c r="H1591" t="s">
        <v>190</v>
      </c>
      <c r="O1591">
        <v>13.83</v>
      </c>
      <c r="S1591">
        <f>_xlfn.XLOOKUP(E1591,'Facture Chronopost'!L:L,'Facture Chronopost'!AA:AA,"")</f>
        <v>0.08</v>
      </c>
      <c r="T1591" t="str">
        <f>IF(COUNTIF('Bibliothèque transporteurs'!C:C,F1591)=0,"inconnu",_xlfn.XLOOKUP(F1591,'Bibliothèque transporteurs'!C:C,'Bibliothèque transporteurs'!A:A))</f>
        <v>6C</v>
      </c>
      <c r="U1591">
        <f>IF(OR(F1591="6C",F1591="6B"),_xlfn.XLOOKUP(E1591,'Facture Chronopost'!L:L,'Facture Chronopost'!X:X),IF(OR(F1591=17,F1591=44),F1591&amp;"_"&amp;H1591,IF(COUNTIF('Bibliothèque transporteurs'!C:C,F1591)=0,"inconnu",_xlfn.XLOOKUP(F1591,'Bibliothèque transporteurs'!C:C,'Bibliothèque transporteurs'!B:B))))</f>
        <v>25</v>
      </c>
      <c r="V1591" t="str">
        <f>IF(COUNTIF('Bibliothèque transporteurs'!C:C,F1591)=0,"inconnu",_xlfn.XLOOKUP(F1591,'Bibliothèque transporteurs'!C:C,'Bibliothèque transporteurs'!E:E))</f>
        <v>CHRONO_2SHOP</v>
      </c>
      <c r="W1591">
        <f t="shared" si="155"/>
        <v>13.91</v>
      </c>
      <c r="Y1591" s="118">
        <f t="shared" si="159"/>
        <v>13.91</v>
      </c>
      <c r="Z1591" s="118" t="str">
        <f t="shared" si="160"/>
        <v>OK</v>
      </c>
    </row>
    <row r="1592" spans="1:26" x14ac:dyDescent="0.2">
      <c r="A1592" s="9">
        <f t="shared" si="161"/>
        <v>6.9033169892416817</v>
      </c>
      <c r="B1592" s="9">
        <f t="shared" si="162"/>
        <v>5.96</v>
      </c>
      <c r="C1592" s="9">
        <f t="shared" si="163"/>
        <v>5.88</v>
      </c>
      <c r="D1592" s="8">
        <v>6235</v>
      </c>
      <c r="E1592" t="s">
        <v>4847</v>
      </c>
      <c r="F1592" t="s">
        <v>191</v>
      </c>
      <c r="G1592" t="s">
        <v>25</v>
      </c>
      <c r="H1592" t="s">
        <v>190</v>
      </c>
      <c r="O1592">
        <v>5.88</v>
      </c>
      <c r="S1592">
        <f>_xlfn.XLOOKUP(E1592,'Facture Chronopost'!L:L,'Facture Chronopost'!AA:AA,"")</f>
        <v>0.08</v>
      </c>
      <c r="T1592" t="str">
        <f>IF(COUNTIF('Bibliothèque transporteurs'!C:C,F1592)=0,"inconnu",_xlfn.XLOOKUP(F1592,'Bibliothèque transporteurs'!C:C,'Bibliothèque transporteurs'!A:A))</f>
        <v>6C</v>
      </c>
      <c r="U1592">
        <f>IF(OR(F1592="6C",F1592="6B"),_xlfn.XLOOKUP(E1592,'Facture Chronopost'!L:L,'Facture Chronopost'!X:X),IF(OR(F1592=17,F1592=44),F1592&amp;"_"&amp;H1592,IF(COUNTIF('Bibliothèque transporteurs'!C:C,F1592)=0,"inconnu",_xlfn.XLOOKUP(F1592,'Bibliothèque transporteurs'!C:C,'Bibliothèque transporteurs'!B:B))))</f>
        <v>30</v>
      </c>
      <c r="V1592" t="str">
        <f>IF(COUNTIF('Bibliothèque transporteurs'!C:C,F1592)=0,"inconnu",_xlfn.XLOOKUP(F1592,'Bibliothèque transporteurs'!C:C,'Bibliothèque transporteurs'!E:E))</f>
        <v>CHRONO_2SHOP</v>
      </c>
      <c r="W1592">
        <f t="shared" si="155"/>
        <v>5.96</v>
      </c>
      <c r="Y1592" s="118">
        <f t="shared" si="159"/>
        <v>5.96</v>
      </c>
      <c r="Z1592" s="118" t="str">
        <f t="shared" si="160"/>
        <v>OK</v>
      </c>
    </row>
    <row r="1593" spans="1:26" x14ac:dyDescent="0.2">
      <c r="A1593" s="9">
        <f t="shared" si="161"/>
        <v>7.5138144100589743</v>
      </c>
      <c r="B1593" s="9">
        <f t="shared" si="162"/>
        <v>6.48</v>
      </c>
      <c r="C1593" s="9">
        <f t="shared" si="163"/>
        <v>6.4</v>
      </c>
      <c r="D1593" s="8">
        <v>6235</v>
      </c>
      <c r="E1593" t="s">
        <v>4830</v>
      </c>
      <c r="F1593" t="s">
        <v>191</v>
      </c>
      <c r="G1593" t="s">
        <v>25</v>
      </c>
      <c r="H1593" t="s">
        <v>190</v>
      </c>
      <c r="O1593">
        <v>6.4</v>
      </c>
      <c r="S1593">
        <f>_xlfn.XLOOKUP(E1593,'Facture Chronopost'!L:L,'Facture Chronopost'!AA:AA,"")</f>
        <v>0.08</v>
      </c>
      <c r="T1593" t="str">
        <f>IF(COUNTIF('Bibliothèque transporteurs'!C:C,F1593)=0,"inconnu",_xlfn.XLOOKUP(F1593,'Bibliothèque transporteurs'!C:C,'Bibliothèque transporteurs'!A:A))</f>
        <v>6C</v>
      </c>
      <c r="U1593">
        <f>IF(OR(F1593="6C",F1593="6B"),_xlfn.XLOOKUP(E1593,'Facture Chronopost'!L:L,'Facture Chronopost'!X:X),IF(OR(F1593=17,F1593=44),F1593&amp;"_"&amp;H1593,IF(COUNTIF('Bibliothèque transporteurs'!C:C,F1593)=0,"inconnu",_xlfn.XLOOKUP(F1593,'Bibliothèque transporteurs'!C:C,'Bibliothèque transporteurs'!B:B))))</f>
        <v>33</v>
      </c>
      <c r="V1593" t="str">
        <f>IF(COUNTIF('Bibliothèque transporteurs'!C:C,F1593)=0,"inconnu",_xlfn.XLOOKUP(F1593,'Bibliothèque transporteurs'!C:C,'Bibliothèque transporteurs'!E:E))</f>
        <v>CHRONO_2SHOP</v>
      </c>
      <c r="W1593">
        <f t="shared" si="155"/>
        <v>6.48</v>
      </c>
      <c r="Y1593" s="118">
        <f t="shared" si="159"/>
        <v>6.48</v>
      </c>
      <c r="Z1593" s="118" t="str">
        <f t="shared" si="160"/>
        <v>OK</v>
      </c>
    </row>
    <row r="1594" spans="1:26" x14ac:dyDescent="0.2">
      <c r="A1594" s="9">
        <f t="shared" si="161"/>
        <v>6.5158859337230153</v>
      </c>
      <c r="B1594" s="9">
        <f t="shared" si="162"/>
        <v>5.629999999999999</v>
      </c>
      <c r="C1594" s="9">
        <f t="shared" si="163"/>
        <v>5.55</v>
      </c>
      <c r="D1594" s="8">
        <v>6235</v>
      </c>
      <c r="E1594" t="s">
        <v>4818</v>
      </c>
      <c r="F1594" t="s">
        <v>191</v>
      </c>
      <c r="G1594" t="s">
        <v>25</v>
      </c>
      <c r="H1594" t="s">
        <v>190</v>
      </c>
      <c r="O1594">
        <v>5.55</v>
      </c>
      <c r="S1594">
        <f>_xlfn.XLOOKUP(E1594,'Facture Chronopost'!L:L,'Facture Chronopost'!AA:AA,"")</f>
        <v>0.08</v>
      </c>
      <c r="T1594" t="str">
        <f>IF(COUNTIF('Bibliothèque transporteurs'!C:C,F1594)=0,"inconnu",_xlfn.XLOOKUP(F1594,'Bibliothèque transporteurs'!C:C,'Bibliothèque transporteurs'!A:A))</f>
        <v>6C</v>
      </c>
      <c r="U1594">
        <f>IF(OR(F1594="6C",F1594="6B"),_xlfn.XLOOKUP(E1594,'Facture Chronopost'!L:L,'Facture Chronopost'!X:X),IF(OR(F1594=17,F1594=44),F1594&amp;"_"&amp;H1594,IF(COUNTIF('Bibliothèque transporteurs'!C:C,F1594)=0,"inconnu",_xlfn.XLOOKUP(F1594,'Bibliothèque transporteurs'!C:C,'Bibliothèque transporteurs'!B:B))))</f>
        <v>30</v>
      </c>
      <c r="V1594" t="str">
        <f>IF(COUNTIF('Bibliothèque transporteurs'!C:C,F1594)=0,"inconnu",_xlfn.XLOOKUP(F1594,'Bibliothèque transporteurs'!C:C,'Bibliothèque transporteurs'!E:E))</f>
        <v>CHRONO_2SHOP</v>
      </c>
      <c r="W1594">
        <f t="shared" si="155"/>
        <v>5.63</v>
      </c>
      <c r="Y1594" s="118">
        <f t="shared" si="159"/>
        <v>5.63</v>
      </c>
      <c r="Z1594" s="118" t="str">
        <f t="shared" si="160"/>
        <v>OK</v>
      </c>
    </row>
    <row r="1595" spans="1:26" x14ac:dyDescent="0.2">
      <c r="A1595" s="9">
        <f t="shared" si="161"/>
        <v>6.1988968882986537</v>
      </c>
      <c r="B1595" s="9">
        <f t="shared" si="162"/>
        <v>5.36</v>
      </c>
      <c r="C1595" s="9">
        <f t="shared" si="163"/>
        <v>5.28</v>
      </c>
      <c r="D1595" s="8">
        <v>6235</v>
      </c>
      <c r="E1595" t="s">
        <v>4812</v>
      </c>
      <c r="F1595" t="s">
        <v>191</v>
      </c>
      <c r="G1595" t="s">
        <v>25</v>
      </c>
      <c r="H1595" t="s">
        <v>190</v>
      </c>
      <c r="O1595">
        <v>5.28</v>
      </c>
      <c r="S1595">
        <f>_xlfn.XLOOKUP(E1595,'Facture Chronopost'!L:L,'Facture Chronopost'!AA:AA,"")</f>
        <v>0.08</v>
      </c>
      <c r="T1595" t="str">
        <f>IF(COUNTIF('Bibliothèque transporteurs'!C:C,F1595)=0,"inconnu",_xlfn.XLOOKUP(F1595,'Bibliothèque transporteurs'!C:C,'Bibliothèque transporteurs'!A:A))</f>
        <v>6C</v>
      </c>
      <c r="U1595">
        <f>IF(OR(F1595="6C",F1595="6B"),_xlfn.XLOOKUP(E1595,'Facture Chronopost'!L:L,'Facture Chronopost'!X:X),IF(OR(F1595=17,F1595=44),F1595&amp;"_"&amp;H1595,IF(COUNTIF('Bibliothèque transporteurs'!C:C,F1595)=0,"inconnu",_xlfn.XLOOKUP(F1595,'Bibliothèque transporteurs'!C:C,'Bibliothèque transporteurs'!B:B))))</f>
        <v>26</v>
      </c>
      <c r="V1595" t="str">
        <f>IF(COUNTIF('Bibliothèque transporteurs'!C:C,F1595)=0,"inconnu",_xlfn.XLOOKUP(F1595,'Bibliothèque transporteurs'!C:C,'Bibliothèque transporteurs'!E:E))</f>
        <v>CHRONO_2SHOP</v>
      </c>
      <c r="W1595">
        <f t="shared" si="155"/>
        <v>5.36</v>
      </c>
      <c r="Y1595" s="118">
        <f t="shared" si="159"/>
        <v>5.36</v>
      </c>
      <c r="Z1595" s="118" t="str">
        <f t="shared" si="160"/>
        <v>OK</v>
      </c>
    </row>
    <row r="1596" spans="1:26" x14ac:dyDescent="0.2">
      <c r="A1596" s="9">
        <f t="shared" si="161"/>
        <v>14.182324698986314</v>
      </c>
      <c r="B1596" s="9">
        <f t="shared" si="162"/>
        <v>12.16</v>
      </c>
      <c r="C1596" s="9">
        <f t="shared" si="163"/>
        <v>12.08</v>
      </c>
      <c r="D1596" s="8">
        <v>6235</v>
      </c>
      <c r="E1596" t="s">
        <v>4831</v>
      </c>
      <c r="F1596" t="s">
        <v>191</v>
      </c>
      <c r="G1596" t="s">
        <v>25</v>
      </c>
      <c r="H1596" t="s">
        <v>190</v>
      </c>
      <c r="O1596">
        <v>12.08</v>
      </c>
      <c r="S1596">
        <f>_xlfn.XLOOKUP(E1596,'Facture Chronopost'!L:L,'Facture Chronopost'!AA:AA,"")</f>
        <v>0.08</v>
      </c>
      <c r="T1596" t="str">
        <f>IF(COUNTIF('Bibliothèque transporteurs'!C:C,F1596)=0,"inconnu",_xlfn.XLOOKUP(F1596,'Bibliothèque transporteurs'!C:C,'Bibliothèque transporteurs'!A:A))</f>
        <v>6C</v>
      </c>
      <c r="U1596">
        <f>IF(OR(F1596="6C",F1596="6B"),_xlfn.XLOOKUP(E1596,'Facture Chronopost'!L:L,'Facture Chronopost'!X:X),IF(OR(F1596=17,F1596=44),F1596&amp;"_"&amp;H1596,IF(COUNTIF('Bibliothèque transporteurs'!C:C,F1596)=0,"inconnu",_xlfn.XLOOKUP(F1596,'Bibliothèque transporteurs'!C:C,'Bibliothèque transporteurs'!B:B))))</f>
        <v>33</v>
      </c>
      <c r="V1596" t="str">
        <f>IF(COUNTIF('Bibliothèque transporteurs'!C:C,F1596)=0,"inconnu",_xlfn.XLOOKUP(F1596,'Bibliothèque transporteurs'!C:C,'Bibliothèque transporteurs'!E:E))</f>
        <v>CHRONO_2SHOP</v>
      </c>
      <c r="W1596">
        <f t="shared" si="155"/>
        <v>12.16</v>
      </c>
      <c r="Y1596" s="118">
        <f t="shared" si="159"/>
        <v>12.16</v>
      </c>
      <c r="Z1596" s="118" t="str">
        <f t="shared" si="160"/>
        <v>OK</v>
      </c>
    </row>
    <row r="1597" spans="1:26" x14ac:dyDescent="0.2">
      <c r="A1597" s="9">
        <f t="shared" si="161"/>
        <v>11.376384630229914</v>
      </c>
      <c r="B1597" s="9">
        <f t="shared" si="162"/>
        <v>9.77</v>
      </c>
      <c r="C1597" s="9">
        <f t="shared" si="163"/>
        <v>9.69</v>
      </c>
      <c r="D1597" s="8">
        <v>6235</v>
      </c>
      <c r="E1597" t="s">
        <v>4834</v>
      </c>
      <c r="F1597" t="s">
        <v>191</v>
      </c>
      <c r="G1597" t="s">
        <v>25</v>
      </c>
      <c r="H1597" t="s">
        <v>190</v>
      </c>
      <c r="O1597">
        <v>9.69</v>
      </c>
      <c r="S1597">
        <f>_xlfn.XLOOKUP(E1597,'Facture Chronopost'!L:L,'Facture Chronopost'!AA:AA,"")</f>
        <v>0.08</v>
      </c>
      <c r="T1597" t="str">
        <f>IF(COUNTIF('Bibliothèque transporteurs'!C:C,F1597)=0,"inconnu",_xlfn.XLOOKUP(F1597,'Bibliothèque transporteurs'!C:C,'Bibliothèque transporteurs'!A:A))</f>
        <v>6C</v>
      </c>
      <c r="U1597">
        <f>IF(OR(F1597="6C",F1597="6B"),_xlfn.XLOOKUP(E1597,'Facture Chronopost'!L:L,'Facture Chronopost'!X:X),IF(OR(F1597=17,F1597=44),F1597&amp;"_"&amp;H1597,IF(COUNTIF('Bibliothèque transporteurs'!C:C,F1597)=0,"inconnu",_xlfn.XLOOKUP(F1597,'Bibliothèque transporteurs'!C:C,'Bibliothèque transporteurs'!B:B))))</f>
        <v>30</v>
      </c>
      <c r="V1597" t="str">
        <f>IF(COUNTIF('Bibliothèque transporteurs'!C:C,F1597)=0,"inconnu",_xlfn.XLOOKUP(F1597,'Bibliothèque transporteurs'!C:C,'Bibliothèque transporteurs'!E:E))</f>
        <v>CHRONO_2SHOP</v>
      </c>
      <c r="W1597">
        <f t="shared" si="155"/>
        <v>9.77</v>
      </c>
      <c r="Y1597" s="118">
        <f t="shared" si="159"/>
        <v>9.77</v>
      </c>
      <c r="Z1597" s="118" t="str">
        <f t="shared" si="160"/>
        <v>OK</v>
      </c>
    </row>
    <row r="1598" spans="1:26" x14ac:dyDescent="0.2">
      <c r="A1598" s="9">
        <f t="shared" si="161"/>
        <v>12.761744162084536</v>
      </c>
      <c r="B1598" s="9">
        <f t="shared" si="162"/>
        <v>10.95</v>
      </c>
      <c r="C1598" s="9">
        <f t="shared" si="163"/>
        <v>10.87</v>
      </c>
      <c r="D1598" s="8">
        <v>6235</v>
      </c>
      <c r="E1598" t="s">
        <v>4838</v>
      </c>
      <c r="F1598" t="s">
        <v>191</v>
      </c>
      <c r="G1598" t="s">
        <v>25</v>
      </c>
      <c r="H1598" t="s">
        <v>190</v>
      </c>
      <c r="O1598">
        <v>10.87</v>
      </c>
      <c r="S1598">
        <f>_xlfn.XLOOKUP(E1598,'Facture Chronopost'!L:L,'Facture Chronopost'!AA:AA,"")</f>
        <v>0.08</v>
      </c>
      <c r="T1598" t="str">
        <f>IF(COUNTIF('Bibliothèque transporteurs'!C:C,F1598)=0,"inconnu",_xlfn.XLOOKUP(F1598,'Bibliothèque transporteurs'!C:C,'Bibliothèque transporteurs'!A:A))</f>
        <v>6C</v>
      </c>
      <c r="U1598">
        <f>IF(OR(F1598="6C",F1598="6B"),_xlfn.XLOOKUP(E1598,'Facture Chronopost'!L:L,'Facture Chronopost'!X:X),IF(OR(F1598=17,F1598=44),F1598&amp;"_"&amp;H1598,IF(COUNTIF('Bibliothèque transporteurs'!C:C,F1598)=0,"inconnu",_xlfn.XLOOKUP(F1598,'Bibliothèque transporteurs'!C:C,'Bibliothèque transporteurs'!B:B))))</f>
        <v>39</v>
      </c>
      <c r="V1598" t="str">
        <f>IF(COUNTIF('Bibliothèque transporteurs'!C:C,F1598)=0,"inconnu",_xlfn.XLOOKUP(F1598,'Bibliothèque transporteurs'!C:C,'Bibliothèque transporteurs'!E:E))</f>
        <v>CHRONO_2SHOP</v>
      </c>
      <c r="W1598">
        <f t="shared" si="155"/>
        <v>10.95</v>
      </c>
      <c r="Y1598" s="118">
        <f t="shared" si="159"/>
        <v>10.95</v>
      </c>
      <c r="Z1598" s="118" t="str">
        <f t="shared" si="160"/>
        <v>OK</v>
      </c>
    </row>
    <row r="1599" spans="1:26" x14ac:dyDescent="0.2">
      <c r="A1599" s="9">
        <f t="shared" si="161"/>
        <v>12.926108852304576</v>
      </c>
      <c r="B1599" s="9">
        <f t="shared" si="162"/>
        <v>11.09</v>
      </c>
      <c r="C1599" s="9">
        <f t="shared" si="163"/>
        <v>11.01</v>
      </c>
      <c r="D1599" s="8">
        <v>6235</v>
      </c>
      <c r="E1599" t="s">
        <v>4837</v>
      </c>
      <c r="F1599" t="s">
        <v>191</v>
      </c>
      <c r="G1599" t="s">
        <v>25</v>
      </c>
      <c r="H1599" t="s">
        <v>190</v>
      </c>
      <c r="O1599">
        <v>11.01</v>
      </c>
      <c r="S1599">
        <f>_xlfn.XLOOKUP(E1599,'Facture Chronopost'!L:L,'Facture Chronopost'!AA:AA,"")</f>
        <v>0.08</v>
      </c>
      <c r="T1599" t="str">
        <f>IF(COUNTIF('Bibliothèque transporteurs'!C:C,F1599)=0,"inconnu",_xlfn.XLOOKUP(F1599,'Bibliothèque transporteurs'!C:C,'Bibliothèque transporteurs'!A:A))</f>
        <v>6C</v>
      </c>
      <c r="U1599">
        <f>IF(OR(F1599="6C",F1599="6B"),_xlfn.XLOOKUP(E1599,'Facture Chronopost'!L:L,'Facture Chronopost'!X:X),IF(OR(F1599=17,F1599=44),F1599&amp;"_"&amp;H1599,IF(COUNTIF('Bibliothèque transporteurs'!C:C,F1599)=0,"inconnu",_xlfn.XLOOKUP(F1599,'Bibliothèque transporteurs'!C:C,'Bibliothèque transporteurs'!B:B))))</f>
        <v>30</v>
      </c>
      <c r="V1599" t="str">
        <f>IF(COUNTIF('Bibliothèque transporteurs'!C:C,F1599)=0,"inconnu",_xlfn.XLOOKUP(F1599,'Bibliothèque transporteurs'!C:C,'Bibliothèque transporteurs'!E:E))</f>
        <v>CHRONO_2SHOP</v>
      </c>
      <c r="W1599">
        <f t="shared" si="155"/>
        <v>11.09</v>
      </c>
      <c r="Y1599" s="118">
        <f t="shared" si="159"/>
        <v>11.09</v>
      </c>
      <c r="Z1599" s="118" t="str">
        <f t="shared" si="160"/>
        <v>OK</v>
      </c>
    </row>
    <row r="1600" spans="1:26" x14ac:dyDescent="0.2">
      <c r="A1600" s="9">
        <f t="shared" si="161"/>
        <v>18.784536025147435</v>
      </c>
      <c r="B1600" s="9">
        <f t="shared" si="162"/>
        <v>16.079999999999998</v>
      </c>
      <c r="C1600" s="9">
        <f t="shared" si="163"/>
        <v>16</v>
      </c>
      <c r="D1600" s="8">
        <v>6235</v>
      </c>
      <c r="E1600" t="s">
        <v>4824</v>
      </c>
      <c r="F1600" t="s">
        <v>191</v>
      </c>
      <c r="G1600" t="s">
        <v>25</v>
      </c>
      <c r="H1600" t="s">
        <v>190</v>
      </c>
      <c r="O1600">
        <v>16</v>
      </c>
      <c r="S1600">
        <f>_xlfn.XLOOKUP(E1600,'Facture Chronopost'!L:L,'Facture Chronopost'!AA:AA,"")</f>
        <v>0.08</v>
      </c>
      <c r="T1600" t="str">
        <f>IF(COUNTIF('Bibliothèque transporteurs'!C:C,F1600)=0,"inconnu",_xlfn.XLOOKUP(F1600,'Bibliothèque transporteurs'!C:C,'Bibliothèque transporteurs'!A:A))</f>
        <v>6C</v>
      </c>
      <c r="U1600">
        <f>IF(OR(F1600="6C",F1600="6B"),_xlfn.XLOOKUP(E1600,'Facture Chronopost'!L:L,'Facture Chronopost'!X:X),IF(OR(F1600=17,F1600=44),F1600&amp;"_"&amp;H1600,IF(COUNTIF('Bibliothèque transporteurs'!C:C,F1600)=0,"inconnu",_xlfn.XLOOKUP(F1600,'Bibliothèque transporteurs'!C:C,'Bibliothèque transporteurs'!B:B))))</f>
        <v>39</v>
      </c>
      <c r="V1600" t="str">
        <f>IF(COUNTIF('Bibliothèque transporteurs'!C:C,F1600)=0,"inconnu",_xlfn.XLOOKUP(F1600,'Bibliothèque transporteurs'!C:C,'Bibliothèque transporteurs'!E:E))</f>
        <v>CHRONO_2SHOP</v>
      </c>
      <c r="W1600">
        <f t="shared" si="155"/>
        <v>16.079999999999998</v>
      </c>
      <c r="Y1600" s="118">
        <f t="shared" si="159"/>
        <v>16.079999999999998</v>
      </c>
      <c r="Z1600" s="118" t="str">
        <f t="shared" si="160"/>
        <v>OK</v>
      </c>
    </row>
    <row r="1601" spans="1:26" x14ac:dyDescent="0.2">
      <c r="A1601" s="9">
        <f t="shared" si="161"/>
        <v>11.376384630229914</v>
      </c>
      <c r="B1601" s="9">
        <f t="shared" si="162"/>
        <v>9.77</v>
      </c>
      <c r="C1601" s="9">
        <f t="shared" si="163"/>
        <v>9.69</v>
      </c>
      <c r="D1601" s="8">
        <v>6235</v>
      </c>
      <c r="E1601" t="s">
        <v>4862</v>
      </c>
      <c r="F1601" t="s">
        <v>191</v>
      </c>
      <c r="G1601" t="s">
        <v>25</v>
      </c>
      <c r="H1601" t="s">
        <v>190</v>
      </c>
      <c r="O1601">
        <v>9.69</v>
      </c>
      <c r="S1601">
        <f>_xlfn.XLOOKUP(E1601,'Facture Chronopost'!L:L,'Facture Chronopost'!AA:AA,"")</f>
        <v>0.08</v>
      </c>
      <c r="T1601" t="str">
        <f>IF(COUNTIF('Bibliothèque transporteurs'!C:C,F1601)=0,"inconnu",_xlfn.XLOOKUP(F1601,'Bibliothèque transporteurs'!C:C,'Bibliothèque transporteurs'!A:A))</f>
        <v>6C</v>
      </c>
      <c r="U1601">
        <f>IF(OR(F1601="6C",F1601="6B"),_xlfn.XLOOKUP(E1601,'Facture Chronopost'!L:L,'Facture Chronopost'!X:X),IF(OR(F1601=17,F1601=44),F1601&amp;"_"&amp;H1601,IF(COUNTIF('Bibliothèque transporteurs'!C:C,F1601)=0,"inconnu",_xlfn.XLOOKUP(F1601,'Bibliothèque transporteurs'!C:C,'Bibliothèque transporteurs'!B:B))))</f>
        <v>30</v>
      </c>
      <c r="V1601" t="str">
        <f>IF(COUNTIF('Bibliothèque transporteurs'!C:C,F1601)=0,"inconnu",_xlfn.XLOOKUP(F1601,'Bibliothèque transporteurs'!C:C,'Bibliothèque transporteurs'!E:E))</f>
        <v>CHRONO_2SHOP</v>
      </c>
      <c r="W1601">
        <f t="shared" si="155"/>
        <v>9.77</v>
      </c>
      <c r="Y1601" s="118">
        <f t="shared" si="159"/>
        <v>9.77</v>
      </c>
      <c r="Z1601" s="118" t="str">
        <f t="shared" si="160"/>
        <v>OK</v>
      </c>
    </row>
    <row r="1602" spans="1:26" x14ac:dyDescent="0.2">
      <c r="A1602" s="9">
        <f t="shared" si="161"/>
        <v>6.5158859337230153</v>
      </c>
      <c r="B1602" s="9">
        <f t="shared" si="162"/>
        <v>5.629999999999999</v>
      </c>
      <c r="C1602" s="9">
        <f t="shared" si="163"/>
        <v>5.55</v>
      </c>
      <c r="D1602" s="8">
        <v>6235</v>
      </c>
      <c r="E1602" t="s">
        <v>4853</v>
      </c>
      <c r="F1602" t="s">
        <v>191</v>
      </c>
      <c r="G1602" t="s">
        <v>25</v>
      </c>
      <c r="H1602" t="s">
        <v>190</v>
      </c>
      <c r="O1602">
        <v>5.55</v>
      </c>
      <c r="S1602">
        <f>_xlfn.XLOOKUP(E1602,'Facture Chronopost'!L:L,'Facture Chronopost'!AA:AA,"")</f>
        <v>0.08</v>
      </c>
      <c r="T1602" t="str">
        <f>IF(COUNTIF('Bibliothèque transporteurs'!C:C,F1602)=0,"inconnu",_xlfn.XLOOKUP(F1602,'Bibliothèque transporteurs'!C:C,'Bibliothèque transporteurs'!A:A))</f>
        <v>6C</v>
      </c>
      <c r="U1602">
        <f>IF(OR(F1602="6C",F1602="6B"),_xlfn.XLOOKUP(E1602,'Facture Chronopost'!L:L,'Facture Chronopost'!X:X),IF(OR(F1602=17,F1602=44),F1602&amp;"_"&amp;H1602,IF(COUNTIF('Bibliothèque transporteurs'!C:C,F1602)=0,"inconnu",_xlfn.XLOOKUP(F1602,'Bibliothèque transporteurs'!C:C,'Bibliothèque transporteurs'!B:B))))</f>
        <v>30</v>
      </c>
      <c r="V1602" t="str">
        <f>IF(COUNTIF('Bibliothèque transporteurs'!C:C,F1602)=0,"inconnu",_xlfn.XLOOKUP(F1602,'Bibliothèque transporteurs'!C:C,'Bibliothèque transporteurs'!E:E))</f>
        <v>CHRONO_2SHOP</v>
      </c>
      <c r="W1602">
        <f t="shared" si="155"/>
        <v>5.63</v>
      </c>
      <c r="Y1602" s="118">
        <f t="shared" si="159"/>
        <v>5.63</v>
      </c>
      <c r="Z1602" s="118" t="str">
        <f t="shared" si="160"/>
        <v>OK</v>
      </c>
    </row>
    <row r="1603" spans="1:26" x14ac:dyDescent="0.2">
      <c r="A1603" s="9">
        <f t="shared" si="161"/>
        <v>21.473072743746659</v>
      </c>
      <c r="B1603" s="9">
        <f t="shared" si="162"/>
        <v>18.369999999999997</v>
      </c>
      <c r="C1603" s="9">
        <f t="shared" si="163"/>
        <v>18.29</v>
      </c>
      <c r="D1603" s="8">
        <v>6235</v>
      </c>
      <c r="E1603" t="s">
        <v>4859</v>
      </c>
      <c r="F1603" t="s">
        <v>191</v>
      </c>
      <c r="G1603" t="s">
        <v>25</v>
      </c>
      <c r="H1603" t="s">
        <v>190</v>
      </c>
      <c r="O1603">
        <v>18.29</v>
      </c>
      <c r="S1603">
        <f>_xlfn.XLOOKUP(E1603,'Facture Chronopost'!L:L,'Facture Chronopost'!AA:AA,"")</f>
        <v>0.08</v>
      </c>
      <c r="T1603" t="str">
        <f>IF(COUNTIF('Bibliothèque transporteurs'!C:C,F1603)=0,"inconnu",_xlfn.XLOOKUP(F1603,'Bibliothèque transporteurs'!C:C,'Bibliothèque transporteurs'!A:A))</f>
        <v>6C</v>
      </c>
      <c r="U1603">
        <f>IF(OR(F1603="6C",F1603="6B"),_xlfn.XLOOKUP(E1603,'Facture Chronopost'!L:L,'Facture Chronopost'!X:X),IF(OR(F1603=17,F1603=44),F1603&amp;"_"&amp;H1603,IF(COUNTIF('Bibliothèque transporteurs'!C:C,F1603)=0,"inconnu",_xlfn.XLOOKUP(F1603,'Bibliothèque transporteurs'!C:C,'Bibliothèque transporteurs'!B:B))))</f>
        <v>30</v>
      </c>
      <c r="V1603" t="str">
        <f>IF(COUNTIF('Bibliothèque transporteurs'!C:C,F1603)=0,"inconnu",_xlfn.XLOOKUP(F1603,'Bibliothèque transporteurs'!C:C,'Bibliothèque transporteurs'!E:E))</f>
        <v>CHRONO_2SHOP</v>
      </c>
      <c r="W1603">
        <f t="shared" si="155"/>
        <v>18.37</v>
      </c>
      <c r="Y1603" s="118">
        <f t="shared" si="159"/>
        <v>18.37</v>
      </c>
      <c r="Z1603" s="118" t="str">
        <f t="shared" si="160"/>
        <v>OK</v>
      </c>
    </row>
    <row r="1604" spans="1:26" x14ac:dyDescent="0.2">
      <c r="A1604" s="9">
        <f t="shared" si="161"/>
        <v>6.5158859337230153</v>
      </c>
      <c r="B1604" s="9">
        <f t="shared" si="162"/>
        <v>5.629999999999999</v>
      </c>
      <c r="C1604" s="9">
        <f t="shared" si="163"/>
        <v>5.55</v>
      </c>
      <c r="D1604" s="8">
        <v>6235</v>
      </c>
      <c r="E1604" t="s">
        <v>4867</v>
      </c>
      <c r="F1604" t="s">
        <v>191</v>
      </c>
      <c r="G1604" t="s">
        <v>25</v>
      </c>
      <c r="H1604" t="s">
        <v>190</v>
      </c>
      <c r="O1604">
        <v>5.55</v>
      </c>
      <c r="S1604">
        <f>_xlfn.XLOOKUP(E1604,'Facture Chronopost'!L:L,'Facture Chronopost'!AA:AA,"")</f>
        <v>0.08</v>
      </c>
      <c r="T1604" t="str">
        <f>IF(COUNTIF('Bibliothèque transporteurs'!C:C,F1604)=0,"inconnu",_xlfn.XLOOKUP(F1604,'Bibliothèque transporteurs'!C:C,'Bibliothèque transporteurs'!A:A))</f>
        <v>6C</v>
      </c>
      <c r="U1604">
        <f>IF(OR(F1604="6C",F1604="6B"),_xlfn.XLOOKUP(E1604,'Facture Chronopost'!L:L,'Facture Chronopost'!X:X),IF(OR(F1604=17,F1604=44),F1604&amp;"_"&amp;H1604,IF(COUNTIF('Bibliothèque transporteurs'!C:C,F1604)=0,"inconnu",_xlfn.XLOOKUP(F1604,'Bibliothèque transporteurs'!C:C,'Bibliothèque transporteurs'!B:B))))</f>
        <v>30</v>
      </c>
      <c r="V1604" t="str">
        <f>IF(COUNTIF('Bibliothèque transporteurs'!C:C,F1604)=0,"inconnu",_xlfn.XLOOKUP(F1604,'Bibliothèque transporteurs'!C:C,'Bibliothèque transporteurs'!E:E))</f>
        <v>CHRONO_2SHOP</v>
      </c>
      <c r="W1604">
        <f t="shared" si="155"/>
        <v>5.63</v>
      </c>
      <c r="Y1604" s="118">
        <f t="shared" si="159"/>
        <v>5.63</v>
      </c>
      <c r="Z1604" s="118" t="str">
        <f t="shared" si="160"/>
        <v>OK</v>
      </c>
    </row>
    <row r="1605" spans="1:26" x14ac:dyDescent="0.2">
      <c r="A1605" s="9">
        <f t="shared" si="161"/>
        <v>7.5138144100589743</v>
      </c>
      <c r="B1605" s="9">
        <f t="shared" si="162"/>
        <v>6.48</v>
      </c>
      <c r="C1605" s="9">
        <f t="shared" si="163"/>
        <v>6.4</v>
      </c>
      <c r="D1605" s="8">
        <v>6235</v>
      </c>
      <c r="E1605" t="s">
        <v>4827</v>
      </c>
      <c r="F1605" t="s">
        <v>191</v>
      </c>
      <c r="G1605" t="s">
        <v>25</v>
      </c>
      <c r="H1605" t="s">
        <v>190</v>
      </c>
      <c r="O1605">
        <v>6.4</v>
      </c>
      <c r="S1605">
        <f>_xlfn.XLOOKUP(E1605,'Facture Chronopost'!L:L,'Facture Chronopost'!AA:AA,"")</f>
        <v>0.08</v>
      </c>
      <c r="T1605" t="str">
        <f>IF(COUNTIF('Bibliothèque transporteurs'!C:C,F1605)=0,"inconnu",_xlfn.XLOOKUP(F1605,'Bibliothèque transporteurs'!C:C,'Bibliothèque transporteurs'!A:A))</f>
        <v>6C</v>
      </c>
      <c r="U1605">
        <f>IF(OR(F1605="6C",F1605="6B"),_xlfn.XLOOKUP(E1605,'Facture Chronopost'!L:L,'Facture Chronopost'!X:X),IF(OR(F1605=17,F1605=44),F1605&amp;"_"&amp;H1605,IF(COUNTIF('Bibliothèque transporteurs'!C:C,F1605)=0,"inconnu",_xlfn.XLOOKUP(F1605,'Bibliothèque transporteurs'!C:C,'Bibliothèque transporteurs'!B:B))))</f>
        <v>33</v>
      </c>
      <c r="V1605" t="str">
        <f>IF(COUNTIF('Bibliothèque transporteurs'!C:C,F1605)=0,"inconnu",_xlfn.XLOOKUP(F1605,'Bibliothèque transporteurs'!C:C,'Bibliothèque transporteurs'!E:E))</f>
        <v>CHRONO_2SHOP</v>
      </c>
      <c r="W1605">
        <f t="shared" si="155"/>
        <v>6.48</v>
      </c>
      <c r="Y1605" s="118">
        <f t="shared" si="159"/>
        <v>6.48</v>
      </c>
      <c r="Z1605" s="118" t="str">
        <f t="shared" si="160"/>
        <v>OK</v>
      </c>
    </row>
    <row r="1606" spans="1:26" x14ac:dyDescent="0.2">
      <c r="A1606" s="9">
        <f t="shared" si="161"/>
        <v>16.800419407491237</v>
      </c>
      <c r="B1606" s="9">
        <f t="shared" si="162"/>
        <v>14.39</v>
      </c>
      <c r="C1606" s="9">
        <f t="shared" si="163"/>
        <v>14.31</v>
      </c>
      <c r="D1606" s="8">
        <v>6235</v>
      </c>
      <c r="E1606" t="s">
        <v>4864</v>
      </c>
      <c r="F1606" t="s">
        <v>191</v>
      </c>
      <c r="G1606" t="s">
        <v>25</v>
      </c>
      <c r="H1606" t="s">
        <v>190</v>
      </c>
      <c r="O1606">
        <v>14.31</v>
      </c>
      <c r="S1606">
        <f>_xlfn.XLOOKUP(E1606,'Facture Chronopost'!L:L,'Facture Chronopost'!AA:AA,"")</f>
        <v>0.08</v>
      </c>
      <c r="T1606" t="str">
        <f>IF(COUNTIF('Bibliothèque transporteurs'!C:C,F1606)=0,"inconnu",_xlfn.XLOOKUP(F1606,'Bibliothèque transporteurs'!C:C,'Bibliothèque transporteurs'!A:A))</f>
        <v>6C</v>
      </c>
      <c r="U1606">
        <f>IF(OR(F1606="6C",F1606="6B"),_xlfn.XLOOKUP(E1606,'Facture Chronopost'!L:L,'Facture Chronopost'!X:X),IF(OR(F1606=17,F1606=44),F1606&amp;"_"&amp;H1606,IF(COUNTIF('Bibliothèque transporteurs'!C:C,F1606)=0,"inconnu",_xlfn.XLOOKUP(F1606,'Bibliothèque transporteurs'!C:C,'Bibliothèque transporteurs'!B:B))))</f>
        <v>30</v>
      </c>
      <c r="V1606" t="str">
        <f>IF(COUNTIF('Bibliothèque transporteurs'!C:C,F1606)=0,"inconnu",_xlfn.XLOOKUP(F1606,'Bibliothèque transporteurs'!C:C,'Bibliothèque transporteurs'!E:E))</f>
        <v>CHRONO_2SHOP</v>
      </c>
      <c r="W1606">
        <f t="shared" si="155"/>
        <v>14.39</v>
      </c>
      <c r="Y1606" s="118">
        <f t="shared" si="159"/>
        <v>14.39</v>
      </c>
      <c r="Z1606" s="118" t="str">
        <f t="shared" si="160"/>
        <v>OK</v>
      </c>
    </row>
    <row r="1607" spans="1:26" x14ac:dyDescent="0.2">
      <c r="A1607" s="9">
        <f t="shared" si="161"/>
        <v>11.376384630229914</v>
      </c>
      <c r="B1607" s="9">
        <f t="shared" si="162"/>
        <v>9.77</v>
      </c>
      <c r="C1607" s="9">
        <f t="shared" si="163"/>
        <v>9.69</v>
      </c>
      <c r="D1607" s="8">
        <v>6235</v>
      </c>
      <c r="E1607" t="s">
        <v>4803</v>
      </c>
      <c r="F1607" t="s">
        <v>191</v>
      </c>
      <c r="G1607" t="s">
        <v>25</v>
      </c>
      <c r="H1607" t="s">
        <v>190</v>
      </c>
      <c r="O1607">
        <v>9.69</v>
      </c>
      <c r="S1607">
        <f>_xlfn.XLOOKUP(E1607,'Facture Chronopost'!L:L,'Facture Chronopost'!AA:AA,"")</f>
        <v>0.08</v>
      </c>
      <c r="T1607" t="str">
        <f>IF(COUNTIF('Bibliothèque transporteurs'!C:C,F1607)=0,"inconnu",_xlfn.XLOOKUP(F1607,'Bibliothèque transporteurs'!C:C,'Bibliothèque transporteurs'!A:A))</f>
        <v>6C</v>
      </c>
      <c r="U1607">
        <f>IF(OR(F1607="6C",F1607="6B"),_xlfn.XLOOKUP(E1607,'Facture Chronopost'!L:L,'Facture Chronopost'!X:X),IF(OR(F1607=17,F1607=44),F1607&amp;"_"&amp;H1607,IF(COUNTIF('Bibliothèque transporteurs'!C:C,F1607)=0,"inconnu",_xlfn.XLOOKUP(F1607,'Bibliothèque transporteurs'!C:C,'Bibliothèque transporteurs'!B:B))))</f>
        <v>30</v>
      </c>
      <c r="V1607" t="str">
        <f>IF(COUNTIF('Bibliothèque transporteurs'!C:C,F1607)=0,"inconnu",_xlfn.XLOOKUP(F1607,'Bibliothèque transporteurs'!C:C,'Bibliothèque transporteurs'!E:E))</f>
        <v>CHRONO_2SHOP</v>
      </c>
      <c r="W1607">
        <f t="shared" si="155"/>
        <v>9.77</v>
      </c>
      <c r="Y1607" s="118">
        <f t="shared" si="159"/>
        <v>9.77</v>
      </c>
      <c r="Z1607" s="118" t="str">
        <f t="shared" si="160"/>
        <v>OK</v>
      </c>
    </row>
    <row r="1608" spans="1:26" x14ac:dyDescent="0.2">
      <c r="A1608" s="9">
        <f t="shared" si="161"/>
        <v>6.2575985633772397</v>
      </c>
      <c r="B1608" s="9">
        <f t="shared" si="162"/>
        <v>5.41</v>
      </c>
      <c r="C1608" s="9">
        <f t="shared" si="163"/>
        <v>5.33</v>
      </c>
      <c r="D1608" s="8">
        <v>6235</v>
      </c>
      <c r="E1608" t="s">
        <v>4806</v>
      </c>
      <c r="F1608" t="s">
        <v>191</v>
      </c>
      <c r="G1608" t="s">
        <v>25</v>
      </c>
      <c r="H1608" t="s">
        <v>190</v>
      </c>
      <c r="O1608">
        <v>5.33</v>
      </c>
      <c r="S1608">
        <f>_xlfn.XLOOKUP(E1608,'Facture Chronopost'!L:L,'Facture Chronopost'!AA:AA,"")</f>
        <v>0.08</v>
      </c>
      <c r="T1608" t="str">
        <f>IF(COUNTIF('Bibliothèque transporteurs'!C:C,F1608)=0,"inconnu",_xlfn.XLOOKUP(F1608,'Bibliothèque transporteurs'!C:C,'Bibliothèque transporteurs'!A:A))</f>
        <v>6C</v>
      </c>
      <c r="U1608">
        <f>IF(OR(F1608="6C",F1608="6B"),_xlfn.XLOOKUP(E1608,'Facture Chronopost'!L:L,'Facture Chronopost'!X:X),IF(OR(F1608=17,F1608=44),F1608&amp;"_"&amp;H1608,IF(COUNTIF('Bibliothèque transporteurs'!C:C,F1608)=0,"inconnu",_xlfn.XLOOKUP(F1608,'Bibliothèque transporteurs'!C:C,'Bibliothèque transporteurs'!B:B))))</f>
        <v>30</v>
      </c>
      <c r="V1608" t="str">
        <f>IF(COUNTIF('Bibliothèque transporteurs'!C:C,F1608)=0,"inconnu",_xlfn.XLOOKUP(F1608,'Bibliothèque transporteurs'!C:C,'Bibliothèque transporteurs'!E:E))</f>
        <v>CHRONO_2SHOP</v>
      </c>
      <c r="W1608">
        <f t="shared" si="155"/>
        <v>5.41</v>
      </c>
      <c r="Y1608" s="118">
        <f t="shared" si="159"/>
        <v>5.41</v>
      </c>
      <c r="Z1608" s="118" t="str">
        <f t="shared" si="160"/>
        <v>OK</v>
      </c>
    </row>
    <row r="1609" spans="1:26" x14ac:dyDescent="0.2">
      <c r="A1609" s="9">
        <f t="shared" si="161"/>
        <v>6.5158859337230153</v>
      </c>
      <c r="B1609" s="9">
        <f t="shared" si="162"/>
        <v>5.629999999999999</v>
      </c>
      <c r="C1609" s="9">
        <f t="shared" si="163"/>
        <v>5.55</v>
      </c>
      <c r="D1609" s="8">
        <v>6235</v>
      </c>
      <c r="E1609" t="s">
        <v>4856</v>
      </c>
      <c r="F1609" t="s">
        <v>191</v>
      </c>
      <c r="G1609" t="s">
        <v>25</v>
      </c>
      <c r="H1609" t="s">
        <v>190</v>
      </c>
      <c r="O1609">
        <v>5.55</v>
      </c>
      <c r="S1609">
        <f>_xlfn.XLOOKUP(E1609,'Facture Chronopost'!L:L,'Facture Chronopost'!AA:AA,"")</f>
        <v>0.08</v>
      </c>
      <c r="T1609" t="str">
        <f>IF(COUNTIF('Bibliothèque transporteurs'!C:C,F1609)=0,"inconnu",_xlfn.XLOOKUP(F1609,'Bibliothèque transporteurs'!C:C,'Bibliothèque transporteurs'!A:A))</f>
        <v>6C</v>
      </c>
      <c r="U1609">
        <f>IF(OR(F1609="6C",F1609="6B"),_xlfn.XLOOKUP(E1609,'Facture Chronopost'!L:L,'Facture Chronopost'!X:X),IF(OR(F1609=17,F1609=44),F1609&amp;"_"&amp;H1609,IF(COUNTIF('Bibliothèque transporteurs'!C:C,F1609)=0,"inconnu",_xlfn.XLOOKUP(F1609,'Bibliothèque transporteurs'!C:C,'Bibliothèque transporteurs'!B:B))))</f>
        <v>30</v>
      </c>
      <c r="V1609" t="str">
        <f>IF(COUNTIF('Bibliothèque transporteurs'!C:C,F1609)=0,"inconnu",_xlfn.XLOOKUP(F1609,'Bibliothèque transporteurs'!C:C,'Bibliothèque transporteurs'!E:E))</f>
        <v>CHRONO_2SHOP</v>
      </c>
      <c r="W1609">
        <f t="shared" si="155"/>
        <v>5.63</v>
      </c>
      <c r="Y1609" s="118">
        <f t="shared" si="159"/>
        <v>5.63</v>
      </c>
      <c r="Z1609" s="118" t="str">
        <f t="shared" si="160"/>
        <v>OK</v>
      </c>
    </row>
    <row r="1610" spans="1:26" x14ac:dyDescent="0.2">
      <c r="A1610" s="9">
        <f t="shared" si="161"/>
        <v>11.376384630229914</v>
      </c>
      <c r="B1610" s="9">
        <f t="shared" si="162"/>
        <v>9.77</v>
      </c>
      <c r="C1610" s="9">
        <f t="shared" si="163"/>
        <v>9.69</v>
      </c>
      <c r="D1610" s="8">
        <v>6235</v>
      </c>
      <c r="E1610" t="s">
        <v>4850</v>
      </c>
      <c r="F1610" t="s">
        <v>191</v>
      </c>
      <c r="G1610" t="s">
        <v>25</v>
      </c>
      <c r="H1610" t="s">
        <v>190</v>
      </c>
      <c r="O1610">
        <v>9.69</v>
      </c>
      <c r="S1610">
        <f>_xlfn.XLOOKUP(E1610,'Facture Chronopost'!L:L,'Facture Chronopost'!AA:AA,"")</f>
        <v>0.08</v>
      </c>
      <c r="T1610" t="str">
        <f>IF(COUNTIF('Bibliothèque transporteurs'!C:C,F1610)=0,"inconnu",_xlfn.XLOOKUP(F1610,'Bibliothèque transporteurs'!C:C,'Bibliothèque transporteurs'!A:A))</f>
        <v>6C</v>
      </c>
      <c r="U1610">
        <f>IF(OR(F1610="6C",F1610="6B"),_xlfn.XLOOKUP(E1610,'Facture Chronopost'!L:L,'Facture Chronopost'!X:X),IF(OR(F1610=17,F1610=44),F1610&amp;"_"&amp;H1610,IF(COUNTIF('Bibliothèque transporteurs'!C:C,F1610)=0,"inconnu",_xlfn.XLOOKUP(F1610,'Bibliothèque transporteurs'!C:C,'Bibliothèque transporteurs'!B:B))))</f>
        <v>30</v>
      </c>
      <c r="V1610" t="str">
        <f>IF(COUNTIF('Bibliothèque transporteurs'!C:C,F1610)=0,"inconnu",_xlfn.XLOOKUP(F1610,'Bibliothèque transporteurs'!C:C,'Bibliothèque transporteurs'!E:E))</f>
        <v>CHRONO_2SHOP</v>
      </c>
      <c r="W1610">
        <f t="shared" si="155"/>
        <v>9.77</v>
      </c>
      <c r="Y1610" s="118">
        <f t="shared" si="159"/>
        <v>9.77</v>
      </c>
      <c r="Z1610" s="118" t="str">
        <f t="shared" si="160"/>
        <v>OK</v>
      </c>
    </row>
    <row r="1611" spans="1:26" x14ac:dyDescent="0.2">
      <c r="A1611" s="9">
        <f t="shared" si="161"/>
        <v>6.2575985633772397</v>
      </c>
      <c r="B1611" s="9">
        <f t="shared" si="162"/>
        <v>5.41</v>
      </c>
      <c r="C1611" s="9">
        <f t="shared" si="163"/>
        <v>5.33</v>
      </c>
      <c r="D1611" s="8">
        <v>6235</v>
      </c>
      <c r="E1611" t="s">
        <v>4925</v>
      </c>
      <c r="F1611" t="s">
        <v>191</v>
      </c>
      <c r="G1611" t="s">
        <v>25</v>
      </c>
      <c r="H1611" t="s">
        <v>190</v>
      </c>
      <c r="O1611">
        <v>5.33</v>
      </c>
      <c r="S1611">
        <f>_xlfn.XLOOKUP(E1611,'Facture Chronopost'!L:L,'Facture Chronopost'!AA:AA,"")</f>
        <v>0.08</v>
      </c>
      <c r="T1611" t="str">
        <f>IF(COUNTIF('Bibliothèque transporteurs'!C:C,F1611)=0,"inconnu",_xlfn.XLOOKUP(F1611,'Bibliothèque transporteurs'!C:C,'Bibliothèque transporteurs'!A:A))</f>
        <v>6C</v>
      </c>
      <c r="U1611">
        <f>IF(OR(F1611="6C",F1611="6B"),_xlfn.XLOOKUP(E1611,'Facture Chronopost'!L:L,'Facture Chronopost'!X:X),IF(OR(F1611=17,F1611=44),F1611&amp;"_"&amp;H1611,IF(COUNTIF('Bibliothèque transporteurs'!C:C,F1611)=0,"inconnu",_xlfn.XLOOKUP(F1611,'Bibliothèque transporteurs'!C:C,'Bibliothèque transporteurs'!B:B))))</f>
        <v>30</v>
      </c>
      <c r="V1611" t="str">
        <f>IF(COUNTIF('Bibliothèque transporteurs'!C:C,F1611)=0,"inconnu",_xlfn.XLOOKUP(F1611,'Bibliothèque transporteurs'!C:C,'Bibliothèque transporteurs'!E:E))</f>
        <v>CHRONO_2SHOP</v>
      </c>
      <c r="W1611">
        <f t="shared" si="155"/>
        <v>5.41</v>
      </c>
      <c r="Y1611" s="118">
        <f t="shared" si="159"/>
        <v>5.41</v>
      </c>
      <c r="Z1611" s="118" t="str">
        <f t="shared" si="160"/>
        <v>OK</v>
      </c>
    </row>
    <row r="1612" spans="1:26" x14ac:dyDescent="0.2">
      <c r="A1612" s="9">
        <f t="shared" si="161"/>
        <v>6.5158859337230153</v>
      </c>
      <c r="B1612" s="9">
        <f t="shared" si="162"/>
        <v>5.629999999999999</v>
      </c>
      <c r="C1612" s="9">
        <f t="shared" si="163"/>
        <v>5.55</v>
      </c>
      <c r="D1612" s="8">
        <v>6235</v>
      </c>
      <c r="E1612" t="s">
        <v>4894</v>
      </c>
      <c r="F1612" t="s">
        <v>191</v>
      </c>
      <c r="G1612" t="s">
        <v>25</v>
      </c>
      <c r="H1612" t="s">
        <v>190</v>
      </c>
      <c r="O1612">
        <v>5.55</v>
      </c>
      <c r="S1612">
        <f>_xlfn.XLOOKUP(E1612,'Facture Chronopost'!L:L,'Facture Chronopost'!AA:AA,"")</f>
        <v>0.08</v>
      </c>
      <c r="T1612" t="str">
        <f>IF(COUNTIF('Bibliothèque transporteurs'!C:C,F1612)=0,"inconnu",_xlfn.XLOOKUP(F1612,'Bibliothèque transporteurs'!C:C,'Bibliothèque transporteurs'!A:A))</f>
        <v>6C</v>
      </c>
      <c r="U1612">
        <f>IF(OR(F1612="6C",F1612="6B"),_xlfn.XLOOKUP(E1612,'Facture Chronopost'!L:L,'Facture Chronopost'!X:X),IF(OR(F1612=17,F1612=44),F1612&amp;"_"&amp;H1612,IF(COUNTIF('Bibliothèque transporteurs'!C:C,F1612)=0,"inconnu",_xlfn.XLOOKUP(F1612,'Bibliothèque transporteurs'!C:C,'Bibliothèque transporteurs'!B:B))))</f>
        <v>30</v>
      </c>
      <c r="V1612" t="str">
        <f>IF(COUNTIF('Bibliothèque transporteurs'!C:C,F1612)=0,"inconnu",_xlfn.XLOOKUP(F1612,'Bibliothèque transporteurs'!C:C,'Bibliothèque transporteurs'!E:E))</f>
        <v>CHRONO_2SHOP</v>
      </c>
      <c r="W1612">
        <f t="shared" si="155"/>
        <v>5.63</v>
      </c>
      <c r="Y1612" s="118">
        <f t="shared" si="159"/>
        <v>5.63</v>
      </c>
      <c r="Z1612" s="118" t="str">
        <f t="shared" si="160"/>
        <v>OK</v>
      </c>
    </row>
    <row r="1613" spans="1:26" x14ac:dyDescent="0.2">
      <c r="A1613" s="9">
        <f t="shared" si="161"/>
        <v>19.125005740603232</v>
      </c>
      <c r="B1613" s="9">
        <f t="shared" si="162"/>
        <v>16.369999999999997</v>
      </c>
      <c r="C1613" s="9">
        <f t="shared" si="163"/>
        <v>16.29</v>
      </c>
      <c r="D1613" s="8">
        <v>6235</v>
      </c>
      <c r="E1613" t="s">
        <v>4954</v>
      </c>
      <c r="F1613" t="s">
        <v>191</v>
      </c>
      <c r="G1613" t="s">
        <v>25</v>
      </c>
      <c r="H1613" t="s">
        <v>190</v>
      </c>
      <c r="O1613">
        <v>16.29</v>
      </c>
      <c r="S1613">
        <f>_xlfn.XLOOKUP(E1613,'Facture Chronopost'!L:L,'Facture Chronopost'!AA:AA,"")</f>
        <v>0.08</v>
      </c>
      <c r="T1613" t="str">
        <f>IF(COUNTIF('Bibliothèque transporteurs'!C:C,F1613)=0,"inconnu",_xlfn.XLOOKUP(F1613,'Bibliothèque transporteurs'!C:C,'Bibliothèque transporteurs'!A:A))</f>
        <v>6C</v>
      </c>
      <c r="U1613">
        <f>IF(OR(F1613="6C",F1613="6B"),_xlfn.XLOOKUP(E1613,'Facture Chronopost'!L:L,'Facture Chronopost'!X:X),IF(OR(F1613=17,F1613=44),F1613&amp;"_"&amp;H1613,IF(COUNTIF('Bibliothèque transporteurs'!C:C,F1613)=0,"inconnu",_xlfn.XLOOKUP(F1613,'Bibliothèque transporteurs'!C:C,'Bibliothèque transporteurs'!B:B))))</f>
        <v>30</v>
      </c>
      <c r="V1613" t="str">
        <f>IF(COUNTIF('Bibliothèque transporteurs'!C:C,F1613)=0,"inconnu",_xlfn.XLOOKUP(F1613,'Bibliothèque transporteurs'!C:C,'Bibliothèque transporteurs'!E:E))</f>
        <v>CHRONO_2SHOP</v>
      </c>
      <c r="W1613">
        <f t="shared" si="155"/>
        <v>16.37</v>
      </c>
      <c r="Y1613" s="118">
        <f t="shared" si="159"/>
        <v>16.37</v>
      </c>
      <c r="Z1613" s="118" t="str">
        <f t="shared" si="160"/>
        <v>OK</v>
      </c>
    </row>
    <row r="1614" spans="1:26" x14ac:dyDescent="0.2">
      <c r="A1614" s="9">
        <f t="shared" si="161"/>
        <v>6.2575985633772397</v>
      </c>
      <c r="B1614" s="9">
        <f t="shared" si="162"/>
        <v>5.41</v>
      </c>
      <c r="C1614" s="9">
        <f t="shared" si="163"/>
        <v>5.33</v>
      </c>
      <c r="D1614" s="8">
        <v>6235</v>
      </c>
      <c r="E1614" t="s">
        <v>4902</v>
      </c>
      <c r="F1614" t="s">
        <v>191</v>
      </c>
      <c r="G1614" t="s">
        <v>25</v>
      </c>
      <c r="H1614" t="s">
        <v>190</v>
      </c>
      <c r="O1614">
        <v>5.33</v>
      </c>
      <c r="S1614">
        <f>_xlfn.XLOOKUP(E1614,'Facture Chronopost'!L:L,'Facture Chronopost'!AA:AA,"")</f>
        <v>0.08</v>
      </c>
      <c r="T1614" t="str">
        <f>IF(COUNTIF('Bibliothèque transporteurs'!C:C,F1614)=0,"inconnu",_xlfn.XLOOKUP(F1614,'Bibliothèque transporteurs'!C:C,'Bibliothèque transporteurs'!A:A))</f>
        <v>6C</v>
      </c>
      <c r="U1614">
        <f>IF(OR(F1614="6C",F1614="6B"),_xlfn.XLOOKUP(E1614,'Facture Chronopost'!L:L,'Facture Chronopost'!X:X),IF(OR(F1614=17,F1614=44),F1614&amp;"_"&amp;H1614,IF(COUNTIF('Bibliothèque transporteurs'!C:C,F1614)=0,"inconnu",_xlfn.XLOOKUP(F1614,'Bibliothèque transporteurs'!C:C,'Bibliothèque transporteurs'!B:B))))</f>
        <v>30</v>
      </c>
      <c r="V1614" t="str">
        <f>IF(COUNTIF('Bibliothèque transporteurs'!C:C,F1614)=0,"inconnu",_xlfn.XLOOKUP(F1614,'Bibliothèque transporteurs'!C:C,'Bibliothèque transporteurs'!E:E))</f>
        <v>CHRONO_2SHOP</v>
      </c>
      <c r="W1614">
        <f t="shared" si="155"/>
        <v>5.41</v>
      </c>
      <c r="Y1614" s="118">
        <f t="shared" si="159"/>
        <v>5.41</v>
      </c>
      <c r="Z1614" s="118" t="str">
        <f t="shared" si="160"/>
        <v>OK</v>
      </c>
    </row>
    <row r="1615" spans="1:26" x14ac:dyDescent="0.2">
      <c r="A1615" s="9">
        <f t="shared" si="161"/>
        <v>6.9033169892416817</v>
      </c>
      <c r="B1615" s="9">
        <f t="shared" si="162"/>
        <v>5.96</v>
      </c>
      <c r="C1615" s="9">
        <f t="shared" si="163"/>
        <v>5.88</v>
      </c>
      <c r="D1615" s="8">
        <v>6235</v>
      </c>
      <c r="E1615" t="s">
        <v>4873</v>
      </c>
      <c r="F1615" t="s">
        <v>191</v>
      </c>
      <c r="G1615" t="s">
        <v>25</v>
      </c>
      <c r="H1615" t="s">
        <v>190</v>
      </c>
      <c r="O1615">
        <v>5.88</v>
      </c>
      <c r="S1615">
        <f>_xlfn.XLOOKUP(E1615,'Facture Chronopost'!L:L,'Facture Chronopost'!AA:AA,"")</f>
        <v>0.08</v>
      </c>
      <c r="T1615" t="str">
        <f>IF(COUNTIF('Bibliothèque transporteurs'!C:C,F1615)=0,"inconnu",_xlfn.XLOOKUP(F1615,'Bibliothèque transporteurs'!C:C,'Bibliothèque transporteurs'!A:A))</f>
        <v>6C</v>
      </c>
      <c r="U1615">
        <f>IF(OR(F1615="6C",F1615="6B"),_xlfn.XLOOKUP(E1615,'Facture Chronopost'!L:L,'Facture Chronopost'!X:X),IF(OR(F1615=17,F1615=44),F1615&amp;"_"&amp;H1615,IF(COUNTIF('Bibliothèque transporteurs'!C:C,F1615)=0,"inconnu",_xlfn.XLOOKUP(F1615,'Bibliothèque transporteurs'!C:C,'Bibliothèque transporteurs'!B:B))))</f>
        <v>30</v>
      </c>
      <c r="V1615" t="str">
        <f>IF(COUNTIF('Bibliothèque transporteurs'!C:C,F1615)=0,"inconnu",_xlfn.XLOOKUP(F1615,'Bibliothèque transporteurs'!C:C,'Bibliothèque transporteurs'!E:E))</f>
        <v>CHRONO_2SHOP</v>
      </c>
      <c r="W1615">
        <f t="shared" ref="W1615:W1678" si="164">IF(T1615="FR_2SHOP",O1615,IF(O1615=0,0,ROUNDUP(O1615/C1615*B1615,2)))</f>
        <v>5.96</v>
      </c>
      <c r="Y1615" s="118">
        <f t="shared" si="159"/>
        <v>5.96</v>
      </c>
      <c r="Z1615" s="118" t="str">
        <f t="shared" si="160"/>
        <v>OK</v>
      </c>
    </row>
    <row r="1616" spans="1:26" x14ac:dyDescent="0.2">
      <c r="A1616" s="9">
        <f t="shared" si="161"/>
        <v>11.376384630229914</v>
      </c>
      <c r="B1616" s="9">
        <f t="shared" si="162"/>
        <v>9.77</v>
      </c>
      <c r="C1616" s="9">
        <f t="shared" si="163"/>
        <v>9.69</v>
      </c>
      <c r="D1616" s="8">
        <v>6235</v>
      </c>
      <c r="E1616" t="s">
        <v>4899</v>
      </c>
      <c r="F1616" t="s">
        <v>191</v>
      </c>
      <c r="G1616" t="s">
        <v>25</v>
      </c>
      <c r="H1616" t="s">
        <v>190</v>
      </c>
      <c r="O1616">
        <v>9.69</v>
      </c>
      <c r="S1616">
        <f>_xlfn.XLOOKUP(E1616,'Facture Chronopost'!L:L,'Facture Chronopost'!AA:AA,"")</f>
        <v>0.08</v>
      </c>
      <c r="T1616" t="str">
        <f>IF(COUNTIF('Bibliothèque transporteurs'!C:C,F1616)=0,"inconnu",_xlfn.XLOOKUP(F1616,'Bibliothèque transporteurs'!C:C,'Bibliothèque transporteurs'!A:A))</f>
        <v>6C</v>
      </c>
      <c r="U1616">
        <f>IF(OR(F1616="6C",F1616="6B"),_xlfn.XLOOKUP(E1616,'Facture Chronopost'!L:L,'Facture Chronopost'!X:X),IF(OR(F1616=17,F1616=44),F1616&amp;"_"&amp;H1616,IF(COUNTIF('Bibliothèque transporteurs'!C:C,F1616)=0,"inconnu",_xlfn.XLOOKUP(F1616,'Bibliothèque transporteurs'!C:C,'Bibliothèque transporteurs'!B:B))))</f>
        <v>30</v>
      </c>
      <c r="V1616" t="str">
        <f>IF(COUNTIF('Bibliothèque transporteurs'!C:C,F1616)=0,"inconnu",_xlfn.XLOOKUP(F1616,'Bibliothèque transporteurs'!C:C,'Bibliothèque transporteurs'!E:E))</f>
        <v>CHRONO_2SHOP</v>
      </c>
      <c r="W1616">
        <f t="shared" si="164"/>
        <v>9.77</v>
      </c>
      <c r="Y1616" s="118">
        <f t="shared" si="159"/>
        <v>9.77</v>
      </c>
      <c r="Z1616" s="118" t="str">
        <f t="shared" si="160"/>
        <v>OK</v>
      </c>
    </row>
    <row r="1617" spans="1:26" x14ac:dyDescent="0.2">
      <c r="A1617" s="9">
        <f t="shared" si="161"/>
        <v>11.376384630229914</v>
      </c>
      <c r="B1617" s="9">
        <f t="shared" si="162"/>
        <v>9.77</v>
      </c>
      <c r="C1617" s="9">
        <f t="shared" si="163"/>
        <v>9.69</v>
      </c>
      <c r="D1617" s="8">
        <v>6235</v>
      </c>
      <c r="E1617" t="s">
        <v>4885</v>
      </c>
      <c r="F1617" t="s">
        <v>191</v>
      </c>
      <c r="G1617" t="s">
        <v>25</v>
      </c>
      <c r="H1617" t="s">
        <v>190</v>
      </c>
      <c r="O1617">
        <v>9.69</v>
      </c>
      <c r="S1617">
        <f>_xlfn.XLOOKUP(E1617,'Facture Chronopost'!L:L,'Facture Chronopost'!AA:AA,"")</f>
        <v>0.08</v>
      </c>
      <c r="T1617" t="str">
        <f>IF(COUNTIF('Bibliothèque transporteurs'!C:C,F1617)=0,"inconnu",_xlfn.XLOOKUP(F1617,'Bibliothèque transporteurs'!C:C,'Bibliothèque transporteurs'!A:A))</f>
        <v>6C</v>
      </c>
      <c r="U1617">
        <f>IF(OR(F1617="6C",F1617="6B"),_xlfn.XLOOKUP(E1617,'Facture Chronopost'!L:L,'Facture Chronopost'!X:X),IF(OR(F1617=17,F1617=44),F1617&amp;"_"&amp;H1617,IF(COUNTIF('Bibliothèque transporteurs'!C:C,F1617)=0,"inconnu",_xlfn.XLOOKUP(F1617,'Bibliothèque transporteurs'!C:C,'Bibliothèque transporteurs'!B:B))))</f>
        <v>30</v>
      </c>
      <c r="V1617" t="str">
        <f>IF(COUNTIF('Bibliothèque transporteurs'!C:C,F1617)=0,"inconnu",_xlfn.XLOOKUP(F1617,'Bibliothèque transporteurs'!C:C,'Bibliothèque transporteurs'!E:E))</f>
        <v>CHRONO_2SHOP</v>
      </c>
      <c r="W1617">
        <f t="shared" si="164"/>
        <v>9.77</v>
      </c>
      <c r="Y1617" s="118">
        <f t="shared" si="159"/>
        <v>9.77</v>
      </c>
      <c r="Z1617" s="118" t="str">
        <f t="shared" si="160"/>
        <v>OK</v>
      </c>
    </row>
    <row r="1618" spans="1:26" x14ac:dyDescent="0.2">
      <c r="A1618" s="9">
        <f t="shared" si="161"/>
        <v>11.763815685748579</v>
      </c>
      <c r="B1618" s="9">
        <f t="shared" si="162"/>
        <v>10.1</v>
      </c>
      <c r="C1618" s="9">
        <f t="shared" si="163"/>
        <v>10.02</v>
      </c>
      <c r="D1618" s="8">
        <v>6235</v>
      </c>
      <c r="E1618" t="s">
        <v>4976</v>
      </c>
      <c r="F1618" t="s">
        <v>191</v>
      </c>
      <c r="G1618" t="s">
        <v>25</v>
      </c>
      <c r="H1618" t="s">
        <v>190</v>
      </c>
      <c r="O1618">
        <v>10.02</v>
      </c>
      <c r="S1618">
        <f>_xlfn.XLOOKUP(E1618,'Facture Chronopost'!L:L,'Facture Chronopost'!AA:AA,"")</f>
        <v>0.08</v>
      </c>
      <c r="T1618" t="str">
        <f>IF(COUNTIF('Bibliothèque transporteurs'!C:C,F1618)=0,"inconnu",_xlfn.XLOOKUP(F1618,'Bibliothèque transporteurs'!C:C,'Bibliothèque transporteurs'!A:A))</f>
        <v>6C</v>
      </c>
      <c r="U1618">
        <f>IF(OR(F1618="6C",F1618="6B"),_xlfn.XLOOKUP(E1618,'Facture Chronopost'!L:L,'Facture Chronopost'!X:X),IF(OR(F1618=17,F1618=44),F1618&amp;"_"&amp;H1618,IF(COUNTIF('Bibliothèque transporteurs'!C:C,F1618)=0,"inconnu",_xlfn.XLOOKUP(F1618,'Bibliothèque transporteurs'!C:C,'Bibliothèque transporteurs'!B:B))))</f>
        <v>25</v>
      </c>
      <c r="V1618" t="str">
        <f>IF(COUNTIF('Bibliothèque transporteurs'!C:C,F1618)=0,"inconnu",_xlfn.XLOOKUP(F1618,'Bibliothèque transporteurs'!C:C,'Bibliothèque transporteurs'!E:E))</f>
        <v>CHRONO_2SHOP</v>
      </c>
      <c r="W1618">
        <f t="shared" si="164"/>
        <v>10.1</v>
      </c>
      <c r="Y1618" s="118">
        <f t="shared" si="159"/>
        <v>10.1</v>
      </c>
      <c r="Z1618" s="118" t="str">
        <f t="shared" si="160"/>
        <v>OK</v>
      </c>
    </row>
    <row r="1619" spans="1:26" x14ac:dyDescent="0.2">
      <c r="A1619" s="9">
        <f t="shared" si="161"/>
        <v>11.376384630229914</v>
      </c>
      <c r="B1619" s="9">
        <f t="shared" si="162"/>
        <v>9.77</v>
      </c>
      <c r="C1619" s="9">
        <f t="shared" si="163"/>
        <v>9.69</v>
      </c>
      <c r="D1619" s="8">
        <v>6235</v>
      </c>
      <c r="E1619" t="s">
        <v>4971</v>
      </c>
      <c r="F1619" t="s">
        <v>191</v>
      </c>
      <c r="G1619" t="s">
        <v>25</v>
      </c>
      <c r="H1619" t="s">
        <v>190</v>
      </c>
      <c r="O1619">
        <v>9.69</v>
      </c>
      <c r="S1619">
        <f>_xlfn.XLOOKUP(E1619,'Facture Chronopost'!L:L,'Facture Chronopost'!AA:AA,"")</f>
        <v>0.08</v>
      </c>
      <c r="T1619" t="str">
        <f>IF(COUNTIF('Bibliothèque transporteurs'!C:C,F1619)=0,"inconnu",_xlfn.XLOOKUP(F1619,'Bibliothèque transporteurs'!C:C,'Bibliothèque transporteurs'!A:A))</f>
        <v>6C</v>
      </c>
      <c r="U1619">
        <f>IF(OR(F1619="6C",F1619="6B"),_xlfn.XLOOKUP(E1619,'Facture Chronopost'!L:L,'Facture Chronopost'!X:X),IF(OR(F1619=17,F1619=44),F1619&amp;"_"&amp;H1619,IF(COUNTIF('Bibliothèque transporteurs'!C:C,F1619)=0,"inconnu",_xlfn.XLOOKUP(F1619,'Bibliothèque transporteurs'!C:C,'Bibliothèque transporteurs'!B:B))))</f>
        <v>30</v>
      </c>
      <c r="V1619" t="str">
        <f>IF(COUNTIF('Bibliothèque transporteurs'!C:C,F1619)=0,"inconnu",_xlfn.XLOOKUP(F1619,'Bibliothèque transporteurs'!C:C,'Bibliothèque transporteurs'!E:E))</f>
        <v>CHRONO_2SHOP</v>
      </c>
      <c r="W1619">
        <f t="shared" si="164"/>
        <v>9.77</v>
      </c>
      <c r="Y1619" s="118">
        <f t="shared" si="159"/>
        <v>9.77</v>
      </c>
      <c r="Z1619" s="118" t="str">
        <f t="shared" si="160"/>
        <v>OK</v>
      </c>
    </row>
    <row r="1620" spans="1:26" x14ac:dyDescent="0.2">
      <c r="A1620" s="9">
        <f t="shared" si="161"/>
        <v>6.5158859337230153</v>
      </c>
      <c r="B1620" s="9">
        <f t="shared" si="162"/>
        <v>5.629999999999999</v>
      </c>
      <c r="C1620" s="9">
        <f t="shared" si="163"/>
        <v>5.55</v>
      </c>
      <c r="D1620" s="8">
        <v>6235</v>
      </c>
      <c r="E1620" t="s">
        <v>4876</v>
      </c>
      <c r="F1620" t="s">
        <v>191</v>
      </c>
      <c r="G1620" t="s">
        <v>25</v>
      </c>
      <c r="H1620" t="s">
        <v>190</v>
      </c>
      <c r="O1620">
        <v>5.55</v>
      </c>
      <c r="S1620">
        <f>_xlfn.XLOOKUP(E1620,'Facture Chronopost'!L:L,'Facture Chronopost'!AA:AA,"")</f>
        <v>0.08</v>
      </c>
      <c r="T1620" t="str">
        <f>IF(COUNTIF('Bibliothèque transporteurs'!C:C,F1620)=0,"inconnu",_xlfn.XLOOKUP(F1620,'Bibliothèque transporteurs'!C:C,'Bibliothèque transporteurs'!A:A))</f>
        <v>6C</v>
      </c>
      <c r="U1620">
        <f>IF(OR(F1620="6C",F1620="6B"),_xlfn.XLOOKUP(E1620,'Facture Chronopost'!L:L,'Facture Chronopost'!X:X),IF(OR(F1620=17,F1620=44),F1620&amp;"_"&amp;H1620,IF(COUNTIF('Bibliothèque transporteurs'!C:C,F1620)=0,"inconnu",_xlfn.XLOOKUP(F1620,'Bibliothèque transporteurs'!C:C,'Bibliothèque transporteurs'!B:B))))</f>
        <v>30</v>
      </c>
      <c r="V1620" t="str">
        <f>IF(COUNTIF('Bibliothèque transporteurs'!C:C,F1620)=0,"inconnu",_xlfn.XLOOKUP(F1620,'Bibliothèque transporteurs'!C:C,'Bibliothèque transporteurs'!E:E))</f>
        <v>CHRONO_2SHOP</v>
      </c>
      <c r="W1620">
        <f t="shared" si="164"/>
        <v>5.63</v>
      </c>
      <c r="Y1620" s="118">
        <f t="shared" si="159"/>
        <v>5.63</v>
      </c>
      <c r="Z1620" s="118" t="str">
        <f t="shared" si="160"/>
        <v>OK</v>
      </c>
    </row>
    <row r="1621" spans="1:26" x14ac:dyDescent="0.2">
      <c r="A1621" s="9">
        <f t="shared" si="161"/>
        <v>6.5158859337230153</v>
      </c>
      <c r="B1621" s="9">
        <f t="shared" si="162"/>
        <v>5.629999999999999</v>
      </c>
      <c r="C1621" s="9">
        <f t="shared" si="163"/>
        <v>5.55</v>
      </c>
      <c r="D1621" s="8">
        <v>6235</v>
      </c>
      <c r="E1621" t="s">
        <v>4936</v>
      </c>
      <c r="F1621" t="s">
        <v>191</v>
      </c>
      <c r="G1621" t="s">
        <v>25</v>
      </c>
      <c r="H1621" t="s">
        <v>190</v>
      </c>
      <c r="O1621">
        <v>5.55</v>
      </c>
      <c r="S1621">
        <f>_xlfn.XLOOKUP(E1621,'Facture Chronopost'!L:L,'Facture Chronopost'!AA:AA,"")</f>
        <v>0.08</v>
      </c>
      <c r="T1621" t="str">
        <f>IF(COUNTIF('Bibliothèque transporteurs'!C:C,F1621)=0,"inconnu",_xlfn.XLOOKUP(F1621,'Bibliothèque transporteurs'!C:C,'Bibliothèque transporteurs'!A:A))</f>
        <v>6C</v>
      </c>
      <c r="U1621">
        <f>IF(OR(F1621="6C",F1621="6B"),_xlfn.XLOOKUP(E1621,'Facture Chronopost'!L:L,'Facture Chronopost'!X:X),IF(OR(F1621=17,F1621=44),F1621&amp;"_"&amp;H1621,IF(COUNTIF('Bibliothèque transporteurs'!C:C,F1621)=0,"inconnu",_xlfn.XLOOKUP(F1621,'Bibliothèque transporteurs'!C:C,'Bibliothèque transporteurs'!B:B))))</f>
        <v>30</v>
      </c>
      <c r="V1621" t="str">
        <f>IF(COUNTIF('Bibliothèque transporteurs'!C:C,F1621)=0,"inconnu",_xlfn.XLOOKUP(F1621,'Bibliothèque transporteurs'!C:C,'Bibliothèque transporteurs'!E:E))</f>
        <v>CHRONO_2SHOP</v>
      </c>
      <c r="W1621">
        <f t="shared" si="164"/>
        <v>5.63</v>
      </c>
      <c r="Y1621" s="118">
        <f t="shared" si="159"/>
        <v>5.63</v>
      </c>
      <c r="Z1621" s="118" t="str">
        <f t="shared" si="160"/>
        <v>OK</v>
      </c>
    </row>
    <row r="1622" spans="1:26" x14ac:dyDescent="0.2">
      <c r="A1622" s="9">
        <f t="shared" si="161"/>
        <v>13.724451633373343</v>
      </c>
      <c r="B1622" s="9">
        <f t="shared" si="162"/>
        <v>11.77</v>
      </c>
      <c r="C1622" s="9">
        <f t="shared" si="163"/>
        <v>11.69</v>
      </c>
      <c r="D1622" s="8">
        <v>6235</v>
      </c>
      <c r="E1622" t="s">
        <v>4931</v>
      </c>
      <c r="F1622" t="s">
        <v>191</v>
      </c>
      <c r="G1622" t="s">
        <v>25</v>
      </c>
      <c r="H1622" t="s">
        <v>190</v>
      </c>
      <c r="O1622">
        <v>11.69</v>
      </c>
      <c r="S1622">
        <f>_xlfn.XLOOKUP(E1622,'Facture Chronopost'!L:L,'Facture Chronopost'!AA:AA,"")</f>
        <v>0.08</v>
      </c>
      <c r="T1622" t="str">
        <f>IF(COUNTIF('Bibliothèque transporteurs'!C:C,F1622)=0,"inconnu",_xlfn.XLOOKUP(F1622,'Bibliothèque transporteurs'!C:C,'Bibliothèque transporteurs'!A:A))</f>
        <v>6C</v>
      </c>
      <c r="U1622">
        <f>IF(OR(F1622="6C",F1622="6B"),_xlfn.XLOOKUP(E1622,'Facture Chronopost'!L:L,'Facture Chronopost'!X:X),IF(OR(F1622=17,F1622=44),F1622&amp;"_"&amp;H1622,IF(COUNTIF('Bibliothèque transporteurs'!C:C,F1622)=0,"inconnu",_xlfn.XLOOKUP(F1622,'Bibliothèque transporteurs'!C:C,'Bibliothèque transporteurs'!B:B))))</f>
        <v>30</v>
      </c>
      <c r="V1622" t="str">
        <f>IF(COUNTIF('Bibliothèque transporteurs'!C:C,F1622)=0,"inconnu",_xlfn.XLOOKUP(F1622,'Bibliothèque transporteurs'!C:C,'Bibliothèque transporteurs'!E:E))</f>
        <v>CHRONO_2SHOP</v>
      </c>
      <c r="W1622">
        <f t="shared" si="164"/>
        <v>11.77</v>
      </c>
      <c r="Y1622" s="118">
        <f t="shared" si="159"/>
        <v>11.77</v>
      </c>
      <c r="Z1622" s="118" t="str">
        <f t="shared" si="160"/>
        <v>OK</v>
      </c>
    </row>
    <row r="1623" spans="1:26" x14ac:dyDescent="0.2">
      <c r="A1623" s="9">
        <f t="shared" si="161"/>
        <v>11.376384630229914</v>
      </c>
      <c r="B1623" s="9">
        <f t="shared" si="162"/>
        <v>9.77</v>
      </c>
      <c r="C1623" s="9">
        <f t="shared" si="163"/>
        <v>9.69</v>
      </c>
      <c r="D1623" s="8">
        <v>6235</v>
      </c>
      <c r="E1623" t="s">
        <v>4950</v>
      </c>
      <c r="F1623" t="s">
        <v>191</v>
      </c>
      <c r="G1623" t="s">
        <v>25</v>
      </c>
      <c r="H1623" t="s">
        <v>190</v>
      </c>
      <c r="O1623">
        <v>9.69</v>
      </c>
      <c r="S1623">
        <f>_xlfn.XLOOKUP(E1623,'Facture Chronopost'!L:L,'Facture Chronopost'!AA:AA,"")</f>
        <v>0.08</v>
      </c>
      <c r="T1623" t="str">
        <f>IF(COUNTIF('Bibliothèque transporteurs'!C:C,F1623)=0,"inconnu",_xlfn.XLOOKUP(F1623,'Bibliothèque transporteurs'!C:C,'Bibliothèque transporteurs'!A:A))</f>
        <v>6C</v>
      </c>
      <c r="U1623">
        <f>IF(OR(F1623="6C",F1623="6B"),_xlfn.XLOOKUP(E1623,'Facture Chronopost'!L:L,'Facture Chronopost'!X:X),IF(OR(F1623=17,F1623=44),F1623&amp;"_"&amp;H1623,IF(COUNTIF('Bibliothèque transporteurs'!C:C,F1623)=0,"inconnu",_xlfn.XLOOKUP(F1623,'Bibliothèque transporteurs'!C:C,'Bibliothèque transporteurs'!B:B))))</f>
        <v>30</v>
      </c>
      <c r="V1623" t="str">
        <f>IF(COUNTIF('Bibliothèque transporteurs'!C:C,F1623)=0,"inconnu",_xlfn.XLOOKUP(F1623,'Bibliothèque transporteurs'!C:C,'Bibliothèque transporteurs'!E:E))</f>
        <v>CHRONO_2SHOP</v>
      </c>
      <c r="W1623">
        <f t="shared" si="164"/>
        <v>9.77</v>
      </c>
      <c r="Y1623" s="118">
        <f t="shared" si="159"/>
        <v>9.77</v>
      </c>
      <c r="Z1623" s="118" t="str">
        <f t="shared" si="160"/>
        <v>OK</v>
      </c>
    </row>
    <row r="1624" spans="1:26" x14ac:dyDescent="0.2">
      <c r="A1624" s="9">
        <f t="shared" si="161"/>
        <v>6.5158859337230153</v>
      </c>
      <c r="B1624" s="9">
        <f t="shared" si="162"/>
        <v>5.629999999999999</v>
      </c>
      <c r="C1624" s="9">
        <f t="shared" si="163"/>
        <v>5.55</v>
      </c>
      <c r="D1624" s="8">
        <v>6235</v>
      </c>
      <c r="E1624" t="s">
        <v>4888</v>
      </c>
      <c r="F1624" t="s">
        <v>191</v>
      </c>
      <c r="G1624" t="s">
        <v>25</v>
      </c>
      <c r="H1624" t="s">
        <v>190</v>
      </c>
      <c r="O1624">
        <v>5.55</v>
      </c>
      <c r="S1624">
        <f>_xlfn.XLOOKUP(E1624,'Facture Chronopost'!L:L,'Facture Chronopost'!AA:AA,"")</f>
        <v>0.08</v>
      </c>
      <c r="T1624" t="str">
        <f>IF(COUNTIF('Bibliothèque transporteurs'!C:C,F1624)=0,"inconnu",_xlfn.XLOOKUP(F1624,'Bibliothèque transporteurs'!C:C,'Bibliothèque transporteurs'!A:A))</f>
        <v>6C</v>
      </c>
      <c r="U1624">
        <f>IF(OR(F1624="6C",F1624="6B"),_xlfn.XLOOKUP(E1624,'Facture Chronopost'!L:L,'Facture Chronopost'!X:X),IF(OR(F1624=17,F1624=44),F1624&amp;"_"&amp;H1624,IF(COUNTIF('Bibliothèque transporteurs'!C:C,F1624)=0,"inconnu",_xlfn.XLOOKUP(F1624,'Bibliothèque transporteurs'!C:C,'Bibliothèque transporteurs'!B:B))))</f>
        <v>30</v>
      </c>
      <c r="V1624" t="str">
        <f>IF(COUNTIF('Bibliothèque transporteurs'!C:C,F1624)=0,"inconnu",_xlfn.XLOOKUP(F1624,'Bibliothèque transporteurs'!C:C,'Bibliothèque transporteurs'!E:E))</f>
        <v>CHRONO_2SHOP</v>
      </c>
      <c r="W1624">
        <f t="shared" si="164"/>
        <v>5.63</v>
      </c>
      <c r="Y1624" s="118">
        <f t="shared" si="159"/>
        <v>5.63</v>
      </c>
      <c r="Z1624" s="118" t="str">
        <f t="shared" si="160"/>
        <v>OK</v>
      </c>
    </row>
    <row r="1625" spans="1:26" x14ac:dyDescent="0.2">
      <c r="A1625" s="9">
        <f t="shared" si="161"/>
        <v>11.118097259884138</v>
      </c>
      <c r="B1625" s="9">
        <f t="shared" si="162"/>
        <v>9.5500000000000007</v>
      </c>
      <c r="C1625" s="9">
        <f t="shared" si="163"/>
        <v>9.4700000000000006</v>
      </c>
      <c r="D1625" s="8">
        <v>6235</v>
      </c>
      <c r="E1625" t="s">
        <v>4924</v>
      </c>
      <c r="F1625" t="s">
        <v>191</v>
      </c>
      <c r="G1625" t="s">
        <v>25</v>
      </c>
      <c r="H1625" t="s">
        <v>190</v>
      </c>
      <c r="O1625">
        <v>9.4700000000000006</v>
      </c>
      <c r="S1625">
        <f>_xlfn.XLOOKUP(E1625,'Facture Chronopost'!L:L,'Facture Chronopost'!AA:AA,"")</f>
        <v>0.08</v>
      </c>
      <c r="T1625" t="str">
        <f>IF(COUNTIF('Bibliothèque transporteurs'!C:C,F1625)=0,"inconnu",_xlfn.XLOOKUP(F1625,'Bibliothèque transporteurs'!C:C,'Bibliothèque transporteurs'!A:A))</f>
        <v>6C</v>
      </c>
      <c r="U1625">
        <f>IF(OR(F1625="6C",F1625="6B"),_xlfn.XLOOKUP(E1625,'Facture Chronopost'!L:L,'Facture Chronopost'!X:X),IF(OR(F1625=17,F1625=44),F1625&amp;"_"&amp;H1625,IF(COUNTIF('Bibliothèque transporteurs'!C:C,F1625)=0,"inconnu",_xlfn.XLOOKUP(F1625,'Bibliothèque transporteurs'!C:C,'Bibliothèque transporteurs'!B:B))))</f>
        <v>25</v>
      </c>
      <c r="V1625" t="str">
        <f>IF(COUNTIF('Bibliothèque transporteurs'!C:C,F1625)=0,"inconnu",_xlfn.XLOOKUP(F1625,'Bibliothèque transporteurs'!C:C,'Bibliothèque transporteurs'!E:E))</f>
        <v>CHRONO_2SHOP</v>
      </c>
      <c r="W1625">
        <f t="shared" si="164"/>
        <v>9.5500000000000007</v>
      </c>
      <c r="Y1625" s="118">
        <f t="shared" si="159"/>
        <v>9.5500000000000007</v>
      </c>
      <c r="Z1625" s="118" t="str">
        <f t="shared" si="160"/>
        <v>OK</v>
      </c>
    </row>
    <row r="1626" spans="1:26" x14ac:dyDescent="0.2">
      <c r="A1626" s="9">
        <f t="shared" si="161"/>
        <v>16.236883326736812</v>
      </c>
      <c r="B1626" s="9">
        <f t="shared" si="162"/>
        <v>13.91</v>
      </c>
      <c r="C1626" s="9">
        <f t="shared" si="163"/>
        <v>13.83</v>
      </c>
      <c r="D1626" s="8">
        <v>6235</v>
      </c>
      <c r="E1626" t="s">
        <v>4928</v>
      </c>
      <c r="F1626" t="s">
        <v>191</v>
      </c>
      <c r="G1626" t="s">
        <v>25</v>
      </c>
      <c r="H1626" t="s">
        <v>190</v>
      </c>
      <c r="O1626">
        <v>13.83</v>
      </c>
      <c r="S1626">
        <f>_xlfn.XLOOKUP(E1626,'Facture Chronopost'!L:L,'Facture Chronopost'!AA:AA,"")</f>
        <v>0.08</v>
      </c>
      <c r="T1626" t="str">
        <f>IF(COUNTIF('Bibliothèque transporteurs'!C:C,F1626)=0,"inconnu",_xlfn.XLOOKUP(F1626,'Bibliothèque transporteurs'!C:C,'Bibliothèque transporteurs'!A:A))</f>
        <v>6C</v>
      </c>
      <c r="U1626">
        <f>IF(OR(F1626="6C",F1626="6B"),_xlfn.XLOOKUP(E1626,'Facture Chronopost'!L:L,'Facture Chronopost'!X:X),IF(OR(F1626=17,F1626=44),F1626&amp;"_"&amp;H1626,IF(COUNTIF('Bibliothèque transporteurs'!C:C,F1626)=0,"inconnu",_xlfn.XLOOKUP(F1626,'Bibliothèque transporteurs'!C:C,'Bibliothèque transporteurs'!B:B))))</f>
        <v>25</v>
      </c>
      <c r="V1626" t="str">
        <f>IF(COUNTIF('Bibliothèque transporteurs'!C:C,F1626)=0,"inconnu",_xlfn.XLOOKUP(F1626,'Bibliothèque transporteurs'!C:C,'Bibliothèque transporteurs'!E:E))</f>
        <v>CHRONO_2SHOP</v>
      </c>
      <c r="W1626">
        <f t="shared" si="164"/>
        <v>13.91</v>
      </c>
      <c r="Y1626" s="118">
        <f t="shared" si="159"/>
        <v>13.91</v>
      </c>
      <c r="Z1626" s="118" t="str">
        <f t="shared" si="160"/>
        <v>OK</v>
      </c>
    </row>
    <row r="1627" spans="1:26" x14ac:dyDescent="0.2">
      <c r="A1627" s="9">
        <f t="shared" si="161"/>
        <v>9.2513839923851116</v>
      </c>
      <c r="B1627" s="9">
        <f t="shared" si="162"/>
        <v>7.96</v>
      </c>
      <c r="C1627" s="9">
        <f t="shared" si="163"/>
        <v>7.88</v>
      </c>
      <c r="D1627" s="8">
        <v>6235</v>
      </c>
      <c r="E1627" t="s">
        <v>4891</v>
      </c>
      <c r="F1627" t="s">
        <v>191</v>
      </c>
      <c r="G1627" t="s">
        <v>25</v>
      </c>
      <c r="H1627" t="s">
        <v>190</v>
      </c>
      <c r="O1627">
        <v>7.88</v>
      </c>
      <c r="S1627">
        <f>_xlfn.XLOOKUP(E1627,'Facture Chronopost'!L:L,'Facture Chronopost'!AA:AA,"")</f>
        <v>0.08</v>
      </c>
      <c r="T1627" t="str">
        <f>IF(COUNTIF('Bibliothèque transporteurs'!C:C,F1627)=0,"inconnu",_xlfn.XLOOKUP(F1627,'Bibliothèque transporteurs'!C:C,'Bibliothèque transporteurs'!A:A))</f>
        <v>6C</v>
      </c>
      <c r="U1627">
        <f>IF(OR(F1627="6C",F1627="6B"),_xlfn.XLOOKUP(E1627,'Facture Chronopost'!L:L,'Facture Chronopost'!X:X),IF(OR(F1627=17,F1627=44),F1627&amp;"_"&amp;H1627,IF(COUNTIF('Bibliothèque transporteurs'!C:C,F1627)=0,"inconnu",_xlfn.XLOOKUP(F1627,'Bibliothèque transporteurs'!C:C,'Bibliothèque transporteurs'!B:B))))</f>
        <v>30</v>
      </c>
      <c r="V1627" t="str">
        <f>IF(COUNTIF('Bibliothèque transporteurs'!C:C,F1627)=0,"inconnu",_xlfn.XLOOKUP(F1627,'Bibliothèque transporteurs'!C:C,'Bibliothèque transporteurs'!E:E))</f>
        <v>CHRONO_2SHOP</v>
      </c>
      <c r="W1627">
        <f t="shared" si="164"/>
        <v>7.96</v>
      </c>
      <c r="Y1627" s="118">
        <f t="shared" si="159"/>
        <v>7.96</v>
      </c>
      <c r="Z1627" s="118" t="str">
        <f t="shared" si="160"/>
        <v>OK</v>
      </c>
    </row>
    <row r="1628" spans="1:26" x14ac:dyDescent="0.2">
      <c r="A1628" s="9">
        <f t="shared" si="161"/>
        <v>19.125005740603232</v>
      </c>
      <c r="B1628" s="9">
        <f t="shared" si="162"/>
        <v>16.369999999999997</v>
      </c>
      <c r="C1628" s="9">
        <f t="shared" si="163"/>
        <v>16.29</v>
      </c>
      <c r="D1628" s="8">
        <v>6235</v>
      </c>
      <c r="E1628" t="s">
        <v>4879</v>
      </c>
      <c r="F1628" t="s">
        <v>191</v>
      </c>
      <c r="G1628" t="s">
        <v>25</v>
      </c>
      <c r="H1628" t="s">
        <v>190</v>
      </c>
      <c r="O1628">
        <v>16.29</v>
      </c>
      <c r="S1628">
        <f>_xlfn.XLOOKUP(E1628,'Facture Chronopost'!L:L,'Facture Chronopost'!AA:AA,"")</f>
        <v>0.08</v>
      </c>
      <c r="T1628" t="str">
        <f>IF(COUNTIF('Bibliothèque transporteurs'!C:C,F1628)=0,"inconnu",_xlfn.XLOOKUP(F1628,'Bibliothèque transporteurs'!C:C,'Bibliothèque transporteurs'!A:A))</f>
        <v>6C</v>
      </c>
      <c r="U1628">
        <f>IF(OR(F1628="6C",F1628="6B"),_xlfn.XLOOKUP(E1628,'Facture Chronopost'!L:L,'Facture Chronopost'!X:X),IF(OR(F1628=17,F1628=44),F1628&amp;"_"&amp;H1628,IF(COUNTIF('Bibliothèque transporteurs'!C:C,F1628)=0,"inconnu",_xlfn.XLOOKUP(F1628,'Bibliothèque transporteurs'!C:C,'Bibliothèque transporteurs'!B:B))))</f>
        <v>30</v>
      </c>
      <c r="V1628" t="str">
        <f>IF(COUNTIF('Bibliothèque transporteurs'!C:C,F1628)=0,"inconnu",_xlfn.XLOOKUP(F1628,'Bibliothèque transporteurs'!C:C,'Bibliothèque transporteurs'!E:E))</f>
        <v>CHRONO_2SHOP</v>
      </c>
      <c r="W1628">
        <f t="shared" si="164"/>
        <v>16.37</v>
      </c>
      <c r="Y1628" s="118">
        <f t="shared" si="159"/>
        <v>16.37</v>
      </c>
      <c r="Z1628" s="118" t="str">
        <f t="shared" si="160"/>
        <v>OK</v>
      </c>
    </row>
    <row r="1629" spans="1:26" x14ac:dyDescent="0.2">
      <c r="A1629" s="9">
        <f t="shared" si="161"/>
        <v>6.2575985633772397</v>
      </c>
      <c r="B1629" s="9">
        <f t="shared" si="162"/>
        <v>5.41</v>
      </c>
      <c r="C1629" s="9">
        <f t="shared" si="163"/>
        <v>5.33</v>
      </c>
      <c r="D1629" s="8">
        <v>6235</v>
      </c>
      <c r="E1629" t="s">
        <v>4968</v>
      </c>
      <c r="F1629" t="s">
        <v>191</v>
      </c>
      <c r="G1629" t="s">
        <v>25</v>
      </c>
      <c r="H1629" t="s">
        <v>190</v>
      </c>
      <c r="O1629">
        <v>5.33</v>
      </c>
      <c r="S1629">
        <f>_xlfn.XLOOKUP(E1629,'Facture Chronopost'!L:L,'Facture Chronopost'!AA:AA,"")</f>
        <v>0.08</v>
      </c>
      <c r="T1629" t="str">
        <f>IF(COUNTIF('Bibliothèque transporteurs'!C:C,F1629)=0,"inconnu",_xlfn.XLOOKUP(F1629,'Bibliothèque transporteurs'!C:C,'Bibliothèque transporteurs'!A:A))</f>
        <v>6C</v>
      </c>
      <c r="U1629">
        <f>IF(OR(F1629="6C",F1629="6B"),_xlfn.XLOOKUP(E1629,'Facture Chronopost'!L:L,'Facture Chronopost'!X:X),IF(OR(F1629=17,F1629=44),F1629&amp;"_"&amp;H1629,IF(COUNTIF('Bibliothèque transporteurs'!C:C,F1629)=0,"inconnu",_xlfn.XLOOKUP(F1629,'Bibliothèque transporteurs'!C:C,'Bibliothèque transporteurs'!B:B))))</f>
        <v>30</v>
      </c>
      <c r="V1629" t="str">
        <f>IF(COUNTIF('Bibliothèque transporteurs'!C:C,F1629)=0,"inconnu",_xlfn.XLOOKUP(F1629,'Bibliothèque transporteurs'!C:C,'Bibliothèque transporteurs'!E:E))</f>
        <v>CHRONO_2SHOP</v>
      </c>
      <c r="W1629">
        <f t="shared" si="164"/>
        <v>5.41</v>
      </c>
      <c r="Y1629" s="118">
        <f t="shared" si="159"/>
        <v>5.41</v>
      </c>
      <c r="Z1629" s="118" t="str">
        <f t="shared" si="160"/>
        <v>OK</v>
      </c>
    </row>
    <row r="1630" spans="1:26" x14ac:dyDescent="0.2">
      <c r="A1630" s="9">
        <f t="shared" si="161"/>
        <v>6.5158859337230153</v>
      </c>
      <c r="B1630" s="9">
        <f t="shared" si="162"/>
        <v>5.629999999999999</v>
      </c>
      <c r="C1630" s="9">
        <f t="shared" si="163"/>
        <v>5.55</v>
      </c>
      <c r="D1630" s="8">
        <v>6235</v>
      </c>
      <c r="E1630" t="s">
        <v>4942</v>
      </c>
      <c r="F1630" t="s">
        <v>191</v>
      </c>
      <c r="G1630" t="s">
        <v>25</v>
      </c>
      <c r="H1630" t="s">
        <v>190</v>
      </c>
      <c r="O1630">
        <v>5.55</v>
      </c>
      <c r="S1630">
        <f>_xlfn.XLOOKUP(E1630,'Facture Chronopost'!L:L,'Facture Chronopost'!AA:AA,"")</f>
        <v>0.08</v>
      </c>
      <c r="T1630" t="str">
        <f>IF(COUNTIF('Bibliothèque transporteurs'!C:C,F1630)=0,"inconnu",_xlfn.XLOOKUP(F1630,'Bibliothèque transporteurs'!C:C,'Bibliothèque transporteurs'!A:A))</f>
        <v>6C</v>
      </c>
      <c r="U1630">
        <f>IF(OR(F1630="6C",F1630="6B"),_xlfn.XLOOKUP(E1630,'Facture Chronopost'!L:L,'Facture Chronopost'!X:X),IF(OR(F1630=17,F1630=44),F1630&amp;"_"&amp;H1630,IF(COUNTIF('Bibliothèque transporteurs'!C:C,F1630)=0,"inconnu",_xlfn.XLOOKUP(F1630,'Bibliothèque transporteurs'!C:C,'Bibliothèque transporteurs'!B:B))))</f>
        <v>30</v>
      </c>
      <c r="V1630" t="str">
        <f>IF(COUNTIF('Bibliothèque transporteurs'!C:C,F1630)=0,"inconnu",_xlfn.XLOOKUP(F1630,'Bibliothèque transporteurs'!C:C,'Bibliothèque transporteurs'!E:E))</f>
        <v>CHRONO_2SHOP</v>
      </c>
      <c r="W1630">
        <f t="shared" si="164"/>
        <v>5.63</v>
      </c>
      <c r="Y1630" s="118">
        <f t="shared" si="159"/>
        <v>5.63</v>
      </c>
      <c r="Z1630" s="118" t="str">
        <f t="shared" si="160"/>
        <v>OK</v>
      </c>
    </row>
    <row r="1631" spans="1:26" x14ac:dyDescent="0.2">
      <c r="A1631" s="9">
        <f t="shared" si="161"/>
        <v>6.9033169892416817</v>
      </c>
      <c r="B1631" s="9">
        <f t="shared" si="162"/>
        <v>5.96</v>
      </c>
      <c r="C1631" s="9">
        <f t="shared" si="163"/>
        <v>5.88</v>
      </c>
      <c r="D1631" s="8">
        <v>6235</v>
      </c>
      <c r="E1631" t="s">
        <v>4897</v>
      </c>
      <c r="F1631" t="s">
        <v>191</v>
      </c>
      <c r="G1631" t="s">
        <v>25</v>
      </c>
      <c r="H1631" t="s">
        <v>190</v>
      </c>
      <c r="O1631">
        <v>5.88</v>
      </c>
      <c r="S1631">
        <f>_xlfn.XLOOKUP(E1631,'Facture Chronopost'!L:L,'Facture Chronopost'!AA:AA,"")</f>
        <v>0.08</v>
      </c>
      <c r="T1631" t="str">
        <f>IF(COUNTIF('Bibliothèque transporteurs'!C:C,F1631)=0,"inconnu",_xlfn.XLOOKUP(F1631,'Bibliothèque transporteurs'!C:C,'Bibliothèque transporteurs'!A:A))</f>
        <v>6C</v>
      </c>
      <c r="U1631">
        <f>IF(OR(F1631="6C",F1631="6B"),_xlfn.XLOOKUP(E1631,'Facture Chronopost'!L:L,'Facture Chronopost'!X:X),IF(OR(F1631=17,F1631=44),F1631&amp;"_"&amp;H1631,IF(COUNTIF('Bibliothèque transporteurs'!C:C,F1631)=0,"inconnu",_xlfn.XLOOKUP(F1631,'Bibliothèque transporteurs'!C:C,'Bibliothèque transporteurs'!B:B))))</f>
        <v>30</v>
      </c>
      <c r="V1631" t="str">
        <f>IF(COUNTIF('Bibliothèque transporteurs'!C:C,F1631)=0,"inconnu",_xlfn.XLOOKUP(F1631,'Bibliothèque transporteurs'!C:C,'Bibliothèque transporteurs'!E:E))</f>
        <v>CHRONO_2SHOP</v>
      </c>
      <c r="W1631">
        <f t="shared" si="164"/>
        <v>5.96</v>
      </c>
      <c r="Y1631" s="118">
        <f t="shared" si="159"/>
        <v>5.96</v>
      </c>
      <c r="Z1631" s="118" t="str">
        <f t="shared" si="160"/>
        <v>OK</v>
      </c>
    </row>
    <row r="1632" spans="1:26" x14ac:dyDescent="0.2">
      <c r="A1632" s="9">
        <f t="shared" si="161"/>
        <v>12.151246741267247</v>
      </c>
      <c r="B1632" s="9">
        <f t="shared" si="162"/>
        <v>10.43</v>
      </c>
      <c r="C1632" s="9">
        <f t="shared" si="163"/>
        <v>10.35</v>
      </c>
      <c r="D1632" s="8">
        <v>6235</v>
      </c>
      <c r="E1632" t="s">
        <v>4921</v>
      </c>
      <c r="F1632" t="s">
        <v>191</v>
      </c>
      <c r="G1632" t="s">
        <v>25</v>
      </c>
      <c r="H1632" t="s">
        <v>190</v>
      </c>
      <c r="O1632">
        <v>10.35</v>
      </c>
      <c r="S1632">
        <f>_xlfn.XLOOKUP(E1632,'Facture Chronopost'!L:L,'Facture Chronopost'!AA:AA,"")</f>
        <v>0.08</v>
      </c>
      <c r="T1632" t="str">
        <f>IF(COUNTIF('Bibliothèque transporteurs'!C:C,F1632)=0,"inconnu",_xlfn.XLOOKUP(F1632,'Bibliothèque transporteurs'!C:C,'Bibliothèque transporteurs'!A:A))</f>
        <v>6C</v>
      </c>
      <c r="U1632">
        <f>IF(OR(F1632="6C",F1632="6B"),_xlfn.XLOOKUP(E1632,'Facture Chronopost'!L:L,'Facture Chronopost'!X:X),IF(OR(F1632=17,F1632=44),F1632&amp;"_"&amp;H1632,IF(COUNTIF('Bibliothèque transporteurs'!C:C,F1632)=0,"inconnu",_xlfn.XLOOKUP(F1632,'Bibliothèque transporteurs'!C:C,'Bibliothèque transporteurs'!B:B))))</f>
        <v>30</v>
      </c>
      <c r="V1632" t="str">
        <f>IF(COUNTIF('Bibliothèque transporteurs'!C:C,F1632)=0,"inconnu",_xlfn.XLOOKUP(F1632,'Bibliothèque transporteurs'!C:C,'Bibliothèque transporteurs'!E:E))</f>
        <v>CHRONO_2SHOP</v>
      </c>
      <c r="W1632">
        <f t="shared" si="164"/>
        <v>10.43</v>
      </c>
      <c r="Y1632" s="118">
        <f t="shared" si="159"/>
        <v>10.43</v>
      </c>
      <c r="Z1632" s="118" t="str">
        <f t="shared" si="160"/>
        <v>OK</v>
      </c>
    </row>
    <row r="1633" spans="1:26" x14ac:dyDescent="0.2">
      <c r="A1633" s="9">
        <f t="shared" si="161"/>
        <v>12.761744162084536</v>
      </c>
      <c r="B1633" s="9">
        <f t="shared" si="162"/>
        <v>10.95</v>
      </c>
      <c r="C1633" s="9">
        <f t="shared" si="163"/>
        <v>10.87</v>
      </c>
      <c r="D1633" s="8">
        <v>6235</v>
      </c>
      <c r="E1633" t="s">
        <v>4868</v>
      </c>
      <c r="F1633" t="s">
        <v>191</v>
      </c>
      <c r="G1633" t="s">
        <v>25</v>
      </c>
      <c r="H1633" t="s">
        <v>190</v>
      </c>
      <c r="O1633">
        <v>10.87</v>
      </c>
      <c r="S1633">
        <f>_xlfn.XLOOKUP(E1633,'Facture Chronopost'!L:L,'Facture Chronopost'!AA:AA,"")</f>
        <v>0.08</v>
      </c>
      <c r="T1633" t="str">
        <f>IF(COUNTIF('Bibliothèque transporteurs'!C:C,F1633)=0,"inconnu",_xlfn.XLOOKUP(F1633,'Bibliothèque transporteurs'!C:C,'Bibliothèque transporteurs'!A:A))</f>
        <v>6C</v>
      </c>
      <c r="U1633">
        <f>IF(OR(F1633="6C",F1633="6B"),_xlfn.XLOOKUP(E1633,'Facture Chronopost'!L:L,'Facture Chronopost'!X:X),IF(OR(F1633=17,F1633=44),F1633&amp;"_"&amp;H1633,IF(COUNTIF('Bibliothèque transporteurs'!C:C,F1633)=0,"inconnu",_xlfn.XLOOKUP(F1633,'Bibliothèque transporteurs'!C:C,'Bibliothèque transporteurs'!B:B))))</f>
        <v>39</v>
      </c>
      <c r="V1633" t="str">
        <f>IF(COUNTIF('Bibliothèque transporteurs'!C:C,F1633)=0,"inconnu",_xlfn.XLOOKUP(F1633,'Bibliothèque transporteurs'!C:C,'Bibliothèque transporteurs'!E:E))</f>
        <v>CHRONO_2SHOP</v>
      </c>
      <c r="W1633">
        <f t="shared" si="164"/>
        <v>10.95</v>
      </c>
      <c r="Y1633" s="118">
        <f t="shared" si="159"/>
        <v>10.95</v>
      </c>
      <c r="Z1633" s="118" t="str">
        <f t="shared" si="160"/>
        <v>OK</v>
      </c>
    </row>
    <row r="1634" spans="1:26" x14ac:dyDescent="0.2">
      <c r="A1634" s="9">
        <f t="shared" si="161"/>
        <v>6.9033169892416817</v>
      </c>
      <c r="B1634" s="9">
        <f t="shared" si="162"/>
        <v>5.96</v>
      </c>
      <c r="C1634" s="9">
        <f t="shared" si="163"/>
        <v>5.88</v>
      </c>
      <c r="D1634" s="8">
        <v>6235</v>
      </c>
      <c r="E1634" t="s">
        <v>4957</v>
      </c>
      <c r="F1634" t="s">
        <v>191</v>
      </c>
      <c r="G1634" t="s">
        <v>25</v>
      </c>
      <c r="H1634" t="s">
        <v>190</v>
      </c>
      <c r="O1634">
        <v>5.88</v>
      </c>
      <c r="S1634">
        <f>_xlfn.XLOOKUP(E1634,'Facture Chronopost'!L:L,'Facture Chronopost'!AA:AA,"")</f>
        <v>0.08</v>
      </c>
      <c r="T1634" t="str">
        <f>IF(COUNTIF('Bibliothèque transporteurs'!C:C,F1634)=0,"inconnu",_xlfn.XLOOKUP(F1634,'Bibliothèque transporteurs'!C:C,'Bibliothèque transporteurs'!A:A))</f>
        <v>6C</v>
      </c>
      <c r="U1634">
        <f>IF(OR(F1634="6C",F1634="6B"),_xlfn.XLOOKUP(E1634,'Facture Chronopost'!L:L,'Facture Chronopost'!X:X),IF(OR(F1634=17,F1634=44),F1634&amp;"_"&amp;H1634,IF(COUNTIF('Bibliothèque transporteurs'!C:C,F1634)=0,"inconnu",_xlfn.XLOOKUP(F1634,'Bibliothèque transporteurs'!C:C,'Bibliothèque transporteurs'!B:B))))</f>
        <v>30</v>
      </c>
      <c r="V1634" t="str">
        <f>IF(COUNTIF('Bibliothèque transporteurs'!C:C,F1634)=0,"inconnu",_xlfn.XLOOKUP(F1634,'Bibliothèque transporteurs'!C:C,'Bibliothèque transporteurs'!E:E))</f>
        <v>CHRONO_2SHOP</v>
      </c>
      <c r="W1634">
        <f t="shared" si="164"/>
        <v>5.96</v>
      </c>
      <c r="Y1634" s="118">
        <f t="shared" ref="Y1634:Y1697" si="165">ROUNDUP(B1634,2)-M1634-L1634-N1634-J1634-K1634-I1634-Q1634</f>
        <v>5.96</v>
      </c>
      <c r="Z1634" s="118" t="str">
        <f t="shared" ref="Z1634:Z1697" si="166">IF(Y1634=W1634,"OK","Non")</f>
        <v>OK</v>
      </c>
    </row>
    <row r="1635" spans="1:26" x14ac:dyDescent="0.2">
      <c r="A1635" s="9">
        <f t="shared" si="161"/>
        <v>6.5158859337230153</v>
      </c>
      <c r="B1635" s="9">
        <f t="shared" si="162"/>
        <v>5.629999999999999</v>
      </c>
      <c r="C1635" s="9">
        <f t="shared" si="163"/>
        <v>5.55</v>
      </c>
      <c r="D1635" s="8">
        <v>6235</v>
      </c>
      <c r="E1635" t="s">
        <v>4974</v>
      </c>
      <c r="F1635" t="s">
        <v>191</v>
      </c>
      <c r="G1635" t="s">
        <v>25</v>
      </c>
      <c r="H1635" t="s">
        <v>190</v>
      </c>
      <c r="O1635">
        <v>5.55</v>
      </c>
      <c r="S1635">
        <f>_xlfn.XLOOKUP(E1635,'Facture Chronopost'!L:L,'Facture Chronopost'!AA:AA,"")</f>
        <v>0.08</v>
      </c>
      <c r="T1635" t="str">
        <f>IF(COUNTIF('Bibliothèque transporteurs'!C:C,F1635)=0,"inconnu",_xlfn.XLOOKUP(F1635,'Bibliothèque transporteurs'!C:C,'Bibliothèque transporteurs'!A:A))</f>
        <v>6C</v>
      </c>
      <c r="U1635">
        <f>IF(OR(F1635="6C",F1635="6B"),_xlfn.XLOOKUP(E1635,'Facture Chronopost'!L:L,'Facture Chronopost'!X:X),IF(OR(F1635=17,F1635=44),F1635&amp;"_"&amp;H1635,IF(COUNTIF('Bibliothèque transporteurs'!C:C,F1635)=0,"inconnu",_xlfn.XLOOKUP(F1635,'Bibliothèque transporteurs'!C:C,'Bibliothèque transporteurs'!B:B))))</f>
        <v>30</v>
      </c>
      <c r="V1635" t="str">
        <f>IF(COUNTIF('Bibliothèque transporteurs'!C:C,F1635)=0,"inconnu",_xlfn.XLOOKUP(F1635,'Bibliothèque transporteurs'!C:C,'Bibliothèque transporteurs'!E:E))</f>
        <v>CHRONO_2SHOP</v>
      </c>
      <c r="W1635">
        <f t="shared" si="164"/>
        <v>5.63</v>
      </c>
      <c r="Y1635" s="118">
        <f t="shared" si="165"/>
        <v>5.63</v>
      </c>
      <c r="Z1635" s="118" t="str">
        <f t="shared" si="166"/>
        <v>OK</v>
      </c>
    </row>
    <row r="1636" spans="1:26" x14ac:dyDescent="0.2">
      <c r="A1636" s="9">
        <f t="shared" si="161"/>
        <v>11.376384630229914</v>
      </c>
      <c r="B1636" s="9">
        <f t="shared" si="162"/>
        <v>9.77</v>
      </c>
      <c r="C1636" s="9">
        <f t="shared" si="163"/>
        <v>9.69</v>
      </c>
      <c r="D1636" s="8">
        <v>6235</v>
      </c>
      <c r="E1636" t="s">
        <v>4913</v>
      </c>
      <c r="F1636" t="s">
        <v>191</v>
      </c>
      <c r="G1636" t="s">
        <v>25</v>
      </c>
      <c r="H1636" t="s">
        <v>190</v>
      </c>
      <c r="O1636">
        <v>9.69</v>
      </c>
      <c r="S1636">
        <f>_xlfn.XLOOKUP(E1636,'Facture Chronopost'!L:L,'Facture Chronopost'!AA:AA,"")</f>
        <v>0.08</v>
      </c>
      <c r="T1636" t="str">
        <f>IF(COUNTIF('Bibliothèque transporteurs'!C:C,F1636)=0,"inconnu",_xlfn.XLOOKUP(F1636,'Bibliothèque transporteurs'!C:C,'Bibliothèque transporteurs'!A:A))</f>
        <v>6C</v>
      </c>
      <c r="U1636">
        <f>IF(OR(F1636="6C",F1636="6B"),_xlfn.XLOOKUP(E1636,'Facture Chronopost'!L:L,'Facture Chronopost'!X:X),IF(OR(F1636=17,F1636=44),F1636&amp;"_"&amp;H1636,IF(COUNTIF('Bibliothèque transporteurs'!C:C,F1636)=0,"inconnu",_xlfn.XLOOKUP(F1636,'Bibliothèque transporteurs'!C:C,'Bibliothèque transporteurs'!B:B))))</f>
        <v>30</v>
      </c>
      <c r="V1636" t="str">
        <f>IF(COUNTIF('Bibliothèque transporteurs'!C:C,F1636)=0,"inconnu",_xlfn.XLOOKUP(F1636,'Bibliothèque transporteurs'!C:C,'Bibliothèque transporteurs'!E:E))</f>
        <v>CHRONO_2SHOP</v>
      </c>
      <c r="W1636">
        <f t="shared" si="164"/>
        <v>9.77</v>
      </c>
      <c r="Y1636" s="118">
        <f t="shared" si="165"/>
        <v>9.77</v>
      </c>
      <c r="Z1636" s="118" t="str">
        <f t="shared" si="166"/>
        <v>OK</v>
      </c>
    </row>
    <row r="1637" spans="1:26" x14ac:dyDescent="0.2">
      <c r="A1637" s="9">
        <f t="shared" si="161"/>
        <v>6.2575985633772397</v>
      </c>
      <c r="B1637" s="9">
        <f t="shared" si="162"/>
        <v>5.41</v>
      </c>
      <c r="C1637" s="9">
        <f t="shared" si="163"/>
        <v>5.33</v>
      </c>
      <c r="D1637" s="8">
        <v>6235</v>
      </c>
      <c r="E1637" t="s">
        <v>4910</v>
      </c>
      <c r="F1637" t="s">
        <v>191</v>
      </c>
      <c r="G1637" t="s">
        <v>25</v>
      </c>
      <c r="H1637" t="s">
        <v>190</v>
      </c>
      <c r="O1637">
        <v>5.33</v>
      </c>
      <c r="S1637">
        <f>_xlfn.XLOOKUP(E1637,'Facture Chronopost'!L:L,'Facture Chronopost'!AA:AA,"")</f>
        <v>0.08</v>
      </c>
      <c r="T1637" t="str">
        <f>IF(COUNTIF('Bibliothèque transporteurs'!C:C,F1637)=0,"inconnu",_xlfn.XLOOKUP(F1637,'Bibliothèque transporteurs'!C:C,'Bibliothèque transporteurs'!A:A))</f>
        <v>6C</v>
      </c>
      <c r="U1637">
        <f>IF(OR(F1637="6C",F1637="6B"),_xlfn.XLOOKUP(E1637,'Facture Chronopost'!L:L,'Facture Chronopost'!X:X),IF(OR(F1637=17,F1637=44),F1637&amp;"_"&amp;H1637,IF(COUNTIF('Bibliothèque transporteurs'!C:C,F1637)=0,"inconnu",_xlfn.XLOOKUP(F1637,'Bibliothèque transporteurs'!C:C,'Bibliothèque transporteurs'!B:B))))</f>
        <v>30</v>
      </c>
      <c r="V1637" t="str">
        <f>IF(COUNTIF('Bibliothèque transporteurs'!C:C,F1637)=0,"inconnu",_xlfn.XLOOKUP(F1637,'Bibliothèque transporteurs'!C:C,'Bibliothèque transporteurs'!E:E))</f>
        <v>CHRONO_2SHOP</v>
      </c>
      <c r="W1637">
        <f t="shared" si="164"/>
        <v>5.41</v>
      </c>
      <c r="Y1637" s="118">
        <f t="shared" si="165"/>
        <v>5.41</v>
      </c>
      <c r="Z1637" s="118" t="str">
        <f t="shared" si="166"/>
        <v>OK</v>
      </c>
    </row>
    <row r="1638" spans="1:26" x14ac:dyDescent="0.2">
      <c r="A1638" s="9">
        <f t="shared" si="161"/>
        <v>6.9033169892416817</v>
      </c>
      <c r="B1638" s="9">
        <f t="shared" si="162"/>
        <v>5.96</v>
      </c>
      <c r="C1638" s="9">
        <f t="shared" si="163"/>
        <v>5.88</v>
      </c>
      <c r="D1638" s="8">
        <v>6235</v>
      </c>
      <c r="E1638" t="s">
        <v>4871</v>
      </c>
      <c r="F1638" t="s">
        <v>191</v>
      </c>
      <c r="G1638" t="s">
        <v>25</v>
      </c>
      <c r="H1638" t="s">
        <v>190</v>
      </c>
      <c r="O1638">
        <v>5.88</v>
      </c>
      <c r="S1638">
        <f>_xlfn.XLOOKUP(E1638,'Facture Chronopost'!L:L,'Facture Chronopost'!AA:AA,"")</f>
        <v>0.08</v>
      </c>
      <c r="T1638" t="str">
        <f>IF(COUNTIF('Bibliothèque transporteurs'!C:C,F1638)=0,"inconnu",_xlfn.XLOOKUP(F1638,'Bibliothèque transporteurs'!C:C,'Bibliothèque transporteurs'!A:A))</f>
        <v>6C</v>
      </c>
      <c r="U1638">
        <f>IF(OR(F1638="6C",F1638="6B"),_xlfn.XLOOKUP(E1638,'Facture Chronopost'!L:L,'Facture Chronopost'!X:X),IF(OR(F1638=17,F1638=44),F1638&amp;"_"&amp;H1638,IF(COUNTIF('Bibliothèque transporteurs'!C:C,F1638)=0,"inconnu",_xlfn.XLOOKUP(F1638,'Bibliothèque transporteurs'!C:C,'Bibliothèque transporteurs'!B:B))))</f>
        <v>30</v>
      </c>
      <c r="V1638" t="str">
        <f>IF(COUNTIF('Bibliothèque transporteurs'!C:C,F1638)=0,"inconnu",_xlfn.XLOOKUP(F1638,'Bibliothèque transporteurs'!C:C,'Bibliothèque transporteurs'!E:E))</f>
        <v>CHRONO_2SHOP</v>
      </c>
      <c r="W1638">
        <f t="shared" si="164"/>
        <v>5.96</v>
      </c>
      <c r="Y1638" s="118">
        <f t="shared" si="165"/>
        <v>5.96</v>
      </c>
      <c r="Z1638" s="118" t="str">
        <f t="shared" si="166"/>
        <v>OK</v>
      </c>
    </row>
    <row r="1639" spans="1:26" x14ac:dyDescent="0.2">
      <c r="A1639" s="9">
        <f t="shared" si="161"/>
        <v>6.9033169892416817</v>
      </c>
      <c r="B1639" s="9">
        <f t="shared" si="162"/>
        <v>5.96</v>
      </c>
      <c r="C1639" s="9">
        <f t="shared" si="163"/>
        <v>5.88</v>
      </c>
      <c r="D1639" s="8">
        <v>6235</v>
      </c>
      <c r="E1639" t="s">
        <v>4947</v>
      </c>
      <c r="F1639" t="s">
        <v>191</v>
      </c>
      <c r="G1639" t="s">
        <v>25</v>
      </c>
      <c r="H1639" t="s">
        <v>190</v>
      </c>
      <c r="O1639">
        <v>5.88</v>
      </c>
      <c r="S1639">
        <f>_xlfn.XLOOKUP(E1639,'Facture Chronopost'!L:L,'Facture Chronopost'!AA:AA,"")</f>
        <v>0.08</v>
      </c>
      <c r="T1639" t="str">
        <f>IF(COUNTIF('Bibliothèque transporteurs'!C:C,F1639)=0,"inconnu",_xlfn.XLOOKUP(F1639,'Bibliothèque transporteurs'!C:C,'Bibliothèque transporteurs'!A:A))</f>
        <v>6C</v>
      </c>
      <c r="U1639">
        <f>IF(OR(F1639="6C",F1639="6B"),_xlfn.XLOOKUP(E1639,'Facture Chronopost'!L:L,'Facture Chronopost'!X:X),IF(OR(F1639=17,F1639=44),F1639&amp;"_"&amp;H1639,IF(COUNTIF('Bibliothèque transporteurs'!C:C,F1639)=0,"inconnu",_xlfn.XLOOKUP(F1639,'Bibliothèque transporteurs'!C:C,'Bibliothèque transporteurs'!B:B))))</f>
        <v>42</v>
      </c>
      <c r="V1639" t="str">
        <f>IF(COUNTIF('Bibliothèque transporteurs'!C:C,F1639)=0,"inconnu",_xlfn.XLOOKUP(F1639,'Bibliothèque transporteurs'!C:C,'Bibliothèque transporteurs'!E:E))</f>
        <v>CHRONO_2SHOP</v>
      </c>
      <c r="W1639">
        <f t="shared" si="164"/>
        <v>5.96</v>
      </c>
      <c r="Y1639" s="118">
        <f t="shared" si="165"/>
        <v>5.96</v>
      </c>
      <c r="Z1639" s="118" t="str">
        <f t="shared" si="166"/>
        <v>OK</v>
      </c>
    </row>
    <row r="1640" spans="1:26" x14ac:dyDescent="0.2">
      <c r="A1640" s="9">
        <f t="shared" si="161"/>
        <v>11.376384630229914</v>
      </c>
      <c r="B1640" s="9">
        <f t="shared" si="162"/>
        <v>9.77</v>
      </c>
      <c r="C1640" s="9">
        <f t="shared" si="163"/>
        <v>9.69</v>
      </c>
      <c r="D1640" s="8">
        <v>6235</v>
      </c>
      <c r="E1640" t="s">
        <v>4960</v>
      </c>
      <c r="F1640" t="s">
        <v>191</v>
      </c>
      <c r="G1640" t="s">
        <v>25</v>
      </c>
      <c r="H1640" t="s">
        <v>190</v>
      </c>
      <c r="O1640">
        <v>9.69</v>
      </c>
      <c r="S1640">
        <f>_xlfn.XLOOKUP(E1640,'Facture Chronopost'!L:L,'Facture Chronopost'!AA:AA,"")</f>
        <v>0.08</v>
      </c>
      <c r="T1640" t="str">
        <f>IF(COUNTIF('Bibliothèque transporteurs'!C:C,F1640)=0,"inconnu",_xlfn.XLOOKUP(F1640,'Bibliothèque transporteurs'!C:C,'Bibliothèque transporteurs'!A:A))</f>
        <v>6C</v>
      </c>
      <c r="U1640">
        <f>IF(OR(F1640="6C",F1640="6B"),_xlfn.XLOOKUP(E1640,'Facture Chronopost'!L:L,'Facture Chronopost'!X:X),IF(OR(F1640=17,F1640=44),F1640&amp;"_"&amp;H1640,IF(COUNTIF('Bibliothèque transporteurs'!C:C,F1640)=0,"inconnu",_xlfn.XLOOKUP(F1640,'Bibliothèque transporteurs'!C:C,'Bibliothèque transporteurs'!B:B))))</f>
        <v>30</v>
      </c>
      <c r="V1640" t="str">
        <f>IF(COUNTIF('Bibliothèque transporteurs'!C:C,F1640)=0,"inconnu",_xlfn.XLOOKUP(F1640,'Bibliothèque transporteurs'!C:C,'Bibliothèque transporteurs'!E:E))</f>
        <v>CHRONO_2SHOP</v>
      </c>
      <c r="W1640">
        <f t="shared" si="164"/>
        <v>9.77</v>
      </c>
      <c r="Y1640" s="118">
        <f t="shared" si="165"/>
        <v>9.77</v>
      </c>
      <c r="Z1640" s="118" t="str">
        <f t="shared" si="166"/>
        <v>OK</v>
      </c>
    </row>
    <row r="1641" spans="1:26" x14ac:dyDescent="0.2">
      <c r="A1641" s="9">
        <f t="shared" si="161"/>
        <v>6.5158859337230153</v>
      </c>
      <c r="B1641" s="9">
        <f t="shared" si="162"/>
        <v>5.629999999999999</v>
      </c>
      <c r="C1641" s="9">
        <f t="shared" si="163"/>
        <v>5.55</v>
      </c>
      <c r="D1641" s="8">
        <v>6235</v>
      </c>
      <c r="E1641" t="s">
        <v>4907</v>
      </c>
      <c r="F1641" t="s">
        <v>191</v>
      </c>
      <c r="G1641" t="s">
        <v>25</v>
      </c>
      <c r="H1641" t="s">
        <v>190</v>
      </c>
      <c r="O1641">
        <v>5.55</v>
      </c>
      <c r="S1641">
        <f>_xlfn.XLOOKUP(E1641,'Facture Chronopost'!L:L,'Facture Chronopost'!AA:AA,"")</f>
        <v>0.08</v>
      </c>
      <c r="T1641" t="str">
        <f>IF(COUNTIF('Bibliothèque transporteurs'!C:C,F1641)=0,"inconnu",_xlfn.XLOOKUP(F1641,'Bibliothèque transporteurs'!C:C,'Bibliothèque transporteurs'!A:A))</f>
        <v>6C</v>
      </c>
      <c r="U1641">
        <f>IF(OR(F1641="6C",F1641="6B"),_xlfn.XLOOKUP(E1641,'Facture Chronopost'!L:L,'Facture Chronopost'!X:X),IF(OR(F1641=17,F1641=44),F1641&amp;"_"&amp;H1641,IF(COUNTIF('Bibliothèque transporteurs'!C:C,F1641)=0,"inconnu",_xlfn.XLOOKUP(F1641,'Bibliothèque transporteurs'!C:C,'Bibliothèque transporteurs'!B:B))))</f>
        <v>30</v>
      </c>
      <c r="V1641" t="str">
        <f>IF(COUNTIF('Bibliothèque transporteurs'!C:C,F1641)=0,"inconnu",_xlfn.XLOOKUP(F1641,'Bibliothèque transporteurs'!C:C,'Bibliothèque transporteurs'!E:E))</f>
        <v>CHRONO_2SHOP</v>
      </c>
      <c r="W1641">
        <f t="shared" si="164"/>
        <v>5.63</v>
      </c>
      <c r="Y1641" s="118">
        <f t="shared" si="165"/>
        <v>5.63</v>
      </c>
      <c r="Z1641" s="118" t="str">
        <f t="shared" si="166"/>
        <v>OK</v>
      </c>
    </row>
    <row r="1642" spans="1:26" x14ac:dyDescent="0.2">
      <c r="A1642" s="9">
        <f t="shared" si="161"/>
        <v>11.376384630229914</v>
      </c>
      <c r="B1642" s="9">
        <f t="shared" si="162"/>
        <v>9.77</v>
      </c>
      <c r="C1642" s="9">
        <f t="shared" si="163"/>
        <v>9.69</v>
      </c>
      <c r="D1642" s="8">
        <v>6235</v>
      </c>
      <c r="E1642" t="s">
        <v>4952</v>
      </c>
      <c r="F1642" t="s">
        <v>191</v>
      </c>
      <c r="G1642" t="s">
        <v>25</v>
      </c>
      <c r="H1642" t="s">
        <v>190</v>
      </c>
      <c r="O1642">
        <v>9.69</v>
      </c>
      <c r="S1642">
        <f>_xlfn.XLOOKUP(E1642,'Facture Chronopost'!L:L,'Facture Chronopost'!AA:AA,"")</f>
        <v>0.08</v>
      </c>
      <c r="T1642" t="str">
        <f>IF(COUNTIF('Bibliothèque transporteurs'!C:C,F1642)=0,"inconnu",_xlfn.XLOOKUP(F1642,'Bibliothèque transporteurs'!C:C,'Bibliothèque transporteurs'!A:A))</f>
        <v>6C</v>
      </c>
      <c r="U1642">
        <f>IF(OR(F1642="6C",F1642="6B"),_xlfn.XLOOKUP(E1642,'Facture Chronopost'!L:L,'Facture Chronopost'!X:X),IF(OR(F1642=17,F1642=44),F1642&amp;"_"&amp;H1642,IF(COUNTIF('Bibliothèque transporteurs'!C:C,F1642)=0,"inconnu",_xlfn.XLOOKUP(F1642,'Bibliothèque transporteurs'!C:C,'Bibliothèque transporteurs'!B:B))))</f>
        <v>30</v>
      </c>
      <c r="V1642" t="str">
        <f>IF(COUNTIF('Bibliothèque transporteurs'!C:C,F1642)=0,"inconnu",_xlfn.XLOOKUP(F1642,'Bibliothèque transporteurs'!C:C,'Bibliothèque transporteurs'!E:E))</f>
        <v>CHRONO_2SHOP</v>
      </c>
      <c r="W1642">
        <f t="shared" si="164"/>
        <v>9.77</v>
      </c>
      <c r="Y1642" s="118">
        <f t="shared" si="165"/>
        <v>9.77</v>
      </c>
      <c r="Z1642" s="118" t="str">
        <f t="shared" si="166"/>
        <v>OK</v>
      </c>
    </row>
    <row r="1643" spans="1:26" x14ac:dyDescent="0.2">
      <c r="A1643" s="9">
        <f t="shared" si="161"/>
        <v>11.118097259884138</v>
      </c>
      <c r="B1643" s="9">
        <f t="shared" si="162"/>
        <v>9.5500000000000007</v>
      </c>
      <c r="C1643" s="9">
        <f t="shared" si="163"/>
        <v>9.4700000000000006</v>
      </c>
      <c r="D1643" s="8">
        <v>6235</v>
      </c>
      <c r="E1643" t="s">
        <v>4944</v>
      </c>
      <c r="F1643" t="s">
        <v>191</v>
      </c>
      <c r="G1643" t="s">
        <v>25</v>
      </c>
      <c r="H1643" t="s">
        <v>190</v>
      </c>
      <c r="O1643">
        <v>9.4700000000000006</v>
      </c>
      <c r="S1643">
        <f>_xlfn.XLOOKUP(E1643,'Facture Chronopost'!L:L,'Facture Chronopost'!AA:AA,"")</f>
        <v>0.08</v>
      </c>
      <c r="T1643" t="str">
        <f>IF(COUNTIF('Bibliothèque transporteurs'!C:C,F1643)=0,"inconnu",_xlfn.XLOOKUP(F1643,'Bibliothèque transporteurs'!C:C,'Bibliothèque transporteurs'!A:A))</f>
        <v>6C</v>
      </c>
      <c r="U1643">
        <f>IF(OR(F1643="6C",F1643="6B"),_xlfn.XLOOKUP(E1643,'Facture Chronopost'!L:L,'Facture Chronopost'!X:X),IF(OR(F1643=17,F1643=44),F1643&amp;"_"&amp;H1643,IF(COUNTIF('Bibliothèque transporteurs'!C:C,F1643)=0,"inconnu",_xlfn.XLOOKUP(F1643,'Bibliothèque transporteurs'!C:C,'Bibliothèque transporteurs'!B:B))))</f>
        <v>25</v>
      </c>
      <c r="V1643" t="str">
        <f>IF(COUNTIF('Bibliothèque transporteurs'!C:C,F1643)=0,"inconnu",_xlfn.XLOOKUP(F1643,'Bibliothèque transporteurs'!C:C,'Bibliothèque transporteurs'!E:E))</f>
        <v>CHRONO_2SHOP</v>
      </c>
      <c r="W1643">
        <f t="shared" si="164"/>
        <v>9.5500000000000007</v>
      </c>
      <c r="Y1643" s="118">
        <f t="shared" si="165"/>
        <v>9.5500000000000007</v>
      </c>
      <c r="Z1643" s="118" t="str">
        <f t="shared" si="166"/>
        <v>OK</v>
      </c>
    </row>
    <row r="1644" spans="1:26" x14ac:dyDescent="0.2">
      <c r="A1644" s="9">
        <f t="shared" si="161"/>
        <v>17.786607548811478</v>
      </c>
      <c r="B1644" s="9">
        <f t="shared" si="162"/>
        <v>15.23</v>
      </c>
      <c r="C1644" s="9">
        <f t="shared" si="163"/>
        <v>15.15</v>
      </c>
      <c r="D1644" s="8">
        <v>6235</v>
      </c>
      <c r="E1644" t="s">
        <v>4904</v>
      </c>
      <c r="F1644" t="s">
        <v>191</v>
      </c>
      <c r="G1644" t="s">
        <v>25</v>
      </c>
      <c r="H1644" t="s">
        <v>190</v>
      </c>
      <c r="O1644">
        <v>15.15</v>
      </c>
      <c r="S1644">
        <f>_xlfn.XLOOKUP(E1644,'Facture Chronopost'!L:L,'Facture Chronopost'!AA:AA,"")</f>
        <v>0.08</v>
      </c>
      <c r="T1644" t="str">
        <f>IF(COUNTIF('Bibliothèque transporteurs'!C:C,F1644)=0,"inconnu",_xlfn.XLOOKUP(F1644,'Bibliothèque transporteurs'!C:C,'Bibliothèque transporteurs'!A:A))</f>
        <v>6C</v>
      </c>
      <c r="U1644">
        <f>IF(OR(F1644="6C",F1644="6B"),_xlfn.XLOOKUP(E1644,'Facture Chronopost'!L:L,'Facture Chronopost'!X:X),IF(OR(F1644=17,F1644=44),F1644&amp;"_"&amp;H1644,IF(COUNTIF('Bibliothèque transporteurs'!C:C,F1644)=0,"inconnu",_xlfn.XLOOKUP(F1644,'Bibliothèque transporteurs'!C:C,'Bibliothèque transporteurs'!B:B))))</f>
        <v>25</v>
      </c>
      <c r="V1644" t="str">
        <f>IF(COUNTIF('Bibliothèque transporteurs'!C:C,F1644)=0,"inconnu",_xlfn.XLOOKUP(F1644,'Bibliothèque transporteurs'!C:C,'Bibliothèque transporteurs'!E:E))</f>
        <v>CHRONO_2SHOP</v>
      </c>
      <c r="W1644">
        <f t="shared" si="164"/>
        <v>15.23</v>
      </c>
      <c r="Y1644" s="118">
        <f t="shared" si="165"/>
        <v>15.23</v>
      </c>
      <c r="Z1644" s="118" t="str">
        <f t="shared" si="166"/>
        <v>OK</v>
      </c>
    </row>
    <row r="1645" spans="1:26" x14ac:dyDescent="0.2">
      <c r="A1645" s="9">
        <f t="shared" si="161"/>
        <v>6.9033169892416817</v>
      </c>
      <c r="B1645" s="9">
        <f t="shared" si="162"/>
        <v>5.96</v>
      </c>
      <c r="C1645" s="9">
        <f t="shared" si="163"/>
        <v>5.88</v>
      </c>
      <c r="D1645" s="8">
        <v>6235</v>
      </c>
      <c r="E1645" t="s">
        <v>4915</v>
      </c>
      <c r="F1645" t="s">
        <v>191</v>
      </c>
      <c r="G1645" t="s">
        <v>25</v>
      </c>
      <c r="H1645" t="s">
        <v>190</v>
      </c>
      <c r="O1645">
        <v>5.88</v>
      </c>
      <c r="S1645">
        <f>_xlfn.XLOOKUP(E1645,'Facture Chronopost'!L:L,'Facture Chronopost'!AA:AA,"")</f>
        <v>0.08</v>
      </c>
      <c r="T1645" t="str">
        <f>IF(COUNTIF('Bibliothèque transporteurs'!C:C,F1645)=0,"inconnu",_xlfn.XLOOKUP(F1645,'Bibliothèque transporteurs'!C:C,'Bibliothèque transporteurs'!A:A))</f>
        <v>6C</v>
      </c>
      <c r="U1645">
        <f>IF(OR(F1645="6C",F1645="6B"),_xlfn.XLOOKUP(E1645,'Facture Chronopost'!L:L,'Facture Chronopost'!X:X),IF(OR(F1645=17,F1645=44),F1645&amp;"_"&amp;H1645,IF(COUNTIF('Bibliothèque transporteurs'!C:C,F1645)=0,"inconnu",_xlfn.XLOOKUP(F1645,'Bibliothèque transporteurs'!C:C,'Bibliothèque transporteurs'!B:B))))</f>
        <v>30</v>
      </c>
      <c r="V1645" t="str">
        <f>IF(COUNTIF('Bibliothèque transporteurs'!C:C,F1645)=0,"inconnu",_xlfn.XLOOKUP(F1645,'Bibliothèque transporteurs'!C:C,'Bibliothèque transporteurs'!E:E))</f>
        <v>CHRONO_2SHOP</v>
      </c>
      <c r="W1645">
        <f t="shared" si="164"/>
        <v>5.96</v>
      </c>
      <c r="Y1645" s="118">
        <f t="shared" si="165"/>
        <v>5.96</v>
      </c>
      <c r="Z1645" s="118" t="str">
        <f t="shared" si="166"/>
        <v>OK</v>
      </c>
    </row>
    <row r="1646" spans="1:26" x14ac:dyDescent="0.2">
      <c r="A1646" s="9">
        <f t="shared" si="161"/>
        <v>11.376384630229914</v>
      </c>
      <c r="B1646" s="9">
        <f t="shared" si="162"/>
        <v>9.77</v>
      </c>
      <c r="C1646" s="9">
        <f t="shared" si="163"/>
        <v>9.69</v>
      </c>
      <c r="D1646" s="8">
        <v>6235</v>
      </c>
      <c r="E1646" t="s">
        <v>4934</v>
      </c>
      <c r="F1646" t="s">
        <v>191</v>
      </c>
      <c r="G1646" t="s">
        <v>25</v>
      </c>
      <c r="H1646" t="s">
        <v>190</v>
      </c>
      <c r="O1646">
        <v>9.69</v>
      </c>
      <c r="S1646">
        <f>_xlfn.XLOOKUP(E1646,'Facture Chronopost'!L:L,'Facture Chronopost'!AA:AA,"")</f>
        <v>0.08</v>
      </c>
      <c r="T1646" t="str">
        <f>IF(COUNTIF('Bibliothèque transporteurs'!C:C,F1646)=0,"inconnu",_xlfn.XLOOKUP(F1646,'Bibliothèque transporteurs'!C:C,'Bibliothèque transporteurs'!A:A))</f>
        <v>6C</v>
      </c>
      <c r="U1646">
        <f>IF(OR(F1646="6C",F1646="6B"),_xlfn.XLOOKUP(E1646,'Facture Chronopost'!L:L,'Facture Chronopost'!X:X),IF(OR(F1646=17,F1646=44),F1646&amp;"_"&amp;H1646,IF(COUNTIF('Bibliothèque transporteurs'!C:C,F1646)=0,"inconnu",_xlfn.XLOOKUP(F1646,'Bibliothèque transporteurs'!C:C,'Bibliothèque transporteurs'!B:B))))</f>
        <v>30</v>
      </c>
      <c r="V1646" t="str">
        <f>IF(COUNTIF('Bibliothèque transporteurs'!C:C,F1646)=0,"inconnu",_xlfn.XLOOKUP(F1646,'Bibliothèque transporteurs'!C:C,'Bibliothèque transporteurs'!E:E))</f>
        <v>CHRONO_2SHOP</v>
      </c>
      <c r="W1646">
        <f t="shared" si="164"/>
        <v>9.77</v>
      </c>
      <c r="Y1646" s="118">
        <f t="shared" si="165"/>
        <v>9.77</v>
      </c>
      <c r="Z1646" s="118" t="str">
        <f t="shared" si="166"/>
        <v>OK</v>
      </c>
    </row>
    <row r="1647" spans="1:26" x14ac:dyDescent="0.2">
      <c r="A1647" s="9">
        <f t="shared" si="161"/>
        <v>11.376384630229914</v>
      </c>
      <c r="B1647" s="9">
        <f t="shared" si="162"/>
        <v>9.77</v>
      </c>
      <c r="C1647" s="9">
        <f t="shared" si="163"/>
        <v>9.69</v>
      </c>
      <c r="D1647" s="8">
        <v>6235</v>
      </c>
      <c r="E1647" t="s">
        <v>4939</v>
      </c>
      <c r="F1647" t="s">
        <v>191</v>
      </c>
      <c r="G1647" t="s">
        <v>25</v>
      </c>
      <c r="H1647" t="s">
        <v>190</v>
      </c>
      <c r="O1647">
        <v>9.69</v>
      </c>
      <c r="S1647">
        <f>_xlfn.XLOOKUP(E1647,'Facture Chronopost'!L:L,'Facture Chronopost'!AA:AA,"")</f>
        <v>0.08</v>
      </c>
      <c r="T1647" t="str">
        <f>IF(COUNTIF('Bibliothèque transporteurs'!C:C,F1647)=0,"inconnu",_xlfn.XLOOKUP(F1647,'Bibliothèque transporteurs'!C:C,'Bibliothèque transporteurs'!A:A))</f>
        <v>6C</v>
      </c>
      <c r="U1647">
        <f>IF(OR(F1647="6C",F1647="6B"),_xlfn.XLOOKUP(E1647,'Facture Chronopost'!L:L,'Facture Chronopost'!X:X),IF(OR(F1647=17,F1647=44),F1647&amp;"_"&amp;H1647,IF(COUNTIF('Bibliothèque transporteurs'!C:C,F1647)=0,"inconnu",_xlfn.XLOOKUP(F1647,'Bibliothèque transporteurs'!C:C,'Bibliothèque transporteurs'!B:B))))</f>
        <v>30</v>
      </c>
      <c r="V1647" t="str">
        <f>IF(COUNTIF('Bibliothèque transporteurs'!C:C,F1647)=0,"inconnu",_xlfn.XLOOKUP(F1647,'Bibliothèque transporteurs'!C:C,'Bibliothèque transporteurs'!E:E))</f>
        <v>CHRONO_2SHOP</v>
      </c>
      <c r="W1647">
        <f t="shared" si="164"/>
        <v>9.77</v>
      </c>
      <c r="Y1647" s="118">
        <f t="shared" si="165"/>
        <v>9.77</v>
      </c>
      <c r="Z1647" s="118" t="str">
        <f t="shared" si="166"/>
        <v>OK</v>
      </c>
    </row>
    <row r="1648" spans="1:26" x14ac:dyDescent="0.2">
      <c r="A1648" s="9">
        <f t="shared" si="161"/>
        <v>18.009673914110103</v>
      </c>
      <c r="B1648" s="9">
        <f t="shared" si="162"/>
        <v>15.42</v>
      </c>
      <c r="C1648" s="9">
        <f t="shared" si="163"/>
        <v>15.34</v>
      </c>
      <c r="D1648" s="8">
        <v>6235</v>
      </c>
      <c r="E1648" t="s">
        <v>4918</v>
      </c>
      <c r="F1648" t="s">
        <v>191</v>
      </c>
      <c r="G1648" t="s">
        <v>25</v>
      </c>
      <c r="H1648" t="s">
        <v>190</v>
      </c>
      <c r="O1648">
        <v>15.34</v>
      </c>
      <c r="S1648">
        <f>_xlfn.XLOOKUP(E1648,'Facture Chronopost'!L:L,'Facture Chronopost'!AA:AA,"")</f>
        <v>0.08</v>
      </c>
      <c r="T1648" t="str">
        <f>IF(COUNTIF('Bibliothèque transporteurs'!C:C,F1648)=0,"inconnu",_xlfn.XLOOKUP(F1648,'Bibliothèque transporteurs'!C:C,'Bibliothèque transporteurs'!A:A))</f>
        <v>6C</v>
      </c>
      <c r="U1648">
        <f>IF(OR(F1648="6C",F1648="6B"),_xlfn.XLOOKUP(E1648,'Facture Chronopost'!L:L,'Facture Chronopost'!X:X),IF(OR(F1648=17,F1648=44),F1648&amp;"_"&amp;H1648,IF(COUNTIF('Bibliothèque transporteurs'!C:C,F1648)=0,"inconnu",_xlfn.XLOOKUP(F1648,'Bibliothèque transporteurs'!C:C,'Bibliothèque transporteurs'!B:B))))</f>
        <v>39</v>
      </c>
      <c r="V1648" t="str">
        <f>IF(COUNTIF('Bibliothèque transporteurs'!C:C,F1648)=0,"inconnu",_xlfn.XLOOKUP(F1648,'Bibliothèque transporteurs'!C:C,'Bibliothèque transporteurs'!E:E))</f>
        <v>CHRONO_2SHOP</v>
      </c>
      <c r="W1648">
        <f t="shared" si="164"/>
        <v>15.42</v>
      </c>
      <c r="Y1648" s="118">
        <f t="shared" si="165"/>
        <v>15.42</v>
      </c>
      <c r="Z1648" s="118" t="str">
        <f t="shared" si="166"/>
        <v>OK</v>
      </c>
    </row>
    <row r="1649" spans="1:26" x14ac:dyDescent="0.2">
      <c r="A1649" s="9">
        <f t="shared" si="161"/>
        <v>14.957186810023645</v>
      </c>
      <c r="B1649" s="9">
        <f t="shared" si="162"/>
        <v>12.82</v>
      </c>
      <c r="C1649" s="9">
        <f t="shared" si="163"/>
        <v>12.74</v>
      </c>
      <c r="D1649" s="8">
        <v>6235</v>
      </c>
      <c r="E1649" t="s">
        <v>4882</v>
      </c>
      <c r="F1649" t="s">
        <v>191</v>
      </c>
      <c r="G1649" t="s">
        <v>25</v>
      </c>
      <c r="H1649" t="s">
        <v>190</v>
      </c>
      <c r="O1649">
        <v>12.74</v>
      </c>
      <c r="S1649">
        <f>_xlfn.XLOOKUP(E1649,'Facture Chronopost'!L:L,'Facture Chronopost'!AA:AA,"")</f>
        <v>0.08</v>
      </c>
      <c r="T1649" t="str">
        <f>IF(COUNTIF('Bibliothèque transporteurs'!C:C,F1649)=0,"inconnu",_xlfn.XLOOKUP(F1649,'Bibliothèque transporteurs'!C:C,'Bibliothèque transporteurs'!A:A))</f>
        <v>6C</v>
      </c>
      <c r="U1649">
        <f>IF(OR(F1649="6C",F1649="6B"),_xlfn.XLOOKUP(E1649,'Facture Chronopost'!L:L,'Facture Chronopost'!X:X),IF(OR(F1649=17,F1649=44),F1649&amp;"_"&amp;H1649,IF(COUNTIF('Bibliothèque transporteurs'!C:C,F1649)=0,"inconnu",_xlfn.XLOOKUP(F1649,'Bibliothèque transporteurs'!C:C,'Bibliothèque transporteurs'!B:B))))</f>
        <v>33</v>
      </c>
      <c r="V1649" t="str">
        <f>IF(COUNTIF('Bibliothèque transporteurs'!C:C,F1649)=0,"inconnu",_xlfn.XLOOKUP(F1649,'Bibliothèque transporteurs'!C:C,'Bibliothèque transporteurs'!E:E))</f>
        <v>CHRONO_2SHOP</v>
      </c>
      <c r="W1649">
        <f t="shared" si="164"/>
        <v>12.82</v>
      </c>
      <c r="Y1649" s="118">
        <f t="shared" si="165"/>
        <v>12.82</v>
      </c>
      <c r="Z1649" s="118" t="str">
        <f t="shared" si="166"/>
        <v>OK</v>
      </c>
    </row>
    <row r="1650" spans="1:26" x14ac:dyDescent="0.2">
      <c r="A1650" s="9">
        <f t="shared" ref="A1650:A1713" si="167">C1650/SUM(C:C)*(SUM(C:C)+$X$2)</f>
        <v>6.2575985633772397</v>
      </c>
      <c r="B1650" s="9">
        <f t="shared" ref="B1650:B1713" si="168">C1650/SUM(C:C)*(SUM(C:C)+SUM($N$3:$O$7))+S1650</f>
        <v>5.41</v>
      </c>
      <c r="C1650" s="9">
        <f t="shared" ref="C1650:C1713" si="169">SUM(I1650:Q1650)-N1650-P1650</f>
        <v>5.33</v>
      </c>
      <c r="D1650" s="8">
        <v>6235</v>
      </c>
      <c r="E1650" t="s">
        <v>4963</v>
      </c>
      <c r="F1650" t="s">
        <v>191</v>
      </c>
      <c r="G1650" t="s">
        <v>25</v>
      </c>
      <c r="H1650" t="s">
        <v>190</v>
      </c>
      <c r="O1650">
        <v>5.33</v>
      </c>
      <c r="S1650">
        <f>_xlfn.XLOOKUP(E1650,'Facture Chronopost'!L:L,'Facture Chronopost'!AA:AA,"")</f>
        <v>0.08</v>
      </c>
      <c r="T1650" t="str">
        <f>IF(COUNTIF('Bibliothèque transporteurs'!C:C,F1650)=0,"inconnu",_xlfn.XLOOKUP(F1650,'Bibliothèque transporteurs'!C:C,'Bibliothèque transporteurs'!A:A))</f>
        <v>6C</v>
      </c>
      <c r="U1650">
        <f>IF(OR(F1650="6C",F1650="6B"),_xlfn.XLOOKUP(E1650,'Facture Chronopost'!L:L,'Facture Chronopost'!X:X),IF(OR(F1650=17,F1650=44),F1650&amp;"_"&amp;H1650,IF(COUNTIF('Bibliothèque transporteurs'!C:C,F1650)=0,"inconnu",_xlfn.XLOOKUP(F1650,'Bibliothèque transporteurs'!C:C,'Bibliothèque transporteurs'!B:B))))</f>
        <v>30</v>
      </c>
      <c r="V1650" t="str">
        <f>IF(COUNTIF('Bibliothèque transporteurs'!C:C,F1650)=0,"inconnu",_xlfn.XLOOKUP(F1650,'Bibliothèque transporteurs'!C:C,'Bibliothèque transporteurs'!E:E))</f>
        <v>CHRONO_2SHOP</v>
      </c>
      <c r="W1650">
        <f t="shared" si="164"/>
        <v>5.41</v>
      </c>
      <c r="Y1650" s="118">
        <f t="shared" si="165"/>
        <v>5.41</v>
      </c>
      <c r="Z1650" s="118" t="str">
        <f t="shared" si="166"/>
        <v>OK</v>
      </c>
    </row>
    <row r="1651" spans="1:26" x14ac:dyDescent="0.2">
      <c r="A1651" s="9">
        <f t="shared" si="167"/>
        <v>11.376384630229914</v>
      </c>
      <c r="B1651" s="9">
        <f t="shared" si="168"/>
        <v>9.77</v>
      </c>
      <c r="C1651" s="9">
        <f t="shared" si="169"/>
        <v>9.69</v>
      </c>
      <c r="D1651" s="8">
        <v>6235</v>
      </c>
      <c r="E1651" t="s">
        <v>4965</v>
      </c>
      <c r="F1651" t="s">
        <v>191</v>
      </c>
      <c r="G1651" t="s">
        <v>25</v>
      </c>
      <c r="H1651" t="s">
        <v>190</v>
      </c>
      <c r="O1651">
        <v>9.69</v>
      </c>
      <c r="S1651">
        <f>_xlfn.XLOOKUP(E1651,'Facture Chronopost'!L:L,'Facture Chronopost'!AA:AA,"")</f>
        <v>0.08</v>
      </c>
      <c r="T1651" t="str">
        <f>IF(COUNTIF('Bibliothèque transporteurs'!C:C,F1651)=0,"inconnu",_xlfn.XLOOKUP(F1651,'Bibliothèque transporteurs'!C:C,'Bibliothèque transporteurs'!A:A))</f>
        <v>6C</v>
      </c>
      <c r="U1651">
        <f>IF(OR(F1651="6C",F1651="6B"),_xlfn.XLOOKUP(E1651,'Facture Chronopost'!L:L,'Facture Chronopost'!X:X),IF(OR(F1651=17,F1651=44),F1651&amp;"_"&amp;H1651,IF(COUNTIF('Bibliothèque transporteurs'!C:C,F1651)=0,"inconnu",_xlfn.XLOOKUP(F1651,'Bibliothèque transporteurs'!C:C,'Bibliothèque transporteurs'!B:B))))</f>
        <v>30</v>
      </c>
      <c r="V1651" t="str">
        <f>IF(COUNTIF('Bibliothèque transporteurs'!C:C,F1651)=0,"inconnu",_xlfn.XLOOKUP(F1651,'Bibliothèque transporteurs'!C:C,'Bibliothèque transporteurs'!E:E))</f>
        <v>CHRONO_2SHOP</v>
      </c>
      <c r="W1651">
        <f t="shared" si="164"/>
        <v>9.77</v>
      </c>
      <c r="Y1651" s="118">
        <f t="shared" si="165"/>
        <v>9.77</v>
      </c>
      <c r="Z1651" s="118" t="str">
        <f t="shared" si="166"/>
        <v>OK</v>
      </c>
    </row>
    <row r="1652" spans="1:26" x14ac:dyDescent="0.2">
      <c r="A1652" s="9">
        <f t="shared" si="167"/>
        <v>12.926108852304576</v>
      </c>
      <c r="B1652" s="9">
        <f t="shared" si="168"/>
        <v>11.09</v>
      </c>
      <c r="C1652" s="9">
        <f t="shared" si="169"/>
        <v>11.01</v>
      </c>
      <c r="D1652" s="8">
        <v>6235</v>
      </c>
      <c r="E1652" t="s">
        <v>5026</v>
      </c>
      <c r="F1652" t="s">
        <v>191</v>
      </c>
      <c r="G1652" t="s">
        <v>25</v>
      </c>
      <c r="H1652" t="s">
        <v>190</v>
      </c>
      <c r="O1652">
        <v>11.01</v>
      </c>
      <c r="S1652">
        <f>_xlfn.XLOOKUP(E1652,'Facture Chronopost'!L:L,'Facture Chronopost'!AA:AA,"")</f>
        <v>0.08</v>
      </c>
      <c r="T1652" t="str">
        <f>IF(COUNTIF('Bibliothèque transporteurs'!C:C,F1652)=0,"inconnu",_xlfn.XLOOKUP(F1652,'Bibliothèque transporteurs'!C:C,'Bibliothèque transporteurs'!A:A))</f>
        <v>6C</v>
      </c>
      <c r="U1652">
        <f>IF(OR(F1652="6C",F1652="6B"),_xlfn.XLOOKUP(E1652,'Facture Chronopost'!L:L,'Facture Chronopost'!X:X),IF(OR(F1652=17,F1652=44),F1652&amp;"_"&amp;H1652,IF(COUNTIF('Bibliothèque transporteurs'!C:C,F1652)=0,"inconnu",_xlfn.XLOOKUP(F1652,'Bibliothèque transporteurs'!C:C,'Bibliothèque transporteurs'!B:B))))</f>
        <v>30</v>
      </c>
      <c r="V1652" t="str">
        <f>IF(COUNTIF('Bibliothèque transporteurs'!C:C,F1652)=0,"inconnu",_xlfn.XLOOKUP(F1652,'Bibliothèque transporteurs'!C:C,'Bibliothèque transporteurs'!E:E))</f>
        <v>CHRONO_2SHOP</v>
      </c>
      <c r="W1652">
        <f t="shared" si="164"/>
        <v>11.09</v>
      </c>
      <c r="Y1652" s="118">
        <f t="shared" si="165"/>
        <v>11.09</v>
      </c>
      <c r="Z1652" s="118" t="str">
        <f t="shared" si="166"/>
        <v>OK</v>
      </c>
    </row>
    <row r="1653" spans="1:26" x14ac:dyDescent="0.2">
      <c r="A1653" s="9">
        <f t="shared" si="167"/>
        <v>11.376384630229914</v>
      </c>
      <c r="B1653" s="9">
        <f t="shared" si="168"/>
        <v>9.77</v>
      </c>
      <c r="C1653" s="9">
        <f t="shared" si="169"/>
        <v>9.69</v>
      </c>
      <c r="D1653" s="8">
        <v>6235</v>
      </c>
      <c r="E1653" t="s">
        <v>4979</v>
      </c>
      <c r="F1653" t="s">
        <v>191</v>
      </c>
      <c r="G1653" t="s">
        <v>25</v>
      </c>
      <c r="H1653" t="s">
        <v>190</v>
      </c>
      <c r="O1653">
        <v>9.69</v>
      </c>
      <c r="S1653">
        <f>_xlfn.XLOOKUP(E1653,'Facture Chronopost'!L:L,'Facture Chronopost'!AA:AA,"")</f>
        <v>0.08</v>
      </c>
      <c r="T1653" t="str">
        <f>IF(COUNTIF('Bibliothèque transporteurs'!C:C,F1653)=0,"inconnu",_xlfn.XLOOKUP(F1653,'Bibliothèque transporteurs'!C:C,'Bibliothèque transporteurs'!A:A))</f>
        <v>6C</v>
      </c>
      <c r="U1653">
        <f>IF(OR(F1653="6C",F1653="6B"),_xlfn.XLOOKUP(E1653,'Facture Chronopost'!L:L,'Facture Chronopost'!X:X),IF(OR(F1653=17,F1653=44),F1653&amp;"_"&amp;H1653,IF(COUNTIF('Bibliothèque transporteurs'!C:C,F1653)=0,"inconnu",_xlfn.XLOOKUP(F1653,'Bibliothèque transporteurs'!C:C,'Bibliothèque transporteurs'!B:B))))</f>
        <v>30</v>
      </c>
      <c r="V1653" t="str">
        <f>IF(COUNTIF('Bibliothèque transporteurs'!C:C,F1653)=0,"inconnu",_xlfn.XLOOKUP(F1653,'Bibliothèque transporteurs'!C:C,'Bibliothèque transporteurs'!E:E))</f>
        <v>CHRONO_2SHOP</v>
      </c>
      <c r="W1653">
        <f t="shared" si="164"/>
        <v>9.77</v>
      </c>
      <c r="Y1653" s="118">
        <f t="shared" si="165"/>
        <v>9.77</v>
      </c>
      <c r="Z1653" s="118" t="str">
        <f t="shared" si="166"/>
        <v>OK</v>
      </c>
    </row>
    <row r="1654" spans="1:26" x14ac:dyDescent="0.2">
      <c r="A1654" s="9">
        <f t="shared" si="167"/>
        <v>11.376384630229914</v>
      </c>
      <c r="B1654" s="9">
        <f t="shared" si="168"/>
        <v>9.77</v>
      </c>
      <c r="C1654" s="9">
        <f t="shared" si="169"/>
        <v>9.69</v>
      </c>
      <c r="D1654" s="8">
        <v>6235</v>
      </c>
      <c r="E1654" t="s">
        <v>5009</v>
      </c>
      <c r="F1654" t="s">
        <v>191</v>
      </c>
      <c r="G1654" t="s">
        <v>25</v>
      </c>
      <c r="H1654" t="s">
        <v>190</v>
      </c>
      <c r="O1654">
        <v>9.69</v>
      </c>
      <c r="S1654">
        <f>_xlfn.XLOOKUP(E1654,'Facture Chronopost'!L:L,'Facture Chronopost'!AA:AA,"")</f>
        <v>0.08</v>
      </c>
      <c r="T1654" t="str">
        <f>IF(COUNTIF('Bibliothèque transporteurs'!C:C,F1654)=0,"inconnu",_xlfn.XLOOKUP(F1654,'Bibliothèque transporteurs'!C:C,'Bibliothèque transporteurs'!A:A))</f>
        <v>6C</v>
      </c>
      <c r="U1654">
        <f>IF(OR(F1654="6C",F1654="6B"),_xlfn.XLOOKUP(E1654,'Facture Chronopost'!L:L,'Facture Chronopost'!X:X),IF(OR(F1654=17,F1654=44),F1654&amp;"_"&amp;H1654,IF(COUNTIF('Bibliothèque transporteurs'!C:C,F1654)=0,"inconnu",_xlfn.XLOOKUP(F1654,'Bibliothèque transporteurs'!C:C,'Bibliothèque transporteurs'!B:B))))</f>
        <v>30</v>
      </c>
      <c r="V1654" t="str">
        <f>IF(COUNTIF('Bibliothèque transporteurs'!C:C,F1654)=0,"inconnu",_xlfn.XLOOKUP(F1654,'Bibliothèque transporteurs'!C:C,'Bibliothèque transporteurs'!E:E))</f>
        <v>CHRONO_2SHOP</v>
      </c>
      <c r="W1654">
        <f t="shared" si="164"/>
        <v>9.77</v>
      </c>
      <c r="Y1654" s="118">
        <f t="shared" si="165"/>
        <v>9.77</v>
      </c>
      <c r="Z1654" s="118" t="str">
        <f t="shared" si="166"/>
        <v>OK</v>
      </c>
    </row>
    <row r="1655" spans="1:26" x14ac:dyDescent="0.2">
      <c r="A1655" s="9">
        <f t="shared" si="167"/>
        <v>6.2575985633772397</v>
      </c>
      <c r="B1655" s="9">
        <f t="shared" si="168"/>
        <v>5.41</v>
      </c>
      <c r="C1655" s="9">
        <f t="shared" si="169"/>
        <v>5.33</v>
      </c>
      <c r="D1655" s="8">
        <v>6235</v>
      </c>
      <c r="E1655" t="s">
        <v>5048</v>
      </c>
      <c r="F1655" t="s">
        <v>191</v>
      </c>
      <c r="G1655" t="s">
        <v>25</v>
      </c>
      <c r="H1655" t="s">
        <v>190</v>
      </c>
      <c r="O1655">
        <v>5.33</v>
      </c>
      <c r="S1655">
        <f>_xlfn.XLOOKUP(E1655,'Facture Chronopost'!L:L,'Facture Chronopost'!AA:AA,"")</f>
        <v>0.08</v>
      </c>
      <c r="T1655" t="str">
        <f>IF(COUNTIF('Bibliothèque transporteurs'!C:C,F1655)=0,"inconnu",_xlfn.XLOOKUP(F1655,'Bibliothèque transporteurs'!C:C,'Bibliothèque transporteurs'!A:A))</f>
        <v>6C</v>
      </c>
      <c r="U1655">
        <f>IF(OR(F1655="6C",F1655="6B"),_xlfn.XLOOKUP(E1655,'Facture Chronopost'!L:L,'Facture Chronopost'!X:X),IF(OR(F1655=17,F1655=44),F1655&amp;"_"&amp;H1655,IF(COUNTIF('Bibliothèque transporteurs'!C:C,F1655)=0,"inconnu",_xlfn.XLOOKUP(F1655,'Bibliothèque transporteurs'!C:C,'Bibliothèque transporteurs'!B:B))))</f>
        <v>30</v>
      </c>
      <c r="V1655" t="str">
        <f>IF(COUNTIF('Bibliothèque transporteurs'!C:C,F1655)=0,"inconnu",_xlfn.XLOOKUP(F1655,'Bibliothèque transporteurs'!C:C,'Bibliothèque transporteurs'!E:E))</f>
        <v>CHRONO_2SHOP</v>
      </c>
      <c r="W1655">
        <f t="shared" si="164"/>
        <v>5.41</v>
      </c>
      <c r="Y1655" s="118">
        <f t="shared" si="165"/>
        <v>5.41</v>
      </c>
      <c r="Z1655" s="118" t="str">
        <f t="shared" si="166"/>
        <v>OK</v>
      </c>
    </row>
    <row r="1656" spans="1:26" x14ac:dyDescent="0.2">
      <c r="A1656" s="9">
        <f t="shared" si="167"/>
        <v>6.9033169892416817</v>
      </c>
      <c r="B1656" s="9">
        <f t="shared" si="168"/>
        <v>5.96</v>
      </c>
      <c r="C1656" s="9">
        <f t="shared" si="169"/>
        <v>5.88</v>
      </c>
      <c r="D1656" s="8">
        <v>6235</v>
      </c>
      <c r="E1656" t="s">
        <v>5021</v>
      </c>
      <c r="F1656" t="s">
        <v>191</v>
      </c>
      <c r="G1656" t="s">
        <v>25</v>
      </c>
      <c r="H1656" t="s">
        <v>190</v>
      </c>
      <c r="O1656">
        <v>5.88</v>
      </c>
      <c r="S1656">
        <f>_xlfn.XLOOKUP(E1656,'Facture Chronopost'!L:L,'Facture Chronopost'!AA:AA,"")</f>
        <v>0.08</v>
      </c>
      <c r="T1656" t="str">
        <f>IF(COUNTIF('Bibliothèque transporteurs'!C:C,F1656)=0,"inconnu",_xlfn.XLOOKUP(F1656,'Bibliothèque transporteurs'!C:C,'Bibliothèque transporteurs'!A:A))</f>
        <v>6C</v>
      </c>
      <c r="U1656">
        <f>IF(OR(F1656="6C",F1656="6B"),_xlfn.XLOOKUP(E1656,'Facture Chronopost'!L:L,'Facture Chronopost'!X:X),IF(OR(F1656=17,F1656=44),F1656&amp;"_"&amp;H1656,IF(COUNTIF('Bibliothèque transporteurs'!C:C,F1656)=0,"inconnu",_xlfn.XLOOKUP(F1656,'Bibliothèque transporteurs'!C:C,'Bibliothèque transporteurs'!B:B))))</f>
        <v>30</v>
      </c>
      <c r="V1656" t="str">
        <f>IF(COUNTIF('Bibliothèque transporteurs'!C:C,F1656)=0,"inconnu",_xlfn.XLOOKUP(F1656,'Bibliothèque transporteurs'!C:C,'Bibliothèque transporteurs'!E:E))</f>
        <v>CHRONO_2SHOP</v>
      </c>
      <c r="W1656">
        <f t="shared" si="164"/>
        <v>5.96</v>
      </c>
      <c r="Y1656" s="118">
        <f t="shared" si="165"/>
        <v>5.96</v>
      </c>
      <c r="Z1656" s="118" t="str">
        <f t="shared" si="166"/>
        <v>OK</v>
      </c>
    </row>
    <row r="1657" spans="1:26" x14ac:dyDescent="0.2">
      <c r="A1657" s="9">
        <f t="shared" si="167"/>
        <v>11.376384630229914</v>
      </c>
      <c r="B1657" s="9">
        <f t="shared" si="168"/>
        <v>9.77</v>
      </c>
      <c r="C1657" s="9">
        <f t="shared" si="169"/>
        <v>9.69</v>
      </c>
      <c r="D1657" s="8">
        <v>6235</v>
      </c>
      <c r="E1657" t="s">
        <v>5015</v>
      </c>
      <c r="F1657" t="s">
        <v>191</v>
      </c>
      <c r="G1657" t="s">
        <v>25</v>
      </c>
      <c r="H1657" t="s">
        <v>190</v>
      </c>
      <c r="O1657">
        <v>9.69</v>
      </c>
      <c r="S1657">
        <f>_xlfn.XLOOKUP(E1657,'Facture Chronopost'!L:L,'Facture Chronopost'!AA:AA,"")</f>
        <v>0.08</v>
      </c>
      <c r="T1657" t="str">
        <f>IF(COUNTIF('Bibliothèque transporteurs'!C:C,F1657)=0,"inconnu",_xlfn.XLOOKUP(F1657,'Bibliothèque transporteurs'!C:C,'Bibliothèque transporteurs'!A:A))</f>
        <v>6C</v>
      </c>
      <c r="U1657">
        <f>IF(OR(F1657="6C",F1657="6B"),_xlfn.XLOOKUP(E1657,'Facture Chronopost'!L:L,'Facture Chronopost'!X:X),IF(OR(F1657=17,F1657=44),F1657&amp;"_"&amp;H1657,IF(COUNTIF('Bibliothèque transporteurs'!C:C,F1657)=0,"inconnu",_xlfn.XLOOKUP(F1657,'Bibliothèque transporteurs'!C:C,'Bibliothèque transporteurs'!B:B))))</f>
        <v>30</v>
      </c>
      <c r="V1657" t="str">
        <f>IF(COUNTIF('Bibliothèque transporteurs'!C:C,F1657)=0,"inconnu",_xlfn.XLOOKUP(F1657,'Bibliothèque transporteurs'!C:C,'Bibliothèque transporteurs'!E:E))</f>
        <v>CHRONO_2SHOP</v>
      </c>
      <c r="W1657">
        <f t="shared" si="164"/>
        <v>9.77</v>
      </c>
      <c r="Y1657" s="118">
        <f t="shared" si="165"/>
        <v>9.77</v>
      </c>
      <c r="Z1657" s="118" t="str">
        <f t="shared" si="166"/>
        <v>OK</v>
      </c>
    </row>
    <row r="1658" spans="1:26" x14ac:dyDescent="0.2">
      <c r="A1658" s="9">
        <f t="shared" si="167"/>
        <v>12.926108852304576</v>
      </c>
      <c r="B1658" s="9">
        <f t="shared" si="168"/>
        <v>11.09</v>
      </c>
      <c r="C1658" s="9">
        <f t="shared" si="169"/>
        <v>11.01</v>
      </c>
      <c r="D1658" s="8">
        <v>6235</v>
      </c>
      <c r="E1658" t="s">
        <v>5018</v>
      </c>
      <c r="F1658" t="s">
        <v>191</v>
      </c>
      <c r="G1658" t="s">
        <v>25</v>
      </c>
      <c r="H1658" t="s">
        <v>190</v>
      </c>
      <c r="O1658">
        <v>11.01</v>
      </c>
      <c r="S1658">
        <f>_xlfn.XLOOKUP(E1658,'Facture Chronopost'!L:L,'Facture Chronopost'!AA:AA,"")</f>
        <v>0.08</v>
      </c>
      <c r="T1658" t="str">
        <f>IF(COUNTIF('Bibliothèque transporteurs'!C:C,F1658)=0,"inconnu",_xlfn.XLOOKUP(F1658,'Bibliothèque transporteurs'!C:C,'Bibliothèque transporteurs'!A:A))</f>
        <v>6C</v>
      </c>
      <c r="U1658">
        <f>IF(OR(F1658="6C",F1658="6B"),_xlfn.XLOOKUP(E1658,'Facture Chronopost'!L:L,'Facture Chronopost'!X:X),IF(OR(F1658=17,F1658=44),F1658&amp;"_"&amp;H1658,IF(COUNTIF('Bibliothèque transporteurs'!C:C,F1658)=0,"inconnu",_xlfn.XLOOKUP(F1658,'Bibliothèque transporteurs'!C:C,'Bibliothèque transporteurs'!B:B))))</f>
        <v>30</v>
      </c>
      <c r="V1658" t="str">
        <f>IF(COUNTIF('Bibliothèque transporteurs'!C:C,F1658)=0,"inconnu",_xlfn.XLOOKUP(F1658,'Bibliothèque transporteurs'!C:C,'Bibliothèque transporteurs'!E:E))</f>
        <v>CHRONO_2SHOP</v>
      </c>
      <c r="W1658">
        <f t="shared" si="164"/>
        <v>11.09</v>
      </c>
      <c r="Y1658" s="118">
        <f t="shared" si="165"/>
        <v>11.09</v>
      </c>
      <c r="Z1658" s="118" t="str">
        <f t="shared" si="166"/>
        <v>OK</v>
      </c>
    </row>
    <row r="1659" spans="1:26" x14ac:dyDescent="0.2">
      <c r="A1659" s="9">
        <f t="shared" si="167"/>
        <v>11.376384630229914</v>
      </c>
      <c r="B1659" s="9">
        <f t="shared" si="168"/>
        <v>9.77</v>
      </c>
      <c r="C1659" s="9">
        <f t="shared" si="169"/>
        <v>9.69</v>
      </c>
      <c r="D1659" s="8">
        <v>6235</v>
      </c>
      <c r="E1659" t="s">
        <v>5003</v>
      </c>
      <c r="F1659" t="s">
        <v>191</v>
      </c>
      <c r="G1659" t="s">
        <v>25</v>
      </c>
      <c r="H1659" t="s">
        <v>190</v>
      </c>
      <c r="O1659">
        <v>9.69</v>
      </c>
      <c r="S1659">
        <f>_xlfn.XLOOKUP(E1659,'Facture Chronopost'!L:L,'Facture Chronopost'!AA:AA,"")</f>
        <v>0.08</v>
      </c>
      <c r="T1659" t="str">
        <f>IF(COUNTIF('Bibliothèque transporteurs'!C:C,F1659)=0,"inconnu",_xlfn.XLOOKUP(F1659,'Bibliothèque transporteurs'!C:C,'Bibliothèque transporteurs'!A:A))</f>
        <v>6C</v>
      </c>
      <c r="U1659">
        <f>IF(OR(F1659="6C",F1659="6B"),_xlfn.XLOOKUP(E1659,'Facture Chronopost'!L:L,'Facture Chronopost'!X:X),IF(OR(F1659=17,F1659=44),F1659&amp;"_"&amp;H1659,IF(COUNTIF('Bibliothèque transporteurs'!C:C,F1659)=0,"inconnu",_xlfn.XLOOKUP(F1659,'Bibliothèque transporteurs'!C:C,'Bibliothèque transporteurs'!B:B))))</f>
        <v>30</v>
      </c>
      <c r="V1659" t="str">
        <f>IF(COUNTIF('Bibliothèque transporteurs'!C:C,F1659)=0,"inconnu",_xlfn.XLOOKUP(F1659,'Bibliothèque transporteurs'!C:C,'Bibliothèque transporteurs'!E:E))</f>
        <v>CHRONO_2SHOP</v>
      </c>
      <c r="W1659">
        <f t="shared" si="164"/>
        <v>9.77</v>
      </c>
      <c r="Y1659" s="118">
        <f t="shared" si="165"/>
        <v>9.77</v>
      </c>
      <c r="Z1659" s="118" t="str">
        <f t="shared" si="166"/>
        <v>OK</v>
      </c>
    </row>
    <row r="1660" spans="1:26" x14ac:dyDescent="0.2">
      <c r="A1660" s="9">
        <f t="shared" si="167"/>
        <v>11.376384630229914</v>
      </c>
      <c r="B1660" s="9">
        <f t="shared" si="168"/>
        <v>9.77</v>
      </c>
      <c r="C1660" s="9">
        <f t="shared" si="169"/>
        <v>9.69</v>
      </c>
      <c r="D1660" s="8">
        <v>6235</v>
      </c>
      <c r="E1660" t="s">
        <v>4994</v>
      </c>
      <c r="F1660" t="s">
        <v>191</v>
      </c>
      <c r="G1660" t="s">
        <v>25</v>
      </c>
      <c r="H1660" t="s">
        <v>190</v>
      </c>
      <c r="O1660">
        <v>9.69</v>
      </c>
      <c r="S1660">
        <f>_xlfn.XLOOKUP(E1660,'Facture Chronopost'!L:L,'Facture Chronopost'!AA:AA,"")</f>
        <v>0.08</v>
      </c>
      <c r="T1660" t="str">
        <f>IF(COUNTIF('Bibliothèque transporteurs'!C:C,F1660)=0,"inconnu",_xlfn.XLOOKUP(F1660,'Bibliothèque transporteurs'!C:C,'Bibliothèque transporteurs'!A:A))</f>
        <v>6C</v>
      </c>
      <c r="U1660">
        <f>IF(OR(F1660="6C",F1660="6B"),_xlfn.XLOOKUP(E1660,'Facture Chronopost'!L:L,'Facture Chronopost'!X:X),IF(OR(F1660=17,F1660=44),F1660&amp;"_"&amp;H1660,IF(COUNTIF('Bibliothèque transporteurs'!C:C,F1660)=0,"inconnu",_xlfn.XLOOKUP(F1660,'Bibliothèque transporteurs'!C:C,'Bibliothèque transporteurs'!B:B))))</f>
        <v>30</v>
      </c>
      <c r="V1660" t="str">
        <f>IF(COUNTIF('Bibliothèque transporteurs'!C:C,F1660)=0,"inconnu",_xlfn.XLOOKUP(F1660,'Bibliothèque transporteurs'!C:C,'Bibliothèque transporteurs'!E:E))</f>
        <v>CHRONO_2SHOP</v>
      </c>
      <c r="W1660">
        <f t="shared" si="164"/>
        <v>9.77</v>
      </c>
      <c r="Y1660" s="118">
        <f t="shared" si="165"/>
        <v>9.77</v>
      </c>
      <c r="Z1660" s="118" t="str">
        <f t="shared" si="166"/>
        <v>OK</v>
      </c>
    </row>
    <row r="1661" spans="1:26" x14ac:dyDescent="0.2">
      <c r="A1661" s="9">
        <f t="shared" si="167"/>
        <v>16.236883326736812</v>
      </c>
      <c r="B1661" s="9">
        <f t="shared" si="168"/>
        <v>13.91</v>
      </c>
      <c r="C1661" s="9">
        <f t="shared" si="169"/>
        <v>13.83</v>
      </c>
      <c r="D1661" s="8">
        <v>6235</v>
      </c>
      <c r="E1661" t="s">
        <v>4990</v>
      </c>
      <c r="F1661" t="s">
        <v>191</v>
      </c>
      <c r="G1661" t="s">
        <v>25</v>
      </c>
      <c r="H1661" t="s">
        <v>190</v>
      </c>
      <c r="O1661">
        <v>13.83</v>
      </c>
      <c r="S1661">
        <f>_xlfn.XLOOKUP(E1661,'Facture Chronopost'!L:L,'Facture Chronopost'!AA:AA,"")</f>
        <v>0.08</v>
      </c>
      <c r="T1661" t="str">
        <f>IF(COUNTIF('Bibliothèque transporteurs'!C:C,F1661)=0,"inconnu",_xlfn.XLOOKUP(F1661,'Bibliothèque transporteurs'!C:C,'Bibliothèque transporteurs'!A:A))</f>
        <v>6C</v>
      </c>
      <c r="U1661">
        <f>IF(OR(F1661="6C",F1661="6B"),_xlfn.XLOOKUP(E1661,'Facture Chronopost'!L:L,'Facture Chronopost'!X:X),IF(OR(F1661=17,F1661=44),F1661&amp;"_"&amp;H1661,IF(COUNTIF('Bibliothèque transporteurs'!C:C,F1661)=0,"inconnu",_xlfn.XLOOKUP(F1661,'Bibliothèque transporteurs'!C:C,'Bibliothèque transporteurs'!B:B))))</f>
        <v>25</v>
      </c>
      <c r="V1661" t="str">
        <f>IF(COUNTIF('Bibliothèque transporteurs'!C:C,F1661)=0,"inconnu",_xlfn.XLOOKUP(F1661,'Bibliothèque transporteurs'!C:C,'Bibliothèque transporteurs'!E:E))</f>
        <v>CHRONO_2SHOP</v>
      </c>
      <c r="W1661">
        <f t="shared" si="164"/>
        <v>13.91</v>
      </c>
      <c r="Y1661" s="118">
        <f t="shared" si="165"/>
        <v>13.91</v>
      </c>
      <c r="Z1661" s="118" t="str">
        <f t="shared" si="166"/>
        <v>OK</v>
      </c>
    </row>
    <row r="1662" spans="1:26" x14ac:dyDescent="0.2">
      <c r="A1662" s="9">
        <f t="shared" si="167"/>
        <v>6.2575985633772397</v>
      </c>
      <c r="B1662" s="9">
        <f t="shared" si="168"/>
        <v>5.41</v>
      </c>
      <c r="C1662" s="9">
        <f t="shared" si="169"/>
        <v>5.33</v>
      </c>
      <c r="D1662" s="8">
        <v>6235</v>
      </c>
      <c r="E1662" t="s">
        <v>5043</v>
      </c>
      <c r="F1662" t="s">
        <v>191</v>
      </c>
      <c r="G1662" t="s">
        <v>25</v>
      </c>
      <c r="H1662" t="s">
        <v>190</v>
      </c>
      <c r="O1662">
        <v>5.33</v>
      </c>
      <c r="S1662">
        <f>_xlfn.XLOOKUP(E1662,'Facture Chronopost'!L:L,'Facture Chronopost'!AA:AA,"")</f>
        <v>0.08</v>
      </c>
      <c r="T1662" t="str">
        <f>IF(COUNTIF('Bibliothèque transporteurs'!C:C,F1662)=0,"inconnu",_xlfn.XLOOKUP(F1662,'Bibliothèque transporteurs'!C:C,'Bibliothèque transporteurs'!A:A))</f>
        <v>6C</v>
      </c>
      <c r="U1662">
        <f>IF(OR(F1662="6C",F1662="6B"),_xlfn.XLOOKUP(E1662,'Facture Chronopost'!L:L,'Facture Chronopost'!X:X),IF(OR(F1662=17,F1662=44),F1662&amp;"_"&amp;H1662,IF(COUNTIF('Bibliothèque transporteurs'!C:C,F1662)=0,"inconnu",_xlfn.XLOOKUP(F1662,'Bibliothèque transporteurs'!C:C,'Bibliothèque transporteurs'!B:B))))</f>
        <v>30</v>
      </c>
      <c r="V1662" t="str">
        <f>IF(COUNTIF('Bibliothèque transporteurs'!C:C,F1662)=0,"inconnu",_xlfn.XLOOKUP(F1662,'Bibliothèque transporteurs'!C:C,'Bibliothèque transporteurs'!E:E))</f>
        <v>CHRONO_2SHOP</v>
      </c>
      <c r="W1662">
        <f t="shared" si="164"/>
        <v>5.41</v>
      </c>
      <c r="Y1662" s="118">
        <f t="shared" si="165"/>
        <v>5.41</v>
      </c>
      <c r="Z1662" s="118" t="str">
        <f t="shared" si="166"/>
        <v>OK</v>
      </c>
    </row>
    <row r="1663" spans="1:26" x14ac:dyDescent="0.2">
      <c r="A1663" s="9">
        <f t="shared" si="167"/>
        <v>12.926108852304576</v>
      </c>
      <c r="B1663" s="9">
        <f t="shared" si="168"/>
        <v>11.09</v>
      </c>
      <c r="C1663" s="9">
        <f t="shared" si="169"/>
        <v>11.01</v>
      </c>
      <c r="D1663" s="8">
        <v>6235</v>
      </c>
      <c r="E1663" t="s">
        <v>5038</v>
      </c>
      <c r="F1663" t="s">
        <v>191</v>
      </c>
      <c r="G1663" t="s">
        <v>25</v>
      </c>
      <c r="H1663" t="s">
        <v>190</v>
      </c>
      <c r="O1663">
        <v>11.01</v>
      </c>
      <c r="S1663">
        <f>_xlfn.XLOOKUP(E1663,'Facture Chronopost'!L:L,'Facture Chronopost'!AA:AA,"")</f>
        <v>0.08</v>
      </c>
      <c r="T1663" t="str">
        <f>IF(COUNTIF('Bibliothèque transporteurs'!C:C,F1663)=0,"inconnu",_xlfn.XLOOKUP(F1663,'Bibliothèque transporteurs'!C:C,'Bibliothèque transporteurs'!A:A))</f>
        <v>6C</v>
      </c>
      <c r="U1663">
        <f>IF(OR(F1663="6C",F1663="6B"),_xlfn.XLOOKUP(E1663,'Facture Chronopost'!L:L,'Facture Chronopost'!X:X),IF(OR(F1663=17,F1663=44),F1663&amp;"_"&amp;H1663,IF(COUNTIF('Bibliothèque transporteurs'!C:C,F1663)=0,"inconnu",_xlfn.XLOOKUP(F1663,'Bibliothèque transporteurs'!C:C,'Bibliothèque transporteurs'!B:B))))</f>
        <v>30</v>
      </c>
      <c r="V1663" t="str">
        <f>IF(COUNTIF('Bibliothèque transporteurs'!C:C,F1663)=0,"inconnu",_xlfn.XLOOKUP(F1663,'Bibliothèque transporteurs'!C:C,'Bibliothèque transporteurs'!E:E))</f>
        <v>CHRONO_2SHOP</v>
      </c>
      <c r="W1663">
        <f t="shared" si="164"/>
        <v>11.09</v>
      </c>
      <c r="Y1663" s="118">
        <f t="shared" si="165"/>
        <v>11.09</v>
      </c>
      <c r="Z1663" s="118" t="str">
        <f t="shared" si="166"/>
        <v>OK</v>
      </c>
    </row>
    <row r="1664" spans="1:26" x14ac:dyDescent="0.2">
      <c r="A1664" s="9">
        <f t="shared" si="167"/>
        <v>11.376384630229914</v>
      </c>
      <c r="B1664" s="9">
        <f t="shared" si="168"/>
        <v>9.77</v>
      </c>
      <c r="C1664" s="9">
        <f t="shared" si="169"/>
        <v>9.69</v>
      </c>
      <c r="D1664" s="8">
        <v>6235</v>
      </c>
      <c r="E1664" t="s">
        <v>4985</v>
      </c>
      <c r="F1664" t="s">
        <v>191</v>
      </c>
      <c r="G1664" t="s">
        <v>25</v>
      </c>
      <c r="H1664" t="s">
        <v>190</v>
      </c>
      <c r="O1664">
        <v>9.69</v>
      </c>
      <c r="S1664">
        <f>_xlfn.XLOOKUP(E1664,'Facture Chronopost'!L:L,'Facture Chronopost'!AA:AA,"")</f>
        <v>0.08</v>
      </c>
      <c r="T1664" t="str">
        <f>IF(COUNTIF('Bibliothèque transporteurs'!C:C,F1664)=0,"inconnu",_xlfn.XLOOKUP(F1664,'Bibliothèque transporteurs'!C:C,'Bibliothèque transporteurs'!A:A))</f>
        <v>6C</v>
      </c>
      <c r="U1664">
        <f>IF(OR(F1664="6C",F1664="6B"),_xlfn.XLOOKUP(E1664,'Facture Chronopost'!L:L,'Facture Chronopost'!X:X),IF(OR(F1664=17,F1664=44),F1664&amp;"_"&amp;H1664,IF(COUNTIF('Bibliothèque transporteurs'!C:C,F1664)=0,"inconnu",_xlfn.XLOOKUP(F1664,'Bibliothèque transporteurs'!C:C,'Bibliothèque transporteurs'!B:B))))</f>
        <v>30</v>
      </c>
      <c r="V1664" t="str">
        <f>IF(COUNTIF('Bibliothèque transporteurs'!C:C,F1664)=0,"inconnu",_xlfn.XLOOKUP(F1664,'Bibliothèque transporteurs'!C:C,'Bibliothèque transporteurs'!E:E))</f>
        <v>CHRONO_2SHOP</v>
      </c>
      <c r="W1664">
        <f t="shared" si="164"/>
        <v>9.77</v>
      </c>
      <c r="Y1664" s="118">
        <f t="shared" si="165"/>
        <v>9.77</v>
      </c>
      <c r="Z1664" s="118" t="str">
        <f t="shared" si="166"/>
        <v>OK</v>
      </c>
    </row>
    <row r="1665" spans="1:26" x14ac:dyDescent="0.2">
      <c r="A1665" s="9">
        <f t="shared" si="167"/>
        <v>6.5158859337230153</v>
      </c>
      <c r="B1665" s="9">
        <f t="shared" si="168"/>
        <v>5.629999999999999</v>
      </c>
      <c r="C1665" s="9">
        <f t="shared" si="169"/>
        <v>5.55</v>
      </c>
      <c r="D1665" s="8">
        <v>6235</v>
      </c>
      <c r="E1665" t="s">
        <v>5065</v>
      </c>
      <c r="F1665" t="s">
        <v>191</v>
      </c>
      <c r="G1665" t="s">
        <v>25</v>
      </c>
      <c r="H1665" t="s">
        <v>190</v>
      </c>
      <c r="O1665">
        <v>5.55</v>
      </c>
      <c r="S1665">
        <f>_xlfn.XLOOKUP(E1665,'Facture Chronopost'!L:L,'Facture Chronopost'!AA:AA,"")</f>
        <v>0.08</v>
      </c>
      <c r="T1665" t="str">
        <f>IF(COUNTIF('Bibliothèque transporteurs'!C:C,F1665)=0,"inconnu",_xlfn.XLOOKUP(F1665,'Bibliothèque transporteurs'!C:C,'Bibliothèque transporteurs'!A:A))</f>
        <v>6C</v>
      </c>
      <c r="U1665">
        <f>IF(OR(F1665="6C",F1665="6B"),_xlfn.XLOOKUP(E1665,'Facture Chronopost'!L:L,'Facture Chronopost'!X:X),IF(OR(F1665=17,F1665=44),F1665&amp;"_"&amp;H1665,IF(COUNTIF('Bibliothèque transporteurs'!C:C,F1665)=0,"inconnu",_xlfn.XLOOKUP(F1665,'Bibliothèque transporteurs'!C:C,'Bibliothèque transporteurs'!B:B))))</f>
        <v>30</v>
      </c>
      <c r="V1665" t="str">
        <f>IF(COUNTIF('Bibliothèque transporteurs'!C:C,F1665)=0,"inconnu",_xlfn.XLOOKUP(F1665,'Bibliothèque transporteurs'!C:C,'Bibliothèque transporteurs'!E:E))</f>
        <v>CHRONO_2SHOP</v>
      </c>
      <c r="W1665">
        <f t="shared" si="164"/>
        <v>5.63</v>
      </c>
      <c r="Y1665" s="118">
        <f t="shared" si="165"/>
        <v>5.63</v>
      </c>
      <c r="Z1665" s="118" t="str">
        <f t="shared" si="166"/>
        <v>OK</v>
      </c>
    </row>
    <row r="1666" spans="1:26" x14ac:dyDescent="0.2">
      <c r="A1666" s="9">
        <f t="shared" si="167"/>
        <v>12.761744162084536</v>
      </c>
      <c r="B1666" s="9">
        <f t="shared" si="168"/>
        <v>10.95</v>
      </c>
      <c r="C1666" s="9">
        <f t="shared" si="169"/>
        <v>10.87</v>
      </c>
      <c r="D1666" s="8">
        <v>6235</v>
      </c>
      <c r="E1666" t="s">
        <v>5029</v>
      </c>
      <c r="F1666" t="s">
        <v>191</v>
      </c>
      <c r="G1666" t="s">
        <v>25</v>
      </c>
      <c r="H1666" t="s">
        <v>190</v>
      </c>
      <c r="O1666">
        <v>10.87</v>
      </c>
      <c r="S1666">
        <f>_xlfn.XLOOKUP(E1666,'Facture Chronopost'!L:L,'Facture Chronopost'!AA:AA,"")</f>
        <v>0.08</v>
      </c>
      <c r="T1666" t="str">
        <f>IF(COUNTIF('Bibliothèque transporteurs'!C:C,F1666)=0,"inconnu",_xlfn.XLOOKUP(F1666,'Bibliothèque transporteurs'!C:C,'Bibliothèque transporteurs'!A:A))</f>
        <v>6C</v>
      </c>
      <c r="U1666">
        <f>IF(OR(F1666="6C",F1666="6B"),_xlfn.XLOOKUP(E1666,'Facture Chronopost'!L:L,'Facture Chronopost'!X:X),IF(OR(F1666=17,F1666=44),F1666&amp;"_"&amp;H1666,IF(COUNTIF('Bibliothèque transporteurs'!C:C,F1666)=0,"inconnu",_xlfn.XLOOKUP(F1666,'Bibliothèque transporteurs'!C:C,'Bibliothèque transporteurs'!B:B))))</f>
        <v>39</v>
      </c>
      <c r="V1666" t="str">
        <f>IF(COUNTIF('Bibliothèque transporteurs'!C:C,F1666)=0,"inconnu",_xlfn.XLOOKUP(F1666,'Bibliothèque transporteurs'!C:C,'Bibliothèque transporteurs'!E:E))</f>
        <v>CHRONO_2SHOP</v>
      </c>
      <c r="W1666">
        <f t="shared" si="164"/>
        <v>10.95</v>
      </c>
      <c r="Y1666" s="118">
        <f t="shared" si="165"/>
        <v>10.95</v>
      </c>
      <c r="Z1666" s="118" t="str">
        <f t="shared" si="166"/>
        <v>OK</v>
      </c>
    </row>
    <row r="1667" spans="1:26" x14ac:dyDescent="0.2">
      <c r="A1667" s="9">
        <f t="shared" si="167"/>
        <v>11.376384630229914</v>
      </c>
      <c r="B1667" s="9">
        <f t="shared" si="168"/>
        <v>9.77</v>
      </c>
      <c r="C1667" s="9">
        <f t="shared" si="169"/>
        <v>9.69</v>
      </c>
      <c r="D1667" s="8">
        <v>6235</v>
      </c>
      <c r="E1667" t="s">
        <v>5041</v>
      </c>
      <c r="F1667" t="s">
        <v>191</v>
      </c>
      <c r="G1667" t="s">
        <v>25</v>
      </c>
      <c r="H1667" t="s">
        <v>190</v>
      </c>
      <c r="O1667">
        <v>9.69</v>
      </c>
      <c r="S1667">
        <f>_xlfn.XLOOKUP(E1667,'Facture Chronopost'!L:L,'Facture Chronopost'!AA:AA,"")</f>
        <v>0.08</v>
      </c>
      <c r="T1667" t="str">
        <f>IF(COUNTIF('Bibliothèque transporteurs'!C:C,F1667)=0,"inconnu",_xlfn.XLOOKUP(F1667,'Bibliothèque transporteurs'!C:C,'Bibliothèque transporteurs'!A:A))</f>
        <v>6C</v>
      </c>
      <c r="U1667">
        <f>IF(OR(F1667="6C",F1667="6B"),_xlfn.XLOOKUP(E1667,'Facture Chronopost'!L:L,'Facture Chronopost'!X:X),IF(OR(F1667=17,F1667=44),F1667&amp;"_"&amp;H1667,IF(COUNTIF('Bibliothèque transporteurs'!C:C,F1667)=0,"inconnu",_xlfn.XLOOKUP(F1667,'Bibliothèque transporteurs'!C:C,'Bibliothèque transporteurs'!B:B))))</f>
        <v>30</v>
      </c>
      <c r="V1667" t="str">
        <f>IF(COUNTIF('Bibliothèque transporteurs'!C:C,F1667)=0,"inconnu",_xlfn.XLOOKUP(F1667,'Bibliothèque transporteurs'!C:C,'Bibliothèque transporteurs'!E:E))</f>
        <v>CHRONO_2SHOP</v>
      </c>
      <c r="W1667">
        <f t="shared" si="164"/>
        <v>9.77</v>
      </c>
      <c r="Y1667" s="118">
        <f t="shared" si="165"/>
        <v>9.77</v>
      </c>
      <c r="Z1667" s="118" t="str">
        <f t="shared" si="166"/>
        <v>OK</v>
      </c>
    </row>
    <row r="1668" spans="1:26" x14ac:dyDescent="0.2">
      <c r="A1668" s="9">
        <f t="shared" si="167"/>
        <v>9.8266604081552504</v>
      </c>
      <c r="B1668" s="9">
        <f t="shared" si="168"/>
        <v>8.4499999999999993</v>
      </c>
      <c r="C1668" s="9">
        <f t="shared" si="169"/>
        <v>8.3699999999999992</v>
      </c>
      <c r="D1668" s="8">
        <v>6235</v>
      </c>
      <c r="E1668" t="s">
        <v>5050</v>
      </c>
      <c r="F1668" t="s">
        <v>191</v>
      </c>
      <c r="G1668" t="s">
        <v>25</v>
      </c>
      <c r="H1668" t="s">
        <v>190</v>
      </c>
      <c r="O1668">
        <v>8.3699999999999992</v>
      </c>
      <c r="S1668">
        <f>_xlfn.XLOOKUP(E1668,'Facture Chronopost'!L:L,'Facture Chronopost'!AA:AA,"")</f>
        <v>0.08</v>
      </c>
      <c r="T1668" t="str">
        <f>IF(COUNTIF('Bibliothèque transporteurs'!C:C,F1668)=0,"inconnu",_xlfn.XLOOKUP(F1668,'Bibliothèque transporteurs'!C:C,'Bibliothèque transporteurs'!A:A))</f>
        <v>6C</v>
      </c>
      <c r="U1668">
        <f>IF(OR(F1668="6C",F1668="6B"),_xlfn.XLOOKUP(E1668,'Facture Chronopost'!L:L,'Facture Chronopost'!X:X),IF(OR(F1668=17,F1668=44),F1668&amp;"_"&amp;H1668,IF(COUNTIF('Bibliothèque transporteurs'!C:C,F1668)=0,"inconnu",_xlfn.XLOOKUP(F1668,'Bibliothèque transporteurs'!C:C,'Bibliothèque transporteurs'!B:B))))</f>
        <v>30</v>
      </c>
      <c r="V1668" t="str">
        <f>IF(COUNTIF('Bibliothèque transporteurs'!C:C,F1668)=0,"inconnu",_xlfn.XLOOKUP(F1668,'Bibliothèque transporteurs'!C:C,'Bibliothèque transporteurs'!E:E))</f>
        <v>CHRONO_2SHOP</v>
      </c>
      <c r="W1668">
        <f t="shared" si="164"/>
        <v>8.4499999999999993</v>
      </c>
      <c r="Y1668" s="118">
        <f t="shared" si="165"/>
        <v>8.4499999999999993</v>
      </c>
      <c r="Z1668" s="118" t="str">
        <f t="shared" si="166"/>
        <v>OK</v>
      </c>
    </row>
    <row r="1669" spans="1:26" x14ac:dyDescent="0.2">
      <c r="A1669" s="9">
        <f t="shared" si="167"/>
        <v>14.47583307437924</v>
      </c>
      <c r="B1669" s="9">
        <f t="shared" si="168"/>
        <v>12.41</v>
      </c>
      <c r="C1669" s="9">
        <f t="shared" si="169"/>
        <v>12.33</v>
      </c>
      <c r="D1669" s="8">
        <v>6235</v>
      </c>
      <c r="E1669" t="s">
        <v>4997</v>
      </c>
      <c r="F1669" t="s">
        <v>191</v>
      </c>
      <c r="G1669" t="s">
        <v>25</v>
      </c>
      <c r="H1669" t="s">
        <v>190</v>
      </c>
      <c r="O1669">
        <v>12.33</v>
      </c>
      <c r="S1669">
        <f>_xlfn.XLOOKUP(E1669,'Facture Chronopost'!L:L,'Facture Chronopost'!AA:AA,"")</f>
        <v>0.08</v>
      </c>
      <c r="T1669" t="str">
        <f>IF(COUNTIF('Bibliothèque transporteurs'!C:C,F1669)=0,"inconnu",_xlfn.XLOOKUP(F1669,'Bibliothèque transporteurs'!C:C,'Bibliothèque transporteurs'!A:A))</f>
        <v>6C</v>
      </c>
      <c r="U1669">
        <f>IF(OR(F1669="6C",F1669="6B"),_xlfn.XLOOKUP(E1669,'Facture Chronopost'!L:L,'Facture Chronopost'!X:X),IF(OR(F1669=17,F1669=44),F1669&amp;"_"&amp;H1669,IF(COUNTIF('Bibliothèque transporteurs'!C:C,F1669)=0,"inconnu",_xlfn.XLOOKUP(F1669,'Bibliothèque transporteurs'!C:C,'Bibliothèque transporteurs'!B:B))))</f>
        <v>30</v>
      </c>
      <c r="V1669" t="str">
        <f>IF(COUNTIF('Bibliothèque transporteurs'!C:C,F1669)=0,"inconnu",_xlfn.XLOOKUP(F1669,'Bibliothèque transporteurs'!C:C,'Bibliothèque transporteurs'!E:E))</f>
        <v>CHRONO_2SHOP</v>
      </c>
      <c r="W1669">
        <f t="shared" si="164"/>
        <v>12.41</v>
      </c>
      <c r="Y1669" s="118">
        <f t="shared" si="165"/>
        <v>12.41</v>
      </c>
      <c r="Z1669" s="118" t="str">
        <f t="shared" si="166"/>
        <v>OK</v>
      </c>
    </row>
    <row r="1670" spans="1:26" x14ac:dyDescent="0.2">
      <c r="A1670" s="9">
        <f t="shared" si="167"/>
        <v>6.5158859337230153</v>
      </c>
      <c r="B1670" s="9">
        <f t="shared" si="168"/>
        <v>5.629999999999999</v>
      </c>
      <c r="C1670" s="9">
        <f t="shared" si="169"/>
        <v>5.55</v>
      </c>
      <c r="D1670" s="8">
        <v>6235</v>
      </c>
      <c r="E1670" t="s">
        <v>4988</v>
      </c>
      <c r="F1670" t="s">
        <v>191</v>
      </c>
      <c r="G1670" t="s">
        <v>25</v>
      </c>
      <c r="H1670" t="s">
        <v>190</v>
      </c>
      <c r="O1670">
        <v>5.55</v>
      </c>
      <c r="S1670">
        <f>_xlfn.XLOOKUP(E1670,'Facture Chronopost'!L:L,'Facture Chronopost'!AA:AA,"")</f>
        <v>0.08</v>
      </c>
      <c r="T1670" t="str">
        <f>IF(COUNTIF('Bibliothèque transporteurs'!C:C,F1670)=0,"inconnu",_xlfn.XLOOKUP(F1670,'Bibliothèque transporteurs'!C:C,'Bibliothèque transporteurs'!A:A))</f>
        <v>6C</v>
      </c>
      <c r="U1670">
        <f>IF(OR(F1670="6C",F1670="6B"),_xlfn.XLOOKUP(E1670,'Facture Chronopost'!L:L,'Facture Chronopost'!X:X),IF(OR(F1670=17,F1670=44),F1670&amp;"_"&amp;H1670,IF(COUNTIF('Bibliothèque transporteurs'!C:C,F1670)=0,"inconnu",_xlfn.XLOOKUP(F1670,'Bibliothèque transporteurs'!C:C,'Bibliothèque transporteurs'!B:B))))</f>
        <v>42</v>
      </c>
      <c r="V1670" t="str">
        <f>IF(COUNTIF('Bibliothèque transporteurs'!C:C,F1670)=0,"inconnu",_xlfn.XLOOKUP(F1670,'Bibliothèque transporteurs'!C:C,'Bibliothèque transporteurs'!E:E))</f>
        <v>CHRONO_2SHOP</v>
      </c>
      <c r="W1670">
        <f t="shared" si="164"/>
        <v>5.63</v>
      </c>
      <c r="Y1670" s="118">
        <f t="shared" si="165"/>
        <v>5.63</v>
      </c>
      <c r="Z1670" s="118" t="str">
        <f t="shared" si="166"/>
        <v>OK</v>
      </c>
    </row>
    <row r="1671" spans="1:26" x14ac:dyDescent="0.2">
      <c r="A1671" s="9">
        <f t="shared" si="167"/>
        <v>6.9033169892416817</v>
      </c>
      <c r="B1671" s="9">
        <f t="shared" si="168"/>
        <v>5.96</v>
      </c>
      <c r="C1671" s="9">
        <f t="shared" si="169"/>
        <v>5.88</v>
      </c>
      <c r="D1671" s="8">
        <v>6235</v>
      </c>
      <c r="E1671" t="s">
        <v>5000</v>
      </c>
      <c r="F1671" t="s">
        <v>191</v>
      </c>
      <c r="G1671" t="s">
        <v>25</v>
      </c>
      <c r="H1671" t="s">
        <v>190</v>
      </c>
      <c r="O1671">
        <v>5.88</v>
      </c>
      <c r="S1671">
        <f>_xlfn.XLOOKUP(E1671,'Facture Chronopost'!L:L,'Facture Chronopost'!AA:AA,"")</f>
        <v>0.08</v>
      </c>
      <c r="T1671" t="str">
        <f>IF(COUNTIF('Bibliothèque transporteurs'!C:C,F1671)=0,"inconnu",_xlfn.XLOOKUP(F1671,'Bibliothèque transporteurs'!C:C,'Bibliothèque transporteurs'!A:A))</f>
        <v>6C</v>
      </c>
      <c r="U1671">
        <f>IF(OR(F1671="6C",F1671="6B"),_xlfn.XLOOKUP(E1671,'Facture Chronopost'!L:L,'Facture Chronopost'!X:X),IF(OR(F1671=17,F1671=44),F1671&amp;"_"&amp;H1671,IF(COUNTIF('Bibliothèque transporteurs'!C:C,F1671)=0,"inconnu",_xlfn.XLOOKUP(F1671,'Bibliothèque transporteurs'!C:C,'Bibliothèque transporteurs'!B:B))))</f>
        <v>30</v>
      </c>
      <c r="V1671" t="str">
        <f>IF(COUNTIF('Bibliothèque transporteurs'!C:C,F1671)=0,"inconnu",_xlfn.XLOOKUP(F1671,'Bibliothèque transporteurs'!C:C,'Bibliothèque transporteurs'!E:E))</f>
        <v>CHRONO_2SHOP</v>
      </c>
      <c r="W1671">
        <f t="shared" si="164"/>
        <v>5.96</v>
      </c>
      <c r="Y1671" s="118">
        <f t="shared" si="165"/>
        <v>5.96</v>
      </c>
      <c r="Z1671" s="118" t="str">
        <f t="shared" si="166"/>
        <v>OK</v>
      </c>
    </row>
    <row r="1672" spans="1:26" x14ac:dyDescent="0.2">
      <c r="A1672" s="9">
        <f t="shared" si="167"/>
        <v>12.151246741267247</v>
      </c>
      <c r="B1672" s="9">
        <f t="shared" si="168"/>
        <v>10.43</v>
      </c>
      <c r="C1672" s="9">
        <f t="shared" si="169"/>
        <v>10.35</v>
      </c>
      <c r="D1672" s="8">
        <v>6235</v>
      </c>
      <c r="E1672" t="s">
        <v>5012</v>
      </c>
      <c r="F1672" t="s">
        <v>191</v>
      </c>
      <c r="G1672" t="s">
        <v>25</v>
      </c>
      <c r="H1672" t="s">
        <v>190</v>
      </c>
      <c r="O1672">
        <v>10.35</v>
      </c>
      <c r="S1672">
        <f>_xlfn.XLOOKUP(E1672,'Facture Chronopost'!L:L,'Facture Chronopost'!AA:AA,"")</f>
        <v>0.08</v>
      </c>
      <c r="T1672" t="str">
        <f>IF(COUNTIF('Bibliothèque transporteurs'!C:C,F1672)=0,"inconnu",_xlfn.XLOOKUP(F1672,'Bibliothèque transporteurs'!C:C,'Bibliothèque transporteurs'!A:A))</f>
        <v>6C</v>
      </c>
      <c r="U1672">
        <f>IF(OR(F1672="6C",F1672="6B"),_xlfn.XLOOKUP(E1672,'Facture Chronopost'!L:L,'Facture Chronopost'!X:X),IF(OR(F1672=17,F1672=44),F1672&amp;"_"&amp;H1672,IF(COUNTIF('Bibliothèque transporteurs'!C:C,F1672)=0,"inconnu",_xlfn.XLOOKUP(F1672,'Bibliothèque transporteurs'!C:C,'Bibliothèque transporteurs'!B:B))))</f>
        <v>30</v>
      </c>
      <c r="V1672" t="str">
        <f>IF(COUNTIF('Bibliothèque transporteurs'!C:C,F1672)=0,"inconnu",_xlfn.XLOOKUP(F1672,'Bibliothèque transporteurs'!C:C,'Bibliothèque transporteurs'!E:E))</f>
        <v>CHRONO_2SHOP</v>
      </c>
      <c r="W1672">
        <f t="shared" si="164"/>
        <v>10.43</v>
      </c>
      <c r="Y1672" s="118">
        <f t="shared" si="165"/>
        <v>10.43</v>
      </c>
      <c r="Z1672" s="118" t="str">
        <f t="shared" si="166"/>
        <v>OK</v>
      </c>
    </row>
    <row r="1673" spans="1:26" x14ac:dyDescent="0.2">
      <c r="A1673" s="9">
        <f t="shared" si="167"/>
        <v>11.376384630229914</v>
      </c>
      <c r="B1673" s="9">
        <f t="shared" si="168"/>
        <v>9.77</v>
      </c>
      <c r="C1673" s="9">
        <f t="shared" si="169"/>
        <v>9.69</v>
      </c>
      <c r="D1673" s="8">
        <v>6235</v>
      </c>
      <c r="E1673" t="s">
        <v>4992</v>
      </c>
      <c r="F1673" t="s">
        <v>191</v>
      </c>
      <c r="G1673" t="s">
        <v>25</v>
      </c>
      <c r="H1673" t="s">
        <v>190</v>
      </c>
      <c r="O1673">
        <v>9.69</v>
      </c>
      <c r="S1673">
        <f>_xlfn.XLOOKUP(E1673,'Facture Chronopost'!L:L,'Facture Chronopost'!AA:AA,"")</f>
        <v>0.08</v>
      </c>
      <c r="T1673" t="str">
        <f>IF(COUNTIF('Bibliothèque transporteurs'!C:C,F1673)=0,"inconnu",_xlfn.XLOOKUP(F1673,'Bibliothèque transporteurs'!C:C,'Bibliothèque transporteurs'!A:A))</f>
        <v>6C</v>
      </c>
      <c r="U1673">
        <f>IF(OR(F1673="6C",F1673="6B"),_xlfn.XLOOKUP(E1673,'Facture Chronopost'!L:L,'Facture Chronopost'!X:X),IF(OR(F1673=17,F1673=44),F1673&amp;"_"&amp;H1673,IF(COUNTIF('Bibliothèque transporteurs'!C:C,F1673)=0,"inconnu",_xlfn.XLOOKUP(F1673,'Bibliothèque transporteurs'!C:C,'Bibliothèque transporteurs'!B:B))))</f>
        <v>25</v>
      </c>
      <c r="V1673" t="str">
        <f>IF(COUNTIF('Bibliothèque transporteurs'!C:C,F1673)=0,"inconnu",_xlfn.XLOOKUP(F1673,'Bibliothèque transporteurs'!C:C,'Bibliothèque transporteurs'!E:E))</f>
        <v>CHRONO_2SHOP</v>
      </c>
      <c r="W1673">
        <f t="shared" si="164"/>
        <v>9.77</v>
      </c>
      <c r="Y1673" s="118">
        <f t="shared" si="165"/>
        <v>9.77</v>
      </c>
      <c r="Z1673" s="118" t="str">
        <f t="shared" si="166"/>
        <v>OK</v>
      </c>
    </row>
    <row r="1674" spans="1:26" x14ac:dyDescent="0.2">
      <c r="A1674" s="9">
        <f t="shared" si="167"/>
        <v>11.376384630229914</v>
      </c>
      <c r="B1674" s="9">
        <f t="shared" si="168"/>
        <v>9.77</v>
      </c>
      <c r="C1674" s="9">
        <f t="shared" si="169"/>
        <v>9.69</v>
      </c>
      <c r="D1674" s="8">
        <v>6235</v>
      </c>
      <c r="E1674" t="s">
        <v>5032</v>
      </c>
      <c r="F1674" t="s">
        <v>191</v>
      </c>
      <c r="G1674" t="s">
        <v>25</v>
      </c>
      <c r="H1674" t="s">
        <v>190</v>
      </c>
      <c r="O1674">
        <v>9.69</v>
      </c>
      <c r="S1674">
        <f>_xlfn.XLOOKUP(E1674,'Facture Chronopost'!L:L,'Facture Chronopost'!AA:AA,"")</f>
        <v>0.08</v>
      </c>
      <c r="T1674" t="str">
        <f>IF(COUNTIF('Bibliothèque transporteurs'!C:C,F1674)=0,"inconnu",_xlfn.XLOOKUP(F1674,'Bibliothèque transporteurs'!C:C,'Bibliothèque transporteurs'!A:A))</f>
        <v>6C</v>
      </c>
      <c r="U1674">
        <f>IF(OR(F1674="6C",F1674="6B"),_xlfn.XLOOKUP(E1674,'Facture Chronopost'!L:L,'Facture Chronopost'!X:X),IF(OR(F1674=17,F1674=44),F1674&amp;"_"&amp;H1674,IF(COUNTIF('Bibliothèque transporteurs'!C:C,F1674)=0,"inconnu",_xlfn.XLOOKUP(F1674,'Bibliothèque transporteurs'!C:C,'Bibliothèque transporteurs'!B:B))))</f>
        <v>30</v>
      </c>
      <c r="V1674" t="str">
        <f>IF(COUNTIF('Bibliothèque transporteurs'!C:C,F1674)=0,"inconnu",_xlfn.XLOOKUP(F1674,'Bibliothèque transporteurs'!C:C,'Bibliothèque transporteurs'!E:E))</f>
        <v>CHRONO_2SHOP</v>
      </c>
      <c r="W1674">
        <f t="shared" si="164"/>
        <v>9.77</v>
      </c>
      <c r="Y1674" s="118">
        <f t="shared" si="165"/>
        <v>9.77</v>
      </c>
      <c r="Z1674" s="118" t="str">
        <f t="shared" si="166"/>
        <v>OK</v>
      </c>
    </row>
    <row r="1675" spans="1:26" x14ac:dyDescent="0.2">
      <c r="A1675" s="9">
        <f t="shared" si="167"/>
        <v>11.376384630229914</v>
      </c>
      <c r="B1675" s="9">
        <f t="shared" si="168"/>
        <v>9.77</v>
      </c>
      <c r="C1675" s="9">
        <f t="shared" si="169"/>
        <v>9.69</v>
      </c>
      <c r="D1675" s="8">
        <v>6235</v>
      </c>
      <c r="E1675" t="s">
        <v>5056</v>
      </c>
      <c r="F1675" t="s">
        <v>191</v>
      </c>
      <c r="G1675" t="s">
        <v>25</v>
      </c>
      <c r="H1675" t="s">
        <v>190</v>
      </c>
      <c r="O1675">
        <v>9.69</v>
      </c>
      <c r="S1675">
        <f>_xlfn.XLOOKUP(E1675,'Facture Chronopost'!L:L,'Facture Chronopost'!AA:AA,"")</f>
        <v>0.08</v>
      </c>
      <c r="T1675" t="str">
        <f>IF(COUNTIF('Bibliothèque transporteurs'!C:C,F1675)=0,"inconnu",_xlfn.XLOOKUP(F1675,'Bibliothèque transporteurs'!C:C,'Bibliothèque transporteurs'!A:A))</f>
        <v>6C</v>
      </c>
      <c r="U1675">
        <f>IF(OR(F1675="6C",F1675="6B"),_xlfn.XLOOKUP(E1675,'Facture Chronopost'!L:L,'Facture Chronopost'!X:X),IF(OR(F1675=17,F1675=44),F1675&amp;"_"&amp;H1675,IF(COUNTIF('Bibliothèque transporteurs'!C:C,F1675)=0,"inconnu",_xlfn.XLOOKUP(F1675,'Bibliothèque transporteurs'!C:C,'Bibliothèque transporteurs'!B:B))))</f>
        <v>30</v>
      </c>
      <c r="V1675" t="str">
        <f>IF(COUNTIF('Bibliothèque transporteurs'!C:C,F1675)=0,"inconnu",_xlfn.XLOOKUP(F1675,'Bibliothèque transporteurs'!C:C,'Bibliothèque transporteurs'!E:E))</f>
        <v>CHRONO_2SHOP</v>
      </c>
      <c r="W1675">
        <f t="shared" si="164"/>
        <v>9.77</v>
      </c>
      <c r="Y1675" s="118">
        <f t="shared" si="165"/>
        <v>9.77</v>
      </c>
      <c r="Z1675" s="118" t="str">
        <f t="shared" si="166"/>
        <v>OK</v>
      </c>
    </row>
    <row r="1676" spans="1:26" x14ac:dyDescent="0.2">
      <c r="A1676" s="9">
        <f t="shared" si="167"/>
        <v>11.376384630229914</v>
      </c>
      <c r="B1676" s="9">
        <f t="shared" si="168"/>
        <v>9.77</v>
      </c>
      <c r="C1676" s="9">
        <f t="shared" si="169"/>
        <v>9.69</v>
      </c>
      <c r="D1676" s="8">
        <v>6235</v>
      </c>
      <c r="E1676" t="s">
        <v>5059</v>
      </c>
      <c r="F1676" t="s">
        <v>191</v>
      </c>
      <c r="G1676" t="s">
        <v>25</v>
      </c>
      <c r="H1676" t="s">
        <v>190</v>
      </c>
      <c r="O1676">
        <v>9.69</v>
      </c>
      <c r="S1676">
        <f>_xlfn.XLOOKUP(E1676,'Facture Chronopost'!L:L,'Facture Chronopost'!AA:AA,"")</f>
        <v>0.08</v>
      </c>
      <c r="T1676" t="str">
        <f>IF(COUNTIF('Bibliothèque transporteurs'!C:C,F1676)=0,"inconnu",_xlfn.XLOOKUP(F1676,'Bibliothèque transporteurs'!C:C,'Bibliothèque transporteurs'!A:A))</f>
        <v>6C</v>
      </c>
      <c r="U1676">
        <f>IF(OR(F1676="6C",F1676="6B"),_xlfn.XLOOKUP(E1676,'Facture Chronopost'!L:L,'Facture Chronopost'!X:X),IF(OR(F1676=17,F1676=44),F1676&amp;"_"&amp;H1676,IF(COUNTIF('Bibliothèque transporteurs'!C:C,F1676)=0,"inconnu",_xlfn.XLOOKUP(F1676,'Bibliothèque transporteurs'!C:C,'Bibliothèque transporteurs'!B:B))))</f>
        <v>30</v>
      </c>
      <c r="V1676" t="str">
        <f>IF(COUNTIF('Bibliothèque transporteurs'!C:C,F1676)=0,"inconnu",_xlfn.XLOOKUP(F1676,'Bibliothèque transporteurs'!C:C,'Bibliothèque transporteurs'!E:E))</f>
        <v>CHRONO_2SHOP</v>
      </c>
      <c r="W1676">
        <f t="shared" si="164"/>
        <v>9.77</v>
      </c>
      <c r="Y1676" s="118">
        <f t="shared" si="165"/>
        <v>9.77</v>
      </c>
      <c r="Z1676" s="118" t="str">
        <f t="shared" si="166"/>
        <v>OK</v>
      </c>
    </row>
    <row r="1677" spans="1:26" x14ac:dyDescent="0.2">
      <c r="A1677" s="9">
        <f t="shared" si="167"/>
        <v>11.376384630229914</v>
      </c>
      <c r="B1677" s="9">
        <f t="shared" si="168"/>
        <v>9.77</v>
      </c>
      <c r="C1677" s="9">
        <f t="shared" si="169"/>
        <v>9.69</v>
      </c>
      <c r="D1677" s="8">
        <v>6235</v>
      </c>
      <c r="E1677" t="s">
        <v>5046</v>
      </c>
      <c r="F1677" t="s">
        <v>191</v>
      </c>
      <c r="G1677" t="s">
        <v>25</v>
      </c>
      <c r="H1677" t="s">
        <v>190</v>
      </c>
      <c r="O1677">
        <v>9.69</v>
      </c>
      <c r="S1677">
        <f>_xlfn.XLOOKUP(E1677,'Facture Chronopost'!L:L,'Facture Chronopost'!AA:AA,"")</f>
        <v>0.08</v>
      </c>
      <c r="T1677" t="str">
        <f>IF(COUNTIF('Bibliothèque transporteurs'!C:C,F1677)=0,"inconnu",_xlfn.XLOOKUP(F1677,'Bibliothèque transporteurs'!C:C,'Bibliothèque transporteurs'!A:A))</f>
        <v>6C</v>
      </c>
      <c r="U1677">
        <f>IF(OR(F1677="6C",F1677="6B"),_xlfn.XLOOKUP(E1677,'Facture Chronopost'!L:L,'Facture Chronopost'!X:X),IF(OR(F1677=17,F1677=44),F1677&amp;"_"&amp;H1677,IF(COUNTIF('Bibliothèque transporteurs'!C:C,F1677)=0,"inconnu",_xlfn.XLOOKUP(F1677,'Bibliothèque transporteurs'!C:C,'Bibliothèque transporteurs'!B:B))))</f>
        <v>30</v>
      </c>
      <c r="V1677" t="str">
        <f>IF(COUNTIF('Bibliothèque transporteurs'!C:C,F1677)=0,"inconnu",_xlfn.XLOOKUP(F1677,'Bibliothèque transporteurs'!C:C,'Bibliothèque transporteurs'!E:E))</f>
        <v>CHRONO_2SHOP</v>
      </c>
      <c r="W1677">
        <f t="shared" si="164"/>
        <v>9.77</v>
      </c>
      <c r="Y1677" s="118">
        <f t="shared" si="165"/>
        <v>9.77</v>
      </c>
      <c r="Z1677" s="118" t="str">
        <f t="shared" si="166"/>
        <v>OK</v>
      </c>
    </row>
    <row r="1678" spans="1:26" x14ac:dyDescent="0.2">
      <c r="A1678" s="9">
        <f t="shared" si="167"/>
        <v>12.151246741267247</v>
      </c>
      <c r="B1678" s="9">
        <f t="shared" si="168"/>
        <v>10.43</v>
      </c>
      <c r="C1678" s="9">
        <f t="shared" si="169"/>
        <v>10.35</v>
      </c>
      <c r="D1678" s="8">
        <v>6235</v>
      </c>
      <c r="E1678" t="s">
        <v>5006</v>
      </c>
      <c r="F1678" t="s">
        <v>191</v>
      </c>
      <c r="G1678" t="s">
        <v>25</v>
      </c>
      <c r="H1678" t="s">
        <v>190</v>
      </c>
      <c r="O1678">
        <v>10.35</v>
      </c>
      <c r="S1678">
        <f>_xlfn.XLOOKUP(E1678,'Facture Chronopost'!L:L,'Facture Chronopost'!AA:AA,"")</f>
        <v>0.08</v>
      </c>
      <c r="T1678" t="str">
        <f>IF(COUNTIF('Bibliothèque transporteurs'!C:C,F1678)=0,"inconnu",_xlfn.XLOOKUP(F1678,'Bibliothèque transporteurs'!C:C,'Bibliothèque transporteurs'!A:A))</f>
        <v>6C</v>
      </c>
      <c r="U1678">
        <f>IF(OR(F1678="6C",F1678="6B"),_xlfn.XLOOKUP(E1678,'Facture Chronopost'!L:L,'Facture Chronopost'!X:X),IF(OR(F1678=17,F1678=44),F1678&amp;"_"&amp;H1678,IF(COUNTIF('Bibliothèque transporteurs'!C:C,F1678)=0,"inconnu",_xlfn.XLOOKUP(F1678,'Bibliothèque transporteurs'!C:C,'Bibliothèque transporteurs'!B:B))))</f>
        <v>30</v>
      </c>
      <c r="V1678" t="str">
        <f>IF(COUNTIF('Bibliothèque transporteurs'!C:C,F1678)=0,"inconnu",_xlfn.XLOOKUP(F1678,'Bibliothèque transporteurs'!C:C,'Bibliothèque transporteurs'!E:E))</f>
        <v>CHRONO_2SHOP</v>
      </c>
      <c r="W1678">
        <f t="shared" si="164"/>
        <v>10.43</v>
      </c>
      <c r="Y1678" s="118">
        <f t="shared" si="165"/>
        <v>10.43</v>
      </c>
      <c r="Z1678" s="118" t="str">
        <f t="shared" si="166"/>
        <v>OK</v>
      </c>
    </row>
    <row r="1679" spans="1:26" x14ac:dyDescent="0.2">
      <c r="A1679" s="9">
        <f t="shared" si="167"/>
        <v>6.9033169892416817</v>
      </c>
      <c r="B1679" s="9">
        <f t="shared" si="168"/>
        <v>5.96</v>
      </c>
      <c r="C1679" s="9">
        <f t="shared" si="169"/>
        <v>5.88</v>
      </c>
      <c r="D1679" s="8">
        <v>6235</v>
      </c>
      <c r="E1679" t="s">
        <v>4982</v>
      </c>
      <c r="F1679" t="s">
        <v>191</v>
      </c>
      <c r="G1679" t="s">
        <v>25</v>
      </c>
      <c r="H1679" t="s">
        <v>190</v>
      </c>
      <c r="O1679">
        <v>5.88</v>
      </c>
      <c r="S1679">
        <f>_xlfn.XLOOKUP(E1679,'Facture Chronopost'!L:L,'Facture Chronopost'!AA:AA,"")</f>
        <v>0.08</v>
      </c>
      <c r="T1679" t="str">
        <f>IF(COUNTIF('Bibliothèque transporteurs'!C:C,F1679)=0,"inconnu",_xlfn.XLOOKUP(F1679,'Bibliothèque transporteurs'!C:C,'Bibliothèque transporteurs'!A:A))</f>
        <v>6C</v>
      </c>
      <c r="U1679">
        <f>IF(OR(F1679="6C",F1679="6B"),_xlfn.XLOOKUP(E1679,'Facture Chronopost'!L:L,'Facture Chronopost'!X:X),IF(OR(F1679=17,F1679=44),F1679&amp;"_"&amp;H1679,IF(COUNTIF('Bibliothèque transporteurs'!C:C,F1679)=0,"inconnu",_xlfn.XLOOKUP(F1679,'Bibliothèque transporteurs'!C:C,'Bibliothèque transporteurs'!B:B))))</f>
        <v>30</v>
      </c>
      <c r="V1679" t="str">
        <f>IF(COUNTIF('Bibliothèque transporteurs'!C:C,F1679)=0,"inconnu",_xlfn.XLOOKUP(F1679,'Bibliothèque transporteurs'!C:C,'Bibliothèque transporteurs'!E:E))</f>
        <v>CHRONO_2SHOP</v>
      </c>
      <c r="W1679">
        <f t="shared" ref="W1679:W1742" si="170">IF(T1679="FR_2SHOP",O1679,IF(O1679=0,0,ROUNDUP(O1679/C1679*B1679,2)))</f>
        <v>5.96</v>
      </c>
      <c r="Y1679" s="118">
        <f t="shared" si="165"/>
        <v>5.96</v>
      </c>
      <c r="Z1679" s="118" t="str">
        <f t="shared" si="166"/>
        <v>OK</v>
      </c>
    </row>
    <row r="1680" spans="1:26" x14ac:dyDescent="0.2">
      <c r="A1680" s="9">
        <f t="shared" si="167"/>
        <v>16.236883326736812</v>
      </c>
      <c r="B1680" s="9">
        <f t="shared" si="168"/>
        <v>13.91</v>
      </c>
      <c r="C1680" s="9">
        <f t="shared" si="169"/>
        <v>13.83</v>
      </c>
      <c r="D1680" s="8">
        <v>6235</v>
      </c>
      <c r="E1680" t="s">
        <v>5023</v>
      </c>
      <c r="F1680" t="s">
        <v>191</v>
      </c>
      <c r="G1680" t="s">
        <v>25</v>
      </c>
      <c r="H1680" t="s">
        <v>190</v>
      </c>
      <c r="O1680">
        <v>13.83</v>
      </c>
      <c r="S1680">
        <f>_xlfn.XLOOKUP(E1680,'Facture Chronopost'!L:L,'Facture Chronopost'!AA:AA,"")</f>
        <v>0.08</v>
      </c>
      <c r="T1680" t="str">
        <f>IF(COUNTIF('Bibliothèque transporteurs'!C:C,F1680)=0,"inconnu",_xlfn.XLOOKUP(F1680,'Bibliothèque transporteurs'!C:C,'Bibliothèque transporteurs'!A:A))</f>
        <v>6C</v>
      </c>
      <c r="U1680">
        <f>IF(OR(F1680="6C",F1680="6B"),_xlfn.XLOOKUP(E1680,'Facture Chronopost'!L:L,'Facture Chronopost'!X:X),IF(OR(F1680=17,F1680=44),F1680&amp;"_"&amp;H1680,IF(COUNTIF('Bibliothèque transporteurs'!C:C,F1680)=0,"inconnu",_xlfn.XLOOKUP(F1680,'Bibliothèque transporteurs'!C:C,'Bibliothèque transporteurs'!B:B))))</f>
        <v>25</v>
      </c>
      <c r="V1680" t="str">
        <f>IF(COUNTIF('Bibliothèque transporteurs'!C:C,F1680)=0,"inconnu",_xlfn.XLOOKUP(F1680,'Bibliothèque transporteurs'!C:C,'Bibliothèque transporteurs'!E:E))</f>
        <v>CHRONO_2SHOP</v>
      </c>
      <c r="W1680">
        <f t="shared" si="170"/>
        <v>13.91</v>
      </c>
      <c r="Y1680" s="118">
        <f t="shared" si="165"/>
        <v>13.91</v>
      </c>
      <c r="Z1680" s="118" t="str">
        <f t="shared" si="166"/>
        <v>OK</v>
      </c>
    </row>
    <row r="1681" spans="1:26" x14ac:dyDescent="0.2">
      <c r="A1681" s="9">
        <f t="shared" si="167"/>
        <v>15.250695185416573</v>
      </c>
      <c r="B1681" s="9">
        <f t="shared" si="168"/>
        <v>13.07</v>
      </c>
      <c r="C1681" s="9">
        <f t="shared" si="169"/>
        <v>12.99</v>
      </c>
      <c r="D1681" s="8">
        <v>6235</v>
      </c>
      <c r="E1681" t="s">
        <v>5053</v>
      </c>
      <c r="F1681" t="s">
        <v>191</v>
      </c>
      <c r="G1681" t="s">
        <v>25</v>
      </c>
      <c r="H1681" t="s">
        <v>190</v>
      </c>
      <c r="O1681">
        <v>12.99</v>
      </c>
      <c r="S1681">
        <f>_xlfn.XLOOKUP(E1681,'Facture Chronopost'!L:L,'Facture Chronopost'!AA:AA,"")</f>
        <v>0.08</v>
      </c>
      <c r="T1681" t="str">
        <f>IF(COUNTIF('Bibliothèque transporteurs'!C:C,F1681)=0,"inconnu",_xlfn.XLOOKUP(F1681,'Bibliothèque transporteurs'!C:C,'Bibliothèque transporteurs'!A:A))</f>
        <v>6C</v>
      </c>
      <c r="U1681">
        <f>IF(OR(F1681="6C",F1681="6B"),_xlfn.XLOOKUP(E1681,'Facture Chronopost'!L:L,'Facture Chronopost'!X:X),IF(OR(F1681=17,F1681=44),F1681&amp;"_"&amp;H1681,IF(COUNTIF('Bibliothèque transporteurs'!C:C,F1681)=0,"inconnu",_xlfn.XLOOKUP(F1681,'Bibliothèque transporteurs'!C:C,'Bibliothèque transporteurs'!B:B))))</f>
        <v>30</v>
      </c>
      <c r="V1681" t="str">
        <f>IF(COUNTIF('Bibliothèque transporteurs'!C:C,F1681)=0,"inconnu",_xlfn.XLOOKUP(F1681,'Bibliothèque transporteurs'!C:C,'Bibliothèque transporteurs'!E:E))</f>
        <v>CHRONO_2SHOP</v>
      </c>
      <c r="W1681">
        <f t="shared" si="170"/>
        <v>13.07</v>
      </c>
      <c r="Y1681" s="118">
        <f t="shared" si="165"/>
        <v>13.07</v>
      </c>
      <c r="Z1681" s="118" t="str">
        <f t="shared" si="166"/>
        <v>OK</v>
      </c>
    </row>
    <row r="1682" spans="1:26" x14ac:dyDescent="0.2">
      <c r="A1682" s="9">
        <f t="shared" si="167"/>
        <v>12.926108852304576</v>
      </c>
      <c r="B1682" s="9">
        <f t="shared" si="168"/>
        <v>11.09</v>
      </c>
      <c r="C1682" s="9">
        <f t="shared" si="169"/>
        <v>11.01</v>
      </c>
      <c r="D1682" s="8">
        <v>6235</v>
      </c>
      <c r="E1682" t="s">
        <v>5062</v>
      </c>
      <c r="F1682" t="s">
        <v>191</v>
      </c>
      <c r="G1682" t="s">
        <v>25</v>
      </c>
      <c r="H1682" t="s">
        <v>190</v>
      </c>
      <c r="O1682">
        <v>11.01</v>
      </c>
      <c r="S1682">
        <f>_xlfn.XLOOKUP(E1682,'Facture Chronopost'!L:L,'Facture Chronopost'!AA:AA,"")</f>
        <v>0.08</v>
      </c>
      <c r="T1682" t="str">
        <f>IF(COUNTIF('Bibliothèque transporteurs'!C:C,F1682)=0,"inconnu",_xlfn.XLOOKUP(F1682,'Bibliothèque transporteurs'!C:C,'Bibliothèque transporteurs'!A:A))</f>
        <v>6C</v>
      </c>
      <c r="U1682">
        <f>IF(OR(F1682="6C",F1682="6B"),_xlfn.XLOOKUP(E1682,'Facture Chronopost'!L:L,'Facture Chronopost'!X:X),IF(OR(F1682=17,F1682=44),F1682&amp;"_"&amp;H1682,IF(COUNTIF('Bibliothèque transporteurs'!C:C,F1682)=0,"inconnu",_xlfn.XLOOKUP(F1682,'Bibliothèque transporteurs'!C:C,'Bibliothèque transporteurs'!B:B))))</f>
        <v>30</v>
      </c>
      <c r="V1682" t="str">
        <f>IF(COUNTIF('Bibliothèque transporteurs'!C:C,F1682)=0,"inconnu",_xlfn.XLOOKUP(F1682,'Bibliothèque transporteurs'!C:C,'Bibliothèque transporteurs'!E:E))</f>
        <v>CHRONO_2SHOP</v>
      </c>
      <c r="W1682">
        <f t="shared" si="170"/>
        <v>11.09</v>
      </c>
      <c r="Y1682" s="118">
        <f t="shared" si="165"/>
        <v>11.09</v>
      </c>
      <c r="Z1682" s="118" t="str">
        <f t="shared" si="166"/>
        <v>OK</v>
      </c>
    </row>
    <row r="1683" spans="1:26" x14ac:dyDescent="0.2">
      <c r="A1683" s="9">
        <f t="shared" si="167"/>
        <v>15.250695185416573</v>
      </c>
      <c r="B1683" s="9">
        <f t="shared" si="168"/>
        <v>13.07</v>
      </c>
      <c r="C1683" s="9">
        <f t="shared" si="169"/>
        <v>12.99</v>
      </c>
      <c r="D1683" s="8">
        <v>6235</v>
      </c>
      <c r="E1683" t="s">
        <v>5035</v>
      </c>
      <c r="F1683" t="s">
        <v>191</v>
      </c>
      <c r="G1683" t="s">
        <v>25</v>
      </c>
      <c r="H1683" t="s">
        <v>190</v>
      </c>
      <c r="O1683">
        <v>12.99</v>
      </c>
      <c r="S1683">
        <f>_xlfn.XLOOKUP(E1683,'Facture Chronopost'!L:L,'Facture Chronopost'!AA:AA,"")</f>
        <v>0.08</v>
      </c>
      <c r="T1683" t="str">
        <f>IF(COUNTIF('Bibliothèque transporteurs'!C:C,F1683)=0,"inconnu",_xlfn.XLOOKUP(F1683,'Bibliothèque transporteurs'!C:C,'Bibliothèque transporteurs'!A:A))</f>
        <v>6C</v>
      </c>
      <c r="U1683">
        <f>IF(OR(F1683="6C",F1683="6B"),_xlfn.XLOOKUP(E1683,'Facture Chronopost'!L:L,'Facture Chronopost'!X:X),IF(OR(F1683=17,F1683=44),F1683&amp;"_"&amp;H1683,IF(COUNTIF('Bibliothèque transporteurs'!C:C,F1683)=0,"inconnu",_xlfn.XLOOKUP(F1683,'Bibliothèque transporteurs'!C:C,'Bibliothèque transporteurs'!B:B))))</f>
        <v>30</v>
      </c>
      <c r="V1683" t="str">
        <f>IF(COUNTIF('Bibliothèque transporteurs'!C:C,F1683)=0,"inconnu",_xlfn.XLOOKUP(F1683,'Bibliothèque transporteurs'!C:C,'Bibliothèque transporteurs'!E:E))</f>
        <v>CHRONO_2SHOP</v>
      </c>
      <c r="W1683">
        <f t="shared" si="170"/>
        <v>13.07</v>
      </c>
      <c r="Y1683" s="118">
        <f t="shared" si="165"/>
        <v>13.07</v>
      </c>
      <c r="Z1683" s="118" t="str">
        <f t="shared" si="166"/>
        <v>OK</v>
      </c>
    </row>
    <row r="1684" spans="1:26" x14ac:dyDescent="0.2">
      <c r="A1684" s="9">
        <f t="shared" si="167"/>
        <v>11.376384630229914</v>
      </c>
      <c r="B1684" s="9">
        <f t="shared" si="168"/>
        <v>9.77</v>
      </c>
      <c r="C1684" s="9">
        <f t="shared" si="169"/>
        <v>9.69</v>
      </c>
      <c r="D1684" s="8">
        <v>6235</v>
      </c>
      <c r="E1684" t="s">
        <v>5126</v>
      </c>
      <c r="F1684" t="s">
        <v>191</v>
      </c>
      <c r="G1684" t="s">
        <v>25</v>
      </c>
      <c r="H1684" t="s">
        <v>190</v>
      </c>
      <c r="O1684">
        <v>9.69</v>
      </c>
      <c r="S1684">
        <f>_xlfn.XLOOKUP(E1684,'Facture Chronopost'!L:L,'Facture Chronopost'!AA:AA,"")</f>
        <v>0.08</v>
      </c>
      <c r="T1684" t="str">
        <f>IF(COUNTIF('Bibliothèque transporteurs'!C:C,F1684)=0,"inconnu",_xlfn.XLOOKUP(F1684,'Bibliothèque transporteurs'!C:C,'Bibliothèque transporteurs'!A:A))</f>
        <v>6C</v>
      </c>
      <c r="U1684">
        <f>IF(OR(F1684="6C",F1684="6B"),_xlfn.XLOOKUP(E1684,'Facture Chronopost'!L:L,'Facture Chronopost'!X:X),IF(OR(F1684=17,F1684=44),F1684&amp;"_"&amp;H1684,IF(COUNTIF('Bibliothèque transporteurs'!C:C,F1684)=0,"inconnu",_xlfn.XLOOKUP(F1684,'Bibliothèque transporteurs'!C:C,'Bibliothèque transporteurs'!B:B))))</f>
        <v>30</v>
      </c>
      <c r="V1684" t="str">
        <f>IF(COUNTIF('Bibliothèque transporteurs'!C:C,F1684)=0,"inconnu",_xlfn.XLOOKUP(F1684,'Bibliothèque transporteurs'!C:C,'Bibliothèque transporteurs'!E:E))</f>
        <v>CHRONO_2SHOP</v>
      </c>
      <c r="W1684">
        <f t="shared" si="170"/>
        <v>9.77</v>
      </c>
      <c r="Y1684" s="118">
        <f t="shared" si="165"/>
        <v>9.77</v>
      </c>
      <c r="Z1684" s="118" t="str">
        <f t="shared" si="166"/>
        <v>OK</v>
      </c>
    </row>
    <row r="1685" spans="1:26" x14ac:dyDescent="0.2">
      <c r="A1685" s="9">
        <f t="shared" si="167"/>
        <v>12.151246741267247</v>
      </c>
      <c r="B1685" s="9">
        <f t="shared" si="168"/>
        <v>10.43</v>
      </c>
      <c r="C1685" s="9">
        <f t="shared" si="169"/>
        <v>10.35</v>
      </c>
      <c r="D1685" s="8">
        <v>6235</v>
      </c>
      <c r="E1685" t="s">
        <v>5118</v>
      </c>
      <c r="F1685" t="s">
        <v>191</v>
      </c>
      <c r="G1685" t="s">
        <v>25</v>
      </c>
      <c r="H1685" t="s">
        <v>190</v>
      </c>
      <c r="O1685">
        <v>10.35</v>
      </c>
      <c r="S1685">
        <f>_xlfn.XLOOKUP(E1685,'Facture Chronopost'!L:L,'Facture Chronopost'!AA:AA,"")</f>
        <v>0.08</v>
      </c>
      <c r="T1685" t="str">
        <f>IF(COUNTIF('Bibliothèque transporteurs'!C:C,F1685)=0,"inconnu",_xlfn.XLOOKUP(F1685,'Bibliothèque transporteurs'!C:C,'Bibliothèque transporteurs'!A:A))</f>
        <v>6C</v>
      </c>
      <c r="U1685">
        <f>IF(OR(F1685="6C",F1685="6B"),_xlfn.XLOOKUP(E1685,'Facture Chronopost'!L:L,'Facture Chronopost'!X:X),IF(OR(F1685=17,F1685=44),F1685&amp;"_"&amp;H1685,IF(COUNTIF('Bibliothèque transporteurs'!C:C,F1685)=0,"inconnu",_xlfn.XLOOKUP(F1685,'Bibliothèque transporteurs'!C:C,'Bibliothèque transporteurs'!B:B))))</f>
        <v>30</v>
      </c>
      <c r="V1685" t="str">
        <f>IF(COUNTIF('Bibliothèque transporteurs'!C:C,F1685)=0,"inconnu",_xlfn.XLOOKUP(F1685,'Bibliothèque transporteurs'!C:C,'Bibliothèque transporteurs'!E:E))</f>
        <v>CHRONO_2SHOP</v>
      </c>
      <c r="W1685">
        <f t="shared" si="170"/>
        <v>10.43</v>
      </c>
      <c r="Y1685" s="118">
        <f t="shared" si="165"/>
        <v>10.43</v>
      </c>
      <c r="Z1685" s="118" t="str">
        <f t="shared" si="166"/>
        <v>OK</v>
      </c>
    </row>
    <row r="1686" spans="1:26" x14ac:dyDescent="0.2">
      <c r="A1686" s="9">
        <f t="shared" si="167"/>
        <v>6.5158859337230153</v>
      </c>
      <c r="B1686" s="9">
        <f t="shared" si="168"/>
        <v>5.629999999999999</v>
      </c>
      <c r="C1686" s="9">
        <f t="shared" si="169"/>
        <v>5.55</v>
      </c>
      <c r="D1686" s="8">
        <v>6235</v>
      </c>
      <c r="E1686" t="s">
        <v>5141</v>
      </c>
      <c r="F1686" t="s">
        <v>191</v>
      </c>
      <c r="G1686" t="s">
        <v>25</v>
      </c>
      <c r="H1686" t="s">
        <v>190</v>
      </c>
      <c r="O1686">
        <v>5.55</v>
      </c>
      <c r="S1686">
        <f>_xlfn.XLOOKUP(E1686,'Facture Chronopost'!L:L,'Facture Chronopost'!AA:AA,"")</f>
        <v>0.08</v>
      </c>
      <c r="T1686" t="str">
        <f>IF(COUNTIF('Bibliothèque transporteurs'!C:C,F1686)=0,"inconnu",_xlfn.XLOOKUP(F1686,'Bibliothèque transporteurs'!C:C,'Bibliothèque transporteurs'!A:A))</f>
        <v>6C</v>
      </c>
      <c r="U1686">
        <f>IF(OR(F1686="6C",F1686="6B"),_xlfn.XLOOKUP(E1686,'Facture Chronopost'!L:L,'Facture Chronopost'!X:X),IF(OR(F1686=17,F1686=44),F1686&amp;"_"&amp;H1686,IF(COUNTIF('Bibliothèque transporteurs'!C:C,F1686)=0,"inconnu",_xlfn.XLOOKUP(F1686,'Bibliothèque transporteurs'!C:C,'Bibliothèque transporteurs'!B:B))))</f>
        <v>30</v>
      </c>
      <c r="V1686" t="str">
        <f>IF(COUNTIF('Bibliothèque transporteurs'!C:C,F1686)=0,"inconnu",_xlfn.XLOOKUP(F1686,'Bibliothèque transporteurs'!C:C,'Bibliothèque transporteurs'!E:E))</f>
        <v>CHRONO_2SHOP</v>
      </c>
      <c r="W1686">
        <f t="shared" si="170"/>
        <v>5.63</v>
      </c>
      <c r="Y1686" s="118">
        <f t="shared" si="165"/>
        <v>5.63</v>
      </c>
      <c r="Z1686" s="118" t="str">
        <f t="shared" si="166"/>
        <v>OK</v>
      </c>
    </row>
    <row r="1687" spans="1:26" x14ac:dyDescent="0.2">
      <c r="A1687" s="9">
        <f t="shared" si="167"/>
        <v>17.786607548811478</v>
      </c>
      <c r="B1687" s="9">
        <f t="shared" si="168"/>
        <v>15.23</v>
      </c>
      <c r="C1687" s="9">
        <f t="shared" si="169"/>
        <v>15.15</v>
      </c>
      <c r="D1687" s="8">
        <v>6235</v>
      </c>
      <c r="E1687" t="s">
        <v>5072</v>
      </c>
      <c r="F1687" t="s">
        <v>191</v>
      </c>
      <c r="G1687" t="s">
        <v>25</v>
      </c>
      <c r="H1687" t="s">
        <v>190</v>
      </c>
      <c r="O1687">
        <v>15.15</v>
      </c>
      <c r="S1687">
        <f>_xlfn.XLOOKUP(E1687,'Facture Chronopost'!L:L,'Facture Chronopost'!AA:AA,"")</f>
        <v>0.08</v>
      </c>
      <c r="T1687" t="str">
        <f>IF(COUNTIF('Bibliothèque transporteurs'!C:C,F1687)=0,"inconnu",_xlfn.XLOOKUP(F1687,'Bibliothèque transporteurs'!C:C,'Bibliothèque transporteurs'!A:A))</f>
        <v>6C</v>
      </c>
      <c r="U1687">
        <f>IF(OR(F1687="6C",F1687="6B"),_xlfn.XLOOKUP(E1687,'Facture Chronopost'!L:L,'Facture Chronopost'!X:X),IF(OR(F1687=17,F1687=44),F1687&amp;"_"&amp;H1687,IF(COUNTIF('Bibliothèque transporteurs'!C:C,F1687)=0,"inconnu",_xlfn.XLOOKUP(F1687,'Bibliothèque transporteurs'!C:C,'Bibliothèque transporteurs'!B:B))))</f>
        <v>25</v>
      </c>
      <c r="V1687" t="str">
        <f>IF(COUNTIF('Bibliothèque transporteurs'!C:C,F1687)=0,"inconnu",_xlfn.XLOOKUP(F1687,'Bibliothèque transporteurs'!C:C,'Bibliothèque transporteurs'!E:E))</f>
        <v>CHRONO_2SHOP</v>
      </c>
      <c r="W1687">
        <f t="shared" si="170"/>
        <v>15.23</v>
      </c>
      <c r="Y1687" s="118">
        <f t="shared" si="165"/>
        <v>15.23</v>
      </c>
      <c r="Z1687" s="118" t="str">
        <f t="shared" si="166"/>
        <v>OK</v>
      </c>
    </row>
    <row r="1688" spans="1:26" x14ac:dyDescent="0.2">
      <c r="A1688" s="9">
        <f t="shared" si="167"/>
        <v>16.800419407491237</v>
      </c>
      <c r="B1688" s="9">
        <f t="shared" si="168"/>
        <v>14.39</v>
      </c>
      <c r="C1688" s="9">
        <f t="shared" si="169"/>
        <v>14.31</v>
      </c>
      <c r="D1688" s="8">
        <v>6235</v>
      </c>
      <c r="E1688" t="s">
        <v>5116</v>
      </c>
      <c r="F1688" t="s">
        <v>191</v>
      </c>
      <c r="G1688" t="s">
        <v>25</v>
      </c>
      <c r="H1688" t="s">
        <v>190</v>
      </c>
      <c r="O1688">
        <v>14.31</v>
      </c>
      <c r="S1688">
        <f>_xlfn.XLOOKUP(E1688,'Facture Chronopost'!L:L,'Facture Chronopost'!AA:AA,"")</f>
        <v>0.08</v>
      </c>
      <c r="T1688" t="str">
        <f>IF(COUNTIF('Bibliothèque transporteurs'!C:C,F1688)=0,"inconnu",_xlfn.XLOOKUP(F1688,'Bibliothèque transporteurs'!C:C,'Bibliothèque transporteurs'!A:A))</f>
        <v>6C</v>
      </c>
      <c r="U1688">
        <f>IF(OR(F1688="6C",F1688="6B"),_xlfn.XLOOKUP(E1688,'Facture Chronopost'!L:L,'Facture Chronopost'!X:X),IF(OR(F1688=17,F1688=44),F1688&amp;"_"&amp;H1688,IF(COUNTIF('Bibliothèque transporteurs'!C:C,F1688)=0,"inconnu",_xlfn.XLOOKUP(F1688,'Bibliothèque transporteurs'!C:C,'Bibliothèque transporteurs'!B:B))))</f>
        <v>30</v>
      </c>
      <c r="V1688" t="str">
        <f>IF(COUNTIF('Bibliothèque transporteurs'!C:C,F1688)=0,"inconnu",_xlfn.XLOOKUP(F1688,'Bibliothèque transporteurs'!C:C,'Bibliothèque transporteurs'!E:E))</f>
        <v>CHRONO_2SHOP</v>
      </c>
      <c r="W1688">
        <f t="shared" si="170"/>
        <v>14.39</v>
      </c>
      <c r="Y1688" s="118">
        <f t="shared" si="165"/>
        <v>14.39</v>
      </c>
      <c r="Z1688" s="118" t="str">
        <f t="shared" si="166"/>
        <v>OK</v>
      </c>
    </row>
    <row r="1689" spans="1:26" x14ac:dyDescent="0.2">
      <c r="A1689" s="9">
        <f t="shared" si="167"/>
        <v>11.376384630229914</v>
      </c>
      <c r="B1689" s="9">
        <f t="shared" si="168"/>
        <v>9.77</v>
      </c>
      <c r="C1689" s="9">
        <f t="shared" si="169"/>
        <v>9.69</v>
      </c>
      <c r="D1689" s="8">
        <v>6235</v>
      </c>
      <c r="E1689" t="s">
        <v>5098</v>
      </c>
      <c r="F1689" t="s">
        <v>191</v>
      </c>
      <c r="G1689" t="s">
        <v>25</v>
      </c>
      <c r="H1689" t="s">
        <v>190</v>
      </c>
      <c r="O1689">
        <v>9.69</v>
      </c>
      <c r="S1689">
        <f>_xlfn.XLOOKUP(E1689,'Facture Chronopost'!L:L,'Facture Chronopost'!AA:AA,"")</f>
        <v>0.08</v>
      </c>
      <c r="T1689" t="str">
        <f>IF(COUNTIF('Bibliothèque transporteurs'!C:C,F1689)=0,"inconnu",_xlfn.XLOOKUP(F1689,'Bibliothèque transporteurs'!C:C,'Bibliothèque transporteurs'!A:A))</f>
        <v>6C</v>
      </c>
      <c r="U1689">
        <f>IF(OR(F1689="6C",F1689="6B"),_xlfn.XLOOKUP(E1689,'Facture Chronopost'!L:L,'Facture Chronopost'!X:X),IF(OR(F1689=17,F1689=44),F1689&amp;"_"&amp;H1689,IF(COUNTIF('Bibliothèque transporteurs'!C:C,F1689)=0,"inconnu",_xlfn.XLOOKUP(F1689,'Bibliothèque transporteurs'!C:C,'Bibliothèque transporteurs'!B:B))))</f>
        <v>30</v>
      </c>
      <c r="V1689" t="str">
        <f>IF(COUNTIF('Bibliothèque transporteurs'!C:C,F1689)=0,"inconnu",_xlfn.XLOOKUP(F1689,'Bibliothèque transporteurs'!C:C,'Bibliothèque transporteurs'!E:E))</f>
        <v>CHRONO_2SHOP</v>
      </c>
      <c r="W1689">
        <f t="shared" si="170"/>
        <v>9.77</v>
      </c>
      <c r="Y1689" s="118">
        <f t="shared" si="165"/>
        <v>9.77</v>
      </c>
      <c r="Z1689" s="118" t="str">
        <f t="shared" si="166"/>
        <v>OK</v>
      </c>
    </row>
    <row r="1690" spans="1:26" x14ac:dyDescent="0.2">
      <c r="A1690" s="9">
        <f t="shared" si="167"/>
        <v>6.9033169892416817</v>
      </c>
      <c r="B1690" s="9">
        <f t="shared" si="168"/>
        <v>5.96</v>
      </c>
      <c r="C1690" s="9">
        <f t="shared" si="169"/>
        <v>5.88</v>
      </c>
      <c r="D1690" s="8">
        <v>6235</v>
      </c>
      <c r="E1690" t="s">
        <v>5086</v>
      </c>
      <c r="F1690" t="s">
        <v>191</v>
      </c>
      <c r="G1690" t="s">
        <v>25</v>
      </c>
      <c r="H1690" t="s">
        <v>190</v>
      </c>
      <c r="O1690">
        <v>5.88</v>
      </c>
      <c r="S1690">
        <f>_xlfn.XLOOKUP(E1690,'Facture Chronopost'!L:L,'Facture Chronopost'!AA:AA,"")</f>
        <v>0.08</v>
      </c>
      <c r="T1690" t="str">
        <f>IF(COUNTIF('Bibliothèque transporteurs'!C:C,F1690)=0,"inconnu",_xlfn.XLOOKUP(F1690,'Bibliothèque transporteurs'!C:C,'Bibliothèque transporteurs'!A:A))</f>
        <v>6C</v>
      </c>
      <c r="U1690">
        <f>IF(OR(F1690="6C",F1690="6B"),_xlfn.XLOOKUP(E1690,'Facture Chronopost'!L:L,'Facture Chronopost'!X:X),IF(OR(F1690=17,F1690=44),F1690&amp;"_"&amp;H1690,IF(COUNTIF('Bibliothèque transporteurs'!C:C,F1690)=0,"inconnu",_xlfn.XLOOKUP(F1690,'Bibliothèque transporteurs'!C:C,'Bibliothèque transporteurs'!B:B))))</f>
        <v>30</v>
      </c>
      <c r="V1690" t="str">
        <f>IF(COUNTIF('Bibliothèque transporteurs'!C:C,F1690)=0,"inconnu",_xlfn.XLOOKUP(F1690,'Bibliothèque transporteurs'!C:C,'Bibliothèque transporteurs'!E:E))</f>
        <v>CHRONO_2SHOP</v>
      </c>
      <c r="W1690">
        <f t="shared" si="170"/>
        <v>5.96</v>
      </c>
      <c r="Y1690" s="118">
        <f t="shared" si="165"/>
        <v>5.96</v>
      </c>
      <c r="Z1690" s="118" t="str">
        <f t="shared" si="166"/>
        <v>OK</v>
      </c>
    </row>
    <row r="1691" spans="1:26" x14ac:dyDescent="0.2">
      <c r="A1691" s="9">
        <f t="shared" si="167"/>
        <v>11.763815685748579</v>
      </c>
      <c r="B1691" s="9">
        <f t="shared" si="168"/>
        <v>10.1</v>
      </c>
      <c r="C1691" s="9">
        <f t="shared" si="169"/>
        <v>10.02</v>
      </c>
      <c r="D1691" s="8">
        <v>6235</v>
      </c>
      <c r="E1691" t="s">
        <v>5070</v>
      </c>
      <c r="F1691" t="s">
        <v>191</v>
      </c>
      <c r="G1691" t="s">
        <v>25</v>
      </c>
      <c r="H1691" t="s">
        <v>190</v>
      </c>
      <c r="O1691">
        <v>10.02</v>
      </c>
      <c r="S1691">
        <f>_xlfn.XLOOKUP(E1691,'Facture Chronopost'!L:L,'Facture Chronopost'!AA:AA,"")</f>
        <v>0.08</v>
      </c>
      <c r="T1691" t="str">
        <f>IF(COUNTIF('Bibliothèque transporteurs'!C:C,F1691)=0,"inconnu",_xlfn.XLOOKUP(F1691,'Bibliothèque transporteurs'!C:C,'Bibliothèque transporteurs'!A:A))</f>
        <v>6C</v>
      </c>
      <c r="U1691">
        <f>IF(OR(F1691="6C",F1691="6B"),_xlfn.XLOOKUP(E1691,'Facture Chronopost'!L:L,'Facture Chronopost'!X:X),IF(OR(F1691=17,F1691=44),F1691&amp;"_"&amp;H1691,IF(COUNTIF('Bibliothèque transporteurs'!C:C,F1691)=0,"inconnu",_xlfn.XLOOKUP(F1691,'Bibliothèque transporteurs'!C:C,'Bibliothèque transporteurs'!B:B))))</f>
        <v>25</v>
      </c>
      <c r="V1691" t="str">
        <f>IF(COUNTIF('Bibliothèque transporteurs'!C:C,F1691)=0,"inconnu",_xlfn.XLOOKUP(F1691,'Bibliothèque transporteurs'!C:C,'Bibliothèque transporteurs'!E:E))</f>
        <v>CHRONO_2SHOP</v>
      </c>
      <c r="W1691">
        <f t="shared" si="170"/>
        <v>10.1</v>
      </c>
      <c r="Y1691" s="118">
        <f t="shared" si="165"/>
        <v>10.1</v>
      </c>
      <c r="Z1691" s="118" t="str">
        <f t="shared" si="166"/>
        <v>OK</v>
      </c>
    </row>
    <row r="1692" spans="1:26" x14ac:dyDescent="0.2">
      <c r="A1692" s="9">
        <f t="shared" si="167"/>
        <v>17.011745437774145</v>
      </c>
      <c r="B1692" s="9">
        <f t="shared" si="168"/>
        <v>14.570000000000002</v>
      </c>
      <c r="C1692" s="9">
        <f t="shared" si="169"/>
        <v>14.49</v>
      </c>
      <c r="D1692" s="8">
        <v>6235</v>
      </c>
      <c r="E1692" t="s">
        <v>5089</v>
      </c>
      <c r="F1692" t="s">
        <v>191</v>
      </c>
      <c r="G1692" t="s">
        <v>25</v>
      </c>
      <c r="H1692" t="s">
        <v>190</v>
      </c>
      <c r="O1692">
        <v>14.49</v>
      </c>
      <c r="S1692">
        <f>_xlfn.XLOOKUP(E1692,'Facture Chronopost'!L:L,'Facture Chronopost'!AA:AA,"")</f>
        <v>0.08</v>
      </c>
      <c r="T1692" t="str">
        <f>IF(COUNTIF('Bibliothèque transporteurs'!C:C,F1692)=0,"inconnu",_xlfn.XLOOKUP(F1692,'Bibliothèque transporteurs'!C:C,'Bibliothèque transporteurs'!A:A))</f>
        <v>6C</v>
      </c>
      <c r="U1692">
        <f>IF(OR(F1692="6C",F1692="6B"),_xlfn.XLOOKUP(E1692,'Facture Chronopost'!L:L,'Facture Chronopost'!X:X),IF(OR(F1692=17,F1692=44),F1692&amp;"_"&amp;H1692,IF(COUNTIF('Bibliothèque transporteurs'!C:C,F1692)=0,"inconnu",_xlfn.XLOOKUP(F1692,'Bibliothèque transporteurs'!C:C,'Bibliothèque transporteurs'!B:B))))</f>
        <v>25</v>
      </c>
      <c r="V1692" t="str">
        <f>IF(COUNTIF('Bibliothèque transporteurs'!C:C,F1692)=0,"inconnu",_xlfn.XLOOKUP(F1692,'Bibliothèque transporteurs'!C:C,'Bibliothèque transporteurs'!E:E))</f>
        <v>CHRONO_2SHOP</v>
      </c>
      <c r="W1692">
        <f t="shared" si="170"/>
        <v>14.57</v>
      </c>
      <c r="Y1692" s="118">
        <f t="shared" si="165"/>
        <v>14.57</v>
      </c>
      <c r="Z1692" s="118" t="str">
        <f t="shared" si="166"/>
        <v>OK</v>
      </c>
    </row>
    <row r="1693" spans="1:26" x14ac:dyDescent="0.2">
      <c r="A1693" s="9">
        <f t="shared" si="167"/>
        <v>12.926108852304576</v>
      </c>
      <c r="B1693" s="9">
        <f t="shared" si="168"/>
        <v>11.09</v>
      </c>
      <c r="C1693" s="9">
        <f t="shared" si="169"/>
        <v>11.01</v>
      </c>
      <c r="D1693" s="8">
        <v>6235</v>
      </c>
      <c r="E1693" t="s">
        <v>5083</v>
      </c>
      <c r="F1693" t="s">
        <v>191</v>
      </c>
      <c r="G1693" t="s">
        <v>25</v>
      </c>
      <c r="H1693" t="s">
        <v>190</v>
      </c>
      <c r="O1693">
        <v>11.01</v>
      </c>
      <c r="S1693">
        <f>_xlfn.XLOOKUP(E1693,'Facture Chronopost'!L:L,'Facture Chronopost'!AA:AA,"")</f>
        <v>0.08</v>
      </c>
      <c r="T1693" t="str">
        <f>IF(COUNTIF('Bibliothèque transporteurs'!C:C,F1693)=0,"inconnu",_xlfn.XLOOKUP(F1693,'Bibliothèque transporteurs'!C:C,'Bibliothèque transporteurs'!A:A))</f>
        <v>6C</v>
      </c>
      <c r="U1693">
        <f>IF(OR(F1693="6C",F1693="6B"),_xlfn.XLOOKUP(E1693,'Facture Chronopost'!L:L,'Facture Chronopost'!X:X),IF(OR(F1693=17,F1693=44),F1693&amp;"_"&amp;H1693,IF(COUNTIF('Bibliothèque transporteurs'!C:C,F1693)=0,"inconnu",_xlfn.XLOOKUP(F1693,'Bibliothèque transporteurs'!C:C,'Bibliothèque transporteurs'!B:B))))</f>
        <v>30</v>
      </c>
      <c r="V1693" t="str">
        <f>IF(COUNTIF('Bibliothèque transporteurs'!C:C,F1693)=0,"inconnu",_xlfn.XLOOKUP(F1693,'Bibliothèque transporteurs'!C:C,'Bibliothèque transporteurs'!E:E))</f>
        <v>CHRONO_2SHOP</v>
      </c>
      <c r="W1693">
        <f t="shared" si="170"/>
        <v>11.09</v>
      </c>
      <c r="Y1693" s="118">
        <f t="shared" si="165"/>
        <v>11.09</v>
      </c>
      <c r="Z1693" s="118" t="str">
        <f t="shared" si="166"/>
        <v>OK</v>
      </c>
    </row>
    <row r="1694" spans="1:26" x14ac:dyDescent="0.2">
      <c r="A1694" s="9">
        <f t="shared" si="167"/>
        <v>12.151246741267247</v>
      </c>
      <c r="B1694" s="9">
        <f t="shared" si="168"/>
        <v>10.43</v>
      </c>
      <c r="C1694" s="9">
        <f t="shared" si="169"/>
        <v>10.35</v>
      </c>
      <c r="D1694" s="8">
        <v>6235</v>
      </c>
      <c r="E1694" t="s">
        <v>5101</v>
      </c>
      <c r="F1694" t="s">
        <v>191</v>
      </c>
      <c r="G1694" t="s">
        <v>25</v>
      </c>
      <c r="H1694" t="s">
        <v>190</v>
      </c>
      <c r="O1694">
        <v>10.35</v>
      </c>
      <c r="S1694">
        <f>_xlfn.XLOOKUP(E1694,'Facture Chronopost'!L:L,'Facture Chronopost'!AA:AA,"")</f>
        <v>0.08</v>
      </c>
      <c r="T1694" t="str">
        <f>IF(COUNTIF('Bibliothèque transporteurs'!C:C,F1694)=0,"inconnu",_xlfn.XLOOKUP(F1694,'Bibliothèque transporteurs'!C:C,'Bibliothèque transporteurs'!A:A))</f>
        <v>6C</v>
      </c>
      <c r="U1694">
        <f>IF(OR(F1694="6C",F1694="6B"),_xlfn.XLOOKUP(E1694,'Facture Chronopost'!L:L,'Facture Chronopost'!X:X),IF(OR(F1694=17,F1694=44),F1694&amp;"_"&amp;H1694,IF(COUNTIF('Bibliothèque transporteurs'!C:C,F1694)=0,"inconnu",_xlfn.XLOOKUP(F1694,'Bibliothèque transporteurs'!C:C,'Bibliothèque transporteurs'!B:B))))</f>
        <v>30</v>
      </c>
      <c r="V1694" t="str">
        <f>IF(COUNTIF('Bibliothèque transporteurs'!C:C,F1694)=0,"inconnu",_xlfn.XLOOKUP(F1694,'Bibliothèque transporteurs'!C:C,'Bibliothèque transporteurs'!E:E))</f>
        <v>CHRONO_2SHOP</v>
      </c>
      <c r="W1694">
        <f t="shared" si="170"/>
        <v>10.43</v>
      </c>
      <c r="Y1694" s="118">
        <f t="shared" si="165"/>
        <v>10.43</v>
      </c>
      <c r="Z1694" s="118" t="str">
        <f t="shared" si="166"/>
        <v>OK</v>
      </c>
    </row>
    <row r="1695" spans="1:26" x14ac:dyDescent="0.2">
      <c r="A1695" s="9">
        <f t="shared" si="167"/>
        <v>11.376384630229914</v>
      </c>
      <c r="B1695" s="9">
        <f t="shared" si="168"/>
        <v>9.77</v>
      </c>
      <c r="C1695" s="9">
        <f t="shared" si="169"/>
        <v>9.69</v>
      </c>
      <c r="D1695" s="8">
        <v>6235</v>
      </c>
      <c r="E1695" t="s">
        <v>5129</v>
      </c>
      <c r="F1695" t="s">
        <v>191</v>
      </c>
      <c r="G1695" t="s">
        <v>25</v>
      </c>
      <c r="H1695" t="s">
        <v>190</v>
      </c>
      <c r="O1695">
        <v>9.69</v>
      </c>
      <c r="S1695">
        <f>_xlfn.XLOOKUP(E1695,'Facture Chronopost'!L:L,'Facture Chronopost'!AA:AA,"")</f>
        <v>0.08</v>
      </c>
      <c r="T1695" t="str">
        <f>IF(COUNTIF('Bibliothèque transporteurs'!C:C,F1695)=0,"inconnu",_xlfn.XLOOKUP(F1695,'Bibliothèque transporteurs'!C:C,'Bibliothèque transporteurs'!A:A))</f>
        <v>6C</v>
      </c>
      <c r="U1695">
        <f>IF(OR(F1695="6C",F1695="6B"),_xlfn.XLOOKUP(E1695,'Facture Chronopost'!L:L,'Facture Chronopost'!X:X),IF(OR(F1695=17,F1695=44),F1695&amp;"_"&amp;H1695,IF(COUNTIF('Bibliothèque transporteurs'!C:C,F1695)=0,"inconnu",_xlfn.XLOOKUP(F1695,'Bibliothèque transporteurs'!C:C,'Bibliothèque transporteurs'!B:B))))</f>
        <v>30</v>
      </c>
      <c r="V1695" t="str">
        <f>IF(COUNTIF('Bibliothèque transporteurs'!C:C,F1695)=0,"inconnu",_xlfn.XLOOKUP(F1695,'Bibliothèque transporteurs'!C:C,'Bibliothèque transporteurs'!E:E))</f>
        <v>CHRONO_2SHOP</v>
      </c>
      <c r="W1695">
        <f t="shared" si="170"/>
        <v>9.77</v>
      </c>
      <c r="Y1695" s="118">
        <f t="shared" si="165"/>
        <v>9.77</v>
      </c>
      <c r="Z1695" s="118" t="str">
        <f t="shared" si="166"/>
        <v>OK</v>
      </c>
    </row>
    <row r="1696" spans="1:26" x14ac:dyDescent="0.2">
      <c r="A1696" s="9">
        <f t="shared" si="167"/>
        <v>11.376384630229914</v>
      </c>
      <c r="B1696" s="9">
        <f t="shared" si="168"/>
        <v>9.77</v>
      </c>
      <c r="C1696" s="9">
        <f t="shared" si="169"/>
        <v>9.69</v>
      </c>
      <c r="D1696" s="8">
        <v>6235</v>
      </c>
      <c r="E1696" t="s">
        <v>5095</v>
      </c>
      <c r="F1696" t="s">
        <v>191</v>
      </c>
      <c r="G1696" t="s">
        <v>25</v>
      </c>
      <c r="H1696" t="s">
        <v>190</v>
      </c>
      <c r="O1696">
        <v>9.69</v>
      </c>
      <c r="S1696">
        <f>_xlfn.XLOOKUP(E1696,'Facture Chronopost'!L:L,'Facture Chronopost'!AA:AA,"")</f>
        <v>0.08</v>
      </c>
      <c r="T1696" t="str">
        <f>IF(COUNTIF('Bibliothèque transporteurs'!C:C,F1696)=0,"inconnu",_xlfn.XLOOKUP(F1696,'Bibliothèque transporteurs'!C:C,'Bibliothèque transporteurs'!A:A))</f>
        <v>6C</v>
      </c>
      <c r="U1696">
        <f>IF(OR(F1696="6C",F1696="6B"),_xlfn.XLOOKUP(E1696,'Facture Chronopost'!L:L,'Facture Chronopost'!X:X),IF(OR(F1696=17,F1696=44),F1696&amp;"_"&amp;H1696,IF(COUNTIF('Bibliothèque transporteurs'!C:C,F1696)=0,"inconnu",_xlfn.XLOOKUP(F1696,'Bibliothèque transporteurs'!C:C,'Bibliothèque transporteurs'!B:B))))</f>
        <v>42</v>
      </c>
      <c r="V1696" t="str">
        <f>IF(COUNTIF('Bibliothèque transporteurs'!C:C,F1696)=0,"inconnu",_xlfn.XLOOKUP(F1696,'Bibliothèque transporteurs'!C:C,'Bibliothèque transporteurs'!E:E))</f>
        <v>CHRONO_2SHOP</v>
      </c>
      <c r="W1696">
        <f t="shared" si="170"/>
        <v>9.77</v>
      </c>
      <c r="Y1696" s="118">
        <f t="shared" si="165"/>
        <v>9.77</v>
      </c>
      <c r="Z1696" s="118" t="str">
        <f t="shared" si="166"/>
        <v>OK</v>
      </c>
    </row>
    <row r="1697" spans="1:26" x14ac:dyDescent="0.2">
      <c r="A1697" s="9">
        <f t="shared" si="167"/>
        <v>11.376384630229914</v>
      </c>
      <c r="B1697" s="9">
        <f t="shared" si="168"/>
        <v>9.77</v>
      </c>
      <c r="C1697" s="9">
        <f t="shared" si="169"/>
        <v>9.69</v>
      </c>
      <c r="D1697" s="8">
        <v>6235</v>
      </c>
      <c r="E1697" t="s">
        <v>5153</v>
      </c>
      <c r="F1697" t="s">
        <v>191</v>
      </c>
      <c r="G1697" t="s">
        <v>25</v>
      </c>
      <c r="H1697" t="s">
        <v>190</v>
      </c>
      <c r="O1697">
        <v>9.69</v>
      </c>
      <c r="S1697">
        <f>_xlfn.XLOOKUP(E1697,'Facture Chronopost'!L:L,'Facture Chronopost'!AA:AA,"")</f>
        <v>0.08</v>
      </c>
      <c r="T1697" t="str">
        <f>IF(COUNTIF('Bibliothèque transporteurs'!C:C,F1697)=0,"inconnu",_xlfn.XLOOKUP(F1697,'Bibliothèque transporteurs'!C:C,'Bibliothèque transporteurs'!A:A))</f>
        <v>6C</v>
      </c>
      <c r="U1697">
        <f>IF(OR(F1697="6C",F1697="6B"),_xlfn.XLOOKUP(E1697,'Facture Chronopost'!L:L,'Facture Chronopost'!X:X),IF(OR(F1697=17,F1697=44),F1697&amp;"_"&amp;H1697,IF(COUNTIF('Bibliothèque transporteurs'!C:C,F1697)=0,"inconnu",_xlfn.XLOOKUP(F1697,'Bibliothèque transporteurs'!C:C,'Bibliothèque transporteurs'!B:B))))</f>
        <v>30</v>
      </c>
      <c r="V1697" t="str">
        <f>IF(COUNTIF('Bibliothèque transporteurs'!C:C,F1697)=0,"inconnu",_xlfn.XLOOKUP(F1697,'Bibliothèque transporteurs'!C:C,'Bibliothèque transporteurs'!E:E))</f>
        <v>CHRONO_2SHOP</v>
      </c>
      <c r="W1697">
        <f t="shared" si="170"/>
        <v>9.77</v>
      </c>
      <c r="Y1697" s="118">
        <f t="shared" si="165"/>
        <v>9.77</v>
      </c>
      <c r="Z1697" s="118" t="str">
        <f t="shared" si="166"/>
        <v>OK</v>
      </c>
    </row>
    <row r="1698" spans="1:26" x14ac:dyDescent="0.2">
      <c r="A1698" s="9">
        <f t="shared" si="167"/>
        <v>6.5158859337230153</v>
      </c>
      <c r="B1698" s="9">
        <f t="shared" si="168"/>
        <v>5.629999999999999</v>
      </c>
      <c r="C1698" s="9">
        <f t="shared" si="169"/>
        <v>5.55</v>
      </c>
      <c r="D1698" s="8">
        <v>6235</v>
      </c>
      <c r="E1698" t="s">
        <v>5131</v>
      </c>
      <c r="F1698" t="s">
        <v>191</v>
      </c>
      <c r="G1698" t="s">
        <v>25</v>
      </c>
      <c r="H1698" t="s">
        <v>190</v>
      </c>
      <c r="O1698">
        <v>5.55</v>
      </c>
      <c r="S1698">
        <f>_xlfn.XLOOKUP(E1698,'Facture Chronopost'!L:L,'Facture Chronopost'!AA:AA,"")</f>
        <v>0.08</v>
      </c>
      <c r="T1698" t="str">
        <f>IF(COUNTIF('Bibliothèque transporteurs'!C:C,F1698)=0,"inconnu",_xlfn.XLOOKUP(F1698,'Bibliothèque transporteurs'!C:C,'Bibliothèque transporteurs'!A:A))</f>
        <v>6C</v>
      </c>
      <c r="U1698">
        <f>IF(OR(F1698="6C",F1698="6B"),_xlfn.XLOOKUP(E1698,'Facture Chronopost'!L:L,'Facture Chronopost'!X:X),IF(OR(F1698=17,F1698=44),F1698&amp;"_"&amp;H1698,IF(COUNTIF('Bibliothèque transporteurs'!C:C,F1698)=0,"inconnu",_xlfn.XLOOKUP(F1698,'Bibliothèque transporteurs'!C:C,'Bibliothèque transporteurs'!B:B))))</f>
        <v>42</v>
      </c>
      <c r="V1698" t="str">
        <f>IF(COUNTIF('Bibliothèque transporteurs'!C:C,F1698)=0,"inconnu",_xlfn.XLOOKUP(F1698,'Bibliothèque transporteurs'!C:C,'Bibliothèque transporteurs'!E:E))</f>
        <v>CHRONO_2SHOP</v>
      </c>
      <c r="W1698">
        <f t="shared" si="170"/>
        <v>5.63</v>
      </c>
      <c r="Y1698" s="118">
        <f t="shared" ref="Y1698:Y1761" si="171">ROUNDUP(B1698,2)-M1698-L1698-N1698-J1698-K1698-I1698-Q1698</f>
        <v>5.63</v>
      </c>
      <c r="Z1698" s="118" t="str">
        <f t="shared" ref="Z1698:Z1761" si="172">IF(Y1698=W1698,"OK","Non")</f>
        <v>OK</v>
      </c>
    </row>
    <row r="1699" spans="1:26" x14ac:dyDescent="0.2">
      <c r="A1699" s="9">
        <f t="shared" si="167"/>
        <v>11.376384630229914</v>
      </c>
      <c r="B1699" s="9">
        <f t="shared" si="168"/>
        <v>9.77</v>
      </c>
      <c r="C1699" s="9">
        <f t="shared" si="169"/>
        <v>9.69</v>
      </c>
      <c r="D1699" s="8">
        <v>6235</v>
      </c>
      <c r="E1699" t="s">
        <v>5150</v>
      </c>
      <c r="F1699" t="s">
        <v>191</v>
      </c>
      <c r="G1699" t="s">
        <v>25</v>
      </c>
      <c r="H1699" t="s">
        <v>190</v>
      </c>
      <c r="O1699">
        <v>9.69</v>
      </c>
      <c r="S1699">
        <f>_xlfn.XLOOKUP(E1699,'Facture Chronopost'!L:L,'Facture Chronopost'!AA:AA,"")</f>
        <v>0.08</v>
      </c>
      <c r="T1699" t="str">
        <f>IF(COUNTIF('Bibliothèque transporteurs'!C:C,F1699)=0,"inconnu",_xlfn.XLOOKUP(F1699,'Bibliothèque transporteurs'!C:C,'Bibliothèque transporteurs'!A:A))</f>
        <v>6C</v>
      </c>
      <c r="U1699">
        <f>IF(OR(F1699="6C",F1699="6B"),_xlfn.XLOOKUP(E1699,'Facture Chronopost'!L:L,'Facture Chronopost'!X:X),IF(OR(F1699=17,F1699=44),F1699&amp;"_"&amp;H1699,IF(COUNTIF('Bibliothèque transporteurs'!C:C,F1699)=0,"inconnu",_xlfn.XLOOKUP(F1699,'Bibliothèque transporteurs'!C:C,'Bibliothèque transporteurs'!B:B))))</f>
        <v>30</v>
      </c>
      <c r="V1699" t="str">
        <f>IF(COUNTIF('Bibliothèque transporteurs'!C:C,F1699)=0,"inconnu",_xlfn.XLOOKUP(F1699,'Bibliothèque transporteurs'!C:C,'Bibliothèque transporteurs'!E:E))</f>
        <v>CHRONO_2SHOP</v>
      </c>
      <c r="W1699">
        <f t="shared" si="170"/>
        <v>9.77</v>
      </c>
      <c r="Y1699" s="118">
        <f t="shared" si="171"/>
        <v>9.77</v>
      </c>
      <c r="Z1699" s="118" t="str">
        <f t="shared" si="172"/>
        <v>OK</v>
      </c>
    </row>
    <row r="1700" spans="1:26" x14ac:dyDescent="0.2">
      <c r="A1700" s="9">
        <f t="shared" si="167"/>
        <v>16.236883326736812</v>
      </c>
      <c r="B1700" s="9">
        <f t="shared" si="168"/>
        <v>13.91</v>
      </c>
      <c r="C1700" s="9">
        <f t="shared" si="169"/>
        <v>13.83</v>
      </c>
      <c r="D1700" s="8">
        <v>6235</v>
      </c>
      <c r="E1700" t="s">
        <v>5109</v>
      </c>
      <c r="F1700" t="s">
        <v>191</v>
      </c>
      <c r="G1700" t="s">
        <v>25</v>
      </c>
      <c r="H1700" t="s">
        <v>190</v>
      </c>
      <c r="O1700">
        <v>13.83</v>
      </c>
      <c r="S1700">
        <f>_xlfn.XLOOKUP(E1700,'Facture Chronopost'!L:L,'Facture Chronopost'!AA:AA,"")</f>
        <v>0.08</v>
      </c>
      <c r="T1700" t="str">
        <f>IF(COUNTIF('Bibliothèque transporteurs'!C:C,F1700)=0,"inconnu",_xlfn.XLOOKUP(F1700,'Bibliothèque transporteurs'!C:C,'Bibliothèque transporteurs'!A:A))</f>
        <v>6C</v>
      </c>
      <c r="U1700">
        <f>IF(OR(F1700="6C",F1700="6B"),_xlfn.XLOOKUP(E1700,'Facture Chronopost'!L:L,'Facture Chronopost'!X:X),IF(OR(F1700=17,F1700=44),F1700&amp;"_"&amp;H1700,IF(COUNTIF('Bibliothèque transporteurs'!C:C,F1700)=0,"inconnu",_xlfn.XLOOKUP(F1700,'Bibliothèque transporteurs'!C:C,'Bibliothèque transporteurs'!B:B))))</f>
        <v>25</v>
      </c>
      <c r="V1700" t="str">
        <f>IF(COUNTIF('Bibliothèque transporteurs'!C:C,F1700)=0,"inconnu",_xlfn.XLOOKUP(F1700,'Bibliothèque transporteurs'!C:C,'Bibliothèque transporteurs'!E:E))</f>
        <v>CHRONO_2SHOP</v>
      </c>
      <c r="W1700">
        <f t="shared" si="170"/>
        <v>13.91</v>
      </c>
      <c r="Y1700" s="118">
        <f t="shared" si="171"/>
        <v>13.91</v>
      </c>
      <c r="Z1700" s="118" t="str">
        <f t="shared" si="172"/>
        <v>OK</v>
      </c>
    </row>
    <row r="1701" spans="1:26" x14ac:dyDescent="0.2">
      <c r="A1701" s="9">
        <f t="shared" si="167"/>
        <v>12.151246741267247</v>
      </c>
      <c r="B1701" s="9">
        <f t="shared" si="168"/>
        <v>10.43</v>
      </c>
      <c r="C1701" s="9">
        <f t="shared" si="169"/>
        <v>10.35</v>
      </c>
      <c r="D1701" s="8">
        <v>6235</v>
      </c>
      <c r="E1701" t="s">
        <v>5144</v>
      </c>
      <c r="F1701" t="s">
        <v>191</v>
      </c>
      <c r="G1701" t="s">
        <v>25</v>
      </c>
      <c r="H1701" t="s">
        <v>190</v>
      </c>
      <c r="O1701">
        <v>10.35</v>
      </c>
      <c r="S1701">
        <f>_xlfn.XLOOKUP(E1701,'Facture Chronopost'!L:L,'Facture Chronopost'!AA:AA,"")</f>
        <v>0.08</v>
      </c>
      <c r="T1701" t="str">
        <f>IF(COUNTIF('Bibliothèque transporteurs'!C:C,F1701)=0,"inconnu",_xlfn.XLOOKUP(F1701,'Bibliothèque transporteurs'!C:C,'Bibliothèque transporteurs'!A:A))</f>
        <v>6C</v>
      </c>
      <c r="U1701">
        <f>IF(OR(F1701="6C",F1701="6B"),_xlfn.XLOOKUP(E1701,'Facture Chronopost'!L:L,'Facture Chronopost'!X:X),IF(OR(F1701=17,F1701=44),F1701&amp;"_"&amp;H1701,IF(COUNTIF('Bibliothèque transporteurs'!C:C,F1701)=0,"inconnu",_xlfn.XLOOKUP(F1701,'Bibliothèque transporteurs'!C:C,'Bibliothèque transporteurs'!B:B))))</f>
        <v>30</v>
      </c>
      <c r="V1701" t="str">
        <f>IF(COUNTIF('Bibliothèque transporteurs'!C:C,F1701)=0,"inconnu",_xlfn.XLOOKUP(F1701,'Bibliothèque transporteurs'!C:C,'Bibliothèque transporteurs'!E:E))</f>
        <v>CHRONO_2SHOP</v>
      </c>
      <c r="W1701">
        <f t="shared" si="170"/>
        <v>10.43</v>
      </c>
      <c r="Y1701" s="118">
        <f t="shared" si="171"/>
        <v>10.43</v>
      </c>
      <c r="Z1701" s="118" t="str">
        <f t="shared" si="172"/>
        <v>OK</v>
      </c>
    </row>
    <row r="1702" spans="1:26" x14ac:dyDescent="0.2">
      <c r="A1702" s="9">
        <f t="shared" si="167"/>
        <v>8.8639529368664451</v>
      </c>
      <c r="B1702" s="9">
        <f t="shared" si="168"/>
        <v>7.63</v>
      </c>
      <c r="C1702" s="9">
        <f t="shared" si="169"/>
        <v>7.55</v>
      </c>
      <c r="D1702" s="8">
        <v>6235</v>
      </c>
      <c r="E1702" t="s">
        <v>5092</v>
      </c>
      <c r="F1702" t="s">
        <v>191</v>
      </c>
      <c r="G1702" t="s">
        <v>25</v>
      </c>
      <c r="H1702" t="s">
        <v>190</v>
      </c>
      <c r="O1702">
        <v>7.55</v>
      </c>
      <c r="S1702">
        <f>_xlfn.XLOOKUP(E1702,'Facture Chronopost'!L:L,'Facture Chronopost'!AA:AA,"")</f>
        <v>0.08</v>
      </c>
      <c r="T1702" t="str">
        <f>IF(COUNTIF('Bibliothèque transporteurs'!C:C,F1702)=0,"inconnu",_xlfn.XLOOKUP(F1702,'Bibliothèque transporteurs'!C:C,'Bibliothèque transporteurs'!A:A))</f>
        <v>6C</v>
      </c>
      <c r="U1702">
        <f>IF(OR(F1702="6C",F1702="6B"),_xlfn.XLOOKUP(E1702,'Facture Chronopost'!L:L,'Facture Chronopost'!X:X),IF(OR(F1702=17,F1702=44),F1702&amp;"_"&amp;H1702,IF(COUNTIF('Bibliothèque transporteurs'!C:C,F1702)=0,"inconnu",_xlfn.XLOOKUP(F1702,'Bibliothèque transporteurs'!C:C,'Bibliothèque transporteurs'!B:B))))</f>
        <v>30</v>
      </c>
      <c r="V1702" t="str">
        <f>IF(COUNTIF('Bibliothèque transporteurs'!C:C,F1702)=0,"inconnu",_xlfn.XLOOKUP(F1702,'Bibliothèque transporteurs'!C:C,'Bibliothèque transporteurs'!E:E))</f>
        <v>CHRONO_2SHOP</v>
      </c>
      <c r="W1702">
        <f t="shared" si="170"/>
        <v>7.63</v>
      </c>
      <c r="Y1702" s="118">
        <f t="shared" si="171"/>
        <v>7.63</v>
      </c>
      <c r="Z1702" s="118" t="str">
        <f t="shared" si="172"/>
        <v>OK</v>
      </c>
    </row>
    <row r="1703" spans="1:26" x14ac:dyDescent="0.2">
      <c r="A1703" s="9">
        <f t="shared" si="167"/>
        <v>11.376384630229914</v>
      </c>
      <c r="B1703" s="9">
        <f t="shared" si="168"/>
        <v>9.77</v>
      </c>
      <c r="C1703" s="9">
        <f t="shared" si="169"/>
        <v>9.69</v>
      </c>
      <c r="D1703" s="8">
        <v>6235</v>
      </c>
      <c r="E1703" t="s">
        <v>5136</v>
      </c>
      <c r="F1703" t="s">
        <v>191</v>
      </c>
      <c r="G1703" t="s">
        <v>25</v>
      </c>
      <c r="H1703" t="s">
        <v>190</v>
      </c>
      <c r="O1703">
        <v>9.69</v>
      </c>
      <c r="S1703">
        <f>_xlfn.XLOOKUP(E1703,'Facture Chronopost'!L:L,'Facture Chronopost'!AA:AA,"")</f>
        <v>0.08</v>
      </c>
      <c r="T1703" t="str">
        <f>IF(COUNTIF('Bibliothèque transporteurs'!C:C,F1703)=0,"inconnu",_xlfn.XLOOKUP(F1703,'Bibliothèque transporteurs'!C:C,'Bibliothèque transporteurs'!A:A))</f>
        <v>6C</v>
      </c>
      <c r="U1703">
        <f>IF(OR(F1703="6C",F1703="6B"),_xlfn.XLOOKUP(E1703,'Facture Chronopost'!L:L,'Facture Chronopost'!X:X),IF(OR(F1703=17,F1703=44),F1703&amp;"_"&amp;H1703,IF(COUNTIF('Bibliothèque transporteurs'!C:C,F1703)=0,"inconnu",_xlfn.XLOOKUP(F1703,'Bibliothèque transporteurs'!C:C,'Bibliothèque transporteurs'!B:B))))</f>
        <v>30</v>
      </c>
      <c r="V1703" t="str">
        <f>IF(COUNTIF('Bibliothèque transporteurs'!C:C,F1703)=0,"inconnu",_xlfn.XLOOKUP(F1703,'Bibliothèque transporteurs'!C:C,'Bibliothèque transporteurs'!E:E))</f>
        <v>CHRONO_2SHOP</v>
      </c>
      <c r="W1703">
        <f t="shared" si="170"/>
        <v>9.77</v>
      </c>
      <c r="Y1703" s="118">
        <f t="shared" si="171"/>
        <v>9.77</v>
      </c>
      <c r="Z1703" s="118" t="str">
        <f t="shared" si="172"/>
        <v>OK</v>
      </c>
    </row>
    <row r="1704" spans="1:26" x14ac:dyDescent="0.2">
      <c r="A1704" s="9">
        <f t="shared" si="167"/>
        <v>12.151246741267247</v>
      </c>
      <c r="B1704" s="9">
        <f t="shared" si="168"/>
        <v>10.43</v>
      </c>
      <c r="C1704" s="9">
        <f t="shared" si="169"/>
        <v>10.35</v>
      </c>
      <c r="D1704" s="8">
        <v>6235</v>
      </c>
      <c r="E1704" t="s">
        <v>5104</v>
      </c>
      <c r="F1704" t="s">
        <v>191</v>
      </c>
      <c r="G1704" t="s">
        <v>25</v>
      </c>
      <c r="H1704" t="s">
        <v>190</v>
      </c>
      <c r="O1704">
        <v>10.35</v>
      </c>
      <c r="S1704">
        <f>_xlfn.XLOOKUP(E1704,'Facture Chronopost'!L:L,'Facture Chronopost'!AA:AA,"")</f>
        <v>0.08</v>
      </c>
      <c r="T1704" t="str">
        <f>IF(COUNTIF('Bibliothèque transporteurs'!C:C,F1704)=0,"inconnu",_xlfn.XLOOKUP(F1704,'Bibliothèque transporteurs'!C:C,'Bibliothèque transporteurs'!A:A))</f>
        <v>6C</v>
      </c>
      <c r="U1704">
        <f>IF(OR(F1704="6C",F1704="6B"),_xlfn.XLOOKUP(E1704,'Facture Chronopost'!L:L,'Facture Chronopost'!X:X),IF(OR(F1704=17,F1704=44),F1704&amp;"_"&amp;H1704,IF(COUNTIF('Bibliothèque transporteurs'!C:C,F1704)=0,"inconnu",_xlfn.XLOOKUP(F1704,'Bibliothèque transporteurs'!C:C,'Bibliothèque transporteurs'!B:B))))</f>
        <v>30</v>
      </c>
      <c r="V1704" t="str">
        <f>IF(COUNTIF('Bibliothèque transporteurs'!C:C,F1704)=0,"inconnu",_xlfn.XLOOKUP(F1704,'Bibliothèque transporteurs'!C:C,'Bibliothèque transporteurs'!E:E))</f>
        <v>CHRONO_2SHOP</v>
      </c>
      <c r="W1704">
        <f t="shared" si="170"/>
        <v>10.43</v>
      </c>
      <c r="Y1704" s="118">
        <f t="shared" si="171"/>
        <v>10.43</v>
      </c>
      <c r="Z1704" s="118" t="str">
        <f t="shared" si="172"/>
        <v>OK</v>
      </c>
    </row>
    <row r="1705" spans="1:26" x14ac:dyDescent="0.2">
      <c r="A1705" s="9">
        <f t="shared" si="167"/>
        <v>7.7721017804047507</v>
      </c>
      <c r="B1705" s="9">
        <f t="shared" si="168"/>
        <v>6.6999999999999993</v>
      </c>
      <c r="C1705" s="9">
        <f t="shared" si="169"/>
        <v>6.62</v>
      </c>
      <c r="D1705" s="8">
        <v>6235</v>
      </c>
      <c r="E1705" t="s">
        <v>5068</v>
      </c>
      <c r="F1705" t="s">
        <v>191</v>
      </c>
      <c r="G1705" t="s">
        <v>25</v>
      </c>
      <c r="H1705" t="s">
        <v>190</v>
      </c>
      <c r="O1705">
        <v>6.62</v>
      </c>
      <c r="S1705">
        <f>_xlfn.XLOOKUP(E1705,'Facture Chronopost'!L:L,'Facture Chronopost'!AA:AA,"")</f>
        <v>0.08</v>
      </c>
      <c r="T1705" t="str">
        <f>IF(COUNTIF('Bibliothèque transporteurs'!C:C,F1705)=0,"inconnu",_xlfn.XLOOKUP(F1705,'Bibliothèque transporteurs'!C:C,'Bibliothèque transporteurs'!A:A))</f>
        <v>6C</v>
      </c>
      <c r="U1705">
        <f>IF(OR(F1705="6C",F1705="6B"),_xlfn.XLOOKUP(E1705,'Facture Chronopost'!L:L,'Facture Chronopost'!X:X),IF(OR(F1705=17,F1705=44),F1705&amp;"_"&amp;H1705,IF(COUNTIF('Bibliothèque transporteurs'!C:C,F1705)=0,"inconnu",_xlfn.XLOOKUP(F1705,'Bibliothèque transporteurs'!C:C,'Bibliothèque transporteurs'!B:B))))</f>
        <v>33</v>
      </c>
      <c r="V1705" t="str">
        <f>IF(COUNTIF('Bibliothèque transporteurs'!C:C,F1705)=0,"inconnu",_xlfn.XLOOKUP(F1705,'Bibliothèque transporteurs'!C:C,'Bibliothèque transporteurs'!E:E))</f>
        <v>CHRONO_2SHOP</v>
      </c>
      <c r="W1705">
        <f t="shared" si="170"/>
        <v>6.7</v>
      </c>
      <c r="Y1705" s="118">
        <f t="shared" si="171"/>
        <v>6.7</v>
      </c>
      <c r="Z1705" s="118" t="str">
        <f t="shared" si="172"/>
        <v>OK</v>
      </c>
    </row>
    <row r="1706" spans="1:26" x14ac:dyDescent="0.2">
      <c r="A1706" s="9">
        <f t="shared" si="167"/>
        <v>11.376384630229914</v>
      </c>
      <c r="B1706" s="9">
        <f t="shared" si="168"/>
        <v>9.77</v>
      </c>
      <c r="C1706" s="9">
        <f t="shared" si="169"/>
        <v>9.69</v>
      </c>
      <c r="D1706" s="8">
        <v>6235</v>
      </c>
      <c r="E1706" t="s">
        <v>5121</v>
      </c>
      <c r="F1706" t="s">
        <v>191</v>
      </c>
      <c r="G1706" t="s">
        <v>25</v>
      </c>
      <c r="H1706" t="s">
        <v>190</v>
      </c>
      <c r="O1706">
        <v>9.69</v>
      </c>
      <c r="S1706">
        <f>_xlfn.XLOOKUP(E1706,'Facture Chronopost'!L:L,'Facture Chronopost'!AA:AA,"")</f>
        <v>0.08</v>
      </c>
      <c r="T1706" t="str">
        <f>IF(COUNTIF('Bibliothèque transporteurs'!C:C,F1706)=0,"inconnu",_xlfn.XLOOKUP(F1706,'Bibliothèque transporteurs'!C:C,'Bibliothèque transporteurs'!A:A))</f>
        <v>6C</v>
      </c>
      <c r="U1706">
        <f>IF(OR(F1706="6C",F1706="6B"),_xlfn.XLOOKUP(E1706,'Facture Chronopost'!L:L,'Facture Chronopost'!X:X),IF(OR(F1706=17,F1706=44),F1706&amp;"_"&amp;H1706,IF(COUNTIF('Bibliothèque transporteurs'!C:C,F1706)=0,"inconnu",_xlfn.XLOOKUP(F1706,'Bibliothèque transporteurs'!C:C,'Bibliothèque transporteurs'!B:B))))</f>
        <v>30</v>
      </c>
      <c r="V1706" t="str">
        <f>IF(COUNTIF('Bibliothèque transporteurs'!C:C,F1706)=0,"inconnu",_xlfn.XLOOKUP(F1706,'Bibliothèque transporteurs'!C:C,'Bibliothèque transporteurs'!E:E))</f>
        <v>CHRONO_2SHOP</v>
      </c>
      <c r="W1706">
        <f t="shared" si="170"/>
        <v>9.77</v>
      </c>
      <c r="Y1706" s="118">
        <f t="shared" si="171"/>
        <v>9.77</v>
      </c>
      <c r="Z1706" s="118" t="str">
        <f t="shared" si="172"/>
        <v>OK</v>
      </c>
    </row>
    <row r="1707" spans="1:26" x14ac:dyDescent="0.2">
      <c r="A1707" s="9">
        <f t="shared" si="167"/>
        <v>6.9033169892416817</v>
      </c>
      <c r="B1707" s="9">
        <f t="shared" si="168"/>
        <v>5.96</v>
      </c>
      <c r="C1707" s="9">
        <f t="shared" si="169"/>
        <v>5.88</v>
      </c>
      <c r="D1707" s="8">
        <v>6235</v>
      </c>
      <c r="E1707" t="s">
        <v>5114</v>
      </c>
      <c r="F1707" t="s">
        <v>191</v>
      </c>
      <c r="G1707" t="s">
        <v>25</v>
      </c>
      <c r="H1707" t="s">
        <v>190</v>
      </c>
      <c r="O1707">
        <v>5.88</v>
      </c>
      <c r="S1707">
        <f>_xlfn.XLOOKUP(E1707,'Facture Chronopost'!L:L,'Facture Chronopost'!AA:AA,"")</f>
        <v>0.08</v>
      </c>
      <c r="T1707" t="str">
        <f>IF(COUNTIF('Bibliothèque transporteurs'!C:C,F1707)=0,"inconnu",_xlfn.XLOOKUP(F1707,'Bibliothèque transporteurs'!C:C,'Bibliothèque transporteurs'!A:A))</f>
        <v>6C</v>
      </c>
      <c r="U1707">
        <f>IF(OR(F1707="6C",F1707="6B"),_xlfn.XLOOKUP(E1707,'Facture Chronopost'!L:L,'Facture Chronopost'!X:X),IF(OR(F1707=17,F1707=44),F1707&amp;"_"&amp;H1707,IF(COUNTIF('Bibliothèque transporteurs'!C:C,F1707)=0,"inconnu",_xlfn.XLOOKUP(F1707,'Bibliothèque transporteurs'!C:C,'Bibliothèque transporteurs'!B:B))))</f>
        <v>30</v>
      </c>
      <c r="V1707" t="str">
        <f>IF(COUNTIF('Bibliothèque transporteurs'!C:C,F1707)=0,"inconnu",_xlfn.XLOOKUP(F1707,'Bibliothèque transporteurs'!C:C,'Bibliothèque transporteurs'!E:E))</f>
        <v>CHRONO_2SHOP</v>
      </c>
      <c r="W1707">
        <f t="shared" si="170"/>
        <v>5.96</v>
      </c>
      <c r="Y1707" s="118">
        <f t="shared" si="171"/>
        <v>5.96</v>
      </c>
      <c r="Z1707" s="118" t="str">
        <f t="shared" si="172"/>
        <v>OK</v>
      </c>
    </row>
    <row r="1708" spans="1:26" x14ac:dyDescent="0.2">
      <c r="A1708" s="9">
        <f t="shared" si="167"/>
        <v>12.151246741267247</v>
      </c>
      <c r="B1708" s="9">
        <f t="shared" si="168"/>
        <v>10.43</v>
      </c>
      <c r="C1708" s="9">
        <f t="shared" si="169"/>
        <v>10.35</v>
      </c>
      <c r="D1708" s="8">
        <v>6235</v>
      </c>
      <c r="E1708" t="s">
        <v>5147</v>
      </c>
      <c r="F1708" t="s">
        <v>191</v>
      </c>
      <c r="G1708" t="s">
        <v>25</v>
      </c>
      <c r="H1708" t="s">
        <v>190</v>
      </c>
      <c r="O1708">
        <v>10.35</v>
      </c>
      <c r="S1708">
        <f>_xlfn.XLOOKUP(E1708,'Facture Chronopost'!L:L,'Facture Chronopost'!AA:AA,"")</f>
        <v>0.08</v>
      </c>
      <c r="T1708" t="str">
        <f>IF(COUNTIF('Bibliothèque transporteurs'!C:C,F1708)=0,"inconnu",_xlfn.XLOOKUP(F1708,'Bibliothèque transporteurs'!C:C,'Bibliothèque transporteurs'!A:A))</f>
        <v>6C</v>
      </c>
      <c r="U1708">
        <f>IF(OR(F1708="6C",F1708="6B"),_xlfn.XLOOKUP(E1708,'Facture Chronopost'!L:L,'Facture Chronopost'!X:X),IF(OR(F1708=17,F1708=44),F1708&amp;"_"&amp;H1708,IF(COUNTIF('Bibliothèque transporteurs'!C:C,F1708)=0,"inconnu",_xlfn.XLOOKUP(F1708,'Bibliothèque transporteurs'!C:C,'Bibliothèque transporteurs'!B:B))))</f>
        <v>30</v>
      </c>
      <c r="V1708" t="str">
        <f>IF(COUNTIF('Bibliothèque transporteurs'!C:C,F1708)=0,"inconnu",_xlfn.XLOOKUP(F1708,'Bibliothèque transporteurs'!C:C,'Bibliothèque transporteurs'!E:E))</f>
        <v>CHRONO_2SHOP</v>
      </c>
      <c r="W1708">
        <f t="shared" si="170"/>
        <v>10.43</v>
      </c>
      <c r="Y1708" s="118">
        <f t="shared" si="171"/>
        <v>10.43</v>
      </c>
      <c r="Z1708" s="118" t="str">
        <f t="shared" si="172"/>
        <v>OK</v>
      </c>
    </row>
    <row r="1709" spans="1:26" x14ac:dyDescent="0.2">
      <c r="A1709" s="9">
        <f t="shared" si="167"/>
        <v>6.5158859337230153</v>
      </c>
      <c r="B1709" s="9">
        <f t="shared" si="168"/>
        <v>5.629999999999999</v>
      </c>
      <c r="C1709" s="9">
        <f t="shared" si="169"/>
        <v>5.55</v>
      </c>
      <c r="D1709" s="8">
        <v>6235</v>
      </c>
      <c r="E1709" t="s">
        <v>5081</v>
      </c>
      <c r="F1709" t="s">
        <v>191</v>
      </c>
      <c r="G1709" t="s">
        <v>25</v>
      </c>
      <c r="H1709" t="s">
        <v>190</v>
      </c>
      <c r="O1709">
        <v>5.55</v>
      </c>
      <c r="S1709">
        <f>_xlfn.XLOOKUP(E1709,'Facture Chronopost'!L:L,'Facture Chronopost'!AA:AA,"")</f>
        <v>0.08</v>
      </c>
      <c r="T1709" t="str">
        <f>IF(COUNTIF('Bibliothèque transporteurs'!C:C,F1709)=0,"inconnu",_xlfn.XLOOKUP(F1709,'Bibliothèque transporteurs'!C:C,'Bibliothèque transporteurs'!A:A))</f>
        <v>6C</v>
      </c>
      <c r="U1709">
        <f>IF(OR(F1709="6C",F1709="6B"),_xlfn.XLOOKUP(E1709,'Facture Chronopost'!L:L,'Facture Chronopost'!X:X),IF(OR(F1709=17,F1709=44),F1709&amp;"_"&amp;H1709,IF(COUNTIF('Bibliothèque transporteurs'!C:C,F1709)=0,"inconnu",_xlfn.XLOOKUP(F1709,'Bibliothèque transporteurs'!C:C,'Bibliothèque transporteurs'!B:B))))</f>
        <v>42</v>
      </c>
      <c r="V1709" t="str">
        <f>IF(COUNTIF('Bibliothèque transporteurs'!C:C,F1709)=0,"inconnu",_xlfn.XLOOKUP(F1709,'Bibliothèque transporteurs'!C:C,'Bibliothèque transporteurs'!E:E))</f>
        <v>CHRONO_2SHOP</v>
      </c>
      <c r="W1709">
        <f t="shared" si="170"/>
        <v>5.63</v>
      </c>
      <c r="Y1709" s="118">
        <f t="shared" si="171"/>
        <v>5.63</v>
      </c>
      <c r="Z1709" s="118" t="str">
        <f t="shared" si="172"/>
        <v>OK</v>
      </c>
    </row>
    <row r="1710" spans="1:26" x14ac:dyDescent="0.2">
      <c r="A1710" s="9">
        <f t="shared" si="167"/>
        <v>11.376384630229914</v>
      </c>
      <c r="B1710" s="9">
        <f t="shared" si="168"/>
        <v>9.77</v>
      </c>
      <c r="C1710" s="9">
        <f t="shared" si="169"/>
        <v>9.69</v>
      </c>
      <c r="D1710" s="8">
        <v>6235</v>
      </c>
      <c r="E1710" t="s">
        <v>5078</v>
      </c>
      <c r="F1710" t="s">
        <v>191</v>
      </c>
      <c r="G1710" t="s">
        <v>25</v>
      </c>
      <c r="H1710" t="s">
        <v>190</v>
      </c>
      <c r="O1710">
        <v>9.69</v>
      </c>
      <c r="S1710">
        <f>_xlfn.XLOOKUP(E1710,'Facture Chronopost'!L:L,'Facture Chronopost'!AA:AA,"")</f>
        <v>0.08</v>
      </c>
      <c r="T1710" t="str">
        <f>IF(COUNTIF('Bibliothèque transporteurs'!C:C,F1710)=0,"inconnu",_xlfn.XLOOKUP(F1710,'Bibliothèque transporteurs'!C:C,'Bibliothèque transporteurs'!A:A))</f>
        <v>6C</v>
      </c>
      <c r="U1710">
        <f>IF(OR(F1710="6C",F1710="6B"),_xlfn.XLOOKUP(E1710,'Facture Chronopost'!L:L,'Facture Chronopost'!X:X),IF(OR(F1710=17,F1710=44),F1710&amp;"_"&amp;H1710,IF(COUNTIF('Bibliothèque transporteurs'!C:C,F1710)=0,"inconnu",_xlfn.XLOOKUP(F1710,'Bibliothèque transporteurs'!C:C,'Bibliothèque transporteurs'!B:B))))</f>
        <v>30</v>
      </c>
      <c r="V1710" t="str">
        <f>IF(COUNTIF('Bibliothèque transporteurs'!C:C,F1710)=0,"inconnu",_xlfn.XLOOKUP(F1710,'Bibliothèque transporteurs'!C:C,'Bibliothèque transporteurs'!E:E))</f>
        <v>CHRONO_2SHOP</v>
      </c>
      <c r="W1710">
        <f t="shared" si="170"/>
        <v>9.77</v>
      </c>
      <c r="Y1710" s="118">
        <f t="shared" si="171"/>
        <v>9.77</v>
      </c>
      <c r="Z1710" s="118" t="str">
        <f t="shared" si="172"/>
        <v>OK</v>
      </c>
    </row>
    <row r="1711" spans="1:26" x14ac:dyDescent="0.2">
      <c r="A1711" s="9">
        <f t="shared" si="167"/>
        <v>10.601522519192583</v>
      </c>
      <c r="B1711" s="9">
        <f t="shared" si="168"/>
        <v>9.11</v>
      </c>
      <c r="C1711" s="9">
        <f t="shared" si="169"/>
        <v>9.0299999999999994</v>
      </c>
      <c r="D1711" s="8">
        <v>6235</v>
      </c>
      <c r="E1711" t="s">
        <v>5107</v>
      </c>
      <c r="F1711" t="s">
        <v>191</v>
      </c>
      <c r="G1711" t="s">
        <v>25</v>
      </c>
      <c r="H1711" t="s">
        <v>190</v>
      </c>
      <c r="O1711">
        <v>9.0299999999999994</v>
      </c>
      <c r="S1711">
        <f>_xlfn.XLOOKUP(E1711,'Facture Chronopost'!L:L,'Facture Chronopost'!AA:AA,"")</f>
        <v>0.08</v>
      </c>
      <c r="T1711" t="str">
        <f>IF(COUNTIF('Bibliothèque transporteurs'!C:C,F1711)=0,"inconnu",_xlfn.XLOOKUP(F1711,'Bibliothèque transporteurs'!C:C,'Bibliothèque transporteurs'!A:A))</f>
        <v>6C</v>
      </c>
      <c r="U1711">
        <f>IF(OR(F1711="6C",F1711="6B"),_xlfn.XLOOKUP(E1711,'Facture Chronopost'!L:L,'Facture Chronopost'!X:X),IF(OR(F1711=17,F1711=44),F1711&amp;"_"&amp;H1711,IF(COUNTIF('Bibliothèque transporteurs'!C:C,F1711)=0,"inconnu",_xlfn.XLOOKUP(F1711,'Bibliothèque transporteurs'!C:C,'Bibliothèque transporteurs'!B:B))))</f>
        <v>30</v>
      </c>
      <c r="V1711" t="str">
        <f>IF(COUNTIF('Bibliothèque transporteurs'!C:C,F1711)=0,"inconnu",_xlfn.XLOOKUP(F1711,'Bibliothèque transporteurs'!C:C,'Bibliothèque transporteurs'!E:E))</f>
        <v>CHRONO_2SHOP</v>
      </c>
      <c r="W1711">
        <f t="shared" si="170"/>
        <v>9.11</v>
      </c>
      <c r="Y1711" s="118">
        <f t="shared" si="171"/>
        <v>9.11</v>
      </c>
      <c r="Z1711" s="118" t="str">
        <f t="shared" si="172"/>
        <v>OK</v>
      </c>
    </row>
    <row r="1712" spans="1:26" x14ac:dyDescent="0.2">
      <c r="A1712" s="9">
        <f t="shared" si="167"/>
        <v>16.025557296453904</v>
      </c>
      <c r="B1712" s="9">
        <f t="shared" si="168"/>
        <v>13.73</v>
      </c>
      <c r="C1712" s="9">
        <f t="shared" si="169"/>
        <v>13.65</v>
      </c>
      <c r="D1712" s="8">
        <v>6235</v>
      </c>
      <c r="E1712" t="s">
        <v>5075</v>
      </c>
      <c r="F1712" t="s">
        <v>191</v>
      </c>
      <c r="G1712" t="s">
        <v>25</v>
      </c>
      <c r="H1712" t="s">
        <v>190</v>
      </c>
      <c r="O1712">
        <v>13.65</v>
      </c>
      <c r="S1712">
        <f>_xlfn.XLOOKUP(E1712,'Facture Chronopost'!L:L,'Facture Chronopost'!AA:AA,"")</f>
        <v>0.08</v>
      </c>
      <c r="T1712" t="str">
        <f>IF(COUNTIF('Bibliothèque transporteurs'!C:C,F1712)=0,"inconnu",_xlfn.XLOOKUP(F1712,'Bibliothèque transporteurs'!C:C,'Bibliothèque transporteurs'!A:A))</f>
        <v>6C</v>
      </c>
      <c r="U1712">
        <f>IF(OR(F1712="6C",F1712="6B"),_xlfn.XLOOKUP(E1712,'Facture Chronopost'!L:L,'Facture Chronopost'!X:X),IF(OR(F1712=17,F1712=44),F1712&amp;"_"&amp;H1712,IF(COUNTIF('Bibliothèque transporteurs'!C:C,F1712)=0,"inconnu",_xlfn.XLOOKUP(F1712,'Bibliothèque transporteurs'!C:C,'Bibliothèque transporteurs'!B:B))))</f>
        <v>42</v>
      </c>
      <c r="V1712" t="str">
        <f>IF(COUNTIF('Bibliothèque transporteurs'!C:C,F1712)=0,"inconnu",_xlfn.XLOOKUP(F1712,'Bibliothèque transporteurs'!C:C,'Bibliothèque transporteurs'!E:E))</f>
        <v>CHRONO_2SHOP</v>
      </c>
      <c r="W1712">
        <f t="shared" si="170"/>
        <v>13.73</v>
      </c>
      <c r="Y1712" s="118">
        <f t="shared" si="171"/>
        <v>13.73</v>
      </c>
      <c r="Z1712" s="118" t="str">
        <f t="shared" si="172"/>
        <v>OK</v>
      </c>
    </row>
    <row r="1713" spans="1:26" x14ac:dyDescent="0.2">
      <c r="A1713" s="9">
        <f t="shared" si="167"/>
        <v>11.376384630229914</v>
      </c>
      <c r="B1713" s="9">
        <f t="shared" si="168"/>
        <v>9.77</v>
      </c>
      <c r="C1713" s="9">
        <f t="shared" si="169"/>
        <v>9.69</v>
      </c>
      <c r="D1713" s="8">
        <v>6235</v>
      </c>
      <c r="E1713" t="s">
        <v>5123</v>
      </c>
      <c r="F1713" t="s">
        <v>191</v>
      </c>
      <c r="G1713" t="s">
        <v>25</v>
      </c>
      <c r="H1713" t="s">
        <v>190</v>
      </c>
      <c r="O1713">
        <v>9.69</v>
      </c>
      <c r="S1713">
        <f>_xlfn.XLOOKUP(E1713,'Facture Chronopost'!L:L,'Facture Chronopost'!AA:AA,"")</f>
        <v>0.08</v>
      </c>
      <c r="T1713" t="str">
        <f>IF(COUNTIF('Bibliothèque transporteurs'!C:C,F1713)=0,"inconnu",_xlfn.XLOOKUP(F1713,'Bibliothèque transporteurs'!C:C,'Bibliothèque transporteurs'!A:A))</f>
        <v>6C</v>
      </c>
      <c r="U1713">
        <f>IF(OR(F1713="6C",F1713="6B"),_xlfn.XLOOKUP(E1713,'Facture Chronopost'!L:L,'Facture Chronopost'!X:X),IF(OR(F1713=17,F1713=44),F1713&amp;"_"&amp;H1713,IF(COUNTIF('Bibliothèque transporteurs'!C:C,F1713)=0,"inconnu",_xlfn.XLOOKUP(F1713,'Bibliothèque transporteurs'!C:C,'Bibliothèque transporteurs'!B:B))))</f>
        <v>30</v>
      </c>
      <c r="V1713" t="str">
        <f>IF(COUNTIF('Bibliothèque transporteurs'!C:C,F1713)=0,"inconnu",_xlfn.XLOOKUP(F1713,'Bibliothèque transporteurs'!C:C,'Bibliothèque transporteurs'!E:E))</f>
        <v>CHRONO_2SHOP</v>
      </c>
      <c r="W1713">
        <f t="shared" si="170"/>
        <v>9.77</v>
      </c>
      <c r="Y1713" s="118">
        <f t="shared" si="171"/>
        <v>9.77</v>
      </c>
      <c r="Z1713" s="118" t="str">
        <f t="shared" si="172"/>
        <v>OK</v>
      </c>
    </row>
    <row r="1714" spans="1:26" x14ac:dyDescent="0.2">
      <c r="A1714" s="9">
        <f t="shared" ref="A1714:A1777" si="173">C1714/SUM(C:C)*(SUM(C:C)+$X$2)</f>
        <v>11.376384630229914</v>
      </c>
      <c r="B1714" s="9">
        <f t="shared" ref="B1714:B1777" si="174">C1714/SUM(C:C)*(SUM(C:C)+SUM($N$3:$O$7))+S1714</f>
        <v>9.77</v>
      </c>
      <c r="C1714" s="9">
        <f t="shared" ref="C1714:C1777" si="175">SUM(I1714:Q1714)-N1714-P1714</f>
        <v>9.69</v>
      </c>
      <c r="D1714" s="8">
        <v>6235</v>
      </c>
      <c r="E1714" t="s">
        <v>5134</v>
      </c>
      <c r="F1714" t="s">
        <v>191</v>
      </c>
      <c r="G1714" t="s">
        <v>25</v>
      </c>
      <c r="H1714" t="s">
        <v>190</v>
      </c>
      <c r="O1714">
        <v>9.69</v>
      </c>
      <c r="S1714">
        <f>_xlfn.XLOOKUP(E1714,'Facture Chronopost'!L:L,'Facture Chronopost'!AA:AA,"")</f>
        <v>0.08</v>
      </c>
      <c r="T1714" t="str">
        <f>IF(COUNTIF('Bibliothèque transporteurs'!C:C,F1714)=0,"inconnu",_xlfn.XLOOKUP(F1714,'Bibliothèque transporteurs'!C:C,'Bibliothèque transporteurs'!A:A))</f>
        <v>6C</v>
      </c>
      <c r="U1714">
        <f>IF(OR(F1714="6C",F1714="6B"),_xlfn.XLOOKUP(E1714,'Facture Chronopost'!L:L,'Facture Chronopost'!X:X),IF(OR(F1714=17,F1714=44),F1714&amp;"_"&amp;H1714,IF(COUNTIF('Bibliothèque transporteurs'!C:C,F1714)=0,"inconnu",_xlfn.XLOOKUP(F1714,'Bibliothèque transporteurs'!C:C,'Bibliothèque transporteurs'!B:B))))</f>
        <v>30</v>
      </c>
      <c r="V1714" t="str">
        <f>IF(COUNTIF('Bibliothèque transporteurs'!C:C,F1714)=0,"inconnu",_xlfn.XLOOKUP(F1714,'Bibliothèque transporteurs'!C:C,'Bibliothèque transporteurs'!E:E))</f>
        <v>CHRONO_2SHOP</v>
      </c>
      <c r="W1714">
        <f t="shared" si="170"/>
        <v>9.77</v>
      </c>
      <c r="Y1714" s="118">
        <f t="shared" si="171"/>
        <v>9.77</v>
      </c>
      <c r="Z1714" s="118" t="str">
        <f t="shared" si="172"/>
        <v>OK</v>
      </c>
    </row>
    <row r="1715" spans="1:26" x14ac:dyDescent="0.2">
      <c r="A1715" s="9">
        <f t="shared" si="173"/>
        <v>7.5138144100589743</v>
      </c>
      <c r="B1715" s="9">
        <f t="shared" si="174"/>
        <v>6.48</v>
      </c>
      <c r="C1715" s="9">
        <f t="shared" si="175"/>
        <v>6.4</v>
      </c>
      <c r="D1715" s="8">
        <v>6235</v>
      </c>
      <c r="E1715" t="s">
        <v>5112</v>
      </c>
      <c r="F1715" t="s">
        <v>191</v>
      </c>
      <c r="G1715" t="s">
        <v>25</v>
      </c>
      <c r="H1715" t="s">
        <v>190</v>
      </c>
      <c r="O1715">
        <v>6.4</v>
      </c>
      <c r="S1715">
        <f>_xlfn.XLOOKUP(E1715,'Facture Chronopost'!L:L,'Facture Chronopost'!AA:AA,"")</f>
        <v>0.08</v>
      </c>
      <c r="T1715" t="str">
        <f>IF(COUNTIF('Bibliothèque transporteurs'!C:C,F1715)=0,"inconnu",_xlfn.XLOOKUP(F1715,'Bibliothèque transporteurs'!C:C,'Bibliothèque transporteurs'!A:A))</f>
        <v>6C</v>
      </c>
      <c r="U1715">
        <f>IF(OR(F1715="6C",F1715="6B"),_xlfn.XLOOKUP(E1715,'Facture Chronopost'!L:L,'Facture Chronopost'!X:X),IF(OR(F1715=17,F1715=44),F1715&amp;"_"&amp;H1715,IF(COUNTIF('Bibliothèque transporteurs'!C:C,F1715)=0,"inconnu",_xlfn.XLOOKUP(F1715,'Bibliothèque transporteurs'!C:C,'Bibliothèque transporteurs'!B:B))))</f>
        <v>33</v>
      </c>
      <c r="V1715" t="str">
        <f>IF(COUNTIF('Bibliothèque transporteurs'!C:C,F1715)=0,"inconnu",_xlfn.XLOOKUP(F1715,'Bibliothèque transporteurs'!C:C,'Bibliothèque transporteurs'!E:E))</f>
        <v>CHRONO_2SHOP</v>
      </c>
      <c r="W1715">
        <f t="shared" si="170"/>
        <v>6.48</v>
      </c>
      <c r="Y1715" s="118">
        <f t="shared" si="171"/>
        <v>6.48</v>
      </c>
      <c r="Z1715" s="118" t="str">
        <f t="shared" si="172"/>
        <v>OK</v>
      </c>
    </row>
    <row r="1716" spans="1:26" x14ac:dyDescent="0.2">
      <c r="A1716" s="9">
        <f t="shared" si="173"/>
        <v>19.125005740603232</v>
      </c>
      <c r="B1716" s="9">
        <f t="shared" si="174"/>
        <v>16.369999999999997</v>
      </c>
      <c r="C1716" s="9">
        <f t="shared" si="175"/>
        <v>16.29</v>
      </c>
      <c r="D1716" s="8">
        <v>6235</v>
      </c>
      <c r="E1716" t="s">
        <v>5138</v>
      </c>
      <c r="F1716" t="s">
        <v>191</v>
      </c>
      <c r="G1716" t="s">
        <v>25</v>
      </c>
      <c r="H1716" t="s">
        <v>190</v>
      </c>
      <c r="O1716">
        <v>16.29</v>
      </c>
      <c r="S1716">
        <f>_xlfn.XLOOKUP(E1716,'Facture Chronopost'!L:L,'Facture Chronopost'!AA:AA,"")</f>
        <v>0.08</v>
      </c>
      <c r="T1716" t="str">
        <f>IF(COUNTIF('Bibliothèque transporteurs'!C:C,F1716)=0,"inconnu",_xlfn.XLOOKUP(F1716,'Bibliothèque transporteurs'!C:C,'Bibliothèque transporteurs'!A:A))</f>
        <v>6C</v>
      </c>
      <c r="U1716">
        <f>IF(OR(F1716="6C",F1716="6B"),_xlfn.XLOOKUP(E1716,'Facture Chronopost'!L:L,'Facture Chronopost'!X:X),IF(OR(F1716=17,F1716=44),F1716&amp;"_"&amp;H1716,IF(COUNTIF('Bibliothèque transporteurs'!C:C,F1716)=0,"inconnu",_xlfn.XLOOKUP(F1716,'Bibliothèque transporteurs'!C:C,'Bibliothèque transporteurs'!B:B))))</f>
        <v>30</v>
      </c>
      <c r="V1716" t="str">
        <f>IF(COUNTIF('Bibliothèque transporteurs'!C:C,F1716)=0,"inconnu",_xlfn.XLOOKUP(F1716,'Bibliothèque transporteurs'!C:C,'Bibliothèque transporteurs'!E:E))</f>
        <v>CHRONO_2SHOP</v>
      </c>
      <c r="W1716">
        <f t="shared" si="170"/>
        <v>16.37</v>
      </c>
      <c r="Y1716" s="118">
        <f t="shared" si="171"/>
        <v>16.37</v>
      </c>
      <c r="Z1716" s="118" t="str">
        <f t="shared" si="172"/>
        <v>OK</v>
      </c>
    </row>
    <row r="1717" spans="1:26" x14ac:dyDescent="0.2">
      <c r="A1717" s="9">
        <f t="shared" si="173"/>
        <v>6.9033169892416817</v>
      </c>
      <c r="B1717" s="9">
        <f t="shared" si="174"/>
        <v>5.96</v>
      </c>
      <c r="C1717" s="9">
        <f t="shared" si="175"/>
        <v>5.88</v>
      </c>
      <c r="D1717" s="8">
        <v>6235</v>
      </c>
      <c r="E1717" t="s">
        <v>5183</v>
      </c>
      <c r="F1717" t="s">
        <v>191</v>
      </c>
      <c r="G1717" t="s">
        <v>25</v>
      </c>
      <c r="H1717" t="s">
        <v>190</v>
      </c>
      <c r="O1717">
        <v>5.88</v>
      </c>
      <c r="S1717">
        <f>_xlfn.XLOOKUP(E1717,'Facture Chronopost'!L:L,'Facture Chronopost'!AA:AA,"")</f>
        <v>0.08</v>
      </c>
      <c r="T1717" t="str">
        <f>IF(COUNTIF('Bibliothèque transporteurs'!C:C,F1717)=0,"inconnu",_xlfn.XLOOKUP(F1717,'Bibliothèque transporteurs'!C:C,'Bibliothèque transporteurs'!A:A))</f>
        <v>6C</v>
      </c>
      <c r="U1717">
        <f>IF(OR(F1717="6C",F1717="6B"),_xlfn.XLOOKUP(E1717,'Facture Chronopost'!L:L,'Facture Chronopost'!X:X),IF(OR(F1717=17,F1717=44),F1717&amp;"_"&amp;H1717,IF(COUNTIF('Bibliothèque transporteurs'!C:C,F1717)=0,"inconnu",_xlfn.XLOOKUP(F1717,'Bibliothèque transporteurs'!C:C,'Bibliothèque transporteurs'!B:B))))</f>
        <v>30</v>
      </c>
      <c r="V1717" t="str">
        <f>IF(COUNTIF('Bibliothèque transporteurs'!C:C,F1717)=0,"inconnu",_xlfn.XLOOKUP(F1717,'Bibliothèque transporteurs'!C:C,'Bibliothèque transporteurs'!E:E))</f>
        <v>CHRONO_2SHOP</v>
      </c>
      <c r="W1717">
        <f t="shared" si="170"/>
        <v>5.96</v>
      </c>
      <c r="Y1717" s="118">
        <f t="shared" si="171"/>
        <v>5.96</v>
      </c>
      <c r="Z1717" s="118" t="str">
        <f t="shared" si="172"/>
        <v>OK</v>
      </c>
    </row>
    <row r="1718" spans="1:26" x14ac:dyDescent="0.2">
      <c r="A1718" s="9">
        <f t="shared" si="173"/>
        <v>6.5158859337230153</v>
      </c>
      <c r="B1718" s="9">
        <f t="shared" si="174"/>
        <v>5.629999999999999</v>
      </c>
      <c r="C1718" s="9">
        <f t="shared" si="175"/>
        <v>5.55</v>
      </c>
      <c r="D1718" s="8">
        <v>6235</v>
      </c>
      <c r="E1718" t="s">
        <v>5194</v>
      </c>
      <c r="F1718" t="s">
        <v>191</v>
      </c>
      <c r="G1718" t="s">
        <v>25</v>
      </c>
      <c r="H1718" t="s">
        <v>190</v>
      </c>
      <c r="O1718">
        <v>5.55</v>
      </c>
      <c r="S1718">
        <f>_xlfn.XLOOKUP(E1718,'Facture Chronopost'!L:L,'Facture Chronopost'!AA:AA,"")</f>
        <v>0.08</v>
      </c>
      <c r="T1718" t="str">
        <f>IF(COUNTIF('Bibliothèque transporteurs'!C:C,F1718)=0,"inconnu",_xlfn.XLOOKUP(F1718,'Bibliothèque transporteurs'!C:C,'Bibliothèque transporteurs'!A:A))</f>
        <v>6C</v>
      </c>
      <c r="U1718">
        <f>IF(OR(F1718="6C",F1718="6B"),_xlfn.XLOOKUP(E1718,'Facture Chronopost'!L:L,'Facture Chronopost'!X:X),IF(OR(F1718=17,F1718=44),F1718&amp;"_"&amp;H1718,IF(COUNTIF('Bibliothèque transporteurs'!C:C,F1718)=0,"inconnu",_xlfn.XLOOKUP(F1718,'Bibliothèque transporteurs'!C:C,'Bibliothèque transporteurs'!B:B))))</f>
        <v>30</v>
      </c>
      <c r="V1718" t="str">
        <f>IF(COUNTIF('Bibliothèque transporteurs'!C:C,F1718)=0,"inconnu",_xlfn.XLOOKUP(F1718,'Bibliothèque transporteurs'!C:C,'Bibliothèque transporteurs'!E:E))</f>
        <v>CHRONO_2SHOP</v>
      </c>
      <c r="W1718">
        <f t="shared" si="170"/>
        <v>5.63</v>
      </c>
      <c r="Y1718" s="118">
        <f t="shared" si="171"/>
        <v>5.63</v>
      </c>
      <c r="Z1718" s="118" t="str">
        <f t="shared" si="172"/>
        <v>OK</v>
      </c>
    </row>
    <row r="1719" spans="1:26" x14ac:dyDescent="0.2">
      <c r="A1719" s="9">
        <f t="shared" si="173"/>
        <v>11.376384630229914</v>
      </c>
      <c r="B1719" s="9">
        <f t="shared" si="174"/>
        <v>9.77</v>
      </c>
      <c r="C1719" s="9">
        <f t="shared" si="175"/>
        <v>9.69</v>
      </c>
      <c r="D1719" s="8">
        <v>6235</v>
      </c>
      <c r="E1719" t="s">
        <v>5175</v>
      </c>
      <c r="F1719" t="s">
        <v>191</v>
      </c>
      <c r="G1719" t="s">
        <v>25</v>
      </c>
      <c r="H1719" t="s">
        <v>190</v>
      </c>
      <c r="O1719">
        <v>9.69</v>
      </c>
      <c r="S1719">
        <f>_xlfn.XLOOKUP(E1719,'Facture Chronopost'!L:L,'Facture Chronopost'!AA:AA,"")</f>
        <v>0.08</v>
      </c>
      <c r="T1719" t="str">
        <f>IF(COUNTIF('Bibliothèque transporteurs'!C:C,F1719)=0,"inconnu",_xlfn.XLOOKUP(F1719,'Bibliothèque transporteurs'!C:C,'Bibliothèque transporteurs'!A:A))</f>
        <v>6C</v>
      </c>
      <c r="U1719">
        <f>IF(OR(F1719="6C",F1719="6B"),_xlfn.XLOOKUP(E1719,'Facture Chronopost'!L:L,'Facture Chronopost'!X:X),IF(OR(F1719=17,F1719=44),F1719&amp;"_"&amp;H1719,IF(COUNTIF('Bibliothèque transporteurs'!C:C,F1719)=0,"inconnu",_xlfn.XLOOKUP(F1719,'Bibliothèque transporteurs'!C:C,'Bibliothèque transporteurs'!B:B))))</f>
        <v>30</v>
      </c>
      <c r="V1719" t="str">
        <f>IF(COUNTIF('Bibliothèque transporteurs'!C:C,F1719)=0,"inconnu",_xlfn.XLOOKUP(F1719,'Bibliothèque transporteurs'!C:C,'Bibliothèque transporteurs'!E:E))</f>
        <v>CHRONO_2SHOP</v>
      </c>
      <c r="W1719">
        <f t="shared" si="170"/>
        <v>9.77</v>
      </c>
      <c r="Y1719" s="118">
        <f t="shared" si="171"/>
        <v>9.77</v>
      </c>
      <c r="Z1719" s="118" t="str">
        <f t="shared" si="172"/>
        <v>OK</v>
      </c>
    </row>
    <row r="1720" spans="1:26" x14ac:dyDescent="0.2">
      <c r="A1720" s="9">
        <f t="shared" si="173"/>
        <v>6.5158859337230153</v>
      </c>
      <c r="B1720" s="9">
        <f t="shared" si="174"/>
        <v>5.629999999999999</v>
      </c>
      <c r="C1720" s="9">
        <f t="shared" si="175"/>
        <v>5.55</v>
      </c>
      <c r="D1720" s="8">
        <v>6235</v>
      </c>
      <c r="E1720" t="s">
        <v>5167</v>
      </c>
      <c r="F1720" t="s">
        <v>191</v>
      </c>
      <c r="G1720" t="s">
        <v>25</v>
      </c>
      <c r="H1720" t="s">
        <v>190</v>
      </c>
      <c r="O1720">
        <v>5.55</v>
      </c>
      <c r="S1720">
        <f>_xlfn.XLOOKUP(E1720,'Facture Chronopost'!L:L,'Facture Chronopost'!AA:AA,"")</f>
        <v>0.08</v>
      </c>
      <c r="T1720" t="str">
        <f>IF(COUNTIF('Bibliothèque transporteurs'!C:C,F1720)=0,"inconnu",_xlfn.XLOOKUP(F1720,'Bibliothèque transporteurs'!C:C,'Bibliothèque transporteurs'!A:A))</f>
        <v>6C</v>
      </c>
      <c r="U1720">
        <f>IF(OR(F1720="6C",F1720="6B"),_xlfn.XLOOKUP(E1720,'Facture Chronopost'!L:L,'Facture Chronopost'!X:X),IF(OR(F1720=17,F1720=44),F1720&amp;"_"&amp;H1720,IF(COUNTIF('Bibliothèque transporteurs'!C:C,F1720)=0,"inconnu",_xlfn.XLOOKUP(F1720,'Bibliothèque transporteurs'!C:C,'Bibliothèque transporteurs'!B:B))))</f>
        <v>30</v>
      </c>
      <c r="V1720" t="str">
        <f>IF(COUNTIF('Bibliothèque transporteurs'!C:C,F1720)=0,"inconnu",_xlfn.XLOOKUP(F1720,'Bibliothèque transporteurs'!C:C,'Bibliothèque transporteurs'!E:E))</f>
        <v>CHRONO_2SHOP</v>
      </c>
      <c r="W1720">
        <f t="shared" si="170"/>
        <v>5.63</v>
      </c>
      <c r="Y1720" s="118">
        <f t="shared" si="171"/>
        <v>5.63</v>
      </c>
      <c r="Z1720" s="118" t="str">
        <f t="shared" si="172"/>
        <v>OK</v>
      </c>
    </row>
    <row r="1721" spans="1:26" x14ac:dyDescent="0.2">
      <c r="A1721" s="9">
        <f t="shared" si="173"/>
        <v>11.376384630229914</v>
      </c>
      <c r="B1721" s="9">
        <f t="shared" si="174"/>
        <v>9.77</v>
      </c>
      <c r="C1721" s="9">
        <f t="shared" si="175"/>
        <v>9.69</v>
      </c>
      <c r="D1721" s="8">
        <v>6235</v>
      </c>
      <c r="E1721" t="s">
        <v>5188</v>
      </c>
      <c r="F1721" t="s">
        <v>191</v>
      </c>
      <c r="G1721" t="s">
        <v>25</v>
      </c>
      <c r="H1721" t="s">
        <v>190</v>
      </c>
      <c r="O1721">
        <v>9.69</v>
      </c>
      <c r="S1721">
        <f>_xlfn.XLOOKUP(E1721,'Facture Chronopost'!L:L,'Facture Chronopost'!AA:AA,"")</f>
        <v>0.08</v>
      </c>
      <c r="T1721" t="str">
        <f>IF(COUNTIF('Bibliothèque transporteurs'!C:C,F1721)=0,"inconnu",_xlfn.XLOOKUP(F1721,'Bibliothèque transporteurs'!C:C,'Bibliothèque transporteurs'!A:A))</f>
        <v>6C</v>
      </c>
      <c r="U1721">
        <f>IF(OR(F1721="6C",F1721="6B"),_xlfn.XLOOKUP(E1721,'Facture Chronopost'!L:L,'Facture Chronopost'!X:X),IF(OR(F1721=17,F1721=44),F1721&amp;"_"&amp;H1721,IF(COUNTIF('Bibliothèque transporteurs'!C:C,F1721)=0,"inconnu",_xlfn.XLOOKUP(F1721,'Bibliothèque transporteurs'!C:C,'Bibliothèque transporteurs'!B:B))))</f>
        <v>30</v>
      </c>
      <c r="V1721" t="str">
        <f>IF(COUNTIF('Bibliothèque transporteurs'!C:C,F1721)=0,"inconnu",_xlfn.XLOOKUP(F1721,'Bibliothèque transporteurs'!C:C,'Bibliothèque transporteurs'!E:E))</f>
        <v>CHRONO_2SHOP</v>
      </c>
      <c r="W1721">
        <f t="shared" si="170"/>
        <v>9.77</v>
      </c>
      <c r="Y1721" s="118">
        <f t="shared" si="171"/>
        <v>9.77</v>
      </c>
      <c r="Z1721" s="118" t="str">
        <f t="shared" si="172"/>
        <v>OK</v>
      </c>
    </row>
    <row r="1722" spans="1:26" x14ac:dyDescent="0.2">
      <c r="A1722" s="9">
        <f t="shared" si="173"/>
        <v>12.151246741267247</v>
      </c>
      <c r="B1722" s="9">
        <f t="shared" si="174"/>
        <v>10.43</v>
      </c>
      <c r="C1722" s="9">
        <f t="shared" si="175"/>
        <v>10.35</v>
      </c>
      <c r="D1722" s="8">
        <v>6235</v>
      </c>
      <c r="E1722" t="s">
        <v>5202</v>
      </c>
      <c r="F1722" t="s">
        <v>191</v>
      </c>
      <c r="G1722" t="s">
        <v>25</v>
      </c>
      <c r="H1722" t="s">
        <v>190</v>
      </c>
      <c r="O1722">
        <v>10.35</v>
      </c>
      <c r="S1722">
        <f>_xlfn.XLOOKUP(E1722,'Facture Chronopost'!L:L,'Facture Chronopost'!AA:AA,"")</f>
        <v>0.08</v>
      </c>
      <c r="T1722" t="str">
        <f>IF(COUNTIF('Bibliothèque transporteurs'!C:C,F1722)=0,"inconnu",_xlfn.XLOOKUP(F1722,'Bibliothèque transporteurs'!C:C,'Bibliothèque transporteurs'!A:A))</f>
        <v>6C</v>
      </c>
      <c r="U1722">
        <f>IF(OR(F1722="6C",F1722="6B"),_xlfn.XLOOKUP(E1722,'Facture Chronopost'!L:L,'Facture Chronopost'!X:X),IF(OR(F1722=17,F1722=44),F1722&amp;"_"&amp;H1722,IF(COUNTIF('Bibliothèque transporteurs'!C:C,F1722)=0,"inconnu",_xlfn.XLOOKUP(F1722,'Bibliothèque transporteurs'!C:C,'Bibliothèque transporteurs'!B:B))))</f>
        <v>30</v>
      </c>
      <c r="V1722" t="str">
        <f>IF(COUNTIF('Bibliothèque transporteurs'!C:C,F1722)=0,"inconnu",_xlfn.XLOOKUP(F1722,'Bibliothèque transporteurs'!C:C,'Bibliothèque transporteurs'!E:E))</f>
        <v>CHRONO_2SHOP</v>
      </c>
      <c r="W1722">
        <f t="shared" si="170"/>
        <v>10.43</v>
      </c>
      <c r="Y1722" s="118">
        <f t="shared" si="171"/>
        <v>10.43</v>
      </c>
      <c r="Z1722" s="118" t="str">
        <f t="shared" si="172"/>
        <v>OK</v>
      </c>
    </row>
    <row r="1723" spans="1:26" x14ac:dyDescent="0.2">
      <c r="A1723" s="9">
        <f t="shared" si="173"/>
        <v>6.9033169892416817</v>
      </c>
      <c r="B1723" s="9">
        <f t="shared" si="174"/>
        <v>5.96</v>
      </c>
      <c r="C1723" s="9">
        <f t="shared" si="175"/>
        <v>5.88</v>
      </c>
      <c r="D1723" s="8">
        <v>6235</v>
      </c>
      <c r="E1723" t="s">
        <v>5214</v>
      </c>
      <c r="F1723" t="s">
        <v>191</v>
      </c>
      <c r="G1723" t="s">
        <v>25</v>
      </c>
      <c r="H1723" t="s">
        <v>190</v>
      </c>
      <c r="O1723">
        <v>5.88</v>
      </c>
      <c r="S1723">
        <f>_xlfn.XLOOKUP(E1723,'Facture Chronopost'!L:L,'Facture Chronopost'!AA:AA,"")</f>
        <v>0.08</v>
      </c>
      <c r="T1723" t="str">
        <f>IF(COUNTIF('Bibliothèque transporteurs'!C:C,F1723)=0,"inconnu",_xlfn.XLOOKUP(F1723,'Bibliothèque transporteurs'!C:C,'Bibliothèque transporteurs'!A:A))</f>
        <v>6C</v>
      </c>
      <c r="U1723">
        <f>IF(OR(F1723="6C",F1723="6B"),_xlfn.XLOOKUP(E1723,'Facture Chronopost'!L:L,'Facture Chronopost'!X:X),IF(OR(F1723=17,F1723=44),F1723&amp;"_"&amp;H1723,IF(COUNTIF('Bibliothèque transporteurs'!C:C,F1723)=0,"inconnu",_xlfn.XLOOKUP(F1723,'Bibliothèque transporteurs'!C:C,'Bibliothèque transporteurs'!B:B))))</f>
        <v>30</v>
      </c>
      <c r="V1723" t="str">
        <f>IF(COUNTIF('Bibliothèque transporteurs'!C:C,F1723)=0,"inconnu",_xlfn.XLOOKUP(F1723,'Bibliothèque transporteurs'!C:C,'Bibliothèque transporteurs'!E:E))</f>
        <v>CHRONO_2SHOP</v>
      </c>
      <c r="W1723">
        <f t="shared" si="170"/>
        <v>5.96</v>
      </c>
      <c r="Y1723" s="118">
        <f t="shared" si="171"/>
        <v>5.96</v>
      </c>
      <c r="Z1723" s="118" t="str">
        <f t="shared" si="172"/>
        <v>OK</v>
      </c>
    </row>
    <row r="1724" spans="1:26" x14ac:dyDescent="0.2">
      <c r="A1724" s="9">
        <f t="shared" si="173"/>
        <v>6.9033169892416817</v>
      </c>
      <c r="B1724" s="9">
        <f t="shared" si="174"/>
        <v>5.96</v>
      </c>
      <c r="C1724" s="9">
        <f t="shared" si="175"/>
        <v>5.88</v>
      </c>
      <c r="D1724" s="8">
        <v>6235</v>
      </c>
      <c r="E1724" t="s">
        <v>5159</v>
      </c>
      <c r="F1724" t="s">
        <v>191</v>
      </c>
      <c r="G1724" t="s">
        <v>25</v>
      </c>
      <c r="H1724" t="s">
        <v>190</v>
      </c>
      <c r="O1724">
        <v>5.88</v>
      </c>
      <c r="S1724">
        <f>_xlfn.XLOOKUP(E1724,'Facture Chronopost'!L:L,'Facture Chronopost'!AA:AA,"")</f>
        <v>0.08</v>
      </c>
      <c r="T1724" t="str">
        <f>IF(COUNTIF('Bibliothèque transporteurs'!C:C,F1724)=0,"inconnu",_xlfn.XLOOKUP(F1724,'Bibliothèque transporteurs'!C:C,'Bibliothèque transporteurs'!A:A))</f>
        <v>6C</v>
      </c>
      <c r="U1724">
        <f>IF(OR(F1724="6C",F1724="6B"),_xlfn.XLOOKUP(E1724,'Facture Chronopost'!L:L,'Facture Chronopost'!X:X),IF(OR(F1724=17,F1724=44),F1724&amp;"_"&amp;H1724,IF(COUNTIF('Bibliothèque transporteurs'!C:C,F1724)=0,"inconnu",_xlfn.XLOOKUP(F1724,'Bibliothèque transporteurs'!C:C,'Bibliothèque transporteurs'!B:B))))</f>
        <v>30</v>
      </c>
      <c r="V1724" t="str">
        <f>IF(COUNTIF('Bibliothèque transporteurs'!C:C,F1724)=0,"inconnu",_xlfn.XLOOKUP(F1724,'Bibliothèque transporteurs'!C:C,'Bibliothèque transporteurs'!E:E))</f>
        <v>CHRONO_2SHOP</v>
      </c>
      <c r="W1724">
        <f t="shared" si="170"/>
        <v>5.96</v>
      </c>
      <c r="Y1724" s="118">
        <f t="shared" si="171"/>
        <v>5.96</v>
      </c>
      <c r="Z1724" s="118" t="str">
        <f t="shared" si="172"/>
        <v>OK</v>
      </c>
    </row>
    <row r="1725" spans="1:26" x14ac:dyDescent="0.2">
      <c r="A1725" s="9">
        <f t="shared" si="173"/>
        <v>12.151246741267247</v>
      </c>
      <c r="B1725" s="9">
        <f t="shared" si="174"/>
        <v>10.43</v>
      </c>
      <c r="C1725" s="9">
        <f t="shared" si="175"/>
        <v>10.35</v>
      </c>
      <c r="D1725" s="8">
        <v>6235</v>
      </c>
      <c r="E1725" t="s">
        <v>5185</v>
      </c>
      <c r="F1725" t="s">
        <v>191</v>
      </c>
      <c r="G1725" t="s">
        <v>25</v>
      </c>
      <c r="H1725" t="s">
        <v>190</v>
      </c>
      <c r="O1725">
        <v>10.35</v>
      </c>
      <c r="S1725">
        <f>_xlfn.XLOOKUP(E1725,'Facture Chronopost'!L:L,'Facture Chronopost'!AA:AA,"")</f>
        <v>0.08</v>
      </c>
      <c r="T1725" t="str">
        <f>IF(COUNTIF('Bibliothèque transporteurs'!C:C,F1725)=0,"inconnu",_xlfn.XLOOKUP(F1725,'Bibliothèque transporteurs'!C:C,'Bibliothèque transporteurs'!A:A))</f>
        <v>6C</v>
      </c>
      <c r="U1725">
        <f>IF(OR(F1725="6C",F1725="6B"),_xlfn.XLOOKUP(E1725,'Facture Chronopost'!L:L,'Facture Chronopost'!X:X),IF(OR(F1725=17,F1725=44),F1725&amp;"_"&amp;H1725,IF(COUNTIF('Bibliothèque transporteurs'!C:C,F1725)=0,"inconnu",_xlfn.XLOOKUP(F1725,'Bibliothèque transporteurs'!C:C,'Bibliothèque transporteurs'!B:B))))</f>
        <v>30</v>
      </c>
      <c r="V1725" t="str">
        <f>IF(COUNTIF('Bibliothèque transporteurs'!C:C,F1725)=0,"inconnu",_xlfn.XLOOKUP(F1725,'Bibliothèque transporteurs'!C:C,'Bibliothèque transporteurs'!E:E))</f>
        <v>CHRONO_2SHOP</v>
      </c>
      <c r="W1725">
        <f t="shared" si="170"/>
        <v>10.43</v>
      </c>
      <c r="Y1725" s="118">
        <f t="shared" si="171"/>
        <v>10.43</v>
      </c>
      <c r="Z1725" s="118" t="str">
        <f t="shared" si="172"/>
        <v>OK</v>
      </c>
    </row>
    <row r="1726" spans="1:26" x14ac:dyDescent="0.2">
      <c r="A1726" s="9">
        <f t="shared" si="173"/>
        <v>6.9033169892416817</v>
      </c>
      <c r="B1726" s="9">
        <f t="shared" si="174"/>
        <v>5.96</v>
      </c>
      <c r="C1726" s="9">
        <f t="shared" si="175"/>
        <v>5.88</v>
      </c>
      <c r="D1726" s="8">
        <v>6235</v>
      </c>
      <c r="E1726" t="s">
        <v>5223</v>
      </c>
      <c r="F1726" t="s">
        <v>191</v>
      </c>
      <c r="G1726" t="s">
        <v>25</v>
      </c>
      <c r="H1726" t="s">
        <v>190</v>
      </c>
      <c r="O1726">
        <v>5.88</v>
      </c>
      <c r="S1726">
        <f>_xlfn.XLOOKUP(E1726,'Facture Chronopost'!L:L,'Facture Chronopost'!AA:AA,"")</f>
        <v>0.08</v>
      </c>
      <c r="T1726" t="str">
        <f>IF(COUNTIF('Bibliothèque transporteurs'!C:C,F1726)=0,"inconnu",_xlfn.XLOOKUP(F1726,'Bibliothèque transporteurs'!C:C,'Bibliothèque transporteurs'!A:A))</f>
        <v>6C</v>
      </c>
      <c r="U1726">
        <f>IF(OR(F1726="6C",F1726="6B"),_xlfn.XLOOKUP(E1726,'Facture Chronopost'!L:L,'Facture Chronopost'!X:X),IF(OR(F1726=17,F1726=44),F1726&amp;"_"&amp;H1726,IF(COUNTIF('Bibliothèque transporteurs'!C:C,F1726)=0,"inconnu",_xlfn.XLOOKUP(F1726,'Bibliothèque transporteurs'!C:C,'Bibliothèque transporteurs'!B:B))))</f>
        <v>30</v>
      </c>
      <c r="V1726" t="str">
        <f>IF(COUNTIF('Bibliothèque transporteurs'!C:C,F1726)=0,"inconnu",_xlfn.XLOOKUP(F1726,'Bibliothèque transporteurs'!C:C,'Bibliothèque transporteurs'!E:E))</f>
        <v>CHRONO_2SHOP</v>
      </c>
      <c r="W1726">
        <f t="shared" si="170"/>
        <v>5.96</v>
      </c>
      <c r="Y1726" s="118">
        <f t="shared" si="171"/>
        <v>5.96</v>
      </c>
      <c r="Z1726" s="118" t="str">
        <f t="shared" si="172"/>
        <v>OK</v>
      </c>
    </row>
    <row r="1727" spans="1:26" x14ac:dyDescent="0.2">
      <c r="A1727" s="9">
        <f t="shared" si="173"/>
        <v>11.376384630229914</v>
      </c>
      <c r="B1727" s="9">
        <f t="shared" si="174"/>
        <v>9.77</v>
      </c>
      <c r="C1727" s="9">
        <f t="shared" si="175"/>
        <v>9.69</v>
      </c>
      <c r="D1727" s="8">
        <v>6235</v>
      </c>
      <c r="E1727" t="s">
        <v>5225</v>
      </c>
      <c r="F1727" t="s">
        <v>191</v>
      </c>
      <c r="G1727" t="s">
        <v>25</v>
      </c>
      <c r="H1727" t="s">
        <v>190</v>
      </c>
      <c r="O1727">
        <v>9.69</v>
      </c>
      <c r="S1727">
        <f>_xlfn.XLOOKUP(E1727,'Facture Chronopost'!L:L,'Facture Chronopost'!AA:AA,"")</f>
        <v>0.08</v>
      </c>
      <c r="T1727" t="str">
        <f>IF(COUNTIF('Bibliothèque transporteurs'!C:C,F1727)=0,"inconnu",_xlfn.XLOOKUP(F1727,'Bibliothèque transporteurs'!C:C,'Bibliothèque transporteurs'!A:A))</f>
        <v>6C</v>
      </c>
      <c r="U1727">
        <f>IF(OR(F1727="6C",F1727="6B"),_xlfn.XLOOKUP(E1727,'Facture Chronopost'!L:L,'Facture Chronopost'!X:X),IF(OR(F1727=17,F1727=44),F1727&amp;"_"&amp;H1727,IF(COUNTIF('Bibliothèque transporteurs'!C:C,F1727)=0,"inconnu",_xlfn.XLOOKUP(F1727,'Bibliothèque transporteurs'!C:C,'Bibliothèque transporteurs'!B:B))))</f>
        <v>30</v>
      </c>
      <c r="V1727" t="str">
        <f>IF(COUNTIF('Bibliothèque transporteurs'!C:C,F1727)=0,"inconnu",_xlfn.XLOOKUP(F1727,'Bibliothèque transporteurs'!C:C,'Bibliothèque transporteurs'!E:E))</f>
        <v>CHRONO_2SHOP</v>
      </c>
      <c r="W1727">
        <f t="shared" si="170"/>
        <v>9.77</v>
      </c>
      <c r="Y1727" s="118">
        <f t="shared" si="171"/>
        <v>9.77</v>
      </c>
      <c r="Z1727" s="118" t="str">
        <f t="shared" si="172"/>
        <v>OK</v>
      </c>
    </row>
    <row r="1728" spans="1:26" x14ac:dyDescent="0.2">
      <c r="A1728" s="9">
        <f t="shared" si="173"/>
        <v>12.926108852304576</v>
      </c>
      <c r="B1728" s="9">
        <f t="shared" si="174"/>
        <v>11.09</v>
      </c>
      <c r="C1728" s="9">
        <f t="shared" si="175"/>
        <v>11.01</v>
      </c>
      <c r="D1728" s="8">
        <v>6235</v>
      </c>
      <c r="E1728" t="s">
        <v>5199</v>
      </c>
      <c r="F1728" t="s">
        <v>191</v>
      </c>
      <c r="G1728" t="s">
        <v>25</v>
      </c>
      <c r="H1728" t="s">
        <v>190</v>
      </c>
      <c r="O1728">
        <v>11.01</v>
      </c>
      <c r="S1728">
        <f>_xlfn.XLOOKUP(E1728,'Facture Chronopost'!L:L,'Facture Chronopost'!AA:AA,"")</f>
        <v>0.08</v>
      </c>
      <c r="T1728" t="str">
        <f>IF(COUNTIF('Bibliothèque transporteurs'!C:C,F1728)=0,"inconnu",_xlfn.XLOOKUP(F1728,'Bibliothèque transporteurs'!C:C,'Bibliothèque transporteurs'!A:A))</f>
        <v>6C</v>
      </c>
      <c r="U1728">
        <f>IF(OR(F1728="6C",F1728="6B"),_xlfn.XLOOKUP(E1728,'Facture Chronopost'!L:L,'Facture Chronopost'!X:X),IF(OR(F1728=17,F1728=44),F1728&amp;"_"&amp;H1728,IF(COUNTIF('Bibliothèque transporteurs'!C:C,F1728)=0,"inconnu",_xlfn.XLOOKUP(F1728,'Bibliothèque transporteurs'!C:C,'Bibliothèque transporteurs'!B:B))))</f>
        <v>30</v>
      </c>
      <c r="V1728" t="str">
        <f>IF(COUNTIF('Bibliothèque transporteurs'!C:C,F1728)=0,"inconnu",_xlfn.XLOOKUP(F1728,'Bibliothèque transporteurs'!C:C,'Bibliothèque transporteurs'!E:E))</f>
        <v>CHRONO_2SHOP</v>
      </c>
      <c r="W1728">
        <f t="shared" si="170"/>
        <v>11.09</v>
      </c>
      <c r="Y1728" s="118">
        <f t="shared" si="171"/>
        <v>11.09</v>
      </c>
      <c r="Z1728" s="118" t="str">
        <f t="shared" si="172"/>
        <v>OK</v>
      </c>
    </row>
    <row r="1729" spans="1:26" x14ac:dyDescent="0.2">
      <c r="A1729" s="9">
        <f t="shared" si="173"/>
        <v>15.250695185416573</v>
      </c>
      <c r="B1729" s="9">
        <f t="shared" si="174"/>
        <v>13.07</v>
      </c>
      <c r="C1729" s="9">
        <f t="shared" si="175"/>
        <v>12.99</v>
      </c>
      <c r="D1729" s="8">
        <v>6235</v>
      </c>
      <c r="E1729" t="s">
        <v>5217</v>
      </c>
      <c r="F1729" t="s">
        <v>191</v>
      </c>
      <c r="G1729" t="s">
        <v>25</v>
      </c>
      <c r="H1729" t="s">
        <v>190</v>
      </c>
      <c r="O1729">
        <v>12.99</v>
      </c>
      <c r="S1729">
        <f>_xlfn.XLOOKUP(E1729,'Facture Chronopost'!L:L,'Facture Chronopost'!AA:AA,"")</f>
        <v>0.08</v>
      </c>
      <c r="T1729" t="str">
        <f>IF(COUNTIF('Bibliothèque transporteurs'!C:C,F1729)=0,"inconnu",_xlfn.XLOOKUP(F1729,'Bibliothèque transporteurs'!C:C,'Bibliothèque transporteurs'!A:A))</f>
        <v>6C</v>
      </c>
      <c r="U1729">
        <f>IF(OR(F1729="6C",F1729="6B"),_xlfn.XLOOKUP(E1729,'Facture Chronopost'!L:L,'Facture Chronopost'!X:X),IF(OR(F1729=17,F1729=44),F1729&amp;"_"&amp;H1729,IF(COUNTIF('Bibliothèque transporteurs'!C:C,F1729)=0,"inconnu",_xlfn.XLOOKUP(F1729,'Bibliothèque transporteurs'!C:C,'Bibliothèque transporteurs'!B:B))))</f>
        <v>30</v>
      </c>
      <c r="V1729" t="str">
        <f>IF(COUNTIF('Bibliothèque transporteurs'!C:C,F1729)=0,"inconnu",_xlfn.XLOOKUP(F1729,'Bibliothèque transporteurs'!C:C,'Bibliothèque transporteurs'!E:E))</f>
        <v>CHRONO_2SHOP</v>
      </c>
      <c r="W1729">
        <f t="shared" si="170"/>
        <v>13.07</v>
      </c>
      <c r="Y1729" s="118">
        <f t="shared" si="171"/>
        <v>13.07</v>
      </c>
      <c r="Z1729" s="118" t="str">
        <f t="shared" si="172"/>
        <v>OK</v>
      </c>
    </row>
    <row r="1730" spans="1:26" x14ac:dyDescent="0.2">
      <c r="A1730" s="9">
        <f t="shared" si="173"/>
        <v>11.376384630229914</v>
      </c>
      <c r="B1730" s="9">
        <f t="shared" si="174"/>
        <v>9.77</v>
      </c>
      <c r="C1730" s="9">
        <f t="shared" si="175"/>
        <v>9.69</v>
      </c>
      <c r="D1730" s="8">
        <v>6235</v>
      </c>
      <c r="E1730" t="s">
        <v>5228</v>
      </c>
      <c r="F1730" t="s">
        <v>191</v>
      </c>
      <c r="G1730" t="s">
        <v>25</v>
      </c>
      <c r="H1730" t="s">
        <v>190</v>
      </c>
      <c r="O1730">
        <v>9.69</v>
      </c>
      <c r="S1730">
        <f>_xlfn.XLOOKUP(E1730,'Facture Chronopost'!L:L,'Facture Chronopost'!AA:AA,"")</f>
        <v>0.08</v>
      </c>
      <c r="T1730" t="str">
        <f>IF(COUNTIF('Bibliothèque transporteurs'!C:C,F1730)=0,"inconnu",_xlfn.XLOOKUP(F1730,'Bibliothèque transporteurs'!C:C,'Bibliothèque transporteurs'!A:A))</f>
        <v>6C</v>
      </c>
      <c r="U1730">
        <f>IF(OR(F1730="6C",F1730="6B"),_xlfn.XLOOKUP(E1730,'Facture Chronopost'!L:L,'Facture Chronopost'!X:X),IF(OR(F1730=17,F1730=44),F1730&amp;"_"&amp;H1730,IF(COUNTIF('Bibliothèque transporteurs'!C:C,F1730)=0,"inconnu",_xlfn.XLOOKUP(F1730,'Bibliothèque transporteurs'!C:C,'Bibliothèque transporteurs'!B:B))))</f>
        <v>30</v>
      </c>
      <c r="V1730" t="str">
        <f>IF(COUNTIF('Bibliothèque transporteurs'!C:C,F1730)=0,"inconnu",_xlfn.XLOOKUP(F1730,'Bibliothèque transporteurs'!C:C,'Bibliothèque transporteurs'!E:E))</f>
        <v>CHRONO_2SHOP</v>
      </c>
      <c r="W1730">
        <f t="shared" si="170"/>
        <v>9.77</v>
      </c>
      <c r="Y1730" s="118">
        <f t="shared" si="171"/>
        <v>9.77</v>
      </c>
      <c r="Z1730" s="118" t="str">
        <f t="shared" si="172"/>
        <v>OK</v>
      </c>
    </row>
    <row r="1731" spans="1:26" x14ac:dyDescent="0.2">
      <c r="A1731" s="9">
        <f t="shared" si="173"/>
        <v>11.376384630229914</v>
      </c>
      <c r="B1731" s="9">
        <f t="shared" si="174"/>
        <v>9.77</v>
      </c>
      <c r="C1731" s="9">
        <f t="shared" si="175"/>
        <v>9.69</v>
      </c>
      <c r="D1731" s="8">
        <v>6235</v>
      </c>
      <c r="E1731" t="s">
        <v>5170</v>
      </c>
      <c r="F1731" t="s">
        <v>191</v>
      </c>
      <c r="G1731" t="s">
        <v>25</v>
      </c>
      <c r="H1731" t="s">
        <v>190</v>
      </c>
      <c r="O1731">
        <v>9.69</v>
      </c>
      <c r="S1731">
        <f>_xlfn.XLOOKUP(E1731,'Facture Chronopost'!L:L,'Facture Chronopost'!AA:AA,"")</f>
        <v>0.08</v>
      </c>
      <c r="T1731" t="str">
        <f>IF(COUNTIF('Bibliothèque transporteurs'!C:C,F1731)=0,"inconnu",_xlfn.XLOOKUP(F1731,'Bibliothèque transporteurs'!C:C,'Bibliothèque transporteurs'!A:A))</f>
        <v>6C</v>
      </c>
      <c r="U1731">
        <f>IF(OR(F1731="6C",F1731="6B"),_xlfn.XLOOKUP(E1731,'Facture Chronopost'!L:L,'Facture Chronopost'!X:X),IF(OR(F1731=17,F1731=44),F1731&amp;"_"&amp;H1731,IF(COUNTIF('Bibliothèque transporteurs'!C:C,F1731)=0,"inconnu",_xlfn.XLOOKUP(F1731,'Bibliothèque transporteurs'!C:C,'Bibliothèque transporteurs'!B:B))))</f>
        <v>30</v>
      </c>
      <c r="V1731" t="str">
        <f>IF(COUNTIF('Bibliothèque transporteurs'!C:C,F1731)=0,"inconnu",_xlfn.XLOOKUP(F1731,'Bibliothèque transporteurs'!C:C,'Bibliothèque transporteurs'!E:E))</f>
        <v>CHRONO_2SHOP</v>
      </c>
      <c r="W1731">
        <f t="shared" si="170"/>
        <v>9.77</v>
      </c>
      <c r="Y1731" s="118">
        <f t="shared" si="171"/>
        <v>9.77</v>
      </c>
      <c r="Z1731" s="118" t="str">
        <f t="shared" si="172"/>
        <v>OK</v>
      </c>
    </row>
    <row r="1732" spans="1:26" x14ac:dyDescent="0.2">
      <c r="A1732" s="9">
        <f t="shared" si="173"/>
        <v>6.9033169892416817</v>
      </c>
      <c r="B1732" s="9">
        <f t="shared" si="174"/>
        <v>5.96</v>
      </c>
      <c r="C1732" s="9">
        <f t="shared" si="175"/>
        <v>5.88</v>
      </c>
      <c r="D1732" s="8">
        <v>6235</v>
      </c>
      <c r="E1732" t="s">
        <v>5164</v>
      </c>
      <c r="F1732" t="s">
        <v>191</v>
      </c>
      <c r="G1732" t="s">
        <v>25</v>
      </c>
      <c r="H1732" t="s">
        <v>190</v>
      </c>
      <c r="O1732">
        <v>5.88</v>
      </c>
      <c r="S1732">
        <f>_xlfn.XLOOKUP(E1732,'Facture Chronopost'!L:L,'Facture Chronopost'!AA:AA,"")</f>
        <v>0.08</v>
      </c>
      <c r="T1732" t="str">
        <f>IF(COUNTIF('Bibliothèque transporteurs'!C:C,F1732)=0,"inconnu",_xlfn.XLOOKUP(F1732,'Bibliothèque transporteurs'!C:C,'Bibliothèque transporteurs'!A:A))</f>
        <v>6C</v>
      </c>
      <c r="U1732">
        <f>IF(OR(F1732="6C",F1732="6B"),_xlfn.XLOOKUP(E1732,'Facture Chronopost'!L:L,'Facture Chronopost'!X:X),IF(OR(F1732=17,F1732=44),F1732&amp;"_"&amp;H1732,IF(COUNTIF('Bibliothèque transporteurs'!C:C,F1732)=0,"inconnu",_xlfn.XLOOKUP(F1732,'Bibliothèque transporteurs'!C:C,'Bibliothèque transporteurs'!B:B))))</f>
        <v>30</v>
      </c>
      <c r="V1732" t="str">
        <f>IF(COUNTIF('Bibliothèque transporteurs'!C:C,F1732)=0,"inconnu",_xlfn.XLOOKUP(F1732,'Bibliothèque transporteurs'!C:C,'Bibliothèque transporteurs'!E:E))</f>
        <v>CHRONO_2SHOP</v>
      </c>
      <c r="W1732">
        <f t="shared" si="170"/>
        <v>5.96</v>
      </c>
      <c r="Y1732" s="118">
        <f t="shared" si="171"/>
        <v>5.96</v>
      </c>
      <c r="Z1732" s="118" t="str">
        <f t="shared" si="172"/>
        <v>OK</v>
      </c>
    </row>
    <row r="1733" spans="1:26" x14ac:dyDescent="0.2">
      <c r="A1733" s="9">
        <f t="shared" si="173"/>
        <v>11.376384630229914</v>
      </c>
      <c r="B1733" s="9">
        <f t="shared" si="174"/>
        <v>9.77</v>
      </c>
      <c r="C1733" s="9">
        <f t="shared" si="175"/>
        <v>9.69</v>
      </c>
      <c r="D1733" s="8">
        <v>6235</v>
      </c>
      <c r="E1733" t="s">
        <v>5205</v>
      </c>
      <c r="F1733" t="s">
        <v>191</v>
      </c>
      <c r="G1733" t="s">
        <v>25</v>
      </c>
      <c r="H1733" t="s">
        <v>190</v>
      </c>
      <c r="O1733">
        <v>9.69</v>
      </c>
      <c r="S1733">
        <f>_xlfn.XLOOKUP(E1733,'Facture Chronopost'!L:L,'Facture Chronopost'!AA:AA,"")</f>
        <v>0.08</v>
      </c>
      <c r="T1733" t="str">
        <f>IF(COUNTIF('Bibliothèque transporteurs'!C:C,F1733)=0,"inconnu",_xlfn.XLOOKUP(F1733,'Bibliothèque transporteurs'!C:C,'Bibliothèque transporteurs'!A:A))</f>
        <v>6C</v>
      </c>
      <c r="U1733">
        <f>IF(OR(F1733="6C",F1733="6B"),_xlfn.XLOOKUP(E1733,'Facture Chronopost'!L:L,'Facture Chronopost'!X:X),IF(OR(F1733=17,F1733=44),F1733&amp;"_"&amp;H1733,IF(COUNTIF('Bibliothèque transporteurs'!C:C,F1733)=0,"inconnu",_xlfn.XLOOKUP(F1733,'Bibliothèque transporteurs'!C:C,'Bibliothèque transporteurs'!B:B))))</f>
        <v>42</v>
      </c>
      <c r="V1733" t="str">
        <f>IF(COUNTIF('Bibliothèque transporteurs'!C:C,F1733)=0,"inconnu",_xlfn.XLOOKUP(F1733,'Bibliothèque transporteurs'!C:C,'Bibliothèque transporteurs'!E:E))</f>
        <v>CHRONO_2SHOP</v>
      </c>
      <c r="W1733">
        <f t="shared" si="170"/>
        <v>9.77</v>
      </c>
      <c r="Y1733" s="118">
        <f t="shared" si="171"/>
        <v>9.77</v>
      </c>
      <c r="Z1733" s="118" t="str">
        <f t="shared" si="172"/>
        <v>OK</v>
      </c>
    </row>
    <row r="1734" spans="1:26" x14ac:dyDescent="0.2">
      <c r="A1734" s="9">
        <f t="shared" si="173"/>
        <v>11.376384630229914</v>
      </c>
      <c r="B1734" s="9">
        <f t="shared" si="174"/>
        <v>9.77</v>
      </c>
      <c r="C1734" s="9">
        <f t="shared" si="175"/>
        <v>9.69</v>
      </c>
      <c r="D1734" s="8">
        <v>6235</v>
      </c>
      <c r="E1734" t="s">
        <v>5156</v>
      </c>
      <c r="F1734" t="s">
        <v>191</v>
      </c>
      <c r="G1734" t="s">
        <v>25</v>
      </c>
      <c r="H1734" t="s">
        <v>190</v>
      </c>
      <c r="O1734">
        <v>9.69</v>
      </c>
      <c r="S1734">
        <f>_xlfn.XLOOKUP(E1734,'Facture Chronopost'!L:L,'Facture Chronopost'!AA:AA,"")</f>
        <v>0.08</v>
      </c>
      <c r="T1734" t="str">
        <f>IF(COUNTIF('Bibliothèque transporteurs'!C:C,F1734)=0,"inconnu",_xlfn.XLOOKUP(F1734,'Bibliothèque transporteurs'!C:C,'Bibliothèque transporteurs'!A:A))</f>
        <v>6C</v>
      </c>
      <c r="U1734">
        <f>IF(OR(F1734="6C",F1734="6B"),_xlfn.XLOOKUP(E1734,'Facture Chronopost'!L:L,'Facture Chronopost'!X:X),IF(OR(F1734=17,F1734=44),F1734&amp;"_"&amp;H1734,IF(COUNTIF('Bibliothèque transporteurs'!C:C,F1734)=0,"inconnu",_xlfn.XLOOKUP(F1734,'Bibliothèque transporteurs'!C:C,'Bibliothèque transporteurs'!B:B))))</f>
        <v>30</v>
      </c>
      <c r="V1734" t="str">
        <f>IF(COUNTIF('Bibliothèque transporteurs'!C:C,F1734)=0,"inconnu",_xlfn.XLOOKUP(F1734,'Bibliothèque transporteurs'!C:C,'Bibliothèque transporteurs'!E:E))</f>
        <v>CHRONO_2SHOP</v>
      </c>
      <c r="W1734">
        <f t="shared" si="170"/>
        <v>9.77</v>
      </c>
      <c r="Y1734" s="118">
        <f t="shared" si="171"/>
        <v>9.77</v>
      </c>
      <c r="Z1734" s="118" t="str">
        <f t="shared" si="172"/>
        <v>OK</v>
      </c>
    </row>
    <row r="1735" spans="1:26" x14ac:dyDescent="0.2">
      <c r="A1735" s="9">
        <f t="shared" si="173"/>
        <v>6.2575985633772397</v>
      </c>
      <c r="B1735" s="9">
        <f t="shared" si="174"/>
        <v>5.41</v>
      </c>
      <c r="C1735" s="9">
        <f t="shared" si="175"/>
        <v>5.33</v>
      </c>
      <c r="D1735" s="8">
        <v>6235</v>
      </c>
      <c r="E1735" t="s">
        <v>5220</v>
      </c>
      <c r="F1735" t="s">
        <v>191</v>
      </c>
      <c r="G1735" t="s">
        <v>25</v>
      </c>
      <c r="H1735" t="s">
        <v>190</v>
      </c>
      <c r="O1735">
        <v>5.33</v>
      </c>
      <c r="S1735">
        <f>_xlfn.XLOOKUP(E1735,'Facture Chronopost'!L:L,'Facture Chronopost'!AA:AA,"")</f>
        <v>0.08</v>
      </c>
      <c r="T1735" t="str">
        <f>IF(COUNTIF('Bibliothèque transporteurs'!C:C,F1735)=0,"inconnu",_xlfn.XLOOKUP(F1735,'Bibliothèque transporteurs'!C:C,'Bibliothèque transporteurs'!A:A))</f>
        <v>6C</v>
      </c>
      <c r="U1735">
        <f>IF(OR(F1735="6C",F1735="6B"),_xlfn.XLOOKUP(E1735,'Facture Chronopost'!L:L,'Facture Chronopost'!X:X),IF(OR(F1735=17,F1735=44),F1735&amp;"_"&amp;H1735,IF(COUNTIF('Bibliothèque transporteurs'!C:C,F1735)=0,"inconnu",_xlfn.XLOOKUP(F1735,'Bibliothèque transporteurs'!C:C,'Bibliothèque transporteurs'!B:B))))</f>
        <v>30</v>
      </c>
      <c r="V1735" t="str">
        <f>IF(COUNTIF('Bibliothèque transporteurs'!C:C,F1735)=0,"inconnu",_xlfn.XLOOKUP(F1735,'Bibliothèque transporteurs'!C:C,'Bibliothèque transporteurs'!E:E))</f>
        <v>CHRONO_2SHOP</v>
      </c>
      <c r="W1735">
        <f t="shared" si="170"/>
        <v>5.41</v>
      </c>
      <c r="Y1735" s="118">
        <f t="shared" si="171"/>
        <v>5.41</v>
      </c>
      <c r="Z1735" s="118" t="str">
        <f t="shared" si="172"/>
        <v>OK</v>
      </c>
    </row>
    <row r="1736" spans="1:26" x14ac:dyDescent="0.2">
      <c r="A1736" s="9">
        <f t="shared" si="173"/>
        <v>16.236883326736812</v>
      </c>
      <c r="B1736" s="9">
        <f t="shared" si="174"/>
        <v>13.91</v>
      </c>
      <c r="C1736" s="9">
        <f t="shared" si="175"/>
        <v>13.83</v>
      </c>
      <c r="D1736" s="8">
        <v>6235</v>
      </c>
      <c r="E1736" t="s">
        <v>5161</v>
      </c>
      <c r="F1736" t="s">
        <v>191</v>
      </c>
      <c r="G1736" t="s">
        <v>25</v>
      </c>
      <c r="H1736" t="s">
        <v>190</v>
      </c>
      <c r="O1736">
        <v>13.83</v>
      </c>
      <c r="S1736">
        <f>_xlfn.XLOOKUP(E1736,'Facture Chronopost'!L:L,'Facture Chronopost'!AA:AA,"")</f>
        <v>0.08</v>
      </c>
      <c r="T1736" t="str">
        <f>IF(COUNTIF('Bibliothèque transporteurs'!C:C,F1736)=0,"inconnu",_xlfn.XLOOKUP(F1736,'Bibliothèque transporteurs'!C:C,'Bibliothèque transporteurs'!A:A))</f>
        <v>6C</v>
      </c>
      <c r="U1736">
        <f>IF(OR(F1736="6C",F1736="6B"),_xlfn.XLOOKUP(E1736,'Facture Chronopost'!L:L,'Facture Chronopost'!X:X),IF(OR(F1736=17,F1736=44),F1736&amp;"_"&amp;H1736,IF(COUNTIF('Bibliothèque transporteurs'!C:C,F1736)=0,"inconnu",_xlfn.XLOOKUP(F1736,'Bibliothèque transporteurs'!C:C,'Bibliothèque transporteurs'!B:B))))</f>
        <v>25</v>
      </c>
      <c r="V1736" t="str">
        <f>IF(COUNTIF('Bibliothèque transporteurs'!C:C,F1736)=0,"inconnu",_xlfn.XLOOKUP(F1736,'Bibliothèque transporteurs'!C:C,'Bibliothèque transporteurs'!E:E))</f>
        <v>CHRONO_2SHOP</v>
      </c>
      <c r="W1736">
        <f t="shared" si="170"/>
        <v>13.91</v>
      </c>
      <c r="Y1736" s="118">
        <f t="shared" si="171"/>
        <v>13.91</v>
      </c>
      <c r="Z1736" s="118" t="str">
        <f t="shared" si="172"/>
        <v>OK</v>
      </c>
    </row>
    <row r="1737" spans="1:26" x14ac:dyDescent="0.2">
      <c r="A1737" s="9">
        <f t="shared" si="173"/>
        <v>5.6823221476070991</v>
      </c>
      <c r="B1737" s="9">
        <f t="shared" si="174"/>
        <v>4.9200000000000008</v>
      </c>
      <c r="C1737" s="9">
        <f t="shared" si="175"/>
        <v>4.84</v>
      </c>
      <c r="D1737" s="8">
        <v>6235</v>
      </c>
      <c r="E1737" t="s">
        <v>5181</v>
      </c>
      <c r="F1737" t="s">
        <v>191</v>
      </c>
      <c r="G1737" t="s">
        <v>25</v>
      </c>
      <c r="H1737" t="s">
        <v>190</v>
      </c>
      <c r="O1737">
        <v>4.84</v>
      </c>
      <c r="S1737">
        <f>_xlfn.XLOOKUP(E1737,'Facture Chronopost'!L:L,'Facture Chronopost'!AA:AA,"")</f>
        <v>0.08</v>
      </c>
      <c r="T1737" t="str">
        <f>IF(COUNTIF('Bibliothèque transporteurs'!C:C,F1737)=0,"inconnu",_xlfn.XLOOKUP(F1737,'Bibliothèque transporteurs'!C:C,'Bibliothèque transporteurs'!A:A))</f>
        <v>6C</v>
      </c>
      <c r="U1737">
        <f>IF(OR(F1737="6C",F1737="6B"),_xlfn.XLOOKUP(E1737,'Facture Chronopost'!L:L,'Facture Chronopost'!X:X),IF(OR(F1737=17,F1737=44),F1737&amp;"_"&amp;H1737,IF(COUNTIF('Bibliothèque transporteurs'!C:C,F1737)=0,"inconnu",_xlfn.XLOOKUP(F1737,'Bibliothèque transporteurs'!C:C,'Bibliothèque transporteurs'!B:B))))</f>
        <v>26</v>
      </c>
      <c r="V1737" t="str">
        <f>IF(COUNTIF('Bibliothèque transporteurs'!C:C,F1737)=0,"inconnu",_xlfn.XLOOKUP(F1737,'Bibliothèque transporteurs'!C:C,'Bibliothèque transporteurs'!E:E))</f>
        <v>CHRONO_2SHOP</v>
      </c>
      <c r="W1737">
        <f t="shared" si="170"/>
        <v>4.92</v>
      </c>
      <c r="Y1737" s="118">
        <f t="shared" si="171"/>
        <v>4.92</v>
      </c>
      <c r="Z1737" s="118" t="str">
        <f t="shared" si="172"/>
        <v>OK</v>
      </c>
    </row>
    <row r="1738" spans="1:26" x14ac:dyDescent="0.2">
      <c r="A1738" s="9">
        <f t="shared" si="173"/>
        <v>11.376384630229914</v>
      </c>
      <c r="B1738" s="9">
        <f t="shared" si="174"/>
        <v>9.77</v>
      </c>
      <c r="C1738" s="9">
        <f t="shared" si="175"/>
        <v>9.69</v>
      </c>
      <c r="D1738" s="8">
        <v>6235</v>
      </c>
      <c r="E1738" t="s">
        <v>5208</v>
      </c>
      <c r="F1738" t="s">
        <v>191</v>
      </c>
      <c r="G1738" t="s">
        <v>25</v>
      </c>
      <c r="H1738" t="s">
        <v>190</v>
      </c>
      <c r="O1738">
        <v>9.69</v>
      </c>
      <c r="S1738">
        <f>_xlfn.XLOOKUP(E1738,'Facture Chronopost'!L:L,'Facture Chronopost'!AA:AA,"")</f>
        <v>0.08</v>
      </c>
      <c r="T1738" t="str">
        <f>IF(COUNTIF('Bibliothèque transporteurs'!C:C,F1738)=0,"inconnu",_xlfn.XLOOKUP(F1738,'Bibliothèque transporteurs'!C:C,'Bibliothèque transporteurs'!A:A))</f>
        <v>6C</v>
      </c>
      <c r="U1738">
        <f>IF(OR(F1738="6C",F1738="6B"),_xlfn.XLOOKUP(E1738,'Facture Chronopost'!L:L,'Facture Chronopost'!X:X),IF(OR(F1738=17,F1738=44),F1738&amp;"_"&amp;H1738,IF(COUNTIF('Bibliothèque transporteurs'!C:C,F1738)=0,"inconnu",_xlfn.XLOOKUP(F1738,'Bibliothèque transporteurs'!C:C,'Bibliothèque transporteurs'!B:B))))</f>
        <v>30</v>
      </c>
      <c r="V1738" t="str">
        <f>IF(COUNTIF('Bibliothèque transporteurs'!C:C,F1738)=0,"inconnu",_xlfn.XLOOKUP(F1738,'Bibliothèque transporteurs'!C:C,'Bibliothèque transporteurs'!E:E))</f>
        <v>CHRONO_2SHOP</v>
      </c>
      <c r="W1738">
        <f t="shared" si="170"/>
        <v>9.77</v>
      </c>
      <c r="Y1738" s="118">
        <f t="shared" si="171"/>
        <v>9.77</v>
      </c>
      <c r="Z1738" s="118" t="str">
        <f t="shared" si="172"/>
        <v>OK</v>
      </c>
    </row>
    <row r="1739" spans="1:26" x14ac:dyDescent="0.2">
      <c r="A1739" s="9">
        <f t="shared" si="173"/>
        <v>11.376384630229914</v>
      </c>
      <c r="B1739" s="9">
        <f t="shared" si="174"/>
        <v>9.77</v>
      </c>
      <c r="C1739" s="9">
        <f t="shared" si="175"/>
        <v>9.69</v>
      </c>
      <c r="D1739" s="8">
        <v>6235</v>
      </c>
      <c r="E1739" t="s">
        <v>5211</v>
      </c>
      <c r="F1739" t="s">
        <v>191</v>
      </c>
      <c r="G1739" t="s">
        <v>25</v>
      </c>
      <c r="H1739" t="s">
        <v>190</v>
      </c>
      <c r="O1739">
        <v>9.69</v>
      </c>
      <c r="S1739">
        <f>_xlfn.XLOOKUP(E1739,'Facture Chronopost'!L:L,'Facture Chronopost'!AA:AA,"")</f>
        <v>0.08</v>
      </c>
      <c r="T1739" t="str">
        <f>IF(COUNTIF('Bibliothèque transporteurs'!C:C,F1739)=0,"inconnu",_xlfn.XLOOKUP(F1739,'Bibliothèque transporteurs'!C:C,'Bibliothèque transporteurs'!A:A))</f>
        <v>6C</v>
      </c>
      <c r="U1739">
        <f>IF(OR(F1739="6C",F1739="6B"),_xlfn.XLOOKUP(E1739,'Facture Chronopost'!L:L,'Facture Chronopost'!X:X),IF(OR(F1739=17,F1739=44),F1739&amp;"_"&amp;H1739,IF(COUNTIF('Bibliothèque transporteurs'!C:C,F1739)=0,"inconnu",_xlfn.XLOOKUP(F1739,'Bibliothèque transporteurs'!C:C,'Bibliothèque transporteurs'!B:B))))</f>
        <v>30</v>
      </c>
      <c r="V1739" t="str">
        <f>IF(COUNTIF('Bibliothèque transporteurs'!C:C,F1739)=0,"inconnu",_xlfn.XLOOKUP(F1739,'Bibliothèque transporteurs'!C:C,'Bibliothèque transporteurs'!E:E))</f>
        <v>CHRONO_2SHOP</v>
      </c>
      <c r="W1739">
        <f t="shared" si="170"/>
        <v>9.77</v>
      </c>
      <c r="Y1739" s="118">
        <f t="shared" si="171"/>
        <v>9.77</v>
      </c>
      <c r="Z1739" s="118" t="str">
        <f t="shared" si="172"/>
        <v>OK</v>
      </c>
    </row>
    <row r="1740" spans="1:26" x14ac:dyDescent="0.2">
      <c r="A1740" s="9">
        <f t="shared" si="173"/>
        <v>12.116025736220095</v>
      </c>
      <c r="B1740" s="9">
        <f t="shared" si="174"/>
        <v>10.4</v>
      </c>
      <c r="C1740" s="9">
        <f t="shared" si="175"/>
        <v>10.32</v>
      </c>
      <c r="D1740" s="8">
        <v>6235</v>
      </c>
      <c r="E1740" t="s">
        <v>5197</v>
      </c>
      <c r="F1740" t="s">
        <v>191</v>
      </c>
      <c r="G1740" t="s">
        <v>25</v>
      </c>
      <c r="H1740" t="s">
        <v>190</v>
      </c>
      <c r="O1740">
        <v>10.32</v>
      </c>
      <c r="S1740">
        <f>_xlfn.XLOOKUP(E1740,'Facture Chronopost'!L:L,'Facture Chronopost'!AA:AA,"")</f>
        <v>0.08</v>
      </c>
      <c r="T1740" t="str">
        <f>IF(COUNTIF('Bibliothèque transporteurs'!C:C,F1740)=0,"inconnu",_xlfn.XLOOKUP(F1740,'Bibliothèque transporteurs'!C:C,'Bibliothèque transporteurs'!A:A))</f>
        <v>6C</v>
      </c>
      <c r="U1740">
        <f>IF(OR(F1740="6C",F1740="6B"),_xlfn.XLOOKUP(E1740,'Facture Chronopost'!L:L,'Facture Chronopost'!X:X),IF(OR(F1740=17,F1740=44),F1740&amp;"_"&amp;H1740,IF(COUNTIF('Bibliothèque transporteurs'!C:C,F1740)=0,"inconnu",_xlfn.XLOOKUP(F1740,'Bibliothèque transporteurs'!C:C,'Bibliothèque transporteurs'!B:B))))</f>
        <v>39</v>
      </c>
      <c r="V1740" t="str">
        <f>IF(COUNTIF('Bibliothèque transporteurs'!C:C,F1740)=0,"inconnu",_xlfn.XLOOKUP(F1740,'Bibliothèque transporteurs'!C:C,'Bibliothèque transporteurs'!E:E))</f>
        <v>CHRONO_2SHOP</v>
      </c>
      <c r="W1740">
        <f t="shared" si="170"/>
        <v>10.4</v>
      </c>
      <c r="Y1740" s="118">
        <f t="shared" si="171"/>
        <v>10.4</v>
      </c>
      <c r="Z1740" s="118" t="str">
        <f t="shared" si="172"/>
        <v>OK</v>
      </c>
    </row>
    <row r="1741" spans="1:26" x14ac:dyDescent="0.2">
      <c r="A1741" s="9">
        <f t="shared" si="173"/>
        <v>11.376384630229914</v>
      </c>
      <c r="B1741" s="9">
        <f t="shared" si="174"/>
        <v>9.77</v>
      </c>
      <c r="C1741" s="9">
        <f t="shared" si="175"/>
        <v>9.69</v>
      </c>
      <c r="D1741" s="8">
        <v>6235</v>
      </c>
      <c r="E1741" t="s">
        <v>5231</v>
      </c>
      <c r="F1741" t="s">
        <v>191</v>
      </c>
      <c r="G1741" t="s">
        <v>25</v>
      </c>
      <c r="H1741" t="s">
        <v>190</v>
      </c>
      <c r="O1741">
        <v>9.69</v>
      </c>
      <c r="S1741">
        <f>_xlfn.XLOOKUP(E1741,'Facture Chronopost'!L:L,'Facture Chronopost'!AA:AA,"")</f>
        <v>0.08</v>
      </c>
      <c r="T1741" t="str">
        <f>IF(COUNTIF('Bibliothèque transporteurs'!C:C,F1741)=0,"inconnu",_xlfn.XLOOKUP(F1741,'Bibliothèque transporteurs'!C:C,'Bibliothèque transporteurs'!A:A))</f>
        <v>6C</v>
      </c>
      <c r="U1741">
        <f>IF(OR(F1741="6C",F1741="6B"),_xlfn.XLOOKUP(E1741,'Facture Chronopost'!L:L,'Facture Chronopost'!X:X),IF(OR(F1741=17,F1741=44),F1741&amp;"_"&amp;H1741,IF(COUNTIF('Bibliothèque transporteurs'!C:C,F1741)=0,"inconnu",_xlfn.XLOOKUP(F1741,'Bibliothèque transporteurs'!C:C,'Bibliothèque transporteurs'!B:B))))</f>
        <v>30</v>
      </c>
      <c r="V1741" t="str">
        <f>IF(COUNTIF('Bibliothèque transporteurs'!C:C,F1741)=0,"inconnu",_xlfn.XLOOKUP(F1741,'Bibliothèque transporteurs'!C:C,'Bibliothèque transporteurs'!E:E))</f>
        <v>CHRONO_2SHOP</v>
      </c>
      <c r="W1741">
        <f t="shared" si="170"/>
        <v>9.77</v>
      </c>
      <c r="Y1741" s="118">
        <f t="shared" si="171"/>
        <v>9.77</v>
      </c>
      <c r="Z1741" s="118" t="str">
        <f t="shared" si="172"/>
        <v>OK</v>
      </c>
    </row>
    <row r="1742" spans="1:26" x14ac:dyDescent="0.2">
      <c r="A1742" s="9">
        <f t="shared" si="173"/>
        <v>16.236883326736812</v>
      </c>
      <c r="B1742" s="9">
        <f t="shared" si="174"/>
        <v>13.91</v>
      </c>
      <c r="C1742" s="9">
        <f t="shared" si="175"/>
        <v>13.83</v>
      </c>
      <c r="D1742" s="8">
        <v>6235</v>
      </c>
      <c r="E1742" t="s">
        <v>5168</v>
      </c>
      <c r="F1742" t="s">
        <v>191</v>
      </c>
      <c r="G1742" t="s">
        <v>25</v>
      </c>
      <c r="H1742" t="s">
        <v>190</v>
      </c>
      <c r="O1742">
        <v>13.83</v>
      </c>
      <c r="S1742">
        <f>_xlfn.XLOOKUP(E1742,'Facture Chronopost'!L:L,'Facture Chronopost'!AA:AA,"")</f>
        <v>0.08</v>
      </c>
      <c r="T1742" t="str">
        <f>IF(COUNTIF('Bibliothèque transporteurs'!C:C,F1742)=0,"inconnu",_xlfn.XLOOKUP(F1742,'Bibliothèque transporteurs'!C:C,'Bibliothèque transporteurs'!A:A))</f>
        <v>6C</v>
      </c>
      <c r="U1742">
        <f>IF(OR(F1742="6C",F1742="6B"),_xlfn.XLOOKUP(E1742,'Facture Chronopost'!L:L,'Facture Chronopost'!X:X),IF(OR(F1742=17,F1742=44),F1742&amp;"_"&amp;H1742,IF(COUNTIF('Bibliothèque transporteurs'!C:C,F1742)=0,"inconnu",_xlfn.XLOOKUP(F1742,'Bibliothèque transporteurs'!C:C,'Bibliothèque transporteurs'!B:B))))</f>
        <v>25</v>
      </c>
      <c r="V1742" t="str">
        <f>IF(COUNTIF('Bibliothèque transporteurs'!C:C,F1742)=0,"inconnu",_xlfn.XLOOKUP(F1742,'Bibliothèque transporteurs'!C:C,'Bibliothèque transporteurs'!E:E))</f>
        <v>CHRONO_2SHOP</v>
      </c>
      <c r="W1742">
        <f t="shared" si="170"/>
        <v>13.91</v>
      </c>
      <c r="Y1742" s="118">
        <f t="shared" si="171"/>
        <v>13.91</v>
      </c>
      <c r="Z1742" s="118" t="str">
        <f t="shared" si="172"/>
        <v>OK</v>
      </c>
    </row>
    <row r="1743" spans="1:26" x14ac:dyDescent="0.2">
      <c r="A1743" s="9">
        <f t="shared" si="173"/>
        <v>11.376384630229914</v>
      </c>
      <c r="B1743" s="9">
        <f t="shared" si="174"/>
        <v>9.77</v>
      </c>
      <c r="C1743" s="9">
        <f t="shared" si="175"/>
        <v>9.69</v>
      </c>
      <c r="D1743" s="8">
        <v>6235</v>
      </c>
      <c r="E1743" t="s">
        <v>5172</v>
      </c>
      <c r="F1743" t="s">
        <v>191</v>
      </c>
      <c r="G1743" t="s">
        <v>25</v>
      </c>
      <c r="H1743" t="s">
        <v>190</v>
      </c>
      <c r="O1743">
        <v>9.69</v>
      </c>
      <c r="S1743">
        <f>_xlfn.XLOOKUP(E1743,'Facture Chronopost'!L:L,'Facture Chronopost'!AA:AA,"")</f>
        <v>0.08</v>
      </c>
      <c r="T1743" t="str">
        <f>IF(COUNTIF('Bibliothèque transporteurs'!C:C,F1743)=0,"inconnu",_xlfn.XLOOKUP(F1743,'Bibliothèque transporteurs'!C:C,'Bibliothèque transporteurs'!A:A))</f>
        <v>6C</v>
      </c>
      <c r="U1743">
        <f>IF(OR(F1743="6C",F1743="6B"),_xlfn.XLOOKUP(E1743,'Facture Chronopost'!L:L,'Facture Chronopost'!X:X),IF(OR(F1743=17,F1743=44),F1743&amp;"_"&amp;H1743,IF(COUNTIF('Bibliothèque transporteurs'!C:C,F1743)=0,"inconnu",_xlfn.XLOOKUP(F1743,'Bibliothèque transporteurs'!C:C,'Bibliothèque transporteurs'!B:B))))</f>
        <v>30</v>
      </c>
      <c r="V1743" t="str">
        <f>IF(COUNTIF('Bibliothèque transporteurs'!C:C,F1743)=0,"inconnu",_xlfn.XLOOKUP(F1743,'Bibliothèque transporteurs'!C:C,'Bibliothèque transporteurs'!E:E))</f>
        <v>CHRONO_2SHOP</v>
      </c>
      <c r="W1743">
        <f t="shared" ref="W1743:W1806" si="176">IF(T1743="FR_2SHOP",O1743,IF(O1743=0,0,ROUNDUP(O1743/C1743*B1743,2)))</f>
        <v>9.77</v>
      </c>
      <c r="Y1743" s="118">
        <f t="shared" si="171"/>
        <v>9.77</v>
      </c>
      <c r="Z1743" s="118" t="str">
        <f t="shared" si="172"/>
        <v>OK</v>
      </c>
    </row>
    <row r="1744" spans="1:26" x14ac:dyDescent="0.2">
      <c r="A1744" s="9">
        <f t="shared" si="173"/>
        <v>11.376384630229914</v>
      </c>
      <c r="B1744" s="9">
        <f t="shared" si="174"/>
        <v>9.77</v>
      </c>
      <c r="C1744" s="9">
        <f t="shared" si="175"/>
        <v>9.69</v>
      </c>
      <c r="D1744" s="8">
        <v>6235</v>
      </c>
      <c r="E1744" t="s">
        <v>5191</v>
      </c>
      <c r="F1744" t="s">
        <v>191</v>
      </c>
      <c r="G1744" t="s">
        <v>25</v>
      </c>
      <c r="H1744" t="s">
        <v>190</v>
      </c>
      <c r="O1744">
        <v>9.69</v>
      </c>
      <c r="S1744">
        <f>_xlfn.XLOOKUP(E1744,'Facture Chronopost'!L:L,'Facture Chronopost'!AA:AA,"")</f>
        <v>0.08</v>
      </c>
      <c r="T1744" t="str">
        <f>IF(COUNTIF('Bibliothèque transporteurs'!C:C,F1744)=0,"inconnu",_xlfn.XLOOKUP(F1744,'Bibliothèque transporteurs'!C:C,'Bibliothèque transporteurs'!A:A))</f>
        <v>6C</v>
      </c>
      <c r="U1744">
        <f>IF(OR(F1744="6C",F1744="6B"),_xlfn.XLOOKUP(E1744,'Facture Chronopost'!L:L,'Facture Chronopost'!X:X),IF(OR(F1744=17,F1744=44),F1744&amp;"_"&amp;H1744,IF(COUNTIF('Bibliothèque transporteurs'!C:C,F1744)=0,"inconnu",_xlfn.XLOOKUP(F1744,'Bibliothèque transporteurs'!C:C,'Bibliothèque transporteurs'!B:B))))</f>
        <v>30</v>
      </c>
      <c r="V1744" t="str">
        <f>IF(COUNTIF('Bibliothèque transporteurs'!C:C,F1744)=0,"inconnu",_xlfn.XLOOKUP(F1744,'Bibliothèque transporteurs'!C:C,'Bibliothèque transporteurs'!E:E))</f>
        <v>CHRONO_2SHOP</v>
      </c>
      <c r="W1744">
        <f t="shared" si="176"/>
        <v>9.77</v>
      </c>
      <c r="Y1744" s="118">
        <f t="shared" si="171"/>
        <v>9.77</v>
      </c>
      <c r="Z1744" s="118" t="str">
        <f t="shared" si="172"/>
        <v>OK</v>
      </c>
    </row>
    <row r="1745" spans="1:26" x14ac:dyDescent="0.2">
      <c r="A1745" s="9">
        <f t="shared" si="173"/>
        <v>14.957186810023645</v>
      </c>
      <c r="B1745" s="9">
        <f t="shared" si="174"/>
        <v>12.82</v>
      </c>
      <c r="C1745" s="9">
        <f t="shared" si="175"/>
        <v>12.74</v>
      </c>
      <c r="D1745" s="8">
        <v>6235</v>
      </c>
      <c r="E1745" t="s">
        <v>5178</v>
      </c>
      <c r="F1745" t="s">
        <v>191</v>
      </c>
      <c r="G1745" t="s">
        <v>25</v>
      </c>
      <c r="H1745" t="s">
        <v>190</v>
      </c>
      <c r="O1745">
        <v>12.74</v>
      </c>
      <c r="S1745">
        <f>_xlfn.XLOOKUP(E1745,'Facture Chronopost'!L:L,'Facture Chronopost'!AA:AA,"")</f>
        <v>0.08</v>
      </c>
      <c r="T1745" t="str">
        <f>IF(COUNTIF('Bibliothèque transporteurs'!C:C,F1745)=0,"inconnu",_xlfn.XLOOKUP(F1745,'Bibliothèque transporteurs'!C:C,'Bibliothèque transporteurs'!A:A))</f>
        <v>6C</v>
      </c>
      <c r="U1745">
        <f>IF(OR(F1745="6C",F1745="6B"),_xlfn.XLOOKUP(E1745,'Facture Chronopost'!L:L,'Facture Chronopost'!X:X),IF(OR(F1745=17,F1745=44),F1745&amp;"_"&amp;H1745,IF(COUNTIF('Bibliothèque transporteurs'!C:C,F1745)=0,"inconnu",_xlfn.XLOOKUP(F1745,'Bibliothèque transporteurs'!C:C,'Bibliothèque transporteurs'!B:B))))</f>
        <v>33</v>
      </c>
      <c r="V1745" t="str">
        <f>IF(COUNTIF('Bibliothèque transporteurs'!C:C,F1745)=0,"inconnu",_xlfn.XLOOKUP(F1745,'Bibliothèque transporteurs'!C:C,'Bibliothèque transporteurs'!E:E))</f>
        <v>CHRONO_2SHOP</v>
      </c>
      <c r="W1745">
        <f t="shared" si="176"/>
        <v>12.82</v>
      </c>
      <c r="Y1745" s="118">
        <f t="shared" si="171"/>
        <v>12.82</v>
      </c>
      <c r="Z1745" s="118" t="str">
        <f t="shared" si="172"/>
        <v>OK</v>
      </c>
    </row>
    <row r="1746" spans="1:26" x14ac:dyDescent="0.2">
      <c r="A1746" s="9">
        <f t="shared" si="173"/>
        <v>17.786607548811478</v>
      </c>
      <c r="B1746" s="9">
        <f t="shared" si="174"/>
        <v>15.23</v>
      </c>
      <c r="C1746" s="9">
        <f t="shared" si="175"/>
        <v>15.15</v>
      </c>
      <c r="D1746" s="8">
        <v>6235</v>
      </c>
      <c r="E1746" t="s">
        <v>5264</v>
      </c>
      <c r="F1746" t="s">
        <v>191</v>
      </c>
      <c r="G1746" t="s">
        <v>25</v>
      </c>
      <c r="H1746" t="s">
        <v>190</v>
      </c>
      <c r="O1746">
        <v>15.15</v>
      </c>
      <c r="S1746">
        <f>_xlfn.XLOOKUP(E1746,'Facture Chronopost'!L:L,'Facture Chronopost'!AA:AA,"")</f>
        <v>0.08</v>
      </c>
      <c r="T1746" t="str">
        <f>IF(COUNTIF('Bibliothèque transporteurs'!C:C,F1746)=0,"inconnu",_xlfn.XLOOKUP(F1746,'Bibliothèque transporteurs'!C:C,'Bibliothèque transporteurs'!A:A))</f>
        <v>6C</v>
      </c>
      <c r="U1746">
        <f>IF(OR(F1746="6C",F1746="6B"),_xlfn.XLOOKUP(E1746,'Facture Chronopost'!L:L,'Facture Chronopost'!X:X),IF(OR(F1746=17,F1746=44),F1746&amp;"_"&amp;H1746,IF(COUNTIF('Bibliothèque transporteurs'!C:C,F1746)=0,"inconnu",_xlfn.XLOOKUP(F1746,'Bibliothèque transporteurs'!C:C,'Bibliothèque transporteurs'!B:B))))</f>
        <v>25</v>
      </c>
      <c r="V1746" t="str">
        <f>IF(COUNTIF('Bibliothèque transporteurs'!C:C,F1746)=0,"inconnu",_xlfn.XLOOKUP(F1746,'Bibliothèque transporteurs'!C:C,'Bibliothèque transporteurs'!E:E))</f>
        <v>CHRONO_2SHOP</v>
      </c>
      <c r="W1746">
        <f t="shared" si="176"/>
        <v>15.23</v>
      </c>
      <c r="Y1746" s="118">
        <f t="shared" si="171"/>
        <v>15.23</v>
      </c>
      <c r="Z1746" s="118" t="str">
        <f t="shared" si="172"/>
        <v>OK</v>
      </c>
    </row>
    <row r="1747" spans="1:26" x14ac:dyDescent="0.2">
      <c r="A1747" s="9">
        <f t="shared" si="173"/>
        <v>6.9033169892416817</v>
      </c>
      <c r="B1747" s="9">
        <f t="shared" si="174"/>
        <v>5.96</v>
      </c>
      <c r="C1747" s="9">
        <f t="shared" si="175"/>
        <v>5.88</v>
      </c>
      <c r="D1747" s="8">
        <v>6235</v>
      </c>
      <c r="E1747" t="s">
        <v>5252</v>
      </c>
      <c r="F1747" t="s">
        <v>191</v>
      </c>
      <c r="G1747" t="s">
        <v>25</v>
      </c>
      <c r="H1747" t="s">
        <v>190</v>
      </c>
      <c r="O1747">
        <v>5.88</v>
      </c>
      <c r="S1747">
        <f>_xlfn.XLOOKUP(E1747,'Facture Chronopost'!L:L,'Facture Chronopost'!AA:AA,"")</f>
        <v>0.08</v>
      </c>
      <c r="T1747" t="str">
        <f>IF(COUNTIF('Bibliothèque transporteurs'!C:C,F1747)=0,"inconnu",_xlfn.XLOOKUP(F1747,'Bibliothèque transporteurs'!C:C,'Bibliothèque transporteurs'!A:A))</f>
        <v>6C</v>
      </c>
      <c r="U1747">
        <f>IF(OR(F1747="6C",F1747="6B"),_xlfn.XLOOKUP(E1747,'Facture Chronopost'!L:L,'Facture Chronopost'!X:X),IF(OR(F1747=17,F1747=44),F1747&amp;"_"&amp;H1747,IF(COUNTIF('Bibliothèque transporteurs'!C:C,F1747)=0,"inconnu",_xlfn.XLOOKUP(F1747,'Bibliothèque transporteurs'!C:C,'Bibliothèque transporteurs'!B:B))))</f>
        <v>30</v>
      </c>
      <c r="V1747" t="str">
        <f>IF(COUNTIF('Bibliothèque transporteurs'!C:C,F1747)=0,"inconnu",_xlfn.XLOOKUP(F1747,'Bibliothèque transporteurs'!C:C,'Bibliothèque transporteurs'!E:E))</f>
        <v>CHRONO_2SHOP</v>
      </c>
      <c r="W1747">
        <f t="shared" si="176"/>
        <v>5.96</v>
      </c>
      <c r="Y1747" s="118">
        <f t="shared" si="171"/>
        <v>5.96</v>
      </c>
      <c r="Z1747" s="118" t="str">
        <f t="shared" si="172"/>
        <v>OK</v>
      </c>
    </row>
    <row r="1748" spans="1:26" x14ac:dyDescent="0.2">
      <c r="A1748" s="9">
        <f t="shared" si="173"/>
        <v>6.9033169892416817</v>
      </c>
      <c r="B1748" s="9">
        <f t="shared" si="174"/>
        <v>5.96</v>
      </c>
      <c r="C1748" s="9">
        <f t="shared" si="175"/>
        <v>5.88</v>
      </c>
      <c r="D1748" s="8">
        <v>6235</v>
      </c>
      <c r="E1748" t="s">
        <v>5247</v>
      </c>
      <c r="F1748" t="s">
        <v>191</v>
      </c>
      <c r="G1748" t="s">
        <v>25</v>
      </c>
      <c r="H1748" t="s">
        <v>190</v>
      </c>
      <c r="O1748">
        <v>5.88</v>
      </c>
      <c r="S1748">
        <f>_xlfn.XLOOKUP(E1748,'Facture Chronopost'!L:L,'Facture Chronopost'!AA:AA,"")</f>
        <v>0.08</v>
      </c>
      <c r="T1748" t="str">
        <f>IF(COUNTIF('Bibliothèque transporteurs'!C:C,F1748)=0,"inconnu",_xlfn.XLOOKUP(F1748,'Bibliothèque transporteurs'!C:C,'Bibliothèque transporteurs'!A:A))</f>
        <v>6C</v>
      </c>
      <c r="U1748">
        <f>IF(OR(F1748="6C",F1748="6B"),_xlfn.XLOOKUP(E1748,'Facture Chronopost'!L:L,'Facture Chronopost'!X:X),IF(OR(F1748=17,F1748=44),F1748&amp;"_"&amp;H1748,IF(COUNTIF('Bibliothèque transporteurs'!C:C,F1748)=0,"inconnu",_xlfn.XLOOKUP(F1748,'Bibliothèque transporteurs'!C:C,'Bibliothèque transporteurs'!B:B))))</f>
        <v>30</v>
      </c>
      <c r="V1748" t="str">
        <f>IF(COUNTIF('Bibliothèque transporteurs'!C:C,F1748)=0,"inconnu",_xlfn.XLOOKUP(F1748,'Bibliothèque transporteurs'!C:C,'Bibliothèque transporteurs'!E:E))</f>
        <v>CHRONO_2SHOP</v>
      </c>
      <c r="W1748">
        <f t="shared" si="176"/>
        <v>5.96</v>
      </c>
      <c r="Y1748" s="118">
        <f t="shared" si="171"/>
        <v>5.96</v>
      </c>
      <c r="Z1748" s="118" t="str">
        <f t="shared" si="172"/>
        <v>OK</v>
      </c>
    </row>
    <row r="1749" spans="1:26" x14ac:dyDescent="0.2">
      <c r="A1749" s="9">
        <f t="shared" si="173"/>
        <v>15.250695185416573</v>
      </c>
      <c r="B1749" s="9">
        <f t="shared" si="174"/>
        <v>13.07</v>
      </c>
      <c r="C1749" s="9">
        <f t="shared" si="175"/>
        <v>12.99</v>
      </c>
      <c r="D1749" s="8">
        <v>6235</v>
      </c>
      <c r="E1749" t="s">
        <v>5255</v>
      </c>
      <c r="F1749" t="s">
        <v>191</v>
      </c>
      <c r="G1749" t="s">
        <v>25</v>
      </c>
      <c r="H1749" t="s">
        <v>190</v>
      </c>
      <c r="O1749">
        <v>12.99</v>
      </c>
      <c r="S1749">
        <f>_xlfn.XLOOKUP(E1749,'Facture Chronopost'!L:L,'Facture Chronopost'!AA:AA,"")</f>
        <v>0.08</v>
      </c>
      <c r="T1749" t="str">
        <f>IF(COUNTIF('Bibliothèque transporteurs'!C:C,F1749)=0,"inconnu",_xlfn.XLOOKUP(F1749,'Bibliothèque transporteurs'!C:C,'Bibliothèque transporteurs'!A:A))</f>
        <v>6C</v>
      </c>
      <c r="U1749">
        <f>IF(OR(F1749="6C",F1749="6B"),_xlfn.XLOOKUP(E1749,'Facture Chronopost'!L:L,'Facture Chronopost'!X:X),IF(OR(F1749=17,F1749=44),F1749&amp;"_"&amp;H1749,IF(COUNTIF('Bibliothèque transporteurs'!C:C,F1749)=0,"inconnu",_xlfn.XLOOKUP(F1749,'Bibliothèque transporteurs'!C:C,'Bibliothèque transporteurs'!B:B))))</f>
        <v>30</v>
      </c>
      <c r="V1749" t="str">
        <f>IF(COUNTIF('Bibliothèque transporteurs'!C:C,F1749)=0,"inconnu",_xlfn.XLOOKUP(F1749,'Bibliothèque transporteurs'!C:C,'Bibliothèque transporteurs'!E:E))</f>
        <v>CHRONO_2SHOP</v>
      </c>
      <c r="W1749">
        <f t="shared" si="176"/>
        <v>13.07</v>
      </c>
      <c r="Y1749" s="118">
        <f t="shared" si="171"/>
        <v>13.07</v>
      </c>
      <c r="Z1749" s="118" t="str">
        <f t="shared" si="172"/>
        <v>OK</v>
      </c>
    </row>
    <row r="1750" spans="1:26" x14ac:dyDescent="0.2">
      <c r="A1750" s="9">
        <f t="shared" si="173"/>
        <v>11.376384630229914</v>
      </c>
      <c r="B1750" s="9">
        <f t="shared" si="174"/>
        <v>9.77</v>
      </c>
      <c r="C1750" s="9">
        <f t="shared" si="175"/>
        <v>9.69</v>
      </c>
      <c r="D1750" s="8">
        <v>6235</v>
      </c>
      <c r="E1750" t="s">
        <v>5267</v>
      </c>
      <c r="F1750" t="s">
        <v>191</v>
      </c>
      <c r="G1750" t="s">
        <v>25</v>
      </c>
      <c r="H1750" t="s">
        <v>190</v>
      </c>
      <c r="O1750">
        <v>9.69</v>
      </c>
      <c r="S1750">
        <f>_xlfn.XLOOKUP(E1750,'Facture Chronopost'!L:L,'Facture Chronopost'!AA:AA,"")</f>
        <v>0.08</v>
      </c>
      <c r="T1750" t="str">
        <f>IF(COUNTIF('Bibliothèque transporteurs'!C:C,F1750)=0,"inconnu",_xlfn.XLOOKUP(F1750,'Bibliothèque transporteurs'!C:C,'Bibliothèque transporteurs'!A:A))</f>
        <v>6C</v>
      </c>
      <c r="U1750">
        <f>IF(OR(F1750="6C",F1750="6B"),_xlfn.XLOOKUP(E1750,'Facture Chronopost'!L:L,'Facture Chronopost'!X:X),IF(OR(F1750=17,F1750=44),F1750&amp;"_"&amp;H1750,IF(COUNTIF('Bibliothèque transporteurs'!C:C,F1750)=0,"inconnu",_xlfn.XLOOKUP(F1750,'Bibliothèque transporteurs'!C:C,'Bibliothèque transporteurs'!B:B))))</f>
        <v>30</v>
      </c>
      <c r="V1750" t="str">
        <f>IF(COUNTIF('Bibliothèque transporteurs'!C:C,F1750)=0,"inconnu",_xlfn.XLOOKUP(F1750,'Bibliothèque transporteurs'!C:C,'Bibliothèque transporteurs'!E:E))</f>
        <v>CHRONO_2SHOP</v>
      </c>
      <c r="W1750">
        <f t="shared" si="176"/>
        <v>9.77</v>
      </c>
      <c r="Y1750" s="118">
        <f t="shared" si="171"/>
        <v>9.77</v>
      </c>
      <c r="Z1750" s="118" t="str">
        <f t="shared" si="172"/>
        <v>OK</v>
      </c>
    </row>
    <row r="1751" spans="1:26" x14ac:dyDescent="0.2">
      <c r="A1751" s="9">
        <f t="shared" si="173"/>
        <v>11.376384630229914</v>
      </c>
      <c r="B1751" s="9">
        <f t="shared" si="174"/>
        <v>9.77</v>
      </c>
      <c r="C1751" s="9">
        <f t="shared" si="175"/>
        <v>9.69</v>
      </c>
      <c r="D1751" s="8">
        <v>6235</v>
      </c>
      <c r="E1751" t="s">
        <v>5249</v>
      </c>
      <c r="F1751" t="s">
        <v>191</v>
      </c>
      <c r="G1751" t="s">
        <v>25</v>
      </c>
      <c r="H1751" t="s">
        <v>190</v>
      </c>
      <c r="O1751">
        <v>9.69</v>
      </c>
      <c r="S1751">
        <f>_xlfn.XLOOKUP(E1751,'Facture Chronopost'!L:L,'Facture Chronopost'!AA:AA,"")</f>
        <v>0.08</v>
      </c>
      <c r="T1751" t="str">
        <f>IF(COUNTIF('Bibliothèque transporteurs'!C:C,F1751)=0,"inconnu",_xlfn.XLOOKUP(F1751,'Bibliothèque transporteurs'!C:C,'Bibliothèque transporteurs'!A:A))</f>
        <v>6C</v>
      </c>
      <c r="U1751">
        <f>IF(OR(F1751="6C",F1751="6B"),_xlfn.XLOOKUP(E1751,'Facture Chronopost'!L:L,'Facture Chronopost'!X:X),IF(OR(F1751=17,F1751=44),F1751&amp;"_"&amp;H1751,IF(COUNTIF('Bibliothèque transporteurs'!C:C,F1751)=0,"inconnu",_xlfn.XLOOKUP(F1751,'Bibliothèque transporteurs'!C:C,'Bibliothèque transporteurs'!B:B))))</f>
        <v>30</v>
      </c>
      <c r="V1751" t="str">
        <f>IF(COUNTIF('Bibliothèque transporteurs'!C:C,F1751)=0,"inconnu",_xlfn.XLOOKUP(F1751,'Bibliothèque transporteurs'!C:C,'Bibliothèque transporteurs'!E:E))</f>
        <v>CHRONO_2SHOP</v>
      </c>
      <c r="W1751">
        <f t="shared" si="176"/>
        <v>9.77</v>
      </c>
      <c r="Y1751" s="118">
        <f t="shared" si="171"/>
        <v>9.77</v>
      </c>
      <c r="Z1751" s="118" t="str">
        <f t="shared" si="172"/>
        <v>OK</v>
      </c>
    </row>
    <row r="1752" spans="1:26" x14ac:dyDescent="0.2">
      <c r="A1752" s="9">
        <f t="shared" si="173"/>
        <v>11.376384630229914</v>
      </c>
      <c r="B1752" s="9">
        <f t="shared" si="174"/>
        <v>9.77</v>
      </c>
      <c r="C1752" s="9">
        <f t="shared" si="175"/>
        <v>9.69</v>
      </c>
      <c r="D1752" s="8">
        <v>6235</v>
      </c>
      <c r="E1752" t="s">
        <v>5236</v>
      </c>
      <c r="F1752" t="s">
        <v>191</v>
      </c>
      <c r="G1752" t="s">
        <v>25</v>
      </c>
      <c r="H1752" t="s">
        <v>190</v>
      </c>
      <c r="O1752">
        <v>9.69</v>
      </c>
      <c r="S1752">
        <f>_xlfn.XLOOKUP(E1752,'Facture Chronopost'!L:L,'Facture Chronopost'!AA:AA,"")</f>
        <v>0.08</v>
      </c>
      <c r="T1752" t="str">
        <f>IF(COUNTIF('Bibliothèque transporteurs'!C:C,F1752)=0,"inconnu",_xlfn.XLOOKUP(F1752,'Bibliothèque transporteurs'!C:C,'Bibliothèque transporteurs'!A:A))</f>
        <v>6C</v>
      </c>
      <c r="U1752">
        <f>IF(OR(F1752="6C",F1752="6B"),_xlfn.XLOOKUP(E1752,'Facture Chronopost'!L:L,'Facture Chronopost'!X:X),IF(OR(F1752=17,F1752=44),F1752&amp;"_"&amp;H1752,IF(COUNTIF('Bibliothèque transporteurs'!C:C,F1752)=0,"inconnu",_xlfn.XLOOKUP(F1752,'Bibliothèque transporteurs'!C:C,'Bibliothèque transporteurs'!B:B))))</f>
        <v>30</v>
      </c>
      <c r="V1752" t="str">
        <f>IF(COUNTIF('Bibliothèque transporteurs'!C:C,F1752)=0,"inconnu",_xlfn.XLOOKUP(F1752,'Bibliothèque transporteurs'!C:C,'Bibliothèque transporteurs'!E:E))</f>
        <v>CHRONO_2SHOP</v>
      </c>
      <c r="W1752">
        <f t="shared" si="176"/>
        <v>9.77</v>
      </c>
      <c r="Y1752" s="118">
        <f t="shared" si="171"/>
        <v>9.77</v>
      </c>
      <c r="Z1752" s="118" t="str">
        <f t="shared" si="172"/>
        <v>OK</v>
      </c>
    </row>
    <row r="1753" spans="1:26" x14ac:dyDescent="0.2">
      <c r="A1753" s="9">
        <f t="shared" si="173"/>
        <v>11.376384630229914</v>
      </c>
      <c r="B1753" s="9">
        <f t="shared" si="174"/>
        <v>9.77</v>
      </c>
      <c r="C1753" s="9">
        <f t="shared" si="175"/>
        <v>9.69</v>
      </c>
      <c r="D1753" s="8">
        <v>6235</v>
      </c>
      <c r="E1753" t="s">
        <v>5259</v>
      </c>
      <c r="F1753" t="s">
        <v>191</v>
      </c>
      <c r="G1753" t="s">
        <v>25</v>
      </c>
      <c r="H1753" t="s">
        <v>190</v>
      </c>
      <c r="O1753">
        <v>9.69</v>
      </c>
      <c r="S1753">
        <f>_xlfn.XLOOKUP(E1753,'Facture Chronopost'!L:L,'Facture Chronopost'!AA:AA,"")</f>
        <v>0.08</v>
      </c>
      <c r="T1753" t="str">
        <f>IF(COUNTIF('Bibliothèque transporteurs'!C:C,F1753)=0,"inconnu",_xlfn.XLOOKUP(F1753,'Bibliothèque transporteurs'!C:C,'Bibliothèque transporteurs'!A:A))</f>
        <v>6C</v>
      </c>
      <c r="U1753">
        <f>IF(OR(F1753="6C",F1753="6B"),_xlfn.XLOOKUP(E1753,'Facture Chronopost'!L:L,'Facture Chronopost'!X:X),IF(OR(F1753=17,F1753=44),F1753&amp;"_"&amp;H1753,IF(COUNTIF('Bibliothèque transporteurs'!C:C,F1753)=0,"inconnu",_xlfn.XLOOKUP(F1753,'Bibliothèque transporteurs'!C:C,'Bibliothèque transporteurs'!B:B))))</f>
        <v>30</v>
      </c>
      <c r="V1753" t="str">
        <f>IF(COUNTIF('Bibliothèque transporteurs'!C:C,F1753)=0,"inconnu",_xlfn.XLOOKUP(F1753,'Bibliothèque transporteurs'!C:C,'Bibliothèque transporteurs'!E:E))</f>
        <v>CHRONO_2SHOP</v>
      </c>
      <c r="W1753">
        <f t="shared" si="176"/>
        <v>9.77</v>
      </c>
      <c r="Y1753" s="118">
        <f t="shared" si="171"/>
        <v>9.77</v>
      </c>
      <c r="Z1753" s="118" t="str">
        <f t="shared" si="172"/>
        <v>OK</v>
      </c>
    </row>
    <row r="1754" spans="1:26" x14ac:dyDescent="0.2">
      <c r="A1754" s="9">
        <f t="shared" si="173"/>
        <v>6.5158859337230153</v>
      </c>
      <c r="B1754" s="9">
        <f t="shared" si="174"/>
        <v>5.629999999999999</v>
      </c>
      <c r="C1754" s="9">
        <f t="shared" si="175"/>
        <v>5.55</v>
      </c>
      <c r="D1754" s="8">
        <v>6235</v>
      </c>
      <c r="E1754" t="s">
        <v>5241</v>
      </c>
      <c r="F1754" t="s">
        <v>191</v>
      </c>
      <c r="G1754" t="s">
        <v>25</v>
      </c>
      <c r="H1754" t="s">
        <v>190</v>
      </c>
      <c r="O1754">
        <v>5.55</v>
      </c>
      <c r="S1754">
        <f>_xlfn.XLOOKUP(E1754,'Facture Chronopost'!L:L,'Facture Chronopost'!AA:AA,"")</f>
        <v>0.08</v>
      </c>
      <c r="T1754" t="str">
        <f>IF(COUNTIF('Bibliothèque transporteurs'!C:C,F1754)=0,"inconnu",_xlfn.XLOOKUP(F1754,'Bibliothèque transporteurs'!C:C,'Bibliothèque transporteurs'!A:A))</f>
        <v>6C</v>
      </c>
      <c r="U1754">
        <f>IF(OR(F1754="6C",F1754="6B"),_xlfn.XLOOKUP(E1754,'Facture Chronopost'!L:L,'Facture Chronopost'!X:X),IF(OR(F1754=17,F1754=44),F1754&amp;"_"&amp;H1754,IF(COUNTIF('Bibliothèque transporteurs'!C:C,F1754)=0,"inconnu",_xlfn.XLOOKUP(F1754,'Bibliothèque transporteurs'!C:C,'Bibliothèque transporteurs'!B:B))))</f>
        <v>30</v>
      </c>
      <c r="V1754" t="str">
        <f>IF(COUNTIF('Bibliothèque transporteurs'!C:C,F1754)=0,"inconnu",_xlfn.XLOOKUP(F1754,'Bibliothèque transporteurs'!C:C,'Bibliothèque transporteurs'!E:E))</f>
        <v>CHRONO_2SHOP</v>
      </c>
      <c r="W1754">
        <f t="shared" si="176"/>
        <v>5.63</v>
      </c>
      <c r="Y1754" s="118">
        <f t="shared" si="171"/>
        <v>5.63</v>
      </c>
      <c r="Z1754" s="118" t="str">
        <f t="shared" si="172"/>
        <v>OK</v>
      </c>
    </row>
    <row r="1755" spans="1:26" x14ac:dyDescent="0.2">
      <c r="A1755" s="9">
        <f t="shared" si="173"/>
        <v>11.376384630229914</v>
      </c>
      <c r="B1755" s="9">
        <f t="shared" si="174"/>
        <v>9.77</v>
      </c>
      <c r="C1755" s="9">
        <f t="shared" si="175"/>
        <v>9.69</v>
      </c>
      <c r="D1755" s="8">
        <v>6235</v>
      </c>
      <c r="E1755" t="s">
        <v>5244</v>
      </c>
      <c r="F1755" t="s">
        <v>191</v>
      </c>
      <c r="G1755" t="s">
        <v>25</v>
      </c>
      <c r="H1755" t="s">
        <v>190</v>
      </c>
      <c r="O1755">
        <v>9.69</v>
      </c>
      <c r="S1755">
        <f>_xlfn.XLOOKUP(E1755,'Facture Chronopost'!L:L,'Facture Chronopost'!AA:AA,"")</f>
        <v>0.08</v>
      </c>
      <c r="T1755" t="str">
        <f>IF(COUNTIF('Bibliothèque transporteurs'!C:C,F1755)=0,"inconnu",_xlfn.XLOOKUP(F1755,'Bibliothèque transporteurs'!C:C,'Bibliothèque transporteurs'!A:A))</f>
        <v>6C</v>
      </c>
      <c r="U1755">
        <f>IF(OR(F1755="6C",F1755="6B"),_xlfn.XLOOKUP(E1755,'Facture Chronopost'!L:L,'Facture Chronopost'!X:X),IF(OR(F1755=17,F1755=44),F1755&amp;"_"&amp;H1755,IF(COUNTIF('Bibliothèque transporteurs'!C:C,F1755)=0,"inconnu",_xlfn.XLOOKUP(F1755,'Bibliothèque transporteurs'!C:C,'Bibliothèque transporteurs'!B:B))))</f>
        <v>30</v>
      </c>
      <c r="V1755" t="str">
        <f>IF(COUNTIF('Bibliothèque transporteurs'!C:C,F1755)=0,"inconnu",_xlfn.XLOOKUP(F1755,'Bibliothèque transporteurs'!C:C,'Bibliothèque transporteurs'!E:E))</f>
        <v>CHRONO_2SHOP</v>
      </c>
      <c r="W1755">
        <f t="shared" si="176"/>
        <v>9.77</v>
      </c>
      <c r="Y1755" s="118">
        <f t="shared" si="171"/>
        <v>9.77</v>
      </c>
      <c r="Z1755" s="118" t="str">
        <f t="shared" si="172"/>
        <v>OK</v>
      </c>
    </row>
    <row r="1756" spans="1:26" x14ac:dyDescent="0.2">
      <c r="A1756" s="9">
        <f t="shared" si="173"/>
        <v>11.376384630229914</v>
      </c>
      <c r="B1756" s="9">
        <f t="shared" si="174"/>
        <v>9.77</v>
      </c>
      <c r="C1756" s="9">
        <f t="shared" si="175"/>
        <v>9.69</v>
      </c>
      <c r="D1756" s="8">
        <v>6235</v>
      </c>
      <c r="E1756" t="s">
        <v>5234</v>
      </c>
      <c r="F1756" t="s">
        <v>191</v>
      </c>
      <c r="G1756" t="s">
        <v>25</v>
      </c>
      <c r="H1756" t="s">
        <v>190</v>
      </c>
      <c r="O1756">
        <v>9.69</v>
      </c>
      <c r="S1756">
        <f>_xlfn.XLOOKUP(E1756,'Facture Chronopost'!L:L,'Facture Chronopost'!AA:AA,"")</f>
        <v>0.08</v>
      </c>
      <c r="T1756" t="str">
        <f>IF(COUNTIF('Bibliothèque transporteurs'!C:C,F1756)=0,"inconnu",_xlfn.XLOOKUP(F1756,'Bibliothèque transporteurs'!C:C,'Bibliothèque transporteurs'!A:A))</f>
        <v>6C</v>
      </c>
      <c r="U1756">
        <f>IF(OR(F1756="6C",F1756="6B"),_xlfn.XLOOKUP(E1756,'Facture Chronopost'!L:L,'Facture Chronopost'!X:X),IF(OR(F1756=17,F1756=44),F1756&amp;"_"&amp;H1756,IF(COUNTIF('Bibliothèque transporteurs'!C:C,F1756)=0,"inconnu",_xlfn.XLOOKUP(F1756,'Bibliothèque transporteurs'!C:C,'Bibliothèque transporteurs'!B:B))))</f>
        <v>30</v>
      </c>
      <c r="V1756" t="str">
        <f>IF(COUNTIF('Bibliothèque transporteurs'!C:C,F1756)=0,"inconnu",_xlfn.XLOOKUP(F1756,'Bibliothèque transporteurs'!C:C,'Bibliothèque transporteurs'!E:E))</f>
        <v>CHRONO_2SHOP</v>
      </c>
      <c r="W1756">
        <f t="shared" si="176"/>
        <v>9.77</v>
      </c>
      <c r="Y1756" s="118">
        <f t="shared" si="171"/>
        <v>9.77</v>
      </c>
      <c r="Z1756" s="118" t="str">
        <f t="shared" si="172"/>
        <v>OK</v>
      </c>
    </row>
    <row r="1757" spans="1:26" x14ac:dyDescent="0.2">
      <c r="A1757" s="9">
        <f t="shared" si="173"/>
        <v>11.376384630229914</v>
      </c>
      <c r="B1757" s="9">
        <f t="shared" si="174"/>
        <v>9.77</v>
      </c>
      <c r="C1757" s="9">
        <f t="shared" si="175"/>
        <v>9.69</v>
      </c>
      <c r="D1757" s="8">
        <v>6235</v>
      </c>
      <c r="E1757" t="s">
        <v>5238</v>
      </c>
      <c r="F1757" t="s">
        <v>191</v>
      </c>
      <c r="G1757" t="s">
        <v>25</v>
      </c>
      <c r="H1757" t="s">
        <v>190</v>
      </c>
      <c r="O1757">
        <v>9.69</v>
      </c>
      <c r="S1757">
        <f>_xlfn.XLOOKUP(E1757,'Facture Chronopost'!L:L,'Facture Chronopost'!AA:AA,"")</f>
        <v>0.08</v>
      </c>
      <c r="T1757" t="str">
        <f>IF(COUNTIF('Bibliothèque transporteurs'!C:C,F1757)=0,"inconnu",_xlfn.XLOOKUP(F1757,'Bibliothèque transporteurs'!C:C,'Bibliothèque transporteurs'!A:A))</f>
        <v>6C</v>
      </c>
      <c r="U1757">
        <f>IF(OR(F1757="6C",F1757="6B"),_xlfn.XLOOKUP(E1757,'Facture Chronopost'!L:L,'Facture Chronopost'!X:X),IF(OR(F1757=17,F1757=44),F1757&amp;"_"&amp;H1757,IF(COUNTIF('Bibliothèque transporteurs'!C:C,F1757)=0,"inconnu",_xlfn.XLOOKUP(F1757,'Bibliothèque transporteurs'!C:C,'Bibliothèque transporteurs'!B:B))))</f>
        <v>30</v>
      </c>
      <c r="V1757" t="str">
        <f>IF(COUNTIF('Bibliothèque transporteurs'!C:C,F1757)=0,"inconnu",_xlfn.XLOOKUP(F1757,'Bibliothèque transporteurs'!C:C,'Bibliothèque transporteurs'!E:E))</f>
        <v>CHRONO_2SHOP</v>
      </c>
      <c r="W1757">
        <f t="shared" si="176"/>
        <v>9.77</v>
      </c>
      <c r="Y1757" s="118">
        <f t="shared" si="171"/>
        <v>9.77</v>
      </c>
      <c r="Z1757" s="118" t="str">
        <f t="shared" si="172"/>
        <v>OK</v>
      </c>
    </row>
    <row r="1758" spans="1:26" x14ac:dyDescent="0.2">
      <c r="A1758" s="9">
        <f t="shared" si="173"/>
        <v>6.5158859337230153</v>
      </c>
      <c r="B1758" s="9">
        <f t="shared" si="174"/>
        <v>5.629999999999999</v>
      </c>
      <c r="C1758" s="9">
        <f t="shared" si="175"/>
        <v>5.55</v>
      </c>
      <c r="D1758" s="8">
        <v>6235</v>
      </c>
      <c r="E1758" t="s">
        <v>5262</v>
      </c>
      <c r="F1758" t="s">
        <v>191</v>
      </c>
      <c r="G1758" t="s">
        <v>25</v>
      </c>
      <c r="H1758" t="s">
        <v>190</v>
      </c>
      <c r="O1758">
        <v>5.55</v>
      </c>
      <c r="S1758">
        <f>_xlfn.XLOOKUP(E1758,'Facture Chronopost'!L:L,'Facture Chronopost'!AA:AA,"")</f>
        <v>0.08</v>
      </c>
      <c r="T1758" t="str">
        <f>IF(COUNTIF('Bibliothèque transporteurs'!C:C,F1758)=0,"inconnu",_xlfn.XLOOKUP(F1758,'Bibliothèque transporteurs'!C:C,'Bibliothèque transporteurs'!A:A))</f>
        <v>6C</v>
      </c>
      <c r="U1758">
        <f>IF(OR(F1758="6C",F1758="6B"),_xlfn.XLOOKUP(E1758,'Facture Chronopost'!L:L,'Facture Chronopost'!X:X),IF(OR(F1758=17,F1758=44),F1758&amp;"_"&amp;H1758,IF(COUNTIF('Bibliothèque transporteurs'!C:C,F1758)=0,"inconnu",_xlfn.XLOOKUP(F1758,'Bibliothèque transporteurs'!C:C,'Bibliothèque transporteurs'!B:B))))</f>
        <v>30</v>
      </c>
      <c r="V1758" t="str">
        <f>IF(COUNTIF('Bibliothèque transporteurs'!C:C,F1758)=0,"inconnu",_xlfn.XLOOKUP(F1758,'Bibliothèque transporteurs'!C:C,'Bibliothèque transporteurs'!E:E))</f>
        <v>CHRONO_2SHOP</v>
      </c>
      <c r="W1758">
        <f t="shared" si="176"/>
        <v>5.63</v>
      </c>
      <c r="Y1758" s="118">
        <f t="shared" si="171"/>
        <v>5.63</v>
      </c>
      <c r="Z1758" s="118" t="str">
        <f t="shared" si="172"/>
        <v>OK</v>
      </c>
    </row>
    <row r="1759" spans="1:26" x14ac:dyDescent="0.2">
      <c r="A1759" s="9">
        <f t="shared" si="173"/>
        <v>11.376384630229914</v>
      </c>
      <c r="B1759" s="9">
        <f t="shared" si="174"/>
        <v>9.77</v>
      </c>
      <c r="C1759" s="9">
        <f t="shared" si="175"/>
        <v>9.69</v>
      </c>
      <c r="D1759" s="8">
        <v>6235</v>
      </c>
      <c r="E1759" t="s">
        <v>5257</v>
      </c>
      <c r="F1759" t="s">
        <v>191</v>
      </c>
      <c r="G1759" t="s">
        <v>25</v>
      </c>
      <c r="H1759" t="s">
        <v>190</v>
      </c>
      <c r="O1759">
        <v>9.69</v>
      </c>
      <c r="S1759">
        <f>_xlfn.XLOOKUP(E1759,'Facture Chronopost'!L:L,'Facture Chronopost'!AA:AA,"")</f>
        <v>0.08</v>
      </c>
      <c r="T1759" t="str">
        <f>IF(COUNTIF('Bibliothèque transporteurs'!C:C,F1759)=0,"inconnu",_xlfn.XLOOKUP(F1759,'Bibliothèque transporteurs'!C:C,'Bibliothèque transporteurs'!A:A))</f>
        <v>6C</v>
      </c>
      <c r="U1759">
        <f>IF(OR(F1759="6C",F1759="6B"),_xlfn.XLOOKUP(E1759,'Facture Chronopost'!L:L,'Facture Chronopost'!X:X),IF(OR(F1759=17,F1759=44),F1759&amp;"_"&amp;H1759,IF(COUNTIF('Bibliothèque transporteurs'!C:C,F1759)=0,"inconnu",_xlfn.XLOOKUP(F1759,'Bibliothèque transporteurs'!C:C,'Bibliothèque transporteurs'!B:B))))</f>
        <v>30</v>
      </c>
      <c r="V1759" t="str">
        <f>IF(COUNTIF('Bibliothèque transporteurs'!C:C,F1759)=0,"inconnu",_xlfn.XLOOKUP(F1759,'Bibliothèque transporteurs'!C:C,'Bibliothèque transporteurs'!E:E))</f>
        <v>CHRONO_2SHOP</v>
      </c>
      <c r="W1759">
        <f t="shared" si="176"/>
        <v>9.77</v>
      </c>
      <c r="Y1759" s="118">
        <f t="shared" si="171"/>
        <v>9.77</v>
      </c>
      <c r="Z1759" s="118" t="str">
        <f t="shared" si="172"/>
        <v>OK</v>
      </c>
    </row>
    <row r="1760" spans="1:26" x14ac:dyDescent="0.2">
      <c r="A1760" s="9">
        <f t="shared" si="173"/>
        <v>11.376384630229914</v>
      </c>
      <c r="B1760" s="9">
        <f t="shared" si="174"/>
        <v>9.77</v>
      </c>
      <c r="C1760" s="9">
        <f t="shared" si="175"/>
        <v>9.69</v>
      </c>
      <c r="D1760" s="8">
        <v>6235</v>
      </c>
      <c r="E1760" t="s">
        <v>5325</v>
      </c>
      <c r="F1760" t="s">
        <v>191</v>
      </c>
      <c r="G1760" t="s">
        <v>25</v>
      </c>
      <c r="H1760" t="s">
        <v>190</v>
      </c>
      <c r="O1760">
        <v>9.69</v>
      </c>
      <c r="S1760">
        <f>_xlfn.XLOOKUP(E1760,'Facture Chronopost'!L:L,'Facture Chronopost'!AA:AA,"")</f>
        <v>0.08</v>
      </c>
      <c r="T1760" t="str">
        <f>IF(COUNTIF('Bibliothèque transporteurs'!C:C,F1760)=0,"inconnu",_xlfn.XLOOKUP(F1760,'Bibliothèque transporteurs'!C:C,'Bibliothèque transporteurs'!A:A))</f>
        <v>6C</v>
      </c>
      <c r="U1760">
        <f>IF(OR(F1760="6C",F1760="6B"),_xlfn.XLOOKUP(E1760,'Facture Chronopost'!L:L,'Facture Chronopost'!X:X),IF(OR(F1760=17,F1760=44),F1760&amp;"_"&amp;H1760,IF(COUNTIF('Bibliothèque transporteurs'!C:C,F1760)=0,"inconnu",_xlfn.XLOOKUP(F1760,'Bibliothèque transporteurs'!C:C,'Bibliothèque transporteurs'!B:B))))</f>
        <v>30</v>
      </c>
      <c r="V1760" t="str">
        <f>IF(COUNTIF('Bibliothèque transporteurs'!C:C,F1760)=0,"inconnu",_xlfn.XLOOKUP(F1760,'Bibliothèque transporteurs'!C:C,'Bibliothèque transporteurs'!E:E))</f>
        <v>CHRONO_2SHOP</v>
      </c>
      <c r="W1760">
        <f t="shared" si="176"/>
        <v>9.77</v>
      </c>
      <c r="Y1760" s="118">
        <f t="shared" si="171"/>
        <v>9.77</v>
      </c>
      <c r="Z1760" s="118" t="str">
        <f t="shared" si="172"/>
        <v>OK</v>
      </c>
    </row>
    <row r="1761" spans="1:26" x14ac:dyDescent="0.2">
      <c r="A1761" s="9">
        <f t="shared" si="173"/>
        <v>11.376384630229914</v>
      </c>
      <c r="B1761" s="9">
        <f t="shared" si="174"/>
        <v>9.77</v>
      </c>
      <c r="C1761" s="9">
        <f t="shared" si="175"/>
        <v>9.69</v>
      </c>
      <c r="D1761" s="8">
        <v>6235</v>
      </c>
      <c r="E1761" t="s">
        <v>5286</v>
      </c>
      <c r="F1761" t="s">
        <v>191</v>
      </c>
      <c r="G1761" t="s">
        <v>25</v>
      </c>
      <c r="H1761" t="s">
        <v>190</v>
      </c>
      <c r="O1761">
        <v>9.69</v>
      </c>
      <c r="S1761">
        <f>_xlfn.XLOOKUP(E1761,'Facture Chronopost'!L:L,'Facture Chronopost'!AA:AA,"")</f>
        <v>0.08</v>
      </c>
      <c r="T1761" t="str">
        <f>IF(COUNTIF('Bibliothèque transporteurs'!C:C,F1761)=0,"inconnu",_xlfn.XLOOKUP(F1761,'Bibliothèque transporteurs'!C:C,'Bibliothèque transporteurs'!A:A))</f>
        <v>6C</v>
      </c>
      <c r="U1761">
        <f>IF(OR(F1761="6C",F1761="6B"),_xlfn.XLOOKUP(E1761,'Facture Chronopost'!L:L,'Facture Chronopost'!X:X),IF(OR(F1761=17,F1761=44),F1761&amp;"_"&amp;H1761,IF(COUNTIF('Bibliothèque transporteurs'!C:C,F1761)=0,"inconnu",_xlfn.XLOOKUP(F1761,'Bibliothèque transporteurs'!C:C,'Bibliothèque transporteurs'!B:B))))</f>
        <v>30</v>
      </c>
      <c r="V1761" t="str">
        <f>IF(COUNTIF('Bibliothèque transporteurs'!C:C,F1761)=0,"inconnu",_xlfn.XLOOKUP(F1761,'Bibliothèque transporteurs'!C:C,'Bibliothèque transporteurs'!E:E))</f>
        <v>CHRONO_2SHOP</v>
      </c>
      <c r="W1761">
        <f t="shared" si="176"/>
        <v>9.77</v>
      </c>
      <c r="Y1761" s="118">
        <f t="shared" si="171"/>
        <v>9.77</v>
      </c>
      <c r="Z1761" s="118" t="str">
        <f t="shared" si="172"/>
        <v>OK</v>
      </c>
    </row>
    <row r="1762" spans="1:26" x14ac:dyDescent="0.2">
      <c r="A1762" s="9">
        <f t="shared" si="173"/>
        <v>11.376384630229914</v>
      </c>
      <c r="B1762" s="9">
        <f t="shared" si="174"/>
        <v>9.77</v>
      </c>
      <c r="C1762" s="9">
        <f t="shared" si="175"/>
        <v>9.69</v>
      </c>
      <c r="D1762" s="8">
        <v>6235</v>
      </c>
      <c r="E1762" t="s">
        <v>5277</v>
      </c>
      <c r="F1762" t="s">
        <v>191</v>
      </c>
      <c r="G1762" t="s">
        <v>25</v>
      </c>
      <c r="H1762" t="s">
        <v>190</v>
      </c>
      <c r="O1762">
        <v>9.69</v>
      </c>
      <c r="S1762">
        <f>_xlfn.XLOOKUP(E1762,'Facture Chronopost'!L:L,'Facture Chronopost'!AA:AA,"")</f>
        <v>0.08</v>
      </c>
      <c r="T1762" t="str">
        <f>IF(COUNTIF('Bibliothèque transporteurs'!C:C,F1762)=0,"inconnu",_xlfn.XLOOKUP(F1762,'Bibliothèque transporteurs'!C:C,'Bibliothèque transporteurs'!A:A))</f>
        <v>6C</v>
      </c>
      <c r="U1762">
        <f>IF(OR(F1762="6C",F1762="6B"),_xlfn.XLOOKUP(E1762,'Facture Chronopost'!L:L,'Facture Chronopost'!X:X),IF(OR(F1762=17,F1762=44),F1762&amp;"_"&amp;H1762,IF(COUNTIF('Bibliothèque transporteurs'!C:C,F1762)=0,"inconnu",_xlfn.XLOOKUP(F1762,'Bibliothèque transporteurs'!C:C,'Bibliothèque transporteurs'!B:B))))</f>
        <v>30</v>
      </c>
      <c r="V1762" t="str">
        <f>IF(COUNTIF('Bibliothèque transporteurs'!C:C,F1762)=0,"inconnu",_xlfn.XLOOKUP(F1762,'Bibliothèque transporteurs'!C:C,'Bibliothèque transporteurs'!E:E))</f>
        <v>CHRONO_2SHOP</v>
      </c>
      <c r="W1762">
        <f t="shared" si="176"/>
        <v>9.77</v>
      </c>
      <c r="Y1762" s="118">
        <f t="shared" ref="Y1762:Y1825" si="177">ROUNDUP(B1762,2)-M1762-L1762-N1762-J1762-K1762-I1762-Q1762</f>
        <v>9.77</v>
      </c>
      <c r="Z1762" s="118" t="str">
        <f t="shared" ref="Z1762:Z1825" si="178">IF(Y1762=W1762,"OK","Non")</f>
        <v>OK</v>
      </c>
    </row>
    <row r="1763" spans="1:26" x14ac:dyDescent="0.2">
      <c r="A1763" s="9">
        <f t="shared" si="173"/>
        <v>11.376384630229914</v>
      </c>
      <c r="B1763" s="9">
        <f t="shared" si="174"/>
        <v>9.77</v>
      </c>
      <c r="C1763" s="9">
        <f t="shared" si="175"/>
        <v>9.69</v>
      </c>
      <c r="D1763" s="8">
        <v>6235</v>
      </c>
      <c r="E1763" t="s">
        <v>5330</v>
      </c>
      <c r="F1763" t="s">
        <v>191</v>
      </c>
      <c r="G1763" t="s">
        <v>25</v>
      </c>
      <c r="H1763" t="s">
        <v>190</v>
      </c>
      <c r="O1763">
        <v>9.69</v>
      </c>
      <c r="S1763">
        <f>_xlfn.XLOOKUP(E1763,'Facture Chronopost'!L:L,'Facture Chronopost'!AA:AA,"")</f>
        <v>0.08</v>
      </c>
      <c r="T1763" t="str">
        <f>IF(COUNTIF('Bibliothèque transporteurs'!C:C,F1763)=0,"inconnu",_xlfn.XLOOKUP(F1763,'Bibliothèque transporteurs'!C:C,'Bibliothèque transporteurs'!A:A))</f>
        <v>6C</v>
      </c>
      <c r="U1763">
        <f>IF(OR(F1763="6C",F1763="6B"),_xlfn.XLOOKUP(E1763,'Facture Chronopost'!L:L,'Facture Chronopost'!X:X),IF(OR(F1763=17,F1763=44),F1763&amp;"_"&amp;H1763,IF(COUNTIF('Bibliothèque transporteurs'!C:C,F1763)=0,"inconnu",_xlfn.XLOOKUP(F1763,'Bibliothèque transporteurs'!C:C,'Bibliothèque transporteurs'!B:B))))</f>
        <v>30</v>
      </c>
      <c r="V1763" t="str">
        <f>IF(COUNTIF('Bibliothèque transporteurs'!C:C,F1763)=0,"inconnu",_xlfn.XLOOKUP(F1763,'Bibliothèque transporteurs'!C:C,'Bibliothèque transporteurs'!E:E))</f>
        <v>CHRONO_2SHOP</v>
      </c>
      <c r="W1763">
        <f t="shared" si="176"/>
        <v>9.77</v>
      </c>
      <c r="Y1763" s="118">
        <f t="shared" si="177"/>
        <v>9.77</v>
      </c>
      <c r="Z1763" s="118" t="str">
        <f t="shared" si="178"/>
        <v>OK</v>
      </c>
    </row>
    <row r="1764" spans="1:26" x14ac:dyDescent="0.2">
      <c r="A1764" s="9">
        <f t="shared" si="173"/>
        <v>15.685087580998108</v>
      </c>
      <c r="B1764" s="9">
        <f t="shared" si="174"/>
        <v>13.440000000000001</v>
      </c>
      <c r="C1764" s="9">
        <f t="shared" si="175"/>
        <v>13.36</v>
      </c>
      <c r="D1764" s="8">
        <v>6235</v>
      </c>
      <c r="E1764" t="s">
        <v>5272</v>
      </c>
      <c r="F1764" t="s">
        <v>191</v>
      </c>
      <c r="G1764" t="s">
        <v>25</v>
      </c>
      <c r="H1764" t="s">
        <v>190</v>
      </c>
      <c r="O1764">
        <v>13.36</v>
      </c>
      <c r="S1764">
        <f>_xlfn.XLOOKUP(E1764,'Facture Chronopost'!L:L,'Facture Chronopost'!AA:AA,"")</f>
        <v>0.08</v>
      </c>
      <c r="T1764" t="str">
        <f>IF(COUNTIF('Bibliothèque transporteurs'!C:C,F1764)=0,"inconnu",_xlfn.XLOOKUP(F1764,'Bibliothèque transporteurs'!C:C,'Bibliothèque transporteurs'!A:A))</f>
        <v>6C</v>
      </c>
      <c r="U1764">
        <f>IF(OR(F1764="6C",F1764="6B"),_xlfn.XLOOKUP(E1764,'Facture Chronopost'!L:L,'Facture Chronopost'!X:X),IF(OR(F1764=17,F1764=44),F1764&amp;"_"&amp;H1764,IF(COUNTIF('Bibliothèque transporteurs'!C:C,F1764)=0,"inconnu",_xlfn.XLOOKUP(F1764,'Bibliothèque transporteurs'!C:C,'Bibliothèque transporteurs'!B:B))))</f>
        <v>39</v>
      </c>
      <c r="V1764" t="str">
        <f>IF(COUNTIF('Bibliothèque transporteurs'!C:C,F1764)=0,"inconnu",_xlfn.XLOOKUP(F1764,'Bibliothèque transporteurs'!C:C,'Bibliothèque transporteurs'!E:E))</f>
        <v>CHRONO_2SHOP</v>
      </c>
      <c r="W1764">
        <f t="shared" si="176"/>
        <v>13.44</v>
      </c>
      <c r="Y1764" s="118">
        <f t="shared" si="177"/>
        <v>13.44</v>
      </c>
      <c r="Z1764" s="118" t="str">
        <f t="shared" si="178"/>
        <v>OK</v>
      </c>
    </row>
    <row r="1765" spans="1:26" x14ac:dyDescent="0.2">
      <c r="A1765" s="9">
        <f t="shared" si="173"/>
        <v>11.376384630229914</v>
      </c>
      <c r="B1765" s="9">
        <f t="shared" si="174"/>
        <v>9.77</v>
      </c>
      <c r="C1765" s="9">
        <f t="shared" si="175"/>
        <v>9.69</v>
      </c>
      <c r="D1765" s="8">
        <v>6235</v>
      </c>
      <c r="E1765" t="s">
        <v>5333</v>
      </c>
      <c r="F1765" t="s">
        <v>191</v>
      </c>
      <c r="G1765" t="s">
        <v>25</v>
      </c>
      <c r="H1765" t="s">
        <v>190</v>
      </c>
      <c r="O1765">
        <v>9.69</v>
      </c>
      <c r="S1765">
        <f>_xlfn.XLOOKUP(E1765,'Facture Chronopost'!L:L,'Facture Chronopost'!AA:AA,"")</f>
        <v>0.08</v>
      </c>
      <c r="T1765" t="str">
        <f>IF(COUNTIF('Bibliothèque transporteurs'!C:C,F1765)=0,"inconnu",_xlfn.XLOOKUP(F1765,'Bibliothèque transporteurs'!C:C,'Bibliothèque transporteurs'!A:A))</f>
        <v>6C</v>
      </c>
      <c r="U1765">
        <f>IF(OR(F1765="6C",F1765="6B"),_xlfn.XLOOKUP(E1765,'Facture Chronopost'!L:L,'Facture Chronopost'!X:X),IF(OR(F1765=17,F1765=44),F1765&amp;"_"&amp;H1765,IF(COUNTIF('Bibliothèque transporteurs'!C:C,F1765)=0,"inconnu",_xlfn.XLOOKUP(F1765,'Bibliothèque transporteurs'!C:C,'Bibliothèque transporteurs'!B:B))))</f>
        <v>30</v>
      </c>
      <c r="V1765" t="str">
        <f>IF(COUNTIF('Bibliothèque transporteurs'!C:C,F1765)=0,"inconnu",_xlfn.XLOOKUP(F1765,'Bibliothèque transporteurs'!C:C,'Bibliothèque transporteurs'!E:E))</f>
        <v>CHRONO_2SHOP</v>
      </c>
      <c r="W1765">
        <f t="shared" si="176"/>
        <v>9.77</v>
      </c>
      <c r="Y1765" s="118">
        <f t="shared" si="177"/>
        <v>9.77</v>
      </c>
      <c r="Z1765" s="118" t="str">
        <f t="shared" si="178"/>
        <v>OK</v>
      </c>
    </row>
    <row r="1766" spans="1:26" x14ac:dyDescent="0.2">
      <c r="A1766" s="9">
        <f t="shared" si="173"/>
        <v>6.9033169892416817</v>
      </c>
      <c r="B1766" s="9">
        <f t="shared" si="174"/>
        <v>5.96</v>
      </c>
      <c r="C1766" s="9">
        <f t="shared" si="175"/>
        <v>5.88</v>
      </c>
      <c r="D1766" s="8">
        <v>6235</v>
      </c>
      <c r="E1766" t="s">
        <v>5298</v>
      </c>
      <c r="F1766" t="s">
        <v>191</v>
      </c>
      <c r="G1766" t="s">
        <v>25</v>
      </c>
      <c r="H1766" t="s">
        <v>190</v>
      </c>
      <c r="O1766">
        <v>5.88</v>
      </c>
      <c r="S1766">
        <f>_xlfn.XLOOKUP(E1766,'Facture Chronopost'!L:L,'Facture Chronopost'!AA:AA,"")</f>
        <v>0.08</v>
      </c>
      <c r="T1766" t="str">
        <f>IF(COUNTIF('Bibliothèque transporteurs'!C:C,F1766)=0,"inconnu",_xlfn.XLOOKUP(F1766,'Bibliothèque transporteurs'!C:C,'Bibliothèque transporteurs'!A:A))</f>
        <v>6C</v>
      </c>
      <c r="U1766">
        <f>IF(OR(F1766="6C",F1766="6B"),_xlfn.XLOOKUP(E1766,'Facture Chronopost'!L:L,'Facture Chronopost'!X:X),IF(OR(F1766=17,F1766=44),F1766&amp;"_"&amp;H1766,IF(COUNTIF('Bibliothèque transporteurs'!C:C,F1766)=0,"inconnu",_xlfn.XLOOKUP(F1766,'Bibliothèque transporteurs'!C:C,'Bibliothèque transporteurs'!B:B))))</f>
        <v>30</v>
      </c>
      <c r="V1766" t="str">
        <f>IF(COUNTIF('Bibliothèque transporteurs'!C:C,F1766)=0,"inconnu",_xlfn.XLOOKUP(F1766,'Bibliothèque transporteurs'!C:C,'Bibliothèque transporteurs'!E:E))</f>
        <v>CHRONO_2SHOP</v>
      </c>
      <c r="W1766">
        <f t="shared" si="176"/>
        <v>5.96</v>
      </c>
      <c r="Y1766" s="118">
        <f t="shared" si="177"/>
        <v>5.96</v>
      </c>
      <c r="Z1766" s="118" t="str">
        <f t="shared" si="178"/>
        <v>OK</v>
      </c>
    </row>
    <row r="1767" spans="1:26" x14ac:dyDescent="0.2">
      <c r="A1767" s="9">
        <f t="shared" si="173"/>
        <v>6.2575985633772397</v>
      </c>
      <c r="B1767" s="9">
        <f t="shared" si="174"/>
        <v>5.41</v>
      </c>
      <c r="C1767" s="9">
        <f t="shared" si="175"/>
        <v>5.33</v>
      </c>
      <c r="D1767" s="8">
        <v>6235</v>
      </c>
      <c r="E1767" t="s">
        <v>5319</v>
      </c>
      <c r="F1767" t="s">
        <v>191</v>
      </c>
      <c r="G1767" t="s">
        <v>25</v>
      </c>
      <c r="H1767" t="s">
        <v>190</v>
      </c>
      <c r="O1767">
        <v>5.33</v>
      </c>
      <c r="S1767">
        <f>_xlfn.XLOOKUP(E1767,'Facture Chronopost'!L:L,'Facture Chronopost'!AA:AA,"")</f>
        <v>0.08</v>
      </c>
      <c r="T1767" t="str">
        <f>IF(COUNTIF('Bibliothèque transporteurs'!C:C,F1767)=0,"inconnu",_xlfn.XLOOKUP(F1767,'Bibliothèque transporteurs'!C:C,'Bibliothèque transporteurs'!A:A))</f>
        <v>6C</v>
      </c>
      <c r="U1767">
        <f>IF(OR(F1767="6C",F1767="6B"),_xlfn.XLOOKUP(E1767,'Facture Chronopost'!L:L,'Facture Chronopost'!X:X),IF(OR(F1767=17,F1767=44),F1767&amp;"_"&amp;H1767,IF(COUNTIF('Bibliothèque transporteurs'!C:C,F1767)=0,"inconnu",_xlfn.XLOOKUP(F1767,'Bibliothèque transporteurs'!C:C,'Bibliothèque transporteurs'!B:B))))</f>
        <v>30</v>
      </c>
      <c r="V1767" t="str">
        <f>IF(COUNTIF('Bibliothèque transporteurs'!C:C,F1767)=0,"inconnu",_xlfn.XLOOKUP(F1767,'Bibliothèque transporteurs'!C:C,'Bibliothèque transporteurs'!E:E))</f>
        <v>CHRONO_2SHOP</v>
      </c>
      <c r="W1767">
        <f t="shared" si="176"/>
        <v>5.41</v>
      </c>
      <c r="Y1767" s="118">
        <f t="shared" si="177"/>
        <v>5.41</v>
      </c>
      <c r="Z1767" s="118" t="str">
        <f t="shared" si="178"/>
        <v>OK</v>
      </c>
    </row>
    <row r="1768" spans="1:26" x14ac:dyDescent="0.2">
      <c r="A1768" s="9">
        <f t="shared" si="173"/>
        <v>6.9033169892416817</v>
      </c>
      <c r="B1768" s="9">
        <f t="shared" si="174"/>
        <v>5.96</v>
      </c>
      <c r="C1768" s="9">
        <f t="shared" si="175"/>
        <v>5.88</v>
      </c>
      <c r="D1768" s="8">
        <v>6235</v>
      </c>
      <c r="E1768" t="s">
        <v>5317</v>
      </c>
      <c r="F1768" t="s">
        <v>191</v>
      </c>
      <c r="G1768" t="s">
        <v>25</v>
      </c>
      <c r="H1768" t="s">
        <v>190</v>
      </c>
      <c r="O1768">
        <v>5.88</v>
      </c>
      <c r="S1768">
        <f>_xlfn.XLOOKUP(E1768,'Facture Chronopost'!L:L,'Facture Chronopost'!AA:AA,"")</f>
        <v>0.08</v>
      </c>
      <c r="T1768" t="str">
        <f>IF(COUNTIF('Bibliothèque transporteurs'!C:C,F1768)=0,"inconnu",_xlfn.XLOOKUP(F1768,'Bibliothèque transporteurs'!C:C,'Bibliothèque transporteurs'!A:A))</f>
        <v>6C</v>
      </c>
      <c r="U1768">
        <f>IF(OR(F1768="6C",F1768="6B"),_xlfn.XLOOKUP(E1768,'Facture Chronopost'!L:L,'Facture Chronopost'!X:X),IF(OR(F1768=17,F1768=44),F1768&amp;"_"&amp;H1768,IF(COUNTIF('Bibliothèque transporteurs'!C:C,F1768)=0,"inconnu",_xlfn.XLOOKUP(F1768,'Bibliothèque transporteurs'!C:C,'Bibliothèque transporteurs'!B:B))))</f>
        <v>30</v>
      </c>
      <c r="V1768" t="str">
        <f>IF(COUNTIF('Bibliothèque transporteurs'!C:C,F1768)=0,"inconnu",_xlfn.XLOOKUP(F1768,'Bibliothèque transporteurs'!C:C,'Bibliothèque transporteurs'!E:E))</f>
        <v>CHRONO_2SHOP</v>
      </c>
      <c r="W1768">
        <f t="shared" si="176"/>
        <v>5.96</v>
      </c>
      <c r="Y1768" s="118">
        <f t="shared" si="177"/>
        <v>5.96</v>
      </c>
      <c r="Z1768" s="118" t="str">
        <f t="shared" si="178"/>
        <v>OK</v>
      </c>
    </row>
    <row r="1769" spans="1:26" x14ac:dyDescent="0.2">
      <c r="A1769" s="9">
        <f t="shared" si="173"/>
        <v>12.926108852304576</v>
      </c>
      <c r="B1769" s="9">
        <f t="shared" si="174"/>
        <v>11.09</v>
      </c>
      <c r="C1769" s="9">
        <f t="shared" si="175"/>
        <v>11.01</v>
      </c>
      <c r="D1769" s="8">
        <v>6235</v>
      </c>
      <c r="E1769" t="s">
        <v>5306</v>
      </c>
      <c r="F1769" t="s">
        <v>191</v>
      </c>
      <c r="G1769" t="s">
        <v>25</v>
      </c>
      <c r="H1769" t="s">
        <v>190</v>
      </c>
      <c r="O1769">
        <v>11.01</v>
      </c>
      <c r="S1769">
        <f>_xlfn.XLOOKUP(E1769,'Facture Chronopost'!L:L,'Facture Chronopost'!AA:AA,"")</f>
        <v>0.08</v>
      </c>
      <c r="T1769" t="str">
        <f>IF(COUNTIF('Bibliothèque transporteurs'!C:C,F1769)=0,"inconnu",_xlfn.XLOOKUP(F1769,'Bibliothèque transporteurs'!C:C,'Bibliothèque transporteurs'!A:A))</f>
        <v>6C</v>
      </c>
      <c r="U1769">
        <f>IF(OR(F1769="6C",F1769="6B"),_xlfn.XLOOKUP(E1769,'Facture Chronopost'!L:L,'Facture Chronopost'!X:X),IF(OR(F1769=17,F1769=44),F1769&amp;"_"&amp;H1769,IF(COUNTIF('Bibliothèque transporteurs'!C:C,F1769)=0,"inconnu",_xlfn.XLOOKUP(F1769,'Bibliothèque transporteurs'!C:C,'Bibliothèque transporteurs'!B:B))))</f>
        <v>30</v>
      </c>
      <c r="V1769" t="str">
        <f>IF(COUNTIF('Bibliothèque transporteurs'!C:C,F1769)=0,"inconnu",_xlfn.XLOOKUP(F1769,'Bibliothèque transporteurs'!C:C,'Bibliothèque transporteurs'!E:E))</f>
        <v>CHRONO_2SHOP</v>
      </c>
      <c r="W1769">
        <f t="shared" si="176"/>
        <v>11.09</v>
      </c>
      <c r="Y1769" s="118">
        <f t="shared" si="177"/>
        <v>11.09</v>
      </c>
      <c r="Z1769" s="118" t="str">
        <f t="shared" si="178"/>
        <v>OK</v>
      </c>
    </row>
    <row r="1770" spans="1:26" x14ac:dyDescent="0.2">
      <c r="A1770" s="9">
        <f t="shared" si="173"/>
        <v>7.5138144100589743</v>
      </c>
      <c r="B1770" s="9">
        <f t="shared" si="174"/>
        <v>6.48</v>
      </c>
      <c r="C1770" s="9">
        <f t="shared" si="175"/>
        <v>6.4</v>
      </c>
      <c r="D1770" s="8">
        <v>6235</v>
      </c>
      <c r="E1770" t="s">
        <v>5295</v>
      </c>
      <c r="F1770" t="s">
        <v>191</v>
      </c>
      <c r="G1770" t="s">
        <v>25</v>
      </c>
      <c r="H1770" t="s">
        <v>190</v>
      </c>
      <c r="O1770">
        <v>6.4</v>
      </c>
      <c r="S1770">
        <f>_xlfn.XLOOKUP(E1770,'Facture Chronopost'!L:L,'Facture Chronopost'!AA:AA,"")</f>
        <v>0.08</v>
      </c>
      <c r="T1770" t="str">
        <f>IF(COUNTIF('Bibliothèque transporteurs'!C:C,F1770)=0,"inconnu",_xlfn.XLOOKUP(F1770,'Bibliothèque transporteurs'!C:C,'Bibliothèque transporteurs'!A:A))</f>
        <v>6C</v>
      </c>
      <c r="U1770">
        <f>IF(OR(F1770="6C",F1770="6B"),_xlfn.XLOOKUP(E1770,'Facture Chronopost'!L:L,'Facture Chronopost'!X:X),IF(OR(F1770=17,F1770=44),F1770&amp;"_"&amp;H1770,IF(COUNTIF('Bibliothèque transporteurs'!C:C,F1770)=0,"inconnu",_xlfn.XLOOKUP(F1770,'Bibliothèque transporteurs'!C:C,'Bibliothèque transporteurs'!B:B))))</f>
        <v>33</v>
      </c>
      <c r="V1770" t="str">
        <f>IF(COUNTIF('Bibliothèque transporteurs'!C:C,F1770)=0,"inconnu",_xlfn.XLOOKUP(F1770,'Bibliothèque transporteurs'!C:C,'Bibliothèque transporteurs'!E:E))</f>
        <v>CHRONO_2SHOP</v>
      </c>
      <c r="W1770">
        <f t="shared" si="176"/>
        <v>6.48</v>
      </c>
      <c r="Y1770" s="118">
        <f t="shared" si="177"/>
        <v>6.48</v>
      </c>
      <c r="Z1770" s="118" t="str">
        <f t="shared" si="178"/>
        <v>OK</v>
      </c>
    </row>
    <row r="1771" spans="1:26" x14ac:dyDescent="0.2">
      <c r="A1771" s="9">
        <f t="shared" si="173"/>
        <v>11.376384630229914</v>
      </c>
      <c r="B1771" s="9">
        <f t="shared" si="174"/>
        <v>9.77</v>
      </c>
      <c r="C1771" s="9">
        <f t="shared" si="175"/>
        <v>9.69</v>
      </c>
      <c r="D1771" s="8">
        <v>6235</v>
      </c>
      <c r="E1771" t="s">
        <v>5280</v>
      </c>
      <c r="F1771" t="s">
        <v>191</v>
      </c>
      <c r="G1771" t="s">
        <v>25</v>
      </c>
      <c r="H1771" t="s">
        <v>190</v>
      </c>
      <c r="O1771">
        <v>9.69</v>
      </c>
      <c r="S1771">
        <f>_xlfn.XLOOKUP(E1771,'Facture Chronopost'!L:L,'Facture Chronopost'!AA:AA,"")</f>
        <v>0.08</v>
      </c>
      <c r="T1771" t="str">
        <f>IF(COUNTIF('Bibliothèque transporteurs'!C:C,F1771)=0,"inconnu",_xlfn.XLOOKUP(F1771,'Bibliothèque transporteurs'!C:C,'Bibliothèque transporteurs'!A:A))</f>
        <v>6C</v>
      </c>
      <c r="U1771">
        <f>IF(OR(F1771="6C",F1771="6B"),_xlfn.XLOOKUP(E1771,'Facture Chronopost'!L:L,'Facture Chronopost'!X:X),IF(OR(F1771=17,F1771=44),F1771&amp;"_"&amp;H1771,IF(COUNTIF('Bibliothèque transporteurs'!C:C,F1771)=0,"inconnu",_xlfn.XLOOKUP(F1771,'Bibliothèque transporteurs'!C:C,'Bibliothèque transporteurs'!B:B))))</f>
        <v>30</v>
      </c>
      <c r="V1771" t="str">
        <f>IF(COUNTIF('Bibliothèque transporteurs'!C:C,F1771)=0,"inconnu",_xlfn.XLOOKUP(F1771,'Bibliothèque transporteurs'!C:C,'Bibliothèque transporteurs'!E:E))</f>
        <v>CHRONO_2SHOP</v>
      </c>
      <c r="W1771">
        <f t="shared" si="176"/>
        <v>9.77</v>
      </c>
      <c r="Y1771" s="118">
        <f t="shared" si="177"/>
        <v>9.77</v>
      </c>
      <c r="Z1771" s="118" t="str">
        <f t="shared" si="178"/>
        <v>OK</v>
      </c>
    </row>
    <row r="1772" spans="1:26" x14ac:dyDescent="0.2">
      <c r="A1772" s="9">
        <f t="shared" si="173"/>
        <v>6.5158859337230153</v>
      </c>
      <c r="B1772" s="9">
        <f t="shared" si="174"/>
        <v>5.629999999999999</v>
      </c>
      <c r="C1772" s="9">
        <f t="shared" si="175"/>
        <v>5.55</v>
      </c>
      <c r="D1772" s="8">
        <v>6235</v>
      </c>
      <c r="E1772" t="s">
        <v>5314</v>
      </c>
      <c r="F1772" t="s">
        <v>191</v>
      </c>
      <c r="G1772" t="s">
        <v>25</v>
      </c>
      <c r="H1772" t="s">
        <v>190</v>
      </c>
      <c r="O1772">
        <v>5.55</v>
      </c>
      <c r="S1772">
        <f>_xlfn.XLOOKUP(E1772,'Facture Chronopost'!L:L,'Facture Chronopost'!AA:AA,"")</f>
        <v>0.08</v>
      </c>
      <c r="T1772" t="str">
        <f>IF(COUNTIF('Bibliothèque transporteurs'!C:C,F1772)=0,"inconnu",_xlfn.XLOOKUP(F1772,'Bibliothèque transporteurs'!C:C,'Bibliothèque transporteurs'!A:A))</f>
        <v>6C</v>
      </c>
      <c r="U1772">
        <f>IF(OR(F1772="6C",F1772="6B"),_xlfn.XLOOKUP(E1772,'Facture Chronopost'!L:L,'Facture Chronopost'!X:X),IF(OR(F1772=17,F1772=44),F1772&amp;"_"&amp;H1772,IF(COUNTIF('Bibliothèque transporteurs'!C:C,F1772)=0,"inconnu",_xlfn.XLOOKUP(F1772,'Bibliothèque transporteurs'!C:C,'Bibliothèque transporteurs'!B:B))))</f>
        <v>30</v>
      </c>
      <c r="V1772" t="str">
        <f>IF(COUNTIF('Bibliothèque transporteurs'!C:C,F1772)=0,"inconnu",_xlfn.XLOOKUP(F1772,'Bibliothèque transporteurs'!C:C,'Bibliothèque transporteurs'!E:E))</f>
        <v>CHRONO_2SHOP</v>
      </c>
      <c r="W1772">
        <f t="shared" si="176"/>
        <v>5.63</v>
      </c>
      <c r="Y1772" s="118">
        <f t="shared" si="177"/>
        <v>5.63</v>
      </c>
      <c r="Z1772" s="118" t="str">
        <f t="shared" si="178"/>
        <v>OK</v>
      </c>
    </row>
    <row r="1773" spans="1:26" x14ac:dyDescent="0.2">
      <c r="A1773" s="9">
        <f t="shared" si="173"/>
        <v>6.9033169892416817</v>
      </c>
      <c r="B1773" s="9">
        <f t="shared" si="174"/>
        <v>5.96</v>
      </c>
      <c r="C1773" s="9">
        <f t="shared" si="175"/>
        <v>5.88</v>
      </c>
      <c r="D1773" s="8">
        <v>6235</v>
      </c>
      <c r="E1773" t="s">
        <v>5336</v>
      </c>
      <c r="F1773" t="s">
        <v>191</v>
      </c>
      <c r="G1773" t="s">
        <v>25</v>
      </c>
      <c r="H1773" t="s">
        <v>190</v>
      </c>
      <c r="O1773">
        <v>5.88</v>
      </c>
      <c r="S1773">
        <f>_xlfn.XLOOKUP(E1773,'Facture Chronopost'!L:L,'Facture Chronopost'!AA:AA,"")</f>
        <v>0.08</v>
      </c>
      <c r="T1773" t="str">
        <f>IF(COUNTIF('Bibliothèque transporteurs'!C:C,F1773)=0,"inconnu",_xlfn.XLOOKUP(F1773,'Bibliothèque transporteurs'!C:C,'Bibliothèque transporteurs'!A:A))</f>
        <v>6C</v>
      </c>
      <c r="U1773">
        <f>IF(OR(F1773="6C",F1773="6B"),_xlfn.XLOOKUP(E1773,'Facture Chronopost'!L:L,'Facture Chronopost'!X:X),IF(OR(F1773=17,F1773=44),F1773&amp;"_"&amp;H1773,IF(COUNTIF('Bibliothèque transporteurs'!C:C,F1773)=0,"inconnu",_xlfn.XLOOKUP(F1773,'Bibliothèque transporteurs'!C:C,'Bibliothèque transporteurs'!B:B))))</f>
        <v>30</v>
      </c>
      <c r="V1773" t="str">
        <f>IF(COUNTIF('Bibliothèque transporteurs'!C:C,F1773)=0,"inconnu",_xlfn.XLOOKUP(F1773,'Bibliothèque transporteurs'!C:C,'Bibliothèque transporteurs'!E:E))</f>
        <v>CHRONO_2SHOP</v>
      </c>
      <c r="W1773">
        <f t="shared" si="176"/>
        <v>5.96</v>
      </c>
      <c r="Y1773" s="118">
        <f t="shared" si="177"/>
        <v>5.96</v>
      </c>
      <c r="Z1773" s="118" t="str">
        <f t="shared" si="178"/>
        <v>OK</v>
      </c>
    </row>
    <row r="1774" spans="1:26" x14ac:dyDescent="0.2">
      <c r="A1774" s="9">
        <f t="shared" si="173"/>
        <v>6.5158859337230153</v>
      </c>
      <c r="B1774" s="9">
        <f t="shared" si="174"/>
        <v>5.629999999999999</v>
      </c>
      <c r="C1774" s="9">
        <f t="shared" si="175"/>
        <v>5.55</v>
      </c>
      <c r="D1774" s="8">
        <v>6235</v>
      </c>
      <c r="E1774" t="s">
        <v>5289</v>
      </c>
      <c r="F1774" t="s">
        <v>191</v>
      </c>
      <c r="G1774" t="s">
        <v>25</v>
      </c>
      <c r="H1774" t="s">
        <v>190</v>
      </c>
      <c r="O1774">
        <v>5.55</v>
      </c>
      <c r="S1774">
        <f>_xlfn.XLOOKUP(E1774,'Facture Chronopost'!L:L,'Facture Chronopost'!AA:AA,"")</f>
        <v>0.08</v>
      </c>
      <c r="T1774" t="str">
        <f>IF(COUNTIF('Bibliothèque transporteurs'!C:C,F1774)=0,"inconnu",_xlfn.XLOOKUP(F1774,'Bibliothèque transporteurs'!C:C,'Bibliothèque transporteurs'!A:A))</f>
        <v>6C</v>
      </c>
      <c r="U1774">
        <f>IF(OR(F1774="6C",F1774="6B"),_xlfn.XLOOKUP(E1774,'Facture Chronopost'!L:L,'Facture Chronopost'!X:X),IF(OR(F1774=17,F1774=44),F1774&amp;"_"&amp;H1774,IF(COUNTIF('Bibliothèque transporteurs'!C:C,F1774)=0,"inconnu",_xlfn.XLOOKUP(F1774,'Bibliothèque transporteurs'!C:C,'Bibliothèque transporteurs'!B:B))))</f>
        <v>42</v>
      </c>
      <c r="V1774" t="str">
        <f>IF(COUNTIF('Bibliothèque transporteurs'!C:C,F1774)=0,"inconnu",_xlfn.XLOOKUP(F1774,'Bibliothèque transporteurs'!C:C,'Bibliothèque transporteurs'!E:E))</f>
        <v>CHRONO_2SHOP</v>
      </c>
      <c r="W1774">
        <f t="shared" si="176"/>
        <v>5.63</v>
      </c>
      <c r="Y1774" s="118">
        <f t="shared" si="177"/>
        <v>5.63</v>
      </c>
      <c r="Z1774" s="118" t="str">
        <f t="shared" si="178"/>
        <v>OK</v>
      </c>
    </row>
    <row r="1775" spans="1:26" x14ac:dyDescent="0.2">
      <c r="A1775" s="9">
        <f t="shared" si="173"/>
        <v>6.2575985633772397</v>
      </c>
      <c r="B1775" s="9">
        <f t="shared" si="174"/>
        <v>5.41</v>
      </c>
      <c r="C1775" s="9">
        <f t="shared" si="175"/>
        <v>5.33</v>
      </c>
      <c r="D1775" s="8">
        <v>6235</v>
      </c>
      <c r="E1775" t="s">
        <v>5312</v>
      </c>
      <c r="F1775" t="s">
        <v>191</v>
      </c>
      <c r="G1775" t="s">
        <v>25</v>
      </c>
      <c r="H1775" t="s">
        <v>190</v>
      </c>
      <c r="O1775">
        <v>5.33</v>
      </c>
      <c r="S1775">
        <f>_xlfn.XLOOKUP(E1775,'Facture Chronopost'!L:L,'Facture Chronopost'!AA:AA,"")</f>
        <v>0.08</v>
      </c>
      <c r="T1775" t="str">
        <f>IF(COUNTIF('Bibliothèque transporteurs'!C:C,F1775)=0,"inconnu",_xlfn.XLOOKUP(F1775,'Bibliothèque transporteurs'!C:C,'Bibliothèque transporteurs'!A:A))</f>
        <v>6C</v>
      </c>
      <c r="U1775">
        <f>IF(OR(F1775="6C",F1775="6B"),_xlfn.XLOOKUP(E1775,'Facture Chronopost'!L:L,'Facture Chronopost'!X:X),IF(OR(F1775=17,F1775=44),F1775&amp;"_"&amp;H1775,IF(COUNTIF('Bibliothèque transporteurs'!C:C,F1775)=0,"inconnu",_xlfn.XLOOKUP(F1775,'Bibliothèque transporteurs'!C:C,'Bibliothèque transporteurs'!B:B))))</f>
        <v>30</v>
      </c>
      <c r="V1775" t="str">
        <f>IF(COUNTIF('Bibliothèque transporteurs'!C:C,F1775)=0,"inconnu",_xlfn.XLOOKUP(F1775,'Bibliothèque transporteurs'!C:C,'Bibliothèque transporteurs'!E:E))</f>
        <v>CHRONO_2SHOP</v>
      </c>
      <c r="W1775">
        <f t="shared" si="176"/>
        <v>5.41</v>
      </c>
      <c r="Y1775" s="118">
        <f t="shared" si="177"/>
        <v>5.41</v>
      </c>
      <c r="Z1775" s="118" t="str">
        <f t="shared" si="178"/>
        <v>OK</v>
      </c>
    </row>
    <row r="1776" spans="1:26" x14ac:dyDescent="0.2">
      <c r="A1776" s="9">
        <f t="shared" si="173"/>
        <v>11.376384630229914</v>
      </c>
      <c r="B1776" s="9">
        <f t="shared" si="174"/>
        <v>9.77</v>
      </c>
      <c r="C1776" s="9">
        <f t="shared" si="175"/>
        <v>9.69</v>
      </c>
      <c r="D1776" s="8">
        <v>6235</v>
      </c>
      <c r="E1776" t="s">
        <v>5301</v>
      </c>
      <c r="F1776" t="s">
        <v>191</v>
      </c>
      <c r="G1776" t="s">
        <v>25</v>
      </c>
      <c r="H1776" t="s">
        <v>190</v>
      </c>
      <c r="O1776">
        <v>9.69</v>
      </c>
      <c r="S1776">
        <f>_xlfn.XLOOKUP(E1776,'Facture Chronopost'!L:L,'Facture Chronopost'!AA:AA,"")</f>
        <v>0.08</v>
      </c>
      <c r="T1776" t="str">
        <f>IF(COUNTIF('Bibliothèque transporteurs'!C:C,F1776)=0,"inconnu",_xlfn.XLOOKUP(F1776,'Bibliothèque transporteurs'!C:C,'Bibliothèque transporteurs'!A:A))</f>
        <v>6C</v>
      </c>
      <c r="U1776">
        <f>IF(OR(F1776="6C",F1776="6B"),_xlfn.XLOOKUP(E1776,'Facture Chronopost'!L:L,'Facture Chronopost'!X:X),IF(OR(F1776=17,F1776=44),F1776&amp;"_"&amp;H1776,IF(COUNTIF('Bibliothèque transporteurs'!C:C,F1776)=0,"inconnu",_xlfn.XLOOKUP(F1776,'Bibliothèque transporteurs'!C:C,'Bibliothèque transporteurs'!B:B))))</f>
        <v>30</v>
      </c>
      <c r="V1776" t="str">
        <f>IF(COUNTIF('Bibliothèque transporteurs'!C:C,F1776)=0,"inconnu",_xlfn.XLOOKUP(F1776,'Bibliothèque transporteurs'!C:C,'Bibliothèque transporteurs'!E:E))</f>
        <v>CHRONO_2SHOP</v>
      </c>
      <c r="W1776">
        <f t="shared" si="176"/>
        <v>9.77</v>
      </c>
      <c r="Y1776" s="118">
        <f t="shared" si="177"/>
        <v>9.77</v>
      </c>
      <c r="Z1776" s="118" t="str">
        <f t="shared" si="178"/>
        <v>OK</v>
      </c>
    </row>
    <row r="1777" spans="1:26" x14ac:dyDescent="0.2">
      <c r="A1777" s="9">
        <f t="shared" si="173"/>
        <v>6.9033169892416817</v>
      </c>
      <c r="B1777" s="9">
        <f t="shared" si="174"/>
        <v>5.96</v>
      </c>
      <c r="C1777" s="9">
        <f t="shared" si="175"/>
        <v>5.88</v>
      </c>
      <c r="D1777" s="8">
        <v>6235</v>
      </c>
      <c r="E1777" t="s">
        <v>5274</v>
      </c>
      <c r="F1777" t="s">
        <v>191</v>
      </c>
      <c r="G1777" t="s">
        <v>25</v>
      </c>
      <c r="H1777" t="s">
        <v>190</v>
      </c>
      <c r="O1777">
        <v>5.88</v>
      </c>
      <c r="S1777">
        <f>_xlfn.XLOOKUP(E1777,'Facture Chronopost'!L:L,'Facture Chronopost'!AA:AA,"")</f>
        <v>0.08</v>
      </c>
      <c r="T1777" t="str">
        <f>IF(COUNTIF('Bibliothèque transporteurs'!C:C,F1777)=0,"inconnu",_xlfn.XLOOKUP(F1777,'Bibliothèque transporteurs'!C:C,'Bibliothèque transporteurs'!A:A))</f>
        <v>6C</v>
      </c>
      <c r="U1777">
        <f>IF(OR(F1777="6C",F1777="6B"),_xlfn.XLOOKUP(E1777,'Facture Chronopost'!L:L,'Facture Chronopost'!X:X),IF(OR(F1777=17,F1777=44),F1777&amp;"_"&amp;H1777,IF(COUNTIF('Bibliothèque transporteurs'!C:C,F1777)=0,"inconnu",_xlfn.XLOOKUP(F1777,'Bibliothèque transporteurs'!C:C,'Bibliothèque transporteurs'!B:B))))</f>
        <v>30</v>
      </c>
      <c r="V1777" t="str">
        <f>IF(COUNTIF('Bibliothèque transporteurs'!C:C,F1777)=0,"inconnu",_xlfn.XLOOKUP(F1777,'Bibliothèque transporteurs'!C:C,'Bibliothèque transporteurs'!E:E))</f>
        <v>CHRONO_2SHOP</v>
      </c>
      <c r="W1777">
        <f t="shared" si="176"/>
        <v>5.96</v>
      </c>
      <c r="Y1777" s="118">
        <f t="shared" si="177"/>
        <v>5.96</v>
      </c>
      <c r="Z1777" s="118" t="str">
        <f t="shared" si="178"/>
        <v>OK</v>
      </c>
    </row>
    <row r="1778" spans="1:26" x14ac:dyDescent="0.2">
      <c r="A1778" s="9">
        <f t="shared" ref="A1778:A1841" si="179">C1778/SUM(C:C)*(SUM(C:C)+$X$2)</f>
        <v>17.23481180307277</v>
      </c>
      <c r="B1778" s="9">
        <f t="shared" ref="B1778:B1841" si="180">C1778/SUM(C:C)*(SUM(C:C)+SUM($N$3:$O$7))+S1778</f>
        <v>14.76</v>
      </c>
      <c r="C1778" s="9">
        <f t="shared" ref="C1778:C1841" si="181">SUM(I1778:Q1778)-N1778-P1778</f>
        <v>14.68</v>
      </c>
      <c r="D1778" s="8">
        <v>6235</v>
      </c>
      <c r="E1778" t="s">
        <v>5322</v>
      </c>
      <c r="F1778" t="s">
        <v>191</v>
      </c>
      <c r="G1778" t="s">
        <v>25</v>
      </c>
      <c r="H1778" t="s">
        <v>190</v>
      </c>
      <c r="O1778">
        <v>14.68</v>
      </c>
      <c r="S1778">
        <f>_xlfn.XLOOKUP(E1778,'Facture Chronopost'!L:L,'Facture Chronopost'!AA:AA,"")</f>
        <v>0.08</v>
      </c>
      <c r="T1778" t="str">
        <f>IF(COUNTIF('Bibliothèque transporteurs'!C:C,F1778)=0,"inconnu",_xlfn.XLOOKUP(F1778,'Bibliothèque transporteurs'!C:C,'Bibliothèque transporteurs'!A:A))</f>
        <v>6C</v>
      </c>
      <c r="U1778">
        <f>IF(OR(F1778="6C",F1778="6B"),_xlfn.XLOOKUP(E1778,'Facture Chronopost'!L:L,'Facture Chronopost'!X:X),IF(OR(F1778=17,F1778=44),F1778&amp;"_"&amp;H1778,IF(COUNTIF('Bibliothèque transporteurs'!C:C,F1778)=0,"inconnu",_xlfn.XLOOKUP(F1778,'Bibliothèque transporteurs'!C:C,'Bibliothèque transporteurs'!B:B))))</f>
        <v>39</v>
      </c>
      <c r="V1778" t="str">
        <f>IF(COUNTIF('Bibliothèque transporteurs'!C:C,F1778)=0,"inconnu",_xlfn.XLOOKUP(F1778,'Bibliothèque transporteurs'!C:C,'Bibliothèque transporteurs'!E:E))</f>
        <v>CHRONO_2SHOP</v>
      </c>
      <c r="W1778">
        <f t="shared" si="176"/>
        <v>14.76</v>
      </c>
      <c r="Y1778" s="118">
        <f t="shared" si="177"/>
        <v>14.76</v>
      </c>
      <c r="Z1778" s="118" t="str">
        <f t="shared" si="178"/>
        <v>OK</v>
      </c>
    </row>
    <row r="1779" spans="1:26" x14ac:dyDescent="0.2">
      <c r="A1779" s="9">
        <f t="shared" si="179"/>
        <v>6.9033169892416817</v>
      </c>
      <c r="B1779" s="9">
        <f t="shared" si="180"/>
        <v>5.96</v>
      </c>
      <c r="C1779" s="9">
        <f t="shared" si="181"/>
        <v>5.88</v>
      </c>
      <c r="D1779" s="8">
        <v>6235</v>
      </c>
      <c r="E1779" t="s">
        <v>5327</v>
      </c>
      <c r="F1779" t="s">
        <v>191</v>
      </c>
      <c r="G1779" t="s">
        <v>25</v>
      </c>
      <c r="H1779" t="s">
        <v>190</v>
      </c>
      <c r="O1779">
        <v>5.88</v>
      </c>
      <c r="S1779">
        <f>_xlfn.XLOOKUP(E1779,'Facture Chronopost'!L:L,'Facture Chronopost'!AA:AA,"")</f>
        <v>0.08</v>
      </c>
      <c r="T1779" t="str">
        <f>IF(COUNTIF('Bibliothèque transporteurs'!C:C,F1779)=0,"inconnu",_xlfn.XLOOKUP(F1779,'Bibliothèque transporteurs'!C:C,'Bibliothèque transporteurs'!A:A))</f>
        <v>6C</v>
      </c>
      <c r="U1779">
        <f>IF(OR(F1779="6C",F1779="6B"),_xlfn.XLOOKUP(E1779,'Facture Chronopost'!L:L,'Facture Chronopost'!X:X),IF(OR(F1779=17,F1779=44),F1779&amp;"_"&amp;H1779,IF(COUNTIF('Bibliothèque transporteurs'!C:C,F1779)=0,"inconnu",_xlfn.XLOOKUP(F1779,'Bibliothèque transporteurs'!C:C,'Bibliothèque transporteurs'!B:B))))</f>
        <v>30</v>
      </c>
      <c r="V1779" t="str">
        <f>IF(COUNTIF('Bibliothèque transporteurs'!C:C,F1779)=0,"inconnu",_xlfn.XLOOKUP(F1779,'Bibliothèque transporteurs'!C:C,'Bibliothèque transporteurs'!E:E))</f>
        <v>CHRONO_2SHOP</v>
      </c>
      <c r="W1779">
        <f t="shared" si="176"/>
        <v>5.96</v>
      </c>
      <c r="Y1779" s="118">
        <f t="shared" si="177"/>
        <v>5.96</v>
      </c>
      <c r="Z1779" s="118" t="str">
        <f t="shared" si="178"/>
        <v>OK</v>
      </c>
    </row>
    <row r="1780" spans="1:26" x14ac:dyDescent="0.2">
      <c r="A1780" s="9">
        <f t="shared" si="179"/>
        <v>11.376384630229914</v>
      </c>
      <c r="B1780" s="9">
        <f t="shared" si="180"/>
        <v>9.77</v>
      </c>
      <c r="C1780" s="9">
        <f t="shared" si="181"/>
        <v>9.69</v>
      </c>
      <c r="D1780" s="8">
        <v>6235</v>
      </c>
      <c r="E1780" t="s">
        <v>5304</v>
      </c>
      <c r="F1780" t="s">
        <v>191</v>
      </c>
      <c r="G1780" t="s">
        <v>25</v>
      </c>
      <c r="H1780" t="s">
        <v>190</v>
      </c>
      <c r="O1780">
        <v>9.69</v>
      </c>
      <c r="S1780">
        <f>_xlfn.XLOOKUP(E1780,'Facture Chronopost'!L:L,'Facture Chronopost'!AA:AA,"")</f>
        <v>0.08</v>
      </c>
      <c r="T1780" t="str">
        <f>IF(COUNTIF('Bibliothèque transporteurs'!C:C,F1780)=0,"inconnu",_xlfn.XLOOKUP(F1780,'Bibliothèque transporteurs'!C:C,'Bibliothèque transporteurs'!A:A))</f>
        <v>6C</v>
      </c>
      <c r="U1780">
        <f>IF(OR(F1780="6C",F1780="6B"),_xlfn.XLOOKUP(E1780,'Facture Chronopost'!L:L,'Facture Chronopost'!X:X),IF(OR(F1780=17,F1780=44),F1780&amp;"_"&amp;H1780,IF(COUNTIF('Bibliothèque transporteurs'!C:C,F1780)=0,"inconnu",_xlfn.XLOOKUP(F1780,'Bibliothèque transporteurs'!C:C,'Bibliothèque transporteurs'!B:B))))</f>
        <v>30</v>
      </c>
      <c r="V1780" t="str">
        <f>IF(COUNTIF('Bibliothèque transporteurs'!C:C,F1780)=0,"inconnu",_xlfn.XLOOKUP(F1780,'Bibliothèque transporteurs'!C:C,'Bibliothèque transporteurs'!E:E))</f>
        <v>CHRONO_2SHOP</v>
      </c>
      <c r="W1780">
        <f t="shared" si="176"/>
        <v>9.77</v>
      </c>
      <c r="Y1780" s="118">
        <f t="shared" si="177"/>
        <v>9.77</v>
      </c>
      <c r="Z1780" s="118" t="str">
        <f t="shared" si="178"/>
        <v>OK</v>
      </c>
    </row>
    <row r="1781" spans="1:26" x14ac:dyDescent="0.2">
      <c r="A1781" s="9">
        <f t="shared" si="179"/>
        <v>12.350832436534438</v>
      </c>
      <c r="B1781" s="9">
        <f t="shared" si="180"/>
        <v>10.6</v>
      </c>
      <c r="C1781" s="9">
        <f t="shared" si="181"/>
        <v>10.52</v>
      </c>
      <c r="D1781" s="8">
        <v>6235</v>
      </c>
      <c r="E1781" t="s">
        <v>5283</v>
      </c>
      <c r="F1781" t="s">
        <v>191</v>
      </c>
      <c r="G1781" t="s">
        <v>25</v>
      </c>
      <c r="H1781" t="s">
        <v>190</v>
      </c>
      <c r="O1781">
        <v>10.52</v>
      </c>
      <c r="S1781">
        <f>_xlfn.XLOOKUP(E1781,'Facture Chronopost'!L:L,'Facture Chronopost'!AA:AA,"")</f>
        <v>0.08</v>
      </c>
      <c r="T1781" t="str">
        <f>IF(COUNTIF('Bibliothèque transporteurs'!C:C,F1781)=0,"inconnu",_xlfn.XLOOKUP(F1781,'Bibliothèque transporteurs'!C:C,'Bibliothèque transporteurs'!A:A))</f>
        <v>6C</v>
      </c>
      <c r="U1781">
        <f>IF(OR(F1781="6C",F1781="6B"),_xlfn.XLOOKUP(E1781,'Facture Chronopost'!L:L,'Facture Chronopost'!X:X),IF(OR(F1781=17,F1781=44),F1781&amp;"_"&amp;H1781,IF(COUNTIF('Bibliothèque transporteurs'!C:C,F1781)=0,"inconnu",_xlfn.XLOOKUP(F1781,'Bibliothèque transporteurs'!C:C,'Bibliothèque transporteurs'!B:B))))</f>
        <v>26</v>
      </c>
      <c r="V1781" t="str">
        <f>IF(COUNTIF('Bibliothèque transporteurs'!C:C,F1781)=0,"inconnu",_xlfn.XLOOKUP(F1781,'Bibliothèque transporteurs'!C:C,'Bibliothèque transporteurs'!E:E))</f>
        <v>CHRONO_2SHOP</v>
      </c>
      <c r="W1781">
        <f t="shared" si="176"/>
        <v>10.6</v>
      </c>
      <c r="Y1781" s="118">
        <f t="shared" si="177"/>
        <v>10.6</v>
      </c>
      <c r="Z1781" s="118" t="str">
        <f t="shared" si="178"/>
        <v>OK</v>
      </c>
    </row>
    <row r="1782" spans="1:26" x14ac:dyDescent="0.2">
      <c r="A1782" s="9">
        <f t="shared" si="179"/>
        <v>6.2575985633772397</v>
      </c>
      <c r="B1782" s="9">
        <f t="shared" si="180"/>
        <v>5.41</v>
      </c>
      <c r="C1782" s="9">
        <f t="shared" si="181"/>
        <v>5.33</v>
      </c>
      <c r="D1782" s="8">
        <v>6235</v>
      </c>
      <c r="E1782" t="s">
        <v>5269</v>
      </c>
      <c r="F1782" t="s">
        <v>191</v>
      </c>
      <c r="G1782" t="s">
        <v>25</v>
      </c>
      <c r="H1782" t="s">
        <v>190</v>
      </c>
      <c r="O1782">
        <v>5.33</v>
      </c>
      <c r="S1782">
        <f>_xlfn.XLOOKUP(E1782,'Facture Chronopost'!L:L,'Facture Chronopost'!AA:AA,"")</f>
        <v>0.08</v>
      </c>
      <c r="T1782" t="str">
        <f>IF(COUNTIF('Bibliothèque transporteurs'!C:C,F1782)=0,"inconnu",_xlfn.XLOOKUP(F1782,'Bibliothèque transporteurs'!C:C,'Bibliothèque transporteurs'!A:A))</f>
        <v>6C</v>
      </c>
      <c r="U1782">
        <f>IF(OR(F1782="6C",F1782="6B"),_xlfn.XLOOKUP(E1782,'Facture Chronopost'!L:L,'Facture Chronopost'!X:X),IF(OR(F1782=17,F1782=44),F1782&amp;"_"&amp;H1782,IF(COUNTIF('Bibliothèque transporteurs'!C:C,F1782)=0,"inconnu",_xlfn.XLOOKUP(F1782,'Bibliothèque transporteurs'!C:C,'Bibliothèque transporteurs'!B:B))))</f>
        <v>30</v>
      </c>
      <c r="V1782" t="str">
        <f>IF(COUNTIF('Bibliothèque transporteurs'!C:C,F1782)=0,"inconnu",_xlfn.XLOOKUP(F1782,'Bibliothèque transporteurs'!C:C,'Bibliothèque transporteurs'!E:E))</f>
        <v>CHRONO_2SHOP</v>
      </c>
      <c r="W1782">
        <f t="shared" si="176"/>
        <v>5.41</v>
      </c>
      <c r="Y1782" s="118">
        <f t="shared" si="177"/>
        <v>5.41</v>
      </c>
      <c r="Z1782" s="118" t="str">
        <f t="shared" si="178"/>
        <v>OK</v>
      </c>
    </row>
    <row r="1783" spans="1:26" x14ac:dyDescent="0.2">
      <c r="A1783" s="9">
        <f t="shared" si="179"/>
        <v>11.376384630229914</v>
      </c>
      <c r="B1783" s="9">
        <f t="shared" si="180"/>
        <v>9.77</v>
      </c>
      <c r="C1783" s="9">
        <f t="shared" si="181"/>
        <v>9.69</v>
      </c>
      <c r="D1783" s="8">
        <v>6235</v>
      </c>
      <c r="E1783" t="s">
        <v>5292</v>
      </c>
      <c r="F1783" t="s">
        <v>191</v>
      </c>
      <c r="G1783" t="s">
        <v>25</v>
      </c>
      <c r="H1783" t="s">
        <v>190</v>
      </c>
      <c r="O1783">
        <v>9.69</v>
      </c>
      <c r="S1783">
        <f>_xlfn.XLOOKUP(E1783,'Facture Chronopost'!L:L,'Facture Chronopost'!AA:AA,"")</f>
        <v>0.08</v>
      </c>
      <c r="T1783" t="str">
        <f>IF(COUNTIF('Bibliothèque transporteurs'!C:C,F1783)=0,"inconnu",_xlfn.XLOOKUP(F1783,'Bibliothèque transporteurs'!C:C,'Bibliothèque transporteurs'!A:A))</f>
        <v>6C</v>
      </c>
      <c r="U1783">
        <f>IF(OR(F1783="6C",F1783="6B"),_xlfn.XLOOKUP(E1783,'Facture Chronopost'!L:L,'Facture Chronopost'!X:X),IF(OR(F1783=17,F1783=44),F1783&amp;"_"&amp;H1783,IF(COUNTIF('Bibliothèque transporteurs'!C:C,F1783)=0,"inconnu",_xlfn.XLOOKUP(F1783,'Bibliothèque transporteurs'!C:C,'Bibliothèque transporteurs'!B:B))))</f>
        <v>30</v>
      </c>
      <c r="V1783" t="str">
        <f>IF(COUNTIF('Bibliothèque transporteurs'!C:C,F1783)=0,"inconnu",_xlfn.XLOOKUP(F1783,'Bibliothèque transporteurs'!C:C,'Bibliothèque transporteurs'!E:E))</f>
        <v>CHRONO_2SHOP</v>
      </c>
      <c r="W1783">
        <f t="shared" si="176"/>
        <v>9.77</v>
      </c>
      <c r="Y1783" s="118">
        <f t="shared" si="177"/>
        <v>9.77</v>
      </c>
      <c r="Z1783" s="118" t="str">
        <f t="shared" si="178"/>
        <v>OK</v>
      </c>
    </row>
    <row r="1784" spans="1:26" x14ac:dyDescent="0.2">
      <c r="A1784" s="9">
        <f t="shared" si="179"/>
        <v>6.5158859337230153</v>
      </c>
      <c r="B1784" s="9">
        <f t="shared" si="180"/>
        <v>5.629999999999999</v>
      </c>
      <c r="C1784" s="9">
        <f t="shared" si="181"/>
        <v>5.55</v>
      </c>
      <c r="D1784" s="8">
        <v>6235</v>
      </c>
      <c r="E1784" t="s">
        <v>5309</v>
      </c>
      <c r="F1784" t="s">
        <v>191</v>
      </c>
      <c r="G1784" t="s">
        <v>25</v>
      </c>
      <c r="H1784" t="s">
        <v>190</v>
      </c>
      <c r="O1784">
        <v>5.55</v>
      </c>
      <c r="S1784">
        <f>_xlfn.XLOOKUP(E1784,'Facture Chronopost'!L:L,'Facture Chronopost'!AA:AA,"")</f>
        <v>0.08</v>
      </c>
      <c r="T1784" t="str">
        <f>IF(COUNTIF('Bibliothèque transporteurs'!C:C,F1784)=0,"inconnu",_xlfn.XLOOKUP(F1784,'Bibliothèque transporteurs'!C:C,'Bibliothèque transporteurs'!A:A))</f>
        <v>6C</v>
      </c>
      <c r="U1784">
        <f>IF(OR(F1784="6C",F1784="6B"),_xlfn.XLOOKUP(E1784,'Facture Chronopost'!L:L,'Facture Chronopost'!X:X),IF(OR(F1784=17,F1784=44),F1784&amp;"_"&amp;H1784,IF(COUNTIF('Bibliothèque transporteurs'!C:C,F1784)=0,"inconnu",_xlfn.XLOOKUP(F1784,'Bibliothèque transporteurs'!C:C,'Bibliothèque transporteurs'!B:B))))</f>
        <v>42</v>
      </c>
      <c r="V1784" t="str">
        <f>IF(COUNTIF('Bibliothèque transporteurs'!C:C,F1784)=0,"inconnu",_xlfn.XLOOKUP(F1784,'Bibliothèque transporteurs'!C:C,'Bibliothèque transporteurs'!E:E))</f>
        <v>CHRONO_2SHOP</v>
      </c>
      <c r="W1784">
        <f t="shared" si="176"/>
        <v>5.63</v>
      </c>
      <c r="Y1784" s="118">
        <f t="shared" si="177"/>
        <v>5.63</v>
      </c>
      <c r="Z1784" s="118" t="str">
        <f t="shared" si="178"/>
        <v>OK</v>
      </c>
    </row>
    <row r="1785" spans="1:26" x14ac:dyDescent="0.2">
      <c r="A1785" s="9">
        <f t="shared" si="179"/>
        <v>6.2575985633772397</v>
      </c>
      <c r="B1785" s="9">
        <f t="shared" si="180"/>
        <v>5.41</v>
      </c>
      <c r="C1785" s="9">
        <f t="shared" si="181"/>
        <v>5.33</v>
      </c>
      <c r="D1785" s="8">
        <v>6235</v>
      </c>
      <c r="E1785" t="s">
        <v>5369</v>
      </c>
      <c r="F1785" t="s">
        <v>191</v>
      </c>
      <c r="G1785" t="s">
        <v>25</v>
      </c>
      <c r="H1785" t="s">
        <v>190</v>
      </c>
      <c r="O1785">
        <v>5.33</v>
      </c>
      <c r="S1785">
        <f>_xlfn.XLOOKUP(E1785,'Facture Chronopost'!L:L,'Facture Chronopost'!AA:AA,"")</f>
        <v>0.08</v>
      </c>
      <c r="T1785" t="str">
        <f>IF(COUNTIF('Bibliothèque transporteurs'!C:C,F1785)=0,"inconnu",_xlfn.XLOOKUP(F1785,'Bibliothèque transporteurs'!C:C,'Bibliothèque transporteurs'!A:A))</f>
        <v>6C</v>
      </c>
      <c r="U1785">
        <f>IF(OR(F1785="6C",F1785="6B"),_xlfn.XLOOKUP(E1785,'Facture Chronopost'!L:L,'Facture Chronopost'!X:X),IF(OR(F1785=17,F1785=44),F1785&amp;"_"&amp;H1785,IF(COUNTIF('Bibliothèque transporteurs'!C:C,F1785)=0,"inconnu",_xlfn.XLOOKUP(F1785,'Bibliothèque transporteurs'!C:C,'Bibliothèque transporteurs'!B:B))))</f>
        <v>42</v>
      </c>
      <c r="V1785" t="str">
        <f>IF(COUNTIF('Bibliothèque transporteurs'!C:C,F1785)=0,"inconnu",_xlfn.XLOOKUP(F1785,'Bibliothèque transporteurs'!C:C,'Bibliothèque transporteurs'!E:E))</f>
        <v>CHRONO_2SHOP</v>
      </c>
      <c r="W1785">
        <f t="shared" si="176"/>
        <v>5.41</v>
      </c>
      <c r="Y1785" s="118">
        <f t="shared" si="177"/>
        <v>5.41</v>
      </c>
      <c r="Z1785" s="118" t="str">
        <f t="shared" si="178"/>
        <v>OK</v>
      </c>
    </row>
    <row r="1786" spans="1:26" x14ac:dyDescent="0.2">
      <c r="A1786" s="9">
        <f t="shared" si="179"/>
        <v>10.601522519192583</v>
      </c>
      <c r="B1786" s="9">
        <f t="shared" si="180"/>
        <v>9.11</v>
      </c>
      <c r="C1786" s="9">
        <f t="shared" si="181"/>
        <v>9.0299999999999994</v>
      </c>
      <c r="D1786" s="8">
        <v>6235</v>
      </c>
      <c r="E1786" t="s">
        <v>5352</v>
      </c>
      <c r="F1786" t="s">
        <v>191</v>
      </c>
      <c r="G1786" t="s">
        <v>25</v>
      </c>
      <c r="H1786" t="s">
        <v>190</v>
      </c>
      <c r="O1786">
        <v>9.0299999999999994</v>
      </c>
      <c r="S1786">
        <f>_xlfn.XLOOKUP(E1786,'Facture Chronopost'!L:L,'Facture Chronopost'!AA:AA,"")</f>
        <v>0.08</v>
      </c>
      <c r="T1786" t="str">
        <f>IF(COUNTIF('Bibliothèque transporteurs'!C:C,F1786)=0,"inconnu",_xlfn.XLOOKUP(F1786,'Bibliothèque transporteurs'!C:C,'Bibliothèque transporteurs'!A:A))</f>
        <v>6C</v>
      </c>
      <c r="U1786">
        <f>IF(OR(F1786="6C",F1786="6B"),_xlfn.XLOOKUP(E1786,'Facture Chronopost'!L:L,'Facture Chronopost'!X:X),IF(OR(F1786=17,F1786=44),F1786&amp;"_"&amp;H1786,IF(COUNTIF('Bibliothèque transporteurs'!C:C,F1786)=0,"inconnu",_xlfn.XLOOKUP(F1786,'Bibliothèque transporteurs'!C:C,'Bibliothèque transporteurs'!B:B))))</f>
        <v>30</v>
      </c>
      <c r="V1786" t="str">
        <f>IF(COUNTIF('Bibliothèque transporteurs'!C:C,F1786)=0,"inconnu",_xlfn.XLOOKUP(F1786,'Bibliothèque transporteurs'!C:C,'Bibliothèque transporteurs'!E:E))</f>
        <v>CHRONO_2SHOP</v>
      </c>
      <c r="W1786">
        <f t="shared" si="176"/>
        <v>9.11</v>
      </c>
      <c r="Y1786" s="118">
        <f t="shared" si="177"/>
        <v>9.11</v>
      </c>
      <c r="Z1786" s="118" t="str">
        <f t="shared" si="178"/>
        <v>OK</v>
      </c>
    </row>
    <row r="1787" spans="1:26" x14ac:dyDescent="0.2">
      <c r="A1787" s="9">
        <f t="shared" si="179"/>
        <v>11.376384630229914</v>
      </c>
      <c r="B1787" s="9">
        <f t="shared" si="180"/>
        <v>9.77</v>
      </c>
      <c r="C1787" s="9">
        <f t="shared" si="181"/>
        <v>9.69</v>
      </c>
      <c r="D1787" s="8">
        <v>6235</v>
      </c>
      <c r="E1787" t="s">
        <v>5402</v>
      </c>
      <c r="F1787" t="s">
        <v>191</v>
      </c>
      <c r="G1787" t="s">
        <v>25</v>
      </c>
      <c r="H1787" t="s">
        <v>190</v>
      </c>
      <c r="O1787">
        <v>9.69</v>
      </c>
      <c r="S1787">
        <f>_xlfn.XLOOKUP(E1787,'Facture Chronopost'!L:L,'Facture Chronopost'!AA:AA,"")</f>
        <v>0.08</v>
      </c>
      <c r="T1787" t="str">
        <f>IF(COUNTIF('Bibliothèque transporteurs'!C:C,F1787)=0,"inconnu",_xlfn.XLOOKUP(F1787,'Bibliothèque transporteurs'!C:C,'Bibliothèque transporteurs'!A:A))</f>
        <v>6C</v>
      </c>
      <c r="U1787">
        <f>IF(OR(F1787="6C",F1787="6B"),_xlfn.XLOOKUP(E1787,'Facture Chronopost'!L:L,'Facture Chronopost'!X:X),IF(OR(F1787=17,F1787=44),F1787&amp;"_"&amp;H1787,IF(COUNTIF('Bibliothèque transporteurs'!C:C,F1787)=0,"inconnu",_xlfn.XLOOKUP(F1787,'Bibliothèque transporteurs'!C:C,'Bibliothèque transporteurs'!B:B))))</f>
        <v>30</v>
      </c>
      <c r="V1787" t="str">
        <f>IF(COUNTIF('Bibliothèque transporteurs'!C:C,F1787)=0,"inconnu",_xlfn.XLOOKUP(F1787,'Bibliothèque transporteurs'!C:C,'Bibliothèque transporteurs'!E:E))</f>
        <v>CHRONO_2SHOP</v>
      </c>
      <c r="W1787">
        <f t="shared" si="176"/>
        <v>9.77</v>
      </c>
      <c r="Y1787" s="118">
        <f t="shared" si="177"/>
        <v>9.77</v>
      </c>
      <c r="Z1787" s="118" t="str">
        <f t="shared" si="178"/>
        <v>OK</v>
      </c>
    </row>
    <row r="1788" spans="1:26" x14ac:dyDescent="0.2">
      <c r="A1788" s="9">
        <f t="shared" si="179"/>
        <v>10.801108214459775</v>
      </c>
      <c r="B1788" s="9">
        <f t="shared" si="180"/>
        <v>9.2800000000000011</v>
      </c>
      <c r="C1788" s="9">
        <f t="shared" si="181"/>
        <v>9.1999999999999993</v>
      </c>
      <c r="D1788" s="8">
        <v>6235</v>
      </c>
      <c r="E1788" t="s">
        <v>5345</v>
      </c>
      <c r="F1788" t="s">
        <v>191</v>
      </c>
      <c r="G1788" t="s">
        <v>25</v>
      </c>
      <c r="H1788" t="s">
        <v>190</v>
      </c>
      <c r="O1788">
        <v>9.1999999999999993</v>
      </c>
      <c r="S1788">
        <f>_xlfn.XLOOKUP(E1788,'Facture Chronopost'!L:L,'Facture Chronopost'!AA:AA,"")</f>
        <v>0.08</v>
      </c>
      <c r="T1788" t="str">
        <f>IF(COUNTIF('Bibliothèque transporteurs'!C:C,F1788)=0,"inconnu",_xlfn.XLOOKUP(F1788,'Bibliothèque transporteurs'!C:C,'Bibliothèque transporteurs'!A:A))</f>
        <v>6C</v>
      </c>
      <c r="U1788">
        <f>IF(OR(F1788="6C",F1788="6B"),_xlfn.XLOOKUP(E1788,'Facture Chronopost'!L:L,'Facture Chronopost'!X:X),IF(OR(F1788=17,F1788=44),F1788&amp;"_"&amp;H1788,IF(COUNTIF('Bibliothèque transporteurs'!C:C,F1788)=0,"inconnu",_xlfn.XLOOKUP(F1788,'Bibliothèque transporteurs'!C:C,'Bibliothèque transporteurs'!B:B))))</f>
        <v>26</v>
      </c>
      <c r="V1788" t="str">
        <f>IF(COUNTIF('Bibliothèque transporteurs'!C:C,F1788)=0,"inconnu",_xlfn.XLOOKUP(F1788,'Bibliothèque transporteurs'!C:C,'Bibliothèque transporteurs'!E:E))</f>
        <v>CHRONO_2SHOP</v>
      </c>
      <c r="W1788">
        <f t="shared" si="176"/>
        <v>9.2799999999999994</v>
      </c>
      <c r="Y1788" s="118">
        <f t="shared" si="177"/>
        <v>9.2799999999999994</v>
      </c>
      <c r="Z1788" s="118" t="str">
        <f t="shared" si="178"/>
        <v>OK</v>
      </c>
    </row>
    <row r="1789" spans="1:26" x14ac:dyDescent="0.2">
      <c r="A1789" s="9">
        <f t="shared" si="179"/>
        <v>11.376384630229914</v>
      </c>
      <c r="B1789" s="9">
        <f t="shared" si="180"/>
        <v>9.77</v>
      </c>
      <c r="C1789" s="9">
        <f t="shared" si="181"/>
        <v>9.69</v>
      </c>
      <c r="D1789" s="8">
        <v>6235</v>
      </c>
      <c r="E1789" t="s">
        <v>5407</v>
      </c>
      <c r="F1789" t="s">
        <v>191</v>
      </c>
      <c r="G1789" t="s">
        <v>25</v>
      </c>
      <c r="H1789" t="s">
        <v>190</v>
      </c>
      <c r="O1789">
        <v>9.69</v>
      </c>
      <c r="S1789">
        <f>_xlfn.XLOOKUP(E1789,'Facture Chronopost'!L:L,'Facture Chronopost'!AA:AA,"")</f>
        <v>0.08</v>
      </c>
      <c r="T1789" t="str">
        <f>IF(COUNTIF('Bibliothèque transporteurs'!C:C,F1789)=0,"inconnu",_xlfn.XLOOKUP(F1789,'Bibliothèque transporteurs'!C:C,'Bibliothèque transporteurs'!A:A))</f>
        <v>6C</v>
      </c>
      <c r="U1789">
        <f>IF(OR(F1789="6C",F1789="6B"),_xlfn.XLOOKUP(E1789,'Facture Chronopost'!L:L,'Facture Chronopost'!X:X),IF(OR(F1789=17,F1789=44),F1789&amp;"_"&amp;H1789,IF(COUNTIF('Bibliothèque transporteurs'!C:C,F1789)=0,"inconnu",_xlfn.XLOOKUP(F1789,'Bibliothèque transporteurs'!C:C,'Bibliothèque transporteurs'!B:B))))</f>
        <v>30</v>
      </c>
      <c r="V1789" t="str">
        <f>IF(COUNTIF('Bibliothèque transporteurs'!C:C,F1789)=0,"inconnu",_xlfn.XLOOKUP(F1789,'Bibliothèque transporteurs'!C:C,'Bibliothèque transporteurs'!E:E))</f>
        <v>CHRONO_2SHOP</v>
      </c>
      <c r="W1789">
        <f t="shared" si="176"/>
        <v>9.77</v>
      </c>
      <c r="Y1789" s="118">
        <f t="shared" si="177"/>
        <v>9.77</v>
      </c>
      <c r="Z1789" s="118" t="str">
        <f t="shared" si="178"/>
        <v>OK</v>
      </c>
    </row>
    <row r="1790" spans="1:26" x14ac:dyDescent="0.2">
      <c r="A1790" s="9">
        <f t="shared" si="179"/>
        <v>6.5158859337230153</v>
      </c>
      <c r="B1790" s="9">
        <f t="shared" si="180"/>
        <v>5.629999999999999</v>
      </c>
      <c r="C1790" s="9">
        <f t="shared" si="181"/>
        <v>5.55</v>
      </c>
      <c r="D1790" s="8">
        <v>6235</v>
      </c>
      <c r="E1790" t="s">
        <v>5339</v>
      </c>
      <c r="F1790" t="s">
        <v>191</v>
      </c>
      <c r="G1790" t="s">
        <v>25</v>
      </c>
      <c r="H1790" t="s">
        <v>190</v>
      </c>
      <c r="O1790">
        <v>5.55</v>
      </c>
      <c r="S1790">
        <f>_xlfn.XLOOKUP(E1790,'Facture Chronopost'!L:L,'Facture Chronopost'!AA:AA,"")</f>
        <v>0.08</v>
      </c>
      <c r="T1790" t="str">
        <f>IF(COUNTIF('Bibliothèque transporteurs'!C:C,F1790)=0,"inconnu",_xlfn.XLOOKUP(F1790,'Bibliothèque transporteurs'!C:C,'Bibliothèque transporteurs'!A:A))</f>
        <v>6C</v>
      </c>
      <c r="U1790">
        <f>IF(OR(F1790="6C",F1790="6B"),_xlfn.XLOOKUP(E1790,'Facture Chronopost'!L:L,'Facture Chronopost'!X:X),IF(OR(F1790=17,F1790=44),F1790&amp;"_"&amp;H1790,IF(COUNTIF('Bibliothèque transporteurs'!C:C,F1790)=0,"inconnu",_xlfn.XLOOKUP(F1790,'Bibliothèque transporteurs'!C:C,'Bibliothèque transporteurs'!B:B))))</f>
        <v>30</v>
      </c>
      <c r="V1790" t="str">
        <f>IF(COUNTIF('Bibliothèque transporteurs'!C:C,F1790)=0,"inconnu",_xlfn.XLOOKUP(F1790,'Bibliothèque transporteurs'!C:C,'Bibliothèque transporteurs'!E:E))</f>
        <v>CHRONO_2SHOP</v>
      </c>
      <c r="W1790">
        <f t="shared" si="176"/>
        <v>5.63</v>
      </c>
      <c r="Y1790" s="118">
        <f t="shared" si="177"/>
        <v>5.63</v>
      </c>
      <c r="Z1790" s="118" t="str">
        <f t="shared" si="178"/>
        <v>OK</v>
      </c>
    </row>
    <row r="1791" spans="1:26" x14ac:dyDescent="0.2">
      <c r="A1791" s="9">
        <f t="shared" si="179"/>
        <v>19.125005740603232</v>
      </c>
      <c r="B1791" s="9">
        <f t="shared" si="180"/>
        <v>16.369999999999997</v>
      </c>
      <c r="C1791" s="9">
        <f t="shared" si="181"/>
        <v>16.29</v>
      </c>
      <c r="D1791" s="8">
        <v>6235</v>
      </c>
      <c r="E1791" t="s">
        <v>5375</v>
      </c>
      <c r="F1791" t="s">
        <v>191</v>
      </c>
      <c r="G1791" t="s">
        <v>25</v>
      </c>
      <c r="H1791" t="s">
        <v>190</v>
      </c>
      <c r="O1791">
        <v>16.29</v>
      </c>
      <c r="S1791">
        <f>_xlfn.XLOOKUP(E1791,'Facture Chronopost'!L:L,'Facture Chronopost'!AA:AA,"")</f>
        <v>0.08</v>
      </c>
      <c r="T1791" t="str">
        <f>IF(COUNTIF('Bibliothèque transporteurs'!C:C,F1791)=0,"inconnu",_xlfn.XLOOKUP(F1791,'Bibliothèque transporteurs'!C:C,'Bibliothèque transporteurs'!A:A))</f>
        <v>6C</v>
      </c>
      <c r="U1791">
        <f>IF(OR(F1791="6C",F1791="6B"),_xlfn.XLOOKUP(E1791,'Facture Chronopost'!L:L,'Facture Chronopost'!X:X),IF(OR(F1791=17,F1791=44),F1791&amp;"_"&amp;H1791,IF(COUNTIF('Bibliothèque transporteurs'!C:C,F1791)=0,"inconnu",_xlfn.XLOOKUP(F1791,'Bibliothèque transporteurs'!C:C,'Bibliothèque transporteurs'!B:B))))</f>
        <v>30</v>
      </c>
      <c r="V1791" t="str">
        <f>IF(COUNTIF('Bibliothèque transporteurs'!C:C,F1791)=0,"inconnu",_xlfn.XLOOKUP(F1791,'Bibliothèque transporteurs'!C:C,'Bibliothèque transporteurs'!E:E))</f>
        <v>CHRONO_2SHOP</v>
      </c>
      <c r="W1791">
        <f t="shared" si="176"/>
        <v>16.37</v>
      </c>
      <c r="Y1791" s="118">
        <f t="shared" si="177"/>
        <v>16.37</v>
      </c>
      <c r="Z1791" s="118" t="str">
        <f t="shared" si="178"/>
        <v>OK</v>
      </c>
    </row>
    <row r="1792" spans="1:26" x14ac:dyDescent="0.2">
      <c r="A1792" s="9">
        <f t="shared" si="179"/>
        <v>11.376384630229914</v>
      </c>
      <c r="B1792" s="9">
        <f t="shared" si="180"/>
        <v>9.77</v>
      </c>
      <c r="C1792" s="9">
        <f t="shared" si="181"/>
        <v>9.69</v>
      </c>
      <c r="D1792" s="8">
        <v>6235</v>
      </c>
      <c r="E1792" t="s">
        <v>5414</v>
      </c>
      <c r="F1792" t="s">
        <v>191</v>
      </c>
      <c r="G1792" t="s">
        <v>25</v>
      </c>
      <c r="H1792" t="s">
        <v>190</v>
      </c>
      <c r="O1792">
        <v>9.69</v>
      </c>
      <c r="S1792">
        <f>_xlfn.XLOOKUP(E1792,'Facture Chronopost'!L:L,'Facture Chronopost'!AA:AA,"")</f>
        <v>0.08</v>
      </c>
      <c r="T1792" t="str">
        <f>IF(COUNTIF('Bibliothèque transporteurs'!C:C,F1792)=0,"inconnu",_xlfn.XLOOKUP(F1792,'Bibliothèque transporteurs'!C:C,'Bibliothèque transporteurs'!A:A))</f>
        <v>6C</v>
      </c>
      <c r="U1792">
        <f>IF(OR(F1792="6C",F1792="6B"),_xlfn.XLOOKUP(E1792,'Facture Chronopost'!L:L,'Facture Chronopost'!X:X),IF(OR(F1792=17,F1792=44),F1792&amp;"_"&amp;H1792,IF(COUNTIF('Bibliothèque transporteurs'!C:C,F1792)=0,"inconnu",_xlfn.XLOOKUP(F1792,'Bibliothèque transporteurs'!C:C,'Bibliothèque transporteurs'!B:B))))</f>
        <v>30</v>
      </c>
      <c r="V1792" t="str">
        <f>IF(COUNTIF('Bibliothèque transporteurs'!C:C,F1792)=0,"inconnu",_xlfn.XLOOKUP(F1792,'Bibliothèque transporteurs'!C:C,'Bibliothèque transporteurs'!E:E))</f>
        <v>CHRONO_2SHOP</v>
      </c>
      <c r="W1792">
        <f t="shared" si="176"/>
        <v>9.77</v>
      </c>
      <c r="Y1792" s="118">
        <f t="shared" si="177"/>
        <v>9.77</v>
      </c>
      <c r="Z1792" s="118" t="str">
        <f t="shared" si="178"/>
        <v>OK</v>
      </c>
    </row>
    <row r="1793" spans="1:26" x14ac:dyDescent="0.2">
      <c r="A1793" s="9">
        <f t="shared" si="179"/>
        <v>11.376384630229914</v>
      </c>
      <c r="B1793" s="9">
        <f t="shared" si="180"/>
        <v>9.77</v>
      </c>
      <c r="C1793" s="9">
        <f t="shared" si="181"/>
        <v>9.69</v>
      </c>
      <c r="D1793" s="8">
        <v>6235</v>
      </c>
      <c r="E1793" t="s">
        <v>5399</v>
      </c>
      <c r="F1793" t="s">
        <v>191</v>
      </c>
      <c r="G1793" t="s">
        <v>25</v>
      </c>
      <c r="H1793" t="s">
        <v>190</v>
      </c>
      <c r="O1793">
        <v>9.69</v>
      </c>
      <c r="S1793">
        <f>_xlfn.XLOOKUP(E1793,'Facture Chronopost'!L:L,'Facture Chronopost'!AA:AA,"")</f>
        <v>0.08</v>
      </c>
      <c r="T1793" t="str">
        <f>IF(COUNTIF('Bibliothèque transporteurs'!C:C,F1793)=0,"inconnu",_xlfn.XLOOKUP(F1793,'Bibliothèque transporteurs'!C:C,'Bibliothèque transporteurs'!A:A))</f>
        <v>6C</v>
      </c>
      <c r="U1793">
        <f>IF(OR(F1793="6C",F1793="6B"),_xlfn.XLOOKUP(E1793,'Facture Chronopost'!L:L,'Facture Chronopost'!X:X),IF(OR(F1793=17,F1793=44),F1793&amp;"_"&amp;H1793,IF(COUNTIF('Bibliothèque transporteurs'!C:C,F1793)=0,"inconnu",_xlfn.XLOOKUP(F1793,'Bibliothèque transporteurs'!C:C,'Bibliothèque transporteurs'!B:B))))</f>
        <v>30</v>
      </c>
      <c r="V1793" t="str">
        <f>IF(COUNTIF('Bibliothèque transporteurs'!C:C,F1793)=0,"inconnu",_xlfn.XLOOKUP(F1793,'Bibliothèque transporteurs'!C:C,'Bibliothèque transporteurs'!E:E))</f>
        <v>CHRONO_2SHOP</v>
      </c>
      <c r="W1793">
        <f t="shared" si="176"/>
        <v>9.77</v>
      </c>
      <c r="Y1793" s="118">
        <f t="shared" si="177"/>
        <v>9.77</v>
      </c>
      <c r="Z1793" s="118" t="str">
        <f t="shared" si="178"/>
        <v>OK</v>
      </c>
    </row>
    <row r="1794" spans="1:26" x14ac:dyDescent="0.2">
      <c r="A1794" s="9">
        <f t="shared" si="179"/>
        <v>6.9033169892416817</v>
      </c>
      <c r="B1794" s="9">
        <f t="shared" si="180"/>
        <v>5.96</v>
      </c>
      <c r="C1794" s="9">
        <f t="shared" si="181"/>
        <v>5.88</v>
      </c>
      <c r="D1794" s="8">
        <v>6235</v>
      </c>
      <c r="E1794" t="s">
        <v>5358</v>
      </c>
      <c r="F1794" t="s">
        <v>191</v>
      </c>
      <c r="G1794" t="s">
        <v>25</v>
      </c>
      <c r="H1794" t="s">
        <v>190</v>
      </c>
      <c r="O1794">
        <v>5.88</v>
      </c>
      <c r="S1794">
        <f>_xlfn.XLOOKUP(E1794,'Facture Chronopost'!L:L,'Facture Chronopost'!AA:AA,"")</f>
        <v>0.08</v>
      </c>
      <c r="T1794" t="str">
        <f>IF(COUNTIF('Bibliothèque transporteurs'!C:C,F1794)=0,"inconnu",_xlfn.XLOOKUP(F1794,'Bibliothèque transporteurs'!C:C,'Bibliothèque transporteurs'!A:A))</f>
        <v>6C</v>
      </c>
      <c r="U1794">
        <f>IF(OR(F1794="6C",F1794="6B"),_xlfn.XLOOKUP(E1794,'Facture Chronopost'!L:L,'Facture Chronopost'!X:X),IF(OR(F1794=17,F1794=44),F1794&amp;"_"&amp;H1794,IF(COUNTIF('Bibliothèque transporteurs'!C:C,F1794)=0,"inconnu",_xlfn.XLOOKUP(F1794,'Bibliothèque transporteurs'!C:C,'Bibliothèque transporteurs'!B:B))))</f>
        <v>42</v>
      </c>
      <c r="V1794" t="str">
        <f>IF(COUNTIF('Bibliothèque transporteurs'!C:C,F1794)=0,"inconnu",_xlfn.XLOOKUP(F1794,'Bibliothèque transporteurs'!C:C,'Bibliothèque transporteurs'!E:E))</f>
        <v>CHRONO_2SHOP</v>
      </c>
      <c r="W1794">
        <f t="shared" si="176"/>
        <v>5.96</v>
      </c>
      <c r="Y1794" s="118">
        <f t="shared" si="177"/>
        <v>5.96</v>
      </c>
      <c r="Z1794" s="118" t="str">
        <f t="shared" si="178"/>
        <v>OK</v>
      </c>
    </row>
    <row r="1795" spans="1:26" x14ac:dyDescent="0.2">
      <c r="A1795" s="9">
        <f t="shared" si="179"/>
        <v>6.2575985633772397</v>
      </c>
      <c r="B1795" s="9">
        <f t="shared" si="180"/>
        <v>5.41</v>
      </c>
      <c r="C1795" s="9">
        <f t="shared" si="181"/>
        <v>5.33</v>
      </c>
      <c r="D1795" s="8">
        <v>6235</v>
      </c>
      <c r="E1795" t="s">
        <v>5378</v>
      </c>
      <c r="F1795" t="s">
        <v>191</v>
      </c>
      <c r="G1795" t="s">
        <v>25</v>
      </c>
      <c r="H1795" t="s">
        <v>190</v>
      </c>
      <c r="O1795">
        <v>5.33</v>
      </c>
      <c r="S1795">
        <f>_xlfn.XLOOKUP(E1795,'Facture Chronopost'!L:L,'Facture Chronopost'!AA:AA,"")</f>
        <v>0.08</v>
      </c>
      <c r="T1795" t="str">
        <f>IF(COUNTIF('Bibliothèque transporteurs'!C:C,F1795)=0,"inconnu",_xlfn.XLOOKUP(F1795,'Bibliothèque transporteurs'!C:C,'Bibliothèque transporteurs'!A:A))</f>
        <v>6C</v>
      </c>
      <c r="U1795">
        <f>IF(OR(F1795="6C",F1795="6B"),_xlfn.XLOOKUP(E1795,'Facture Chronopost'!L:L,'Facture Chronopost'!X:X),IF(OR(F1795=17,F1795=44),F1795&amp;"_"&amp;H1795,IF(COUNTIF('Bibliothèque transporteurs'!C:C,F1795)=0,"inconnu",_xlfn.XLOOKUP(F1795,'Bibliothèque transporteurs'!C:C,'Bibliothèque transporteurs'!B:B))))</f>
        <v>30</v>
      </c>
      <c r="V1795" t="str">
        <f>IF(COUNTIF('Bibliothèque transporteurs'!C:C,F1795)=0,"inconnu",_xlfn.XLOOKUP(F1795,'Bibliothèque transporteurs'!C:C,'Bibliothèque transporteurs'!E:E))</f>
        <v>CHRONO_2SHOP</v>
      </c>
      <c r="W1795">
        <f t="shared" si="176"/>
        <v>5.41</v>
      </c>
      <c r="Y1795" s="118">
        <f t="shared" si="177"/>
        <v>5.41</v>
      </c>
      <c r="Z1795" s="118" t="str">
        <f t="shared" si="178"/>
        <v>OK</v>
      </c>
    </row>
    <row r="1796" spans="1:26" x14ac:dyDescent="0.2">
      <c r="A1796" s="9">
        <f t="shared" si="179"/>
        <v>6.9033169892416817</v>
      </c>
      <c r="B1796" s="9">
        <f t="shared" si="180"/>
        <v>5.96</v>
      </c>
      <c r="C1796" s="9">
        <f t="shared" si="181"/>
        <v>5.88</v>
      </c>
      <c r="D1796" s="8">
        <v>6235</v>
      </c>
      <c r="E1796" t="s">
        <v>5348</v>
      </c>
      <c r="F1796" t="s">
        <v>191</v>
      </c>
      <c r="G1796" t="s">
        <v>25</v>
      </c>
      <c r="H1796" t="s">
        <v>190</v>
      </c>
      <c r="O1796">
        <v>5.88</v>
      </c>
      <c r="S1796">
        <f>_xlfn.XLOOKUP(E1796,'Facture Chronopost'!L:L,'Facture Chronopost'!AA:AA,"")</f>
        <v>0.08</v>
      </c>
      <c r="T1796" t="str">
        <f>IF(COUNTIF('Bibliothèque transporteurs'!C:C,F1796)=0,"inconnu",_xlfn.XLOOKUP(F1796,'Bibliothèque transporteurs'!C:C,'Bibliothèque transporteurs'!A:A))</f>
        <v>6C</v>
      </c>
      <c r="U1796">
        <f>IF(OR(F1796="6C",F1796="6B"),_xlfn.XLOOKUP(E1796,'Facture Chronopost'!L:L,'Facture Chronopost'!X:X),IF(OR(F1796=17,F1796=44),F1796&amp;"_"&amp;H1796,IF(COUNTIF('Bibliothèque transporteurs'!C:C,F1796)=0,"inconnu",_xlfn.XLOOKUP(F1796,'Bibliothèque transporteurs'!C:C,'Bibliothèque transporteurs'!B:B))))</f>
        <v>30</v>
      </c>
      <c r="V1796" t="str">
        <f>IF(COUNTIF('Bibliothèque transporteurs'!C:C,F1796)=0,"inconnu",_xlfn.XLOOKUP(F1796,'Bibliothèque transporteurs'!C:C,'Bibliothèque transporteurs'!E:E))</f>
        <v>CHRONO_2SHOP</v>
      </c>
      <c r="W1796">
        <f t="shared" si="176"/>
        <v>5.96</v>
      </c>
      <c r="Y1796" s="118">
        <f t="shared" si="177"/>
        <v>5.96</v>
      </c>
      <c r="Z1796" s="118" t="str">
        <f t="shared" si="178"/>
        <v>OK</v>
      </c>
    </row>
    <row r="1797" spans="1:26" x14ac:dyDescent="0.2">
      <c r="A1797" s="9">
        <f t="shared" si="179"/>
        <v>11.376384630229914</v>
      </c>
      <c r="B1797" s="9">
        <f t="shared" si="180"/>
        <v>9.77</v>
      </c>
      <c r="C1797" s="9">
        <f t="shared" si="181"/>
        <v>9.69</v>
      </c>
      <c r="D1797" s="8">
        <v>6235</v>
      </c>
      <c r="E1797" t="s">
        <v>5412</v>
      </c>
      <c r="F1797" t="s">
        <v>191</v>
      </c>
      <c r="G1797" t="s">
        <v>25</v>
      </c>
      <c r="H1797" t="s">
        <v>190</v>
      </c>
      <c r="O1797">
        <v>9.69</v>
      </c>
      <c r="S1797">
        <f>_xlfn.XLOOKUP(E1797,'Facture Chronopost'!L:L,'Facture Chronopost'!AA:AA,"")</f>
        <v>0.08</v>
      </c>
      <c r="T1797" t="str">
        <f>IF(COUNTIF('Bibliothèque transporteurs'!C:C,F1797)=0,"inconnu",_xlfn.XLOOKUP(F1797,'Bibliothèque transporteurs'!C:C,'Bibliothèque transporteurs'!A:A))</f>
        <v>6C</v>
      </c>
      <c r="U1797">
        <f>IF(OR(F1797="6C",F1797="6B"),_xlfn.XLOOKUP(E1797,'Facture Chronopost'!L:L,'Facture Chronopost'!X:X),IF(OR(F1797=17,F1797=44),F1797&amp;"_"&amp;H1797,IF(COUNTIF('Bibliothèque transporteurs'!C:C,F1797)=0,"inconnu",_xlfn.XLOOKUP(F1797,'Bibliothèque transporteurs'!C:C,'Bibliothèque transporteurs'!B:B))))</f>
        <v>25</v>
      </c>
      <c r="V1797" t="str">
        <f>IF(COUNTIF('Bibliothèque transporteurs'!C:C,F1797)=0,"inconnu",_xlfn.XLOOKUP(F1797,'Bibliothèque transporteurs'!C:C,'Bibliothèque transporteurs'!E:E))</f>
        <v>CHRONO_2SHOP</v>
      </c>
      <c r="W1797">
        <f t="shared" si="176"/>
        <v>9.77</v>
      </c>
      <c r="Y1797" s="118">
        <f t="shared" si="177"/>
        <v>9.77</v>
      </c>
      <c r="Z1797" s="118" t="str">
        <f t="shared" si="178"/>
        <v>OK</v>
      </c>
    </row>
    <row r="1798" spans="1:26" x14ac:dyDescent="0.2">
      <c r="A1798" s="9">
        <f t="shared" si="179"/>
        <v>6.2575985633772397</v>
      </c>
      <c r="B1798" s="9">
        <f t="shared" si="180"/>
        <v>5.41</v>
      </c>
      <c r="C1798" s="9">
        <f t="shared" si="181"/>
        <v>5.33</v>
      </c>
      <c r="D1798" s="8">
        <v>6235</v>
      </c>
      <c r="E1798" t="s">
        <v>5385</v>
      </c>
      <c r="F1798" t="s">
        <v>191</v>
      </c>
      <c r="G1798" t="s">
        <v>25</v>
      </c>
      <c r="H1798" t="s">
        <v>190</v>
      </c>
      <c r="O1798">
        <v>5.33</v>
      </c>
      <c r="S1798">
        <f>_xlfn.XLOOKUP(E1798,'Facture Chronopost'!L:L,'Facture Chronopost'!AA:AA,"")</f>
        <v>0.08</v>
      </c>
      <c r="T1798" t="str">
        <f>IF(COUNTIF('Bibliothèque transporteurs'!C:C,F1798)=0,"inconnu",_xlfn.XLOOKUP(F1798,'Bibliothèque transporteurs'!C:C,'Bibliothèque transporteurs'!A:A))</f>
        <v>6C</v>
      </c>
      <c r="U1798">
        <f>IF(OR(F1798="6C",F1798="6B"),_xlfn.XLOOKUP(E1798,'Facture Chronopost'!L:L,'Facture Chronopost'!X:X),IF(OR(F1798=17,F1798=44),F1798&amp;"_"&amp;H1798,IF(COUNTIF('Bibliothèque transporteurs'!C:C,F1798)=0,"inconnu",_xlfn.XLOOKUP(F1798,'Bibliothèque transporteurs'!C:C,'Bibliothèque transporteurs'!B:B))))</f>
        <v>30</v>
      </c>
      <c r="V1798" t="str">
        <f>IF(COUNTIF('Bibliothèque transporteurs'!C:C,F1798)=0,"inconnu",_xlfn.XLOOKUP(F1798,'Bibliothèque transporteurs'!C:C,'Bibliothèque transporteurs'!E:E))</f>
        <v>CHRONO_2SHOP</v>
      </c>
      <c r="W1798">
        <f t="shared" si="176"/>
        <v>5.41</v>
      </c>
      <c r="Y1798" s="118">
        <f t="shared" si="177"/>
        <v>5.41</v>
      </c>
      <c r="Z1798" s="118" t="str">
        <f t="shared" si="178"/>
        <v>OK</v>
      </c>
    </row>
    <row r="1799" spans="1:26" x14ac:dyDescent="0.2">
      <c r="A1799" s="9">
        <f t="shared" si="179"/>
        <v>11.376384630229914</v>
      </c>
      <c r="B1799" s="9">
        <f t="shared" si="180"/>
        <v>9.77</v>
      </c>
      <c r="C1799" s="9">
        <f t="shared" si="181"/>
        <v>9.69</v>
      </c>
      <c r="D1799" s="8">
        <v>6235</v>
      </c>
      <c r="E1799" t="s">
        <v>5354</v>
      </c>
      <c r="F1799" t="s">
        <v>191</v>
      </c>
      <c r="G1799" t="s">
        <v>25</v>
      </c>
      <c r="H1799" t="s">
        <v>190</v>
      </c>
      <c r="O1799">
        <v>9.69</v>
      </c>
      <c r="S1799">
        <f>_xlfn.XLOOKUP(E1799,'Facture Chronopost'!L:L,'Facture Chronopost'!AA:AA,"")</f>
        <v>0.08</v>
      </c>
      <c r="T1799" t="str">
        <f>IF(COUNTIF('Bibliothèque transporteurs'!C:C,F1799)=0,"inconnu",_xlfn.XLOOKUP(F1799,'Bibliothèque transporteurs'!C:C,'Bibliothèque transporteurs'!A:A))</f>
        <v>6C</v>
      </c>
      <c r="U1799">
        <f>IF(OR(F1799="6C",F1799="6B"),_xlfn.XLOOKUP(E1799,'Facture Chronopost'!L:L,'Facture Chronopost'!X:X),IF(OR(F1799=17,F1799=44),F1799&amp;"_"&amp;H1799,IF(COUNTIF('Bibliothèque transporteurs'!C:C,F1799)=0,"inconnu",_xlfn.XLOOKUP(F1799,'Bibliothèque transporteurs'!C:C,'Bibliothèque transporteurs'!B:B))))</f>
        <v>30</v>
      </c>
      <c r="V1799" t="str">
        <f>IF(COUNTIF('Bibliothèque transporteurs'!C:C,F1799)=0,"inconnu",_xlfn.XLOOKUP(F1799,'Bibliothèque transporteurs'!C:C,'Bibliothèque transporteurs'!E:E))</f>
        <v>CHRONO_2SHOP</v>
      </c>
      <c r="W1799">
        <f t="shared" si="176"/>
        <v>9.77</v>
      </c>
      <c r="Y1799" s="118">
        <f t="shared" si="177"/>
        <v>9.77</v>
      </c>
      <c r="Z1799" s="118" t="str">
        <f t="shared" si="178"/>
        <v>OK</v>
      </c>
    </row>
    <row r="1800" spans="1:26" x14ac:dyDescent="0.2">
      <c r="A1800" s="9">
        <f t="shared" si="179"/>
        <v>12.926108852304576</v>
      </c>
      <c r="B1800" s="9">
        <f t="shared" si="180"/>
        <v>11.09</v>
      </c>
      <c r="C1800" s="9">
        <f t="shared" si="181"/>
        <v>11.01</v>
      </c>
      <c r="D1800" s="8">
        <v>6235</v>
      </c>
      <c r="E1800" t="s">
        <v>5388</v>
      </c>
      <c r="F1800" t="s">
        <v>191</v>
      </c>
      <c r="G1800" t="s">
        <v>25</v>
      </c>
      <c r="H1800" t="s">
        <v>190</v>
      </c>
      <c r="O1800">
        <v>11.01</v>
      </c>
      <c r="S1800">
        <f>_xlfn.XLOOKUP(E1800,'Facture Chronopost'!L:L,'Facture Chronopost'!AA:AA,"")</f>
        <v>0.08</v>
      </c>
      <c r="T1800" t="str">
        <f>IF(COUNTIF('Bibliothèque transporteurs'!C:C,F1800)=0,"inconnu",_xlfn.XLOOKUP(F1800,'Bibliothèque transporteurs'!C:C,'Bibliothèque transporteurs'!A:A))</f>
        <v>6C</v>
      </c>
      <c r="U1800">
        <f>IF(OR(F1800="6C",F1800="6B"),_xlfn.XLOOKUP(E1800,'Facture Chronopost'!L:L,'Facture Chronopost'!X:X),IF(OR(F1800=17,F1800=44),F1800&amp;"_"&amp;H1800,IF(COUNTIF('Bibliothèque transporteurs'!C:C,F1800)=0,"inconnu",_xlfn.XLOOKUP(F1800,'Bibliothèque transporteurs'!C:C,'Bibliothèque transporteurs'!B:B))))</f>
        <v>30</v>
      </c>
      <c r="V1800" t="str">
        <f>IF(COUNTIF('Bibliothèque transporteurs'!C:C,F1800)=0,"inconnu",_xlfn.XLOOKUP(F1800,'Bibliothèque transporteurs'!C:C,'Bibliothèque transporteurs'!E:E))</f>
        <v>CHRONO_2SHOP</v>
      </c>
      <c r="W1800">
        <f t="shared" si="176"/>
        <v>11.09</v>
      </c>
      <c r="Y1800" s="118">
        <f t="shared" si="177"/>
        <v>11.09</v>
      </c>
      <c r="Z1800" s="118" t="str">
        <f t="shared" si="178"/>
        <v>OK</v>
      </c>
    </row>
    <row r="1801" spans="1:26" x14ac:dyDescent="0.2">
      <c r="A1801" s="9">
        <f t="shared" si="179"/>
        <v>11.376384630229914</v>
      </c>
      <c r="B1801" s="9">
        <f t="shared" si="180"/>
        <v>9.77</v>
      </c>
      <c r="C1801" s="9">
        <f t="shared" si="181"/>
        <v>9.69</v>
      </c>
      <c r="D1801" s="8">
        <v>6235</v>
      </c>
      <c r="E1801" t="s">
        <v>5364</v>
      </c>
      <c r="F1801" t="s">
        <v>191</v>
      </c>
      <c r="G1801" t="s">
        <v>25</v>
      </c>
      <c r="H1801" t="s">
        <v>190</v>
      </c>
      <c r="O1801">
        <v>9.69</v>
      </c>
      <c r="S1801">
        <f>_xlfn.XLOOKUP(E1801,'Facture Chronopost'!L:L,'Facture Chronopost'!AA:AA,"")</f>
        <v>0.08</v>
      </c>
      <c r="T1801" t="str">
        <f>IF(COUNTIF('Bibliothèque transporteurs'!C:C,F1801)=0,"inconnu",_xlfn.XLOOKUP(F1801,'Bibliothèque transporteurs'!C:C,'Bibliothèque transporteurs'!A:A))</f>
        <v>6C</v>
      </c>
      <c r="U1801">
        <f>IF(OR(F1801="6C",F1801="6B"),_xlfn.XLOOKUP(E1801,'Facture Chronopost'!L:L,'Facture Chronopost'!X:X),IF(OR(F1801=17,F1801=44),F1801&amp;"_"&amp;H1801,IF(COUNTIF('Bibliothèque transporteurs'!C:C,F1801)=0,"inconnu",_xlfn.XLOOKUP(F1801,'Bibliothèque transporteurs'!C:C,'Bibliothèque transporteurs'!B:B))))</f>
        <v>30</v>
      </c>
      <c r="V1801" t="str">
        <f>IF(COUNTIF('Bibliothèque transporteurs'!C:C,F1801)=0,"inconnu",_xlfn.XLOOKUP(F1801,'Bibliothèque transporteurs'!C:C,'Bibliothèque transporteurs'!E:E))</f>
        <v>CHRONO_2SHOP</v>
      </c>
      <c r="W1801">
        <f t="shared" si="176"/>
        <v>9.77</v>
      </c>
      <c r="Y1801" s="118">
        <f t="shared" si="177"/>
        <v>9.77</v>
      </c>
      <c r="Z1801" s="118" t="str">
        <f t="shared" si="178"/>
        <v>OK</v>
      </c>
    </row>
    <row r="1802" spans="1:26" x14ac:dyDescent="0.2">
      <c r="A1802" s="9">
        <f t="shared" si="179"/>
        <v>6.2575985633772397</v>
      </c>
      <c r="B1802" s="9">
        <f t="shared" si="180"/>
        <v>5.41</v>
      </c>
      <c r="C1802" s="9">
        <f t="shared" si="181"/>
        <v>5.33</v>
      </c>
      <c r="D1802" s="8">
        <v>6235</v>
      </c>
      <c r="E1802" t="s">
        <v>5380</v>
      </c>
      <c r="F1802" t="s">
        <v>191</v>
      </c>
      <c r="G1802" t="s">
        <v>25</v>
      </c>
      <c r="H1802" t="s">
        <v>190</v>
      </c>
      <c r="O1802">
        <v>5.33</v>
      </c>
      <c r="S1802">
        <f>_xlfn.XLOOKUP(E1802,'Facture Chronopost'!L:L,'Facture Chronopost'!AA:AA,"")</f>
        <v>0.08</v>
      </c>
      <c r="T1802" t="str">
        <f>IF(COUNTIF('Bibliothèque transporteurs'!C:C,F1802)=0,"inconnu",_xlfn.XLOOKUP(F1802,'Bibliothèque transporteurs'!C:C,'Bibliothèque transporteurs'!A:A))</f>
        <v>6C</v>
      </c>
      <c r="U1802">
        <f>IF(OR(F1802="6C",F1802="6B"),_xlfn.XLOOKUP(E1802,'Facture Chronopost'!L:L,'Facture Chronopost'!X:X),IF(OR(F1802=17,F1802=44),F1802&amp;"_"&amp;H1802,IF(COUNTIF('Bibliothèque transporteurs'!C:C,F1802)=0,"inconnu",_xlfn.XLOOKUP(F1802,'Bibliothèque transporteurs'!C:C,'Bibliothèque transporteurs'!B:B))))</f>
        <v>30</v>
      </c>
      <c r="V1802" t="str">
        <f>IF(COUNTIF('Bibliothèque transporteurs'!C:C,F1802)=0,"inconnu",_xlfn.XLOOKUP(F1802,'Bibliothèque transporteurs'!C:C,'Bibliothèque transporteurs'!E:E))</f>
        <v>CHRONO_2SHOP</v>
      </c>
      <c r="W1802">
        <f t="shared" si="176"/>
        <v>5.41</v>
      </c>
      <c r="Y1802" s="118">
        <f t="shared" si="177"/>
        <v>5.41</v>
      </c>
      <c r="Z1802" s="118" t="str">
        <f t="shared" si="178"/>
        <v>OK</v>
      </c>
    </row>
    <row r="1803" spans="1:26" x14ac:dyDescent="0.2">
      <c r="A1803" s="9">
        <f t="shared" si="179"/>
        <v>11.118097259884138</v>
      </c>
      <c r="B1803" s="9">
        <f t="shared" si="180"/>
        <v>9.5500000000000007</v>
      </c>
      <c r="C1803" s="9">
        <f t="shared" si="181"/>
        <v>9.4700000000000006</v>
      </c>
      <c r="D1803" s="8">
        <v>6235</v>
      </c>
      <c r="E1803" t="s">
        <v>5350</v>
      </c>
      <c r="F1803" t="s">
        <v>191</v>
      </c>
      <c r="G1803" t="s">
        <v>25</v>
      </c>
      <c r="H1803" t="s">
        <v>190</v>
      </c>
      <c r="O1803">
        <v>9.4700000000000006</v>
      </c>
      <c r="S1803">
        <f>_xlfn.XLOOKUP(E1803,'Facture Chronopost'!L:L,'Facture Chronopost'!AA:AA,"")</f>
        <v>0.08</v>
      </c>
      <c r="T1803" t="str">
        <f>IF(COUNTIF('Bibliothèque transporteurs'!C:C,F1803)=0,"inconnu",_xlfn.XLOOKUP(F1803,'Bibliothèque transporteurs'!C:C,'Bibliothèque transporteurs'!A:A))</f>
        <v>6C</v>
      </c>
      <c r="U1803">
        <f>IF(OR(F1803="6C",F1803="6B"),_xlfn.XLOOKUP(E1803,'Facture Chronopost'!L:L,'Facture Chronopost'!X:X),IF(OR(F1803=17,F1803=44),F1803&amp;"_"&amp;H1803,IF(COUNTIF('Bibliothèque transporteurs'!C:C,F1803)=0,"inconnu",_xlfn.XLOOKUP(F1803,'Bibliothèque transporteurs'!C:C,'Bibliothèque transporteurs'!B:B))))</f>
        <v>25</v>
      </c>
      <c r="V1803" t="str">
        <f>IF(COUNTIF('Bibliothèque transporteurs'!C:C,F1803)=0,"inconnu",_xlfn.XLOOKUP(F1803,'Bibliothèque transporteurs'!C:C,'Bibliothèque transporteurs'!E:E))</f>
        <v>CHRONO_2SHOP</v>
      </c>
      <c r="W1803">
        <f t="shared" si="176"/>
        <v>9.5500000000000007</v>
      </c>
      <c r="Y1803" s="118">
        <f t="shared" si="177"/>
        <v>9.5500000000000007</v>
      </c>
      <c r="Z1803" s="118" t="str">
        <f t="shared" si="178"/>
        <v>OK</v>
      </c>
    </row>
    <row r="1804" spans="1:26" x14ac:dyDescent="0.2">
      <c r="A1804" s="9">
        <f t="shared" si="179"/>
        <v>11.376384630229914</v>
      </c>
      <c r="B1804" s="9">
        <f t="shared" si="180"/>
        <v>9.77</v>
      </c>
      <c r="C1804" s="9">
        <f t="shared" si="181"/>
        <v>9.69</v>
      </c>
      <c r="D1804" s="8">
        <v>6235</v>
      </c>
      <c r="E1804" t="s">
        <v>5372</v>
      </c>
      <c r="F1804" t="s">
        <v>191</v>
      </c>
      <c r="G1804" t="s">
        <v>25</v>
      </c>
      <c r="H1804" t="s">
        <v>190</v>
      </c>
      <c r="O1804">
        <v>9.69</v>
      </c>
      <c r="S1804">
        <f>_xlfn.XLOOKUP(E1804,'Facture Chronopost'!L:L,'Facture Chronopost'!AA:AA,"")</f>
        <v>0.08</v>
      </c>
      <c r="T1804" t="str">
        <f>IF(COUNTIF('Bibliothèque transporteurs'!C:C,F1804)=0,"inconnu",_xlfn.XLOOKUP(F1804,'Bibliothèque transporteurs'!C:C,'Bibliothèque transporteurs'!A:A))</f>
        <v>6C</v>
      </c>
      <c r="U1804">
        <f>IF(OR(F1804="6C",F1804="6B"),_xlfn.XLOOKUP(E1804,'Facture Chronopost'!L:L,'Facture Chronopost'!X:X),IF(OR(F1804=17,F1804=44),F1804&amp;"_"&amp;H1804,IF(COUNTIF('Bibliothèque transporteurs'!C:C,F1804)=0,"inconnu",_xlfn.XLOOKUP(F1804,'Bibliothèque transporteurs'!C:C,'Bibliothèque transporteurs'!B:B))))</f>
        <v>30</v>
      </c>
      <c r="V1804" t="str">
        <f>IF(COUNTIF('Bibliothèque transporteurs'!C:C,F1804)=0,"inconnu",_xlfn.XLOOKUP(F1804,'Bibliothèque transporteurs'!C:C,'Bibliothèque transporteurs'!E:E))</f>
        <v>CHRONO_2SHOP</v>
      </c>
      <c r="W1804">
        <f t="shared" si="176"/>
        <v>9.77</v>
      </c>
      <c r="Y1804" s="118">
        <f t="shared" si="177"/>
        <v>9.77</v>
      </c>
      <c r="Z1804" s="118" t="str">
        <f t="shared" si="178"/>
        <v>OK</v>
      </c>
    </row>
    <row r="1805" spans="1:26" x14ac:dyDescent="0.2">
      <c r="A1805" s="9">
        <f t="shared" si="179"/>
        <v>6.2575985633772397</v>
      </c>
      <c r="B1805" s="9">
        <f t="shared" si="180"/>
        <v>5.41</v>
      </c>
      <c r="C1805" s="9">
        <f t="shared" si="181"/>
        <v>5.33</v>
      </c>
      <c r="D1805" s="8">
        <v>6235</v>
      </c>
      <c r="E1805" t="s">
        <v>5341</v>
      </c>
      <c r="F1805" t="s">
        <v>191</v>
      </c>
      <c r="G1805" t="s">
        <v>25</v>
      </c>
      <c r="H1805" t="s">
        <v>190</v>
      </c>
      <c r="O1805">
        <v>5.33</v>
      </c>
      <c r="S1805">
        <f>_xlfn.XLOOKUP(E1805,'Facture Chronopost'!L:L,'Facture Chronopost'!AA:AA,"")</f>
        <v>0.08</v>
      </c>
      <c r="T1805" t="str">
        <f>IF(COUNTIF('Bibliothèque transporteurs'!C:C,F1805)=0,"inconnu",_xlfn.XLOOKUP(F1805,'Bibliothèque transporteurs'!C:C,'Bibliothèque transporteurs'!A:A))</f>
        <v>6C</v>
      </c>
      <c r="U1805">
        <f>IF(OR(F1805="6C",F1805="6B"),_xlfn.XLOOKUP(E1805,'Facture Chronopost'!L:L,'Facture Chronopost'!X:X),IF(OR(F1805=17,F1805=44),F1805&amp;"_"&amp;H1805,IF(COUNTIF('Bibliothèque transporteurs'!C:C,F1805)=0,"inconnu",_xlfn.XLOOKUP(F1805,'Bibliothèque transporteurs'!C:C,'Bibliothèque transporteurs'!B:B))))</f>
        <v>30</v>
      </c>
      <c r="V1805" t="str">
        <f>IF(COUNTIF('Bibliothèque transporteurs'!C:C,F1805)=0,"inconnu",_xlfn.XLOOKUP(F1805,'Bibliothèque transporteurs'!C:C,'Bibliothèque transporteurs'!E:E))</f>
        <v>CHRONO_2SHOP</v>
      </c>
      <c r="W1805">
        <f t="shared" si="176"/>
        <v>5.41</v>
      </c>
      <c r="Y1805" s="118">
        <f t="shared" si="177"/>
        <v>5.41</v>
      </c>
      <c r="Z1805" s="118" t="str">
        <f t="shared" si="178"/>
        <v>OK</v>
      </c>
    </row>
    <row r="1806" spans="1:26" x14ac:dyDescent="0.2">
      <c r="A1806" s="9">
        <f t="shared" si="179"/>
        <v>6.2575985633772397</v>
      </c>
      <c r="B1806" s="9">
        <f t="shared" si="180"/>
        <v>5.41</v>
      </c>
      <c r="C1806" s="9">
        <f t="shared" si="181"/>
        <v>5.33</v>
      </c>
      <c r="D1806" s="8">
        <v>6235</v>
      </c>
      <c r="E1806" t="s">
        <v>5356</v>
      </c>
      <c r="F1806" t="s">
        <v>191</v>
      </c>
      <c r="G1806" t="s">
        <v>25</v>
      </c>
      <c r="H1806" t="s">
        <v>190</v>
      </c>
      <c r="O1806">
        <v>5.33</v>
      </c>
      <c r="S1806">
        <f>_xlfn.XLOOKUP(E1806,'Facture Chronopost'!L:L,'Facture Chronopost'!AA:AA,"")</f>
        <v>0.08</v>
      </c>
      <c r="T1806" t="str">
        <f>IF(COUNTIF('Bibliothèque transporteurs'!C:C,F1806)=0,"inconnu",_xlfn.XLOOKUP(F1806,'Bibliothèque transporteurs'!C:C,'Bibliothèque transporteurs'!A:A))</f>
        <v>6C</v>
      </c>
      <c r="U1806">
        <f>IF(OR(F1806="6C",F1806="6B"),_xlfn.XLOOKUP(E1806,'Facture Chronopost'!L:L,'Facture Chronopost'!X:X),IF(OR(F1806=17,F1806=44),F1806&amp;"_"&amp;H1806,IF(COUNTIF('Bibliothèque transporteurs'!C:C,F1806)=0,"inconnu",_xlfn.XLOOKUP(F1806,'Bibliothèque transporteurs'!C:C,'Bibliothèque transporteurs'!B:B))))</f>
        <v>30</v>
      </c>
      <c r="V1806" t="str">
        <f>IF(COUNTIF('Bibliothèque transporteurs'!C:C,F1806)=0,"inconnu",_xlfn.XLOOKUP(F1806,'Bibliothèque transporteurs'!C:C,'Bibliothèque transporteurs'!E:E))</f>
        <v>CHRONO_2SHOP</v>
      </c>
      <c r="W1806">
        <f t="shared" si="176"/>
        <v>5.41</v>
      </c>
      <c r="Y1806" s="118">
        <f t="shared" si="177"/>
        <v>5.41</v>
      </c>
      <c r="Z1806" s="118" t="str">
        <f t="shared" si="178"/>
        <v>OK</v>
      </c>
    </row>
    <row r="1807" spans="1:26" x14ac:dyDescent="0.2">
      <c r="A1807" s="9">
        <f t="shared" si="179"/>
        <v>6.5158859337230153</v>
      </c>
      <c r="B1807" s="9">
        <f t="shared" si="180"/>
        <v>5.629999999999999</v>
      </c>
      <c r="C1807" s="9">
        <f t="shared" si="181"/>
        <v>5.55</v>
      </c>
      <c r="D1807" s="8">
        <v>6235</v>
      </c>
      <c r="E1807" t="s">
        <v>5343</v>
      </c>
      <c r="F1807" t="s">
        <v>191</v>
      </c>
      <c r="G1807" t="s">
        <v>25</v>
      </c>
      <c r="H1807" t="s">
        <v>190</v>
      </c>
      <c r="O1807">
        <v>5.55</v>
      </c>
      <c r="S1807">
        <f>_xlfn.XLOOKUP(E1807,'Facture Chronopost'!L:L,'Facture Chronopost'!AA:AA,"")</f>
        <v>0.08</v>
      </c>
      <c r="T1807" t="str">
        <f>IF(COUNTIF('Bibliothèque transporteurs'!C:C,F1807)=0,"inconnu",_xlfn.XLOOKUP(F1807,'Bibliothèque transporteurs'!C:C,'Bibliothèque transporteurs'!A:A))</f>
        <v>6C</v>
      </c>
      <c r="U1807">
        <f>IF(OR(F1807="6C",F1807="6B"),_xlfn.XLOOKUP(E1807,'Facture Chronopost'!L:L,'Facture Chronopost'!X:X),IF(OR(F1807=17,F1807=44),F1807&amp;"_"&amp;H1807,IF(COUNTIF('Bibliothèque transporteurs'!C:C,F1807)=0,"inconnu",_xlfn.XLOOKUP(F1807,'Bibliothèque transporteurs'!C:C,'Bibliothèque transporteurs'!B:B))))</f>
        <v>30</v>
      </c>
      <c r="V1807" t="str">
        <f>IF(COUNTIF('Bibliothèque transporteurs'!C:C,F1807)=0,"inconnu",_xlfn.XLOOKUP(F1807,'Bibliothèque transporteurs'!C:C,'Bibliothèque transporteurs'!E:E))</f>
        <v>CHRONO_2SHOP</v>
      </c>
      <c r="W1807">
        <f t="shared" ref="W1807:W1870" si="182">IF(T1807="FR_2SHOP",O1807,IF(O1807=0,0,ROUNDUP(O1807/C1807*B1807,2)))</f>
        <v>5.63</v>
      </c>
      <c r="Y1807" s="118">
        <f t="shared" si="177"/>
        <v>5.63</v>
      </c>
      <c r="Z1807" s="118" t="str">
        <f t="shared" si="178"/>
        <v>OK</v>
      </c>
    </row>
    <row r="1808" spans="1:26" x14ac:dyDescent="0.2">
      <c r="A1808" s="9">
        <f t="shared" si="179"/>
        <v>6.5158859337230153</v>
      </c>
      <c r="B1808" s="9">
        <f t="shared" si="180"/>
        <v>5.629999999999999</v>
      </c>
      <c r="C1808" s="9">
        <f t="shared" si="181"/>
        <v>5.55</v>
      </c>
      <c r="D1808" s="8">
        <v>6235</v>
      </c>
      <c r="E1808" t="s">
        <v>5405</v>
      </c>
      <c r="F1808" t="s">
        <v>191</v>
      </c>
      <c r="G1808" t="s">
        <v>25</v>
      </c>
      <c r="H1808" t="s">
        <v>190</v>
      </c>
      <c r="O1808">
        <v>5.55</v>
      </c>
      <c r="S1808">
        <f>_xlfn.XLOOKUP(E1808,'Facture Chronopost'!L:L,'Facture Chronopost'!AA:AA,"")</f>
        <v>0.08</v>
      </c>
      <c r="T1808" t="str">
        <f>IF(COUNTIF('Bibliothèque transporteurs'!C:C,F1808)=0,"inconnu",_xlfn.XLOOKUP(F1808,'Bibliothèque transporteurs'!C:C,'Bibliothèque transporteurs'!A:A))</f>
        <v>6C</v>
      </c>
      <c r="U1808">
        <f>IF(OR(F1808="6C",F1808="6B"),_xlfn.XLOOKUP(E1808,'Facture Chronopost'!L:L,'Facture Chronopost'!X:X),IF(OR(F1808=17,F1808=44),F1808&amp;"_"&amp;H1808,IF(COUNTIF('Bibliothèque transporteurs'!C:C,F1808)=0,"inconnu",_xlfn.XLOOKUP(F1808,'Bibliothèque transporteurs'!C:C,'Bibliothèque transporteurs'!B:B))))</f>
        <v>30</v>
      </c>
      <c r="V1808" t="str">
        <f>IF(COUNTIF('Bibliothèque transporteurs'!C:C,F1808)=0,"inconnu",_xlfn.XLOOKUP(F1808,'Bibliothèque transporteurs'!C:C,'Bibliothèque transporteurs'!E:E))</f>
        <v>CHRONO_2SHOP</v>
      </c>
      <c r="W1808">
        <f t="shared" si="182"/>
        <v>5.63</v>
      </c>
      <c r="Y1808" s="118">
        <f t="shared" si="177"/>
        <v>5.63</v>
      </c>
      <c r="Z1808" s="118" t="str">
        <f t="shared" si="178"/>
        <v>OK</v>
      </c>
    </row>
    <row r="1809" spans="1:26" x14ac:dyDescent="0.2">
      <c r="A1809" s="9">
        <f t="shared" si="179"/>
        <v>11.376384630229914</v>
      </c>
      <c r="B1809" s="9">
        <f t="shared" si="180"/>
        <v>9.77</v>
      </c>
      <c r="C1809" s="9">
        <f t="shared" si="181"/>
        <v>9.69</v>
      </c>
      <c r="D1809" s="8">
        <v>6235</v>
      </c>
      <c r="E1809" t="s">
        <v>5383</v>
      </c>
      <c r="F1809" t="s">
        <v>191</v>
      </c>
      <c r="G1809" t="s">
        <v>25</v>
      </c>
      <c r="H1809" t="s">
        <v>190</v>
      </c>
      <c r="O1809">
        <v>9.69</v>
      </c>
      <c r="S1809">
        <f>_xlfn.XLOOKUP(E1809,'Facture Chronopost'!L:L,'Facture Chronopost'!AA:AA,"")</f>
        <v>0.08</v>
      </c>
      <c r="T1809" t="str">
        <f>IF(COUNTIF('Bibliothèque transporteurs'!C:C,F1809)=0,"inconnu",_xlfn.XLOOKUP(F1809,'Bibliothèque transporteurs'!C:C,'Bibliothèque transporteurs'!A:A))</f>
        <v>6C</v>
      </c>
      <c r="U1809">
        <f>IF(OR(F1809="6C",F1809="6B"),_xlfn.XLOOKUP(E1809,'Facture Chronopost'!L:L,'Facture Chronopost'!X:X),IF(OR(F1809=17,F1809=44),F1809&amp;"_"&amp;H1809,IF(COUNTIF('Bibliothèque transporteurs'!C:C,F1809)=0,"inconnu",_xlfn.XLOOKUP(F1809,'Bibliothèque transporteurs'!C:C,'Bibliothèque transporteurs'!B:B))))</f>
        <v>30</v>
      </c>
      <c r="V1809" t="str">
        <f>IF(COUNTIF('Bibliothèque transporteurs'!C:C,F1809)=0,"inconnu",_xlfn.XLOOKUP(F1809,'Bibliothèque transporteurs'!C:C,'Bibliothèque transporteurs'!E:E))</f>
        <v>CHRONO_2SHOP</v>
      </c>
      <c r="W1809">
        <f t="shared" si="182"/>
        <v>9.77</v>
      </c>
      <c r="Y1809" s="118">
        <f t="shared" si="177"/>
        <v>9.77</v>
      </c>
      <c r="Z1809" s="118" t="str">
        <f t="shared" si="178"/>
        <v>OK</v>
      </c>
    </row>
    <row r="1810" spans="1:26" x14ac:dyDescent="0.2">
      <c r="A1810" s="9">
        <f t="shared" si="179"/>
        <v>12.926108852304576</v>
      </c>
      <c r="B1810" s="9">
        <f t="shared" si="180"/>
        <v>11.09</v>
      </c>
      <c r="C1810" s="9">
        <f t="shared" si="181"/>
        <v>11.01</v>
      </c>
      <c r="D1810" s="8">
        <v>6235</v>
      </c>
      <c r="E1810" t="s">
        <v>5417</v>
      </c>
      <c r="F1810" t="s">
        <v>191</v>
      </c>
      <c r="G1810" t="s">
        <v>25</v>
      </c>
      <c r="H1810" t="s">
        <v>190</v>
      </c>
      <c r="O1810">
        <v>11.01</v>
      </c>
      <c r="S1810">
        <f>_xlfn.XLOOKUP(E1810,'Facture Chronopost'!L:L,'Facture Chronopost'!AA:AA,"")</f>
        <v>0.08</v>
      </c>
      <c r="T1810" t="str">
        <f>IF(COUNTIF('Bibliothèque transporteurs'!C:C,F1810)=0,"inconnu",_xlfn.XLOOKUP(F1810,'Bibliothèque transporteurs'!C:C,'Bibliothèque transporteurs'!A:A))</f>
        <v>6C</v>
      </c>
      <c r="U1810">
        <f>IF(OR(F1810="6C",F1810="6B"),_xlfn.XLOOKUP(E1810,'Facture Chronopost'!L:L,'Facture Chronopost'!X:X),IF(OR(F1810=17,F1810=44),F1810&amp;"_"&amp;H1810,IF(COUNTIF('Bibliothèque transporteurs'!C:C,F1810)=0,"inconnu",_xlfn.XLOOKUP(F1810,'Bibliothèque transporteurs'!C:C,'Bibliothèque transporteurs'!B:B))))</f>
        <v>30</v>
      </c>
      <c r="V1810" t="str">
        <f>IF(COUNTIF('Bibliothèque transporteurs'!C:C,F1810)=0,"inconnu",_xlfn.XLOOKUP(F1810,'Bibliothèque transporteurs'!C:C,'Bibliothèque transporteurs'!E:E))</f>
        <v>CHRONO_2SHOP</v>
      </c>
      <c r="W1810">
        <f t="shared" si="182"/>
        <v>11.09</v>
      </c>
      <c r="Y1810" s="118">
        <f t="shared" si="177"/>
        <v>11.09</v>
      </c>
      <c r="Z1810" s="118" t="str">
        <f t="shared" si="178"/>
        <v>OK</v>
      </c>
    </row>
    <row r="1811" spans="1:26" x14ac:dyDescent="0.2">
      <c r="A1811" s="9">
        <f t="shared" si="179"/>
        <v>11.376384630229914</v>
      </c>
      <c r="B1811" s="9">
        <f t="shared" si="180"/>
        <v>9.77</v>
      </c>
      <c r="C1811" s="9">
        <f t="shared" si="181"/>
        <v>9.69</v>
      </c>
      <c r="D1811" s="8">
        <v>6235</v>
      </c>
      <c r="E1811" t="s">
        <v>5396</v>
      </c>
      <c r="F1811" t="s">
        <v>191</v>
      </c>
      <c r="G1811" t="s">
        <v>25</v>
      </c>
      <c r="H1811" t="s">
        <v>190</v>
      </c>
      <c r="O1811">
        <v>9.69</v>
      </c>
      <c r="S1811">
        <f>_xlfn.XLOOKUP(E1811,'Facture Chronopost'!L:L,'Facture Chronopost'!AA:AA,"")</f>
        <v>0.08</v>
      </c>
      <c r="T1811" t="str">
        <f>IF(COUNTIF('Bibliothèque transporteurs'!C:C,F1811)=0,"inconnu",_xlfn.XLOOKUP(F1811,'Bibliothèque transporteurs'!C:C,'Bibliothèque transporteurs'!A:A))</f>
        <v>6C</v>
      </c>
      <c r="U1811">
        <f>IF(OR(F1811="6C",F1811="6B"),_xlfn.XLOOKUP(E1811,'Facture Chronopost'!L:L,'Facture Chronopost'!X:X),IF(OR(F1811=17,F1811=44),F1811&amp;"_"&amp;H1811,IF(COUNTIF('Bibliothèque transporteurs'!C:C,F1811)=0,"inconnu",_xlfn.XLOOKUP(F1811,'Bibliothèque transporteurs'!C:C,'Bibliothèque transporteurs'!B:B))))</f>
        <v>30</v>
      </c>
      <c r="V1811" t="str">
        <f>IF(COUNTIF('Bibliothèque transporteurs'!C:C,F1811)=0,"inconnu",_xlfn.XLOOKUP(F1811,'Bibliothèque transporteurs'!C:C,'Bibliothèque transporteurs'!E:E))</f>
        <v>CHRONO_2SHOP</v>
      </c>
      <c r="W1811">
        <f t="shared" si="182"/>
        <v>9.77</v>
      </c>
      <c r="Y1811" s="118">
        <f t="shared" si="177"/>
        <v>9.77</v>
      </c>
      <c r="Z1811" s="118" t="str">
        <f t="shared" si="178"/>
        <v>OK</v>
      </c>
    </row>
    <row r="1812" spans="1:26" x14ac:dyDescent="0.2">
      <c r="A1812" s="9">
        <f t="shared" si="179"/>
        <v>6.5158859337230153</v>
      </c>
      <c r="B1812" s="9">
        <f t="shared" si="180"/>
        <v>5.629999999999999</v>
      </c>
      <c r="C1812" s="9">
        <f t="shared" si="181"/>
        <v>5.55</v>
      </c>
      <c r="D1812" s="8">
        <v>6235</v>
      </c>
      <c r="E1812" t="s">
        <v>5361</v>
      </c>
      <c r="F1812" t="s">
        <v>191</v>
      </c>
      <c r="G1812" t="s">
        <v>25</v>
      </c>
      <c r="H1812" t="s">
        <v>190</v>
      </c>
      <c r="O1812">
        <v>5.55</v>
      </c>
      <c r="S1812">
        <f>_xlfn.XLOOKUP(E1812,'Facture Chronopost'!L:L,'Facture Chronopost'!AA:AA,"")</f>
        <v>0.08</v>
      </c>
      <c r="T1812" t="str">
        <f>IF(COUNTIF('Bibliothèque transporteurs'!C:C,F1812)=0,"inconnu",_xlfn.XLOOKUP(F1812,'Bibliothèque transporteurs'!C:C,'Bibliothèque transporteurs'!A:A))</f>
        <v>6C</v>
      </c>
      <c r="U1812">
        <f>IF(OR(F1812="6C",F1812="6B"),_xlfn.XLOOKUP(E1812,'Facture Chronopost'!L:L,'Facture Chronopost'!X:X),IF(OR(F1812=17,F1812=44),F1812&amp;"_"&amp;H1812,IF(COUNTIF('Bibliothèque transporteurs'!C:C,F1812)=0,"inconnu",_xlfn.XLOOKUP(F1812,'Bibliothèque transporteurs'!C:C,'Bibliothèque transporteurs'!B:B))))</f>
        <v>30</v>
      </c>
      <c r="V1812" t="str">
        <f>IF(COUNTIF('Bibliothèque transporteurs'!C:C,F1812)=0,"inconnu",_xlfn.XLOOKUP(F1812,'Bibliothèque transporteurs'!C:C,'Bibliothèque transporteurs'!E:E))</f>
        <v>CHRONO_2SHOP</v>
      </c>
      <c r="W1812">
        <f t="shared" si="182"/>
        <v>5.63</v>
      </c>
      <c r="Y1812" s="118">
        <f t="shared" si="177"/>
        <v>5.63</v>
      </c>
      <c r="Z1812" s="118" t="str">
        <f t="shared" si="178"/>
        <v>OK</v>
      </c>
    </row>
    <row r="1813" spans="1:26" x14ac:dyDescent="0.2">
      <c r="A1813" s="9">
        <f t="shared" si="179"/>
        <v>6.2575985633772397</v>
      </c>
      <c r="B1813" s="9">
        <f t="shared" si="180"/>
        <v>5.41</v>
      </c>
      <c r="C1813" s="9">
        <f t="shared" si="181"/>
        <v>5.33</v>
      </c>
      <c r="D1813" s="8">
        <v>6235</v>
      </c>
      <c r="E1813" t="s">
        <v>5393</v>
      </c>
      <c r="F1813" t="s">
        <v>191</v>
      </c>
      <c r="G1813" t="s">
        <v>25</v>
      </c>
      <c r="H1813" t="s">
        <v>190</v>
      </c>
      <c r="O1813">
        <v>5.33</v>
      </c>
      <c r="S1813">
        <f>_xlfn.XLOOKUP(E1813,'Facture Chronopost'!L:L,'Facture Chronopost'!AA:AA,"")</f>
        <v>0.08</v>
      </c>
      <c r="T1813" t="str">
        <f>IF(COUNTIF('Bibliothèque transporteurs'!C:C,F1813)=0,"inconnu",_xlfn.XLOOKUP(F1813,'Bibliothèque transporteurs'!C:C,'Bibliothèque transporteurs'!A:A))</f>
        <v>6C</v>
      </c>
      <c r="U1813">
        <f>IF(OR(F1813="6C",F1813="6B"),_xlfn.XLOOKUP(E1813,'Facture Chronopost'!L:L,'Facture Chronopost'!X:X),IF(OR(F1813=17,F1813=44),F1813&amp;"_"&amp;H1813,IF(COUNTIF('Bibliothèque transporteurs'!C:C,F1813)=0,"inconnu",_xlfn.XLOOKUP(F1813,'Bibliothèque transporteurs'!C:C,'Bibliothèque transporteurs'!B:B))))</f>
        <v>30</v>
      </c>
      <c r="V1813" t="str">
        <f>IF(COUNTIF('Bibliothèque transporteurs'!C:C,F1813)=0,"inconnu",_xlfn.XLOOKUP(F1813,'Bibliothèque transporteurs'!C:C,'Bibliothèque transporteurs'!E:E))</f>
        <v>CHRONO_2SHOP</v>
      </c>
      <c r="W1813">
        <f t="shared" si="182"/>
        <v>5.41</v>
      </c>
      <c r="Y1813" s="118">
        <f t="shared" si="177"/>
        <v>5.41</v>
      </c>
      <c r="Z1813" s="118" t="str">
        <f t="shared" si="178"/>
        <v>OK</v>
      </c>
    </row>
    <row r="1814" spans="1:26" x14ac:dyDescent="0.2">
      <c r="A1814" s="9">
        <f t="shared" si="179"/>
        <v>11.376384630229914</v>
      </c>
      <c r="B1814" s="9">
        <f t="shared" si="180"/>
        <v>9.77</v>
      </c>
      <c r="C1814" s="9">
        <f t="shared" si="181"/>
        <v>9.69</v>
      </c>
      <c r="D1814" s="8">
        <v>6235</v>
      </c>
      <c r="E1814" t="s">
        <v>5409</v>
      </c>
      <c r="F1814" t="s">
        <v>191</v>
      </c>
      <c r="G1814" t="s">
        <v>25</v>
      </c>
      <c r="H1814" t="s">
        <v>190</v>
      </c>
      <c r="O1814">
        <v>9.69</v>
      </c>
      <c r="S1814">
        <f>_xlfn.XLOOKUP(E1814,'Facture Chronopost'!L:L,'Facture Chronopost'!AA:AA,"")</f>
        <v>0.08</v>
      </c>
      <c r="T1814" t="str">
        <f>IF(COUNTIF('Bibliothèque transporteurs'!C:C,F1814)=0,"inconnu",_xlfn.XLOOKUP(F1814,'Bibliothèque transporteurs'!C:C,'Bibliothèque transporteurs'!A:A))</f>
        <v>6C</v>
      </c>
      <c r="U1814">
        <f>IF(OR(F1814="6C",F1814="6B"),_xlfn.XLOOKUP(E1814,'Facture Chronopost'!L:L,'Facture Chronopost'!X:X),IF(OR(F1814=17,F1814=44),F1814&amp;"_"&amp;H1814,IF(COUNTIF('Bibliothèque transporteurs'!C:C,F1814)=0,"inconnu",_xlfn.XLOOKUP(F1814,'Bibliothèque transporteurs'!C:C,'Bibliothèque transporteurs'!B:B))))</f>
        <v>30</v>
      </c>
      <c r="V1814" t="str">
        <f>IF(COUNTIF('Bibliothèque transporteurs'!C:C,F1814)=0,"inconnu",_xlfn.XLOOKUP(F1814,'Bibliothèque transporteurs'!C:C,'Bibliothèque transporteurs'!E:E))</f>
        <v>CHRONO_2SHOP</v>
      </c>
      <c r="W1814">
        <f t="shared" si="182"/>
        <v>9.77</v>
      </c>
      <c r="Y1814" s="118">
        <f t="shared" si="177"/>
        <v>9.77</v>
      </c>
      <c r="Z1814" s="118" t="str">
        <f t="shared" si="178"/>
        <v>OK</v>
      </c>
    </row>
    <row r="1815" spans="1:26" x14ac:dyDescent="0.2">
      <c r="A1815" s="9">
        <f t="shared" si="179"/>
        <v>6.2575985633772397</v>
      </c>
      <c r="B1815" s="9">
        <f t="shared" si="180"/>
        <v>5.41</v>
      </c>
      <c r="C1815" s="9">
        <f t="shared" si="181"/>
        <v>5.33</v>
      </c>
      <c r="D1815" s="8">
        <v>6235</v>
      </c>
      <c r="E1815" t="s">
        <v>5390</v>
      </c>
      <c r="F1815" t="s">
        <v>191</v>
      </c>
      <c r="G1815" t="s">
        <v>25</v>
      </c>
      <c r="H1815" t="s">
        <v>190</v>
      </c>
      <c r="O1815">
        <v>5.33</v>
      </c>
      <c r="S1815">
        <f>_xlfn.XLOOKUP(E1815,'Facture Chronopost'!L:L,'Facture Chronopost'!AA:AA,"")</f>
        <v>0.08</v>
      </c>
      <c r="T1815" t="str">
        <f>IF(COUNTIF('Bibliothèque transporteurs'!C:C,F1815)=0,"inconnu",_xlfn.XLOOKUP(F1815,'Bibliothèque transporteurs'!C:C,'Bibliothèque transporteurs'!A:A))</f>
        <v>6C</v>
      </c>
      <c r="U1815">
        <f>IF(OR(F1815="6C",F1815="6B"),_xlfn.XLOOKUP(E1815,'Facture Chronopost'!L:L,'Facture Chronopost'!X:X),IF(OR(F1815=17,F1815=44),F1815&amp;"_"&amp;H1815,IF(COUNTIF('Bibliothèque transporteurs'!C:C,F1815)=0,"inconnu",_xlfn.XLOOKUP(F1815,'Bibliothèque transporteurs'!C:C,'Bibliothèque transporteurs'!B:B))))</f>
        <v>30</v>
      </c>
      <c r="V1815" t="str">
        <f>IF(COUNTIF('Bibliothèque transporteurs'!C:C,F1815)=0,"inconnu",_xlfn.XLOOKUP(F1815,'Bibliothèque transporteurs'!C:C,'Bibliothèque transporteurs'!E:E))</f>
        <v>CHRONO_2SHOP</v>
      </c>
      <c r="W1815">
        <f t="shared" si="182"/>
        <v>5.41</v>
      </c>
      <c r="Y1815" s="118">
        <f t="shared" si="177"/>
        <v>5.41</v>
      </c>
      <c r="Z1815" s="118" t="str">
        <f t="shared" si="178"/>
        <v>OK</v>
      </c>
    </row>
    <row r="1816" spans="1:26" x14ac:dyDescent="0.2">
      <c r="A1816" s="9">
        <f t="shared" si="179"/>
        <v>15.250695185416573</v>
      </c>
      <c r="B1816" s="9">
        <f t="shared" si="180"/>
        <v>13.07</v>
      </c>
      <c r="C1816" s="9">
        <f t="shared" si="181"/>
        <v>12.99</v>
      </c>
      <c r="D1816" s="8">
        <v>6235</v>
      </c>
      <c r="E1816" t="s">
        <v>5366</v>
      </c>
      <c r="F1816" t="s">
        <v>191</v>
      </c>
      <c r="G1816" t="s">
        <v>25</v>
      </c>
      <c r="H1816" t="s">
        <v>190</v>
      </c>
      <c r="O1816">
        <v>12.99</v>
      </c>
      <c r="S1816">
        <f>_xlfn.XLOOKUP(E1816,'Facture Chronopost'!L:L,'Facture Chronopost'!AA:AA,"")</f>
        <v>0.08</v>
      </c>
      <c r="T1816" t="str">
        <f>IF(COUNTIF('Bibliothèque transporteurs'!C:C,F1816)=0,"inconnu",_xlfn.XLOOKUP(F1816,'Bibliothèque transporteurs'!C:C,'Bibliothèque transporteurs'!A:A))</f>
        <v>6C</v>
      </c>
      <c r="U1816">
        <f>IF(OR(F1816="6C",F1816="6B"),_xlfn.XLOOKUP(E1816,'Facture Chronopost'!L:L,'Facture Chronopost'!X:X),IF(OR(F1816=17,F1816=44),F1816&amp;"_"&amp;H1816,IF(COUNTIF('Bibliothèque transporteurs'!C:C,F1816)=0,"inconnu",_xlfn.XLOOKUP(F1816,'Bibliothèque transporteurs'!C:C,'Bibliothèque transporteurs'!B:B))))</f>
        <v>30</v>
      </c>
      <c r="V1816" t="str">
        <f>IF(COUNTIF('Bibliothèque transporteurs'!C:C,F1816)=0,"inconnu",_xlfn.XLOOKUP(F1816,'Bibliothèque transporteurs'!C:C,'Bibliothèque transporteurs'!E:E))</f>
        <v>CHRONO_2SHOP</v>
      </c>
      <c r="W1816">
        <f t="shared" si="182"/>
        <v>13.07</v>
      </c>
      <c r="Y1816" s="118">
        <f t="shared" si="177"/>
        <v>13.07</v>
      </c>
      <c r="Z1816" s="118" t="str">
        <f t="shared" si="178"/>
        <v>OK</v>
      </c>
    </row>
    <row r="1817" spans="1:26" x14ac:dyDescent="0.2">
      <c r="A1817" s="9">
        <f t="shared" si="179"/>
        <v>5.8114658327799873</v>
      </c>
      <c r="B1817" s="9">
        <f t="shared" si="180"/>
        <v>5.03</v>
      </c>
      <c r="C1817" s="9">
        <f t="shared" si="181"/>
        <v>4.95</v>
      </c>
      <c r="D1817" s="8">
        <v>6235</v>
      </c>
      <c r="E1817" t="s">
        <v>5419</v>
      </c>
      <c r="F1817" t="s">
        <v>191</v>
      </c>
      <c r="G1817" t="s">
        <v>25</v>
      </c>
      <c r="H1817" t="s">
        <v>190</v>
      </c>
      <c r="O1817">
        <v>4.95</v>
      </c>
      <c r="S1817">
        <f>_xlfn.XLOOKUP(E1817,'Facture Chronopost'!L:L,'Facture Chronopost'!AA:AA,"")</f>
        <v>0.08</v>
      </c>
      <c r="T1817" t="str">
        <f>IF(COUNTIF('Bibliothèque transporteurs'!C:C,F1817)=0,"inconnu",_xlfn.XLOOKUP(F1817,'Bibliothèque transporteurs'!C:C,'Bibliothèque transporteurs'!A:A))</f>
        <v>6C</v>
      </c>
      <c r="U1817">
        <f>IF(OR(F1817="6C",F1817="6B"),_xlfn.XLOOKUP(E1817,'Facture Chronopost'!L:L,'Facture Chronopost'!X:X),IF(OR(F1817=17,F1817=44),F1817&amp;"_"&amp;H1817,IF(COUNTIF('Bibliothèque transporteurs'!C:C,F1817)=0,"inconnu",_xlfn.XLOOKUP(F1817,'Bibliothèque transporteurs'!C:C,'Bibliothèque transporteurs'!B:B))))</f>
        <v>26</v>
      </c>
      <c r="V1817" t="str">
        <f>IF(COUNTIF('Bibliothèque transporteurs'!C:C,F1817)=0,"inconnu",_xlfn.XLOOKUP(F1817,'Bibliothèque transporteurs'!C:C,'Bibliothèque transporteurs'!E:E))</f>
        <v>CHRONO_2SHOP</v>
      </c>
      <c r="W1817">
        <f t="shared" si="182"/>
        <v>5.03</v>
      </c>
      <c r="Y1817" s="118">
        <f t="shared" si="177"/>
        <v>5.03</v>
      </c>
      <c r="Z1817" s="118" t="str">
        <f t="shared" si="178"/>
        <v>OK</v>
      </c>
    </row>
    <row r="1818" spans="1:26" x14ac:dyDescent="0.2">
      <c r="A1818" s="9">
        <f t="shared" si="179"/>
        <v>6.2575985633772397</v>
      </c>
      <c r="B1818" s="9">
        <f t="shared" si="180"/>
        <v>5.41</v>
      </c>
      <c r="C1818" s="9">
        <f t="shared" si="181"/>
        <v>5.33</v>
      </c>
      <c r="D1818" s="8">
        <v>6235</v>
      </c>
      <c r="E1818" t="s">
        <v>5503</v>
      </c>
      <c r="F1818" t="s">
        <v>191</v>
      </c>
      <c r="G1818" t="s">
        <v>25</v>
      </c>
      <c r="H1818" t="s">
        <v>190</v>
      </c>
      <c r="O1818">
        <v>5.33</v>
      </c>
      <c r="S1818">
        <f>_xlfn.XLOOKUP(E1818,'Facture Chronopost'!L:L,'Facture Chronopost'!AA:AA,"")</f>
        <v>0.08</v>
      </c>
      <c r="T1818" t="str">
        <f>IF(COUNTIF('Bibliothèque transporteurs'!C:C,F1818)=0,"inconnu",_xlfn.XLOOKUP(F1818,'Bibliothèque transporteurs'!C:C,'Bibliothèque transporteurs'!A:A))</f>
        <v>6C</v>
      </c>
      <c r="U1818">
        <f>IF(OR(F1818="6C",F1818="6B"),_xlfn.XLOOKUP(E1818,'Facture Chronopost'!L:L,'Facture Chronopost'!X:X),IF(OR(F1818=17,F1818=44),F1818&amp;"_"&amp;H1818,IF(COUNTIF('Bibliothèque transporteurs'!C:C,F1818)=0,"inconnu",_xlfn.XLOOKUP(F1818,'Bibliothèque transporteurs'!C:C,'Bibliothèque transporteurs'!B:B))))</f>
        <v>30</v>
      </c>
      <c r="V1818" t="str">
        <f>IF(COUNTIF('Bibliothèque transporteurs'!C:C,F1818)=0,"inconnu",_xlfn.XLOOKUP(F1818,'Bibliothèque transporteurs'!C:C,'Bibliothèque transporteurs'!E:E))</f>
        <v>CHRONO_2SHOP</v>
      </c>
      <c r="W1818">
        <f t="shared" si="182"/>
        <v>5.41</v>
      </c>
      <c r="Y1818" s="118">
        <f t="shared" si="177"/>
        <v>5.41</v>
      </c>
      <c r="Z1818" s="118" t="str">
        <f t="shared" si="178"/>
        <v>OK</v>
      </c>
    </row>
    <row r="1819" spans="1:26" x14ac:dyDescent="0.2">
      <c r="A1819" s="9">
        <f t="shared" si="179"/>
        <v>11.376384630229914</v>
      </c>
      <c r="B1819" s="9">
        <f t="shared" si="180"/>
        <v>9.77</v>
      </c>
      <c r="C1819" s="9">
        <f t="shared" si="181"/>
        <v>9.69</v>
      </c>
      <c r="D1819" s="8">
        <v>6235</v>
      </c>
      <c r="E1819" t="s">
        <v>5505</v>
      </c>
      <c r="F1819" t="s">
        <v>191</v>
      </c>
      <c r="G1819" t="s">
        <v>25</v>
      </c>
      <c r="H1819" t="s">
        <v>190</v>
      </c>
      <c r="O1819">
        <v>9.69</v>
      </c>
      <c r="S1819">
        <f>_xlfn.XLOOKUP(E1819,'Facture Chronopost'!L:L,'Facture Chronopost'!AA:AA,"")</f>
        <v>0.08</v>
      </c>
      <c r="T1819" t="str">
        <f>IF(COUNTIF('Bibliothèque transporteurs'!C:C,F1819)=0,"inconnu",_xlfn.XLOOKUP(F1819,'Bibliothèque transporteurs'!C:C,'Bibliothèque transporteurs'!A:A))</f>
        <v>6C</v>
      </c>
      <c r="U1819">
        <f>IF(OR(F1819="6C",F1819="6B"),_xlfn.XLOOKUP(E1819,'Facture Chronopost'!L:L,'Facture Chronopost'!X:X),IF(OR(F1819=17,F1819=44),F1819&amp;"_"&amp;H1819,IF(COUNTIF('Bibliothèque transporteurs'!C:C,F1819)=0,"inconnu",_xlfn.XLOOKUP(F1819,'Bibliothèque transporteurs'!C:C,'Bibliothèque transporteurs'!B:B))))</f>
        <v>30</v>
      </c>
      <c r="V1819" t="str">
        <f>IF(COUNTIF('Bibliothèque transporteurs'!C:C,F1819)=0,"inconnu",_xlfn.XLOOKUP(F1819,'Bibliothèque transporteurs'!C:C,'Bibliothèque transporteurs'!E:E))</f>
        <v>CHRONO_2SHOP</v>
      </c>
      <c r="W1819">
        <f t="shared" si="182"/>
        <v>9.77</v>
      </c>
      <c r="Y1819" s="118">
        <f t="shared" si="177"/>
        <v>9.77</v>
      </c>
      <c r="Z1819" s="118" t="str">
        <f t="shared" si="178"/>
        <v>OK</v>
      </c>
    </row>
    <row r="1820" spans="1:26" x14ac:dyDescent="0.2">
      <c r="A1820" s="9">
        <f t="shared" si="179"/>
        <v>5.8114658327799873</v>
      </c>
      <c r="B1820" s="9">
        <f t="shared" si="180"/>
        <v>5.03</v>
      </c>
      <c r="C1820" s="9">
        <f t="shared" si="181"/>
        <v>4.95</v>
      </c>
      <c r="D1820" s="8">
        <v>6235</v>
      </c>
      <c r="E1820" t="s">
        <v>5443</v>
      </c>
      <c r="F1820" t="s">
        <v>191</v>
      </c>
      <c r="G1820" t="s">
        <v>25</v>
      </c>
      <c r="H1820" t="s">
        <v>190</v>
      </c>
      <c r="O1820">
        <v>4.95</v>
      </c>
      <c r="S1820">
        <f>_xlfn.XLOOKUP(E1820,'Facture Chronopost'!L:L,'Facture Chronopost'!AA:AA,"")</f>
        <v>0.08</v>
      </c>
      <c r="T1820" t="str">
        <f>IF(COUNTIF('Bibliothèque transporteurs'!C:C,F1820)=0,"inconnu",_xlfn.XLOOKUP(F1820,'Bibliothèque transporteurs'!C:C,'Bibliothèque transporteurs'!A:A))</f>
        <v>6C</v>
      </c>
      <c r="U1820">
        <f>IF(OR(F1820="6C",F1820="6B"),_xlfn.XLOOKUP(E1820,'Facture Chronopost'!L:L,'Facture Chronopost'!X:X),IF(OR(F1820=17,F1820=44),F1820&amp;"_"&amp;H1820,IF(COUNTIF('Bibliothèque transporteurs'!C:C,F1820)=0,"inconnu",_xlfn.XLOOKUP(F1820,'Bibliothèque transporteurs'!C:C,'Bibliothèque transporteurs'!B:B))))</f>
        <v>26</v>
      </c>
      <c r="V1820" t="str">
        <f>IF(COUNTIF('Bibliothèque transporteurs'!C:C,F1820)=0,"inconnu",_xlfn.XLOOKUP(F1820,'Bibliothèque transporteurs'!C:C,'Bibliothèque transporteurs'!E:E))</f>
        <v>CHRONO_2SHOP</v>
      </c>
      <c r="W1820">
        <f t="shared" si="182"/>
        <v>5.03</v>
      </c>
      <c r="Y1820" s="118">
        <f t="shared" si="177"/>
        <v>5.03</v>
      </c>
      <c r="Z1820" s="118" t="str">
        <f t="shared" si="178"/>
        <v>OK</v>
      </c>
    </row>
    <row r="1821" spans="1:26" x14ac:dyDescent="0.2">
      <c r="A1821" s="9">
        <f t="shared" si="179"/>
        <v>17.786607548811478</v>
      </c>
      <c r="B1821" s="9">
        <f t="shared" si="180"/>
        <v>15.23</v>
      </c>
      <c r="C1821" s="9">
        <f t="shared" si="181"/>
        <v>15.15</v>
      </c>
      <c r="D1821" s="8">
        <v>6235</v>
      </c>
      <c r="E1821" t="s">
        <v>5492</v>
      </c>
      <c r="F1821" t="s">
        <v>191</v>
      </c>
      <c r="G1821" t="s">
        <v>25</v>
      </c>
      <c r="H1821" t="s">
        <v>190</v>
      </c>
      <c r="O1821">
        <v>15.15</v>
      </c>
      <c r="S1821">
        <f>_xlfn.XLOOKUP(E1821,'Facture Chronopost'!L:L,'Facture Chronopost'!AA:AA,"")</f>
        <v>0.08</v>
      </c>
      <c r="T1821" t="str">
        <f>IF(COUNTIF('Bibliothèque transporteurs'!C:C,F1821)=0,"inconnu",_xlfn.XLOOKUP(F1821,'Bibliothèque transporteurs'!C:C,'Bibliothèque transporteurs'!A:A))</f>
        <v>6C</v>
      </c>
      <c r="U1821">
        <f>IF(OR(F1821="6C",F1821="6B"),_xlfn.XLOOKUP(E1821,'Facture Chronopost'!L:L,'Facture Chronopost'!X:X),IF(OR(F1821=17,F1821=44),F1821&amp;"_"&amp;H1821,IF(COUNTIF('Bibliothèque transporteurs'!C:C,F1821)=0,"inconnu",_xlfn.XLOOKUP(F1821,'Bibliothèque transporteurs'!C:C,'Bibliothèque transporteurs'!B:B))))</f>
        <v>25</v>
      </c>
      <c r="V1821" t="str">
        <f>IF(COUNTIF('Bibliothèque transporteurs'!C:C,F1821)=0,"inconnu",_xlfn.XLOOKUP(F1821,'Bibliothèque transporteurs'!C:C,'Bibliothèque transporteurs'!E:E))</f>
        <v>CHRONO_2SHOP</v>
      </c>
      <c r="W1821">
        <f t="shared" si="182"/>
        <v>15.23</v>
      </c>
      <c r="Y1821" s="118">
        <f t="shared" si="177"/>
        <v>15.23</v>
      </c>
      <c r="Z1821" s="118" t="str">
        <f t="shared" si="178"/>
        <v>OK</v>
      </c>
    </row>
    <row r="1822" spans="1:26" x14ac:dyDescent="0.2">
      <c r="A1822" s="9">
        <f t="shared" si="179"/>
        <v>11.376384630229914</v>
      </c>
      <c r="B1822" s="9">
        <f t="shared" si="180"/>
        <v>9.77</v>
      </c>
      <c r="C1822" s="9">
        <f t="shared" si="181"/>
        <v>9.69</v>
      </c>
      <c r="D1822" s="8">
        <v>6235</v>
      </c>
      <c r="E1822" t="s">
        <v>5520</v>
      </c>
      <c r="F1822" t="s">
        <v>191</v>
      </c>
      <c r="G1822" t="s">
        <v>25</v>
      </c>
      <c r="H1822" t="s">
        <v>190</v>
      </c>
      <c r="O1822">
        <v>9.69</v>
      </c>
      <c r="S1822">
        <f>_xlfn.XLOOKUP(E1822,'Facture Chronopost'!L:L,'Facture Chronopost'!AA:AA,"")</f>
        <v>0.08</v>
      </c>
      <c r="T1822" t="str">
        <f>IF(COUNTIF('Bibliothèque transporteurs'!C:C,F1822)=0,"inconnu",_xlfn.XLOOKUP(F1822,'Bibliothèque transporteurs'!C:C,'Bibliothèque transporteurs'!A:A))</f>
        <v>6C</v>
      </c>
      <c r="U1822">
        <f>IF(OR(F1822="6C",F1822="6B"),_xlfn.XLOOKUP(E1822,'Facture Chronopost'!L:L,'Facture Chronopost'!X:X),IF(OR(F1822=17,F1822=44),F1822&amp;"_"&amp;H1822,IF(COUNTIF('Bibliothèque transporteurs'!C:C,F1822)=0,"inconnu",_xlfn.XLOOKUP(F1822,'Bibliothèque transporteurs'!C:C,'Bibliothèque transporteurs'!B:B))))</f>
        <v>30</v>
      </c>
      <c r="V1822" t="str">
        <f>IF(COUNTIF('Bibliothèque transporteurs'!C:C,F1822)=0,"inconnu",_xlfn.XLOOKUP(F1822,'Bibliothèque transporteurs'!C:C,'Bibliothèque transporteurs'!E:E))</f>
        <v>CHRONO_2SHOP</v>
      </c>
      <c r="W1822">
        <f t="shared" si="182"/>
        <v>9.77</v>
      </c>
      <c r="Y1822" s="118">
        <f t="shared" si="177"/>
        <v>9.77</v>
      </c>
      <c r="Z1822" s="118" t="str">
        <f t="shared" si="178"/>
        <v>OK</v>
      </c>
    </row>
    <row r="1823" spans="1:26" x14ac:dyDescent="0.2">
      <c r="A1823" s="9">
        <f t="shared" si="179"/>
        <v>11.376384630229914</v>
      </c>
      <c r="B1823" s="9">
        <f t="shared" si="180"/>
        <v>9.77</v>
      </c>
      <c r="C1823" s="9">
        <f t="shared" si="181"/>
        <v>9.69</v>
      </c>
      <c r="D1823" s="8">
        <v>6235</v>
      </c>
      <c r="E1823" t="s">
        <v>5486</v>
      </c>
      <c r="F1823" t="s">
        <v>191</v>
      </c>
      <c r="G1823" t="s">
        <v>25</v>
      </c>
      <c r="H1823" t="s">
        <v>190</v>
      </c>
      <c r="O1823">
        <v>9.69</v>
      </c>
      <c r="S1823">
        <f>_xlfn.XLOOKUP(E1823,'Facture Chronopost'!L:L,'Facture Chronopost'!AA:AA,"")</f>
        <v>0.08</v>
      </c>
      <c r="T1823" t="str">
        <f>IF(COUNTIF('Bibliothèque transporteurs'!C:C,F1823)=0,"inconnu",_xlfn.XLOOKUP(F1823,'Bibliothèque transporteurs'!C:C,'Bibliothèque transporteurs'!A:A))</f>
        <v>6C</v>
      </c>
      <c r="U1823">
        <f>IF(OR(F1823="6C",F1823="6B"),_xlfn.XLOOKUP(E1823,'Facture Chronopost'!L:L,'Facture Chronopost'!X:X),IF(OR(F1823=17,F1823=44),F1823&amp;"_"&amp;H1823,IF(COUNTIF('Bibliothèque transporteurs'!C:C,F1823)=0,"inconnu",_xlfn.XLOOKUP(F1823,'Bibliothèque transporteurs'!C:C,'Bibliothèque transporteurs'!B:B))))</f>
        <v>30</v>
      </c>
      <c r="V1823" t="str">
        <f>IF(COUNTIF('Bibliothèque transporteurs'!C:C,F1823)=0,"inconnu",_xlfn.XLOOKUP(F1823,'Bibliothèque transporteurs'!C:C,'Bibliothèque transporteurs'!E:E))</f>
        <v>CHRONO_2SHOP</v>
      </c>
      <c r="W1823">
        <f t="shared" si="182"/>
        <v>9.77</v>
      </c>
      <c r="Y1823" s="118">
        <f t="shared" si="177"/>
        <v>9.77</v>
      </c>
      <c r="Z1823" s="118" t="str">
        <f t="shared" si="178"/>
        <v>OK</v>
      </c>
    </row>
    <row r="1824" spans="1:26" x14ac:dyDescent="0.2">
      <c r="A1824" s="9">
        <f t="shared" si="179"/>
        <v>6.2575985633772397</v>
      </c>
      <c r="B1824" s="9">
        <f t="shared" si="180"/>
        <v>5.41</v>
      </c>
      <c r="C1824" s="9">
        <f t="shared" si="181"/>
        <v>5.33</v>
      </c>
      <c r="D1824" s="8">
        <v>6235</v>
      </c>
      <c r="E1824" t="s">
        <v>5430</v>
      </c>
      <c r="F1824" t="s">
        <v>191</v>
      </c>
      <c r="G1824" t="s">
        <v>25</v>
      </c>
      <c r="H1824" t="s">
        <v>190</v>
      </c>
      <c r="O1824">
        <v>5.33</v>
      </c>
      <c r="S1824">
        <f>_xlfn.XLOOKUP(E1824,'Facture Chronopost'!L:L,'Facture Chronopost'!AA:AA,"")</f>
        <v>0.08</v>
      </c>
      <c r="T1824" t="str">
        <f>IF(COUNTIF('Bibliothèque transporteurs'!C:C,F1824)=0,"inconnu",_xlfn.XLOOKUP(F1824,'Bibliothèque transporteurs'!C:C,'Bibliothèque transporteurs'!A:A))</f>
        <v>6C</v>
      </c>
      <c r="U1824">
        <f>IF(OR(F1824="6C",F1824="6B"),_xlfn.XLOOKUP(E1824,'Facture Chronopost'!L:L,'Facture Chronopost'!X:X),IF(OR(F1824=17,F1824=44),F1824&amp;"_"&amp;H1824,IF(COUNTIF('Bibliothèque transporteurs'!C:C,F1824)=0,"inconnu",_xlfn.XLOOKUP(F1824,'Bibliothèque transporteurs'!C:C,'Bibliothèque transporteurs'!B:B))))</f>
        <v>42</v>
      </c>
      <c r="V1824" t="str">
        <f>IF(COUNTIF('Bibliothèque transporteurs'!C:C,F1824)=0,"inconnu",_xlfn.XLOOKUP(F1824,'Bibliothèque transporteurs'!C:C,'Bibliothèque transporteurs'!E:E))</f>
        <v>CHRONO_2SHOP</v>
      </c>
      <c r="W1824">
        <f t="shared" si="182"/>
        <v>5.41</v>
      </c>
      <c r="Y1824" s="118">
        <f t="shared" si="177"/>
        <v>5.41</v>
      </c>
      <c r="Z1824" s="118" t="str">
        <f t="shared" si="178"/>
        <v>OK</v>
      </c>
    </row>
    <row r="1825" spans="1:26" x14ac:dyDescent="0.2">
      <c r="A1825" s="9">
        <f t="shared" si="179"/>
        <v>16.236883326736812</v>
      </c>
      <c r="B1825" s="9">
        <f t="shared" si="180"/>
        <v>13.91</v>
      </c>
      <c r="C1825" s="9">
        <f t="shared" si="181"/>
        <v>13.83</v>
      </c>
      <c r="D1825" s="8">
        <v>6235</v>
      </c>
      <c r="E1825" t="s">
        <v>5427</v>
      </c>
      <c r="F1825" t="s">
        <v>191</v>
      </c>
      <c r="G1825" t="s">
        <v>25</v>
      </c>
      <c r="H1825" t="s">
        <v>190</v>
      </c>
      <c r="O1825">
        <v>13.83</v>
      </c>
      <c r="S1825">
        <f>_xlfn.XLOOKUP(E1825,'Facture Chronopost'!L:L,'Facture Chronopost'!AA:AA,"")</f>
        <v>0.08</v>
      </c>
      <c r="T1825" t="str">
        <f>IF(COUNTIF('Bibliothèque transporteurs'!C:C,F1825)=0,"inconnu",_xlfn.XLOOKUP(F1825,'Bibliothèque transporteurs'!C:C,'Bibliothèque transporteurs'!A:A))</f>
        <v>6C</v>
      </c>
      <c r="U1825">
        <f>IF(OR(F1825="6C",F1825="6B"),_xlfn.XLOOKUP(E1825,'Facture Chronopost'!L:L,'Facture Chronopost'!X:X),IF(OR(F1825=17,F1825=44),F1825&amp;"_"&amp;H1825,IF(COUNTIF('Bibliothèque transporteurs'!C:C,F1825)=0,"inconnu",_xlfn.XLOOKUP(F1825,'Bibliothèque transporteurs'!C:C,'Bibliothèque transporteurs'!B:B))))</f>
        <v>25</v>
      </c>
      <c r="V1825" t="str">
        <f>IF(COUNTIF('Bibliothèque transporteurs'!C:C,F1825)=0,"inconnu",_xlfn.XLOOKUP(F1825,'Bibliothèque transporteurs'!C:C,'Bibliothèque transporteurs'!E:E))</f>
        <v>CHRONO_2SHOP</v>
      </c>
      <c r="W1825">
        <f t="shared" si="182"/>
        <v>13.91</v>
      </c>
      <c r="Y1825" s="118">
        <f t="shared" si="177"/>
        <v>13.91</v>
      </c>
      <c r="Z1825" s="118" t="str">
        <f t="shared" si="178"/>
        <v>OK</v>
      </c>
    </row>
    <row r="1826" spans="1:26" x14ac:dyDescent="0.2">
      <c r="A1826" s="9">
        <f t="shared" si="179"/>
        <v>11.376384630229914</v>
      </c>
      <c r="B1826" s="9">
        <f t="shared" si="180"/>
        <v>9.77</v>
      </c>
      <c r="C1826" s="9">
        <f t="shared" si="181"/>
        <v>9.69</v>
      </c>
      <c r="D1826" s="8">
        <v>6235</v>
      </c>
      <c r="E1826" t="s">
        <v>5481</v>
      </c>
      <c r="F1826" t="s">
        <v>191</v>
      </c>
      <c r="G1826" t="s">
        <v>25</v>
      </c>
      <c r="H1826" t="s">
        <v>190</v>
      </c>
      <c r="O1826">
        <v>9.69</v>
      </c>
      <c r="S1826">
        <f>_xlfn.XLOOKUP(E1826,'Facture Chronopost'!L:L,'Facture Chronopost'!AA:AA,"")</f>
        <v>0.08</v>
      </c>
      <c r="T1826" t="str">
        <f>IF(COUNTIF('Bibliothèque transporteurs'!C:C,F1826)=0,"inconnu",_xlfn.XLOOKUP(F1826,'Bibliothèque transporteurs'!C:C,'Bibliothèque transporteurs'!A:A))</f>
        <v>6C</v>
      </c>
      <c r="U1826">
        <f>IF(OR(F1826="6C",F1826="6B"),_xlfn.XLOOKUP(E1826,'Facture Chronopost'!L:L,'Facture Chronopost'!X:X),IF(OR(F1826=17,F1826=44),F1826&amp;"_"&amp;H1826,IF(COUNTIF('Bibliothèque transporteurs'!C:C,F1826)=0,"inconnu",_xlfn.XLOOKUP(F1826,'Bibliothèque transporteurs'!C:C,'Bibliothèque transporteurs'!B:B))))</f>
        <v>30</v>
      </c>
      <c r="V1826" t="str">
        <f>IF(COUNTIF('Bibliothèque transporteurs'!C:C,F1826)=0,"inconnu",_xlfn.XLOOKUP(F1826,'Bibliothèque transporteurs'!C:C,'Bibliothèque transporteurs'!E:E))</f>
        <v>CHRONO_2SHOP</v>
      </c>
      <c r="W1826">
        <f t="shared" si="182"/>
        <v>9.77</v>
      </c>
      <c r="Y1826" s="118">
        <f t="shared" ref="Y1826:Y1889" si="183">ROUNDUP(B1826,2)-M1826-L1826-N1826-J1826-K1826-I1826-Q1826</f>
        <v>9.77</v>
      </c>
      <c r="Z1826" s="118" t="str">
        <f t="shared" ref="Z1826:Z1889" si="184">IF(Y1826=W1826,"OK","Non")</f>
        <v>OK</v>
      </c>
    </row>
    <row r="1827" spans="1:26" x14ac:dyDescent="0.2">
      <c r="A1827" s="9">
        <f t="shared" si="179"/>
        <v>16.236883326736812</v>
      </c>
      <c r="B1827" s="9">
        <f t="shared" si="180"/>
        <v>13.91</v>
      </c>
      <c r="C1827" s="9">
        <f t="shared" si="181"/>
        <v>13.83</v>
      </c>
      <c r="D1827" s="8">
        <v>6235</v>
      </c>
      <c r="E1827" t="s">
        <v>5455</v>
      </c>
      <c r="F1827" t="s">
        <v>191</v>
      </c>
      <c r="G1827" t="s">
        <v>25</v>
      </c>
      <c r="H1827" t="s">
        <v>190</v>
      </c>
      <c r="O1827">
        <v>13.83</v>
      </c>
      <c r="S1827">
        <f>_xlfn.XLOOKUP(E1827,'Facture Chronopost'!L:L,'Facture Chronopost'!AA:AA,"")</f>
        <v>0.08</v>
      </c>
      <c r="T1827" t="str">
        <f>IF(COUNTIF('Bibliothèque transporteurs'!C:C,F1827)=0,"inconnu",_xlfn.XLOOKUP(F1827,'Bibliothèque transporteurs'!C:C,'Bibliothèque transporteurs'!A:A))</f>
        <v>6C</v>
      </c>
      <c r="U1827">
        <f>IF(OR(F1827="6C",F1827="6B"),_xlfn.XLOOKUP(E1827,'Facture Chronopost'!L:L,'Facture Chronopost'!X:X),IF(OR(F1827=17,F1827=44),F1827&amp;"_"&amp;H1827,IF(COUNTIF('Bibliothèque transporteurs'!C:C,F1827)=0,"inconnu",_xlfn.XLOOKUP(F1827,'Bibliothèque transporteurs'!C:C,'Bibliothèque transporteurs'!B:B))))</f>
        <v>25</v>
      </c>
      <c r="V1827" t="str">
        <f>IF(COUNTIF('Bibliothèque transporteurs'!C:C,F1827)=0,"inconnu",_xlfn.XLOOKUP(F1827,'Bibliothèque transporteurs'!C:C,'Bibliothèque transporteurs'!E:E))</f>
        <v>CHRONO_2SHOP</v>
      </c>
      <c r="W1827">
        <f t="shared" si="182"/>
        <v>13.91</v>
      </c>
      <c r="Y1827" s="118">
        <f t="shared" si="183"/>
        <v>13.91</v>
      </c>
      <c r="Z1827" s="118" t="str">
        <f t="shared" si="184"/>
        <v>OK</v>
      </c>
    </row>
    <row r="1828" spans="1:26" x14ac:dyDescent="0.2">
      <c r="A1828" s="9">
        <f t="shared" si="179"/>
        <v>6.9033169892416817</v>
      </c>
      <c r="B1828" s="9">
        <f t="shared" si="180"/>
        <v>5.96</v>
      </c>
      <c r="C1828" s="9">
        <f t="shared" si="181"/>
        <v>5.88</v>
      </c>
      <c r="D1828" s="8">
        <v>6235</v>
      </c>
      <c r="E1828" t="s">
        <v>5524</v>
      </c>
      <c r="F1828" t="s">
        <v>191</v>
      </c>
      <c r="G1828" t="s">
        <v>25</v>
      </c>
      <c r="H1828" t="s">
        <v>190</v>
      </c>
      <c r="O1828">
        <v>5.88</v>
      </c>
      <c r="S1828">
        <f>_xlfn.XLOOKUP(E1828,'Facture Chronopost'!L:L,'Facture Chronopost'!AA:AA,"")</f>
        <v>0.08</v>
      </c>
      <c r="T1828" t="str">
        <f>IF(COUNTIF('Bibliothèque transporteurs'!C:C,F1828)=0,"inconnu",_xlfn.XLOOKUP(F1828,'Bibliothèque transporteurs'!C:C,'Bibliothèque transporteurs'!A:A))</f>
        <v>6C</v>
      </c>
      <c r="U1828">
        <f>IF(OR(F1828="6C",F1828="6B"),_xlfn.XLOOKUP(E1828,'Facture Chronopost'!L:L,'Facture Chronopost'!X:X),IF(OR(F1828=17,F1828=44),F1828&amp;"_"&amp;H1828,IF(COUNTIF('Bibliothèque transporteurs'!C:C,F1828)=0,"inconnu",_xlfn.XLOOKUP(F1828,'Bibliothèque transporteurs'!C:C,'Bibliothèque transporteurs'!B:B))))</f>
        <v>30</v>
      </c>
      <c r="V1828" t="str">
        <f>IF(COUNTIF('Bibliothèque transporteurs'!C:C,F1828)=0,"inconnu",_xlfn.XLOOKUP(F1828,'Bibliothèque transporteurs'!C:C,'Bibliothèque transporteurs'!E:E))</f>
        <v>CHRONO_2SHOP</v>
      </c>
      <c r="W1828">
        <f t="shared" si="182"/>
        <v>5.96</v>
      </c>
      <c r="Y1828" s="118">
        <f t="shared" si="183"/>
        <v>5.96</v>
      </c>
      <c r="Z1828" s="118" t="str">
        <f t="shared" si="184"/>
        <v>OK</v>
      </c>
    </row>
    <row r="1829" spans="1:26" x14ac:dyDescent="0.2">
      <c r="A1829" s="9">
        <f t="shared" si="179"/>
        <v>6.9033169892416817</v>
      </c>
      <c r="B1829" s="9">
        <f t="shared" si="180"/>
        <v>5.96</v>
      </c>
      <c r="C1829" s="9">
        <f t="shared" si="181"/>
        <v>5.88</v>
      </c>
      <c r="D1829" s="8">
        <v>6235</v>
      </c>
      <c r="E1829" t="s">
        <v>5467</v>
      </c>
      <c r="F1829" t="s">
        <v>191</v>
      </c>
      <c r="G1829" t="s">
        <v>25</v>
      </c>
      <c r="H1829" t="s">
        <v>190</v>
      </c>
      <c r="O1829">
        <v>5.88</v>
      </c>
      <c r="S1829">
        <f>_xlfn.XLOOKUP(E1829,'Facture Chronopost'!L:L,'Facture Chronopost'!AA:AA,"")</f>
        <v>0.08</v>
      </c>
      <c r="T1829" t="str">
        <f>IF(COUNTIF('Bibliothèque transporteurs'!C:C,F1829)=0,"inconnu",_xlfn.XLOOKUP(F1829,'Bibliothèque transporteurs'!C:C,'Bibliothèque transporteurs'!A:A))</f>
        <v>6C</v>
      </c>
      <c r="U1829">
        <f>IF(OR(F1829="6C",F1829="6B"),_xlfn.XLOOKUP(E1829,'Facture Chronopost'!L:L,'Facture Chronopost'!X:X),IF(OR(F1829=17,F1829=44),F1829&amp;"_"&amp;H1829,IF(COUNTIF('Bibliothèque transporteurs'!C:C,F1829)=0,"inconnu",_xlfn.XLOOKUP(F1829,'Bibliothèque transporteurs'!C:C,'Bibliothèque transporteurs'!B:B))))</f>
        <v>30</v>
      </c>
      <c r="V1829" t="str">
        <f>IF(COUNTIF('Bibliothèque transporteurs'!C:C,F1829)=0,"inconnu",_xlfn.XLOOKUP(F1829,'Bibliothèque transporteurs'!C:C,'Bibliothèque transporteurs'!E:E))</f>
        <v>CHRONO_2SHOP</v>
      </c>
      <c r="W1829">
        <f t="shared" si="182"/>
        <v>5.96</v>
      </c>
      <c r="Y1829" s="118">
        <f t="shared" si="183"/>
        <v>5.96</v>
      </c>
      <c r="Z1829" s="118" t="str">
        <f t="shared" si="184"/>
        <v>OK</v>
      </c>
    </row>
    <row r="1830" spans="1:26" x14ac:dyDescent="0.2">
      <c r="A1830" s="9">
        <f t="shared" si="179"/>
        <v>6.2575985633772397</v>
      </c>
      <c r="B1830" s="9">
        <f t="shared" si="180"/>
        <v>5.41</v>
      </c>
      <c r="C1830" s="9">
        <f t="shared" si="181"/>
        <v>5.33</v>
      </c>
      <c r="D1830" s="8">
        <v>6235</v>
      </c>
      <c r="E1830" t="s">
        <v>5527</v>
      </c>
      <c r="F1830" t="s">
        <v>191</v>
      </c>
      <c r="G1830" t="s">
        <v>25</v>
      </c>
      <c r="H1830" t="s">
        <v>190</v>
      </c>
      <c r="O1830">
        <v>5.33</v>
      </c>
      <c r="S1830">
        <f>_xlfn.XLOOKUP(E1830,'Facture Chronopost'!L:L,'Facture Chronopost'!AA:AA,"")</f>
        <v>0.08</v>
      </c>
      <c r="T1830" t="str">
        <f>IF(COUNTIF('Bibliothèque transporteurs'!C:C,F1830)=0,"inconnu",_xlfn.XLOOKUP(F1830,'Bibliothèque transporteurs'!C:C,'Bibliothèque transporteurs'!A:A))</f>
        <v>6C</v>
      </c>
      <c r="U1830">
        <f>IF(OR(F1830="6C",F1830="6B"),_xlfn.XLOOKUP(E1830,'Facture Chronopost'!L:L,'Facture Chronopost'!X:X),IF(OR(F1830=17,F1830=44),F1830&amp;"_"&amp;H1830,IF(COUNTIF('Bibliothèque transporteurs'!C:C,F1830)=0,"inconnu",_xlfn.XLOOKUP(F1830,'Bibliothèque transporteurs'!C:C,'Bibliothèque transporteurs'!B:B))))</f>
        <v>30</v>
      </c>
      <c r="V1830" t="str">
        <f>IF(COUNTIF('Bibliothèque transporteurs'!C:C,F1830)=0,"inconnu",_xlfn.XLOOKUP(F1830,'Bibliothèque transporteurs'!C:C,'Bibliothèque transporteurs'!E:E))</f>
        <v>CHRONO_2SHOP</v>
      </c>
      <c r="W1830">
        <f t="shared" si="182"/>
        <v>5.41</v>
      </c>
      <c r="Y1830" s="118">
        <f t="shared" si="183"/>
        <v>5.41</v>
      </c>
      <c r="Z1830" s="118" t="str">
        <f t="shared" si="184"/>
        <v>OK</v>
      </c>
    </row>
    <row r="1831" spans="1:26" x14ac:dyDescent="0.2">
      <c r="A1831" s="9">
        <f t="shared" si="179"/>
        <v>12.151246741267247</v>
      </c>
      <c r="B1831" s="9">
        <f t="shared" si="180"/>
        <v>10.43</v>
      </c>
      <c r="C1831" s="9">
        <f t="shared" si="181"/>
        <v>10.35</v>
      </c>
      <c r="D1831" s="8">
        <v>6235</v>
      </c>
      <c r="E1831" t="s">
        <v>5528</v>
      </c>
      <c r="F1831" t="s">
        <v>191</v>
      </c>
      <c r="G1831" t="s">
        <v>25</v>
      </c>
      <c r="H1831" t="s">
        <v>190</v>
      </c>
      <c r="O1831">
        <v>10.35</v>
      </c>
      <c r="S1831">
        <f>_xlfn.XLOOKUP(E1831,'Facture Chronopost'!L:L,'Facture Chronopost'!AA:AA,"")</f>
        <v>0.08</v>
      </c>
      <c r="T1831" t="str">
        <f>IF(COUNTIF('Bibliothèque transporteurs'!C:C,F1831)=0,"inconnu",_xlfn.XLOOKUP(F1831,'Bibliothèque transporteurs'!C:C,'Bibliothèque transporteurs'!A:A))</f>
        <v>6C</v>
      </c>
      <c r="U1831">
        <f>IF(OR(F1831="6C",F1831="6B"),_xlfn.XLOOKUP(E1831,'Facture Chronopost'!L:L,'Facture Chronopost'!X:X),IF(OR(F1831=17,F1831=44),F1831&amp;"_"&amp;H1831,IF(COUNTIF('Bibliothèque transporteurs'!C:C,F1831)=0,"inconnu",_xlfn.XLOOKUP(F1831,'Bibliothèque transporteurs'!C:C,'Bibliothèque transporteurs'!B:B))))</f>
        <v>30</v>
      </c>
      <c r="V1831" t="str">
        <f>IF(COUNTIF('Bibliothèque transporteurs'!C:C,F1831)=0,"inconnu",_xlfn.XLOOKUP(F1831,'Bibliothèque transporteurs'!C:C,'Bibliothèque transporteurs'!E:E))</f>
        <v>CHRONO_2SHOP</v>
      </c>
      <c r="W1831">
        <f t="shared" si="182"/>
        <v>10.43</v>
      </c>
      <c r="Y1831" s="118">
        <f t="shared" si="183"/>
        <v>10.43</v>
      </c>
      <c r="Z1831" s="118" t="str">
        <f t="shared" si="184"/>
        <v>OK</v>
      </c>
    </row>
    <row r="1832" spans="1:26" x14ac:dyDescent="0.2">
      <c r="A1832" s="9">
        <f t="shared" si="179"/>
        <v>6.2575985633772397</v>
      </c>
      <c r="B1832" s="9">
        <f t="shared" si="180"/>
        <v>5.41</v>
      </c>
      <c r="C1832" s="9">
        <f t="shared" si="181"/>
        <v>5.33</v>
      </c>
      <c r="D1832" s="8">
        <v>6235</v>
      </c>
      <c r="E1832" t="s">
        <v>5473</v>
      </c>
      <c r="F1832" t="s">
        <v>191</v>
      </c>
      <c r="G1832" t="s">
        <v>25</v>
      </c>
      <c r="H1832" t="s">
        <v>190</v>
      </c>
      <c r="O1832">
        <v>5.33</v>
      </c>
      <c r="S1832">
        <f>_xlfn.XLOOKUP(E1832,'Facture Chronopost'!L:L,'Facture Chronopost'!AA:AA,"")</f>
        <v>0.08</v>
      </c>
      <c r="T1832" t="str">
        <f>IF(COUNTIF('Bibliothèque transporteurs'!C:C,F1832)=0,"inconnu",_xlfn.XLOOKUP(F1832,'Bibliothèque transporteurs'!C:C,'Bibliothèque transporteurs'!A:A))</f>
        <v>6C</v>
      </c>
      <c r="U1832">
        <f>IF(OR(F1832="6C",F1832="6B"),_xlfn.XLOOKUP(E1832,'Facture Chronopost'!L:L,'Facture Chronopost'!X:X),IF(OR(F1832=17,F1832=44),F1832&amp;"_"&amp;H1832,IF(COUNTIF('Bibliothèque transporteurs'!C:C,F1832)=0,"inconnu",_xlfn.XLOOKUP(F1832,'Bibliothèque transporteurs'!C:C,'Bibliothèque transporteurs'!B:B))))</f>
        <v>30</v>
      </c>
      <c r="V1832" t="str">
        <f>IF(COUNTIF('Bibliothèque transporteurs'!C:C,F1832)=0,"inconnu",_xlfn.XLOOKUP(F1832,'Bibliothèque transporteurs'!C:C,'Bibliothèque transporteurs'!E:E))</f>
        <v>CHRONO_2SHOP</v>
      </c>
      <c r="W1832">
        <f t="shared" si="182"/>
        <v>5.41</v>
      </c>
      <c r="Y1832" s="118">
        <f t="shared" si="183"/>
        <v>5.41</v>
      </c>
      <c r="Z1832" s="118" t="str">
        <f t="shared" si="184"/>
        <v>OK</v>
      </c>
    </row>
    <row r="1833" spans="1:26" x14ac:dyDescent="0.2">
      <c r="A1833" s="9">
        <f t="shared" si="179"/>
        <v>11.376384630229914</v>
      </c>
      <c r="B1833" s="9">
        <f t="shared" si="180"/>
        <v>9.77</v>
      </c>
      <c r="C1833" s="9">
        <f t="shared" si="181"/>
        <v>9.69</v>
      </c>
      <c r="D1833" s="8">
        <v>6235</v>
      </c>
      <c r="E1833" t="s">
        <v>5460</v>
      </c>
      <c r="F1833" t="s">
        <v>191</v>
      </c>
      <c r="G1833" t="s">
        <v>25</v>
      </c>
      <c r="H1833" t="s">
        <v>190</v>
      </c>
      <c r="O1833">
        <v>9.69</v>
      </c>
      <c r="S1833">
        <f>_xlfn.XLOOKUP(E1833,'Facture Chronopost'!L:L,'Facture Chronopost'!AA:AA,"")</f>
        <v>0.08</v>
      </c>
      <c r="T1833" t="str">
        <f>IF(COUNTIF('Bibliothèque transporteurs'!C:C,F1833)=0,"inconnu",_xlfn.XLOOKUP(F1833,'Bibliothèque transporteurs'!C:C,'Bibliothèque transporteurs'!A:A))</f>
        <v>6C</v>
      </c>
      <c r="U1833">
        <f>IF(OR(F1833="6C",F1833="6B"),_xlfn.XLOOKUP(E1833,'Facture Chronopost'!L:L,'Facture Chronopost'!X:X),IF(OR(F1833=17,F1833=44),F1833&amp;"_"&amp;H1833,IF(COUNTIF('Bibliothèque transporteurs'!C:C,F1833)=0,"inconnu",_xlfn.XLOOKUP(F1833,'Bibliothèque transporteurs'!C:C,'Bibliothèque transporteurs'!B:B))))</f>
        <v>30</v>
      </c>
      <c r="V1833" t="str">
        <f>IF(COUNTIF('Bibliothèque transporteurs'!C:C,F1833)=0,"inconnu",_xlfn.XLOOKUP(F1833,'Bibliothèque transporteurs'!C:C,'Bibliothèque transporteurs'!E:E))</f>
        <v>CHRONO_2SHOP</v>
      </c>
      <c r="W1833">
        <f t="shared" si="182"/>
        <v>9.77</v>
      </c>
      <c r="Y1833" s="118">
        <f t="shared" si="183"/>
        <v>9.77</v>
      </c>
      <c r="Z1833" s="118" t="str">
        <f t="shared" si="184"/>
        <v>OK</v>
      </c>
    </row>
    <row r="1834" spans="1:26" x14ac:dyDescent="0.2">
      <c r="A1834" s="9">
        <f t="shared" si="179"/>
        <v>6.5158859337230153</v>
      </c>
      <c r="B1834" s="9">
        <f t="shared" si="180"/>
        <v>5.629999999999999</v>
      </c>
      <c r="C1834" s="9">
        <f t="shared" si="181"/>
        <v>5.55</v>
      </c>
      <c r="D1834" s="8">
        <v>6235</v>
      </c>
      <c r="E1834" t="s">
        <v>5452</v>
      </c>
      <c r="F1834" t="s">
        <v>191</v>
      </c>
      <c r="G1834" t="s">
        <v>25</v>
      </c>
      <c r="H1834" t="s">
        <v>190</v>
      </c>
      <c r="O1834">
        <v>5.55</v>
      </c>
      <c r="S1834">
        <f>_xlfn.XLOOKUP(E1834,'Facture Chronopost'!L:L,'Facture Chronopost'!AA:AA,"")</f>
        <v>0.08</v>
      </c>
      <c r="T1834" t="str">
        <f>IF(COUNTIF('Bibliothèque transporteurs'!C:C,F1834)=0,"inconnu",_xlfn.XLOOKUP(F1834,'Bibliothèque transporteurs'!C:C,'Bibliothèque transporteurs'!A:A))</f>
        <v>6C</v>
      </c>
      <c r="U1834">
        <f>IF(OR(F1834="6C",F1834="6B"),_xlfn.XLOOKUP(E1834,'Facture Chronopost'!L:L,'Facture Chronopost'!X:X),IF(OR(F1834=17,F1834=44),F1834&amp;"_"&amp;H1834,IF(COUNTIF('Bibliothèque transporteurs'!C:C,F1834)=0,"inconnu",_xlfn.XLOOKUP(F1834,'Bibliothèque transporteurs'!C:C,'Bibliothèque transporteurs'!B:B))))</f>
        <v>30</v>
      </c>
      <c r="V1834" t="str">
        <f>IF(COUNTIF('Bibliothèque transporteurs'!C:C,F1834)=0,"inconnu",_xlfn.XLOOKUP(F1834,'Bibliothèque transporteurs'!C:C,'Bibliothèque transporteurs'!E:E))</f>
        <v>CHRONO_2SHOP</v>
      </c>
      <c r="W1834">
        <f t="shared" si="182"/>
        <v>5.63</v>
      </c>
      <c r="Y1834" s="118">
        <f t="shared" si="183"/>
        <v>5.63</v>
      </c>
      <c r="Z1834" s="118" t="str">
        <f t="shared" si="184"/>
        <v>OK</v>
      </c>
    </row>
    <row r="1835" spans="1:26" x14ac:dyDescent="0.2">
      <c r="A1835" s="9">
        <f t="shared" si="179"/>
        <v>12.151246741267247</v>
      </c>
      <c r="B1835" s="9">
        <f t="shared" si="180"/>
        <v>10.43</v>
      </c>
      <c r="C1835" s="9">
        <f t="shared" si="181"/>
        <v>10.35</v>
      </c>
      <c r="D1835" s="8">
        <v>6235</v>
      </c>
      <c r="E1835" t="s">
        <v>5440</v>
      </c>
      <c r="F1835" t="s">
        <v>191</v>
      </c>
      <c r="G1835" t="s">
        <v>25</v>
      </c>
      <c r="H1835" t="s">
        <v>190</v>
      </c>
      <c r="O1835">
        <v>10.35</v>
      </c>
      <c r="S1835">
        <f>_xlfn.XLOOKUP(E1835,'Facture Chronopost'!L:L,'Facture Chronopost'!AA:AA,"")</f>
        <v>0.08</v>
      </c>
      <c r="T1835" t="str">
        <f>IF(COUNTIF('Bibliothèque transporteurs'!C:C,F1835)=0,"inconnu",_xlfn.XLOOKUP(F1835,'Bibliothèque transporteurs'!C:C,'Bibliothèque transporteurs'!A:A))</f>
        <v>6C</v>
      </c>
      <c r="U1835">
        <f>IF(OR(F1835="6C",F1835="6B"),_xlfn.XLOOKUP(E1835,'Facture Chronopost'!L:L,'Facture Chronopost'!X:X),IF(OR(F1835=17,F1835=44),F1835&amp;"_"&amp;H1835,IF(COUNTIF('Bibliothèque transporteurs'!C:C,F1835)=0,"inconnu",_xlfn.XLOOKUP(F1835,'Bibliothèque transporteurs'!C:C,'Bibliothèque transporteurs'!B:B))))</f>
        <v>30</v>
      </c>
      <c r="V1835" t="str">
        <f>IF(COUNTIF('Bibliothèque transporteurs'!C:C,F1835)=0,"inconnu",_xlfn.XLOOKUP(F1835,'Bibliothèque transporteurs'!C:C,'Bibliothèque transporteurs'!E:E))</f>
        <v>CHRONO_2SHOP</v>
      </c>
      <c r="W1835">
        <f t="shared" si="182"/>
        <v>10.43</v>
      </c>
      <c r="Y1835" s="118">
        <f t="shared" si="183"/>
        <v>10.43</v>
      </c>
      <c r="Z1835" s="118" t="str">
        <f t="shared" si="184"/>
        <v>OK</v>
      </c>
    </row>
    <row r="1836" spans="1:26" x14ac:dyDescent="0.2">
      <c r="A1836" s="9">
        <f t="shared" si="179"/>
        <v>6.2575985633772397</v>
      </c>
      <c r="B1836" s="9">
        <f t="shared" si="180"/>
        <v>5.41</v>
      </c>
      <c r="C1836" s="9">
        <f t="shared" si="181"/>
        <v>5.33</v>
      </c>
      <c r="D1836" s="8">
        <v>6235</v>
      </c>
      <c r="E1836" t="s">
        <v>5425</v>
      </c>
      <c r="F1836" t="s">
        <v>191</v>
      </c>
      <c r="G1836" t="s">
        <v>25</v>
      </c>
      <c r="H1836" t="s">
        <v>190</v>
      </c>
      <c r="O1836">
        <v>5.33</v>
      </c>
      <c r="S1836">
        <f>_xlfn.XLOOKUP(E1836,'Facture Chronopost'!L:L,'Facture Chronopost'!AA:AA,"")</f>
        <v>0.08</v>
      </c>
      <c r="T1836" t="str">
        <f>IF(COUNTIF('Bibliothèque transporteurs'!C:C,F1836)=0,"inconnu",_xlfn.XLOOKUP(F1836,'Bibliothèque transporteurs'!C:C,'Bibliothèque transporteurs'!A:A))</f>
        <v>6C</v>
      </c>
      <c r="U1836">
        <f>IF(OR(F1836="6C",F1836="6B"),_xlfn.XLOOKUP(E1836,'Facture Chronopost'!L:L,'Facture Chronopost'!X:X),IF(OR(F1836=17,F1836=44),F1836&amp;"_"&amp;H1836,IF(COUNTIF('Bibliothèque transporteurs'!C:C,F1836)=0,"inconnu",_xlfn.XLOOKUP(F1836,'Bibliothèque transporteurs'!C:C,'Bibliothèque transporteurs'!B:B))))</f>
        <v>30</v>
      </c>
      <c r="V1836" t="str">
        <f>IF(COUNTIF('Bibliothèque transporteurs'!C:C,F1836)=0,"inconnu",_xlfn.XLOOKUP(F1836,'Bibliothèque transporteurs'!C:C,'Bibliothèque transporteurs'!E:E))</f>
        <v>CHRONO_2SHOP</v>
      </c>
      <c r="W1836">
        <f t="shared" si="182"/>
        <v>5.41</v>
      </c>
      <c r="Y1836" s="118">
        <f t="shared" si="183"/>
        <v>5.41</v>
      </c>
      <c r="Z1836" s="118" t="str">
        <f t="shared" si="184"/>
        <v>OK</v>
      </c>
    </row>
    <row r="1837" spans="1:26" x14ac:dyDescent="0.2">
      <c r="A1837" s="9">
        <f t="shared" si="179"/>
        <v>12.174727411298679</v>
      </c>
      <c r="B1837" s="9">
        <f t="shared" si="180"/>
        <v>10.45</v>
      </c>
      <c r="C1837" s="9">
        <f t="shared" si="181"/>
        <v>10.37</v>
      </c>
      <c r="D1837" s="8">
        <v>6235</v>
      </c>
      <c r="E1837" t="s">
        <v>5498</v>
      </c>
      <c r="F1837" t="s">
        <v>191</v>
      </c>
      <c r="G1837" t="s">
        <v>25</v>
      </c>
      <c r="H1837" t="s">
        <v>190</v>
      </c>
      <c r="O1837">
        <v>10.37</v>
      </c>
      <c r="S1837">
        <f>_xlfn.XLOOKUP(E1837,'Facture Chronopost'!L:L,'Facture Chronopost'!AA:AA,"")</f>
        <v>0.08</v>
      </c>
      <c r="T1837" t="str">
        <f>IF(COUNTIF('Bibliothèque transporteurs'!C:C,F1837)=0,"inconnu",_xlfn.XLOOKUP(F1837,'Bibliothèque transporteurs'!C:C,'Bibliothèque transporteurs'!A:A))</f>
        <v>6C</v>
      </c>
      <c r="U1837">
        <f>IF(OR(F1837="6C",F1837="6B"),_xlfn.XLOOKUP(E1837,'Facture Chronopost'!L:L,'Facture Chronopost'!X:X),IF(OR(F1837=17,F1837=44),F1837&amp;"_"&amp;H1837,IF(COUNTIF('Bibliothèque transporteurs'!C:C,F1837)=0,"inconnu",_xlfn.XLOOKUP(F1837,'Bibliothèque transporteurs'!C:C,'Bibliothèque transporteurs'!B:B))))</f>
        <v>42</v>
      </c>
      <c r="V1837" t="str">
        <f>IF(COUNTIF('Bibliothèque transporteurs'!C:C,F1837)=0,"inconnu",_xlfn.XLOOKUP(F1837,'Bibliothèque transporteurs'!C:C,'Bibliothèque transporteurs'!E:E))</f>
        <v>CHRONO_2SHOP</v>
      </c>
      <c r="W1837">
        <f t="shared" si="182"/>
        <v>10.45</v>
      </c>
      <c r="Y1837" s="118">
        <f t="shared" si="183"/>
        <v>10.45</v>
      </c>
      <c r="Z1837" s="118" t="str">
        <f t="shared" si="184"/>
        <v>OK</v>
      </c>
    </row>
    <row r="1838" spans="1:26" x14ac:dyDescent="0.2">
      <c r="A1838" s="9">
        <f t="shared" si="179"/>
        <v>11.376384630229914</v>
      </c>
      <c r="B1838" s="9">
        <f t="shared" si="180"/>
        <v>9.77</v>
      </c>
      <c r="C1838" s="9">
        <f t="shared" si="181"/>
        <v>9.69</v>
      </c>
      <c r="D1838" s="8">
        <v>6235</v>
      </c>
      <c r="E1838" t="s">
        <v>5494</v>
      </c>
      <c r="F1838" t="s">
        <v>191</v>
      </c>
      <c r="G1838" t="s">
        <v>25</v>
      </c>
      <c r="H1838" t="s">
        <v>190</v>
      </c>
      <c r="O1838">
        <v>9.69</v>
      </c>
      <c r="S1838">
        <f>_xlfn.XLOOKUP(E1838,'Facture Chronopost'!L:L,'Facture Chronopost'!AA:AA,"")</f>
        <v>0.08</v>
      </c>
      <c r="T1838" t="str">
        <f>IF(COUNTIF('Bibliothèque transporteurs'!C:C,F1838)=0,"inconnu",_xlfn.XLOOKUP(F1838,'Bibliothèque transporteurs'!C:C,'Bibliothèque transporteurs'!A:A))</f>
        <v>6C</v>
      </c>
      <c r="U1838">
        <f>IF(OR(F1838="6C",F1838="6B"),_xlfn.XLOOKUP(E1838,'Facture Chronopost'!L:L,'Facture Chronopost'!X:X),IF(OR(F1838=17,F1838=44),F1838&amp;"_"&amp;H1838,IF(COUNTIF('Bibliothèque transporteurs'!C:C,F1838)=0,"inconnu",_xlfn.XLOOKUP(F1838,'Bibliothèque transporteurs'!C:C,'Bibliothèque transporteurs'!B:B))))</f>
        <v>30</v>
      </c>
      <c r="V1838" t="str">
        <f>IF(COUNTIF('Bibliothèque transporteurs'!C:C,F1838)=0,"inconnu",_xlfn.XLOOKUP(F1838,'Bibliothèque transporteurs'!C:C,'Bibliothèque transporteurs'!E:E))</f>
        <v>CHRONO_2SHOP</v>
      </c>
      <c r="W1838">
        <f t="shared" si="182"/>
        <v>9.77</v>
      </c>
      <c r="Y1838" s="118">
        <f t="shared" si="183"/>
        <v>9.77</v>
      </c>
      <c r="Z1838" s="118" t="str">
        <f t="shared" si="184"/>
        <v>OK</v>
      </c>
    </row>
    <row r="1839" spans="1:26" x14ac:dyDescent="0.2">
      <c r="A1839" s="9">
        <f t="shared" si="179"/>
        <v>11.376384630229914</v>
      </c>
      <c r="B1839" s="9">
        <f t="shared" si="180"/>
        <v>9.77</v>
      </c>
      <c r="C1839" s="9">
        <f t="shared" si="181"/>
        <v>9.69</v>
      </c>
      <c r="D1839" s="8">
        <v>6235</v>
      </c>
      <c r="E1839" t="s">
        <v>5501</v>
      </c>
      <c r="F1839" t="s">
        <v>191</v>
      </c>
      <c r="G1839" t="s">
        <v>25</v>
      </c>
      <c r="H1839" t="s">
        <v>190</v>
      </c>
      <c r="O1839">
        <v>9.69</v>
      </c>
      <c r="S1839">
        <f>_xlfn.XLOOKUP(E1839,'Facture Chronopost'!L:L,'Facture Chronopost'!AA:AA,"")</f>
        <v>0.08</v>
      </c>
      <c r="T1839" t="str">
        <f>IF(COUNTIF('Bibliothèque transporteurs'!C:C,F1839)=0,"inconnu",_xlfn.XLOOKUP(F1839,'Bibliothèque transporteurs'!C:C,'Bibliothèque transporteurs'!A:A))</f>
        <v>6C</v>
      </c>
      <c r="U1839">
        <f>IF(OR(F1839="6C",F1839="6B"),_xlfn.XLOOKUP(E1839,'Facture Chronopost'!L:L,'Facture Chronopost'!X:X),IF(OR(F1839=17,F1839=44),F1839&amp;"_"&amp;H1839,IF(COUNTIF('Bibliothèque transporteurs'!C:C,F1839)=0,"inconnu",_xlfn.XLOOKUP(F1839,'Bibliothèque transporteurs'!C:C,'Bibliothèque transporteurs'!B:B))))</f>
        <v>30</v>
      </c>
      <c r="V1839" t="str">
        <f>IF(COUNTIF('Bibliothèque transporteurs'!C:C,F1839)=0,"inconnu",_xlfn.XLOOKUP(F1839,'Bibliothèque transporteurs'!C:C,'Bibliothèque transporteurs'!E:E))</f>
        <v>CHRONO_2SHOP</v>
      </c>
      <c r="W1839">
        <f t="shared" si="182"/>
        <v>9.77</v>
      </c>
      <c r="Y1839" s="118">
        <f t="shared" si="183"/>
        <v>9.77</v>
      </c>
      <c r="Z1839" s="118" t="str">
        <f t="shared" si="184"/>
        <v>OK</v>
      </c>
    </row>
    <row r="1840" spans="1:26" x14ac:dyDescent="0.2">
      <c r="A1840" s="9">
        <f t="shared" si="179"/>
        <v>6.2575985633772397</v>
      </c>
      <c r="B1840" s="9">
        <f t="shared" si="180"/>
        <v>5.41</v>
      </c>
      <c r="C1840" s="9">
        <f t="shared" si="181"/>
        <v>5.33</v>
      </c>
      <c r="D1840" s="8">
        <v>6235</v>
      </c>
      <c r="E1840" t="s">
        <v>5507</v>
      </c>
      <c r="F1840" t="s">
        <v>191</v>
      </c>
      <c r="G1840" t="s">
        <v>25</v>
      </c>
      <c r="H1840" t="s">
        <v>190</v>
      </c>
      <c r="O1840">
        <v>5.33</v>
      </c>
      <c r="S1840">
        <f>_xlfn.XLOOKUP(E1840,'Facture Chronopost'!L:L,'Facture Chronopost'!AA:AA,"")</f>
        <v>0.08</v>
      </c>
      <c r="T1840" t="str">
        <f>IF(COUNTIF('Bibliothèque transporteurs'!C:C,F1840)=0,"inconnu",_xlfn.XLOOKUP(F1840,'Bibliothèque transporteurs'!C:C,'Bibliothèque transporteurs'!A:A))</f>
        <v>6C</v>
      </c>
      <c r="U1840">
        <f>IF(OR(F1840="6C",F1840="6B"),_xlfn.XLOOKUP(E1840,'Facture Chronopost'!L:L,'Facture Chronopost'!X:X),IF(OR(F1840=17,F1840=44),F1840&amp;"_"&amp;H1840,IF(COUNTIF('Bibliothèque transporteurs'!C:C,F1840)=0,"inconnu",_xlfn.XLOOKUP(F1840,'Bibliothèque transporteurs'!C:C,'Bibliothèque transporteurs'!B:B))))</f>
        <v>30</v>
      </c>
      <c r="V1840" t="str">
        <f>IF(COUNTIF('Bibliothèque transporteurs'!C:C,F1840)=0,"inconnu",_xlfn.XLOOKUP(F1840,'Bibliothèque transporteurs'!C:C,'Bibliothèque transporteurs'!E:E))</f>
        <v>CHRONO_2SHOP</v>
      </c>
      <c r="W1840">
        <f t="shared" si="182"/>
        <v>5.41</v>
      </c>
      <c r="Y1840" s="118">
        <f t="shared" si="183"/>
        <v>5.41</v>
      </c>
      <c r="Z1840" s="118" t="str">
        <f t="shared" si="184"/>
        <v>OK</v>
      </c>
    </row>
    <row r="1841" spans="1:26" x14ac:dyDescent="0.2">
      <c r="A1841" s="9">
        <f t="shared" si="179"/>
        <v>6.5158859337230153</v>
      </c>
      <c r="B1841" s="9">
        <f t="shared" si="180"/>
        <v>5.629999999999999</v>
      </c>
      <c r="C1841" s="9">
        <f t="shared" si="181"/>
        <v>5.55</v>
      </c>
      <c r="D1841" s="8">
        <v>6235</v>
      </c>
      <c r="E1841" t="s">
        <v>5509</v>
      </c>
      <c r="F1841" t="s">
        <v>191</v>
      </c>
      <c r="G1841" t="s">
        <v>25</v>
      </c>
      <c r="H1841" t="s">
        <v>190</v>
      </c>
      <c r="O1841">
        <v>5.55</v>
      </c>
      <c r="S1841">
        <f>_xlfn.XLOOKUP(E1841,'Facture Chronopost'!L:L,'Facture Chronopost'!AA:AA,"")</f>
        <v>0.08</v>
      </c>
      <c r="T1841" t="str">
        <f>IF(COUNTIF('Bibliothèque transporteurs'!C:C,F1841)=0,"inconnu",_xlfn.XLOOKUP(F1841,'Bibliothèque transporteurs'!C:C,'Bibliothèque transporteurs'!A:A))</f>
        <v>6C</v>
      </c>
      <c r="U1841">
        <f>IF(OR(F1841="6C",F1841="6B"),_xlfn.XLOOKUP(E1841,'Facture Chronopost'!L:L,'Facture Chronopost'!X:X),IF(OR(F1841=17,F1841=44),F1841&amp;"_"&amp;H1841,IF(COUNTIF('Bibliothèque transporteurs'!C:C,F1841)=0,"inconnu",_xlfn.XLOOKUP(F1841,'Bibliothèque transporteurs'!C:C,'Bibliothèque transporteurs'!B:B))))</f>
        <v>30</v>
      </c>
      <c r="V1841" t="str">
        <f>IF(COUNTIF('Bibliothèque transporteurs'!C:C,F1841)=0,"inconnu",_xlfn.XLOOKUP(F1841,'Bibliothèque transporteurs'!C:C,'Bibliothèque transporteurs'!E:E))</f>
        <v>CHRONO_2SHOP</v>
      </c>
      <c r="W1841">
        <f t="shared" si="182"/>
        <v>5.63</v>
      </c>
      <c r="Y1841" s="118">
        <f t="shared" si="183"/>
        <v>5.63</v>
      </c>
      <c r="Z1841" s="118" t="str">
        <f t="shared" si="184"/>
        <v>OK</v>
      </c>
    </row>
    <row r="1842" spans="1:26" x14ac:dyDescent="0.2">
      <c r="A1842" s="9">
        <f t="shared" ref="A1842:A1905" si="185">C1842/SUM(C:C)*(SUM(C:C)+$X$2)</f>
        <v>5.6823221476070991</v>
      </c>
      <c r="B1842" s="9">
        <f t="shared" ref="B1842:B1905" si="186">C1842/SUM(C:C)*(SUM(C:C)+SUM($N$3:$O$7))+S1842</f>
        <v>4.9200000000000008</v>
      </c>
      <c r="C1842" s="9">
        <f t="shared" ref="C1842:C1905" si="187">SUM(I1842:Q1842)-N1842-P1842</f>
        <v>4.84</v>
      </c>
      <c r="D1842" s="8">
        <v>6235</v>
      </c>
      <c r="E1842" t="s">
        <v>5476</v>
      </c>
      <c r="F1842" t="s">
        <v>191</v>
      </c>
      <c r="G1842" t="s">
        <v>25</v>
      </c>
      <c r="H1842" t="s">
        <v>190</v>
      </c>
      <c r="O1842">
        <v>4.84</v>
      </c>
      <c r="S1842">
        <f>_xlfn.XLOOKUP(E1842,'Facture Chronopost'!L:L,'Facture Chronopost'!AA:AA,"")</f>
        <v>0.08</v>
      </c>
      <c r="T1842" t="str">
        <f>IF(COUNTIF('Bibliothèque transporteurs'!C:C,F1842)=0,"inconnu",_xlfn.XLOOKUP(F1842,'Bibliothèque transporteurs'!C:C,'Bibliothèque transporteurs'!A:A))</f>
        <v>6C</v>
      </c>
      <c r="U1842">
        <f>IF(OR(F1842="6C",F1842="6B"),_xlfn.XLOOKUP(E1842,'Facture Chronopost'!L:L,'Facture Chronopost'!X:X),IF(OR(F1842=17,F1842=44),F1842&amp;"_"&amp;H1842,IF(COUNTIF('Bibliothèque transporteurs'!C:C,F1842)=0,"inconnu",_xlfn.XLOOKUP(F1842,'Bibliothèque transporteurs'!C:C,'Bibliothèque transporteurs'!B:B))))</f>
        <v>26</v>
      </c>
      <c r="V1842" t="str">
        <f>IF(COUNTIF('Bibliothèque transporteurs'!C:C,F1842)=0,"inconnu",_xlfn.XLOOKUP(F1842,'Bibliothèque transporteurs'!C:C,'Bibliothèque transporteurs'!E:E))</f>
        <v>CHRONO_2SHOP</v>
      </c>
      <c r="W1842">
        <f t="shared" si="182"/>
        <v>4.92</v>
      </c>
      <c r="Y1842" s="118">
        <f t="shared" si="183"/>
        <v>4.92</v>
      </c>
      <c r="Z1842" s="118" t="str">
        <f t="shared" si="184"/>
        <v>OK</v>
      </c>
    </row>
    <row r="1843" spans="1:26" x14ac:dyDescent="0.2">
      <c r="A1843" s="9">
        <f t="shared" si="185"/>
        <v>6.9033169892416817</v>
      </c>
      <c r="B1843" s="9">
        <f t="shared" si="186"/>
        <v>5.96</v>
      </c>
      <c r="C1843" s="9">
        <f t="shared" si="187"/>
        <v>5.88</v>
      </c>
      <c r="D1843" s="8">
        <v>6235</v>
      </c>
      <c r="E1843" t="s">
        <v>5448</v>
      </c>
      <c r="F1843" t="s">
        <v>191</v>
      </c>
      <c r="G1843" t="s">
        <v>25</v>
      </c>
      <c r="H1843" t="s">
        <v>190</v>
      </c>
      <c r="O1843">
        <v>5.88</v>
      </c>
      <c r="S1843">
        <f>_xlfn.XLOOKUP(E1843,'Facture Chronopost'!L:L,'Facture Chronopost'!AA:AA,"")</f>
        <v>0.08</v>
      </c>
      <c r="T1843" t="str">
        <f>IF(COUNTIF('Bibliothèque transporteurs'!C:C,F1843)=0,"inconnu",_xlfn.XLOOKUP(F1843,'Bibliothèque transporteurs'!C:C,'Bibliothèque transporteurs'!A:A))</f>
        <v>6C</v>
      </c>
      <c r="U1843">
        <f>IF(OR(F1843="6C",F1843="6B"),_xlfn.XLOOKUP(E1843,'Facture Chronopost'!L:L,'Facture Chronopost'!X:X),IF(OR(F1843=17,F1843=44),F1843&amp;"_"&amp;H1843,IF(COUNTIF('Bibliothèque transporteurs'!C:C,F1843)=0,"inconnu",_xlfn.XLOOKUP(F1843,'Bibliothèque transporteurs'!C:C,'Bibliothèque transporteurs'!B:B))))</f>
        <v>30</v>
      </c>
      <c r="V1843" t="str">
        <f>IF(COUNTIF('Bibliothèque transporteurs'!C:C,F1843)=0,"inconnu",_xlfn.XLOOKUP(F1843,'Bibliothèque transporteurs'!C:C,'Bibliothèque transporteurs'!E:E))</f>
        <v>CHRONO_2SHOP</v>
      </c>
      <c r="W1843">
        <f t="shared" si="182"/>
        <v>5.96</v>
      </c>
      <c r="Y1843" s="118">
        <f t="shared" si="183"/>
        <v>5.96</v>
      </c>
      <c r="Z1843" s="118" t="str">
        <f t="shared" si="184"/>
        <v>OK</v>
      </c>
    </row>
    <row r="1844" spans="1:26" x14ac:dyDescent="0.2">
      <c r="A1844" s="9">
        <f t="shared" si="185"/>
        <v>6.5158859337230153</v>
      </c>
      <c r="B1844" s="9">
        <f t="shared" si="186"/>
        <v>5.629999999999999</v>
      </c>
      <c r="C1844" s="9">
        <f t="shared" si="187"/>
        <v>5.55</v>
      </c>
      <c r="D1844" s="8">
        <v>6235</v>
      </c>
      <c r="E1844" t="s">
        <v>5522</v>
      </c>
      <c r="F1844" t="s">
        <v>191</v>
      </c>
      <c r="G1844" t="s">
        <v>25</v>
      </c>
      <c r="H1844" t="s">
        <v>190</v>
      </c>
      <c r="O1844">
        <v>5.55</v>
      </c>
      <c r="S1844">
        <f>_xlfn.XLOOKUP(E1844,'Facture Chronopost'!L:L,'Facture Chronopost'!AA:AA,"")</f>
        <v>0.08</v>
      </c>
      <c r="T1844" t="str">
        <f>IF(COUNTIF('Bibliothèque transporteurs'!C:C,F1844)=0,"inconnu",_xlfn.XLOOKUP(F1844,'Bibliothèque transporteurs'!C:C,'Bibliothèque transporteurs'!A:A))</f>
        <v>6C</v>
      </c>
      <c r="U1844">
        <f>IF(OR(F1844="6C",F1844="6B"),_xlfn.XLOOKUP(E1844,'Facture Chronopost'!L:L,'Facture Chronopost'!X:X),IF(OR(F1844=17,F1844=44),F1844&amp;"_"&amp;H1844,IF(COUNTIF('Bibliothèque transporteurs'!C:C,F1844)=0,"inconnu",_xlfn.XLOOKUP(F1844,'Bibliothèque transporteurs'!C:C,'Bibliothèque transporteurs'!B:B))))</f>
        <v>30</v>
      </c>
      <c r="V1844" t="str">
        <f>IF(COUNTIF('Bibliothèque transporteurs'!C:C,F1844)=0,"inconnu",_xlfn.XLOOKUP(F1844,'Bibliothèque transporteurs'!C:C,'Bibliothèque transporteurs'!E:E))</f>
        <v>CHRONO_2SHOP</v>
      </c>
      <c r="W1844">
        <f t="shared" si="182"/>
        <v>5.63</v>
      </c>
      <c r="Y1844" s="118">
        <f t="shared" si="183"/>
        <v>5.63</v>
      </c>
      <c r="Z1844" s="118" t="str">
        <f t="shared" si="184"/>
        <v>OK</v>
      </c>
    </row>
    <row r="1845" spans="1:26" x14ac:dyDescent="0.2">
      <c r="A1845" s="9">
        <f t="shared" si="185"/>
        <v>11.376384630229914</v>
      </c>
      <c r="B1845" s="9">
        <f t="shared" si="186"/>
        <v>9.77</v>
      </c>
      <c r="C1845" s="9">
        <f t="shared" si="187"/>
        <v>9.69</v>
      </c>
      <c r="D1845" s="8">
        <v>6235</v>
      </c>
      <c r="E1845" t="s">
        <v>5450</v>
      </c>
      <c r="F1845" t="s">
        <v>191</v>
      </c>
      <c r="G1845" t="s">
        <v>25</v>
      </c>
      <c r="H1845" t="s">
        <v>190</v>
      </c>
      <c r="O1845">
        <v>9.69</v>
      </c>
      <c r="S1845">
        <f>_xlfn.XLOOKUP(E1845,'Facture Chronopost'!L:L,'Facture Chronopost'!AA:AA,"")</f>
        <v>0.08</v>
      </c>
      <c r="T1845" t="str">
        <f>IF(COUNTIF('Bibliothèque transporteurs'!C:C,F1845)=0,"inconnu",_xlfn.XLOOKUP(F1845,'Bibliothèque transporteurs'!C:C,'Bibliothèque transporteurs'!A:A))</f>
        <v>6C</v>
      </c>
      <c r="U1845">
        <f>IF(OR(F1845="6C",F1845="6B"),_xlfn.XLOOKUP(E1845,'Facture Chronopost'!L:L,'Facture Chronopost'!X:X),IF(OR(F1845=17,F1845=44),F1845&amp;"_"&amp;H1845,IF(COUNTIF('Bibliothèque transporteurs'!C:C,F1845)=0,"inconnu",_xlfn.XLOOKUP(F1845,'Bibliothèque transporteurs'!C:C,'Bibliothèque transporteurs'!B:B))))</f>
        <v>42</v>
      </c>
      <c r="V1845" t="str">
        <f>IF(COUNTIF('Bibliothèque transporteurs'!C:C,F1845)=0,"inconnu",_xlfn.XLOOKUP(F1845,'Bibliothèque transporteurs'!C:C,'Bibliothèque transporteurs'!E:E))</f>
        <v>CHRONO_2SHOP</v>
      </c>
      <c r="W1845">
        <f t="shared" si="182"/>
        <v>9.77</v>
      </c>
      <c r="Y1845" s="118">
        <f t="shared" si="183"/>
        <v>9.77</v>
      </c>
      <c r="Z1845" s="118" t="str">
        <f t="shared" si="184"/>
        <v>OK</v>
      </c>
    </row>
    <row r="1846" spans="1:26" x14ac:dyDescent="0.2">
      <c r="A1846" s="9">
        <f t="shared" si="185"/>
        <v>11.376384630229914</v>
      </c>
      <c r="B1846" s="9">
        <f t="shared" si="186"/>
        <v>9.77</v>
      </c>
      <c r="C1846" s="9">
        <f t="shared" si="187"/>
        <v>9.69</v>
      </c>
      <c r="D1846" s="8">
        <v>6235</v>
      </c>
      <c r="E1846" t="s">
        <v>5445</v>
      </c>
      <c r="F1846" t="s">
        <v>191</v>
      </c>
      <c r="G1846" t="s">
        <v>25</v>
      </c>
      <c r="H1846" t="s">
        <v>190</v>
      </c>
      <c r="O1846">
        <v>9.69</v>
      </c>
      <c r="S1846">
        <f>_xlfn.XLOOKUP(E1846,'Facture Chronopost'!L:L,'Facture Chronopost'!AA:AA,"")</f>
        <v>0.08</v>
      </c>
      <c r="T1846" t="str">
        <f>IF(COUNTIF('Bibliothèque transporteurs'!C:C,F1846)=0,"inconnu",_xlfn.XLOOKUP(F1846,'Bibliothèque transporteurs'!C:C,'Bibliothèque transporteurs'!A:A))</f>
        <v>6C</v>
      </c>
      <c r="U1846">
        <f>IF(OR(F1846="6C",F1846="6B"),_xlfn.XLOOKUP(E1846,'Facture Chronopost'!L:L,'Facture Chronopost'!X:X),IF(OR(F1846=17,F1846=44),F1846&amp;"_"&amp;H1846,IF(COUNTIF('Bibliothèque transporteurs'!C:C,F1846)=0,"inconnu",_xlfn.XLOOKUP(F1846,'Bibliothèque transporteurs'!C:C,'Bibliothèque transporteurs'!B:B))))</f>
        <v>30</v>
      </c>
      <c r="V1846" t="str">
        <f>IF(COUNTIF('Bibliothèque transporteurs'!C:C,F1846)=0,"inconnu",_xlfn.XLOOKUP(F1846,'Bibliothèque transporteurs'!C:C,'Bibliothèque transporteurs'!E:E))</f>
        <v>CHRONO_2SHOP</v>
      </c>
      <c r="W1846">
        <f t="shared" si="182"/>
        <v>9.77</v>
      </c>
      <c r="Y1846" s="118">
        <f t="shared" si="183"/>
        <v>9.77</v>
      </c>
      <c r="Z1846" s="118" t="str">
        <f t="shared" si="184"/>
        <v>OK</v>
      </c>
    </row>
    <row r="1847" spans="1:26" x14ac:dyDescent="0.2">
      <c r="A1847" s="9">
        <f t="shared" si="185"/>
        <v>6.2575985633772397</v>
      </c>
      <c r="B1847" s="9">
        <f t="shared" si="186"/>
        <v>5.41</v>
      </c>
      <c r="C1847" s="9">
        <f t="shared" si="187"/>
        <v>5.33</v>
      </c>
      <c r="D1847" s="8">
        <v>6235</v>
      </c>
      <c r="E1847" t="s">
        <v>5470</v>
      </c>
      <c r="F1847" t="s">
        <v>191</v>
      </c>
      <c r="G1847" t="s">
        <v>25</v>
      </c>
      <c r="H1847" t="s">
        <v>190</v>
      </c>
      <c r="O1847">
        <v>5.33</v>
      </c>
      <c r="S1847">
        <f>_xlfn.XLOOKUP(E1847,'Facture Chronopost'!L:L,'Facture Chronopost'!AA:AA,"")</f>
        <v>0.08</v>
      </c>
      <c r="T1847" t="str">
        <f>IF(COUNTIF('Bibliothèque transporteurs'!C:C,F1847)=0,"inconnu",_xlfn.XLOOKUP(F1847,'Bibliothèque transporteurs'!C:C,'Bibliothèque transporteurs'!A:A))</f>
        <v>6C</v>
      </c>
      <c r="U1847">
        <f>IF(OR(F1847="6C",F1847="6B"),_xlfn.XLOOKUP(E1847,'Facture Chronopost'!L:L,'Facture Chronopost'!X:X),IF(OR(F1847=17,F1847=44),F1847&amp;"_"&amp;H1847,IF(COUNTIF('Bibliothèque transporteurs'!C:C,F1847)=0,"inconnu",_xlfn.XLOOKUP(F1847,'Bibliothèque transporteurs'!C:C,'Bibliothèque transporteurs'!B:B))))</f>
        <v>30</v>
      </c>
      <c r="V1847" t="str">
        <f>IF(COUNTIF('Bibliothèque transporteurs'!C:C,F1847)=0,"inconnu",_xlfn.XLOOKUP(F1847,'Bibliothèque transporteurs'!C:C,'Bibliothèque transporteurs'!E:E))</f>
        <v>CHRONO_2SHOP</v>
      </c>
      <c r="W1847">
        <f t="shared" si="182"/>
        <v>5.41</v>
      </c>
      <c r="Y1847" s="118">
        <f t="shared" si="183"/>
        <v>5.41</v>
      </c>
      <c r="Z1847" s="118" t="str">
        <f t="shared" si="184"/>
        <v>OK</v>
      </c>
    </row>
    <row r="1848" spans="1:26" x14ac:dyDescent="0.2">
      <c r="A1848" s="9">
        <f t="shared" si="185"/>
        <v>12.151246741267247</v>
      </c>
      <c r="B1848" s="9">
        <f t="shared" si="186"/>
        <v>10.43</v>
      </c>
      <c r="C1848" s="9">
        <f t="shared" si="187"/>
        <v>10.35</v>
      </c>
      <c r="D1848" s="8">
        <v>6235</v>
      </c>
      <c r="E1848" t="s">
        <v>5458</v>
      </c>
      <c r="F1848" t="s">
        <v>191</v>
      </c>
      <c r="G1848" t="s">
        <v>25</v>
      </c>
      <c r="H1848" t="s">
        <v>190</v>
      </c>
      <c r="O1848">
        <v>10.35</v>
      </c>
      <c r="S1848">
        <f>_xlfn.XLOOKUP(E1848,'Facture Chronopost'!L:L,'Facture Chronopost'!AA:AA,"")</f>
        <v>0.08</v>
      </c>
      <c r="T1848" t="str">
        <f>IF(COUNTIF('Bibliothèque transporteurs'!C:C,F1848)=0,"inconnu",_xlfn.XLOOKUP(F1848,'Bibliothèque transporteurs'!C:C,'Bibliothèque transporteurs'!A:A))</f>
        <v>6C</v>
      </c>
      <c r="U1848">
        <f>IF(OR(F1848="6C",F1848="6B"),_xlfn.XLOOKUP(E1848,'Facture Chronopost'!L:L,'Facture Chronopost'!X:X),IF(OR(F1848=17,F1848=44),F1848&amp;"_"&amp;H1848,IF(COUNTIF('Bibliothèque transporteurs'!C:C,F1848)=0,"inconnu",_xlfn.XLOOKUP(F1848,'Bibliothèque transporteurs'!C:C,'Bibliothèque transporteurs'!B:B))))</f>
        <v>30</v>
      </c>
      <c r="V1848" t="str">
        <f>IF(COUNTIF('Bibliothèque transporteurs'!C:C,F1848)=0,"inconnu",_xlfn.XLOOKUP(F1848,'Bibliothèque transporteurs'!C:C,'Bibliothèque transporteurs'!E:E))</f>
        <v>CHRONO_2SHOP</v>
      </c>
      <c r="W1848">
        <f t="shared" si="182"/>
        <v>10.43</v>
      </c>
      <c r="Y1848" s="118">
        <f t="shared" si="183"/>
        <v>10.43</v>
      </c>
      <c r="Z1848" s="118" t="str">
        <f t="shared" si="184"/>
        <v>OK</v>
      </c>
    </row>
    <row r="1849" spans="1:26" x14ac:dyDescent="0.2">
      <c r="A1849" s="9">
        <f t="shared" si="185"/>
        <v>11.376384630229914</v>
      </c>
      <c r="B1849" s="9">
        <f t="shared" si="186"/>
        <v>9.77</v>
      </c>
      <c r="C1849" s="9">
        <f t="shared" si="187"/>
        <v>9.69</v>
      </c>
      <c r="D1849" s="8">
        <v>6235</v>
      </c>
      <c r="E1849" t="s">
        <v>5496</v>
      </c>
      <c r="F1849" t="s">
        <v>191</v>
      </c>
      <c r="G1849" t="s">
        <v>25</v>
      </c>
      <c r="H1849" t="s">
        <v>190</v>
      </c>
      <c r="O1849">
        <v>9.69</v>
      </c>
      <c r="S1849">
        <f>_xlfn.XLOOKUP(E1849,'Facture Chronopost'!L:L,'Facture Chronopost'!AA:AA,"")</f>
        <v>0.08</v>
      </c>
      <c r="T1849" t="str">
        <f>IF(COUNTIF('Bibliothèque transporteurs'!C:C,F1849)=0,"inconnu",_xlfn.XLOOKUP(F1849,'Bibliothèque transporteurs'!C:C,'Bibliothèque transporteurs'!A:A))</f>
        <v>6C</v>
      </c>
      <c r="U1849">
        <f>IF(OR(F1849="6C",F1849="6B"),_xlfn.XLOOKUP(E1849,'Facture Chronopost'!L:L,'Facture Chronopost'!X:X),IF(OR(F1849=17,F1849=44),F1849&amp;"_"&amp;H1849,IF(COUNTIF('Bibliothèque transporteurs'!C:C,F1849)=0,"inconnu",_xlfn.XLOOKUP(F1849,'Bibliothèque transporteurs'!C:C,'Bibliothèque transporteurs'!B:B))))</f>
        <v>30</v>
      </c>
      <c r="V1849" t="str">
        <f>IF(COUNTIF('Bibliothèque transporteurs'!C:C,F1849)=0,"inconnu",_xlfn.XLOOKUP(F1849,'Bibliothèque transporteurs'!C:C,'Bibliothèque transporteurs'!E:E))</f>
        <v>CHRONO_2SHOP</v>
      </c>
      <c r="W1849">
        <f t="shared" si="182"/>
        <v>9.77</v>
      </c>
      <c r="Y1849" s="118">
        <f t="shared" si="183"/>
        <v>9.77</v>
      </c>
      <c r="Z1849" s="118" t="str">
        <f t="shared" si="184"/>
        <v>OK</v>
      </c>
    </row>
    <row r="1850" spans="1:26" x14ac:dyDescent="0.2">
      <c r="A1850" s="9">
        <f t="shared" si="185"/>
        <v>6.2575985633772397</v>
      </c>
      <c r="B1850" s="9">
        <f t="shared" si="186"/>
        <v>5.41</v>
      </c>
      <c r="C1850" s="9">
        <f t="shared" si="187"/>
        <v>5.33</v>
      </c>
      <c r="D1850" s="8">
        <v>6235</v>
      </c>
      <c r="E1850" t="s">
        <v>5436</v>
      </c>
      <c r="F1850" t="s">
        <v>191</v>
      </c>
      <c r="G1850" t="s">
        <v>25</v>
      </c>
      <c r="H1850" t="s">
        <v>190</v>
      </c>
      <c r="O1850">
        <v>5.33</v>
      </c>
      <c r="S1850">
        <f>_xlfn.XLOOKUP(E1850,'Facture Chronopost'!L:L,'Facture Chronopost'!AA:AA,"")</f>
        <v>0.08</v>
      </c>
      <c r="T1850" t="str">
        <f>IF(COUNTIF('Bibliothèque transporteurs'!C:C,F1850)=0,"inconnu",_xlfn.XLOOKUP(F1850,'Bibliothèque transporteurs'!C:C,'Bibliothèque transporteurs'!A:A))</f>
        <v>6C</v>
      </c>
      <c r="U1850">
        <f>IF(OR(F1850="6C",F1850="6B"),_xlfn.XLOOKUP(E1850,'Facture Chronopost'!L:L,'Facture Chronopost'!X:X),IF(OR(F1850=17,F1850=44),F1850&amp;"_"&amp;H1850,IF(COUNTIF('Bibliothèque transporteurs'!C:C,F1850)=0,"inconnu",_xlfn.XLOOKUP(F1850,'Bibliothèque transporteurs'!C:C,'Bibliothèque transporteurs'!B:B))))</f>
        <v>30</v>
      </c>
      <c r="V1850" t="str">
        <f>IF(COUNTIF('Bibliothèque transporteurs'!C:C,F1850)=0,"inconnu",_xlfn.XLOOKUP(F1850,'Bibliothèque transporteurs'!C:C,'Bibliothèque transporteurs'!E:E))</f>
        <v>CHRONO_2SHOP</v>
      </c>
      <c r="W1850">
        <f t="shared" si="182"/>
        <v>5.41</v>
      </c>
      <c r="Y1850" s="118">
        <f t="shared" si="183"/>
        <v>5.41</v>
      </c>
      <c r="Z1850" s="118" t="str">
        <f t="shared" si="184"/>
        <v>OK</v>
      </c>
    </row>
    <row r="1851" spans="1:26" x14ac:dyDescent="0.2">
      <c r="A1851" s="9">
        <f t="shared" si="185"/>
        <v>6.5158859337230153</v>
      </c>
      <c r="B1851" s="9">
        <f t="shared" si="186"/>
        <v>5.629999999999999</v>
      </c>
      <c r="C1851" s="9">
        <f t="shared" si="187"/>
        <v>5.55</v>
      </c>
      <c r="D1851" s="8">
        <v>6235</v>
      </c>
      <c r="E1851" t="s">
        <v>5438</v>
      </c>
      <c r="F1851" t="s">
        <v>191</v>
      </c>
      <c r="G1851" t="s">
        <v>25</v>
      </c>
      <c r="H1851" t="s">
        <v>190</v>
      </c>
      <c r="O1851">
        <v>5.55</v>
      </c>
      <c r="S1851">
        <f>_xlfn.XLOOKUP(E1851,'Facture Chronopost'!L:L,'Facture Chronopost'!AA:AA,"")</f>
        <v>0.08</v>
      </c>
      <c r="T1851" t="str">
        <f>IF(COUNTIF('Bibliothèque transporteurs'!C:C,F1851)=0,"inconnu",_xlfn.XLOOKUP(F1851,'Bibliothèque transporteurs'!C:C,'Bibliothèque transporteurs'!A:A))</f>
        <v>6C</v>
      </c>
      <c r="U1851">
        <f>IF(OR(F1851="6C",F1851="6B"),_xlfn.XLOOKUP(E1851,'Facture Chronopost'!L:L,'Facture Chronopost'!X:X),IF(OR(F1851=17,F1851=44),F1851&amp;"_"&amp;H1851,IF(COUNTIF('Bibliothèque transporteurs'!C:C,F1851)=0,"inconnu",_xlfn.XLOOKUP(F1851,'Bibliothèque transporteurs'!C:C,'Bibliothèque transporteurs'!B:B))))</f>
        <v>30</v>
      </c>
      <c r="V1851" t="str">
        <f>IF(COUNTIF('Bibliothèque transporteurs'!C:C,F1851)=0,"inconnu",_xlfn.XLOOKUP(F1851,'Bibliothèque transporteurs'!C:C,'Bibliothèque transporteurs'!E:E))</f>
        <v>CHRONO_2SHOP</v>
      </c>
      <c r="W1851">
        <f t="shared" si="182"/>
        <v>5.63</v>
      </c>
      <c r="Y1851" s="118">
        <f t="shared" si="183"/>
        <v>5.63</v>
      </c>
      <c r="Z1851" s="118" t="str">
        <f t="shared" si="184"/>
        <v>OK</v>
      </c>
    </row>
    <row r="1852" spans="1:26" x14ac:dyDescent="0.2">
      <c r="A1852" s="9">
        <f t="shared" si="185"/>
        <v>6.2575985633772397</v>
      </c>
      <c r="B1852" s="9">
        <f t="shared" si="186"/>
        <v>5.41</v>
      </c>
      <c r="C1852" s="9">
        <f t="shared" si="187"/>
        <v>5.33</v>
      </c>
      <c r="D1852" s="8">
        <v>6235</v>
      </c>
      <c r="E1852" t="s">
        <v>5478</v>
      </c>
      <c r="F1852" t="s">
        <v>191</v>
      </c>
      <c r="G1852" t="s">
        <v>25</v>
      </c>
      <c r="H1852" t="s">
        <v>190</v>
      </c>
      <c r="O1852">
        <v>5.33</v>
      </c>
      <c r="S1852">
        <f>_xlfn.XLOOKUP(E1852,'Facture Chronopost'!L:L,'Facture Chronopost'!AA:AA,"")</f>
        <v>0.08</v>
      </c>
      <c r="T1852" t="str">
        <f>IF(COUNTIF('Bibliothèque transporteurs'!C:C,F1852)=0,"inconnu",_xlfn.XLOOKUP(F1852,'Bibliothèque transporteurs'!C:C,'Bibliothèque transporteurs'!A:A))</f>
        <v>6C</v>
      </c>
      <c r="U1852">
        <f>IF(OR(F1852="6C",F1852="6B"),_xlfn.XLOOKUP(E1852,'Facture Chronopost'!L:L,'Facture Chronopost'!X:X),IF(OR(F1852=17,F1852=44),F1852&amp;"_"&amp;H1852,IF(COUNTIF('Bibliothèque transporteurs'!C:C,F1852)=0,"inconnu",_xlfn.XLOOKUP(F1852,'Bibliothèque transporteurs'!C:C,'Bibliothèque transporteurs'!B:B))))</f>
        <v>30</v>
      </c>
      <c r="V1852" t="str">
        <f>IF(COUNTIF('Bibliothèque transporteurs'!C:C,F1852)=0,"inconnu",_xlfn.XLOOKUP(F1852,'Bibliothèque transporteurs'!C:C,'Bibliothèque transporteurs'!E:E))</f>
        <v>CHRONO_2SHOP</v>
      </c>
      <c r="W1852">
        <f t="shared" si="182"/>
        <v>5.41</v>
      </c>
      <c r="Y1852" s="118">
        <f t="shared" si="183"/>
        <v>5.41</v>
      </c>
      <c r="Z1852" s="118" t="str">
        <f t="shared" si="184"/>
        <v>OK</v>
      </c>
    </row>
    <row r="1853" spans="1:26" x14ac:dyDescent="0.2">
      <c r="A1853" s="9">
        <f t="shared" si="185"/>
        <v>11.376384630229914</v>
      </c>
      <c r="B1853" s="9">
        <f t="shared" si="186"/>
        <v>9.77</v>
      </c>
      <c r="C1853" s="9">
        <f t="shared" si="187"/>
        <v>9.69</v>
      </c>
      <c r="D1853" s="8">
        <v>6235</v>
      </c>
      <c r="E1853" t="s">
        <v>5465</v>
      </c>
      <c r="F1853" t="s">
        <v>191</v>
      </c>
      <c r="G1853" t="s">
        <v>25</v>
      </c>
      <c r="H1853" t="s">
        <v>190</v>
      </c>
      <c r="O1853">
        <v>9.69</v>
      </c>
      <c r="S1853">
        <f>_xlfn.XLOOKUP(E1853,'Facture Chronopost'!L:L,'Facture Chronopost'!AA:AA,"")</f>
        <v>0.08</v>
      </c>
      <c r="T1853" t="str">
        <f>IF(COUNTIF('Bibliothèque transporteurs'!C:C,F1853)=0,"inconnu",_xlfn.XLOOKUP(F1853,'Bibliothèque transporteurs'!C:C,'Bibliothèque transporteurs'!A:A))</f>
        <v>6C</v>
      </c>
      <c r="U1853">
        <f>IF(OR(F1853="6C",F1853="6B"),_xlfn.XLOOKUP(E1853,'Facture Chronopost'!L:L,'Facture Chronopost'!X:X),IF(OR(F1853=17,F1853=44),F1853&amp;"_"&amp;H1853,IF(COUNTIF('Bibliothèque transporteurs'!C:C,F1853)=0,"inconnu",_xlfn.XLOOKUP(F1853,'Bibliothèque transporteurs'!C:C,'Bibliothèque transporteurs'!B:B))))</f>
        <v>30</v>
      </c>
      <c r="V1853" t="str">
        <f>IF(COUNTIF('Bibliothèque transporteurs'!C:C,F1853)=0,"inconnu",_xlfn.XLOOKUP(F1853,'Bibliothèque transporteurs'!C:C,'Bibliothèque transporteurs'!E:E))</f>
        <v>CHRONO_2SHOP</v>
      </c>
      <c r="W1853">
        <f t="shared" si="182"/>
        <v>9.77</v>
      </c>
      <c r="Y1853" s="118">
        <f t="shared" si="183"/>
        <v>9.77</v>
      </c>
      <c r="Z1853" s="118" t="str">
        <f t="shared" si="184"/>
        <v>OK</v>
      </c>
    </row>
    <row r="1854" spans="1:26" x14ac:dyDescent="0.2">
      <c r="A1854" s="9">
        <f t="shared" si="185"/>
        <v>11.376384630229914</v>
      </c>
      <c r="B1854" s="9">
        <f t="shared" si="186"/>
        <v>9.77</v>
      </c>
      <c r="C1854" s="9">
        <f t="shared" si="187"/>
        <v>9.69</v>
      </c>
      <c r="D1854" s="8">
        <v>6235</v>
      </c>
      <c r="E1854" t="s">
        <v>5511</v>
      </c>
      <c r="F1854" t="s">
        <v>191</v>
      </c>
      <c r="G1854" t="s">
        <v>25</v>
      </c>
      <c r="H1854" t="s">
        <v>190</v>
      </c>
      <c r="O1854">
        <v>9.69</v>
      </c>
      <c r="S1854">
        <f>_xlfn.XLOOKUP(E1854,'Facture Chronopost'!L:L,'Facture Chronopost'!AA:AA,"")</f>
        <v>0.08</v>
      </c>
      <c r="T1854" t="str">
        <f>IF(COUNTIF('Bibliothèque transporteurs'!C:C,F1854)=0,"inconnu",_xlfn.XLOOKUP(F1854,'Bibliothèque transporteurs'!C:C,'Bibliothèque transporteurs'!A:A))</f>
        <v>6C</v>
      </c>
      <c r="U1854">
        <f>IF(OR(F1854="6C",F1854="6B"),_xlfn.XLOOKUP(E1854,'Facture Chronopost'!L:L,'Facture Chronopost'!X:X),IF(OR(F1854=17,F1854=44),F1854&amp;"_"&amp;H1854,IF(COUNTIF('Bibliothèque transporteurs'!C:C,F1854)=0,"inconnu",_xlfn.XLOOKUP(F1854,'Bibliothèque transporteurs'!C:C,'Bibliothèque transporteurs'!B:B))))</f>
        <v>30</v>
      </c>
      <c r="V1854" t="str">
        <f>IF(COUNTIF('Bibliothèque transporteurs'!C:C,F1854)=0,"inconnu",_xlfn.XLOOKUP(F1854,'Bibliothèque transporteurs'!C:C,'Bibliothèque transporteurs'!E:E))</f>
        <v>CHRONO_2SHOP</v>
      </c>
      <c r="W1854">
        <f t="shared" si="182"/>
        <v>9.77</v>
      </c>
      <c r="Y1854" s="118">
        <f t="shared" si="183"/>
        <v>9.77</v>
      </c>
      <c r="Z1854" s="118" t="str">
        <f t="shared" si="184"/>
        <v>OK</v>
      </c>
    </row>
    <row r="1855" spans="1:26" x14ac:dyDescent="0.2">
      <c r="A1855" s="9">
        <f t="shared" si="185"/>
        <v>11.376384630229914</v>
      </c>
      <c r="B1855" s="9">
        <f t="shared" si="186"/>
        <v>9.77</v>
      </c>
      <c r="C1855" s="9">
        <f t="shared" si="187"/>
        <v>9.69</v>
      </c>
      <c r="D1855" s="8">
        <v>6235</v>
      </c>
      <c r="E1855" t="s">
        <v>5514</v>
      </c>
      <c r="F1855" t="s">
        <v>191</v>
      </c>
      <c r="G1855" t="s">
        <v>25</v>
      </c>
      <c r="H1855" t="s">
        <v>190</v>
      </c>
      <c r="O1855">
        <v>9.69</v>
      </c>
      <c r="S1855">
        <f>_xlfn.XLOOKUP(E1855,'Facture Chronopost'!L:L,'Facture Chronopost'!AA:AA,"")</f>
        <v>0.08</v>
      </c>
      <c r="T1855" t="str">
        <f>IF(COUNTIF('Bibliothèque transporteurs'!C:C,F1855)=0,"inconnu",_xlfn.XLOOKUP(F1855,'Bibliothèque transporteurs'!C:C,'Bibliothèque transporteurs'!A:A))</f>
        <v>6C</v>
      </c>
      <c r="U1855">
        <f>IF(OR(F1855="6C",F1855="6B"),_xlfn.XLOOKUP(E1855,'Facture Chronopost'!L:L,'Facture Chronopost'!X:X),IF(OR(F1855=17,F1855=44),F1855&amp;"_"&amp;H1855,IF(COUNTIF('Bibliothèque transporteurs'!C:C,F1855)=0,"inconnu",_xlfn.XLOOKUP(F1855,'Bibliothèque transporteurs'!C:C,'Bibliothèque transporteurs'!B:B))))</f>
        <v>30</v>
      </c>
      <c r="V1855" t="str">
        <f>IF(COUNTIF('Bibliothèque transporteurs'!C:C,F1855)=0,"inconnu",_xlfn.XLOOKUP(F1855,'Bibliothèque transporteurs'!C:C,'Bibliothèque transporteurs'!E:E))</f>
        <v>CHRONO_2SHOP</v>
      </c>
      <c r="W1855">
        <f t="shared" si="182"/>
        <v>9.77</v>
      </c>
      <c r="Y1855" s="118">
        <f t="shared" si="183"/>
        <v>9.77</v>
      </c>
      <c r="Z1855" s="118" t="str">
        <f t="shared" si="184"/>
        <v>OK</v>
      </c>
    </row>
    <row r="1856" spans="1:26" x14ac:dyDescent="0.2">
      <c r="A1856" s="9">
        <f t="shared" si="185"/>
        <v>11.118097259884138</v>
      </c>
      <c r="B1856" s="9">
        <f t="shared" si="186"/>
        <v>9.5500000000000007</v>
      </c>
      <c r="C1856" s="9">
        <f t="shared" si="187"/>
        <v>9.4700000000000006</v>
      </c>
      <c r="D1856" s="8">
        <v>6235</v>
      </c>
      <c r="E1856" t="s">
        <v>5433</v>
      </c>
      <c r="F1856" t="s">
        <v>191</v>
      </c>
      <c r="G1856" t="s">
        <v>25</v>
      </c>
      <c r="H1856" t="s">
        <v>190</v>
      </c>
      <c r="O1856">
        <v>9.4700000000000006</v>
      </c>
      <c r="S1856">
        <f>_xlfn.XLOOKUP(E1856,'Facture Chronopost'!L:L,'Facture Chronopost'!AA:AA,"")</f>
        <v>0.08</v>
      </c>
      <c r="T1856" t="str">
        <f>IF(COUNTIF('Bibliothèque transporteurs'!C:C,F1856)=0,"inconnu",_xlfn.XLOOKUP(F1856,'Bibliothèque transporteurs'!C:C,'Bibliothèque transporteurs'!A:A))</f>
        <v>6C</v>
      </c>
      <c r="U1856">
        <f>IF(OR(F1856="6C",F1856="6B"),_xlfn.XLOOKUP(E1856,'Facture Chronopost'!L:L,'Facture Chronopost'!X:X),IF(OR(F1856=17,F1856=44),F1856&amp;"_"&amp;H1856,IF(COUNTIF('Bibliothèque transporteurs'!C:C,F1856)=0,"inconnu",_xlfn.XLOOKUP(F1856,'Bibliothèque transporteurs'!C:C,'Bibliothèque transporteurs'!B:B))))</f>
        <v>25</v>
      </c>
      <c r="V1856" t="str">
        <f>IF(COUNTIF('Bibliothèque transporteurs'!C:C,F1856)=0,"inconnu",_xlfn.XLOOKUP(F1856,'Bibliothèque transporteurs'!C:C,'Bibliothèque transporteurs'!E:E))</f>
        <v>CHRONO_2SHOP</v>
      </c>
      <c r="W1856">
        <f t="shared" si="182"/>
        <v>9.5500000000000007</v>
      </c>
      <c r="Y1856" s="118">
        <f t="shared" si="183"/>
        <v>9.5500000000000007</v>
      </c>
      <c r="Z1856" s="118" t="str">
        <f t="shared" si="184"/>
        <v>OK</v>
      </c>
    </row>
    <row r="1857" spans="1:26" x14ac:dyDescent="0.2">
      <c r="A1857" s="9">
        <f t="shared" si="185"/>
        <v>6.2575985633772397</v>
      </c>
      <c r="B1857" s="9">
        <f t="shared" si="186"/>
        <v>5.41</v>
      </c>
      <c r="C1857" s="9">
        <f t="shared" si="187"/>
        <v>5.33</v>
      </c>
      <c r="D1857" s="8">
        <v>6235</v>
      </c>
      <c r="E1857" t="s">
        <v>5422</v>
      </c>
      <c r="F1857" t="s">
        <v>191</v>
      </c>
      <c r="G1857" t="s">
        <v>25</v>
      </c>
      <c r="H1857" t="s">
        <v>190</v>
      </c>
      <c r="O1857">
        <v>5.33</v>
      </c>
      <c r="S1857">
        <f>_xlfn.XLOOKUP(E1857,'Facture Chronopost'!L:L,'Facture Chronopost'!AA:AA,"")</f>
        <v>0.08</v>
      </c>
      <c r="T1857" t="str">
        <f>IF(COUNTIF('Bibliothèque transporteurs'!C:C,F1857)=0,"inconnu",_xlfn.XLOOKUP(F1857,'Bibliothèque transporteurs'!C:C,'Bibliothèque transporteurs'!A:A))</f>
        <v>6C</v>
      </c>
      <c r="U1857">
        <f>IF(OR(F1857="6C",F1857="6B"),_xlfn.XLOOKUP(E1857,'Facture Chronopost'!L:L,'Facture Chronopost'!X:X),IF(OR(F1857=17,F1857=44),F1857&amp;"_"&amp;H1857,IF(COUNTIF('Bibliothèque transporteurs'!C:C,F1857)=0,"inconnu",_xlfn.XLOOKUP(F1857,'Bibliothèque transporteurs'!C:C,'Bibliothèque transporteurs'!B:B))))</f>
        <v>30</v>
      </c>
      <c r="V1857" t="str">
        <f>IF(COUNTIF('Bibliothèque transporteurs'!C:C,F1857)=0,"inconnu",_xlfn.XLOOKUP(F1857,'Bibliothèque transporteurs'!C:C,'Bibliothèque transporteurs'!E:E))</f>
        <v>CHRONO_2SHOP</v>
      </c>
      <c r="W1857">
        <f t="shared" si="182"/>
        <v>5.41</v>
      </c>
      <c r="Y1857" s="118">
        <f t="shared" si="183"/>
        <v>5.41</v>
      </c>
      <c r="Z1857" s="118" t="str">
        <f t="shared" si="184"/>
        <v>OK</v>
      </c>
    </row>
    <row r="1858" spans="1:26" x14ac:dyDescent="0.2">
      <c r="A1858" s="9">
        <f t="shared" si="185"/>
        <v>6.2575985633772397</v>
      </c>
      <c r="B1858" s="9">
        <f t="shared" si="186"/>
        <v>5.41</v>
      </c>
      <c r="C1858" s="9">
        <f t="shared" si="187"/>
        <v>5.33</v>
      </c>
      <c r="D1858" s="8">
        <v>6235</v>
      </c>
      <c r="E1858" t="s">
        <v>5483</v>
      </c>
      <c r="F1858" t="s">
        <v>191</v>
      </c>
      <c r="G1858" t="s">
        <v>25</v>
      </c>
      <c r="H1858" t="s">
        <v>190</v>
      </c>
      <c r="O1858">
        <v>5.33</v>
      </c>
      <c r="S1858">
        <f>_xlfn.XLOOKUP(E1858,'Facture Chronopost'!L:L,'Facture Chronopost'!AA:AA,"")</f>
        <v>0.08</v>
      </c>
      <c r="T1858" t="str">
        <f>IF(COUNTIF('Bibliothèque transporteurs'!C:C,F1858)=0,"inconnu",_xlfn.XLOOKUP(F1858,'Bibliothèque transporteurs'!C:C,'Bibliothèque transporteurs'!A:A))</f>
        <v>6C</v>
      </c>
      <c r="U1858">
        <f>IF(OR(F1858="6C",F1858="6B"),_xlfn.XLOOKUP(E1858,'Facture Chronopost'!L:L,'Facture Chronopost'!X:X),IF(OR(F1858=17,F1858=44),F1858&amp;"_"&amp;H1858,IF(COUNTIF('Bibliothèque transporteurs'!C:C,F1858)=0,"inconnu",_xlfn.XLOOKUP(F1858,'Bibliothèque transporteurs'!C:C,'Bibliothèque transporteurs'!B:B))))</f>
        <v>30</v>
      </c>
      <c r="V1858" t="str">
        <f>IF(COUNTIF('Bibliothèque transporteurs'!C:C,F1858)=0,"inconnu",_xlfn.XLOOKUP(F1858,'Bibliothèque transporteurs'!C:C,'Bibliothèque transporteurs'!E:E))</f>
        <v>CHRONO_2SHOP</v>
      </c>
      <c r="W1858">
        <f t="shared" si="182"/>
        <v>5.41</v>
      </c>
      <c r="Y1858" s="118">
        <f t="shared" si="183"/>
        <v>5.41</v>
      </c>
      <c r="Z1858" s="118" t="str">
        <f t="shared" si="184"/>
        <v>OK</v>
      </c>
    </row>
    <row r="1859" spans="1:26" x14ac:dyDescent="0.2">
      <c r="A1859" s="9">
        <f t="shared" si="185"/>
        <v>17.011745437774145</v>
      </c>
      <c r="B1859" s="9">
        <f t="shared" si="186"/>
        <v>14.570000000000002</v>
      </c>
      <c r="C1859" s="9">
        <f t="shared" si="187"/>
        <v>14.49</v>
      </c>
      <c r="D1859" s="8">
        <v>6235</v>
      </c>
      <c r="E1859" t="s">
        <v>5489</v>
      </c>
      <c r="F1859" t="s">
        <v>191</v>
      </c>
      <c r="G1859" t="s">
        <v>25</v>
      </c>
      <c r="H1859" t="s">
        <v>190</v>
      </c>
      <c r="O1859">
        <v>14.49</v>
      </c>
      <c r="S1859">
        <f>_xlfn.XLOOKUP(E1859,'Facture Chronopost'!L:L,'Facture Chronopost'!AA:AA,"")</f>
        <v>0.08</v>
      </c>
      <c r="T1859" t="str">
        <f>IF(COUNTIF('Bibliothèque transporteurs'!C:C,F1859)=0,"inconnu",_xlfn.XLOOKUP(F1859,'Bibliothèque transporteurs'!C:C,'Bibliothèque transporteurs'!A:A))</f>
        <v>6C</v>
      </c>
      <c r="U1859">
        <f>IF(OR(F1859="6C",F1859="6B"),_xlfn.XLOOKUP(E1859,'Facture Chronopost'!L:L,'Facture Chronopost'!X:X),IF(OR(F1859=17,F1859=44),F1859&amp;"_"&amp;H1859,IF(COUNTIF('Bibliothèque transporteurs'!C:C,F1859)=0,"inconnu",_xlfn.XLOOKUP(F1859,'Bibliothèque transporteurs'!C:C,'Bibliothèque transporteurs'!B:B))))</f>
        <v>25</v>
      </c>
      <c r="V1859" t="str">
        <f>IF(COUNTIF('Bibliothèque transporteurs'!C:C,F1859)=0,"inconnu",_xlfn.XLOOKUP(F1859,'Bibliothèque transporteurs'!C:C,'Bibliothèque transporteurs'!E:E))</f>
        <v>CHRONO_2SHOP</v>
      </c>
      <c r="W1859">
        <f t="shared" si="182"/>
        <v>14.57</v>
      </c>
      <c r="Y1859" s="118">
        <f t="shared" si="183"/>
        <v>14.57</v>
      </c>
      <c r="Z1859" s="118" t="str">
        <f t="shared" si="184"/>
        <v>OK</v>
      </c>
    </row>
    <row r="1860" spans="1:26" x14ac:dyDescent="0.2">
      <c r="A1860" s="9">
        <f t="shared" si="185"/>
        <v>17.23481180307277</v>
      </c>
      <c r="B1860" s="9">
        <f t="shared" si="186"/>
        <v>14.76</v>
      </c>
      <c r="C1860" s="9">
        <f t="shared" si="187"/>
        <v>14.68</v>
      </c>
      <c r="D1860" s="8">
        <v>6235</v>
      </c>
      <c r="E1860" t="s">
        <v>5517</v>
      </c>
      <c r="F1860" t="s">
        <v>191</v>
      </c>
      <c r="G1860" t="s">
        <v>25</v>
      </c>
      <c r="H1860" t="s">
        <v>190</v>
      </c>
      <c r="O1860">
        <v>14.68</v>
      </c>
      <c r="S1860">
        <f>_xlfn.XLOOKUP(E1860,'Facture Chronopost'!L:L,'Facture Chronopost'!AA:AA,"")</f>
        <v>0.08</v>
      </c>
      <c r="T1860" t="str">
        <f>IF(COUNTIF('Bibliothèque transporteurs'!C:C,F1860)=0,"inconnu",_xlfn.XLOOKUP(F1860,'Bibliothèque transporteurs'!C:C,'Bibliothèque transporteurs'!A:A))</f>
        <v>6C</v>
      </c>
      <c r="U1860">
        <f>IF(OR(F1860="6C",F1860="6B"),_xlfn.XLOOKUP(E1860,'Facture Chronopost'!L:L,'Facture Chronopost'!X:X),IF(OR(F1860=17,F1860=44),F1860&amp;"_"&amp;H1860,IF(COUNTIF('Bibliothèque transporteurs'!C:C,F1860)=0,"inconnu",_xlfn.XLOOKUP(F1860,'Bibliothèque transporteurs'!C:C,'Bibliothèque transporteurs'!B:B))))</f>
        <v>39</v>
      </c>
      <c r="V1860" t="str">
        <f>IF(COUNTIF('Bibliothèque transporteurs'!C:C,F1860)=0,"inconnu",_xlfn.XLOOKUP(F1860,'Bibliothèque transporteurs'!C:C,'Bibliothèque transporteurs'!E:E))</f>
        <v>CHRONO_2SHOP</v>
      </c>
      <c r="W1860">
        <f t="shared" si="182"/>
        <v>14.76</v>
      </c>
      <c r="Y1860" s="118">
        <f t="shared" si="183"/>
        <v>14.76</v>
      </c>
      <c r="Z1860" s="118" t="str">
        <f t="shared" si="184"/>
        <v>OK</v>
      </c>
    </row>
    <row r="1861" spans="1:26" x14ac:dyDescent="0.2">
      <c r="A1861" s="9">
        <f t="shared" si="185"/>
        <v>7.5138144100589743</v>
      </c>
      <c r="B1861" s="9">
        <f t="shared" si="186"/>
        <v>6.48</v>
      </c>
      <c r="C1861" s="9">
        <f t="shared" si="187"/>
        <v>6.4</v>
      </c>
      <c r="D1861" s="8">
        <v>6235</v>
      </c>
      <c r="E1861" t="s">
        <v>5463</v>
      </c>
      <c r="F1861" t="s">
        <v>191</v>
      </c>
      <c r="G1861" t="s">
        <v>25</v>
      </c>
      <c r="H1861" t="s">
        <v>190</v>
      </c>
      <c r="O1861">
        <v>6.4</v>
      </c>
      <c r="S1861">
        <f>_xlfn.XLOOKUP(E1861,'Facture Chronopost'!L:L,'Facture Chronopost'!AA:AA,"")</f>
        <v>0.08</v>
      </c>
      <c r="T1861" t="str">
        <f>IF(COUNTIF('Bibliothèque transporteurs'!C:C,F1861)=0,"inconnu",_xlfn.XLOOKUP(F1861,'Bibliothèque transporteurs'!C:C,'Bibliothèque transporteurs'!A:A))</f>
        <v>6C</v>
      </c>
      <c r="U1861">
        <f>IF(OR(F1861="6C",F1861="6B"),_xlfn.XLOOKUP(E1861,'Facture Chronopost'!L:L,'Facture Chronopost'!X:X),IF(OR(F1861=17,F1861=44),F1861&amp;"_"&amp;H1861,IF(COUNTIF('Bibliothèque transporteurs'!C:C,F1861)=0,"inconnu",_xlfn.XLOOKUP(F1861,'Bibliothèque transporteurs'!C:C,'Bibliothèque transporteurs'!B:B))))</f>
        <v>33</v>
      </c>
      <c r="V1861" t="str">
        <f>IF(COUNTIF('Bibliothèque transporteurs'!C:C,F1861)=0,"inconnu",_xlfn.XLOOKUP(F1861,'Bibliothèque transporteurs'!C:C,'Bibliothèque transporteurs'!E:E))</f>
        <v>CHRONO_2SHOP</v>
      </c>
      <c r="W1861">
        <f t="shared" si="182"/>
        <v>6.48</v>
      </c>
      <c r="Y1861" s="118">
        <f t="shared" si="183"/>
        <v>6.48</v>
      </c>
      <c r="Z1861" s="118" t="str">
        <f t="shared" si="184"/>
        <v>OK</v>
      </c>
    </row>
    <row r="1862" spans="1:26" x14ac:dyDescent="0.2">
      <c r="A1862" s="9">
        <f t="shared" si="185"/>
        <v>18.561469659848811</v>
      </c>
      <c r="B1862" s="9">
        <f t="shared" si="186"/>
        <v>15.89</v>
      </c>
      <c r="C1862" s="9">
        <f t="shared" si="187"/>
        <v>15.81</v>
      </c>
      <c r="D1862" s="8">
        <v>6235</v>
      </c>
      <c r="E1862" t="s">
        <v>5572</v>
      </c>
      <c r="F1862" t="s">
        <v>191</v>
      </c>
      <c r="G1862" t="s">
        <v>25</v>
      </c>
      <c r="H1862" t="s">
        <v>190</v>
      </c>
      <c r="O1862">
        <v>15.81</v>
      </c>
      <c r="S1862">
        <f>_xlfn.XLOOKUP(E1862,'Facture Chronopost'!L:L,'Facture Chronopost'!AA:AA,"")</f>
        <v>0.08</v>
      </c>
      <c r="T1862" t="str">
        <f>IF(COUNTIF('Bibliothèque transporteurs'!C:C,F1862)=0,"inconnu",_xlfn.XLOOKUP(F1862,'Bibliothèque transporteurs'!C:C,'Bibliothèque transporteurs'!A:A))</f>
        <v>6C</v>
      </c>
      <c r="U1862">
        <f>IF(OR(F1862="6C",F1862="6B"),_xlfn.XLOOKUP(E1862,'Facture Chronopost'!L:L,'Facture Chronopost'!X:X),IF(OR(F1862=17,F1862=44),F1862&amp;"_"&amp;H1862,IF(COUNTIF('Bibliothèque transporteurs'!C:C,F1862)=0,"inconnu",_xlfn.XLOOKUP(F1862,'Bibliothèque transporteurs'!C:C,'Bibliothèque transporteurs'!B:B))))</f>
        <v>25</v>
      </c>
      <c r="V1862" t="str">
        <f>IF(COUNTIF('Bibliothèque transporteurs'!C:C,F1862)=0,"inconnu",_xlfn.XLOOKUP(F1862,'Bibliothèque transporteurs'!C:C,'Bibliothèque transporteurs'!E:E))</f>
        <v>CHRONO_2SHOP</v>
      </c>
      <c r="W1862">
        <f t="shared" si="182"/>
        <v>15.89</v>
      </c>
      <c r="Y1862" s="118">
        <f t="shared" si="183"/>
        <v>15.89</v>
      </c>
      <c r="Z1862" s="118" t="str">
        <f t="shared" si="184"/>
        <v>OK</v>
      </c>
    </row>
    <row r="1863" spans="1:26" x14ac:dyDescent="0.2">
      <c r="A1863" s="9">
        <f t="shared" si="185"/>
        <v>12.151246741267247</v>
      </c>
      <c r="B1863" s="9">
        <f t="shared" si="186"/>
        <v>10.43</v>
      </c>
      <c r="C1863" s="9">
        <f t="shared" si="187"/>
        <v>10.35</v>
      </c>
      <c r="D1863" s="8">
        <v>6235</v>
      </c>
      <c r="E1863" t="s">
        <v>5591</v>
      </c>
      <c r="F1863" t="s">
        <v>191</v>
      </c>
      <c r="G1863" t="s">
        <v>25</v>
      </c>
      <c r="H1863" t="s">
        <v>190</v>
      </c>
      <c r="O1863">
        <v>10.35</v>
      </c>
      <c r="S1863">
        <f>_xlfn.XLOOKUP(E1863,'Facture Chronopost'!L:L,'Facture Chronopost'!AA:AA,"")</f>
        <v>0.08</v>
      </c>
      <c r="T1863" t="str">
        <f>IF(COUNTIF('Bibliothèque transporteurs'!C:C,F1863)=0,"inconnu",_xlfn.XLOOKUP(F1863,'Bibliothèque transporteurs'!C:C,'Bibliothèque transporteurs'!A:A))</f>
        <v>6C</v>
      </c>
      <c r="U1863">
        <f>IF(OR(F1863="6C",F1863="6B"),_xlfn.XLOOKUP(E1863,'Facture Chronopost'!L:L,'Facture Chronopost'!X:X),IF(OR(F1863=17,F1863=44),F1863&amp;"_"&amp;H1863,IF(COUNTIF('Bibliothèque transporteurs'!C:C,F1863)=0,"inconnu",_xlfn.XLOOKUP(F1863,'Bibliothèque transporteurs'!C:C,'Bibliothèque transporteurs'!B:B))))</f>
        <v>30</v>
      </c>
      <c r="V1863" t="str">
        <f>IF(COUNTIF('Bibliothèque transporteurs'!C:C,F1863)=0,"inconnu",_xlfn.XLOOKUP(F1863,'Bibliothèque transporteurs'!C:C,'Bibliothèque transporteurs'!E:E))</f>
        <v>CHRONO_2SHOP</v>
      </c>
      <c r="W1863">
        <f t="shared" si="182"/>
        <v>10.43</v>
      </c>
      <c r="Y1863" s="118">
        <f t="shared" si="183"/>
        <v>10.43</v>
      </c>
      <c r="Z1863" s="118" t="str">
        <f t="shared" si="184"/>
        <v>OK</v>
      </c>
    </row>
    <row r="1864" spans="1:26" x14ac:dyDescent="0.2">
      <c r="A1864" s="9">
        <f t="shared" si="185"/>
        <v>12.926108852304576</v>
      </c>
      <c r="B1864" s="9">
        <f t="shared" si="186"/>
        <v>11.09</v>
      </c>
      <c r="C1864" s="9">
        <f t="shared" si="187"/>
        <v>11.01</v>
      </c>
      <c r="D1864" s="8">
        <v>6235</v>
      </c>
      <c r="E1864" t="s">
        <v>5604</v>
      </c>
      <c r="F1864" t="s">
        <v>191</v>
      </c>
      <c r="G1864" t="s">
        <v>25</v>
      </c>
      <c r="H1864" t="s">
        <v>190</v>
      </c>
      <c r="O1864">
        <v>11.01</v>
      </c>
      <c r="S1864">
        <f>_xlfn.XLOOKUP(E1864,'Facture Chronopost'!L:L,'Facture Chronopost'!AA:AA,"")</f>
        <v>0.08</v>
      </c>
      <c r="T1864" t="str">
        <f>IF(COUNTIF('Bibliothèque transporteurs'!C:C,F1864)=0,"inconnu",_xlfn.XLOOKUP(F1864,'Bibliothèque transporteurs'!C:C,'Bibliothèque transporteurs'!A:A))</f>
        <v>6C</v>
      </c>
      <c r="U1864">
        <f>IF(OR(F1864="6C",F1864="6B"),_xlfn.XLOOKUP(E1864,'Facture Chronopost'!L:L,'Facture Chronopost'!X:X),IF(OR(F1864=17,F1864=44),F1864&amp;"_"&amp;H1864,IF(COUNTIF('Bibliothèque transporteurs'!C:C,F1864)=0,"inconnu",_xlfn.XLOOKUP(F1864,'Bibliothèque transporteurs'!C:C,'Bibliothèque transporteurs'!B:B))))</f>
        <v>30</v>
      </c>
      <c r="V1864" t="str">
        <f>IF(COUNTIF('Bibliothèque transporteurs'!C:C,F1864)=0,"inconnu",_xlfn.XLOOKUP(F1864,'Bibliothèque transporteurs'!C:C,'Bibliothèque transporteurs'!E:E))</f>
        <v>CHRONO_2SHOP</v>
      </c>
      <c r="W1864">
        <f t="shared" si="182"/>
        <v>11.09</v>
      </c>
      <c r="Y1864" s="118">
        <f t="shared" si="183"/>
        <v>11.09</v>
      </c>
      <c r="Z1864" s="118" t="str">
        <f t="shared" si="184"/>
        <v>OK</v>
      </c>
    </row>
    <row r="1865" spans="1:26" x14ac:dyDescent="0.2">
      <c r="A1865" s="9">
        <f t="shared" si="185"/>
        <v>11.376384630229914</v>
      </c>
      <c r="B1865" s="9">
        <f t="shared" si="186"/>
        <v>9.77</v>
      </c>
      <c r="C1865" s="9">
        <f t="shared" si="187"/>
        <v>9.69</v>
      </c>
      <c r="D1865" s="8">
        <v>6235</v>
      </c>
      <c r="E1865" t="s">
        <v>5601</v>
      </c>
      <c r="F1865" t="s">
        <v>191</v>
      </c>
      <c r="G1865" t="s">
        <v>25</v>
      </c>
      <c r="H1865" t="s">
        <v>190</v>
      </c>
      <c r="O1865">
        <v>9.69</v>
      </c>
      <c r="S1865">
        <f>_xlfn.XLOOKUP(E1865,'Facture Chronopost'!L:L,'Facture Chronopost'!AA:AA,"")</f>
        <v>0.08</v>
      </c>
      <c r="T1865" t="str">
        <f>IF(COUNTIF('Bibliothèque transporteurs'!C:C,F1865)=0,"inconnu",_xlfn.XLOOKUP(F1865,'Bibliothèque transporteurs'!C:C,'Bibliothèque transporteurs'!A:A))</f>
        <v>6C</v>
      </c>
      <c r="U1865">
        <f>IF(OR(F1865="6C",F1865="6B"),_xlfn.XLOOKUP(E1865,'Facture Chronopost'!L:L,'Facture Chronopost'!X:X),IF(OR(F1865=17,F1865=44),F1865&amp;"_"&amp;H1865,IF(COUNTIF('Bibliothèque transporteurs'!C:C,F1865)=0,"inconnu",_xlfn.XLOOKUP(F1865,'Bibliothèque transporteurs'!C:C,'Bibliothèque transporteurs'!B:B))))</f>
        <v>30</v>
      </c>
      <c r="V1865" t="str">
        <f>IF(COUNTIF('Bibliothèque transporteurs'!C:C,F1865)=0,"inconnu",_xlfn.XLOOKUP(F1865,'Bibliothèque transporteurs'!C:C,'Bibliothèque transporteurs'!E:E))</f>
        <v>CHRONO_2SHOP</v>
      </c>
      <c r="W1865">
        <f t="shared" si="182"/>
        <v>9.77</v>
      </c>
      <c r="Y1865" s="118">
        <f t="shared" si="183"/>
        <v>9.77</v>
      </c>
      <c r="Z1865" s="118" t="str">
        <f t="shared" si="184"/>
        <v>OK</v>
      </c>
    </row>
    <row r="1866" spans="1:26" x14ac:dyDescent="0.2">
      <c r="A1866" s="9">
        <f t="shared" si="185"/>
        <v>11.376384630229914</v>
      </c>
      <c r="B1866" s="9">
        <f t="shared" si="186"/>
        <v>9.77</v>
      </c>
      <c r="C1866" s="9">
        <f t="shared" si="187"/>
        <v>9.69</v>
      </c>
      <c r="D1866" s="8">
        <v>6235</v>
      </c>
      <c r="E1866" t="s">
        <v>5534</v>
      </c>
      <c r="F1866" t="s">
        <v>191</v>
      </c>
      <c r="G1866" t="s">
        <v>25</v>
      </c>
      <c r="H1866" t="s">
        <v>190</v>
      </c>
      <c r="O1866">
        <v>9.69</v>
      </c>
      <c r="S1866">
        <f>_xlfn.XLOOKUP(E1866,'Facture Chronopost'!L:L,'Facture Chronopost'!AA:AA,"")</f>
        <v>0.08</v>
      </c>
      <c r="T1866" t="str">
        <f>IF(COUNTIF('Bibliothèque transporteurs'!C:C,F1866)=0,"inconnu",_xlfn.XLOOKUP(F1866,'Bibliothèque transporteurs'!C:C,'Bibliothèque transporteurs'!A:A))</f>
        <v>6C</v>
      </c>
      <c r="U1866">
        <f>IF(OR(F1866="6C",F1866="6B"),_xlfn.XLOOKUP(E1866,'Facture Chronopost'!L:L,'Facture Chronopost'!X:X),IF(OR(F1866=17,F1866=44),F1866&amp;"_"&amp;H1866,IF(COUNTIF('Bibliothèque transporteurs'!C:C,F1866)=0,"inconnu",_xlfn.XLOOKUP(F1866,'Bibliothèque transporteurs'!C:C,'Bibliothèque transporteurs'!B:B))))</f>
        <v>30</v>
      </c>
      <c r="V1866" t="str">
        <f>IF(COUNTIF('Bibliothèque transporteurs'!C:C,F1866)=0,"inconnu",_xlfn.XLOOKUP(F1866,'Bibliothèque transporteurs'!C:C,'Bibliothèque transporteurs'!E:E))</f>
        <v>CHRONO_2SHOP</v>
      </c>
      <c r="W1866">
        <f t="shared" si="182"/>
        <v>9.77</v>
      </c>
      <c r="Y1866" s="118">
        <f t="shared" si="183"/>
        <v>9.77</v>
      </c>
      <c r="Z1866" s="118" t="str">
        <f t="shared" si="184"/>
        <v>OK</v>
      </c>
    </row>
    <row r="1867" spans="1:26" x14ac:dyDescent="0.2">
      <c r="A1867" s="9">
        <f t="shared" si="185"/>
        <v>6.2575985633772397</v>
      </c>
      <c r="B1867" s="9">
        <f t="shared" si="186"/>
        <v>5.41</v>
      </c>
      <c r="C1867" s="9">
        <f t="shared" si="187"/>
        <v>5.33</v>
      </c>
      <c r="D1867" s="8">
        <v>6235</v>
      </c>
      <c r="E1867" t="s">
        <v>5583</v>
      </c>
      <c r="F1867" t="s">
        <v>191</v>
      </c>
      <c r="G1867" t="s">
        <v>25</v>
      </c>
      <c r="H1867" t="s">
        <v>190</v>
      </c>
      <c r="O1867">
        <v>5.33</v>
      </c>
      <c r="S1867">
        <f>_xlfn.XLOOKUP(E1867,'Facture Chronopost'!L:L,'Facture Chronopost'!AA:AA,"")</f>
        <v>0.08</v>
      </c>
      <c r="T1867" t="str">
        <f>IF(COUNTIF('Bibliothèque transporteurs'!C:C,F1867)=0,"inconnu",_xlfn.XLOOKUP(F1867,'Bibliothèque transporteurs'!C:C,'Bibliothèque transporteurs'!A:A))</f>
        <v>6C</v>
      </c>
      <c r="U1867">
        <f>IF(OR(F1867="6C",F1867="6B"),_xlfn.XLOOKUP(E1867,'Facture Chronopost'!L:L,'Facture Chronopost'!X:X),IF(OR(F1867=17,F1867=44),F1867&amp;"_"&amp;H1867,IF(COUNTIF('Bibliothèque transporteurs'!C:C,F1867)=0,"inconnu",_xlfn.XLOOKUP(F1867,'Bibliothèque transporteurs'!C:C,'Bibliothèque transporteurs'!B:B))))</f>
        <v>30</v>
      </c>
      <c r="V1867" t="str">
        <f>IF(COUNTIF('Bibliothèque transporteurs'!C:C,F1867)=0,"inconnu",_xlfn.XLOOKUP(F1867,'Bibliothèque transporteurs'!C:C,'Bibliothèque transporteurs'!E:E))</f>
        <v>CHRONO_2SHOP</v>
      </c>
      <c r="W1867">
        <f t="shared" si="182"/>
        <v>5.41</v>
      </c>
      <c r="Y1867" s="118">
        <f t="shared" si="183"/>
        <v>5.41</v>
      </c>
      <c r="Z1867" s="118" t="str">
        <f t="shared" si="184"/>
        <v>OK</v>
      </c>
    </row>
    <row r="1868" spans="1:26" x14ac:dyDescent="0.2">
      <c r="A1868" s="9">
        <f t="shared" si="185"/>
        <v>11.376384630229914</v>
      </c>
      <c r="B1868" s="9">
        <f t="shared" si="186"/>
        <v>9.77</v>
      </c>
      <c r="C1868" s="9">
        <f t="shared" si="187"/>
        <v>9.69</v>
      </c>
      <c r="D1868" s="8">
        <v>6235</v>
      </c>
      <c r="E1868" t="s">
        <v>5548</v>
      </c>
      <c r="F1868" t="s">
        <v>191</v>
      </c>
      <c r="G1868" t="s">
        <v>25</v>
      </c>
      <c r="H1868" t="s">
        <v>190</v>
      </c>
      <c r="O1868">
        <v>9.69</v>
      </c>
      <c r="S1868">
        <f>_xlfn.XLOOKUP(E1868,'Facture Chronopost'!L:L,'Facture Chronopost'!AA:AA,"")</f>
        <v>0.08</v>
      </c>
      <c r="T1868" t="str">
        <f>IF(COUNTIF('Bibliothèque transporteurs'!C:C,F1868)=0,"inconnu",_xlfn.XLOOKUP(F1868,'Bibliothèque transporteurs'!C:C,'Bibliothèque transporteurs'!A:A))</f>
        <v>6C</v>
      </c>
      <c r="U1868">
        <f>IF(OR(F1868="6C",F1868="6B"),_xlfn.XLOOKUP(E1868,'Facture Chronopost'!L:L,'Facture Chronopost'!X:X),IF(OR(F1868=17,F1868=44),F1868&amp;"_"&amp;H1868,IF(COUNTIF('Bibliothèque transporteurs'!C:C,F1868)=0,"inconnu",_xlfn.XLOOKUP(F1868,'Bibliothèque transporteurs'!C:C,'Bibliothèque transporteurs'!B:B))))</f>
        <v>30</v>
      </c>
      <c r="V1868" t="str">
        <f>IF(COUNTIF('Bibliothèque transporteurs'!C:C,F1868)=0,"inconnu",_xlfn.XLOOKUP(F1868,'Bibliothèque transporteurs'!C:C,'Bibliothèque transporteurs'!E:E))</f>
        <v>CHRONO_2SHOP</v>
      </c>
      <c r="W1868">
        <f t="shared" si="182"/>
        <v>9.77</v>
      </c>
      <c r="Y1868" s="118">
        <f t="shared" si="183"/>
        <v>9.77</v>
      </c>
      <c r="Z1868" s="118" t="str">
        <f t="shared" si="184"/>
        <v>OK</v>
      </c>
    </row>
    <row r="1869" spans="1:26" x14ac:dyDescent="0.2">
      <c r="A1869" s="9">
        <f t="shared" si="185"/>
        <v>6.9033169892416817</v>
      </c>
      <c r="B1869" s="9">
        <f t="shared" si="186"/>
        <v>5.96</v>
      </c>
      <c r="C1869" s="9">
        <f t="shared" si="187"/>
        <v>5.88</v>
      </c>
      <c r="D1869" s="8">
        <v>6235</v>
      </c>
      <c r="E1869" t="s">
        <v>5594</v>
      </c>
      <c r="F1869" t="s">
        <v>191</v>
      </c>
      <c r="G1869" t="s">
        <v>25</v>
      </c>
      <c r="H1869" t="s">
        <v>190</v>
      </c>
      <c r="O1869">
        <v>5.88</v>
      </c>
      <c r="S1869">
        <f>_xlfn.XLOOKUP(E1869,'Facture Chronopost'!L:L,'Facture Chronopost'!AA:AA,"")</f>
        <v>0.08</v>
      </c>
      <c r="T1869" t="str">
        <f>IF(COUNTIF('Bibliothèque transporteurs'!C:C,F1869)=0,"inconnu",_xlfn.XLOOKUP(F1869,'Bibliothèque transporteurs'!C:C,'Bibliothèque transporteurs'!A:A))</f>
        <v>6C</v>
      </c>
      <c r="U1869">
        <f>IF(OR(F1869="6C",F1869="6B"),_xlfn.XLOOKUP(E1869,'Facture Chronopost'!L:L,'Facture Chronopost'!X:X),IF(OR(F1869=17,F1869=44),F1869&amp;"_"&amp;H1869,IF(COUNTIF('Bibliothèque transporteurs'!C:C,F1869)=0,"inconnu",_xlfn.XLOOKUP(F1869,'Bibliothèque transporteurs'!C:C,'Bibliothèque transporteurs'!B:B))))</f>
        <v>30</v>
      </c>
      <c r="V1869" t="str">
        <f>IF(COUNTIF('Bibliothèque transporteurs'!C:C,F1869)=0,"inconnu",_xlfn.XLOOKUP(F1869,'Bibliothèque transporteurs'!C:C,'Bibliothèque transporteurs'!E:E))</f>
        <v>CHRONO_2SHOP</v>
      </c>
      <c r="W1869">
        <f t="shared" si="182"/>
        <v>5.96</v>
      </c>
      <c r="Y1869" s="118">
        <f t="shared" si="183"/>
        <v>5.96</v>
      </c>
      <c r="Z1869" s="118" t="str">
        <f t="shared" si="184"/>
        <v>OK</v>
      </c>
    </row>
    <row r="1870" spans="1:26" x14ac:dyDescent="0.2">
      <c r="A1870" s="9">
        <f t="shared" si="185"/>
        <v>11.376384630229914</v>
      </c>
      <c r="B1870" s="9">
        <f t="shared" si="186"/>
        <v>9.77</v>
      </c>
      <c r="C1870" s="9">
        <f t="shared" si="187"/>
        <v>9.69</v>
      </c>
      <c r="D1870" s="8">
        <v>6235</v>
      </c>
      <c r="E1870" t="s">
        <v>5539</v>
      </c>
      <c r="F1870" t="s">
        <v>191</v>
      </c>
      <c r="G1870" t="s">
        <v>25</v>
      </c>
      <c r="H1870" t="s">
        <v>190</v>
      </c>
      <c r="O1870">
        <v>9.69</v>
      </c>
      <c r="S1870">
        <f>_xlfn.XLOOKUP(E1870,'Facture Chronopost'!L:L,'Facture Chronopost'!AA:AA,"")</f>
        <v>0.08</v>
      </c>
      <c r="T1870" t="str">
        <f>IF(COUNTIF('Bibliothèque transporteurs'!C:C,F1870)=0,"inconnu",_xlfn.XLOOKUP(F1870,'Bibliothèque transporteurs'!C:C,'Bibliothèque transporteurs'!A:A))</f>
        <v>6C</v>
      </c>
      <c r="U1870">
        <f>IF(OR(F1870="6C",F1870="6B"),_xlfn.XLOOKUP(E1870,'Facture Chronopost'!L:L,'Facture Chronopost'!X:X),IF(OR(F1870=17,F1870=44),F1870&amp;"_"&amp;H1870,IF(COUNTIF('Bibliothèque transporteurs'!C:C,F1870)=0,"inconnu",_xlfn.XLOOKUP(F1870,'Bibliothèque transporteurs'!C:C,'Bibliothèque transporteurs'!B:B))))</f>
        <v>30</v>
      </c>
      <c r="V1870" t="str">
        <f>IF(COUNTIF('Bibliothèque transporteurs'!C:C,F1870)=0,"inconnu",_xlfn.XLOOKUP(F1870,'Bibliothèque transporteurs'!C:C,'Bibliothèque transporteurs'!E:E))</f>
        <v>CHRONO_2SHOP</v>
      </c>
      <c r="W1870">
        <f t="shared" si="182"/>
        <v>9.77</v>
      </c>
      <c r="Y1870" s="118">
        <f t="shared" si="183"/>
        <v>9.77</v>
      </c>
      <c r="Z1870" s="118" t="str">
        <f t="shared" si="184"/>
        <v>OK</v>
      </c>
    </row>
    <row r="1871" spans="1:26" x14ac:dyDescent="0.2">
      <c r="A1871" s="9">
        <f t="shared" si="185"/>
        <v>6.9033169892416817</v>
      </c>
      <c r="B1871" s="9">
        <f t="shared" si="186"/>
        <v>5.96</v>
      </c>
      <c r="C1871" s="9">
        <f t="shared" si="187"/>
        <v>5.88</v>
      </c>
      <c r="D1871" s="8">
        <v>6235</v>
      </c>
      <c r="E1871" t="s">
        <v>5541</v>
      </c>
      <c r="F1871" t="s">
        <v>191</v>
      </c>
      <c r="G1871" t="s">
        <v>25</v>
      </c>
      <c r="H1871" t="s">
        <v>190</v>
      </c>
      <c r="O1871">
        <v>5.88</v>
      </c>
      <c r="S1871">
        <f>_xlfn.XLOOKUP(E1871,'Facture Chronopost'!L:L,'Facture Chronopost'!AA:AA,"")</f>
        <v>0.08</v>
      </c>
      <c r="T1871" t="str">
        <f>IF(COUNTIF('Bibliothèque transporteurs'!C:C,F1871)=0,"inconnu",_xlfn.XLOOKUP(F1871,'Bibliothèque transporteurs'!C:C,'Bibliothèque transporteurs'!A:A))</f>
        <v>6C</v>
      </c>
      <c r="U1871">
        <f>IF(OR(F1871="6C",F1871="6B"),_xlfn.XLOOKUP(E1871,'Facture Chronopost'!L:L,'Facture Chronopost'!X:X),IF(OR(F1871=17,F1871=44),F1871&amp;"_"&amp;H1871,IF(COUNTIF('Bibliothèque transporteurs'!C:C,F1871)=0,"inconnu",_xlfn.XLOOKUP(F1871,'Bibliothèque transporteurs'!C:C,'Bibliothèque transporteurs'!B:B))))</f>
        <v>30</v>
      </c>
      <c r="V1871" t="str">
        <f>IF(COUNTIF('Bibliothèque transporteurs'!C:C,F1871)=0,"inconnu",_xlfn.XLOOKUP(F1871,'Bibliothèque transporteurs'!C:C,'Bibliothèque transporteurs'!E:E))</f>
        <v>CHRONO_2SHOP</v>
      </c>
      <c r="W1871">
        <f t="shared" ref="W1871:W1934" si="188">IF(T1871="FR_2SHOP",O1871,IF(O1871=0,0,ROUNDUP(O1871/C1871*B1871,2)))</f>
        <v>5.96</v>
      </c>
      <c r="Y1871" s="118">
        <f t="shared" si="183"/>
        <v>5.96</v>
      </c>
      <c r="Z1871" s="118" t="str">
        <f t="shared" si="184"/>
        <v>OK</v>
      </c>
    </row>
    <row r="1872" spans="1:26" x14ac:dyDescent="0.2">
      <c r="A1872" s="9">
        <f t="shared" si="185"/>
        <v>6.2575985633772397</v>
      </c>
      <c r="B1872" s="9">
        <f t="shared" si="186"/>
        <v>5.41</v>
      </c>
      <c r="C1872" s="9">
        <f t="shared" si="187"/>
        <v>5.33</v>
      </c>
      <c r="D1872" s="8">
        <v>6235</v>
      </c>
      <c r="E1872" t="s">
        <v>5581</v>
      </c>
      <c r="F1872" t="s">
        <v>191</v>
      </c>
      <c r="G1872" t="s">
        <v>25</v>
      </c>
      <c r="H1872" t="s">
        <v>190</v>
      </c>
      <c r="O1872">
        <v>5.33</v>
      </c>
      <c r="S1872">
        <f>_xlfn.XLOOKUP(E1872,'Facture Chronopost'!L:L,'Facture Chronopost'!AA:AA,"")</f>
        <v>0.08</v>
      </c>
      <c r="T1872" t="str">
        <f>IF(COUNTIF('Bibliothèque transporteurs'!C:C,F1872)=0,"inconnu",_xlfn.XLOOKUP(F1872,'Bibliothèque transporteurs'!C:C,'Bibliothèque transporteurs'!A:A))</f>
        <v>6C</v>
      </c>
      <c r="U1872">
        <f>IF(OR(F1872="6C",F1872="6B"),_xlfn.XLOOKUP(E1872,'Facture Chronopost'!L:L,'Facture Chronopost'!X:X),IF(OR(F1872=17,F1872=44),F1872&amp;"_"&amp;H1872,IF(COUNTIF('Bibliothèque transporteurs'!C:C,F1872)=0,"inconnu",_xlfn.XLOOKUP(F1872,'Bibliothèque transporteurs'!C:C,'Bibliothèque transporteurs'!B:B))))</f>
        <v>30</v>
      </c>
      <c r="V1872" t="str">
        <f>IF(COUNTIF('Bibliothèque transporteurs'!C:C,F1872)=0,"inconnu",_xlfn.XLOOKUP(F1872,'Bibliothèque transporteurs'!C:C,'Bibliothèque transporteurs'!E:E))</f>
        <v>CHRONO_2SHOP</v>
      </c>
      <c r="W1872">
        <f t="shared" si="188"/>
        <v>5.41</v>
      </c>
      <c r="Y1872" s="118">
        <f t="shared" si="183"/>
        <v>5.41</v>
      </c>
      <c r="Z1872" s="118" t="str">
        <f t="shared" si="184"/>
        <v>OK</v>
      </c>
    </row>
    <row r="1873" spans="1:26" x14ac:dyDescent="0.2">
      <c r="A1873" s="9">
        <f t="shared" si="185"/>
        <v>6.2575985633772397</v>
      </c>
      <c r="B1873" s="9">
        <f t="shared" si="186"/>
        <v>5.41</v>
      </c>
      <c r="C1873" s="9">
        <f t="shared" si="187"/>
        <v>5.33</v>
      </c>
      <c r="D1873" s="8">
        <v>6235</v>
      </c>
      <c r="E1873" t="s">
        <v>5615</v>
      </c>
      <c r="F1873" t="s">
        <v>191</v>
      </c>
      <c r="G1873" t="s">
        <v>25</v>
      </c>
      <c r="H1873" t="s">
        <v>190</v>
      </c>
      <c r="O1873">
        <v>5.33</v>
      </c>
      <c r="S1873">
        <f>_xlfn.XLOOKUP(E1873,'Facture Chronopost'!L:L,'Facture Chronopost'!AA:AA,"")</f>
        <v>0.08</v>
      </c>
      <c r="T1873" t="str">
        <f>IF(COUNTIF('Bibliothèque transporteurs'!C:C,F1873)=0,"inconnu",_xlfn.XLOOKUP(F1873,'Bibliothèque transporteurs'!C:C,'Bibliothèque transporteurs'!A:A))</f>
        <v>6C</v>
      </c>
      <c r="U1873">
        <f>IF(OR(F1873="6C",F1873="6B"),_xlfn.XLOOKUP(E1873,'Facture Chronopost'!L:L,'Facture Chronopost'!X:X),IF(OR(F1873=17,F1873=44),F1873&amp;"_"&amp;H1873,IF(COUNTIF('Bibliothèque transporteurs'!C:C,F1873)=0,"inconnu",_xlfn.XLOOKUP(F1873,'Bibliothèque transporteurs'!C:C,'Bibliothèque transporteurs'!B:B))))</f>
        <v>42</v>
      </c>
      <c r="V1873" t="str">
        <f>IF(COUNTIF('Bibliothèque transporteurs'!C:C,F1873)=0,"inconnu",_xlfn.XLOOKUP(F1873,'Bibliothèque transporteurs'!C:C,'Bibliothèque transporteurs'!E:E))</f>
        <v>CHRONO_2SHOP</v>
      </c>
      <c r="W1873">
        <f t="shared" si="188"/>
        <v>5.41</v>
      </c>
      <c r="Y1873" s="118">
        <f t="shared" si="183"/>
        <v>5.41</v>
      </c>
      <c r="Z1873" s="118" t="str">
        <f t="shared" si="184"/>
        <v>OK</v>
      </c>
    </row>
    <row r="1874" spans="1:26" x14ac:dyDescent="0.2">
      <c r="A1874" s="9">
        <f t="shared" si="185"/>
        <v>35.631916772701544</v>
      </c>
      <c r="B1874" s="9">
        <f t="shared" si="186"/>
        <v>30.43</v>
      </c>
      <c r="C1874" s="9">
        <f t="shared" si="187"/>
        <v>30.35</v>
      </c>
      <c r="D1874" s="8">
        <v>6235</v>
      </c>
      <c r="E1874" t="s">
        <v>5570</v>
      </c>
      <c r="F1874" t="s">
        <v>191</v>
      </c>
      <c r="G1874" t="s">
        <v>25</v>
      </c>
      <c r="H1874" t="s">
        <v>190</v>
      </c>
      <c r="K1874">
        <v>20</v>
      </c>
      <c r="O1874">
        <v>10.35</v>
      </c>
      <c r="S1874">
        <f>_xlfn.XLOOKUP(E1874,'Facture Chronopost'!L:L,'Facture Chronopost'!AA:AA,"")</f>
        <v>0.08</v>
      </c>
      <c r="T1874" t="str">
        <f>IF(COUNTIF('Bibliothèque transporteurs'!C:C,F1874)=0,"inconnu",_xlfn.XLOOKUP(F1874,'Bibliothèque transporteurs'!C:C,'Bibliothèque transporteurs'!A:A))</f>
        <v>6C</v>
      </c>
      <c r="U1874">
        <f>IF(OR(F1874="6C",F1874="6B"),_xlfn.XLOOKUP(E1874,'Facture Chronopost'!L:L,'Facture Chronopost'!X:X),IF(OR(F1874=17,F1874=44),F1874&amp;"_"&amp;H1874,IF(COUNTIF('Bibliothèque transporteurs'!C:C,F1874)=0,"inconnu",_xlfn.XLOOKUP(F1874,'Bibliothèque transporteurs'!C:C,'Bibliothèque transporteurs'!B:B))))</f>
        <v>42</v>
      </c>
      <c r="V1874" t="str">
        <f>IF(COUNTIF('Bibliothèque transporteurs'!C:C,F1874)=0,"inconnu",_xlfn.XLOOKUP(F1874,'Bibliothèque transporteurs'!C:C,'Bibliothèque transporteurs'!E:E))</f>
        <v>CHRONO_2SHOP</v>
      </c>
      <c r="W1874">
        <f t="shared" si="188"/>
        <v>10.379999999999999</v>
      </c>
      <c r="Y1874" s="118">
        <f t="shared" si="183"/>
        <v>10.43</v>
      </c>
      <c r="Z1874" s="118" t="str">
        <f t="shared" si="184"/>
        <v>Non</v>
      </c>
    </row>
    <row r="1875" spans="1:26" x14ac:dyDescent="0.2">
      <c r="A1875" s="9">
        <f t="shared" si="185"/>
        <v>6.2575985633772397</v>
      </c>
      <c r="B1875" s="9">
        <f t="shared" si="186"/>
        <v>5.41</v>
      </c>
      <c r="C1875" s="9">
        <f t="shared" si="187"/>
        <v>5.33</v>
      </c>
      <c r="D1875" s="8">
        <v>6235</v>
      </c>
      <c r="E1875" t="s">
        <v>5557</v>
      </c>
      <c r="F1875" t="s">
        <v>191</v>
      </c>
      <c r="G1875" t="s">
        <v>25</v>
      </c>
      <c r="H1875" t="s">
        <v>190</v>
      </c>
      <c r="O1875">
        <v>5.33</v>
      </c>
      <c r="S1875">
        <f>_xlfn.XLOOKUP(E1875,'Facture Chronopost'!L:L,'Facture Chronopost'!AA:AA,"")</f>
        <v>0.08</v>
      </c>
      <c r="T1875" t="str">
        <f>IF(COUNTIF('Bibliothèque transporteurs'!C:C,F1875)=0,"inconnu",_xlfn.XLOOKUP(F1875,'Bibliothèque transporteurs'!C:C,'Bibliothèque transporteurs'!A:A))</f>
        <v>6C</v>
      </c>
      <c r="U1875">
        <f>IF(OR(F1875="6C",F1875="6B"),_xlfn.XLOOKUP(E1875,'Facture Chronopost'!L:L,'Facture Chronopost'!X:X),IF(OR(F1875=17,F1875=44),F1875&amp;"_"&amp;H1875,IF(COUNTIF('Bibliothèque transporteurs'!C:C,F1875)=0,"inconnu",_xlfn.XLOOKUP(F1875,'Bibliothèque transporteurs'!C:C,'Bibliothèque transporteurs'!B:B))))</f>
        <v>30</v>
      </c>
      <c r="V1875" t="str">
        <f>IF(COUNTIF('Bibliothèque transporteurs'!C:C,F1875)=0,"inconnu",_xlfn.XLOOKUP(F1875,'Bibliothèque transporteurs'!C:C,'Bibliothèque transporteurs'!E:E))</f>
        <v>CHRONO_2SHOP</v>
      </c>
      <c r="W1875">
        <f t="shared" si="188"/>
        <v>5.41</v>
      </c>
      <c r="Y1875" s="118">
        <f t="shared" si="183"/>
        <v>5.41</v>
      </c>
      <c r="Z1875" s="118" t="str">
        <f t="shared" si="184"/>
        <v>OK</v>
      </c>
    </row>
    <row r="1876" spans="1:26" x14ac:dyDescent="0.2">
      <c r="A1876" s="9">
        <f t="shared" si="185"/>
        <v>12.63260047691165</v>
      </c>
      <c r="B1876" s="9">
        <f t="shared" si="186"/>
        <v>10.84</v>
      </c>
      <c r="C1876" s="9">
        <f t="shared" si="187"/>
        <v>10.76</v>
      </c>
      <c r="D1876" s="8">
        <v>6235</v>
      </c>
      <c r="E1876" t="s">
        <v>5543</v>
      </c>
      <c r="F1876" t="s">
        <v>191</v>
      </c>
      <c r="G1876" t="s">
        <v>25</v>
      </c>
      <c r="H1876" t="s">
        <v>190</v>
      </c>
      <c r="O1876">
        <v>10.76</v>
      </c>
      <c r="S1876">
        <f>_xlfn.XLOOKUP(E1876,'Facture Chronopost'!L:L,'Facture Chronopost'!AA:AA,"")</f>
        <v>0.08</v>
      </c>
      <c r="T1876" t="str">
        <f>IF(COUNTIF('Bibliothèque transporteurs'!C:C,F1876)=0,"inconnu",_xlfn.XLOOKUP(F1876,'Bibliothèque transporteurs'!C:C,'Bibliothèque transporteurs'!A:A))</f>
        <v>6C</v>
      </c>
      <c r="U1876">
        <f>IF(OR(F1876="6C",F1876="6B"),_xlfn.XLOOKUP(E1876,'Facture Chronopost'!L:L,'Facture Chronopost'!X:X),IF(OR(F1876=17,F1876=44),F1876&amp;"_"&amp;H1876,IF(COUNTIF('Bibliothèque transporteurs'!C:C,F1876)=0,"inconnu",_xlfn.XLOOKUP(F1876,'Bibliothèque transporteurs'!C:C,'Bibliothèque transporteurs'!B:B))))</f>
        <v>33</v>
      </c>
      <c r="V1876" t="str">
        <f>IF(COUNTIF('Bibliothèque transporteurs'!C:C,F1876)=0,"inconnu",_xlfn.XLOOKUP(F1876,'Bibliothèque transporteurs'!C:C,'Bibliothèque transporteurs'!E:E))</f>
        <v>CHRONO_2SHOP</v>
      </c>
      <c r="W1876">
        <f t="shared" si="188"/>
        <v>10.84</v>
      </c>
      <c r="Y1876" s="118">
        <f t="shared" si="183"/>
        <v>10.84</v>
      </c>
      <c r="Z1876" s="118" t="str">
        <f t="shared" si="184"/>
        <v>OK</v>
      </c>
    </row>
    <row r="1877" spans="1:26" x14ac:dyDescent="0.2">
      <c r="A1877" s="9">
        <f t="shared" si="185"/>
        <v>6.2575985633772397</v>
      </c>
      <c r="B1877" s="9">
        <f t="shared" si="186"/>
        <v>5.41</v>
      </c>
      <c r="C1877" s="9">
        <f t="shared" si="187"/>
        <v>5.33</v>
      </c>
      <c r="D1877" s="8">
        <v>6235</v>
      </c>
      <c r="E1877" t="s">
        <v>5586</v>
      </c>
      <c r="F1877" t="s">
        <v>191</v>
      </c>
      <c r="G1877" t="s">
        <v>25</v>
      </c>
      <c r="H1877" t="s">
        <v>190</v>
      </c>
      <c r="O1877">
        <v>5.33</v>
      </c>
      <c r="S1877">
        <f>_xlfn.XLOOKUP(E1877,'Facture Chronopost'!L:L,'Facture Chronopost'!AA:AA,"")</f>
        <v>0.08</v>
      </c>
      <c r="T1877" t="str">
        <f>IF(COUNTIF('Bibliothèque transporteurs'!C:C,F1877)=0,"inconnu",_xlfn.XLOOKUP(F1877,'Bibliothèque transporteurs'!C:C,'Bibliothèque transporteurs'!A:A))</f>
        <v>6C</v>
      </c>
      <c r="U1877">
        <f>IF(OR(F1877="6C",F1877="6B"),_xlfn.XLOOKUP(E1877,'Facture Chronopost'!L:L,'Facture Chronopost'!X:X),IF(OR(F1877=17,F1877=44),F1877&amp;"_"&amp;H1877,IF(COUNTIF('Bibliothèque transporteurs'!C:C,F1877)=0,"inconnu",_xlfn.XLOOKUP(F1877,'Bibliothèque transporteurs'!C:C,'Bibliothèque transporteurs'!B:B))))</f>
        <v>30</v>
      </c>
      <c r="V1877" t="str">
        <f>IF(COUNTIF('Bibliothèque transporteurs'!C:C,F1877)=0,"inconnu",_xlfn.XLOOKUP(F1877,'Bibliothèque transporteurs'!C:C,'Bibliothèque transporteurs'!E:E))</f>
        <v>CHRONO_2SHOP</v>
      </c>
      <c r="W1877">
        <f t="shared" si="188"/>
        <v>5.41</v>
      </c>
      <c r="Y1877" s="118">
        <f t="shared" si="183"/>
        <v>5.41</v>
      </c>
      <c r="Z1877" s="118" t="str">
        <f t="shared" si="184"/>
        <v>OK</v>
      </c>
    </row>
    <row r="1878" spans="1:26" x14ac:dyDescent="0.2">
      <c r="A1878" s="9">
        <f t="shared" si="185"/>
        <v>16.236883326736812</v>
      </c>
      <c r="B1878" s="9">
        <f t="shared" si="186"/>
        <v>13.91</v>
      </c>
      <c r="C1878" s="9">
        <f t="shared" si="187"/>
        <v>13.83</v>
      </c>
      <c r="D1878" s="8">
        <v>6235</v>
      </c>
      <c r="E1878" t="s">
        <v>5559</v>
      </c>
      <c r="F1878" t="s">
        <v>191</v>
      </c>
      <c r="G1878" t="s">
        <v>25</v>
      </c>
      <c r="H1878" t="s">
        <v>190</v>
      </c>
      <c r="O1878">
        <v>13.83</v>
      </c>
      <c r="S1878">
        <f>_xlfn.XLOOKUP(E1878,'Facture Chronopost'!L:L,'Facture Chronopost'!AA:AA,"")</f>
        <v>0.08</v>
      </c>
      <c r="T1878" t="str">
        <f>IF(COUNTIF('Bibliothèque transporteurs'!C:C,F1878)=0,"inconnu",_xlfn.XLOOKUP(F1878,'Bibliothèque transporteurs'!C:C,'Bibliothèque transporteurs'!A:A))</f>
        <v>6C</v>
      </c>
      <c r="U1878">
        <f>IF(OR(F1878="6C",F1878="6B"),_xlfn.XLOOKUP(E1878,'Facture Chronopost'!L:L,'Facture Chronopost'!X:X),IF(OR(F1878=17,F1878=44),F1878&amp;"_"&amp;H1878,IF(COUNTIF('Bibliothèque transporteurs'!C:C,F1878)=0,"inconnu",_xlfn.XLOOKUP(F1878,'Bibliothèque transporteurs'!C:C,'Bibliothèque transporteurs'!B:B))))</f>
        <v>25</v>
      </c>
      <c r="V1878" t="str">
        <f>IF(COUNTIF('Bibliothèque transporteurs'!C:C,F1878)=0,"inconnu",_xlfn.XLOOKUP(F1878,'Bibliothèque transporteurs'!C:C,'Bibliothèque transporteurs'!E:E))</f>
        <v>CHRONO_2SHOP</v>
      </c>
      <c r="W1878">
        <f t="shared" si="188"/>
        <v>13.91</v>
      </c>
      <c r="Y1878" s="118">
        <f t="shared" si="183"/>
        <v>13.91</v>
      </c>
      <c r="Z1878" s="118" t="str">
        <f t="shared" si="184"/>
        <v>OK</v>
      </c>
    </row>
    <row r="1879" spans="1:26" x14ac:dyDescent="0.2">
      <c r="A1879" s="9">
        <f t="shared" si="185"/>
        <v>9.8266604081552504</v>
      </c>
      <c r="B1879" s="9">
        <f t="shared" si="186"/>
        <v>8.4499999999999993</v>
      </c>
      <c r="C1879" s="9">
        <f t="shared" si="187"/>
        <v>8.3699999999999992</v>
      </c>
      <c r="D1879" s="8">
        <v>6235</v>
      </c>
      <c r="E1879" t="s">
        <v>5545</v>
      </c>
      <c r="F1879" t="s">
        <v>191</v>
      </c>
      <c r="G1879" t="s">
        <v>25</v>
      </c>
      <c r="H1879" t="s">
        <v>190</v>
      </c>
      <c r="O1879">
        <v>8.3699999999999992</v>
      </c>
      <c r="S1879">
        <f>_xlfn.XLOOKUP(E1879,'Facture Chronopost'!L:L,'Facture Chronopost'!AA:AA,"")</f>
        <v>0.08</v>
      </c>
      <c r="T1879" t="str">
        <f>IF(COUNTIF('Bibliothèque transporteurs'!C:C,F1879)=0,"inconnu",_xlfn.XLOOKUP(F1879,'Bibliothèque transporteurs'!C:C,'Bibliothèque transporteurs'!A:A))</f>
        <v>6C</v>
      </c>
      <c r="U1879">
        <f>IF(OR(F1879="6C",F1879="6B"),_xlfn.XLOOKUP(E1879,'Facture Chronopost'!L:L,'Facture Chronopost'!X:X),IF(OR(F1879=17,F1879=44),F1879&amp;"_"&amp;H1879,IF(COUNTIF('Bibliothèque transporteurs'!C:C,F1879)=0,"inconnu",_xlfn.XLOOKUP(F1879,'Bibliothèque transporteurs'!C:C,'Bibliothèque transporteurs'!B:B))))</f>
        <v>30</v>
      </c>
      <c r="V1879" t="str">
        <f>IF(COUNTIF('Bibliothèque transporteurs'!C:C,F1879)=0,"inconnu",_xlfn.XLOOKUP(F1879,'Bibliothèque transporteurs'!C:C,'Bibliothèque transporteurs'!E:E))</f>
        <v>CHRONO_2SHOP</v>
      </c>
      <c r="W1879">
        <f t="shared" si="188"/>
        <v>8.4499999999999993</v>
      </c>
      <c r="Y1879" s="118">
        <f t="shared" si="183"/>
        <v>8.4499999999999993</v>
      </c>
      <c r="Z1879" s="118" t="str">
        <f t="shared" si="184"/>
        <v>OK</v>
      </c>
    </row>
    <row r="1880" spans="1:26" x14ac:dyDescent="0.2">
      <c r="A1880" s="9">
        <f t="shared" si="185"/>
        <v>6.2575985633772397</v>
      </c>
      <c r="B1880" s="9">
        <f t="shared" si="186"/>
        <v>5.41</v>
      </c>
      <c r="C1880" s="9">
        <f t="shared" si="187"/>
        <v>5.33</v>
      </c>
      <c r="D1880" s="8">
        <v>6235</v>
      </c>
      <c r="E1880" t="s">
        <v>5551</v>
      </c>
      <c r="F1880" t="s">
        <v>191</v>
      </c>
      <c r="G1880" t="s">
        <v>25</v>
      </c>
      <c r="H1880" t="s">
        <v>190</v>
      </c>
      <c r="O1880">
        <v>5.33</v>
      </c>
      <c r="S1880">
        <f>_xlfn.XLOOKUP(E1880,'Facture Chronopost'!L:L,'Facture Chronopost'!AA:AA,"")</f>
        <v>0.08</v>
      </c>
      <c r="T1880" t="str">
        <f>IF(COUNTIF('Bibliothèque transporteurs'!C:C,F1880)=0,"inconnu",_xlfn.XLOOKUP(F1880,'Bibliothèque transporteurs'!C:C,'Bibliothèque transporteurs'!A:A))</f>
        <v>6C</v>
      </c>
      <c r="U1880">
        <f>IF(OR(F1880="6C",F1880="6B"),_xlfn.XLOOKUP(E1880,'Facture Chronopost'!L:L,'Facture Chronopost'!X:X),IF(OR(F1880=17,F1880=44),F1880&amp;"_"&amp;H1880,IF(COUNTIF('Bibliothèque transporteurs'!C:C,F1880)=0,"inconnu",_xlfn.XLOOKUP(F1880,'Bibliothèque transporteurs'!C:C,'Bibliothèque transporteurs'!B:B))))</f>
        <v>30</v>
      </c>
      <c r="V1880" t="str">
        <f>IF(COUNTIF('Bibliothèque transporteurs'!C:C,F1880)=0,"inconnu",_xlfn.XLOOKUP(F1880,'Bibliothèque transporteurs'!C:C,'Bibliothèque transporteurs'!E:E))</f>
        <v>CHRONO_2SHOP</v>
      </c>
      <c r="W1880">
        <f t="shared" si="188"/>
        <v>5.41</v>
      </c>
      <c r="Y1880" s="118">
        <f t="shared" si="183"/>
        <v>5.41</v>
      </c>
      <c r="Z1880" s="118" t="str">
        <f t="shared" si="184"/>
        <v>OK</v>
      </c>
    </row>
    <row r="1881" spans="1:26" x14ac:dyDescent="0.2">
      <c r="A1881" s="9">
        <f t="shared" si="185"/>
        <v>6.9033169892416817</v>
      </c>
      <c r="B1881" s="9">
        <f t="shared" si="186"/>
        <v>5.96</v>
      </c>
      <c r="C1881" s="9">
        <f t="shared" si="187"/>
        <v>5.88</v>
      </c>
      <c r="D1881" s="8">
        <v>6235</v>
      </c>
      <c r="E1881" t="s">
        <v>5607</v>
      </c>
      <c r="F1881" t="s">
        <v>191</v>
      </c>
      <c r="G1881" t="s">
        <v>25</v>
      </c>
      <c r="H1881" t="s">
        <v>190</v>
      </c>
      <c r="O1881">
        <v>5.88</v>
      </c>
      <c r="S1881">
        <f>_xlfn.XLOOKUP(E1881,'Facture Chronopost'!L:L,'Facture Chronopost'!AA:AA,"")</f>
        <v>0.08</v>
      </c>
      <c r="T1881" t="str">
        <f>IF(COUNTIF('Bibliothèque transporteurs'!C:C,F1881)=0,"inconnu",_xlfn.XLOOKUP(F1881,'Bibliothèque transporteurs'!C:C,'Bibliothèque transporteurs'!A:A))</f>
        <v>6C</v>
      </c>
      <c r="U1881">
        <f>IF(OR(F1881="6C",F1881="6B"),_xlfn.XLOOKUP(E1881,'Facture Chronopost'!L:L,'Facture Chronopost'!X:X),IF(OR(F1881=17,F1881=44),F1881&amp;"_"&amp;H1881,IF(COUNTIF('Bibliothèque transporteurs'!C:C,F1881)=0,"inconnu",_xlfn.XLOOKUP(F1881,'Bibliothèque transporteurs'!C:C,'Bibliothèque transporteurs'!B:B))))</f>
        <v>30</v>
      </c>
      <c r="V1881" t="str">
        <f>IF(COUNTIF('Bibliothèque transporteurs'!C:C,F1881)=0,"inconnu",_xlfn.XLOOKUP(F1881,'Bibliothèque transporteurs'!C:C,'Bibliothèque transporteurs'!E:E))</f>
        <v>CHRONO_2SHOP</v>
      </c>
      <c r="W1881">
        <f t="shared" si="188"/>
        <v>5.96</v>
      </c>
      <c r="Y1881" s="118">
        <f t="shared" si="183"/>
        <v>5.96</v>
      </c>
      <c r="Z1881" s="118" t="str">
        <f t="shared" si="184"/>
        <v>OK</v>
      </c>
    </row>
    <row r="1882" spans="1:26" x14ac:dyDescent="0.2">
      <c r="A1882" s="9">
        <f t="shared" si="185"/>
        <v>6.2575985633772397</v>
      </c>
      <c r="B1882" s="9">
        <f t="shared" si="186"/>
        <v>5.41</v>
      </c>
      <c r="C1882" s="9">
        <f t="shared" si="187"/>
        <v>5.33</v>
      </c>
      <c r="D1882" s="8">
        <v>6235</v>
      </c>
      <c r="E1882" t="s">
        <v>5588</v>
      </c>
      <c r="F1882" t="s">
        <v>191</v>
      </c>
      <c r="G1882" t="s">
        <v>25</v>
      </c>
      <c r="H1882" t="s">
        <v>190</v>
      </c>
      <c r="O1882">
        <v>5.33</v>
      </c>
      <c r="S1882">
        <f>_xlfn.XLOOKUP(E1882,'Facture Chronopost'!L:L,'Facture Chronopost'!AA:AA,"")</f>
        <v>0.08</v>
      </c>
      <c r="T1882" t="str">
        <f>IF(COUNTIF('Bibliothèque transporteurs'!C:C,F1882)=0,"inconnu",_xlfn.XLOOKUP(F1882,'Bibliothèque transporteurs'!C:C,'Bibliothèque transporteurs'!A:A))</f>
        <v>6C</v>
      </c>
      <c r="U1882">
        <f>IF(OR(F1882="6C",F1882="6B"),_xlfn.XLOOKUP(E1882,'Facture Chronopost'!L:L,'Facture Chronopost'!X:X),IF(OR(F1882=17,F1882=44),F1882&amp;"_"&amp;H1882,IF(COUNTIF('Bibliothèque transporteurs'!C:C,F1882)=0,"inconnu",_xlfn.XLOOKUP(F1882,'Bibliothèque transporteurs'!C:C,'Bibliothèque transporteurs'!B:B))))</f>
        <v>30</v>
      </c>
      <c r="V1882" t="str">
        <f>IF(COUNTIF('Bibliothèque transporteurs'!C:C,F1882)=0,"inconnu",_xlfn.XLOOKUP(F1882,'Bibliothèque transporteurs'!C:C,'Bibliothèque transporteurs'!E:E))</f>
        <v>CHRONO_2SHOP</v>
      </c>
      <c r="W1882">
        <f t="shared" si="188"/>
        <v>5.41</v>
      </c>
      <c r="Y1882" s="118">
        <f t="shared" si="183"/>
        <v>5.41</v>
      </c>
      <c r="Z1882" s="118" t="str">
        <f t="shared" si="184"/>
        <v>OK</v>
      </c>
    </row>
    <row r="1883" spans="1:26" x14ac:dyDescent="0.2">
      <c r="A1883" s="9">
        <f t="shared" si="185"/>
        <v>11.376384630229914</v>
      </c>
      <c r="B1883" s="9">
        <f t="shared" si="186"/>
        <v>9.77</v>
      </c>
      <c r="C1883" s="9">
        <f t="shared" si="187"/>
        <v>9.69</v>
      </c>
      <c r="D1883" s="8">
        <v>6235</v>
      </c>
      <c r="E1883" t="s">
        <v>5554</v>
      </c>
      <c r="F1883" t="s">
        <v>191</v>
      </c>
      <c r="G1883" t="s">
        <v>25</v>
      </c>
      <c r="H1883" t="s">
        <v>190</v>
      </c>
      <c r="O1883">
        <v>9.69</v>
      </c>
      <c r="S1883">
        <f>_xlfn.XLOOKUP(E1883,'Facture Chronopost'!L:L,'Facture Chronopost'!AA:AA,"")</f>
        <v>0.08</v>
      </c>
      <c r="T1883" t="str">
        <f>IF(COUNTIF('Bibliothèque transporteurs'!C:C,F1883)=0,"inconnu",_xlfn.XLOOKUP(F1883,'Bibliothèque transporteurs'!C:C,'Bibliothèque transporteurs'!A:A))</f>
        <v>6C</v>
      </c>
      <c r="U1883">
        <f>IF(OR(F1883="6C",F1883="6B"),_xlfn.XLOOKUP(E1883,'Facture Chronopost'!L:L,'Facture Chronopost'!X:X),IF(OR(F1883=17,F1883=44),F1883&amp;"_"&amp;H1883,IF(COUNTIF('Bibliothèque transporteurs'!C:C,F1883)=0,"inconnu",_xlfn.XLOOKUP(F1883,'Bibliothèque transporteurs'!C:C,'Bibliothèque transporteurs'!B:B))))</f>
        <v>30</v>
      </c>
      <c r="V1883" t="str">
        <f>IF(COUNTIF('Bibliothèque transporteurs'!C:C,F1883)=0,"inconnu",_xlfn.XLOOKUP(F1883,'Bibliothèque transporteurs'!C:C,'Bibliothèque transporteurs'!E:E))</f>
        <v>CHRONO_2SHOP</v>
      </c>
      <c r="W1883">
        <f t="shared" si="188"/>
        <v>9.77</v>
      </c>
      <c r="Y1883" s="118">
        <f t="shared" si="183"/>
        <v>9.77</v>
      </c>
      <c r="Z1883" s="118" t="str">
        <f t="shared" si="184"/>
        <v>OK</v>
      </c>
    </row>
    <row r="1884" spans="1:26" x14ac:dyDescent="0.2">
      <c r="A1884" s="9">
        <f t="shared" si="185"/>
        <v>11.118097259884138</v>
      </c>
      <c r="B1884" s="9">
        <f t="shared" si="186"/>
        <v>9.5500000000000007</v>
      </c>
      <c r="C1884" s="9">
        <f t="shared" si="187"/>
        <v>9.4700000000000006</v>
      </c>
      <c r="D1884" s="8">
        <v>6235</v>
      </c>
      <c r="E1884" t="s">
        <v>5565</v>
      </c>
      <c r="F1884" t="s">
        <v>191</v>
      </c>
      <c r="G1884" t="s">
        <v>25</v>
      </c>
      <c r="H1884" t="s">
        <v>190</v>
      </c>
      <c r="O1884">
        <v>9.4700000000000006</v>
      </c>
      <c r="S1884">
        <f>_xlfn.XLOOKUP(E1884,'Facture Chronopost'!L:L,'Facture Chronopost'!AA:AA,"")</f>
        <v>0.08</v>
      </c>
      <c r="T1884" t="str">
        <f>IF(COUNTIF('Bibliothèque transporteurs'!C:C,F1884)=0,"inconnu",_xlfn.XLOOKUP(F1884,'Bibliothèque transporteurs'!C:C,'Bibliothèque transporteurs'!A:A))</f>
        <v>6C</v>
      </c>
      <c r="U1884">
        <f>IF(OR(F1884="6C",F1884="6B"),_xlfn.XLOOKUP(E1884,'Facture Chronopost'!L:L,'Facture Chronopost'!X:X),IF(OR(F1884=17,F1884=44),F1884&amp;"_"&amp;H1884,IF(COUNTIF('Bibliothèque transporteurs'!C:C,F1884)=0,"inconnu",_xlfn.XLOOKUP(F1884,'Bibliothèque transporteurs'!C:C,'Bibliothèque transporteurs'!B:B))))</f>
        <v>25</v>
      </c>
      <c r="V1884" t="str">
        <f>IF(COUNTIF('Bibliothèque transporteurs'!C:C,F1884)=0,"inconnu",_xlfn.XLOOKUP(F1884,'Bibliothèque transporteurs'!C:C,'Bibliothèque transporteurs'!E:E))</f>
        <v>CHRONO_2SHOP</v>
      </c>
      <c r="W1884">
        <f t="shared" si="188"/>
        <v>9.5500000000000007</v>
      </c>
      <c r="Y1884" s="118">
        <f t="shared" si="183"/>
        <v>9.5500000000000007</v>
      </c>
      <c r="Z1884" s="118" t="str">
        <f t="shared" si="184"/>
        <v>OK</v>
      </c>
    </row>
    <row r="1885" spans="1:26" x14ac:dyDescent="0.2">
      <c r="A1885" s="9">
        <f t="shared" si="185"/>
        <v>17.786607548811478</v>
      </c>
      <c r="B1885" s="9">
        <f t="shared" si="186"/>
        <v>15.23</v>
      </c>
      <c r="C1885" s="9">
        <f t="shared" si="187"/>
        <v>15.15</v>
      </c>
      <c r="D1885" s="8">
        <v>6235</v>
      </c>
      <c r="E1885" t="s">
        <v>5567</v>
      </c>
      <c r="F1885" t="s">
        <v>191</v>
      </c>
      <c r="G1885" t="s">
        <v>25</v>
      </c>
      <c r="H1885" t="s">
        <v>190</v>
      </c>
      <c r="O1885">
        <v>15.15</v>
      </c>
      <c r="S1885">
        <f>_xlfn.XLOOKUP(E1885,'Facture Chronopost'!L:L,'Facture Chronopost'!AA:AA,"")</f>
        <v>0.08</v>
      </c>
      <c r="T1885" t="str">
        <f>IF(COUNTIF('Bibliothèque transporteurs'!C:C,F1885)=0,"inconnu",_xlfn.XLOOKUP(F1885,'Bibliothèque transporteurs'!C:C,'Bibliothèque transporteurs'!A:A))</f>
        <v>6C</v>
      </c>
      <c r="U1885">
        <f>IF(OR(F1885="6C",F1885="6B"),_xlfn.XLOOKUP(E1885,'Facture Chronopost'!L:L,'Facture Chronopost'!X:X),IF(OR(F1885=17,F1885=44),F1885&amp;"_"&amp;H1885,IF(COUNTIF('Bibliothèque transporteurs'!C:C,F1885)=0,"inconnu",_xlfn.XLOOKUP(F1885,'Bibliothèque transporteurs'!C:C,'Bibliothèque transporteurs'!B:B))))</f>
        <v>25</v>
      </c>
      <c r="V1885" t="str">
        <f>IF(COUNTIF('Bibliothèque transporteurs'!C:C,F1885)=0,"inconnu",_xlfn.XLOOKUP(F1885,'Bibliothèque transporteurs'!C:C,'Bibliothèque transporteurs'!E:E))</f>
        <v>CHRONO_2SHOP</v>
      </c>
      <c r="W1885">
        <f t="shared" si="188"/>
        <v>15.23</v>
      </c>
      <c r="Y1885" s="118">
        <f t="shared" si="183"/>
        <v>15.23</v>
      </c>
      <c r="Z1885" s="118" t="str">
        <f t="shared" si="184"/>
        <v>OK</v>
      </c>
    </row>
    <row r="1886" spans="1:26" x14ac:dyDescent="0.2">
      <c r="A1886" s="9">
        <f t="shared" si="185"/>
        <v>14.68715910466215</v>
      </c>
      <c r="B1886" s="9">
        <f t="shared" si="186"/>
        <v>12.59</v>
      </c>
      <c r="C1886" s="9">
        <f t="shared" si="187"/>
        <v>12.51</v>
      </c>
      <c r="D1886" s="8">
        <v>6235</v>
      </c>
      <c r="E1886" t="s">
        <v>5562</v>
      </c>
      <c r="F1886" t="s">
        <v>191</v>
      </c>
      <c r="G1886" t="s">
        <v>25</v>
      </c>
      <c r="H1886" t="s">
        <v>190</v>
      </c>
      <c r="O1886">
        <v>12.51</v>
      </c>
      <c r="S1886">
        <f>_xlfn.XLOOKUP(E1886,'Facture Chronopost'!L:L,'Facture Chronopost'!AA:AA,"")</f>
        <v>0.08</v>
      </c>
      <c r="T1886" t="str">
        <f>IF(COUNTIF('Bibliothèque transporteurs'!C:C,F1886)=0,"inconnu",_xlfn.XLOOKUP(F1886,'Bibliothèque transporteurs'!C:C,'Bibliothèque transporteurs'!A:A))</f>
        <v>6C</v>
      </c>
      <c r="U1886">
        <f>IF(OR(F1886="6C",F1886="6B"),_xlfn.XLOOKUP(E1886,'Facture Chronopost'!L:L,'Facture Chronopost'!X:X),IF(OR(F1886=17,F1886=44),F1886&amp;"_"&amp;H1886,IF(COUNTIF('Bibliothèque transporteurs'!C:C,F1886)=0,"inconnu",_xlfn.XLOOKUP(F1886,'Bibliothèque transporteurs'!C:C,'Bibliothèque transporteurs'!B:B))))</f>
        <v>25</v>
      </c>
      <c r="V1886" t="str">
        <f>IF(COUNTIF('Bibliothèque transporteurs'!C:C,F1886)=0,"inconnu",_xlfn.XLOOKUP(F1886,'Bibliothèque transporteurs'!C:C,'Bibliothèque transporteurs'!E:E))</f>
        <v>CHRONO_2SHOP</v>
      </c>
      <c r="W1886">
        <f t="shared" si="188"/>
        <v>12.59</v>
      </c>
      <c r="Y1886" s="118">
        <f t="shared" si="183"/>
        <v>12.59</v>
      </c>
      <c r="Z1886" s="118" t="str">
        <f t="shared" si="184"/>
        <v>OK</v>
      </c>
    </row>
    <row r="1887" spans="1:26" x14ac:dyDescent="0.2">
      <c r="A1887" s="9">
        <f t="shared" si="185"/>
        <v>11.376384630229914</v>
      </c>
      <c r="B1887" s="9">
        <f t="shared" si="186"/>
        <v>9.77</v>
      </c>
      <c r="C1887" s="9">
        <f t="shared" si="187"/>
        <v>9.69</v>
      </c>
      <c r="D1887" s="8">
        <v>6235</v>
      </c>
      <c r="E1887" t="s">
        <v>5596</v>
      </c>
      <c r="F1887" t="s">
        <v>191</v>
      </c>
      <c r="G1887" t="s">
        <v>25</v>
      </c>
      <c r="H1887" t="s">
        <v>190</v>
      </c>
      <c r="O1887">
        <v>9.69</v>
      </c>
      <c r="S1887">
        <f>_xlfn.XLOOKUP(E1887,'Facture Chronopost'!L:L,'Facture Chronopost'!AA:AA,"")</f>
        <v>0.08</v>
      </c>
      <c r="T1887" t="str">
        <f>IF(COUNTIF('Bibliothèque transporteurs'!C:C,F1887)=0,"inconnu",_xlfn.XLOOKUP(F1887,'Bibliothèque transporteurs'!C:C,'Bibliothèque transporteurs'!A:A))</f>
        <v>6C</v>
      </c>
      <c r="U1887">
        <f>IF(OR(F1887="6C",F1887="6B"),_xlfn.XLOOKUP(E1887,'Facture Chronopost'!L:L,'Facture Chronopost'!X:X),IF(OR(F1887=17,F1887=44),F1887&amp;"_"&amp;H1887,IF(COUNTIF('Bibliothèque transporteurs'!C:C,F1887)=0,"inconnu",_xlfn.XLOOKUP(F1887,'Bibliothèque transporteurs'!C:C,'Bibliothèque transporteurs'!B:B))))</f>
        <v>30</v>
      </c>
      <c r="V1887" t="str">
        <f>IF(COUNTIF('Bibliothèque transporteurs'!C:C,F1887)=0,"inconnu",_xlfn.XLOOKUP(F1887,'Bibliothèque transporteurs'!C:C,'Bibliothèque transporteurs'!E:E))</f>
        <v>CHRONO_2SHOP</v>
      </c>
      <c r="W1887">
        <f t="shared" si="188"/>
        <v>9.77</v>
      </c>
      <c r="Y1887" s="118">
        <f t="shared" si="183"/>
        <v>9.77</v>
      </c>
      <c r="Z1887" s="118" t="str">
        <f t="shared" si="184"/>
        <v>OK</v>
      </c>
    </row>
    <row r="1888" spans="1:26" x14ac:dyDescent="0.2">
      <c r="A1888" s="9">
        <f t="shared" si="185"/>
        <v>14.499313744410676</v>
      </c>
      <c r="B1888" s="9">
        <f t="shared" si="186"/>
        <v>12.430000000000001</v>
      </c>
      <c r="C1888" s="9">
        <f t="shared" si="187"/>
        <v>12.35</v>
      </c>
      <c r="D1888" s="8">
        <v>6235</v>
      </c>
      <c r="E1888" t="s">
        <v>5612</v>
      </c>
      <c r="F1888" t="s">
        <v>191</v>
      </c>
      <c r="G1888" t="s">
        <v>25</v>
      </c>
      <c r="H1888" t="s">
        <v>190</v>
      </c>
      <c r="O1888">
        <v>12.35</v>
      </c>
      <c r="S1888">
        <f>_xlfn.XLOOKUP(E1888,'Facture Chronopost'!L:L,'Facture Chronopost'!AA:AA,"")</f>
        <v>0.08</v>
      </c>
      <c r="T1888" t="str">
        <f>IF(COUNTIF('Bibliothèque transporteurs'!C:C,F1888)=0,"inconnu",_xlfn.XLOOKUP(F1888,'Bibliothèque transporteurs'!C:C,'Bibliothèque transporteurs'!A:A))</f>
        <v>6C</v>
      </c>
      <c r="U1888">
        <f>IF(OR(F1888="6C",F1888="6B"),_xlfn.XLOOKUP(E1888,'Facture Chronopost'!L:L,'Facture Chronopost'!X:X),IF(OR(F1888=17,F1888=44),F1888&amp;"_"&amp;H1888,IF(COUNTIF('Bibliothèque transporteurs'!C:C,F1888)=0,"inconnu",_xlfn.XLOOKUP(F1888,'Bibliothèque transporteurs'!C:C,'Bibliothèque transporteurs'!B:B))))</f>
        <v>30</v>
      </c>
      <c r="V1888" t="str">
        <f>IF(COUNTIF('Bibliothèque transporteurs'!C:C,F1888)=0,"inconnu",_xlfn.XLOOKUP(F1888,'Bibliothèque transporteurs'!C:C,'Bibliothèque transporteurs'!E:E))</f>
        <v>CHRONO_2SHOP</v>
      </c>
      <c r="W1888">
        <f t="shared" si="188"/>
        <v>12.43</v>
      </c>
      <c r="Y1888" s="118">
        <f t="shared" si="183"/>
        <v>12.43</v>
      </c>
      <c r="Z1888" s="118" t="str">
        <f t="shared" si="184"/>
        <v>OK</v>
      </c>
    </row>
    <row r="1889" spans="1:26" x14ac:dyDescent="0.2">
      <c r="A1889" s="9">
        <f t="shared" si="185"/>
        <v>6.2575985633772397</v>
      </c>
      <c r="B1889" s="9">
        <f t="shared" si="186"/>
        <v>5.41</v>
      </c>
      <c r="C1889" s="9">
        <f t="shared" si="187"/>
        <v>5.33</v>
      </c>
      <c r="D1889" s="8">
        <v>6235</v>
      </c>
      <c r="E1889" t="s">
        <v>5610</v>
      </c>
      <c r="F1889" t="s">
        <v>191</v>
      </c>
      <c r="G1889" t="s">
        <v>25</v>
      </c>
      <c r="H1889" t="s">
        <v>190</v>
      </c>
      <c r="O1889">
        <v>5.33</v>
      </c>
      <c r="S1889">
        <f>_xlfn.XLOOKUP(E1889,'Facture Chronopost'!L:L,'Facture Chronopost'!AA:AA,"")</f>
        <v>0.08</v>
      </c>
      <c r="T1889" t="str">
        <f>IF(COUNTIF('Bibliothèque transporteurs'!C:C,F1889)=0,"inconnu",_xlfn.XLOOKUP(F1889,'Bibliothèque transporteurs'!C:C,'Bibliothèque transporteurs'!A:A))</f>
        <v>6C</v>
      </c>
      <c r="U1889">
        <f>IF(OR(F1889="6C",F1889="6B"),_xlfn.XLOOKUP(E1889,'Facture Chronopost'!L:L,'Facture Chronopost'!X:X),IF(OR(F1889=17,F1889=44),F1889&amp;"_"&amp;H1889,IF(COUNTIF('Bibliothèque transporteurs'!C:C,F1889)=0,"inconnu",_xlfn.XLOOKUP(F1889,'Bibliothèque transporteurs'!C:C,'Bibliothèque transporteurs'!B:B))))</f>
        <v>30</v>
      </c>
      <c r="V1889" t="str">
        <f>IF(COUNTIF('Bibliothèque transporteurs'!C:C,F1889)=0,"inconnu",_xlfn.XLOOKUP(F1889,'Bibliothèque transporteurs'!C:C,'Bibliothèque transporteurs'!E:E))</f>
        <v>CHRONO_2SHOP</v>
      </c>
      <c r="W1889">
        <f t="shared" si="188"/>
        <v>5.41</v>
      </c>
      <c r="Y1889" s="118">
        <f t="shared" si="183"/>
        <v>5.41</v>
      </c>
      <c r="Z1889" s="118" t="str">
        <f t="shared" si="184"/>
        <v>OK</v>
      </c>
    </row>
    <row r="1890" spans="1:26" x14ac:dyDescent="0.2">
      <c r="A1890" s="9">
        <f t="shared" si="185"/>
        <v>6.2575985633772397</v>
      </c>
      <c r="B1890" s="9">
        <f t="shared" si="186"/>
        <v>5.41</v>
      </c>
      <c r="C1890" s="9">
        <f t="shared" si="187"/>
        <v>5.33</v>
      </c>
      <c r="D1890" s="8">
        <v>6235</v>
      </c>
      <c r="E1890" t="s">
        <v>5578</v>
      </c>
      <c r="F1890" t="s">
        <v>191</v>
      </c>
      <c r="G1890" t="s">
        <v>25</v>
      </c>
      <c r="H1890" t="s">
        <v>190</v>
      </c>
      <c r="O1890">
        <v>5.33</v>
      </c>
      <c r="S1890">
        <f>_xlfn.XLOOKUP(E1890,'Facture Chronopost'!L:L,'Facture Chronopost'!AA:AA,"")</f>
        <v>0.08</v>
      </c>
      <c r="T1890" t="str">
        <f>IF(COUNTIF('Bibliothèque transporteurs'!C:C,F1890)=0,"inconnu",_xlfn.XLOOKUP(F1890,'Bibliothèque transporteurs'!C:C,'Bibliothèque transporteurs'!A:A))</f>
        <v>6C</v>
      </c>
      <c r="U1890">
        <f>IF(OR(F1890="6C",F1890="6B"),_xlfn.XLOOKUP(E1890,'Facture Chronopost'!L:L,'Facture Chronopost'!X:X),IF(OR(F1890=17,F1890=44),F1890&amp;"_"&amp;H1890,IF(COUNTIF('Bibliothèque transporteurs'!C:C,F1890)=0,"inconnu",_xlfn.XLOOKUP(F1890,'Bibliothèque transporteurs'!C:C,'Bibliothèque transporteurs'!B:B))))</f>
        <v>30</v>
      </c>
      <c r="V1890" t="str">
        <f>IF(COUNTIF('Bibliothèque transporteurs'!C:C,F1890)=0,"inconnu",_xlfn.XLOOKUP(F1890,'Bibliothèque transporteurs'!C:C,'Bibliothèque transporteurs'!E:E))</f>
        <v>CHRONO_2SHOP</v>
      </c>
      <c r="W1890">
        <f t="shared" si="188"/>
        <v>5.41</v>
      </c>
      <c r="Y1890" s="118">
        <f t="shared" ref="Y1890:Y1953" si="189">ROUNDUP(B1890,2)-M1890-L1890-N1890-J1890-K1890-I1890-Q1890</f>
        <v>5.41</v>
      </c>
      <c r="Z1890" s="118" t="str">
        <f t="shared" ref="Z1890:Z1953" si="190">IF(Y1890=W1890,"OK","Non")</f>
        <v>OK</v>
      </c>
    </row>
    <row r="1891" spans="1:26" x14ac:dyDescent="0.2">
      <c r="A1891" s="9">
        <f t="shared" si="185"/>
        <v>11.376384630229914</v>
      </c>
      <c r="B1891" s="9">
        <f t="shared" si="186"/>
        <v>9.77</v>
      </c>
      <c r="C1891" s="9">
        <f t="shared" si="187"/>
        <v>9.69</v>
      </c>
      <c r="D1891" s="8">
        <v>6235</v>
      </c>
      <c r="E1891" t="s">
        <v>5531</v>
      </c>
      <c r="F1891" t="s">
        <v>191</v>
      </c>
      <c r="G1891" t="s">
        <v>25</v>
      </c>
      <c r="H1891" t="s">
        <v>190</v>
      </c>
      <c r="O1891">
        <v>9.69</v>
      </c>
      <c r="S1891">
        <f>_xlfn.XLOOKUP(E1891,'Facture Chronopost'!L:L,'Facture Chronopost'!AA:AA,"")</f>
        <v>0.08</v>
      </c>
      <c r="T1891" t="str">
        <f>IF(COUNTIF('Bibliothèque transporteurs'!C:C,F1891)=0,"inconnu",_xlfn.XLOOKUP(F1891,'Bibliothèque transporteurs'!C:C,'Bibliothèque transporteurs'!A:A))</f>
        <v>6C</v>
      </c>
      <c r="U1891">
        <f>IF(OR(F1891="6C",F1891="6B"),_xlfn.XLOOKUP(E1891,'Facture Chronopost'!L:L,'Facture Chronopost'!X:X),IF(OR(F1891=17,F1891=44),F1891&amp;"_"&amp;H1891,IF(COUNTIF('Bibliothèque transporteurs'!C:C,F1891)=0,"inconnu",_xlfn.XLOOKUP(F1891,'Bibliothèque transporteurs'!C:C,'Bibliothèque transporteurs'!B:B))))</f>
        <v>30</v>
      </c>
      <c r="V1891" t="str">
        <f>IF(COUNTIF('Bibliothèque transporteurs'!C:C,F1891)=0,"inconnu",_xlfn.XLOOKUP(F1891,'Bibliothèque transporteurs'!C:C,'Bibliothèque transporteurs'!E:E))</f>
        <v>CHRONO_2SHOP</v>
      </c>
      <c r="W1891">
        <f t="shared" si="188"/>
        <v>9.77</v>
      </c>
      <c r="Y1891" s="118">
        <f t="shared" si="189"/>
        <v>9.77</v>
      </c>
      <c r="Z1891" s="118" t="str">
        <f t="shared" si="190"/>
        <v>OK</v>
      </c>
    </row>
    <row r="1892" spans="1:26" x14ac:dyDescent="0.2">
      <c r="A1892" s="9">
        <f t="shared" si="185"/>
        <v>17.23481180307277</v>
      </c>
      <c r="B1892" s="9">
        <f t="shared" si="186"/>
        <v>14.76</v>
      </c>
      <c r="C1892" s="9">
        <f t="shared" si="187"/>
        <v>14.68</v>
      </c>
      <c r="D1892" s="8">
        <v>6235</v>
      </c>
      <c r="E1892" t="s">
        <v>5575</v>
      </c>
      <c r="F1892" t="s">
        <v>191</v>
      </c>
      <c r="G1892" t="s">
        <v>25</v>
      </c>
      <c r="H1892" t="s">
        <v>190</v>
      </c>
      <c r="O1892">
        <v>14.68</v>
      </c>
      <c r="S1892">
        <f>_xlfn.XLOOKUP(E1892,'Facture Chronopost'!L:L,'Facture Chronopost'!AA:AA,"")</f>
        <v>0.08</v>
      </c>
      <c r="T1892" t="str">
        <f>IF(COUNTIF('Bibliothèque transporteurs'!C:C,F1892)=0,"inconnu",_xlfn.XLOOKUP(F1892,'Bibliothèque transporteurs'!C:C,'Bibliothèque transporteurs'!A:A))</f>
        <v>6C</v>
      </c>
      <c r="U1892">
        <f>IF(OR(F1892="6C",F1892="6B"),_xlfn.XLOOKUP(E1892,'Facture Chronopost'!L:L,'Facture Chronopost'!X:X),IF(OR(F1892=17,F1892=44),F1892&amp;"_"&amp;H1892,IF(COUNTIF('Bibliothèque transporteurs'!C:C,F1892)=0,"inconnu",_xlfn.XLOOKUP(F1892,'Bibliothèque transporteurs'!C:C,'Bibliothèque transporteurs'!B:B))))</f>
        <v>39</v>
      </c>
      <c r="V1892" t="str">
        <f>IF(COUNTIF('Bibliothèque transporteurs'!C:C,F1892)=0,"inconnu",_xlfn.XLOOKUP(F1892,'Bibliothèque transporteurs'!C:C,'Bibliothèque transporteurs'!E:E))</f>
        <v>CHRONO_2SHOP</v>
      </c>
      <c r="W1892">
        <f t="shared" si="188"/>
        <v>14.76</v>
      </c>
      <c r="Y1892" s="118">
        <f t="shared" si="189"/>
        <v>14.76</v>
      </c>
      <c r="Z1892" s="118" t="str">
        <f t="shared" si="190"/>
        <v>OK</v>
      </c>
    </row>
    <row r="1893" spans="1:26" x14ac:dyDescent="0.2">
      <c r="A1893" s="9">
        <f t="shared" si="185"/>
        <v>10.601522519192583</v>
      </c>
      <c r="B1893" s="9">
        <f t="shared" si="186"/>
        <v>9.11</v>
      </c>
      <c r="C1893" s="9">
        <f t="shared" si="187"/>
        <v>9.0299999999999994</v>
      </c>
      <c r="D1893" s="8">
        <v>6235</v>
      </c>
      <c r="E1893" t="s">
        <v>5536</v>
      </c>
      <c r="F1893" t="s">
        <v>191</v>
      </c>
      <c r="G1893" t="s">
        <v>25</v>
      </c>
      <c r="H1893" t="s">
        <v>190</v>
      </c>
      <c r="O1893">
        <v>9.0299999999999994</v>
      </c>
      <c r="S1893">
        <f>_xlfn.XLOOKUP(E1893,'Facture Chronopost'!L:L,'Facture Chronopost'!AA:AA,"")</f>
        <v>0.08</v>
      </c>
      <c r="T1893" t="str">
        <f>IF(COUNTIF('Bibliothèque transporteurs'!C:C,F1893)=0,"inconnu",_xlfn.XLOOKUP(F1893,'Bibliothèque transporteurs'!C:C,'Bibliothèque transporteurs'!A:A))</f>
        <v>6C</v>
      </c>
      <c r="U1893">
        <f>IF(OR(F1893="6C",F1893="6B"),_xlfn.XLOOKUP(E1893,'Facture Chronopost'!L:L,'Facture Chronopost'!X:X),IF(OR(F1893=17,F1893=44),F1893&amp;"_"&amp;H1893,IF(COUNTIF('Bibliothèque transporteurs'!C:C,F1893)=0,"inconnu",_xlfn.XLOOKUP(F1893,'Bibliothèque transporteurs'!C:C,'Bibliothèque transporteurs'!B:B))))</f>
        <v>30</v>
      </c>
      <c r="V1893" t="str">
        <f>IF(COUNTIF('Bibliothèque transporteurs'!C:C,F1893)=0,"inconnu",_xlfn.XLOOKUP(F1893,'Bibliothèque transporteurs'!C:C,'Bibliothèque transporteurs'!E:E))</f>
        <v>CHRONO_2SHOP</v>
      </c>
      <c r="W1893">
        <f t="shared" si="188"/>
        <v>9.11</v>
      </c>
      <c r="Y1893" s="118">
        <f t="shared" si="189"/>
        <v>9.11</v>
      </c>
      <c r="Z1893" s="118" t="str">
        <f t="shared" si="190"/>
        <v>OK</v>
      </c>
    </row>
    <row r="1894" spans="1:26" x14ac:dyDescent="0.2">
      <c r="A1894" s="9">
        <f t="shared" si="185"/>
        <v>15.250695185416573</v>
      </c>
      <c r="B1894" s="9">
        <f t="shared" si="186"/>
        <v>13.07</v>
      </c>
      <c r="C1894" s="9">
        <f t="shared" si="187"/>
        <v>12.99</v>
      </c>
      <c r="D1894" s="8">
        <v>6235</v>
      </c>
      <c r="E1894" t="s">
        <v>5598</v>
      </c>
      <c r="F1894" t="s">
        <v>191</v>
      </c>
      <c r="G1894" t="s">
        <v>25</v>
      </c>
      <c r="H1894" t="s">
        <v>190</v>
      </c>
      <c r="O1894">
        <v>12.99</v>
      </c>
      <c r="S1894">
        <f>_xlfn.XLOOKUP(E1894,'Facture Chronopost'!L:L,'Facture Chronopost'!AA:AA,"")</f>
        <v>0.08</v>
      </c>
      <c r="T1894" t="str">
        <f>IF(COUNTIF('Bibliothèque transporteurs'!C:C,F1894)=0,"inconnu",_xlfn.XLOOKUP(F1894,'Bibliothèque transporteurs'!C:C,'Bibliothèque transporteurs'!A:A))</f>
        <v>6C</v>
      </c>
      <c r="U1894">
        <f>IF(OR(F1894="6C",F1894="6B"),_xlfn.XLOOKUP(E1894,'Facture Chronopost'!L:L,'Facture Chronopost'!X:X),IF(OR(F1894=17,F1894=44),F1894&amp;"_"&amp;H1894,IF(COUNTIF('Bibliothèque transporteurs'!C:C,F1894)=0,"inconnu",_xlfn.XLOOKUP(F1894,'Bibliothèque transporteurs'!C:C,'Bibliothèque transporteurs'!B:B))))</f>
        <v>30</v>
      </c>
      <c r="V1894" t="str">
        <f>IF(COUNTIF('Bibliothèque transporteurs'!C:C,F1894)=0,"inconnu",_xlfn.XLOOKUP(F1894,'Bibliothèque transporteurs'!C:C,'Bibliothèque transporteurs'!E:E))</f>
        <v>CHRONO_2SHOP</v>
      </c>
      <c r="W1894">
        <f t="shared" si="188"/>
        <v>13.07</v>
      </c>
      <c r="Y1894" s="118">
        <f t="shared" si="189"/>
        <v>13.07</v>
      </c>
      <c r="Z1894" s="118" t="str">
        <f t="shared" si="190"/>
        <v>OK</v>
      </c>
    </row>
    <row r="1895" spans="1:26" x14ac:dyDescent="0.2">
      <c r="A1895" s="9">
        <f t="shared" si="185"/>
        <v>11.376384630229914</v>
      </c>
      <c r="B1895" s="9">
        <f t="shared" si="186"/>
        <v>9.77</v>
      </c>
      <c r="C1895" s="9">
        <f t="shared" si="187"/>
        <v>9.69</v>
      </c>
      <c r="D1895" s="8">
        <v>6235</v>
      </c>
      <c r="E1895" t="s">
        <v>5676</v>
      </c>
      <c r="F1895" t="s">
        <v>191</v>
      </c>
      <c r="G1895" t="s">
        <v>25</v>
      </c>
      <c r="H1895" t="s">
        <v>190</v>
      </c>
      <c r="O1895">
        <v>9.69</v>
      </c>
      <c r="S1895">
        <f>_xlfn.XLOOKUP(E1895,'Facture Chronopost'!L:L,'Facture Chronopost'!AA:AA,"")</f>
        <v>0.08</v>
      </c>
      <c r="T1895" t="str">
        <f>IF(COUNTIF('Bibliothèque transporteurs'!C:C,F1895)=0,"inconnu",_xlfn.XLOOKUP(F1895,'Bibliothèque transporteurs'!C:C,'Bibliothèque transporteurs'!A:A))</f>
        <v>6C</v>
      </c>
      <c r="U1895">
        <f>IF(OR(F1895="6C",F1895="6B"),_xlfn.XLOOKUP(E1895,'Facture Chronopost'!L:L,'Facture Chronopost'!X:X),IF(OR(F1895=17,F1895=44),F1895&amp;"_"&amp;H1895,IF(COUNTIF('Bibliothèque transporteurs'!C:C,F1895)=0,"inconnu",_xlfn.XLOOKUP(F1895,'Bibliothèque transporteurs'!C:C,'Bibliothèque transporteurs'!B:B))))</f>
        <v>30</v>
      </c>
      <c r="V1895" t="str">
        <f>IF(COUNTIF('Bibliothèque transporteurs'!C:C,F1895)=0,"inconnu",_xlfn.XLOOKUP(F1895,'Bibliothèque transporteurs'!C:C,'Bibliothèque transporteurs'!E:E))</f>
        <v>CHRONO_2SHOP</v>
      </c>
      <c r="W1895">
        <f t="shared" si="188"/>
        <v>9.77</v>
      </c>
      <c r="Y1895" s="118">
        <f t="shared" si="189"/>
        <v>9.77</v>
      </c>
      <c r="Z1895" s="118" t="str">
        <f t="shared" si="190"/>
        <v>OK</v>
      </c>
    </row>
    <row r="1896" spans="1:26" x14ac:dyDescent="0.2">
      <c r="A1896" s="9">
        <f t="shared" si="185"/>
        <v>11.376384630229914</v>
      </c>
      <c r="B1896" s="9">
        <f t="shared" si="186"/>
        <v>9.77</v>
      </c>
      <c r="C1896" s="9">
        <f t="shared" si="187"/>
        <v>9.69</v>
      </c>
      <c r="D1896" s="8">
        <v>6235</v>
      </c>
      <c r="E1896" t="s">
        <v>5685</v>
      </c>
      <c r="F1896" t="s">
        <v>191</v>
      </c>
      <c r="G1896" t="s">
        <v>25</v>
      </c>
      <c r="H1896" t="s">
        <v>190</v>
      </c>
      <c r="O1896">
        <v>9.69</v>
      </c>
      <c r="S1896">
        <f>_xlfn.XLOOKUP(E1896,'Facture Chronopost'!L:L,'Facture Chronopost'!AA:AA,"")</f>
        <v>0.08</v>
      </c>
      <c r="T1896" t="str">
        <f>IF(COUNTIF('Bibliothèque transporteurs'!C:C,F1896)=0,"inconnu",_xlfn.XLOOKUP(F1896,'Bibliothèque transporteurs'!C:C,'Bibliothèque transporteurs'!A:A))</f>
        <v>6C</v>
      </c>
      <c r="U1896">
        <f>IF(OR(F1896="6C",F1896="6B"),_xlfn.XLOOKUP(E1896,'Facture Chronopost'!L:L,'Facture Chronopost'!X:X),IF(OR(F1896=17,F1896=44),F1896&amp;"_"&amp;H1896,IF(COUNTIF('Bibliothèque transporteurs'!C:C,F1896)=0,"inconnu",_xlfn.XLOOKUP(F1896,'Bibliothèque transporteurs'!C:C,'Bibliothèque transporteurs'!B:B))))</f>
        <v>30</v>
      </c>
      <c r="V1896" t="str">
        <f>IF(COUNTIF('Bibliothèque transporteurs'!C:C,F1896)=0,"inconnu",_xlfn.XLOOKUP(F1896,'Bibliothèque transporteurs'!C:C,'Bibliothèque transporteurs'!E:E))</f>
        <v>CHRONO_2SHOP</v>
      </c>
      <c r="W1896">
        <f t="shared" si="188"/>
        <v>9.77</v>
      </c>
      <c r="Y1896" s="118">
        <f t="shared" si="189"/>
        <v>9.77</v>
      </c>
      <c r="Z1896" s="118" t="str">
        <f t="shared" si="190"/>
        <v>OK</v>
      </c>
    </row>
    <row r="1897" spans="1:26" x14ac:dyDescent="0.2">
      <c r="A1897" s="9">
        <f t="shared" si="185"/>
        <v>16.236883326736812</v>
      </c>
      <c r="B1897" s="9">
        <f t="shared" si="186"/>
        <v>13.91</v>
      </c>
      <c r="C1897" s="9">
        <f t="shared" si="187"/>
        <v>13.83</v>
      </c>
      <c r="D1897" s="8">
        <v>6235</v>
      </c>
      <c r="E1897" t="s">
        <v>5647</v>
      </c>
      <c r="F1897" t="s">
        <v>191</v>
      </c>
      <c r="G1897" t="s">
        <v>25</v>
      </c>
      <c r="H1897" t="s">
        <v>190</v>
      </c>
      <c r="O1897">
        <v>13.83</v>
      </c>
      <c r="S1897">
        <f>_xlfn.XLOOKUP(E1897,'Facture Chronopost'!L:L,'Facture Chronopost'!AA:AA,"")</f>
        <v>0.08</v>
      </c>
      <c r="T1897" t="str">
        <f>IF(COUNTIF('Bibliothèque transporteurs'!C:C,F1897)=0,"inconnu",_xlfn.XLOOKUP(F1897,'Bibliothèque transporteurs'!C:C,'Bibliothèque transporteurs'!A:A))</f>
        <v>6C</v>
      </c>
      <c r="U1897">
        <f>IF(OR(F1897="6C",F1897="6B"),_xlfn.XLOOKUP(E1897,'Facture Chronopost'!L:L,'Facture Chronopost'!X:X),IF(OR(F1897=17,F1897=44),F1897&amp;"_"&amp;H1897,IF(COUNTIF('Bibliothèque transporteurs'!C:C,F1897)=0,"inconnu",_xlfn.XLOOKUP(F1897,'Bibliothèque transporteurs'!C:C,'Bibliothèque transporteurs'!B:B))))</f>
        <v>25</v>
      </c>
      <c r="V1897" t="str">
        <f>IF(COUNTIF('Bibliothèque transporteurs'!C:C,F1897)=0,"inconnu",_xlfn.XLOOKUP(F1897,'Bibliothèque transporteurs'!C:C,'Bibliothèque transporteurs'!E:E))</f>
        <v>CHRONO_2SHOP</v>
      </c>
      <c r="W1897">
        <f t="shared" si="188"/>
        <v>13.91</v>
      </c>
      <c r="Y1897" s="118">
        <f t="shared" si="189"/>
        <v>13.91</v>
      </c>
      <c r="Z1897" s="118" t="str">
        <f t="shared" si="190"/>
        <v>OK</v>
      </c>
    </row>
    <row r="1898" spans="1:26" x14ac:dyDescent="0.2">
      <c r="A1898" s="9">
        <f t="shared" si="185"/>
        <v>13.700970963341911</v>
      </c>
      <c r="B1898" s="9">
        <f t="shared" si="186"/>
        <v>11.75</v>
      </c>
      <c r="C1898" s="9">
        <f t="shared" si="187"/>
        <v>11.67</v>
      </c>
      <c r="D1898" s="8">
        <v>6235</v>
      </c>
      <c r="E1898" t="s">
        <v>5629</v>
      </c>
      <c r="F1898" t="s">
        <v>191</v>
      </c>
      <c r="G1898" t="s">
        <v>25</v>
      </c>
      <c r="H1898" t="s">
        <v>190</v>
      </c>
      <c r="O1898">
        <v>11.67</v>
      </c>
      <c r="S1898">
        <f>_xlfn.XLOOKUP(E1898,'Facture Chronopost'!L:L,'Facture Chronopost'!AA:AA,"")</f>
        <v>0.08</v>
      </c>
      <c r="T1898" t="str">
        <f>IF(COUNTIF('Bibliothèque transporteurs'!C:C,F1898)=0,"inconnu",_xlfn.XLOOKUP(F1898,'Bibliothèque transporteurs'!C:C,'Bibliothèque transporteurs'!A:A))</f>
        <v>6C</v>
      </c>
      <c r="U1898">
        <f>IF(OR(F1898="6C",F1898="6B"),_xlfn.XLOOKUP(E1898,'Facture Chronopost'!L:L,'Facture Chronopost'!X:X),IF(OR(F1898=17,F1898=44),F1898&amp;"_"&amp;H1898,IF(COUNTIF('Bibliothèque transporteurs'!C:C,F1898)=0,"inconnu",_xlfn.XLOOKUP(F1898,'Bibliothèque transporteurs'!C:C,'Bibliothèque transporteurs'!B:B))))</f>
        <v>30</v>
      </c>
      <c r="V1898" t="str">
        <f>IF(COUNTIF('Bibliothèque transporteurs'!C:C,F1898)=0,"inconnu",_xlfn.XLOOKUP(F1898,'Bibliothèque transporteurs'!C:C,'Bibliothèque transporteurs'!E:E))</f>
        <v>CHRONO_2SHOP</v>
      </c>
      <c r="W1898">
        <f t="shared" si="188"/>
        <v>11.75</v>
      </c>
      <c r="Y1898" s="118">
        <f t="shared" si="189"/>
        <v>11.75</v>
      </c>
      <c r="Z1898" s="118" t="str">
        <f t="shared" si="190"/>
        <v>OK</v>
      </c>
    </row>
    <row r="1899" spans="1:26" x14ac:dyDescent="0.2">
      <c r="A1899" s="9">
        <f t="shared" si="185"/>
        <v>6.9033169892416817</v>
      </c>
      <c r="B1899" s="9">
        <f t="shared" si="186"/>
        <v>5.96</v>
      </c>
      <c r="C1899" s="9">
        <f t="shared" si="187"/>
        <v>5.88</v>
      </c>
      <c r="D1899" s="8">
        <v>6235</v>
      </c>
      <c r="E1899" t="s">
        <v>5639</v>
      </c>
      <c r="F1899" t="s">
        <v>191</v>
      </c>
      <c r="G1899" t="s">
        <v>25</v>
      </c>
      <c r="H1899" t="s">
        <v>190</v>
      </c>
      <c r="O1899">
        <v>5.88</v>
      </c>
      <c r="S1899">
        <f>_xlfn.XLOOKUP(E1899,'Facture Chronopost'!L:L,'Facture Chronopost'!AA:AA,"")</f>
        <v>0.08</v>
      </c>
      <c r="T1899" t="str">
        <f>IF(COUNTIF('Bibliothèque transporteurs'!C:C,F1899)=0,"inconnu",_xlfn.XLOOKUP(F1899,'Bibliothèque transporteurs'!C:C,'Bibliothèque transporteurs'!A:A))</f>
        <v>6C</v>
      </c>
      <c r="U1899">
        <f>IF(OR(F1899="6C",F1899="6B"),_xlfn.XLOOKUP(E1899,'Facture Chronopost'!L:L,'Facture Chronopost'!X:X),IF(OR(F1899=17,F1899=44),F1899&amp;"_"&amp;H1899,IF(COUNTIF('Bibliothèque transporteurs'!C:C,F1899)=0,"inconnu",_xlfn.XLOOKUP(F1899,'Bibliothèque transporteurs'!C:C,'Bibliothèque transporteurs'!B:B))))</f>
        <v>30</v>
      </c>
      <c r="V1899" t="str">
        <f>IF(COUNTIF('Bibliothèque transporteurs'!C:C,F1899)=0,"inconnu",_xlfn.XLOOKUP(F1899,'Bibliothèque transporteurs'!C:C,'Bibliothèque transporteurs'!E:E))</f>
        <v>CHRONO_2SHOP</v>
      </c>
      <c r="W1899">
        <f t="shared" si="188"/>
        <v>5.96</v>
      </c>
      <c r="Y1899" s="118">
        <f t="shared" si="189"/>
        <v>5.96</v>
      </c>
      <c r="Z1899" s="118" t="str">
        <f t="shared" si="190"/>
        <v>OK</v>
      </c>
    </row>
    <row r="1900" spans="1:26" x14ac:dyDescent="0.2">
      <c r="A1900" s="9">
        <f t="shared" si="185"/>
        <v>6.5158859337230153</v>
      </c>
      <c r="B1900" s="9">
        <f t="shared" si="186"/>
        <v>5.629999999999999</v>
      </c>
      <c r="C1900" s="9">
        <f t="shared" si="187"/>
        <v>5.55</v>
      </c>
      <c r="D1900" s="8">
        <v>6235</v>
      </c>
      <c r="E1900" t="s">
        <v>5688</v>
      </c>
      <c r="F1900" t="s">
        <v>191</v>
      </c>
      <c r="G1900" t="s">
        <v>25</v>
      </c>
      <c r="H1900" t="s">
        <v>190</v>
      </c>
      <c r="O1900">
        <v>5.55</v>
      </c>
      <c r="S1900">
        <f>_xlfn.XLOOKUP(E1900,'Facture Chronopost'!L:L,'Facture Chronopost'!AA:AA,"")</f>
        <v>0.08</v>
      </c>
      <c r="T1900" t="str">
        <f>IF(COUNTIF('Bibliothèque transporteurs'!C:C,F1900)=0,"inconnu",_xlfn.XLOOKUP(F1900,'Bibliothèque transporteurs'!C:C,'Bibliothèque transporteurs'!A:A))</f>
        <v>6C</v>
      </c>
      <c r="U1900">
        <f>IF(OR(F1900="6C",F1900="6B"),_xlfn.XLOOKUP(E1900,'Facture Chronopost'!L:L,'Facture Chronopost'!X:X),IF(OR(F1900=17,F1900=44),F1900&amp;"_"&amp;H1900,IF(COUNTIF('Bibliothèque transporteurs'!C:C,F1900)=0,"inconnu",_xlfn.XLOOKUP(F1900,'Bibliothèque transporteurs'!C:C,'Bibliothèque transporteurs'!B:B))))</f>
        <v>30</v>
      </c>
      <c r="V1900" t="str">
        <f>IF(COUNTIF('Bibliothèque transporteurs'!C:C,F1900)=0,"inconnu",_xlfn.XLOOKUP(F1900,'Bibliothèque transporteurs'!C:C,'Bibliothèque transporteurs'!E:E))</f>
        <v>CHRONO_2SHOP</v>
      </c>
      <c r="W1900">
        <f t="shared" si="188"/>
        <v>5.63</v>
      </c>
      <c r="Y1900" s="118">
        <f t="shared" si="189"/>
        <v>5.63</v>
      </c>
      <c r="Z1900" s="118" t="str">
        <f t="shared" si="190"/>
        <v>OK</v>
      </c>
    </row>
    <row r="1901" spans="1:26" x14ac:dyDescent="0.2">
      <c r="A1901" s="9">
        <f t="shared" si="185"/>
        <v>11.376384630229914</v>
      </c>
      <c r="B1901" s="9">
        <f t="shared" si="186"/>
        <v>9.77</v>
      </c>
      <c r="C1901" s="9">
        <f t="shared" si="187"/>
        <v>9.69</v>
      </c>
      <c r="D1901" s="8">
        <v>6235</v>
      </c>
      <c r="E1901" t="s">
        <v>5644</v>
      </c>
      <c r="F1901" t="s">
        <v>191</v>
      </c>
      <c r="G1901" t="s">
        <v>25</v>
      </c>
      <c r="H1901" t="s">
        <v>190</v>
      </c>
      <c r="O1901">
        <v>9.69</v>
      </c>
      <c r="S1901">
        <f>_xlfn.XLOOKUP(E1901,'Facture Chronopost'!L:L,'Facture Chronopost'!AA:AA,"")</f>
        <v>0.08</v>
      </c>
      <c r="T1901" t="str">
        <f>IF(COUNTIF('Bibliothèque transporteurs'!C:C,F1901)=0,"inconnu",_xlfn.XLOOKUP(F1901,'Bibliothèque transporteurs'!C:C,'Bibliothèque transporteurs'!A:A))</f>
        <v>6C</v>
      </c>
      <c r="U1901">
        <f>IF(OR(F1901="6C",F1901="6B"),_xlfn.XLOOKUP(E1901,'Facture Chronopost'!L:L,'Facture Chronopost'!X:X),IF(OR(F1901=17,F1901=44),F1901&amp;"_"&amp;H1901,IF(COUNTIF('Bibliothèque transporteurs'!C:C,F1901)=0,"inconnu",_xlfn.XLOOKUP(F1901,'Bibliothèque transporteurs'!C:C,'Bibliothèque transporteurs'!B:B))))</f>
        <v>30</v>
      </c>
      <c r="V1901" t="str">
        <f>IF(COUNTIF('Bibliothèque transporteurs'!C:C,F1901)=0,"inconnu",_xlfn.XLOOKUP(F1901,'Bibliothèque transporteurs'!C:C,'Bibliothèque transporteurs'!E:E))</f>
        <v>CHRONO_2SHOP</v>
      </c>
      <c r="W1901">
        <f t="shared" si="188"/>
        <v>9.77</v>
      </c>
      <c r="Y1901" s="118">
        <f t="shared" si="189"/>
        <v>9.77</v>
      </c>
      <c r="Z1901" s="118" t="str">
        <f t="shared" si="190"/>
        <v>OK</v>
      </c>
    </row>
    <row r="1902" spans="1:26" x14ac:dyDescent="0.2">
      <c r="A1902" s="9">
        <f t="shared" si="185"/>
        <v>11.376384630229914</v>
      </c>
      <c r="B1902" s="9">
        <f t="shared" si="186"/>
        <v>9.77</v>
      </c>
      <c r="C1902" s="9">
        <f t="shared" si="187"/>
        <v>9.69</v>
      </c>
      <c r="D1902" s="8">
        <v>6235</v>
      </c>
      <c r="E1902" t="s">
        <v>5659</v>
      </c>
      <c r="F1902" t="s">
        <v>191</v>
      </c>
      <c r="G1902" t="s">
        <v>25</v>
      </c>
      <c r="H1902" t="s">
        <v>190</v>
      </c>
      <c r="O1902">
        <v>9.69</v>
      </c>
      <c r="S1902">
        <f>_xlfn.XLOOKUP(E1902,'Facture Chronopost'!L:L,'Facture Chronopost'!AA:AA,"")</f>
        <v>0.08</v>
      </c>
      <c r="T1902" t="str">
        <f>IF(COUNTIF('Bibliothèque transporteurs'!C:C,F1902)=0,"inconnu",_xlfn.XLOOKUP(F1902,'Bibliothèque transporteurs'!C:C,'Bibliothèque transporteurs'!A:A))</f>
        <v>6C</v>
      </c>
      <c r="U1902">
        <f>IF(OR(F1902="6C",F1902="6B"),_xlfn.XLOOKUP(E1902,'Facture Chronopost'!L:L,'Facture Chronopost'!X:X),IF(OR(F1902=17,F1902=44),F1902&amp;"_"&amp;H1902,IF(COUNTIF('Bibliothèque transporteurs'!C:C,F1902)=0,"inconnu",_xlfn.XLOOKUP(F1902,'Bibliothèque transporteurs'!C:C,'Bibliothèque transporteurs'!B:B))))</f>
        <v>30</v>
      </c>
      <c r="V1902" t="str">
        <f>IF(COUNTIF('Bibliothèque transporteurs'!C:C,F1902)=0,"inconnu",_xlfn.XLOOKUP(F1902,'Bibliothèque transporteurs'!C:C,'Bibliothèque transporteurs'!E:E))</f>
        <v>CHRONO_2SHOP</v>
      </c>
      <c r="W1902">
        <f t="shared" si="188"/>
        <v>9.77</v>
      </c>
      <c r="Y1902" s="118">
        <f t="shared" si="189"/>
        <v>9.77</v>
      </c>
      <c r="Z1902" s="118" t="str">
        <f t="shared" si="190"/>
        <v>OK</v>
      </c>
    </row>
    <row r="1903" spans="1:26" x14ac:dyDescent="0.2">
      <c r="A1903" s="9">
        <f t="shared" si="185"/>
        <v>11.376384630229914</v>
      </c>
      <c r="B1903" s="9">
        <f t="shared" si="186"/>
        <v>9.77</v>
      </c>
      <c r="C1903" s="9">
        <f t="shared" si="187"/>
        <v>9.69</v>
      </c>
      <c r="D1903" s="8">
        <v>6235</v>
      </c>
      <c r="E1903" t="s">
        <v>5649</v>
      </c>
      <c r="F1903" t="s">
        <v>191</v>
      </c>
      <c r="G1903" t="s">
        <v>25</v>
      </c>
      <c r="H1903" t="s">
        <v>190</v>
      </c>
      <c r="O1903">
        <v>9.69</v>
      </c>
      <c r="S1903">
        <f>_xlfn.XLOOKUP(E1903,'Facture Chronopost'!L:L,'Facture Chronopost'!AA:AA,"")</f>
        <v>0.08</v>
      </c>
      <c r="T1903" t="str">
        <f>IF(COUNTIF('Bibliothèque transporteurs'!C:C,F1903)=0,"inconnu",_xlfn.XLOOKUP(F1903,'Bibliothèque transporteurs'!C:C,'Bibliothèque transporteurs'!A:A))</f>
        <v>6C</v>
      </c>
      <c r="U1903">
        <f>IF(OR(F1903="6C",F1903="6B"),_xlfn.XLOOKUP(E1903,'Facture Chronopost'!L:L,'Facture Chronopost'!X:X),IF(OR(F1903=17,F1903=44),F1903&amp;"_"&amp;H1903,IF(COUNTIF('Bibliothèque transporteurs'!C:C,F1903)=0,"inconnu",_xlfn.XLOOKUP(F1903,'Bibliothèque transporteurs'!C:C,'Bibliothèque transporteurs'!B:B))))</f>
        <v>30</v>
      </c>
      <c r="V1903" t="str">
        <f>IF(COUNTIF('Bibliothèque transporteurs'!C:C,F1903)=0,"inconnu",_xlfn.XLOOKUP(F1903,'Bibliothèque transporteurs'!C:C,'Bibliothèque transporteurs'!E:E))</f>
        <v>CHRONO_2SHOP</v>
      </c>
      <c r="W1903">
        <f t="shared" si="188"/>
        <v>9.77</v>
      </c>
      <c r="Y1903" s="118">
        <f t="shared" si="189"/>
        <v>9.77</v>
      </c>
      <c r="Z1903" s="118" t="str">
        <f t="shared" si="190"/>
        <v>OK</v>
      </c>
    </row>
    <row r="1904" spans="1:26" x14ac:dyDescent="0.2">
      <c r="A1904" s="9">
        <f t="shared" si="185"/>
        <v>12.151246741267247</v>
      </c>
      <c r="B1904" s="9">
        <f t="shared" si="186"/>
        <v>10.43</v>
      </c>
      <c r="C1904" s="9">
        <f t="shared" si="187"/>
        <v>10.35</v>
      </c>
      <c r="D1904" s="8">
        <v>6235</v>
      </c>
      <c r="E1904" t="s">
        <v>5642</v>
      </c>
      <c r="F1904" t="s">
        <v>191</v>
      </c>
      <c r="G1904" t="s">
        <v>25</v>
      </c>
      <c r="H1904" t="s">
        <v>190</v>
      </c>
      <c r="O1904">
        <v>10.35</v>
      </c>
      <c r="S1904">
        <f>_xlfn.XLOOKUP(E1904,'Facture Chronopost'!L:L,'Facture Chronopost'!AA:AA,"")</f>
        <v>0.08</v>
      </c>
      <c r="T1904" t="str">
        <f>IF(COUNTIF('Bibliothèque transporteurs'!C:C,F1904)=0,"inconnu",_xlfn.XLOOKUP(F1904,'Bibliothèque transporteurs'!C:C,'Bibliothèque transporteurs'!A:A))</f>
        <v>6C</v>
      </c>
      <c r="U1904">
        <f>IF(OR(F1904="6C",F1904="6B"),_xlfn.XLOOKUP(E1904,'Facture Chronopost'!L:L,'Facture Chronopost'!X:X),IF(OR(F1904=17,F1904=44),F1904&amp;"_"&amp;H1904,IF(COUNTIF('Bibliothèque transporteurs'!C:C,F1904)=0,"inconnu",_xlfn.XLOOKUP(F1904,'Bibliothèque transporteurs'!C:C,'Bibliothèque transporteurs'!B:B))))</f>
        <v>30</v>
      </c>
      <c r="V1904" t="str">
        <f>IF(COUNTIF('Bibliothèque transporteurs'!C:C,F1904)=0,"inconnu",_xlfn.XLOOKUP(F1904,'Bibliothèque transporteurs'!C:C,'Bibliothèque transporteurs'!E:E))</f>
        <v>CHRONO_2SHOP</v>
      </c>
      <c r="W1904">
        <f t="shared" si="188"/>
        <v>10.43</v>
      </c>
      <c r="Y1904" s="118">
        <f t="shared" si="189"/>
        <v>10.43</v>
      </c>
      <c r="Z1904" s="118" t="str">
        <f t="shared" si="190"/>
        <v>OK</v>
      </c>
    </row>
    <row r="1905" spans="1:26" x14ac:dyDescent="0.2">
      <c r="A1905" s="9">
        <f t="shared" si="185"/>
        <v>11.376384630229914</v>
      </c>
      <c r="B1905" s="9">
        <f t="shared" si="186"/>
        <v>9.77</v>
      </c>
      <c r="C1905" s="9">
        <f t="shared" si="187"/>
        <v>9.69</v>
      </c>
      <c r="D1905" s="8">
        <v>6235</v>
      </c>
      <c r="E1905" t="s">
        <v>5622</v>
      </c>
      <c r="F1905" t="s">
        <v>191</v>
      </c>
      <c r="G1905" t="s">
        <v>25</v>
      </c>
      <c r="H1905" t="s">
        <v>190</v>
      </c>
      <c r="O1905">
        <v>9.69</v>
      </c>
      <c r="S1905">
        <f>_xlfn.XLOOKUP(E1905,'Facture Chronopost'!L:L,'Facture Chronopost'!AA:AA,"")</f>
        <v>0.08</v>
      </c>
      <c r="T1905" t="str">
        <f>IF(COUNTIF('Bibliothèque transporteurs'!C:C,F1905)=0,"inconnu",_xlfn.XLOOKUP(F1905,'Bibliothèque transporteurs'!C:C,'Bibliothèque transporteurs'!A:A))</f>
        <v>6C</v>
      </c>
      <c r="U1905">
        <f>IF(OR(F1905="6C",F1905="6B"),_xlfn.XLOOKUP(E1905,'Facture Chronopost'!L:L,'Facture Chronopost'!X:X),IF(OR(F1905=17,F1905=44),F1905&amp;"_"&amp;H1905,IF(COUNTIF('Bibliothèque transporteurs'!C:C,F1905)=0,"inconnu",_xlfn.XLOOKUP(F1905,'Bibliothèque transporteurs'!C:C,'Bibliothèque transporteurs'!B:B))))</f>
        <v>25</v>
      </c>
      <c r="V1905" t="str">
        <f>IF(COUNTIF('Bibliothèque transporteurs'!C:C,F1905)=0,"inconnu",_xlfn.XLOOKUP(F1905,'Bibliothèque transporteurs'!C:C,'Bibliothèque transporteurs'!E:E))</f>
        <v>CHRONO_2SHOP</v>
      </c>
      <c r="W1905">
        <f t="shared" si="188"/>
        <v>9.77</v>
      </c>
      <c r="Y1905" s="118">
        <f t="shared" si="189"/>
        <v>9.77</v>
      </c>
      <c r="Z1905" s="118" t="str">
        <f t="shared" si="190"/>
        <v>OK</v>
      </c>
    </row>
    <row r="1906" spans="1:26" x14ac:dyDescent="0.2">
      <c r="A1906" s="9">
        <f t="shared" ref="A1906:A1969" si="191">C1906/SUM(C:C)*(SUM(C:C)+$X$2)</f>
        <v>17.786607548811478</v>
      </c>
      <c r="B1906" s="9">
        <f t="shared" ref="B1906:B1969" si="192">C1906/SUM(C:C)*(SUM(C:C)+SUM($N$3:$O$7))+S1906</f>
        <v>15.23</v>
      </c>
      <c r="C1906" s="9">
        <f t="shared" ref="C1906:C1969" si="193">SUM(I1906:Q1906)-N1906-P1906</f>
        <v>15.15</v>
      </c>
      <c r="D1906" s="8">
        <v>6235</v>
      </c>
      <c r="E1906" t="s">
        <v>5682</v>
      </c>
      <c r="F1906" t="s">
        <v>191</v>
      </c>
      <c r="G1906" t="s">
        <v>25</v>
      </c>
      <c r="H1906" t="s">
        <v>190</v>
      </c>
      <c r="O1906">
        <v>15.15</v>
      </c>
      <c r="S1906">
        <f>_xlfn.XLOOKUP(E1906,'Facture Chronopost'!L:L,'Facture Chronopost'!AA:AA,"")</f>
        <v>0.08</v>
      </c>
      <c r="T1906" t="str">
        <f>IF(COUNTIF('Bibliothèque transporteurs'!C:C,F1906)=0,"inconnu",_xlfn.XLOOKUP(F1906,'Bibliothèque transporteurs'!C:C,'Bibliothèque transporteurs'!A:A))</f>
        <v>6C</v>
      </c>
      <c r="U1906">
        <f>IF(OR(F1906="6C",F1906="6B"),_xlfn.XLOOKUP(E1906,'Facture Chronopost'!L:L,'Facture Chronopost'!X:X),IF(OR(F1906=17,F1906=44),F1906&amp;"_"&amp;H1906,IF(COUNTIF('Bibliothèque transporteurs'!C:C,F1906)=0,"inconnu",_xlfn.XLOOKUP(F1906,'Bibliothèque transporteurs'!C:C,'Bibliothèque transporteurs'!B:B))))</f>
        <v>25</v>
      </c>
      <c r="V1906" t="str">
        <f>IF(COUNTIF('Bibliothèque transporteurs'!C:C,F1906)=0,"inconnu",_xlfn.XLOOKUP(F1906,'Bibliothèque transporteurs'!C:C,'Bibliothèque transporteurs'!E:E))</f>
        <v>CHRONO_2SHOP</v>
      </c>
      <c r="W1906">
        <f t="shared" si="188"/>
        <v>15.23</v>
      </c>
      <c r="Y1906" s="118">
        <f t="shared" si="189"/>
        <v>15.23</v>
      </c>
      <c r="Z1906" s="118" t="str">
        <f t="shared" si="190"/>
        <v>OK</v>
      </c>
    </row>
    <row r="1907" spans="1:26" x14ac:dyDescent="0.2">
      <c r="A1907" s="9">
        <f t="shared" si="191"/>
        <v>7.5138144100589743</v>
      </c>
      <c r="B1907" s="9">
        <f t="shared" si="192"/>
        <v>6.48</v>
      </c>
      <c r="C1907" s="9">
        <f t="shared" si="193"/>
        <v>6.4</v>
      </c>
      <c r="D1907" s="8">
        <v>6235</v>
      </c>
      <c r="E1907" t="s">
        <v>5627</v>
      </c>
      <c r="F1907" t="s">
        <v>191</v>
      </c>
      <c r="G1907" t="s">
        <v>25</v>
      </c>
      <c r="H1907" t="s">
        <v>190</v>
      </c>
      <c r="O1907">
        <v>6.4</v>
      </c>
      <c r="S1907">
        <f>_xlfn.XLOOKUP(E1907,'Facture Chronopost'!L:L,'Facture Chronopost'!AA:AA,"")</f>
        <v>0.08</v>
      </c>
      <c r="T1907" t="str">
        <f>IF(COUNTIF('Bibliothèque transporteurs'!C:C,F1907)=0,"inconnu",_xlfn.XLOOKUP(F1907,'Bibliothèque transporteurs'!C:C,'Bibliothèque transporteurs'!A:A))</f>
        <v>6C</v>
      </c>
      <c r="U1907">
        <f>IF(OR(F1907="6C",F1907="6B"),_xlfn.XLOOKUP(E1907,'Facture Chronopost'!L:L,'Facture Chronopost'!X:X),IF(OR(F1907=17,F1907=44),F1907&amp;"_"&amp;H1907,IF(COUNTIF('Bibliothèque transporteurs'!C:C,F1907)=0,"inconnu",_xlfn.XLOOKUP(F1907,'Bibliothèque transporteurs'!C:C,'Bibliothèque transporteurs'!B:B))))</f>
        <v>33</v>
      </c>
      <c r="V1907" t="str">
        <f>IF(COUNTIF('Bibliothèque transporteurs'!C:C,F1907)=0,"inconnu",_xlfn.XLOOKUP(F1907,'Bibliothèque transporteurs'!C:C,'Bibliothèque transporteurs'!E:E))</f>
        <v>CHRONO_2SHOP</v>
      </c>
      <c r="W1907">
        <f t="shared" si="188"/>
        <v>6.48</v>
      </c>
      <c r="Y1907" s="118">
        <f t="shared" si="189"/>
        <v>6.48</v>
      </c>
      <c r="Z1907" s="118" t="str">
        <f t="shared" si="190"/>
        <v>OK</v>
      </c>
    </row>
    <row r="1908" spans="1:26" x14ac:dyDescent="0.2">
      <c r="A1908" s="9">
        <f t="shared" si="191"/>
        <v>6.5158859337230153</v>
      </c>
      <c r="B1908" s="9">
        <f t="shared" si="192"/>
        <v>5.629999999999999</v>
      </c>
      <c r="C1908" s="9">
        <f t="shared" si="193"/>
        <v>5.55</v>
      </c>
      <c r="D1908" s="8">
        <v>6235</v>
      </c>
      <c r="E1908" t="s">
        <v>5679</v>
      </c>
      <c r="F1908" t="s">
        <v>191</v>
      </c>
      <c r="G1908" t="s">
        <v>25</v>
      </c>
      <c r="H1908" t="s">
        <v>190</v>
      </c>
      <c r="O1908">
        <v>5.55</v>
      </c>
      <c r="S1908">
        <f>_xlfn.XLOOKUP(E1908,'Facture Chronopost'!L:L,'Facture Chronopost'!AA:AA,"")</f>
        <v>0.08</v>
      </c>
      <c r="T1908" t="str">
        <f>IF(COUNTIF('Bibliothèque transporteurs'!C:C,F1908)=0,"inconnu",_xlfn.XLOOKUP(F1908,'Bibliothèque transporteurs'!C:C,'Bibliothèque transporteurs'!A:A))</f>
        <v>6C</v>
      </c>
      <c r="U1908">
        <f>IF(OR(F1908="6C",F1908="6B"),_xlfn.XLOOKUP(E1908,'Facture Chronopost'!L:L,'Facture Chronopost'!X:X),IF(OR(F1908=17,F1908=44),F1908&amp;"_"&amp;H1908,IF(COUNTIF('Bibliothèque transporteurs'!C:C,F1908)=0,"inconnu",_xlfn.XLOOKUP(F1908,'Bibliothèque transporteurs'!C:C,'Bibliothèque transporteurs'!B:B))))</f>
        <v>30</v>
      </c>
      <c r="V1908" t="str">
        <f>IF(COUNTIF('Bibliothèque transporteurs'!C:C,F1908)=0,"inconnu",_xlfn.XLOOKUP(F1908,'Bibliothèque transporteurs'!C:C,'Bibliothèque transporteurs'!E:E))</f>
        <v>CHRONO_2SHOP</v>
      </c>
      <c r="W1908">
        <f t="shared" si="188"/>
        <v>5.63</v>
      </c>
      <c r="Y1908" s="118">
        <f t="shared" si="189"/>
        <v>5.63</v>
      </c>
      <c r="Z1908" s="118" t="str">
        <f t="shared" si="190"/>
        <v>OK</v>
      </c>
    </row>
    <row r="1909" spans="1:26" x14ac:dyDescent="0.2">
      <c r="A1909" s="9">
        <f t="shared" si="191"/>
        <v>6.5158859337230153</v>
      </c>
      <c r="B1909" s="9">
        <f t="shared" si="192"/>
        <v>5.629999999999999</v>
      </c>
      <c r="C1909" s="9">
        <f t="shared" si="193"/>
        <v>5.55</v>
      </c>
      <c r="D1909" s="8">
        <v>6235</v>
      </c>
      <c r="E1909" t="s">
        <v>5654</v>
      </c>
      <c r="F1909" t="s">
        <v>191</v>
      </c>
      <c r="G1909" t="s">
        <v>25</v>
      </c>
      <c r="H1909" t="s">
        <v>190</v>
      </c>
      <c r="O1909">
        <v>5.55</v>
      </c>
      <c r="S1909">
        <f>_xlfn.XLOOKUP(E1909,'Facture Chronopost'!L:L,'Facture Chronopost'!AA:AA,"")</f>
        <v>0.08</v>
      </c>
      <c r="T1909" t="str">
        <f>IF(COUNTIF('Bibliothèque transporteurs'!C:C,F1909)=0,"inconnu",_xlfn.XLOOKUP(F1909,'Bibliothèque transporteurs'!C:C,'Bibliothèque transporteurs'!A:A))</f>
        <v>6C</v>
      </c>
      <c r="U1909">
        <f>IF(OR(F1909="6C",F1909="6B"),_xlfn.XLOOKUP(E1909,'Facture Chronopost'!L:L,'Facture Chronopost'!X:X),IF(OR(F1909=17,F1909=44),F1909&amp;"_"&amp;H1909,IF(COUNTIF('Bibliothèque transporteurs'!C:C,F1909)=0,"inconnu",_xlfn.XLOOKUP(F1909,'Bibliothèque transporteurs'!C:C,'Bibliothèque transporteurs'!B:B))))</f>
        <v>30</v>
      </c>
      <c r="V1909" t="str">
        <f>IF(COUNTIF('Bibliothèque transporteurs'!C:C,F1909)=0,"inconnu",_xlfn.XLOOKUP(F1909,'Bibliothèque transporteurs'!C:C,'Bibliothèque transporteurs'!E:E))</f>
        <v>CHRONO_2SHOP</v>
      </c>
      <c r="W1909">
        <f t="shared" si="188"/>
        <v>5.63</v>
      </c>
      <c r="Y1909" s="118">
        <f t="shared" si="189"/>
        <v>5.63</v>
      </c>
      <c r="Z1909" s="118" t="str">
        <f t="shared" si="190"/>
        <v>OK</v>
      </c>
    </row>
    <row r="1910" spans="1:26" x14ac:dyDescent="0.2">
      <c r="A1910" s="9">
        <f t="shared" si="191"/>
        <v>11.376384630229914</v>
      </c>
      <c r="B1910" s="9">
        <f t="shared" si="192"/>
        <v>9.77</v>
      </c>
      <c r="C1910" s="9">
        <f t="shared" si="193"/>
        <v>9.69</v>
      </c>
      <c r="D1910" s="8">
        <v>6235</v>
      </c>
      <c r="E1910" t="s">
        <v>5656</v>
      </c>
      <c r="F1910" t="s">
        <v>191</v>
      </c>
      <c r="G1910" t="s">
        <v>25</v>
      </c>
      <c r="H1910" t="s">
        <v>190</v>
      </c>
      <c r="O1910">
        <v>9.69</v>
      </c>
      <c r="S1910">
        <f>_xlfn.XLOOKUP(E1910,'Facture Chronopost'!L:L,'Facture Chronopost'!AA:AA,"")</f>
        <v>0.08</v>
      </c>
      <c r="T1910" t="str">
        <f>IF(COUNTIF('Bibliothèque transporteurs'!C:C,F1910)=0,"inconnu",_xlfn.XLOOKUP(F1910,'Bibliothèque transporteurs'!C:C,'Bibliothèque transporteurs'!A:A))</f>
        <v>6C</v>
      </c>
      <c r="U1910">
        <f>IF(OR(F1910="6C",F1910="6B"),_xlfn.XLOOKUP(E1910,'Facture Chronopost'!L:L,'Facture Chronopost'!X:X),IF(OR(F1910=17,F1910=44),F1910&amp;"_"&amp;H1910,IF(COUNTIF('Bibliothèque transporteurs'!C:C,F1910)=0,"inconnu",_xlfn.XLOOKUP(F1910,'Bibliothèque transporteurs'!C:C,'Bibliothèque transporteurs'!B:B))))</f>
        <v>30</v>
      </c>
      <c r="V1910" t="str">
        <f>IF(COUNTIF('Bibliothèque transporteurs'!C:C,F1910)=0,"inconnu",_xlfn.XLOOKUP(F1910,'Bibliothèque transporteurs'!C:C,'Bibliothèque transporteurs'!E:E))</f>
        <v>CHRONO_2SHOP</v>
      </c>
      <c r="W1910">
        <f t="shared" si="188"/>
        <v>9.77</v>
      </c>
      <c r="Y1910" s="118">
        <f t="shared" si="189"/>
        <v>9.77</v>
      </c>
      <c r="Z1910" s="118" t="str">
        <f t="shared" si="190"/>
        <v>OK</v>
      </c>
    </row>
    <row r="1911" spans="1:26" x14ac:dyDescent="0.2">
      <c r="A1911" s="9">
        <f t="shared" si="191"/>
        <v>6.2575985633772397</v>
      </c>
      <c r="B1911" s="9">
        <f t="shared" si="192"/>
        <v>5.41</v>
      </c>
      <c r="C1911" s="9">
        <f t="shared" si="193"/>
        <v>5.33</v>
      </c>
      <c r="D1911" s="8">
        <v>6235</v>
      </c>
      <c r="E1911" t="s">
        <v>5620</v>
      </c>
      <c r="F1911" t="s">
        <v>191</v>
      </c>
      <c r="G1911" t="s">
        <v>25</v>
      </c>
      <c r="H1911" t="s">
        <v>190</v>
      </c>
      <c r="O1911">
        <v>5.33</v>
      </c>
      <c r="S1911">
        <f>_xlfn.XLOOKUP(E1911,'Facture Chronopost'!L:L,'Facture Chronopost'!AA:AA,"")</f>
        <v>0.08</v>
      </c>
      <c r="T1911" t="str">
        <f>IF(COUNTIF('Bibliothèque transporteurs'!C:C,F1911)=0,"inconnu",_xlfn.XLOOKUP(F1911,'Bibliothèque transporteurs'!C:C,'Bibliothèque transporteurs'!A:A))</f>
        <v>6C</v>
      </c>
      <c r="U1911">
        <f>IF(OR(F1911="6C",F1911="6B"),_xlfn.XLOOKUP(E1911,'Facture Chronopost'!L:L,'Facture Chronopost'!X:X),IF(OR(F1911=17,F1911=44),F1911&amp;"_"&amp;H1911,IF(COUNTIF('Bibliothèque transporteurs'!C:C,F1911)=0,"inconnu",_xlfn.XLOOKUP(F1911,'Bibliothèque transporteurs'!C:C,'Bibliothèque transporteurs'!B:B))))</f>
        <v>30</v>
      </c>
      <c r="V1911" t="str">
        <f>IF(COUNTIF('Bibliothèque transporteurs'!C:C,F1911)=0,"inconnu",_xlfn.XLOOKUP(F1911,'Bibliothèque transporteurs'!C:C,'Bibliothèque transporteurs'!E:E))</f>
        <v>CHRONO_2SHOP</v>
      </c>
      <c r="W1911">
        <f t="shared" si="188"/>
        <v>5.41</v>
      </c>
      <c r="Y1911" s="118">
        <f t="shared" si="189"/>
        <v>5.41</v>
      </c>
      <c r="Z1911" s="118" t="str">
        <f t="shared" si="190"/>
        <v>OK</v>
      </c>
    </row>
    <row r="1912" spans="1:26" x14ac:dyDescent="0.2">
      <c r="A1912" s="9">
        <f t="shared" si="191"/>
        <v>6.2575985633772397</v>
      </c>
      <c r="B1912" s="9">
        <f t="shared" si="192"/>
        <v>5.41</v>
      </c>
      <c r="C1912" s="9">
        <f t="shared" si="193"/>
        <v>5.33</v>
      </c>
      <c r="D1912" s="8">
        <v>6235</v>
      </c>
      <c r="E1912" t="s">
        <v>5634</v>
      </c>
      <c r="F1912" t="s">
        <v>191</v>
      </c>
      <c r="G1912" t="s">
        <v>25</v>
      </c>
      <c r="H1912" t="s">
        <v>190</v>
      </c>
      <c r="O1912">
        <v>5.33</v>
      </c>
      <c r="S1912">
        <f>_xlfn.XLOOKUP(E1912,'Facture Chronopost'!L:L,'Facture Chronopost'!AA:AA,"")</f>
        <v>0.08</v>
      </c>
      <c r="T1912" t="str">
        <f>IF(COUNTIF('Bibliothèque transporteurs'!C:C,F1912)=0,"inconnu",_xlfn.XLOOKUP(F1912,'Bibliothèque transporteurs'!C:C,'Bibliothèque transporteurs'!A:A))</f>
        <v>6C</v>
      </c>
      <c r="U1912">
        <f>IF(OR(F1912="6C",F1912="6B"),_xlfn.XLOOKUP(E1912,'Facture Chronopost'!L:L,'Facture Chronopost'!X:X),IF(OR(F1912=17,F1912=44),F1912&amp;"_"&amp;H1912,IF(COUNTIF('Bibliothèque transporteurs'!C:C,F1912)=0,"inconnu",_xlfn.XLOOKUP(F1912,'Bibliothèque transporteurs'!C:C,'Bibliothèque transporteurs'!B:B))))</f>
        <v>30</v>
      </c>
      <c r="V1912" t="str">
        <f>IF(COUNTIF('Bibliothèque transporteurs'!C:C,F1912)=0,"inconnu",_xlfn.XLOOKUP(F1912,'Bibliothèque transporteurs'!C:C,'Bibliothèque transporteurs'!E:E))</f>
        <v>CHRONO_2SHOP</v>
      </c>
      <c r="W1912">
        <f t="shared" si="188"/>
        <v>5.41</v>
      </c>
      <c r="Y1912" s="118">
        <f t="shared" si="189"/>
        <v>5.41</v>
      </c>
      <c r="Z1912" s="118" t="str">
        <f t="shared" si="190"/>
        <v>OK</v>
      </c>
    </row>
    <row r="1913" spans="1:26" x14ac:dyDescent="0.2">
      <c r="A1913" s="9">
        <f t="shared" si="191"/>
        <v>11.376384630229914</v>
      </c>
      <c r="B1913" s="9">
        <f t="shared" si="192"/>
        <v>9.77</v>
      </c>
      <c r="C1913" s="9">
        <f t="shared" si="193"/>
        <v>9.69</v>
      </c>
      <c r="D1913" s="8">
        <v>6235</v>
      </c>
      <c r="E1913" t="s">
        <v>5670</v>
      </c>
      <c r="F1913" t="s">
        <v>191</v>
      </c>
      <c r="G1913" t="s">
        <v>25</v>
      </c>
      <c r="H1913" t="s">
        <v>190</v>
      </c>
      <c r="O1913">
        <v>9.69</v>
      </c>
      <c r="S1913">
        <f>_xlfn.XLOOKUP(E1913,'Facture Chronopost'!L:L,'Facture Chronopost'!AA:AA,"")</f>
        <v>0.08</v>
      </c>
      <c r="T1913" t="str">
        <f>IF(COUNTIF('Bibliothèque transporteurs'!C:C,F1913)=0,"inconnu",_xlfn.XLOOKUP(F1913,'Bibliothèque transporteurs'!C:C,'Bibliothèque transporteurs'!A:A))</f>
        <v>6C</v>
      </c>
      <c r="U1913">
        <f>IF(OR(F1913="6C",F1913="6B"),_xlfn.XLOOKUP(E1913,'Facture Chronopost'!L:L,'Facture Chronopost'!X:X),IF(OR(F1913=17,F1913=44),F1913&amp;"_"&amp;H1913,IF(COUNTIF('Bibliothèque transporteurs'!C:C,F1913)=0,"inconnu",_xlfn.XLOOKUP(F1913,'Bibliothèque transporteurs'!C:C,'Bibliothèque transporteurs'!B:B))))</f>
        <v>30</v>
      </c>
      <c r="V1913" t="str">
        <f>IF(COUNTIF('Bibliothèque transporteurs'!C:C,F1913)=0,"inconnu",_xlfn.XLOOKUP(F1913,'Bibliothèque transporteurs'!C:C,'Bibliothèque transporteurs'!E:E))</f>
        <v>CHRONO_2SHOP</v>
      </c>
      <c r="W1913">
        <f t="shared" si="188"/>
        <v>9.77</v>
      </c>
      <c r="Y1913" s="118">
        <f t="shared" si="189"/>
        <v>9.77</v>
      </c>
      <c r="Z1913" s="118" t="str">
        <f t="shared" si="190"/>
        <v>OK</v>
      </c>
    </row>
    <row r="1914" spans="1:26" x14ac:dyDescent="0.2">
      <c r="A1914" s="9">
        <f t="shared" si="191"/>
        <v>11.376384630229914</v>
      </c>
      <c r="B1914" s="9">
        <f t="shared" si="192"/>
        <v>9.77</v>
      </c>
      <c r="C1914" s="9">
        <f t="shared" si="193"/>
        <v>9.69</v>
      </c>
      <c r="D1914" s="8">
        <v>6235</v>
      </c>
      <c r="E1914" t="s">
        <v>5664</v>
      </c>
      <c r="F1914" t="s">
        <v>191</v>
      </c>
      <c r="G1914" t="s">
        <v>25</v>
      </c>
      <c r="H1914" t="s">
        <v>190</v>
      </c>
      <c r="O1914">
        <v>9.69</v>
      </c>
      <c r="S1914">
        <f>_xlfn.XLOOKUP(E1914,'Facture Chronopost'!L:L,'Facture Chronopost'!AA:AA,"")</f>
        <v>0.08</v>
      </c>
      <c r="T1914" t="str">
        <f>IF(COUNTIF('Bibliothèque transporteurs'!C:C,F1914)=0,"inconnu",_xlfn.XLOOKUP(F1914,'Bibliothèque transporteurs'!C:C,'Bibliothèque transporteurs'!A:A))</f>
        <v>6C</v>
      </c>
      <c r="U1914">
        <f>IF(OR(F1914="6C",F1914="6B"),_xlfn.XLOOKUP(E1914,'Facture Chronopost'!L:L,'Facture Chronopost'!X:X),IF(OR(F1914=17,F1914=44),F1914&amp;"_"&amp;H1914,IF(COUNTIF('Bibliothèque transporteurs'!C:C,F1914)=0,"inconnu",_xlfn.XLOOKUP(F1914,'Bibliothèque transporteurs'!C:C,'Bibliothèque transporteurs'!B:B))))</f>
        <v>30</v>
      </c>
      <c r="V1914" t="str">
        <f>IF(COUNTIF('Bibliothèque transporteurs'!C:C,F1914)=0,"inconnu",_xlfn.XLOOKUP(F1914,'Bibliothèque transporteurs'!C:C,'Bibliothèque transporteurs'!E:E))</f>
        <v>CHRONO_2SHOP</v>
      </c>
      <c r="W1914">
        <f t="shared" si="188"/>
        <v>9.77</v>
      </c>
      <c r="Y1914" s="118">
        <f t="shared" si="189"/>
        <v>9.77</v>
      </c>
      <c r="Z1914" s="118" t="str">
        <f t="shared" si="190"/>
        <v>OK</v>
      </c>
    </row>
    <row r="1915" spans="1:26" x14ac:dyDescent="0.2">
      <c r="A1915" s="9">
        <f t="shared" si="191"/>
        <v>12.926108852304576</v>
      </c>
      <c r="B1915" s="9">
        <f t="shared" si="192"/>
        <v>11.09</v>
      </c>
      <c r="C1915" s="9">
        <f t="shared" si="193"/>
        <v>11.01</v>
      </c>
      <c r="D1915" s="8">
        <v>6235</v>
      </c>
      <c r="E1915" t="s">
        <v>5631</v>
      </c>
      <c r="F1915" t="s">
        <v>191</v>
      </c>
      <c r="G1915" t="s">
        <v>25</v>
      </c>
      <c r="H1915" t="s">
        <v>190</v>
      </c>
      <c r="O1915">
        <v>11.01</v>
      </c>
      <c r="S1915">
        <f>_xlfn.XLOOKUP(E1915,'Facture Chronopost'!L:L,'Facture Chronopost'!AA:AA,"")</f>
        <v>0.08</v>
      </c>
      <c r="T1915" t="str">
        <f>IF(COUNTIF('Bibliothèque transporteurs'!C:C,F1915)=0,"inconnu",_xlfn.XLOOKUP(F1915,'Bibliothèque transporteurs'!C:C,'Bibliothèque transporteurs'!A:A))</f>
        <v>6C</v>
      </c>
      <c r="U1915">
        <f>IF(OR(F1915="6C",F1915="6B"),_xlfn.XLOOKUP(E1915,'Facture Chronopost'!L:L,'Facture Chronopost'!X:X),IF(OR(F1915=17,F1915=44),F1915&amp;"_"&amp;H1915,IF(COUNTIF('Bibliothèque transporteurs'!C:C,F1915)=0,"inconnu",_xlfn.XLOOKUP(F1915,'Bibliothèque transporteurs'!C:C,'Bibliothèque transporteurs'!B:B))))</f>
        <v>30</v>
      </c>
      <c r="V1915" t="str">
        <f>IF(COUNTIF('Bibliothèque transporteurs'!C:C,F1915)=0,"inconnu",_xlfn.XLOOKUP(F1915,'Bibliothèque transporteurs'!C:C,'Bibliothèque transporteurs'!E:E))</f>
        <v>CHRONO_2SHOP</v>
      </c>
      <c r="W1915">
        <f t="shared" si="188"/>
        <v>11.09</v>
      </c>
      <c r="Y1915" s="118">
        <f t="shared" si="189"/>
        <v>11.09</v>
      </c>
      <c r="Z1915" s="118" t="str">
        <f t="shared" si="190"/>
        <v>OK</v>
      </c>
    </row>
    <row r="1916" spans="1:26" x14ac:dyDescent="0.2">
      <c r="A1916" s="9">
        <f t="shared" si="191"/>
        <v>16.236883326736812</v>
      </c>
      <c r="B1916" s="9">
        <f t="shared" si="192"/>
        <v>13.91</v>
      </c>
      <c r="C1916" s="9">
        <f t="shared" si="193"/>
        <v>13.83</v>
      </c>
      <c r="D1916" s="8">
        <v>6235</v>
      </c>
      <c r="E1916" t="s">
        <v>5673</v>
      </c>
      <c r="F1916" t="s">
        <v>191</v>
      </c>
      <c r="G1916" t="s">
        <v>25</v>
      </c>
      <c r="H1916" t="s">
        <v>190</v>
      </c>
      <c r="O1916">
        <v>13.83</v>
      </c>
      <c r="S1916">
        <f>_xlfn.XLOOKUP(E1916,'Facture Chronopost'!L:L,'Facture Chronopost'!AA:AA,"")</f>
        <v>0.08</v>
      </c>
      <c r="T1916" t="str">
        <f>IF(COUNTIF('Bibliothèque transporteurs'!C:C,F1916)=0,"inconnu",_xlfn.XLOOKUP(F1916,'Bibliothèque transporteurs'!C:C,'Bibliothèque transporteurs'!A:A))</f>
        <v>6C</v>
      </c>
      <c r="U1916">
        <f>IF(OR(F1916="6C",F1916="6B"),_xlfn.XLOOKUP(E1916,'Facture Chronopost'!L:L,'Facture Chronopost'!X:X),IF(OR(F1916=17,F1916=44),F1916&amp;"_"&amp;H1916,IF(COUNTIF('Bibliothèque transporteurs'!C:C,F1916)=0,"inconnu",_xlfn.XLOOKUP(F1916,'Bibliothèque transporteurs'!C:C,'Bibliothèque transporteurs'!B:B))))</f>
        <v>25</v>
      </c>
      <c r="V1916" t="str">
        <f>IF(COUNTIF('Bibliothèque transporteurs'!C:C,F1916)=0,"inconnu",_xlfn.XLOOKUP(F1916,'Bibliothèque transporteurs'!C:C,'Bibliothèque transporteurs'!E:E))</f>
        <v>CHRONO_2SHOP</v>
      </c>
      <c r="W1916">
        <f t="shared" si="188"/>
        <v>13.91</v>
      </c>
      <c r="Y1916" s="118">
        <f t="shared" si="189"/>
        <v>13.91</v>
      </c>
      <c r="Z1916" s="118" t="str">
        <f t="shared" si="190"/>
        <v>OK</v>
      </c>
    </row>
    <row r="1917" spans="1:26" x14ac:dyDescent="0.2">
      <c r="A1917" s="9">
        <f t="shared" si="191"/>
        <v>12.151246741267247</v>
      </c>
      <c r="B1917" s="9">
        <f t="shared" si="192"/>
        <v>10.43</v>
      </c>
      <c r="C1917" s="9">
        <f t="shared" si="193"/>
        <v>10.35</v>
      </c>
      <c r="D1917" s="8">
        <v>6235</v>
      </c>
      <c r="E1917" t="s">
        <v>5667</v>
      </c>
      <c r="F1917" t="s">
        <v>191</v>
      </c>
      <c r="G1917" t="s">
        <v>25</v>
      </c>
      <c r="H1917" t="s">
        <v>190</v>
      </c>
      <c r="O1917">
        <v>10.35</v>
      </c>
      <c r="S1917">
        <f>_xlfn.XLOOKUP(E1917,'Facture Chronopost'!L:L,'Facture Chronopost'!AA:AA,"")</f>
        <v>0.08</v>
      </c>
      <c r="T1917" t="str">
        <f>IF(COUNTIF('Bibliothèque transporteurs'!C:C,F1917)=0,"inconnu",_xlfn.XLOOKUP(F1917,'Bibliothèque transporteurs'!C:C,'Bibliothèque transporteurs'!A:A))</f>
        <v>6C</v>
      </c>
      <c r="U1917">
        <f>IF(OR(F1917="6C",F1917="6B"),_xlfn.XLOOKUP(E1917,'Facture Chronopost'!L:L,'Facture Chronopost'!X:X),IF(OR(F1917=17,F1917=44),F1917&amp;"_"&amp;H1917,IF(COUNTIF('Bibliothèque transporteurs'!C:C,F1917)=0,"inconnu",_xlfn.XLOOKUP(F1917,'Bibliothèque transporteurs'!C:C,'Bibliothèque transporteurs'!B:B))))</f>
        <v>30</v>
      </c>
      <c r="V1917" t="str">
        <f>IF(COUNTIF('Bibliothèque transporteurs'!C:C,F1917)=0,"inconnu",_xlfn.XLOOKUP(F1917,'Bibliothèque transporteurs'!C:C,'Bibliothèque transporteurs'!E:E))</f>
        <v>CHRONO_2SHOP</v>
      </c>
      <c r="W1917">
        <f t="shared" si="188"/>
        <v>10.43</v>
      </c>
      <c r="Y1917" s="118">
        <f t="shared" si="189"/>
        <v>10.43</v>
      </c>
      <c r="Z1917" s="118" t="str">
        <f t="shared" si="190"/>
        <v>OK</v>
      </c>
    </row>
    <row r="1918" spans="1:26" x14ac:dyDescent="0.2">
      <c r="A1918" s="9">
        <f t="shared" si="191"/>
        <v>6.2575985633772397</v>
      </c>
      <c r="B1918" s="9">
        <f t="shared" si="192"/>
        <v>5.41</v>
      </c>
      <c r="C1918" s="9">
        <f t="shared" si="193"/>
        <v>5.33</v>
      </c>
      <c r="D1918" s="8">
        <v>6235</v>
      </c>
      <c r="E1918" t="s">
        <v>5636</v>
      </c>
      <c r="F1918" t="s">
        <v>191</v>
      </c>
      <c r="G1918" t="s">
        <v>25</v>
      </c>
      <c r="H1918" t="s">
        <v>190</v>
      </c>
      <c r="O1918">
        <v>5.33</v>
      </c>
      <c r="S1918">
        <f>_xlfn.XLOOKUP(E1918,'Facture Chronopost'!L:L,'Facture Chronopost'!AA:AA,"")</f>
        <v>0.08</v>
      </c>
      <c r="T1918" t="str">
        <f>IF(COUNTIF('Bibliothèque transporteurs'!C:C,F1918)=0,"inconnu",_xlfn.XLOOKUP(F1918,'Bibliothèque transporteurs'!C:C,'Bibliothèque transporteurs'!A:A))</f>
        <v>6C</v>
      </c>
      <c r="U1918">
        <f>IF(OR(F1918="6C",F1918="6B"),_xlfn.XLOOKUP(E1918,'Facture Chronopost'!L:L,'Facture Chronopost'!X:X),IF(OR(F1918=17,F1918=44),F1918&amp;"_"&amp;H1918,IF(COUNTIF('Bibliothèque transporteurs'!C:C,F1918)=0,"inconnu",_xlfn.XLOOKUP(F1918,'Bibliothèque transporteurs'!C:C,'Bibliothèque transporteurs'!B:B))))</f>
        <v>30</v>
      </c>
      <c r="V1918" t="str">
        <f>IF(COUNTIF('Bibliothèque transporteurs'!C:C,F1918)=0,"inconnu",_xlfn.XLOOKUP(F1918,'Bibliothèque transporteurs'!C:C,'Bibliothèque transporteurs'!E:E))</f>
        <v>CHRONO_2SHOP</v>
      </c>
      <c r="W1918">
        <f t="shared" si="188"/>
        <v>5.41</v>
      </c>
      <c r="Y1918" s="118">
        <f t="shared" si="189"/>
        <v>5.41</v>
      </c>
      <c r="Z1918" s="118" t="str">
        <f t="shared" si="190"/>
        <v>OK</v>
      </c>
    </row>
    <row r="1919" spans="1:26" x14ac:dyDescent="0.2">
      <c r="A1919" s="9">
        <f t="shared" si="191"/>
        <v>13.700970963341911</v>
      </c>
      <c r="B1919" s="9">
        <f t="shared" si="192"/>
        <v>11.75</v>
      </c>
      <c r="C1919" s="9">
        <f t="shared" si="193"/>
        <v>11.67</v>
      </c>
      <c r="D1919" s="8">
        <v>6235</v>
      </c>
      <c r="E1919" t="s">
        <v>5691</v>
      </c>
      <c r="F1919" t="s">
        <v>191</v>
      </c>
      <c r="G1919" t="s">
        <v>25</v>
      </c>
      <c r="H1919" t="s">
        <v>190</v>
      </c>
      <c r="O1919">
        <v>11.67</v>
      </c>
      <c r="S1919">
        <f>_xlfn.XLOOKUP(E1919,'Facture Chronopost'!L:L,'Facture Chronopost'!AA:AA,"")</f>
        <v>0.08</v>
      </c>
      <c r="T1919" t="str">
        <f>IF(COUNTIF('Bibliothèque transporteurs'!C:C,F1919)=0,"inconnu",_xlfn.XLOOKUP(F1919,'Bibliothèque transporteurs'!C:C,'Bibliothèque transporteurs'!A:A))</f>
        <v>6C</v>
      </c>
      <c r="U1919">
        <f>IF(OR(F1919="6C",F1919="6B"),_xlfn.XLOOKUP(E1919,'Facture Chronopost'!L:L,'Facture Chronopost'!X:X),IF(OR(F1919=17,F1919=44),F1919&amp;"_"&amp;H1919,IF(COUNTIF('Bibliothèque transporteurs'!C:C,F1919)=0,"inconnu",_xlfn.XLOOKUP(F1919,'Bibliothèque transporteurs'!C:C,'Bibliothèque transporteurs'!B:B))))</f>
        <v>42</v>
      </c>
      <c r="V1919" t="str">
        <f>IF(COUNTIF('Bibliothèque transporteurs'!C:C,F1919)=0,"inconnu",_xlfn.XLOOKUP(F1919,'Bibliothèque transporteurs'!C:C,'Bibliothèque transporteurs'!E:E))</f>
        <v>CHRONO_2SHOP</v>
      </c>
      <c r="W1919">
        <f t="shared" si="188"/>
        <v>11.75</v>
      </c>
      <c r="Y1919" s="118">
        <f t="shared" si="189"/>
        <v>11.75</v>
      </c>
      <c r="Z1919" s="118" t="str">
        <f t="shared" si="190"/>
        <v>OK</v>
      </c>
    </row>
    <row r="1920" spans="1:26" x14ac:dyDescent="0.2">
      <c r="A1920" s="9">
        <f t="shared" si="191"/>
        <v>6.9033169892416817</v>
      </c>
      <c r="B1920" s="9">
        <f t="shared" si="192"/>
        <v>5.96</v>
      </c>
      <c r="C1920" s="9">
        <f t="shared" si="193"/>
        <v>5.88</v>
      </c>
      <c r="D1920" s="8">
        <v>6235</v>
      </c>
      <c r="E1920" t="s">
        <v>5651</v>
      </c>
      <c r="F1920" t="s">
        <v>191</v>
      </c>
      <c r="G1920" t="s">
        <v>25</v>
      </c>
      <c r="H1920" t="s">
        <v>190</v>
      </c>
      <c r="O1920">
        <v>5.88</v>
      </c>
      <c r="S1920">
        <f>_xlfn.XLOOKUP(E1920,'Facture Chronopost'!L:L,'Facture Chronopost'!AA:AA,"")</f>
        <v>0.08</v>
      </c>
      <c r="T1920" t="str">
        <f>IF(COUNTIF('Bibliothèque transporteurs'!C:C,F1920)=0,"inconnu",_xlfn.XLOOKUP(F1920,'Bibliothèque transporteurs'!C:C,'Bibliothèque transporteurs'!A:A))</f>
        <v>6C</v>
      </c>
      <c r="U1920">
        <f>IF(OR(F1920="6C",F1920="6B"),_xlfn.XLOOKUP(E1920,'Facture Chronopost'!L:L,'Facture Chronopost'!X:X),IF(OR(F1920=17,F1920=44),F1920&amp;"_"&amp;H1920,IF(COUNTIF('Bibliothèque transporteurs'!C:C,F1920)=0,"inconnu",_xlfn.XLOOKUP(F1920,'Bibliothèque transporteurs'!C:C,'Bibliothèque transporteurs'!B:B))))</f>
        <v>30</v>
      </c>
      <c r="V1920" t="str">
        <f>IF(COUNTIF('Bibliothèque transporteurs'!C:C,F1920)=0,"inconnu",_xlfn.XLOOKUP(F1920,'Bibliothèque transporteurs'!C:C,'Bibliothèque transporteurs'!E:E))</f>
        <v>CHRONO_2SHOP</v>
      </c>
      <c r="W1920">
        <f t="shared" si="188"/>
        <v>5.96</v>
      </c>
      <c r="Y1920" s="118">
        <f t="shared" si="189"/>
        <v>5.96</v>
      </c>
      <c r="Z1920" s="118" t="str">
        <f t="shared" si="190"/>
        <v>OK</v>
      </c>
    </row>
    <row r="1921" spans="1:26" x14ac:dyDescent="0.2">
      <c r="A1921" s="9">
        <f t="shared" si="191"/>
        <v>11.376384630229914</v>
      </c>
      <c r="B1921" s="9">
        <f t="shared" si="192"/>
        <v>9.77</v>
      </c>
      <c r="C1921" s="9">
        <f t="shared" si="193"/>
        <v>9.69</v>
      </c>
      <c r="D1921" s="8">
        <v>6235</v>
      </c>
      <c r="E1921" t="s">
        <v>5618</v>
      </c>
      <c r="F1921" t="s">
        <v>191</v>
      </c>
      <c r="G1921" t="s">
        <v>25</v>
      </c>
      <c r="H1921" t="s">
        <v>190</v>
      </c>
      <c r="O1921">
        <v>9.69</v>
      </c>
      <c r="S1921">
        <f>_xlfn.XLOOKUP(E1921,'Facture Chronopost'!L:L,'Facture Chronopost'!AA:AA,"")</f>
        <v>0.08</v>
      </c>
      <c r="T1921" t="str">
        <f>IF(COUNTIF('Bibliothèque transporteurs'!C:C,F1921)=0,"inconnu",_xlfn.XLOOKUP(F1921,'Bibliothèque transporteurs'!C:C,'Bibliothèque transporteurs'!A:A))</f>
        <v>6C</v>
      </c>
      <c r="U1921">
        <f>IF(OR(F1921="6C",F1921="6B"),_xlfn.XLOOKUP(E1921,'Facture Chronopost'!L:L,'Facture Chronopost'!X:X),IF(OR(F1921=17,F1921=44),F1921&amp;"_"&amp;H1921,IF(COUNTIF('Bibliothèque transporteurs'!C:C,F1921)=0,"inconnu",_xlfn.XLOOKUP(F1921,'Bibliothèque transporteurs'!C:C,'Bibliothèque transporteurs'!B:B))))</f>
        <v>30</v>
      </c>
      <c r="V1921" t="str">
        <f>IF(COUNTIF('Bibliothèque transporteurs'!C:C,F1921)=0,"inconnu",_xlfn.XLOOKUP(F1921,'Bibliothèque transporteurs'!C:C,'Bibliothèque transporteurs'!E:E))</f>
        <v>CHRONO_2SHOP</v>
      </c>
      <c r="W1921">
        <f t="shared" si="188"/>
        <v>9.77</v>
      </c>
      <c r="Y1921" s="118">
        <f t="shared" si="189"/>
        <v>9.77</v>
      </c>
      <c r="Z1921" s="118" t="str">
        <f t="shared" si="190"/>
        <v>OK</v>
      </c>
    </row>
    <row r="1922" spans="1:26" x14ac:dyDescent="0.2">
      <c r="A1922" s="9">
        <f t="shared" si="191"/>
        <v>5.6823221476070991</v>
      </c>
      <c r="B1922" s="9">
        <f t="shared" si="192"/>
        <v>4.9200000000000008</v>
      </c>
      <c r="C1922" s="9">
        <f t="shared" si="193"/>
        <v>4.84</v>
      </c>
      <c r="D1922" s="8">
        <v>6235</v>
      </c>
      <c r="E1922" t="s">
        <v>5624</v>
      </c>
      <c r="F1922" t="s">
        <v>191</v>
      </c>
      <c r="G1922" t="s">
        <v>25</v>
      </c>
      <c r="H1922" t="s">
        <v>190</v>
      </c>
      <c r="O1922">
        <v>4.84</v>
      </c>
      <c r="S1922">
        <f>_xlfn.XLOOKUP(E1922,'Facture Chronopost'!L:L,'Facture Chronopost'!AA:AA,"")</f>
        <v>0.08</v>
      </c>
      <c r="T1922" t="str">
        <f>IF(COUNTIF('Bibliothèque transporteurs'!C:C,F1922)=0,"inconnu",_xlfn.XLOOKUP(F1922,'Bibliothèque transporteurs'!C:C,'Bibliothèque transporteurs'!A:A))</f>
        <v>6C</v>
      </c>
      <c r="U1922">
        <f>IF(OR(F1922="6C",F1922="6B"),_xlfn.XLOOKUP(E1922,'Facture Chronopost'!L:L,'Facture Chronopost'!X:X),IF(OR(F1922=17,F1922=44),F1922&amp;"_"&amp;H1922,IF(COUNTIF('Bibliothèque transporteurs'!C:C,F1922)=0,"inconnu",_xlfn.XLOOKUP(F1922,'Bibliothèque transporteurs'!C:C,'Bibliothèque transporteurs'!B:B))))</f>
        <v>26</v>
      </c>
      <c r="V1922" t="str">
        <f>IF(COUNTIF('Bibliothèque transporteurs'!C:C,F1922)=0,"inconnu",_xlfn.XLOOKUP(F1922,'Bibliothèque transporteurs'!C:C,'Bibliothèque transporteurs'!E:E))</f>
        <v>CHRONO_2SHOP</v>
      </c>
      <c r="W1922">
        <f t="shared" si="188"/>
        <v>4.92</v>
      </c>
      <c r="Y1922" s="118">
        <f t="shared" si="189"/>
        <v>4.92</v>
      </c>
      <c r="Z1922" s="118" t="str">
        <f t="shared" si="190"/>
        <v>OK</v>
      </c>
    </row>
    <row r="1923" spans="1:26" x14ac:dyDescent="0.2">
      <c r="A1923" s="9">
        <f t="shared" si="191"/>
        <v>6.2575985633772397</v>
      </c>
      <c r="B1923" s="9">
        <f t="shared" si="192"/>
        <v>5.41</v>
      </c>
      <c r="C1923" s="9">
        <f t="shared" si="193"/>
        <v>5.33</v>
      </c>
      <c r="D1923" s="8">
        <v>6235</v>
      </c>
      <c r="E1923" t="s">
        <v>5661</v>
      </c>
      <c r="F1923" t="s">
        <v>191</v>
      </c>
      <c r="G1923" t="s">
        <v>25</v>
      </c>
      <c r="H1923" t="s">
        <v>190</v>
      </c>
      <c r="O1923">
        <v>5.33</v>
      </c>
      <c r="S1923">
        <f>_xlfn.XLOOKUP(E1923,'Facture Chronopost'!L:L,'Facture Chronopost'!AA:AA,"")</f>
        <v>0.08</v>
      </c>
      <c r="T1923" t="str">
        <f>IF(COUNTIF('Bibliothèque transporteurs'!C:C,F1923)=0,"inconnu",_xlfn.XLOOKUP(F1923,'Bibliothèque transporteurs'!C:C,'Bibliothèque transporteurs'!A:A))</f>
        <v>6C</v>
      </c>
      <c r="U1923">
        <f>IF(OR(F1923="6C",F1923="6B"),_xlfn.XLOOKUP(E1923,'Facture Chronopost'!L:L,'Facture Chronopost'!X:X),IF(OR(F1923=17,F1923=44),F1923&amp;"_"&amp;H1923,IF(COUNTIF('Bibliothèque transporteurs'!C:C,F1923)=0,"inconnu",_xlfn.XLOOKUP(F1923,'Bibliothèque transporteurs'!C:C,'Bibliothèque transporteurs'!B:B))))</f>
        <v>30</v>
      </c>
      <c r="V1923" t="str">
        <f>IF(COUNTIF('Bibliothèque transporteurs'!C:C,F1923)=0,"inconnu",_xlfn.XLOOKUP(F1923,'Bibliothèque transporteurs'!C:C,'Bibliothèque transporteurs'!E:E))</f>
        <v>CHRONO_2SHOP</v>
      </c>
      <c r="W1923">
        <f t="shared" si="188"/>
        <v>5.41</v>
      </c>
      <c r="Y1923" s="118">
        <f t="shared" si="189"/>
        <v>5.41</v>
      </c>
      <c r="Z1923" s="118" t="str">
        <f t="shared" si="190"/>
        <v>OK</v>
      </c>
    </row>
    <row r="1924" spans="1:26" x14ac:dyDescent="0.2">
      <c r="A1924" s="9">
        <f t="shared" si="191"/>
        <v>12.151246741267247</v>
      </c>
      <c r="B1924" s="9">
        <f t="shared" si="192"/>
        <v>10.43</v>
      </c>
      <c r="C1924" s="9">
        <f t="shared" si="193"/>
        <v>10.35</v>
      </c>
      <c r="D1924" s="8">
        <v>6235</v>
      </c>
      <c r="E1924" t="s">
        <v>5702</v>
      </c>
      <c r="F1924" t="s">
        <v>191</v>
      </c>
      <c r="G1924" t="s">
        <v>25</v>
      </c>
      <c r="H1924" t="s">
        <v>190</v>
      </c>
      <c r="O1924">
        <v>10.35</v>
      </c>
      <c r="S1924">
        <f>_xlfn.XLOOKUP(E1924,'Facture Chronopost'!L:L,'Facture Chronopost'!AA:AA,"")</f>
        <v>0.08</v>
      </c>
      <c r="T1924" t="str">
        <f>IF(COUNTIF('Bibliothèque transporteurs'!C:C,F1924)=0,"inconnu",_xlfn.XLOOKUP(F1924,'Bibliothèque transporteurs'!C:C,'Bibliothèque transporteurs'!A:A))</f>
        <v>6C</v>
      </c>
      <c r="U1924">
        <f>IF(OR(F1924="6C",F1924="6B"),_xlfn.XLOOKUP(E1924,'Facture Chronopost'!L:L,'Facture Chronopost'!X:X),IF(OR(F1924=17,F1924=44),F1924&amp;"_"&amp;H1924,IF(COUNTIF('Bibliothèque transporteurs'!C:C,F1924)=0,"inconnu",_xlfn.XLOOKUP(F1924,'Bibliothèque transporteurs'!C:C,'Bibliothèque transporteurs'!B:B))))</f>
        <v>30</v>
      </c>
      <c r="V1924" t="str">
        <f>IF(COUNTIF('Bibliothèque transporteurs'!C:C,F1924)=0,"inconnu",_xlfn.XLOOKUP(F1924,'Bibliothèque transporteurs'!C:C,'Bibliothèque transporteurs'!E:E))</f>
        <v>CHRONO_2SHOP</v>
      </c>
      <c r="W1924">
        <f t="shared" si="188"/>
        <v>10.43</v>
      </c>
      <c r="Y1924" s="118">
        <f t="shared" si="189"/>
        <v>10.43</v>
      </c>
      <c r="Z1924" s="118" t="str">
        <f t="shared" si="190"/>
        <v>OK</v>
      </c>
    </row>
    <row r="1925" spans="1:26" x14ac:dyDescent="0.2">
      <c r="A1925" s="9">
        <f t="shared" si="191"/>
        <v>6.5158859337230153</v>
      </c>
      <c r="B1925" s="9">
        <f t="shared" si="192"/>
        <v>5.629999999999999</v>
      </c>
      <c r="C1925" s="9">
        <f t="shared" si="193"/>
        <v>5.55</v>
      </c>
      <c r="D1925" s="8">
        <v>6235</v>
      </c>
      <c r="E1925" t="s">
        <v>5726</v>
      </c>
      <c r="F1925" t="s">
        <v>191</v>
      </c>
      <c r="G1925" t="s">
        <v>25</v>
      </c>
      <c r="H1925" t="s">
        <v>190</v>
      </c>
      <c r="O1925">
        <v>5.55</v>
      </c>
      <c r="S1925">
        <f>_xlfn.XLOOKUP(E1925,'Facture Chronopost'!L:L,'Facture Chronopost'!AA:AA,"")</f>
        <v>0.08</v>
      </c>
      <c r="T1925" t="str">
        <f>IF(COUNTIF('Bibliothèque transporteurs'!C:C,F1925)=0,"inconnu",_xlfn.XLOOKUP(F1925,'Bibliothèque transporteurs'!C:C,'Bibliothèque transporteurs'!A:A))</f>
        <v>6C</v>
      </c>
      <c r="U1925">
        <f>IF(OR(F1925="6C",F1925="6B"),_xlfn.XLOOKUP(E1925,'Facture Chronopost'!L:L,'Facture Chronopost'!X:X),IF(OR(F1925=17,F1925=44),F1925&amp;"_"&amp;H1925,IF(COUNTIF('Bibliothèque transporteurs'!C:C,F1925)=0,"inconnu",_xlfn.XLOOKUP(F1925,'Bibliothèque transporteurs'!C:C,'Bibliothèque transporteurs'!B:B))))</f>
        <v>30</v>
      </c>
      <c r="V1925" t="str">
        <f>IF(COUNTIF('Bibliothèque transporteurs'!C:C,F1925)=0,"inconnu",_xlfn.XLOOKUP(F1925,'Bibliothèque transporteurs'!C:C,'Bibliothèque transporteurs'!E:E))</f>
        <v>CHRONO_2SHOP</v>
      </c>
      <c r="W1925">
        <f t="shared" si="188"/>
        <v>5.63</v>
      </c>
      <c r="Y1925" s="118">
        <f t="shared" si="189"/>
        <v>5.63</v>
      </c>
      <c r="Z1925" s="118" t="str">
        <f t="shared" si="190"/>
        <v>OK</v>
      </c>
    </row>
    <row r="1926" spans="1:26" x14ac:dyDescent="0.2">
      <c r="A1926" s="9">
        <f t="shared" si="191"/>
        <v>12.151246741267247</v>
      </c>
      <c r="B1926" s="9">
        <f t="shared" si="192"/>
        <v>10.43</v>
      </c>
      <c r="C1926" s="9">
        <f t="shared" si="193"/>
        <v>10.35</v>
      </c>
      <c r="D1926" s="8">
        <v>6235</v>
      </c>
      <c r="E1926" t="s">
        <v>5696</v>
      </c>
      <c r="F1926" t="s">
        <v>191</v>
      </c>
      <c r="G1926" t="s">
        <v>25</v>
      </c>
      <c r="H1926" t="s">
        <v>190</v>
      </c>
      <c r="O1926">
        <v>10.35</v>
      </c>
      <c r="S1926">
        <f>_xlfn.XLOOKUP(E1926,'Facture Chronopost'!L:L,'Facture Chronopost'!AA:AA,"")</f>
        <v>0.08</v>
      </c>
      <c r="T1926" t="str">
        <f>IF(COUNTIF('Bibliothèque transporteurs'!C:C,F1926)=0,"inconnu",_xlfn.XLOOKUP(F1926,'Bibliothèque transporteurs'!C:C,'Bibliothèque transporteurs'!A:A))</f>
        <v>6C</v>
      </c>
      <c r="U1926">
        <f>IF(OR(F1926="6C",F1926="6B"),_xlfn.XLOOKUP(E1926,'Facture Chronopost'!L:L,'Facture Chronopost'!X:X),IF(OR(F1926=17,F1926=44),F1926&amp;"_"&amp;H1926,IF(COUNTIF('Bibliothèque transporteurs'!C:C,F1926)=0,"inconnu",_xlfn.XLOOKUP(F1926,'Bibliothèque transporteurs'!C:C,'Bibliothèque transporteurs'!B:B))))</f>
        <v>42</v>
      </c>
      <c r="V1926" t="str">
        <f>IF(COUNTIF('Bibliothèque transporteurs'!C:C,F1926)=0,"inconnu",_xlfn.XLOOKUP(F1926,'Bibliothèque transporteurs'!C:C,'Bibliothèque transporteurs'!E:E))</f>
        <v>CHRONO_2SHOP</v>
      </c>
      <c r="W1926">
        <f t="shared" si="188"/>
        <v>10.43</v>
      </c>
      <c r="Y1926" s="118">
        <f t="shared" si="189"/>
        <v>10.43</v>
      </c>
      <c r="Z1926" s="118" t="str">
        <f t="shared" si="190"/>
        <v>OK</v>
      </c>
    </row>
    <row r="1927" spans="1:26" x14ac:dyDescent="0.2">
      <c r="A1927" s="9">
        <f t="shared" si="191"/>
        <v>6.2575985633772397</v>
      </c>
      <c r="B1927" s="9">
        <f t="shared" si="192"/>
        <v>5.41</v>
      </c>
      <c r="C1927" s="9">
        <f t="shared" si="193"/>
        <v>5.33</v>
      </c>
      <c r="D1927" s="8">
        <v>6235</v>
      </c>
      <c r="E1927" t="s">
        <v>5712</v>
      </c>
      <c r="F1927" t="s">
        <v>191</v>
      </c>
      <c r="G1927" t="s">
        <v>25</v>
      </c>
      <c r="H1927" t="s">
        <v>190</v>
      </c>
      <c r="O1927">
        <v>5.33</v>
      </c>
      <c r="S1927">
        <f>_xlfn.XLOOKUP(E1927,'Facture Chronopost'!L:L,'Facture Chronopost'!AA:AA,"")</f>
        <v>0.08</v>
      </c>
      <c r="T1927" t="str">
        <f>IF(COUNTIF('Bibliothèque transporteurs'!C:C,F1927)=0,"inconnu",_xlfn.XLOOKUP(F1927,'Bibliothèque transporteurs'!C:C,'Bibliothèque transporteurs'!A:A))</f>
        <v>6C</v>
      </c>
      <c r="U1927">
        <f>IF(OR(F1927="6C",F1927="6B"),_xlfn.XLOOKUP(E1927,'Facture Chronopost'!L:L,'Facture Chronopost'!X:X),IF(OR(F1927=17,F1927=44),F1927&amp;"_"&amp;H1927,IF(COUNTIF('Bibliothèque transporteurs'!C:C,F1927)=0,"inconnu",_xlfn.XLOOKUP(F1927,'Bibliothèque transporteurs'!C:C,'Bibliothèque transporteurs'!B:B))))</f>
        <v>30</v>
      </c>
      <c r="V1927" t="str">
        <f>IF(COUNTIF('Bibliothèque transporteurs'!C:C,F1927)=0,"inconnu",_xlfn.XLOOKUP(F1927,'Bibliothèque transporteurs'!C:C,'Bibliothèque transporteurs'!E:E))</f>
        <v>CHRONO_2SHOP</v>
      </c>
      <c r="W1927">
        <f t="shared" si="188"/>
        <v>5.41</v>
      </c>
      <c r="Y1927" s="118">
        <f t="shared" si="189"/>
        <v>5.41</v>
      </c>
      <c r="Z1927" s="118" t="str">
        <f t="shared" si="190"/>
        <v>OK</v>
      </c>
    </row>
    <row r="1928" spans="1:26" x14ac:dyDescent="0.2">
      <c r="A1928" s="9">
        <f t="shared" si="191"/>
        <v>6.5158859337230153</v>
      </c>
      <c r="B1928" s="9">
        <f t="shared" si="192"/>
        <v>5.629999999999999</v>
      </c>
      <c r="C1928" s="9">
        <f t="shared" si="193"/>
        <v>5.55</v>
      </c>
      <c r="D1928" s="8">
        <v>6235</v>
      </c>
      <c r="E1928" t="s">
        <v>5722</v>
      </c>
      <c r="F1928" t="s">
        <v>191</v>
      </c>
      <c r="G1928" t="s">
        <v>25</v>
      </c>
      <c r="H1928" t="s">
        <v>190</v>
      </c>
      <c r="O1928">
        <v>5.55</v>
      </c>
      <c r="S1928">
        <f>_xlfn.XLOOKUP(E1928,'Facture Chronopost'!L:L,'Facture Chronopost'!AA:AA,"")</f>
        <v>0.08</v>
      </c>
      <c r="T1928" t="str">
        <f>IF(COUNTIF('Bibliothèque transporteurs'!C:C,F1928)=0,"inconnu",_xlfn.XLOOKUP(F1928,'Bibliothèque transporteurs'!C:C,'Bibliothèque transporteurs'!A:A))</f>
        <v>6C</v>
      </c>
      <c r="U1928">
        <f>IF(OR(F1928="6C",F1928="6B"),_xlfn.XLOOKUP(E1928,'Facture Chronopost'!L:L,'Facture Chronopost'!X:X),IF(OR(F1928=17,F1928=44),F1928&amp;"_"&amp;H1928,IF(COUNTIF('Bibliothèque transporteurs'!C:C,F1928)=0,"inconnu",_xlfn.XLOOKUP(F1928,'Bibliothèque transporteurs'!C:C,'Bibliothèque transporteurs'!B:B))))</f>
        <v>30</v>
      </c>
      <c r="V1928" t="str">
        <f>IF(COUNTIF('Bibliothèque transporteurs'!C:C,F1928)=0,"inconnu",_xlfn.XLOOKUP(F1928,'Bibliothèque transporteurs'!C:C,'Bibliothèque transporteurs'!E:E))</f>
        <v>CHRONO_2SHOP</v>
      </c>
      <c r="W1928">
        <f t="shared" si="188"/>
        <v>5.63</v>
      </c>
      <c r="Y1928" s="118">
        <f t="shared" si="189"/>
        <v>5.63</v>
      </c>
      <c r="Z1928" s="118" t="str">
        <f t="shared" si="190"/>
        <v>OK</v>
      </c>
    </row>
    <row r="1929" spans="1:26" x14ac:dyDescent="0.2">
      <c r="A1929" s="9">
        <f t="shared" si="191"/>
        <v>6.9033169892416817</v>
      </c>
      <c r="B1929" s="9">
        <f t="shared" si="192"/>
        <v>5.96</v>
      </c>
      <c r="C1929" s="9">
        <f t="shared" si="193"/>
        <v>5.88</v>
      </c>
      <c r="D1929" s="8">
        <v>6235</v>
      </c>
      <c r="E1929" t="s">
        <v>5717</v>
      </c>
      <c r="F1929" t="s">
        <v>191</v>
      </c>
      <c r="G1929" t="s">
        <v>25</v>
      </c>
      <c r="H1929" t="s">
        <v>190</v>
      </c>
      <c r="O1929">
        <v>5.88</v>
      </c>
      <c r="S1929">
        <f>_xlfn.XLOOKUP(E1929,'Facture Chronopost'!L:L,'Facture Chronopost'!AA:AA,"")</f>
        <v>0.08</v>
      </c>
      <c r="T1929" t="str">
        <f>IF(COUNTIF('Bibliothèque transporteurs'!C:C,F1929)=0,"inconnu",_xlfn.XLOOKUP(F1929,'Bibliothèque transporteurs'!C:C,'Bibliothèque transporteurs'!A:A))</f>
        <v>6C</v>
      </c>
      <c r="U1929">
        <f>IF(OR(F1929="6C",F1929="6B"),_xlfn.XLOOKUP(E1929,'Facture Chronopost'!L:L,'Facture Chronopost'!X:X),IF(OR(F1929=17,F1929=44),F1929&amp;"_"&amp;H1929,IF(COUNTIF('Bibliothèque transporteurs'!C:C,F1929)=0,"inconnu",_xlfn.XLOOKUP(F1929,'Bibliothèque transporteurs'!C:C,'Bibliothèque transporteurs'!B:B))))</f>
        <v>30</v>
      </c>
      <c r="V1929" t="str">
        <f>IF(COUNTIF('Bibliothèque transporteurs'!C:C,F1929)=0,"inconnu",_xlfn.XLOOKUP(F1929,'Bibliothèque transporteurs'!C:C,'Bibliothèque transporteurs'!E:E))</f>
        <v>CHRONO_2SHOP</v>
      </c>
      <c r="W1929">
        <f t="shared" si="188"/>
        <v>5.96</v>
      </c>
      <c r="Y1929" s="118">
        <f t="shared" si="189"/>
        <v>5.96</v>
      </c>
      <c r="Z1929" s="118" t="str">
        <f t="shared" si="190"/>
        <v>OK</v>
      </c>
    </row>
    <row r="1930" spans="1:26" x14ac:dyDescent="0.2">
      <c r="A1930" s="9">
        <f t="shared" si="191"/>
        <v>6.9033169892416817</v>
      </c>
      <c r="B1930" s="9">
        <f t="shared" si="192"/>
        <v>5.96</v>
      </c>
      <c r="C1930" s="9">
        <f t="shared" si="193"/>
        <v>5.88</v>
      </c>
      <c r="D1930" s="8">
        <v>6235</v>
      </c>
      <c r="E1930" t="s">
        <v>5709</v>
      </c>
      <c r="F1930" t="s">
        <v>191</v>
      </c>
      <c r="G1930" t="s">
        <v>25</v>
      </c>
      <c r="H1930" t="s">
        <v>190</v>
      </c>
      <c r="O1930">
        <v>5.88</v>
      </c>
      <c r="S1930">
        <f>_xlfn.XLOOKUP(E1930,'Facture Chronopost'!L:L,'Facture Chronopost'!AA:AA,"")</f>
        <v>0.08</v>
      </c>
      <c r="T1930" t="str">
        <f>IF(COUNTIF('Bibliothèque transporteurs'!C:C,F1930)=0,"inconnu",_xlfn.XLOOKUP(F1930,'Bibliothèque transporteurs'!C:C,'Bibliothèque transporteurs'!A:A))</f>
        <v>6C</v>
      </c>
      <c r="U1930">
        <f>IF(OR(F1930="6C",F1930="6B"),_xlfn.XLOOKUP(E1930,'Facture Chronopost'!L:L,'Facture Chronopost'!X:X),IF(OR(F1930=17,F1930=44),F1930&amp;"_"&amp;H1930,IF(COUNTIF('Bibliothèque transporteurs'!C:C,F1930)=0,"inconnu",_xlfn.XLOOKUP(F1930,'Bibliothèque transporteurs'!C:C,'Bibliothèque transporteurs'!B:B))))</f>
        <v>30</v>
      </c>
      <c r="V1930" t="str">
        <f>IF(COUNTIF('Bibliothèque transporteurs'!C:C,F1930)=0,"inconnu",_xlfn.XLOOKUP(F1930,'Bibliothèque transporteurs'!C:C,'Bibliothèque transporteurs'!E:E))</f>
        <v>CHRONO_2SHOP</v>
      </c>
      <c r="W1930">
        <f t="shared" si="188"/>
        <v>5.96</v>
      </c>
      <c r="Y1930" s="118">
        <f t="shared" si="189"/>
        <v>5.96</v>
      </c>
      <c r="Z1930" s="118" t="str">
        <f t="shared" si="190"/>
        <v>OK</v>
      </c>
    </row>
    <row r="1931" spans="1:26" x14ac:dyDescent="0.2">
      <c r="A1931" s="9">
        <f t="shared" si="191"/>
        <v>11.376384630229914</v>
      </c>
      <c r="B1931" s="9">
        <f t="shared" si="192"/>
        <v>9.77</v>
      </c>
      <c r="C1931" s="9">
        <f t="shared" si="193"/>
        <v>9.69</v>
      </c>
      <c r="D1931" s="8">
        <v>6235</v>
      </c>
      <c r="E1931" t="s">
        <v>5715</v>
      </c>
      <c r="F1931" t="s">
        <v>191</v>
      </c>
      <c r="G1931" t="s">
        <v>25</v>
      </c>
      <c r="H1931" t="s">
        <v>190</v>
      </c>
      <c r="O1931">
        <v>9.69</v>
      </c>
      <c r="S1931">
        <f>_xlfn.XLOOKUP(E1931,'Facture Chronopost'!L:L,'Facture Chronopost'!AA:AA,"")</f>
        <v>0.08</v>
      </c>
      <c r="T1931" t="str">
        <f>IF(COUNTIF('Bibliothèque transporteurs'!C:C,F1931)=0,"inconnu",_xlfn.XLOOKUP(F1931,'Bibliothèque transporteurs'!C:C,'Bibliothèque transporteurs'!A:A))</f>
        <v>6C</v>
      </c>
      <c r="U1931">
        <f>IF(OR(F1931="6C",F1931="6B"),_xlfn.XLOOKUP(E1931,'Facture Chronopost'!L:L,'Facture Chronopost'!X:X),IF(OR(F1931=17,F1931=44),F1931&amp;"_"&amp;H1931,IF(COUNTIF('Bibliothèque transporteurs'!C:C,F1931)=0,"inconnu",_xlfn.XLOOKUP(F1931,'Bibliothèque transporteurs'!C:C,'Bibliothèque transporteurs'!B:B))))</f>
        <v>30</v>
      </c>
      <c r="V1931" t="str">
        <f>IF(COUNTIF('Bibliothèque transporteurs'!C:C,F1931)=0,"inconnu",_xlfn.XLOOKUP(F1931,'Bibliothèque transporteurs'!C:C,'Bibliothèque transporteurs'!E:E))</f>
        <v>CHRONO_2SHOP</v>
      </c>
      <c r="W1931">
        <f t="shared" si="188"/>
        <v>9.77</v>
      </c>
      <c r="Y1931" s="118">
        <f t="shared" si="189"/>
        <v>9.77</v>
      </c>
      <c r="Z1931" s="118" t="str">
        <f t="shared" si="190"/>
        <v>OK</v>
      </c>
    </row>
    <row r="1932" spans="1:26" x14ac:dyDescent="0.2">
      <c r="A1932" s="9">
        <f t="shared" si="191"/>
        <v>6.2575985633772397</v>
      </c>
      <c r="B1932" s="9">
        <f t="shared" si="192"/>
        <v>5.41</v>
      </c>
      <c r="C1932" s="9">
        <f t="shared" si="193"/>
        <v>5.33</v>
      </c>
      <c r="D1932" s="8">
        <v>6235</v>
      </c>
      <c r="E1932" t="s">
        <v>5732</v>
      </c>
      <c r="F1932" t="s">
        <v>191</v>
      </c>
      <c r="G1932" t="s">
        <v>25</v>
      </c>
      <c r="H1932" t="s">
        <v>190</v>
      </c>
      <c r="O1932">
        <v>5.33</v>
      </c>
      <c r="S1932">
        <f>_xlfn.XLOOKUP(E1932,'Facture Chronopost'!L:L,'Facture Chronopost'!AA:AA,"")</f>
        <v>0.08</v>
      </c>
      <c r="T1932" t="str">
        <f>IF(COUNTIF('Bibliothèque transporteurs'!C:C,F1932)=0,"inconnu",_xlfn.XLOOKUP(F1932,'Bibliothèque transporteurs'!C:C,'Bibliothèque transporteurs'!A:A))</f>
        <v>6C</v>
      </c>
      <c r="U1932">
        <f>IF(OR(F1932="6C",F1932="6B"),_xlfn.XLOOKUP(E1932,'Facture Chronopost'!L:L,'Facture Chronopost'!X:X),IF(OR(F1932=17,F1932=44),F1932&amp;"_"&amp;H1932,IF(COUNTIF('Bibliothèque transporteurs'!C:C,F1932)=0,"inconnu",_xlfn.XLOOKUP(F1932,'Bibliothèque transporteurs'!C:C,'Bibliothèque transporteurs'!B:B))))</f>
        <v>30</v>
      </c>
      <c r="V1932" t="str">
        <f>IF(COUNTIF('Bibliothèque transporteurs'!C:C,F1932)=0,"inconnu",_xlfn.XLOOKUP(F1932,'Bibliothèque transporteurs'!C:C,'Bibliothèque transporteurs'!E:E))</f>
        <v>CHRONO_2SHOP</v>
      </c>
      <c r="W1932">
        <f t="shared" si="188"/>
        <v>5.41</v>
      </c>
      <c r="Y1932" s="118">
        <f t="shared" si="189"/>
        <v>5.41</v>
      </c>
      <c r="Z1932" s="118" t="str">
        <f t="shared" si="190"/>
        <v>OK</v>
      </c>
    </row>
    <row r="1933" spans="1:26" x14ac:dyDescent="0.2">
      <c r="A1933" s="9">
        <f t="shared" si="191"/>
        <v>17.786607548811478</v>
      </c>
      <c r="B1933" s="9">
        <f t="shared" si="192"/>
        <v>15.23</v>
      </c>
      <c r="C1933" s="9">
        <f t="shared" si="193"/>
        <v>15.15</v>
      </c>
      <c r="D1933" s="8">
        <v>6235</v>
      </c>
      <c r="E1933" t="s">
        <v>5707</v>
      </c>
      <c r="F1933" t="s">
        <v>191</v>
      </c>
      <c r="G1933" t="s">
        <v>25</v>
      </c>
      <c r="H1933" t="s">
        <v>190</v>
      </c>
      <c r="O1933">
        <v>15.15</v>
      </c>
      <c r="S1933">
        <f>_xlfn.XLOOKUP(E1933,'Facture Chronopost'!L:L,'Facture Chronopost'!AA:AA,"")</f>
        <v>0.08</v>
      </c>
      <c r="T1933" t="str">
        <f>IF(COUNTIF('Bibliothèque transporteurs'!C:C,F1933)=0,"inconnu",_xlfn.XLOOKUP(F1933,'Bibliothèque transporteurs'!C:C,'Bibliothèque transporteurs'!A:A))</f>
        <v>6C</v>
      </c>
      <c r="U1933">
        <f>IF(OR(F1933="6C",F1933="6B"),_xlfn.XLOOKUP(E1933,'Facture Chronopost'!L:L,'Facture Chronopost'!X:X),IF(OR(F1933=17,F1933=44),F1933&amp;"_"&amp;H1933,IF(COUNTIF('Bibliothèque transporteurs'!C:C,F1933)=0,"inconnu",_xlfn.XLOOKUP(F1933,'Bibliothèque transporteurs'!C:C,'Bibliothèque transporteurs'!B:B))))</f>
        <v>25</v>
      </c>
      <c r="V1933" t="str">
        <f>IF(COUNTIF('Bibliothèque transporteurs'!C:C,F1933)=0,"inconnu",_xlfn.XLOOKUP(F1933,'Bibliothèque transporteurs'!C:C,'Bibliothèque transporteurs'!E:E))</f>
        <v>CHRONO_2SHOP</v>
      </c>
      <c r="W1933">
        <f t="shared" si="188"/>
        <v>15.23</v>
      </c>
      <c r="Y1933" s="118">
        <f t="shared" si="189"/>
        <v>15.23</v>
      </c>
      <c r="Z1933" s="118" t="str">
        <f t="shared" si="190"/>
        <v>OK</v>
      </c>
    </row>
    <row r="1934" spans="1:26" x14ac:dyDescent="0.2">
      <c r="A1934" s="9">
        <f t="shared" si="191"/>
        <v>11.118097259884138</v>
      </c>
      <c r="B1934" s="9">
        <f t="shared" si="192"/>
        <v>9.5500000000000007</v>
      </c>
      <c r="C1934" s="9">
        <f t="shared" si="193"/>
        <v>9.4700000000000006</v>
      </c>
      <c r="D1934" s="8">
        <v>6235</v>
      </c>
      <c r="E1934" t="s">
        <v>5724</v>
      </c>
      <c r="F1934" t="s">
        <v>191</v>
      </c>
      <c r="G1934" t="s">
        <v>25</v>
      </c>
      <c r="H1934" t="s">
        <v>190</v>
      </c>
      <c r="O1934">
        <v>9.4700000000000006</v>
      </c>
      <c r="S1934">
        <f>_xlfn.XLOOKUP(E1934,'Facture Chronopost'!L:L,'Facture Chronopost'!AA:AA,"")</f>
        <v>0.08</v>
      </c>
      <c r="T1934" t="str">
        <f>IF(COUNTIF('Bibliothèque transporteurs'!C:C,F1934)=0,"inconnu",_xlfn.XLOOKUP(F1934,'Bibliothèque transporteurs'!C:C,'Bibliothèque transporteurs'!A:A))</f>
        <v>6C</v>
      </c>
      <c r="U1934">
        <f>IF(OR(F1934="6C",F1934="6B"),_xlfn.XLOOKUP(E1934,'Facture Chronopost'!L:L,'Facture Chronopost'!X:X),IF(OR(F1934=17,F1934=44),F1934&amp;"_"&amp;H1934,IF(COUNTIF('Bibliothèque transporteurs'!C:C,F1934)=0,"inconnu",_xlfn.XLOOKUP(F1934,'Bibliothèque transporteurs'!C:C,'Bibliothèque transporteurs'!B:B))))</f>
        <v>25</v>
      </c>
      <c r="V1934" t="str">
        <f>IF(COUNTIF('Bibliothèque transporteurs'!C:C,F1934)=0,"inconnu",_xlfn.XLOOKUP(F1934,'Bibliothèque transporteurs'!C:C,'Bibliothèque transporteurs'!E:E))</f>
        <v>CHRONO_2SHOP</v>
      </c>
      <c r="W1934">
        <f t="shared" si="188"/>
        <v>9.5500000000000007</v>
      </c>
      <c r="Y1934" s="118">
        <f t="shared" si="189"/>
        <v>9.5500000000000007</v>
      </c>
      <c r="Z1934" s="118" t="str">
        <f t="shared" si="190"/>
        <v>OK</v>
      </c>
    </row>
    <row r="1935" spans="1:26" x14ac:dyDescent="0.2">
      <c r="A1935" s="9">
        <f t="shared" si="191"/>
        <v>12.116025736220095</v>
      </c>
      <c r="B1935" s="9">
        <f t="shared" si="192"/>
        <v>10.4</v>
      </c>
      <c r="C1935" s="9">
        <f t="shared" si="193"/>
        <v>10.32</v>
      </c>
      <c r="D1935" s="8">
        <v>6235</v>
      </c>
      <c r="E1935" t="s">
        <v>5699</v>
      </c>
      <c r="F1935" t="s">
        <v>191</v>
      </c>
      <c r="G1935" t="s">
        <v>25</v>
      </c>
      <c r="H1935" t="s">
        <v>190</v>
      </c>
      <c r="O1935">
        <v>10.32</v>
      </c>
      <c r="S1935">
        <f>_xlfn.XLOOKUP(E1935,'Facture Chronopost'!L:L,'Facture Chronopost'!AA:AA,"")</f>
        <v>0.08</v>
      </c>
      <c r="T1935" t="str">
        <f>IF(COUNTIF('Bibliothèque transporteurs'!C:C,F1935)=0,"inconnu",_xlfn.XLOOKUP(F1935,'Bibliothèque transporteurs'!C:C,'Bibliothèque transporteurs'!A:A))</f>
        <v>6C</v>
      </c>
      <c r="U1935">
        <f>IF(OR(F1935="6C",F1935="6B"),_xlfn.XLOOKUP(E1935,'Facture Chronopost'!L:L,'Facture Chronopost'!X:X),IF(OR(F1935=17,F1935=44),F1935&amp;"_"&amp;H1935,IF(COUNTIF('Bibliothèque transporteurs'!C:C,F1935)=0,"inconnu",_xlfn.XLOOKUP(F1935,'Bibliothèque transporteurs'!C:C,'Bibliothèque transporteurs'!B:B))))</f>
        <v>39</v>
      </c>
      <c r="V1935" t="str">
        <f>IF(COUNTIF('Bibliothèque transporteurs'!C:C,F1935)=0,"inconnu",_xlfn.XLOOKUP(F1935,'Bibliothèque transporteurs'!C:C,'Bibliothèque transporteurs'!E:E))</f>
        <v>CHRONO_2SHOP</v>
      </c>
      <c r="W1935">
        <f t="shared" ref="W1935:W1998" si="194">IF(T1935="FR_2SHOP",O1935,IF(O1935=0,0,ROUNDUP(O1935/C1935*B1935,2)))</f>
        <v>10.4</v>
      </c>
      <c r="Y1935" s="118">
        <f t="shared" si="189"/>
        <v>10.4</v>
      </c>
      <c r="Z1935" s="118" t="str">
        <f t="shared" si="190"/>
        <v>OK</v>
      </c>
    </row>
    <row r="1936" spans="1:26" x14ac:dyDescent="0.2">
      <c r="A1936" s="9">
        <f t="shared" si="191"/>
        <v>6.2575985633772397</v>
      </c>
      <c r="B1936" s="9">
        <f t="shared" si="192"/>
        <v>5.41</v>
      </c>
      <c r="C1936" s="9">
        <f t="shared" si="193"/>
        <v>5.33</v>
      </c>
      <c r="D1936" s="8">
        <v>6235</v>
      </c>
      <c r="E1936" t="s">
        <v>5719</v>
      </c>
      <c r="F1936" t="s">
        <v>191</v>
      </c>
      <c r="G1936" t="s">
        <v>25</v>
      </c>
      <c r="H1936" t="s">
        <v>190</v>
      </c>
      <c r="O1936">
        <v>5.33</v>
      </c>
      <c r="S1936">
        <f>_xlfn.XLOOKUP(E1936,'Facture Chronopost'!L:L,'Facture Chronopost'!AA:AA,"")</f>
        <v>0.08</v>
      </c>
      <c r="T1936" t="str">
        <f>IF(COUNTIF('Bibliothèque transporteurs'!C:C,F1936)=0,"inconnu",_xlfn.XLOOKUP(F1936,'Bibliothèque transporteurs'!C:C,'Bibliothèque transporteurs'!A:A))</f>
        <v>6C</v>
      </c>
      <c r="U1936">
        <f>IF(OR(F1936="6C",F1936="6B"),_xlfn.XLOOKUP(E1936,'Facture Chronopost'!L:L,'Facture Chronopost'!X:X),IF(OR(F1936=17,F1936=44),F1936&amp;"_"&amp;H1936,IF(COUNTIF('Bibliothèque transporteurs'!C:C,F1936)=0,"inconnu",_xlfn.XLOOKUP(F1936,'Bibliothèque transporteurs'!C:C,'Bibliothèque transporteurs'!B:B))))</f>
        <v>30</v>
      </c>
      <c r="V1936" t="str">
        <f>IF(COUNTIF('Bibliothèque transporteurs'!C:C,F1936)=0,"inconnu",_xlfn.XLOOKUP(F1936,'Bibliothèque transporteurs'!C:C,'Bibliothèque transporteurs'!E:E))</f>
        <v>CHRONO_2SHOP</v>
      </c>
      <c r="W1936">
        <f t="shared" si="194"/>
        <v>5.41</v>
      </c>
      <c r="Y1936" s="118">
        <f t="shared" si="189"/>
        <v>5.41</v>
      </c>
      <c r="Z1936" s="118" t="str">
        <f t="shared" si="190"/>
        <v>OK</v>
      </c>
    </row>
    <row r="1937" spans="1:26" x14ac:dyDescent="0.2">
      <c r="A1937" s="9">
        <f t="shared" si="191"/>
        <v>12.926108852304576</v>
      </c>
      <c r="B1937" s="9">
        <f t="shared" si="192"/>
        <v>11.09</v>
      </c>
      <c r="C1937" s="9">
        <f t="shared" si="193"/>
        <v>11.01</v>
      </c>
      <c r="D1937" s="8">
        <v>6235</v>
      </c>
      <c r="E1937" t="s">
        <v>5729</v>
      </c>
      <c r="F1937" t="s">
        <v>191</v>
      </c>
      <c r="G1937" t="s">
        <v>25</v>
      </c>
      <c r="H1937" t="s">
        <v>190</v>
      </c>
      <c r="O1937">
        <v>11.01</v>
      </c>
      <c r="S1937">
        <f>_xlfn.XLOOKUP(E1937,'Facture Chronopost'!L:L,'Facture Chronopost'!AA:AA,"")</f>
        <v>0.08</v>
      </c>
      <c r="T1937" t="str">
        <f>IF(COUNTIF('Bibliothèque transporteurs'!C:C,F1937)=0,"inconnu",_xlfn.XLOOKUP(F1937,'Bibliothèque transporteurs'!C:C,'Bibliothèque transporteurs'!A:A))</f>
        <v>6C</v>
      </c>
      <c r="U1937">
        <f>IF(OR(F1937="6C",F1937="6B"),_xlfn.XLOOKUP(E1937,'Facture Chronopost'!L:L,'Facture Chronopost'!X:X),IF(OR(F1937=17,F1937=44),F1937&amp;"_"&amp;H1937,IF(COUNTIF('Bibliothèque transporteurs'!C:C,F1937)=0,"inconnu",_xlfn.XLOOKUP(F1937,'Bibliothèque transporteurs'!C:C,'Bibliothèque transporteurs'!B:B))))</f>
        <v>30</v>
      </c>
      <c r="V1937" t="str">
        <f>IF(COUNTIF('Bibliothèque transporteurs'!C:C,F1937)=0,"inconnu",_xlfn.XLOOKUP(F1937,'Bibliothèque transporteurs'!C:C,'Bibliothèque transporteurs'!E:E))</f>
        <v>CHRONO_2SHOP</v>
      </c>
      <c r="W1937">
        <f t="shared" si="194"/>
        <v>11.09</v>
      </c>
      <c r="Y1937" s="118">
        <f t="shared" si="189"/>
        <v>11.09</v>
      </c>
      <c r="Z1937" s="118" t="str">
        <f t="shared" si="190"/>
        <v>OK</v>
      </c>
    </row>
    <row r="1938" spans="1:26" x14ac:dyDescent="0.2">
      <c r="A1938" s="9">
        <f t="shared" si="191"/>
        <v>6.9033169892416817</v>
      </c>
      <c r="B1938" s="9">
        <f t="shared" si="192"/>
        <v>5.96</v>
      </c>
      <c r="C1938" s="9">
        <f t="shared" si="193"/>
        <v>5.88</v>
      </c>
      <c r="D1938" s="8">
        <v>6235</v>
      </c>
      <c r="E1938" t="s">
        <v>5694</v>
      </c>
      <c r="F1938" t="s">
        <v>191</v>
      </c>
      <c r="G1938" t="s">
        <v>25</v>
      </c>
      <c r="H1938" t="s">
        <v>190</v>
      </c>
      <c r="O1938">
        <v>5.88</v>
      </c>
      <c r="S1938">
        <f>_xlfn.XLOOKUP(E1938,'Facture Chronopost'!L:L,'Facture Chronopost'!AA:AA,"")</f>
        <v>0.08</v>
      </c>
      <c r="T1938" t="str">
        <f>IF(COUNTIF('Bibliothèque transporteurs'!C:C,F1938)=0,"inconnu",_xlfn.XLOOKUP(F1938,'Bibliothèque transporteurs'!C:C,'Bibliothèque transporteurs'!A:A))</f>
        <v>6C</v>
      </c>
      <c r="U1938">
        <f>IF(OR(F1938="6C",F1938="6B"),_xlfn.XLOOKUP(E1938,'Facture Chronopost'!L:L,'Facture Chronopost'!X:X),IF(OR(F1938=17,F1938=44),F1938&amp;"_"&amp;H1938,IF(COUNTIF('Bibliothèque transporteurs'!C:C,F1938)=0,"inconnu",_xlfn.XLOOKUP(F1938,'Bibliothèque transporteurs'!C:C,'Bibliothèque transporteurs'!B:B))))</f>
        <v>30</v>
      </c>
      <c r="V1938" t="str">
        <f>IF(COUNTIF('Bibliothèque transporteurs'!C:C,F1938)=0,"inconnu",_xlfn.XLOOKUP(F1938,'Bibliothèque transporteurs'!C:C,'Bibliothèque transporteurs'!E:E))</f>
        <v>CHRONO_2SHOP</v>
      </c>
      <c r="W1938">
        <f t="shared" si="194"/>
        <v>5.96</v>
      </c>
      <c r="Y1938" s="118">
        <f t="shared" si="189"/>
        <v>5.96</v>
      </c>
      <c r="Z1938" s="118" t="str">
        <f t="shared" si="190"/>
        <v>OK</v>
      </c>
    </row>
    <row r="1939" spans="1:26" x14ac:dyDescent="0.2">
      <c r="A1939" s="9">
        <f t="shared" si="191"/>
        <v>11.376384630229914</v>
      </c>
      <c r="B1939" s="9">
        <f t="shared" si="192"/>
        <v>9.77</v>
      </c>
      <c r="C1939" s="9">
        <f t="shared" si="193"/>
        <v>9.69</v>
      </c>
      <c r="D1939" s="8">
        <v>6235</v>
      </c>
      <c r="E1939" t="s">
        <v>5704</v>
      </c>
      <c r="F1939" t="s">
        <v>191</v>
      </c>
      <c r="G1939" t="s">
        <v>25</v>
      </c>
      <c r="H1939" t="s">
        <v>190</v>
      </c>
      <c r="O1939">
        <v>9.69</v>
      </c>
      <c r="S1939">
        <f>_xlfn.XLOOKUP(E1939,'Facture Chronopost'!L:L,'Facture Chronopost'!AA:AA,"")</f>
        <v>0.08</v>
      </c>
      <c r="T1939" t="str">
        <f>IF(COUNTIF('Bibliothèque transporteurs'!C:C,F1939)=0,"inconnu",_xlfn.XLOOKUP(F1939,'Bibliothèque transporteurs'!C:C,'Bibliothèque transporteurs'!A:A))</f>
        <v>6C</v>
      </c>
      <c r="U1939">
        <f>IF(OR(F1939="6C",F1939="6B"),_xlfn.XLOOKUP(E1939,'Facture Chronopost'!L:L,'Facture Chronopost'!X:X),IF(OR(F1939=17,F1939=44),F1939&amp;"_"&amp;H1939,IF(COUNTIF('Bibliothèque transporteurs'!C:C,F1939)=0,"inconnu",_xlfn.XLOOKUP(F1939,'Bibliothèque transporteurs'!C:C,'Bibliothèque transporteurs'!B:B))))</f>
        <v>30</v>
      </c>
      <c r="V1939" t="str">
        <f>IF(COUNTIF('Bibliothèque transporteurs'!C:C,F1939)=0,"inconnu",_xlfn.XLOOKUP(F1939,'Bibliothèque transporteurs'!C:C,'Bibliothèque transporteurs'!E:E))</f>
        <v>CHRONO_2SHOP</v>
      </c>
      <c r="W1939">
        <f t="shared" si="194"/>
        <v>9.77</v>
      </c>
      <c r="Y1939" s="118">
        <f t="shared" si="189"/>
        <v>9.77</v>
      </c>
      <c r="Z1939" s="118" t="str">
        <f t="shared" si="190"/>
        <v>OK</v>
      </c>
    </row>
    <row r="1940" spans="1:26" x14ac:dyDescent="0.2">
      <c r="A1940" s="9">
        <f t="shared" si="191"/>
        <v>11.376384630229914</v>
      </c>
      <c r="B1940" s="9">
        <f t="shared" si="192"/>
        <v>9.77</v>
      </c>
      <c r="C1940" s="9">
        <f t="shared" si="193"/>
        <v>9.69</v>
      </c>
      <c r="D1940" s="8">
        <v>6235</v>
      </c>
      <c r="E1940" t="s">
        <v>5771</v>
      </c>
      <c r="F1940" t="s">
        <v>191</v>
      </c>
      <c r="G1940" t="s">
        <v>25</v>
      </c>
      <c r="H1940" t="s">
        <v>190</v>
      </c>
      <c r="O1940">
        <v>9.69</v>
      </c>
      <c r="S1940">
        <f>_xlfn.XLOOKUP(E1940,'Facture Chronopost'!L:L,'Facture Chronopost'!AA:AA,"")</f>
        <v>0.08</v>
      </c>
      <c r="T1940" t="str">
        <f>IF(COUNTIF('Bibliothèque transporteurs'!C:C,F1940)=0,"inconnu",_xlfn.XLOOKUP(F1940,'Bibliothèque transporteurs'!C:C,'Bibliothèque transporteurs'!A:A))</f>
        <v>6C</v>
      </c>
      <c r="U1940">
        <f>IF(OR(F1940="6C",F1940="6B"),_xlfn.XLOOKUP(E1940,'Facture Chronopost'!L:L,'Facture Chronopost'!X:X),IF(OR(F1940=17,F1940=44),F1940&amp;"_"&amp;H1940,IF(COUNTIF('Bibliothèque transporteurs'!C:C,F1940)=0,"inconnu",_xlfn.XLOOKUP(F1940,'Bibliothèque transporteurs'!C:C,'Bibliothèque transporteurs'!B:B))))</f>
        <v>25</v>
      </c>
      <c r="V1940" t="str">
        <f>IF(COUNTIF('Bibliothèque transporteurs'!C:C,F1940)=0,"inconnu",_xlfn.XLOOKUP(F1940,'Bibliothèque transporteurs'!C:C,'Bibliothèque transporteurs'!E:E))</f>
        <v>CHRONO_2SHOP</v>
      </c>
      <c r="W1940">
        <f t="shared" si="194"/>
        <v>9.77</v>
      </c>
      <c r="Y1940" s="118">
        <f t="shared" si="189"/>
        <v>9.77</v>
      </c>
      <c r="Z1940" s="118" t="str">
        <f t="shared" si="190"/>
        <v>OK</v>
      </c>
    </row>
    <row r="1941" spans="1:26" x14ac:dyDescent="0.2">
      <c r="A1941" s="9">
        <f t="shared" si="191"/>
        <v>6.2575985633772397</v>
      </c>
      <c r="B1941" s="9">
        <f t="shared" si="192"/>
        <v>5.41</v>
      </c>
      <c r="C1941" s="9">
        <f t="shared" si="193"/>
        <v>5.33</v>
      </c>
      <c r="D1941" s="8">
        <v>6235</v>
      </c>
      <c r="E1941" t="s">
        <v>5764</v>
      </c>
      <c r="F1941" t="s">
        <v>191</v>
      </c>
      <c r="G1941" t="s">
        <v>25</v>
      </c>
      <c r="H1941" t="s">
        <v>190</v>
      </c>
      <c r="O1941">
        <v>5.33</v>
      </c>
      <c r="S1941">
        <f>_xlfn.XLOOKUP(E1941,'Facture Chronopost'!L:L,'Facture Chronopost'!AA:AA,"")</f>
        <v>0.08</v>
      </c>
      <c r="T1941" t="str">
        <f>IF(COUNTIF('Bibliothèque transporteurs'!C:C,F1941)=0,"inconnu",_xlfn.XLOOKUP(F1941,'Bibliothèque transporteurs'!C:C,'Bibliothèque transporteurs'!A:A))</f>
        <v>6C</v>
      </c>
      <c r="U1941">
        <f>IF(OR(F1941="6C",F1941="6B"),_xlfn.XLOOKUP(E1941,'Facture Chronopost'!L:L,'Facture Chronopost'!X:X),IF(OR(F1941=17,F1941=44),F1941&amp;"_"&amp;H1941,IF(COUNTIF('Bibliothèque transporteurs'!C:C,F1941)=0,"inconnu",_xlfn.XLOOKUP(F1941,'Bibliothèque transporteurs'!C:C,'Bibliothèque transporteurs'!B:B))))</f>
        <v>30</v>
      </c>
      <c r="V1941" t="str">
        <f>IF(COUNTIF('Bibliothèque transporteurs'!C:C,F1941)=0,"inconnu",_xlfn.XLOOKUP(F1941,'Bibliothèque transporteurs'!C:C,'Bibliothèque transporteurs'!E:E))</f>
        <v>CHRONO_2SHOP</v>
      </c>
      <c r="W1941">
        <f t="shared" si="194"/>
        <v>5.41</v>
      </c>
      <c r="Y1941" s="118">
        <f t="shared" si="189"/>
        <v>5.41</v>
      </c>
      <c r="Z1941" s="118" t="str">
        <f t="shared" si="190"/>
        <v>OK</v>
      </c>
    </row>
    <row r="1942" spans="1:26" x14ac:dyDescent="0.2">
      <c r="A1942" s="9">
        <f t="shared" si="191"/>
        <v>11.376384630229914</v>
      </c>
      <c r="B1942" s="9">
        <f t="shared" si="192"/>
        <v>9.77</v>
      </c>
      <c r="C1942" s="9">
        <f t="shared" si="193"/>
        <v>9.69</v>
      </c>
      <c r="D1942" s="8">
        <v>6235</v>
      </c>
      <c r="E1942" t="s">
        <v>5748</v>
      </c>
      <c r="F1942" t="s">
        <v>191</v>
      </c>
      <c r="G1942" t="s">
        <v>25</v>
      </c>
      <c r="H1942" t="s">
        <v>190</v>
      </c>
      <c r="O1942">
        <v>9.69</v>
      </c>
      <c r="S1942">
        <f>_xlfn.XLOOKUP(E1942,'Facture Chronopost'!L:L,'Facture Chronopost'!AA:AA,"")</f>
        <v>0.08</v>
      </c>
      <c r="T1942" t="str">
        <f>IF(COUNTIF('Bibliothèque transporteurs'!C:C,F1942)=0,"inconnu",_xlfn.XLOOKUP(F1942,'Bibliothèque transporteurs'!C:C,'Bibliothèque transporteurs'!A:A))</f>
        <v>6C</v>
      </c>
      <c r="U1942">
        <f>IF(OR(F1942="6C",F1942="6B"),_xlfn.XLOOKUP(E1942,'Facture Chronopost'!L:L,'Facture Chronopost'!X:X),IF(OR(F1942=17,F1942=44),F1942&amp;"_"&amp;H1942,IF(COUNTIF('Bibliothèque transporteurs'!C:C,F1942)=0,"inconnu",_xlfn.XLOOKUP(F1942,'Bibliothèque transporteurs'!C:C,'Bibliothèque transporteurs'!B:B))))</f>
        <v>30</v>
      </c>
      <c r="V1942" t="str">
        <f>IF(COUNTIF('Bibliothèque transporteurs'!C:C,F1942)=0,"inconnu",_xlfn.XLOOKUP(F1942,'Bibliothèque transporteurs'!C:C,'Bibliothèque transporteurs'!E:E))</f>
        <v>CHRONO_2SHOP</v>
      </c>
      <c r="W1942">
        <f t="shared" si="194"/>
        <v>9.77</v>
      </c>
      <c r="Y1942" s="118">
        <f t="shared" si="189"/>
        <v>9.77</v>
      </c>
      <c r="Z1942" s="118" t="str">
        <f t="shared" si="190"/>
        <v>OK</v>
      </c>
    </row>
    <row r="1943" spans="1:26" x14ac:dyDescent="0.2">
      <c r="A1943" s="9">
        <f t="shared" si="191"/>
        <v>10.801108214459775</v>
      </c>
      <c r="B1943" s="9">
        <f t="shared" si="192"/>
        <v>9.2800000000000011</v>
      </c>
      <c r="C1943" s="9">
        <f t="shared" si="193"/>
        <v>9.1999999999999993</v>
      </c>
      <c r="D1943" s="8">
        <v>6235</v>
      </c>
      <c r="E1943" t="s">
        <v>5735</v>
      </c>
      <c r="F1943" t="s">
        <v>191</v>
      </c>
      <c r="G1943" t="s">
        <v>25</v>
      </c>
      <c r="H1943" t="s">
        <v>190</v>
      </c>
      <c r="O1943">
        <v>9.1999999999999993</v>
      </c>
      <c r="S1943">
        <f>_xlfn.XLOOKUP(E1943,'Facture Chronopost'!L:L,'Facture Chronopost'!AA:AA,"")</f>
        <v>0.08</v>
      </c>
      <c r="T1943" t="str">
        <f>IF(COUNTIF('Bibliothèque transporteurs'!C:C,F1943)=0,"inconnu",_xlfn.XLOOKUP(F1943,'Bibliothèque transporteurs'!C:C,'Bibliothèque transporteurs'!A:A))</f>
        <v>6C</v>
      </c>
      <c r="U1943">
        <f>IF(OR(F1943="6C",F1943="6B"),_xlfn.XLOOKUP(E1943,'Facture Chronopost'!L:L,'Facture Chronopost'!X:X),IF(OR(F1943=17,F1943=44),F1943&amp;"_"&amp;H1943,IF(COUNTIF('Bibliothèque transporteurs'!C:C,F1943)=0,"inconnu",_xlfn.XLOOKUP(F1943,'Bibliothèque transporteurs'!C:C,'Bibliothèque transporteurs'!B:B))))</f>
        <v>26</v>
      </c>
      <c r="V1943" t="str">
        <f>IF(COUNTIF('Bibliothèque transporteurs'!C:C,F1943)=0,"inconnu",_xlfn.XLOOKUP(F1943,'Bibliothèque transporteurs'!C:C,'Bibliothèque transporteurs'!E:E))</f>
        <v>CHRONO_2SHOP</v>
      </c>
      <c r="W1943">
        <f t="shared" si="194"/>
        <v>9.2799999999999994</v>
      </c>
      <c r="Y1943" s="118">
        <f t="shared" si="189"/>
        <v>9.2799999999999994</v>
      </c>
      <c r="Z1943" s="118" t="str">
        <f t="shared" si="190"/>
        <v>OK</v>
      </c>
    </row>
    <row r="1944" spans="1:26" x14ac:dyDescent="0.2">
      <c r="A1944" s="9">
        <f t="shared" si="191"/>
        <v>11.376384630229914</v>
      </c>
      <c r="B1944" s="9">
        <f t="shared" si="192"/>
        <v>9.77</v>
      </c>
      <c r="C1944" s="9">
        <f t="shared" si="193"/>
        <v>9.69</v>
      </c>
      <c r="D1944" s="8">
        <v>6235</v>
      </c>
      <c r="E1944" t="s">
        <v>5754</v>
      </c>
      <c r="F1944" t="s">
        <v>191</v>
      </c>
      <c r="G1944" t="s">
        <v>25</v>
      </c>
      <c r="H1944" t="s">
        <v>190</v>
      </c>
      <c r="O1944">
        <v>9.69</v>
      </c>
      <c r="S1944">
        <f>_xlfn.XLOOKUP(E1944,'Facture Chronopost'!L:L,'Facture Chronopost'!AA:AA,"")</f>
        <v>0.08</v>
      </c>
      <c r="T1944" t="str">
        <f>IF(COUNTIF('Bibliothèque transporteurs'!C:C,F1944)=0,"inconnu",_xlfn.XLOOKUP(F1944,'Bibliothèque transporteurs'!C:C,'Bibliothèque transporteurs'!A:A))</f>
        <v>6C</v>
      </c>
      <c r="U1944">
        <f>IF(OR(F1944="6C",F1944="6B"),_xlfn.XLOOKUP(E1944,'Facture Chronopost'!L:L,'Facture Chronopost'!X:X),IF(OR(F1944=17,F1944=44),F1944&amp;"_"&amp;H1944,IF(COUNTIF('Bibliothèque transporteurs'!C:C,F1944)=0,"inconnu",_xlfn.XLOOKUP(F1944,'Bibliothèque transporteurs'!C:C,'Bibliothèque transporteurs'!B:B))))</f>
        <v>30</v>
      </c>
      <c r="V1944" t="str">
        <f>IF(COUNTIF('Bibliothèque transporteurs'!C:C,F1944)=0,"inconnu",_xlfn.XLOOKUP(F1944,'Bibliothèque transporteurs'!C:C,'Bibliothèque transporteurs'!E:E))</f>
        <v>CHRONO_2SHOP</v>
      </c>
      <c r="W1944">
        <f t="shared" si="194"/>
        <v>9.77</v>
      </c>
      <c r="Y1944" s="118">
        <f t="shared" si="189"/>
        <v>9.77</v>
      </c>
      <c r="Z1944" s="118" t="str">
        <f t="shared" si="190"/>
        <v>OK</v>
      </c>
    </row>
    <row r="1945" spans="1:26" x14ac:dyDescent="0.2">
      <c r="A1945" s="9">
        <f t="shared" si="191"/>
        <v>11.118097259884138</v>
      </c>
      <c r="B1945" s="9">
        <f t="shared" si="192"/>
        <v>9.5500000000000007</v>
      </c>
      <c r="C1945" s="9">
        <f t="shared" si="193"/>
        <v>9.4700000000000006</v>
      </c>
      <c r="D1945" s="8">
        <v>6235</v>
      </c>
      <c r="E1945" t="s">
        <v>5745</v>
      </c>
      <c r="F1945" t="s">
        <v>191</v>
      </c>
      <c r="G1945" t="s">
        <v>25</v>
      </c>
      <c r="H1945" t="s">
        <v>190</v>
      </c>
      <c r="O1945">
        <v>9.4700000000000006</v>
      </c>
      <c r="S1945">
        <f>_xlfn.XLOOKUP(E1945,'Facture Chronopost'!L:L,'Facture Chronopost'!AA:AA,"")</f>
        <v>0.08</v>
      </c>
      <c r="T1945" t="str">
        <f>IF(COUNTIF('Bibliothèque transporteurs'!C:C,F1945)=0,"inconnu",_xlfn.XLOOKUP(F1945,'Bibliothèque transporteurs'!C:C,'Bibliothèque transporteurs'!A:A))</f>
        <v>6C</v>
      </c>
      <c r="U1945">
        <f>IF(OR(F1945="6C",F1945="6B"),_xlfn.XLOOKUP(E1945,'Facture Chronopost'!L:L,'Facture Chronopost'!X:X),IF(OR(F1945=17,F1945=44),F1945&amp;"_"&amp;H1945,IF(COUNTIF('Bibliothèque transporteurs'!C:C,F1945)=0,"inconnu",_xlfn.XLOOKUP(F1945,'Bibliothèque transporteurs'!C:C,'Bibliothèque transporteurs'!B:B))))</f>
        <v>25</v>
      </c>
      <c r="V1945" t="str">
        <f>IF(COUNTIF('Bibliothèque transporteurs'!C:C,F1945)=0,"inconnu",_xlfn.XLOOKUP(F1945,'Bibliothèque transporteurs'!C:C,'Bibliothèque transporteurs'!E:E))</f>
        <v>CHRONO_2SHOP</v>
      </c>
      <c r="W1945">
        <f t="shared" si="194"/>
        <v>9.5500000000000007</v>
      </c>
      <c r="Y1945" s="118">
        <f t="shared" si="189"/>
        <v>9.5500000000000007</v>
      </c>
      <c r="Z1945" s="118" t="str">
        <f t="shared" si="190"/>
        <v>OK</v>
      </c>
    </row>
    <row r="1946" spans="1:26" x14ac:dyDescent="0.2">
      <c r="A1946" s="9">
        <f t="shared" si="191"/>
        <v>6.5158859337230153</v>
      </c>
      <c r="B1946" s="9">
        <f t="shared" si="192"/>
        <v>5.629999999999999</v>
      </c>
      <c r="C1946" s="9">
        <f t="shared" si="193"/>
        <v>5.55</v>
      </c>
      <c r="D1946" s="8">
        <v>6235</v>
      </c>
      <c r="E1946" t="s">
        <v>5738</v>
      </c>
      <c r="F1946" t="s">
        <v>191</v>
      </c>
      <c r="G1946" t="s">
        <v>25</v>
      </c>
      <c r="H1946" t="s">
        <v>190</v>
      </c>
      <c r="O1946">
        <v>5.55</v>
      </c>
      <c r="S1946">
        <f>_xlfn.XLOOKUP(E1946,'Facture Chronopost'!L:L,'Facture Chronopost'!AA:AA,"")</f>
        <v>0.08</v>
      </c>
      <c r="T1946" t="str">
        <f>IF(COUNTIF('Bibliothèque transporteurs'!C:C,F1946)=0,"inconnu",_xlfn.XLOOKUP(F1946,'Bibliothèque transporteurs'!C:C,'Bibliothèque transporteurs'!A:A))</f>
        <v>6C</v>
      </c>
      <c r="U1946">
        <f>IF(OR(F1946="6C",F1946="6B"),_xlfn.XLOOKUP(E1946,'Facture Chronopost'!L:L,'Facture Chronopost'!X:X),IF(OR(F1946=17,F1946=44),F1946&amp;"_"&amp;H1946,IF(COUNTIF('Bibliothèque transporteurs'!C:C,F1946)=0,"inconnu",_xlfn.XLOOKUP(F1946,'Bibliothèque transporteurs'!C:C,'Bibliothèque transporteurs'!B:B))))</f>
        <v>30</v>
      </c>
      <c r="V1946" t="str">
        <f>IF(COUNTIF('Bibliothèque transporteurs'!C:C,F1946)=0,"inconnu",_xlfn.XLOOKUP(F1946,'Bibliothèque transporteurs'!C:C,'Bibliothèque transporteurs'!E:E))</f>
        <v>CHRONO_2SHOP</v>
      </c>
      <c r="W1946">
        <f t="shared" si="194"/>
        <v>5.63</v>
      </c>
      <c r="Y1946" s="118">
        <f t="shared" si="189"/>
        <v>5.63</v>
      </c>
      <c r="Z1946" s="118" t="str">
        <f t="shared" si="190"/>
        <v>OK</v>
      </c>
    </row>
    <row r="1947" spans="1:26" x14ac:dyDescent="0.2">
      <c r="A1947" s="9">
        <f t="shared" si="191"/>
        <v>6.2575985633772397</v>
      </c>
      <c r="B1947" s="9">
        <f t="shared" si="192"/>
        <v>5.41</v>
      </c>
      <c r="C1947" s="9">
        <f t="shared" si="193"/>
        <v>5.33</v>
      </c>
      <c r="D1947" s="8">
        <v>6235</v>
      </c>
      <c r="E1947" t="s">
        <v>5757</v>
      </c>
      <c r="F1947" t="s">
        <v>191</v>
      </c>
      <c r="G1947" t="s">
        <v>25</v>
      </c>
      <c r="H1947" t="s">
        <v>190</v>
      </c>
      <c r="O1947">
        <v>5.33</v>
      </c>
      <c r="S1947">
        <f>_xlfn.XLOOKUP(E1947,'Facture Chronopost'!L:L,'Facture Chronopost'!AA:AA,"")</f>
        <v>0.08</v>
      </c>
      <c r="T1947" t="str">
        <f>IF(COUNTIF('Bibliothèque transporteurs'!C:C,F1947)=0,"inconnu",_xlfn.XLOOKUP(F1947,'Bibliothèque transporteurs'!C:C,'Bibliothèque transporteurs'!A:A))</f>
        <v>6C</v>
      </c>
      <c r="U1947">
        <f>IF(OR(F1947="6C",F1947="6B"),_xlfn.XLOOKUP(E1947,'Facture Chronopost'!L:L,'Facture Chronopost'!X:X),IF(OR(F1947=17,F1947=44),F1947&amp;"_"&amp;H1947,IF(COUNTIF('Bibliothèque transporteurs'!C:C,F1947)=0,"inconnu",_xlfn.XLOOKUP(F1947,'Bibliothèque transporteurs'!C:C,'Bibliothèque transporteurs'!B:B))))</f>
        <v>30</v>
      </c>
      <c r="V1947" t="str">
        <f>IF(COUNTIF('Bibliothèque transporteurs'!C:C,F1947)=0,"inconnu",_xlfn.XLOOKUP(F1947,'Bibliothèque transporteurs'!C:C,'Bibliothèque transporteurs'!E:E))</f>
        <v>CHRONO_2SHOP</v>
      </c>
      <c r="W1947">
        <f t="shared" si="194"/>
        <v>5.41</v>
      </c>
      <c r="Y1947" s="118">
        <f t="shared" si="189"/>
        <v>5.41</v>
      </c>
      <c r="Z1947" s="118" t="str">
        <f t="shared" si="190"/>
        <v>OK</v>
      </c>
    </row>
    <row r="1948" spans="1:26" x14ac:dyDescent="0.2">
      <c r="A1948" s="9">
        <f t="shared" si="191"/>
        <v>6.2575985633772397</v>
      </c>
      <c r="B1948" s="9">
        <f t="shared" si="192"/>
        <v>5.41</v>
      </c>
      <c r="C1948" s="9">
        <f t="shared" si="193"/>
        <v>5.33</v>
      </c>
      <c r="D1948" s="8">
        <v>6235</v>
      </c>
      <c r="E1948" t="s">
        <v>5773</v>
      </c>
      <c r="F1948" t="s">
        <v>191</v>
      </c>
      <c r="G1948" t="s">
        <v>25</v>
      </c>
      <c r="H1948" t="s">
        <v>190</v>
      </c>
      <c r="O1948">
        <v>5.33</v>
      </c>
      <c r="S1948">
        <f>_xlfn.XLOOKUP(E1948,'Facture Chronopost'!L:L,'Facture Chronopost'!AA:AA,"")</f>
        <v>0.08</v>
      </c>
      <c r="T1948" t="str">
        <f>IF(COUNTIF('Bibliothèque transporteurs'!C:C,F1948)=0,"inconnu",_xlfn.XLOOKUP(F1948,'Bibliothèque transporteurs'!C:C,'Bibliothèque transporteurs'!A:A))</f>
        <v>6C</v>
      </c>
      <c r="U1948">
        <f>IF(OR(F1948="6C",F1948="6B"),_xlfn.XLOOKUP(E1948,'Facture Chronopost'!L:L,'Facture Chronopost'!X:X),IF(OR(F1948=17,F1948=44),F1948&amp;"_"&amp;H1948,IF(COUNTIF('Bibliothèque transporteurs'!C:C,F1948)=0,"inconnu",_xlfn.XLOOKUP(F1948,'Bibliothèque transporteurs'!C:C,'Bibliothèque transporteurs'!B:B))))</f>
        <v>30</v>
      </c>
      <c r="V1948" t="str">
        <f>IF(COUNTIF('Bibliothèque transporteurs'!C:C,F1948)=0,"inconnu",_xlfn.XLOOKUP(F1948,'Bibliothèque transporteurs'!C:C,'Bibliothèque transporteurs'!E:E))</f>
        <v>CHRONO_2SHOP</v>
      </c>
      <c r="W1948">
        <f t="shared" si="194"/>
        <v>5.41</v>
      </c>
      <c r="Y1948" s="118">
        <f t="shared" si="189"/>
        <v>5.41</v>
      </c>
      <c r="Z1948" s="118" t="str">
        <f t="shared" si="190"/>
        <v>OK</v>
      </c>
    </row>
    <row r="1949" spans="1:26" x14ac:dyDescent="0.2">
      <c r="A1949" s="9">
        <f t="shared" si="191"/>
        <v>11.376384630229914</v>
      </c>
      <c r="B1949" s="9">
        <f t="shared" si="192"/>
        <v>9.77</v>
      </c>
      <c r="C1949" s="9">
        <f t="shared" si="193"/>
        <v>9.69</v>
      </c>
      <c r="D1949" s="8">
        <v>6235</v>
      </c>
      <c r="E1949" t="s">
        <v>5762</v>
      </c>
      <c r="F1949" t="s">
        <v>191</v>
      </c>
      <c r="G1949" t="s">
        <v>25</v>
      </c>
      <c r="H1949" t="s">
        <v>190</v>
      </c>
      <c r="O1949">
        <v>9.69</v>
      </c>
      <c r="S1949">
        <f>_xlfn.XLOOKUP(E1949,'Facture Chronopost'!L:L,'Facture Chronopost'!AA:AA,"")</f>
        <v>0.08</v>
      </c>
      <c r="T1949" t="str">
        <f>IF(COUNTIF('Bibliothèque transporteurs'!C:C,F1949)=0,"inconnu",_xlfn.XLOOKUP(F1949,'Bibliothèque transporteurs'!C:C,'Bibliothèque transporteurs'!A:A))</f>
        <v>6C</v>
      </c>
      <c r="U1949">
        <f>IF(OR(F1949="6C",F1949="6B"),_xlfn.XLOOKUP(E1949,'Facture Chronopost'!L:L,'Facture Chronopost'!X:X),IF(OR(F1949=17,F1949=44),F1949&amp;"_"&amp;H1949,IF(COUNTIF('Bibliothèque transporteurs'!C:C,F1949)=0,"inconnu",_xlfn.XLOOKUP(F1949,'Bibliothèque transporteurs'!C:C,'Bibliothèque transporteurs'!B:B))))</f>
        <v>30</v>
      </c>
      <c r="V1949" t="str">
        <f>IF(COUNTIF('Bibliothèque transporteurs'!C:C,F1949)=0,"inconnu",_xlfn.XLOOKUP(F1949,'Bibliothèque transporteurs'!C:C,'Bibliothèque transporteurs'!E:E))</f>
        <v>CHRONO_2SHOP</v>
      </c>
      <c r="W1949">
        <f t="shared" si="194"/>
        <v>9.77</v>
      </c>
      <c r="Y1949" s="118">
        <f t="shared" si="189"/>
        <v>9.77</v>
      </c>
      <c r="Z1949" s="118" t="str">
        <f t="shared" si="190"/>
        <v>OK</v>
      </c>
    </row>
    <row r="1950" spans="1:26" x14ac:dyDescent="0.2">
      <c r="A1950" s="9">
        <f t="shared" si="191"/>
        <v>6.5158859337230153</v>
      </c>
      <c r="B1950" s="9">
        <f t="shared" si="192"/>
        <v>5.629999999999999</v>
      </c>
      <c r="C1950" s="9">
        <f t="shared" si="193"/>
        <v>5.55</v>
      </c>
      <c r="D1950" s="8">
        <v>6235</v>
      </c>
      <c r="E1950" t="s">
        <v>5743</v>
      </c>
      <c r="F1950" t="s">
        <v>191</v>
      </c>
      <c r="G1950" t="s">
        <v>25</v>
      </c>
      <c r="H1950" t="s">
        <v>190</v>
      </c>
      <c r="O1950">
        <v>5.55</v>
      </c>
      <c r="S1950">
        <f>_xlfn.XLOOKUP(E1950,'Facture Chronopost'!L:L,'Facture Chronopost'!AA:AA,"")</f>
        <v>0.08</v>
      </c>
      <c r="T1950" t="str">
        <f>IF(COUNTIF('Bibliothèque transporteurs'!C:C,F1950)=0,"inconnu",_xlfn.XLOOKUP(F1950,'Bibliothèque transporteurs'!C:C,'Bibliothèque transporteurs'!A:A))</f>
        <v>6C</v>
      </c>
      <c r="U1950">
        <f>IF(OR(F1950="6C",F1950="6B"),_xlfn.XLOOKUP(E1950,'Facture Chronopost'!L:L,'Facture Chronopost'!X:X),IF(OR(F1950=17,F1950=44),F1950&amp;"_"&amp;H1950,IF(COUNTIF('Bibliothèque transporteurs'!C:C,F1950)=0,"inconnu",_xlfn.XLOOKUP(F1950,'Bibliothèque transporteurs'!C:C,'Bibliothèque transporteurs'!B:B))))</f>
        <v>42</v>
      </c>
      <c r="V1950" t="str">
        <f>IF(COUNTIF('Bibliothèque transporteurs'!C:C,F1950)=0,"inconnu",_xlfn.XLOOKUP(F1950,'Bibliothèque transporteurs'!C:C,'Bibliothèque transporteurs'!E:E))</f>
        <v>CHRONO_2SHOP</v>
      </c>
      <c r="W1950">
        <f t="shared" si="194"/>
        <v>5.63</v>
      </c>
      <c r="Y1950" s="118">
        <f t="shared" si="189"/>
        <v>5.63</v>
      </c>
      <c r="Z1950" s="118" t="str">
        <f t="shared" si="190"/>
        <v>OK</v>
      </c>
    </row>
    <row r="1951" spans="1:26" x14ac:dyDescent="0.2">
      <c r="A1951" s="9">
        <f t="shared" si="191"/>
        <v>11.376384630229914</v>
      </c>
      <c r="B1951" s="9">
        <f t="shared" si="192"/>
        <v>9.77</v>
      </c>
      <c r="C1951" s="9">
        <f t="shared" si="193"/>
        <v>9.69</v>
      </c>
      <c r="D1951" s="8">
        <v>6235</v>
      </c>
      <c r="E1951" t="s">
        <v>5769</v>
      </c>
      <c r="F1951" t="s">
        <v>191</v>
      </c>
      <c r="G1951" t="s">
        <v>25</v>
      </c>
      <c r="H1951" t="s">
        <v>190</v>
      </c>
      <c r="O1951">
        <v>9.69</v>
      </c>
      <c r="S1951">
        <f>_xlfn.XLOOKUP(E1951,'Facture Chronopost'!L:L,'Facture Chronopost'!AA:AA,"")</f>
        <v>0.08</v>
      </c>
      <c r="T1951" t="str">
        <f>IF(COUNTIF('Bibliothèque transporteurs'!C:C,F1951)=0,"inconnu",_xlfn.XLOOKUP(F1951,'Bibliothèque transporteurs'!C:C,'Bibliothèque transporteurs'!A:A))</f>
        <v>6C</v>
      </c>
      <c r="U1951">
        <f>IF(OR(F1951="6C",F1951="6B"),_xlfn.XLOOKUP(E1951,'Facture Chronopost'!L:L,'Facture Chronopost'!X:X),IF(OR(F1951=17,F1951=44),F1951&amp;"_"&amp;H1951,IF(COUNTIF('Bibliothèque transporteurs'!C:C,F1951)=0,"inconnu",_xlfn.XLOOKUP(F1951,'Bibliothèque transporteurs'!C:C,'Bibliothèque transporteurs'!B:B))))</f>
        <v>42</v>
      </c>
      <c r="V1951" t="str">
        <f>IF(COUNTIF('Bibliothèque transporteurs'!C:C,F1951)=0,"inconnu",_xlfn.XLOOKUP(F1951,'Bibliothèque transporteurs'!C:C,'Bibliothèque transporteurs'!E:E))</f>
        <v>CHRONO_2SHOP</v>
      </c>
      <c r="W1951">
        <f t="shared" si="194"/>
        <v>9.77</v>
      </c>
      <c r="Y1951" s="118">
        <f t="shared" si="189"/>
        <v>9.77</v>
      </c>
      <c r="Z1951" s="118" t="str">
        <f t="shared" si="190"/>
        <v>OK</v>
      </c>
    </row>
    <row r="1952" spans="1:26" x14ac:dyDescent="0.2">
      <c r="A1952" s="9">
        <f t="shared" si="191"/>
        <v>11.376384630229914</v>
      </c>
      <c r="B1952" s="9">
        <f t="shared" si="192"/>
        <v>9.77</v>
      </c>
      <c r="C1952" s="9">
        <f t="shared" si="193"/>
        <v>9.69</v>
      </c>
      <c r="D1952" s="8">
        <v>6235</v>
      </c>
      <c r="E1952" t="s">
        <v>5751</v>
      </c>
      <c r="F1952" t="s">
        <v>191</v>
      </c>
      <c r="G1952" t="s">
        <v>25</v>
      </c>
      <c r="H1952" t="s">
        <v>190</v>
      </c>
      <c r="O1952">
        <v>9.69</v>
      </c>
      <c r="S1952">
        <f>_xlfn.XLOOKUP(E1952,'Facture Chronopost'!L:L,'Facture Chronopost'!AA:AA,"")</f>
        <v>0.08</v>
      </c>
      <c r="T1952" t="str">
        <f>IF(COUNTIF('Bibliothèque transporteurs'!C:C,F1952)=0,"inconnu",_xlfn.XLOOKUP(F1952,'Bibliothèque transporteurs'!C:C,'Bibliothèque transporteurs'!A:A))</f>
        <v>6C</v>
      </c>
      <c r="U1952">
        <f>IF(OR(F1952="6C",F1952="6B"),_xlfn.XLOOKUP(E1952,'Facture Chronopost'!L:L,'Facture Chronopost'!X:X),IF(OR(F1952=17,F1952=44),F1952&amp;"_"&amp;H1952,IF(COUNTIF('Bibliothèque transporteurs'!C:C,F1952)=0,"inconnu",_xlfn.XLOOKUP(F1952,'Bibliothèque transporteurs'!C:C,'Bibliothèque transporteurs'!B:B))))</f>
        <v>25</v>
      </c>
      <c r="V1952" t="str">
        <f>IF(COUNTIF('Bibliothèque transporteurs'!C:C,F1952)=0,"inconnu",_xlfn.XLOOKUP(F1952,'Bibliothèque transporteurs'!C:C,'Bibliothèque transporteurs'!E:E))</f>
        <v>CHRONO_2SHOP</v>
      </c>
      <c r="W1952">
        <f t="shared" si="194"/>
        <v>9.77</v>
      </c>
      <c r="Y1952" s="118">
        <f t="shared" si="189"/>
        <v>9.77</v>
      </c>
      <c r="Z1952" s="118" t="str">
        <f t="shared" si="190"/>
        <v>OK</v>
      </c>
    </row>
    <row r="1953" spans="1:26" x14ac:dyDescent="0.2">
      <c r="A1953" s="9">
        <f t="shared" si="191"/>
        <v>12.926108852304576</v>
      </c>
      <c r="B1953" s="9">
        <f t="shared" si="192"/>
        <v>11.09</v>
      </c>
      <c r="C1953" s="9">
        <f t="shared" si="193"/>
        <v>11.01</v>
      </c>
      <c r="D1953" s="8">
        <v>6235</v>
      </c>
      <c r="E1953" t="s">
        <v>5740</v>
      </c>
      <c r="F1953" t="s">
        <v>191</v>
      </c>
      <c r="G1953" t="s">
        <v>25</v>
      </c>
      <c r="H1953" t="s">
        <v>190</v>
      </c>
      <c r="O1953">
        <v>11.01</v>
      </c>
      <c r="S1953">
        <f>_xlfn.XLOOKUP(E1953,'Facture Chronopost'!L:L,'Facture Chronopost'!AA:AA,"")</f>
        <v>0.08</v>
      </c>
      <c r="T1953" t="str">
        <f>IF(COUNTIF('Bibliothèque transporteurs'!C:C,F1953)=0,"inconnu",_xlfn.XLOOKUP(F1953,'Bibliothèque transporteurs'!C:C,'Bibliothèque transporteurs'!A:A))</f>
        <v>6C</v>
      </c>
      <c r="U1953">
        <f>IF(OR(F1953="6C",F1953="6B"),_xlfn.XLOOKUP(E1953,'Facture Chronopost'!L:L,'Facture Chronopost'!X:X),IF(OR(F1953=17,F1953=44),F1953&amp;"_"&amp;H1953,IF(COUNTIF('Bibliothèque transporteurs'!C:C,F1953)=0,"inconnu",_xlfn.XLOOKUP(F1953,'Bibliothèque transporteurs'!C:C,'Bibliothèque transporteurs'!B:B))))</f>
        <v>30</v>
      </c>
      <c r="V1953" t="str">
        <f>IF(COUNTIF('Bibliothèque transporteurs'!C:C,F1953)=0,"inconnu",_xlfn.XLOOKUP(F1953,'Bibliothèque transporteurs'!C:C,'Bibliothèque transporteurs'!E:E))</f>
        <v>CHRONO_2SHOP</v>
      </c>
      <c r="W1953">
        <f t="shared" si="194"/>
        <v>11.09</v>
      </c>
      <c r="Y1953" s="118">
        <f t="shared" si="189"/>
        <v>11.09</v>
      </c>
      <c r="Z1953" s="118" t="str">
        <f t="shared" si="190"/>
        <v>OK</v>
      </c>
    </row>
    <row r="1954" spans="1:26" x14ac:dyDescent="0.2">
      <c r="A1954" s="9">
        <f t="shared" si="191"/>
        <v>6.2575985633772397</v>
      </c>
      <c r="B1954" s="9">
        <f t="shared" si="192"/>
        <v>5.41</v>
      </c>
      <c r="C1954" s="9">
        <f t="shared" si="193"/>
        <v>5.33</v>
      </c>
      <c r="D1954" s="8">
        <v>6235</v>
      </c>
      <c r="E1954" t="s">
        <v>5766</v>
      </c>
      <c r="F1954" t="s">
        <v>191</v>
      </c>
      <c r="G1954" t="s">
        <v>25</v>
      </c>
      <c r="H1954" t="s">
        <v>190</v>
      </c>
      <c r="O1954">
        <v>5.33</v>
      </c>
      <c r="S1954">
        <f>_xlfn.XLOOKUP(E1954,'Facture Chronopost'!L:L,'Facture Chronopost'!AA:AA,"")</f>
        <v>0.08</v>
      </c>
      <c r="T1954" t="str">
        <f>IF(COUNTIF('Bibliothèque transporteurs'!C:C,F1954)=0,"inconnu",_xlfn.XLOOKUP(F1954,'Bibliothèque transporteurs'!C:C,'Bibliothèque transporteurs'!A:A))</f>
        <v>6C</v>
      </c>
      <c r="U1954">
        <f>IF(OR(F1954="6C",F1954="6B"),_xlfn.XLOOKUP(E1954,'Facture Chronopost'!L:L,'Facture Chronopost'!X:X),IF(OR(F1954=17,F1954=44),F1954&amp;"_"&amp;H1954,IF(COUNTIF('Bibliothèque transporteurs'!C:C,F1954)=0,"inconnu",_xlfn.XLOOKUP(F1954,'Bibliothèque transporteurs'!C:C,'Bibliothèque transporteurs'!B:B))))</f>
        <v>30</v>
      </c>
      <c r="V1954" t="str">
        <f>IF(COUNTIF('Bibliothèque transporteurs'!C:C,F1954)=0,"inconnu",_xlfn.XLOOKUP(F1954,'Bibliothèque transporteurs'!C:C,'Bibliothèque transporteurs'!E:E))</f>
        <v>CHRONO_2SHOP</v>
      </c>
      <c r="W1954">
        <f t="shared" si="194"/>
        <v>5.41</v>
      </c>
      <c r="Y1954" s="118">
        <f t="shared" ref="Y1954:Y2017" si="195">ROUNDUP(B1954,2)-M1954-L1954-N1954-J1954-K1954-I1954-Q1954</f>
        <v>5.41</v>
      </c>
      <c r="Z1954" s="118" t="str">
        <f t="shared" ref="Z1954:Z2017" si="196">IF(Y1954=W1954,"OK","Non")</f>
        <v>OK</v>
      </c>
    </row>
    <row r="1955" spans="1:26" x14ac:dyDescent="0.2">
      <c r="A1955" s="9">
        <f t="shared" si="191"/>
        <v>16.04903796648534</v>
      </c>
      <c r="B1955" s="9">
        <f t="shared" si="192"/>
        <v>13.75</v>
      </c>
      <c r="C1955" s="9">
        <f t="shared" si="193"/>
        <v>13.67</v>
      </c>
      <c r="D1955" s="8">
        <v>6235</v>
      </c>
      <c r="E1955" t="s">
        <v>5760</v>
      </c>
      <c r="F1955" t="s">
        <v>191</v>
      </c>
      <c r="G1955" t="s">
        <v>25</v>
      </c>
      <c r="H1955" t="s">
        <v>190</v>
      </c>
      <c r="O1955">
        <v>13.67</v>
      </c>
      <c r="S1955">
        <f>_xlfn.XLOOKUP(E1955,'Facture Chronopost'!L:L,'Facture Chronopost'!AA:AA,"")</f>
        <v>0.08</v>
      </c>
      <c r="T1955" t="str">
        <f>IF(COUNTIF('Bibliothèque transporteurs'!C:C,F1955)=0,"inconnu",_xlfn.XLOOKUP(F1955,'Bibliothèque transporteurs'!C:C,'Bibliothèque transporteurs'!A:A))</f>
        <v>6C</v>
      </c>
      <c r="U1955">
        <f>IF(OR(F1955="6C",F1955="6B"),_xlfn.XLOOKUP(E1955,'Facture Chronopost'!L:L,'Facture Chronopost'!X:X),IF(OR(F1955=17,F1955=44),F1955&amp;"_"&amp;H1955,IF(COUNTIF('Bibliothèque transporteurs'!C:C,F1955)=0,"inconnu",_xlfn.XLOOKUP(F1955,'Bibliothèque transporteurs'!C:C,'Bibliothèque transporteurs'!B:B))))</f>
        <v>30</v>
      </c>
      <c r="V1955" t="str">
        <f>IF(COUNTIF('Bibliothèque transporteurs'!C:C,F1955)=0,"inconnu",_xlfn.XLOOKUP(F1955,'Bibliothèque transporteurs'!C:C,'Bibliothèque transporteurs'!E:E))</f>
        <v>CHRONO_2SHOP</v>
      </c>
      <c r="W1955">
        <f t="shared" si="194"/>
        <v>13.75</v>
      </c>
      <c r="Y1955" s="118">
        <f t="shared" si="195"/>
        <v>13.75</v>
      </c>
      <c r="Z1955" s="118" t="str">
        <f t="shared" si="196"/>
        <v>OK</v>
      </c>
    </row>
    <row r="1956" spans="1:26" x14ac:dyDescent="0.2">
      <c r="A1956" s="9">
        <f t="shared" si="191"/>
        <v>11.376384630229914</v>
      </c>
      <c r="B1956" s="9">
        <f t="shared" si="192"/>
        <v>9.77</v>
      </c>
      <c r="C1956" s="9">
        <f t="shared" si="193"/>
        <v>9.69</v>
      </c>
      <c r="D1956" s="8">
        <v>6235</v>
      </c>
      <c r="E1956" t="s">
        <v>5812</v>
      </c>
      <c r="F1956" t="s">
        <v>191</v>
      </c>
      <c r="G1956" t="s">
        <v>25</v>
      </c>
      <c r="H1956" t="s">
        <v>190</v>
      </c>
      <c r="O1956">
        <v>9.69</v>
      </c>
      <c r="S1956">
        <f>_xlfn.XLOOKUP(E1956,'Facture Chronopost'!L:L,'Facture Chronopost'!AA:AA,"")</f>
        <v>0.08</v>
      </c>
      <c r="T1956" t="str">
        <f>IF(COUNTIF('Bibliothèque transporteurs'!C:C,F1956)=0,"inconnu",_xlfn.XLOOKUP(F1956,'Bibliothèque transporteurs'!C:C,'Bibliothèque transporteurs'!A:A))</f>
        <v>6C</v>
      </c>
      <c r="U1956">
        <f>IF(OR(F1956="6C",F1956="6B"),_xlfn.XLOOKUP(E1956,'Facture Chronopost'!L:L,'Facture Chronopost'!X:X),IF(OR(F1956=17,F1956=44),F1956&amp;"_"&amp;H1956,IF(COUNTIF('Bibliothèque transporteurs'!C:C,F1956)=0,"inconnu",_xlfn.XLOOKUP(F1956,'Bibliothèque transporteurs'!C:C,'Bibliothèque transporteurs'!B:B))))</f>
        <v>30</v>
      </c>
      <c r="V1956" t="str">
        <f>IF(COUNTIF('Bibliothèque transporteurs'!C:C,F1956)=0,"inconnu",_xlfn.XLOOKUP(F1956,'Bibliothèque transporteurs'!C:C,'Bibliothèque transporteurs'!E:E))</f>
        <v>CHRONO_2SHOP</v>
      </c>
      <c r="W1956">
        <f t="shared" si="194"/>
        <v>9.77</v>
      </c>
      <c r="Y1956" s="118">
        <f t="shared" si="195"/>
        <v>9.77</v>
      </c>
      <c r="Z1956" s="118" t="str">
        <f t="shared" si="196"/>
        <v>OK</v>
      </c>
    </row>
    <row r="1957" spans="1:26" x14ac:dyDescent="0.2">
      <c r="A1957" s="9">
        <f t="shared" si="191"/>
        <v>8.1595328359234163</v>
      </c>
      <c r="B1957" s="9">
        <f t="shared" si="192"/>
        <v>7.03</v>
      </c>
      <c r="C1957" s="9">
        <f t="shared" si="193"/>
        <v>6.95</v>
      </c>
      <c r="D1957" s="8">
        <v>6235</v>
      </c>
      <c r="E1957" t="s">
        <v>5783</v>
      </c>
      <c r="F1957" t="s">
        <v>191</v>
      </c>
      <c r="G1957" t="s">
        <v>25</v>
      </c>
      <c r="H1957" t="s">
        <v>190</v>
      </c>
      <c r="O1957">
        <v>6.95</v>
      </c>
      <c r="S1957">
        <f>_xlfn.XLOOKUP(E1957,'Facture Chronopost'!L:L,'Facture Chronopost'!AA:AA,"")</f>
        <v>0.08</v>
      </c>
      <c r="T1957" t="str">
        <f>IF(COUNTIF('Bibliothèque transporteurs'!C:C,F1957)=0,"inconnu",_xlfn.XLOOKUP(F1957,'Bibliothèque transporteurs'!C:C,'Bibliothèque transporteurs'!A:A))</f>
        <v>6C</v>
      </c>
      <c r="U1957">
        <f>IF(OR(F1957="6C",F1957="6B"),_xlfn.XLOOKUP(E1957,'Facture Chronopost'!L:L,'Facture Chronopost'!X:X),IF(OR(F1957=17,F1957=44),F1957&amp;"_"&amp;H1957,IF(COUNTIF('Bibliothèque transporteurs'!C:C,F1957)=0,"inconnu",_xlfn.XLOOKUP(F1957,'Bibliothèque transporteurs'!C:C,'Bibliothèque transporteurs'!B:B))))</f>
        <v>33</v>
      </c>
      <c r="V1957" t="str">
        <f>IF(COUNTIF('Bibliothèque transporteurs'!C:C,F1957)=0,"inconnu",_xlfn.XLOOKUP(F1957,'Bibliothèque transporteurs'!C:C,'Bibliothèque transporteurs'!E:E))</f>
        <v>CHRONO_2SHOP</v>
      </c>
      <c r="W1957">
        <f t="shared" si="194"/>
        <v>7.03</v>
      </c>
      <c r="Y1957" s="118">
        <f t="shared" si="195"/>
        <v>7.03</v>
      </c>
      <c r="Z1957" s="118" t="str">
        <f t="shared" si="196"/>
        <v>OK</v>
      </c>
    </row>
    <row r="1958" spans="1:26" x14ac:dyDescent="0.2">
      <c r="A1958" s="9">
        <f t="shared" si="191"/>
        <v>10.801108214459775</v>
      </c>
      <c r="B1958" s="9">
        <f t="shared" si="192"/>
        <v>9.2800000000000011</v>
      </c>
      <c r="C1958" s="9">
        <f t="shared" si="193"/>
        <v>9.1999999999999993</v>
      </c>
      <c r="D1958" s="8">
        <v>6235</v>
      </c>
      <c r="E1958" t="s">
        <v>5786</v>
      </c>
      <c r="F1958" t="s">
        <v>191</v>
      </c>
      <c r="G1958" t="s">
        <v>25</v>
      </c>
      <c r="H1958" t="s">
        <v>190</v>
      </c>
      <c r="O1958">
        <v>9.1999999999999993</v>
      </c>
      <c r="S1958">
        <f>_xlfn.XLOOKUP(E1958,'Facture Chronopost'!L:L,'Facture Chronopost'!AA:AA,"")</f>
        <v>0.08</v>
      </c>
      <c r="T1958" t="str">
        <f>IF(COUNTIF('Bibliothèque transporteurs'!C:C,F1958)=0,"inconnu",_xlfn.XLOOKUP(F1958,'Bibliothèque transporteurs'!C:C,'Bibliothèque transporteurs'!A:A))</f>
        <v>6C</v>
      </c>
      <c r="U1958">
        <f>IF(OR(F1958="6C",F1958="6B"),_xlfn.XLOOKUP(E1958,'Facture Chronopost'!L:L,'Facture Chronopost'!X:X),IF(OR(F1958=17,F1958=44),F1958&amp;"_"&amp;H1958,IF(COUNTIF('Bibliothèque transporteurs'!C:C,F1958)=0,"inconnu",_xlfn.XLOOKUP(F1958,'Bibliothèque transporteurs'!C:C,'Bibliothèque transporteurs'!B:B))))</f>
        <v>26</v>
      </c>
      <c r="V1958" t="str">
        <f>IF(COUNTIF('Bibliothèque transporteurs'!C:C,F1958)=0,"inconnu",_xlfn.XLOOKUP(F1958,'Bibliothèque transporteurs'!C:C,'Bibliothèque transporteurs'!E:E))</f>
        <v>CHRONO_2SHOP</v>
      </c>
      <c r="W1958">
        <f t="shared" si="194"/>
        <v>9.2799999999999994</v>
      </c>
      <c r="Y1958" s="118">
        <f t="shared" si="195"/>
        <v>9.2799999999999994</v>
      </c>
      <c r="Z1958" s="118" t="str">
        <f t="shared" si="196"/>
        <v>OK</v>
      </c>
    </row>
    <row r="1959" spans="1:26" x14ac:dyDescent="0.2">
      <c r="A1959" s="9">
        <f t="shared" si="191"/>
        <v>11.376384630229914</v>
      </c>
      <c r="B1959" s="9">
        <f t="shared" si="192"/>
        <v>9.77</v>
      </c>
      <c r="C1959" s="9">
        <f t="shared" si="193"/>
        <v>9.69</v>
      </c>
      <c r="D1959" s="8">
        <v>6235</v>
      </c>
      <c r="E1959" t="s">
        <v>5798</v>
      </c>
      <c r="F1959" t="s">
        <v>191</v>
      </c>
      <c r="G1959" t="s">
        <v>25</v>
      </c>
      <c r="H1959" t="s">
        <v>190</v>
      </c>
      <c r="O1959">
        <v>9.69</v>
      </c>
      <c r="S1959">
        <f>_xlfn.XLOOKUP(E1959,'Facture Chronopost'!L:L,'Facture Chronopost'!AA:AA,"")</f>
        <v>0.08</v>
      </c>
      <c r="T1959" t="str">
        <f>IF(COUNTIF('Bibliothèque transporteurs'!C:C,F1959)=0,"inconnu",_xlfn.XLOOKUP(F1959,'Bibliothèque transporteurs'!C:C,'Bibliothèque transporteurs'!A:A))</f>
        <v>6C</v>
      </c>
      <c r="U1959">
        <f>IF(OR(F1959="6C",F1959="6B"),_xlfn.XLOOKUP(E1959,'Facture Chronopost'!L:L,'Facture Chronopost'!X:X),IF(OR(F1959=17,F1959=44),F1959&amp;"_"&amp;H1959,IF(COUNTIF('Bibliothèque transporteurs'!C:C,F1959)=0,"inconnu",_xlfn.XLOOKUP(F1959,'Bibliothèque transporteurs'!C:C,'Bibliothèque transporteurs'!B:B))))</f>
        <v>30</v>
      </c>
      <c r="V1959" t="str">
        <f>IF(COUNTIF('Bibliothèque transporteurs'!C:C,F1959)=0,"inconnu",_xlfn.XLOOKUP(F1959,'Bibliothèque transporteurs'!C:C,'Bibliothèque transporteurs'!E:E))</f>
        <v>CHRONO_2SHOP</v>
      </c>
      <c r="W1959">
        <f t="shared" si="194"/>
        <v>9.77</v>
      </c>
      <c r="Y1959" s="118">
        <f t="shared" si="195"/>
        <v>9.77</v>
      </c>
      <c r="Z1959" s="118" t="str">
        <f t="shared" si="196"/>
        <v>OK</v>
      </c>
    </row>
    <row r="1960" spans="1:26" x14ac:dyDescent="0.2">
      <c r="A1960" s="9">
        <f t="shared" si="191"/>
        <v>7.7721017804047507</v>
      </c>
      <c r="B1960" s="9">
        <f t="shared" si="192"/>
        <v>6.6999999999999993</v>
      </c>
      <c r="C1960" s="9">
        <f t="shared" si="193"/>
        <v>6.62</v>
      </c>
      <c r="D1960" s="8">
        <v>6235</v>
      </c>
      <c r="E1960" t="s">
        <v>5792</v>
      </c>
      <c r="F1960" t="s">
        <v>191</v>
      </c>
      <c r="G1960" t="s">
        <v>25</v>
      </c>
      <c r="H1960" t="s">
        <v>190</v>
      </c>
      <c r="O1960">
        <v>6.62</v>
      </c>
      <c r="S1960">
        <f>_xlfn.XLOOKUP(E1960,'Facture Chronopost'!L:L,'Facture Chronopost'!AA:AA,"")</f>
        <v>0.08</v>
      </c>
      <c r="T1960" t="str">
        <f>IF(COUNTIF('Bibliothèque transporteurs'!C:C,F1960)=0,"inconnu",_xlfn.XLOOKUP(F1960,'Bibliothèque transporteurs'!C:C,'Bibliothèque transporteurs'!A:A))</f>
        <v>6C</v>
      </c>
      <c r="U1960">
        <f>IF(OR(F1960="6C",F1960="6B"),_xlfn.XLOOKUP(E1960,'Facture Chronopost'!L:L,'Facture Chronopost'!X:X),IF(OR(F1960=17,F1960=44),F1960&amp;"_"&amp;H1960,IF(COUNTIF('Bibliothèque transporteurs'!C:C,F1960)=0,"inconnu",_xlfn.XLOOKUP(F1960,'Bibliothèque transporteurs'!C:C,'Bibliothèque transporteurs'!B:B))))</f>
        <v>33</v>
      </c>
      <c r="V1960" t="str">
        <f>IF(COUNTIF('Bibliothèque transporteurs'!C:C,F1960)=0,"inconnu",_xlfn.XLOOKUP(F1960,'Bibliothèque transporteurs'!C:C,'Bibliothèque transporteurs'!E:E))</f>
        <v>CHRONO_2SHOP</v>
      </c>
      <c r="W1960">
        <f t="shared" si="194"/>
        <v>6.7</v>
      </c>
      <c r="Y1960" s="118">
        <f t="shared" si="195"/>
        <v>6.7</v>
      </c>
      <c r="Z1960" s="118" t="str">
        <f t="shared" si="196"/>
        <v>OK</v>
      </c>
    </row>
    <row r="1961" spans="1:26" x14ac:dyDescent="0.2">
      <c r="A1961" s="9">
        <f t="shared" si="191"/>
        <v>12.151246741267247</v>
      </c>
      <c r="B1961" s="9">
        <f t="shared" si="192"/>
        <v>10.43</v>
      </c>
      <c r="C1961" s="9">
        <f t="shared" si="193"/>
        <v>10.35</v>
      </c>
      <c r="D1961" s="8">
        <v>6235</v>
      </c>
      <c r="E1961" t="s">
        <v>5804</v>
      </c>
      <c r="F1961" t="s">
        <v>191</v>
      </c>
      <c r="G1961" t="s">
        <v>25</v>
      </c>
      <c r="H1961" t="s">
        <v>190</v>
      </c>
      <c r="O1961">
        <v>10.35</v>
      </c>
      <c r="S1961">
        <f>_xlfn.XLOOKUP(E1961,'Facture Chronopost'!L:L,'Facture Chronopost'!AA:AA,"")</f>
        <v>0.08</v>
      </c>
      <c r="T1961" t="str">
        <f>IF(COUNTIF('Bibliothèque transporteurs'!C:C,F1961)=0,"inconnu",_xlfn.XLOOKUP(F1961,'Bibliothèque transporteurs'!C:C,'Bibliothèque transporteurs'!A:A))</f>
        <v>6C</v>
      </c>
      <c r="U1961">
        <f>IF(OR(F1961="6C",F1961="6B"),_xlfn.XLOOKUP(E1961,'Facture Chronopost'!L:L,'Facture Chronopost'!X:X),IF(OR(F1961=17,F1961=44),F1961&amp;"_"&amp;H1961,IF(COUNTIF('Bibliothèque transporteurs'!C:C,F1961)=0,"inconnu",_xlfn.XLOOKUP(F1961,'Bibliothèque transporteurs'!C:C,'Bibliothèque transporteurs'!B:B))))</f>
        <v>30</v>
      </c>
      <c r="V1961" t="str">
        <f>IF(COUNTIF('Bibliothèque transporteurs'!C:C,F1961)=0,"inconnu",_xlfn.XLOOKUP(F1961,'Bibliothèque transporteurs'!C:C,'Bibliothèque transporteurs'!E:E))</f>
        <v>CHRONO_2SHOP</v>
      </c>
      <c r="W1961">
        <f t="shared" si="194"/>
        <v>10.43</v>
      </c>
      <c r="Y1961" s="118">
        <f t="shared" si="195"/>
        <v>10.43</v>
      </c>
      <c r="Z1961" s="118" t="str">
        <f t="shared" si="196"/>
        <v>OK</v>
      </c>
    </row>
    <row r="1962" spans="1:26" x14ac:dyDescent="0.2">
      <c r="A1962" s="9">
        <f t="shared" si="191"/>
        <v>6.5158859337230153</v>
      </c>
      <c r="B1962" s="9">
        <f t="shared" si="192"/>
        <v>5.629999999999999</v>
      </c>
      <c r="C1962" s="9">
        <f t="shared" si="193"/>
        <v>5.55</v>
      </c>
      <c r="D1962" s="8">
        <v>6235</v>
      </c>
      <c r="E1962" t="s">
        <v>5775</v>
      </c>
      <c r="F1962" t="s">
        <v>191</v>
      </c>
      <c r="G1962" t="s">
        <v>25</v>
      </c>
      <c r="H1962" t="s">
        <v>190</v>
      </c>
      <c r="O1962">
        <v>5.55</v>
      </c>
      <c r="S1962">
        <f>_xlfn.XLOOKUP(E1962,'Facture Chronopost'!L:L,'Facture Chronopost'!AA:AA,"")</f>
        <v>0.08</v>
      </c>
      <c r="T1962" t="str">
        <f>IF(COUNTIF('Bibliothèque transporteurs'!C:C,F1962)=0,"inconnu",_xlfn.XLOOKUP(F1962,'Bibliothèque transporteurs'!C:C,'Bibliothèque transporteurs'!A:A))</f>
        <v>6C</v>
      </c>
      <c r="U1962">
        <f>IF(OR(F1962="6C",F1962="6B"),_xlfn.XLOOKUP(E1962,'Facture Chronopost'!L:L,'Facture Chronopost'!X:X),IF(OR(F1962=17,F1962=44),F1962&amp;"_"&amp;H1962,IF(COUNTIF('Bibliothèque transporteurs'!C:C,F1962)=0,"inconnu",_xlfn.XLOOKUP(F1962,'Bibliothèque transporteurs'!C:C,'Bibliothèque transporteurs'!B:B))))</f>
        <v>30</v>
      </c>
      <c r="V1962" t="str">
        <f>IF(COUNTIF('Bibliothèque transporteurs'!C:C,F1962)=0,"inconnu",_xlfn.XLOOKUP(F1962,'Bibliothèque transporteurs'!C:C,'Bibliothèque transporteurs'!E:E))</f>
        <v>CHRONO_2SHOP</v>
      </c>
      <c r="W1962">
        <f t="shared" si="194"/>
        <v>5.63</v>
      </c>
      <c r="Y1962" s="118">
        <f t="shared" si="195"/>
        <v>5.63</v>
      </c>
      <c r="Z1962" s="118" t="str">
        <f t="shared" si="196"/>
        <v>OK</v>
      </c>
    </row>
    <row r="1963" spans="1:26" x14ac:dyDescent="0.2">
      <c r="A1963" s="9">
        <f t="shared" si="191"/>
        <v>6.2575985633772397</v>
      </c>
      <c r="B1963" s="9">
        <f t="shared" si="192"/>
        <v>5.41</v>
      </c>
      <c r="C1963" s="9">
        <f t="shared" si="193"/>
        <v>5.33</v>
      </c>
      <c r="D1963" s="8">
        <v>6235</v>
      </c>
      <c r="E1963" t="s">
        <v>5795</v>
      </c>
      <c r="F1963" t="s">
        <v>191</v>
      </c>
      <c r="G1963" t="s">
        <v>25</v>
      </c>
      <c r="H1963" t="s">
        <v>190</v>
      </c>
      <c r="O1963">
        <v>5.33</v>
      </c>
      <c r="S1963">
        <f>_xlfn.XLOOKUP(E1963,'Facture Chronopost'!L:L,'Facture Chronopost'!AA:AA,"")</f>
        <v>0.08</v>
      </c>
      <c r="T1963" t="str">
        <f>IF(COUNTIF('Bibliothèque transporteurs'!C:C,F1963)=0,"inconnu",_xlfn.XLOOKUP(F1963,'Bibliothèque transporteurs'!C:C,'Bibliothèque transporteurs'!A:A))</f>
        <v>6C</v>
      </c>
      <c r="U1963">
        <f>IF(OR(F1963="6C",F1963="6B"),_xlfn.XLOOKUP(E1963,'Facture Chronopost'!L:L,'Facture Chronopost'!X:X),IF(OR(F1963=17,F1963=44),F1963&amp;"_"&amp;H1963,IF(COUNTIF('Bibliothèque transporteurs'!C:C,F1963)=0,"inconnu",_xlfn.XLOOKUP(F1963,'Bibliothèque transporteurs'!C:C,'Bibliothèque transporteurs'!B:B))))</f>
        <v>30</v>
      </c>
      <c r="V1963" t="str">
        <f>IF(COUNTIF('Bibliothèque transporteurs'!C:C,F1963)=0,"inconnu",_xlfn.XLOOKUP(F1963,'Bibliothèque transporteurs'!C:C,'Bibliothèque transporteurs'!E:E))</f>
        <v>CHRONO_2SHOP</v>
      </c>
      <c r="W1963">
        <f t="shared" si="194"/>
        <v>5.41</v>
      </c>
      <c r="Y1963" s="118">
        <f t="shared" si="195"/>
        <v>5.41</v>
      </c>
      <c r="Z1963" s="118" t="str">
        <f t="shared" si="196"/>
        <v>OK</v>
      </c>
    </row>
    <row r="1964" spans="1:26" x14ac:dyDescent="0.2">
      <c r="A1964" s="9">
        <f t="shared" si="191"/>
        <v>6.5158859337230153</v>
      </c>
      <c r="B1964" s="9">
        <f t="shared" si="192"/>
        <v>5.629999999999999</v>
      </c>
      <c r="C1964" s="9">
        <f t="shared" si="193"/>
        <v>5.55</v>
      </c>
      <c r="D1964" s="8">
        <v>6235</v>
      </c>
      <c r="E1964" t="s">
        <v>5801</v>
      </c>
      <c r="F1964" t="s">
        <v>191</v>
      </c>
      <c r="G1964" t="s">
        <v>25</v>
      </c>
      <c r="H1964" t="s">
        <v>190</v>
      </c>
      <c r="O1964">
        <v>5.55</v>
      </c>
      <c r="S1964">
        <f>_xlfn.XLOOKUP(E1964,'Facture Chronopost'!L:L,'Facture Chronopost'!AA:AA,"")</f>
        <v>0.08</v>
      </c>
      <c r="T1964" t="str">
        <f>IF(COUNTIF('Bibliothèque transporteurs'!C:C,F1964)=0,"inconnu",_xlfn.XLOOKUP(F1964,'Bibliothèque transporteurs'!C:C,'Bibliothèque transporteurs'!A:A))</f>
        <v>6C</v>
      </c>
      <c r="U1964">
        <f>IF(OR(F1964="6C",F1964="6B"),_xlfn.XLOOKUP(E1964,'Facture Chronopost'!L:L,'Facture Chronopost'!X:X),IF(OR(F1964=17,F1964=44),F1964&amp;"_"&amp;H1964,IF(COUNTIF('Bibliothèque transporteurs'!C:C,F1964)=0,"inconnu",_xlfn.XLOOKUP(F1964,'Bibliothèque transporteurs'!C:C,'Bibliothèque transporteurs'!B:B))))</f>
        <v>30</v>
      </c>
      <c r="V1964" t="str">
        <f>IF(COUNTIF('Bibliothèque transporteurs'!C:C,F1964)=0,"inconnu",_xlfn.XLOOKUP(F1964,'Bibliothèque transporteurs'!C:C,'Bibliothèque transporteurs'!E:E))</f>
        <v>CHRONO_2SHOP</v>
      </c>
      <c r="W1964">
        <f t="shared" si="194"/>
        <v>5.63</v>
      </c>
      <c r="Y1964" s="118">
        <f t="shared" si="195"/>
        <v>5.63</v>
      </c>
      <c r="Z1964" s="118" t="str">
        <f t="shared" si="196"/>
        <v>OK</v>
      </c>
    </row>
    <row r="1965" spans="1:26" x14ac:dyDescent="0.2">
      <c r="A1965" s="9">
        <f t="shared" si="191"/>
        <v>6.2575985633772397</v>
      </c>
      <c r="B1965" s="9">
        <f t="shared" si="192"/>
        <v>5.41</v>
      </c>
      <c r="C1965" s="9">
        <f t="shared" si="193"/>
        <v>5.33</v>
      </c>
      <c r="D1965" s="8">
        <v>6235</v>
      </c>
      <c r="E1965" t="s">
        <v>5789</v>
      </c>
      <c r="F1965" t="s">
        <v>191</v>
      </c>
      <c r="G1965" t="s">
        <v>25</v>
      </c>
      <c r="H1965" t="s">
        <v>190</v>
      </c>
      <c r="O1965">
        <v>5.33</v>
      </c>
      <c r="S1965">
        <f>_xlfn.XLOOKUP(E1965,'Facture Chronopost'!L:L,'Facture Chronopost'!AA:AA,"")</f>
        <v>0.08</v>
      </c>
      <c r="T1965" t="str">
        <f>IF(COUNTIF('Bibliothèque transporteurs'!C:C,F1965)=0,"inconnu",_xlfn.XLOOKUP(F1965,'Bibliothèque transporteurs'!C:C,'Bibliothèque transporteurs'!A:A))</f>
        <v>6C</v>
      </c>
      <c r="U1965">
        <f>IF(OR(F1965="6C",F1965="6B"),_xlfn.XLOOKUP(E1965,'Facture Chronopost'!L:L,'Facture Chronopost'!X:X),IF(OR(F1965=17,F1965=44),F1965&amp;"_"&amp;H1965,IF(COUNTIF('Bibliothèque transporteurs'!C:C,F1965)=0,"inconnu",_xlfn.XLOOKUP(F1965,'Bibliothèque transporteurs'!C:C,'Bibliothèque transporteurs'!B:B))))</f>
        <v>30</v>
      </c>
      <c r="V1965" t="str">
        <f>IF(COUNTIF('Bibliothèque transporteurs'!C:C,F1965)=0,"inconnu",_xlfn.XLOOKUP(F1965,'Bibliothèque transporteurs'!C:C,'Bibliothèque transporteurs'!E:E))</f>
        <v>CHRONO_2SHOP</v>
      </c>
      <c r="W1965">
        <f t="shared" si="194"/>
        <v>5.41</v>
      </c>
      <c r="Y1965" s="118">
        <f t="shared" si="195"/>
        <v>5.41</v>
      </c>
      <c r="Z1965" s="118" t="str">
        <f t="shared" si="196"/>
        <v>OK</v>
      </c>
    </row>
    <row r="1966" spans="1:26" x14ac:dyDescent="0.2">
      <c r="A1966" s="9">
        <f t="shared" si="191"/>
        <v>13.700970963341911</v>
      </c>
      <c r="B1966" s="9">
        <f t="shared" si="192"/>
        <v>11.75</v>
      </c>
      <c r="C1966" s="9">
        <f t="shared" si="193"/>
        <v>11.67</v>
      </c>
      <c r="D1966" s="8">
        <v>6235</v>
      </c>
      <c r="E1966" t="s">
        <v>5777</v>
      </c>
      <c r="F1966" t="s">
        <v>191</v>
      </c>
      <c r="G1966" t="s">
        <v>25</v>
      </c>
      <c r="H1966" t="s">
        <v>190</v>
      </c>
      <c r="O1966">
        <v>11.67</v>
      </c>
      <c r="S1966">
        <f>_xlfn.XLOOKUP(E1966,'Facture Chronopost'!L:L,'Facture Chronopost'!AA:AA,"")</f>
        <v>0.08</v>
      </c>
      <c r="T1966" t="str">
        <f>IF(COUNTIF('Bibliothèque transporteurs'!C:C,F1966)=0,"inconnu",_xlfn.XLOOKUP(F1966,'Bibliothèque transporteurs'!C:C,'Bibliothèque transporteurs'!A:A))</f>
        <v>6C</v>
      </c>
      <c r="U1966">
        <f>IF(OR(F1966="6C",F1966="6B"),_xlfn.XLOOKUP(E1966,'Facture Chronopost'!L:L,'Facture Chronopost'!X:X),IF(OR(F1966=17,F1966=44),F1966&amp;"_"&amp;H1966,IF(COUNTIF('Bibliothèque transporteurs'!C:C,F1966)=0,"inconnu",_xlfn.XLOOKUP(F1966,'Bibliothèque transporteurs'!C:C,'Bibliothèque transporteurs'!B:B))))</f>
        <v>30</v>
      </c>
      <c r="V1966" t="str">
        <f>IF(COUNTIF('Bibliothèque transporteurs'!C:C,F1966)=0,"inconnu",_xlfn.XLOOKUP(F1966,'Bibliothèque transporteurs'!C:C,'Bibliothèque transporteurs'!E:E))</f>
        <v>CHRONO_2SHOP</v>
      </c>
      <c r="W1966">
        <f t="shared" si="194"/>
        <v>11.75</v>
      </c>
      <c r="Y1966" s="118">
        <f t="shared" si="195"/>
        <v>11.75</v>
      </c>
      <c r="Z1966" s="118" t="str">
        <f t="shared" si="196"/>
        <v>OK</v>
      </c>
    </row>
    <row r="1967" spans="1:26" x14ac:dyDescent="0.2">
      <c r="A1967" s="9">
        <f t="shared" si="191"/>
        <v>11.376384630229914</v>
      </c>
      <c r="B1967" s="9">
        <f t="shared" si="192"/>
        <v>9.77</v>
      </c>
      <c r="C1967" s="9">
        <f t="shared" si="193"/>
        <v>9.69</v>
      </c>
      <c r="D1967" s="8">
        <v>6235</v>
      </c>
      <c r="E1967" t="s">
        <v>5807</v>
      </c>
      <c r="F1967" t="s">
        <v>191</v>
      </c>
      <c r="G1967" t="s">
        <v>25</v>
      </c>
      <c r="H1967" t="s">
        <v>190</v>
      </c>
      <c r="O1967">
        <v>9.69</v>
      </c>
      <c r="S1967">
        <f>_xlfn.XLOOKUP(E1967,'Facture Chronopost'!L:L,'Facture Chronopost'!AA:AA,"")</f>
        <v>0.08</v>
      </c>
      <c r="T1967" t="str">
        <f>IF(COUNTIF('Bibliothèque transporteurs'!C:C,F1967)=0,"inconnu",_xlfn.XLOOKUP(F1967,'Bibliothèque transporteurs'!C:C,'Bibliothèque transporteurs'!A:A))</f>
        <v>6C</v>
      </c>
      <c r="U1967">
        <f>IF(OR(F1967="6C",F1967="6B"),_xlfn.XLOOKUP(E1967,'Facture Chronopost'!L:L,'Facture Chronopost'!X:X),IF(OR(F1967=17,F1967=44),F1967&amp;"_"&amp;H1967,IF(COUNTIF('Bibliothèque transporteurs'!C:C,F1967)=0,"inconnu",_xlfn.XLOOKUP(F1967,'Bibliothèque transporteurs'!C:C,'Bibliothèque transporteurs'!B:B))))</f>
        <v>30</v>
      </c>
      <c r="V1967" t="str">
        <f>IF(COUNTIF('Bibliothèque transporteurs'!C:C,F1967)=0,"inconnu",_xlfn.XLOOKUP(F1967,'Bibliothèque transporteurs'!C:C,'Bibliothèque transporteurs'!E:E))</f>
        <v>CHRONO_2SHOP</v>
      </c>
      <c r="W1967">
        <f t="shared" si="194"/>
        <v>9.77</v>
      </c>
      <c r="Y1967" s="118">
        <f t="shared" si="195"/>
        <v>9.77</v>
      </c>
      <c r="Z1967" s="118" t="str">
        <f t="shared" si="196"/>
        <v>OK</v>
      </c>
    </row>
    <row r="1968" spans="1:26" x14ac:dyDescent="0.2">
      <c r="A1968" s="9">
        <f t="shared" si="191"/>
        <v>11.376384630229914</v>
      </c>
      <c r="B1968" s="9">
        <f t="shared" si="192"/>
        <v>9.77</v>
      </c>
      <c r="C1968" s="9">
        <f t="shared" si="193"/>
        <v>9.69</v>
      </c>
      <c r="D1968" s="8">
        <v>6235</v>
      </c>
      <c r="E1968" t="s">
        <v>5809</v>
      </c>
      <c r="F1968" t="s">
        <v>191</v>
      </c>
      <c r="G1968" t="s">
        <v>25</v>
      </c>
      <c r="H1968" t="s">
        <v>190</v>
      </c>
      <c r="O1968">
        <v>9.69</v>
      </c>
      <c r="S1968">
        <f>_xlfn.XLOOKUP(E1968,'Facture Chronopost'!L:L,'Facture Chronopost'!AA:AA,"")</f>
        <v>0.08</v>
      </c>
      <c r="T1968" t="str">
        <f>IF(COUNTIF('Bibliothèque transporteurs'!C:C,F1968)=0,"inconnu",_xlfn.XLOOKUP(F1968,'Bibliothèque transporteurs'!C:C,'Bibliothèque transporteurs'!A:A))</f>
        <v>6C</v>
      </c>
      <c r="U1968">
        <f>IF(OR(F1968="6C",F1968="6B"),_xlfn.XLOOKUP(E1968,'Facture Chronopost'!L:L,'Facture Chronopost'!X:X),IF(OR(F1968=17,F1968=44),F1968&amp;"_"&amp;H1968,IF(COUNTIF('Bibliothèque transporteurs'!C:C,F1968)=0,"inconnu",_xlfn.XLOOKUP(F1968,'Bibliothèque transporteurs'!C:C,'Bibliothèque transporteurs'!B:B))))</f>
        <v>25</v>
      </c>
      <c r="V1968" t="str">
        <f>IF(COUNTIF('Bibliothèque transporteurs'!C:C,F1968)=0,"inconnu",_xlfn.XLOOKUP(F1968,'Bibliothèque transporteurs'!C:C,'Bibliothèque transporteurs'!E:E))</f>
        <v>CHRONO_2SHOP</v>
      </c>
      <c r="W1968">
        <f t="shared" si="194"/>
        <v>9.77</v>
      </c>
      <c r="Y1968" s="118">
        <f t="shared" si="195"/>
        <v>9.77</v>
      </c>
      <c r="Z1968" s="118" t="str">
        <f t="shared" si="196"/>
        <v>OK</v>
      </c>
    </row>
    <row r="1969" spans="1:26" x14ac:dyDescent="0.2">
      <c r="A1969" s="9">
        <f t="shared" si="191"/>
        <v>11.376384630229914</v>
      </c>
      <c r="B1969" s="9">
        <f t="shared" si="192"/>
        <v>9.77</v>
      </c>
      <c r="C1969" s="9">
        <f t="shared" si="193"/>
        <v>9.69</v>
      </c>
      <c r="D1969" s="8">
        <v>6235</v>
      </c>
      <c r="E1969" t="s">
        <v>5780</v>
      </c>
      <c r="F1969" t="s">
        <v>191</v>
      </c>
      <c r="G1969" t="s">
        <v>25</v>
      </c>
      <c r="H1969" t="s">
        <v>190</v>
      </c>
      <c r="O1969">
        <v>9.69</v>
      </c>
      <c r="S1969">
        <f>_xlfn.XLOOKUP(E1969,'Facture Chronopost'!L:L,'Facture Chronopost'!AA:AA,"")</f>
        <v>0.08</v>
      </c>
      <c r="T1969" t="str">
        <f>IF(COUNTIF('Bibliothèque transporteurs'!C:C,F1969)=0,"inconnu",_xlfn.XLOOKUP(F1969,'Bibliothèque transporteurs'!C:C,'Bibliothèque transporteurs'!A:A))</f>
        <v>6C</v>
      </c>
      <c r="U1969">
        <f>IF(OR(F1969="6C",F1969="6B"),_xlfn.XLOOKUP(E1969,'Facture Chronopost'!L:L,'Facture Chronopost'!X:X),IF(OR(F1969=17,F1969=44),F1969&amp;"_"&amp;H1969,IF(COUNTIF('Bibliothèque transporteurs'!C:C,F1969)=0,"inconnu",_xlfn.XLOOKUP(F1969,'Bibliothèque transporteurs'!C:C,'Bibliothèque transporteurs'!B:B))))</f>
        <v>30</v>
      </c>
      <c r="V1969" t="str">
        <f>IF(COUNTIF('Bibliothèque transporteurs'!C:C,F1969)=0,"inconnu",_xlfn.XLOOKUP(F1969,'Bibliothèque transporteurs'!C:C,'Bibliothèque transporteurs'!E:E))</f>
        <v>CHRONO_2SHOP</v>
      </c>
      <c r="W1969">
        <f t="shared" si="194"/>
        <v>9.77</v>
      </c>
      <c r="Y1969" s="118">
        <f t="shared" si="195"/>
        <v>9.77</v>
      </c>
      <c r="Z1969" s="118" t="str">
        <f t="shared" si="196"/>
        <v>OK</v>
      </c>
    </row>
    <row r="1970" spans="1:26" x14ac:dyDescent="0.2">
      <c r="A1970" s="9">
        <f t="shared" ref="A1970:A2033" si="197">C1970/SUM(C:C)*(SUM(C:C)+$X$2)</f>
        <v>7.5138144100589743</v>
      </c>
      <c r="B1970" s="9">
        <f t="shared" ref="B1970:B2033" si="198">C1970/SUM(C:C)*(SUM(C:C)+SUM($N$3:$O$7))+S1970</f>
        <v>6.48</v>
      </c>
      <c r="C1970" s="9">
        <f t="shared" ref="C1970:C2033" si="199">SUM(I1970:Q1970)-N1970-P1970</f>
        <v>6.4</v>
      </c>
      <c r="D1970" s="8">
        <v>6235</v>
      </c>
      <c r="E1970" t="s">
        <v>5815</v>
      </c>
      <c r="F1970" t="s">
        <v>191</v>
      </c>
      <c r="G1970" t="s">
        <v>25</v>
      </c>
      <c r="H1970" t="s">
        <v>190</v>
      </c>
      <c r="O1970">
        <v>6.4</v>
      </c>
      <c r="S1970">
        <f>_xlfn.XLOOKUP(E1970,'Facture Chronopost'!L:L,'Facture Chronopost'!AA:AA,"")</f>
        <v>0.08</v>
      </c>
      <c r="T1970" t="str">
        <f>IF(COUNTIF('Bibliothèque transporteurs'!C:C,F1970)=0,"inconnu",_xlfn.XLOOKUP(F1970,'Bibliothèque transporteurs'!C:C,'Bibliothèque transporteurs'!A:A))</f>
        <v>6C</v>
      </c>
      <c r="U1970">
        <f>IF(OR(F1970="6C",F1970="6B"),_xlfn.XLOOKUP(E1970,'Facture Chronopost'!L:L,'Facture Chronopost'!X:X),IF(OR(F1970=17,F1970=44),F1970&amp;"_"&amp;H1970,IF(COUNTIF('Bibliothèque transporteurs'!C:C,F1970)=0,"inconnu",_xlfn.XLOOKUP(F1970,'Bibliothèque transporteurs'!C:C,'Bibliothèque transporteurs'!B:B))))</f>
        <v>33</v>
      </c>
      <c r="V1970" t="str">
        <f>IF(COUNTIF('Bibliothèque transporteurs'!C:C,F1970)=0,"inconnu",_xlfn.XLOOKUP(F1970,'Bibliothèque transporteurs'!C:C,'Bibliothèque transporteurs'!E:E))</f>
        <v>CHRONO_2SHOP</v>
      </c>
      <c r="W1970">
        <f t="shared" si="194"/>
        <v>6.48</v>
      </c>
      <c r="Y1970" s="118">
        <f t="shared" si="195"/>
        <v>6.48</v>
      </c>
      <c r="Z1970" s="118" t="str">
        <f t="shared" si="196"/>
        <v>OK</v>
      </c>
    </row>
    <row r="1971" spans="1:26" x14ac:dyDescent="0.2">
      <c r="A1971" s="9">
        <f t="shared" si="197"/>
        <v>6.2575985633772397</v>
      </c>
      <c r="B1971" s="9">
        <f t="shared" si="198"/>
        <v>5.41</v>
      </c>
      <c r="C1971" s="9">
        <f t="shared" si="199"/>
        <v>5.33</v>
      </c>
      <c r="D1971" s="8">
        <v>6235</v>
      </c>
      <c r="E1971" t="s">
        <v>5869</v>
      </c>
      <c r="F1971" t="s">
        <v>191</v>
      </c>
      <c r="G1971" t="s">
        <v>25</v>
      </c>
      <c r="H1971" t="s">
        <v>190</v>
      </c>
      <c r="O1971">
        <v>5.33</v>
      </c>
      <c r="S1971">
        <f>_xlfn.XLOOKUP(E1971,'Facture Chronopost'!L:L,'Facture Chronopost'!AA:AA,"")</f>
        <v>0.08</v>
      </c>
      <c r="T1971" t="str">
        <f>IF(COUNTIF('Bibliothèque transporteurs'!C:C,F1971)=0,"inconnu",_xlfn.XLOOKUP(F1971,'Bibliothèque transporteurs'!C:C,'Bibliothèque transporteurs'!A:A))</f>
        <v>6C</v>
      </c>
      <c r="U1971">
        <f>IF(OR(F1971="6C",F1971="6B"),_xlfn.XLOOKUP(E1971,'Facture Chronopost'!L:L,'Facture Chronopost'!X:X),IF(OR(F1971=17,F1971=44),F1971&amp;"_"&amp;H1971,IF(COUNTIF('Bibliothèque transporteurs'!C:C,F1971)=0,"inconnu",_xlfn.XLOOKUP(F1971,'Bibliothèque transporteurs'!C:C,'Bibliothèque transporteurs'!B:B))))</f>
        <v>30</v>
      </c>
      <c r="V1971" t="str">
        <f>IF(COUNTIF('Bibliothèque transporteurs'!C:C,F1971)=0,"inconnu",_xlfn.XLOOKUP(F1971,'Bibliothèque transporteurs'!C:C,'Bibliothèque transporteurs'!E:E))</f>
        <v>CHRONO_2SHOP</v>
      </c>
      <c r="W1971">
        <f t="shared" si="194"/>
        <v>5.41</v>
      </c>
      <c r="Y1971" s="118">
        <f t="shared" si="195"/>
        <v>5.41</v>
      </c>
      <c r="Z1971" s="118" t="str">
        <f t="shared" si="196"/>
        <v>OK</v>
      </c>
    </row>
    <row r="1972" spans="1:26" x14ac:dyDescent="0.2">
      <c r="A1972" s="9">
        <f t="shared" si="197"/>
        <v>6.2575985633772397</v>
      </c>
      <c r="B1972" s="9">
        <f t="shared" si="198"/>
        <v>5.41</v>
      </c>
      <c r="C1972" s="9">
        <f t="shared" si="199"/>
        <v>5.33</v>
      </c>
      <c r="D1972" s="8">
        <v>6235</v>
      </c>
      <c r="E1972" t="s">
        <v>5839</v>
      </c>
      <c r="F1972" t="s">
        <v>191</v>
      </c>
      <c r="G1972" t="s">
        <v>25</v>
      </c>
      <c r="H1972" t="s">
        <v>190</v>
      </c>
      <c r="O1972">
        <v>5.33</v>
      </c>
      <c r="S1972">
        <f>_xlfn.XLOOKUP(E1972,'Facture Chronopost'!L:L,'Facture Chronopost'!AA:AA,"")</f>
        <v>0.08</v>
      </c>
      <c r="T1972" t="str">
        <f>IF(COUNTIF('Bibliothèque transporteurs'!C:C,F1972)=0,"inconnu",_xlfn.XLOOKUP(F1972,'Bibliothèque transporteurs'!C:C,'Bibliothèque transporteurs'!A:A))</f>
        <v>6C</v>
      </c>
      <c r="U1972">
        <f>IF(OR(F1972="6C",F1972="6B"),_xlfn.XLOOKUP(E1972,'Facture Chronopost'!L:L,'Facture Chronopost'!X:X),IF(OR(F1972=17,F1972=44),F1972&amp;"_"&amp;H1972,IF(COUNTIF('Bibliothèque transporteurs'!C:C,F1972)=0,"inconnu",_xlfn.XLOOKUP(F1972,'Bibliothèque transporteurs'!C:C,'Bibliothèque transporteurs'!B:B))))</f>
        <v>30</v>
      </c>
      <c r="V1972" t="str">
        <f>IF(COUNTIF('Bibliothèque transporteurs'!C:C,F1972)=0,"inconnu",_xlfn.XLOOKUP(F1972,'Bibliothèque transporteurs'!C:C,'Bibliothèque transporteurs'!E:E))</f>
        <v>CHRONO_2SHOP</v>
      </c>
      <c r="W1972">
        <f t="shared" si="194"/>
        <v>5.41</v>
      </c>
      <c r="Y1972" s="118">
        <f t="shared" si="195"/>
        <v>5.41</v>
      </c>
      <c r="Z1972" s="118" t="str">
        <f t="shared" si="196"/>
        <v>OK</v>
      </c>
    </row>
    <row r="1973" spans="1:26" x14ac:dyDescent="0.2">
      <c r="A1973" s="9">
        <f t="shared" si="197"/>
        <v>12.151246741267247</v>
      </c>
      <c r="B1973" s="9">
        <f t="shared" si="198"/>
        <v>10.43</v>
      </c>
      <c r="C1973" s="9">
        <f t="shared" si="199"/>
        <v>10.35</v>
      </c>
      <c r="D1973" s="8">
        <v>6235</v>
      </c>
      <c r="E1973" t="s">
        <v>5826</v>
      </c>
      <c r="F1973" t="s">
        <v>191</v>
      </c>
      <c r="G1973" t="s">
        <v>25</v>
      </c>
      <c r="H1973" t="s">
        <v>190</v>
      </c>
      <c r="O1973">
        <v>10.35</v>
      </c>
      <c r="S1973">
        <f>_xlfn.XLOOKUP(E1973,'Facture Chronopost'!L:L,'Facture Chronopost'!AA:AA,"")</f>
        <v>0.08</v>
      </c>
      <c r="T1973" t="str">
        <f>IF(COUNTIF('Bibliothèque transporteurs'!C:C,F1973)=0,"inconnu",_xlfn.XLOOKUP(F1973,'Bibliothèque transporteurs'!C:C,'Bibliothèque transporteurs'!A:A))</f>
        <v>6C</v>
      </c>
      <c r="U1973">
        <f>IF(OR(F1973="6C",F1973="6B"),_xlfn.XLOOKUP(E1973,'Facture Chronopost'!L:L,'Facture Chronopost'!X:X),IF(OR(F1973=17,F1973=44),F1973&amp;"_"&amp;H1973,IF(COUNTIF('Bibliothèque transporteurs'!C:C,F1973)=0,"inconnu",_xlfn.XLOOKUP(F1973,'Bibliothèque transporteurs'!C:C,'Bibliothèque transporteurs'!B:B))))</f>
        <v>42</v>
      </c>
      <c r="V1973" t="str">
        <f>IF(COUNTIF('Bibliothèque transporteurs'!C:C,F1973)=0,"inconnu",_xlfn.XLOOKUP(F1973,'Bibliothèque transporteurs'!C:C,'Bibliothèque transporteurs'!E:E))</f>
        <v>CHRONO_2SHOP</v>
      </c>
      <c r="W1973">
        <f t="shared" si="194"/>
        <v>10.43</v>
      </c>
      <c r="Y1973" s="118">
        <f t="shared" si="195"/>
        <v>10.43</v>
      </c>
      <c r="Z1973" s="118" t="str">
        <f t="shared" si="196"/>
        <v>OK</v>
      </c>
    </row>
    <row r="1974" spans="1:26" x14ac:dyDescent="0.2">
      <c r="A1974" s="9">
        <f t="shared" si="197"/>
        <v>6.5158859337230153</v>
      </c>
      <c r="B1974" s="9">
        <f t="shared" si="198"/>
        <v>5.629999999999999</v>
      </c>
      <c r="C1974" s="9">
        <f t="shared" si="199"/>
        <v>5.55</v>
      </c>
      <c r="D1974" s="8">
        <v>6235</v>
      </c>
      <c r="E1974" t="s">
        <v>5848</v>
      </c>
      <c r="F1974" t="s">
        <v>191</v>
      </c>
      <c r="G1974" t="s">
        <v>25</v>
      </c>
      <c r="H1974" t="s">
        <v>190</v>
      </c>
      <c r="O1974">
        <v>5.55</v>
      </c>
      <c r="S1974">
        <f>_xlfn.XLOOKUP(E1974,'Facture Chronopost'!L:L,'Facture Chronopost'!AA:AA,"")</f>
        <v>0.08</v>
      </c>
      <c r="T1974" t="str">
        <f>IF(COUNTIF('Bibliothèque transporteurs'!C:C,F1974)=0,"inconnu",_xlfn.XLOOKUP(F1974,'Bibliothèque transporteurs'!C:C,'Bibliothèque transporteurs'!A:A))</f>
        <v>6C</v>
      </c>
      <c r="U1974">
        <f>IF(OR(F1974="6C",F1974="6B"),_xlfn.XLOOKUP(E1974,'Facture Chronopost'!L:L,'Facture Chronopost'!X:X),IF(OR(F1974=17,F1974=44),F1974&amp;"_"&amp;H1974,IF(COUNTIF('Bibliothèque transporteurs'!C:C,F1974)=0,"inconnu",_xlfn.XLOOKUP(F1974,'Bibliothèque transporteurs'!C:C,'Bibliothèque transporteurs'!B:B))))</f>
        <v>30</v>
      </c>
      <c r="V1974" t="str">
        <f>IF(COUNTIF('Bibliothèque transporteurs'!C:C,F1974)=0,"inconnu",_xlfn.XLOOKUP(F1974,'Bibliothèque transporteurs'!C:C,'Bibliothèque transporteurs'!E:E))</f>
        <v>CHRONO_2SHOP</v>
      </c>
      <c r="W1974">
        <f t="shared" si="194"/>
        <v>5.63</v>
      </c>
      <c r="Y1974" s="118">
        <f t="shared" si="195"/>
        <v>5.63</v>
      </c>
      <c r="Z1974" s="118" t="str">
        <f t="shared" si="196"/>
        <v>OK</v>
      </c>
    </row>
    <row r="1975" spans="1:26" x14ac:dyDescent="0.2">
      <c r="A1975" s="9">
        <f t="shared" si="197"/>
        <v>11.118097259884138</v>
      </c>
      <c r="B1975" s="9">
        <f t="shared" si="198"/>
        <v>9.5500000000000007</v>
      </c>
      <c r="C1975" s="9">
        <f t="shared" si="199"/>
        <v>9.4700000000000006</v>
      </c>
      <c r="D1975" s="8">
        <v>6235</v>
      </c>
      <c r="E1975" t="s">
        <v>5831</v>
      </c>
      <c r="F1975" t="s">
        <v>191</v>
      </c>
      <c r="G1975" t="s">
        <v>25</v>
      </c>
      <c r="H1975" t="s">
        <v>190</v>
      </c>
      <c r="O1975">
        <v>9.4700000000000006</v>
      </c>
      <c r="S1975">
        <f>_xlfn.XLOOKUP(E1975,'Facture Chronopost'!L:L,'Facture Chronopost'!AA:AA,"")</f>
        <v>0.08</v>
      </c>
      <c r="T1975" t="str">
        <f>IF(COUNTIF('Bibliothèque transporteurs'!C:C,F1975)=0,"inconnu",_xlfn.XLOOKUP(F1975,'Bibliothèque transporteurs'!C:C,'Bibliothèque transporteurs'!A:A))</f>
        <v>6C</v>
      </c>
      <c r="U1975">
        <f>IF(OR(F1975="6C",F1975="6B"),_xlfn.XLOOKUP(E1975,'Facture Chronopost'!L:L,'Facture Chronopost'!X:X),IF(OR(F1975=17,F1975=44),F1975&amp;"_"&amp;H1975,IF(COUNTIF('Bibliothèque transporteurs'!C:C,F1975)=0,"inconnu",_xlfn.XLOOKUP(F1975,'Bibliothèque transporteurs'!C:C,'Bibliothèque transporteurs'!B:B))))</f>
        <v>25</v>
      </c>
      <c r="V1975" t="str">
        <f>IF(COUNTIF('Bibliothèque transporteurs'!C:C,F1975)=0,"inconnu",_xlfn.XLOOKUP(F1975,'Bibliothèque transporteurs'!C:C,'Bibliothèque transporteurs'!E:E))</f>
        <v>CHRONO_2SHOP</v>
      </c>
      <c r="W1975">
        <f t="shared" si="194"/>
        <v>9.5500000000000007</v>
      </c>
      <c r="Y1975" s="118">
        <f t="shared" si="195"/>
        <v>9.5500000000000007</v>
      </c>
      <c r="Z1975" s="118" t="str">
        <f t="shared" si="196"/>
        <v>OK</v>
      </c>
    </row>
    <row r="1976" spans="1:26" x14ac:dyDescent="0.2">
      <c r="A1976" s="9">
        <f t="shared" si="197"/>
        <v>17.786607548811478</v>
      </c>
      <c r="B1976" s="9">
        <f t="shared" si="198"/>
        <v>15.23</v>
      </c>
      <c r="C1976" s="9">
        <f t="shared" si="199"/>
        <v>15.15</v>
      </c>
      <c r="D1976" s="8">
        <v>6235</v>
      </c>
      <c r="E1976" t="s">
        <v>5882</v>
      </c>
      <c r="F1976" t="s">
        <v>191</v>
      </c>
      <c r="G1976" t="s">
        <v>25</v>
      </c>
      <c r="H1976" t="s">
        <v>190</v>
      </c>
      <c r="O1976">
        <v>15.15</v>
      </c>
      <c r="S1976">
        <f>_xlfn.XLOOKUP(E1976,'Facture Chronopost'!L:L,'Facture Chronopost'!AA:AA,"")</f>
        <v>0.08</v>
      </c>
      <c r="T1976" t="str">
        <f>IF(COUNTIF('Bibliothèque transporteurs'!C:C,F1976)=0,"inconnu",_xlfn.XLOOKUP(F1976,'Bibliothèque transporteurs'!C:C,'Bibliothèque transporteurs'!A:A))</f>
        <v>6C</v>
      </c>
      <c r="U1976">
        <f>IF(OR(F1976="6C",F1976="6B"),_xlfn.XLOOKUP(E1976,'Facture Chronopost'!L:L,'Facture Chronopost'!X:X),IF(OR(F1976=17,F1976=44),F1976&amp;"_"&amp;H1976,IF(COUNTIF('Bibliothèque transporteurs'!C:C,F1976)=0,"inconnu",_xlfn.XLOOKUP(F1976,'Bibliothèque transporteurs'!C:C,'Bibliothèque transporteurs'!B:B))))</f>
        <v>25</v>
      </c>
      <c r="V1976" t="str">
        <f>IF(COUNTIF('Bibliothèque transporteurs'!C:C,F1976)=0,"inconnu",_xlfn.XLOOKUP(F1976,'Bibliothèque transporteurs'!C:C,'Bibliothèque transporteurs'!E:E))</f>
        <v>CHRONO_2SHOP</v>
      </c>
      <c r="W1976">
        <f t="shared" si="194"/>
        <v>15.23</v>
      </c>
      <c r="Y1976" s="118">
        <f t="shared" si="195"/>
        <v>15.23</v>
      </c>
      <c r="Z1976" s="118" t="str">
        <f t="shared" si="196"/>
        <v>OK</v>
      </c>
    </row>
    <row r="1977" spans="1:26" x14ac:dyDescent="0.2">
      <c r="A1977" s="9">
        <f t="shared" si="197"/>
        <v>11.376384630229914</v>
      </c>
      <c r="B1977" s="9">
        <f t="shared" si="198"/>
        <v>9.77</v>
      </c>
      <c r="C1977" s="9">
        <f t="shared" si="199"/>
        <v>9.69</v>
      </c>
      <c r="D1977" s="8">
        <v>6235</v>
      </c>
      <c r="E1977" t="s">
        <v>5836</v>
      </c>
      <c r="F1977" t="s">
        <v>191</v>
      </c>
      <c r="G1977" t="s">
        <v>25</v>
      </c>
      <c r="H1977" t="s">
        <v>190</v>
      </c>
      <c r="O1977">
        <v>9.69</v>
      </c>
      <c r="S1977">
        <f>_xlfn.XLOOKUP(E1977,'Facture Chronopost'!L:L,'Facture Chronopost'!AA:AA,"")</f>
        <v>0.08</v>
      </c>
      <c r="T1977" t="str">
        <f>IF(COUNTIF('Bibliothèque transporteurs'!C:C,F1977)=0,"inconnu",_xlfn.XLOOKUP(F1977,'Bibliothèque transporteurs'!C:C,'Bibliothèque transporteurs'!A:A))</f>
        <v>6C</v>
      </c>
      <c r="U1977">
        <f>IF(OR(F1977="6C",F1977="6B"),_xlfn.XLOOKUP(E1977,'Facture Chronopost'!L:L,'Facture Chronopost'!X:X),IF(OR(F1977=17,F1977=44),F1977&amp;"_"&amp;H1977,IF(COUNTIF('Bibliothèque transporteurs'!C:C,F1977)=0,"inconnu",_xlfn.XLOOKUP(F1977,'Bibliothèque transporteurs'!C:C,'Bibliothèque transporteurs'!B:B))))</f>
        <v>30</v>
      </c>
      <c r="V1977" t="str">
        <f>IF(COUNTIF('Bibliothèque transporteurs'!C:C,F1977)=0,"inconnu",_xlfn.XLOOKUP(F1977,'Bibliothèque transporteurs'!C:C,'Bibliothèque transporteurs'!E:E))</f>
        <v>CHRONO_2SHOP</v>
      </c>
      <c r="W1977">
        <f t="shared" si="194"/>
        <v>9.77</v>
      </c>
      <c r="Y1977" s="118">
        <f t="shared" si="195"/>
        <v>9.77</v>
      </c>
      <c r="Z1977" s="118" t="str">
        <f t="shared" si="196"/>
        <v>OK</v>
      </c>
    </row>
    <row r="1978" spans="1:26" x14ac:dyDescent="0.2">
      <c r="A1978" s="9">
        <f t="shared" si="197"/>
        <v>11.763815685748579</v>
      </c>
      <c r="B1978" s="9">
        <f t="shared" si="198"/>
        <v>10.1</v>
      </c>
      <c r="C1978" s="9">
        <f t="shared" si="199"/>
        <v>10.02</v>
      </c>
      <c r="D1978" s="8">
        <v>6235</v>
      </c>
      <c r="E1978" t="s">
        <v>5845</v>
      </c>
      <c r="F1978" t="s">
        <v>191</v>
      </c>
      <c r="G1978" t="s">
        <v>25</v>
      </c>
      <c r="H1978" t="s">
        <v>190</v>
      </c>
      <c r="O1978">
        <v>10.02</v>
      </c>
      <c r="S1978">
        <f>_xlfn.XLOOKUP(E1978,'Facture Chronopost'!L:L,'Facture Chronopost'!AA:AA,"")</f>
        <v>0.08</v>
      </c>
      <c r="T1978" t="str">
        <f>IF(COUNTIF('Bibliothèque transporteurs'!C:C,F1978)=0,"inconnu",_xlfn.XLOOKUP(F1978,'Bibliothèque transporteurs'!C:C,'Bibliothèque transporteurs'!A:A))</f>
        <v>6C</v>
      </c>
      <c r="U1978">
        <f>IF(OR(F1978="6C",F1978="6B"),_xlfn.XLOOKUP(E1978,'Facture Chronopost'!L:L,'Facture Chronopost'!X:X),IF(OR(F1978=17,F1978=44),F1978&amp;"_"&amp;H1978,IF(COUNTIF('Bibliothèque transporteurs'!C:C,F1978)=0,"inconnu",_xlfn.XLOOKUP(F1978,'Bibliothèque transporteurs'!C:C,'Bibliothèque transporteurs'!B:B))))</f>
        <v>25</v>
      </c>
      <c r="V1978" t="str">
        <f>IF(COUNTIF('Bibliothèque transporteurs'!C:C,F1978)=0,"inconnu",_xlfn.XLOOKUP(F1978,'Bibliothèque transporteurs'!C:C,'Bibliothèque transporteurs'!E:E))</f>
        <v>CHRONO_2SHOP</v>
      </c>
      <c r="W1978">
        <f t="shared" si="194"/>
        <v>10.1</v>
      </c>
      <c r="Y1978" s="118">
        <f t="shared" si="195"/>
        <v>10.1</v>
      </c>
      <c r="Z1978" s="118" t="str">
        <f t="shared" si="196"/>
        <v>OK</v>
      </c>
    </row>
    <row r="1979" spans="1:26" x14ac:dyDescent="0.2">
      <c r="A1979" s="9">
        <f t="shared" si="197"/>
        <v>6.9033169892416817</v>
      </c>
      <c r="B1979" s="9">
        <f t="shared" si="198"/>
        <v>5.96</v>
      </c>
      <c r="C1979" s="9">
        <f t="shared" si="199"/>
        <v>5.88</v>
      </c>
      <c r="D1979" s="8">
        <v>6235</v>
      </c>
      <c r="E1979" t="s">
        <v>5842</v>
      </c>
      <c r="F1979" t="s">
        <v>191</v>
      </c>
      <c r="G1979" t="s">
        <v>25</v>
      </c>
      <c r="H1979" t="s">
        <v>190</v>
      </c>
      <c r="O1979">
        <v>5.88</v>
      </c>
      <c r="S1979">
        <f>_xlfn.XLOOKUP(E1979,'Facture Chronopost'!L:L,'Facture Chronopost'!AA:AA,"")</f>
        <v>0.08</v>
      </c>
      <c r="T1979" t="str">
        <f>IF(COUNTIF('Bibliothèque transporteurs'!C:C,F1979)=0,"inconnu",_xlfn.XLOOKUP(F1979,'Bibliothèque transporteurs'!C:C,'Bibliothèque transporteurs'!A:A))</f>
        <v>6C</v>
      </c>
      <c r="U1979">
        <f>IF(OR(F1979="6C",F1979="6B"),_xlfn.XLOOKUP(E1979,'Facture Chronopost'!L:L,'Facture Chronopost'!X:X),IF(OR(F1979=17,F1979=44),F1979&amp;"_"&amp;H1979,IF(COUNTIF('Bibliothèque transporteurs'!C:C,F1979)=0,"inconnu",_xlfn.XLOOKUP(F1979,'Bibliothèque transporteurs'!C:C,'Bibliothèque transporteurs'!B:B))))</f>
        <v>30</v>
      </c>
      <c r="V1979" t="str">
        <f>IF(COUNTIF('Bibliothèque transporteurs'!C:C,F1979)=0,"inconnu",_xlfn.XLOOKUP(F1979,'Bibliothèque transporteurs'!C:C,'Bibliothèque transporteurs'!E:E))</f>
        <v>CHRONO_2SHOP</v>
      </c>
      <c r="W1979">
        <f t="shared" si="194"/>
        <v>5.96</v>
      </c>
      <c r="Y1979" s="118">
        <f t="shared" si="195"/>
        <v>5.96</v>
      </c>
      <c r="Z1979" s="118" t="str">
        <f t="shared" si="196"/>
        <v>OK</v>
      </c>
    </row>
    <row r="1980" spans="1:26" x14ac:dyDescent="0.2">
      <c r="A1980" s="9">
        <f t="shared" si="197"/>
        <v>11.376384630229914</v>
      </c>
      <c r="B1980" s="9">
        <f t="shared" si="198"/>
        <v>9.77</v>
      </c>
      <c r="C1980" s="9">
        <f t="shared" si="199"/>
        <v>9.69</v>
      </c>
      <c r="D1980" s="8">
        <v>6235</v>
      </c>
      <c r="E1980" t="s">
        <v>5818</v>
      </c>
      <c r="F1980" t="s">
        <v>191</v>
      </c>
      <c r="G1980" t="s">
        <v>25</v>
      </c>
      <c r="H1980" t="s">
        <v>190</v>
      </c>
      <c r="O1980">
        <v>9.69</v>
      </c>
      <c r="S1980">
        <f>_xlfn.XLOOKUP(E1980,'Facture Chronopost'!L:L,'Facture Chronopost'!AA:AA,"")</f>
        <v>0.08</v>
      </c>
      <c r="T1980" t="str">
        <f>IF(COUNTIF('Bibliothèque transporteurs'!C:C,F1980)=0,"inconnu",_xlfn.XLOOKUP(F1980,'Bibliothèque transporteurs'!C:C,'Bibliothèque transporteurs'!A:A))</f>
        <v>6C</v>
      </c>
      <c r="U1980">
        <f>IF(OR(F1980="6C",F1980="6B"),_xlfn.XLOOKUP(E1980,'Facture Chronopost'!L:L,'Facture Chronopost'!X:X),IF(OR(F1980=17,F1980=44),F1980&amp;"_"&amp;H1980,IF(COUNTIF('Bibliothèque transporteurs'!C:C,F1980)=0,"inconnu",_xlfn.XLOOKUP(F1980,'Bibliothèque transporteurs'!C:C,'Bibliothèque transporteurs'!B:B))))</f>
        <v>42</v>
      </c>
      <c r="V1980" t="str">
        <f>IF(COUNTIF('Bibliothèque transporteurs'!C:C,F1980)=0,"inconnu",_xlfn.XLOOKUP(F1980,'Bibliothèque transporteurs'!C:C,'Bibliothèque transporteurs'!E:E))</f>
        <v>CHRONO_2SHOP</v>
      </c>
      <c r="W1980">
        <f t="shared" si="194"/>
        <v>9.77</v>
      </c>
      <c r="Y1980" s="118">
        <f t="shared" si="195"/>
        <v>9.77</v>
      </c>
      <c r="Z1980" s="118" t="str">
        <f t="shared" si="196"/>
        <v>OK</v>
      </c>
    </row>
    <row r="1981" spans="1:26" x14ac:dyDescent="0.2">
      <c r="A1981" s="9">
        <f t="shared" si="197"/>
        <v>11.376384630229914</v>
      </c>
      <c r="B1981" s="9">
        <f t="shared" si="198"/>
        <v>9.77</v>
      </c>
      <c r="C1981" s="9">
        <f t="shared" si="199"/>
        <v>9.69</v>
      </c>
      <c r="D1981" s="8">
        <v>6235</v>
      </c>
      <c r="E1981" t="s">
        <v>5871</v>
      </c>
      <c r="F1981" t="s">
        <v>191</v>
      </c>
      <c r="G1981" t="s">
        <v>25</v>
      </c>
      <c r="H1981" t="s">
        <v>190</v>
      </c>
      <c r="O1981">
        <v>9.69</v>
      </c>
      <c r="S1981">
        <f>_xlfn.XLOOKUP(E1981,'Facture Chronopost'!L:L,'Facture Chronopost'!AA:AA,"")</f>
        <v>0.08</v>
      </c>
      <c r="T1981" t="str">
        <f>IF(COUNTIF('Bibliothèque transporteurs'!C:C,F1981)=0,"inconnu",_xlfn.XLOOKUP(F1981,'Bibliothèque transporteurs'!C:C,'Bibliothèque transporteurs'!A:A))</f>
        <v>6C</v>
      </c>
      <c r="U1981">
        <f>IF(OR(F1981="6C",F1981="6B"),_xlfn.XLOOKUP(E1981,'Facture Chronopost'!L:L,'Facture Chronopost'!X:X),IF(OR(F1981=17,F1981=44),F1981&amp;"_"&amp;H1981,IF(COUNTIF('Bibliothèque transporteurs'!C:C,F1981)=0,"inconnu",_xlfn.XLOOKUP(F1981,'Bibliothèque transporteurs'!C:C,'Bibliothèque transporteurs'!B:B))))</f>
        <v>30</v>
      </c>
      <c r="V1981" t="str">
        <f>IF(COUNTIF('Bibliothèque transporteurs'!C:C,F1981)=0,"inconnu",_xlfn.XLOOKUP(F1981,'Bibliothèque transporteurs'!C:C,'Bibliothèque transporteurs'!E:E))</f>
        <v>CHRONO_2SHOP</v>
      </c>
      <c r="W1981">
        <f t="shared" si="194"/>
        <v>9.77</v>
      </c>
      <c r="Y1981" s="118">
        <f t="shared" si="195"/>
        <v>9.77</v>
      </c>
      <c r="Z1981" s="118" t="str">
        <f t="shared" si="196"/>
        <v>OK</v>
      </c>
    </row>
    <row r="1982" spans="1:26" x14ac:dyDescent="0.2">
      <c r="A1982" s="9">
        <f t="shared" si="197"/>
        <v>5.8114658327799873</v>
      </c>
      <c r="B1982" s="9">
        <f t="shared" si="198"/>
        <v>5.03</v>
      </c>
      <c r="C1982" s="9">
        <f t="shared" si="199"/>
        <v>4.95</v>
      </c>
      <c r="D1982" s="8">
        <v>6235</v>
      </c>
      <c r="E1982" t="s">
        <v>5874</v>
      </c>
      <c r="F1982" t="s">
        <v>191</v>
      </c>
      <c r="G1982" t="s">
        <v>25</v>
      </c>
      <c r="H1982" t="s">
        <v>190</v>
      </c>
      <c r="O1982">
        <v>4.95</v>
      </c>
      <c r="S1982">
        <f>_xlfn.XLOOKUP(E1982,'Facture Chronopost'!L:L,'Facture Chronopost'!AA:AA,"")</f>
        <v>0.08</v>
      </c>
      <c r="T1982" t="str">
        <f>IF(COUNTIF('Bibliothèque transporteurs'!C:C,F1982)=0,"inconnu",_xlfn.XLOOKUP(F1982,'Bibliothèque transporteurs'!C:C,'Bibliothèque transporteurs'!A:A))</f>
        <v>6C</v>
      </c>
      <c r="U1982">
        <f>IF(OR(F1982="6C",F1982="6B"),_xlfn.XLOOKUP(E1982,'Facture Chronopost'!L:L,'Facture Chronopost'!X:X),IF(OR(F1982=17,F1982=44),F1982&amp;"_"&amp;H1982,IF(COUNTIF('Bibliothèque transporteurs'!C:C,F1982)=0,"inconnu",_xlfn.XLOOKUP(F1982,'Bibliothèque transporteurs'!C:C,'Bibliothèque transporteurs'!B:B))))</f>
        <v>26</v>
      </c>
      <c r="V1982" t="str">
        <f>IF(COUNTIF('Bibliothèque transporteurs'!C:C,F1982)=0,"inconnu",_xlfn.XLOOKUP(F1982,'Bibliothèque transporteurs'!C:C,'Bibliothèque transporteurs'!E:E))</f>
        <v>CHRONO_2SHOP</v>
      </c>
      <c r="W1982">
        <f t="shared" si="194"/>
        <v>5.03</v>
      </c>
      <c r="Y1982" s="118">
        <f t="shared" si="195"/>
        <v>5.03</v>
      </c>
      <c r="Z1982" s="118" t="str">
        <f t="shared" si="196"/>
        <v>OK</v>
      </c>
    </row>
    <row r="1983" spans="1:26" x14ac:dyDescent="0.2">
      <c r="A1983" s="9">
        <f t="shared" si="197"/>
        <v>11.376384630229914</v>
      </c>
      <c r="B1983" s="9">
        <f t="shared" si="198"/>
        <v>9.77</v>
      </c>
      <c r="C1983" s="9">
        <f t="shared" si="199"/>
        <v>9.69</v>
      </c>
      <c r="D1983" s="8">
        <v>6235</v>
      </c>
      <c r="E1983" t="s">
        <v>5856</v>
      </c>
      <c r="F1983" t="s">
        <v>191</v>
      </c>
      <c r="G1983" t="s">
        <v>25</v>
      </c>
      <c r="H1983" t="s">
        <v>190</v>
      </c>
      <c r="O1983">
        <v>9.69</v>
      </c>
      <c r="S1983">
        <f>_xlfn.XLOOKUP(E1983,'Facture Chronopost'!L:L,'Facture Chronopost'!AA:AA,"")</f>
        <v>0.08</v>
      </c>
      <c r="T1983" t="str">
        <f>IF(COUNTIF('Bibliothèque transporteurs'!C:C,F1983)=0,"inconnu",_xlfn.XLOOKUP(F1983,'Bibliothèque transporteurs'!C:C,'Bibliothèque transporteurs'!A:A))</f>
        <v>6C</v>
      </c>
      <c r="U1983">
        <f>IF(OR(F1983="6C",F1983="6B"),_xlfn.XLOOKUP(E1983,'Facture Chronopost'!L:L,'Facture Chronopost'!X:X),IF(OR(F1983=17,F1983=44),F1983&amp;"_"&amp;H1983,IF(COUNTIF('Bibliothèque transporteurs'!C:C,F1983)=0,"inconnu",_xlfn.XLOOKUP(F1983,'Bibliothèque transporteurs'!C:C,'Bibliothèque transporteurs'!B:B))))</f>
        <v>30</v>
      </c>
      <c r="V1983" t="str">
        <f>IF(COUNTIF('Bibliothèque transporteurs'!C:C,F1983)=0,"inconnu",_xlfn.XLOOKUP(F1983,'Bibliothèque transporteurs'!C:C,'Bibliothèque transporteurs'!E:E))</f>
        <v>CHRONO_2SHOP</v>
      </c>
      <c r="W1983">
        <f t="shared" si="194"/>
        <v>9.77</v>
      </c>
      <c r="Y1983" s="118">
        <f t="shared" si="195"/>
        <v>9.77</v>
      </c>
      <c r="Z1983" s="118" t="str">
        <f t="shared" si="196"/>
        <v>OK</v>
      </c>
    </row>
    <row r="1984" spans="1:26" x14ac:dyDescent="0.2">
      <c r="A1984" s="9">
        <f t="shared" si="197"/>
        <v>16.236883326736812</v>
      </c>
      <c r="B1984" s="9">
        <f t="shared" si="198"/>
        <v>13.91</v>
      </c>
      <c r="C1984" s="9">
        <f t="shared" si="199"/>
        <v>13.83</v>
      </c>
      <c r="D1984" s="8">
        <v>6235</v>
      </c>
      <c r="E1984" t="s">
        <v>5820</v>
      </c>
      <c r="F1984" t="s">
        <v>191</v>
      </c>
      <c r="G1984" t="s">
        <v>25</v>
      </c>
      <c r="H1984" t="s">
        <v>190</v>
      </c>
      <c r="O1984">
        <v>13.83</v>
      </c>
      <c r="S1984">
        <f>_xlfn.XLOOKUP(E1984,'Facture Chronopost'!L:L,'Facture Chronopost'!AA:AA,"")</f>
        <v>0.08</v>
      </c>
      <c r="T1984" t="str">
        <f>IF(COUNTIF('Bibliothèque transporteurs'!C:C,F1984)=0,"inconnu",_xlfn.XLOOKUP(F1984,'Bibliothèque transporteurs'!C:C,'Bibliothèque transporteurs'!A:A))</f>
        <v>6C</v>
      </c>
      <c r="U1984">
        <f>IF(OR(F1984="6C",F1984="6B"),_xlfn.XLOOKUP(E1984,'Facture Chronopost'!L:L,'Facture Chronopost'!X:X),IF(OR(F1984=17,F1984=44),F1984&amp;"_"&amp;H1984,IF(COUNTIF('Bibliothèque transporteurs'!C:C,F1984)=0,"inconnu",_xlfn.XLOOKUP(F1984,'Bibliothèque transporteurs'!C:C,'Bibliothèque transporteurs'!B:B))))</f>
        <v>25</v>
      </c>
      <c r="V1984" t="str">
        <f>IF(COUNTIF('Bibliothèque transporteurs'!C:C,F1984)=0,"inconnu",_xlfn.XLOOKUP(F1984,'Bibliothèque transporteurs'!C:C,'Bibliothèque transporteurs'!E:E))</f>
        <v>CHRONO_2SHOP</v>
      </c>
      <c r="W1984">
        <f t="shared" si="194"/>
        <v>13.91</v>
      </c>
      <c r="Y1984" s="118">
        <f t="shared" si="195"/>
        <v>13.91</v>
      </c>
      <c r="Z1984" s="118" t="str">
        <f t="shared" si="196"/>
        <v>OK</v>
      </c>
    </row>
    <row r="1985" spans="1:26" x14ac:dyDescent="0.2">
      <c r="A1985" s="9">
        <f t="shared" si="197"/>
        <v>7.7721017804047507</v>
      </c>
      <c r="B1985" s="9">
        <f t="shared" si="198"/>
        <v>6.6999999999999993</v>
      </c>
      <c r="C1985" s="9">
        <f t="shared" si="199"/>
        <v>6.62</v>
      </c>
      <c r="D1985" s="8">
        <v>6235</v>
      </c>
      <c r="E1985" t="s">
        <v>5828</v>
      </c>
      <c r="F1985" t="s">
        <v>191</v>
      </c>
      <c r="G1985" t="s">
        <v>25</v>
      </c>
      <c r="H1985" t="s">
        <v>190</v>
      </c>
      <c r="O1985">
        <v>6.62</v>
      </c>
      <c r="S1985">
        <f>_xlfn.XLOOKUP(E1985,'Facture Chronopost'!L:L,'Facture Chronopost'!AA:AA,"")</f>
        <v>0.08</v>
      </c>
      <c r="T1985" t="str">
        <f>IF(COUNTIF('Bibliothèque transporteurs'!C:C,F1985)=0,"inconnu",_xlfn.XLOOKUP(F1985,'Bibliothèque transporteurs'!C:C,'Bibliothèque transporteurs'!A:A))</f>
        <v>6C</v>
      </c>
      <c r="U1985">
        <f>IF(OR(F1985="6C",F1985="6B"),_xlfn.XLOOKUP(E1985,'Facture Chronopost'!L:L,'Facture Chronopost'!X:X),IF(OR(F1985=17,F1985=44),F1985&amp;"_"&amp;H1985,IF(COUNTIF('Bibliothèque transporteurs'!C:C,F1985)=0,"inconnu",_xlfn.XLOOKUP(F1985,'Bibliothèque transporteurs'!C:C,'Bibliothèque transporteurs'!B:B))))</f>
        <v>33</v>
      </c>
      <c r="V1985" t="str">
        <f>IF(COUNTIF('Bibliothèque transporteurs'!C:C,F1985)=0,"inconnu",_xlfn.XLOOKUP(F1985,'Bibliothèque transporteurs'!C:C,'Bibliothèque transporteurs'!E:E))</f>
        <v>CHRONO_2SHOP</v>
      </c>
      <c r="W1985">
        <f t="shared" si="194"/>
        <v>6.7</v>
      </c>
      <c r="Y1985" s="118">
        <f t="shared" si="195"/>
        <v>6.7</v>
      </c>
      <c r="Z1985" s="118" t="str">
        <f t="shared" si="196"/>
        <v>OK</v>
      </c>
    </row>
    <row r="1986" spans="1:26" x14ac:dyDescent="0.2">
      <c r="A1986" s="9">
        <f t="shared" si="197"/>
        <v>6.5158859337230153</v>
      </c>
      <c r="B1986" s="9">
        <f t="shared" si="198"/>
        <v>5.629999999999999</v>
      </c>
      <c r="C1986" s="9">
        <f t="shared" si="199"/>
        <v>5.55</v>
      </c>
      <c r="D1986" s="8">
        <v>6235</v>
      </c>
      <c r="E1986" t="s">
        <v>5867</v>
      </c>
      <c r="F1986" t="s">
        <v>191</v>
      </c>
      <c r="G1986" t="s">
        <v>25</v>
      </c>
      <c r="H1986" t="s">
        <v>190</v>
      </c>
      <c r="O1986">
        <v>5.55</v>
      </c>
      <c r="S1986">
        <f>_xlfn.XLOOKUP(E1986,'Facture Chronopost'!L:L,'Facture Chronopost'!AA:AA,"")</f>
        <v>0.08</v>
      </c>
      <c r="T1986" t="str">
        <f>IF(COUNTIF('Bibliothèque transporteurs'!C:C,F1986)=0,"inconnu",_xlfn.XLOOKUP(F1986,'Bibliothèque transporteurs'!C:C,'Bibliothèque transporteurs'!A:A))</f>
        <v>6C</v>
      </c>
      <c r="U1986">
        <f>IF(OR(F1986="6C",F1986="6B"),_xlfn.XLOOKUP(E1986,'Facture Chronopost'!L:L,'Facture Chronopost'!X:X),IF(OR(F1986=17,F1986=44),F1986&amp;"_"&amp;H1986,IF(COUNTIF('Bibliothèque transporteurs'!C:C,F1986)=0,"inconnu",_xlfn.XLOOKUP(F1986,'Bibliothèque transporteurs'!C:C,'Bibliothèque transporteurs'!B:B))))</f>
        <v>30</v>
      </c>
      <c r="V1986" t="str">
        <f>IF(COUNTIF('Bibliothèque transporteurs'!C:C,F1986)=0,"inconnu",_xlfn.XLOOKUP(F1986,'Bibliothèque transporteurs'!C:C,'Bibliothèque transporteurs'!E:E))</f>
        <v>CHRONO_2SHOP</v>
      </c>
      <c r="W1986">
        <f t="shared" si="194"/>
        <v>5.63</v>
      </c>
      <c r="Y1986" s="118">
        <f t="shared" si="195"/>
        <v>5.63</v>
      </c>
      <c r="Z1986" s="118" t="str">
        <f t="shared" si="196"/>
        <v>OK</v>
      </c>
    </row>
    <row r="1987" spans="1:26" x14ac:dyDescent="0.2">
      <c r="A1987" s="9">
        <f t="shared" si="197"/>
        <v>6.2575985633772397</v>
      </c>
      <c r="B1987" s="9">
        <f t="shared" si="198"/>
        <v>5.41</v>
      </c>
      <c r="C1987" s="9">
        <f t="shared" si="199"/>
        <v>5.33</v>
      </c>
      <c r="D1987" s="8">
        <v>6235</v>
      </c>
      <c r="E1987" t="s">
        <v>5823</v>
      </c>
      <c r="F1987" t="s">
        <v>191</v>
      </c>
      <c r="G1987" t="s">
        <v>25</v>
      </c>
      <c r="H1987" t="s">
        <v>190</v>
      </c>
      <c r="O1987">
        <v>5.33</v>
      </c>
      <c r="S1987">
        <f>_xlfn.XLOOKUP(E1987,'Facture Chronopost'!L:L,'Facture Chronopost'!AA:AA,"")</f>
        <v>0.08</v>
      </c>
      <c r="T1987" t="str">
        <f>IF(COUNTIF('Bibliothèque transporteurs'!C:C,F1987)=0,"inconnu",_xlfn.XLOOKUP(F1987,'Bibliothèque transporteurs'!C:C,'Bibliothèque transporteurs'!A:A))</f>
        <v>6C</v>
      </c>
      <c r="U1987">
        <f>IF(OR(F1987="6C",F1987="6B"),_xlfn.XLOOKUP(E1987,'Facture Chronopost'!L:L,'Facture Chronopost'!X:X),IF(OR(F1987=17,F1987=44),F1987&amp;"_"&amp;H1987,IF(COUNTIF('Bibliothèque transporteurs'!C:C,F1987)=0,"inconnu",_xlfn.XLOOKUP(F1987,'Bibliothèque transporteurs'!C:C,'Bibliothèque transporteurs'!B:B))))</f>
        <v>30</v>
      </c>
      <c r="V1987" t="str">
        <f>IF(COUNTIF('Bibliothèque transporteurs'!C:C,F1987)=0,"inconnu",_xlfn.XLOOKUP(F1987,'Bibliothèque transporteurs'!C:C,'Bibliothèque transporteurs'!E:E))</f>
        <v>CHRONO_2SHOP</v>
      </c>
      <c r="W1987">
        <f t="shared" si="194"/>
        <v>5.41</v>
      </c>
      <c r="Y1987" s="118">
        <f t="shared" si="195"/>
        <v>5.41</v>
      </c>
      <c r="Z1987" s="118" t="str">
        <f t="shared" si="196"/>
        <v>OK</v>
      </c>
    </row>
    <row r="1988" spans="1:26" x14ac:dyDescent="0.2">
      <c r="A1988" s="9">
        <f t="shared" si="197"/>
        <v>6.5158859337230153</v>
      </c>
      <c r="B1988" s="9">
        <f t="shared" si="198"/>
        <v>5.629999999999999</v>
      </c>
      <c r="C1988" s="9">
        <f t="shared" si="199"/>
        <v>5.55</v>
      </c>
      <c r="D1988" s="8">
        <v>6235</v>
      </c>
      <c r="E1988" t="s">
        <v>5850</v>
      </c>
      <c r="F1988" t="s">
        <v>191</v>
      </c>
      <c r="G1988" t="s">
        <v>25</v>
      </c>
      <c r="H1988" t="s">
        <v>190</v>
      </c>
      <c r="O1988">
        <v>5.55</v>
      </c>
      <c r="S1988">
        <f>_xlfn.XLOOKUP(E1988,'Facture Chronopost'!L:L,'Facture Chronopost'!AA:AA,"")</f>
        <v>0.08</v>
      </c>
      <c r="T1988" t="str">
        <f>IF(COUNTIF('Bibliothèque transporteurs'!C:C,F1988)=0,"inconnu",_xlfn.XLOOKUP(F1988,'Bibliothèque transporteurs'!C:C,'Bibliothèque transporteurs'!A:A))</f>
        <v>6C</v>
      </c>
      <c r="U1988">
        <f>IF(OR(F1988="6C",F1988="6B"),_xlfn.XLOOKUP(E1988,'Facture Chronopost'!L:L,'Facture Chronopost'!X:X),IF(OR(F1988=17,F1988=44),F1988&amp;"_"&amp;H1988,IF(COUNTIF('Bibliothèque transporteurs'!C:C,F1988)=0,"inconnu",_xlfn.XLOOKUP(F1988,'Bibliothèque transporteurs'!C:C,'Bibliothèque transporteurs'!B:B))))</f>
        <v>30</v>
      </c>
      <c r="V1988" t="str">
        <f>IF(COUNTIF('Bibliothèque transporteurs'!C:C,F1988)=0,"inconnu",_xlfn.XLOOKUP(F1988,'Bibliothèque transporteurs'!C:C,'Bibliothèque transporteurs'!E:E))</f>
        <v>CHRONO_2SHOP</v>
      </c>
      <c r="W1988">
        <f t="shared" si="194"/>
        <v>5.63</v>
      </c>
      <c r="Y1988" s="118">
        <f t="shared" si="195"/>
        <v>5.63</v>
      </c>
      <c r="Z1988" s="118" t="str">
        <f t="shared" si="196"/>
        <v>OK</v>
      </c>
    </row>
    <row r="1989" spans="1:26" x14ac:dyDescent="0.2">
      <c r="A1989" s="9">
        <f t="shared" si="197"/>
        <v>11.376384630229914</v>
      </c>
      <c r="B1989" s="9">
        <f t="shared" si="198"/>
        <v>9.77</v>
      </c>
      <c r="C1989" s="9">
        <f t="shared" si="199"/>
        <v>9.69</v>
      </c>
      <c r="D1989" s="8">
        <v>6235</v>
      </c>
      <c r="E1989" t="s">
        <v>5877</v>
      </c>
      <c r="F1989" t="s">
        <v>191</v>
      </c>
      <c r="G1989" t="s">
        <v>25</v>
      </c>
      <c r="H1989" t="s">
        <v>190</v>
      </c>
      <c r="O1989">
        <v>9.69</v>
      </c>
      <c r="S1989">
        <f>_xlfn.XLOOKUP(E1989,'Facture Chronopost'!L:L,'Facture Chronopost'!AA:AA,"")</f>
        <v>0.08</v>
      </c>
      <c r="T1989" t="str">
        <f>IF(COUNTIF('Bibliothèque transporteurs'!C:C,F1989)=0,"inconnu",_xlfn.XLOOKUP(F1989,'Bibliothèque transporteurs'!C:C,'Bibliothèque transporteurs'!A:A))</f>
        <v>6C</v>
      </c>
      <c r="U1989">
        <f>IF(OR(F1989="6C",F1989="6B"),_xlfn.XLOOKUP(E1989,'Facture Chronopost'!L:L,'Facture Chronopost'!X:X),IF(OR(F1989=17,F1989=44),F1989&amp;"_"&amp;H1989,IF(COUNTIF('Bibliothèque transporteurs'!C:C,F1989)=0,"inconnu",_xlfn.XLOOKUP(F1989,'Bibliothèque transporteurs'!C:C,'Bibliothèque transporteurs'!B:B))))</f>
        <v>30</v>
      </c>
      <c r="V1989" t="str">
        <f>IF(COUNTIF('Bibliothèque transporteurs'!C:C,F1989)=0,"inconnu",_xlfn.XLOOKUP(F1989,'Bibliothèque transporteurs'!C:C,'Bibliothèque transporteurs'!E:E))</f>
        <v>CHRONO_2SHOP</v>
      </c>
      <c r="W1989">
        <f t="shared" si="194"/>
        <v>9.77</v>
      </c>
      <c r="Y1989" s="118">
        <f t="shared" si="195"/>
        <v>9.77</v>
      </c>
      <c r="Z1989" s="118" t="str">
        <f t="shared" si="196"/>
        <v>OK</v>
      </c>
    </row>
    <row r="1990" spans="1:26" x14ac:dyDescent="0.2">
      <c r="A1990" s="9">
        <f t="shared" si="197"/>
        <v>11.376384630229914</v>
      </c>
      <c r="B1990" s="9">
        <f t="shared" si="198"/>
        <v>9.77</v>
      </c>
      <c r="C1990" s="9">
        <f t="shared" si="199"/>
        <v>9.69</v>
      </c>
      <c r="D1990" s="8">
        <v>6235</v>
      </c>
      <c r="E1990" t="s">
        <v>5861</v>
      </c>
      <c r="F1990" t="s">
        <v>191</v>
      </c>
      <c r="G1990" t="s">
        <v>25</v>
      </c>
      <c r="H1990" t="s">
        <v>190</v>
      </c>
      <c r="O1990">
        <v>9.69</v>
      </c>
      <c r="S1990">
        <f>_xlfn.XLOOKUP(E1990,'Facture Chronopost'!L:L,'Facture Chronopost'!AA:AA,"")</f>
        <v>0.08</v>
      </c>
      <c r="T1990" t="str">
        <f>IF(COUNTIF('Bibliothèque transporteurs'!C:C,F1990)=0,"inconnu",_xlfn.XLOOKUP(F1990,'Bibliothèque transporteurs'!C:C,'Bibliothèque transporteurs'!A:A))</f>
        <v>6C</v>
      </c>
      <c r="U1990">
        <f>IF(OR(F1990="6C",F1990="6B"),_xlfn.XLOOKUP(E1990,'Facture Chronopost'!L:L,'Facture Chronopost'!X:X),IF(OR(F1990=17,F1990=44),F1990&amp;"_"&amp;H1990,IF(COUNTIF('Bibliothèque transporteurs'!C:C,F1990)=0,"inconnu",_xlfn.XLOOKUP(F1990,'Bibliothèque transporteurs'!C:C,'Bibliothèque transporteurs'!B:B))))</f>
        <v>30</v>
      </c>
      <c r="V1990" t="str">
        <f>IF(COUNTIF('Bibliothèque transporteurs'!C:C,F1990)=0,"inconnu",_xlfn.XLOOKUP(F1990,'Bibliothèque transporteurs'!C:C,'Bibliothèque transporteurs'!E:E))</f>
        <v>CHRONO_2SHOP</v>
      </c>
      <c r="W1990">
        <f t="shared" si="194"/>
        <v>9.77</v>
      </c>
      <c r="Y1990" s="118">
        <f t="shared" si="195"/>
        <v>9.77</v>
      </c>
      <c r="Z1990" s="118" t="str">
        <f t="shared" si="196"/>
        <v>OK</v>
      </c>
    </row>
    <row r="1991" spans="1:26" x14ac:dyDescent="0.2">
      <c r="A1991" s="9">
        <f t="shared" si="197"/>
        <v>6.2575985633772397</v>
      </c>
      <c r="B1991" s="9">
        <f t="shared" si="198"/>
        <v>5.41</v>
      </c>
      <c r="C1991" s="9">
        <f t="shared" si="199"/>
        <v>5.33</v>
      </c>
      <c r="D1991" s="8">
        <v>6235</v>
      </c>
      <c r="E1991" t="s">
        <v>5879</v>
      </c>
      <c r="F1991" t="s">
        <v>191</v>
      </c>
      <c r="G1991" t="s">
        <v>25</v>
      </c>
      <c r="H1991" t="s">
        <v>190</v>
      </c>
      <c r="O1991">
        <v>5.33</v>
      </c>
      <c r="S1991">
        <f>_xlfn.XLOOKUP(E1991,'Facture Chronopost'!L:L,'Facture Chronopost'!AA:AA,"")</f>
        <v>0.08</v>
      </c>
      <c r="T1991" t="str">
        <f>IF(COUNTIF('Bibliothèque transporteurs'!C:C,F1991)=0,"inconnu",_xlfn.XLOOKUP(F1991,'Bibliothèque transporteurs'!C:C,'Bibliothèque transporteurs'!A:A))</f>
        <v>6C</v>
      </c>
      <c r="U1991">
        <f>IF(OR(F1991="6C",F1991="6B"),_xlfn.XLOOKUP(E1991,'Facture Chronopost'!L:L,'Facture Chronopost'!X:X),IF(OR(F1991=17,F1991=44),F1991&amp;"_"&amp;H1991,IF(COUNTIF('Bibliothèque transporteurs'!C:C,F1991)=0,"inconnu",_xlfn.XLOOKUP(F1991,'Bibliothèque transporteurs'!C:C,'Bibliothèque transporteurs'!B:B))))</f>
        <v>30</v>
      </c>
      <c r="V1991" t="str">
        <f>IF(COUNTIF('Bibliothèque transporteurs'!C:C,F1991)=0,"inconnu",_xlfn.XLOOKUP(F1991,'Bibliothèque transporteurs'!C:C,'Bibliothèque transporteurs'!E:E))</f>
        <v>CHRONO_2SHOP</v>
      </c>
      <c r="W1991">
        <f t="shared" si="194"/>
        <v>5.41</v>
      </c>
      <c r="Y1991" s="118">
        <f t="shared" si="195"/>
        <v>5.41</v>
      </c>
      <c r="Z1991" s="118" t="str">
        <f t="shared" si="196"/>
        <v>OK</v>
      </c>
    </row>
    <row r="1992" spans="1:26" x14ac:dyDescent="0.2">
      <c r="A1992" s="9">
        <f t="shared" si="197"/>
        <v>6.9033169892416817</v>
      </c>
      <c r="B1992" s="9">
        <f t="shared" si="198"/>
        <v>5.96</v>
      </c>
      <c r="C1992" s="9">
        <f t="shared" si="199"/>
        <v>5.88</v>
      </c>
      <c r="D1992" s="8">
        <v>6235</v>
      </c>
      <c r="E1992" t="s">
        <v>5853</v>
      </c>
      <c r="F1992" t="s">
        <v>191</v>
      </c>
      <c r="G1992" t="s">
        <v>25</v>
      </c>
      <c r="H1992" t="s">
        <v>190</v>
      </c>
      <c r="O1992">
        <v>5.88</v>
      </c>
      <c r="S1992">
        <f>_xlfn.XLOOKUP(E1992,'Facture Chronopost'!L:L,'Facture Chronopost'!AA:AA,"")</f>
        <v>0.08</v>
      </c>
      <c r="T1992" t="str">
        <f>IF(COUNTIF('Bibliothèque transporteurs'!C:C,F1992)=0,"inconnu",_xlfn.XLOOKUP(F1992,'Bibliothèque transporteurs'!C:C,'Bibliothèque transporteurs'!A:A))</f>
        <v>6C</v>
      </c>
      <c r="U1992">
        <f>IF(OR(F1992="6C",F1992="6B"),_xlfn.XLOOKUP(E1992,'Facture Chronopost'!L:L,'Facture Chronopost'!X:X),IF(OR(F1992=17,F1992=44),F1992&amp;"_"&amp;H1992,IF(COUNTIF('Bibliothèque transporteurs'!C:C,F1992)=0,"inconnu",_xlfn.XLOOKUP(F1992,'Bibliothèque transporteurs'!C:C,'Bibliothèque transporteurs'!B:B))))</f>
        <v>30</v>
      </c>
      <c r="V1992" t="str">
        <f>IF(COUNTIF('Bibliothèque transporteurs'!C:C,F1992)=0,"inconnu",_xlfn.XLOOKUP(F1992,'Bibliothèque transporteurs'!C:C,'Bibliothèque transporteurs'!E:E))</f>
        <v>CHRONO_2SHOP</v>
      </c>
      <c r="W1992">
        <f t="shared" si="194"/>
        <v>5.96</v>
      </c>
      <c r="Y1992" s="118">
        <f t="shared" si="195"/>
        <v>5.96</v>
      </c>
      <c r="Z1992" s="118" t="str">
        <f t="shared" si="196"/>
        <v>OK</v>
      </c>
    </row>
    <row r="1993" spans="1:26" x14ac:dyDescent="0.2">
      <c r="A1993" s="9">
        <f t="shared" si="197"/>
        <v>12.151246741267247</v>
      </c>
      <c r="B1993" s="9">
        <f t="shared" si="198"/>
        <v>10.43</v>
      </c>
      <c r="C1993" s="9">
        <f t="shared" si="199"/>
        <v>10.35</v>
      </c>
      <c r="D1993" s="8">
        <v>6235</v>
      </c>
      <c r="E1993" t="s">
        <v>5834</v>
      </c>
      <c r="F1993" t="s">
        <v>191</v>
      </c>
      <c r="G1993" t="s">
        <v>25</v>
      </c>
      <c r="H1993" t="s">
        <v>190</v>
      </c>
      <c r="O1993">
        <v>10.35</v>
      </c>
      <c r="S1993">
        <f>_xlfn.XLOOKUP(E1993,'Facture Chronopost'!L:L,'Facture Chronopost'!AA:AA,"")</f>
        <v>0.08</v>
      </c>
      <c r="T1993" t="str">
        <f>IF(COUNTIF('Bibliothèque transporteurs'!C:C,F1993)=0,"inconnu",_xlfn.XLOOKUP(F1993,'Bibliothèque transporteurs'!C:C,'Bibliothèque transporteurs'!A:A))</f>
        <v>6C</v>
      </c>
      <c r="U1993">
        <f>IF(OR(F1993="6C",F1993="6B"),_xlfn.XLOOKUP(E1993,'Facture Chronopost'!L:L,'Facture Chronopost'!X:X),IF(OR(F1993=17,F1993=44),F1993&amp;"_"&amp;H1993,IF(COUNTIF('Bibliothèque transporteurs'!C:C,F1993)=0,"inconnu",_xlfn.XLOOKUP(F1993,'Bibliothèque transporteurs'!C:C,'Bibliothèque transporteurs'!B:B))))</f>
        <v>42</v>
      </c>
      <c r="V1993" t="str">
        <f>IF(COUNTIF('Bibliothèque transporteurs'!C:C,F1993)=0,"inconnu",_xlfn.XLOOKUP(F1993,'Bibliothèque transporteurs'!C:C,'Bibliothèque transporteurs'!E:E))</f>
        <v>CHRONO_2SHOP</v>
      </c>
      <c r="W1993">
        <f t="shared" si="194"/>
        <v>10.43</v>
      </c>
      <c r="Y1993" s="118">
        <f t="shared" si="195"/>
        <v>10.43</v>
      </c>
      <c r="Z1993" s="118" t="str">
        <f t="shared" si="196"/>
        <v>OK</v>
      </c>
    </row>
    <row r="1994" spans="1:26" x14ac:dyDescent="0.2">
      <c r="A1994" s="9">
        <f t="shared" si="197"/>
        <v>12.151246741267247</v>
      </c>
      <c r="B1994" s="9">
        <f t="shared" si="198"/>
        <v>10.43</v>
      </c>
      <c r="C1994" s="9">
        <f t="shared" si="199"/>
        <v>10.35</v>
      </c>
      <c r="D1994" s="8">
        <v>6235</v>
      </c>
      <c r="E1994" t="s">
        <v>5859</v>
      </c>
      <c r="F1994" t="s">
        <v>191</v>
      </c>
      <c r="G1994" t="s">
        <v>25</v>
      </c>
      <c r="H1994" t="s">
        <v>190</v>
      </c>
      <c r="O1994">
        <v>10.35</v>
      </c>
      <c r="S1994">
        <f>_xlfn.XLOOKUP(E1994,'Facture Chronopost'!L:L,'Facture Chronopost'!AA:AA,"")</f>
        <v>0.08</v>
      </c>
      <c r="T1994" t="str">
        <f>IF(COUNTIF('Bibliothèque transporteurs'!C:C,F1994)=0,"inconnu",_xlfn.XLOOKUP(F1994,'Bibliothèque transporteurs'!C:C,'Bibliothèque transporteurs'!A:A))</f>
        <v>6C</v>
      </c>
      <c r="U1994">
        <f>IF(OR(F1994="6C",F1994="6B"),_xlfn.XLOOKUP(E1994,'Facture Chronopost'!L:L,'Facture Chronopost'!X:X),IF(OR(F1994=17,F1994=44),F1994&amp;"_"&amp;H1994,IF(COUNTIF('Bibliothèque transporteurs'!C:C,F1994)=0,"inconnu",_xlfn.XLOOKUP(F1994,'Bibliothèque transporteurs'!C:C,'Bibliothèque transporteurs'!B:B))))</f>
        <v>30</v>
      </c>
      <c r="V1994" t="str">
        <f>IF(COUNTIF('Bibliothèque transporteurs'!C:C,F1994)=0,"inconnu",_xlfn.XLOOKUP(F1994,'Bibliothèque transporteurs'!C:C,'Bibliothèque transporteurs'!E:E))</f>
        <v>CHRONO_2SHOP</v>
      </c>
      <c r="W1994">
        <f t="shared" si="194"/>
        <v>10.43</v>
      </c>
      <c r="Y1994" s="118">
        <f t="shared" si="195"/>
        <v>10.43</v>
      </c>
      <c r="Z1994" s="118" t="str">
        <f t="shared" si="196"/>
        <v>OK</v>
      </c>
    </row>
    <row r="1995" spans="1:26" x14ac:dyDescent="0.2">
      <c r="A1995" s="9">
        <f t="shared" si="197"/>
        <v>6.2575985633772397</v>
      </c>
      <c r="B1995" s="9">
        <f t="shared" si="198"/>
        <v>5.41</v>
      </c>
      <c r="C1995" s="9">
        <f t="shared" si="199"/>
        <v>5.33</v>
      </c>
      <c r="D1995" s="8">
        <v>6235</v>
      </c>
      <c r="E1995" t="s">
        <v>5864</v>
      </c>
      <c r="F1995" t="s">
        <v>191</v>
      </c>
      <c r="G1995" t="s">
        <v>25</v>
      </c>
      <c r="H1995" t="s">
        <v>190</v>
      </c>
      <c r="O1995">
        <v>5.33</v>
      </c>
      <c r="S1995">
        <f>_xlfn.XLOOKUP(E1995,'Facture Chronopost'!L:L,'Facture Chronopost'!AA:AA,"")</f>
        <v>0.08</v>
      </c>
      <c r="T1995" t="str">
        <f>IF(COUNTIF('Bibliothèque transporteurs'!C:C,F1995)=0,"inconnu",_xlfn.XLOOKUP(F1995,'Bibliothèque transporteurs'!C:C,'Bibliothèque transporteurs'!A:A))</f>
        <v>6C</v>
      </c>
      <c r="U1995">
        <f>IF(OR(F1995="6C",F1995="6B"),_xlfn.XLOOKUP(E1995,'Facture Chronopost'!L:L,'Facture Chronopost'!X:X),IF(OR(F1995=17,F1995=44),F1995&amp;"_"&amp;H1995,IF(COUNTIF('Bibliothèque transporteurs'!C:C,F1995)=0,"inconnu",_xlfn.XLOOKUP(F1995,'Bibliothèque transporteurs'!C:C,'Bibliothèque transporteurs'!B:B))))</f>
        <v>30</v>
      </c>
      <c r="V1995" t="str">
        <f>IF(COUNTIF('Bibliothèque transporteurs'!C:C,F1995)=0,"inconnu",_xlfn.XLOOKUP(F1995,'Bibliothèque transporteurs'!C:C,'Bibliothèque transporteurs'!E:E))</f>
        <v>CHRONO_2SHOP</v>
      </c>
      <c r="W1995">
        <f t="shared" si="194"/>
        <v>5.41</v>
      </c>
      <c r="Y1995" s="118">
        <f t="shared" si="195"/>
        <v>5.41</v>
      </c>
      <c r="Z1995" s="118" t="str">
        <f t="shared" si="196"/>
        <v>OK</v>
      </c>
    </row>
    <row r="1996" spans="1:26" x14ac:dyDescent="0.2">
      <c r="A1996" s="9">
        <f t="shared" si="197"/>
        <v>6.2575985633772397</v>
      </c>
      <c r="B1996" s="9">
        <f t="shared" si="198"/>
        <v>5.41</v>
      </c>
      <c r="C1996" s="9">
        <f t="shared" si="199"/>
        <v>5.33</v>
      </c>
      <c r="D1996" s="8">
        <v>6235</v>
      </c>
      <c r="E1996" t="s">
        <v>5908</v>
      </c>
      <c r="F1996" t="s">
        <v>191</v>
      </c>
      <c r="G1996" t="s">
        <v>25</v>
      </c>
      <c r="H1996" t="s">
        <v>190</v>
      </c>
      <c r="O1996">
        <v>5.33</v>
      </c>
      <c r="S1996">
        <f>_xlfn.XLOOKUP(E1996,'Facture Chronopost'!L:L,'Facture Chronopost'!AA:AA,"")</f>
        <v>0.08</v>
      </c>
      <c r="T1996" t="str">
        <f>IF(COUNTIF('Bibliothèque transporteurs'!C:C,F1996)=0,"inconnu",_xlfn.XLOOKUP(F1996,'Bibliothèque transporteurs'!C:C,'Bibliothèque transporteurs'!A:A))</f>
        <v>6C</v>
      </c>
      <c r="U1996">
        <f>IF(OR(F1996="6C",F1996="6B"),_xlfn.XLOOKUP(E1996,'Facture Chronopost'!L:L,'Facture Chronopost'!X:X),IF(OR(F1996=17,F1996=44),F1996&amp;"_"&amp;H1996,IF(COUNTIF('Bibliothèque transporteurs'!C:C,F1996)=0,"inconnu",_xlfn.XLOOKUP(F1996,'Bibliothèque transporteurs'!C:C,'Bibliothèque transporteurs'!B:B))))</f>
        <v>30</v>
      </c>
      <c r="V1996" t="str">
        <f>IF(COUNTIF('Bibliothèque transporteurs'!C:C,F1996)=0,"inconnu",_xlfn.XLOOKUP(F1996,'Bibliothèque transporteurs'!C:C,'Bibliothèque transporteurs'!E:E))</f>
        <v>CHRONO_2SHOP</v>
      </c>
      <c r="W1996">
        <f t="shared" si="194"/>
        <v>5.41</v>
      </c>
      <c r="Y1996" s="118">
        <f t="shared" si="195"/>
        <v>5.41</v>
      </c>
      <c r="Z1996" s="118" t="str">
        <f t="shared" si="196"/>
        <v>OK</v>
      </c>
    </row>
    <row r="1997" spans="1:26" x14ac:dyDescent="0.2">
      <c r="A1997" s="9">
        <f t="shared" si="197"/>
        <v>6.2575985633772397</v>
      </c>
      <c r="B1997" s="9">
        <f t="shared" si="198"/>
        <v>5.41</v>
      </c>
      <c r="C1997" s="9">
        <f t="shared" si="199"/>
        <v>5.33</v>
      </c>
      <c r="D1997" s="8">
        <v>6235</v>
      </c>
      <c r="E1997" t="s">
        <v>5928</v>
      </c>
      <c r="F1997" t="s">
        <v>191</v>
      </c>
      <c r="G1997" t="s">
        <v>25</v>
      </c>
      <c r="H1997" t="s">
        <v>190</v>
      </c>
      <c r="O1997">
        <v>5.33</v>
      </c>
      <c r="S1997">
        <f>_xlfn.XLOOKUP(E1997,'Facture Chronopost'!L:L,'Facture Chronopost'!AA:AA,"")</f>
        <v>0.08</v>
      </c>
      <c r="T1997" t="str">
        <f>IF(COUNTIF('Bibliothèque transporteurs'!C:C,F1997)=0,"inconnu",_xlfn.XLOOKUP(F1997,'Bibliothèque transporteurs'!C:C,'Bibliothèque transporteurs'!A:A))</f>
        <v>6C</v>
      </c>
      <c r="U1997">
        <f>IF(OR(F1997="6C",F1997="6B"),_xlfn.XLOOKUP(E1997,'Facture Chronopost'!L:L,'Facture Chronopost'!X:X),IF(OR(F1997=17,F1997=44),F1997&amp;"_"&amp;H1997,IF(COUNTIF('Bibliothèque transporteurs'!C:C,F1997)=0,"inconnu",_xlfn.XLOOKUP(F1997,'Bibliothèque transporteurs'!C:C,'Bibliothèque transporteurs'!B:B))))</f>
        <v>30</v>
      </c>
      <c r="V1997" t="str">
        <f>IF(COUNTIF('Bibliothèque transporteurs'!C:C,F1997)=0,"inconnu",_xlfn.XLOOKUP(F1997,'Bibliothèque transporteurs'!C:C,'Bibliothèque transporteurs'!E:E))</f>
        <v>CHRONO_2SHOP</v>
      </c>
      <c r="W1997">
        <f t="shared" si="194"/>
        <v>5.41</v>
      </c>
      <c r="Y1997" s="118">
        <f t="shared" si="195"/>
        <v>5.41</v>
      </c>
      <c r="Z1997" s="118" t="str">
        <f t="shared" si="196"/>
        <v>OK</v>
      </c>
    </row>
    <row r="1998" spans="1:26" x14ac:dyDescent="0.2">
      <c r="A1998" s="9">
        <f t="shared" si="197"/>
        <v>8.1595328359234163</v>
      </c>
      <c r="B1998" s="9">
        <f t="shared" si="198"/>
        <v>7.03</v>
      </c>
      <c r="C1998" s="9">
        <f t="shared" si="199"/>
        <v>6.95</v>
      </c>
      <c r="D1998" s="8">
        <v>6235</v>
      </c>
      <c r="E1998" t="s">
        <v>5911</v>
      </c>
      <c r="F1998" t="s">
        <v>191</v>
      </c>
      <c r="G1998" t="s">
        <v>25</v>
      </c>
      <c r="H1998" t="s">
        <v>190</v>
      </c>
      <c r="O1998">
        <v>6.95</v>
      </c>
      <c r="S1998">
        <f>_xlfn.XLOOKUP(E1998,'Facture Chronopost'!L:L,'Facture Chronopost'!AA:AA,"")</f>
        <v>0.08</v>
      </c>
      <c r="T1998" t="str">
        <f>IF(COUNTIF('Bibliothèque transporteurs'!C:C,F1998)=0,"inconnu",_xlfn.XLOOKUP(F1998,'Bibliothèque transporteurs'!C:C,'Bibliothèque transporteurs'!A:A))</f>
        <v>6C</v>
      </c>
      <c r="U1998">
        <f>IF(OR(F1998="6C",F1998="6B"),_xlfn.XLOOKUP(E1998,'Facture Chronopost'!L:L,'Facture Chronopost'!X:X),IF(OR(F1998=17,F1998=44),F1998&amp;"_"&amp;H1998,IF(COUNTIF('Bibliothèque transporteurs'!C:C,F1998)=0,"inconnu",_xlfn.XLOOKUP(F1998,'Bibliothèque transporteurs'!C:C,'Bibliothèque transporteurs'!B:B))))</f>
        <v>33</v>
      </c>
      <c r="V1998" t="str">
        <f>IF(COUNTIF('Bibliothèque transporteurs'!C:C,F1998)=0,"inconnu",_xlfn.XLOOKUP(F1998,'Bibliothèque transporteurs'!C:C,'Bibliothèque transporteurs'!E:E))</f>
        <v>CHRONO_2SHOP</v>
      </c>
      <c r="W1998">
        <f t="shared" si="194"/>
        <v>7.03</v>
      </c>
      <c r="Y1998" s="118">
        <f t="shared" si="195"/>
        <v>7.03</v>
      </c>
      <c r="Z1998" s="118" t="str">
        <f t="shared" si="196"/>
        <v>OK</v>
      </c>
    </row>
    <row r="1999" spans="1:26" x14ac:dyDescent="0.2">
      <c r="A1999" s="9">
        <f t="shared" si="197"/>
        <v>6.2575985633772397</v>
      </c>
      <c r="B1999" s="9">
        <f t="shared" si="198"/>
        <v>5.41</v>
      </c>
      <c r="C1999" s="9">
        <f t="shared" si="199"/>
        <v>5.33</v>
      </c>
      <c r="D1999" s="8">
        <v>6235</v>
      </c>
      <c r="E1999" t="s">
        <v>5933</v>
      </c>
      <c r="F1999" t="s">
        <v>191</v>
      </c>
      <c r="G1999" t="s">
        <v>25</v>
      </c>
      <c r="H1999" t="s">
        <v>190</v>
      </c>
      <c r="O1999">
        <v>5.33</v>
      </c>
      <c r="S1999">
        <f>_xlfn.XLOOKUP(E1999,'Facture Chronopost'!L:L,'Facture Chronopost'!AA:AA,"")</f>
        <v>0.08</v>
      </c>
      <c r="T1999" t="str">
        <f>IF(COUNTIF('Bibliothèque transporteurs'!C:C,F1999)=0,"inconnu",_xlfn.XLOOKUP(F1999,'Bibliothèque transporteurs'!C:C,'Bibliothèque transporteurs'!A:A))</f>
        <v>6C</v>
      </c>
      <c r="U1999">
        <f>IF(OR(F1999="6C",F1999="6B"),_xlfn.XLOOKUP(E1999,'Facture Chronopost'!L:L,'Facture Chronopost'!X:X),IF(OR(F1999=17,F1999=44),F1999&amp;"_"&amp;H1999,IF(COUNTIF('Bibliothèque transporteurs'!C:C,F1999)=0,"inconnu",_xlfn.XLOOKUP(F1999,'Bibliothèque transporteurs'!C:C,'Bibliothèque transporteurs'!B:B))))</f>
        <v>30</v>
      </c>
      <c r="V1999" t="str">
        <f>IF(COUNTIF('Bibliothèque transporteurs'!C:C,F1999)=0,"inconnu",_xlfn.XLOOKUP(F1999,'Bibliothèque transporteurs'!C:C,'Bibliothèque transporteurs'!E:E))</f>
        <v>CHRONO_2SHOP</v>
      </c>
      <c r="W1999">
        <f t="shared" ref="W1999:W2062" si="200">IF(T1999="FR_2SHOP",O1999,IF(O1999=0,0,ROUNDUP(O1999/C1999*B1999,2)))</f>
        <v>5.41</v>
      </c>
      <c r="Y1999" s="118">
        <f t="shared" si="195"/>
        <v>5.41</v>
      </c>
      <c r="Z1999" s="118" t="str">
        <f t="shared" si="196"/>
        <v>OK</v>
      </c>
    </row>
    <row r="2000" spans="1:26" x14ac:dyDescent="0.2">
      <c r="A2000" s="9">
        <f t="shared" si="197"/>
        <v>6.9033169892416817</v>
      </c>
      <c r="B2000" s="9">
        <f t="shared" si="198"/>
        <v>5.96</v>
      </c>
      <c r="C2000" s="9">
        <f t="shared" si="199"/>
        <v>5.88</v>
      </c>
      <c r="D2000" s="8">
        <v>6235</v>
      </c>
      <c r="E2000" t="s">
        <v>5918</v>
      </c>
      <c r="F2000" t="s">
        <v>191</v>
      </c>
      <c r="G2000" t="s">
        <v>25</v>
      </c>
      <c r="H2000" t="s">
        <v>190</v>
      </c>
      <c r="O2000">
        <v>5.88</v>
      </c>
      <c r="S2000">
        <f>_xlfn.XLOOKUP(E2000,'Facture Chronopost'!L:L,'Facture Chronopost'!AA:AA,"")</f>
        <v>0.08</v>
      </c>
      <c r="T2000" t="str">
        <f>IF(COUNTIF('Bibliothèque transporteurs'!C:C,F2000)=0,"inconnu",_xlfn.XLOOKUP(F2000,'Bibliothèque transporteurs'!C:C,'Bibliothèque transporteurs'!A:A))</f>
        <v>6C</v>
      </c>
      <c r="U2000">
        <f>IF(OR(F2000="6C",F2000="6B"),_xlfn.XLOOKUP(E2000,'Facture Chronopost'!L:L,'Facture Chronopost'!X:X),IF(OR(F2000=17,F2000=44),F2000&amp;"_"&amp;H2000,IF(COUNTIF('Bibliothèque transporteurs'!C:C,F2000)=0,"inconnu",_xlfn.XLOOKUP(F2000,'Bibliothèque transporteurs'!C:C,'Bibliothèque transporteurs'!B:B))))</f>
        <v>30</v>
      </c>
      <c r="V2000" t="str">
        <f>IF(COUNTIF('Bibliothèque transporteurs'!C:C,F2000)=0,"inconnu",_xlfn.XLOOKUP(F2000,'Bibliothèque transporteurs'!C:C,'Bibliothèque transporteurs'!E:E))</f>
        <v>CHRONO_2SHOP</v>
      </c>
      <c r="W2000">
        <f t="shared" si="200"/>
        <v>5.96</v>
      </c>
      <c r="Y2000" s="118">
        <f t="shared" si="195"/>
        <v>5.96</v>
      </c>
      <c r="Z2000" s="118" t="str">
        <f t="shared" si="196"/>
        <v>OK</v>
      </c>
    </row>
    <row r="2001" spans="1:26" x14ac:dyDescent="0.2">
      <c r="A2001" s="9">
        <f t="shared" si="197"/>
        <v>7.5138144100589743</v>
      </c>
      <c r="B2001" s="9">
        <f t="shared" si="198"/>
        <v>6.48</v>
      </c>
      <c r="C2001" s="9">
        <f t="shared" si="199"/>
        <v>6.4</v>
      </c>
      <c r="D2001" s="8">
        <v>6235</v>
      </c>
      <c r="E2001" t="s">
        <v>5888</v>
      </c>
      <c r="F2001" t="s">
        <v>191</v>
      </c>
      <c r="G2001" t="s">
        <v>25</v>
      </c>
      <c r="H2001" t="s">
        <v>190</v>
      </c>
      <c r="O2001">
        <v>6.4</v>
      </c>
      <c r="S2001">
        <f>_xlfn.XLOOKUP(E2001,'Facture Chronopost'!L:L,'Facture Chronopost'!AA:AA,"")</f>
        <v>0.08</v>
      </c>
      <c r="T2001" t="str">
        <f>IF(COUNTIF('Bibliothèque transporteurs'!C:C,F2001)=0,"inconnu",_xlfn.XLOOKUP(F2001,'Bibliothèque transporteurs'!C:C,'Bibliothèque transporteurs'!A:A))</f>
        <v>6C</v>
      </c>
      <c r="U2001">
        <f>IF(OR(F2001="6C",F2001="6B"),_xlfn.XLOOKUP(E2001,'Facture Chronopost'!L:L,'Facture Chronopost'!X:X),IF(OR(F2001=17,F2001=44),F2001&amp;"_"&amp;H2001,IF(COUNTIF('Bibliothèque transporteurs'!C:C,F2001)=0,"inconnu",_xlfn.XLOOKUP(F2001,'Bibliothèque transporteurs'!C:C,'Bibliothèque transporteurs'!B:B))))</f>
        <v>33</v>
      </c>
      <c r="V2001" t="str">
        <f>IF(COUNTIF('Bibliothèque transporteurs'!C:C,F2001)=0,"inconnu",_xlfn.XLOOKUP(F2001,'Bibliothèque transporteurs'!C:C,'Bibliothèque transporteurs'!E:E))</f>
        <v>CHRONO_2SHOP</v>
      </c>
      <c r="W2001">
        <f t="shared" si="200"/>
        <v>6.48</v>
      </c>
      <c r="Y2001" s="118">
        <f t="shared" si="195"/>
        <v>6.48</v>
      </c>
      <c r="Z2001" s="118" t="str">
        <f t="shared" si="196"/>
        <v>OK</v>
      </c>
    </row>
    <row r="2002" spans="1:26" x14ac:dyDescent="0.2">
      <c r="A2002" s="9">
        <f t="shared" si="197"/>
        <v>5.6823221476070991</v>
      </c>
      <c r="B2002" s="9">
        <f t="shared" si="198"/>
        <v>4.9200000000000008</v>
      </c>
      <c r="C2002" s="9">
        <f t="shared" si="199"/>
        <v>4.84</v>
      </c>
      <c r="D2002" s="8">
        <v>6235</v>
      </c>
      <c r="E2002" t="s">
        <v>5899</v>
      </c>
      <c r="F2002" t="s">
        <v>191</v>
      </c>
      <c r="G2002" t="s">
        <v>25</v>
      </c>
      <c r="H2002" t="s">
        <v>190</v>
      </c>
      <c r="O2002">
        <v>4.84</v>
      </c>
      <c r="S2002">
        <f>_xlfn.XLOOKUP(E2002,'Facture Chronopost'!L:L,'Facture Chronopost'!AA:AA,"")</f>
        <v>0.08</v>
      </c>
      <c r="T2002" t="str">
        <f>IF(COUNTIF('Bibliothèque transporteurs'!C:C,F2002)=0,"inconnu",_xlfn.XLOOKUP(F2002,'Bibliothèque transporteurs'!C:C,'Bibliothèque transporteurs'!A:A))</f>
        <v>6C</v>
      </c>
      <c r="U2002">
        <f>IF(OR(F2002="6C",F2002="6B"),_xlfn.XLOOKUP(E2002,'Facture Chronopost'!L:L,'Facture Chronopost'!X:X),IF(OR(F2002=17,F2002=44),F2002&amp;"_"&amp;H2002,IF(COUNTIF('Bibliothèque transporteurs'!C:C,F2002)=0,"inconnu",_xlfn.XLOOKUP(F2002,'Bibliothèque transporteurs'!C:C,'Bibliothèque transporteurs'!B:B))))</f>
        <v>26</v>
      </c>
      <c r="V2002" t="str">
        <f>IF(COUNTIF('Bibliothèque transporteurs'!C:C,F2002)=0,"inconnu",_xlfn.XLOOKUP(F2002,'Bibliothèque transporteurs'!C:C,'Bibliothèque transporteurs'!E:E))</f>
        <v>CHRONO_2SHOP</v>
      </c>
      <c r="W2002">
        <f t="shared" si="200"/>
        <v>4.92</v>
      </c>
      <c r="Y2002" s="118">
        <f t="shared" si="195"/>
        <v>4.92</v>
      </c>
      <c r="Z2002" s="118" t="str">
        <f t="shared" si="196"/>
        <v>OK</v>
      </c>
    </row>
    <row r="2003" spans="1:26" x14ac:dyDescent="0.2">
      <c r="A2003" s="9">
        <f t="shared" si="197"/>
        <v>6.2575985633772397</v>
      </c>
      <c r="B2003" s="9">
        <f t="shared" si="198"/>
        <v>5.41</v>
      </c>
      <c r="C2003" s="9">
        <f t="shared" si="199"/>
        <v>5.33</v>
      </c>
      <c r="D2003" s="8">
        <v>6235</v>
      </c>
      <c r="E2003" t="s">
        <v>5944</v>
      </c>
      <c r="F2003" t="s">
        <v>191</v>
      </c>
      <c r="G2003" t="s">
        <v>25</v>
      </c>
      <c r="H2003" t="s">
        <v>190</v>
      </c>
      <c r="O2003">
        <v>5.33</v>
      </c>
      <c r="S2003">
        <f>_xlfn.XLOOKUP(E2003,'Facture Chronopost'!L:L,'Facture Chronopost'!AA:AA,"")</f>
        <v>0.08</v>
      </c>
      <c r="T2003" t="str">
        <f>IF(COUNTIF('Bibliothèque transporteurs'!C:C,F2003)=0,"inconnu",_xlfn.XLOOKUP(F2003,'Bibliothèque transporteurs'!C:C,'Bibliothèque transporteurs'!A:A))</f>
        <v>6C</v>
      </c>
      <c r="U2003">
        <f>IF(OR(F2003="6C",F2003="6B"),_xlfn.XLOOKUP(E2003,'Facture Chronopost'!L:L,'Facture Chronopost'!X:X),IF(OR(F2003=17,F2003=44),F2003&amp;"_"&amp;H2003,IF(COUNTIF('Bibliothèque transporteurs'!C:C,F2003)=0,"inconnu",_xlfn.XLOOKUP(F2003,'Bibliothèque transporteurs'!C:C,'Bibliothèque transporteurs'!B:B))))</f>
        <v>30</v>
      </c>
      <c r="V2003" t="str">
        <f>IF(COUNTIF('Bibliothèque transporteurs'!C:C,F2003)=0,"inconnu",_xlfn.XLOOKUP(F2003,'Bibliothèque transporteurs'!C:C,'Bibliothèque transporteurs'!E:E))</f>
        <v>CHRONO_2SHOP</v>
      </c>
      <c r="W2003">
        <f t="shared" si="200"/>
        <v>5.41</v>
      </c>
      <c r="Y2003" s="118">
        <f t="shared" si="195"/>
        <v>5.41</v>
      </c>
      <c r="Z2003" s="118" t="str">
        <f t="shared" si="196"/>
        <v>OK</v>
      </c>
    </row>
    <row r="2004" spans="1:26" x14ac:dyDescent="0.2">
      <c r="A2004" s="9">
        <f t="shared" si="197"/>
        <v>11.376384630229914</v>
      </c>
      <c r="B2004" s="9">
        <f t="shared" si="198"/>
        <v>9.77</v>
      </c>
      <c r="C2004" s="9">
        <f t="shared" si="199"/>
        <v>9.69</v>
      </c>
      <c r="D2004" s="8">
        <v>6235</v>
      </c>
      <c r="E2004" t="s">
        <v>5930</v>
      </c>
      <c r="F2004" t="s">
        <v>191</v>
      </c>
      <c r="G2004" t="s">
        <v>25</v>
      </c>
      <c r="H2004" t="s">
        <v>190</v>
      </c>
      <c r="O2004">
        <v>9.69</v>
      </c>
      <c r="S2004">
        <f>_xlfn.XLOOKUP(E2004,'Facture Chronopost'!L:L,'Facture Chronopost'!AA:AA,"")</f>
        <v>0.08</v>
      </c>
      <c r="T2004" t="str">
        <f>IF(COUNTIF('Bibliothèque transporteurs'!C:C,F2004)=0,"inconnu",_xlfn.XLOOKUP(F2004,'Bibliothèque transporteurs'!C:C,'Bibliothèque transporteurs'!A:A))</f>
        <v>6C</v>
      </c>
      <c r="U2004">
        <f>IF(OR(F2004="6C",F2004="6B"),_xlfn.XLOOKUP(E2004,'Facture Chronopost'!L:L,'Facture Chronopost'!X:X),IF(OR(F2004=17,F2004=44),F2004&amp;"_"&amp;H2004,IF(COUNTIF('Bibliothèque transporteurs'!C:C,F2004)=0,"inconnu",_xlfn.XLOOKUP(F2004,'Bibliothèque transporteurs'!C:C,'Bibliothèque transporteurs'!B:B))))</f>
        <v>30</v>
      </c>
      <c r="V2004" t="str">
        <f>IF(COUNTIF('Bibliothèque transporteurs'!C:C,F2004)=0,"inconnu",_xlfn.XLOOKUP(F2004,'Bibliothèque transporteurs'!C:C,'Bibliothèque transporteurs'!E:E))</f>
        <v>CHRONO_2SHOP</v>
      </c>
      <c r="W2004">
        <f t="shared" si="200"/>
        <v>9.77</v>
      </c>
      <c r="Y2004" s="118">
        <f t="shared" si="195"/>
        <v>9.77</v>
      </c>
      <c r="Z2004" s="118" t="str">
        <f t="shared" si="196"/>
        <v>OK</v>
      </c>
    </row>
    <row r="2005" spans="1:26" x14ac:dyDescent="0.2">
      <c r="A2005" s="9">
        <f t="shared" si="197"/>
        <v>6.2575985633772397</v>
      </c>
      <c r="B2005" s="9">
        <f t="shared" si="198"/>
        <v>5.41</v>
      </c>
      <c r="C2005" s="9">
        <f t="shared" si="199"/>
        <v>5.33</v>
      </c>
      <c r="D2005" s="8">
        <v>6235</v>
      </c>
      <c r="E2005" t="s">
        <v>5923</v>
      </c>
      <c r="F2005" t="s">
        <v>191</v>
      </c>
      <c r="G2005" t="s">
        <v>25</v>
      </c>
      <c r="H2005" t="s">
        <v>190</v>
      </c>
      <c r="O2005">
        <v>5.33</v>
      </c>
      <c r="S2005">
        <f>_xlfn.XLOOKUP(E2005,'Facture Chronopost'!L:L,'Facture Chronopost'!AA:AA,"")</f>
        <v>0.08</v>
      </c>
      <c r="T2005" t="str">
        <f>IF(COUNTIF('Bibliothèque transporteurs'!C:C,F2005)=0,"inconnu",_xlfn.XLOOKUP(F2005,'Bibliothèque transporteurs'!C:C,'Bibliothèque transporteurs'!A:A))</f>
        <v>6C</v>
      </c>
      <c r="U2005">
        <f>IF(OR(F2005="6C",F2005="6B"),_xlfn.XLOOKUP(E2005,'Facture Chronopost'!L:L,'Facture Chronopost'!X:X),IF(OR(F2005=17,F2005=44),F2005&amp;"_"&amp;H2005,IF(COUNTIF('Bibliothèque transporteurs'!C:C,F2005)=0,"inconnu",_xlfn.XLOOKUP(F2005,'Bibliothèque transporteurs'!C:C,'Bibliothèque transporteurs'!B:B))))</f>
        <v>30</v>
      </c>
      <c r="V2005" t="str">
        <f>IF(COUNTIF('Bibliothèque transporteurs'!C:C,F2005)=0,"inconnu",_xlfn.XLOOKUP(F2005,'Bibliothèque transporteurs'!C:C,'Bibliothèque transporteurs'!E:E))</f>
        <v>CHRONO_2SHOP</v>
      </c>
      <c r="W2005">
        <f t="shared" si="200"/>
        <v>5.41</v>
      </c>
      <c r="Y2005" s="118">
        <f t="shared" si="195"/>
        <v>5.41</v>
      </c>
      <c r="Z2005" s="118" t="str">
        <f t="shared" si="196"/>
        <v>OK</v>
      </c>
    </row>
    <row r="2006" spans="1:26" x14ac:dyDescent="0.2">
      <c r="A2006" s="9">
        <f t="shared" si="197"/>
        <v>6.2575985633772397</v>
      </c>
      <c r="B2006" s="9">
        <f t="shared" si="198"/>
        <v>5.41</v>
      </c>
      <c r="C2006" s="9">
        <f t="shared" si="199"/>
        <v>5.33</v>
      </c>
      <c r="D2006" s="8">
        <v>6235</v>
      </c>
      <c r="E2006" t="s">
        <v>5915</v>
      </c>
      <c r="F2006" t="s">
        <v>191</v>
      </c>
      <c r="G2006" t="s">
        <v>25</v>
      </c>
      <c r="H2006" t="s">
        <v>190</v>
      </c>
      <c r="O2006">
        <v>5.33</v>
      </c>
      <c r="S2006">
        <f>_xlfn.XLOOKUP(E2006,'Facture Chronopost'!L:L,'Facture Chronopost'!AA:AA,"")</f>
        <v>0.08</v>
      </c>
      <c r="T2006" t="str">
        <f>IF(COUNTIF('Bibliothèque transporteurs'!C:C,F2006)=0,"inconnu",_xlfn.XLOOKUP(F2006,'Bibliothèque transporteurs'!C:C,'Bibliothèque transporteurs'!A:A))</f>
        <v>6C</v>
      </c>
      <c r="U2006">
        <f>IF(OR(F2006="6C",F2006="6B"),_xlfn.XLOOKUP(E2006,'Facture Chronopost'!L:L,'Facture Chronopost'!X:X),IF(OR(F2006=17,F2006=44),F2006&amp;"_"&amp;H2006,IF(COUNTIF('Bibliothèque transporteurs'!C:C,F2006)=0,"inconnu",_xlfn.XLOOKUP(F2006,'Bibliothèque transporteurs'!C:C,'Bibliothèque transporteurs'!B:B))))</f>
        <v>30</v>
      </c>
      <c r="V2006" t="str">
        <f>IF(COUNTIF('Bibliothèque transporteurs'!C:C,F2006)=0,"inconnu",_xlfn.XLOOKUP(F2006,'Bibliothèque transporteurs'!C:C,'Bibliothèque transporteurs'!E:E))</f>
        <v>CHRONO_2SHOP</v>
      </c>
      <c r="W2006">
        <f t="shared" si="200"/>
        <v>5.41</v>
      </c>
      <c r="Y2006" s="118">
        <f t="shared" si="195"/>
        <v>5.41</v>
      </c>
      <c r="Z2006" s="118" t="str">
        <f t="shared" si="196"/>
        <v>OK</v>
      </c>
    </row>
    <row r="2007" spans="1:26" x14ac:dyDescent="0.2">
      <c r="A2007" s="9">
        <f t="shared" si="197"/>
        <v>12.151246741267247</v>
      </c>
      <c r="B2007" s="9">
        <f t="shared" si="198"/>
        <v>10.43</v>
      </c>
      <c r="C2007" s="9">
        <f t="shared" si="199"/>
        <v>10.35</v>
      </c>
      <c r="D2007" s="8">
        <v>6235</v>
      </c>
      <c r="E2007" t="s">
        <v>5942</v>
      </c>
      <c r="F2007" t="s">
        <v>191</v>
      </c>
      <c r="G2007" t="s">
        <v>25</v>
      </c>
      <c r="H2007" t="s">
        <v>190</v>
      </c>
      <c r="O2007">
        <v>10.35</v>
      </c>
      <c r="S2007">
        <f>_xlfn.XLOOKUP(E2007,'Facture Chronopost'!L:L,'Facture Chronopost'!AA:AA,"")</f>
        <v>0.08</v>
      </c>
      <c r="T2007" t="str">
        <f>IF(COUNTIF('Bibliothèque transporteurs'!C:C,F2007)=0,"inconnu",_xlfn.XLOOKUP(F2007,'Bibliothèque transporteurs'!C:C,'Bibliothèque transporteurs'!A:A))</f>
        <v>6C</v>
      </c>
      <c r="U2007">
        <f>IF(OR(F2007="6C",F2007="6B"),_xlfn.XLOOKUP(E2007,'Facture Chronopost'!L:L,'Facture Chronopost'!X:X),IF(OR(F2007=17,F2007=44),F2007&amp;"_"&amp;H2007,IF(COUNTIF('Bibliothèque transporteurs'!C:C,F2007)=0,"inconnu",_xlfn.XLOOKUP(F2007,'Bibliothèque transporteurs'!C:C,'Bibliothèque transporteurs'!B:B))))</f>
        <v>30</v>
      </c>
      <c r="V2007" t="str">
        <f>IF(COUNTIF('Bibliothèque transporteurs'!C:C,F2007)=0,"inconnu",_xlfn.XLOOKUP(F2007,'Bibliothèque transporteurs'!C:C,'Bibliothèque transporteurs'!E:E))</f>
        <v>CHRONO_2SHOP</v>
      </c>
      <c r="W2007">
        <f t="shared" si="200"/>
        <v>10.43</v>
      </c>
      <c r="Y2007" s="118">
        <f t="shared" si="195"/>
        <v>10.43</v>
      </c>
      <c r="Z2007" s="118" t="str">
        <f t="shared" si="196"/>
        <v>OK</v>
      </c>
    </row>
    <row r="2008" spans="1:26" x14ac:dyDescent="0.2">
      <c r="A2008" s="9">
        <f t="shared" si="197"/>
        <v>6.2575985633772397</v>
      </c>
      <c r="B2008" s="9">
        <f t="shared" si="198"/>
        <v>5.41</v>
      </c>
      <c r="C2008" s="9">
        <f t="shared" si="199"/>
        <v>5.33</v>
      </c>
      <c r="D2008" s="8">
        <v>6235</v>
      </c>
      <c r="E2008" t="s">
        <v>5896</v>
      </c>
      <c r="F2008" t="s">
        <v>191</v>
      </c>
      <c r="G2008" t="s">
        <v>25</v>
      </c>
      <c r="H2008" t="s">
        <v>190</v>
      </c>
      <c r="O2008">
        <v>5.33</v>
      </c>
      <c r="S2008">
        <f>_xlfn.XLOOKUP(E2008,'Facture Chronopost'!L:L,'Facture Chronopost'!AA:AA,"")</f>
        <v>0.08</v>
      </c>
      <c r="T2008" t="str">
        <f>IF(COUNTIF('Bibliothèque transporteurs'!C:C,F2008)=0,"inconnu",_xlfn.XLOOKUP(F2008,'Bibliothèque transporteurs'!C:C,'Bibliothèque transporteurs'!A:A))</f>
        <v>6C</v>
      </c>
      <c r="U2008">
        <f>IF(OR(F2008="6C",F2008="6B"),_xlfn.XLOOKUP(E2008,'Facture Chronopost'!L:L,'Facture Chronopost'!X:X),IF(OR(F2008=17,F2008=44),F2008&amp;"_"&amp;H2008,IF(COUNTIF('Bibliothèque transporteurs'!C:C,F2008)=0,"inconnu",_xlfn.XLOOKUP(F2008,'Bibliothèque transporteurs'!C:C,'Bibliothèque transporteurs'!B:B))))</f>
        <v>42</v>
      </c>
      <c r="V2008" t="str">
        <f>IF(COUNTIF('Bibliothèque transporteurs'!C:C,F2008)=0,"inconnu",_xlfn.XLOOKUP(F2008,'Bibliothèque transporteurs'!C:C,'Bibliothèque transporteurs'!E:E))</f>
        <v>CHRONO_2SHOP</v>
      </c>
      <c r="W2008">
        <f t="shared" si="200"/>
        <v>5.41</v>
      </c>
      <c r="Y2008" s="118">
        <f t="shared" si="195"/>
        <v>5.41</v>
      </c>
      <c r="Z2008" s="118" t="str">
        <f t="shared" si="196"/>
        <v>OK</v>
      </c>
    </row>
    <row r="2009" spans="1:26" x14ac:dyDescent="0.2">
      <c r="A2009" s="9">
        <f t="shared" si="197"/>
        <v>6.2575985633772397</v>
      </c>
      <c r="B2009" s="9">
        <f t="shared" si="198"/>
        <v>5.41</v>
      </c>
      <c r="C2009" s="9">
        <f t="shared" si="199"/>
        <v>5.33</v>
      </c>
      <c r="D2009" s="8">
        <v>6235</v>
      </c>
      <c r="E2009" t="s">
        <v>5945</v>
      </c>
      <c r="F2009" t="s">
        <v>191</v>
      </c>
      <c r="G2009" t="s">
        <v>25</v>
      </c>
      <c r="H2009" t="s">
        <v>190</v>
      </c>
      <c r="O2009">
        <v>5.33</v>
      </c>
      <c r="S2009">
        <f>_xlfn.XLOOKUP(E2009,'Facture Chronopost'!L:L,'Facture Chronopost'!AA:AA,"")</f>
        <v>0.08</v>
      </c>
      <c r="T2009" t="str">
        <f>IF(COUNTIF('Bibliothèque transporteurs'!C:C,F2009)=0,"inconnu",_xlfn.XLOOKUP(F2009,'Bibliothèque transporteurs'!C:C,'Bibliothèque transporteurs'!A:A))</f>
        <v>6C</v>
      </c>
      <c r="U2009">
        <f>IF(OR(F2009="6C",F2009="6B"),_xlfn.XLOOKUP(E2009,'Facture Chronopost'!L:L,'Facture Chronopost'!X:X),IF(OR(F2009=17,F2009=44),F2009&amp;"_"&amp;H2009,IF(COUNTIF('Bibliothèque transporteurs'!C:C,F2009)=0,"inconnu",_xlfn.XLOOKUP(F2009,'Bibliothèque transporteurs'!C:C,'Bibliothèque transporteurs'!B:B))))</f>
        <v>30</v>
      </c>
      <c r="V2009" t="str">
        <f>IF(COUNTIF('Bibliothèque transporteurs'!C:C,F2009)=0,"inconnu",_xlfn.XLOOKUP(F2009,'Bibliothèque transporteurs'!C:C,'Bibliothèque transporteurs'!E:E))</f>
        <v>CHRONO_2SHOP</v>
      </c>
      <c r="W2009">
        <f t="shared" si="200"/>
        <v>5.41</v>
      </c>
      <c r="Y2009" s="118">
        <f t="shared" si="195"/>
        <v>5.41</v>
      </c>
      <c r="Z2009" s="118" t="str">
        <f t="shared" si="196"/>
        <v>OK</v>
      </c>
    </row>
    <row r="2010" spans="1:26" x14ac:dyDescent="0.2">
      <c r="A2010" s="9">
        <f t="shared" si="197"/>
        <v>6.2575985633772397</v>
      </c>
      <c r="B2010" s="9">
        <f t="shared" si="198"/>
        <v>5.41</v>
      </c>
      <c r="C2010" s="9">
        <f t="shared" si="199"/>
        <v>5.33</v>
      </c>
      <c r="D2010" s="8">
        <v>6235</v>
      </c>
      <c r="E2010" t="s">
        <v>5905</v>
      </c>
      <c r="F2010" t="s">
        <v>191</v>
      </c>
      <c r="G2010" t="s">
        <v>25</v>
      </c>
      <c r="H2010" t="s">
        <v>190</v>
      </c>
      <c r="O2010">
        <v>5.33</v>
      </c>
      <c r="S2010">
        <f>_xlfn.XLOOKUP(E2010,'Facture Chronopost'!L:L,'Facture Chronopost'!AA:AA,"")</f>
        <v>0.08</v>
      </c>
      <c r="T2010" t="str">
        <f>IF(COUNTIF('Bibliothèque transporteurs'!C:C,F2010)=0,"inconnu",_xlfn.XLOOKUP(F2010,'Bibliothèque transporteurs'!C:C,'Bibliothèque transporteurs'!A:A))</f>
        <v>6C</v>
      </c>
      <c r="U2010">
        <f>IF(OR(F2010="6C",F2010="6B"),_xlfn.XLOOKUP(E2010,'Facture Chronopost'!L:L,'Facture Chronopost'!X:X),IF(OR(F2010=17,F2010=44),F2010&amp;"_"&amp;H2010,IF(COUNTIF('Bibliothèque transporteurs'!C:C,F2010)=0,"inconnu",_xlfn.XLOOKUP(F2010,'Bibliothèque transporteurs'!C:C,'Bibliothèque transporteurs'!B:B))))</f>
        <v>30</v>
      </c>
      <c r="V2010" t="str">
        <f>IF(COUNTIF('Bibliothèque transporteurs'!C:C,F2010)=0,"inconnu",_xlfn.XLOOKUP(F2010,'Bibliothèque transporteurs'!C:C,'Bibliothèque transporteurs'!E:E))</f>
        <v>CHRONO_2SHOP</v>
      </c>
      <c r="W2010">
        <f t="shared" si="200"/>
        <v>5.41</v>
      </c>
      <c r="Y2010" s="118">
        <f t="shared" si="195"/>
        <v>5.41</v>
      </c>
      <c r="Z2010" s="118" t="str">
        <f t="shared" si="196"/>
        <v>OK</v>
      </c>
    </row>
    <row r="2011" spans="1:26" x14ac:dyDescent="0.2">
      <c r="A2011" s="9">
        <f t="shared" si="197"/>
        <v>11.376384630229914</v>
      </c>
      <c r="B2011" s="9">
        <f t="shared" si="198"/>
        <v>9.77</v>
      </c>
      <c r="C2011" s="9">
        <f t="shared" si="199"/>
        <v>9.69</v>
      </c>
      <c r="D2011" s="8">
        <v>6235</v>
      </c>
      <c r="E2011" t="s">
        <v>5920</v>
      </c>
      <c r="F2011" t="s">
        <v>191</v>
      </c>
      <c r="G2011" t="s">
        <v>25</v>
      </c>
      <c r="H2011" t="s">
        <v>190</v>
      </c>
      <c r="O2011">
        <v>9.69</v>
      </c>
      <c r="S2011">
        <f>_xlfn.XLOOKUP(E2011,'Facture Chronopost'!L:L,'Facture Chronopost'!AA:AA,"")</f>
        <v>0.08</v>
      </c>
      <c r="T2011" t="str">
        <f>IF(COUNTIF('Bibliothèque transporteurs'!C:C,F2011)=0,"inconnu",_xlfn.XLOOKUP(F2011,'Bibliothèque transporteurs'!C:C,'Bibliothèque transporteurs'!A:A))</f>
        <v>6C</v>
      </c>
      <c r="U2011">
        <f>IF(OR(F2011="6C",F2011="6B"),_xlfn.XLOOKUP(E2011,'Facture Chronopost'!L:L,'Facture Chronopost'!X:X),IF(OR(F2011=17,F2011=44),F2011&amp;"_"&amp;H2011,IF(COUNTIF('Bibliothèque transporteurs'!C:C,F2011)=0,"inconnu",_xlfn.XLOOKUP(F2011,'Bibliothèque transporteurs'!C:C,'Bibliothèque transporteurs'!B:B))))</f>
        <v>30</v>
      </c>
      <c r="V2011" t="str">
        <f>IF(COUNTIF('Bibliothèque transporteurs'!C:C,F2011)=0,"inconnu",_xlfn.XLOOKUP(F2011,'Bibliothèque transporteurs'!C:C,'Bibliothèque transporteurs'!E:E))</f>
        <v>CHRONO_2SHOP</v>
      </c>
      <c r="W2011">
        <f t="shared" si="200"/>
        <v>9.77</v>
      </c>
      <c r="Y2011" s="118">
        <f t="shared" si="195"/>
        <v>9.77</v>
      </c>
      <c r="Z2011" s="118" t="str">
        <f t="shared" si="196"/>
        <v>OK</v>
      </c>
    </row>
    <row r="2012" spans="1:26" x14ac:dyDescent="0.2">
      <c r="A2012" s="9">
        <f t="shared" si="197"/>
        <v>6.2575985633772397</v>
      </c>
      <c r="B2012" s="9">
        <f t="shared" si="198"/>
        <v>5.41</v>
      </c>
      <c r="C2012" s="9">
        <f t="shared" si="199"/>
        <v>5.33</v>
      </c>
      <c r="D2012" s="8">
        <v>6235</v>
      </c>
      <c r="E2012" t="s">
        <v>5926</v>
      </c>
      <c r="F2012" t="s">
        <v>191</v>
      </c>
      <c r="G2012" t="s">
        <v>25</v>
      </c>
      <c r="H2012" t="s">
        <v>190</v>
      </c>
      <c r="O2012">
        <v>5.33</v>
      </c>
      <c r="S2012">
        <f>_xlfn.XLOOKUP(E2012,'Facture Chronopost'!L:L,'Facture Chronopost'!AA:AA,"")</f>
        <v>0.08</v>
      </c>
      <c r="T2012" t="str">
        <f>IF(COUNTIF('Bibliothèque transporteurs'!C:C,F2012)=0,"inconnu",_xlfn.XLOOKUP(F2012,'Bibliothèque transporteurs'!C:C,'Bibliothèque transporteurs'!A:A))</f>
        <v>6C</v>
      </c>
      <c r="U2012">
        <f>IF(OR(F2012="6C",F2012="6B"),_xlfn.XLOOKUP(E2012,'Facture Chronopost'!L:L,'Facture Chronopost'!X:X),IF(OR(F2012=17,F2012=44),F2012&amp;"_"&amp;H2012,IF(COUNTIF('Bibliothèque transporteurs'!C:C,F2012)=0,"inconnu",_xlfn.XLOOKUP(F2012,'Bibliothèque transporteurs'!C:C,'Bibliothèque transporteurs'!B:B))))</f>
        <v>30</v>
      </c>
      <c r="V2012" t="str">
        <f>IF(COUNTIF('Bibliothèque transporteurs'!C:C,F2012)=0,"inconnu",_xlfn.XLOOKUP(F2012,'Bibliothèque transporteurs'!C:C,'Bibliothèque transporteurs'!E:E))</f>
        <v>CHRONO_2SHOP</v>
      </c>
      <c r="W2012">
        <f t="shared" si="200"/>
        <v>5.41</v>
      </c>
      <c r="Y2012" s="118">
        <f t="shared" si="195"/>
        <v>5.41</v>
      </c>
      <c r="Z2012" s="118" t="str">
        <f t="shared" si="196"/>
        <v>OK</v>
      </c>
    </row>
    <row r="2013" spans="1:26" x14ac:dyDescent="0.2">
      <c r="A2013" s="9">
        <f t="shared" si="197"/>
        <v>6.2575985633772397</v>
      </c>
      <c r="B2013" s="9">
        <f t="shared" si="198"/>
        <v>5.41</v>
      </c>
      <c r="C2013" s="9">
        <f t="shared" si="199"/>
        <v>5.33</v>
      </c>
      <c r="D2013" s="8">
        <v>6235</v>
      </c>
      <c r="E2013" t="s">
        <v>5913</v>
      </c>
      <c r="F2013" t="s">
        <v>191</v>
      </c>
      <c r="G2013" t="s">
        <v>25</v>
      </c>
      <c r="H2013" t="s">
        <v>190</v>
      </c>
      <c r="O2013">
        <v>5.33</v>
      </c>
      <c r="S2013">
        <f>_xlfn.XLOOKUP(E2013,'Facture Chronopost'!L:L,'Facture Chronopost'!AA:AA,"")</f>
        <v>0.08</v>
      </c>
      <c r="T2013" t="str">
        <f>IF(COUNTIF('Bibliothèque transporteurs'!C:C,F2013)=0,"inconnu",_xlfn.XLOOKUP(F2013,'Bibliothèque transporteurs'!C:C,'Bibliothèque transporteurs'!A:A))</f>
        <v>6C</v>
      </c>
      <c r="U2013">
        <f>IF(OR(F2013="6C",F2013="6B"),_xlfn.XLOOKUP(E2013,'Facture Chronopost'!L:L,'Facture Chronopost'!X:X),IF(OR(F2013=17,F2013=44),F2013&amp;"_"&amp;H2013,IF(COUNTIF('Bibliothèque transporteurs'!C:C,F2013)=0,"inconnu",_xlfn.XLOOKUP(F2013,'Bibliothèque transporteurs'!C:C,'Bibliothèque transporteurs'!B:B))))</f>
        <v>30</v>
      </c>
      <c r="V2013" t="str">
        <f>IF(COUNTIF('Bibliothèque transporteurs'!C:C,F2013)=0,"inconnu",_xlfn.XLOOKUP(F2013,'Bibliothèque transporteurs'!C:C,'Bibliothèque transporteurs'!E:E))</f>
        <v>CHRONO_2SHOP</v>
      </c>
      <c r="W2013">
        <f t="shared" si="200"/>
        <v>5.41</v>
      </c>
      <c r="Y2013" s="118">
        <f t="shared" si="195"/>
        <v>5.41</v>
      </c>
      <c r="Z2013" s="118" t="str">
        <f t="shared" si="196"/>
        <v>OK</v>
      </c>
    </row>
    <row r="2014" spans="1:26" x14ac:dyDescent="0.2">
      <c r="A2014" s="9">
        <f t="shared" si="197"/>
        <v>11.376384630229914</v>
      </c>
      <c r="B2014" s="9">
        <f t="shared" si="198"/>
        <v>9.77</v>
      </c>
      <c r="C2014" s="9">
        <f t="shared" si="199"/>
        <v>9.69</v>
      </c>
      <c r="D2014" s="8">
        <v>6235</v>
      </c>
      <c r="E2014" t="s">
        <v>5886</v>
      </c>
      <c r="F2014" t="s">
        <v>191</v>
      </c>
      <c r="G2014" t="s">
        <v>25</v>
      </c>
      <c r="H2014" t="s">
        <v>190</v>
      </c>
      <c r="O2014">
        <v>9.69</v>
      </c>
      <c r="S2014">
        <f>_xlfn.XLOOKUP(E2014,'Facture Chronopost'!L:L,'Facture Chronopost'!AA:AA,"")</f>
        <v>0.08</v>
      </c>
      <c r="T2014" t="str">
        <f>IF(COUNTIF('Bibliothèque transporteurs'!C:C,F2014)=0,"inconnu",_xlfn.XLOOKUP(F2014,'Bibliothèque transporteurs'!C:C,'Bibliothèque transporteurs'!A:A))</f>
        <v>6C</v>
      </c>
      <c r="U2014">
        <f>IF(OR(F2014="6C",F2014="6B"),_xlfn.XLOOKUP(E2014,'Facture Chronopost'!L:L,'Facture Chronopost'!X:X),IF(OR(F2014=17,F2014=44),F2014&amp;"_"&amp;H2014,IF(COUNTIF('Bibliothèque transporteurs'!C:C,F2014)=0,"inconnu",_xlfn.XLOOKUP(F2014,'Bibliothèque transporteurs'!C:C,'Bibliothèque transporteurs'!B:B))))</f>
        <v>30</v>
      </c>
      <c r="V2014" t="str">
        <f>IF(COUNTIF('Bibliothèque transporteurs'!C:C,F2014)=0,"inconnu",_xlfn.XLOOKUP(F2014,'Bibliothèque transporteurs'!C:C,'Bibliothèque transporteurs'!E:E))</f>
        <v>CHRONO_2SHOP</v>
      </c>
      <c r="W2014">
        <f t="shared" si="200"/>
        <v>9.77</v>
      </c>
      <c r="Y2014" s="118">
        <f t="shared" si="195"/>
        <v>9.77</v>
      </c>
      <c r="Z2014" s="118" t="str">
        <f t="shared" si="196"/>
        <v>OK</v>
      </c>
    </row>
    <row r="2015" spans="1:26" x14ac:dyDescent="0.2">
      <c r="A2015" s="9">
        <f t="shared" si="197"/>
        <v>6.5158859337230153</v>
      </c>
      <c r="B2015" s="9">
        <f t="shared" si="198"/>
        <v>5.629999999999999</v>
      </c>
      <c r="C2015" s="9">
        <f t="shared" si="199"/>
        <v>5.55</v>
      </c>
      <c r="D2015" s="8">
        <v>6235</v>
      </c>
      <c r="E2015" t="s">
        <v>5936</v>
      </c>
      <c r="F2015" t="s">
        <v>191</v>
      </c>
      <c r="G2015" t="s">
        <v>25</v>
      </c>
      <c r="H2015" t="s">
        <v>190</v>
      </c>
      <c r="O2015">
        <v>5.55</v>
      </c>
      <c r="S2015">
        <f>_xlfn.XLOOKUP(E2015,'Facture Chronopost'!L:L,'Facture Chronopost'!AA:AA,"")</f>
        <v>0.08</v>
      </c>
      <c r="T2015" t="str">
        <f>IF(COUNTIF('Bibliothèque transporteurs'!C:C,F2015)=0,"inconnu",_xlfn.XLOOKUP(F2015,'Bibliothèque transporteurs'!C:C,'Bibliothèque transporteurs'!A:A))</f>
        <v>6C</v>
      </c>
      <c r="U2015">
        <f>IF(OR(F2015="6C",F2015="6B"),_xlfn.XLOOKUP(E2015,'Facture Chronopost'!L:L,'Facture Chronopost'!X:X),IF(OR(F2015=17,F2015=44),F2015&amp;"_"&amp;H2015,IF(COUNTIF('Bibliothèque transporteurs'!C:C,F2015)=0,"inconnu",_xlfn.XLOOKUP(F2015,'Bibliothèque transporteurs'!C:C,'Bibliothèque transporteurs'!B:B))))</f>
        <v>30</v>
      </c>
      <c r="V2015" t="str">
        <f>IF(COUNTIF('Bibliothèque transporteurs'!C:C,F2015)=0,"inconnu",_xlfn.XLOOKUP(F2015,'Bibliothèque transporteurs'!C:C,'Bibliothèque transporteurs'!E:E))</f>
        <v>CHRONO_2SHOP</v>
      </c>
      <c r="W2015">
        <f t="shared" si="200"/>
        <v>5.63</v>
      </c>
      <c r="Y2015" s="118">
        <f t="shared" si="195"/>
        <v>5.63</v>
      </c>
      <c r="Z2015" s="118" t="str">
        <f t="shared" si="196"/>
        <v>OK</v>
      </c>
    </row>
    <row r="2016" spans="1:26" x14ac:dyDescent="0.2">
      <c r="A2016" s="9">
        <f t="shared" si="197"/>
        <v>17.23481180307277</v>
      </c>
      <c r="B2016" s="9">
        <f t="shared" si="198"/>
        <v>14.76</v>
      </c>
      <c r="C2016" s="9">
        <f t="shared" si="199"/>
        <v>14.68</v>
      </c>
      <c r="D2016" s="8">
        <v>6235</v>
      </c>
      <c r="E2016" t="s">
        <v>5891</v>
      </c>
      <c r="F2016" t="s">
        <v>191</v>
      </c>
      <c r="G2016" t="s">
        <v>25</v>
      </c>
      <c r="H2016" t="s">
        <v>190</v>
      </c>
      <c r="O2016">
        <v>14.68</v>
      </c>
      <c r="S2016">
        <f>_xlfn.XLOOKUP(E2016,'Facture Chronopost'!L:L,'Facture Chronopost'!AA:AA,"")</f>
        <v>0.08</v>
      </c>
      <c r="T2016" t="str">
        <f>IF(COUNTIF('Bibliothèque transporteurs'!C:C,F2016)=0,"inconnu",_xlfn.XLOOKUP(F2016,'Bibliothèque transporteurs'!C:C,'Bibliothèque transporteurs'!A:A))</f>
        <v>6C</v>
      </c>
      <c r="U2016">
        <f>IF(OR(F2016="6C",F2016="6B"),_xlfn.XLOOKUP(E2016,'Facture Chronopost'!L:L,'Facture Chronopost'!X:X),IF(OR(F2016=17,F2016=44),F2016&amp;"_"&amp;H2016,IF(COUNTIF('Bibliothèque transporteurs'!C:C,F2016)=0,"inconnu",_xlfn.XLOOKUP(F2016,'Bibliothèque transporteurs'!C:C,'Bibliothèque transporteurs'!B:B))))</f>
        <v>39</v>
      </c>
      <c r="V2016" t="str">
        <f>IF(COUNTIF('Bibliothèque transporteurs'!C:C,F2016)=0,"inconnu",_xlfn.XLOOKUP(F2016,'Bibliothèque transporteurs'!C:C,'Bibliothèque transporteurs'!E:E))</f>
        <v>CHRONO_2SHOP</v>
      </c>
      <c r="W2016">
        <f t="shared" si="200"/>
        <v>14.76</v>
      </c>
      <c r="Y2016" s="118">
        <f t="shared" si="195"/>
        <v>14.76</v>
      </c>
      <c r="Z2016" s="118" t="str">
        <f t="shared" si="196"/>
        <v>OK</v>
      </c>
    </row>
    <row r="2017" spans="1:26" x14ac:dyDescent="0.2">
      <c r="A2017" s="9">
        <f t="shared" si="197"/>
        <v>17.23481180307277</v>
      </c>
      <c r="B2017" s="9">
        <f t="shared" si="198"/>
        <v>14.76</v>
      </c>
      <c r="C2017" s="9">
        <f t="shared" si="199"/>
        <v>14.68</v>
      </c>
      <c r="D2017" s="8">
        <v>6235</v>
      </c>
      <c r="E2017" t="s">
        <v>5893</v>
      </c>
      <c r="F2017" t="s">
        <v>191</v>
      </c>
      <c r="G2017" t="s">
        <v>25</v>
      </c>
      <c r="H2017" t="s">
        <v>190</v>
      </c>
      <c r="O2017">
        <v>14.68</v>
      </c>
      <c r="S2017">
        <f>_xlfn.XLOOKUP(E2017,'Facture Chronopost'!L:L,'Facture Chronopost'!AA:AA,"")</f>
        <v>0.08</v>
      </c>
      <c r="T2017" t="str">
        <f>IF(COUNTIF('Bibliothèque transporteurs'!C:C,F2017)=0,"inconnu",_xlfn.XLOOKUP(F2017,'Bibliothèque transporteurs'!C:C,'Bibliothèque transporteurs'!A:A))</f>
        <v>6C</v>
      </c>
      <c r="U2017">
        <f>IF(OR(F2017="6C",F2017="6B"),_xlfn.XLOOKUP(E2017,'Facture Chronopost'!L:L,'Facture Chronopost'!X:X),IF(OR(F2017=17,F2017=44),F2017&amp;"_"&amp;H2017,IF(COUNTIF('Bibliothèque transporteurs'!C:C,F2017)=0,"inconnu",_xlfn.XLOOKUP(F2017,'Bibliothèque transporteurs'!C:C,'Bibliothèque transporteurs'!B:B))))</f>
        <v>39</v>
      </c>
      <c r="V2017" t="str">
        <f>IF(COUNTIF('Bibliothèque transporteurs'!C:C,F2017)=0,"inconnu",_xlfn.XLOOKUP(F2017,'Bibliothèque transporteurs'!C:C,'Bibliothèque transporteurs'!E:E))</f>
        <v>CHRONO_2SHOP</v>
      </c>
      <c r="W2017">
        <f t="shared" si="200"/>
        <v>14.76</v>
      </c>
      <c r="Y2017" s="118">
        <f t="shared" si="195"/>
        <v>14.76</v>
      </c>
      <c r="Z2017" s="118" t="str">
        <f t="shared" si="196"/>
        <v>OK</v>
      </c>
    </row>
    <row r="2018" spans="1:26" x14ac:dyDescent="0.2">
      <c r="A2018" s="9">
        <f t="shared" si="197"/>
        <v>6.2575985633772397</v>
      </c>
      <c r="B2018" s="9">
        <f t="shared" si="198"/>
        <v>5.41</v>
      </c>
      <c r="C2018" s="9">
        <f t="shared" si="199"/>
        <v>5.33</v>
      </c>
      <c r="D2018" s="8">
        <v>6235</v>
      </c>
      <c r="E2018" t="s">
        <v>5939</v>
      </c>
      <c r="F2018" t="s">
        <v>191</v>
      </c>
      <c r="G2018" t="s">
        <v>25</v>
      </c>
      <c r="H2018" t="s">
        <v>190</v>
      </c>
      <c r="O2018">
        <v>5.33</v>
      </c>
      <c r="S2018">
        <f>_xlfn.XLOOKUP(E2018,'Facture Chronopost'!L:L,'Facture Chronopost'!AA:AA,"")</f>
        <v>0.08</v>
      </c>
      <c r="T2018" t="str">
        <f>IF(COUNTIF('Bibliothèque transporteurs'!C:C,F2018)=0,"inconnu",_xlfn.XLOOKUP(F2018,'Bibliothèque transporteurs'!C:C,'Bibliothèque transporteurs'!A:A))</f>
        <v>6C</v>
      </c>
      <c r="U2018">
        <f>IF(OR(F2018="6C",F2018="6B"),_xlfn.XLOOKUP(E2018,'Facture Chronopost'!L:L,'Facture Chronopost'!X:X),IF(OR(F2018=17,F2018=44),F2018&amp;"_"&amp;H2018,IF(COUNTIF('Bibliothèque transporteurs'!C:C,F2018)=0,"inconnu",_xlfn.XLOOKUP(F2018,'Bibliothèque transporteurs'!C:C,'Bibliothèque transporteurs'!B:B))))</f>
        <v>30</v>
      </c>
      <c r="V2018" t="str">
        <f>IF(COUNTIF('Bibliothèque transporteurs'!C:C,F2018)=0,"inconnu",_xlfn.XLOOKUP(F2018,'Bibliothèque transporteurs'!C:C,'Bibliothèque transporteurs'!E:E))</f>
        <v>CHRONO_2SHOP</v>
      </c>
      <c r="W2018">
        <f t="shared" si="200"/>
        <v>5.41</v>
      </c>
      <c r="Y2018" s="118">
        <f t="shared" ref="Y2018:Y2081" si="201">ROUNDUP(B2018,2)-M2018-L2018-N2018-J2018-K2018-I2018-Q2018</f>
        <v>5.41</v>
      </c>
      <c r="Z2018" s="118" t="str">
        <f t="shared" ref="Z2018:Z2081" si="202">IF(Y2018=W2018,"OK","Non")</f>
        <v>OK</v>
      </c>
    </row>
    <row r="2019" spans="1:26" x14ac:dyDescent="0.2">
      <c r="A2019" s="9">
        <f t="shared" si="197"/>
        <v>6.9033169892416817</v>
      </c>
      <c r="B2019" s="9">
        <f t="shared" si="198"/>
        <v>5.96</v>
      </c>
      <c r="C2019" s="9">
        <f t="shared" si="199"/>
        <v>5.88</v>
      </c>
      <c r="D2019" s="8">
        <v>6235</v>
      </c>
      <c r="E2019" t="s">
        <v>5902</v>
      </c>
      <c r="F2019" t="s">
        <v>191</v>
      </c>
      <c r="G2019" t="s">
        <v>25</v>
      </c>
      <c r="H2019" t="s">
        <v>190</v>
      </c>
      <c r="O2019">
        <v>5.88</v>
      </c>
      <c r="S2019">
        <f>_xlfn.XLOOKUP(E2019,'Facture Chronopost'!L:L,'Facture Chronopost'!AA:AA,"")</f>
        <v>0.08</v>
      </c>
      <c r="T2019" t="str">
        <f>IF(COUNTIF('Bibliothèque transporteurs'!C:C,F2019)=0,"inconnu",_xlfn.XLOOKUP(F2019,'Bibliothèque transporteurs'!C:C,'Bibliothèque transporteurs'!A:A))</f>
        <v>6C</v>
      </c>
      <c r="U2019">
        <f>IF(OR(F2019="6C",F2019="6B"),_xlfn.XLOOKUP(E2019,'Facture Chronopost'!L:L,'Facture Chronopost'!X:X),IF(OR(F2019=17,F2019=44),F2019&amp;"_"&amp;H2019,IF(COUNTIF('Bibliothèque transporteurs'!C:C,F2019)=0,"inconnu",_xlfn.XLOOKUP(F2019,'Bibliothèque transporteurs'!C:C,'Bibliothèque transporteurs'!B:B))))</f>
        <v>30</v>
      </c>
      <c r="V2019" t="str">
        <f>IF(COUNTIF('Bibliothèque transporteurs'!C:C,F2019)=0,"inconnu",_xlfn.XLOOKUP(F2019,'Bibliothèque transporteurs'!C:C,'Bibliothèque transporteurs'!E:E))</f>
        <v>CHRONO_2SHOP</v>
      </c>
      <c r="W2019">
        <f t="shared" si="200"/>
        <v>5.96</v>
      </c>
      <c r="Y2019" s="118">
        <f t="shared" si="201"/>
        <v>5.96</v>
      </c>
      <c r="Z2019" s="118" t="str">
        <f t="shared" si="202"/>
        <v>OK</v>
      </c>
    </row>
    <row r="2020" spans="1:26" x14ac:dyDescent="0.2">
      <c r="A2020" s="9">
        <f t="shared" si="197"/>
        <v>11.376384630229914</v>
      </c>
      <c r="B2020" s="9">
        <f t="shared" si="198"/>
        <v>9.77</v>
      </c>
      <c r="C2020" s="9">
        <f t="shared" si="199"/>
        <v>9.69</v>
      </c>
      <c r="D2020" s="8">
        <v>6235</v>
      </c>
      <c r="E2020" t="s">
        <v>5883</v>
      </c>
      <c r="F2020" t="s">
        <v>191</v>
      </c>
      <c r="G2020" t="s">
        <v>25</v>
      </c>
      <c r="H2020" t="s">
        <v>190</v>
      </c>
      <c r="O2020">
        <v>9.69</v>
      </c>
      <c r="S2020">
        <f>_xlfn.XLOOKUP(E2020,'Facture Chronopost'!L:L,'Facture Chronopost'!AA:AA,"")</f>
        <v>0.08</v>
      </c>
      <c r="T2020" t="str">
        <f>IF(COUNTIF('Bibliothèque transporteurs'!C:C,F2020)=0,"inconnu",_xlfn.XLOOKUP(F2020,'Bibliothèque transporteurs'!C:C,'Bibliothèque transporteurs'!A:A))</f>
        <v>6C</v>
      </c>
      <c r="U2020">
        <f>IF(OR(F2020="6C",F2020="6B"),_xlfn.XLOOKUP(E2020,'Facture Chronopost'!L:L,'Facture Chronopost'!X:X),IF(OR(F2020=17,F2020=44),F2020&amp;"_"&amp;H2020,IF(COUNTIF('Bibliothèque transporteurs'!C:C,F2020)=0,"inconnu",_xlfn.XLOOKUP(F2020,'Bibliothèque transporteurs'!C:C,'Bibliothèque transporteurs'!B:B))))</f>
        <v>42</v>
      </c>
      <c r="V2020" t="str">
        <f>IF(COUNTIF('Bibliothèque transporteurs'!C:C,F2020)=0,"inconnu",_xlfn.XLOOKUP(F2020,'Bibliothèque transporteurs'!C:C,'Bibliothèque transporteurs'!E:E))</f>
        <v>CHRONO_2SHOP</v>
      </c>
      <c r="W2020">
        <f t="shared" si="200"/>
        <v>9.77</v>
      </c>
      <c r="Y2020" s="118">
        <f t="shared" si="201"/>
        <v>9.77</v>
      </c>
      <c r="Z2020" s="118" t="str">
        <f t="shared" si="202"/>
        <v>OK</v>
      </c>
    </row>
    <row r="2021" spans="1:26" x14ac:dyDescent="0.2">
      <c r="A2021" s="9">
        <f t="shared" si="197"/>
        <v>6.2575985633772397</v>
      </c>
      <c r="B2021" s="9">
        <f t="shared" si="198"/>
        <v>5.41</v>
      </c>
      <c r="C2021" s="9">
        <f t="shared" si="199"/>
        <v>5.33</v>
      </c>
      <c r="D2021" s="8">
        <v>6235</v>
      </c>
      <c r="E2021" t="s">
        <v>6002</v>
      </c>
      <c r="F2021" t="s">
        <v>191</v>
      </c>
      <c r="G2021" t="s">
        <v>25</v>
      </c>
      <c r="H2021" t="s">
        <v>190</v>
      </c>
      <c r="O2021">
        <v>5.33</v>
      </c>
      <c r="S2021">
        <f>_xlfn.XLOOKUP(E2021,'Facture Chronopost'!L:L,'Facture Chronopost'!AA:AA,"")</f>
        <v>0.08</v>
      </c>
      <c r="T2021" t="str">
        <f>IF(COUNTIF('Bibliothèque transporteurs'!C:C,F2021)=0,"inconnu",_xlfn.XLOOKUP(F2021,'Bibliothèque transporteurs'!C:C,'Bibliothèque transporteurs'!A:A))</f>
        <v>6C</v>
      </c>
      <c r="U2021">
        <f>IF(OR(F2021="6C",F2021="6B"),_xlfn.XLOOKUP(E2021,'Facture Chronopost'!L:L,'Facture Chronopost'!X:X),IF(OR(F2021=17,F2021=44),F2021&amp;"_"&amp;H2021,IF(COUNTIF('Bibliothèque transporteurs'!C:C,F2021)=0,"inconnu",_xlfn.XLOOKUP(F2021,'Bibliothèque transporteurs'!C:C,'Bibliothèque transporteurs'!B:B))))</f>
        <v>30</v>
      </c>
      <c r="V2021" t="str">
        <f>IF(COUNTIF('Bibliothèque transporteurs'!C:C,F2021)=0,"inconnu",_xlfn.XLOOKUP(F2021,'Bibliothèque transporteurs'!C:C,'Bibliothèque transporteurs'!E:E))</f>
        <v>CHRONO_2SHOP</v>
      </c>
      <c r="W2021">
        <f t="shared" si="200"/>
        <v>5.41</v>
      </c>
      <c r="Y2021" s="118">
        <f t="shared" si="201"/>
        <v>5.41</v>
      </c>
      <c r="Z2021" s="118" t="str">
        <f t="shared" si="202"/>
        <v>OK</v>
      </c>
    </row>
    <row r="2022" spans="1:26" x14ac:dyDescent="0.2">
      <c r="A2022" s="9">
        <f t="shared" si="197"/>
        <v>6.2575985633772397</v>
      </c>
      <c r="B2022" s="9">
        <f t="shared" si="198"/>
        <v>5.41</v>
      </c>
      <c r="C2022" s="9">
        <f t="shared" si="199"/>
        <v>5.33</v>
      </c>
      <c r="D2022" s="8">
        <v>6235</v>
      </c>
      <c r="E2022" t="s">
        <v>6015</v>
      </c>
      <c r="F2022" t="s">
        <v>191</v>
      </c>
      <c r="G2022" t="s">
        <v>25</v>
      </c>
      <c r="H2022" t="s">
        <v>190</v>
      </c>
      <c r="O2022">
        <v>5.33</v>
      </c>
      <c r="S2022">
        <f>_xlfn.XLOOKUP(E2022,'Facture Chronopost'!L:L,'Facture Chronopost'!AA:AA,"")</f>
        <v>0.08</v>
      </c>
      <c r="T2022" t="str">
        <f>IF(COUNTIF('Bibliothèque transporteurs'!C:C,F2022)=0,"inconnu",_xlfn.XLOOKUP(F2022,'Bibliothèque transporteurs'!C:C,'Bibliothèque transporteurs'!A:A))</f>
        <v>6C</v>
      </c>
      <c r="U2022">
        <f>IF(OR(F2022="6C",F2022="6B"),_xlfn.XLOOKUP(E2022,'Facture Chronopost'!L:L,'Facture Chronopost'!X:X),IF(OR(F2022=17,F2022=44),F2022&amp;"_"&amp;H2022,IF(COUNTIF('Bibliothèque transporteurs'!C:C,F2022)=0,"inconnu",_xlfn.XLOOKUP(F2022,'Bibliothèque transporteurs'!C:C,'Bibliothèque transporteurs'!B:B))))</f>
        <v>42</v>
      </c>
      <c r="V2022" t="str">
        <f>IF(COUNTIF('Bibliothèque transporteurs'!C:C,F2022)=0,"inconnu",_xlfn.XLOOKUP(F2022,'Bibliothèque transporteurs'!C:C,'Bibliothèque transporteurs'!E:E))</f>
        <v>CHRONO_2SHOP</v>
      </c>
      <c r="W2022">
        <f t="shared" si="200"/>
        <v>5.41</v>
      </c>
      <c r="Y2022" s="118">
        <f t="shared" si="201"/>
        <v>5.41</v>
      </c>
      <c r="Z2022" s="118" t="str">
        <f t="shared" si="202"/>
        <v>OK</v>
      </c>
    </row>
    <row r="2023" spans="1:26" x14ac:dyDescent="0.2">
      <c r="A2023" s="9">
        <f t="shared" si="197"/>
        <v>6.2575985633772397</v>
      </c>
      <c r="B2023" s="9">
        <f t="shared" si="198"/>
        <v>5.41</v>
      </c>
      <c r="C2023" s="9">
        <f t="shared" si="199"/>
        <v>5.33</v>
      </c>
      <c r="D2023" s="8">
        <v>6235</v>
      </c>
      <c r="E2023" t="s">
        <v>5980</v>
      </c>
      <c r="F2023" t="s">
        <v>191</v>
      </c>
      <c r="G2023" t="s">
        <v>25</v>
      </c>
      <c r="H2023" t="s">
        <v>190</v>
      </c>
      <c r="O2023">
        <v>5.33</v>
      </c>
      <c r="S2023">
        <f>_xlfn.XLOOKUP(E2023,'Facture Chronopost'!L:L,'Facture Chronopost'!AA:AA,"")</f>
        <v>0.08</v>
      </c>
      <c r="T2023" t="str">
        <f>IF(COUNTIF('Bibliothèque transporteurs'!C:C,F2023)=0,"inconnu",_xlfn.XLOOKUP(F2023,'Bibliothèque transporteurs'!C:C,'Bibliothèque transporteurs'!A:A))</f>
        <v>6C</v>
      </c>
      <c r="U2023">
        <f>IF(OR(F2023="6C",F2023="6B"),_xlfn.XLOOKUP(E2023,'Facture Chronopost'!L:L,'Facture Chronopost'!X:X),IF(OR(F2023=17,F2023=44),F2023&amp;"_"&amp;H2023,IF(COUNTIF('Bibliothèque transporteurs'!C:C,F2023)=0,"inconnu",_xlfn.XLOOKUP(F2023,'Bibliothèque transporteurs'!C:C,'Bibliothèque transporteurs'!B:B))))</f>
        <v>30</v>
      </c>
      <c r="V2023" t="str">
        <f>IF(COUNTIF('Bibliothèque transporteurs'!C:C,F2023)=0,"inconnu",_xlfn.XLOOKUP(F2023,'Bibliothèque transporteurs'!C:C,'Bibliothèque transporteurs'!E:E))</f>
        <v>CHRONO_2SHOP</v>
      </c>
      <c r="W2023">
        <f t="shared" si="200"/>
        <v>5.41</v>
      </c>
      <c r="Y2023" s="118">
        <f t="shared" si="201"/>
        <v>5.41</v>
      </c>
      <c r="Z2023" s="118" t="str">
        <f t="shared" si="202"/>
        <v>OK</v>
      </c>
    </row>
    <row r="2024" spans="1:26" x14ac:dyDescent="0.2">
      <c r="A2024" s="9">
        <f t="shared" si="197"/>
        <v>7.5138144100589743</v>
      </c>
      <c r="B2024" s="9">
        <f t="shared" si="198"/>
        <v>6.48</v>
      </c>
      <c r="C2024" s="9">
        <f t="shared" si="199"/>
        <v>6.4</v>
      </c>
      <c r="D2024" s="8">
        <v>6235</v>
      </c>
      <c r="E2024" t="s">
        <v>5962</v>
      </c>
      <c r="F2024" t="s">
        <v>191</v>
      </c>
      <c r="G2024" t="s">
        <v>25</v>
      </c>
      <c r="H2024" t="s">
        <v>190</v>
      </c>
      <c r="O2024">
        <v>6.4</v>
      </c>
      <c r="S2024">
        <f>_xlfn.XLOOKUP(E2024,'Facture Chronopost'!L:L,'Facture Chronopost'!AA:AA,"")</f>
        <v>0.08</v>
      </c>
      <c r="T2024" t="str">
        <f>IF(COUNTIF('Bibliothèque transporteurs'!C:C,F2024)=0,"inconnu",_xlfn.XLOOKUP(F2024,'Bibliothèque transporteurs'!C:C,'Bibliothèque transporteurs'!A:A))</f>
        <v>6C</v>
      </c>
      <c r="U2024">
        <f>IF(OR(F2024="6C",F2024="6B"),_xlfn.XLOOKUP(E2024,'Facture Chronopost'!L:L,'Facture Chronopost'!X:X),IF(OR(F2024=17,F2024=44),F2024&amp;"_"&amp;H2024,IF(COUNTIF('Bibliothèque transporteurs'!C:C,F2024)=0,"inconnu",_xlfn.XLOOKUP(F2024,'Bibliothèque transporteurs'!C:C,'Bibliothèque transporteurs'!B:B))))</f>
        <v>33</v>
      </c>
      <c r="V2024" t="str">
        <f>IF(COUNTIF('Bibliothèque transporteurs'!C:C,F2024)=0,"inconnu",_xlfn.XLOOKUP(F2024,'Bibliothèque transporteurs'!C:C,'Bibliothèque transporteurs'!E:E))</f>
        <v>CHRONO_2SHOP</v>
      </c>
      <c r="W2024">
        <f t="shared" si="200"/>
        <v>6.48</v>
      </c>
      <c r="Y2024" s="118">
        <f t="shared" si="201"/>
        <v>6.48</v>
      </c>
      <c r="Z2024" s="118" t="str">
        <f t="shared" si="202"/>
        <v>OK</v>
      </c>
    </row>
    <row r="2025" spans="1:26" x14ac:dyDescent="0.2">
      <c r="A2025" s="9">
        <f t="shared" si="197"/>
        <v>6.9033169892416817</v>
      </c>
      <c r="B2025" s="9">
        <f t="shared" si="198"/>
        <v>5.96</v>
      </c>
      <c r="C2025" s="9">
        <f t="shared" si="199"/>
        <v>5.88</v>
      </c>
      <c r="D2025" s="8">
        <v>6235</v>
      </c>
      <c r="E2025" t="s">
        <v>5994</v>
      </c>
      <c r="F2025" t="s">
        <v>191</v>
      </c>
      <c r="G2025" t="s">
        <v>25</v>
      </c>
      <c r="H2025" t="s">
        <v>190</v>
      </c>
      <c r="O2025">
        <v>5.88</v>
      </c>
      <c r="S2025">
        <f>_xlfn.XLOOKUP(E2025,'Facture Chronopost'!L:L,'Facture Chronopost'!AA:AA,"")</f>
        <v>0.08</v>
      </c>
      <c r="T2025" t="str">
        <f>IF(COUNTIF('Bibliothèque transporteurs'!C:C,F2025)=0,"inconnu",_xlfn.XLOOKUP(F2025,'Bibliothèque transporteurs'!C:C,'Bibliothèque transporteurs'!A:A))</f>
        <v>6C</v>
      </c>
      <c r="U2025">
        <f>IF(OR(F2025="6C",F2025="6B"),_xlfn.XLOOKUP(E2025,'Facture Chronopost'!L:L,'Facture Chronopost'!X:X),IF(OR(F2025=17,F2025=44),F2025&amp;"_"&amp;H2025,IF(COUNTIF('Bibliothèque transporteurs'!C:C,F2025)=0,"inconnu",_xlfn.XLOOKUP(F2025,'Bibliothèque transporteurs'!C:C,'Bibliothèque transporteurs'!B:B))))</f>
        <v>42</v>
      </c>
      <c r="V2025" t="str">
        <f>IF(COUNTIF('Bibliothèque transporteurs'!C:C,F2025)=0,"inconnu",_xlfn.XLOOKUP(F2025,'Bibliothèque transporteurs'!C:C,'Bibliothèque transporteurs'!E:E))</f>
        <v>CHRONO_2SHOP</v>
      </c>
      <c r="W2025">
        <f t="shared" si="200"/>
        <v>5.96</v>
      </c>
      <c r="Y2025" s="118">
        <f t="shared" si="201"/>
        <v>5.96</v>
      </c>
      <c r="Z2025" s="118" t="str">
        <f t="shared" si="202"/>
        <v>OK</v>
      </c>
    </row>
    <row r="2026" spans="1:26" x14ac:dyDescent="0.2">
      <c r="A2026" s="9">
        <f t="shared" si="197"/>
        <v>6.2575985633772397</v>
      </c>
      <c r="B2026" s="9">
        <f t="shared" si="198"/>
        <v>5.41</v>
      </c>
      <c r="C2026" s="9">
        <f t="shared" si="199"/>
        <v>5.33</v>
      </c>
      <c r="D2026" s="8">
        <v>6235</v>
      </c>
      <c r="E2026" t="s">
        <v>6010</v>
      </c>
      <c r="F2026" t="s">
        <v>191</v>
      </c>
      <c r="G2026" t="s">
        <v>25</v>
      </c>
      <c r="H2026" t="s">
        <v>190</v>
      </c>
      <c r="O2026">
        <v>5.33</v>
      </c>
      <c r="S2026">
        <f>_xlfn.XLOOKUP(E2026,'Facture Chronopost'!L:L,'Facture Chronopost'!AA:AA,"")</f>
        <v>0.08</v>
      </c>
      <c r="T2026" t="str">
        <f>IF(COUNTIF('Bibliothèque transporteurs'!C:C,F2026)=0,"inconnu",_xlfn.XLOOKUP(F2026,'Bibliothèque transporteurs'!C:C,'Bibliothèque transporteurs'!A:A))</f>
        <v>6C</v>
      </c>
      <c r="U2026">
        <f>IF(OR(F2026="6C",F2026="6B"),_xlfn.XLOOKUP(E2026,'Facture Chronopost'!L:L,'Facture Chronopost'!X:X),IF(OR(F2026=17,F2026=44),F2026&amp;"_"&amp;H2026,IF(COUNTIF('Bibliothèque transporteurs'!C:C,F2026)=0,"inconnu",_xlfn.XLOOKUP(F2026,'Bibliothèque transporteurs'!C:C,'Bibliothèque transporteurs'!B:B))))</f>
        <v>30</v>
      </c>
      <c r="V2026" t="str">
        <f>IF(COUNTIF('Bibliothèque transporteurs'!C:C,F2026)=0,"inconnu",_xlfn.XLOOKUP(F2026,'Bibliothèque transporteurs'!C:C,'Bibliothèque transporteurs'!E:E))</f>
        <v>CHRONO_2SHOP</v>
      </c>
      <c r="W2026">
        <f t="shared" si="200"/>
        <v>5.41</v>
      </c>
      <c r="Y2026" s="118">
        <f t="shared" si="201"/>
        <v>5.41</v>
      </c>
      <c r="Z2026" s="118" t="str">
        <f t="shared" si="202"/>
        <v>OK</v>
      </c>
    </row>
    <row r="2027" spans="1:26" x14ac:dyDescent="0.2">
      <c r="A2027" s="9">
        <f t="shared" si="197"/>
        <v>6.2575985633772397</v>
      </c>
      <c r="B2027" s="9">
        <f t="shared" si="198"/>
        <v>5.41</v>
      </c>
      <c r="C2027" s="9">
        <f t="shared" si="199"/>
        <v>5.33</v>
      </c>
      <c r="D2027" s="8">
        <v>6235</v>
      </c>
      <c r="E2027" t="s">
        <v>6034</v>
      </c>
      <c r="F2027" t="s">
        <v>191</v>
      </c>
      <c r="G2027" t="s">
        <v>25</v>
      </c>
      <c r="H2027" t="s">
        <v>190</v>
      </c>
      <c r="O2027">
        <v>5.33</v>
      </c>
      <c r="S2027">
        <f>_xlfn.XLOOKUP(E2027,'Facture Chronopost'!L:L,'Facture Chronopost'!AA:AA,"")</f>
        <v>0.08</v>
      </c>
      <c r="T2027" t="str">
        <f>IF(COUNTIF('Bibliothèque transporteurs'!C:C,F2027)=0,"inconnu",_xlfn.XLOOKUP(F2027,'Bibliothèque transporteurs'!C:C,'Bibliothèque transporteurs'!A:A))</f>
        <v>6C</v>
      </c>
      <c r="U2027">
        <f>IF(OR(F2027="6C",F2027="6B"),_xlfn.XLOOKUP(E2027,'Facture Chronopost'!L:L,'Facture Chronopost'!X:X),IF(OR(F2027=17,F2027=44),F2027&amp;"_"&amp;H2027,IF(COUNTIF('Bibliothèque transporteurs'!C:C,F2027)=0,"inconnu",_xlfn.XLOOKUP(F2027,'Bibliothèque transporteurs'!C:C,'Bibliothèque transporteurs'!B:B))))</f>
        <v>30</v>
      </c>
      <c r="V2027" t="str">
        <f>IF(COUNTIF('Bibliothèque transporteurs'!C:C,F2027)=0,"inconnu",_xlfn.XLOOKUP(F2027,'Bibliothèque transporteurs'!C:C,'Bibliothèque transporteurs'!E:E))</f>
        <v>CHRONO_2SHOP</v>
      </c>
      <c r="W2027">
        <f t="shared" si="200"/>
        <v>5.41</v>
      </c>
      <c r="Y2027" s="118">
        <f t="shared" si="201"/>
        <v>5.41</v>
      </c>
      <c r="Z2027" s="118" t="str">
        <f t="shared" si="202"/>
        <v>OK</v>
      </c>
    </row>
    <row r="2028" spans="1:26" x14ac:dyDescent="0.2">
      <c r="A2028" s="9">
        <f t="shared" si="197"/>
        <v>11.118097259884138</v>
      </c>
      <c r="B2028" s="9">
        <f t="shared" si="198"/>
        <v>9.5500000000000007</v>
      </c>
      <c r="C2028" s="9">
        <f t="shared" si="199"/>
        <v>9.4700000000000006</v>
      </c>
      <c r="D2028" s="8">
        <v>6235</v>
      </c>
      <c r="E2028" t="s">
        <v>5977</v>
      </c>
      <c r="F2028" t="s">
        <v>191</v>
      </c>
      <c r="G2028" t="s">
        <v>25</v>
      </c>
      <c r="H2028" t="s">
        <v>190</v>
      </c>
      <c r="O2028">
        <v>9.4700000000000006</v>
      </c>
      <c r="S2028">
        <f>_xlfn.XLOOKUP(E2028,'Facture Chronopost'!L:L,'Facture Chronopost'!AA:AA,"")</f>
        <v>0.08</v>
      </c>
      <c r="T2028" t="str">
        <f>IF(COUNTIF('Bibliothèque transporteurs'!C:C,F2028)=0,"inconnu",_xlfn.XLOOKUP(F2028,'Bibliothèque transporteurs'!C:C,'Bibliothèque transporteurs'!A:A))</f>
        <v>6C</v>
      </c>
      <c r="U2028">
        <f>IF(OR(F2028="6C",F2028="6B"),_xlfn.XLOOKUP(E2028,'Facture Chronopost'!L:L,'Facture Chronopost'!X:X),IF(OR(F2028=17,F2028=44),F2028&amp;"_"&amp;H2028,IF(COUNTIF('Bibliothèque transporteurs'!C:C,F2028)=0,"inconnu",_xlfn.XLOOKUP(F2028,'Bibliothèque transporteurs'!C:C,'Bibliothèque transporteurs'!B:B))))</f>
        <v>25</v>
      </c>
      <c r="V2028" t="str">
        <f>IF(COUNTIF('Bibliothèque transporteurs'!C:C,F2028)=0,"inconnu",_xlfn.XLOOKUP(F2028,'Bibliothèque transporteurs'!C:C,'Bibliothèque transporteurs'!E:E))</f>
        <v>CHRONO_2SHOP</v>
      </c>
      <c r="W2028">
        <f t="shared" si="200"/>
        <v>9.5500000000000007</v>
      </c>
      <c r="Y2028" s="118">
        <f t="shared" si="201"/>
        <v>9.5500000000000007</v>
      </c>
      <c r="Z2028" s="118" t="str">
        <f t="shared" si="202"/>
        <v>OK</v>
      </c>
    </row>
    <row r="2029" spans="1:26" x14ac:dyDescent="0.2">
      <c r="A2029" s="9">
        <f t="shared" si="197"/>
        <v>11.376384630229914</v>
      </c>
      <c r="B2029" s="9">
        <f t="shared" si="198"/>
        <v>9.77</v>
      </c>
      <c r="C2029" s="9">
        <f t="shared" si="199"/>
        <v>9.69</v>
      </c>
      <c r="D2029" s="8">
        <v>6235</v>
      </c>
      <c r="E2029" t="s">
        <v>6012</v>
      </c>
      <c r="F2029" t="s">
        <v>191</v>
      </c>
      <c r="G2029" t="s">
        <v>25</v>
      </c>
      <c r="H2029" t="s">
        <v>190</v>
      </c>
      <c r="O2029">
        <v>9.69</v>
      </c>
      <c r="S2029">
        <f>_xlfn.XLOOKUP(E2029,'Facture Chronopost'!L:L,'Facture Chronopost'!AA:AA,"")</f>
        <v>0.08</v>
      </c>
      <c r="T2029" t="str">
        <f>IF(COUNTIF('Bibliothèque transporteurs'!C:C,F2029)=0,"inconnu",_xlfn.XLOOKUP(F2029,'Bibliothèque transporteurs'!C:C,'Bibliothèque transporteurs'!A:A))</f>
        <v>6C</v>
      </c>
      <c r="U2029">
        <f>IF(OR(F2029="6C",F2029="6B"),_xlfn.XLOOKUP(E2029,'Facture Chronopost'!L:L,'Facture Chronopost'!X:X),IF(OR(F2029=17,F2029=44),F2029&amp;"_"&amp;H2029,IF(COUNTIF('Bibliothèque transporteurs'!C:C,F2029)=0,"inconnu",_xlfn.XLOOKUP(F2029,'Bibliothèque transporteurs'!C:C,'Bibliothèque transporteurs'!B:B))))</f>
        <v>30</v>
      </c>
      <c r="V2029" t="str">
        <f>IF(COUNTIF('Bibliothèque transporteurs'!C:C,F2029)=0,"inconnu",_xlfn.XLOOKUP(F2029,'Bibliothèque transporteurs'!C:C,'Bibliothèque transporteurs'!E:E))</f>
        <v>CHRONO_2SHOP</v>
      </c>
      <c r="W2029">
        <f t="shared" si="200"/>
        <v>9.77</v>
      </c>
      <c r="Y2029" s="118">
        <f t="shared" si="201"/>
        <v>9.77</v>
      </c>
      <c r="Z2029" s="118" t="str">
        <f t="shared" si="202"/>
        <v>OK</v>
      </c>
    </row>
    <row r="2030" spans="1:26" x14ac:dyDescent="0.2">
      <c r="A2030" s="9">
        <f t="shared" si="197"/>
        <v>6.2575985633772397</v>
      </c>
      <c r="B2030" s="9">
        <f t="shared" si="198"/>
        <v>5.41</v>
      </c>
      <c r="C2030" s="9">
        <f t="shared" si="199"/>
        <v>5.33</v>
      </c>
      <c r="D2030" s="8">
        <v>6235</v>
      </c>
      <c r="E2030" t="s">
        <v>6035</v>
      </c>
      <c r="F2030" t="s">
        <v>191</v>
      </c>
      <c r="G2030" t="s">
        <v>25</v>
      </c>
      <c r="H2030" t="s">
        <v>190</v>
      </c>
      <c r="O2030">
        <v>5.33</v>
      </c>
      <c r="S2030">
        <f>_xlfn.XLOOKUP(E2030,'Facture Chronopost'!L:L,'Facture Chronopost'!AA:AA,"")</f>
        <v>0.08</v>
      </c>
      <c r="T2030" t="str">
        <f>IF(COUNTIF('Bibliothèque transporteurs'!C:C,F2030)=0,"inconnu",_xlfn.XLOOKUP(F2030,'Bibliothèque transporteurs'!C:C,'Bibliothèque transporteurs'!A:A))</f>
        <v>6C</v>
      </c>
      <c r="U2030">
        <f>IF(OR(F2030="6C",F2030="6B"),_xlfn.XLOOKUP(E2030,'Facture Chronopost'!L:L,'Facture Chronopost'!X:X),IF(OR(F2030=17,F2030=44),F2030&amp;"_"&amp;H2030,IF(COUNTIF('Bibliothèque transporteurs'!C:C,F2030)=0,"inconnu",_xlfn.XLOOKUP(F2030,'Bibliothèque transporteurs'!C:C,'Bibliothèque transporteurs'!B:B))))</f>
        <v>30</v>
      </c>
      <c r="V2030" t="str">
        <f>IF(COUNTIF('Bibliothèque transporteurs'!C:C,F2030)=0,"inconnu",_xlfn.XLOOKUP(F2030,'Bibliothèque transporteurs'!C:C,'Bibliothèque transporteurs'!E:E))</f>
        <v>CHRONO_2SHOP</v>
      </c>
      <c r="W2030">
        <f t="shared" si="200"/>
        <v>5.41</v>
      </c>
      <c r="Y2030" s="118">
        <f t="shared" si="201"/>
        <v>5.41</v>
      </c>
      <c r="Z2030" s="118" t="str">
        <f t="shared" si="202"/>
        <v>OK</v>
      </c>
    </row>
    <row r="2031" spans="1:26" x14ac:dyDescent="0.2">
      <c r="A2031" s="9">
        <f t="shared" si="197"/>
        <v>6.2575985633772397</v>
      </c>
      <c r="B2031" s="9">
        <f t="shared" si="198"/>
        <v>5.41</v>
      </c>
      <c r="C2031" s="9">
        <f t="shared" si="199"/>
        <v>5.33</v>
      </c>
      <c r="D2031" s="8">
        <v>6235</v>
      </c>
      <c r="E2031" t="s">
        <v>6025</v>
      </c>
      <c r="F2031" t="s">
        <v>191</v>
      </c>
      <c r="G2031" t="s">
        <v>25</v>
      </c>
      <c r="H2031" t="s">
        <v>190</v>
      </c>
      <c r="O2031">
        <v>5.33</v>
      </c>
      <c r="S2031">
        <f>_xlfn.XLOOKUP(E2031,'Facture Chronopost'!L:L,'Facture Chronopost'!AA:AA,"")</f>
        <v>0.08</v>
      </c>
      <c r="T2031" t="str">
        <f>IF(COUNTIF('Bibliothèque transporteurs'!C:C,F2031)=0,"inconnu",_xlfn.XLOOKUP(F2031,'Bibliothèque transporteurs'!C:C,'Bibliothèque transporteurs'!A:A))</f>
        <v>6C</v>
      </c>
      <c r="U2031">
        <f>IF(OR(F2031="6C",F2031="6B"),_xlfn.XLOOKUP(E2031,'Facture Chronopost'!L:L,'Facture Chronopost'!X:X),IF(OR(F2031=17,F2031=44),F2031&amp;"_"&amp;H2031,IF(COUNTIF('Bibliothèque transporteurs'!C:C,F2031)=0,"inconnu",_xlfn.XLOOKUP(F2031,'Bibliothèque transporteurs'!C:C,'Bibliothèque transporteurs'!B:B))))</f>
        <v>30</v>
      </c>
      <c r="V2031" t="str">
        <f>IF(COUNTIF('Bibliothèque transporteurs'!C:C,F2031)=0,"inconnu",_xlfn.XLOOKUP(F2031,'Bibliothèque transporteurs'!C:C,'Bibliothèque transporteurs'!E:E))</f>
        <v>CHRONO_2SHOP</v>
      </c>
      <c r="W2031">
        <f t="shared" si="200"/>
        <v>5.41</v>
      </c>
      <c r="Y2031" s="118">
        <f t="shared" si="201"/>
        <v>5.41</v>
      </c>
      <c r="Z2031" s="118" t="str">
        <f t="shared" si="202"/>
        <v>OK</v>
      </c>
    </row>
    <row r="2032" spans="1:26" x14ac:dyDescent="0.2">
      <c r="A2032" s="9">
        <f t="shared" si="197"/>
        <v>11.118097259884138</v>
      </c>
      <c r="B2032" s="9">
        <f t="shared" si="198"/>
        <v>9.5500000000000007</v>
      </c>
      <c r="C2032" s="9">
        <f t="shared" si="199"/>
        <v>9.4700000000000006</v>
      </c>
      <c r="D2032" s="8">
        <v>6235</v>
      </c>
      <c r="E2032" t="s">
        <v>6028</v>
      </c>
      <c r="F2032" t="s">
        <v>191</v>
      </c>
      <c r="G2032" t="s">
        <v>25</v>
      </c>
      <c r="H2032" t="s">
        <v>190</v>
      </c>
      <c r="O2032">
        <v>9.4700000000000006</v>
      </c>
      <c r="S2032">
        <f>_xlfn.XLOOKUP(E2032,'Facture Chronopost'!L:L,'Facture Chronopost'!AA:AA,"")</f>
        <v>0.08</v>
      </c>
      <c r="T2032" t="str">
        <f>IF(COUNTIF('Bibliothèque transporteurs'!C:C,F2032)=0,"inconnu",_xlfn.XLOOKUP(F2032,'Bibliothèque transporteurs'!C:C,'Bibliothèque transporteurs'!A:A))</f>
        <v>6C</v>
      </c>
      <c r="U2032">
        <f>IF(OR(F2032="6C",F2032="6B"),_xlfn.XLOOKUP(E2032,'Facture Chronopost'!L:L,'Facture Chronopost'!X:X),IF(OR(F2032=17,F2032=44),F2032&amp;"_"&amp;H2032,IF(COUNTIF('Bibliothèque transporteurs'!C:C,F2032)=0,"inconnu",_xlfn.XLOOKUP(F2032,'Bibliothèque transporteurs'!C:C,'Bibliothèque transporteurs'!B:B))))</f>
        <v>25</v>
      </c>
      <c r="V2032" t="str">
        <f>IF(COUNTIF('Bibliothèque transporteurs'!C:C,F2032)=0,"inconnu",_xlfn.XLOOKUP(F2032,'Bibliothèque transporteurs'!C:C,'Bibliothèque transporteurs'!E:E))</f>
        <v>CHRONO_2SHOP</v>
      </c>
      <c r="W2032">
        <f t="shared" si="200"/>
        <v>9.5500000000000007</v>
      </c>
      <c r="Y2032" s="118">
        <f t="shared" si="201"/>
        <v>9.5500000000000007</v>
      </c>
      <c r="Z2032" s="118" t="str">
        <f t="shared" si="202"/>
        <v>OK</v>
      </c>
    </row>
    <row r="2033" spans="1:26" x14ac:dyDescent="0.2">
      <c r="A2033" s="9">
        <f t="shared" si="197"/>
        <v>15.462021215699481</v>
      </c>
      <c r="B2033" s="9">
        <f t="shared" si="198"/>
        <v>13.25</v>
      </c>
      <c r="C2033" s="9">
        <f t="shared" si="199"/>
        <v>13.17</v>
      </c>
      <c r="D2033" s="8">
        <v>6235</v>
      </c>
      <c r="E2033" t="s">
        <v>5975</v>
      </c>
      <c r="F2033" t="s">
        <v>191</v>
      </c>
      <c r="G2033" t="s">
        <v>25</v>
      </c>
      <c r="H2033" t="s">
        <v>190</v>
      </c>
      <c r="O2033">
        <v>13.17</v>
      </c>
      <c r="S2033">
        <f>_xlfn.XLOOKUP(E2033,'Facture Chronopost'!L:L,'Facture Chronopost'!AA:AA,"")</f>
        <v>0.08</v>
      </c>
      <c r="T2033" t="str">
        <f>IF(COUNTIF('Bibliothèque transporteurs'!C:C,F2033)=0,"inconnu",_xlfn.XLOOKUP(F2033,'Bibliothèque transporteurs'!C:C,'Bibliothèque transporteurs'!A:A))</f>
        <v>6C</v>
      </c>
      <c r="U2033">
        <f>IF(OR(F2033="6C",F2033="6B"),_xlfn.XLOOKUP(E2033,'Facture Chronopost'!L:L,'Facture Chronopost'!X:X),IF(OR(F2033=17,F2033=44),F2033&amp;"_"&amp;H2033,IF(COUNTIF('Bibliothèque transporteurs'!C:C,F2033)=0,"inconnu",_xlfn.XLOOKUP(F2033,'Bibliothèque transporteurs'!C:C,'Bibliothèque transporteurs'!B:B))))</f>
        <v>25</v>
      </c>
      <c r="V2033" t="str">
        <f>IF(COUNTIF('Bibliothèque transporteurs'!C:C,F2033)=0,"inconnu",_xlfn.XLOOKUP(F2033,'Bibliothèque transporteurs'!C:C,'Bibliothèque transporteurs'!E:E))</f>
        <v>CHRONO_2SHOP</v>
      </c>
      <c r="W2033">
        <f t="shared" si="200"/>
        <v>13.25</v>
      </c>
      <c r="Y2033" s="118">
        <f t="shared" si="201"/>
        <v>13.25</v>
      </c>
      <c r="Z2033" s="118" t="str">
        <f t="shared" si="202"/>
        <v>OK</v>
      </c>
    </row>
    <row r="2034" spans="1:26" x14ac:dyDescent="0.2">
      <c r="A2034" s="9">
        <f t="shared" ref="A2034:A2097" si="203">C2034/SUM(C:C)*(SUM(C:C)+$X$2)</f>
        <v>6.2575985633772397</v>
      </c>
      <c r="B2034" s="9">
        <f t="shared" ref="B2034:B2097" si="204">C2034/SUM(C:C)*(SUM(C:C)+SUM($N$3:$O$7))+S2034</f>
        <v>5.41</v>
      </c>
      <c r="C2034" s="9">
        <f t="shared" ref="C2034:C2097" si="205">SUM(I2034:Q2034)-N2034-P2034</f>
        <v>5.33</v>
      </c>
      <c r="D2034" s="8">
        <v>6235</v>
      </c>
      <c r="E2034" t="s">
        <v>6020</v>
      </c>
      <c r="F2034" t="s">
        <v>191</v>
      </c>
      <c r="G2034" t="s">
        <v>25</v>
      </c>
      <c r="H2034" t="s">
        <v>190</v>
      </c>
      <c r="O2034">
        <v>5.33</v>
      </c>
      <c r="S2034">
        <f>_xlfn.XLOOKUP(E2034,'Facture Chronopost'!L:L,'Facture Chronopost'!AA:AA,"")</f>
        <v>0.08</v>
      </c>
      <c r="T2034" t="str">
        <f>IF(COUNTIF('Bibliothèque transporteurs'!C:C,F2034)=0,"inconnu",_xlfn.XLOOKUP(F2034,'Bibliothèque transporteurs'!C:C,'Bibliothèque transporteurs'!A:A))</f>
        <v>6C</v>
      </c>
      <c r="U2034">
        <f>IF(OR(F2034="6C",F2034="6B"),_xlfn.XLOOKUP(E2034,'Facture Chronopost'!L:L,'Facture Chronopost'!X:X),IF(OR(F2034=17,F2034=44),F2034&amp;"_"&amp;H2034,IF(COUNTIF('Bibliothèque transporteurs'!C:C,F2034)=0,"inconnu",_xlfn.XLOOKUP(F2034,'Bibliothèque transporteurs'!C:C,'Bibliothèque transporteurs'!B:B))))</f>
        <v>30</v>
      </c>
      <c r="V2034" t="str">
        <f>IF(COUNTIF('Bibliothèque transporteurs'!C:C,F2034)=0,"inconnu",_xlfn.XLOOKUP(F2034,'Bibliothèque transporteurs'!C:C,'Bibliothèque transporteurs'!E:E))</f>
        <v>CHRONO_2SHOP</v>
      </c>
      <c r="W2034">
        <f t="shared" si="200"/>
        <v>5.41</v>
      </c>
      <c r="Y2034" s="118">
        <f t="shared" si="201"/>
        <v>5.41</v>
      </c>
      <c r="Z2034" s="118" t="str">
        <f t="shared" si="202"/>
        <v>OK</v>
      </c>
    </row>
    <row r="2035" spans="1:26" x14ac:dyDescent="0.2">
      <c r="A2035" s="9">
        <f t="shared" si="203"/>
        <v>7.5138144100589743</v>
      </c>
      <c r="B2035" s="9">
        <f t="shared" si="204"/>
        <v>6.48</v>
      </c>
      <c r="C2035" s="9">
        <f t="shared" si="205"/>
        <v>6.4</v>
      </c>
      <c r="D2035" s="8">
        <v>6235</v>
      </c>
      <c r="E2035" t="s">
        <v>5953</v>
      </c>
      <c r="F2035" t="s">
        <v>191</v>
      </c>
      <c r="G2035" t="s">
        <v>25</v>
      </c>
      <c r="H2035" t="s">
        <v>190</v>
      </c>
      <c r="O2035">
        <v>6.4</v>
      </c>
      <c r="S2035">
        <f>_xlfn.XLOOKUP(E2035,'Facture Chronopost'!L:L,'Facture Chronopost'!AA:AA,"")</f>
        <v>0.08</v>
      </c>
      <c r="T2035" t="str">
        <f>IF(COUNTIF('Bibliothèque transporteurs'!C:C,F2035)=0,"inconnu",_xlfn.XLOOKUP(F2035,'Bibliothèque transporteurs'!C:C,'Bibliothèque transporteurs'!A:A))</f>
        <v>6C</v>
      </c>
      <c r="U2035">
        <f>IF(OR(F2035="6C",F2035="6B"),_xlfn.XLOOKUP(E2035,'Facture Chronopost'!L:L,'Facture Chronopost'!X:X),IF(OR(F2035=17,F2035=44),F2035&amp;"_"&amp;H2035,IF(COUNTIF('Bibliothèque transporteurs'!C:C,F2035)=0,"inconnu",_xlfn.XLOOKUP(F2035,'Bibliothèque transporteurs'!C:C,'Bibliothèque transporteurs'!B:B))))</f>
        <v>33</v>
      </c>
      <c r="V2035" t="str">
        <f>IF(COUNTIF('Bibliothèque transporteurs'!C:C,F2035)=0,"inconnu",_xlfn.XLOOKUP(F2035,'Bibliothèque transporteurs'!C:C,'Bibliothèque transporteurs'!E:E))</f>
        <v>CHRONO_2SHOP</v>
      </c>
      <c r="W2035">
        <f t="shared" si="200"/>
        <v>6.48</v>
      </c>
      <c r="Y2035" s="118">
        <f t="shared" si="201"/>
        <v>6.48</v>
      </c>
      <c r="Z2035" s="118" t="str">
        <f t="shared" si="202"/>
        <v>OK</v>
      </c>
    </row>
    <row r="2036" spans="1:26" x14ac:dyDescent="0.2">
      <c r="A2036" s="9">
        <f t="shared" si="203"/>
        <v>6.5158859337230153</v>
      </c>
      <c r="B2036" s="9">
        <f t="shared" si="204"/>
        <v>5.629999999999999</v>
      </c>
      <c r="C2036" s="9">
        <f t="shared" si="205"/>
        <v>5.55</v>
      </c>
      <c r="D2036" s="8">
        <v>6235</v>
      </c>
      <c r="E2036" t="s">
        <v>5989</v>
      </c>
      <c r="F2036" t="s">
        <v>191</v>
      </c>
      <c r="G2036" t="s">
        <v>25</v>
      </c>
      <c r="H2036" t="s">
        <v>190</v>
      </c>
      <c r="O2036">
        <v>5.55</v>
      </c>
      <c r="S2036">
        <f>_xlfn.XLOOKUP(E2036,'Facture Chronopost'!L:L,'Facture Chronopost'!AA:AA,"")</f>
        <v>0.08</v>
      </c>
      <c r="T2036" t="str">
        <f>IF(COUNTIF('Bibliothèque transporteurs'!C:C,F2036)=0,"inconnu",_xlfn.XLOOKUP(F2036,'Bibliothèque transporteurs'!C:C,'Bibliothèque transporteurs'!A:A))</f>
        <v>6C</v>
      </c>
      <c r="U2036">
        <f>IF(OR(F2036="6C",F2036="6B"),_xlfn.XLOOKUP(E2036,'Facture Chronopost'!L:L,'Facture Chronopost'!X:X),IF(OR(F2036=17,F2036=44),F2036&amp;"_"&amp;H2036,IF(COUNTIF('Bibliothèque transporteurs'!C:C,F2036)=0,"inconnu",_xlfn.XLOOKUP(F2036,'Bibliothèque transporteurs'!C:C,'Bibliothèque transporteurs'!B:B))))</f>
        <v>30</v>
      </c>
      <c r="V2036" t="str">
        <f>IF(COUNTIF('Bibliothèque transporteurs'!C:C,F2036)=0,"inconnu",_xlfn.XLOOKUP(F2036,'Bibliothèque transporteurs'!C:C,'Bibliothèque transporteurs'!E:E))</f>
        <v>CHRONO_2SHOP</v>
      </c>
      <c r="W2036">
        <f t="shared" si="200"/>
        <v>5.63</v>
      </c>
      <c r="Y2036" s="118">
        <f t="shared" si="201"/>
        <v>5.63</v>
      </c>
      <c r="Z2036" s="118" t="str">
        <f t="shared" si="202"/>
        <v>OK</v>
      </c>
    </row>
    <row r="2037" spans="1:26" x14ac:dyDescent="0.2">
      <c r="A2037" s="9">
        <f t="shared" si="203"/>
        <v>6.2575985633772397</v>
      </c>
      <c r="B2037" s="9">
        <f t="shared" si="204"/>
        <v>5.41</v>
      </c>
      <c r="C2037" s="9">
        <f t="shared" si="205"/>
        <v>5.33</v>
      </c>
      <c r="D2037" s="8">
        <v>6235</v>
      </c>
      <c r="E2037" t="s">
        <v>6038</v>
      </c>
      <c r="F2037" t="s">
        <v>191</v>
      </c>
      <c r="G2037" t="s">
        <v>25</v>
      </c>
      <c r="H2037" t="s">
        <v>190</v>
      </c>
      <c r="O2037">
        <v>5.33</v>
      </c>
      <c r="S2037">
        <f>_xlfn.XLOOKUP(E2037,'Facture Chronopost'!L:L,'Facture Chronopost'!AA:AA,"")</f>
        <v>0.08</v>
      </c>
      <c r="T2037" t="str">
        <f>IF(COUNTIF('Bibliothèque transporteurs'!C:C,F2037)=0,"inconnu",_xlfn.XLOOKUP(F2037,'Bibliothèque transporteurs'!C:C,'Bibliothèque transporteurs'!A:A))</f>
        <v>6C</v>
      </c>
      <c r="U2037">
        <f>IF(OR(F2037="6C",F2037="6B"),_xlfn.XLOOKUP(E2037,'Facture Chronopost'!L:L,'Facture Chronopost'!X:X),IF(OR(F2037=17,F2037=44),F2037&amp;"_"&amp;H2037,IF(COUNTIF('Bibliothèque transporteurs'!C:C,F2037)=0,"inconnu",_xlfn.XLOOKUP(F2037,'Bibliothèque transporteurs'!C:C,'Bibliothèque transporteurs'!B:B))))</f>
        <v>30</v>
      </c>
      <c r="V2037" t="str">
        <f>IF(COUNTIF('Bibliothèque transporteurs'!C:C,F2037)=0,"inconnu",_xlfn.XLOOKUP(F2037,'Bibliothèque transporteurs'!C:C,'Bibliothèque transporteurs'!E:E))</f>
        <v>CHRONO_2SHOP</v>
      </c>
      <c r="W2037">
        <f t="shared" si="200"/>
        <v>5.41</v>
      </c>
      <c r="Y2037" s="118">
        <f t="shared" si="201"/>
        <v>5.41</v>
      </c>
      <c r="Z2037" s="118" t="str">
        <f t="shared" si="202"/>
        <v>OK</v>
      </c>
    </row>
    <row r="2038" spans="1:26" x14ac:dyDescent="0.2">
      <c r="A2038" s="9">
        <f t="shared" si="203"/>
        <v>11.118097259884138</v>
      </c>
      <c r="B2038" s="9">
        <f t="shared" si="204"/>
        <v>9.5500000000000007</v>
      </c>
      <c r="C2038" s="9">
        <f t="shared" si="205"/>
        <v>9.4700000000000006</v>
      </c>
      <c r="D2038" s="8">
        <v>6235</v>
      </c>
      <c r="E2038" t="s">
        <v>5950</v>
      </c>
      <c r="F2038" t="s">
        <v>191</v>
      </c>
      <c r="G2038" t="s">
        <v>25</v>
      </c>
      <c r="H2038" t="s">
        <v>190</v>
      </c>
      <c r="O2038">
        <v>9.4700000000000006</v>
      </c>
      <c r="S2038">
        <f>_xlfn.XLOOKUP(E2038,'Facture Chronopost'!L:L,'Facture Chronopost'!AA:AA,"")</f>
        <v>0.08</v>
      </c>
      <c r="T2038" t="str">
        <f>IF(COUNTIF('Bibliothèque transporteurs'!C:C,F2038)=0,"inconnu",_xlfn.XLOOKUP(F2038,'Bibliothèque transporteurs'!C:C,'Bibliothèque transporteurs'!A:A))</f>
        <v>6C</v>
      </c>
      <c r="U2038">
        <f>IF(OR(F2038="6C",F2038="6B"),_xlfn.XLOOKUP(E2038,'Facture Chronopost'!L:L,'Facture Chronopost'!X:X),IF(OR(F2038=17,F2038=44),F2038&amp;"_"&amp;H2038,IF(COUNTIF('Bibliothèque transporteurs'!C:C,F2038)=0,"inconnu",_xlfn.XLOOKUP(F2038,'Bibliothèque transporteurs'!C:C,'Bibliothèque transporteurs'!B:B))))</f>
        <v>25</v>
      </c>
      <c r="V2038" t="str">
        <f>IF(COUNTIF('Bibliothèque transporteurs'!C:C,F2038)=0,"inconnu",_xlfn.XLOOKUP(F2038,'Bibliothèque transporteurs'!C:C,'Bibliothèque transporteurs'!E:E))</f>
        <v>CHRONO_2SHOP</v>
      </c>
      <c r="W2038">
        <f t="shared" si="200"/>
        <v>9.5500000000000007</v>
      </c>
      <c r="Y2038" s="118">
        <f t="shared" si="201"/>
        <v>9.5500000000000007</v>
      </c>
      <c r="Z2038" s="118" t="str">
        <f t="shared" si="202"/>
        <v>OK</v>
      </c>
    </row>
    <row r="2039" spans="1:26" x14ac:dyDescent="0.2">
      <c r="A2039" s="9">
        <f t="shared" si="203"/>
        <v>6.2575985633772397</v>
      </c>
      <c r="B2039" s="9">
        <f t="shared" si="204"/>
        <v>5.41</v>
      </c>
      <c r="C2039" s="9">
        <f t="shared" si="205"/>
        <v>5.33</v>
      </c>
      <c r="D2039" s="8">
        <v>6235</v>
      </c>
      <c r="E2039" t="s">
        <v>6042</v>
      </c>
      <c r="F2039" t="s">
        <v>191</v>
      </c>
      <c r="G2039" t="s">
        <v>25</v>
      </c>
      <c r="H2039" t="s">
        <v>190</v>
      </c>
      <c r="O2039">
        <v>5.33</v>
      </c>
      <c r="S2039">
        <f>_xlfn.XLOOKUP(E2039,'Facture Chronopost'!L:L,'Facture Chronopost'!AA:AA,"")</f>
        <v>0.08</v>
      </c>
      <c r="T2039" t="str">
        <f>IF(COUNTIF('Bibliothèque transporteurs'!C:C,F2039)=0,"inconnu",_xlfn.XLOOKUP(F2039,'Bibliothèque transporteurs'!C:C,'Bibliothèque transporteurs'!A:A))</f>
        <v>6C</v>
      </c>
      <c r="U2039">
        <f>IF(OR(F2039="6C",F2039="6B"),_xlfn.XLOOKUP(E2039,'Facture Chronopost'!L:L,'Facture Chronopost'!X:X),IF(OR(F2039=17,F2039=44),F2039&amp;"_"&amp;H2039,IF(COUNTIF('Bibliothèque transporteurs'!C:C,F2039)=0,"inconnu",_xlfn.XLOOKUP(F2039,'Bibliothèque transporteurs'!C:C,'Bibliothèque transporteurs'!B:B))))</f>
        <v>30</v>
      </c>
      <c r="V2039" t="str">
        <f>IF(COUNTIF('Bibliothèque transporteurs'!C:C,F2039)=0,"inconnu",_xlfn.XLOOKUP(F2039,'Bibliothèque transporteurs'!C:C,'Bibliothèque transporteurs'!E:E))</f>
        <v>CHRONO_2SHOP</v>
      </c>
      <c r="W2039">
        <f t="shared" si="200"/>
        <v>5.41</v>
      </c>
      <c r="Y2039" s="118">
        <f t="shared" si="201"/>
        <v>5.41</v>
      </c>
      <c r="Z2039" s="118" t="str">
        <f t="shared" si="202"/>
        <v>OK</v>
      </c>
    </row>
    <row r="2040" spans="1:26" x14ac:dyDescent="0.2">
      <c r="A2040" s="9">
        <f t="shared" si="203"/>
        <v>6.2575985633772397</v>
      </c>
      <c r="B2040" s="9">
        <f t="shared" si="204"/>
        <v>5.41</v>
      </c>
      <c r="C2040" s="9">
        <f t="shared" si="205"/>
        <v>5.33</v>
      </c>
      <c r="D2040" s="8">
        <v>6235</v>
      </c>
      <c r="E2040" t="s">
        <v>5959</v>
      </c>
      <c r="F2040" t="s">
        <v>191</v>
      </c>
      <c r="G2040" t="s">
        <v>25</v>
      </c>
      <c r="H2040" t="s">
        <v>190</v>
      </c>
      <c r="O2040">
        <v>5.33</v>
      </c>
      <c r="S2040">
        <f>_xlfn.XLOOKUP(E2040,'Facture Chronopost'!L:L,'Facture Chronopost'!AA:AA,"")</f>
        <v>0.08</v>
      </c>
      <c r="T2040" t="str">
        <f>IF(COUNTIF('Bibliothèque transporteurs'!C:C,F2040)=0,"inconnu",_xlfn.XLOOKUP(F2040,'Bibliothèque transporteurs'!C:C,'Bibliothèque transporteurs'!A:A))</f>
        <v>6C</v>
      </c>
      <c r="U2040">
        <f>IF(OR(F2040="6C",F2040="6B"),_xlfn.XLOOKUP(E2040,'Facture Chronopost'!L:L,'Facture Chronopost'!X:X),IF(OR(F2040=17,F2040=44),F2040&amp;"_"&amp;H2040,IF(COUNTIF('Bibliothèque transporteurs'!C:C,F2040)=0,"inconnu",_xlfn.XLOOKUP(F2040,'Bibliothèque transporteurs'!C:C,'Bibliothèque transporteurs'!B:B))))</f>
        <v>30</v>
      </c>
      <c r="V2040" t="str">
        <f>IF(COUNTIF('Bibliothèque transporteurs'!C:C,F2040)=0,"inconnu",_xlfn.XLOOKUP(F2040,'Bibliothèque transporteurs'!C:C,'Bibliothèque transporteurs'!E:E))</f>
        <v>CHRONO_2SHOP</v>
      </c>
      <c r="W2040">
        <f t="shared" si="200"/>
        <v>5.41</v>
      </c>
      <c r="Y2040" s="118">
        <f t="shared" si="201"/>
        <v>5.41</v>
      </c>
      <c r="Z2040" s="118" t="str">
        <f t="shared" si="202"/>
        <v>OK</v>
      </c>
    </row>
    <row r="2041" spans="1:26" x14ac:dyDescent="0.2">
      <c r="A2041" s="9">
        <f t="shared" si="203"/>
        <v>11.376384630229914</v>
      </c>
      <c r="B2041" s="9">
        <f t="shared" si="204"/>
        <v>9.77</v>
      </c>
      <c r="C2041" s="9">
        <f t="shared" si="205"/>
        <v>9.69</v>
      </c>
      <c r="D2041" s="8">
        <v>6235</v>
      </c>
      <c r="E2041" t="s">
        <v>6008</v>
      </c>
      <c r="F2041" t="s">
        <v>191</v>
      </c>
      <c r="G2041" t="s">
        <v>25</v>
      </c>
      <c r="H2041" t="s">
        <v>190</v>
      </c>
      <c r="O2041">
        <v>9.69</v>
      </c>
      <c r="S2041">
        <f>_xlfn.XLOOKUP(E2041,'Facture Chronopost'!L:L,'Facture Chronopost'!AA:AA,"")</f>
        <v>0.08</v>
      </c>
      <c r="T2041" t="str">
        <f>IF(COUNTIF('Bibliothèque transporteurs'!C:C,F2041)=0,"inconnu",_xlfn.XLOOKUP(F2041,'Bibliothèque transporteurs'!C:C,'Bibliothèque transporteurs'!A:A))</f>
        <v>6C</v>
      </c>
      <c r="U2041">
        <f>IF(OR(F2041="6C",F2041="6B"),_xlfn.XLOOKUP(E2041,'Facture Chronopost'!L:L,'Facture Chronopost'!X:X),IF(OR(F2041=17,F2041=44),F2041&amp;"_"&amp;H2041,IF(COUNTIF('Bibliothèque transporteurs'!C:C,F2041)=0,"inconnu",_xlfn.XLOOKUP(F2041,'Bibliothèque transporteurs'!C:C,'Bibliothèque transporteurs'!B:B))))</f>
        <v>30</v>
      </c>
      <c r="V2041" t="str">
        <f>IF(COUNTIF('Bibliothèque transporteurs'!C:C,F2041)=0,"inconnu",_xlfn.XLOOKUP(F2041,'Bibliothèque transporteurs'!C:C,'Bibliothèque transporteurs'!E:E))</f>
        <v>CHRONO_2SHOP</v>
      </c>
      <c r="W2041">
        <f t="shared" si="200"/>
        <v>9.77</v>
      </c>
      <c r="Y2041" s="118">
        <f t="shared" si="201"/>
        <v>9.77</v>
      </c>
      <c r="Z2041" s="118" t="str">
        <f t="shared" si="202"/>
        <v>OK</v>
      </c>
    </row>
    <row r="2042" spans="1:26" x14ac:dyDescent="0.2">
      <c r="A2042" s="9">
        <f t="shared" si="203"/>
        <v>11.118097259884138</v>
      </c>
      <c r="B2042" s="9">
        <f t="shared" si="204"/>
        <v>9.5500000000000007</v>
      </c>
      <c r="C2042" s="9">
        <f t="shared" si="205"/>
        <v>9.4700000000000006</v>
      </c>
      <c r="D2042" s="8">
        <v>6235</v>
      </c>
      <c r="E2042" t="s">
        <v>5996</v>
      </c>
      <c r="F2042" t="s">
        <v>191</v>
      </c>
      <c r="G2042" t="s">
        <v>25</v>
      </c>
      <c r="H2042" t="s">
        <v>190</v>
      </c>
      <c r="O2042">
        <v>9.4700000000000006</v>
      </c>
      <c r="S2042">
        <f>_xlfn.XLOOKUP(E2042,'Facture Chronopost'!L:L,'Facture Chronopost'!AA:AA,"")</f>
        <v>0.08</v>
      </c>
      <c r="T2042" t="str">
        <f>IF(COUNTIF('Bibliothèque transporteurs'!C:C,F2042)=0,"inconnu",_xlfn.XLOOKUP(F2042,'Bibliothèque transporteurs'!C:C,'Bibliothèque transporteurs'!A:A))</f>
        <v>6C</v>
      </c>
      <c r="U2042">
        <f>IF(OR(F2042="6C",F2042="6B"),_xlfn.XLOOKUP(E2042,'Facture Chronopost'!L:L,'Facture Chronopost'!X:X),IF(OR(F2042=17,F2042=44),F2042&amp;"_"&amp;H2042,IF(COUNTIF('Bibliothèque transporteurs'!C:C,F2042)=0,"inconnu",_xlfn.XLOOKUP(F2042,'Bibliothèque transporteurs'!C:C,'Bibliothèque transporteurs'!B:B))))</f>
        <v>25</v>
      </c>
      <c r="V2042" t="str">
        <f>IF(COUNTIF('Bibliothèque transporteurs'!C:C,F2042)=0,"inconnu",_xlfn.XLOOKUP(F2042,'Bibliothèque transporteurs'!C:C,'Bibliothèque transporteurs'!E:E))</f>
        <v>CHRONO_2SHOP</v>
      </c>
      <c r="W2042">
        <f t="shared" si="200"/>
        <v>9.5500000000000007</v>
      </c>
      <c r="Y2042" s="118">
        <f t="shared" si="201"/>
        <v>9.5500000000000007</v>
      </c>
      <c r="Z2042" s="118" t="str">
        <f t="shared" si="202"/>
        <v>OK</v>
      </c>
    </row>
    <row r="2043" spans="1:26" x14ac:dyDescent="0.2">
      <c r="A2043" s="9">
        <f t="shared" si="203"/>
        <v>10.801108214459775</v>
      </c>
      <c r="B2043" s="9">
        <f t="shared" si="204"/>
        <v>9.2800000000000011</v>
      </c>
      <c r="C2043" s="9">
        <f t="shared" si="205"/>
        <v>9.1999999999999993</v>
      </c>
      <c r="D2043" s="8">
        <v>6235</v>
      </c>
      <c r="E2043" t="s">
        <v>5964</v>
      </c>
      <c r="F2043" t="s">
        <v>191</v>
      </c>
      <c r="G2043" t="s">
        <v>25</v>
      </c>
      <c r="H2043" t="s">
        <v>190</v>
      </c>
      <c r="O2043">
        <v>9.1999999999999993</v>
      </c>
      <c r="S2043">
        <f>_xlfn.XLOOKUP(E2043,'Facture Chronopost'!L:L,'Facture Chronopost'!AA:AA,"")</f>
        <v>0.08</v>
      </c>
      <c r="T2043" t="str">
        <f>IF(COUNTIF('Bibliothèque transporteurs'!C:C,F2043)=0,"inconnu",_xlfn.XLOOKUP(F2043,'Bibliothèque transporteurs'!C:C,'Bibliothèque transporteurs'!A:A))</f>
        <v>6C</v>
      </c>
      <c r="U2043">
        <f>IF(OR(F2043="6C",F2043="6B"),_xlfn.XLOOKUP(E2043,'Facture Chronopost'!L:L,'Facture Chronopost'!X:X),IF(OR(F2043=17,F2043=44),F2043&amp;"_"&amp;H2043,IF(COUNTIF('Bibliothèque transporteurs'!C:C,F2043)=0,"inconnu",_xlfn.XLOOKUP(F2043,'Bibliothèque transporteurs'!C:C,'Bibliothèque transporteurs'!B:B))))</f>
        <v>26</v>
      </c>
      <c r="V2043" t="str">
        <f>IF(COUNTIF('Bibliothèque transporteurs'!C:C,F2043)=0,"inconnu",_xlfn.XLOOKUP(F2043,'Bibliothèque transporteurs'!C:C,'Bibliothèque transporteurs'!E:E))</f>
        <v>CHRONO_2SHOP</v>
      </c>
      <c r="W2043">
        <f t="shared" si="200"/>
        <v>9.2799999999999994</v>
      </c>
      <c r="Y2043" s="118">
        <f t="shared" si="201"/>
        <v>9.2799999999999994</v>
      </c>
      <c r="Z2043" s="118" t="str">
        <f t="shared" si="202"/>
        <v>OK</v>
      </c>
    </row>
    <row r="2044" spans="1:26" x14ac:dyDescent="0.2">
      <c r="A2044" s="9">
        <f t="shared" si="203"/>
        <v>11.118097259884138</v>
      </c>
      <c r="B2044" s="9">
        <f t="shared" si="204"/>
        <v>9.5500000000000007</v>
      </c>
      <c r="C2044" s="9">
        <f t="shared" si="205"/>
        <v>9.4700000000000006</v>
      </c>
      <c r="D2044" s="8">
        <v>6235</v>
      </c>
      <c r="E2044" t="s">
        <v>5972</v>
      </c>
      <c r="F2044" t="s">
        <v>191</v>
      </c>
      <c r="G2044" t="s">
        <v>25</v>
      </c>
      <c r="H2044" t="s">
        <v>190</v>
      </c>
      <c r="O2044">
        <v>9.4700000000000006</v>
      </c>
      <c r="S2044">
        <f>_xlfn.XLOOKUP(E2044,'Facture Chronopost'!L:L,'Facture Chronopost'!AA:AA,"")</f>
        <v>0.08</v>
      </c>
      <c r="T2044" t="str">
        <f>IF(COUNTIF('Bibliothèque transporteurs'!C:C,F2044)=0,"inconnu",_xlfn.XLOOKUP(F2044,'Bibliothèque transporteurs'!C:C,'Bibliothèque transporteurs'!A:A))</f>
        <v>6C</v>
      </c>
      <c r="U2044">
        <f>IF(OR(F2044="6C",F2044="6B"),_xlfn.XLOOKUP(E2044,'Facture Chronopost'!L:L,'Facture Chronopost'!X:X),IF(OR(F2044=17,F2044=44),F2044&amp;"_"&amp;H2044,IF(COUNTIF('Bibliothèque transporteurs'!C:C,F2044)=0,"inconnu",_xlfn.XLOOKUP(F2044,'Bibliothèque transporteurs'!C:C,'Bibliothèque transporteurs'!B:B))))</f>
        <v>25</v>
      </c>
      <c r="V2044" t="str">
        <f>IF(COUNTIF('Bibliothèque transporteurs'!C:C,F2044)=0,"inconnu",_xlfn.XLOOKUP(F2044,'Bibliothèque transporteurs'!C:C,'Bibliothèque transporteurs'!E:E))</f>
        <v>CHRONO_2SHOP</v>
      </c>
      <c r="W2044">
        <f t="shared" si="200"/>
        <v>9.5500000000000007</v>
      </c>
      <c r="Y2044" s="118">
        <f t="shared" si="201"/>
        <v>9.5500000000000007</v>
      </c>
      <c r="Z2044" s="118" t="str">
        <f t="shared" si="202"/>
        <v>OK</v>
      </c>
    </row>
    <row r="2045" spans="1:26" x14ac:dyDescent="0.2">
      <c r="A2045" s="9">
        <f t="shared" si="203"/>
        <v>11.118097259884138</v>
      </c>
      <c r="B2045" s="9">
        <f t="shared" si="204"/>
        <v>9.5500000000000007</v>
      </c>
      <c r="C2045" s="9">
        <f t="shared" si="205"/>
        <v>9.4700000000000006</v>
      </c>
      <c r="D2045" s="8">
        <v>6235</v>
      </c>
      <c r="E2045" t="s">
        <v>6005</v>
      </c>
      <c r="F2045" t="s">
        <v>191</v>
      </c>
      <c r="G2045" t="s">
        <v>25</v>
      </c>
      <c r="H2045" t="s">
        <v>190</v>
      </c>
      <c r="O2045">
        <v>9.4700000000000006</v>
      </c>
      <c r="S2045">
        <f>_xlfn.XLOOKUP(E2045,'Facture Chronopost'!L:L,'Facture Chronopost'!AA:AA,"")</f>
        <v>0.08</v>
      </c>
      <c r="T2045" t="str">
        <f>IF(COUNTIF('Bibliothèque transporteurs'!C:C,F2045)=0,"inconnu",_xlfn.XLOOKUP(F2045,'Bibliothèque transporteurs'!C:C,'Bibliothèque transporteurs'!A:A))</f>
        <v>6C</v>
      </c>
      <c r="U2045">
        <f>IF(OR(F2045="6C",F2045="6B"),_xlfn.XLOOKUP(E2045,'Facture Chronopost'!L:L,'Facture Chronopost'!X:X),IF(OR(F2045=17,F2045=44),F2045&amp;"_"&amp;H2045,IF(COUNTIF('Bibliothèque transporteurs'!C:C,F2045)=0,"inconnu",_xlfn.XLOOKUP(F2045,'Bibliothèque transporteurs'!C:C,'Bibliothèque transporteurs'!B:B))))</f>
        <v>25</v>
      </c>
      <c r="V2045" t="str">
        <f>IF(COUNTIF('Bibliothèque transporteurs'!C:C,F2045)=0,"inconnu",_xlfn.XLOOKUP(F2045,'Bibliothèque transporteurs'!C:C,'Bibliothèque transporteurs'!E:E))</f>
        <v>CHRONO_2SHOP</v>
      </c>
      <c r="W2045">
        <f t="shared" si="200"/>
        <v>9.5500000000000007</v>
      </c>
      <c r="Y2045" s="118">
        <f t="shared" si="201"/>
        <v>9.5500000000000007</v>
      </c>
      <c r="Z2045" s="118" t="str">
        <f t="shared" si="202"/>
        <v>OK</v>
      </c>
    </row>
    <row r="2046" spans="1:26" x14ac:dyDescent="0.2">
      <c r="A2046" s="9">
        <f t="shared" si="203"/>
        <v>6.5158859337230153</v>
      </c>
      <c r="B2046" s="9">
        <f t="shared" si="204"/>
        <v>5.629999999999999</v>
      </c>
      <c r="C2046" s="9">
        <f t="shared" si="205"/>
        <v>5.55</v>
      </c>
      <c r="D2046" s="8">
        <v>6235</v>
      </c>
      <c r="E2046" t="s">
        <v>6031</v>
      </c>
      <c r="F2046" t="s">
        <v>191</v>
      </c>
      <c r="G2046" t="s">
        <v>25</v>
      </c>
      <c r="H2046" t="s">
        <v>190</v>
      </c>
      <c r="O2046">
        <v>5.55</v>
      </c>
      <c r="S2046">
        <f>_xlfn.XLOOKUP(E2046,'Facture Chronopost'!L:L,'Facture Chronopost'!AA:AA,"")</f>
        <v>0.08</v>
      </c>
      <c r="T2046" t="str">
        <f>IF(COUNTIF('Bibliothèque transporteurs'!C:C,F2046)=0,"inconnu",_xlfn.XLOOKUP(F2046,'Bibliothèque transporteurs'!C:C,'Bibliothèque transporteurs'!A:A))</f>
        <v>6C</v>
      </c>
      <c r="U2046">
        <f>IF(OR(F2046="6C",F2046="6B"),_xlfn.XLOOKUP(E2046,'Facture Chronopost'!L:L,'Facture Chronopost'!X:X),IF(OR(F2046=17,F2046=44),F2046&amp;"_"&amp;H2046,IF(COUNTIF('Bibliothèque transporteurs'!C:C,F2046)=0,"inconnu",_xlfn.XLOOKUP(F2046,'Bibliothèque transporteurs'!C:C,'Bibliothèque transporteurs'!B:B))))</f>
        <v>30</v>
      </c>
      <c r="V2046" t="str">
        <f>IF(COUNTIF('Bibliothèque transporteurs'!C:C,F2046)=0,"inconnu",_xlfn.XLOOKUP(F2046,'Bibliothèque transporteurs'!C:C,'Bibliothèque transporteurs'!E:E))</f>
        <v>CHRONO_2SHOP</v>
      </c>
      <c r="W2046">
        <f t="shared" si="200"/>
        <v>5.63</v>
      </c>
      <c r="Y2046" s="118">
        <f t="shared" si="201"/>
        <v>5.63</v>
      </c>
      <c r="Z2046" s="118" t="str">
        <f t="shared" si="202"/>
        <v>OK</v>
      </c>
    </row>
    <row r="2047" spans="1:26" x14ac:dyDescent="0.2">
      <c r="A2047" s="9">
        <f t="shared" si="203"/>
        <v>6.2575985633772397</v>
      </c>
      <c r="B2047" s="9">
        <f t="shared" si="204"/>
        <v>5.41</v>
      </c>
      <c r="C2047" s="9">
        <f t="shared" si="205"/>
        <v>5.33</v>
      </c>
      <c r="D2047" s="8">
        <v>6235</v>
      </c>
      <c r="E2047" t="s">
        <v>5992</v>
      </c>
      <c r="F2047" t="s">
        <v>191</v>
      </c>
      <c r="G2047" t="s">
        <v>25</v>
      </c>
      <c r="H2047" t="s">
        <v>190</v>
      </c>
      <c r="O2047">
        <v>5.33</v>
      </c>
      <c r="S2047">
        <f>_xlfn.XLOOKUP(E2047,'Facture Chronopost'!L:L,'Facture Chronopost'!AA:AA,"")</f>
        <v>0.08</v>
      </c>
      <c r="T2047" t="str">
        <f>IF(COUNTIF('Bibliothèque transporteurs'!C:C,F2047)=0,"inconnu",_xlfn.XLOOKUP(F2047,'Bibliothèque transporteurs'!C:C,'Bibliothèque transporteurs'!A:A))</f>
        <v>6C</v>
      </c>
      <c r="U2047">
        <f>IF(OR(F2047="6C",F2047="6B"),_xlfn.XLOOKUP(E2047,'Facture Chronopost'!L:L,'Facture Chronopost'!X:X),IF(OR(F2047=17,F2047=44),F2047&amp;"_"&amp;H2047,IF(COUNTIF('Bibliothèque transporteurs'!C:C,F2047)=0,"inconnu",_xlfn.XLOOKUP(F2047,'Bibliothèque transporteurs'!C:C,'Bibliothèque transporteurs'!B:B))))</f>
        <v>30</v>
      </c>
      <c r="V2047" t="str">
        <f>IF(COUNTIF('Bibliothèque transporteurs'!C:C,F2047)=0,"inconnu",_xlfn.XLOOKUP(F2047,'Bibliothèque transporteurs'!C:C,'Bibliothèque transporteurs'!E:E))</f>
        <v>CHRONO_2SHOP</v>
      </c>
      <c r="W2047">
        <f t="shared" si="200"/>
        <v>5.41</v>
      </c>
      <c r="Y2047" s="118">
        <f t="shared" si="201"/>
        <v>5.41</v>
      </c>
      <c r="Z2047" s="118" t="str">
        <f t="shared" si="202"/>
        <v>OK</v>
      </c>
    </row>
    <row r="2048" spans="1:26" x14ac:dyDescent="0.2">
      <c r="A2048" s="9">
        <f t="shared" si="203"/>
        <v>16.236883326736812</v>
      </c>
      <c r="B2048" s="9">
        <f t="shared" si="204"/>
        <v>13.91</v>
      </c>
      <c r="C2048" s="9">
        <f t="shared" si="205"/>
        <v>13.83</v>
      </c>
      <c r="D2048" s="8">
        <v>6235</v>
      </c>
      <c r="E2048" t="s">
        <v>6040</v>
      </c>
      <c r="F2048" t="s">
        <v>191</v>
      </c>
      <c r="G2048" t="s">
        <v>25</v>
      </c>
      <c r="H2048" t="s">
        <v>190</v>
      </c>
      <c r="O2048">
        <v>13.83</v>
      </c>
      <c r="S2048">
        <f>_xlfn.XLOOKUP(E2048,'Facture Chronopost'!L:L,'Facture Chronopost'!AA:AA,"")</f>
        <v>0.08</v>
      </c>
      <c r="T2048" t="str">
        <f>IF(COUNTIF('Bibliothèque transporteurs'!C:C,F2048)=0,"inconnu",_xlfn.XLOOKUP(F2048,'Bibliothèque transporteurs'!C:C,'Bibliothèque transporteurs'!A:A))</f>
        <v>6C</v>
      </c>
      <c r="U2048">
        <f>IF(OR(F2048="6C",F2048="6B"),_xlfn.XLOOKUP(E2048,'Facture Chronopost'!L:L,'Facture Chronopost'!X:X),IF(OR(F2048=17,F2048=44),F2048&amp;"_"&amp;H2048,IF(COUNTIF('Bibliothèque transporteurs'!C:C,F2048)=0,"inconnu",_xlfn.XLOOKUP(F2048,'Bibliothèque transporteurs'!C:C,'Bibliothèque transporteurs'!B:B))))</f>
        <v>25</v>
      </c>
      <c r="V2048" t="str">
        <f>IF(COUNTIF('Bibliothèque transporteurs'!C:C,F2048)=0,"inconnu",_xlfn.XLOOKUP(F2048,'Bibliothèque transporteurs'!C:C,'Bibliothèque transporteurs'!E:E))</f>
        <v>CHRONO_2SHOP</v>
      </c>
      <c r="W2048">
        <f t="shared" si="200"/>
        <v>13.91</v>
      </c>
      <c r="Y2048" s="118">
        <f t="shared" si="201"/>
        <v>13.91</v>
      </c>
      <c r="Z2048" s="118" t="str">
        <f t="shared" si="202"/>
        <v>OK</v>
      </c>
    </row>
    <row r="2049" spans="1:26" x14ac:dyDescent="0.2">
      <c r="A2049" s="9">
        <f t="shared" si="203"/>
        <v>6.2575985633772397</v>
      </c>
      <c r="B2049" s="9">
        <f t="shared" si="204"/>
        <v>5.41</v>
      </c>
      <c r="C2049" s="9">
        <f t="shared" si="205"/>
        <v>5.33</v>
      </c>
      <c r="D2049" s="8">
        <v>6235</v>
      </c>
      <c r="E2049" t="s">
        <v>6017</v>
      </c>
      <c r="F2049" t="s">
        <v>191</v>
      </c>
      <c r="G2049" t="s">
        <v>25</v>
      </c>
      <c r="H2049" t="s">
        <v>190</v>
      </c>
      <c r="O2049">
        <v>5.33</v>
      </c>
      <c r="S2049">
        <f>_xlfn.XLOOKUP(E2049,'Facture Chronopost'!L:L,'Facture Chronopost'!AA:AA,"")</f>
        <v>0.08</v>
      </c>
      <c r="T2049" t="str">
        <f>IF(COUNTIF('Bibliothèque transporteurs'!C:C,F2049)=0,"inconnu",_xlfn.XLOOKUP(F2049,'Bibliothèque transporteurs'!C:C,'Bibliothèque transporteurs'!A:A))</f>
        <v>6C</v>
      </c>
      <c r="U2049">
        <f>IF(OR(F2049="6C",F2049="6B"),_xlfn.XLOOKUP(E2049,'Facture Chronopost'!L:L,'Facture Chronopost'!X:X),IF(OR(F2049=17,F2049=44),F2049&amp;"_"&amp;H2049,IF(COUNTIF('Bibliothèque transporteurs'!C:C,F2049)=0,"inconnu",_xlfn.XLOOKUP(F2049,'Bibliothèque transporteurs'!C:C,'Bibliothèque transporteurs'!B:B))))</f>
        <v>42</v>
      </c>
      <c r="V2049" t="str">
        <f>IF(COUNTIF('Bibliothèque transporteurs'!C:C,F2049)=0,"inconnu",_xlfn.XLOOKUP(F2049,'Bibliothèque transporteurs'!C:C,'Bibliothèque transporteurs'!E:E))</f>
        <v>CHRONO_2SHOP</v>
      </c>
      <c r="W2049">
        <f t="shared" si="200"/>
        <v>5.41</v>
      </c>
      <c r="Y2049" s="118">
        <f t="shared" si="201"/>
        <v>5.41</v>
      </c>
      <c r="Z2049" s="118" t="str">
        <f t="shared" si="202"/>
        <v>OK</v>
      </c>
    </row>
    <row r="2050" spans="1:26" x14ac:dyDescent="0.2">
      <c r="A2050" s="9">
        <f t="shared" si="203"/>
        <v>6.2575985633772397</v>
      </c>
      <c r="B2050" s="9">
        <f t="shared" si="204"/>
        <v>5.41</v>
      </c>
      <c r="C2050" s="9">
        <f t="shared" si="205"/>
        <v>5.33</v>
      </c>
      <c r="D2050" s="8">
        <v>6235</v>
      </c>
      <c r="E2050" t="s">
        <v>6047</v>
      </c>
      <c r="F2050" t="s">
        <v>191</v>
      </c>
      <c r="G2050" t="s">
        <v>25</v>
      </c>
      <c r="H2050" t="s">
        <v>190</v>
      </c>
      <c r="O2050">
        <v>5.33</v>
      </c>
      <c r="S2050">
        <f>_xlfn.XLOOKUP(E2050,'Facture Chronopost'!L:L,'Facture Chronopost'!AA:AA,"")</f>
        <v>0.08</v>
      </c>
      <c r="T2050" t="str">
        <f>IF(COUNTIF('Bibliothèque transporteurs'!C:C,F2050)=0,"inconnu",_xlfn.XLOOKUP(F2050,'Bibliothèque transporteurs'!C:C,'Bibliothèque transporteurs'!A:A))</f>
        <v>6C</v>
      </c>
      <c r="U2050">
        <f>IF(OR(F2050="6C",F2050="6B"),_xlfn.XLOOKUP(E2050,'Facture Chronopost'!L:L,'Facture Chronopost'!X:X),IF(OR(F2050=17,F2050=44),F2050&amp;"_"&amp;H2050,IF(COUNTIF('Bibliothèque transporteurs'!C:C,F2050)=0,"inconnu",_xlfn.XLOOKUP(F2050,'Bibliothèque transporteurs'!C:C,'Bibliothèque transporteurs'!B:B))))</f>
        <v>30</v>
      </c>
      <c r="V2050" t="str">
        <f>IF(COUNTIF('Bibliothèque transporteurs'!C:C,F2050)=0,"inconnu",_xlfn.XLOOKUP(F2050,'Bibliothèque transporteurs'!C:C,'Bibliothèque transporteurs'!E:E))</f>
        <v>CHRONO_2SHOP</v>
      </c>
      <c r="W2050">
        <f t="shared" si="200"/>
        <v>5.41</v>
      </c>
      <c r="Y2050" s="118">
        <f t="shared" si="201"/>
        <v>5.41</v>
      </c>
      <c r="Z2050" s="118" t="str">
        <f t="shared" si="202"/>
        <v>OK</v>
      </c>
    </row>
    <row r="2051" spans="1:26" x14ac:dyDescent="0.2">
      <c r="A2051" s="9">
        <f t="shared" si="203"/>
        <v>6.2575985633772397</v>
      </c>
      <c r="B2051" s="9">
        <f t="shared" si="204"/>
        <v>5.41</v>
      </c>
      <c r="C2051" s="9">
        <f t="shared" si="205"/>
        <v>5.33</v>
      </c>
      <c r="D2051" s="8">
        <v>6235</v>
      </c>
      <c r="E2051" t="s">
        <v>5948</v>
      </c>
      <c r="F2051" t="s">
        <v>191</v>
      </c>
      <c r="G2051" t="s">
        <v>25</v>
      </c>
      <c r="H2051" t="s">
        <v>190</v>
      </c>
      <c r="O2051">
        <v>5.33</v>
      </c>
      <c r="S2051">
        <f>_xlfn.XLOOKUP(E2051,'Facture Chronopost'!L:L,'Facture Chronopost'!AA:AA,"")</f>
        <v>0.08</v>
      </c>
      <c r="T2051" t="str">
        <f>IF(COUNTIF('Bibliothèque transporteurs'!C:C,F2051)=0,"inconnu",_xlfn.XLOOKUP(F2051,'Bibliothèque transporteurs'!C:C,'Bibliothèque transporteurs'!A:A))</f>
        <v>6C</v>
      </c>
      <c r="U2051">
        <f>IF(OR(F2051="6C",F2051="6B"),_xlfn.XLOOKUP(E2051,'Facture Chronopost'!L:L,'Facture Chronopost'!X:X),IF(OR(F2051=17,F2051=44),F2051&amp;"_"&amp;H2051,IF(COUNTIF('Bibliothèque transporteurs'!C:C,F2051)=0,"inconnu",_xlfn.XLOOKUP(F2051,'Bibliothèque transporteurs'!C:C,'Bibliothèque transporteurs'!B:B))))</f>
        <v>30</v>
      </c>
      <c r="V2051" t="str">
        <f>IF(COUNTIF('Bibliothèque transporteurs'!C:C,F2051)=0,"inconnu",_xlfn.XLOOKUP(F2051,'Bibliothèque transporteurs'!C:C,'Bibliothèque transporteurs'!E:E))</f>
        <v>CHRONO_2SHOP</v>
      </c>
      <c r="W2051">
        <f t="shared" si="200"/>
        <v>5.41</v>
      </c>
      <c r="Y2051" s="118">
        <f t="shared" si="201"/>
        <v>5.41</v>
      </c>
      <c r="Z2051" s="118" t="str">
        <f t="shared" si="202"/>
        <v>OK</v>
      </c>
    </row>
    <row r="2052" spans="1:26" x14ac:dyDescent="0.2">
      <c r="A2052" s="9">
        <f t="shared" si="203"/>
        <v>5.6823221476070991</v>
      </c>
      <c r="B2052" s="9">
        <f t="shared" si="204"/>
        <v>4.9200000000000008</v>
      </c>
      <c r="C2052" s="9">
        <f t="shared" si="205"/>
        <v>4.84</v>
      </c>
      <c r="D2052" s="8">
        <v>6235</v>
      </c>
      <c r="E2052" t="s">
        <v>5956</v>
      </c>
      <c r="F2052" t="s">
        <v>191</v>
      </c>
      <c r="G2052" t="s">
        <v>25</v>
      </c>
      <c r="H2052" t="s">
        <v>190</v>
      </c>
      <c r="O2052">
        <v>4.84</v>
      </c>
      <c r="S2052">
        <f>_xlfn.XLOOKUP(E2052,'Facture Chronopost'!L:L,'Facture Chronopost'!AA:AA,"")</f>
        <v>0.08</v>
      </c>
      <c r="T2052" t="str">
        <f>IF(COUNTIF('Bibliothèque transporteurs'!C:C,F2052)=0,"inconnu",_xlfn.XLOOKUP(F2052,'Bibliothèque transporteurs'!C:C,'Bibliothèque transporteurs'!A:A))</f>
        <v>6C</v>
      </c>
      <c r="U2052">
        <f>IF(OR(F2052="6C",F2052="6B"),_xlfn.XLOOKUP(E2052,'Facture Chronopost'!L:L,'Facture Chronopost'!X:X),IF(OR(F2052=17,F2052=44),F2052&amp;"_"&amp;H2052,IF(COUNTIF('Bibliothèque transporteurs'!C:C,F2052)=0,"inconnu",_xlfn.XLOOKUP(F2052,'Bibliothèque transporteurs'!C:C,'Bibliothèque transporteurs'!B:B))))</f>
        <v>26</v>
      </c>
      <c r="V2052" t="str">
        <f>IF(COUNTIF('Bibliothèque transporteurs'!C:C,F2052)=0,"inconnu",_xlfn.XLOOKUP(F2052,'Bibliothèque transporteurs'!C:C,'Bibliothèque transporteurs'!E:E))</f>
        <v>CHRONO_2SHOP</v>
      </c>
      <c r="W2052">
        <f t="shared" si="200"/>
        <v>4.92</v>
      </c>
      <c r="Y2052" s="118">
        <f t="shared" si="201"/>
        <v>4.92</v>
      </c>
      <c r="Z2052" s="118" t="str">
        <f t="shared" si="202"/>
        <v>OK</v>
      </c>
    </row>
    <row r="2053" spans="1:26" x14ac:dyDescent="0.2">
      <c r="A2053" s="9">
        <f t="shared" si="203"/>
        <v>6.2575985633772397</v>
      </c>
      <c r="B2053" s="9">
        <f t="shared" si="204"/>
        <v>5.41</v>
      </c>
      <c r="C2053" s="9">
        <f t="shared" si="205"/>
        <v>5.33</v>
      </c>
      <c r="D2053" s="8">
        <v>6235</v>
      </c>
      <c r="E2053" t="s">
        <v>5999</v>
      </c>
      <c r="F2053" t="s">
        <v>191</v>
      </c>
      <c r="G2053" t="s">
        <v>25</v>
      </c>
      <c r="H2053" t="s">
        <v>190</v>
      </c>
      <c r="O2053">
        <v>5.33</v>
      </c>
      <c r="S2053">
        <f>_xlfn.XLOOKUP(E2053,'Facture Chronopost'!L:L,'Facture Chronopost'!AA:AA,"")</f>
        <v>0.08</v>
      </c>
      <c r="T2053" t="str">
        <f>IF(COUNTIF('Bibliothèque transporteurs'!C:C,F2053)=0,"inconnu",_xlfn.XLOOKUP(F2053,'Bibliothèque transporteurs'!C:C,'Bibliothèque transporteurs'!A:A))</f>
        <v>6C</v>
      </c>
      <c r="U2053">
        <f>IF(OR(F2053="6C",F2053="6B"),_xlfn.XLOOKUP(E2053,'Facture Chronopost'!L:L,'Facture Chronopost'!X:X),IF(OR(F2053=17,F2053=44),F2053&amp;"_"&amp;H2053,IF(COUNTIF('Bibliothèque transporteurs'!C:C,F2053)=0,"inconnu",_xlfn.XLOOKUP(F2053,'Bibliothèque transporteurs'!C:C,'Bibliothèque transporteurs'!B:B))))</f>
        <v>30</v>
      </c>
      <c r="V2053" t="str">
        <f>IF(COUNTIF('Bibliothèque transporteurs'!C:C,F2053)=0,"inconnu",_xlfn.XLOOKUP(F2053,'Bibliothèque transporteurs'!C:C,'Bibliothèque transporteurs'!E:E))</f>
        <v>CHRONO_2SHOP</v>
      </c>
      <c r="W2053">
        <f t="shared" si="200"/>
        <v>5.41</v>
      </c>
      <c r="Y2053" s="118">
        <f t="shared" si="201"/>
        <v>5.41</v>
      </c>
      <c r="Z2053" s="118" t="str">
        <f t="shared" si="202"/>
        <v>OK</v>
      </c>
    </row>
    <row r="2054" spans="1:26" x14ac:dyDescent="0.2">
      <c r="A2054" s="9">
        <f t="shared" si="203"/>
        <v>6.2575985633772397</v>
      </c>
      <c r="B2054" s="9">
        <f t="shared" si="204"/>
        <v>5.41</v>
      </c>
      <c r="C2054" s="9">
        <f t="shared" si="205"/>
        <v>5.33</v>
      </c>
      <c r="D2054" s="8">
        <v>6235</v>
      </c>
      <c r="E2054" t="s">
        <v>6044</v>
      </c>
      <c r="F2054" t="s">
        <v>191</v>
      </c>
      <c r="G2054" t="s">
        <v>25</v>
      </c>
      <c r="H2054" t="s">
        <v>190</v>
      </c>
      <c r="O2054">
        <v>5.33</v>
      </c>
      <c r="S2054">
        <f>_xlfn.XLOOKUP(E2054,'Facture Chronopost'!L:L,'Facture Chronopost'!AA:AA,"")</f>
        <v>0.08</v>
      </c>
      <c r="T2054" t="str">
        <f>IF(COUNTIF('Bibliothèque transporteurs'!C:C,F2054)=0,"inconnu",_xlfn.XLOOKUP(F2054,'Bibliothèque transporteurs'!C:C,'Bibliothèque transporteurs'!A:A))</f>
        <v>6C</v>
      </c>
      <c r="U2054">
        <f>IF(OR(F2054="6C",F2054="6B"),_xlfn.XLOOKUP(E2054,'Facture Chronopost'!L:L,'Facture Chronopost'!X:X),IF(OR(F2054=17,F2054=44),F2054&amp;"_"&amp;H2054,IF(COUNTIF('Bibliothèque transporteurs'!C:C,F2054)=0,"inconnu",_xlfn.XLOOKUP(F2054,'Bibliothèque transporteurs'!C:C,'Bibliothèque transporteurs'!B:B))))</f>
        <v>30</v>
      </c>
      <c r="V2054" t="str">
        <f>IF(COUNTIF('Bibliothèque transporteurs'!C:C,F2054)=0,"inconnu",_xlfn.XLOOKUP(F2054,'Bibliothèque transporteurs'!C:C,'Bibliothèque transporteurs'!E:E))</f>
        <v>CHRONO_2SHOP</v>
      </c>
      <c r="W2054">
        <f t="shared" si="200"/>
        <v>5.41</v>
      </c>
      <c r="Y2054" s="118">
        <f t="shared" si="201"/>
        <v>5.41</v>
      </c>
      <c r="Z2054" s="118" t="str">
        <f t="shared" si="202"/>
        <v>OK</v>
      </c>
    </row>
    <row r="2055" spans="1:26" x14ac:dyDescent="0.2">
      <c r="A2055" s="9">
        <f t="shared" si="203"/>
        <v>11.118097259884138</v>
      </c>
      <c r="B2055" s="9">
        <f t="shared" si="204"/>
        <v>9.5500000000000007</v>
      </c>
      <c r="C2055" s="9">
        <f t="shared" si="205"/>
        <v>9.4700000000000006</v>
      </c>
      <c r="D2055" s="8">
        <v>6235</v>
      </c>
      <c r="E2055" t="s">
        <v>5966</v>
      </c>
      <c r="F2055" t="s">
        <v>191</v>
      </c>
      <c r="G2055" t="s">
        <v>25</v>
      </c>
      <c r="H2055" t="s">
        <v>190</v>
      </c>
      <c r="O2055">
        <v>9.4700000000000006</v>
      </c>
      <c r="S2055">
        <f>_xlfn.XLOOKUP(E2055,'Facture Chronopost'!L:L,'Facture Chronopost'!AA:AA,"")</f>
        <v>0.08</v>
      </c>
      <c r="T2055" t="str">
        <f>IF(COUNTIF('Bibliothèque transporteurs'!C:C,F2055)=0,"inconnu",_xlfn.XLOOKUP(F2055,'Bibliothèque transporteurs'!C:C,'Bibliothèque transporteurs'!A:A))</f>
        <v>6C</v>
      </c>
      <c r="U2055">
        <f>IF(OR(F2055="6C",F2055="6B"),_xlfn.XLOOKUP(E2055,'Facture Chronopost'!L:L,'Facture Chronopost'!X:X),IF(OR(F2055=17,F2055=44),F2055&amp;"_"&amp;H2055,IF(COUNTIF('Bibliothèque transporteurs'!C:C,F2055)=0,"inconnu",_xlfn.XLOOKUP(F2055,'Bibliothèque transporteurs'!C:C,'Bibliothèque transporteurs'!B:B))))</f>
        <v>25</v>
      </c>
      <c r="V2055" t="str">
        <f>IF(COUNTIF('Bibliothèque transporteurs'!C:C,F2055)=0,"inconnu",_xlfn.XLOOKUP(F2055,'Bibliothèque transporteurs'!C:C,'Bibliothèque transporteurs'!E:E))</f>
        <v>CHRONO_2SHOP</v>
      </c>
      <c r="W2055">
        <f t="shared" si="200"/>
        <v>9.5500000000000007</v>
      </c>
      <c r="Y2055" s="118">
        <f t="shared" si="201"/>
        <v>9.5500000000000007</v>
      </c>
      <c r="Z2055" s="118" t="str">
        <f t="shared" si="202"/>
        <v>OK</v>
      </c>
    </row>
    <row r="2056" spans="1:26" x14ac:dyDescent="0.2">
      <c r="A2056" s="9">
        <f t="shared" si="203"/>
        <v>12.926108852304576</v>
      </c>
      <c r="B2056" s="9">
        <f t="shared" si="204"/>
        <v>11.09</v>
      </c>
      <c r="C2056" s="9">
        <f t="shared" si="205"/>
        <v>11.01</v>
      </c>
      <c r="D2056" s="8">
        <v>6235</v>
      </c>
      <c r="E2056" t="s">
        <v>5986</v>
      </c>
      <c r="F2056" t="s">
        <v>191</v>
      </c>
      <c r="G2056" t="s">
        <v>25</v>
      </c>
      <c r="H2056" t="s">
        <v>190</v>
      </c>
      <c r="O2056">
        <v>11.01</v>
      </c>
      <c r="S2056">
        <f>_xlfn.XLOOKUP(E2056,'Facture Chronopost'!L:L,'Facture Chronopost'!AA:AA,"")</f>
        <v>0.08</v>
      </c>
      <c r="T2056" t="str">
        <f>IF(COUNTIF('Bibliothèque transporteurs'!C:C,F2056)=0,"inconnu",_xlfn.XLOOKUP(F2056,'Bibliothèque transporteurs'!C:C,'Bibliothèque transporteurs'!A:A))</f>
        <v>6C</v>
      </c>
      <c r="U2056">
        <f>IF(OR(F2056="6C",F2056="6B"),_xlfn.XLOOKUP(E2056,'Facture Chronopost'!L:L,'Facture Chronopost'!X:X),IF(OR(F2056=17,F2056=44),F2056&amp;"_"&amp;H2056,IF(COUNTIF('Bibliothèque transporteurs'!C:C,F2056)=0,"inconnu",_xlfn.XLOOKUP(F2056,'Bibliothèque transporteurs'!C:C,'Bibliothèque transporteurs'!B:B))))</f>
        <v>30</v>
      </c>
      <c r="V2056" t="str">
        <f>IF(COUNTIF('Bibliothèque transporteurs'!C:C,F2056)=0,"inconnu",_xlfn.XLOOKUP(F2056,'Bibliothèque transporteurs'!C:C,'Bibliothèque transporteurs'!E:E))</f>
        <v>CHRONO_2SHOP</v>
      </c>
      <c r="W2056">
        <f t="shared" si="200"/>
        <v>11.09</v>
      </c>
      <c r="Y2056" s="118">
        <f t="shared" si="201"/>
        <v>11.09</v>
      </c>
      <c r="Z2056" s="118" t="str">
        <f t="shared" si="202"/>
        <v>OK</v>
      </c>
    </row>
    <row r="2057" spans="1:26" x14ac:dyDescent="0.2">
      <c r="A2057" s="9">
        <f t="shared" si="203"/>
        <v>6.2575985633772397</v>
      </c>
      <c r="B2057" s="9">
        <f t="shared" si="204"/>
        <v>5.41</v>
      </c>
      <c r="C2057" s="9">
        <f t="shared" si="205"/>
        <v>5.33</v>
      </c>
      <c r="D2057" s="8">
        <v>6235</v>
      </c>
      <c r="E2057" t="s">
        <v>5983</v>
      </c>
      <c r="F2057" t="s">
        <v>191</v>
      </c>
      <c r="G2057" t="s">
        <v>25</v>
      </c>
      <c r="H2057" t="s">
        <v>190</v>
      </c>
      <c r="O2057">
        <v>5.33</v>
      </c>
      <c r="S2057">
        <f>_xlfn.XLOOKUP(E2057,'Facture Chronopost'!L:L,'Facture Chronopost'!AA:AA,"")</f>
        <v>0.08</v>
      </c>
      <c r="T2057" t="str">
        <f>IF(COUNTIF('Bibliothèque transporteurs'!C:C,F2057)=0,"inconnu",_xlfn.XLOOKUP(F2057,'Bibliothèque transporteurs'!C:C,'Bibliothèque transporteurs'!A:A))</f>
        <v>6C</v>
      </c>
      <c r="U2057">
        <f>IF(OR(F2057="6C",F2057="6B"),_xlfn.XLOOKUP(E2057,'Facture Chronopost'!L:L,'Facture Chronopost'!X:X),IF(OR(F2057=17,F2057=44),F2057&amp;"_"&amp;H2057,IF(COUNTIF('Bibliothèque transporteurs'!C:C,F2057)=0,"inconnu",_xlfn.XLOOKUP(F2057,'Bibliothèque transporteurs'!C:C,'Bibliothèque transporteurs'!B:B))))</f>
        <v>30</v>
      </c>
      <c r="V2057" t="str">
        <f>IF(COUNTIF('Bibliothèque transporteurs'!C:C,F2057)=0,"inconnu",_xlfn.XLOOKUP(F2057,'Bibliothèque transporteurs'!C:C,'Bibliothèque transporteurs'!E:E))</f>
        <v>CHRONO_2SHOP</v>
      </c>
      <c r="W2057">
        <f t="shared" si="200"/>
        <v>5.41</v>
      </c>
      <c r="Y2057" s="118">
        <f t="shared" si="201"/>
        <v>5.41</v>
      </c>
      <c r="Z2057" s="118" t="str">
        <f t="shared" si="202"/>
        <v>OK</v>
      </c>
    </row>
    <row r="2058" spans="1:26" x14ac:dyDescent="0.2">
      <c r="A2058" s="9">
        <f t="shared" si="203"/>
        <v>6.2575985633772397</v>
      </c>
      <c r="B2058" s="9">
        <f t="shared" si="204"/>
        <v>5.41</v>
      </c>
      <c r="C2058" s="9">
        <f t="shared" si="205"/>
        <v>5.33</v>
      </c>
      <c r="D2058" s="8">
        <v>6235</v>
      </c>
      <c r="E2058" t="s">
        <v>6022</v>
      </c>
      <c r="F2058" t="s">
        <v>191</v>
      </c>
      <c r="G2058" t="s">
        <v>25</v>
      </c>
      <c r="H2058" t="s">
        <v>190</v>
      </c>
      <c r="O2058">
        <v>5.33</v>
      </c>
      <c r="S2058">
        <f>_xlfn.XLOOKUP(E2058,'Facture Chronopost'!L:L,'Facture Chronopost'!AA:AA,"")</f>
        <v>0.08</v>
      </c>
      <c r="T2058" t="str">
        <f>IF(COUNTIF('Bibliothèque transporteurs'!C:C,F2058)=0,"inconnu",_xlfn.XLOOKUP(F2058,'Bibliothèque transporteurs'!C:C,'Bibliothèque transporteurs'!A:A))</f>
        <v>6C</v>
      </c>
      <c r="U2058">
        <f>IF(OR(F2058="6C",F2058="6B"),_xlfn.XLOOKUP(E2058,'Facture Chronopost'!L:L,'Facture Chronopost'!X:X),IF(OR(F2058=17,F2058=44),F2058&amp;"_"&amp;H2058,IF(COUNTIF('Bibliothèque transporteurs'!C:C,F2058)=0,"inconnu",_xlfn.XLOOKUP(F2058,'Bibliothèque transporteurs'!C:C,'Bibliothèque transporteurs'!B:B))))</f>
        <v>30</v>
      </c>
      <c r="V2058" t="str">
        <f>IF(COUNTIF('Bibliothèque transporteurs'!C:C,F2058)=0,"inconnu",_xlfn.XLOOKUP(F2058,'Bibliothèque transporteurs'!C:C,'Bibliothèque transporteurs'!E:E))</f>
        <v>CHRONO_2SHOP</v>
      </c>
      <c r="W2058">
        <f t="shared" si="200"/>
        <v>5.41</v>
      </c>
      <c r="Y2058" s="118">
        <f t="shared" si="201"/>
        <v>5.41</v>
      </c>
      <c r="Z2058" s="118" t="str">
        <f t="shared" si="202"/>
        <v>OK</v>
      </c>
    </row>
    <row r="2059" spans="1:26" x14ac:dyDescent="0.2">
      <c r="A2059" s="9">
        <f t="shared" si="203"/>
        <v>6.5158859337230153</v>
      </c>
      <c r="B2059" s="9">
        <f t="shared" si="204"/>
        <v>5.629999999999999</v>
      </c>
      <c r="C2059" s="9">
        <f t="shared" si="205"/>
        <v>5.55</v>
      </c>
      <c r="D2059" s="8">
        <v>6235</v>
      </c>
      <c r="E2059" t="s">
        <v>5969</v>
      </c>
      <c r="F2059" t="s">
        <v>191</v>
      </c>
      <c r="G2059" t="s">
        <v>25</v>
      </c>
      <c r="H2059" t="s">
        <v>190</v>
      </c>
      <c r="O2059">
        <v>5.55</v>
      </c>
      <c r="S2059">
        <f>_xlfn.XLOOKUP(E2059,'Facture Chronopost'!L:L,'Facture Chronopost'!AA:AA,"")</f>
        <v>0.08</v>
      </c>
      <c r="T2059" t="str">
        <f>IF(COUNTIF('Bibliothèque transporteurs'!C:C,F2059)=0,"inconnu",_xlfn.XLOOKUP(F2059,'Bibliothèque transporteurs'!C:C,'Bibliothèque transporteurs'!A:A))</f>
        <v>6C</v>
      </c>
      <c r="U2059">
        <f>IF(OR(F2059="6C",F2059="6B"),_xlfn.XLOOKUP(E2059,'Facture Chronopost'!L:L,'Facture Chronopost'!X:X),IF(OR(F2059=17,F2059=44),F2059&amp;"_"&amp;H2059,IF(COUNTIF('Bibliothèque transporteurs'!C:C,F2059)=0,"inconnu",_xlfn.XLOOKUP(F2059,'Bibliothèque transporteurs'!C:C,'Bibliothèque transporteurs'!B:B))))</f>
        <v>30</v>
      </c>
      <c r="V2059" t="str">
        <f>IF(COUNTIF('Bibliothèque transporteurs'!C:C,F2059)=0,"inconnu",_xlfn.XLOOKUP(F2059,'Bibliothèque transporteurs'!C:C,'Bibliothèque transporteurs'!E:E))</f>
        <v>CHRONO_2SHOP</v>
      </c>
      <c r="W2059">
        <f t="shared" si="200"/>
        <v>5.63</v>
      </c>
      <c r="Y2059" s="118">
        <f t="shared" si="201"/>
        <v>5.63</v>
      </c>
      <c r="Z2059" s="118" t="str">
        <f t="shared" si="202"/>
        <v>OK</v>
      </c>
    </row>
    <row r="2060" spans="1:26" x14ac:dyDescent="0.2">
      <c r="A2060" s="9">
        <f t="shared" si="203"/>
        <v>11.118097259884138</v>
      </c>
      <c r="B2060" s="9">
        <f t="shared" si="204"/>
        <v>9.5500000000000007</v>
      </c>
      <c r="C2060" s="9">
        <f t="shared" si="205"/>
        <v>9.4700000000000006</v>
      </c>
      <c r="D2060" s="8">
        <v>6235</v>
      </c>
      <c r="E2060" t="s">
        <v>6147</v>
      </c>
      <c r="F2060" t="s">
        <v>191</v>
      </c>
      <c r="G2060" t="s">
        <v>25</v>
      </c>
      <c r="H2060" t="s">
        <v>190</v>
      </c>
      <c r="O2060">
        <v>9.4700000000000006</v>
      </c>
      <c r="S2060">
        <f>_xlfn.XLOOKUP(E2060,'Facture Chronopost'!L:L,'Facture Chronopost'!AA:AA,"")</f>
        <v>0.08</v>
      </c>
      <c r="T2060" t="str">
        <f>IF(COUNTIF('Bibliothèque transporteurs'!C:C,F2060)=0,"inconnu",_xlfn.XLOOKUP(F2060,'Bibliothèque transporteurs'!C:C,'Bibliothèque transporteurs'!A:A))</f>
        <v>6C</v>
      </c>
      <c r="U2060">
        <f>IF(OR(F2060="6C",F2060="6B"),_xlfn.XLOOKUP(E2060,'Facture Chronopost'!L:L,'Facture Chronopost'!X:X),IF(OR(F2060=17,F2060=44),F2060&amp;"_"&amp;H2060,IF(COUNTIF('Bibliothèque transporteurs'!C:C,F2060)=0,"inconnu",_xlfn.XLOOKUP(F2060,'Bibliothèque transporteurs'!C:C,'Bibliothèque transporteurs'!B:B))))</f>
        <v>25</v>
      </c>
      <c r="V2060" t="str">
        <f>IF(COUNTIF('Bibliothèque transporteurs'!C:C,F2060)=0,"inconnu",_xlfn.XLOOKUP(F2060,'Bibliothèque transporteurs'!C:C,'Bibliothèque transporteurs'!E:E))</f>
        <v>CHRONO_2SHOP</v>
      </c>
      <c r="W2060">
        <f t="shared" si="200"/>
        <v>9.5500000000000007</v>
      </c>
      <c r="Y2060" s="118">
        <f t="shared" si="201"/>
        <v>9.5500000000000007</v>
      </c>
      <c r="Z2060" s="118" t="str">
        <f t="shared" si="202"/>
        <v>OK</v>
      </c>
    </row>
    <row r="2061" spans="1:26" x14ac:dyDescent="0.2">
      <c r="A2061" s="9">
        <f t="shared" si="203"/>
        <v>6.2575985633772397</v>
      </c>
      <c r="B2061" s="9">
        <f t="shared" si="204"/>
        <v>5.41</v>
      </c>
      <c r="C2061" s="9">
        <f t="shared" si="205"/>
        <v>5.33</v>
      </c>
      <c r="D2061" s="8">
        <v>6235</v>
      </c>
      <c r="E2061" t="s">
        <v>6097</v>
      </c>
      <c r="F2061" t="s">
        <v>191</v>
      </c>
      <c r="G2061" t="s">
        <v>25</v>
      </c>
      <c r="H2061" t="s">
        <v>190</v>
      </c>
      <c r="O2061">
        <v>5.33</v>
      </c>
      <c r="S2061">
        <f>_xlfn.XLOOKUP(E2061,'Facture Chronopost'!L:L,'Facture Chronopost'!AA:AA,"")</f>
        <v>0.08</v>
      </c>
      <c r="T2061" t="str">
        <f>IF(COUNTIF('Bibliothèque transporteurs'!C:C,F2061)=0,"inconnu",_xlfn.XLOOKUP(F2061,'Bibliothèque transporteurs'!C:C,'Bibliothèque transporteurs'!A:A))</f>
        <v>6C</v>
      </c>
      <c r="U2061">
        <f>IF(OR(F2061="6C",F2061="6B"),_xlfn.XLOOKUP(E2061,'Facture Chronopost'!L:L,'Facture Chronopost'!X:X),IF(OR(F2061=17,F2061=44),F2061&amp;"_"&amp;H2061,IF(COUNTIF('Bibliothèque transporteurs'!C:C,F2061)=0,"inconnu",_xlfn.XLOOKUP(F2061,'Bibliothèque transporteurs'!C:C,'Bibliothèque transporteurs'!B:B))))</f>
        <v>30</v>
      </c>
      <c r="V2061" t="str">
        <f>IF(COUNTIF('Bibliothèque transporteurs'!C:C,F2061)=0,"inconnu",_xlfn.XLOOKUP(F2061,'Bibliothèque transporteurs'!C:C,'Bibliothèque transporteurs'!E:E))</f>
        <v>CHRONO_2SHOP</v>
      </c>
      <c r="W2061">
        <f t="shared" si="200"/>
        <v>5.41</v>
      </c>
      <c r="Y2061" s="118">
        <f t="shared" si="201"/>
        <v>5.41</v>
      </c>
      <c r="Z2061" s="118" t="str">
        <f t="shared" si="202"/>
        <v>OK</v>
      </c>
    </row>
    <row r="2062" spans="1:26" x14ac:dyDescent="0.2">
      <c r="A2062" s="9">
        <f t="shared" si="203"/>
        <v>11.118097259884138</v>
      </c>
      <c r="B2062" s="9">
        <f t="shared" si="204"/>
        <v>9.5500000000000007</v>
      </c>
      <c r="C2062" s="9">
        <f t="shared" si="205"/>
        <v>9.4700000000000006</v>
      </c>
      <c r="D2062" s="8">
        <v>6235</v>
      </c>
      <c r="E2062" t="s">
        <v>6166</v>
      </c>
      <c r="F2062" t="s">
        <v>191</v>
      </c>
      <c r="G2062" t="s">
        <v>25</v>
      </c>
      <c r="H2062" t="s">
        <v>190</v>
      </c>
      <c r="O2062">
        <v>9.4700000000000006</v>
      </c>
      <c r="S2062">
        <f>_xlfn.XLOOKUP(E2062,'Facture Chronopost'!L:L,'Facture Chronopost'!AA:AA,"")</f>
        <v>0.08</v>
      </c>
      <c r="T2062" t="str">
        <f>IF(COUNTIF('Bibliothèque transporteurs'!C:C,F2062)=0,"inconnu",_xlfn.XLOOKUP(F2062,'Bibliothèque transporteurs'!C:C,'Bibliothèque transporteurs'!A:A))</f>
        <v>6C</v>
      </c>
      <c r="U2062">
        <f>IF(OR(F2062="6C",F2062="6B"),_xlfn.XLOOKUP(E2062,'Facture Chronopost'!L:L,'Facture Chronopost'!X:X),IF(OR(F2062=17,F2062=44),F2062&amp;"_"&amp;H2062,IF(COUNTIF('Bibliothèque transporteurs'!C:C,F2062)=0,"inconnu",_xlfn.XLOOKUP(F2062,'Bibliothèque transporteurs'!C:C,'Bibliothèque transporteurs'!B:B))))</f>
        <v>25</v>
      </c>
      <c r="V2062" t="str">
        <f>IF(COUNTIF('Bibliothèque transporteurs'!C:C,F2062)=0,"inconnu",_xlfn.XLOOKUP(F2062,'Bibliothèque transporteurs'!C:C,'Bibliothèque transporteurs'!E:E))</f>
        <v>CHRONO_2SHOP</v>
      </c>
      <c r="W2062">
        <f t="shared" si="200"/>
        <v>9.5500000000000007</v>
      </c>
      <c r="Y2062" s="118">
        <f t="shared" si="201"/>
        <v>9.5500000000000007</v>
      </c>
      <c r="Z2062" s="118" t="str">
        <f t="shared" si="202"/>
        <v>OK</v>
      </c>
    </row>
    <row r="2063" spans="1:26" x14ac:dyDescent="0.2">
      <c r="A2063" s="9">
        <f t="shared" si="203"/>
        <v>6.2575985633772397</v>
      </c>
      <c r="B2063" s="9">
        <f t="shared" si="204"/>
        <v>5.41</v>
      </c>
      <c r="C2063" s="9">
        <f t="shared" si="205"/>
        <v>5.33</v>
      </c>
      <c r="D2063" s="8">
        <v>6235</v>
      </c>
      <c r="E2063" t="s">
        <v>6111</v>
      </c>
      <c r="F2063" t="s">
        <v>191</v>
      </c>
      <c r="G2063" t="s">
        <v>25</v>
      </c>
      <c r="H2063" t="s">
        <v>190</v>
      </c>
      <c r="O2063">
        <v>5.33</v>
      </c>
      <c r="S2063">
        <f>_xlfn.XLOOKUP(E2063,'Facture Chronopost'!L:L,'Facture Chronopost'!AA:AA,"")</f>
        <v>0.08</v>
      </c>
      <c r="T2063" t="str">
        <f>IF(COUNTIF('Bibliothèque transporteurs'!C:C,F2063)=0,"inconnu",_xlfn.XLOOKUP(F2063,'Bibliothèque transporteurs'!C:C,'Bibliothèque transporteurs'!A:A))</f>
        <v>6C</v>
      </c>
      <c r="U2063">
        <f>IF(OR(F2063="6C",F2063="6B"),_xlfn.XLOOKUP(E2063,'Facture Chronopost'!L:L,'Facture Chronopost'!X:X),IF(OR(F2063=17,F2063=44),F2063&amp;"_"&amp;H2063,IF(COUNTIF('Bibliothèque transporteurs'!C:C,F2063)=0,"inconnu",_xlfn.XLOOKUP(F2063,'Bibliothèque transporteurs'!C:C,'Bibliothèque transporteurs'!B:B))))</f>
        <v>30</v>
      </c>
      <c r="V2063" t="str">
        <f>IF(COUNTIF('Bibliothèque transporteurs'!C:C,F2063)=0,"inconnu",_xlfn.XLOOKUP(F2063,'Bibliothèque transporteurs'!C:C,'Bibliothèque transporteurs'!E:E))</f>
        <v>CHRONO_2SHOP</v>
      </c>
      <c r="W2063">
        <f t="shared" ref="W2063:W2126" si="206">IF(T2063="FR_2SHOP",O2063,IF(O2063=0,0,ROUNDUP(O2063/C2063*B2063,2)))</f>
        <v>5.41</v>
      </c>
      <c r="Y2063" s="118">
        <f t="shared" si="201"/>
        <v>5.41</v>
      </c>
      <c r="Z2063" s="118" t="str">
        <f t="shared" si="202"/>
        <v>OK</v>
      </c>
    </row>
    <row r="2064" spans="1:26" x14ac:dyDescent="0.2">
      <c r="A2064" s="9">
        <f t="shared" si="203"/>
        <v>6.2575985633772397</v>
      </c>
      <c r="B2064" s="9">
        <f t="shared" si="204"/>
        <v>5.41</v>
      </c>
      <c r="C2064" s="9">
        <f t="shared" si="205"/>
        <v>5.33</v>
      </c>
      <c r="D2064" s="8">
        <v>6235</v>
      </c>
      <c r="E2064" t="s">
        <v>6135</v>
      </c>
      <c r="F2064" t="s">
        <v>191</v>
      </c>
      <c r="G2064" t="s">
        <v>25</v>
      </c>
      <c r="H2064" t="s">
        <v>190</v>
      </c>
      <c r="O2064">
        <v>5.33</v>
      </c>
      <c r="S2064">
        <f>_xlfn.XLOOKUP(E2064,'Facture Chronopost'!L:L,'Facture Chronopost'!AA:AA,"")</f>
        <v>0.08</v>
      </c>
      <c r="T2064" t="str">
        <f>IF(COUNTIF('Bibliothèque transporteurs'!C:C,F2064)=0,"inconnu",_xlfn.XLOOKUP(F2064,'Bibliothèque transporteurs'!C:C,'Bibliothèque transporteurs'!A:A))</f>
        <v>6C</v>
      </c>
      <c r="U2064">
        <f>IF(OR(F2064="6C",F2064="6B"),_xlfn.XLOOKUP(E2064,'Facture Chronopost'!L:L,'Facture Chronopost'!X:X),IF(OR(F2064=17,F2064=44),F2064&amp;"_"&amp;H2064,IF(COUNTIF('Bibliothèque transporteurs'!C:C,F2064)=0,"inconnu",_xlfn.XLOOKUP(F2064,'Bibliothèque transporteurs'!C:C,'Bibliothèque transporteurs'!B:B))))</f>
        <v>30</v>
      </c>
      <c r="V2064" t="str">
        <f>IF(COUNTIF('Bibliothèque transporteurs'!C:C,F2064)=0,"inconnu",_xlfn.XLOOKUP(F2064,'Bibliothèque transporteurs'!C:C,'Bibliothèque transporteurs'!E:E))</f>
        <v>CHRONO_2SHOP</v>
      </c>
      <c r="W2064">
        <f t="shared" si="206"/>
        <v>5.41</v>
      </c>
      <c r="Y2064" s="118">
        <f t="shared" si="201"/>
        <v>5.41</v>
      </c>
      <c r="Z2064" s="118" t="str">
        <f t="shared" si="202"/>
        <v>OK</v>
      </c>
    </row>
    <row r="2065" spans="1:26" x14ac:dyDescent="0.2">
      <c r="A2065" s="9">
        <f t="shared" si="203"/>
        <v>6.2575985633772397</v>
      </c>
      <c r="B2065" s="9">
        <f t="shared" si="204"/>
        <v>5.41</v>
      </c>
      <c r="C2065" s="9">
        <f t="shared" si="205"/>
        <v>5.33</v>
      </c>
      <c r="D2065" s="8">
        <v>6235</v>
      </c>
      <c r="E2065" t="s">
        <v>6092</v>
      </c>
      <c r="F2065" t="s">
        <v>191</v>
      </c>
      <c r="G2065" t="s">
        <v>25</v>
      </c>
      <c r="H2065" t="s">
        <v>190</v>
      </c>
      <c r="O2065">
        <v>5.33</v>
      </c>
      <c r="S2065">
        <f>_xlfn.XLOOKUP(E2065,'Facture Chronopost'!L:L,'Facture Chronopost'!AA:AA,"")</f>
        <v>0.08</v>
      </c>
      <c r="T2065" t="str">
        <f>IF(COUNTIF('Bibliothèque transporteurs'!C:C,F2065)=0,"inconnu",_xlfn.XLOOKUP(F2065,'Bibliothèque transporteurs'!C:C,'Bibliothèque transporteurs'!A:A))</f>
        <v>6C</v>
      </c>
      <c r="U2065">
        <f>IF(OR(F2065="6C",F2065="6B"),_xlfn.XLOOKUP(E2065,'Facture Chronopost'!L:L,'Facture Chronopost'!X:X),IF(OR(F2065=17,F2065=44),F2065&amp;"_"&amp;H2065,IF(COUNTIF('Bibliothèque transporteurs'!C:C,F2065)=0,"inconnu",_xlfn.XLOOKUP(F2065,'Bibliothèque transporteurs'!C:C,'Bibliothèque transporteurs'!B:B))))</f>
        <v>30</v>
      </c>
      <c r="V2065" t="str">
        <f>IF(COUNTIF('Bibliothèque transporteurs'!C:C,F2065)=0,"inconnu",_xlfn.XLOOKUP(F2065,'Bibliothèque transporteurs'!C:C,'Bibliothèque transporteurs'!E:E))</f>
        <v>CHRONO_2SHOP</v>
      </c>
      <c r="W2065">
        <f t="shared" si="206"/>
        <v>5.41</v>
      </c>
      <c r="Y2065" s="118">
        <f t="shared" si="201"/>
        <v>5.41</v>
      </c>
      <c r="Z2065" s="118" t="str">
        <f t="shared" si="202"/>
        <v>OK</v>
      </c>
    </row>
    <row r="2066" spans="1:26" x14ac:dyDescent="0.2">
      <c r="A2066" s="9">
        <f t="shared" si="203"/>
        <v>12.151246741267247</v>
      </c>
      <c r="B2066" s="9">
        <f t="shared" si="204"/>
        <v>10.43</v>
      </c>
      <c r="C2066" s="9">
        <f t="shared" si="205"/>
        <v>10.35</v>
      </c>
      <c r="D2066" s="8">
        <v>6235</v>
      </c>
      <c r="E2066" t="s">
        <v>6152</v>
      </c>
      <c r="F2066" t="s">
        <v>191</v>
      </c>
      <c r="G2066" t="s">
        <v>25</v>
      </c>
      <c r="H2066" t="s">
        <v>190</v>
      </c>
      <c r="O2066">
        <v>10.35</v>
      </c>
      <c r="S2066">
        <f>_xlfn.XLOOKUP(E2066,'Facture Chronopost'!L:L,'Facture Chronopost'!AA:AA,"")</f>
        <v>0.08</v>
      </c>
      <c r="T2066" t="str">
        <f>IF(COUNTIF('Bibliothèque transporteurs'!C:C,F2066)=0,"inconnu",_xlfn.XLOOKUP(F2066,'Bibliothèque transporteurs'!C:C,'Bibliothèque transporteurs'!A:A))</f>
        <v>6C</v>
      </c>
      <c r="U2066">
        <f>IF(OR(F2066="6C",F2066="6B"),_xlfn.XLOOKUP(E2066,'Facture Chronopost'!L:L,'Facture Chronopost'!X:X),IF(OR(F2066=17,F2066=44),F2066&amp;"_"&amp;H2066,IF(COUNTIF('Bibliothèque transporteurs'!C:C,F2066)=0,"inconnu",_xlfn.XLOOKUP(F2066,'Bibliothèque transporteurs'!C:C,'Bibliothèque transporteurs'!B:B))))</f>
        <v>42</v>
      </c>
      <c r="V2066" t="str">
        <f>IF(COUNTIF('Bibliothèque transporteurs'!C:C,F2066)=0,"inconnu",_xlfn.XLOOKUP(F2066,'Bibliothèque transporteurs'!C:C,'Bibliothèque transporteurs'!E:E))</f>
        <v>CHRONO_2SHOP</v>
      </c>
      <c r="W2066">
        <f t="shared" si="206"/>
        <v>10.43</v>
      </c>
      <c r="Y2066" s="118">
        <f t="shared" si="201"/>
        <v>10.43</v>
      </c>
      <c r="Z2066" s="118" t="str">
        <f t="shared" si="202"/>
        <v>OK</v>
      </c>
    </row>
    <row r="2067" spans="1:26" x14ac:dyDescent="0.2">
      <c r="A2067" s="9">
        <f t="shared" si="203"/>
        <v>6.2575985633772397</v>
      </c>
      <c r="B2067" s="9">
        <f t="shared" si="204"/>
        <v>5.41</v>
      </c>
      <c r="C2067" s="9">
        <f t="shared" si="205"/>
        <v>5.33</v>
      </c>
      <c r="D2067" s="8">
        <v>6235</v>
      </c>
      <c r="E2067" t="s">
        <v>6122</v>
      </c>
      <c r="F2067" t="s">
        <v>191</v>
      </c>
      <c r="G2067" t="s">
        <v>25</v>
      </c>
      <c r="H2067" t="s">
        <v>190</v>
      </c>
      <c r="O2067">
        <v>5.33</v>
      </c>
      <c r="S2067">
        <f>_xlfn.XLOOKUP(E2067,'Facture Chronopost'!L:L,'Facture Chronopost'!AA:AA,"")</f>
        <v>0.08</v>
      </c>
      <c r="T2067" t="str">
        <f>IF(COUNTIF('Bibliothèque transporteurs'!C:C,F2067)=0,"inconnu",_xlfn.XLOOKUP(F2067,'Bibliothèque transporteurs'!C:C,'Bibliothèque transporteurs'!A:A))</f>
        <v>6C</v>
      </c>
      <c r="U2067">
        <f>IF(OR(F2067="6C",F2067="6B"),_xlfn.XLOOKUP(E2067,'Facture Chronopost'!L:L,'Facture Chronopost'!X:X),IF(OR(F2067=17,F2067=44),F2067&amp;"_"&amp;H2067,IF(COUNTIF('Bibliothèque transporteurs'!C:C,F2067)=0,"inconnu",_xlfn.XLOOKUP(F2067,'Bibliothèque transporteurs'!C:C,'Bibliothèque transporteurs'!B:B))))</f>
        <v>30</v>
      </c>
      <c r="V2067" t="str">
        <f>IF(COUNTIF('Bibliothèque transporteurs'!C:C,F2067)=0,"inconnu",_xlfn.XLOOKUP(F2067,'Bibliothèque transporteurs'!C:C,'Bibliothèque transporteurs'!E:E))</f>
        <v>CHRONO_2SHOP</v>
      </c>
      <c r="W2067">
        <f t="shared" si="206"/>
        <v>5.41</v>
      </c>
      <c r="Y2067" s="118">
        <f t="shared" si="201"/>
        <v>5.41</v>
      </c>
      <c r="Z2067" s="118" t="str">
        <f t="shared" si="202"/>
        <v>OK</v>
      </c>
    </row>
    <row r="2068" spans="1:26" x14ac:dyDescent="0.2">
      <c r="A2068" s="9">
        <f t="shared" si="203"/>
        <v>6.2575985633772397</v>
      </c>
      <c r="B2068" s="9">
        <f t="shared" si="204"/>
        <v>5.41</v>
      </c>
      <c r="C2068" s="9">
        <f t="shared" si="205"/>
        <v>5.33</v>
      </c>
      <c r="D2068" s="8">
        <v>6235</v>
      </c>
      <c r="E2068" t="s">
        <v>6144</v>
      </c>
      <c r="F2068" t="s">
        <v>191</v>
      </c>
      <c r="G2068" t="s">
        <v>25</v>
      </c>
      <c r="H2068" t="s">
        <v>190</v>
      </c>
      <c r="O2068">
        <v>5.33</v>
      </c>
      <c r="S2068">
        <f>_xlfn.XLOOKUP(E2068,'Facture Chronopost'!L:L,'Facture Chronopost'!AA:AA,"")</f>
        <v>0.08</v>
      </c>
      <c r="T2068" t="str">
        <f>IF(COUNTIF('Bibliothèque transporteurs'!C:C,F2068)=0,"inconnu",_xlfn.XLOOKUP(F2068,'Bibliothèque transporteurs'!C:C,'Bibliothèque transporteurs'!A:A))</f>
        <v>6C</v>
      </c>
      <c r="U2068">
        <f>IF(OR(F2068="6C",F2068="6B"),_xlfn.XLOOKUP(E2068,'Facture Chronopost'!L:L,'Facture Chronopost'!X:X),IF(OR(F2068=17,F2068=44),F2068&amp;"_"&amp;H2068,IF(COUNTIF('Bibliothèque transporteurs'!C:C,F2068)=0,"inconnu",_xlfn.XLOOKUP(F2068,'Bibliothèque transporteurs'!C:C,'Bibliothèque transporteurs'!B:B))))</f>
        <v>30</v>
      </c>
      <c r="V2068" t="str">
        <f>IF(COUNTIF('Bibliothèque transporteurs'!C:C,F2068)=0,"inconnu",_xlfn.XLOOKUP(F2068,'Bibliothèque transporteurs'!C:C,'Bibliothèque transporteurs'!E:E))</f>
        <v>CHRONO_2SHOP</v>
      </c>
      <c r="W2068">
        <f t="shared" si="206"/>
        <v>5.41</v>
      </c>
      <c r="Y2068" s="118">
        <f t="shared" si="201"/>
        <v>5.41</v>
      </c>
      <c r="Z2068" s="118" t="str">
        <f t="shared" si="202"/>
        <v>OK</v>
      </c>
    </row>
    <row r="2069" spans="1:26" x14ac:dyDescent="0.2">
      <c r="A2069" s="9">
        <f t="shared" si="203"/>
        <v>6.2575985633772397</v>
      </c>
      <c r="B2069" s="9">
        <f t="shared" si="204"/>
        <v>5.41</v>
      </c>
      <c r="C2069" s="9">
        <f t="shared" si="205"/>
        <v>5.33</v>
      </c>
      <c r="D2069" s="8">
        <v>6235</v>
      </c>
      <c r="E2069" t="s">
        <v>6124</v>
      </c>
      <c r="F2069" t="s">
        <v>191</v>
      </c>
      <c r="G2069" t="s">
        <v>25</v>
      </c>
      <c r="H2069" t="s">
        <v>190</v>
      </c>
      <c r="O2069">
        <v>5.33</v>
      </c>
      <c r="S2069">
        <f>_xlfn.XLOOKUP(E2069,'Facture Chronopost'!L:L,'Facture Chronopost'!AA:AA,"")</f>
        <v>0.08</v>
      </c>
      <c r="T2069" t="str">
        <f>IF(COUNTIF('Bibliothèque transporteurs'!C:C,F2069)=0,"inconnu",_xlfn.XLOOKUP(F2069,'Bibliothèque transporteurs'!C:C,'Bibliothèque transporteurs'!A:A))</f>
        <v>6C</v>
      </c>
      <c r="U2069">
        <f>IF(OR(F2069="6C",F2069="6B"),_xlfn.XLOOKUP(E2069,'Facture Chronopost'!L:L,'Facture Chronopost'!X:X),IF(OR(F2069=17,F2069=44),F2069&amp;"_"&amp;H2069,IF(COUNTIF('Bibliothèque transporteurs'!C:C,F2069)=0,"inconnu",_xlfn.XLOOKUP(F2069,'Bibliothèque transporteurs'!C:C,'Bibliothèque transporteurs'!B:B))))</f>
        <v>30</v>
      </c>
      <c r="V2069" t="str">
        <f>IF(COUNTIF('Bibliothèque transporteurs'!C:C,F2069)=0,"inconnu",_xlfn.XLOOKUP(F2069,'Bibliothèque transporteurs'!C:C,'Bibliothèque transporteurs'!E:E))</f>
        <v>CHRONO_2SHOP</v>
      </c>
      <c r="W2069">
        <f t="shared" si="206"/>
        <v>5.41</v>
      </c>
      <c r="Y2069" s="118">
        <f t="shared" si="201"/>
        <v>5.41</v>
      </c>
      <c r="Z2069" s="118" t="str">
        <f t="shared" si="202"/>
        <v>OK</v>
      </c>
    </row>
    <row r="2070" spans="1:26" x14ac:dyDescent="0.2">
      <c r="A2070" s="9">
        <f t="shared" si="203"/>
        <v>11.118097259884138</v>
      </c>
      <c r="B2070" s="9">
        <f t="shared" si="204"/>
        <v>9.5500000000000007</v>
      </c>
      <c r="C2070" s="9">
        <f t="shared" si="205"/>
        <v>9.4700000000000006</v>
      </c>
      <c r="D2070" s="8">
        <v>6235</v>
      </c>
      <c r="E2070" t="s">
        <v>6117</v>
      </c>
      <c r="F2070" t="s">
        <v>191</v>
      </c>
      <c r="G2070" t="s">
        <v>25</v>
      </c>
      <c r="H2070" t="s">
        <v>190</v>
      </c>
      <c r="O2070">
        <v>9.4700000000000006</v>
      </c>
      <c r="S2070">
        <f>_xlfn.XLOOKUP(E2070,'Facture Chronopost'!L:L,'Facture Chronopost'!AA:AA,"")</f>
        <v>0.08</v>
      </c>
      <c r="T2070" t="str">
        <f>IF(COUNTIF('Bibliothèque transporteurs'!C:C,F2070)=0,"inconnu",_xlfn.XLOOKUP(F2070,'Bibliothèque transporteurs'!C:C,'Bibliothèque transporteurs'!A:A))</f>
        <v>6C</v>
      </c>
      <c r="U2070">
        <f>IF(OR(F2070="6C",F2070="6B"),_xlfn.XLOOKUP(E2070,'Facture Chronopost'!L:L,'Facture Chronopost'!X:X),IF(OR(F2070=17,F2070=44),F2070&amp;"_"&amp;H2070,IF(COUNTIF('Bibliothèque transporteurs'!C:C,F2070)=0,"inconnu",_xlfn.XLOOKUP(F2070,'Bibliothèque transporteurs'!C:C,'Bibliothèque transporteurs'!B:B))))</f>
        <v>25</v>
      </c>
      <c r="V2070" t="str">
        <f>IF(COUNTIF('Bibliothèque transporteurs'!C:C,F2070)=0,"inconnu",_xlfn.XLOOKUP(F2070,'Bibliothèque transporteurs'!C:C,'Bibliothèque transporteurs'!E:E))</f>
        <v>CHRONO_2SHOP</v>
      </c>
      <c r="W2070">
        <f t="shared" si="206"/>
        <v>9.5500000000000007</v>
      </c>
      <c r="Y2070" s="118">
        <f t="shared" si="201"/>
        <v>9.5500000000000007</v>
      </c>
      <c r="Z2070" s="118" t="str">
        <f t="shared" si="202"/>
        <v>OK</v>
      </c>
    </row>
    <row r="2071" spans="1:26" x14ac:dyDescent="0.2">
      <c r="A2071" s="9">
        <f t="shared" si="203"/>
        <v>6.2575985633772397</v>
      </c>
      <c r="B2071" s="9">
        <f t="shared" si="204"/>
        <v>5.41</v>
      </c>
      <c r="C2071" s="9">
        <f t="shared" si="205"/>
        <v>5.33</v>
      </c>
      <c r="D2071" s="8">
        <v>6235</v>
      </c>
      <c r="E2071" t="s">
        <v>6070</v>
      </c>
      <c r="F2071" t="s">
        <v>191</v>
      </c>
      <c r="G2071" t="s">
        <v>25</v>
      </c>
      <c r="H2071" t="s">
        <v>190</v>
      </c>
      <c r="O2071">
        <v>5.33</v>
      </c>
      <c r="S2071">
        <f>_xlfn.XLOOKUP(E2071,'Facture Chronopost'!L:L,'Facture Chronopost'!AA:AA,"")</f>
        <v>0.08</v>
      </c>
      <c r="T2071" t="str">
        <f>IF(COUNTIF('Bibliothèque transporteurs'!C:C,F2071)=0,"inconnu",_xlfn.XLOOKUP(F2071,'Bibliothèque transporteurs'!C:C,'Bibliothèque transporteurs'!A:A))</f>
        <v>6C</v>
      </c>
      <c r="U2071">
        <f>IF(OR(F2071="6C",F2071="6B"),_xlfn.XLOOKUP(E2071,'Facture Chronopost'!L:L,'Facture Chronopost'!X:X),IF(OR(F2071=17,F2071=44),F2071&amp;"_"&amp;H2071,IF(COUNTIF('Bibliothèque transporteurs'!C:C,F2071)=0,"inconnu",_xlfn.XLOOKUP(F2071,'Bibliothèque transporteurs'!C:C,'Bibliothèque transporteurs'!B:B))))</f>
        <v>30</v>
      </c>
      <c r="V2071" t="str">
        <f>IF(COUNTIF('Bibliothèque transporteurs'!C:C,F2071)=0,"inconnu",_xlfn.XLOOKUP(F2071,'Bibliothèque transporteurs'!C:C,'Bibliothèque transporteurs'!E:E))</f>
        <v>CHRONO_2SHOP</v>
      </c>
      <c r="W2071">
        <f t="shared" si="206"/>
        <v>5.41</v>
      </c>
      <c r="Y2071" s="118">
        <f t="shared" si="201"/>
        <v>5.41</v>
      </c>
      <c r="Z2071" s="118" t="str">
        <f t="shared" si="202"/>
        <v>OK</v>
      </c>
    </row>
    <row r="2072" spans="1:26" x14ac:dyDescent="0.2">
      <c r="A2072" s="9">
        <f t="shared" si="203"/>
        <v>9.8266604081552504</v>
      </c>
      <c r="B2072" s="9">
        <f t="shared" si="204"/>
        <v>8.4499999999999993</v>
      </c>
      <c r="C2072" s="9">
        <f t="shared" si="205"/>
        <v>8.3699999999999992</v>
      </c>
      <c r="D2072" s="8">
        <v>6235</v>
      </c>
      <c r="E2072" t="s">
        <v>6065</v>
      </c>
      <c r="F2072" t="s">
        <v>191</v>
      </c>
      <c r="G2072" t="s">
        <v>25</v>
      </c>
      <c r="H2072" t="s">
        <v>190</v>
      </c>
      <c r="O2072">
        <v>8.3699999999999992</v>
      </c>
      <c r="S2072">
        <f>_xlfn.XLOOKUP(E2072,'Facture Chronopost'!L:L,'Facture Chronopost'!AA:AA,"")</f>
        <v>0.08</v>
      </c>
      <c r="T2072" t="str">
        <f>IF(COUNTIF('Bibliothèque transporteurs'!C:C,F2072)=0,"inconnu",_xlfn.XLOOKUP(F2072,'Bibliothèque transporteurs'!C:C,'Bibliothèque transporteurs'!A:A))</f>
        <v>6C</v>
      </c>
      <c r="U2072">
        <f>IF(OR(F2072="6C",F2072="6B"),_xlfn.XLOOKUP(E2072,'Facture Chronopost'!L:L,'Facture Chronopost'!X:X),IF(OR(F2072=17,F2072=44),F2072&amp;"_"&amp;H2072,IF(COUNTIF('Bibliothèque transporteurs'!C:C,F2072)=0,"inconnu",_xlfn.XLOOKUP(F2072,'Bibliothèque transporteurs'!C:C,'Bibliothèque transporteurs'!B:B))))</f>
        <v>42</v>
      </c>
      <c r="V2072" t="str">
        <f>IF(COUNTIF('Bibliothèque transporteurs'!C:C,F2072)=0,"inconnu",_xlfn.XLOOKUP(F2072,'Bibliothèque transporteurs'!C:C,'Bibliothèque transporteurs'!E:E))</f>
        <v>CHRONO_2SHOP</v>
      </c>
      <c r="W2072">
        <f t="shared" si="206"/>
        <v>8.4499999999999993</v>
      </c>
      <c r="Y2072" s="118">
        <f t="shared" si="201"/>
        <v>8.4499999999999993</v>
      </c>
      <c r="Z2072" s="118" t="str">
        <f t="shared" si="202"/>
        <v>OK</v>
      </c>
    </row>
    <row r="2073" spans="1:26" x14ac:dyDescent="0.2">
      <c r="A2073" s="9">
        <f t="shared" si="203"/>
        <v>6.2575985633772397</v>
      </c>
      <c r="B2073" s="9">
        <f t="shared" si="204"/>
        <v>5.41</v>
      </c>
      <c r="C2073" s="9">
        <f t="shared" si="205"/>
        <v>5.33</v>
      </c>
      <c r="D2073" s="8">
        <v>6235</v>
      </c>
      <c r="E2073" t="s">
        <v>6103</v>
      </c>
      <c r="F2073" t="s">
        <v>191</v>
      </c>
      <c r="G2073" t="s">
        <v>25</v>
      </c>
      <c r="H2073" t="s">
        <v>190</v>
      </c>
      <c r="O2073">
        <v>5.33</v>
      </c>
      <c r="S2073">
        <f>_xlfn.XLOOKUP(E2073,'Facture Chronopost'!L:L,'Facture Chronopost'!AA:AA,"")</f>
        <v>0.08</v>
      </c>
      <c r="T2073" t="str">
        <f>IF(COUNTIF('Bibliothèque transporteurs'!C:C,F2073)=0,"inconnu",_xlfn.XLOOKUP(F2073,'Bibliothèque transporteurs'!C:C,'Bibliothèque transporteurs'!A:A))</f>
        <v>6C</v>
      </c>
      <c r="U2073">
        <f>IF(OR(F2073="6C",F2073="6B"),_xlfn.XLOOKUP(E2073,'Facture Chronopost'!L:L,'Facture Chronopost'!X:X),IF(OR(F2073=17,F2073=44),F2073&amp;"_"&amp;H2073,IF(COUNTIF('Bibliothèque transporteurs'!C:C,F2073)=0,"inconnu",_xlfn.XLOOKUP(F2073,'Bibliothèque transporteurs'!C:C,'Bibliothèque transporteurs'!B:B))))</f>
        <v>30</v>
      </c>
      <c r="V2073" t="str">
        <f>IF(COUNTIF('Bibliothèque transporteurs'!C:C,F2073)=0,"inconnu",_xlfn.XLOOKUP(F2073,'Bibliothèque transporteurs'!C:C,'Bibliothèque transporteurs'!E:E))</f>
        <v>CHRONO_2SHOP</v>
      </c>
      <c r="W2073">
        <f t="shared" si="206"/>
        <v>5.41</v>
      </c>
      <c r="Y2073" s="118">
        <f t="shared" si="201"/>
        <v>5.41</v>
      </c>
      <c r="Z2073" s="118" t="str">
        <f t="shared" si="202"/>
        <v>OK</v>
      </c>
    </row>
    <row r="2074" spans="1:26" x14ac:dyDescent="0.2">
      <c r="A2074" s="9">
        <f t="shared" si="203"/>
        <v>9.8266604081552504</v>
      </c>
      <c r="B2074" s="9">
        <f t="shared" si="204"/>
        <v>8.4499999999999993</v>
      </c>
      <c r="C2074" s="9">
        <f t="shared" si="205"/>
        <v>8.3699999999999992</v>
      </c>
      <c r="D2074" s="8">
        <v>6235</v>
      </c>
      <c r="E2074" t="s">
        <v>6062</v>
      </c>
      <c r="F2074" t="s">
        <v>191</v>
      </c>
      <c r="G2074" t="s">
        <v>25</v>
      </c>
      <c r="H2074" t="s">
        <v>190</v>
      </c>
      <c r="O2074">
        <v>8.3699999999999992</v>
      </c>
      <c r="S2074">
        <f>_xlfn.XLOOKUP(E2074,'Facture Chronopost'!L:L,'Facture Chronopost'!AA:AA,"")</f>
        <v>0.08</v>
      </c>
      <c r="T2074" t="str">
        <f>IF(COUNTIF('Bibliothèque transporteurs'!C:C,F2074)=0,"inconnu",_xlfn.XLOOKUP(F2074,'Bibliothèque transporteurs'!C:C,'Bibliothèque transporteurs'!A:A))</f>
        <v>6C</v>
      </c>
      <c r="U2074">
        <f>IF(OR(F2074="6C",F2074="6B"),_xlfn.XLOOKUP(E2074,'Facture Chronopost'!L:L,'Facture Chronopost'!X:X),IF(OR(F2074=17,F2074=44),F2074&amp;"_"&amp;H2074,IF(COUNTIF('Bibliothèque transporteurs'!C:C,F2074)=0,"inconnu",_xlfn.XLOOKUP(F2074,'Bibliothèque transporteurs'!C:C,'Bibliothèque transporteurs'!B:B))))</f>
        <v>42</v>
      </c>
      <c r="V2074" t="str">
        <f>IF(COUNTIF('Bibliothèque transporteurs'!C:C,F2074)=0,"inconnu",_xlfn.XLOOKUP(F2074,'Bibliothèque transporteurs'!C:C,'Bibliothèque transporteurs'!E:E))</f>
        <v>CHRONO_2SHOP</v>
      </c>
      <c r="W2074">
        <f t="shared" si="206"/>
        <v>8.4499999999999993</v>
      </c>
      <c r="Y2074" s="118">
        <f t="shared" si="201"/>
        <v>8.4499999999999993</v>
      </c>
      <c r="Z2074" s="118" t="str">
        <f t="shared" si="202"/>
        <v>OK</v>
      </c>
    </row>
    <row r="2075" spans="1:26" x14ac:dyDescent="0.2">
      <c r="A2075" s="9">
        <f t="shared" si="203"/>
        <v>6.2575985633772397</v>
      </c>
      <c r="B2075" s="9">
        <f t="shared" si="204"/>
        <v>5.41</v>
      </c>
      <c r="C2075" s="9">
        <f t="shared" si="205"/>
        <v>5.33</v>
      </c>
      <c r="D2075" s="8">
        <v>6235</v>
      </c>
      <c r="E2075" t="s">
        <v>6079</v>
      </c>
      <c r="F2075" t="s">
        <v>191</v>
      </c>
      <c r="G2075" t="s">
        <v>25</v>
      </c>
      <c r="H2075" t="s">
        <v>190</v>
      </c>
      <c r="O2075">
        <v>5.33</v>
      </c>
      <c r="S2075">
        <f>_xlfn.XLOOKUP(E2075,'Facture Chronopost'!L:L,'Facture Chronopost'!AA:AA,"")</f>
        <v>0.08</v>
      </c>
      <c r="T2075" t="str">
        <f>IF(COUNTIF('Bibliothèque transporteurs'!C:C,F2075)=0,"inconnu",_xlfn.XLOOKUP(F2075,'Bibliothèque transporteurs'!C:C,'Bibliothèque transporteurs'!A:A))</f>
        <v>6C</v>
      </c>
      <c r="U2075">
        <f>IF(OR(F2075="6C",F2075="6B"),_xlfn.XLOOKUP(E2075,'Facture Chronopost'!L:L,'Facture Chronopost'!X:X),IF(OR(F2075=17,F2075=44),F2075&amp;"_"&amp;H2075,IF(COUNTIF('Bibliothèque transporteurs'!C:C,F2075)=0,"inconnu",_xlfn.XLOOKUP(F2075,'Bibliothèque transporteurs'!C:C,'Bibliothèque transporteurs'!B:B))))</f>
        <v>30</v>
      </c>
      <c r="V2075" t="str">
        <f>IF(COUNTIF('Bibliothèque transporteurs'!C:C,F2075)=0,"inconnu",_xlfn.XLOOKUP(F2075,'Bibliothèque transporteurs'!C:C,'Bibliothèque transporteurs'!E:E))</f>
        <v>CHRONO_2SHOP</v>
      </c>
      <c r="W2075">
        <f t="shared" si="206"/>
        <v>5.41</v>
      </c>
      <c r="Y2075" s="118">
        <f t="shared" si="201"/>
        <v>5.41</v>
      </c>
      <c r="Z2075" s="118" t="str">
        <f t="shared" si="202"/>
        <v>OK</v>
      </c>
    </row>
    <row r="2076" spans="1:26" x14ac:dyDescent="0.2">
      <c r="A2076" s="9">
        <f t="shared" si="203"/>
        <v>6.2575985633772397</v>
      </c>
      <c r="B2076" s="9">
        <f t="shared" si="204"/>
        <v>5.41</v>
      </c>
      <c r="C2076" s="9">
        <f t="shared" si="205"/>
        <v>5.33</v>
      </c>
      <c r="D2076" s="8">
        <v>6235</v>
      </c>
      <c r="E2076" t="s">
        <v>6130</v>
      </c>
      <c r="F2076" t="s">
        <v>191</v>
      </c>
      <c r="G2076" t="s">
        <v>25</v>
      </c>
      <c r="H2076" t="s">
        <v>190</v>
      </c>
      <c r="O2076">
        <v>5.33</v>
      </c>
      <c r="S2076">
        <f>_xlfn.XLOOKUP(E2076,'Facture Chronopost'!L:L,'Facture Chronopost'!AA:AA,"")</f>
        <v>0.08</v>
      </c>
      <c r="T2076" t="str">
        <f>IF(COUNTIF('Bibliothèque transporteurs'!C:C,F2076)=0,"inconnu",_xlfn.XLOOKUP(F2076,'Bibliothèque transporteurs'!C:C,'Bibliothèque transporteurs'!A:A))</f>
        <v>6C</v>
      </c>
      <c r="U2076">
        <f>IF(OR(F2076="6C",F2076="6B"),_xlfn.XLOOKUP(E2076,'Facture Chronopost'!L:L,'Facture Chronopost'!X:X),IF(OR(F2076=17,F2076=44),F2076&amp;"_"&amp;H2076,IF(COUNTIF('Bibliothèque transporteurs'!C:C,F2076)=0,"inconnu",_xlfn.XLOOKUP(F2076,'Bibliothèque transporteurs'!C:C,'Bibliothèque transporteurs'!B:B))))</f>
        <v>30</v>
      </c>
      <c r="V2076" t="str">
        <f>IF(COUNTIF('Bibliothèque transporteurs'!C:C,F2076)=0,"inconnu",_xlfn.XLOOKUP(F2076,'Bibliothèque transporteurs'!C:C,'Bibliothèque transporteurs'!E:E))</f>
        <v>CHRONO_2SHOP</v>
      </c>
      <c r="W2076">
        <f t="shared" si="206"/>
        <v>5.41</v>
      </c>
      <c r="Y2076" s="118">
        <f t="shared" si="201"/>
        <v>5.41</v>
      </c>
      <c r="Z2076" s="118" t="str">
        <f t="shared" si="202"/>
        <v>OK</v>
      </c>
    </row>
    <row r="2077" spans="1:26" x14ac:dyDescent="0.2">
      <c r="A2077" s="9">
        <f t="shared" si="203"/>
        <v>6.2575985633772397</v>
      </c>
      <c r="B2077" s="9">
        <f t="shared" si="204"/>
        <v>5.41</v>
      </c>
      <c r="C2077" s="9">
        <f t="shared" si="205"/>
        <v>5.33</v>
      </c>
      <c r="D2077" s="8">
        <v>6235</v>
      </c>
      <c r="E2077" t="s">
        <v>6056</v>
      </c>
      <c r="F2077" t="s">
        <v>191</v>
      </c>
      <c r="G2077" t="s">
        <v>25</v>
      </c>
      <c r="H2077" t="s">
        <v>190</v>
      </c>
      <c r="O2077">
        <v>5.33</v>
      </c>
      <c r="S2077">
        <f>_xlfn.XLOOKUP(E2077,'Facture Chronopost'!L:L,'Facture Chronopost'!AA:AA,"")</f>
        <v>0.08</v>
      </c>
      <c r="T2077" t="str">
        <f>IF(COUNTIF('Bibliothèque transporteurs'!C:C,F2077)=0,"inconnu",_xlfn.XLOOKUP(F2077,'Bibliothèque transporteurs'!C:C,'Bibliothèque transporteurs'!A:A))</f>
        <v>6C</v>
      </c>
      <c r="U2077">
        <f>IF(OR(F2077="6C",F2077="6B"),_xlfn.XLOOKUP(E2077,'Facture Chronopost'!L:L,'Facture Chronopost'!X:X),IF(OR(F2077=17,F2077=44),F2077&amp;"_"&amp;H2077,IF(COUNTIF('Bibliothèque transporteurs'!C:C,F2077)=0,"inconnu",_xlfn.XLOOKUP(F2077,'Bibliothèque transporteurs'!C:C,'Bibliothèque transporteurs'!B:B))))</f>
        <v>30</v>
      </c>
      <c r="V2077" t="str">
        <f>IF(COUNTIF('Bibliothèque transporteurs'!C:C,F2077)=0,"inconnu",_xlfn.XLOOKUP(F2077,'Bibliothèque transporteurs'!C:C,'Bibliothèque transporteurs'!E:E))</f>
        <v>CHRONO_2SHOP</v>
      </c>
      <c r="W2077">
        <f t="shared" si="206"/>
        <v>5.41</v>
      </c>
      <c r="Y2077" s="118">
        <f t="shared" si="201"/>
        <v>5.41</v>
      </c>
      <c r="Z2077" s="118" t="str">
        <f t="shared" si="202"/>
        <v>OK</v>
      </c>
    </row>
    <row r="2078" spans="1:26" x14ac:dyDescent="0.2">
      <c r="A2078" s="9">
        <f t="shared" si="203"/>
        <v>6.2575985633772397</v>
      </c>
      <c r="B2078" s="9">
        <f t="shared" si="204"/>
        <v>5.41</v>
      </c>
      <c r="C2078" s="9">
        <f t="shared" si="205"/>
        <v>5.33</v>
      </c>
      <c r="D2078" s="8">
        <v>6235</v>
      </c>
      <c r="E2078" t="s">
        <v>6127</v>
      </c>
      <c r="F2078" t="s">
        <v>191</v>
      </c>
      <c r="G2078" t="s">
        <v>25</v>
      </c>
      <c r="H2078" t="s">
        <v>190</v>
      </c>
      <c r="O2078">
        <v>5.33</v>
      </c>
      <c r="S2078">
        <f>_xlfn.XLOOKUP(E2078,'Facture Chronopost'!L:L,'Facture Chronopost'!AA:AA,"")</f>
        <v>0.08</v>
      </c>
      <c r="T2078" t="str">
        <f>IF(COUNTIF('Bibliothèque transporteurs'!C:C,F2078)=0,"inconnu",_xlfn.XLOOKUP(F2078,'Bibliothèque transporteurs'!C:C,'Bibliothèque transporteurs'!A:A))</f>
        <v>6C</v>
      </c>
      <c r="U2078">
        <f>IF(OR(F2078="6C",F2078="6B"),_xlfn.XLOOKUP(E2078,'Facture Chronopost'!L:L,'Facture Chronopost'!X:X),IF(OR(F2078=17,F2078=44),F2078&amp;"_"&amp;H2078,IF(COUNTIF('Bibliothèque transporteurs'!C:C,F2078)=0,"inconnu",_xlfn.XLOOKUP(F2078,'Bibliothèque transporteurs'!C:C,'Bibliothèque transporteurs'!B:B))))</f>
        <v>30</v>
      </c>
      <c r="V2078" t="str">
        <f>IF(COUNTIF('Bibliothèque transporteurs'!C:C,F2078)=0,"inconnu",_xlfn.XLOOKUP(F2078,'Bibliothèque transporteurs'!C:C,'Bibliothèque transporteurs'!E:E))</f>
        <v>CHRONO_2SHOP</v>
      </c>
      <c r="W2078">
        <f t="shared" si="206"/>
        <v>5.41</v>
      </c>
      <c r="Y2078" s="118">
        <f t="shared" si="201"/>
        <v>5.41</v>
      </c>
      <c r="Z2078" s="118" t="str">
        <f t="shared" si="202"/>
        <v>OK</v>
      </c>
    </row>
    <row r="2079" spans="1:26" x14ac:dyDescent="0.2">
      <c r="A2079" s="9">
        <f t="shared" si="203"/>
        <v>6.9033169892416817</v>
      </c>
      <c r="B2079" s="9">
        <f t="shared" si="204"/>
        <v>5.96</v>
      </c>
      <c r="C2079" s="9">
        <f t="shared" si="205"/>
        <v>5.88</v>
      </c>
      <c r="D2079" s="8">
        <v>6235</v>
      </c>
      <c r="E2079" t="s">
        <v>6087</v>
      </c>
      <c r="F2079" t="s">
        <v>191</v>
      </c>
      <c r="G2079" t="s">
        <v>25</v>
      </c>
      <c r="H2079" t="s">
        <v>190</v>
      </c>
      <c r="O2079">
        <v>5.88</v>
      </c>
      <c r="S2079">
        <f>_xlfn.XLOOKUP(E2079,'Facture Chronopost'!L:L,'Facture Chronopost'!AA:AA,"")</f>
        <v>0.08</v>
      </c>
      <c r="T2079" t="str">
        <f>IF(COUNTIF('Bibliothèque transporteurs'!C:C,F2079)=0,"inconnu",_xlfn.XLOOKUP(F2079,'Bibliothèque transporteurs'!C:C,'Bibliothèque transporteurs'!A:A))</f>
        <v>6C</v>
      </c>
      <c r="U2079">
        <f>IF(OR(F2079="6C",F2079="6B"),_xlfn.XLOOKUP(E2079,'Facture Chronopost'!L:L,'Facture Chronopost'!X:X),IF(OR(F2079=17,F2079=44),F2079&amp;"_"&amp;H2079,IF(COUNTIF('Bibliothèque transporteurs'!C:C,F2079)=0,"inconnu",_xlfn.XLOOKUP(F2079,'Bibliothèque transporteurs'!C:C,'Bibliothèque transporteurs'!B:B))))</f>
        <v>30</v>
      </c>
      <c r="V2079" t="str">
        <f>IF(COUNTIF('Bibliothèque transporteurs'!C:C,F2079)=0,"inconnu",_xlfn.XLOOKUP(F2079,'Bibliothèque transporteurs'!C:C,'Bibliothèque transporteurs'!E:E))</f>
        <v>CHRONO_2SHOP</v>
      </c>
      <c r="W2079">
        <f t="shared" si="206"/>
        <v>5.96</v>
      </c>
      <c r="Y2079" s="118">
        <f t="shared" si="201"/>
        <v>5.96</v>
      </c>
      <c r="Z2079" s="118" t="str">
        <f t="shared" si="202"/>
        <v>OK</v>
      </c>
    </row>
    <row r="2080" spans="1:26" x14ac:dyDescent="0.2">
      <c r="A2080" s="9">
        <f t="shared" si="203"/>
        <v>6.2575985633772397</v>
      </c>
      <c r="B2080" s="9">
        <f t="shared" si="204"/>
        <v>5.41</v>
      </c>
      <c r="C2080" s="9">
        <f t="shared" si="205"/>
        <v>5.33</v>
      </c>
      <c r="D2080" s="8">
        <v>6235</v>
      </c>
      <c r="E2080" t="s">
        <v>6138</v>
      </c>
      <c r="F2080" t="s">
        <v>191</v>
      </c>
      <c r="G2080" t="s">
        <v>25</v>
      </c>
      <c r="H2080" t="s">
        <v>190</v>
      </c>
      <c r="O2080">
        <v>5.33</v>
      </c>
      <c r="S2080">
        <f>_xlfn.XLOOKUP(E2080,'Facture Chronopost'!L:L,'Facture Chronopost'!AA:AA,"")</f>
        <v>0.08</v>
      </c>
      <c r="T2080" t="str">
        <f>IF(COUNTIF('Bibliothèque transporteurs'!C:C,F2080)=0,"inconnu",_xlfn.XLOOKUP(F2080,'Bibliothèque transporteurs'!C:C,'Bibliothèque transporteurs'!A:A))</f>
        <v>6C</v>
      </c>
      <c r="U2080">
        <f>IF(OR(F2080="6C",F2080="6B"),_xlfn.XLOOKUP(E2080,'Facture Chronopost'!L:L,'Facture Chronopost'!X:X),IF(OR(F2080=17,F2080=44),F2080&amp;"_"&amp;H2080,IF(COUNTIF('Bibliothèque transporteurs'!C:C,F2080)=0,"inconnu",_xlfn.XLOOKUP(F2080,'Bibliothèque transporteurs'!C:C,'Bibliothèque transporteurs'!B:B))))</f>
        <v>42</v>
      </c>
      <c r="V2080" t="str">
        <f>IF(COUNTIF('Bibliothèque transporteurs'!C:C,F2080)=0,"inconnu",_xlfn.XLOOKUP(F2080,'Bibliothèque transporteurs'!C:C,'Bibliothèque transporteurs'!E:E))</f>
        <v>CHRONO_2SHOP</v>
      </c>
      <c r="W2080">
        <f t="shared" si="206"/>
        <v>5.41</v>
      </c>
      <c r="Y2080" s="118">
        <f t="shared" si="201"/>
        <v>5.41</v>
      </c>
      <c r="Z2080" s="118" t="str">
        <f t="shared" si="202"/>
        <v>OK</v>
      </c>
    </row>
    <row r="2081" spans="1:26" x14ac:dyDescent="0.2">
      <c r="A2081" s="9">
        <f t="shared" si="203"/>
        <v>6.2575985633772397</v>
      </c>
      <c r="B2081" s="9">
        <f t="shared" si="204"/>
        <v>5.41</v>
      </c>
      <c r="C2081" s="9">
        <f t="shared" si="205"/>
        <v>5.33</v>
      </c>
      <c r="D2081" s="8">
        <v>6235</v>
      </c>
      <c r="E2081" t="s">
        <v>6161</v>
      </c>
      <c r="F2081" t="s">
        <v>191</v>
      </c>
      <c r="G2081" t="s">
        <v>25</v>
      </c>
      <c r="H2081" t="s">
        <v>190</v>
      </c>
      <c r="O2081">
        <v>5.33</v>
      </c>
      <c r="S2081">
        <f>_xlfn.XLOOKUP(E2081,'Facture Chronopost'!L:L,'Facture Chronopost'!AA:AA,"")</f>
        <v>0.08</v>
      </c>
      <c r="T2081" t="str">
        <f>IF(COUNTIF('Bibliothèque transporteurs'!C:C,F2081)=0,"inconnu",_xlfn.XLOOKUP(F2081,'Bibliothèque transporteurs'!C:C,'Bibliothèque transporteurs'!A:A))</f>
        <v>6C</v>
      </c>
      <c r="U2081">
        <f>IF(OR(F2081="6C",F2081="6B"),_xlfn.XLOOKUP(E2081,'Facture Chronopost'!L:L,'Facture Chronopost'!X:X),IF(OR(F2081=17,F2081=44),F2081&amp;"_"&amp;H2081,IF(COUNTIF('Bibliothèque transporteurs'!C:C,F2081)=0,"inconnu",_xlfn.XLOOKUP(F2081,'Bibliothèque transporteurs'!C:C,'Bibliothèque transporteurs'!B:B))))</f>
        <v>30</v>
      </c>
      <c r="V2081" t="str">
        <f>IF(COUNTIF('Bibliothèque transporteurs'!C:C,F2081)=0,"inconnu",_xlfn.XLOOKUP(F2081,'Bibliothèque transporteurs'!C:C,'Bibliothèque transporteurs'!E:E))</f>
        <v>CHRONO_2SHOP</v>
      </c>
      <c r="W2081">
        <f t="shared" si="206"/>
        <v>5.41</v>
      </c>
      <c r="Y2081" s="118">
        <f t="shared" si="201"/>
        <v>5.41</v>
      </c>
      <c r="Z2081" s="118" t="str">
        <f t="shared" si="202"/>
        <v>OK</v>
      </c>
    </row>
    <row r="2082" spans="1:26" x14ac:dyDescent="0.2">
      <c r="A2082" s="9">
        <f t="shared" si="203"/>
        <v>6.2575985633772397</v>
      </c>
      <c r="B2082" s="9">
        <f t="shared" si="204"/>
        <v>5.41</v>
      </c>
      <c r="C2082" s="9">
        <f t="shared" si="205"/>
        <v>5.33</v>
      </c>
      <c r="D2082" s="8">
        <v>6235</v>
      </c>
      <c r="E2082" t="s">
        <v>6076</v>
      </c>
      <c r="F2082" t="s">
        <v>191</v>
      </c>
      <c r="G2082" t="s">
        <v>25</v>
      </c>
      <c r="H2082" t="s">
        <v>190</v>
      </c>
      <c r="O2082">
        <v>5.33</v>
      </c>
      <c r="S2082">
        <f>_xlfn.XLOOKUP(E2082,'Facture Chronopost'!L:L,'Facture Chronopost'!AA:AA,"")</f>
        <v>0.08</v>
      </c>
      <c r="T2082" t="str">
        <f>IF(COUNTIF('Bibliothèque transporteurs'!C:C,F2082)=0,"inconnu",_xlfn.XLOOKUP(F2082,'Bibliothèque transporteurs'!C:C,'Bibliothèque transporteurs'!A:A))</f>
        <v>6C</v>
      </c>
      <c r="U2082">
        <f>IF(OR(F2082="6C",F2082="6B"),_xlfn.XLOOKUP(E2082,'Facture Chronopost'!L:L,'Facture Chronopost'!X:X),IF(OR(F2082=17,F2082=44),F2082&amp;"_"&amp;H2082,IF(COUNTIF('Bibliothèque transporteurs'!C:C,F2082)=0,"inconnu",_xlfn.XLOOKUP(F2082,'Bibliothèque transporteurs'!C:C,'Bibliothèque transporteurs'!B:B))))</f>
        <v>30</v>
      </c>
      <c r="V2082" t="str">
        <f>IF(COUNTIF('Bibliothèque transporteurs'!C:C,F2082)=0,"inconnu",_xlfn.XLOOKUP(F2082,'Bibliothèque transporteurs'!C:C,'Bibliothèque transporteurs'!E:E))</f>
        <v>CHRONO_2SHOP</v>
      </c>
      <c r="W2082">
        <f t="shared" si="206"/>
        <v>5.41</v>
      </c>
      <c r="Y2082" s="118">
        <f t="shared" ref="Y2082:Y2145" si="207">ROUNDUP(B2082,2)-M2082-L2082-N2082-J2082-K2082-I2082-Q2082</f>
        <v>5.41</v>
      </c>
      <c r="Z2082" s="118" t="str">
        <f t="shared" ref="Z2082:Z2145" si="208">IF(Y2082=W2082,"OK","Non")</f>
        <v>OK</v>
      </c>
    </row>
    <row r="2083" spans="1:26" x14ac:dyDescent="0.2">
      <c r="A2083" s="9">
        <f t="shared" si="203"/>
        <v>5.6823221476070991</v>
      </c>
      <c r="B2083" s="9">
        <f t="shared" si="204"/>
        <v>4.9200000000000008</v>
      </c>
      <c r="C2083" s="9">
        <f t="shared" si="205"/>
        <v>4.84</v>
      </c>
      <c r="D2083" s="8">
        <v>6235</v>
      </c>
      <c r="E2083" t="s">
        <v>6050</v>
      </c>
      <c r="F2083" t="s">
        <v>191</v>
      </c>
      <c r="G2083" t="s">
        <v>25</v>
      </c>
      <c r="H2083" t="s">
        <v>190</v>
      </c>
      <c r="O2083">
        <v>4.84</v>
      </c>
      <c r="S2083">
        <f>_xlfn.XLOOKUP(E2083,'Facture Chronopost'!L:L,'Facture Chronopost'!AA:AA,"")</f>
        <v>0.08</v>
      </c>
      <c r="T2083" t="str">
        <f>IF(COUNTIF('Bibliothèque transporteurs'!C:C,F2083)=0,"inconnu",_xlfn.XLOOKUP(F2083,'Bibliothèque transporteurs'!C:C,'Bibliothèque transporteurs'!A:A))</f>
        <v>6C</v>
      </c>
      <c r="U2083">
        <f>IF(OR(F2083="6C",F2083="6B"),_xlfn.XLOOKUP(E2083,'Facture Chronopost'!L:L,'Facture Chronopost'!X:X),IF(OR(F2083=17,F2083=44),F2083&amp;"_"&amp;H2083,IF(COUNTIF('Bibliothèque transporteurs'!C:C,F2083)=0,"inconnu",_xlfn.XLOOKUP(F2083,'Bibliothèque transporteurs'!C:C,'Bibliothèque transporteurs'!B:B))))</f>
        <v>26</v>
      </c>
      <c r="V2083" t="str">
        <f>IF(COUNTIF('Bibliothèque transporteurs'!C:C,F2083)=0,"inconnu",_xlfn.XLOOKUP(F2083,'Bibliothèque transporteurs'!C:C,'Bibliothèque transporteurs'!E:E))</f>
        <v>CHRONO_2SHOP</v>
      </c>
      <c r="W2083">
        <f t="shared" si="206"/>
        <v>4.92</v>
      </c>
      <c r="Y2083" s="118">
        <f t="shared" si="207"/>
        <v>4.92</v>
      </c>
      <c r="Z2083" s="118" t="str">
        <f t="shared" si="208"/>
        <v>OK</v>
      </c>
    </row>
    <row r="2084" spans="1:26" x14ac:dyDescent="0.2">
      <c r="A2084" s="9">
        <f t="shared" si="203"/>
        <v>5.6823221476070991</v>
      </c>
      <c r="B2084" s="9">
        <f t="shared" si="204"/>
        <v>4.9200000000000008</v>
      </c>
      <c r="C2084" s="9">
        <f t="shared" si="205"/>
        <v>4.84</v>
      </c>
      <c r="D2084" s="8">
        <v>6235</v>
      </c>
      <c r="E2084" t="s">
        <v>6052</v>
      </c>
      <c r="F2084" t="s">
        <v>191</v>
      </c>
      <c r="G2084" t="s">
        <v>25</v>
      </c>
      <c r="H2084" t="s">
        <v>190</v>
      </c>
      <c r="O2084">
        <v>4.84</v>
      </c>
      <c r="S2084">
        <f>_xlfn.XLOOKUP(E2084,'Facture Chronopost'!L:L,'Facture Chronopost'!AA:AA,"")</f>
        <v>0.08</v>
      </c>
      <c r="T2084" t="str">
        <f>IF(COUNTIF('Bibliothèque transporteurs'!C:C,F2084)=0,"inconnu",_xlfn.XLOOKUP(F2084,'Bibliothèque transporteurs'!C:C,'Bibliothèque transporteurs'!A:A))</f>
        <v>6C</v>
      </c>
      <c r="U2084">
        <f>IF(OR(F2084="6C",F2084="6B"),_xlfn.XLOOKUP(E2084,'Facture Chronopost'!L:L,'Facture Chronopost'!X:X),IF(OR(F2084=17,F2084=44),F2084&amp;"_"&amp;H2084,IF(COUNTIF('Bibliothèque transporteurs'!C:C,F2084)=0,"inconnu",_xlfn.XLOOKUP(F2084,'Bibliothèque transporteurs'!C:C,'Bibliothèque transporteurs'!B:B))))</f>
        <v>26</v>
      </c>
      <c r="V2084" t="str">
        <f>IF(COUNTIF('Bibliothèque transporteurs'!C:C,F2084)=0,"inconnu",_xlfn.XLOOKUP(F2084,'Bibliothèque transporteurs'!C:C,'Bibliothèque transporteurs'!E:E))</f>
        <v>CHRONO_2SHOP</v>
      </c>
      <c r="W2084">
        <f t="shared" si="206"/>
        <v>4.92</v>
      </c>
      <c r="Y2084" s="118">
        <f t="shared" si="207"/>
        <v>4.92</v>
      </c>
      <c r="Z2084" s="118" t="str">
        <f t="shared" si="208"/>
        <v>OK</v>
      </c>
    </row>
    <row r="2085" spans="1:26" x14ac:dyDescent="0.2">
      <c r="A2085" s="9">
        <f t="shared" si="203"/>
        <v>6.2575985633772397</v>
      </c>
      <c r="B2085" s="9">
        <f t="shared" si="204"/>
        <v>5.41</v>
      </c>
      <c r="C2085" s="9">
        <f t="shared" si="205"/>
        <v>5.33</v>
      </c>
      <c r="D2085" s="8">
        <v>6235</v>
      </c>
      <c r="E2085" t="s">
        <v>6141</v>
      </c>
      <c r="F2085" t="s">
        <v>191</v>
      </c>
      <c r="G2085" t="s">
        <v>25</v>
      </c>
      <c r="H2085" t="s">
        <v>190</v>
      </c>
      <c r="O2085">
        <v>5.33</v>
      </c>
      <c r="S2085">
        <f>_xlfn.XLOOKUP(E2085,'Facture Chronopost'!L:L,'Facture Chronopost'!AA:AA,"")</f>
        <v>0.08</v>
      </c>
      <c r="T2085" t="str">
        <f>IF(COUNTIF('Bibliothèque transporteurs'!C:C,F2085)=0,"inconnu",_xlfn.XLOOKUP(F2085,'Bibliothèque transporteurs'!C:C,'Bibliothèque transporteurs'!A:A))</f>
        <v>6C</v>
      </c>
      <c r="U2085">
        <f>IF(OR(F2085="6C",F2085="6B"),_xlfn.XLOOKUP(E2085,'Facture Chronopost'!L:L,'Facture Chronopost'!X:X),IF(OR(F2085=17,F2085=44),F2085&amp;"_"&amp;H2085,IF(COUNTIF('Bibliothèque transporteurs'!C:C,F2085)=0,"inconnu",_xlfn.XLOOKUP(F2085,'Bibliothèque transporteurs'!C:C,'Bibliothèque transporteurs'!B:B))))</f>
        <v>30</v>
      </c>
      <c r="V2085" t="str">
        <f>IF(COUNTIF('Bibliothèque transporteurs'!C:C,F2085)=0,"inconnu",_xlfn.XLOOKUP(F2085,'Bibliothèque transporteurs'!C:C,'Bibliothèque transporteurs'!E:E))</f>
        <v>CHRONO_2SHOP</v>
      </c>
      <c r="W2085">
        <f t="shared" si="206"/>
        <v>5.41</v>
      </c>
      <c r="Y2085" s="118">
        <f t="shared" si="207"/>
        <v>5.41</v>
      </c>
      <c r="Z2085" s="118" t="str">
        <f t="shared" si="208"/>
        <v>OK</v>
      </c>
    </row>
    <row r="2086" spans="1:26" x14ac:dyDescent="0.2">
      <c r="A2086" s="9">
        <f t="shared" si="203"/>
        <v>6.5158859337230153</v>
      </c>
      <c r="B2086" s="9">
        <f t="shared" si="204"/>
        <v>5.629999999999999</v>
      </c>
      <c r="C2086" s="9">
        <f t="shared" si="205"/>
        <v>5.55</v>
      </c>
      <c r="D2086" s="8">
        <v>6235</v>
      </c>
      <c r="E2086" t="s">
        <v>6073</v>
      </c>
      <c r="F2086" t="s">
        <v>191</v>
      </c>
      <c r="G2086" t="s">
        <v>25</v>
      </c>
      <c r="H2086" t="s">
        <v>190</v>
      </c>
      <c r="O2086">
        <v>5.55</v>
      </c>
      <c r="S2086">
        <f>_xlfn.XLOOKUP(E2086,'Facture Chronopost'!L:L,'Facture Chronopost'!AA:AA,"")</f>
        <v>0.08</v>
      </c>
      <c r="T2086" t="str">
        <f>IF(COUNTIF('Bibliothèque transporteurs'!C:C,F2086)=0,"inconnu",_xlfn.XLOOKUP(F2086,'Bibliothèque transporteurs'!C:C,'Bibliothèque transporteurs'!A:A))</f>
        <v>6C</v>
      </c>
      <c r="U2086">
        <f>IF(OR(F2086="6C",F2086="6B"),_xlfn.XLOOKUP(E2086,'Facture Chronopost'!L:L,'Facture Chronopost'!X:X),IF(OR(F2086=17,F2086=44),F2086&amp;"_"&amp;H2086,IF(COUNTIF('Bibliothèque transporteurs'!C:C,F2086)=0,"inconnu",_xlfn.XLOOKUP(F2086,'Bibliothèque transporteurs'!C:C,'Bibliothèque transporteurs'!B:B))))</f>
        <v>42</v>
      </c>
      <c r="V2086" t="str">
        <f>IF(COUNTIF('Bibliothèque transporteurs'!C:C,F2086)=0,"inconnu",_xlfn.XLOOKUP(F2086,'Bibliothèque transporteurs'!C:C,'Bibliothèque transporteurs'!E:E))</f>
        <v>CHRONO_2SHOP</v>
      </c>
      <c r="W2086">
        <f t="shared" si="206"/>
        <v>5.63</v>
      </c>
      <c r="Y2086" s="118">
        <f t="shared" si="207"/>
        <v>5.63</v>
      </c>
      <c r="Z2086" s="118" t="str">
        <f t="shared" si="208"/>
        <v>OK</v>
      </c>
    </row>
    <row r="2087" spans="1:26" x14ac:dyDescent="0.2">
      <c r="A2087" s="9">
        <f t="shared" si="203"/>
        <v>5.6823221476070991</v>
      </c>
      <c r="B2087" s="9">
        <f t="shared" si="204"/>
        <v>4.9200000000000008</v>
      </c>
      <c r="C2087" s="9">
        <f t="shared" si="205"/>
        <v>4.84</v>
      </c>
      <c r="D2087" s="8">
        <v>6235</v>
      </c>
      <c r="E2087" t="s">
        <v>6053</v>
      </c>
      <c r="F2087" t="s">
        <v>191</v>
      </c>
      <c r="G2087" t="s">
        <v>25</v>
      </c>
      <c r="H2087" t="s">
        <v>190</v>
      </c>
      <c r="O2087">
        <v>4.84</v>
      </c>
      <c r="S2087">
        <f>_xlfn.XLOOKUP(E2087,'Facture Chronopost'!L:L,'Facture Chronopost'!AA:AA,"")</f>
        <v>0.08</v>
      </c>
      <c r="T2087" t="str">
        <f>IF(COUNTIF('Bibliothèque transporteurs'!C:C,F2087)=0,"inconnu",_xlfn.XLOOKUP(F2087,'Bibliothèque transporteurs'!C:C,'Bibliothèque transporteurs'!A:A))</f>
        <v>6C</v>
      </c>
      <c r="U2087">
        <f>IF(OR(F2087="6C",F2087="6B"),_xlfn.XLOOKUP(E2087,'Facture Chronopost'!L:L,'Facture Chronopost'!X:X),IF(OR(F2087=17,F2087=44),F2087&amp;"_"&amp;H2087,IF(COUNTIF('Bibliothèque transporteurs'!C:C,F2087)=0,"inconnu",_xlfn.XLOOKUP(F2087,'Bibliothèque transporteurs'!C:C,'Bibliothèque transporteurs'!B:B))))</f>
        <v>26</v>
      </c>
      <c r="V2087" t="str">
        <f>IF(COUNTIF('Bibliothèque transporteurs'!C:C,F2087)=0,"inconnu",_xlfn.XLOOKUP(F2087,'Bibliothèque transporteurs'!C:C,'Bibliothèque transporteurs'!E:E))</f>
        <v>CHRONO_2SHOP</v>
      </c>
      <c r="W2087">
        <f t="shared" si="206"/>
        <v>4.92</v>
      </c>
      <c r="Y2087" s="118">
        <f t="shared" si="207"/>
        <v>4.92</v>
      </c>
      <c r="Z2087" s="118" t="str">
        <f t="shared" si="208"/>
        <v>OK</v>
      </c>
    </row>
    <row r="2088" spans="1:26" x14ac:dyDescent="0.2">
      <c r="A2088" s="9">
        <f t="shared" si="203"/>
        <v>6.2575985633772397</v>
      </c>
      <c r="B2088" s="9">
        <f t="shared" si="204"/>
        <v>5.41</v>
      </c>
      <c r="C2088" s="9">
        <f t="shared" si="205"/>
        <v>5.33</v>
      </c>
      <c r="D2088" s="8">
        <v>6235</v>
      </c>
      <c r="E2088" t="s">
        <v>6059</v>
      </c>
      <c r="F2088" t="s">
        <v>191</v>
      </c>
      <c r="G2088" t="s">
        <v>25</v>
      </c>
      <c r="H2088" t="s">
        <v>190</v>
      </c>
      <c r="O2088">
        <v>5.33</v>
      </c>
      <c r="S2088">
        <f>_xlfn.XLOOKUP(E2088,'Facture Chronopost'!L:L,'Facture Chronopost'!AA:AA,"")</f>
        <v>0.08</v>
      </c>
      <c r="T2088" t="str">
        <f>IF(COUNTIF('Bibliothèque transporteurs'!C:C,F2088)=0,"inconnu",_xlfn.XLOOKUP(F2088,'Bibliothèque transporteurs'!C:C,'Bibliothèque transporteurs'!A:A))</f>
        <v>6C</v>
      </c>
      <c r="U2088">
        <f>IF(OR(F2088="6C",F2088="6B"),_xlfn.XLOOKUP(E2088,'Facture Chronopost'!L:L,'Facture Chronopost'!X:X),IF(OR(F2088=17,F2088=44),F2088&amp;"_"&amp;H2088,IF(COUNTIF('Bibliothèque transporteurs'!C:C,F2088)=0,"inconnu",_xlfn.XLOOKUP(F2088,'Bibliothèque transporteurs'!C:C,'Bibliothèque transporteurs'!B:B))))</f>
        <v>42</v>
      </c>
      <c r="V2088" t="str">
        <f>IF(COUNTIF('Bibliothèque transporteurs'!C:C,F2088)=0,"inconnu",_xlfn.XLOOKUP(F2088,'Bibliothèque transporteurs'!C:C,'Bibliothèque transporteurs'!E:E))</f>
        <v>CHRONO_2SHOP</v>
      </c>
      <c r="W2088">
        <f t="shared" si="206"/>
        <v>5.41</v>
      </c>
      <c r="Y2088" s="118">
        <f t="shared" si="207"/>
        <v>5.41</v>
      </c>
      <c r="Z2088" s="118" t="str">
        <f t="shared" si="208"/>
        <v>OK</v>
      </c>
    </row>
    <row r="2089" spans="1:26" x14ac:dyDescent="0.2">
      <c r="A2089" s="9">
        <f t="shared" si="203"/>
        <v>6.2575985633772397</v>
      </c>
      <c r="B2089" s="9">
        <f t="shared" si="204"/>
        <v>5.41</v>
      </c>
      <c r="C2089" s="9">
        <f t="shared" si="205"/>
        <v>5.33</v>
      </c>
      <c r="D2089" s="8">
        <v>6235</v>
      </c>
      <c r="E2089" t="s">
        <v>6155</v>
      </c>
      <c r="F2089" t="s">
        <v>191</v>
      </c>
      <c r="G2089" t="s">
        <v>25</v>
      </c>
      <c r="H2089" t="s">
        <v>190</v>
      </c>
      <c r="O2089">
        <v>5.33</v>
      </c>
      <c r="S2089">
        <f>_xlfn.XLOOKUP(E2089,'Facture Chronopost'!L:L,'Facture Chronopost'!AA:AA,"")</f>
        <v>0.08</v>
      </c>
      <c r="T2089" t="str">
        <f>IF(COUNTIF('Bibliothèque transporteurs'!C:C,F2089)=0,"inconnu",_xlfn.XLOOKUP(F2089,'Bibliothèque transporteurs'!C:C,'Bibliothèque transporteurs'!A:A))</f>
        <v>6C</v>
      </c>
      <c r="U2089">
        <f>IF(OR(F2089="6C",F2089="6B"),_xlfn.XLOOKUP(E2089,'Facture Chronopost'!L:L,'Facture Chronopost'!X:X),IF(OR(F2089=17,F2089=44),F2089&amp;"_"&amp;H2089,IF(COUNTIF('Bibliothèque transporteurs'!C:C,F2089)=0,"inconnu",_xlfn.XLOOKUP(F2089,'Bibliothèque transporteurs'!C:C,'Bibliothèque transporteurs'!B:B))))</f>
        <v>30</v>
      </c>
      <c r="V2089" t="str">
        <f>IF(COUNTIF('Bibliothèque transporteurs'!C:C,F2089)=0,"inconnu",_xlfn.XLOOKUP(F2089,'Bibliothèque transporteurs'!C:C,'Bibliothèque transporteurs'!E:E))</f>
        <v>CHRONO_2SHOP</v>
      </c>
      <c r="W2089">
        <f t="shared" si="206"/>
        <v>5.41</v>
      </c>
      <c r="Y2089" s="118">
        <f t="shared" si="207"/>
        <v>5.41</v>
      </c>
      <c r="Z2089" s="118" t="str">
        <f t="shared" si="208"/>
        <v>OK</v>
      </c>
    </row>
    <row r="2090" spans="1:26" x14ac:dyDescent="0.2">
      <c r="A2090" s="9">
        <f t="shared" si="203"/>
        <v>6.2575985633772397</v>
      </c>
      <c r="B2090" s="9">
        <f t="shared" si="204"/>
        <v>5.41</v>
      </c>
      <c r="C2090" s="9">
        <f t="shared" si="205"/>
        <v>5.33</v>
      </c>
      <c r="D2090" s="8">
        <v>6235</v>
      </c>
      <c r="E2090" t="s">
        <v>6114</v>
      </c>
      <c r="F2090" t="s">
        <v>191</v>
      </c>
      <c r="G2090" t="s">
        <v>25</v>
      </c>
      <c r="H2090" t="s">
        <v>190</v>
      </c>
      <c r="O2090">
        <v>5.33</v>
      </c>
      <c r="S2090">
        <f>_xlfn.XLOOKUP(E2090,'Facture Chronopost'!L:L,'Facture Chronopost'!AA:AA,"")</f>
        <v>0.08</v>
      </c>
      <c r="T2090" t="str">
        <f>IF(COUNTIF('Bibliothèque transporteurs'!C:C,F2090)=0,"inconnu",_xlfn.XLOOKUP(F2090,'Bibliothèque transporteurs'!C:C,'Bibliothèque transporteurs'!A:A))</f>
        <v>6C</v>
      </c>
      <c r="U2090">
        <f>IF(OR(F2090="6C",F2090="6B"),_xlfn.XLOOKUP(E2090,'Facture Chronopost'!L:L,'Facture Chronopost'!X:X),IF(OR(F2090=17,F2090=44),F2090&amp;"_"&amp;H2090,IF(COUNTIF('Bibliothèque transporteurs'!C:C,F2090)=0,"inconnu",_xlfn.XLOOKUP(F2090,'Bibliothèque transporteurs'!C:C,'Bibliothèque transporteurs'!B:B))))</f>
        <v>30</v>
      </c>
      <c r="V2090" t="str">
        <f>IF(COUNTIF('Bibliothèque transporteurs'!C:C,F2090)=0,"inconnu",_xlfn.XLOOKUP(F2090,'Bibliothèque transporteurs'!C:C,'Bibliothèque transporteurs'!E:E))</f>
        <v>CHRONO_2SHOP</v>
      </c>
      <c r="W2090">
        <f t="shared" si="206"/>
        <v>5.41</v>
      </c>
      <c r="Y2090" s="118">
        <f t="shared" si="207"/>
        <v>5.41</v>
      </c>
      <c r="Z2090" s="118" t="str">
        <f t="shared" si="208"/>
        <v>OK</v>
      </c>
    </row>
    <row r="2091" spans="1:26" x14ac:dyDescent="0.2">
      <c r="A2091" s="9">
        <f t="shared" si="203"/>
        <v>6.2575985633772397</v>
      </c>
      <c r="B2091" s="9">
        <f t="shared" si="204"/>
        <v>5.41</v>
      </c>
      <c r="C2091" s="9">
        <f t="shared" si="205"/>
        <v>5.33</v>
      </c>
      <c r="D2091" s="8">
        <v>6235</v>
      </c>
      <c r="E2091" t="s">
        <v>6068</v>
      </c>
      <c r="F2091" t="s">
        <v>191</v>
      </c>
      <c r="G2091" t="s">
        <v>25</v>
      </c>
      <c r="H2091" t="s">
        <v>190</v>
      </c>
      <c r="O2091">
        <v>5.33</v>
      </c>
      <c r="S2091">
        <f>_xlfn.XLOOKUP(E2091,'Facture Chronopost'!L:L,'Facture Chronopost'!AA:AA,"")</f>
        <v>0.08</v>
      </c>
      <c r="T2091" t="str">
        <f>IF(COUNTIF('Bibliothèque transporteurs'!C:C,F2091)=0,"inconnu",_xlfn.XLOOKUP(F2091,'Bibliothèque transporteurs'!C:C,'Bibliothèque transporteurs'!A:A))</f>
        <v>6C</v>
      </c>
      <c r="U2091">
        <f>IF(OR(F2091="6C",F2091="6B"),_xlfn.XLOOKUP(E2091,'Facture Chronopost'!L:L,'Facture Chronopost'!X:X),IF(OR(F2091=17,F2091=44),F2091&amp;"_"&amp;H2091,IF(COUNTIF('Bibliothèque transporteurs'!C:C,F2091)=0,"inconnu",_xlfn.XLOOKUP(F2091,'Bibliothèque transporteurs'!C:C,'Bibliothèque transporteurs'!B:B))))</f>
        <v>42</v>
      </c>
      <c r="V2091" t="str">
        <f>IF(COUNTIF('Bibliothèque transporteurs'!C:C,F2091)=0,"inconnu",_xlfn.XLOOKUP(F2091,'Bibliothèque transporteurs'!C:C,'Bibliothèque transporteurs'!E:E))</f>
        <v>CHRONO_2SHOP</v>
      </c>
      <c r="W2091">
        <f t="shared" si="206"/>
        <v>5.41</v>
      </c>
      <c r="Y2091" s="118">
        <f t="shared" si="207"/>
        <v>5.41</v>
      </c>
      <c r="Z2091" s="118" t="str">
        <f t="shared" si="208"/>
        <v>OK</v>
      </c>
    </row>
    <row r="2092" spans="1:26" x14ac:dyDescent="0.2">
      <c r="A2092" s="9">
        <f t="shared" si="203"/>
        <v>6.2575985633772397</v>
      </c>
      <c r="B2092" s="9">
        <f t="shared" si="204"/>
        <v>5.41</v>
      </c>
      <c r="C2092" s="9">
        <f t="shared" si="205"/>
        <v>5.33</v>
      </c>
      <c r="D2092" s="8">
        <v>6235</v>
      </c>
      <c r="E2092" t="s">
        <v>6084</v>
      </c>
      <c r="F2092" t="s">
        <v>191</v>
      </c>
      <c r="G2092" t="s">
        <v>25</v>
      </c>
      <c r="H2092" t="s">
        <v>190</v>
      </c>
      <c r="O2092">
        <v>5.33</v>
      </c>
      <c r="S2092">
        <f>_xlfn.XLOOKUP(E2092,'Facture Chronopost'!L:L,'Facture Chronopost'!AA:AA,"")</f>
        <v>0.08</v>
      </c>
      <c r="T2092" t="str">
        <f>IF(COUNTIF('Bibliothèque transporteurs'!C:C,F2092)=0,"inconnu",_xlfn.XLOOKUP(F2092,'Bibliothèque transporteurs'!C:C,'Bibliothèque transporteurs'!A:A))</f>
        <v>6C</v>
      </c>
      <c r="U2092">
        <f>IF(OR(F2092="6C",F2092="6B"),_xlfn.XLOOKUP(E2092,'Facture Chronopost'!L:L,'Facture Chronopost'!X:X),IF(OR(F2092=17,F2092=44),F2092&amp;"_"&amp;H2092,IF(COUNTIF('Bibliothèque transporteurs'!C:C,F2092)=0,"inconnu",_xlfn.XLOOKUP(F2092,'Bibliothèque transporteurs'!C:C,'Bibliothèque transporteurs'!B:B))))</f>
        <v>30</v>
      </c>
      <c r="V2092" t="str">
        <f>IF(COUNTIF('Bibliothèque transporteurs'!C:C,F2092)=0,"inconnu",_xlfn.XLOOKUP(F2092,'Bibliothèque transporteurs'!C:C,'Bibliothèque transporteurs'!E:E))</f>
        <v>CHRONO_2SHOP</v>
      </c>
      <c r="W2092">
        <f t="shared" si="206"/>
        <v>5.41</v>
      </c>
      <c r="Y2092" s="118">
        <f t="shared" si="207"/>
        <v>5.41</v>
      </c>
      <c r="Z2092" s="118" t="str">
        <f t="shared" si="208"/>
        <v>OK</v>
      </c>
    </row>
    <row r="2093" spans="1:26" x14ac:dyDescent="0.2">
      <c r="A2093" s="9">
        <f t="shared" si="203"/>
        <v>11.118097259884138</v>
      </c>
      <c r="B2093" s="9">
        <f t="shared" si="204"/>
        <v>9.5500000000000007</v>
      </c>
      <c r="C2093" s="9">
        <f t="shared" si="205"/>
        <v>9.4700000000000006</v>
      </c>
      <c r="D2093" s="8">
        <v>6235</v>
      </c>
      <c r="E2093" t="s">
        <v>6095</v>
      </c>
      <c r="F2093" t="s">
        <v>191</v>
      </c>
      <c r="G2093" t="s">
        <v>25</v>
      </c>
      <c r="H2093" t="s">
        <v>190</v>
      </c>
      <c r="O2093">
        <v>9.4700000000000006</v>
      </c>
      <c r="S2093">
        <f>_xlfn.XLOOKUP(E2093,'Facture Chronopost'!L:L,'Facture Chronopost'!AA:AA,"")</f>
        <v>0.08</v>
      </c>
      <c r="T2093" t="str">
        <f>IF(COUNTIF('Bibliothèque transporteurs'!C:C,F2093)=0,"inconnu",_xlfn.XLOOKUP(F2093,'Bibliothèque transporteurs'!C:C,'Bibliothèque transporteurs'!A:A))</f>
        <v>6C</v>
      </c>
      <c r="U2093">
        <f>IF(OR(F2093="6C",F2093="6B"),_xlfn.XLOOKUP(E2093,'Facture Chronopost'!L:L,'Facture Chronopost'!X:X),IF(OR(F2093=17,F2093=44),F2093&amp;"_"&amp;H2093,IF(COUNTIF('Bibliothèque transporteurs'!C:C,F2093)=0,"inconnu",_xlfn.XLOOKUP(F2093,'Bibliothèque transporteurs'!C:C,'Bibliothèque transporteurs'!B:B))))</f>
        <v>25</v>
      </c>
      <c r="V2093" t="str">
        <f>IF(COUNTIF('Bibliothèque transporteurs'!C:C,F2093)=0,"inconnu",_xlfn.XLOOKUP(F2093,'Bibliothèque transporteurs'!C:C,'Bibliothèque transporteurs'!E:E))</f>
        <v>CHRONO_2SHOP</v>
      </c>
      <c r="W2093">
        <f t="shared" si="206"/>
        <v>9.5500000000000007</v>
      </c>
      <c r="Y2093" s="118">
        <f t="shared" si="207"/>
        <v>9.5500000000000007</v>
      </c>
      <c r="Z2093" s="118" t="str">
        <f t="shared" si="208"/>
        <v>OK</v>
      </c>
    </row>
    <row r="2094" spans="1:26" x14ac:dyDescent="0.2">
      <c r="A2094" s="9">
        <f t="shared" si="203"/>
        <v>6.5158859337230153</v>
      </c>
      <c r="B2094" s="9">
        <f t="shared" si="204"/>
        <v>5.629999999999999</v>
      </c>
      <c r="C2094" s="9">
        <f t="shared" si="205"/>
        <v>5.55</v>
      </c>
      <c r="D2094" s="8">
        <v>6235</v>
      </c>
      <c r="E2094" t="s">
        <v>6133</v>
      </c>
      <c r="F2094" t="s">
        <v>191</v>
      </c>
      <c r="G2094" t="s">
        <v>25</v>
      </c>
      <c r="H2094" t="s">
        <v>190</v>
      </c>
      <c r="O2094">
        <v>5.55</v>
      </c>
      <c r="S2094">
        <f>_xlfn.XLOOKUP(E2094,'Facture Chronopost'!L:L,'Facture Chronopost'!AA:AA,"")</f>
        <v>0.08</v>
      </c>
      <c r="T2094" t="str">
        <f>IF(COUNTIF('Bibliothèque transporteurs'!C:C,F2094)=0,"inconnu",_xlfn.XLOOKUP(F2094,'Bibliothèque transporteurs'!C:C,'Bibliothèque transporteurs'!A:A))</f>
        <v>6C</v>
      </c>
      <c r="U2094">
        <f>IF(OR(F2094="6C",F2094="6B"),_xlfn.XLOOKUP(E2094,'Facture Chronopost'!L:L,'Facture Chronopost'!X:X),IF(OR(F2094=17,F2094=44),F2094&amp;"_"&amp;H2094,IF(COUNTIF('Bibliothèque transporteurs'!C:C,F2094)=0,"inconnu",_xlfn.XLOOKUP(F2094,'Bibliothèque transporteurs'!C:C,'Bibliothèque transporteurs'!B:B))))</f>
        <v>30</v>
      </c>
      <c r="V2094" t="str">
        <f>IF(COUNTIF('Bibliothèque transporteurs'!C:C,F2094)=0,"inconnu",_xlfn.XLOOKUP(F2094,'Bibliothèque transporteurs'!C:C,'Bibliothèque transporteurs'!E:E))</f>
        <v>CHRONO_2SHOP</v>
      </c>
      <c r="W2094">
        <f t="shared" si="206"/>
        <v>5.63</v>
      </c>
      <c r="Y2094" s="118">
        <f t="shared" si="207"/>
        <v>5.63</v>
      </c>
      <c r="Z2094" s="118" t="str">
        <f t="shared" si="208"/>
        <v>OK</v>
      </c>
    </row>
    <row r="2095" spans="1:26" x14ac:dyDescent="0.2">
      <c r="A2095" s="9">
        <f t="shared" si="203"/>
        <v>6.2575985633772397</v>
      </c>
      <c r="B2095" s="9">
        <f t="shared" si="204"/>
        <v>5.41</v>
      </c>
      <c r="C2095" s="9">
        <f t="shared" si="205"/>
        <v>5.33</v>
      </c>
      <c r="D2095" s="8">
        <v>6235</v>
      </c>
      <c r="E2095" t="s">
        <v>6100</v>
      </c>
      <c r="F2095" t="s">
        <v>191</v>
      </c>
      <c r="G2095" t="s">
        <v>25</v>
      </c>
      <c r="H2095" t="s">
        <v>190</v>
      </c>
      <c r="O2095">
        <v>5.33</v>
      </c>
      <c r="S2095">
        <f>_xlfn.XLOOKUP(E2095,'Facture Chronopost'!L:L,'Facture Chronopost'!AA:AA,"")</f>
        <v>0.08</v>
      </c>
      <c r="T2095" t="str">
        <f>IF(COUNTIF('Bibliothèque transporteurs'!C:C,F2095)=0,"inconnu",_xlfn.XLOOKUP(F2095,'Bibliothèque transporteurs'!C:C,'Bibliothèque transporteurs'!A:A))</f>
        <v>6C</v>
      </c>
      <c r="U2095">
        <f>IF(OR(F2095="6C",F2095="6B"),_xlfn.XLOOKUP(E2095,'Facture Chronopost'!L:L,'Facture Chronopost'!X:X),IF(OR(F2095=17,F2095=44),F2095&amp;"_"&amp;H2095,IF(COUNTIF('Bibliothèque transporteurs'!C:C,F2095)=0,"inconnu",_xlfn.XLOOKUP(F2095,'Bibliothèque transporteurs'!C:C,'Bibliothèque transporteurs'!B:B))))</f>
        <v>30</v>
      </c>
      <c r="V2095" t="str">
        <f>IF(COUNTIF('Bibliothèque transporteurs'!C:C,F2095)=0,"inconnu",_xlfn.XLOOKUP(F2095,'Bibliothèque transporteurs'!C:C,'Bibliothèque transporteurs'!E:E))</f>
        <v>CHRONO_2SHOP</v>
      </c>
      <c r="W2095">
        <f t="shared" si="206"/>
        <v>5.41</v>
      </c>
      <c r="Y2095" s="118">
        <f t="shared" si="207"/>
        <v>5.41</v>
      </c>
      <c r="Z2095" s="118" t="str">
        <f t="shared" si="208"/>
        <v>OK</v>
      </c>
    </row>
    <row r="2096" spans="1:26" x14ac:dyDescent="0.2">
      <c r="A2096" s="9">
        <f t="shared" si="203"/>
        <v>6.2575985633772397</v>
      </c>
      <c r="B2096" s="9">
        <f t="shared" si="204"/>
        <v>5.41</v>
      </c>
      <c r="C2096" s="9">
        <f t="shared" si="205"/>
        <v>5.33</v>
      </c>
      <c r="D2096" s="8">
        <v>6235</v>
      </c>
      <c r="E2096" t="s">
        <v>6089</v>
      </c>
      <c r="F2096" t="s">
        <v>191</v>
      </c>
      <c r="G2096" t="s">
        <v>25</v>
      </c>
      <c r="H2096" t="s">
        <v>190</v>
      </c>
      <c r="O2096">
        <v>5.33</v>
      </c>
      <c r="S2096">
        <f>_xlfn.XLOOKUP(E2096,'Facture Chronopost'!L:L,'Facture Chronopost'!AA:AA,"")</f>
        <v>0.08</v>
      </c>
      <c r="T2096" t="str">
        <f>IF(COUNTIF('Bibliothèque transporteurs'!C:C,F2096)=0,"inconnu",_xlfn.XLOOKUP(F2096,'Bibliothèque transporteurs'!C:C,'Bibliothèque transporteurs'!A:A))</f>
        <v>6C</v>
      </c>
      <c r="U2096">
        <f>IF(OR(F2096="6C",F2096="6B"),_xlfn.XLOOKUP(E2096,'Facture Chronopost'!L:L,'Facture Chronopost'!X:X),IF(OR(F2096=17,F2096=44),F2096&amp;"_"&amp;H2096,IF(COUNTIF('Bibliothèque transporteurs'!C:C,F2096)=0,"inconnu",_xlfn.XLOOKUP(F2096,'Bibliothèque transporteurs'!C:C,'Bibliothèque transporteurs'!B:B))))</f>
        <v>30</v>
      </c>
      <c r="V2096" t="str">
        <f>IF(COUNTIF('Bibliothèque transporteurs'!C:C,F2096)=0,"inconnu",_xlfn.XLOOKUP(F2096,'Bibliothèque transporteurs'!C:C,'Bibliothèque transporteurs'!E:E))</f>
        <v>CHRONO_2SHOP</v>
      </c>
      <c r="W2096">
        <f t="shared" si="206"/>
        <v>5.41</v>
      </c>
      <c r="Y2096" s="118">
        <f t="shared" si="207"/>
        <v>5.41</v>
      </c>
      <c r="Z2096" s="118" t="str">
        <f t="shared" si="208"/>
        <v>OK</v>
      </c>
    </row>
    <row r="2097" spans="1:26" x14ac:dyDescent="0.2">
      <c r="A2097" s="9">
        <f t="shared" si="203"/>
        <v>6.2575985633772397</v>
      </c>
      <c r="B2097" s="9">
        <f t="shared" si="204"/>
        <v>5.41</v>
      </c>
      <c r="C2097" s="9">
        <f t="shared" si="205"/>
        <v>5.33</v>
      </c>
      <c r="D2097" s="8">
        <v>6235</v>
      </c>
      <c r="E2097" t="s">
        <v>6120</v>
      </c>
      <c r="F2097" t="s">
        <v>191</v>
      </c>
      <c r="G2097" t="s">
        <v>25</v>
      </c>
      <c r="H2097" t="s">
        <v>190</v>
      </c>
      <c r="O2097">
        <v>5.33</v>
      </c>
      <c r="S2097">
        <f>_xlfn.XLOOKUP(E2097,'Facture Chronopost'!L:L,'Facture Chronopost'!AA:AA,"")</f>
        <v>0.08</v>
      </c>
      <c r="T2097" t="str">
        <f>IF(COUNTIF('Bibliothèque transporteurs'!C:C,F2097)=0,"inconnu",_xlfn.XLOOKUP(F2097,'Bibliothèque transporteurs'!C:C,'Bibliothèque transporteurs'!A:A))</f>
        <v>6C</v>
      </c>
      <c r="U2097">
        <f>IF(OR(F2097="6C",F2097="6B"),_xlfn.XLOOKUP(E2097,'Facture Chronopost'!L:L,'Facture Chronopost'!X:X),IF(OR(F2097=17,F2097=44),F2097&amp;"_"&amp;H2097,IF(COUNTIF('Bibliothèque transporteurs'!C:C,F2097)=0,"inconnu",_xlfn.XLOOKUP(F2097,'Bibliothèque transporteurs'!C:C,'Bibliothèque transporteurs'!B:B))))</f>
        <v>30</v>
      </c>
      <c r="V2097" t="str">
        <f>IF(COUNTIF('Bibliothèque transporteurs'!C:C,F2097)=0,"inconnu",_xlfn.XLOOKUP(F2097,'Bibliothèque transporteurs'!C:C,'Bibliothèque transporteurs'!E:E))</f>
        <v>CHRONO_2SHOP</v>
      </c>
      <c r="W2097">
        <f t="shared" si="206"/>
        <v>5.41</v>
      </c>
      <c r="Y2097" s="118">
        <f t="shared" si="207"/>
        <v>5.41</v>
      </c>
      <c r="Z2097" s="118" t="str">
        <f t="shared" si="208"/>
        <v>OK</v>
      </c>
    </row>
    <row r="2098" spans="1:26" x14ac:dyDescent="0.2">
      <c r="A2098" s="9">
        <f t="shared" ref="A2098:A2161" si="209">C2098/SUM(C:C)*(SUM(C:C)+$X$2)</f>
        <v>11.118097259884138</v>
      </c>
      <c r="B2098" s="9">
        <f t="shared" ref="B2098:B2161" si="210">C2098/SUM(C:C)*(SUM(C:C)+SUM($N$3:$O$7))+S2098</f>
        <v>9.5500000000000007</v>
      </c>
      <c r="C2098" s="9">
        <f t="shared" ref="C2098:C2161" si="211">SUM(I2098:Q2098)-N2098-P2098</f>
        <v>9.4700000000000006</v>
      </c>
      <c r="D2098" s="8">
        <v>6235</v>
      </c>
      <c r="E2098" t="s">
        <v>6106</v>
      </c>
      <c r="F2098" t="s">
        <v>191</v>
      </c>
      <c r="G2098" t="s">
        <v>25</v>
      </c>
      <c r="H2098" t="s">
        <v>190</v>
      </c>
      <c r="O2098">
        <v>9.4700000000000006</v>
      </c>
      <c r="S2098">
        <f>_xlfn.XLOOKUP(E2098,'Facture Chronopost'!L:L,'Facture Chronopost'!AA:AA,"")</f>
        <v>0.08</v>
      </c>
      <c r="T2098" t="str">
        <f>IF(COUNTIF('Bibliothèque transporteurs'!C:C,F2098)=0,"inconnu",_xlfn.XLOOKUP(F2098,'Bibliothèque transporteurs'!C:C,'Bibliothèque transporteurs'!A:A))</f>
        <v>6C</v>
      </c>
      <c r="U2098">
        <f>IF(OR(F2098="6C",F2098="6B"),_xlfn.XLOOKUP(E2098,'Facture Chronopost'!L:L,'Facture Chronopost'!X:X),IF(OR(F2098=17,F2098=44),F2098&amp;"_"&amp;H2098,IF(COUNTIF('Bibliothèque transporteurs'!C:C,F2098)=0,"inconnu",_xlfn.XLOOKUP(F2098,'Bibliothèque transporteurs'!C:C,'Bibliothèque transporteurs'!B:B))))</f>
        <v>25</v>
      </c>
      <c r="V2098" t="str">
        <f>IF(COUNTIF('Bibliothèque transporteurs'!C:C,F2098)=0,"inconnu",_xlfn.XLOOKUP(F2098,'Bibliothèque transporteurs'!C:C,'Bibliothèque transporteurs'!E:E))</f>
        <v>CHRONO_2SHOP</v>
      </c>
      <c r="W2098">
        <f t="shared" si="206"/>
        <v>9.5500000000000007</v>
      </c>
      <c r="Y2098" s="118">
        <f t="shared" si="207"/>
        <v>9.5500000000000007</v>
      </c>
      <c r="Z2098" s="118" t="str">
        <f t="shared" si="208"/>
        <v>OK</v>
      </c>
    </row>
    <row r="2099" spans="1:26" x14ac:dyDescent="0.2">
      <c r="A2099" s="9">
        <f t="shared" si="209"/>
        <v>11.118097259884138</v>
      </c>
      <c r="B2099" s="9">
        <f t="shared" si="210"/>
        <v>9.5500000000000007</v>
      </c>
      <c r="C2099" s="9">
        <f t="shared" si="211"/>
        <v>9.4700000000000006</v>
      </c>
      <c r="D2099" s="8">
        <v>6235</v>
      </c>
      <c r="E2099" t="s">
        <v>6108</v>
      </c>
      <c r="F2099" t="s">
        <v>191</v>
      </c>
      <c r="G2099" t="s">
        <v>25</v>
      </c>
      <c r="H2099" t="s">
        <v>190</v>
      </c>
      <c r="O2099">
        <v>9.4700000000000006</v>
      </c>
      <c r="S2099">
        <f>_xlfn.XLOOKUP(E2099,'Facture Chronopost'!L:L,'Facture Chronopost'!AA:AA,"")</f>
        <v>0.08</v>
      </c>
      <c r="T2099" t="str">
        <f>IF(COUNTIF('Bibliothèque transporteurs'!C:C,F2099)=0,"inconnu",_xlfn.XLOOKUP(F2099,'Bibliothèque transporteurs'!C:C,'Bibliothèque transporteurs'!A:A))</f>
        <v>6C</v>
      </c>
      <c r="U2099">
        <f>IF(OR(F2099="6C",F2099="6B"),_xlfn.XLOOKUP(E2099,'Facture Chronopost'!L:L,'Facture Chronopost'!X:X),IF(OR(F2099=17,F2099=44),F2099&amp;"_"&amp;H2099,IF(COUNTIF('Bibliothèque transporteurs'!C:C,F2099)=0,"inconnu",_xlfn.XLOOKUP(F2099,'Bibliothèque transporteurs'!C:C,'Bibliothèque transporteurs'!B:B))))</f>
        <v>25</v>
      </c>
      <c r="V2099" t="str">
        <f>IF(COUNTIF('Bibliothèque transporteurs'!C:C,F2099)=0,"inconnu",_xlfn.XLOOKUP(F2099,'Bibliothèque transporteurs'!C:C,'Bibliothèque transporteurs'!E:E))</f>
        <v>CHRONO_2SHOP</v>
      </c>
      <c r="W2099">
        <f t="shared" si="206"/>
        <v>9.5500000000000007</v>
      </c>
      <c r="Y2099" s="118">
        <f t="shared" si="207"/>
        <v>9.5500000000000007</v>
      </c>
      <c r="Z2099" s="118" t="str">
        <f t="shared" si="208"/>
        <v>OK</v>
      </c>
    </row>
    <row r="2100" spans="1:26" x14ac:dyDescent="0.2">
      <c r="A2100" s="9">
        <f t="shared" si="209"/>
        <v>6.2575985633772397</v>
      </c>
      <c r="B2100" s="9">
        <f t="shared" si="210"/>
        <v>5.41</v>
      </c>
      <c r="C2100" s="9">
        <f t="shared" si="211"/>
        <v>5.33</v>
      </c>
      <c r="D2100" s="8">
        <v>6235</v>
      </c>
      <c r="E2100" t="s">
        <v>6158</v>
      </c>
      <c r="F2100" t="s">
        <v>191</v>
      </c>
      <c r="G2100" t="s">
        <v>25</v>
      </c>
      <c r="H2100" t="s">
        <v>190</v>
      </c>
      <c r="O2100">
        <v>5.33</v>
      </c>
      <c r="S2100">
        <f>_xlfn.XLOOKUP(E2100,'Facture Chronopost'!L:L,'Facture Chronopost'!AA:AA,"")</f>
        <v>0.08</v>
      </c>
      <c r="T2100" t="str">
        <f>IF(COUNTIF('Bibliothèque transporteurs'!C:C,F2100)=0,"inconnu",_xlfn.XLOOKUP(F2100,'Bibliothèque transporteurs'!C:C,'Bibliothèque transporteurs'!A:A))</f>
        <v>6C</v>
      </c>
      <c r="U2100">
        <f>IF(OR(F2100="6C",F2100="6B"),_xlfn.XLOOKUP(E2100,'Facture Chronopost'!L:L,'Facture Chronopost'!X:X),IF(OR(F2100=17,F2100=44),F2100&amp;"_"&amp;H2100,IF(COUNTIF('Bibliothèque transporteurs'!C:C,F2100)=0,"inconnu",_xlfn.XLOOKUP(F2100,'Bibliothèque transporteurs'!C:C,'Bibliothèque transporteurs'!B:B))))</f>
        <v>30</v>
      </c>
      <c r="V2100" t="str">
        <f>IF(COUNTIF('Bibliothèque transporteurs'!C:C,F2100)=0,"inconnu",_xlfn.XLOOKUP(F2100,'Bibliothèque transporteurs'!C:C,'Bibliothèque transporteurs'!E:E))</f>
        <v>CHRONO_2SHOP</v>
      </c>
      <c r="W2100">
        <f t="shared" si="206"/>
        <v>5.41</v>
      </c>
      <c r="Y2100" s="118">
        <f t="shared" si="207"/>
        <v>5.41</v>
      </c>
      <c r="Z2100" s="118" t="str">
        <f t="shared" si="208"/>
        <v>OK</v>
      </c>
    </row>
    <row r="2101" spans="1:26" x14ac:dyDescent="0.2">
      <c r="A2101" s="9">
        <f t="shared" si="209"/>
        <v>6.5158859337230153</v>
      </c>
      <c r="B2101" s="9">
        <f t="shared" si="210"/>
        <v>5.629999999999999</v>
      </c>
      <c r="C2101" s="9">
        <f t="shared" si="211"/>
        <v>5.55</v>
      </c>
      <c r="D2101" s="8">
        <v>6235</v>
      </c>
      <c r="E2101" t="s">
        <v>6164</v>
      </c>
      <c r="F2101" t="s">
        <v>191</v>
      </c>
      <c r="G2101" t="s">
        <v>25</v>
      </c>
      <c r="H2101" t="s">
        <v>190</v>
      </c>
      <c r="O2101">
        <v>5.55</v>
      </c>
      <c r="S2101">
        <f>_xlfn.XLOOKUP(E2101,'Facture Chronopost'!L:L,'Facture Chronopost'!AA:AA,"")</f>
        <v>0.08</v>
      </c>
      <c r="T2101" t="str">
        <f>IF(COUNTIF('Bibliothèque transporteurs'!C:C,F2101)=0,"inconnu",_xlfn.XLOOKUP(F2101,'Bibliothèque transporteurs'!C:C,'Bibliothèque transporteurs'!A:A))</f>
        <v>6C</v>
      </c>
      <c r="U2101">
        <f>IF(OR(F2101="6C",F2101="6B"),_xlfn.XLOOKUP(E2101,'Facture Chronopost'!L:L,'Facture Chronopost'!X:X),IF(OR(F2101=17,F2101=44),F2101&amp;"_"&amp;H2101,IF(COUNTIF('Bibliothèque transporteurs'!C:C,F2101)=0,"inconnu",_xlfn.XLOOKUP(F2101,'Bibliothèque transporteurs'!C:C,'Bibliothèque transporteurs'!B:B))))</f>
        <v>30</v>
      </c>
      <c r="V2101" t="str">
        <f>IF(COUNTIF('Bibliothèque transporteurs'!C:C,F2101)=0,"inconnu",_xlfn.XLOOKUP(F2101,'Bibliothèque transporteurs'!C:C,'Bibliothèque transporteurs'!E:E))</f>
        <v>CHRONO_2SHOP</v>
      </c>
      <c r="W2101">
        <f t="shared" si="206"/>
        <v>5.63</v>
      </c>
      <c r="Y2101" s="118">
        <f t="shared" si="207"/>
        <v>5.63</v>
      </c>
      <c r="Z2101" s="118" t="str">
        <f t="shared" si="208"/>
        <v>OK</v>
      </c>
    </row>
    <row r="2102" spans="1:26" x14ac:dyDescent="0.2">
      <c r="A2102" s="9">
        <f t="shared" si="209"/>
        <v>6.2575985633772397</v>
      </c>
      <c r="B2102" s="9">
        <f t="shared" si="210"/>
        <v>5.41</v>
      </c>
      <c r="C2102" s="9">
        <f t="shared" si="211"/>
        <v>5.33</v>
      </c>
      <c r="D2102" s="8">
        <v>6235</v>
      </c>
      <c r="E2102" t="s">
        <v>6082</v>
      </c>
      <c r="F2102" t="s">
        <v>191</v>
      </c>
      <c r="G2102" t="s">
        <v>25</v>
      </c>
      <c r="H2102" t="s">
        <v>190</v>
      </c>
      <c r="O2102">
        <v>5.33</v>
      </c>
      <c r="S2102">
        <f>_xlfn.XLOOKUP(E2102,'Facture Chronopost'!L:L,'Facture Chronopost'!AA:AA,"")</f>
        <v>0.08</v>
      </c>
      <c r="T2102" t="str">
        <f>IF(COUNTIF('Bibliothèque transporteurs'!C:C,F2102)=0,"inconnu",_xlfn.XLOOKUP(F2102,'Bibliothèque transporteurs'!C:C,'Bibliothèque transporteurs'!A:A))</f>
        <v>6C</v>
      </c>
      <c r="U2102">
        <f>IF(OR(F2102="6C",F2102="6B"),_xlfn.XLOOKUP(E2102,'Facture Chronopost'!L:L,'Facture Chronopost'!X:X),IF(OR(F2102=17,F2102=44),F2102&amp;"_"&amp;H2102,IF(COUNTIF('Bibliothèque transporteurs'!C:C,F2102)=0,"inconnu",_xlfn.XLOOKUP(F2102,'Bibliothèque transporteurs'!C:C,'Bibliothèque transporteurs'!B:B))))</f>
        <v>30</v>
      </c>
      <c r="V2102" t="str">
        <f>IF(COUNTIF('Bibliothèque transporteurs'!C:C,F2102)=0,"inconnu",_xlfn.XLOOKUP(F2102,'Bibliothèque transporteurs'!C:C,'Bibliothèque transporteurs'!E:E))</f>
        <v>CHRONO_2SHOP</v>
      </c>
      <c r="W2102">
        <f t="shared" si="206"/>
        <v>5.41</v>
      </c>
      <c r="Y2102" s="118">
        <f t="shared" si="207"/>
        <v>5.41</v>
      </c>
      <c r="Z2102" s="118" t="str">
        <f t="shared" si="208"/>
        <v>OK</v>
      </c>
    </row>
    <row r="2103" spans="1:26" x14ac:dyDescent="0.2">
      <c r="A2103" s="9">
        <f t="shared" si="209"/>
        <v>6.2575985633772397</v>
      </c>
      <c r="B2103" s="9">
        <f t="shared" si="210"/>
        <v>5.41</v>
      </c>
      <c r="C2103" s="9">
        <f t="shared" si="211"/>
        <v>5.33</v>
      </c>
      <c r="D2103" s="8">
        <v>6235</v>
      </c>
      <c r="E2103" t="s">
        <v>6149</v>
      </c>
      <c r="F2103" t="s">
        <v>191</v>
      </c>
      <c r="G2103" t="s">
        <v>25</v>
      </c>
      <c r="H2103" t="s">
        <v>190</v>
      </c>
      <c r="O2103">
        <v>5.33</v>
      </c>
      <c r="S2103">
        <f>_xlfn.XLOOKUP(E2103,'Facture Chronopost'!L:L,'Facture Chronopost'!AA:AA,"")</f>
        <v>0.08</v>
      </c>
      <c r="T2103" t="str">
        <f>IF(COUNTIF('Bibliothèque transporteurs'!C:C,F2103)=0,"inconnu",_xlfn.XLOOKUP(F2103,'Bibliothèque transporteurs'!C:C,'Bibliothèque transporteurs'!A:A))</f>
        <v>6C</v>
      </c>
      <c r="U2103">
        <f>IF(OR(F2103="6C",F2103="6B"),_xlfn.XLOOKUP(E2103,'Facture Chronopost'!L:L,'Facture Chronopost'!X:X),IF(OR(F2103=17,F2103=44),F2103&amp;"_"&amp;H2103,IF(COUNTIF('Bibliothèque transporteurs'!C:C,F2103)=0,"inconnu",_xlfn.XLOOKUP(F2103,'Bibliothèque transporteurs'!C:C,'Bibliothèque transporteurs'!B:B))))</f>
        <v>30</v>
      </c>
      <c r="V2103" t="str">
        <f>IF(COUNTIF('Bibliothèque transporteurs'!C:C,F2103)=0,"inconnu",_xlfn.XLOOKUP(F2103,'Bibliothèque transporteurs'!C:C,'Bibliothèque transporteurs'!E:E))</f>
        <v>CHRONO_2SHOP</v>
      </c>
      <c r="W2103">
        <f t="shared" si="206"/>
        <v>5.41</v>
      </c>
      <c r="Y2103" s="118">
        <f t="shared" si="207"/>
        <v>5.41</v>
      </c>
      <c r="Z2103" s="118" t="str">
        <f t="shared" si="208"/>
        <v>OK</v>
      </c>
    </row>
    <row r="2104" spans="1:26" x14ac:dyDescent="0.2">
      <c r="A2104" s="9">
        <f t="shared" si="209"/>
        <v>6.2575985633772397</v>
      </c>
      <c r="B2104" s="9">
        <f t="shared" si="210"/>
        <v>5.41</v>
      </c>
      <c r="C2104" s="9">
        <f t="shared" si="211"/>
        <v>5.33</v>
      </c>
      <c r="D2104" s="8">
        <v>6235</v>
      </c>
      <c r="E2104" t="s">
        <v>6212</v>
      </c>
      <c r="F2104" t="s">
        <v>191</v>
      </c>
      <c r="G2104" t="s">
        <v>25</v>
      </c>
      <c r="H2104" t="s">
        <v>190</v>
      </c>
      <c r="O2104">
        <v>5.33</v>
      </c>
      <c r="S2104">
        <f>_xlfn.XLOOKUP(E2104,'Facture Chronopost'!L:L,'Facture Chronopost'!AA:AA,"")</f>
        <v>0.08</v>
      </c>
      <c r="T2104" t="str">
        <f>IF(COUNTIF('Bibliothèque transporteurs'!C:C,F2104)=0,"inconnu",_xlfn.XLOOKUP(F2104,'Bibliothèque transporteurs'!C:C,'Bibliothèque transporteurs'!A:A))</f>
        <v>6C</v>
      </c>
      <c r="U2104">
        <f>IF(OR(F2104="6C",F2104="6B"),_xlfn.XLOOKUP(E2104,'Facture Chronopost'!L:L,'Facture Chronopost'!X:X),IF(OR(F2104=17,F2104=44),F2104&amp;"_"&amp;H2104,IF(COUNTIF('Bibliothèque transporteurs'!C:C,F2104)=0,"inconnu",_xlfn.XLOOKUP(F2104,'Bibliothèque transporteurs'!C:C,'Bibliothèque transporteurs'!B:B))))</f>
        <v>30</v>
      </c>
      <c r="V2104" t="str">
        <f>IF(COUNTIF('Bibliothèque transporteurs'!C:C,F2104)=0,"inconnu",_xlfn.XLOOKUP(F2104,'Bibliothèque transporteurs'!C:C,'Bibliothèque transporteurs'!E:E))</f>
        <v>CHRONO_2SHOP</v>
      </c>
      <c r="W2104">
        <f t="shared" si="206"/>
        <v>5.41</v>
      </c>
      <c r="Y2104" s="118">
        <f t="shared" si="207"/>
        <v>5.41</v>
      </c>
      <c r="Z2104" s="118" t="str">
        <f t="shared" si="208"/>
        <v>OK</v>
      </c>
    </row>
    <row r="2105" spans="1:26" x14ac:dyDescent="0.2">
      <c r="A2105" s="9">
        <f t="shared" si="209"/>
        <v>6.5158859337230153</v>
      </c>
      <c r="B2105" s="9">
        <f t="shared" si="210"/>
        <v>5.629999999999999</v>
      </c>
      <c r="C2105" s="9">
        <f t="shared" si="211"/>
        <v>5.55</v>
      </c>
      <c r="D2105" s="8">
        <v>6235</v>
      </c>
      <c r="E2105" t="s">
        <v>6214</v>
      </c>
      <c r="F2105" t="s">
        <v>191</v>
      </c>
      <c r="G2105" t="s">
        <v>25</v>
      </c>
      <c r="H2105" t="s">
        <v>190</v>
      </c>
      <c r="O2105">
        <v>5.55</v>
      </c>
      <c r="S2105">
        <f>_xlfn.XLOOKUP(E2105,'Facture Chronopost'!L:L,'Facture Chronopost'!AA:AA,"")</f>
        <v>0.08</v>
      </c>
      <c r="T2105" t="str">
        <f>IF(COUNTIF('Bibliothèque transporteurs'!C:C,F2105)=0,"inconnu",_xlfn.XLOOKUP(F2105,'Bibliothèque transporteurs'!C:C,'Bibliothèque transporteurs'!A:A))</f>
        <v>6C</v>
      </c>
      <c r="U2105">
        <f>IF(OR(F2105="6C",F2105="6B"),_xlfn.XLOOKUP(E2105,'Facture Chronopost'!L:L,'Facture Chronopost'!X:X),IF(OR(F2105=17,F2105=44),F2105&amp;"_"&amp;H2105,IF(COUNTIF('Bibliothèque transporteurs'!C:C,F2105)=0,"inconnu",_xlfn.XLOOKUP(F2105,'Bibliothèque transporteurs'!C:C,'Bibliothèque transporteurs'!B:B))))</f>
        <v>30</v>
      </c>
      <c r="V2105" t="str">
        <f>IF(COUNTIF('Bibliothèque transporteurs'!C:C,F2105)=0,"inconnu",_xlfn.XLOOKUP(F2105,'Bibliothèque transporteurs'!C:C,'Bibliothèque transporteurs'!E:E))</f>
        <v>CHRONO_2SHOP</v>
      </c>
      <c r="W2105">
        <f t="shared" si="206"/>
        <v>5.63</v>
      </c>
      <c r="Y2105" s="118">
        <f t="shared" si="207"/>
        <v>5.63</v>
      </c>
      <c r="Z2105" s="118" t="str">
        <f t="shared" si="208"/>
        <v>OK</v>
      </c>
    </row>
    <row r="2106" spans="1:26" x14ac:dyDescent="0.2">
      <c r="A2106" s="9">
        <f t="shared" si="209"/>
        <v>6.2575985633772397</v>
      </c>
      <c r="B2106" s="9">
        <f t="shared" si="210"/>
        <v>5.41</v>
      </c>
      <c r="C2106" s="9">
        <f t="shared" si="211"/>
        <v>5.33</v>
      </c>
      <c r="D2106" s="8">
        <v>6235</v>
      </c>
      <c r="E2106" t="s">
        <v>6257</v>
      </c>
      <c r="F2106" t="s">
        <v>191</v>
      </c>
      <c r="G2106" t="s">
        <v>25</v>
      </c>
      <c r="H2106" t="s">
        <v>190</v>
      </c>
      <c r="O2106">
        <v>5.33</v>
      </c>
      <c r="S2106">
        <f>_xlfn.XLOOKUP(E2106,'Facture Chronopost'!L:L,'Facture Chronopost'!AA:AA,"")</f>
        <v>0.08</v>
      </c>
      <c r="T2106" t="str">
        <f>IF(COUNTIF('Bibliothèque transporteurs'!C:C,F2106)=0,"inconnu",_xlfn.XLOOKUP(F2106,'Bibliothèque transporteurs'!C:C,'Bibliothèque transporteurs'!A:A))</f>
        <v>6C</v>
      </c>
      <c r="U2106">
        <f>IF(OR(F2106="6C",F2106="6B"),_xlfn.XLOOKUP(E2106,'Facture Chronopost'!L:L,'Facture Chronopost'!X:X),IF(OR(F2106=17,F2106=44),F2106&amp;"_"&amp;H2106,IF(COUNTIF('Bibliothèque transporteurs'!C:C,F2106)=0,"inconnu",_xlfn.XLOOKUP(F2106,'Bibliothèque transporteurs'!C:C,'Bibliothèque transporteurs'!B:B))))</f>
        <v>30</v>
      </c>
      <c r="V2106" t="str">
        <f>IF(COUNTIF('Bibliothèque transporteurs'!C:C,F2106)=0,"inconnu",_xlfn.XLOOKUP(F2106,'Bibliothèque transporteurs'!C:C,'Bibliothèque transporteurs'!E:E))</f>
        <v>CHRONO_2SHOP</v>
      </c>
      <c r="W2106">
        <f t="shared" si="206"/>
        <v>5.41</v>
      </c>
      <c r="Y2106" s="118">
        <f t="shared" si="207"/>
        <v>5.41</v>
      </c>
      <c r="Z2106" s="118" t="str">
        <f t="shared" si="208"/>
        <v>OK</v>
      </c>
    </row>
    <row r="2107" spans="1:26" x14ac:dyDescent="0.2">
      <c r="A2107" s="9">
        <f t="shared" si="209"/>
        <v>11.118097259884138</v>
      </c>
      <c r="B2107" s="9">
        <f t="shared" si="210"/>
        <v>9.5500000000000007</v>
      </c>
      <c r="C2107" s="9">
        <f t="shared" si="211"/>
        <v>9.4700000000000006</v>
      </c>
      <c r="D2107" s="8">
        <v>6235</v>
      </c>
      <c r="E2107" t="s">
        <v>6249</v>
      </c>
      <c r="F2107" t="s">
        <v>191</v>
      </c>
      <c r="G2107" t="s">
        <v>25</v>
      </c>
      <c r="H2107" t="s">
        <v>190</v>
      </c>
      <c r="O2107">
        <v>9.4700000000000006</v>
      </c>
      <c r="S2107">
        <f>_xlfn.XLOOKUP(E2107,'Facture Chronopost'!L:L,'Facture Chronopost'!AA:AA,"")</f>
        <v>0.08</v>
      </c>
      <c r="T2107" t="str">
        <f>IF(COUNTIF('Bibliothèque transporteurs'!C:C,F2107)=0,"inconnu",_xlfn.XLOOKUP(F2107,'Bibliothèque transporteurs'!C:C,'Bibliothèque transporteurs'!A:A))</f>
        <v>6C</v>
      </c>
      <c r="U2107">
        <f>IF(OR(F2107="6C",F2107="6B"),_xlfn.XLOOKUP(E2107,'Facture Chronopost'!L:L,'Facture Chronopost'!X:X),IF(OR(F2107=17,F2107=44),F2107&amp;"_"&amp;H2107,IF(COUNTIF('Bibliothèque transporteurs'!C:C,F2107)=0,"inconnu",_xlfn.XLOOKUP(F2107,'Bibliothèque transporteurs'!C:C,'Bibliothèque transporteurs'!B:B))))</f>
        <v>25</v>
      </c>
      <c r="V2107" t="str">
        <f>IF(COUNTIF('Bibliothèque transporteurs'!C:C,F2107)=0,"inconnu",_xlfn.XLOOKUP(F2107,'Bibliothèque transporteurs'!C:C,'Bibliothèque transporteurs'!E:E))</f>
        <v>CHRONO_2SHOP</v>
      </c>
      <c r="W2107">
        <f t="shared" si="206"/>
        <v>9.5500000000000007</v>
      </c>
      <c r="Y2107" s="118">
        <f t="shared" si="207"/>
        <v>9.5500000000000007</v>
      </c>
      <c r="Z2107" s="118" t="str">
        <f t="shared" si="208"/>
        <v>OK</v>
      </c>
    </row>
    <row r="2108" spans="1:26" x14ac:dyDescent="0.2">
      <c r="A2108" s="9">
        <f t="shared" si="209"/>
        <v>6.5158859337230153</v>
      </c>
      <c r="B2108" s="9">
        <f t="shared" si="210"/>
        <v>5.629999999999999</v>
      </c>
      <c r="C2108" s="9">
        <f t="shared" si="211"/>
        <v>5.55</v>
      </c>
      <c r="D2108" s="8">
        <v>6235</v>
      </c>
      <c r="E2108" t="s">
        <v>6219</v>
      </c>
      <c r="F2108" t="s">
        <v>191</v>
      </c>
      <c r="G2108" t="s">
        <v>25</v>
      </c>
      <c r="H2108" t="s">
        <v>190</v>
      </c>
      <c r="O2108">
        <v>5.55</v>
      </c>
      <c r="S2108">
        <f>_xlfn.XLOOKUP(E2108,'Facture Chronopost'!L:L,'Facture Chronopost'!AA:AA,"")</f>
        <v>0.08</v>
      </c>
      <c r="T2108" t="str">
        <f>IF(COUNTIF('Bibliothèque transporteurs'!C:C,F2108)=0,"inconnu",_xlfn.XLOOKUP(F2108,'Bibliothèque transporteurs'!C:C,'Bibliothèque transporteurs'!A:A))</f>
        <v>6C</v>
      </c>
      <c r="U2108">
        <f>IF(OR(F2108="6C",F2108="6B"),_xlfn.XLOOKUP(E2108,'Facture Chronopost'!L:L,'Facture Chronopost'!X:X),IF(OR(F2108=17,F2108=44),F2108&amp;"_"&amp;H2108,IF(COUNTIF('Bibliothèque transporteurs'!C:C,F2108)=0,"inconnu",_xlfn.XLOOKUP(F2108,'Bibliothèque transporteurs'!C:C,'Bibliothèque transporteurs'!B:B))))</f>
        <v>30</v>
      </c>
      <c r="V2108" t="str">
        <f>IF(COUNTIF('Bibliothèque transporteurs'!C:C,F2108)=0,"inconnu",_xlfn.XLOOKUP(F2108,'Bibliothèque transporteurs'!C:C,'Bibliothèque transporteurs'!E:E))</f>
        <v>CHRONO_2SHOP</v>
      </c>
      <c r="W2108">
        <f t="shared" si="206"/>
        <v>5.63</v>
      </c>
      <c r="Y2108" s="118">
        <f t="shared" si="207"/>
        <v>5.63</v>
      </c>
      <c r="Z2108" s="118" t="str">
        <f t="shared" si="208"/>
        <v>OK</v>
      </c>
    </row>
    <row r="2109" spans="1:26" x14ac:dyDescent="0.2">
      <c r="A2109" s="9">
        <f t="shared" si="209"/>
        <v>5.6823221476070991</v>
      </c>
      <c r="B2109" s="9">
        <f t="shared" si="210"/>
        <v>4.9200000000000008</v>
      </c>
      <c r="C2109" s="9">
        <f t="shared" si="211"/>
        <v>4.84</v>
      </c>
      <c r="D2109" s="8">
        <v>6235</v>
      </c>
      <c r="E2109" t="s">
        <v>6260</v>
      </c>
      <c r="F2109" t="s">
        <v>191</v>
      </c>
      <c r="G2109" t="s">
        <v>25</v>
      </c>
      <c r="H2109" t="s">
        <v>190</v>
      </c>
      <c r="O2109">
        <v>4.84</v>
      </c>
      <c r="S2109">
        <f>_xlfn.XLOOKUP(E2109,'Facture Chronopost'!L:L,'Facture Chronopost'!AA:AA,"")</f>
        <v>0.08</v>
      </c>
      <c r="T2109" t="str">
        <f>IF(COUNTIF('Bibliothèque transporteurs'!C:C,F2109)=0,"inconnu",_xlfn.XLOOKUP(F2109,'Bibliothèque transporteurs'!C:C,'Bibliothèque transporteurs'!A:A))</f>
        <v>6C</v>
      </c>
      <c r="U2109">
        <f>IF(OR(F2109="6C",F2109="6B"),_xlfn.XLOOKUP(E2109,'Facture Chronopost'!L:L,'Facture Chronopost'!X:X),IF(OR(F2109=17,F2109=44),F2109&amp;"_"&amp;H2109,IF(COUNTIF('Bibliothèque transporteurs'!C:C,F2109)=0,"inconnu",_xlfn.XLOOKUP(F2109,'Bibliothèque transporteurs'!C:C,'Bibliothèque transporteurs'!B:B))))</f>
        <v>26</v>
      </c>
      <c r="V2109" t="str">
        <f>IF(COUNTIF('Bibliothèque transporteurs'!C:C,F2109)=0,"inconnu",_xlfn.XLOOKUP(F2109,'Bibliothèque transporteurs'!C:C,'Bibliothèque transporteurs'!E:E))</f>
        <v>CHRONO_2SHOP</v>
      </c>
      <c r="W2109">
        <f t="shared" si="206"/>
        <v>4.92</v>
      </c>
      <c r="Y2109" s="118">
        <f t="shared" si="207"/>
        <v>4.92</v>
      </c>
      <c r="Z2109" s="118" t="str">
        <f t="shared" si="208"/>
        <v>OK</v>
      </c>
    </row>
    <row r="2110" spans="1:26" x14ac:dyDescent="0.2">
      <c r="A2110" s="9">
        <f t="shared" si="209"/>
        <v>7.5138144100589743</v>
      </c>
      <c r="B2110" s="9">
        <f t="shared" si="210"/>
        <v>6.48</v>
      </c>
      <c r="C2110" s="9">
        <f t="shared" si="211"/>
        <v>6.4</v>
      </c>
      <c r="D2110" s="8">
        <v>6235</v>
      </c>
      <c r="E2110" t="s">
        <v>6207</v>
      </c>
      <c r="F2110" t="s">
        <v>191</v>
      </c>
      <c r="G2110" t="s">
        <v>25</v>
      </c>
      <c r="H2110" t="s">
        <v>190</v>
      </c>
      <c r="O2110">
        <v>6.4</v>
      </c>
      <c r="S2110">
        <f>_xlfn.XLOOKUP(E2110,'Facture Chronopost'!L:L,'Facture Chronopost'!AA:AA,"")</f>
        <v>0.08</v>
      </c>
      <c r="T2110" t="str">
        <f>IF(COUNTIF('Bibliothèque transporteurs'!C:C,F2110)=0,"inconnu",_xlfn.XLOOKUP(F2110,'Bibliothèque transporteurs'!C:C,'Bibliothèque transporteurs'!A:A))</f>
        <v>6C</v>
      </c>
      <c r="U2110">
        <f>IF(OR(F2110="6C",F2110="6B"),_xlfn.XLOOKUP(E2110,'Facture Chronopost'!L:L,'Facture Chronopost'!X:X),IF(OR(F2110=17,F2110=44),F2110&amp;"_"&amp;H2110,IF(COUNTIF('Bibliothèque transporteurs'!C:C,F2110)=0,"inconnu",_xlfn.XLOOKUP(F2110,'Bibliothèque transporteurs'!C:C,'Bibliothèque transporteurs'!B:B))))</f>
        <v>33</v>
      </c>
      <c r="V2110" t="str">
        <f>IF(COUNTIF('Bibliothèque transporteurs'!C:C,F2110)=0,"inconnu",_xlfn.XLOOKUP(F2110,'Bibliothèque transporteurs'!C:C,'Bibliothèque transporteurs'!E:E))</f>
        <v>CHRONO_2SHOP</v>
      </c>
      <c r="W2110">
        <f t="shared" si="206"/>
        <v>6.48</v>
      </c>
      <c r="Y2110" s="118">
        <f t="shared" si="207"/>
        <v>6.48</v>
      </c>
      <c r="Z2110" s="118" t="str">
        <f t="shared" si="208"/>
        <v>OK</v>
      </c>
    </row>
    <row r="2111" spans="1:26" x14ac:dyDescent="0.2">
      <c r="A2111" s="9">
        <f t="shared" si="209"/>
        <v>6.2575985633772397</v>
      </c>
      <c r="B2111" s="9">
        <f t="shared" si="210"/>
        <v>5.41</v>
      </c>
      <c r="C2111" s="9">
        <f t="shared" si="211"/>
        <v>5.33</v>
      </c>
      <c r="D2111" s="8">
        <v>6235</v>
      </c>
      <c r="E2111" t="s">
        <v>6171</v>
      </c>
      <c r="F2111" t="s">
        <v>191</v>
      </c>
      <c r="G2111" t="s">
        <v>25</v>
      </c>
      <c r="H2111" t="s">
        <v>190</v>
      </c>
      <c r="O2111">
        <v>5.33</v>
      </c>
      <c r="S2111">
        <f>_xlfn.XLOOKUP(E2111,'Facture Chronopost'!L:L,'Facture Chronopost'!AA:AA,"")</f>
        <v>0.08</v>
      </c>
      <c r="T2111" t="str">
        <f>IF(COUNTIF('Bibliothèque transporteurs'!C:C,F2111)=0,"inconnu",_xlfn.XLOOKUP(F2111,'Bibliothèque transporteurs'!C:C,'Bibliothèque transporteurs'!A:A))</f>
        <v>6C</v>
      </c>
      <c r="U2111">
        <f>IF(OR(F2111="6C",F2111="6B"),_xlfn.XLOOKUP(E2111,'Facture Chronopost'!L:L,'Facture Chronopost'!X:X),IF(OR(F2111=17,F2111=44),F2111&amp;"_"&amp;H2111,IF(COUNTIF('Bibliothèque transporteurs'!C:C,F2111)=0,"inconnu",_xlfn.XLOOKUP(F2111,'Bibliothèque transporteurs'!C:C,'Bibliothèque transporteurs'!B:B))))</f>
        <v>30</v>
      </c>
      <c r="V2111" t="str">
        <f>IF(COUNTIF('Bibliothèque transporteurs'!C:C,F2111)=0,"inconnu",_xlfn.XLOOKUP(F2111,'Bibliothèque transporteurs'!C:C,'Bibliothèque transporteurs'!E:E))</f>
        <v>CHRONO_2SHOP</v>
      </c>
      <c r="W2111">
        <f t="shared" si="206"/>
        <v>5.41</v>
      </c>
      <c r="Y2111" s="118">
        <f t="shared" si="207"/>
        <v>5.41</v>
      </c>
      <c r="Z2111" s="118" t="str">
        <f t="shared" si="208"/>
        <v>OK</v>
      </c>
    </row>
    <row r="2112" spans="1:26" x14ac:dyDescent="0.2">
      <c r="A2112" s="9">
        <f t="shared" si="209"/>
        <v>6.2575985633772397</v>
      </c>
      <c r="B2112" s="9">
        <f t="shared" si="210"/>
        <v>5.41</v>
      </c>
      <c r="C2112" s="9">
        <f t="shared" si="211"/>
        <v>5.33</v>
      </c>
      <c r="D2112" s="8">
        <v>6235</v>
      </c>
      <c r="E2112" t="s">
        <v>6221</v>
      </c>
      <c r="F2112" t="s">
        <v>191</v>
      </c>
      <c r="G2112" t="s">
        <v>25</v>
      </c>
      <c r="H2112" t="s">
        <v>190</v>
      </c>
      <c r="O2112">
        <v>5.33</v>
      </c>
      <c r="S2112">
        <f>_xlfn.XLOOKUP(E2112,'Facture Chronopost'!L:L,'Facture Chronopost'!AA:AA,"")</f>
        <v>0.08</v>
      </c>
      <c r="T2112" t="str">
        <f>IF(COUNTIF('Bibliothèque transporteurs'!C:C,F2112)=0,"inconnu",_xlfn.XLOOKUP(F2112,'Bibliothèque transporteurs'!C:C,'Bibliothèque transporteurs'!A:A))</f>
        <v>6C</v>
      </c>
      <c r="U2112">
        <f>IF(OR(F2112="6C",F2112="6B"),_xlfn.XLOOKUP(E2112,'Facture Chronopost'!L:L,'Facture Chronopost'!X:X),IF(OR(F2112=17,F2112=44),F2112&amp;"_"&amp;H2112,IF(COUNTIF('Bibliothèque transporteurs'!C:C,F2112)=0,"inconnu",_xlfn.XLOOKUP(F2112,'Bibliothèque transporteurs'!C:C,'Bibliothèque transporteurs'!B:B))))</f>
        <v>30</v>
      </c>
      <c r="V2112" t="str">
        <f>IF(COUNTIF('Bibliothèque transporteurs'!C:C,F2112)=0,"inconnu",_xlfn.XLOOKUP(F2112,'Bibliothèque transporteurs'!C:C,'Bibliothèque transporteurs'!E:E))</f>
        <v>CHRONO_2SHOP</v>
      </c>
      <c r="W2112">
        <f t="shared" si="206"/>
        <v>5.41</v>
      </c>
      <c r="Y2112" s="118">
        <f t="shared" si="207"/>
        <v>5.41</v>
      </c>
      <c r="Z2112" s="118" t="str">
        <f t="shared" si="208"/>
        <v>OK</v>
      </c>
    </row>
    <row r="2113" spans="1:26" x14ac:dyDescent="0.2">
      <c r="A2113" s="9">
        <f t="shared" si="209"/>
        <v>6.2575985633772397</v>
      </c>
      <c r="B2113" s="9">
        <f t="shared" si="210"/>
        <v>5.41</v>
      </c>
      <c r="C2113" s="9">
        <f t="shared" si="211"/>
        <v>5.33</v>
      </c>
      <c r="D2113" s="8">
        <v>6235</v>
      </c>
      <c r="E2113" t="s">
        <v>6182</v>
      </c>
      <c r="F2113" t="s">
        <v>191</v>
      </c>
      <c r="G2113" t="s">
        <v>25</v>
      </c>
      <c r="H2113" t="s">
        <v>190</v>
      </c>
      <c r="O2113">
        <v>5.33</v>
      </c>
      <c r="S2113">
        <f>_xlfn.XLOOKUP(E2113,'Facture Chronopost'!L:L,'Facture Chronopost'!AA:AA,"")</f>
        <v>0.08</v>
      </c>
      <c r="T2113" t="str">
        <f>IF(COUNTIF('Bibliothèque transporteurs'!C:C,F2113)=0,"inconnu",_xlfn.XLOOKUP(F2113,'Bibliothèque transporteurs'!C:C,'Bibliothèque transporteurs'!A:A))</f>
        <v>6C</v>
      </c>
      <c r="U2113">
        <f>IF(OR(F2113="6C",F2113="6B"),_xlfn.XLOOKUP(E2113,'Facture Chronopost'!L:L,'Facture Chronopost'!X:X),IF(OR(F2113=17,F2113=44),F2113&amp;"_"&amp;H2113,IF(COUNTIF('Bibliothèque transporteurs'!C:C,F2113)=0,"inconnu",_xlfn.XLOOKUP(F2113,'Bibliothèque transporteurs'!C:C,'Bibliothèque transporteurs'!B:B))))</f>
        <v>30</v>
      </c>
      <c r="V2113" t="str">
        <f>IF(COUNTIF('Bibliothèque transporteurs'!C:C,F2113)=0,"inconnu",_xlfn.XLOOKUP(F2113,'Bibliothèque transporteurs'!C:C,'Bibliothèque transporteurs'!E:E))</f>
        <v>CHRONO_2SHOP</v>
      </c>
      <c r="W2113">
        <f t="shared" si="206"/>
        <v>5.41</v>
      </c>
      <c r="Y2113" s="118">
        <f t="shared" si="207"/>
        <v>5.41</v>
      </c>
      <c r="Z2113" s="118" t="str">
        <f t="shared" si="208"/>
        <v>OK</v>
      </c>
    </row>
    <row r="2114" spans="1:26" x14ac:dyDescent="0.2">
      <c r="A2114" s="9">
        <f t="shared" si="209"/>
        <v>7.5138144100589743</v>
      </c>
      <c r="B2114" s="9">
        <f t="shared" si="210"/>
        <v>6.48</v>
      </c>
      <c r="C2114" s="9">
        <f t="shared" si="211"/>
        <v>6.4</v>
      </c>
      <c r="D2114" s="8">
        <v>6235</v>
      </c>
      <c r="E2114" t="s">
        <v>6200</v>
      </c>
      <c r="F2114" t="s">
        <v>191</v>
      </c>
      <c r="G2114" t="s">
        <v>25</v>
      </c>
      <c r="H2114" t="s">
        <v>190</v>
      </c>
      <c r="O2114">
        <v>6.4</v>
      </c>
      <c r="S2114">
        <f>_xlfn.XLOOKUP(E2114,'Facture Chronopost'!L:L,'Facture Chronopost'!AA:AA,"")</f>
        <v>0.08</v>
      </c>
      <c r="T2114" t="str">
        <f>IF(COUNTIF('Bibliothèque transporteurs'!C:C,F2114)=0,"inconnu",_xlfn.XLOOKUP(F2114,'Bibliothèque transporteurs'!C:C,'Bibliothèque transporteurs'!A:A))</f>
        <v>6C</v>
      </c>
      <c r="U2114">
        <f>IF(OR(F2114="6C",F2114="6B"),_xlfn.XLOOKUP(E2114,'Facture Chronopost'!L:L,'Facture Chronopost'!X:X),IF(OR(F2114=17,F2114=44),F2114&amp;"_"&amp;H2114,IF(COUNTIF('Bibliothèque transporteurs'!C:C,F2114)=0,"inconnu",_xlfn.XLOOKUP(F2114,'Bibliothèque transporteurs'!C:C,'Bibliothèque transporteurs'!B:B))))</f>
        <v>33</v>
      </c>
      <c r="V2114" t="str">
        <f>IF(COUNTIF('Bibliothèque transporteurs'!C:C,F2114)=0,"inconnu",_xlfn.XLOOKUP(F2114,'Bibliothèque transporteurs'!C:C,'Bibliothèque transporteurs'!E:E))</f>
        <v>CHRONO_2SHOP</v>
      </c>
      <c r="W2114">
        <f t="shared" si="206"/>
        <v>6.48</v>
      </c>
      <c r="Y2114" s="118">
        <f t="shared" si="207"/>
        <v>6.48</v>
      </c>
      <c r="Z2114" s="118" t="str">
        <f t="shared" si="208"/>
        <v>OK</v>
      </c>
    </row>
    <row r="2115" spans="1:26" x14ac:dyDescent="0.2">
      <c r="A2115" s="9">
        <f t="shared" si="209"/>
        <v>11.118097259884138</v>
      </c>
      <c r="B2115" s="9">
        <f t="shared" si="210"/>
        <v>9.5500000000000007</v>
      </c>
      <c r="C2115" s="9">
        <f t="shared" si="211"/>
        <v>9.4700000000000006</v>
      </c>
      <c r="D2115" s="8">
        <v>6235</v>
      </c>
      <c r="E2115" t="s">
        <v>6205</v>
      </c>
      <c r="F2115" t="s">
        <v>191</v>
      </c>
      <c r="G2115" t="s">
        <v>25</v>
      </c>
      <c r="H2115" t="s">
        <v>190</v>
      </c>
      <c r="O2115">
        <v>9.4700000000000006</v>
      </c>
      <c r="S2115">
        <f>_xlfn.XLOOKUP(E2115,'Facture Chronopost'!L:L,'Facture Chronopost'!AA:AA,"")</f>
        <v>0.08</v>
      </c>
      <c r="T2115" t="str">
        <f>IF(COUNTIF('Bibliothèque transporteurs'!C:C,F2115)=0,"inconnu",_xlfn.XLOOKUP(F2115,'Bibliothèque transporteurs'!C:C,'Bibliothèque transporteurs'!A:A))</f>
        <v>6C</v>
      </c>
      <c r="U2115">
        <f>IF(OR(F2115="6C",F2115="6B"),_xlfn.XLOOKUP(E2115,'Facture Chronopost'!L:L,'Facture Chronopost'!X:X),IF(OR(F2115=17,F2115=44),F2115&amp;"_"&amp;H2115,IF(COUNTIF('Bibliothèque transporteurs'!C:C,F2115)=0,"inconnu",_xlfn.XLOOKUP(F2115,'Bibliothèque transporteurs'!C:C,'Bibliothèque transporteurs'!B:B))))</f>
        <v>25</v>
      </c>
      <c r="V2115" t="str">
        <f>IF(COUNTIF('Bibliothèque transporteurs'!C:C,F2115)=0,"inconnu",_xlfn.XLOOKUP(F2115,'Bibliothèque transporteurs'!C:C,'Bibliothèque transporteurs'!E:E))</f>
        <v>CHRONO_2SHOP</v>
      </c>
      <c r="W2115">
        <f t="shared" si="206"/>
        <v>9.5500000000000007</v>
      </c>
      <c r="Y2115" s="118">
        <f t="shared" si="207"/>
        <v>9.5500000000000007</v>
      </c>
      <c r="Z2115" s="118" t="str">
        <f t="shared" si="208"/>
        <v>OK</v>
      </c>
    </row>
    <row r="2116" spans="1:26" x14ac:dyDescent="0.2">
      <c r="A2116" s="9">
        <f t="shared" si="209"/>
        <v>6.2575985633772397</v>
      </c>
      <c r="B2116" s="9">
        <f t="shared" si="210"/>
        <v>5.41</v>
      </c>
      <c r="C2116" s="9">
        <f t="shared" si="211"/>
        <v>5.33</v>
      </c>
      <c r="D2116" s="8">
        <v>6235</v>
      </c>
      <c r="E2116" t="s">
        <v>6246</v>
      </c>
      <c r="F2116" t="s">
        <v>191</v>
      </c>
      <c r="G2116" t="s">
        <v>25</v>
      </c>
      <c r="H2116" t="s">
        <v>190</v>
      </c>
      <c r="O2116">
        <v>5.33</v>
      </c>
      <c r="S2116">
        <f>_xlfn.XLOOKUP(E2116,'Facture Chronopost'!L:L,'Facture Chronopost'!AA:AA,"")</f>
        <v>0.08</v>
      </c>
      <c r="T2116" t="str">
        <f>IF(COUNTIF('Bibliothèque transporteurs'!C:C,F2116)=0,"inconnu",_xlfn.XLOOKUP(F2116,'Bibliothèque transporteurs'!C:C,'Bibliothèque transporteurs'!A:A))</f>
        <v>6C</v>
      </c>
      <c r="U2116">
        <f>IF(OR(F2116="6C",F2116="6B"),_xlfn.XLOOKUP(E2116,'Facture Chronopost'!L:L,'Facture Chronopost'!X:X),IF(OR(F2116=17,F2116=44),F2116&amp;"_"&amp;H2116,IF(COUNTIF('Bibliothèque transporteurs'!C:C,F2116)=0,"inconnu",_xlfn.XLOOKUP(F2116,'Bibliothèque transporteurs'!C:C,'Bibliothèque transporteurs'!B:B))))</f>
        <v>30</v>
      </c>
      <c r="V2116" t="str">
        <f>IF(COUNTIF('Bibliothèque transporteurs'!C:C,F2116)=0,"inconnu",_xlfn.XLOOKUP(F2116,'Bibliothèque transporteurs'!C:C,'Bibliothèque transporteurs'!E:E))</f>
        <v>CHRONO_2SHOP</v>
      </c>
      <c r="W2116">
        <f t="shared" si="206"/>
        <v>5.41</v>
      </c>
      <c r="Y2116" s="118">
        <f t="shared" si="207"/>
        <v>5.41</v>
      </c>
      <c r="Z2116" s="118" t="str">
        <f t="shared" si="208"/>
        <v>OK</v>
      </c>
    </row>
    <row r="2117" spans="1:26" x14ac:dyDescent="0.2">
      <c r="A2117" s="9">
        <f t="shared" si="209"/>
        <v>6.2575985633772397</v>
      </c>
      <c r="B2117" s="9">
        <f t="shared" si="210"/>
        <v>5.41</v>
      </c>
      <c r="C2117" s="9">
        <f t="shared" si="211"/>
        <v>5.33</v>
      </c>
      <c r="D2117" s="8">
        <v>6235</v>
      </c>
      <c r="E2117" t="s">
        <v>6231</v>
      </c>
      <c r="F2117" t="s">
        <v>191</v>
      </c>
      <c r="G2117" t="s">
        <v>25</v>
      </c>
      <c r="H2117" t="s">
        <v>190</v>
      </c>
      <c r="O2117">
        <v>5.33</v>
      </c>
      <c r="S2117">
        <f>_xlfn.XLOOKUP(E2117,'Facture Chronopost'!L:L,'Facture Chronopost'!AA:AA,"")</f>
        <v>0.08</v>
      </c>
      <c r="T2117" t="str">
        <f>IF(COUNTIF('Bibliothèque transporteurs'!C:C,F2117)=0,"inconnu",_xlfn.XLOOKUP(F2117,'Bibliothèque transporteurs'!C:C,'Bibliothèque transporteurs'!A:A))</f>
        <v>6C</v>
      </c>
      <c r="U2117">
        <f>IF(OR(F2117="6C",F2117="6B"),_xlfn.XLOOKUP(E2117,'Facture Chronopost'!L:L,'Facture Chronopost'!X:X),IF(OR(F2117=17,F2117=44),F2117&amp;"_"&amp;H2117,IF(COUNTIF('Bibliothèque transporteurs'!C:C,F2117)=0,"inconnu",_xlfn.XLOOKUP(F2117,'Bibliothèque transporteurs'!C:C,'Bibliothèque transporteurs'!B:B))))</f>
        <v>30</v>
      </c>
      <c r="V2117" t="str">
        <f>IF(COUNTIF('Bibliothèque transporteurs'!C:C,F2117)=0,"inconnu",_xlfn.XLOOKUP(F2117,'Bibliothèque transporteurs'!C:C,'Bibliothèque transporteurs'!E:E))</f>
        <v>CHRONO_2SHOP</v>
      </c>
      <c r="W2117">
        <f t="shared" si="206"/>
        <v>5.41</v>
      </c>
      <c r="Y2117" s="118">
        <f t="shared" si="207"/>
        <v>5.41</v>
      </c>
      <c r="Z2117" s="118" t="str">
        <f t="shared" si="208"/>
        <v>OK</v>
      </c>
    </row>
    <row r="2118" spans="1:26" x14ac:dyDescent="0.2">
      <c r="A2118" s="9">
        <f t="shared" si="209"/>
        <v>6.2575985633772397</v>
      </c>
      <c r="B2118" s="9">
        <f t="shared" si="210"/>
        <v>5.41</v>
      </c>
      <c r="C2118" s="9">
        <f t="shared" si="211"/>
        <v>5.33</v>
      </c>
      <c r="D2118" s="8">
        <v>6235</v>
      </c>
      <c r="E2118" t="s">
        <v>6210</v>
      </c>
      <c r="F2118" t="s">
        <v>191</v>
      </c>
      <c r="G2118" t="s">
        <v>25</v>
      </c>
      <c r="H2118" t="s">
        <v>190</v>
      </c>
      <c r="O2118">
        <v>5.33</v>
      </c>
      <c r="S2118">
        <f>_xlfn.XLOOKUP(E2118,'Facture Chronopost'!L:L,'Facture Chronopost'!AA:AA,"")</f>
        <v>0.08</v>
      </c>
      <c r="T2118" t="str">
        <f>IF(COUNTIF('Bibliothèque transporteurs'!C:C,F2118)=0,"inconnu",_xlfn.XLOOKUP(F2118,'Bibliothèque transporteurs'!C:C,'Bibliothèque transporteurs'!A:A))</f>
        <v>6C</v>
      </c>
      <c r="U2118">
        <f>IF(OR(F2118="6C",F2118="6B"),_xlfn.XLOOKUP(E2118,'Facture Chronopost'!L:L,'Facture Chronopost'!X:X),IF(OR(F2118=17,F2118=44),F2118&amp;"_"&amp;H2118,IF(COUNTIF('Bibliothèque transporteurs'!C:C,F2118)=0,"inconnu",_xlfn.XLOOKUP(F2118,'Bibliothèque transporteurs'!C:C,'Bibliothèque transporteurs'!B:B))))</f>
        <v>30</v>
      </c>
      <c r="V2118" t="str">
        <f>IF(COUNTIF('Bibliothèque transporteurs'!C:C,F2118)=0,"inconnu",_xlfn.XLOOKUP(F2118,'Bibliothèque transporteurs'!C:C,'Bibliothèque transporteurs'!E:E))</f>
        <v>CHRONO_2SHOP</v>
      </c>
      <c r="W2118">
        <f t="shared" si="206"/>
        <v>5.41</v>
      </c>
      <c r="Y2118" s="118">
        <f t="shared" si="207"/>
        <v>5.41</v>
      </c>
      <c r="Z2118" s="118" t="str">
        <f t="shared" si="208"/>
        <v>OK</v>
      </c>
    </row>
    <row r="2119" spans="1:26" x14ac:dyDescent="0.2">
      <c r="A2119" s="9">
        <f t="shared" si="209"/>
        <v>6.2575985633772397</v>
      </c>
      <c r="B2119" s="9">
        <f t="shared" si="210"/>
        <v>5.41</v>
      </c>
      <c r="C2119" s="9">
        <f t="shared" si="211"/>
        <v>5.33</v>
      </c>
      <c r="D2119" s="8">
        <v>6235</v>
      </c>
      <c r="E2119" t="s">
        <v>6185</v>
      </c>
      <c r="F2119" t="s">
        <v>191</v>
      </c>
      <c r="G2119" t="s">
        <v>25</v>
      </c>
      <c r="H2119" t="s">
        <v>190</v>
      </c>
      <c r="O2119">
        <v>5.33</v>
      </c>
      <c r="S2119">
        <f>_xlfn.XLOOKUP(E2119,'Facture Chronopost'!L:L,'Facture Chronopost'!AA:AA,"")</f>
        <v>0.08</v>
      </c>
      <c r="T2119" t="str">
        <f>IF(COUNTIF('Bibliothèque transporteurs'!C:C,F2119)=0,"inconnu",_xlfn.XLOOKUP(F2119,'Bibliothèque transporteurs'!C:C,'Bibliothèque transporteurs'!A:A))</f>
        <v>6C</v>
      </c>
      <c r="U2119">
        <f>IF(OR(F2119="6C",F2119="6B"),_xlfn.XLOOKUP(E2119,'Facture Chronopost'!L:L,'Facture Chronopost'!X:X),IF(OR(F2119=17,F2119=44),F2119&amp;"_"&amp;H2119,IF(COUNTIF('Bibliothèque transporteurs'!C:C,F2119)=0,"inconnu",_xlfn.XLOOKUP(F2119,'Bibliothèque transporteurs'!C:C,'Bibliothèque transporteurs'!B:B))))</f>
        <v>30</v>
      </c>
      <c r="V2119" t="str">
        <f>IF(COUNTIF('Bibliothèque transporteurs'!C:C,F2119)=0,"inconnu",_xlfn.XLOOKUP(F2119,'Bibliothèque transporteurs'!C:C,'Bibliothèque transporteurs'!E:E))</f>
        <v>CHRONO_2SHOP</v>
      </c>
      <c r="W2119">
        <f t="shared" si="206"/>
        <v>5.41</v>
      </c>
      <c r="Y2119" s="118">
        <f t="shared" si="207"/>
        <v>5.41</v>
      </c>
      <c r="Z2119" s="118" t="str">
        <f t="shared" si="208"/>
        <v>OK</v>
      </c>
    </row>
    <row r="2120" spans="1:26" x14ac:dyDescent="0.2">
      <c r="A2120" s="9">
        <f t="shared" si="209"/>
        <v>6.2575985633772397</v>
      </c>
      <c r="B2120" s="9">
        <f t="shared" si="210"/>
        <v>5.41</v>
      </c>
      <c r="C2120" s="9">
        <f t="shared" si="211"/>
        <v>5.33</v>
      </c>
      <c r="D2120" s="8">
        <v>6235</v>
      </c>
      <c r="E2120" t="s">
        <v>6217</v>
      </c>
      <c r="F2120" t="s">
        <v>191</v>
      </c>
      <c r="G2120" t="s">
        <v>25</v>
      </c>
      <c r="H2120" t="s">
        <v>190</v>
      </c>
      <c r="O2120">
        <v>5.33</v>
      </c>
      <c r="S2120">
        <f>_xlfn.XLOOKUP(E2120,'Facture Chronopost'!L:L,'Facture Chronopost'!AA:AA,"")</f>
        <v>0.08</v>
      </c>
      <c r="T2120" t="str">
        <f>IF(COUNTIF('Bibliothèque transporteurs'!C:C,F2120)=0,"inconnu",_xlfn.XLOOKUP(F2120,'Bibliothèque transporteurs'!C:C,'Bibliothèque transporteurs'!A:A))</f>
        <v>6C</v>
      </c>
      <c r="U2120">
        <f>IF(OR(F2120="6C",F2120="6B"),_xlfn.XLOOKUP(E2120,'Facture Chronopost'!L:L,'Facture Chronopost'!X:X),IF(OR(F2120=17,F2120=44),F2120&amp;"_"&amp;H2120,IF(COUNTIF('Bibliothèque transporteurs'!C:C,F2120)=0,"inconnu",_xlfn.XLOOKUP(F2120,'Bibliothèque transporteurs'!C:C,'Bibliothèque transporteurs'!B:B))))</f>
        <v>30</v>
      </c>
      <c r="V2120" t="str">
        <f>IF(COUNTIF('Bibliothèque transporteurs'!C:C,F2120)=0,"inconnu",_xlfn.XLOOKUP(F2120,'Bibliothèque transporteurs'!C:C,'Bibliothèque transporteurs'!E:E))</f>
        <v>CHRONO_2SHOP</v>
      </c>
      <c r="W2120">
        <f t="shared" si="206"/>
        <v>5.41</v>
      </c>
      <c r="Y2120" s="118">
        <f t="shared" si="207"/>
        <v>5.41</v>
      </c>
      <c r="Z2120" s="118" t="str">
        <f t="shared" si="208"/>
        <v>OK</v>
      </c>
    </row>
    <row r="2121" spans="1:26" x14ac:dyDescent="0.2">
      <c r="A2121" s="9">
        <f t="shared" si="209"/>
        <v>6.2575985633772397</v>
      </c>
      <c r="B2121" s="9">
        <f t="shared" si="210"/>
        <v>5.41</v>
      </c>
      <c r="C2121" s="9">
        <f t="shared" si="211"/>
        <v>5.33</v>
      </c>
      <c r="D2121" s="8">
        <v>6235</v>
      </c>
      <c r="E2121" t="s">
        <v>6203</v>
      </c>
      <c r="F2121" t="s">
        <v>191</v>
      </c>
      <c r="G2121" t="s">
        <v>25</v>
      </c>
      <c r="H2121" t="s">
        <v>190</v>
      </c>
      <c r="O2121">
        <v>5.33</v>
      </c>
      <c r="S2121">
        <f>_xlfn.XLOOKUP(E2121,'Facture Chronopost'!L:L,'Facture Chronopost'!AA:AA,"")</f>
        <v>0.08</v>
      </c>
      <c r="T2121" t="str">
        <f>IF(COUNTIF('Bibliothèque transporteurs'!C:C,F2121)=0,"inconnu",_xlfn.XLOOKUP(F2121,'Bibliothèque transporteurs'!C:C,'Bibliothèque transporteurs'!A:A))</f>
        <v>6C</v>
      </c>
      <c r="U2121">
        <f>IF(OR(F2121="6C",F2121="6B"),_xlfn.XLOOKUP(E2121,'Facture Chronopost'!L:L,'Facture Chronopost'!X:X),IF(OR(F2121=17,F2121=44),F2121&amp;"_"&amp;H2121,IF(COUNTIF('Bibliothèque transporteurs'!C:C,F2121)=0,"inconnu",_xlfn.XLOOKUP(F2121,'Bibliothèque transporteurs'!C:C,'Bibliothèque transporteurs'!B:B))))</f>
        <v>30</v>
      </c>
      <c r="V2121" t="str">
        <f>IF(COUNTIF('Bibliothèque transporteurs'!C:C,F2121)=0,"inconnu",_xlfn.XLOOKUP(F2121,'Bibliothèque transporteurs'!C:C,'Bibliothèque transporteurs'!E:E))</f>
        <v>CHRONO_2SHOP</v>
      </c>
      <c r="W2121">
        <f t="shared" si="206"/>
        <v>5.41</v>
      </c>
      <c r="Y2121" s="118">
        <f t="shared" si="207"/>
        <v>5.41</v>
      </c>
      <c r="Z2121" s="118" t="str">
        <f t="shared" si="208"/>
        <v>OK</v>
      </c>
    </row>
    <row r="2122" spans="1:26" x14ac:dyDescent="0.2">
      <c r="A2122" s="9">
        <f t="shared" si="209"/>
        <v>6.5158859337230153</v>
      </c>
      <c r="B2122" s="9">
        <f t="shared" si="210"/>
        <v>5.629999999999999</v>
      </c>
      <c r="C2122" s="9">
        <f t="shared" si="211"/>
        <v>5.55</v>
      </c>
      <c r="D2122" s="8">
        <v>6235</v>
      </c>
      <c r="E2122" t="s">
        <v>6187</v>
      </c>
      <c r="F2122" t="s">
        <v>191</v>
      </c>
      <c r="G2122" t="s">
        <v>25</v>
      </c>
      <c r="H2122" t="s">
        <v>190</v>
      </c>
      <c r="O2122">
        <v>5.55</v>
      </c>
      <c r="S2122">
        <f>_xlfn.XLOOKUP(E2122,'Facture Chronopost'!L:L,'Facture Chronopost'!AA:AA,"")</f>
        <v>0.08</v>
      </c>
      <c r="T2122" t="str">
        <f>IF(COUNTIF('Bibliothèque transporteurs'!C:C,F2122)=0,"inconnu",_xlfn.XLOOKUP(F2122,'Bibliothèque transporteurs'!C:C,'Bibliothèque transporteurs'!A:A))</f>
        <v>6C</v>
      </c>
      <c r="U2122">
        <f>IF(OR(F2122="6C",F2122="6B"),_xlfn.XLOOKUP(E2122,'Facture Chronopost'!L:L,'Facture Chronopost'!X:X),IF(OR(F2122=17,F2122=44),F2122&amp;"_"&amp;H2122,IF(COUNTIF('Bibliothèque transporteurs'!C:C,F2122)=0,"inconnu",_xlfn.XLOOKUP(F2122,'Bibliothèque transporteurs'!C:C,'Bibliothèque transporteurs'!B:B))))</f>
        <v>30</v>
      </c>
      <c r="V2122" t="str">
        <f>IF(COUNTIF('Bibliothèque transporteurs'!C:C,F2122)=0,"inconnu",_xlfn.XLOOKUP(F2122,'Bibliothèque transporteurs'!C:C,'Bibliothèque transporteurs'!E:E))</f>
        <v>CHRONO_2SHOP</v>
      </c>
      <c r="W2122">
        <f t="shared" si="206"/>
        <v>5.63</v>
      </c>
      <c r="Y2122" s="118">
        <f t="shared" si="207"/>
        <v>5.63</v>
      </c>
      <c r="Z2122" s="118" t="str">
        <f t="shared" si="208"/>
        <v>OK</v>
      </c>
    </row>
    <row r="2123" spans="1:26" x14ac:dyDescent="0.2">
      <c r="A2123" s="9">
        <f t="shared" si="209"/>
        <v>6.2575985633772397</v>
      </c>
      <c r="B2123" s="9">
        <f t="shared" si="210"/>
        <v>5.41</v>
      </c>
      <c r="C2123" s="9">
        <f t="shared" si="211"/>
        <v>5.33</v>
      </c>
      <c r="D2123" s="8">
        <v>6235</v>
      </c>
      <c r="E2123" t="s">
        <v>6177</v>
      </c>
      <c r="F2123" t="s">
        <v>191</v>
      </c>
      <c r="G2123" t="s">
        <v>25</v>
      </c>
      <c r="H2123" t="s">
        <v>190</v>
      </c>
      <c r="O2123">
        <v>5.33</v>
      </c>
      <c r="S2123">
        <f>_xlfn.XLOOKUP(E2123,'Facture Chronopost'!L:L,'Facture Chronopost'!AA:AA,"")</f>
        <v>0.08</v>
      </c>
      <c r="T2123" t="str">
        <f>IF(COUNTIF('Bibliothèque transporteurs'!C:C,F2123)=0,"inconnu",_xlfn.XLOOKUP(F2123,'Bibliothèque transporteurs'!C:C,'Bibliothèque transporteurs'!A:A))</f>
        <v>6C</v>
      </c>
      <c r="U2123">
        <f>IF(OR(F2123="6C",F2123="6B"),_xlfn.XLOOKUP(E2123,'Facture Chronopost'!L:L,'Facture Chronopost'!X:X),IF(OR(F2123=17,F2123=44),F2123&amp;"_"&amp;H2123,IF(COUNTIF('Bibliothèque transporteurs'!C:C,F2123)=0,"inconnu",_xlfn.XLOOKUP(F2123,'Bibliothèque transporteurs'!C:C,'Bibliothèque transporteurs'!B:B))))</f>
        <v>30</v>
      </c>
      <c r="V2123" t="str">
        <f>IF(COUNTIF('Bibliothèque transporteurs'!C:C,F2123)=0,"inconnu",_xlfn.XLOOKUP(F2123,'Bibliothèque transporteurs'!C:C,'Bibliothèque transporteurs'!E:E))</f>
        <v>CHRONO_2SHOP</v>
      </c>
      <c r="W2123">
        <f t="shared" si="206"/>
        <v>5.41</v>
      </c>
      <c r="Y2123" s="118">
        <f t="shared" si="207"/>
        <v>5.41</v>
      </c>
      <c r="Z2123" s="118" t="str">
        <f t="shared" si="208"/>
        <v>OK</v>
      </c>
    </row>
    <row r="2124" spans="1:26" x14ac:dyDescent="0.2">
      <c r="A2124" s="9">
        <f t="shared" si="209"/>
        <v>11.118097259884138</v>
      </c>
      <c r="B2124" s="9">
        <f t="shared" si="210"/>
        <v>9.5500000000000007</v>
      </c>
      <c r="C2124" s="9">
        <f t="shared" si="211"/>
        <v>9.4700000000000006</v>
      </c>
      <c r="D2124" s="8">
        <v>6235</v>
      </c>
      <c r="E2124" t="s">
        <v>6197</v>
      </c>
      <c r="F2124" t="s">
        <v>191</v>
      </c>
      <c r="G2124" t="s">
        <v>25</v>
      </c>
      <c r="H2124" t="s">
        <v>190</v>
      </c>
      <c r="O2124">
        <v>9.4700000000000006</v>
      </c>
      <c r="S2124">
        <f>_xlfn.XLOOKUP(E2124,'Facture Chronopost'!L:L,'Facture Chronopost'!AA:AA,"")</f>
        <v>0.08</v>
      </c>
      <c r="T2124" t="str">
        <f>IF(COUNTIF('Bibliothèque transporteurs'!C:C,F2124)=0,"inconnu",_xlfn.XLOOKUP(F2124,'Bibliothèque transporteurs'!C:C,'Bibliothèque transporteurs'!A:A))</f>
        <v>6C</v>
      </c>
      <c r="U2124">
        <f>IF(OR(F2124="6C",F2124="6B"),_xlfn.XLOOKUP(E2124,'Facture Chronopost'!L:L,'Facture Chronopost'!X:X),IF(OR(F2124=17,F2124=44),F2124&amp;"_"&amp;H2124,IF(COUNTIF('Bibliothèque transporteurs'!C:C,F2124)=0,"inconnu",_xlfn.XLOOKUP(F2124,'Bibliothèque transporteurs'!C:C,'Bibliothèque transporteurs'!B:B))))</f>
        <v>25</v>
      </c>
      <c r="V2124" t="str">
        <f>IF(COUNTIF('Bibliothèque transporteurs'!C:C,F2124)=0,"inconnu",_xlfn.XLOOKUP(F2124,'Bibliothèque transporteurs'!C:C,'Bibliothèque transporteurs'!E:E))</f>
        <v>CHRONO_2SHOP</v>
      </c>
      <c r="W2124">
        <f t="shared" si="206"/>
        <v>9.5500000000000007</v>
      </c>
      <c r="Y2124" s="118">
        <f t="shared" si="207"/>
        <v>9.5500000000000007</v>
      </c>
      <c r="Z2124" s="118" t="str">
        <f t="shared" si="208"/>
        <v>OK</v>
      </c>
    </row>
    <row r="2125" spans="1:26" x14ac:dyDescent="0.2">
      <c r="A2125" s="9">
        <f t="shared" si="209"/>
        <v>6.2575985633772397</v>
      </c>
      <c r="B2125" s="9">
        <f t="shared" si="210"/>
        <v>5.41</v>
      </c>
      <c r="C2125" s="9">
        <f t="shared" si="211"/>
        <v>5.33</v>
      </c>
      <c r="D2125" s="8">
        <v>6235</v>
      </c>
      <c r="E2125" t="s">
        <v>6168</v>
      </c>
      <c r="F2125" t="s">
        <v>191</v>
      </c>
      <c r="G2125" t="s">
        <v>25</v>
      </c>
      <c r="H2125" t="s">
        <v>190</v>
      </c>
      <c r="O2125">
        <v>5.33</v>
      </c>
      <c r="S2125">
        <f>_xlfn.XLOOKUP(E2125,'Facture Chronopost'!L:L,'Facture Chronopost'!AA:AA,"")</f>
        <v>0.08</v>
      </c>
      <c r="T2125" t="str">
        <f>IF(COUNTIF('Bibliothèque transporteurs'!C:C,F2125)=0,"inconnu",_xlfn.XLOOKUP(F2125,'Bibliothèque transporteurs'!C:C,'Bibliothèque transporteurs'!A:A))</f>
        <v>6C</v>
      </c>
      <c r="U2125">
        <f>IF(OR(F2125="6C",F2125="6B"),_xlfn.XLOOKUP(E2125,'Facture Chronopost'!L:L,'Facture Chronopost'!X:X),IF(OR(F2125=17,F2125=44),F2125&amp;"_"&amp;H2125,IF(COUNTIF('Bibliothèque transporteurs'!C:C,F2125)=0,"inconnu",_xlfn.XLOOKUP(F2125,'Bibliothèque transporteurs'!C:C,'Bibliothèque transporteurs'!B:B))))</f>
        <v>30</v>
      </c>
      <c r="V2125" t="str">
        <f>IF(COUNTIF('Bibliothèque transporteurs'!C:C,F2125)=0,"inconnu",_xlfn.XLOOKUP(F2125,'Bibliothèque transporteurs'!C:C,'Bibliothèque transporteurs'!E:E))</f>
        <v>CHRONO_2SHOP</v>
      </c>
      <c r="W2125">
        <f t="shared" si="206"/>
        <v>5.41</v>
      </c>
      <c r="Y2125" s="118">
        <f t="shared" si="207"/>
        <v>5.41</v>
      </c>
      <c r="Z2125" s="118" t="str">
        <f t="shared" si="208"/>
        <v>OK</v>
      </c>
    </row>
    <row r="2126" spans="1:26" x14ac:dyDescent="0.2">
      <c r="A2126" s="9">
        <f t="shared" si="209"/>
        <v>11.118097259884138</v>
      </c>
      <c r="B2126" s="9">
        <f t="shared" si="210"/>
        <v>9.5500000000000007</v>
      </c>
      <c r="C2126" s="9">
        <f t="shared" si="211"/>
        <v>9.4700000000000006</v>
      </c>
      <c r="D2126" s="8">
        <v>6235</v>
      </c>
      <c r="E2126" t="s">
        <v>6173</v>
      </c>
      <c r="F2126" t="s">
        <v>191</v>
      </c>
      <c r="G2126" t="s">
        <v>25</v>
      </c>
      <c r="H2126" t="s">
        <v>190</v>
      </c>
      <c r="O2126">
        <v>9.4700000000000006</v>
      </c>
      <c r="S2126">
        <f>_xlfn.XLOOKUP(E2126,'Facture Chronopost'!L:L,'Facture Chronopost'!AA:AA,"")</f>
        <v>0.08</v>
      </c>
      <c r="T2126" t="str">
        <f>IF(COUNTIF('Bibliothèque transporteurs'!C:C,F2126)=0,"inconnu",_xlfn.XLOOKUP(F2126,'Bibliothèque transporteurs'!C:C,'Bibliothèque transporteurs'!A:A))</f>
        <v>6C</v>
      </c>
      <c r="U2126">
        <f>IF(OR(F2126="6C",F2126="6B"),_xlfn.XLOOKUP(E2126,'Facture Chronopost'!L:L,'Facture Chronopost'!X:X),IF(OR(F2126=17,F2126=44),F2126&amp;"_"&amp;H2126,IF(COUNTIF('Bibliothèque transporteurs'!C:C,F2126)=0,"inconnu",_xlfn.XLOOKUP(F2126,'Bibliothèque transporteurs'!C:C,'Bibliothèque transporteurs'!B:B))))</f>
        <v>25</v>
      </c>
      <c r="V2126" t="str">
        <f>IF(COUNTIF('Bibliothèque transporteurs'!C:C,F2126)=0,"inconnu",_xlfn.XLOOKUP(F2126,'Bibliothèque transporteurs'!C:C,'Bibliothèque transporteurs'!E:E))</f>
        <v>CHRONO_2SHOP</v>
      </c>
      <c r="W2126">
        <f t="shared" si="206"/>
        <v>9.5500000000000007</v>
      </c>
      <c r="Y2126" s="118">
        <f t="shared" si="207"/>
        <v>9.5500000000000007</v>
      </c>
      <c r="Z2126" s="118" t="str">
        <f t="shared" si="208"/>
        <v>OK</v>
      </c>
    </row>
    <row r="2127" spans="1:26" x14ac:dyDescent="0.2">
      <c r="A2127" s="9">
        <f t="shared" si="209"/>
        <v>11.118097259884138</v>
      </c>
      <c r="B2127" s="9">
        <f t="shared" si="210"/>
        <v>9.5500000000000007</v>
      </c>
      <c r="C2127" s="9">
        <f t="shared" si="211"/>
        <v>9.4700000000000006</v>
      </c>
      <c r="D2127" s="8">
        <v>6235</v>
      </c>
      <c r="E2127" t="s">
        <v>6175</v>
      </c>
      <c r="F2127" t="s">
        <v>191</v>
      </c>
      <c r="G2127" t="s">
        <v>25</v>
      </c>
      <c r="H2127" t="s">
        <v>190</v>
      </c>
      <c r="O2127">
        <v>9.4700000000000006</v>
      </c>
      <c r="S2127">
        <f>_xlfn.XLOOKUP(E2127,'Facture Chronopost'!L:L,'Facture Chronopost'!AA:AA,"")</f>
        <v>0.08</v>
      </c>
      <c r="T2127" t="str">
        <f>IF(COUNTIF('Bibliothèque transporteurs'!C:C,F2127)=0,"inconnu",_xlfn.XLOOKUP(F2127,'Bibliothèque transporteurs'!C:C,'Bibliothèque transporteurs'!A:A))</f>
        <v>6C</v>
      </c>
      <c r="U2127">
        <f>IF(OR(F2127="6C",F2127="6B"),_xlfn.XLOOKUP(E2127,'Facture Chronopost'!L:L,'Facture Chronopost'!X:X),IF(OR(F2127=17,F2127=44),F2127&amp;"_"&amp;H2127,IF(COUNTIF('Bibliothèque transporteurs'!C:C,F2127)=0,"inconnu",_xlfn.XLOOKUP(F2127,'Bibliothèque transporteurs'!C:C,'Bibliothèque transporteurs'!B:B))))</f>
        <v>25</v>
      </c>
      <c r="V2127" t="str">
        <f>IF(COUNTIF('Bibliothèque transporteurs'!C:C,F2127)=0,"inconnu",_xlfn.XLOOKUP(F2127,'Bibliothèque transporteurs'!C:C,'Bibliothèque transporteurs'!E:E))</f>
        <v>CHRONO_2SHOP</v>
      </c>
      <c r="W2127">
        <f t="shared" ref="W2127:W2190" si="212">IF(T2127="FR_2SHOP",O2127,IF(O2127=0,0,ROUNDUP(O2127/C2127*B2127,2)))</f>
        <v>9.5500000000000007</v>
      </c>
      <c r="Y2127" s="118">
        <f t="shared" si="207"/>
        <v>9.5500000000000007</v>
      </c>
      <c r="Z2127" s="118" t="str">
        <f t="shared" si="208"/>
        <v>OK</v>
      </c>
    </row>
    <row r="2128" spans="1:26" x14ac:dyDescent="0.2">
      <c r="A2128" s="9">
        <f t="shared" si="209"/>
        <v>6.2575985633772397</v>
      </c>
      <c r="B2128" s="9">
        <f t="shared" si="210"/>
        <v>5.41</v>
      </c>
      <c r="C2128" s="9">
        <f t="shared" si="211"/>
        <v>5.33</v>
      </c>
      <c r="D2128" s="8">
        <v>6235</v>
      </c>
      <c r="E2128" t="s">
        <v>6194</v>
      </c>
      <c r="F2128" t="s">
        <v>191</v>
      </c>
      <c r="G2128" t="s">
        <v>25</v>
      </c>
      <c r="H2128" t="s">
        <v>190</v>
      </c>
      <c r="O2128">
        <v>5.33</v>
      </c>
      <c r="S2128">
        <f>_xlfn.XLOOKUP(E2128,'Facture Chronopost'!L:L,'Facture Chronopost'!AA:AA,"")</f>
        <v>0.08</v>
      </c>
      <c r="T2128" t="str">
        <f>IF(COUNTIF('Bibliothèque transporteurs'!C:C,F2128)=0,"inconnu",_xlfn.XLOOKUP(F2128,'Bibliothèque transporteurs'!C:C,'Bibliothèque transporteurs'!A:A))</f>
        <v>6C</v>
      </c>
      <c r="U2128">
        <f>IF(OR(F2128="6C",F2128="6B"),_xlfn.XLOOKUP(E2128,'Facture Chronopost'!L:L,'Facture Chronopost'!X:X),IF(OR(F2128=17,F2128=44),F2128&amp;"_"&amp;H2128,IF(COUNTIF('Bibliothèque transporteurs'!C:C,F2128)=0,"inconnu",_xlfn.XLOOKUP(F2128,'Bibliothèque transporteurs'!C:C,'Bibliothèque transporteurs'!B:B))))</f>
        <v>30</v>
      </c>
      <c r="V2128" t="str">
        <f>IF(COUNTIF('Bibliothèque transporteurs'!C:C,F2128)=0,"inconnu",_xlfn.XLOOKUP(F2128,'Bibliothèque transporteurs'!C:C,'Bibliothèque transporteurs'!E:E))</f>
        <v>CHRONO_2SHOP</v>
      </c>
      <c r="W2128">
        <f t="shared" si="212"/>
        <v>5.41</v>
      </c>
      <c r="Y2128" s="118">
        <f t="shared" si="207"/>
        <v>5.41</v>
      </c>
      <c r="Z2128" s="118" t="str">
        <f t="shared" si="208"/>
        <v>OK</v>
      </c>
    </row>
    <row r="2129" spans="1:26" x14ac:dyDescent="0.2">
      <c r="A2129" s="9">
        <f t="shared" si="209"/>
        <v>6.2575985633772397</v>
      </c>
      <c r="B2129" s="9">
        <f t="shared" si="210"/>
        <v>5.41</v>
      </c>
      <c r="C2129" s="9">
        <f t="shared" si="211"/>
        <v>5.33</v>
      </c>
      <c r="D2129" s="8">
        <v>6235</v>
      </c>
      <c r="E2129" t="s">
        <v>6190</v>
      </c>
      <c r="F2129" t="s">
        <v>191</v>
      </c>
      <c r="G2129" t="s">
        <v>25</v>
      </c>
      <c r="H2129" t="s">
        <v>190</v>
      </c>
      <c r="O2129">
        <v>5.33</v>
      </c>
      <c r="S2129">
        <f>_xlfn.XLOOKUP(E2129,'Facture Chronopost'!L:L,'Facture Chronopost'!AA:AA,"")</f>
        <v>0.08</v>
      </c>
      <c r="T2129" t="str">
        <f>IF(COUNTIF('Bibliothèque transporteurs'!C:C,F2129)=0,"inconnu",_xlfn.XLOOKUP(F2129,'Bibliothèque transporteurs'!C:C,'Bibliothèque transporteurs'!A:A))</f>
        <v>6C</v>
      </c>
      <c r="U2129">
        <f>IF(OR(F2129="6C",F2129="6B"),_xlfn.XLOOKUP(E2129,'Facture Chronopost'!L:L,'Facture Chronopost'!X:X),IF(OR(F2129=17,F2129=44),F2129&amp;"_"&amp;H2129,IF(COUNTIF('Bibliothèque transporteurs'!C:C,F2129)=0,"inconnu",_xlfn.XLOOKUP(F2129,'Bibliothèque transporteurs'!C:C,'Bibliothèque transporteurs'!B:B))))</f>
        <v>42</v>
      </c>
      <c r="V2129" t="str">
        <f>IF(COUNTIF('Bibliothèque transporteurs'!C:C,F2129)=0,"inconnu",_xlfn.XLOOKUP(F2129,'Bibliothèque transporteurs'!C:C,'Bibliothèque transporteurs'!E:E))</f>
        <v>CHRONO_2SHOP</v>
      </c>
      <c r="W2129">
        <f t="shared" si="212"/>
        <v>5.41</v>
      </c>
      <c r="Y2129" s="118">
        <f t="shared" si="207"/>
        <v>5.41</v>
      </c>
      <c r="Z2129" s="118" t="str">
        <f t="shared" si="208"/>
        <v>OK</v>
      </c>
    </row>
    <row r="2130" spans="1:26" x14ac:dyDescent="0.2">
      <c r="A2130" s="9">
        <f t="shared" si="209"/>
        <v>6.5158859337230153</v>
      </c>
      <c r="B2130" s="9">
        <f t="shared" si="210"/>
        <v>5.629999999999999</v>
      </c>
      <c r="C2130" s="9">
        <f t="shared" si="211"/>
        <v>5.55</v>
      </c>
      <c r="D2130" s="8">
        <v>6235</v>
      </c>
      <c r="E2130" t="s">
        <v>6251</v>
      </c>
      <c r="F2130" t="s">
        <v>191</v>
      </c>
      <c r="G2130" t="s">
        <v>25</v>
      </c>
      <c r="H2130" t="s">
        <v>190</v>
      </c>
      <c r="O2130">
        <v>5.55</v>
      </c>
      <c r="S2130">
        <f>_xlfn.XLOOKUP(E2130,'Facture Chronopost'!L:L,'Facture Chronopost'!AA:AA,"")</f>
        <v>0.08</v>
      </c>
      <c r="T2130" t="str">
        <f>IF(COUNTIF('Bibliothèque transporteurs'!C:C,F2130)=0,"inconnu",_xlfn.XLOOKUP(F2130,'Bibliothèque transporteurs'!C:C,'Bibliothèque transporteurs'!A:A))</f>
        <v>6C</v>
      </c>
      <c r="U2130">
        <f>IF(OR(F2130="6C",F2130="6B"),_xlfn.XLOOKUP(E2130,'Facture Chronopost'!L:L,'Facture Chronopost'!X:X),IF(OR(F2130=17,F2130=44),F2130&amp;"_"&amp;H2130,IF(COUNTIF('Bibliothèque transporteurs'!C:C,F2130)=0,"inconnu",_xlfn.XLOOKUP(F2130,'Bibliothèque transporteurs'!C:C,'Bibliothèque transporteurs'!B:B))))</f>
        <v>30</v>
      </c>
      <c r="V2130" t="str">
        <f>IF(COUNTIF('Bibliothèque transporteurs'!C:C,F2130)=0,"inconnu",_xlfn.XLOOKUP(F2130,'Bibliothèque transporteurs'!C:C,'Bibliothèque transporteurs'!E:E))</f>
        <v>CHRONO_2SHOP</v>
      </c>
      <c r="W2130">
        <f t="shared" si="212"/>
        <v>5.63</v>
      </c>
      <c r="Y2130" s="118">
        <f t="shared" si="207"/>
        <v>5.63</v>
      </c>
      <c r="Z2130" s="118" t="str">
        <f t="shared" si="208"/>
        <v>OK</v>
      </c>
    </row>
    <row r="2131" spans="1:26" x14ac:dyDescent="0.2">
      <c r="A2131" s="9">
        <f t="shared" si="209"/>
        <v>6.9033169892416817</v>
      </c>
      <c r="B2131" s="9">
        <f t="shared" si="210"/>
        <v>5.96</v>
      </c>
      <c r="C2131" s="9">
        <f t="shared" si="211"/>
        <v>5.88</v>
      </c>
      <c r="D2131" s="8">
        <v>6235</v>
      </c>
      <c r="E2131" t="s">
        <v>6226</v>
      </c>
      <c r="F2131" t="s">
        <v>191</v>
      </c>
      <c r="G2131" t="s">
        <v>25</v>
      </c>
      <c r="H2131" t="s">
        <v>190</v>
      </c>
      <c r="O2131">
        <v>5.88</v>
      </c>
      <c r="S2131">
        <f>_xlfn.XLOOKUP(E2131,'Facture Chronopost'!L:L,'Facture Chronopost'!AA:AA,"")</f>
        <v>0.08</v>
      </c>
      <c r="T2131" t="str">
        <f>IF(COUNTIF('Bibliothèque transporteurs'!C:C,F2131)=0,"inconnu",_xlfn.XLOOKUP(F2131,'Bibliothèque transporteurs'!C:C,'Bibliothèque transporteurs'!A:A))</f>
        <v>6C</v>
      </c>
      <c r="U2131">
        <f>IF(OR(F2131="6C",F2131="6B"),_xlfn.XLOOKUP(E2131,'Facture Chronopost'!L:L,'Facture Chronopost'!X:X),IF(OR(F2131=17,F2131=44),F2131&amp;"_"&amp;H2131,IF(COUNTIF('Bibliothèque transporteurs'!C:C,F2131)=0,"inconnu",_xlfn.XLOOKUP(F2131,'Bibliothèque transporteurs'!C:C,'Bibliothèque transporteurs'!B:B))))</f>
        <v>30</v>
      </c>
      <c r="V2131" t="str">
        <f>IF(COUNTIF('Bibliothèque transporteurs'!C:C,F2131)=0,"inconnu",_xlfn.XLOOKUP(F2131,'Bibliothèque transporteurs'!C:C,'Bibliothèque transporteurs'!E:E))</f>
        <v>CHRONO_2SHOP</v>
      </c>
      <c r="W2131">
        <f t="shared" si="212"/>
        <v>5.96</v>
      </c>
      <c r="Y2131" s="118">
        <f t="shared" si="207"/>
        <v>5.96</v>
      </c>
      <c r="Z2131" s="118" t="str">
        <f t="shared" si="208"/>
        <v>OK</v>
      </c>
    </row>
    <row r="2132" spans="1:26" x14ac:dyDescent="0.2">
      <c r="A2132" s="9">
        <f t="shared" si="209"/>
        <v>6.2575985633772397</v>
      </c>
      <c r="B2132" s="9">
        <f t="shared" si="210"/>
        <v>5.41</v>
      </c>
      <c r="C2132" s="9">
        <f t="shared" si="211"/>
        <v>5.33</v>
      </c>
      <c r="D2132" s="8">
        <v>6235</v>
      </c>
      <c r="E2132" t="s">
        <v>6243</v>
      </c>
      <c r="F2132" t="s">
        <v>191</v>
      </c>
      <c r="G2132" t="s">
        <v>25</v>
      </c>
      <c r="H2132" t="s">
        <v>190</v>
      </c>
      <c r="O2132">
        <v>5.33</v>
      </c>
      <c r="S2132">
        <f>_xlfn.XLOOKUP(E2132,'Facture Chronopost'!L:L,'Facture Chronopost'!AA:AA,"")</f>
        <v>0.08</v>
      </c>
      <c r="T2132" t="str">
        <f>IF(COUNTIF('Bibliothèque transporteurs'!C:C,F2132)=0,"inconnu",_xlfn.XLOOKUP(F2132,'Bibliothèque transporteurs'!C:C,'Bibliothèque transporteurs'!A:A))</f>
        <v>6C</v>
      </c>
      <c r="U2132">
        <f>IF(OR(F2132="6C",F2132="6B"),_xlfn.XLOOKUP(E2132,'Facture Chronopost'!L:L,'Facture Chronopost'!X:X),IF(OR(F2132=17,F2132=44),F2132&amp;"_"&amp;H2132,IF(COUNTIF('Bibliothèque transporteurs'!C:C,F2132)=0,"inconnu",_xlfn.XLOOKUP(F2132,'Bibliothèque transporteurs'!C:C,'Bibliothèque transporteurs'!B:B))))</f>
        <v>30</v>
      </c>
      <c r="V2132" t="str">
        <f>IF(COUNTIF('Bibliothèque transporteurs'!C:C,F2132)=0,"inconnu",_xlfn.XLOOKUP(F2132,'Bibliothèque transporteurs'!C:C,'Bibliothèque transporteurs'!E:E))</f>
        <v>CHRONO_2SHOP</v>
      </c>
      <c r="W2132">
        <f t="shared" si="212"/>
        <v>5.41</v>
      </c>
      <c r="Y2132" s="118">
        <f t="shared" si="207"/>
        <v>5.41</v>
      </c>
      <c r="Z2132" s="118" t="str">
        <f t="shared" si="208"/>
        <v>OK</v>
      </c>
    </row>
    <row r="2133" spans="1:26" x14ac:dyDescent="0.2">
      <c r="A2133" s="9">
        <f t="shared" si="209"/>
        <v>6.2575985633772397</v>
      </c>
      <c r="B2133" s="9">
        <f t="shared" si="210"/>
        <v>5.41</v>
      </c>
      <c r="C2133" s="9">
        <f t="shared" si="211"/>
        <v>5.33</v>
      </c>
      <c r="D2133" s="8">
        <v>6235</v>
      </c>
      <c r="E2133" t="s">
        <v>6233</v>
      </c>
      <c r="F2133" t="s">
        <v>191</v>
      </c>
      <c r="G2133" t="s">
        <v>25</v>
      </c>
      <c r="H2133" t="s">
        <v>190</v>
      </c>
      <c r="O2133">
        <v>5.33</v>
      </c>
      <c r="S2133">
        <f>_xlfn.XLOOKUP(E2133,'Facture Chronopost'!L:L,'Facture Chronopost'!AA:AA,"")</f>
        <v>0.08</v>
      </c>
      <c r="T2133" t="str">
        <f>IF(COUNTIF('Bibliothèque transporteurs'!C:C,F2133)=0,"inconnu",_xlfn.XLOOKUP(F2133,'Bibliothèque transporteurs'!C:C,'Bibliothèque transporteurs'!A:A))</f>
        <v>6C</v>
      </c>
      <c r="U2133">
        <f>IF(OR(F2133="6C",F2133="6B"),_xlfn.XLOOKUP(E2133,'Facture Chronopost'!L:L,'Facture Chronopost'!X:X),IF(OR(F2133=17,F2133=44),F2133&amp;"_"&amp;H2133,IF(COUNTIF('Bibliothèque transporteurs'!C:C,F2133)=0,"inconnu",_xlfn.XLOOKUP(F2133,'Bibliothèque transporteurs'!C:C,'Bibliothèque transporteurs'!B:B))))</f>
        <v>30</v>
      </c>
      <c r="V2133" t="str">
        <f>IF(COUNTIF('Bibliothèque transporteurs'!C:C,F2133)=0,"inconnu",_xlfn.XLOOKUP(F2133,'Bibliothèque transporteurs'!C:C,'Bibliothèque transporteurs'!E:E))</f>
        <v>CHRONO_2SHOP</v>
      </c>
      <c r="W2133">
        <f t="shared" si="212"/>
        <v>5.41</v>
      </c>
      <c r="Y2133" s="118">
        <f t="shared" si="207"/>
        <v>5.41</v>
      </c>
      <c r="Z2133" s="118" t="str">
        <f t="shared" si="208"/>
        <v>OK</v>
      </c>
    </row>
    <row r="2134" spans="1:26" x14ac:dyDescent="0.2">
      <c r="A2134" s="9">
        <f t="shared" si="209"/>
        <v>6.2575985633772397</v>
      </c>
      <c r="B2134" s="9">
        <f t="shared" si="210"/>
        <v>5.41</v>
      </c>
      <c r="C2134" s="9">
        <f t="shared" si="211"/>
        <v>5.33</v>
      </c>
      <c r="D2134" s="8">
        <v>6235</v>
      </c>
      <c r="E2134" t="s">
        <v>6239</v>
      </c>
      <c r="F2134" t="s">
        <v>191</v>
      </c>
      <c r="G2134" t="s">
        <v>25</v>
      </c>
      <c r="H2134" t="s">
        <v>190</v>
      </c>
      <c r="O2134">
        <v>5.33</v>
      </c>
      <c r="S2134">
        <f>_xlfn.XLOOKUP(E2134,'Facture Chronopost'!L:L,'Facture Chronopost'!AA:AA,"")</f>
        <v>0.08</v>
      </c>
      <c r="T2134" t="str">
        <f>IF(COUNTIF('Bibliothèque transporteurs'!C:C,F2134)=0,"inconnu",_xlfn.XLOOKUP(F2134,'Bibliothèque transporteurs'!C:C,'Bibliothèque transporteurs'!A:A))</f>
        <v>6C</v>
      </c>
      <c r="U2134">
        <f>IF(OR(F2134="6C",F2134="6B"),_xlfn.XLOOKUP(E2134,'Facture Chronopost'!L:L,'Facture Chronopost'!X:X),IF(OR(F2134=17,F2134=44),F2134&amp;"_"&amp;H2134,IF(COUNTIF('Bibliothèque transporteurs'!C:C,F2134)=0,"inconnu",_xlfn.XLOOKUP(F2134,'Bibliothèque transporteurs'!C:C,'Bibliothèque transporteurs'!B:B))))</f>
        <v>42</v>
      </c>
      <c r="V2134" t="str">
        <f>IF(COUNTIF('Bibliothèque transporteurs'!C:C,F2134)=0,"inconnu",_xlfn.XLOOKUP(F2134,'Bibliothèque transporteurs'!C:C,'Bibliothèque transporteurs'!E:E))</f>
        <v>CHRONO_2SHOP</v>
      </c>
      <c r="W2134">
        <f t="shared" si="212"/>
        <v>5.41</v>
      </c>
      <c r="Y2134" s="118">
        <f t="shared" si="207"/>
        <v>5.41</v>
      </c>
      <c r="Z2134" s="118" t="str">
        <f t="shared" si="208"/>
        <v>OK</v>
      </c>
    </row>
    <row r="2135" spans="1:26" x14ac:dyDescent="0.2">
      <c r="A2135" s="9">
        <f t="shared" si="209"/>
        <v>6.2575985633772397</v>
      </c>
      <c r="B2135" s="9">
        <f t="shared" si="210"/>
        <v>5.41</v>
      </c>
      <c r="C2135" s="9">
        <f t="shared" si="211"/>
        <v>5.33</v>
      </c>
      <c r="D2135" s="8">
        <v>6235</v>
      </c>
      <c r="E2135" t="s">
        <v>6241</v>
      </c>
      <c r="F2135" t="s">
        <v>191</v>
      </c>
      <c r="G2135" t="s">
        <v>25</v>
      </c>
      <c r="H2135" t="s">
        <v>190</v>
      </c>
      <c r="O2135">
        <v>5.33</v>
      </c>
      <c r="S2135">
        <f>_xlfn.XLOOKUP(E2135,'Facture Chronopost'!L:L,'Facture Chronopost'!AA:AA,"")</f>
        <v>0.08</v>
      </c>
      <c r="T2135" t="str">
        <f>IF(COUNTIF('Bibliothèque transporteurs'!C:C,F2135)=0,"inconnu",_xlfn.XLOOKUP(F2135,'Bibliothèque transporteurs'!C:C,'Bibliothèque transporteurs'!A:A))</f>
        <v>6C</v>
      </c>
      <c r="U2135">
        <f>IF(OR(F2135="6C",F2135="6B"),_xlfn.XLOOKUP(E2135,'Facture Chronopost'!L:L,'Facture Chronopost'!X:X),IF(OR(F2135=17,F2135=44),F2135&amp;"_"&amp;H2135,IF(COUNTIF('Bibliothèque transporteurs'!C:C,F2135)=0,"inconnu",_xlfn.XLOOKUP(F2135,'Bibliothèque transporteurs'!C:C,'Bibliothèque transporteurs'!B:B))))</f>
        <v>42</v>
      </c>
      <c r="V2135" t="str">
        <f>IF(COUNTIF('Bibliothèque transporteurs'!C:C,F2135)=0,"inconnu",_xlfn.XLOOKUP(F2135,'Bibliothèque transporteurs'!C:C,'Bibliothèque transporteurs'!E:E))</f>
        <v>CHRONO_2SHOP</v>
      </c>
      <c r="W2135">
        <f t="shared" si="212"/>
        <v>5.41</v>
      </c>
      <c r="Y2135" s="118">
        <f t="shared" si="207"/>
        <v>5.41</v>
      </c>
      <c r="Z2135" s="118" t="str">
        <f t="shared" si="208"/>
        <v>OK</v>
      </c>
    </row>
    <row r="2136" spans="1:26" x14ac:dyDescent="0.2">
      <c r="A2136" s="9">
        <f t="shared" si="209"/>
        <v>6.2575985633772397</v>
      </c>
      <c r="B2136" s="9">
        <f t="shared" si="210"/>
        <v>5.41</v>
      </c>
      <c r="C2136" s="9">
        <f t="shared" si="211"/>
        <v>5.33</v>
      </c>
      <c r="D2136" s="8">
        <v>6235</v>
      </c>
      <c r="E2136" t="s">
        <v>6192</v>
      </c>
      <c r="F2136" t="s">
        <v>191</v>
      </c>
      <c r="G2136" t="s">
        <v>25</v>
      </c>
      <c r="H2136" t="s">
        <v>190</v>
      </c>
      <c r="O2136">
        <v>5.33</v>
      </c>
      <c r="S2136">
        <f>_xlfn.XLOOKUP(E2136,'Facture Chronopost'!L:L,'Facture Chronopost'!AA:AA,"")</f>
        <v>0.08</v>
      </c>
      <c r="T2136" t="str">
        <f>IF(COUNTIF('Bibliothèque transporteurs'!C:C,F2136)=0,"inconnu",_xlfn.XLOOKUP(F2136,'Bibliothèque transporteurs'!C:C,'Bibliothèque transporteurs'!A:A))</f>
        <v>6C</v>
      </c>
      <c r="U2136">
        <f>IF(OR(F2136="6C",F2136="6B"),_xlfn.XLOOKUP(E2136,'Facture Chronopost'!L:L,'Facture Chronopost'!X:X),IF(OR(F2136=17,F2136=44),F2136&amp;"_"&amp;H2136,IF(COUNTIF('Bibliothèque transporteurs'!C:C,F2136)=0,"inconnu",_xlfn.XLOOKUP(F2136,'Bibliothèque transporteurs'!C:C,'Bibliothèque transporteurs'!B:B))))</f>
        <v>30</v>
      </c>
      <c r="V2136" t="str">
        <f>IF(COUNTIF('Bibliothèque transporteurs'!C:C,F2136)=0,"inconnu",_xlfn.XLOOKUP(F2136,'Bibliothèque transporteurs'!C:C,'Bibliothèque transporteurs'!E:E))</f>
        <v>CHRONO_2SHOP</v>
      </c>
      <c r="W2136">
        <f t="shared" si="212"/>
        <v>5.41</v>
      </c>
      <c r="Y2136" s="118">
        <f t="shared" si="207"/>
        <v>5.41</v>
      </c>
      <c r="Z2136" s="118" t="str">
        <f t="shared" si="208"/>
        <v>OK</v>
      </c>
    </row>
    <row r="2137" spans="1:26" x14ac:dyDescent="0.2">
      <c r="A2137" s="9">
        <f t="shared" si="209"/>
        <v>5.6823221476070991</v>
      </c>
      <c r="B2137" s="9">
        <f t="shared" si="210"/>
        <v>4.9200000000000008</v>
      </c>
      <c r="C2137" s="9">
        <f t="shared" si="211"/>
        <v>4.84</v>
      </c>
      <c r="D2137" s="8">
        <v>6235</v>
      </c>
      <c r="E2137" t="s">
        <v>6179</v>
      </c>
      <c r="F2137" t="s">
        <v>191</v>
      </c>
      <c r="G2137" t="s">
        <v>25</v>
      </c>
      <c r="H2137" t="s">
        <v>190</v>
      </c>
      <c r="O2137">
        <v>4.84</v>
      </c>
      <c r="S2137">
        <f>_xlfn.XLOOKUP(E2137,'Facture Chronopost'!L:L,'Facture Chronopost'!AA:AA,"")</f>
        <v>0.08</v>
      </c>
      <c r="T2137" t="str">
        <f>IF(COUNTIF('Bibliothèque transporteurs'!C:C,F2137)=0,"inconnu",_xlfn.XLOOKUP(F2137,'Bibliothèque transporteurs'!C:C,'Bibliothèque transporteurs'!A:A))</f>
        <v>6C</v>
      </c>
      <c r="U2137">
        <f>IF(OR(F2137="6C",F2137="6B"),_xlfn.XLOOKUP(E2137,'Facture Chronopost'!L:L,'Facture Chronopost'!X:X),IF(OR(F2137=17,F2137=44),F2137&amp;"_"&amp;H2137,IF(COUNTIF('Bibliothèque transporteurs'!C:C,F2137)=0,"inconnu",_xlfn.XLOOKUP(F2137,'Bibliothèque transporteurs'!C:C,'Bibliothèque transporteurs'!B:B))))</f>
        <v>26</v>
      </c>
      <c r="V2137" t="str">
        <f>IF(COUNTIF('Bibliothèque transporteurs'!C:C,F2137)=0,"inconnu",_xlfn.XLOOKUP(F2137,'Bibliothèque transporteurs'!C:C,'Bibliothèque transporteurs'!E:E))</f>
        <v>CHRONO_2SHOP</v>
      </c>
      <c r="W2137">
        <f t="shared" si="212"/>
        <v>4.92</v>
      </c>
      <c r="Y2137" s="118">
        <f t="shared" si="207"/>
        <v>4.92</v>
      </c>
      <c r="Z2137" s="118" t="str">
        <f t="shared" si="208"/>
        <v>OK</v>
      </c>
    </row>
    <row r="2138" spans="1:26" x14ac:dyDescent="0.2">
      <c r="A2138" s="9">
        <f t="shared" si="209"/>
        <v>6.9033169892416817</v>
      </c>
      <c r="B2138" s="9">
        <f t="shared" si="210"/>
        <v>5.96</v>
      </c>
      <c r="C2138" s="9">
        <f t="shared" si="211"/>
        <v>5.88</v>
      </c>
      <c r="D2138" s="8">
        <v>6235</v>
      </c>
      <c r="E2138" t="s">
        <v>6236</v>
      </c>
      <c r="F2138" t="s">
        <v>191</v>
      </c>
      <c r="G2138" t="s">
        <v>25</v>
      </c>
      <c r="H2138" t="s">
        <v>190</v>
      </c>
      <c r="O2138">
        <v>5.88</v>
      </c>
      <c r="S2138">
        <f>_xlfn.XLOOKUP(E2138,'Facture Chronopost'!L:L,'Facture Chronopost'!AA:AA,"")</f>
        <v>0.08</v>
      </c>
      <c r="T2138" t="str">
        <f>IF(COUNTIF('Bibliothèque transporteurs'!C:C,F2138)=0,"inconnu",_xlfn.XLOOKUP(F2138,'Bibliothèque transporteurs'!C:C,'Bibliothèque transporteurs'!A:A))</f>
        <v>6C</v>
      </c>
      <c r="U2138">
        <f>IF(OR(F2138="6C",F2138="6B"),_xlfn.XLOOKUP(E2138,'Facture Chronopost'!L:L,'Facture Chronopost'!X:X),IF(OR(F2138=17,F2138=44),F2138&amp;"_"&amp;H2138,IF(COUNTIF('Bibliothèque transporteurs'!C:C,F2138)=0,"inconnu",_xlfn.XLOOKUP(F2138,'Bibliothèque transporteurs'!C:C,'Bibliothèque transporteurs'!B:B))))</f>
        <v>30</v>
      </c>
      <c r="V2138" t="str">
        <f>IF(COUNTIF('Bibliothèque transporteurs'!C:C,F2138)=0,"inconnu",_xlfn.XLOOKUP(F2138,'Bibliothèque transporteurs'!C:C,'Bibliothèque transporteurs'!E:E))</f>
        <v>CHRONO_2SHOP</v>
      </c>
      <c r="W2138">
        <f t="shared" si="212"/>
        <v>5.96</v>
      </c>
      <c r="Y2138" s="118">
        <f t="shared" si="207"/>
        <v>5.96</v>
      </c>
      <c r="Z2138" s="118" t="str">
        <f t="shared" si="208"/>
        <v>OK</v>
      </c>
    </row>
    <row r="2139" spans="1:26" x14ac:dyDescent="0.2">
      <c r="A2139" s="9">
        <f t="shared" si="209"/>
        <v>6.2575985633772397</v>
      </c>
      <c r="B2139" s="9">
        <f t="shared" si="210"/>
        <v>5.41</v>
      </c>
      <c r="C2139" s="9">
        <f t="shared" si="211"/>
        <v>5.33</v>
      </c>
      <c r="D2139" s="8">
        <v>6235</v>
      </c>
      <c r="E2139" t="s">
        <v>6228</v>
      </c>
      <c r="F2139" t="s">
        <v>191</v>
      </c>
      <c r="G2139" t="s">
        <v>25</v>
      </c>
      <c r="H2139" t="s">
        <v>190</v>
      </c>
      <c r="O2139">
        <v>5.33</v>
      </c>
      <c r="S2139">
        <f>_xlfn.XLOOKUP(E2139,'Facture Chronopost'!L:L,'Facture Chronopost'!AA:AA,"")</f>
        <v>0.08</v>
      </c>
      <c r="T2139" t="str">
        <f>IF(COUNTIF('Bibliothèque transporteurs'!C:C,F2139)=0,"inconnu",_xlfn.XLOOKUP(F2139,'Bibliothèque transporteurs'!C:C,'Bibliothèque transporteurs'!A:A))</f>
        <v>6C</v>
      </c>
      <c r="U2139">
        <f>IF(OR(F2139="6C",F2139="6B"),_xlfn.XLOOKUP(E2139,'Facture Chronopost'!L:L,'Facture Chronopost'!X:X),IF(OR(F2139=17,F2139=44),F2139&amp;"_"&amp;H2139,IF(COUNTIF('Bibliothèque transporteurs'!C:C,F2139)=0,"inconnu",_xlfn.XLOOKUP(F2139,'Bibliothèque transporteurs'!C:C,'Bibliothèque transporteurs'!B:B))))</f>
        <v>30</v>
      </c>
      <c r="V2139" t="str">
        <f>IF(COUNTIF('Bibliothèque transporteurs'!C:C,F2139)=0,"inconnu",_xlfn.XLOOKUP(F2139,'Bibliothèque transporteurs'!C:C,'Bibliothèque transporteurs'!E:E))</f>
        <v>CHRONO_2SHOP</v>
      </c>
      <c r="W2139">
        <f t="shared" si="212"/>
        <v>5.41</v>
      </c>
      <c r="Y2139" s="118">
        <f t="shared" si="207"/>
        <v>5.41</v>
      </c>
      <c r="Z2139" s="118" t="str">
        <f t="shared" si="208"/>
        <v>OK</v>
      </c>
    </row>
    <row r="2140" spans="1:26" x14ac:dyDescent="0.2">
      <c r="A2140" s="9">
        <f t="shared" si="209"/>
        <v>6.2575985633772397</v>
      </c>
      <c r="B2140" s="9">
        <f t="shared" si="210"/>
        <v>5.41</v>
      </c>
      <c r="C2140" s="9">
        <f t="shared" si="211"/>
        <v>5.33</v>
      </c>
      <c r="D2140" s="8">
        <v>6235</v>
      </c>
      <c r="E2140" t="s">
        <v>6223</v>
      </c>
      <c r="F2140" t="s">
        <v>191</v>
      </c>
      <c r="G2140" t="s">
        <v>25</v>
      </c>
      <c r="H2140" t="s">
        <v>190</v>
      </c>
      <c r="O2140">
        <v>5.33</v>
      </c>
      <c r="S2140">
        <f>_xlfn.XLOOKUP(E2140,'Facture Chronopost'!L:L,'Facture Chronopost'!AA:AA,"")</f>
        <v>0.08</v>
      </c>
      <c r="T2140" t="str">
        <f>IF(COUNTIF('Bibliothèque transporteurs'!C:C,F2140)=0,"inconnu",_xlfn.XLOOKUP(F2140,'Bibliothèque transporteurs'!C:C,'Bibliothèque transporteurs'!A:A))</f>
        <v>6C</v>
      </c>
      <c r="U2140">
        <f>IF(OR(F2140="6C",F2140="6B"),_xlfn.XLOOKUP(E2140,'Facture Chronopost'!L:L,'Facture Chronopost'!X:X),IF(OR(F2140=17,F2140=44),F2140&amp;"_"&amp;H2140,IF(COUNTIF('Bibliothèque transporteurs'!C:C,F2140)=0,"inconnu",_xlfn.XLOOKUP(F2140,'Bibliothèque transporteurs'!C:C,'Bibliothèque transporteurs'!B:B))))</f>
        <v>30</v>
      </c>
      <c r="V2140" t="str">
        <f>IF(COUNTIF('Bibliothèque transporteurs'!C:C,F2140)=0,"inconnu",_xlfn.XLOOKUP(F2140,'Bibliothèque transporteurs'!C:C,'Bibliothèque transporteurs'!E:E))</f>
        <v>CHRONO_2SHOP</v>
      </c>
      <c r="W2140">
        <f t="shared" si="212"/>
        <v>5.41</v>
      </c>
      <c r="Y2140" s="118">
        <f t="shared" si="207"/>
        <v>5.41</v>
      </c>
      <c r="Z2140" s="118" t="str">
        <f t="shared" si="208"/>
        <v>OK</v>
      </c>
    </row>
    <row r="2141" spans="1:26" x14ac:dyDescent="0.2">
      <c r="A2141" s="9">
        <f t="shared" si="209"/>
        <v>6.2575985633772397</v>
      </c>
      <c r="B2141" s="9">
        <f t="shared" si="210"/>
        <v>5.41</v>
      </c>
      <c r="C2141" s="9">
        <f t="shared" si="211"/>
        <v>5.33</v>
      </c>
      <c r="D2141" s="8">
        <v>6235</v>
      </c>
      <c r="E2141" t="s">
        <v>6254</v>
      </c>
      <c r="F2141" t="s">
        <v>191</v>
      </c>
      <c r="G2141" t="s">
        <v>25</v>
      </c>
      <c r="H2141" t="s">
        <v>190</v>
      </c>
      <c r="O2141">
        <v>5.33</v>
      </c>
      <c r="S2141">
        <f>_xlfn.XLOOKUP(E2141,'Facture Chronopost'!L:L,'Facture Chronopost'!AA:AA,"")</f>
        <v>0.08</v>
      </c>
      <c r="T2141" t="str">
        <f>IF(COUNTIF('Bibliothèque transporteurs'!C:C,F2141)=0,"inconnu",_xlfn.XLOOKUP(F2141,'Bibliothèque transporteurs'!C:C,'Bibliothèque transporteurs'!A:A))</f>
        <v>6C</v>
      </c>
      <c r="U2141">
        <f>IF(OR(F2141="6C",F2141="6B"),_xlfn.XLOOKUP(E2141,'Facture Chronopost'!L:L,'Facture Chronopost'!X:X),IF(OR(F2141=17,F2141=44),F2141&amp;"_"&amp;H2141,IF(COUNTIF('Bibliothèque transporteurs'!C:C,F2141)=0,"inconnu",_xlfn.XLOOKUP(F2141,'Bibliothèque transporteurs'!C:C,'Bibliothèque transporteurs'!B:B))))</f>
        <v>30</v>
      </c>
      <c r="V2141" t="str">
        <f>IF(COUNTIF('Bibliothèque transporteurs'!C:C,F2141)=0,"inconnu",_xlfn.XLOOKUP(F2141,'Bibliothèque transporteurs'!C:C,'Bibliothèque transporteurs'!E:E))</f>
        <v>CHRONO_2SHOP</v>
      </c>
      <c r="W2141">
        <f t="shared" si="212"/>
        <v>5.41</v>
      </c>
      <c r="Y2141" s="118">
        <f t="shared" si="207"/>
        <v>5.41</v>
      </c>
      <c r="Z2141" s="118" t="str">
        <f t="shared" si="208"/>
        <v>OK</v>
      </c>
    </row>
    <row r="2142" spans="1:26" x14ac:dyDescent="0.2">
      <c r="A2142" s="9">
        <f t="shared" si="209"/>
        <v>6.2575985633772397</v>
      </c>
      <c r="B2142" s="9">
        <f t="shared" si="210"/>
        <v>5.41</v>
      </c>
      <c r="C2142" s="9">
        <f t="shared" si="211"/>
        <v>5.33</v>
      </c>
      <c r="D2142" s="8">
        <v>6235</v>
      </c>
      <c r="E2142" t="s">
        <v>6301</v>
      </c>
      <c r="F2142" t="s">
        <v>191</v>
      </c>
      <c r="G2142" t="s">
        <v>25</v>
      </c>
      <c r="H2142" t="s">
        <v>190</v>
      </c>
      <c r="O2142">
        <v>5.33</v>
      </c>
      <c r="S2142">
        <f>_xlfn.XLOOKUP(E2142,'Facture Chronopost'!L:L,'Facture Chronopost'!AA:AA,"")</f>
        <v>0.08</v>
      </c>
      <c r="T2142" t="str">
        <f>IF(COUNTIF('Bibliothèque transporteurs'!C:C,F2142)=0,"inconnu",_xlfn.XLOOKUP(F2142,'Bibliothèque transporteurs'!C:C,'Bibliothèque transporteurs'!A:A))</f>
        <v>6C</v>
      </c>
      <c r="U2142">
        <f>IF(OR(F2142="6C",F2142="6B"),_xlfn.XLOOKUP(E2142,'Facture Chronopost'!L:L,'Facture Chronopost'!X:X),IF(OR(F2142=17,F2142=44),F2142&amp;"_"&amp;H2142,IF(COUNTIF('Bibliothèque transporteurs'!C:C,F2142)=0,"inconnu",_xlfn.XLOOKUP(F2142,'Bibliothèque transporteurs'!C:C,'Bibliothèque transporteurs'!B:B))))</f>
        <v>30</v>
      </c>
      <c r="V2142" t="str">
        <f>IF(COUNTIF('Bibliothèque transporteurs'!C:C,F2142)=0,"inconnu",_xlfn.XLOOKUP(F2142,'Bibliothèque transporteurs'!C:C,'Bibliothèque transporteurs'!E:E))</f>
        <v>CHRONO_2SHOP</v>
      </c>
      <c r="W2142">
        <f t="shared" si="212"/>
        <v>5.41</v>
      </c>
      <c r="Y2142" s="118">
        <f t="shared" si="207"/>
        <v>5.41</v>
      </c>
      <c r="Z2142" s="118" t="str">
        <f t="shared" si="208"/>
        <v>OK</v>
      </c>
    </row>
    <row r="2143" spans="1:26" x14ac:dyDescent="0.2">
      <c r="A2143" s="9">
        <f t="shared" si="209"/>
        <v>6.2575985633772397</v>
      </c>
      <c r="B2143" s="9">
        <f t="shared" si="210"/>
        <v>5.41</v>
      </c>
      <c r="C2143" s="9">
        <f t="shared" si="211"/>
        <v>5.33</v>
      </c>
      <c r="D2143" s="8">
        <v>6235</v>
      </c>
      <c r="E2143" t="s">
        <v>6276</v>
      </c>
      <c r="F2143" t="s">
        <v>191</v>
      </c>
      <c r="G2143" t="s">
        <v>25</v>
      </c>
      <c r="H2143" t="s">
        <v>190</v>
      </c>
      <c r="O2143">
        <v>5.33</v>
      </c>
      <c r="S2143">
        <f>_xlfn.XLOOKUP(E2143,'Facture Chronopost'!L:L,'Facture Chronopost'!AA:AA,"")</f>
        <v>0.08</v>
      </c>
      <c r="T2143" t="str">
        <f>IF(COUNTIF('Bibliothèque transporteurs'!C:C,F2143)=0,"inconnu",_xlfn.XLOOKUP(F2143,'Bibliothèque transporteurs'!C:C,'Bibliothèque transporteurs'!A:A))</f>
        <v>6C</v>
      </c>
      <c r="U2143">
        <f>IF(OR(F2143="6C",F2143="6B"),_xlfn.XLOOKUP(E2143,'Facture Chronopost'!L:L,'Facture Chronopost'!X:X),IF(OR(F2143=17,F2143=44),F2143&amp;"_"&amp;H2143,IF(COUNTIF('Bibliothèque transporteurs'!C:C,F2143)=0,"inconnu",_xlfn.XLOOKUP(F2143,'Bibliothèque transporteurs'!C:C,'Bibliothèque transporteurs'!B:B))))</f>
        <v>30</v>
      </c>
      <c r="V2143" t="str">
        <f>IF(COUNTIF('Bibliothèque transporteurs'!C:C,F2143)=0,"inconnu",_xlfn.XLOOKUP(F2143,'Bibliothèque transporteurs'!C:C,'Bibliothèque transporteurs'!E:E))</f>
        <v>CHRONO_2SHOP</v>
      </c>
      <c r="W2143">
        <f t="shared" si="212"/>
        <v>5.41</v>
      </c>
      <c r="Y2143" s="118">
        <f t="shared" si="207"/>
        <v>5.41</v>
      </c>
      <c r="Z2143" s="118" t="str">
        <f t="shared" si="208"/>
        <v>OK</v>
      </c>
    </row>
    <row r="2144" spans="1:26" x14ac:dyDescent="0.2">
      <c r="A2144" s="9">
        <f t="shared" si="209"/>
        <v>5.6823221476070991</v>
      </c>
      <c r="B2144" s="9">
        <f t="shared" si="210"/>
        <v>4.9200000000000008</v>
      </c>
      <c r="C2144" s="9">
        <f t="shared" si="211"/>
        <v>4.84</v>
      </c>
      <c r="D2144" s="8">
        <v>6235</v>
      </c>
      <c r="E2144" t="s">
        <v>6269</v>
      </c>
      <c r="F2144" t="s">
        <v>191</v>
      </c>
      <c r="G2144" t="s">
        <v>25</v>
      </c>
      <c r="H2144" t="s">
        <v>190</v>
      </c>
      <c r="O2144">
        <v>4.84</v>
      </c>
      <c r="S2144">
        <f>_xlfn.XLOOKUP(E2144,'Facture Chronopost'!L:L,'Facture Chronopost'!AA:AA,"")</f>
        <v>0.08</v>
      </c>
      <c r="T2144" t="str">
        <f>IF(COUNTIF('Bibliothèque transporteurs'!C:C,F2144)=0,"inconnu",_xlfn.XLOOKUP(F2144,'Bibliothèque transporteurs'!C:C,'Bibliothèque transporteurs'!A:A))</f>
        <v>6C</v>
      </c>
      <c r="U2144">
        <f>IF(OR(F2144="6C",F2144="6B"),_xlfn.XLOOKUP(E2144,'Facture Chronopost'!L:L,'Facture Chronopost'!X:X),IF(OR(F2144=17,F2144=44),F2144&amp;"_"&amp;H2144,IF(COUNTIF('Bibliothèque transporteurs'!C:C,F2144)=0,"inconnu",_xlfn.XLOOKUP(F2144,'Bibliothèque transporteurs'!C:C,'Bibliothèque transporteurs'!B:B))))</f>
        <v>26</v>
      </c>
      <c r="V2144" t="str">
        <f>IF(COUNTIF('Bibliothèque transporteurs'!C:C,F2144)=0,"inconnu",_xlfn.XLOOKUP(F2144,'Bibliothèque transporteurs'!C:C,'Bibliothèque transporteurs'!E:E))</f>
        <v>CHRONO_2SHOP</v>
      </c>
      <c r="W2144">
        <f t="shared" si="212"/>
        <v>4.92</v>
      </c>
      <c r="Y2144" s="118">
        <f t="shared" si="207"/>
        <v>4.92</v>
      </c>
      <c r="Z2144" s="118" t="str">
        <f t="shared" si="208"/>
        <v>OK</v>
      </c>
    </row>
    <row r="2145" spans="1:26" x14ac:dyDescent="0.2">
      <c r="A2145" s="9">
        <f t="shared" si="209"/>
        <v>6.2575985633772397</v>
      </c>
      <c r="B2145" s="9">
        <f t="shared" si="210"/>
        <v>5.41</v>
      </c>
      <c r="C2145" s="9">
        <f t="shared" si="211"/>
        <v>5.33</v>
      </c>
      <c r="D2145" s="8">
        <v>6235</v>
      </c>
      <c r="E2145" t="s">
        <v>6287</v>
      </c>
      <c r="F2145" t="s">
        <v>191</v>
      </c>
      <c r="G2145" t="s">
        <v>25</v>
      </c>
      <c r="H2145" t="s">
        <v>190</v>
      </c>
      <c r="O2145">
        <v>5.33</v>
      </c>
      <c r="S2145">
        <f>_xlfn.XLOOKUP(E2145,'Facture Chronopost'!L:L,'Facture Chronopost'!AA:AA,"")</f>
        <v>0.08</v>
      </c>
      <c r="T2145" t="str">
        <f>IF(COUNTIF('Bibliothèque transporteurs'!C:C,F2145)=0,"inconnu",_xlfn.XLOOKUP(F2145,'Bibliothèque transporteurs'!C:C,'Bibliothèque transporteurs'!A:A))</f>
        <v>6C</v>
      </c>
      <c r="U2145">
        <f>IF(OR(F2145="6C",F2145="6B"),_xlfn.XLOOKUP(E2145,'Facture Chronopost'!L:L,'Facture Chronopost'!X:X),IF(OR(F2145=17,F2145=44),F2145&amp;"_"&amp;H2145,IF(COUNTIF('Bibliothèque transporteurs'!C:C,F2145)=0,"inconnu",_xlfn.XLOOKUP(F2145,'Bibliothèque transporteurs'!C:C,'Bibliothèque transporteurs'!B:B))))</f>
        <v>30</v>
      </c>
      <c r="V2145" t="str">
        <f>IF(COUNTIF('Bibliothèque transporteurs'!C:C,F2145)=0,"inconnu",_xlfn.XLOOKUP(F2145,'Bibliothèque transporteurs'!C:C,'Bibliothèque transporteurs'!E:E))</f>
        <v>CHRONO_2SHOP</v>
      </c>
      <c r="W2145">
        <f t="shared" si="212"/>
        <v>5.41</v>
      </c>
      <c r="Y2145" s="118">
        <f t="shared" si="207"/>
        <v>5.41</v>
      </c>
      <c r="Z2145" s="118" t="str">
        <f t="shared" si="208"/>
        <v>OK</v>
      </c>
    </row>
    <row r="2146" spans="1:26" x14ac:dyDescent="0.2">
      <c r="A2146" s="9">
        <f t="shared" si="209"/>
        <v>6.2575985633772397</v>
      </c>
      <c r="B2146" s="9">
        <f t="shared" si="210"/>
        <v>5.41</v>
      </c>
      <c r="C2146" s="9">
        <f t="shared" si="211"/>
        <v>5.33</v>
      </c>
      <c r="D2146" s="8">
        <v>6235</v>
      </c>
      <c r="E2146" t="s">
        <v>6266</v>
      </c>
      <c r="F2146" t="s">
        <v>191</v>
      </c>
      <c r="G2146" t="s">
        <v>25</v>
      </c>
      <c r="H2146" t="s">
        <v>190</v>
      </c>
      <c r="O2146">
        <v>5.33</v>
      </c>
      <c r="S2146">
        <f>_xlfn.XLOOKUP(E2146,'Facture Chronopost'!L:L,'Facture Chronopost'!AA:AA,"")</f>
        <v>0.08</v>
      </c>
      <c r="T2146" t="str">
        <f>IF(COUNTIF('Bibliothèque transporteurs'!C:C,F2146)=0,"inconnu",_xlfn.XLOOKUP(F2146,'Bibliothèque transporteurs'!C:C,'Bibliothèque transporteurs'!A:A))</f>
        <v>6C</v>
      </c>
      <c r="U2146">
        <f>IF(OR(F2146="6C",F2146="6B"),_xlfn.XLOOKUP(E2146,'Facture Chronopost'!L:L,'Facture Chronopost'!X:X),IF(OR(F2146=17,F2146=44),F2146&amp;"_"&amp;H2146,IF(COUNTIF('Bibliothèque transporteurs'!C:C,F2146)=0,"inconnu",_xlfn.XLOOKUP(F2146,'Bibliothèque transporteurs'!C:C,'Bibliothèque transporteurs'!B:B))))</f>
        <v>30</v>
      </c>
      <c r="V2146" t="str">
        <f>IF(COUNTIF('Bibliothèque transporteurs'!C:C,F2146)=0,"inconnu",_xlfn.XLOOKUP(F2146,'Bibliothèque transporteurs'!C:C,'Bibliothèque transporteurs'!E:E))</f>
        <v>CHRONO_2SHOP</v>
      </c>
      <c r="W2146">
        <f t="shared" si="212"/>
        <v>5.41</v>
      </c>
      <c r="Y2146" s="118">
        <f t="shared" ref="Y2146:Y2209" si="213">ROUNDUP(B2146,2)-M2146-L2146-N2146-J2146-K2146-I2146-Q2146</f>
        <v>5.41</v>
      </c>
      <c r="Z2146" s="118" t="str">
        <f t="shared" ref="Z2146:Z2209" si="214">IF(Y2146=W2146,"OK","Non")</f>
        <v>OK</v>
      </c>
    </row>
    <row r="2147" spans="1:26" x14ac:dyDescent="0.2">
      <c r="A2147" s="9">
        <f t="shared" si="209"/>
        <v>6.2575985633772397</v>
      </c>
      <c r="B2147" s="9">
        <f t="shared" si="210"/>
        <v>5.41</v>
      </c>
      <c r="C2147" s="9">
        <f t="shared" si="211"/>
        <v>5.33</v>
      </c>
      <c r="D2147" s="8">
        <v>6235</v>
      </c>
      <c r="E2147" t="s">
        <v>6290</v>
      </c>
      <c r="F2147" t="s">
        <v>191</v>
      </c>
      <c r="G2147" t="s">
        <v>25</v>
      </c>
      <c r="H2147" t="s">
        <v>190</v>
      </c>
      <c r="O2147">
        <v>5.33</v>
      </c>
      <c r="S2147">
        <f>_xlfn.XLOOKUP(E2147,'Facture Chronopost'!L:L,'Facture Chronopost'!AA:AA,"")</f>
        <v>0.08</v>
      </c>
      <c r="T2147" t="str">
        <f>IF(COUNTIF('Bibliothèque transporteurs'!C:C,F2147)=0,"inconnu",_xlfn.XLOOKUP(F2147,'Bibliothèque transporteurs'!C:C,'Bibliothèque transporteurs'!A:A))</f>
        <v>6C</v>
      </c>
      <c r="U2147">
        <f>IF(OR(F2147="6C",F2147="6B"),_xlfn.XLOOKUP(E2147,'Facture Chronopost'!L:L,'Facture Chronopost'!X:X),IF(OR(F2147=17,F2147=44),F2147&amp;"_"&amp;H2147,IF(COUNTIF('Bibliothèque transporteurs'!C:C,F2147)=0,"inconnu",_xlfn.XLOOKUP(F2147,'Bibliothèque transporteurs'!C:C,'Bibliothèque transporteurs'!B:B))))</f>
        <v>30</v>
      </c>
      <c r="V2147" t="str">
        <f>IF(COUNTIF('Bibliothèque transporteurs'!C:C,F2147)=0,"inconnu",_xlfn.XLOOKUP(F2147,'Bibliothèque transporteurs'!C:C,'Bibliothèque transporteurs'!E:E))</f>
        <v>CHRONO_2SHOP</v>
      </c>
      <c r="W2147">
        <f t="shared" si="212"/>
        <v>5.41</v>
      </c>
      <c r="Y2147" s="118">
        <f t="shared" si="213"/>
        <v>5.41</v>
      </c>
      <c r="Z2147" s="118" t="str">
        <f t="shared" si="214"/>
        <v>OK</v>
      </c>
    </row>
    <row r="2148" spans="1:26" x14ac:dyDescent="0.2">
      <c r="A2148" s="9">
        <f t="shared" si="209"/>
        <v>6.2575985633772397</v>
      </c>
      <c r="B2148" s="9">
        <f t="shared" si="210"/>
        <v>5.41</v>
      </c>
      <c r="C2148" s="9">
        <f t="shared" si="211"/>
        <v>5.33</v>
      </c>
      <c r="D2148" s="8">
        <v>6235</v>
      </c>
      <c r="E2148" t="s">
        <v>6293</v>
      </c>
      <c r="F2148" t="s">
        <v>191</v>
      </c>
      <c r="G2148" t="s">
        <v>25</v>
      </c>
      <c r="H2148" t="s">
        <v>190</v>
      </c>
      <c r="O2148">
        <v>5.33</v>
      </c>
      <c r="S2148">
        <f>_xlfn.XLOOKUP(E2148,'Facture Chronopost'!L:L,'Facture Chronopost'!AA:AA,"")</f>
        <v>0.08</v>
      </c>
      <c r="T2148" t="str">
        <f>IF(COUNTIF('Bibliothèque transporteurs'!C:C,F2148)=0,"inconnu",_xlfn.XLOOKUP(F2148,'Bibliothèque transporteurs'!C:C,'Bibliothèque transporteurs'!A:A))</f>
        <v>6C</v>
      </c>
      <c r="U2148">
        <f>IF(OR(F2148="6C",F2148="6B"),_xlfn.XLOOKUP(E2148,'Facture Chronopost'!L:L,'Facture Chronopost'!X:X),IF(OR(F2148=17,F2148=44),F2148&amp;"_"&amp;H2148,IF(COUNTIF('Bibliothèque transporteurs'!C:C,F2148)=0,"inconnu",_xlfn.XLOOKUP(F2148,'Bibliothèque transporteurs'!C:C,'Bibliothèque transporteurs'!B:B))))</f>
        <v>30</v>
      </c>
      <c r="V2148" t="str">
        <f>IF(COUNTIF('Bibliothèque transporteurs'!C:C,F2148)=0,"inconnu",_xlfn.XLOOKUP(F2148,'Bibliothèque transporteurs'!C:C,'Bibliothèque transporteurs'!E:E))</f>
        <v>CHRONO_2SHOP</v>
      </c>
      <c r="W2148">
        <f t="shared" si="212"/>
        <v>5.41</v>
      </c>
      <c r="Y2148" s="118">
        <f t="shared" si="213"/>
        <v>5.41</v>
      </c>
      <c r="Z2148" s="118" t="str">
        <f t="shared" si="214"/>
        <v>OK</v>
      </c>
    </row>
    <row r="2149" spans="1:26" x14ac:dyDescent="0.2">
      <c r="A2149" s="9">
        <f t="shared" si="209"/>
        <v>6.2575985633772397</v>
      </c>
      <c r="B2149" s="9">
        <f t="shared" si="210"/>
        <v>5.41</v>
      </c>
      <c r="C2149" s="9">
        <f t="shared" si="211"/>
        <v>5.33</v>
      </c>
      <c r="D2149" s="8">
        <v>6235</v>
      </c>
      <c r="E2149" t="s">
        <v>6307</v>
      </c>
      <c r="F2149" t="s">
        <v>191</v>
      </c>
      <c r="G2149" t="s">
        <v>25</v>
      </c>
      <c r="H2149" t="s">
        <v>190</v>
      </c>
      <c r="O2149">
        <v>5.33</v>
      </c>
      <c r="S2149">
        <f>_xlfn.XLOOKUP(E2149,'Facture Chronopost'!L:L,'Facture Chronopost'!AA:AA,"")</f>
        <v>0.08</v>
      </c>
      <c r="T2149" t="str">
        <f>IF(COUNTIF('Bibliothèque transporteurs'!C:C,F2149)=0,"inconnu",_xlfn.XLOOKUP(F2149,'Bibliothèque transporteurs'!C:C,'Bibliothèque transporteurs'!A:A))</f>
        <v>6C</v>
      </c>
      <c r="U2149">
        <f>IF(OR(F2149="6C",F2149="6B"),_xlfn.XLOOKUP(E2149,'Facture Chronopost'!L:L,'Facture Chronopost'!X:X),IF(OR(F2149=17,F2149=44),F2149&amp;"_"&amp;H2149,IF(COUNTIF('Bibliothèque transporteurs'!C:C,F2149)=0,"inconnu",_xlfn.XLOOKUP(F2149,'Bibliothèque transporteurs'!C:C,'Bibliothèque transporteurs'!B:B))))</f>
        <v>42</v>
      </c>
      <c r="V2149" t="str">
        <f>IF(COUNTIF('Bibliothèque transporteurs'!C:C,F2149)=0,"inconnu",_xlfn.XLOOKUP(F2149,'Bibliothèque transporteurs'!C:C,'Bibliothèque transporteurs'!E:E))</f>
        <v>CHRONO_2SHOP</v>
      </c>
      <c r="W2149">
        <f t="shared" si="212"/>
        <v>5.41</v>
      </c>
      <c r="Y2149" s="118">
        <f t="shared" si="213"/>
        <v>5.41</v>
      </c>
      <c r="Z2149" s="118" t="str">
        <f t="shared" si="214"/>
        <v>OK</v>
      </c>
    </row>
    <row r="2150" spans="1:26" x14ac:dyDescent="0.2">
      <c r="A2150" s="9">
        <f t="shared" si="209"/>
        <v>6.2575985633772397</v>
      </c>
      <c r="B2150" s="9">
        <f t="shared" si="210"/>
        <v>5.41</v>
      </c>
      <c r="C2150" s="9">
        <f t="shared" si="211"/>
        <v>5.33</v>
      </c>
      <c r="D2150" s="8">
        <v>6235</v>
      </c>
      <c r="E2150" t="s">
        <v>6298</v>
      </c>
      <c r="F2150" t="s">
        <v>191</v>
      </c>
      <c r="G2150" t="s">
        <v>25</v>
      </c>
      <c r="H2150" t="s">
        <v>190</v>
      </c>
      <c r="O2150">
        <v>5.33</v>
      </c>
      <c r="S2150">
        <f>_xlfn.XLOOKUP(E2150,'Facture Chronopost'!L:L,'Facture Chronopost'!AA:AA,"")</f>
        <v>0.08</v>
      </c>
      <c r="T2150" t="str">
        <f>IF(COUNTIF('Bibliothèque transporteurs'!C:C,F2150)=0,"inconnu",_xlfn.XLOOKUP(F2150,'Bibliothèque transporteurs'!C:C,'Bibliothèque transporteurs'!A:A))</f>
        <v>6C</v>
      </c>
      <c r="U2150">
        <f>IF(OR(F2150="6C",F2150="6B"),_xlfn.XLOOKUP(E2150,'Facture Chronopost'!L:L,'Facture Chronopost'!X:X),IF(OR(F2150=17,F2150=44),F2150&amp;"_"&amp;H2150,IF(COUNTIF('Bibliothèque transporteurs'!C:C,F2150)=0,"inconnu",_xlfn.XLOOKUP(F2150,'Bibliothèque transporteurs'!C:C,'Bibliothèque transporteurs'!B:B))))</f>
        <v>30</v>
      </c>
      <c r="V2150" t="str">
        <f>IF(COUNTIF('Bibliothèque transporteurs'!C:C,F2150)=0,"inconnu",_xlfn.XLOOKUP(F2150,'Bibliothèque transporteurs'!C:C,'Bibliothèque transporteurs'!E:E))</f>
        <v>CHRONO_2SHOP</v>
      </c>
      <c r="W2150">
        <f t="shared" si="212"/>
        <v>5.41</v>
      </c>
      <c r="Y2150" s="118">
        <f t="shared" si="213"/>
        <v>5.41</v>
      </c>
      <c r="Z2150" s="118" t="str">
        <f t="shared" si="214"/>
        <v>OK</v>
      </c>
    </row>
    <row r="2151" spans="1:26" x14ac:dyDescent="0.2">
      <c r="A2151" s="9">
        <f t="shared" si="209"/>
        <v>6.2575985633772397</v>
      </c>
      <c r="B2151" s="9">
        <f t="shared" si="210"/>
        <v>5.41</v>
      </c>
      <c r="C2151" s="9">
        <f t="shared" si="211"/>
        <v>5.33</v>
      </c>
      <c r="D2151" s="8">
        <v>6235</v>
      </c>
      <c r="E2151" t="s">
        <v>6281</v>
      </c>
      <c r="F2151" t="s">
        <v>191</v>
      </c>
      <c r="G2151" t="s">
        <v>25</v>
      </c>
      <c r="H2151" t="s">
        <v>190</v>
      </c>
      <c r="O2151">
        <v>5.33</v>
      </c>
      <c r="S2151">
        <f>_xlfn.XLOOKUP(E2151,'Facture Chronopost'!L:L,'Facture Chronopost'!AA:AA,"")</f>
        <v>0.08</v>
      </c>
      <c r="T2151" t="str">
        <f>IF(COUNTIF('Bibliothèque transporteurs'!C:C,F2151)=0,"inconnu",_xlfn.XLOOKUP(F2151,'Bibliothèque transporteurs'!C:C,'Bibliothèque transporteurs'!A:A))</f>
        <v>6C</v>
      </c>
      <c r="U2151">
        <f>IF(OR(F2151="6C",F2151="6B"),_xlfn.XLOOKUP(E2151,'Facture Chronopost'!L:L,'Facture Chronopost'!X:X),IF(OR(F2151=17,F2151=44),F2151&amp;"_"&amp;H2151,IF(COUNTIF('Bibliothèque transporteurs'!C:C,F2151)=0,"inconnu",_xlfn.XLOOKUP(F2151,'Bibliothèque transporteurs'!C:C,'Bibliothèque transporteurs'!B:B))))</f>
        <v>30</v>
      </c>
      <c r="V2151" t="str">
        <f>IF(COUNTIF('Bibliothèque transporteurs'!C:C,F2151)=0,"inconnu",_xlfn.XLOOKUP(F2151,'Bibliothèque transporteurs'!C:C,'Bibliothèque transporteurs'!E:E))</f>
        <v>CHRONO_2SHOP</v>
      </c>
      <c r="W2151">
        <f t="shared" si="212"/>
        <v>5.41</v>
      </c>
      <c r="Y2151" s="118">
        <f t="shared" si="213"/>
        <v>5.41</v>
      </c>
      <c r="Z2151" s="118" t="str">
        <f t="shared" si="214"/>
        <v>OK</v>
      </c>
    </row>
    <row r="2152" spans="1:26" x14ac:dyDescent="0.2">
      <c r="A2152" s="9">
        <f t="shared" si="209"/>
        <v>6.2575985633772397</v>
      </c>
      <c r="B2152" s="9">
        <f t="shared" si="210"/>
        <v>5.41</v>
      </c>
      <c r="C2152" s="9">
        <f t="shared" si="211"/>
        <v>5.33</v>
      </c>
      <c r="D2152" s="8">
        <v>6235</v>
      </c>
      <c r="E2152" t="s">
        <v>6279</v>
      </c>
      <c r="F2152" t="s">
        <v>191</v>
      </c>
      <c r="G2152" t="s">
        <v>25</v>
      </c>
      <c r="H2152" t="s">
        <v>190</v>
      </c>
      <c r="O2152">
        <v>5.33</v>
      </c>
      <c r="S2152">
        <f>_xlfn.XLOOKUP(E2152,'Facture Chronopost'!L:L,'Facture Chronopost'!AA:AA,"")</f>
        <v>0.08</v>
      </c>
      <c r="T2152" t="str">
        <f>IF(COUNTIF('Bibliothèque transporteurs'!C:C,F2152)=0,"inconnu",_xlfn.XLOOKUP(F2152,'Bibliothèque transporteurs'!C:C,'Bibliothèque transporteurs'!A:A))</f>
        <v>6C</v>
      </c>
      <c r="U2152">
        <f>IF(OR(F2152="6C",F2152="6B"),_xlfn.XLOOKUP(E2152,'Facture Chronopost'!L:L,'Facture Chronopost'!X:X),IF(OR(F2152=17,F2152=44),F2152&amp;"_"&amp;H2152,IF(COUNTIF('Bibliothèque transporteurs'!C:C,F2152)=0,"inconnu",_xlfn.XLOOKUP(F2152,'Bibliothèque transporteurs'!C:C,'Bibliothèque transporteurs'!B:B))))</f>
        <v>30</v>
      </c>
      <c r="V2152" t="str">
        <f>IF(COUNTIF('Bibliothèque transporteurs'!C:C,F2152)=0,"inconnu",_xlfn.XLOOKUP(F2152,'Bibliothèque transporteurs'!C:C,'Bibliothèque transporteurs'!E:E))</f>
        <v>CHRONO_2SHOP</v>
      </c>
      <c r="W2152">
        <f t="shared" si="212"/>
        <v>5.41</v>
      </c>
      <c r="Y2152" s="118">
        <f t="shared" si="213"/>
        <v>5.41</v>
      </c>
      <c r="Z2152" s="118" t="str">
        <f t="shared" si="214"/>
        <v>OK</v>
      </c>
    </row>
    <row r="2153" spans="1:26" x14ac:dyDescent="0.2">
      <c r="A2153" s="9">
        <f t="shared" si="209"/>
        <v>6.2575985633772397</v>
      </c>
      <c r="B2153" s="9">
        <f t="shared" si="210"/>
        <v>5.41</v>
      </c>
      <c r="C2153" s="9">
        <f t="shared" si="211"/>
        <v>5.33</v>
      </c>
      <c r="D2153" s="8">
        <v>6235</v>
      </c>
      <c r="E2153" t="s">
        <v>6263</v>
      </c>
      <c r="F2153" t="s">
        <v>191</v>
      </c>
      <c r="G2153" t="s">
        <v>25</v>
      </c>
      <c r="H2153" t="s">
        <v>190</v>
      </c>
      <c r="O2153">
        <v>5.33</v>
      </c>
      <c r="S2153">
        <f>_xlfn.XLOOKUP(E2153,'Facture Chronopost'!L:L,'Facture Chronopost'!AA:AA,"")</f>
        <v>0.08</v>
      </c>
      <c r="T2153" t="str">
        <f>IF(COUNTIF('Bibliothèque transporteurs'!C:C,F2153)=0,"inconnu",_xlfn.XLOOKUP(F2153,'Bibliothèque transporteurs'!C:C,'Bibliothèque transporteurs'!A:A))</f>
        <v>6C</v>
      </c>
      <c r="U2153">
        <f>IF(OR(F2153="6C",F2153="6B"),_xlfn.XLOOKUP(E2153,'Facture Chronopost'!L:L,'Facture Chronopost'!X:X),IF(OR(F2153=17,F2153=44),F2153&amp;"_"&amp;H2153,IF(COUNTIF('Bibliothèque transporteurs'!C:C,F2153)=0,"inconnu",_xlfn.XLOOKUP(F2153,'Bibliothèque transporteurs'!C:C,'Bibliothèque transporteurs'!B:B))))</f>
        <v>42</v>
      </c>
      <c r="V2153" t="str">
        <f>IF(COUNTIF('Bibliothèque transporteurs'!C:C,F2153)=0,"inconnu",_xlfn.XLOOKUP(F2153,'Bibliothèque transporteurs'!C:C,'Bibliothèque transporteurs'!E:E))</f>
        <v>CHRONO_2SHOP</v>
      </c>
      <c r="W2153">
        <f t="shared" si="212"/>
        <v>5.41</v>
      </c>
      <c r="Y2153" s="118">
        <f t="shared" si="213"/>
        <v>5.41</v>
      </c>
      <c r="Z2153" s="118" t="str">
        <f t="shared" si="214"/>
        <v>OK</v>
      </c>
    </row>
    <row r="2154" spans="1:26" x14ac:dyDescent="0.2">
      <c r="A2154" s="9">
        <f t="shared" si="209"/>
        <v>5.6823221476070991</v>
      </c>
      <c r="B2154" s="9">
        <f t="shared" si="210"/>
        <v>4.9200000000000008</v>
      </c>
      <c r="C2154" s="9">
        <f t="shared" si="211"/>
        <v>4.84</v>
      </c>
      <c r="D2154" s="8">
        <v>6235</v>
      </c>
      <c r="E2154" t="s">
        <v>6310</v>
      </c>
      <c r="F2154" t="s">
        <v>191</v>
      </c>
      <c r="G2154" t="s">
        <v>25</v>
      </c>
      <c r="H2154" t="s">
        <v>190</v>
      </c>
      <c r="O2154">
        <v>4.84</v>
      </c>
      <c r="S2154">
        <f>_xlfn.XLOOKUP(E2154,'Facture Chronopost'!L:L,'Facture Chronopost'!AA:AA,"")</f>
        <v>0.08</v>
      </c>
      <c r="T2154" t="str">
        <f>IF(COUNTIF('Bibliothèque transporteurs'!C:C,F2154)=0,"inconnu",_xlfn.XLOOKUP(F2154,'Bibliothèque transporteurs'!C:C,'Bibliothèque transporteurs'!A:A))</f>
        <v>6C</v>
      </c>
      <c r="U2154">
        <f>IF(OR(F2154="6C",F2154="6B"),_xlfn.XLOOKUP(E2154,'Facture Chronopost'!L:L,'Facture Chronopost'!X:X),IF(OR(F2154=17,F2154=44),F2154&amp;"_"&amp;H2154,IF(COUNTIF('Bibliothèque transporteurs'!C:C,F2154)=0,"inconnu",_xlfn.XLOOKUP(F2154,'Bibliothèque transporteurs'!C:C,'Bibliothèque transporteurs'!B:B))))</f>
        <v>26</v>
      </c>
      <c r="V2154" t="str">
        <f>IF(COUNTIF('Bibliothèque transporteurs'!C:C,F2154)=0,"inconnu",_xlfn.XLOOKUP(F2154,'Bibliothèque transporteurs'!C:C,'Bibliothèque transporteurs'!E:E))</f>
        <v>CHRONO_2SHOP</v>
      </c>
      <c r="W2154">
        <f t="shared" si="212"/>
        <v>4.92</v>
      </c>
      <c r="Y2154" s="118">
        <f t="shared" si="213"/>
        <v>4.92</v>
      </c>
      <c r="Z2154" s="118" t="str">
        <f t="shared" si="214"/>
        <v>OK</v>
      </c>
    </row>
    <row r="2155" spans="1:26" x14ac:dyDescent="0.2">
      <c r="A2155" s="9">
        <f t="shared" si="209"/>
        <v>6.2575985633772397</v>
      </c>
      <c r="B2155" s="9">
        <f t="shared" si="210"/>
        <v>5.41</v>
      </c>
      <c r="C2155" s="9">
        <f t="shared" si="211"/>
        <v>5.33</v>
      </c>
      <c r="D2155" s="8">
        <v>6235</v>
      </c>
      <c r="E2155" t="s">
        <v>6313</v>
      </c>
      <c r="F2155" t="s">
        <v>191</v>
      </c>
      <c r="G2155" t="s">
        <v>25</v>
      </c>
      <c r="H2155" t="s">
        <v>190</v>
      </c>
      <c r="O2155">
        <v>5.33</v>
      </c>
      <c r="S2155">
        <f>_xlfn.XLOOKUP(E2155,'Facture Chronopost'!L:L,'Facture Chronopost'!AA:AA,"")</f>
        <v>0.08</v>
      </c>
      <c r="T2155" t="str">
        <f>IF(COUNTIF('Bibliothèque transporteurs'!C:C,F2155)=0,"inconnu",_xlfn.XLOOKUP(F2155,'Bibliothèque transporteurs'!C:C,'Bibliothèque transporteurs'!A:A))</f>
        <v>6C</v>
      </c>
      <c r="U2155">
        <f>IF(OR(F2155="6C",F2155="6B"),_xlfn.XLOOKUP(E2155,'Facture Chronopost'!L:L,'Facture Chronopost'!X:X),IF(OR(F2155=17,F2155=44),F2155&amp;"_"&amp;H2155,IF(COUNTIF('Bibliothèque transporteurs'!C:C,F2155)=0,"inconnu",_xlfn.XLOOKUP(F2155,'Bibliothèque transporteurs'!C:C,'Bibliothèque transporteurs'!B:B))))</f>
        <v>30</v>
      </c>
      <c r="V2155" t="str">
        <f>IF(COUNTIF('Bibliothèque transporteurs'!C:C,F2155)=0,"inconnu",_xlfn.XLOOKUP(F2155,'Bibliothèque transporteurs'!C:C,'Bibliothèque transporteurs'!E:E))</f>
        <v>CHRONO_2SHOP</v>
      </c>
      <c r="W2155">
        <f t="shared" si="212"/>
        <v>5.41</v>
      </c>
      <c r="Y2155" s="118">
        <f t="shared" si="213"/>
        <v>5.41</v>
      </c>
      <c r="Z2155" s="118" t="str">
        <f t="shared" si="214"/>
        <v>OK</v>
      </c>
    </row>
    <row r="2156" spans="1:26" x14ac:dyDescent="0.2">
      <c r="A2156" s="9">
        <f t="shared" si="209"/>
        <v>6.2575985633772397</v>
      </c>
      <c r="B2156" s="9">
        <f t="shared" si="210"/>
        <v>5.41</v>
      </c>
      <c r="C2156" s="9">
        <f t="shared" si="211"/>
        <v>5.33</v>
      </c>
      <c r="D2156" s="8">
        <v>6235</v>
      </c>
      <c r="E2156" t="s">
        <v>6284</v>
      </c>
      <c r="F2156" t="s">
        <v>191</v>
      </c>
      <c r="G2156" t="s">
        <v>25</v>
      </c>
      <c r="H2156" t="s">
        <v>190</v>
      </c>
      <c r="O2156">
        <v>5.33</v>
      </c>
      <c r="S2156">
        <f>_xlfn.XLOOKUP(E2156,'Facture Chronopost'!L:L,'Facture Chronopost'!AA:AA,"")</f>
        <v>0.08</v>
      </c>
      <c r="T2156" t="str">
        <f>IF(COUNTIF('Bibliothèque transporteurs'!C:C,F2156)=0,"inconnu",_xlfn.XLOOKUP(F2156,'Bibliothèque transporteurs'!C:C,'Bibliothèque transporteurs'!A:A))</f>
        <v>6C</v>
      </c>
      <c r="U2156">
        <f>IF(OR(F2156="6C",F2156="6B"),_xlfn.XLOOKUP(E2156,'Facture Chronopost'!L:L,'Facture Chronopost'!X:X),IF(OR(F2156=17,F2156=44),F2156&amp;"_"&amp;H2156,IF(COUNTIF('Bibliothèque transporteurs'!C:C,F2156)=0,"inconnu",_xlfn.XLOOKUP(F2156,'Bibliothèque transporteurs'!C:C,'Bibliothèque transporteurs'!B:B))))</f>
        <v>30</v>
      </c>
      <c r="V2156" t="str">
        <f>IF(COUNTIF('Bibliothèque transporteurs'!C:C,F2156)=0,"inconnu",_xlfn.XLOOKUP(F2156,'Bibliothèque transporteurs'!C:C,'Bibliothèque transporteurs'!E:E))</f>
        <v>CHRONO_2SHOP</v>
      </c>
      <c r="W2156">
        <f t="shared" si="212"/>
        <v>5.41</v>
      </c>
      <c r="Y2156" s="118">
        <f t="shared" si="213"/>
        <v>5.41</v>
      </c>
      <c r="Z2156" s="118" t="str">
        <f t="shared" si="214"/>
        <v>OK</v>
      </c>
    </row>
    <row r="2157" spans="1:26" x14ac:dyDescent="0.2">
      <c r="A2157" s="9">
        <f t="shared" si="209"/>
        <v>6.2575985633772397</v>
      </c>
      <c r="B2157" s="9">
        <f t="shared" si="210"/>
        <v>5.41</v>
      </c>
      <c r="C2157" s="9">
        <f t="shared" si="211"/>
        <v>5.33</v>
      </c>
      <c r="D2157" s="8">
        <v>6235</v>
      </c>
      <c r="E2157" t="s">
        <v>6296</v>
      </c>
      <c r="F2157" t="s">
        <v>191</v>
      </c>
      <c r="G2157" t="s">
        <v>25</v>
      </c>
      <c r="H2157" t="s">
        <v>190</v>
      </c>
      <c r="O2157">
        <v>5.33</v>
      </c>
      <c r="S2157">
        <f>_xlfn.XLOOKUP(E2157,'Facture Chronopost'!L:L,'Facture Chronopost'!AA:AA,"")</f>
        <v>0.08</v>
      </c>
      <c r="T2157" t="str">
        <f>IF(COUNTIF('Bibliothèque transporteurs'!C:C,F2157)=0,"inconnu",_xlfn.XLOOKUP(F2157,'Bibliothèque transporteurs'!C:C,'Bibliothèque transporteurs'!A:A))</f>
        <v>6C</v>
      </c>
      <c r="U2157">
        <f>IF(OR(F2157="6C",F2157="6B"),_xlfn.XLOOKUP(E2157,'Facture Chronopost'!L:L,'Facture Chronopost'!X:X),IF(OR(F2157=17,F2157=44),F2157&amp;"_"&amp;H2157,IF(COUNTIF('Bibliothèque transporteurs'!C:C,F2157)=0,"inconnu",_xlfn.XLOOKUP(F2157,'Bibliothèque transporteurs'!C:C,'Bibliothèque transporteurs'!B:B))))</f>
        <v>42</v>
      </c>
      <c r="V2157" t="str">
        <f>IF(COUNTIF('Bibliothèque transporteurs'!C:C,F2157)=0,"inconnu",_xlfn.XLOOKUP(F2157,'Bibliothèque transporteurs'!C:C,'Bibliothèque transporteurs'!E:E))</f>
        <v>CHRONO_2SHOP</v>
      </c>
      <c r="W2157">
        <f t="shared" si="212"/>
        <v>5.41</v>
      </c>
      <c r="Y2157" s="118">
        <f t="shared" si="213"/>
        <v>5.41</v>
      </c>
      <c r="Z2157" s="118" t="str">
        <f t="shared" si="214"/>
        <v>OK</v>
      </c>
    </row>
    <row r="2158" spans="1:26" x14ac:dyDescent="0.2">
      <c r="A2158" s="9">
        <f t="shared" si="209"/>
        <v>6.2575985633772397</v>
      </c>
      <c r="B2158" s="9">
        <f t="shared" si="210"/>
        <v>5.41</v>
      </c>
      <c r="C2158" s="9">
        <f t="shared" si="211"/>
        <v>5.33</v>
      </c>
      <c r="D2158" s="8">
        <v>6235</v>
      </c>
      <c r="E2158" t="s">
        <v>6271</v>
      </c>
      <c r="F2158" t="s">
        <v>191</v>
      </c>
      <c r="G2158" t="s">
        <v>25</v>
      </c>
      <c r="H2158" t="s">
        <v>190</v>
      </c>
      <c r="O2158">
        <v>5.33</v>
      </c>
      <c r="S2158">
        <f>_xlfn.XLOOKUP(E2158,'Facture Chronopost'!L:L,'Facture Chronopost'!AA:AA,"")</f>
        <v>0.08</v>
      </c>
      <c r="T2158" t="str">
        <f>IF(COUNTIF('Bibliothèque transporteurs'!C:C,F2158)=0,"inconnu",_xlfn.XLOOKUP(F2158,'Bibliothèque transporteurs'!C:C,'Bibliothèque transporteurs'!A:A))</f>
        <v>6C</v>
      </c>
      <c r="U2158">
        <f>IF(OR(F2158="6C",F2158="6B"),_xlfn.XLOOKUP(E2158,'Facture Chronopost'!L:L,'Facture Chronopost'!X:X),IF(OR(F2158=17,F2158=44),F2158&amp;"_"&amp;H2158,IF(COUNTIF('Bibliothèque transporteurs'!C:C,F2158)=0,"inconnu",_xlfn.XLOOKUP(F2158,'Bibliothèque transporteurs'!C:C,'Bibliothèque transporteurs'!B:B))))</f>
        <v>30</v>
      </c>
      <c r="V2158" t="str">
        <f>IF(COUNTIF('Bibliothèque transporteurs'!C:C,F2158)=0,"inconnu",_xlfn.XLOOKUP(F2158,'Bibliothèque transporteurs'!C:C,'Bibliothèque transporteurs'!E:E))</f>
        <v>CHRONO_2SHOP</v>
      </c>
      <c r="W2158">
        <f t="shared" si="212"/>
        <v>5.41</v>
      </c>
      <c r="Y2158" s="118">
        <f t="shared" si="213"/>
        <v>5.41</v>
      </c>
      <c r="Z2158" s="118" t="str">
        <f t="shared" si="214"/>
        <v>OK</v>
      </c>
    </row>
    <row r="2159" spans="1:26" x14ac:dyDescent="0.2">
      <c r="A2159" s="9">
        <f t="shared" si="209"/>
        <v>6.5158859337230153</v>
      </c>
      <c r="B2159" s="9">
        <f t="shared" si="210"/>
        <v>5.629999999999999</v>
      </c>
      <c r="C2159" s="9">
        <f t="shared" si="211"/>
        <v>5.55</v>
      </c>
      <c r="D2159" s="8">
        <v>6235</v>
      </c>
      <c r="E2159" t="s">
        <v>6273</v>
      </c>
      <c r="F2159" t="s">
        <v>191</v>
      </c>
      <c r="G2159" t="s">
        <v>25</v>
      </c>
      <c r="H2159" t="s">
        <v>190</v>
      </c>
      <c r="O2159">
        <v>5.55</v>
      </c>
      <c r="S2159">
        <f>_xlfn.XLOOKUP(E2159,'Facture Chronopost'!L:L,'Facture Chronopost'!AA:AA,"")</f>
        <v>0.08</v>
      </c>
      <c r="T2159" t="str">
        <f>IF(COUNTIF('Bibliothèque transporteurs'!C:C,F2159)=0,"inconnu",_xlfn.XLOOKUP(F2159,'Bibliothèque transporteurs'!C:C,'Bibliothèque transporteurs'!A:A))</f>
        <v>6C</v>
      </c>
      <c r="U2159">
        <f>IF(OR(F2159="6C",F2159="6B"),_xlfn.XLOOKUP(E2159,'Facture Chronopost'!L:L,'Facture Chronopost'!X:X),IF(OR(F2159=17,F2159=44),F2159&amp;"_"&amp;H2159,IF(COUNTIF('Bibliothèque transporteurs'!C:C,F2159)=0,"inconnu",_xlfn.XLOOKUP(F2159,'Bibliothèque transporteurs'!C:C,'Bibliothèque transporteurs'!B:B))))</f>
        <v>30</v>
      </c>
      <c r="V2159" t="str">
        <f>IF(COUNTIF('Bibliothèque transporteurs'!C:C,F2159)=0,"inconnu",_xlfn.XLOOKUP(F2159,'Bibliothèque transporteurs'!C:C,'Bibliothèque transporteurs'!E:E))</f>
        <v>CHRONO_2SHOP</v>
      </c>
      <c r="W2159">
        <f t="shared" si="212"/>
        <v>5.63</v>
      </c>
      <c r="Y2159" s="118">
        <f t="shared" si="213"/>
        <v>5.63</v>
      </c>
      <c r="Z2159" s="118" t="str">
        <f t="shared" si="214"/>
        <v>OK</v>
      </c>
    </row>
    <row r="2160" spans="1:26" x14ac:dyDescent="0.2">
      <c r="A2160" s="9">
        <f t="shared" si="209"/>
        <v>6.2575985633772397</v>
      </c>
      <c r="B2160" s="9">
        <f t="shared" si="210"/>
        <v>5.41</v>
      </c>
      <c r="C2160" s="9">
        <f t="shared" si="211"/>
        <v>5.33</v>
      </c>
      <c r="D2160" s="8">
        <v>6235</v>
      </c>
      <c r="E2160" t="s">
        <v>6319</v>
      </c>
      <c r="F2160" t="s">
        <v>191</v>
      </c>
      <c r="G2160" t="s">
        <v>25</v>
      </c>
      <c r="H2160" t="s">
        <v>190</v>
      </c>
      <c r="O2160">
        <v>5.33</v>
      </c>
      <c r="S2160">
        <f>_xlfn.XLOOKUP(E2160,'Facture Chronopost'!L:L,'Facture Chronopost'!AA:AA,"")</f>
        <v>0.08</v>
      </c>
      <c r="T2160" t="str">
        <f>IF(COUNTIF('Bibliothèque transporteurs'!C:C,F2160)=0,"inconnu",_xlfn.XLOOKUP(F2160,'Bibliothèque transporteurs'!C:C,'Bibliothèque transporteurs'!A:A))</f>
        <v>6C</v>
      </c>
      <c r="U2160">
        <f>IF(OR(F2160="6C",F2160="6B"),_xlfn.XLOOKUP(E2160,'Facture Chronopost'!L:L,'Facture Chronopost'!X:X),IF(OR(F2160=17,F2160=44),F2160&amp;"_"&amp;H2160,IF(COUNTIF('Bibliothèque transporteurs'!C:C,F2160)=0,"inconnu",_xlfn.XLOOKUP(F2160,'Bibliothèque transporteurs'!C:C,'Bibliothèque transporteurs'!B:B))))</f>
        <v>30</v>
      </c>
      <c r="V2160" t="str">
        <f>IF(COUNTIF('Bibliothèque transporteurs'!C:C,F2160)=0,"inconnu",_xlfn.XLOOKUP(F2160,'Bibliothèque transporteurs'!C:C,'Bibliothèque transporteurs'!E:E))</f>
        <v>CHRONO_2SHOP</v>
      </c>
      <c r="W2160">
        <f t="shared" si="212"/>
        <v>5.41</v>
      </c>
      <c r="Y2160" s="118">
        <f t="shared" si="213"/>
        <v>5.41</v>
      </c>
      <c r="Z2160" s="118" t="str">
        <f t="shared" si="214"/>
        <v>OK</v>
      </c>
    </row>
    <row r="2161" spans="1:26" x14ac:dyDescent="0.2">
      <c r="A2161" s="9">
        <f t="shared" si="209"/>
        <v>5.6823221476070991</v>
      </c>
      <c r="B2161" s="9">
        <f t="shared" si="210"/>
        <v>4.9200000000000008</v>
      </c>
      <c r="C2161" s="9">
        <f t="shared" si="211"/>
        <v>4.84</v>
      </c>
      <c r="D2161" s="8">
        <v>6235</v>
      </c>
      <c r="E2161" t="s">
        <v>6316</v>
      </c>
      <c r="F2161" t="s">
        <v>191</v>
      </c>
      <c r="G2161" t="s">
        <v>25</v>
      </c>
      <c r="H2161" t="s">
        <v>190</v>
      </c>
      <c r="O2161">
        <v>4.84</v>
      </c>
      <c r="S2161">
        <f>_xlfn.XLOOKUP(E2161,'Facture Chronopost'!L:L,'Facture Chronopost'!AA:AA,"")</f>
        <v>0.08</v>
      </c>
      <c r="T2161" t="str">
        <f>IF(COUNTIF('Bibliothèque transporteurs'!C:C,F2161)=0,"inconnu",_xlfn.XLOOKUP(F2161,'Bibliothèque transporteurs'!C:C,'Bibliothèque transporteurs'!A:A))</f>
        <v>6C</v>
      </c>
      <c r="U2161">
        <f>IF(OR(F2161="6C",F2161="6B"),_xlfn.XLOOKUP(E2161,'Facture Chronopost'!L:L,'Facture Chronopost'!X:X),IF(OR(F2161=17,F2161=44),F2161&amp;"_"&amp;H2161,IF(COUNTIF('Bibliothèque transporteurs'!C:C,F2161)=0,"inconnu",_xlfn.XLOOKUP(F2161,'Bibliothèque transporteurs'!C:C,'Bibliothèque transporteurs'!B:B))))</f>
        <v>26</v>
      </c>
      <c r="V2161" t="str">
        <f>IF(COUNTIF('Bibliothèque transporteurs'!C:C,F2161)=0,"inconnu",_xlfn.XLOOKUP(F2161,'Bibliothèque transporteurs'!C:C,'Bibliothèque transporteurs'!E:E))</f>
        <v>CHRONO_2SHOP</v>
      </c>
      <c r="W2161">
        <f t="shared" si="212"/>
        <v>4.92</v>
      </c>
      <c r="Y2161" s="118">
        <f t="shared" si="213"/>
        <v>4.92</v>
      </c>
      <c r="Z2161" s="118" t="str">
        <f t="shared" si="214"/>
        <v>OK</v>
      </c>
    </row>
    <row r="2162" spans="1:26" x14ac:dyDescent="0.2">
      <c r="A2162" s="9">
        <f t="shared" ref="A2162:A2209" si="215">C2162/SUM(C:C)*(SUM(C:C)+$X$2)</f>
        <v>6.5158859337230153</v>
      </c>
      <c r="B2162" s="9">
        <f t="shared" ref="B2162:B2209" si="216">C2162/SUM(C:C)*(SUM(C:C)+SUM($N$3:$O$7))+S2162</f>
        <v>5.629999999999999</v>
      </c>
      <c r="C2162" s="9">
        <f t="shared" ref="C2162:C2209" si="217">SUM(I2162:Q2162)-N2162-P2162</f>
        <v>5.55</v>
      </c>
      <c r="D2162" s="8">
        <v>6235</v>
      </c>
      <c r="E2162" t="s">
        <v>6304</v>
      </c>
      <c r="F2162" t="s">
        <v>191</v>
      </c>
      <c r="G2162" t="s">
        <v>25</v>
      </c>
      <c r="H2162" t="s">
        <v>190</v>
      </c>
      <c r="O2162">
        <v>5.55</v>
      </c>
      <c r="S2162">
        <f>_xlfn.XLOOKUP(E2162,'Facture Chronopost'!L:L,'Facture Chronopost'!AA:AA,"")</f>
        <v>0.08</v>
      </c>
      <c r="T2162" t="str">
        <f>IF(COUNTIF('Bibliothèque transporteurs'!C:C,F2162)=0,"inconnu",_xlfn.XLOOKUP(F2162,'Bibliothèque transporteurs'!C:C,'Bibliothèque transporteurs'!A:A))</f>
        <v>6C</v>
      </c>
      <c r="U2162">
        <f>IF(OR(F2162="6C",F2162="6B"),_xlfn.XLOOKUP(E2162,'Facture Chronopost'!L:L,'Facture Chronopost'!X:X),IF(OR(F2162=17,F2162=44),F2162&amp;"_"&amp;H2162,IF(COUNTIF('Bibliothèque transporteurs'!C:C,F2162)=0,"inconnu",_xlfn.XLOOKUP(F2162,'Bibliothèque transporteurs'!C:C,'Bibliothèque transporteurs'!B:B))))</f>
        <v>30</v>
      </c>
      <c r="V2162" t="str">
        <f>IF(COUNTIF('Bibliothèque transporteurs'!C:C,F2162)=0,"inconnu",_xlfn.XLOOKUP(F2162,'Bibliothèque transporteurs'!C:C,'Bibliothèque transporteurs'!E:E))</f>
        <v>CHRONO_2SHOP</v>
      </c>
      <c r="W2162">
        <f t="shared" si="212"/>
        <v>5.63</v>
      </c>
      <c r="Y2162" s="118">
        <f t="shared" si="213"/>
        <v>5.63</v>
      </c>
      <c r="Z2162" s="118" t="str">
        <f t="shared" si="214"/>
        <v>OK</v>
      </c>
    </row>
    <row r="2163" spans="1:26" x14ac:dyDescent="0.2">
      <c r="A2163" s="9">
        <f t="shared" si="215"/>
        <v>22.447520550051184</v>
      </c>
      <c r="B2163" s="9">
        <f t="shared" si="216"/>
        <v>19.619999999999997</v>
      </c>
      <c r="C2163" s="9">
        <f t="shared" si="217"/>
        <v>19.12</v>
      </c>
      <c r="D2163" s="8">
        <v>6235</v>
      </c>
      <c r="E2163" t="s">
        <v>1159</v>
      </c>
      <c r="F2163">
        <v>2</v>
      </c>
      <c r="G2163" t="s">
        <v>25</v>
      </c>
      <c r="H2163" t="s">
        <v>28</v>
      </c>
      <c r="O2163">
        <v>15.17</v>
      </c>
      <c r="Q2163">
        <v>3.95</v>
      </c>
      <c r="S2163">
        <f>_xlfn.XLOOKUP(E2163,'Facture Chronopost'!L:L,'Facture Chronopost'!AA:AA,"")</f>
        <v>0.5</v>
      </c>
      <c r="T2163">
        <f>IF(COUNTIF('Bibliothèque transporteurs'!C:C,F2163)=0,"inconnu",_xlfn.XLOOKUP(F2163,'Bibliothèque transporteurs'!C:C,'Bibliothèque transporteurs'!A:A))</f>
        <v>2</v>
      </c>
      <c r="U2163">
        <f>IF(OR(F2163="6C",F2163="6B"),_xlfn.XLOOKUP(E2163,'Facture Chronopost'!L:L,'Facture Chronopost'!X:X),IF(OR(F2163=17,F2163=44),F2163&amp;"_"&amp;H2163,IF(COUNTIF('Bibliothèque transporteurs'!C:C,F2163)=0,"inconnu",_xlfn.XLOOKUP(F2163,'Bibliothèque transporteurs'!C:C,'Bibliothèque transporteurs'!B:B))))</f>
        <v>2</v>
      </c>
      <c r="V2163" t="str">
        <f>IF(COUNTIF('Bibliothèque transporteurs'!C:C,F2163)=0,"inconnu",_xlfn.XLOOKUP(F2163,'Bibliothèque transporteurs'!C:C,'Bibliothèque transporteurs'!E:E))</f>
        <v>CHRONOPOST</v>
      </c>
      <c r="W2163">
        <f t="shared" si="212"/>
        <v>15.57</v>
      </c>
      <c r="Y2163" s="118">
        <f t="shared" si="213"/>
        <v>15.670000000000002</v>
      </c>
      <c r="Z2163" s="118" t="str">
        <f t="shared" si="214"/>
        <v>Non</v>
      </c>
    </row>
    <row r="2164" spans="1:26" x14ac:dyDescent="0.2">
      <c r="A2164" s="9">
        <f t="shared" si="215"/>
        <v>14.616717094567845</v>
      </c>
      <c r="B2164" s="9">
        <f t="shared" si="216"/>
        <v>12.95</v>
      </c>
      <c r="C2164" s="9">
        <f t="shared" si="217"/>
        <v>12.45</v>
      </c>
      <c r="D2164" s="8">
        <v>6235</v>
      </c>
      <c r="E2164" t="s">
        <v>1152</v>
      </c>
      <c r="F2164">
        <v>2</v>
      </c>
      <c r="G2164" t="s">
        <v>25</v>
      </c>
      <c r="H2164" t="s">
        <v>28</v>
      </c>
      <c r="O2164">
        <v>12.45</v>
      </c>
      <c r="S2164">
        <f>_xlfn.XLOOKUP(E2164,'Facture Chronopost'!L:L,'Facture Chronopost'!AA:AA,"")</f>
        <v>0.5</v>
      </c>
      <c r="T2164">
        <f>IF(COUNTIF('Bibliothèque transporteurs'!C:C,F2164)=0,"inconnu",_xlfn.XLOOKUP(F2164,'Bibliothèque transporteurs'!C:C,'Bibliothèque transporteurs'!A:A))</f>
        <v>2</v>
      </c>
      <c r="U2164">
        <f>IF(OR(F2164="6C",F2164="6B"),_xlfn.XLOOKUP(E2164,'Facture Chronopost'!L:L,'Facture Chronopost'!X:X),IF(OR(F2164=17,F2164=44),F2164&amp;"_"&amp;H2164,IF(COUNTIF('Bibliothèque transporteurs'!C:C,F2164)=0,"inconnu",_xlfn.XLOOKUP(F2164,'Bibliothèque transporteurs'!C:C,'Bibliothèque transporteurs'!B:B))))</f>
        <v>2</v>
      </c>
      <c r="V2164" t="str">
        <f>IF(COUNTIF('Bibliothèque transporteurs'!C:C,F2164)=0,"inconnu",_xlfn.XLOOKUP(F2164,'Bibliothèque transporteurs'!C:C,'Bibliothèque transporteurs'!E:E))</f>
        <v>CHRONOPOST</v>
      </c>
      <c r="W2164">
        <f t="shared" si="212"/>
        <v>12.95</v>
      </c>
      <c r="Y2164" s="118">
        <f t="shared" si="213"/>
        <v>12.95</v>
      </c>
      <c r="Z2164" s="118" t="str">
        <f t="shared" si="214"/>
        <v>OK</v>
      </c>
    </row>
    <row r="2165" spans="1:26" x14ac:dyDescent="0.2">
      <c r="A2165" s="9">
        <f t="shared" si="215"/>
        <v>27.237577236463778</v>
      </c>
      <c r="B2165" s="9">
        <f t="shared" si="216"/>
        <v>23.7</v>
      </c>
      <c r="C2165" s="9">
        <f t="shared" si="217"/>
        <v>23.2</v>
      </c>
      <c r="D2165" s="8">
        <v>3752</v>
      </c>
      <c r="E2165" t="s">
        <v>1187</v>
      </c>
      <c r="F2165">
        <v>2</v>
      </c>
      <c r="G2165" t="s">
        <v>25</v>
      </c>
      <c r="H2165" t="s">
        <v>28</v>
      </c>
      <c r="O2165">
        <v>19.25</v>
      </c>
      <c r="Q2165">
        <v>3.95</v>
      </c>
      <c r="S2165">
        <f>_xlfn.XLOOKUP(E2165,'Facture Chronopost'!L:L,'Facture Chronopost'!AA:AA,"")</f>
        <v>0.5</v>
      </c>
      <c r="T2165">
        <f>IF(COUNTIF('Bibliothèque transporteurs'!C:C,F2165)=0,"inconnu",_xlfn.XLOOKUP(F2165,'Bibliothèque transporteurs'!C:C,'Bibliothèque transporteurs'!A:A))</f>
        <v>2</v>
      </c>
      <c r="U2165">
        <f>IF(OR(F2165="6C",F2165="6B"),_xlfn.XLOOKUP(E2165,'Facture Chronopost'!L:L,'Facture Chronopost'!X:X),IF(OR(F2165=17,F2165=44),F2165&amp;"_"&amp;H2165,IF(COUNTIF('Bibliothèque transporteurs'!C:C,F2165)=0,"inconnu",_xlfn.XLOOKUP(F2165,'Bibliothèque transporteurs'!C:C,'Bibliothèque transporteurs'!B:B))))</f>
        <v>2</v>
      </c>
      <c r="V2165" t="str">
        <f>IF(COUNTIF('Bibliothèque transporteurs'!C:C,F2165)=0,"inconnu",_xlfn.XLOOKUP(F2165,'Bibliothèque transporteurs'!C:C,'Bibliothèque transporteurs'!E:E))</f>
        <v>CHRONOPOST</v>
      </c>
      <c r="W2165">
        <f t="shared" si="212"/>
        <v>19.670000000000002</v>
      </c>
      <c r="Y2165" s="118">
        <f t="shared" si="213"/>
        <v>19.75</v>
      </c>
      <c r="Z2165" s="118" t="str">
        <f t="shared" si="214"/>
        <v>Non</v>
      </c>
    </row>
    <row r="2166" spans="1:26" x14ac:dyDescent="0.2">
      <c r="A2166" s="9">
        <f t="shared" si="215"/>
        <v>19.406773780980444</v>
      </c>
      <c r="B2166" s="9">
        <f t="shared" si="216"/>
        <v>17.03</v>
      </c>
      <c r="C2166" s="9">
        <f t="shared" si="217"/>
        <v>16.53</v>
      </c>
      <c r="D2166" s="8">
        <v>8656</v>
      </c>
      <c r="E2166" t="s">
        <v>1973</v>
      </c>
      <c r="F2166">
        <v>44</v>
      </c>
      <c r="G2166" t="s">
        <v>25</v>
      </c>
      <c r="H2166" t="s">
        <v>224</v>
      </c>
      <c r="O2166">
        <v>16.53</v>
      </c>
      <c r="S2166">
        <f>_xlfn.XLOOKUP(E2166,'Facture Chronopost'!L:L,'Facture Chronopost'!AA:AA,"")</f>
        <v>0.5</v>
      </c>
      <c r="T2166">
        <f>IF(COUNTIF('Bibliothèque transporteurs'!C:C,F2166)=0,"inconnu",_xlfn.XLOOKUP(F2166,'Bibliothèque transporteurs'!C:C,'Bibliothèque transporteurs'!A:A))</f>
        <v>44</v>
      </c>
      <c r="U2166" t="str">
        <f>IF(OR(F2166="6C",F2166="6B"),_xlfn.XLOOKUP(E2166,'Facture Chronopost'!L:L,'Facture Chronopost'!X:X),IF(OR(F2166=17,F2166=44),F2166&amp;"_"&amp;H2166,IF(COUNTIF('Bibliothèque transporteurs'!C:C,F2166)=0,"inconnu",_xlfn.XLOOKUP(F2166,'Bibliothèque transporteurs'!C:C,'Bibliothèque transporteurs'!B:B))))</f>
        <v>44_C2</v>
      </c>
      <c r="V2166" t="str">
        <f>IF(COUNTIF('Bibliothèque transporteurs'!C:C,F2166)=0,"inconnu",_xlfn.XLOOKUP(F2166,'Bibliothèque transporteurs'!C:C,'Bibliothèque transporteurs'!E:E))</f>
        <v>CHRONOPOST</v>
      </c>
      <c r="W2166">
        <f t="shared" si="212"/>
        <v>17.03</v>
      </c>
      <c r="Y2166" s="118">
        <f t="shared" si="213"/>
        <v>17.03</v>
      </c>
      <c r="Z2166" s="118" t="str">
        <f t="shared" si="214"/>
        <v>OK</v>
      </c>
    </row>
    <row r="2167" spans="1:26" x14ac:dyDescent="0.2">
      <c r="A2167" s="9">
        <f t="shared" si="215"/>
        <v>34.129153890689743</v>
      </c>
      <c r="B2167" s="9">
        <f t="shared" si="216"/>
        <v>29.57</v>
      </c>
      <c r="C2167" s="9">
        <f t="shared" si="217"/>
        <v>29.07</v>
      </c>
      <c r="D2167" s="8">
        <v>8656</v>
      </c>
      <c r="E2167" t="s">
        <v>2024</v>
      </c>
      <c r="F2167">
        <v>44</v>
      </c>
      <c r="G2167" t="s">
        <v>25</v>
      </c>
      <c r="H2167" t="s">
        <v>224</v>
      </c>
      <c r="O2167">
        <v>20.07</v>
      </c>
      <c r="Q2167">
        <v>9</v>
      </c>
      <c r="S2167">
        <f>_xlfn.XLOOKUP(E2167,'Facture Chronopost'!L:L,'Facture Chronopost'!AA:AA,"")</f>
        <v>0.5</v>
      </c>
      <c r="T2167">
        <f>IF(COUNTIF('Bibliothèque transporteurs'!C:C,F2167)=0,"inconnu",_xlfn.XLOOKUP(F2167,'Bibliothèque transporteurs'!C:C,'Bibliothèque transporteurs'!A:A))</f>
        <v>44</v>
      </c>
      <c r="U2167" t="str">
        <f>IF(OR(F2167="6C",F2167="6B"),_xlfn.XLOOKUP(E2167,'Facture Chronopost'!L:L,'Facture Chronopost'!X:X),IF(OR(F2167=17,F2167=44),F2167&amp;"_"&amp;H2167,IF(COUNTIF('Bibliothèque transporteurs'!C:C,F2167)=0,"inconnu",_xlfn.XLOOKUP(F2167,'Bibliothèque transporteurs'!C:C,'Bibliothèque transporteurs'!B:B))))</f>
        <v>44_C2</v>
      </c>
      <c r="V2167" t="str">
        <f>IF(COUNTIF('Bibliothèque transporteurs'!C:C,F2167)=0,"inconnu",_xlfn.XLOOKUP(F2167,'Bibliothèque transporteurs'!C:C,'Bibliothèque transporteurs'!E:E))</f>
        <v>CHRONOPOST</v>
      </c>
      <c r="W2167">
        <f t="shared" si="212"/>
        <v>20.420000000000002</v>
      </c>
      <c r="Y2167" s="118">
        <f t="shared" si="213"/>
        <v>20.57</v>
      </c>
      <c r="Z2167" s="118" t="str">
        <f t="shared" si="214"/>
        <v>Non</v>
      </c>
    </row>
    <row r="2168" spans="1:26" x14ac:dyDescent="0.2">
      <c r="A2168" s="9">
        <f t="shared" si="215"/>
        <v>18.714094015053131</v>
      </c>
      <c r="B2168" s="9">
        <f t="shared" si="216"/>
        <v>16.439999999999998</v>
      </c>
      <c r="C2168" s="9">
        <f t="shared" si="217"/>
        <v>15.94</v>
      </c>
      <c r="D2168" s="8">
        <v>8656</v>
      </c>
      <c r="E2168" t="s">
        <v>1989</v>
      </c>
      <c r="F2168">
        <v>44</v>
      </c>
      <c r="G2168" t="s">
        <v>25</v>
      </c>
      <c r="H2168" t="s">
        <v>224</v>
      </c>
      <c r="O2168">
        <v>15.94</v>
      </c>
      <c r="S2168">
        <f>_xlfn.XLOOKUP(E2168,'Facture Chronopost'!L:L,'Facture Chronopost'!AA:AA,"")</f>
        <v>0.5</v>
      </c>
      <c r="T2168">
        <f>IF(COUNTIF('Bibliothèque transporteurs'!C:C,F2168)=0,"inconnu",_xlfn.XLOOKUP(F2168,'Bibliothèque transporteurs'!C:C,'Bibliothèque transporteurs'!A:A))</f>
        <v>44</v>
      </c>
      <c r="U2168" t="str">
        <f>IF(OR(F2168="6C",F2168="6B"),_xlfn.XLOOKUP(E2168,'Facture Chronopost'!L:L,'Facture Chronopost'!X:X),IF(OR(F2168=17,F2168=44),F2168&amp;"_"&amp;H2168,IF(COUNTIF('Bibliothèque transporteurs'!C:C,F2168)=0,"inconnu",_xlfn.XLOOKUP(F2168,'Bibliothèque transporteurs'!C:C,'Bibliothèque transporteurs'!B:B))))</f>
        <v>44_C2</v>
      </c>
      <c r="V2168" t="str">
        <f>IF(COUNTIF('Bibliothèque transporteurs'!C:C,F2168)=0,"inconnu",_xlfn.XLOOKUP(F2168,'Bibliothèque transporteurs'!C:C,'Bibliothèque transporteurs'!E:E))</f>
        <v>CHRONOPOST</v>
      </c>
      <c r="W2168">
        <f t="shared" si="212"/>
        <v>16.440000000000001</v>
      </c>
      <c r="Y2168" s="118">
        <f t="shared" si="213"/>
        <v>16.440000000000001</v>
      </c>
      <c r="Z2168" s="118" t="str">
        <f t="shared" si="214"/>
        <v>OK</v>
      </c>
    </row>
    <row r="2169" spans="1:26" x14ac:dyDescent="0.2">
      <c r="A2169" s="9">
        <f t="shared" si="215"/>
        <v>51.270043013636787</v>
      </c>
      <c r="B2169" s="9">
        <f t="shared" si="216"/>
        <v>44.170000000000009</v>
      </c>
      <c r="C2169" s="9">
        <f t="shared" si="217"/>
        <v>43.67</v>
      </c>
      <c r="D2169" s="8">
        <v>9294</v>
      </c>
      <c r="E2169" t="s">
        <v>2073</v>
      </c>
      <c r="F2169">
        <v>44</v>
      </c>
      <c r="G2169" t="s">
        <v>145</v>
      </c>
      <c r="H2169" t="s">
        <v>219</v>
      </c>
      <c r="M2169">
        <v>20</v>
      </c>
      <c r="O2169">
        <v>23.67</v>
      </c>
      <c r="S2169">
        <f>_xlfn.XLOOKUP(E2169,'Facture Chronopost'!L:L,'Facture Chronopost'!AA:AA,"")</f>
        <v>0.5</v>
      </c>
      <c r="T2169">
        <f>IF(COUNTIF('Bibliothèque transporteurs'!C:C,F2169)=0,"inconnu",_xlfn.XLOOKUP(F2169,'Bibliothèque transporteurs'!C:C,'Bibliothèque transporteurs'!A:A))</f>
        <v>44</v>
      </c>
      <c r="U2169" t="str">
        <f>IF(OR(F2169="6C",F2169="6B"),_xlfn.XLOOKUP(E2169,'Facture Chronopost'!L:L,'Facture Chronopost'!X:X),IF(OR(F2169=17,F2169=44),F2169&amp;"_"&amp;H2169,IF(COUNTIF('Bibliothèque transporteurs'!C:C,F2169)=0,"inconnu",_xlfn.XLOOKUP(F2169,'Bibliothèque transporteurs'!C:C,'Bibliothèque transporteurs'!B:B))))</f>
        <v>44_C4</v>
      </c>
      <c r="V2169" t="str">
        <f>IF(COUNTIF('Bibliothèque transporteurs'!C:C,F2169)=0,"inconnu",_xlfn.XLOOKUP(F2169,'Bibliothèque transporteurs'!C:C,'Bibliothèque transporteurs'!E:E))</f>
        <v>CHRONOPOST</v>
      </c>
      <c r="W2169">
        <f t="shared" si="212"/>
        <v>23.950000000000003</v>
      </c>
      <c r="Y2169" s="118">
        <f t="shared" si="213"/>
        <v>24.17</v>
      </c>
      <c r="Z2169" s="118" t="str">
        <f t="shared" si="214"/>
        <v>Non</v>
      </c>
    </row>
    <row r="2170" spans="1:26" x14ac:dyDescent="0.2">
      <c r="A2170" s="9">
        <f t="shared" si="215"/>
        <v>46.996561067915735</v>
      </c>
      <c r="B2170" s="9">
        <f t="shared" si="216"/>
        <v>40.53</v>
      </c>
      <c r="C2170" s="9">
        <f t="shared" si="217"/>
        <v>40.03</v>
      </c>
      <c r="D2170" s="8">
        <v>8656</v>
      </c>
      <c r="E2170" t="s">
        <v>2093</v>
      </c>
      <c r="F2170">
        <v>44</v>
      </c>
      <c r="G2170" t="s">
        <v>145</v>
      </c>
      <c r="H2170" t="s">
        <v>219</v>
      </c>
      <c r="M2170">
        <v>20</v>
      </c>
      <c r="O2170">
        <v>11.03</v>
      </c>
      <c r="Q2170">
        <v>9</v>
      </c>
      <c r="S2170">
        <f>_xlfn.XLOOKUP(E2170,'Facture Chronopost'!L:L,'Facture Chronopost'!AA:AA,"")</f>
        <v>0.5</v>
      </c>
      <c r="T2170">
        <f>IF(COUNTIF('Bibliothèque transporteurs'!C:C,F2170)=0,"inconnu",_xlfn.XLOOKUP(F2170,'Bibliothèque transporteurs'!C:C,'Bibliothèque transporteurs'!A:A))</f>
        <v>44</v>
      </c>
      <c r="U2170" t="str">
        <f>IF(OR(F2170="6C",F2170="6B"),_xlfn.XLOOKUP(E2170,'Facture Chronopost'!L:L,'Facture Chronopost'!X:X),IF(OR(F2170=17,F2170=44),F2170&amp;"_"&amp;H2170,IF(COUNTIF('Bibliothèque transporteurs'!C:C,F2170)=0,"inconnu",_xlfn.XLOOKUP(F2170,'Bibliothèque transporteurs'!C:C,'Bibliothèque transporteurs'!B:B))))</f>
        <v>44_C4</v>
      </c>
      <c r="V2170" t="str">
        <f>IF(COUNTIF('Bibliothèque transporteurs'!C:C,F2170)=0,"inconnu",_xlfn.XLOOKUP(F2170,'Bibliothèque transporteurs'!C:C,'Bibliothèque transporteurs'!E:E))</f>
        <v>CHRONOPOST</v>
      </c>
      <c r="W2170">
        <f t="shared" si="212"/>
        <v>11.17</v>
      </c>
      <c r="Y2170" s="118">
        <f t="shared" si="213"/>
        <v>11.530000000000001</v>
      </c>
      <c r="Z2170" s="118" t="str">
        <f t="shared" si="214"/>
        <v>Non</v>
      </c>
    </row>
    <row r="2171" spans="1:26" x14ac:dyDescent="0.2">
      <c r="A2171" s="9">
        <f t="shared" si="215"/>
        <v>15.250695185416573</v>
      </c>
      <c r="B2171" s="9">
        <f t="shared" si="216"/>
        <v>13.49</v>
      </c>
      <c r="C2171" s="9">
        <f t="shared" si="217"/>
        <v>12.99</v>
      </c>
      <c r="D2171" s="8">
        <v>8656</v>
      </c>
      <c r="E2171" t="s">
        <v>2118</v>
      </c>
      <c r="F2171">
        <v>44</v>
      </c>
      <c r="G2171" t="s">
        <v>25</v>
      </c>
      <c r="H2171" t="s">
        <v>224</v>
      </c>
      <c r="O2171">
        <v>12.99</v>
      </c>
      <c r="S2171">
        <f>_xlfn.XLOOKUP(E2171,'Facture Chronopost'!L:L,'Facture Chronopost'!AA:AA,"")</f>
        <v>0.5</v>
      </c>
      <c r="T2171">
        <f>IF(COUNTIF('Bibliothèque transporteurs'!C:C,F2171)=0,"inconnu",_xlfn.XLOOKUP(F2171,'Bibliothèque transporteurs'!C:C,'Bibliothèque transporteurs'!A:A))</f>
        <v>44</v>
      </c>
      <c r="U2171" t="str">
        <f>IF(OR(F2171="6C",F2171="6B"),_xlfn.XLOOKUP(E2171,'Facture Chronopost'!L:L,'Facture Chronopost'!X:X),IF(OR(F2171=17,F2171=44),F2171&amp;"_"&amp;H2171,IF(COUNTIF('Bibliothèque transporteurs'!C:C,F2171)=0,"inconnu",_xlfn.XLOOKUP(F2171,'Bibliothèque transporteurs'!C:C,'Bibliothèque transporteurs'!B:B))))</f>
        <v>44_C2</v>
      </c>
      <c r="V2171" t="str">
        <f>IF(COUNTIF('Bibliothèque transporteurs'!C:C,F2171)=0,"inconnu",_xlfn.XLOOKUP(F2171,'Bibliothèque transporteurs'!C:C,'Bibliothèque transporteurs'!E:E))</f>
        <v>CHRONOPOST</v>
      </c>
      <c r="W2171">
        <f t="shared" si="212"/>
        <v>13.49</v>
      </c>
      <c r="Y2171" s="118">
        <f t="shared" si="213"/>
        <v>13.49</v>
      </c>
      <c r="Z2171" s="118" t="str">
        <f t="shared" si="214"/>
        <v>OK</v>
      </c>
    </row>
    <row r="2172" spans="1:26" x14ac:dyDescent="0.2">
      <c r="A2172" s="9">
        <f t="shared" si="215"/>
        <v>32.485506988489348</v>
      </c>
      <c r="B2172" s="9">
        <f t="shared" si="216"/>
        <v>28.17</v>
      </c>
      <c r="C2172" s="9">
        <f t="shared" si="217"/>
        <v>27.67</v>
      </c>
      <c r="D2172" s="8">
        <v>9294</v>
      </c>
      <c r="E2172" t="s">
        <v>2116</v>
      </c>
      <c r="F2172">
        <v>44</v>
      </c>
      <c r="G2172" t="s">
        <v>145</v>
      </c>
      <c r="H2172" t="s">
        <v>219</v>
      </c>
      <c r="M2172">
        <v>20</v>
      </c>
      <c r="O2172">
        <v>7.67</v>
      </c>
      <c r="S2172">
        <f>_xlfn.XLOOKUP(E2172,'Facture Chronopost'!L:L,'Facture Chronopost'!AA:AA,"")</f>
        <v>0.5</v>
      </c>
      <c r="T2172">
        <f>IF(COUNTIF('Bibliothèque transporteurs'!C:C,F2172)=0,"inconnu",_xlfn.XLOOKUP(F2172,'Bibliothèque transporteurs'!C:C,'Bibliothèque transporteurs'!A:A))</f>
        <v>44</v>
      </c>
      <c r="U2172" t="str">
        <f>IF(OR(F2172="6C",F2172="6B"),_xlfn.XLOOKUP(E2172,'Facture Chronopost'!L:L,'Facture Chronopost'!X:X),IF(OR(F2172=17,F2172=44),F2172&amp;"_"&amp;H2172,IF(COUNTIF('Bibliothèque transporteurs'!C:C,F2172)=0,"inconnu",_xlfn.XLOOKUP(F2172,'Bibliothèque transporteurs'!C:C,'Bibliothèque transporteurs'!B:B))))</f>
        <v>44_C4</v>
      </c>
      <c r="V2172" t="str">
        <f>IF(COUNTIF('Bibliothèque transporteurs'!C:C,F2172)=0,"inconnu",_xlfn.XLOOKUP(F2172,'Bibliothèque transporteurs'!C:C,'Bibliothèque transporteurs'!E:E))</f>
        <v>CHRONOPOST</v>
      </c>
      <c r="W2172">
        <f t="shared" si="212"/>
        <v>7.81</v>
      </c>
      <c r="Y2172" s="118">
        <f t="shared" si="213"/>
        <v>8.1700000000000017</v>
      </c>
      <c r="Z2172" s="118" t="str">
        <f t="shared" si="214"/>
        <v>Non</v>
      </c>
    </row>
    <row r="2173" spans="1:26" x14ac:dyDescent="0.2">
      <c r="A2173" s="9">
        <f t="shared" si="215"/>
        <v>33.142965749369502</v>
      </c>
      <c r="B2173" s="9">
        <f t="shared" si="216"/>
        <v>28.73</v>
      </c>
      <c r="C2173" s="9">
        <f t="shared" si="217"/>
        <v>28.23</v>
      </c>
      <c r="D2173" s="8">
        <v>8656</v>
      </c>
      <c r="E2173" t="s">
        <v>2146</v>
      </c>
      <c r="F2173">
        <v>44</v>
      </c>
      <c r="G2173" t="s">
        <v>145</v>
      </c>
      <c r="H2173" t="s">
        <v>219</v>
      </c>
      <c r="M2173">
        <v>20</v>
      </c>
      <c r="O2173">
        <v>8.23</v>
      </c>
      <c r="S2173">
        <f>_xlfn.XLOOKUP(E2173,'Facture Chronopost'!L:L,'Facture Chronopost'!AA:AA,"")</f>
        <v>0.5</v>
      </c>
      <c r="T2173">
        <f>IF(COUNTIF('Bibliothèque transporteurs'!C:C,F2173)=0,"inconnu",_xlfn.XLOOKUP(F2173,'Bibliothèque transporteurs'!C:C,'Bibliothèque transporteurs'!A:A))</f>
        <v>44</v>
      </c>
      <c r="U2173" t="str">
        <f>IF(OR(F2173="6C",F2173="6B"),_xlfn.XLOOKUP(E2173,'Facture Chronopost'!L:L,'Facture Chronopost'!X:X),IF(OR(F2173=17,F2173=44),F2173&amp;"_"&amp;H2173,IF(COUNTIF('Bibliothèque transporteurs'!C:C,F2173)=0,"inconnu",_xlfn.XLOOKUP(F2173,'Bibliothèque transporteurs'!C:C,'Bibliothèque transporteurs'!B:B))))</f>
        <v>44_C4</v>
      </c>
      <c r="V2173" t="str">
        <f>IF(COUNTIF('Bibliothèque transporteurs'!C:C,F2173)=0,"inconnu",_xlfn.XLOOKUP(F2173,'Bibliothèque transporteurs'!C:C,'Bibliothèque transporteurs'!E:E))</f>
        <v>CHRONOPOST</v>
      </c>
      <c r="W2173">
        <f t="shared" si="212"/>
        <v>8.379999999999999</v>
      </c>
      <c r="Y2173" s="118">
        <f t="shared" si="213"/>
        <v>8.73</v>
      </c>
      <c r="Z2173" s="118" t="str">
        <f t="shared" si="214"/>
        <v>Non</v>
      </c>
    </row>
    <row r="2174" spans="1:26" x14ac:dyDescent="0.2">
      <c r="A2174" s="9">
        <f t="shared" si="215"/>
        <v>33.142965749369502</v>
      </c>
      <c r="B2174" s="9">
        <f t="shared" si="216"/>
        <v>28.73</v>
      </c>
      <c r="C2174" s="9">
        <f t="shared" si="217"/>
        <v>28.23</v>
      </c>
      <c r="D2174" s="8">
        <v>8656</v>
      </c>
      <c r="E2174" t="s">
        <v>2109</v>
      </c>
      <c r="F2174">
        <v>44</v>
      </c>
      <c r="G2174" t="s">
        <v>145</v>
      </c>
      <c r="H2174" t="s">
        <v>219</v>
      </c>
      <c r="M2174">
        <v>20</v>
      </c>
      <c r="O2174">
        <v>8.23</v>
      </c>
      <c r="S2174">
        <f>_xlfn.XLOOKUP(E2174,'Facture Chronopost'!L:L,'Facture Chronopost'!AA:AA,"")</f>
        <v>0.5</v>
      </c>
      <c r="T2174">
        <f>IF(COUNTIF('Bibliothèque transporteurs'!C:C,F2174)=0,"inconnu",_xlfn.XLOOKUP(F2174,'Bibliothèque transporteurs'!C:C,'Bibliothèque transporteurs'!A:A))</f>
        <v>44</v>
      </c>
      <c r="U2174" t="str">
        <f>IF(OR(F2174="6C",F2174="6B"),_xlfn.XLOOKUP(E2174,'Facture Chronopost'!L:L,'Facture Chronopost'!X:X),IF(OR(F2174=17,F2174=44),F2174&amp;"_"&amp;H2174,IF(COUNTIF('Bibliothèque transporteurs'!C:C,F2174)=0,"inconnu",_xlfn.XLOOKUP(F2174,'Bibliothèque transporteurs'!C:C,'Bibliothèque transporteurs'!B:B))))</f>
        <v>44_C4</v>
      </c>
      <c r="V2174" t="str">
        <f>IF(COUNTIF('Bibliothèque transporteurs'!C:C,F2174)=0,"inconnu",_xlfn.XLOOKUP(F2174,'Bibliothèque transporteurs'!C:C,'Bibliothèque transporteurs'!E:E))</f>
        <v>CHRONOPOST</v>
      </c>
      <c r="W2174">
        <f t="shared" si="212"/>
        <v>8.379999999999999</v>
      </c>
      <c r="Y2174" s="118">
        <f t="shared" si="213"/>
        <v>8.73</v>
      </c>
      <c r="Z2174" s="118" t="str">
        <f t="shared" si="214"/>
        <v>Non</v>
      </c>
    </row>
    <row r="2175" spans="1:26" x14ac:dyDescent="0.2">
      <c r="A2175" s="9">
        <f t="shared" si="215"/>
        <v>43.662305923452067</v>
      </c>
      <c r="B2175" s="9">
        <f t="shared" si="216"/>
        <v>37.69</v>
      </c>
      <c r="C2175" s="9">
        <f t="shared" si="217"/>
        <v>37.19</v>
      </c>
      <c r="D2175" s="8">
        <v>8656</v>
      </c>
      <c r="E2175" t="s">
        <v>2120</v>
      </c>
      <c r="F2175">
        <v>44</v>
      </c>
      <c r="G2175" t="s">
        <v>145</v>
      </c>
      <c r="H2175" t="s">
        <v>219</v>
      </c>
      <c r="M2175">
        <v>20</v>
      </c>
      <c r="O2175">
        <v>17.190000000000001</v>
      </c>
      <c r="S2175">
        <f>_xlfn.XLOOKUP(E2175,'Facture Chronopost'!L:L,'Facture Chronopost'!AA:AA,"")</f>
        <v>0.5</v>
      </c>
      <c r="T2175">
        <f>IF(COUNTIF('Bibliothèque transporteurs'!C:C,F2175)=0,"inconnu",_xlfn.XLOOKUP(F2175,'Bibliothèque transporteurs'!C:C,'Bibliothèque transporteurs'!A:A))</f>
        <v>44</v>
      </c>
      <c r="U2175" t="str">
        <f>IF(OR(F2175="6C",F2175="6B"),_xlfn.XLOOKUP(E2175,'Facture Chronopost'!L:L,'Facture Chronopost'!X:X),IF(OR(F2175=17,F2175=44),F2175&amp;"_"&amp;H2175,IF(COUNTIF('Bibliothèque transporteurs'!C:C,F2175)=0,"inconnu",_xlfn.XLOOKUP(F2175,'Bibliothèque transporteurs'!C:C,'Bibliothèque transporteurs'!B:B))))</f>
        <v>44_C4</v>
      </c>
      <c r="V2175" t="str">
        <f>IF(COUNTIF('Bibliothèque transporteurs'!C:C,F2175)=0,"inconnu",_xlfn.XLOOKUP(F2175,'Bibliothèque transporteurs'!C:C,'Bibliothèque transporteurs'!E:E))</f>
        <v>CHRONOPOST</v>
      </c>
      <c r="W2175">
        <f t="shared" si="212"/>
        <v>17.430000000000003</v>
      </c>
      <c r="Y2175" s="118">
        <f t="shared" si="213"/>
        <v>17.689999999999998</v>
      </c>
      <c r="Z2175" s="118" t="str">
        <f t="shared" si="214"/>
        <v>Non</v>
      </c>
    </row>
    <row r="2176" spans="1:26" x14ac:dyDescent="0.2">
      <c r="A2176" s="9">
        <f t="shared" si="215"/>
        <v>11.775556020764297</v>
      </c>
      <c r="B2176" s="9">
        <f t="shared" si="216"/>
        <v>10.53</v>
      </c>
      <c r="C2176" s="9">
        <f t="shared" si="217"/>
        <v>10.029999999999999</v>
      </c>
      <c r="D2176" s="8">
        <v>3888</v>
      </c>
      <c r="E2176" t="s">
        <v>2149</v>
      </c>
      <c r="F2176">
        <v>44</v>
      </c>
      <c r="G2176" t="s">
        <v>25</v>
      </c>
      <c r="H2176" t="s">
        <v>155</v>
      </c>
      <c r="O2176">
        <v>10.029999999999999</v>
      </c>
      <c r="S2176">
        <f>_xlfn.XLOOKUP(E2176,'Facture Chronopost'!L:L,'Facture Chronopost'!AA:AA,"")</f>
        <v>0.5</v>
      </c>
      <c r="T2176">
        <f>IF(COUNTIF('Bibliothèque transporteurs'!C:C,F2176)=0,"inconnu",_xlfn.XLOOKUP(F2176,'Bibliothèque transporteurs'!C:C,'Bibliothèque transporteurs'!A:A))</f>
        <v>44</v>
      </c>
      <c r="U2176" t="str">
        <f>IF(OR(F2176="6C",F2176="6B"),_xlfn.XLOOKUP(E2176,'Facture Chronopost'!L:L,'Facture Chronopost'!X:X),IF(OR(F2176=17,F2176=44),F2176&amp;"_"&amp;H2176,IF(COUNTIF('Bibliothèque transporteurs'!C:C,F2176)=0,"inconnu",_xlfn.XLOOKUP(F2176,'Bibliothèque transporteurs'!C:C,'Bibliothèque transporteurs'!B:B))))</f>
        <v>44_C1</v>
      </c>
      <c r="V2176" t="str">
        <f>IF(COUNTIF('Bibliothèque transporteurs'!C:C,F2176)=0,"inconnu",_xlfn.XLOOKUP(F2176,'Bibliothèque transporteurs'!C:C,'Bibliothèque transporteurs'!E:E))</f>
        <v>CHRONOPOST</v>
      </c>
      <c r="W2176">
        <f t="shared" si="212"/>
        <v>10.53</v>
      </c>
      <c r="Y2176" s="118">
        <f t="shared" si="213"/>
        <v>10.53</v>
      </c>
      <c r="Z2176" s="118" t="str">
        <f t="shared" si="214"/>
        <v>OK</v>
      </c>
    </row>
    <row r="2177" spans="1:26" x14ac:dyDescent="0.2">
      <c r="A2177" s="9">
        <f t="shared" si="215"/>
        <v>61.836344527782209</v>
      </c>
      <c r="B2177" s="9">
        <f t="shared" si="216"/>
        <v>53.17</v>
      </c>
      <c r="C2177" s="9">
        <f t="shared" si="217"/>
        <v>52.67</v>
      </c>
      <c r="D2177" s="8">
        <v>8640</v>
      </c>
      <c r="E2177" t="s">
        <v>2163</v>
      </c>
      <c r="F2177">
        <v>44</v>
      </c>
      <c r="G2177" t="s">
        <v>145</v>
      </c>
      <c r="H2177" t="s">
        <v>219</v>
      </c>
      <c r="M2177">
        <v>20</v>
      </c>
      <c r="O2177">
        <v>23.67</v>
      </c>
      <c r="Q2177">
        <v>9</v>
      </c>
      <c r="S2177">
        <f>_xlfn.XLOOKUP(E2177,'Facture Chronopost'!L:L,'Facture Chronopost'!AA:AA,"")</f>
        <v>0.5</v>
      </c>
      <c r="T2177">
        <f>IF(COUNTIF('Bibliothèque transporteurs'!C:C,F2177)=0,"inconnu",_xlfn.XLOOKUP(F2177,'Bibliothèque transporteurs'!C:C,'Bibliothèque transporteurs'!A:A))</f>
        <v>44</v>
      </c>
      <c r="U2177" t="str">
        <f>IF(OR(F2177="6C",F2177="6B"),_xlfn.XLOOKUP(E2177,'Facture Chronopost'!L:L,'Facture Chronopost'!X:X),IF(OR(F2177=17,F2177=44),F2177&amp;"_"&amp;H2177,IF(COUNTIF('Bibliothèque transporteurs'!C:C,F2177)=0,"inconnu",_xlfn.XLOOKUP(F2177,'Bibliothèque transporteurs'!C:C,'Bibliothèque transporteurs'!B:B))))</f>
        <v>44_C4</v>
      </c>
      <c r="V2177" t="str">
        <f>IF(COUNTIF('Bibliothèque transporteurs'!C:C,F2177)=0,"inconnu",_xlfn.XLOOKUP(F2177,'Bibliothèque transporteurs'!C:C,'Bibliothèque transporteurs'!E:E))</f>
        <v>CHRONOPOST</v>
      </c>
      <c r="W2177">
        <f t="shared" si="212"/>
        <v>23.900000000000002</v>
      </c>
      <c r="Y2177" s="118">
        <f t="shared" si="213"/>
        <v>24.17</v>
      </c>
      <c r="Z2177" s="118" t="str">
        <f t="shared" si="214"/>
        <v>Non</v>
      </c>
    </row>
    <row r="2178" spans="1:26" x14ac:dyDescent="0.2">
      <c r="A2178" s="9">
        <f t="shared" si="215"/>
        <v>51.270043013636787</v>
      </c>
      <c r="B2178" s="9">
        <f t="shared" si="216"/>
        <v>44.170000000000009</v>
      </c>
      <c r="C2178" s="9">
        <f t="shared" si="217"/>
        <v>43.67</v>
      </c>
      <c r="D2178" s="8">
        <v>9294</v>
      </c>
      <c r="E2178" t="s">
        <v>2160</v>
      </c>
      <c r="F2178">
        <v>44</v>
      </c>
      <c r="G2178" t="s">
        <v>145</v>
      </c>
      <c r="H2178" t="s">
        <v>219</v>
      </c>
      <c r="M2178">
        <v>20</v>
      </c>
      <c r="O2178">
        <v>23.67</v>
      </c>
      <c r="S2178">
        <f>_xlfn.XLOOKUP(E2178,'Facture Chronopost'!L:L,'Facture Chronopost'!AA:AA,"")</f>
        <v>0.5</v>
      </c>
      <c r="T2178">
        <f>IF(COUNTIF('Bibliothèque transporteurs'!C:C,F2178)=0,"inconnu",_xlfn.XLOOKUP(F2178,'Bibliothèque transporteurs'!C:C,'Bibliothèque transporteurs'!A:A))</f>
        <v>44</v>
      </c>
      <c r="U2178" t="str">
        <f>IF(OR(F2178="6C",F2178="6B"),_xlfn.XLOOKUP(E2178,'Facture Chronopost'!L:L,'Facture Chronopost'!X:X),IF(OR(F2178=17,F2178=44),F2178&amp;"_"&amp;H2178,IF(COUNTIF('Bibliothèque transporteurs'!C:C,F2178)=0,"inconnu",_xlfn.XLOOKUP(F2178,'Bibliothèque transporteurs'!C:C,'Bibliothèque transporteurs'!B:B))))</f>
        <v>44_C4</v>
      </c>
      <c r="V2178" t="str">
        <f>IF(COUNTIF('Bibliothèque transporteurs'!C:C,F2178)=0,"inconnu",_xlfn.XLOOKUP(F2178,'Bibliothèque transporteurs'!C:C,'Bibliothèque transporteurs'!E:E))</f>
        <v>CHRONOPOST</v>
      </c>
      <c r="W2178">
        <f t="shared" si="212"/>
        <v>23.950000000000003</v>
      </c>
      <c r="Y2178" s="118">
        <f t="shared" si="213"/>
        <v>24.17</v>
      </c>
      <c r="Z2178" s="118" t="str">
        <f t="shared" si="214"/>
        <v>Non</v>
      </c>
    </row>
    <row r="2179" spans="1:26" x14ac:dyDescent="0.2">
      <c r="A2179" s="9">
        <f t="shared" si="215"/>
        <v>36.430259553770306</v>
      </c>
      <c r="B2179" s="9">
        <f t="shared" si="216"/>
        <v>31.53</v>
      </c>
      <c r="C2179" s="9">
        <f t="shared" si="217"/>
        <v>31.03</v>
      </c>
      <c r="D2179" s="8">
        <v>8656</v>
      </c>
      <c r="E2179" t="s">
        <v>2171</v>
      </c>
      <c r="F2179">
        <v>44</v>
      </c>
      <c r="G2179" t="s">
        <v>145</v>
      </c>
      <c r="H2179" t="s">
        <v>219</v>
      </c>
      <c r="M2179">
        <v>20</v>
      </c>
      <c r="O2179">
        <v>11.03</v>
      </c>
      <c r="S2179">
        <f>_xlfn.XLOOKUP(E2179,'Facture Chronopost'!L:L,'Facture Chronopost'!AA:AA,"")</f>
        <v>0.5</v>
      </c>
      <c r="T2179">
        <f>IF(COUNTIF('Bibliothèque transporteurs'!C:C,F2179)=0,"inconnu",_xlfn.XLOOKUP(F2179,'Bibliothèque transporteurs'!C:C,'Bibliothèque transporteurs'!A:A))</f>
        <v>44</v>
      </c>
      <c r="U2179" t="str">
        <f>IF(OR(F2179="6C",F2179="6B"),_xlfn.XLOOKUP(E2179,'Facture Chronopost'!L:L,'Facture Chronopost'!X:X),IF(OR(F2179=17,F2179=44),F2179&amp;"_"&amp;H2179,IF(COUNTIF('Bibliothèque transporteurs'!C:C,F2179)=0,"inconnu",_xlfn.XLOOKUP(F2179,'Bibliothèque transporteurs'!C:C,'Bibliothèque transporteurs'!B:B))))</f>
        <v>44_C4</v>
      </c>
      <c r="V2179" t="str">
        <f>IF(COUNTIF('Bibliothèque transporteurs'!C:C,F2179)=0,"inconnu",_xlfn.XLOOKUP(F2179,'Bibliothèque transporteurs'!C:C,'Bibliothèque transporteurs'!E:E))</f>
        <v>CHRONOPOST</v>
      </c>
      <c r="W2179">
        <f t="shared" si="212"/>
        <v>11.209999999999999</v>
      </c>
      <c r="Y2179" s="118">
        <f t="shared" si="213"/>
        <v>11.530000000000001</v>
      </c>
      <c r="Z2179" s="118" t="str">
        <f t="shared" si="214"/>
        <v>Non</v>
      </c>
    </row>
    <row r="2180" spans="1:26" x14ac:dyDescent="0.2">
      <c r="A2180" s="9">
        <f t="shared" si="215"/>
        <v>35.115342032009984</v>
      </c>
      <c r="B2180" s="9">
        <f t="shared" si="216"/>
        <v>30.41</v>
      </c>
      <c r="C2180" s="9">
        <f t="shared" si="217"/>
        <v>29.91</v>
      </c>
      <c r="D2180" s="8">
        <v>8656</v>
      </c>
      <c r="E2180" t="s">
        <v>2177</v>
      </c>
      <c r="F2180">
        <v>44</v>
      </c>
      <c r="G2180" t="s">
        <v>145</v>
      </c>
      <c r="H2180" t="s">
        <v>219</v>
      </c>
      <c r="M2180">
        <v>20</v>
      </c>
      <c r="O2180">
        <v>9.91</v>
      </c>
      <c r="S2180">
        <f>_xlfn.XLOOKUP(E2180,'Facture Chronopost'!L:L,'Facture Chronopost'!AA:AA,"")</f>
        <v>0.5</v>
      </c>
      <c r="T2180">
        <f>IF(COUNTIF('Bibliothèque transporteurs'!C:C,F2180)=0,"inconnu",_xlfn.XLOOKUP(F2180,'Bibliothèque transporteurs'!C:C,'Bibliothèque transporteurs'!A:A))</f>
        <v>44</v>
      </c>
      <c r="U2180" t="str">
        <f>IF(OR(F2180="6C",F2180="6B"),_xlfn.XLOOKUP(E2180,'Facture Chronopost'!L:L,'Facture Chronopost'!X:X),IF(OR(F2180=17,F2180=44),F2180&amp;"_"&amp;H2180,IF(COUNTIF('Bibliothèque transporteurs'!C:C,F2180)=0,"inconnu",_xlfn.XLOOKUP(F2180,'Bibliothèque transporteurs'!C:C,'Bibliothèque transporteurs'!B:B))))</f>
        <v>44_C4</v>
      </c>
      <c r="V2180" t="str">
        <f>IF(COUNTIF('Bibliothèque transporteurs'!C:C,F2180)=0,"inconnu",_xlfn.XLOOKUP(F2180,'Bibliothèque transporteurs'!C:C,'Bibliothèque transporteurs'!E:E))</f>
        <v>CHRONOPOST</v>
      </c>
      <c r="W2180">
        <f t="shared" si="212"/>
        <v>10.08</v>
      </c>
      <c r="Y2180" s="118">
        <f t="shared" si="213"/>
        <v>10.41</v>
      </c>
      <c r="Z2180" s="118" t="str">
        <f t="shared" si="214"/>
        <v>Non</v>
      </c>
    </row>
    <row r="2181" spans="1:26" x14ac:dyDescent="0.2">
      <c r="A2181" s="9">
        <f t="shared" si="215"/>
        <v>33.142965749369502</v>
      </c>
      <c r="B2181" s="9">
        <f t="shared" si="216"/>
        <v>28.73</v>
      </c>
      <c r="C2181" s="9">
        <f t="shared" si="217"/>
        <v>28.23</v>
      </c>
      <c r="D2181" s="8">
        <v>8656</v>
      </c>
      <c r="E2181" t="s">
        <v>2195</v>
      </c>
      <c r="F2181">
        <v>44</v>
      </c>
      <c r="G2181" t="s">
        <v>145</v>
      </c>
      <c r="H2181" t="s">
        <v>219</v>
      </c>
      <c r="M2181">
        <v>20</v>
      </c>
      <c r="O2181">
        <v>8.23</v>
      </c>
      <c r="S2181">
        <f>_xlfn.XLOOKUP(E2181,'Facture Chronopost'!L:L,'Facture Chronopost'!AA:AA,"")</f>
        <v>0.5</v>
      </c>
      <c r="T2181">
        <f>IF(COUNTIF('Bibliothèque transporteurs'!C:C,F2181)=0,"inconnu",_xlfn.XLOOKUP(F2181,'Bibliothèque transporteurs'!C:C,'Bibliothèque transporteurs'!A:A))</f>
        <v>44</v>
      </c>
      <c r="U2181" t="str">
        <f>IF(OR(F2181="6C",F2181="6B"),_xlfn.XLOOKUP(E2181,'Facture Chronopost'!L:L,'Facture Chronopost'!X:X),IF(OR(F2181=17,F2181=44),F2181&amp;"_"&amp;H2181,IF(COUNTIF('Bibliothèque transporteurs'!C:C,F2181)=0,"inconnu",_xlfn.XLOOKUP(F2181,'Bibliothèque transporteurs'!C:C,'Bibliothèque transporteurs'!B:B))))</f>
        <v>44_C4</v>
      </c>
      <c r="V2181" t="str">
        <f>IF(COUNTIF('Bibliothèque transporteurs'!C:C,F2181)=0,"inconnu",_xlfn.XLOOKUP(F2181,'Bibliothèque transporteurs'!C:C,'Bibliothèque transporteurs'!E:E))</f>
        <v>CHRONOPOST</v>
      </c>
      <c r="W2181">
        <f t="shared" si="212"/>
        <v>8.379999999999999</v>
      </c>
      <c r="Y2181" s="118">
        <f t="shared" si="213"/>
        <v>8.73</v>
      </c>
      <c r="Z2181" s="118" t="str">
        <f t="shared" si="214"/>
        <v>Non</v>
      </c>
    </row>
    <row r="2182" spans="1:26" x14ac:dyDescent="0.2">
      <c r="A2182" s="9">
        <f t="shared" si="215"/>
        <v>51.270043013636787</v>
      </c>
      <c r="B2182" s="9">
        <f t="shared" si="216"/>
        <v>44.170000000000009</v>
      </c>
      <c r="C2182" s="9">
        <f t="shared" si="217"/>
        <v>43.67</v>
      </c>
      <c r="D2182" s="8">
        <v>9294</v>
      </c>
      <c r="E2182" t="s">
        <v>2189</v>
      </c>
      <c r="F2182">
        <v>44</v>
      </c>
      <c r="G2182" t="s">
        <v>145</v>
      </c>
      <c r="H2182" t="s">
        <v>219</v>
      </c>
      <c r="M2182">
        <v>20</v>
      </c>
      <c r="O2182">
        <v>23.67</v>
      </c>
      <c r="S2182">
        <f>_xlfn.XLOOKUP(E2182,'Facture Chronopost'!L:L,'Facture Chronopost'!AA:AA,"")</f>
        <v>0.5</v>
      </c>
      <c r="T2182">
        <f>IF(COUNTIF('Bibliothèque transporteurs'!C:C,F2182)=0,"inconnu",_xlfn.XLOOKUP(F2182,'Bibliothèque transporteurs'!C:C,'Bibliothèque transporteurs'!A:A))</f>
        <v>44</v>
      </c>
      <c r="U2182" t="str">
        <f>IF(OR(F2182="6C",F2182="6B"),_xlfn.XLOOKUP(E2182,'Facture Chronopost'!L:L,'Facture Chronopost'!X:X),IF(OR(F2182=17,F2182=44),F2182&amp;"_"&amp;H2182,IF(COUNTIF('Bibliothèque transporteurs'!C:C,F2182)=0,"inconnu",_xlfn.XLOOKUP(F2182,'Bibliothèque transporteurs'!C:C,'Bibliothèque transporteurs'!B:B))))</f>
        <v>44_C4</v>
      </c>
      <c r="V2182" t="str">
        <f>IF(COUNTIF('Bibliothèque transporteurs'!C:C,F2182)=0,"inconnu",_xlfn.XLOOKUP(F2182,'Bibliothèque transporteurs'!C:C,'Bibliothèque transporteurs'!E:E))</f>
        <v>CHRONOPOST</v>
      </c>
      <c r="W2182">
        <f t="shared" si="212"/>
        <v>23.950000000000003</v>
      </c>
      <c r="Y2182" s="118">
        <f t="shared" si="213"/>
        <v>24.17</v>
      </c>
      <c r="Z2182" s="118" t="str">
        <f t="shared" si="214"/>
        <v>Non</v>
      </c>
    </row>
    <row r="2183" spans="1:26" x14ac:dyDescent="0.2">
      <c r="A2183" s="9">
        <f t="shared" si="215"/>
        <v>33.800424510249663</v>
      </c>
      <c r="B2183" s="9">
        <f t="shared" si="216"/>
        <v>29.290000000000003</v>
      </c>
      <c r="C2183" s="9">
        <f t="shared" si="217"/>
        <v>28.79</v>
      </c>
      <c r="D2183" s="8">
        <v>8656</v>
      </c>
      <c r="E2183" t="s">
        <v>2228</v>
      </c>
      <c r="F2183">
        <v>44</v>
      </c>
      <c r="G2183" t="s">
        <v>145</v>
      </c>
      <c r="H2183" t="s">
        <v>219</v>
      </c>
      <c r="M2183">
        <v>20</v>
      </c>
      <c r="O2183">
        <v>8.7899999999999991</v>
      </c>
      <c r="S2183">
        <f>_xlfn.XLOOKUP(E2183,'Facture Chronopost'!L:L,'Facture Chronopost'!AA:AA,"")</f>
        <v>0.5</v>
      </c>
      <c r="T2183">
        <f>IF(COUNTIF('Bibliothèque transporteurs'!C:C,F2183)=0,"inconnu",_xlfn.XLOOKUP(F2183,'Bibliothèque transporteurs'!C:C,'Bibliothèque transporteurs'!A:A))</f>
        <v>44</v>
      </c>
      <c r="U2183" t="str">
        <f>IF(OR(F2183="6C",F2183="6B"),_xlfn.XLOOKUP(E2183,'Facture Chronopost'!L:L,'Facture Chronopost'!X:X),IF(OR(F2183=17,F2183=44),F2183&amp;"_"&amp;H2183,IF(COUNTIF('Bibliothèque transporteurs'!C:C,F2183)=0,"inconnu",_xlfn.XLOOKUP(F2183,'Bibliothèque transporteurs'!C:C,'Bibliothèque transporteurs'!B:B))))</f>
        <v>44_C4</v>
      </c>
      <c r="V2183" t="str">
        <f>IF(COUNTIF('Bibliothèque transporteurs'!C:C,F2183)=0,"inconnu",_xlfn.XLOOKUP(F2183,'Bibliothèque transporteurs'!C:C,'Bibliothèque transporteurs'!E:E))</f>
        <v>CHRONOPOST</v>
      </c>
      <c r="W2183">
        <f t="shared" si="212"/>
        <v>8.9499999999999993</v>
      </c>
      <c r="Y2183" s="118">
        <f t="shared" si="213"/>
        <v>9.2899999999999991</v>
      </c>
      <c r="Z2183" s="118" t="str">
        <f t="shared" si="214"/>
        <v>Non</v>
      </c>
    </row>
    <row r="2184" spans="1:26" x14ac:dyDescent="0.2">
      <c r="A2184" s="9">
        <f t="shared" si="215"/>
        <v>18.714094015053131</v>
      </c>
      <c r="B2184" s="9">
        <f t="shared" si="216"/>
        <v>16.439999999999998</v>
      </c>
      <c r="C2184" s="9">
        <f t="shared" si="217"/>
        <v>15.94</v>
      </c>
      <c r="D2184" s="8">
        <v>8656</v>
      </c>
      <c r="E2184" t="s">
        <v>2192</v>
      </c>
      <c r="F2184">
        <v>44</v>
      </c>
      <c r="G2184" t="s">
        <v>25</v>
      </c>
      <c r="H2184" t="s">
        <v>224</v>
      </c>
      <c r="O2184">
        <v>15.94</v>
      </c>
      <c r="S2184">
        <f>_xlfn.XLOOKUP(E2184,'Facture Chronopost'!L:L,'Facture Chronopost'!AA:AA,"")</f>
        <v>0.5</v>
      </c>
      <c r="T2184">
        <f>IF(COUNTIF('Bibliothèque transporteurs'!C:C,F2184)=0,"inconnu",_xlfn.XLOOKUP(F2184,'Bibliothèque transporteurs'!C:C,'Bibliothèque transporteurs'!A:A))</f>
        <v>44</v>
      </c>
      <c r="U2184" t="str">
        <f>IF(OR(F2184="6C",F2184="6B"),_xlfn.XLOOKUP(E2184,'Facture Chronopost'!L:L,'Facture Chronopost'!X:X),IF(OR(F2184=17,F2184=44),F2184&amp;"_"&amp;H2184,IF(COUNTIF('Bibliothèque transporteurs'!C:C,F2184)=0,"inconnu",_xlfn.XLOOKUP(F2184,'Bibliothèque transporteurs'!C:C,'Bibliothèque transporteurs'!B:B))))</f>
        <v>44_C2</v>
      </c>
      <c r="V2184" t="str">
        <f>IF(COUNTIF('Bibliothèque transporteurs'!C:C,F2184)=0,"inconnu",_xlfn.XLOOKUP(F2184,'Bibliothèque transporteurs'!C:C,'Bibliothèque transporteurs'!E:E))</f>
        <v>CHRONOPOST</v>
      </c>
      <c r="W2184">
        <f t="shared" si="212"/>
        <v>16.440000000000001</v>
      </c>
      <c r="Y2184" s="118">
        <f t="shared" si="213"/>
        <v>16.440000000000001</v>
      </c>
      <c r="Z2184" s="118" t="str">
        <f t="shared" si="214"/>
        <v>OK</v>
      </c>
    </row>
    <row r="2185" spans="1:26" x14ac:dyDescent="0.2">
      <c r="A2185" s="9">
        <f t="shared" si="215"/>
        <v>33.800424510249663</v>
      </c>
      <c r="B2185" s="9">
        <f t="shared" si="216"/>
        <v>29.290000000000003</v>
      </c>
      <c r="C2185" s="9">
        <f t="shared" si="217"/>
        <v>28.79</v>
      </c>
      <c r="D2185" s="8">
        <v>8656</v>
      </c>
      <c r="E2185" t="s">
        <v>2198</v>
      </c>
      <c r="F2185">
        <v>44</v>
      </c>
      <c r="G2185" t="s">
        <v>145</v>
      </c>
      <c r="H2185" t="s">
        <v>219</v>
      </c>
      <c r="M2185">
        <v>20</v>
      </c>
      <c r="O2185">
        <v>8.7899999999999991</v>
      </c>
      <c r="S2185">
        <f>_xlfn.XLOOKUP(E2185,'Facture Chronopost'!L:L,'Facture Chronopost'!AA:AA,"")</f>
        <v>0.5</v>
      </c>
      <c r="T2185">
        <f>IF(COUNTIF('Bibliothèque transporteurs'!C:C,F2185)=0,"inconnu",_xlfn.XLOOKUP(F2185,'Bibliothèque transporteurs'!C:C,'Bibliothèque transporteurs'!A:A))</f>
        <v>44</v>
      </c>
      <c r="U2185" t="str">
        <f>IF(OR(F2185="6C",F2185="6B"),_xlfn.XLOOKUP(E2185,'Facture Chronopost'!L:L,'Facture Chronopost'!X:X),IF(OR(F2185=17,F2185=44),F2185&amp;"_"&amp;H2185,IF(COUNTIF('Bibliothèque transporteurs'!C:C,F2185)=0,"inconnu",_xlfn.XLOOKUP(F2185,'Bibliothèque transporteurs'!C:C,'Bibliothèque transporteurs'!B:B))))</f>
        <v>44_C4</v>
      </c>
      <c r="V2185" t="str">
        <f>IF(COUNTIF('Bibliothèque transporteurs'!C:C,F2185)=0,"inconnu",_xlfn.XLOOKUP(F2185,'Bibliothèque transporteurs'!C:C,'Bibliothèque transporteurs'!E:E))</f>
        <v>CHRONOPOST</v>
      </c>
      <c r="W2185">
        <f t="shared" si="212"/>
        <v>8.9499999999999993</v>
      </c>
      <c r="Y2185" s="118">
        <f t="shared" si="213"/>
        <v>9.2899999999999991</v>
      </c>
      <c r="Z2185" s="118" t="str">
        <f t="shared" si="214"/>
        <v>Non</v>
      </c>
    </row>
    <row r="2186" spans="1:26" x14ac:dyDescent="0.2">
      <c r="A2186" s="9">
        <f t="shared" si="215"/>
        <v>31.82804822760918</v>
      </c>
      <c r="B2186" s="9">
        <f t="shared" si="216"/>
        <v>27.61</v>
      </c>
      <c r="C2186" s="9">
        <f t="shared" si="217"/>
        <v>27.11</v>
      </c>
      <c r="D2186" s="8">
        <v>9294</v>
      </c>
      <c r="E2186" t="s">
        <v>2207</v>
      </c>
      <c r="F2186">
        <v>44</v>
      </c>
      <c r="G2186" t="s">
        <v>145</v>
      </c>
      <c r="H2186" t="s">
        <v>219</v>
      </c>
      <c r="M2186">
        <v>20</v>
      </c>
      <c r="O2186">
        <v>7.11</v>
      </c>
      <c r="S2186">
        <f>_xlfn.XLOOKUP(E2186,'Facture Chronopost'!L:L,'Facture Chronopost'!AA:AA,"")</f>
        <v>0.5</v>
      </c>
      <c r="T2186">
        <f>IF(COUNTIF('Bibliothèque transporteurs'!C:C,F2186)=0,"inconnu",_xlfn.XLOOKUP(F2186,'Bibliothèque transporteurs'!C:C,'Bibliothèque transporteurs'!A:A))</f>
        <v>44</v>
      </c>
      <c r="U2186" t="str">
        <f>IF(OR(F2186="6C",F2186="6B"),_xlfn.XLOOKUP(E2186,'Facture Chronopost'!L:L,'Facture Chronopost'!X:X),IF(OR(F2186=17,F2186=44),F2186&amp;"_"&amp;H2186,IF(COUNTIF('Bibliothèque transporteurs'!C:C,F2186)=0,"inconnu",_xlfn.XLOOKUP(F2186,'Bibliothèque transporteurs'!C:C,'Bibliothèque transporteurs'!B:B))))</f>
        <v>44_C4</v>
      </c>
      <c r="V2186" t="str">
        <f>IF(COUNTIF('Bibliothèque transporteurs'!C:C,F2186)=0,"inconnu",_xlfn.XLOOKUP(F2186,'Bibliothèque transporteurs'!C:C,'Bibliothèque transporteurs'!E:E))</f>
        <v>CHRONOPOST</v>
      </c>
      <c r="W2186">
        <f t="shared" si="212"/>
        <v>7.25</v>
      </c>
      <c r="Y2186" s="118">
        <f t="shared" si="213"/>
        <v>7.6099999999999994</v>
      </c>
      <c r="Z2186" s="118" t="str">
        <f t="shared" si="214"/>
        <v>Non</v>
      </c>
    </row>
    <row r="2187" spans="1:26" x14ac:dyDescent="0.2">
      <c r="A2187" s="9">
        <f t="shared" si="215"/>
        <v>33.142965749369502</v>
      </c>
      <c r="B2187" s="9">
        <f t="shared" si="216"/>
        <v>28.73</v>
      </c>
      <c r="C2187" s="9">
        <f t="shared" si="217"/>
        <v>28.23</v>
      </c>
      <c r="D2187" s="8">
        <v>8656</v>
      </c>
      <c r="E2187" t="s">
        <v>2268</v>
      </c>
      <c r="F2187">
        <v>44</v>
      </c>
      <c r="G2187" t="s">
        <v>145</v>
      </c>
      <c r="H2187" t="s">
        <v>219</v>
      </c>
      <c r="M2187">
        <v>20</v>
      </c>
      <c r="O2187">
        <v>8.23</v>
      </c>
      <c r="S2187">
        <f>_xlfn.XLOOKUP(E2187,'Facture Chronopost'!L:L,'Facture Chronopost'!AA:AA,"")</f>
        <v>0.5</v>
      </c>
      <c r="T2187">
        <f>IF(COUNTIF('Bibliothèque transporteurs'!C:C,F2187)=0,"inconnu",_xlfn.XLOOKUP(F2187,'Bibliothèque transporteurs'!C:C,'Bibliothèque transporteurs'!A:A))</f>
        <v>44</v>
      </c>
      <c r="U2187" t="str">
        <f>IF(OR(F2187="6C",F2187="6B"),_xlfn.XLOOKUP(E2187,'Facture Chronopost'!L:L,'Facture Chronopost'!X:X),IF(OR(F2187=17,F2187=44),F2187&amp;"_"&amp;H2187,IF(COUNTIF('Bibliothèque transporteurs'!C:C,F2187)=0,"inconnu",_xlfn.XLOOKUP(F2187,'Bibliothèque transporteurs'!C:C,'Bibliothèque transporteurs'!B:B))))</f>
        <v>44_C4</v>
      </c>
      <c r="V2187" t="str">
        <f>IF(COUNTIF('Bibliothèque transporteurs'!C:C,F2187)=0,"inconnu",_xlfn.XLOOKUP(F2187,'Bibliothèque transporteurs'!C:C,'Bibliothèque transporteurs'!E:E))</f>
        <v>CHRONOPOST</v>
      </c>
      <c r="W2187">
        <f t="shared" si="212"/>
        <v>8.379999999999999</v>
      </c>
      <c r="Y2187" s="118">
        <f t="shared" si="213"/>
        <v>8.73</v>
      </c>
      <c r="Z2187" s="118" t="str">
        <f t="shared" si="214"/>
        <v>Non</v>
      </c>
    </row>
    <row r="2188" spans="1:26" x14ac:dyDescent="0.2">
      <c r="A2188" s="9">
        <f t="shared" si="215"/>
        <v>51.270043013636787</v>
      </c>
      <c r="B2188" s="9">
        <f t="shared" si="216"/>
        <v>44.170000000000009</v>
      </c>
      <c r="C2188" s="9">
        <f t="shared" si="217"/>
        <v>43.67</v>
      </c>
      <c r="D2188" s="8">
        <v>9294</v>
      </c>
      <c r="E2188" t="s">
        <v>2253</v>
      </c>
      <c r="F2188">
        <v>44</v>
      </c>
      <c r="G2188" t="s">
        <v>145</v>
      </c>
      <c r="H2188" t="s">
        <v>219</v>
      </c>
      <c r="M2188">
        <v>20</v>
      </c>
      <c r="O2188">
        <v>23.67</v>
      </c>
      <c r="S2188">
        <f>_xlfn.XLOOKUP(E2188,'Facture Chronopost'!L:L,'Facture Chronopost'!AA:AA,"")</f>
        <v>0.5</v>
      </c>
      <c r="T2188">
        <f>IF(COUNTIF('Bibliothèque transporteurs'!C:C,F2188)=0,"inconnu",_xlfn.XLOOKUP(F2188,'Bibliothèque transporteurs'!C:C,'Bibliothèque transporteurs'!A:A))</f>
        <v>44</v>
      </c>
      <c r="U2188" t="str">
        <f>IF(OR(F2188="6C",F2188="6B"),_xlfn.XLOOKUP(E2188,'Facture Chronopost'!L:L,'Facture Chronopost'!X:X),IF(OR(F2188=17,F2188=44),F2188&amp;"_"&amp;H2188,IF(COUNTIF('Bibliothèque transporteurs'!C:C,F2188)=0,"inconnu",_xlfn.XLOOKUP(F2188,'Bibliothèque transporteurs'!C:C,'Bibliothèque transporteurs'!B:B))))</f>
        <v>44_C4</v>
      </c>
      <c r="V2188" t="str">
        <f>IF(COUNTIF('Bibliothèque transporteurs'!C:C,F2188)=0,"inconnu",_xlfn.XLOOKUP(F2188,'Bibliothèque transporteurs'!C:C,'Bibliothèque transporteurs'!E:E))</f>
        <v>CHRONOPOST</v>
      </c>
      <c r="W2188">
        <f t="shared" si="212"/>
        <v>23.950000000000003</v>
      </c>
      <c r="Y2188" s="118">
        <f t="shared" si="213"/>
        <v>24.17</v>
      </c>
      <c r="Z2188" s="118" t="str">
        <f t="shared" si="214"/>
        <v>Non</v>
      </c>
    </row>
    <row r="2189" spans="1:26" x14ac:dyDescent="0.2">
      <c r="A2189" s="9">
        <f t="shared" si="215"/>
        <v>43.051808502634778</v>
      </c>
      <c r="B2189" s="9">
        <f t="shared" si="216"/>
        <v>37.17</v>
      </c>
      <c r="C2189" s="9">
        <f t="shared" si="217"/>
        <v>36.67</v>
      </c>
      <c r="D2189" s="8">
        <v>8656</v>
      </c>
      <c r="E2189" t="s">
        <v>2276</v>
      </c>
      <c r="F2189">
        <v>44</v>
      </c>
      <c r="G2189" t="s">
        <v>145</v>
      </c>
      <c r="H2189" t="s">
        <v>219</v>
      </c>
      <c r="M2189">
        <v>20</v>
      </c>
      <c r="O2189">
        <v>7.67</v>
      </c>
      <c r="Q2189">
        <v>9</v>
      </c>
      <c r="S2189">
        <f>_xlfn.XLOOKUP(E2189,'Facture Chronopost'!L:L,'Facture Chronopost'!AA:AA,"")</f>
        <v>0.5</v>
      </c>
      <c r="T2189">
        <f>IF(COUNTIF('Bibliothèque transporteurs'!C:C,F2189)=0,"inconnu",_xlfn.XLOOKUP(F2189,'Bibliothèque transporteurs'!C:C,'Bibliothèque transporteurs'!A:A))</f>
        <v>44</v>
      </c>
      <c r="U2189" t="str">
        <f>IF(OR(F2189="6C",F2189="6B"),_xlfn.XLOOKUP(E2189,'Facture Chronopost'!L:L,'Facture Chronopost'!X:X),IF(OR(F2189=17,F2189=44),F2189&amp;"_"&amp;H2189,IF(COUNTIF('Bibliothèque transporteurs'!C:C,F2189)=0,"inconnu",_xlfn.XLOOKUP(F2189,'Bibliothèque transporteurs'!C:C,'Bibliothèque transporteurs'!B:B))))</f>
        <v>44_C4</v>
      </c>
      <c r="V2189" t="str">
        <f>IF(COUNTIF('Bibliothèque transporteurs'!C:C,F2189)=0,"inconnu",_xlfn.XLOOKUP(F2189,'Bibliothèque transporteurs'!C:C,'Bibliothèque transporteurs'!E:E))</f>
        <v>CHRONOPOST</v>
      </c>
      <c r="W2189">
        <f t="shared" si="212"/>
        <v>7.7799999999999994</v>
      </c>
      <c r="Y2189" s="118">
        <f t="shared" si="213"/>
        <v>8.1700000000000017</v>
      </c>
      <c r="Z2189" s="118" t="str">
        <f t="shared" si="214"/>
        <v>Non</v>
      </c>
    </row>
    <row r="2190" spans="1:26" x14ac:dyDescent="0.2">
      <c r="A2190" s="9">
        <f t="shared" si="215"/>
        <v>32.485506988489348</v>
      </c>
      <c r="B2190" s="9">
        <f t="shared" si="216"/>
        <v>28.17</v>
      </c>
      <c r="C2190" s="9">
        <f t="shared" si="217"/>
        <v>27.67</v>
      </c>
      <c r="D2190" s="8">
        <v>9294</v>
      </c>
      <c r="E2190" t="s">
        <v>2250</v>
      </c>
      <c r="F2190">
        <v>44</v>
      </c>
      <c r="G2190" t="s">
        <v>145</v>
      </c>
      <c r="H2190" t="s">
        <v>219</v>
      </c>
      <c r="M2190">
        <v>20</v>
      </c>
      <c r="O2190">
        <v>7.67</v>
      </c>
      <c r="S2190">
        <f>_xlfn.XLOOKUP(E2190,'Facture Chronopost'!L:L,'Facture Chronopost'!AA:AA,"")</f>
        <v>0.5</v>
      </c>
      <c r="T2190">
        <f>IF(COUNTIF('Bibliothèque transporteurs'!C:C,F2190)=0,"inconnu",_xlfn.XLOOKUP(F2190,'Bibliothèque transporteurs'!C:C,'Bibliothèque transporteurs'!A:A))</f>
        <v>44</v>
      </c>
      <c r="U2190" t="str">
        <f>IF(OR(F2190="6C",F2190="6B"),_xlfn.XLOOKUP(E2190,'Facture Chronopost'!L:L,'Facture Chronopost'!X:X),IF(OR(F2190=17,F2190=44),F2190&amp;"_"&amp;H2190,IF(COUNTIF('Bibliothèque transporteurs'!C:C,F2190)=0,"inconnu",_xlfn.XLOOKUP(F2190,'Bibliothèque transporteurs'!C:C,'Bibliothèque transporteurs'!B:B))))</f>
        <v>44_C4</v>
      </c>
      <c r="V2190" t="str">
        <f>IF(COUNTIF('Bibliothèque transporteurs'!C:C,F2190)=0,"inconnu",_xlfn.XLOOKUP(F2190,'Bibliothèque transporteurs'!C:C,'Bibliothèque transporteurs'!E:E))</f>
        <v>CHRONOPOST</v>
      </c>
      <c r="W2190">
        <f t="shared" si="212"/>
        <v>7.81</v>
      </c>
      <c r="Y2190" s="118">
        <f t="shared" si="213"/>
        <v>8.1700000000000017</v>
      </c>
      <c r="Z2190" s="118" t="str">
        <f t="shared" si="214"/>
        <v>Non</v>
      </c>
    </row>
    <row r="2191" spans="1:26" x14ac:dyDescent="0.2">
      <c r="A2191" s="9">
        <f t="shared" si="215"/>
        <v>18.714094015053131</v>
      </c>
      <c r="B2191" s="9">
        <f t="shared" si="216"/>
        <v>16.439999999999998</v>
      </c>
      <c r="C2191" s="9">
        <f t="shared" si="217"/>
        <v>15.94</v>
      </c>
      <c r="D2191" s="8">
        <v>8656</v>
      </c>
      <c r="E2191" t="s">
        <v>2247</v>
      </c>
      <c r="F2191">
        <v>44</v>
      </c>
      <c r="G2191" t="s">
        <v>25</v>
      </c>
      <c r="H2191" t="s">
        <v>224</v>
      </c>
      <c r="O2191">
        <v>15.94</v>
      </c>
      <c r="S2191">
        <f>_xlfn.XLOOKUP(E2191,'Facture Chronopost'!L:L,'Facture Chronopost'!AA:AA,"")</f>
        <v>0.5</v>
      </c>
      <c r="T2191">
        <f>IF(COUNTIF('Bibliothèque transporteurs'!C:C,F2191)=0,"inconnu",_xlfn.XLOOKUP(F2191,'Bibliothèque transporteurs'!C:C,'Bibliothèque transporteurs'!A:A))</f>
        <v>44</v>
      </c>
      <c r="U2191" t="str">
        <f>IF(OR(F2191="6C",F2191="6B"),_xlfn.XLOOKUP(E2191,'Facture Chronopost'!L:L,'Facture Chronopost'!X:X),IF(OR(F2191=17,F2191=44),F2191&amp;"_"&amp;H2191,IF(COUNTIF('Bibliothèque transporteurs'!C:C,F2191)=0,"inconnu",_xlfn.XLOOKUP(F2191,'Bibliothèque transporteurs'!C:C,'Bibliothèque transporteurs'!B:B))))</f>
        <v>44_C2</v>
      </c>
      <c r="V2191" t="str">
        <f>IF(COUNTIF('Bibliothèque transporteurs'!C:C,F2191)=0,"inconnu",_xlfn.XLOOKUP(F2191,'Bibliothèque transporteurs'!C:C,'Bibliothèque transporteurs'!E:E))</f>
        <v>CHRONOPOST</v>
      </c>
      <c r="W2191">
        <f t="shared" ref="W2191:W2210" si="218">IF(T2191="FR_2SHOP",O2191,IF(O2191=0,0,ROUNDUP(O2191/C2191*B2191,2)))</f>
        <v>16.440000000000001</v>
      </c>
      <c r="Y2191" s="118">
        <f t="shared" si="213"/>
        <v>16.440000000000001</v>
      </c>
      <c r="Z2191" s="118" t="str">
        <f t="shared" si="214"/>
        <v>OK</v>
      </c>
    </row>
    <row r="2192" spans="1:26" x14ac:dyDescent="0.2">
      <c r="A2192" s="9">
        <f t="shared" si="215"/>
        <v>42.39434974175461</v>
      </c>
      <c r="B2192" s="9">
        <f t="shared" si="216"/>
        <v>36.61</v>
      </c>
      <c r="C2192" s="9">
        <f t="shared" si="217"/>
        <v>36.11</v>
      </c>
      <c r="D2192" s="8">
        <v>9294</v>
      </c>
      <c r="E2192" t="s">
        <v>2317</v>
      </c>
      <c r="F2192">
        <v>44</v>
      </c>
      <c r="G2192" t="s">
        <v>145</v>
      </c>
      <c r="H2192" t="s">
        <v>219</v>
      </c>
      <c r="M2192">
        <v>20</v>
      </c>
      <c r="O2192">
        <v>7.11</v>
      </c>
      <c r="Q2192">
        <v>9</v>
      </c>
      <c r="S2192">
        <f>_xlfn.XLOOKUP(E2192,'Facture Chronopost'!L:L,'Facture Chronopost'!AA:AA,"")</f>
        <v>0.5</v>
      </c>
      <c r="T2192">
        <f>IF(COUNTIF('Bibliothèque transporteurs'!C:C,F2192)=0,"inconnu",_xlfn.XLOOKUP(F2192,'Bibliothèque transporteurs'!C:C,'Bibliothèque transporteurs'!A:A))</f>
        <v>44</v>
      </c>
      <c r="U2192" t="str">
        <f>IF(OR(F2192="6C",F2192="6B"),_xlfn.XLOOKUP(E2192,'Facture Chronopost'!L:L,'Facture Chronopost'!X:X),IF(OR(F2192=17,F2192=44),F2192&amp;"_"&amp;H2192,IF(COUNTIF('Bibliothèque transporteurs'!C:C,F2192)=0,"inconnu",_xlfn.XLOOKUP(F2192,'Bibliothèque transporteurs'!C:C,'Bibliothèque transporteurs'!B:B))))</f>
        <v>44_C4</v>
      </c>
      <c r="V2192" t="str">
        <f>IF(COUNTIF('Bibliothèque transporteurs'!C:C,F2192)=0,"inconnu",_xlfn.XLOOKUP(F2192,'Bibliothèque transporteurs'!C:C,'Bibliothèque transporteurs'!E:E))</f>
        <v>CHRONOPOST</v>
      </c>
      <c r="W2192">
        <f t="shared" si="218"/>
        <v>7.21</v>
      </c>
      <c r="Y2192" s="118">
        <f t="shared" si="213"/>
        <v>7.6099999999999994</v>
      </c>
      <c r="Z2192" s="118" t="str">
        <f t="shared" si="214"/>
        <v>Non</v>
      </c>
    </row>
    <row r="2193" spans="1:26" x14ac:dyDescent="0.2">
      <c r="A2193" s="9">
        <f t="shared" si="215"/>
        <v>12.433014781644458</v>
      </c>
      <c r="B2193" s="9">
        <f t="shared" si="216"/>
        <v>11.09</v>
      </c>
      <c r="C2193" s="9">
        <f t="shared" si="217"/>
        <v>10.59</v>
      </c>
      <c r="D2193" s="8">
        <v>8656</v>
      </c>
      <c r="E2193" t="s">
        <v>2324</v>
      </c>
      <c r="F2193">
        <v>44</v>
      </c>
      <c r="G2193" t="s">
        <v>25</v>
      </c>
      <c r="H2193" t="s">
        <v>155</v>
      </c>
      <c r="O2193">
        <v>10.59</v>
      </c>
      <c r="S2193">
        <f>_xlfn.XLOOKUP(E2193,'Facture Chronopost'!L:L,'Facture Chronopost'!AA:AA,"")</f>
        <v>0.5</v>
      </c>
      <c r="T2193">
        <f>IF(COUNTIF('Bibliothèque transporteurs'!C:C,F2193)=0,"inconnu",_xlfn.XLOOKUP(F2193,'Bibliothèque transporteurs'!C:C,'Bibliothèque transporteurs'!A:A))</f>
        <v>44</v>
      </c>
      <c r="U2193" t="str">
        <f>IF(OR(F2193="6C",F2193="6B"),_xlfn.XLOOKUP(E2193,'Facture Chronopost'!L:L,'Facture Chronopost'!X:X),IF(OR(F2193=17,F2193=44),F2193&amp;"_"&amp;H2193,IF(COUNTIF('Bibliothèque transporteurs'!C:C,F2193)=0,"inconnu",_xlfn.XLOOKUP(F2193,'Bibliothèque transporteurs'!C:C,'Bibliothèque transporteurs'!B:B))))</f>
        <v>44_C1</v>
      </c>
      <c r="V2193" t="str">
        <f>IF(COUNTIF('Bibliothèque transporteurs'!C:C,F2193)=0,"inconnu",_xlfn.XLOOKUP(F2193,'Bibliothèque transporteurs'!C:C,'Bibliothèque transporteurs'!E:E))</f>
        <v>CHRONOPOST</v>
      </c>
      <c r="W2193">
        <f t="shared" si="218"/>
        <v>11.09</v>
      </c>
      <c r="Y2193" s="118">
        <f t="shared" si="213"/>
        <v>11.09</v>
      </c>
      <c r="Z2193" s="118" t="str">
        <f t="shared" si="214"/>
        <v>OK</v>
      </c>
    </row>
    <row r="2194" spans="1:26" x14ac:dyDescent="0.2">
      <c r="A2194" s="9">
        <f t="shared" si="215"/>
        <v>32.485506988489348</v>
      </c>
      <c r="B2194" s="9">
        <f t="shared" si="216"/>
        <v>28.17</v>
      </c>
      <c r="C2194" s="9">
        <f t="shared" si="217"/>
        <v>27.67</v>
      </c>
      <c r="D2194" s="8">
        <v>9294</v>
      </c>
      <c r="E2194" t="s">
        <v>2414</v>
      </c>
      <c r="F2194">
        <v>44</v>
      </c>
      <c r="G2194" t="s">
        <v>145</v>
      </c>
      <c r="H2194" t="s">
        <v>219</v>
      </c>
      <c r="M2194">
        <v>20</v>
      </c>
      <c r="O2194">
        <v>7.67</v>
      </c>
      <c r="S2194">
        <f>_xlfn.XLOOKUP(E2194,'Facture Chronopost'!L:L,'Facture Chronopost'!AA:AA,"")</f>
        <v>0.5</v>
      </c>
      <c r="T2194">
        <f>IF(COUNTIF('Bibliothèque transporteurs'!C:C,F2194)=0,"inconnu",_xlfn.XLOOKUP(F2194,'Bibliothèque transporteurs'!C:C,'Bibliothèque transporteurs'!A:A))</f>
        <v>44</v>
      </c>
      <c r="U2194" t="str">
        <f>IF(OR(F2194="6C",F2194="6B"),_xlfn.XLOOKUP(E2194,'Facture Chronopost'!L:L,'Facture Chronopost'!X:X),IF(OR(F2194=17,F2194=44),F2194&amp;"_"&amp;H2194,IF(COUNTIF('Bibliothèque transporteurs'!C:C,F2194)=0,"inconnu",_xlfn.XLOOKUP(F2194,'Bibliothèque transporteurs'!C:C,'Bibliothèque transporteurs'!B:B))))</f>
        <v>44_C4</v>
      </c>
      <c r="V2194" t="str">
        <f>IF(COUNTIF('Bibliothèque transporteurs'!C:C,F2194)=0,"inconnu",_xlfn.XLOOKUP(F2194,'Bibliothèque transporteurs'!C:C,'Bibliothèque transporteurs'!E:E))</f>
        <v>CHRONOPOST</v>
      </c>
      <c r="W2194">
        <f t="shared" si="218"/>
        <v>7.81</v>
      </c>
      <c r="Y2194" s="118">
        <f t="shared" si="213"/>
        <v>8.1700000000000017</v>
      </c>
      <c r="Z2194" s="118" t="str">
        <f t="shared" si="214"/>
        <v>Non</v>
      </c>
    </row>
    <row r="2195" spans="1:26" x14ac:dyDescent="0.2">
      <c r="A2195" s="9">
        <f t="shared" si="215"/>
        <v>41.032470879931431</v>
      </c>
      <c r="B2195" s="9">
        <f t="shared" si="216"/>
        <v>35.450000000000003</v>
      </c>
      <c r="C2195" s="9">
        <f t="shared" si="217"/>
        <v>34.950000000000003</v>
      </c>
      <c r="D2195" s="8">
        <v>3888</v>
      </c>
      <c r="E2195" t="s">
        <v>2409</v>
      </c>
      <c r="F2195">
        <v>44</v>
      </c>
      <c r="G2195" t="s">
        <v>145</v>
      </c>
      <c r="H2195" t="s">
        <v>219</v>
      </c>
      <c r="M2195">
        <v>20</v>
      </c>
      <c r="O2195">
        <v>14.95</v>
      </c>
      <c r="S2195">
        <f>_xlfn.XLOOKUP(E2195,'Facture Chronopost'!L:L,'Facture Chronopost'!AA:AA,"")</f>
        <v>0.5</v>
      </c>
      <c r="T2195">
        <f>IF(COUNTIF('Bibliothèque transporteurs'!C:C,F2195)=0,"inconnu",_xlfn.XLOOKUP(F2195,'Bibliothèque transporteurs'!C:C,'Bibliothèque transporteurs'!A:A))</f>
        <v>44</v>
      </c>
      <c r="U2195" t="str">
        <f>IF(OR(F2195="6C",F2195="6B"),_xlfn.XLOOKUP(E2195,'Facture Chronopost'!L:L,'Facture Chronopost'!X:X),IF(OR(F2195=17,F2195=44),F2195&amp;"_"&amp;H2195,IF(COUNTIF('Bibliothèque transporteurs'!C:C,F2195)=0,"inconnu",_xlfn.XLOOKUP(F2195,'Bibliothèque transporteurs'!C:C,'Bibliothèque transporteurs'!B:B))))</f>
        <v>44_C4</v>
      </c>
      <c r="V2195" t="str">
        <f>IF(COUNTIF('Bibliothèque transporteurs'!C:C,F2195)=0,"inconnu",_xlfn.XLOOKUP(F2195,'Bibliothèque transporteurs'!C:C,'Bibliothèque transporteurs'!E:E))</f>
        <v>CHRONOPOST</v>
      </c>
      <c r="W2195">
        <f t="shared" si="218"/>
        <v>15.17</v>
      </c>
      <c r="Y2195" s="118">
        <f t="shared" si="213"/>
        <v>15.450000000000003</v>
      </c>
      <c r="Z2195" s="118" t="str">
        <f t="shared" si="214"/>
        <v>Non</v>
      </c>
    </row>
    <row r="2196" spans="1:26" x14ac:dyDescent="0.2">
      <c r="A2196" s="9">
        <f t="shared" si="215"/>
        <v>45.634682206092549</v>
      </c>
      <c r="B2196" s="9">
        <f t="shared" si="216"/>
        <v>39.370000000000005</v>
      </c>
      <c r="C2196" s="9">
        <f t="shared" si="217"/>
        <v>38.870000000000005</v>
      </c>
      <c r="D2196" s="8">
        <v>3888</v>
      </c>
      <c r="E2196" t="s">
        <v>2410</v>
      </c>
      <c r="F2196">
        <v>44</v>
      </c>
      <c r="G2196" t="s">
        <v>145</v>
      </c>
      <c r="H2196" t="s">
        <v>219</v>
      </c>
      <c r="M2196">
        <v>20</v>
      </c>
      <c r="O2196">
        <v>18.87</v>
      </c>
      <c r="S2196">
        <f>_xlfn.XLOOKUP(E2196,'Facture Chronopost'!L:L,'Facture Chronopost'!AA:AA,"")</f>
        <v>0.5</v>
      </c>
      <c r="T2196">
        <f>IF(COUNTIF('Bibliothèque transporteurs'!C:C,F2196)=0,"inconnu",_xlfn.XLOOKUP(F2196,'Bibliothèque transporteurs'!C:C,'Bibliothèque transporteurs'!A:A))</f>
        <v>44</v>
      </c>
      <c r="U2196" t="str">
        <f>IF(OR(F2196="6C",F2196="6B"),_xlfn.XLOOKUP(E2196,'Facture Chronopost'!L:L,'Facture Chronopost'!X:X),IF(OR(F2196=17,F2196=44),F2196&amp;"_"&amp;H2196,IF(COUNTIF('Bibliothèque transporteurs'!C:C,F2196)=0,"inconnu",_xlfn.XLOOKUP(F2196,'Bibliothèque transporteurs'!C:C,'Bibliothèque transporteurs'!B:B))))</f>
        <v>44_C4</v>
      </c>
      <c r="V2196" t="str">
        <f>IF(COUNTIF('Bibliothèque transporteurs'!C:C,F2196)=0,"inconnu",_xlfn.XLOOKUP(F2196,'Bibliothèque transporteurs'!C:C,'Bibliothèque transporteurs'!E:E))</f>
        <v>CHRONOPOST</v>
      </c>
      <c r="W2196">
        <f t="shared" si="218"/>
        <v>19.12</v>
      </c>
      <c r="Y2196" s="118">
        <f t="shared" si="213"/>
        <v>19.369999999999997</v>
      </c>
      <c r="Z2196" s="118" t="str">
        <f t="shared" si="214"/>
        <v>Non</v>
      </c>
    </row>
    <row r="2197" spans="1:26" x14ac:dyDescent="0.2">
      <c r="A2197" s="9">
        <f t="shared" si="215"/>
        <v>45.634682206092549</v>
      </c>
      <c r="B2197" s="9">
        <f t="shared" si="216"/>
        <v>39.370000000000005</v>
      </c>
      <c r="C2197" s="9">
        <f t="shared" si="217"/>
        <v>38.870000000000005</v>
      </c>
      <c r="D2197" s="8">
        <v>3888</v>
      </c>
      <c r="E2197" t="s">
        <v>2411</v>
      </c>
      <c r="F2197">
        <v>44</v>
      </c>
      <c r="G2197" t="s">
        <v>145</v>
      </c>
      <c r="H2197" t="s">
        <v>219</v>
      </c>
      <c r="M2197">
        <v>20</v>
      </c>
      <c r="O2197">
        <v>18.87</v>
      </c>
      <c r="S2197">
        <f>_xlfn.XLOOKUP(E2197,'Facture Chronopost'!L:L,'Facture Chronopost'!AA:AA,"")</f>
        <v>0.5</v>
      </c>
      <c r="T2197">
        <f>IF(COUNTIF('Bibliothèque transporteurs'!C:C,F2197)=0,"inconnu",_xlfn.XLOOKUP(F2197,'Bibliothèque transporteurs'!C:C,'Bibliothèque transporteurs'!A:A))</f>
        <v>44</v>
      </c>
      <c r="U2197" t="str">
        <f>IF(OR(F2197="6C",F2197="6B"),_xlfn.XLOOKUP(E2197,'Facture Chronopost'!L:L,'Facture Chronopost'!X:X),IF(OR(F2197=17,F2197=44),F2197&amp;"_"&amp;H2197,IF(COUNTIF('Bibliothèque transporteurs'!C:C,F2197)=0,"inconnu",_xlfn.XLOOKUP(F2197,'Bibliothèque transporteurs'!C:C,'Bibliothèque transporteurs'!B:B))))</f>
        <v>44_C4</v>
      </c>
      <c r="V2197" t="str">
        <f>IF(COUNTIF('Bibliothèque transporteurs'!C:C,F2197)=0,"inconnu",_xlfn.XLOOKUP(F2197,'Bibliothèque transporteurs'!C:C,'Bibliothèque transporteurs'!E:E))</f>
        <v>CHRONOPOST</v>
      </c>
      <c r="W2197">
        <f t="shared" si="218"/>
        <v>19.12</v>
      </c>
      <c r="Y2197" s="118">
        <f t="shared" si="213"/>
        <v>19.369999999999997</v>
      </c>
      <c r="Z2197" s="118" t="str">
        <f t="shared" si="214"/>
        <v>Non</v>
      </c>
    </row>
    <row r="2198" spans="1:26" x14ac:dyDescent="0.2">
      <c r="A2198" s="9">
        <f t="shared" si="215"/>
        <v>51.927501774516948</v>
      </c>
      <c r="B2198" s="9">
        <f t="shared" si="216"/>
        <v>44.730000000000004</v>
      </c>
      <c r="C2198" s="9">
        <f t="shared" si="217"/>
        <v>44.230000000000004</v>
      </c>
      <c r="D2198" s="8">
        <v>8656</v>
      </c>
      <c r="E2198" t="s">
        <v>2454</v>
      </c>
      <c r="F2198">
        <v>44</v>
      </c>
      <c r="G2198" t="s">
        <v>145</v>
      </c>
      <c r="H2198" t="s">
        <v>219</v>
      </c>
      <c r="M2198">
        <v>20</v>
      </c>
      <c r="O2198">
        <v>24.23</v>
      </c>
      <c r="S2198">
        <f>_xlfn.XLOOKUP(E2198,'Facture Chronopost'!L:L,'Facture Chronopost'!AA:AA,"")</f>
        <v>0.5</v>
      </c>
      <c r="T2198">
        <f>IF(COUNTIF('Bibliothèque transporteurs'!C:C,F2198)=0,"inconnu",_xlfn.XLOOKUP(F2198,'Bibliothèque transporteurs'!C:C,'Bibliothèque transporteurs'!A:A))</f>
        <v>44</v>
      </c>
      <c r="U2198" t="str">
        <f>IF(OR(F2198="6C",F2198="6B"),_xlfn.XLOOKUP(E2198,'Facture Chronopost'!L:L,'Facture Chronopost'!X:X),IF(OR(F2198=17,F2198=44),F2198&amp;"_"&amp;H2198,IF(COUNTIF('Bibliothèque transporteurs'!C:C,F2198)=0,"inconnu",_xlfn.XLOOKUP(F2198,'Bibliothèque transporteurs'!C:C,'Bibliothèque transporteurs'!B:B))))</f>
        <v>44_C4</v>
      </c>
      <c r="V2198" t="str">
        <f>IF(COUNTIF('Bibliothèque transporteurs'!C:C,F2198)=0,"inconnu",_xlfn.XLOOKUP(F2198,'Bibliothèque transporteurs'!C:C,'Bibliothèque transporteurs'!E:E))</f>
        <v>CHRONOPOST</v>
      </c>
      <c r="W2198">
        <f t="shared" si="218"/>
        <v>24.51</v>
      </c>
      <c r="Y2198" s="118">
        <f t="shared" si="213"/>
        <v>24.729999999999997</v>
      </c>
      <c r="Z2198" s="118" t="str">
        <f t="shared" si="214"/>
        <v>Non</v>
      </c>
    </row>
    <row r="2199" spans="1:26" x14ac:dyDescent="0.2">
      <c r="A2199" s="9">
        <f t="shared" si="215"/>
        <v>53.242419296277262</v>
      </c>
      <c r="B2199" s="9">
        <f t="shared" si="216"/>
        <v>45.85</v>
      </c>
      <c r="C2199" s="9">
        <f t="shared" si="217"/>
        <v>45.35</v>
      </c>
      <c r="D2199" s="8">
        <v>9351</v>
      </c>
      <c r="E2199" t="s">
        <v>2458</v>
      </c>
      <c r="F2199">
        <v>44</v>
      </c>
      <c r="G2199" t="s">
        <v>145</v>
      </c>
      <c r="H2199" t="s">
        <v>219</v>
      </c>
      <c r="M2199">
        <v>20</v>
      </c>
      <c r="O2199">
        <v>25.35</v>
      </c>
      <c r="S2199">
        <f>_xlfn.XLOOKUP(E2199,'Facture Chronopost'!L:L,'Facture Chronopost'!AA:AA,"")</f>
        <v>0.5</v>
      </c>
      <c r="T2199">
        <f>IF(COUNTIF('Bibliothèque transporteurs'!C:C,F2199)=0,"inconnu",_xlfn.XLOOKUP(F2199,'Bibliothèque transporteurs'!C:C,'Bibliothèque transporteurs'!A:A))</f>
        <v>44</v>
      </c>
      <c r="U2199" t="str">
        <f>IF(OR(F2199="6C",F2199="6B"),_xlfn.XLOOKUP(E2199,'Facture Chronopost'!L:L,'Facture Chronopost'!X:X),IF(OR(F2199=17,F2199=44),F2199&amp;"_"&amp;H2199,IF(COUNTIF('Bibliothèque transporteurs'!C:C,F2199)=0,"inconnu",_xlfn.XLOOKUP(F2199,'Bibliothèque transporteurs'!C:C,'Bibliothèque transporteurs'!B:B))))</f>
        <v>44_C4</v>
      </c>
      <c r="V2199" t="str">
        <f>IF(COUNTIF('Bibliothèque transporteurs'!C:C,F2199)=0,"inconnu",_xlfn.XLOOKUP(F2199,'Bibliothèque transporteurs'!C:C,'Bibliothèque transporteurs'!E:E))</f>
        <v>CHRONOPOST</v>
      </c>
      <c r="W2199">
        <f t="shared" si="218"/>
        <v>25.630000000000003</v>
      </c>
      <c r="Y2199" s="118">
        <f t="shared" si="213"/>
        <v>25.85</v>
      </c>
      <c r="Z2199" s="118" t="str">
        <f t="shared" si="214"/>
        <v>Non</v>
      </c>
    </row>
    <row r="2200" spans="1:26" x14ac:dyDescent="0.2">
      <c r="A2200" s="9">
        <f t="shared" si="215"/>
        <v>31.82804822760918</v>
      </c>
      <c r="B2200" s="9">
        <f t="shared" si="216"/>
        <v>27.61</v>
      </c>
      <c r="C2200" s="9">
        <f t="shared" si="217"/>
        <v>27.11</v>
      </c>
      <c r="D2200" s="8">
        <v>7515</v>
      </c>
      <c r="E2200" t="s">
        <v>2551</v>
      </c>
      <c r="F2200">
        <v>44</v>
      </c>
      <c r="G2200" t="s">
        <v>145</v>
      </c>
      <c r="H2200" t="s">
        <v>219</v>
      </c>
      <c r="M2200">
        <v>20</v>
      </c>
      <c r="O2200">
        <v>7.11</v>
      </c>
      <c r="S2200">
        <f>_xlfn.XLOOKUP(E2200,'Facture Chronopost'!L:L,'Facture Chronopost'!AA:AA,"")</f>
        <v>0.5</v>
      </c>
      <c r="T2200">
        <f>IF(COUNTIF('Bibliothèque transporteurs'!C:C,F2200)=0,"inconnu",_xlfn.XLOOKUP(F2200,'Bibliothèque transporteurs'!C:C,'Bibliothèque transporteurs'!A:A))</f>
        <v>44</v>
      </c>
      <c r="U2200" t="str">
        <f>IF(OR(F2200="6C",F2200="6B"),_xlfn.XLOOKUP(E2200,'Facture Chronopost'!L:L,'Facture Chronopost'!X:X),IF(OR(F2200=17,F2200=44),F2200&amp;"_"&amp;H2200,IF(COUNTIF('Bibliothèque transporteurs'!C:C,F2200)=0,"inconnu",_xlfn.XLOOKUP(F2200,'Bibliothèque transporteurs'!C:C,'Bibliothèque transporteurs'!B:B))))</f>
        <v>44_C4</v>
      </c>
      <c r="V2200" t="str">
        <f>IF(COUNTIF('Bibliothèque transporteurs'!C:C,F2200)=0,"inconnu",_xlfn.XLOOKUP(F2200,'Bibliothèque transporteurs'!C:C,'Bibliothèque transporteurs'!E:E))</f>
        <v>CHRONOPOST</v>
      </c>
      <c r="W2200">
        <f t="shared" si="218"/>
        <v>7.25</v>
      </c>
      <c r="Y2200" s="118">
        <f t="shared" si="213"/>
        <v>7.6099999999999994</v>
      </c>
      <c r="Z2200" s="118" t="str">
        <f t="shared" si="214"/>
        <v>Non</v>
      </c>
    </row>
    <row r="2201" spans="1:26" x14ac:dyDescent="0.2">
      <c r="A2201" s="9">
        <f t="shared" si="215"/>
        <v>34.45788327112983</v>
      </c>
      <c r="B2201" s="9">
        <f t="shared" si="216"/>
        <v>29.85</v>
      </c>
      <c r="C2201" s="9">
        <f t="shared" si="217"/>
        <v>29.35</v>
      </c>
      <c r="D2201" s="8">
        <v>9351</v>
      </c>
      <c r="E2201" t="s">
        <v>2626</v>
      </c>
      <c r="F2201">
        <v>44</v>
      </c>
      <c r="G2201" t="s">
        <v>145</v>
      </c>
      <c r="H2201" t="s">
        <v>219</v>
      </c>
      <c r="M2201">
        <v>20</v>
      </c>
      <c r="O2201">
        <v>9.35</v>
      </c>
      <c r="S2201">
        <f>_xlfn.XLOOKUP(E2201,'Facture Chronopost'!L:L,'Facture Chronopost'!AA:AA,"")</f>
        <v>0.5</v>
      </c>
      <c r="T2201">
        <f>IF(COUNTIF('Bibliothèque transporteurs'!C:C,F2201)=0,"inconnu",_xlfn.XLOOKUP(F2201,'Bibliothèque transporteurs'!C:C,'Bibliothèque transporteurs'!A:A))</f>
        <v>44</v>
      </c>
      <c r="U2201" t="str">
        <f>IF(OR(F2201="6C",F2201="6B"),_xlfn.XLOOKUP(E2201,'Facture Chronopost'!L:L,'Facture Chronopost'!X:X),IF(OR(F2201=17,F2201=44),F2201&amp;"_"&amp;H2201,IF(COUNTIF('Bibliothèque transporteurs'!C:C,F2201)=0,"inconnu",_xlfn.XLOOKUP(F2201,'Bibliothèque transporteurs'!C:C,'Bibliothèque transporteurs'!B:B))))</f>
        <v>44_C4</v>
      </c>
      <c r="V2201" t="str">
        <f>IF(COUNTIF('Bibliothèque transporteurs'!C:C,F2201)=0,"inconnu",_xlfn.XLOOKUP(F2201,'Bibliothèque transporteurs'!C:C,'Bibliothèque transporteurs'!E:E))</f>
        <v>CHRONOPOST</v>
      </c>
      <c r="W2201">
        <f t="shared" si="218"/>
        <v>9.51</v>
      </c>
      <c r="Y2201" s="118">
        <f t="shared" si="213"/>
        <v>9.8500000000000014</v>
      </c>
      <c r="Z2201" s="118" t="str">
        <f t="shared" si="214"/>
        <v>Non</v>
      </c>
    </row>
    <row r="2202" spans="1:26" x14ac:dyDescent="0.2">
      <c r="A2202" s="9">
        <f t="shared" si="215"/>
        <v>53.242419296277262</v>
      </c>
      <c r="B2202" s="9">
        <f t="shared" si="216"/>
        <v>45.85</v>
      </c>
      <c r="C2202" s="9">
        <f t="shared" si="217"/>
        <v>45.35</v>
      </c>
      <c r="D2202" s="8">
        <v>8656</v>
      </c>
      <c r="E2202" t="s">
        <v>2641</v>
      </c>
      <c r="F2202">
        <v>44</v>
      </c>
      <c r="G2202" t="s">
        <v>145</v>
      </c>
      <c r="H2202" t="s">
        <v>219</v>
      </c>
      <c r="M2202">
        <v>20</v>
      </c>
      <c r="O2202">
        <v>25.35</v>
      </c>
      <c r="S2202">
        <f>_xlfn.XLOOKUP(E2202,'Facture Chronopost'!L:L,'Facture Chronopost'!AA:AA,"")</f>
        <v>0.5</v>
      </c>
      <c r="T2202">
        <f>IF(COUNTIF('Bibliothèque transporteurs'!C:C,F2202)=0,"inconnu",_xlfn.XLOOKUP(F2202,'Bibliothèque transporteurs'!C:C,'Bibliothèque transporteurs'!A:A))</f>
        <v>44</v>
      </c>
      <c r="U2202" t="str">
        <f>IF(OR(F2202="6C",F2202="6B"),_xlfn.XLOOKUP(E2202,'Facture Chronopost'!L:L,'Facture Chronopost'!X:X),IF(OR(F2202=17,F2202=44),F2202&amp;"_"&amp;H2202,IF(COUNTIF('Bibliothèque transporteurs'!C:C,F2202)=0,"inconnu",_xlfn.XLOOKUP(F2202,'Bibliothèque transporteurs'!C:C,'Bibliothèque transporteurs'!B:B))))</f>
        <v>44_C4</v>
      </c>
      <c r="V2202" t="str">
        <f>IF(COUNTIF('Bibliothèque transporteurs'!C:C,F2202)=0,"inconnu",_xlfn.XLOOKUP(F2202,'Bibliothèque transporteurs'!C:C,'Bibliothèque transporteurs'!E:E))</f>
        <v>CHRONOPOST</v>
      </c>
      <c r="W2202">
        <f t="shared" si="218"/>
        <v>25.630000000000003</v>
      </c>
      <c r="Y2202" s="118">
        <f t="shared" si="213"/>
        <v>25.85</v>
      </c>
      <c r="Z2202" s="118" t="str">
        <f t="shared" si="214"/>
        <v>Non</v>
      </c>
    </row>
    <row r="2203" spans="1:26" x14ac:dyDescent="0.2">
      <c r="A2203" s="9">
        <f t="shared" si="215"/>
        <v>42.39434974175461</v>
      </c>
      <c r="B2203" s="9">
        <f t="shared" si="216"/>
        <v>36.61</v>
      </c>
      <c r="C2203" s="9">
        <f t="shared" si="217"/>
        <v>36.11</v>
      </c>
      <c r="D2203" s="8">
        <v>7515</v>
      </c>
      <c r="E2203" t="s">
        <v>2680</v>
      </c>
      <c r="F2203">
        <v>44</v>
      </c>
      <c r="G2203" t="s">
        <v>145</v>
      </c>
      <c r="H2203" t="s">
        <v>219</v>
      </c>
      <c r="M2203">
        <v>20</v>
      </c>
      <c r="O2203">
        <v>7.11</v>
      </c>
      <c r="Q2203">
        <v>9</v>
      </c>
      <c r="S2203">
        <f>_xlfn.XLOOKUP(E2203,'Facture Chronopost'!L:L,'Facture Chronopost'!AA:AA,"")</f>
        <v>0.5</v>
      </c>
      <c r="T2203">
        <f>IF(COUNTIF('Bibliothèque transporteurs'!C:C,F2203)=0,"inconnu",_xlfn.XLOOKUP(F2203,'Bibliothèque transporteurs'!C:C,'Bibliothèque transporteurs'!A:A))</f>
        <v>44</v>
      </c>
      <c r="U2203" t="str">
        <f>IF(OR(F2203="6C",F2203="6B"),_xlfn.XLOOKUP(E2203,'Facture Chronopost'!L:L,'Facture Chronopost'!X:X),IF(OR(F2203=17,F2203=44),F2203&amp;"_"&amp;H2203,IF(COUNTIF('Bibliothèque transporteurs'!C:C,F2203)=0,"inconnu",_xlfn.XLOOKUP(F2203,'Bibliothèque transporteurs'!C:C,'Bibliothèque transporteurs'!B:B))))</f>
        <v>44_C4</v>
      </c>
      <c r="V2203" t="str">
        <f>IF(COUNTIF('Bibliothèque transporteurs'!C:C,F2203)=0,"inconnu",_xlfn.XLOOKUP(F2203,'Bibliothèque transporteurs'!C:C,'Bibliothèque transporteurs'!E:E))</f>
        <v>CHRONOPOST</v>
      </c>
      <c r="W2203">
        <f t="shared" si="218"/>
        <v>7.21</v>
      </c>
      <c r="Y2203" s="118">
        <f t="shared" si="213"/>
        <v>7.6099999999999994</v>
      </c>
      <c r="Z2203" s="118" t="str">
        <f t="shared" si="214"/>
        <v>Non</v>
      </c>
    </row>
    <row r="2204" spans="1:26" x14ac:dyDescent="0.2">
      <c r="A2204" s="9">
        <f t="shared" si="215"/>
        <v>44.977223445212388</v>
      </c>
      <c r="B2204" s="9">
        <f t="shared" si="216"/>
        <v>38.81</v>
      </c>
      <c r="C2204" s="9">
        <f t="shared" si="217"/>
        <v>38.31</v>
      </c>
      <c r="D2204" s="8">
        <v>8656</v>
      </c>
      <c r="E2204" t="s">
        <v>2668</v>
      </c>
      <c r="F2204">
        <v>44</v>
      </c>
      <c r="G2204" t="s">
        <v>145</v>
      </c>
      <c r="H2204" t="s">
        <v>219</v>
      </c>
      <c r="M2204">
        <v>20</v>
      </c>
      <c r="O2204">
        <v>18.309999999999999</v>
      </c>
      <c r="S2204">
        <f>_xlfn.XLOOKUP(E2204,'Facture Chronopost'!L:L,'Facture Chronopost'!AA:AA,"")</f>
        <v>0.5</v>
      </c>
      <c r="T2204">
        <f>IF(COUNTIF('Bibliothèque transporteurs'!C:C,F2204)=0,"inconnu",_xlfn.XLOOKUP(F2204,'Bibliothèque transporteurs'!C:C,'Bibliothèque transporteurs'!A:A))</f>
        <v>44</v>
      </c>
      <c r="U2204" t="str">
        <f>IF(OR(F2204="6C",F2204="6B"),_xlfn.XLOOKUP(E2204,'Facture Chronopost'!L:L,'Facture Chronopost'!X:X),IF(OR(F2204=17,F2204=44),F2204&amp;"_"&amp;H2204,IF(COUNTIF('Bibliothèque transporteurs'!C:C,F2204)=0,"inconnu",_xlfn.XLOOKUP(F2204,'Bibliothèque transporteurs'!C:C,'Bibliothèque transporteurs'!B:B))))</f>
        <v>44_C4</v>
      </c>
      <c r="V2204" t="str">
        <f>IF(COUNTIF('Bibliothèque transporteurs'!C:C,F2204)=0,"inconnu",_xlfn.XLOOKUP(F2204,'Bibliothèque transporteurs'!C:C,'Bibliothèque transporteurs'!E:E))</f>
        <v>CHRONOPOST</v>
      </c>
      <c r="W2204">
        <f t="shared" si="218"/>
        <v>18.55</v>
      </c>
      <c r="Y2204" s="118">
        <f t="shared" si="213"/>
        <v>18.810000000000002</v>
      </c>
      <c r="Z2204" s="118" t="str">
        <f t="shared" si="214"/>
        <v>Non</v>
      </c>
    </row>
    <row r="2205" spans="1:26" x14ac:dyDescent="0.2">
      <c r="A2205" s="9">
        <f t="shared" si="215"/>
        <v>34.45788327112983</v>
      </c>
      <c r="B2205" s="9">
        <f t="shared" si="216"/>
        <v>29.85</v>
      </c>
      <c r="C2205" s="9">
        <f t="shared" si="217"/>
        <v>29.35</v>
      </c>
      <c r="D2205" s="8">
        <v>8656</v>
      </c>
      <c r="E2205" t="s">
        <v>2714</v>
      </c>
      <c r="F2205">
        <v>44</v>
      </c>
      <c r="G2205" t="s">
        <v>145</v>
      </c>
      <c r="H2205" t="s">
        <v>219</v>
      </c>
      <c r="M2205">
        <v>20</v>
      </c>
      <c r="O2205">
        <v>9.35</v>
      </c>
      <c r="S2205">
        <f>_xlfn.XLOOKUP(E2205,'Facture Chronopost'!L:L,'Facture Chronopost'!AA:AA,"")</f>
        <v>0.5</v>
      </c>
      <c r="T2205">
        <f>IF(COUNTIF('Bibliothèque transporteurs'!C:C,F2205)=0,"inconnu",_xlfn.XLOOKUP(F2205,'Bibliothèque transporteurs'!C:C,'Bibliothèque transporteurs'!A:A))</f>
        <v>44</v>
      </c>
      <c r="U2205" t="str">
        <f>IF(OR(F2205="6C",F2205="6B"),_xlfn.XLOOKUP(E2205,'Facture Chronopost'!L:L,'Facture Chronopost'!X:X),IF(OR(F2205=17,F2205=44),F2205&amp;"_"&amp;H2205,IF(COUNTIF('Bibliothèque transporteurs'!C:C,F2205)=0,"inconnu",_xlfn.XLOOKUP(F2205,'Bibliothèque transporteurs'!C:C,'Bibliothèque transporteurs'!B:B))))</f>
        <v>44_C4</v>
      </c>
      <c r="V2205" t="str">
        <f>IF(COUNTIF('Bibliothèque transporteurs'!C:C,F2205)=0,"inconnu",_xlfn.XLOOKUP(F2205,'Bibliothèque transporteurs'!C:C,'Bibliothèque transporteurs'!E:E))</f>
        <v>CHRONOPOST</v>
      </c>
      <c r="W2205">
        <f t="shared" si="218"/>
        <v>9.51</v>
      </c>
      <c r="Y2205" s="118">
        <f t="shared" si="213"/>
        <v>9.8500000000000014</v>
      </c>
      <c r="Z2205" s="118" t="str">
        <f t="shared" si="214"/>
        <v>Non</v>
      </c>
    </row>
    <row r="2206" spans="1:26" x14ac:dyDescent="0.2">
      <c r="A2206" s="9">
        <f t="shared" si="215"/>
        <v>34.45788327112983</v>
      </c>
      <c r="B2206" s="9">
        <f t="shared" si="216"/>
        <v>29.85</v>
      </c>
      <c r="C2206" s="9">
        <f t="shared" si="217"/>
        <v>29.35</v>
      </c>
      <c r="D2206" s="8">
        <v>9351</v>
      </c>
      <c r="E2206" t="s">
        <v>2718</v>
      </c>
      <c r="F2206">
        <v>44</v>
      </c>
      <c r="G2206" t="s">
        <v>145</v>
      </c>
      <c r="H2206" t="s">
        <v>219</v>
      </c>
      <c r="M2206">
        <v>20</v>
      </c>
      <c r="O2206">
        <v>9.35</v>
      </c>
      <c r="S2206">
        <f>_xlfn.XLOOKUP(E2206,'Facture Chronopost'!L:L,'Facture Chronopost'!AA:AA,"")</f>
        <v>0.5</v>
      </c>
      <c r="T2206">
        <f>IF(COUNTIF('Bibliothèque transporteurs'!C:C,F2206)=0,"inconnu",_xlfn.XLOOKUP(F2206,'Bibliothèque transporteurs'!C:C,'Bibliothèque transporteurs'!A:A))</f>
        <v>44</v>
      </c>
      <c r="U2206" t="str">
        <f>IF(OR(F2206="6C",F2206="6B"),_xlfn.XLOOKUP(E2206,'Facture Chronopost'!L:L,'Facture Chronopost'!X:X),IF(OR(F2206=17,F2206=44),F2206&amp;"_"&amp;H2206,IF(COUNTIF('Bibliothèque transporteurs'!C:C,F2206)=0,"inconnu",_xlfn.XLOOKUP(F2206,'Bibliothèque transporteurs'!C:C,'Bibliothèque transporteurs'!B:B))))</f>
        <v>44_C4</v>
      </c>
      <c r="V2206" t="str">
        <f>IF(COUNTIF('Bibliothèque transporteurs'!C:C,F2206)=0,"inconnu",_xlfn.XLOOKUP(F2206,'Bibliothèque transporteurs'!C:C,'Bibliothèque transporteurs'!E:E))</f>
        <v>CHRONOPOST</v>
      </c>
      <c r="W2206">
        <f t="shared" si="218"/>
        <v>9.51</v>
      </c>
      <c r="Y2206" s="118">
        <f t="shared" si="213"/>
        <v>9.8500000000000014</v>
      </c>
      <c r="Z2206" s="118" t="str">
        <f t="shared" si="214"/>
        <v>Non</v>
      </c>
    </row>
    <row r="2207" spans="1:26" x14ac:dyDescent="0.2">
      <c r="A2207" s="9">
        <f t="shared" si="215"/>
        <v>51.927501774516948</v>
      </c>
      <c r="B2207" s="9">
        <f t="shared" si="216"/>
        <v>44.730000000000004</v>
      </c>
      <c r="C2207" s="9">
        <f t="shared" si="217"/>
        <v>44.230000000000004</v>
      </c>
      <c r="D2207" s="8">
        <v>3888</v>
      </c>
      <c r="E2207" t="s">
        <v>2717</v>
      </c>
      <c r="F2207">
        <v>44</v>
      </c>
      <c r="G2207" t="s">
        <v>145</v>
      </c>
      <c r="H2207" t="s">
        <v>219</v>
      </c>
      <c r="M2207">
        <v>20</v>
      </c>
      <c r="O2207">
        <v>24.23</v>
      </c>
      <c r="S2207">
        <f>_xlfn.XLOOKUP(E2207,'Facture Chronopost'!L:L,'Facture Chronopost'!AA:AA,"")</f>
        <v>0.5</v>
      </c>
      <c r="T2207">
        <f>IF(COUNTIF('Bibliothèque transporteurs'!C:C,F2207)=0,"inconnu",_xlfn.XLOOKUP(F2207,'Bibliothèque transporteurs'!C:C,'Bibliothèque transporteurs'!A:A))</f>
        <v>44</v>
      </c>
      <c r="U2207" t="str">
        <f>IF(OR(F2207="6C",F2207="6B"),_xlfn.XLOOKUP(E2207,'Facture Chronopost'!L:L,'Facture Chronopost'!X:X),IF(OR(F2207=17,F2207=44),F2207&amp;"_"&amp;H2207,IF(COUNTIF('Bibliothèque transporteurs'!C:C,F2207)=0,"inconnu",_xlfn.XLOOKUP(F2207,'Bibliothèque transporteurs'!C:C,'Bibliothèque transporteurs'!B:B))))</f>
        <v>44_C4</v>
      </c>
      <c r="V2207" t="str">
        <f>IF(COUNTIF('Bibliothèque transporteurs'!C:C,F2207)=0,"inconnu",_xlfn.XLOOKUP(F2207,'Bibliothèque transporteurs'!C:C,'Bibliothèque transporteurs'!E:E))</f>
        <v>CHRONOPOST</v>
      </c>
      <c r="W2207">
        <f t="shared" si="218"/>
        <v>24.51</v>
      </c>
      <c r="Y2207" s="118">
        <f t="shared" si="213"/>
        <v>24.729999999999997</v>
      </c>
      <c r="Z2207" s="118" t="str">
        <f t="shared" si="214"/>
        <v>Non</v>
      </c>
    </row>
    <row r="2208" spans="1:26" x14ac:dyDescent="0.2">
      <c r="A2208" s="9">
        <f t="shared" si="215"/>
        <v>36.23067385850311</v>
      </c>
      <c r="B2208" s="9">
        <f t="shared" si="216"/>
        <v>31.359999999999996</v>
      </c>
      <c r="C2208" s="9">
        <f t="shared" si="217"/>
        <v>30.86</v>
      </c>
      <c r="D2208" s="8">
        <v>7515</v>
      </c>
      <c r="E2208" t="s">
        <v>992</v>
      </c>
      <c r="F2208" t="s">
        <v>29</v>
      </c>
      <c r="G2208" t="s">
        <v>25</v>
      </c>
      <c r="H2208" t="s">
        <v>28</v>
      </c>
      <c r="O2208">
        <v>30.86</v>
      </c>
      <c r="S2208">
        <f>_xlfn.XLOOKUP(E2208,'Facture Chronopost'!L:L,'Facture Chronopost'!AA:AA,"")</f>
        <v>0.5</v>
      </c>
      <c r="T2208">
        <f>IF(COUNTIF('Bibliothèque transporteurs'!C:C,F2208)=0,"inconnu",_xlfn.XLOOKUP(F2208,'Bibliothèque transporteurs'!C:C,'Bibliothèque transporteurs'!A:A))</f>
        <v>16</v>
      </c>
      <c r="U2208">
        <f>IF(OR(F2208="6C",F2208="6B"),_xlfn.XLOOKUP(E2208,'Facture Chronopost'!L:L,'Facture Chronopost'!X:X),IF(OR(F2208=17,F2208=44),F2208&amp;"_"&amp;H2208,IF(COUNTIF('Bibliothèque transporteurs'!C:C,F2208)=0,"inconnu",_xlfn.XLOOKUP(F2208,'Bibliothèque transporteurs'!C:C,'Bibliothèque transporteurs'!B:B))))</f>
        <v>16</v>
      </c>
      <c r="V2208" t="str">
        <f>IF(COUNTIF('Bibliothèque transporteurs'!C:C,F2208)=0,"inconnu",_xlfn.XLOOKUP(F2208,'Bibliothèque transporteurs'!C:C,'Bibliothèque transporteurs'!E:E))</f>
        <v>CHRONOPOST</v>
      </c>
      <c r="W2208">
        <f t="shared" si="218"/>
        <v>31.36</v>
      </c>
      <c r="Y2208" s="118">
        <f t="shared" si="213"/>
        <v>31.36</v>
      </c>
      <c r="Z2208" s="118" t="str">
        <f t="shared" si="214"/>
        <v>OK</v>
      </c>
    </row>
    <row r="2209" spans="1:26" x14ac:dyDescent="0.2">
      <c r="A2209" s="9">
        <f t="shared" si="215"/>
        <v>14.76934144977217</v>
      </c>
      <c r="B2209" s="9">
        <f t="shared" si="216"/>
        <v>13.08</v>
      </c>
      <c r="C2209" s="9">
        <f t="shared" si="217"/>
        <v>12.58</v>
      </c>
      <c r="D2209" s="8">
        <v>7515</v>
      </c>
      <c r="E2209" t="s">
        <v>1720</v>
      </c>
      <c r="F2209" t="s">
        <v>29</v>
      </c>
      <c r="G2209" t="s">
        <v>25</v>
      </c>
      <c r="H2209" t="s">
        <v>28</v>
      </c>
      <c r="O2209">
        <v>12.58</v>
      </c>
      <c r="S2209">
        <f>_xlfn.XLOOKUP(E2209,'Facture Chronopost'!L:L,'Facture Chronopost'!AA:AA,"")</f>
        <v>0.5</v>
      </c>
      <c r="T2209">
        <f>IF(COUNTIF('Bibliothèque transporteurs'!C:C,F2209)=0,"inconnu",_xlfn.XLOOKUP(F2209,'Bibliothèque transporteurs'!C:C,'Bibliothèque transporteurs'!A:A))</f>
        <v>16</v>
      </c>
      <c r="U2209">
        <f>IF(OR(F2209="6C",F2209="6B"),_xlfn.XLOOKUP(E2209,'Facture Chronopost'!L:L,'Facture Chronopost'!X:X),IF(OR(F2209=17,F2209=44),F2209&amp;"_"&amp;H2209,IF(COUNTIF('Bibliothèque transporteurs'!C:C,F2209)=0,"inconnu",_xlfn.XLOOKUP(F2209,'Bibliothèque transporteurs'!C:C,'Bibliothèque transporteurs'!B:B))))</f>
        <v>16</v>
      </c>
      <c r="V2209" t="str">
        <f>IF(COUNTIF('Bibliothèque transporteurs'!C:C,F2209)=0,"inconnu",_xlfn.XLOOKUP(F2209,'Bibliothèque transporteurs'!C:C,'Bibliothèque transporteurs'!E:E))</f>
        <v>CHRONOPOST</v>
      </c>
      <c r="W2209">
        <f t="shared" si="218"/>
        <v>13.08</v>
      </c>
      <c r="Y2209" s="118">
        <f t="shared" si="213"/>
        <v>13.08</v>
      </c>
      <c r="Z2209" s="118" t="str">
        <f t="shared" si="214"/>
        <v>OK</v>
      </c>
    </row>
    <row r="2210" spans="1:26" x14ac:dyDescent="0.2">
      <c r="E2210" t="s">
        <v>67</v>
      </c>
      <c r="F2210" t="s">
        <v>67</v>
      </c>
      <c r="G2210" t="s">
        <v>67</v>
      </c>
      <c r="H2210" t="s">
        <v>67</v>
      </c>
      <c r="S2210" t="str">
        <f>_xlfn.XLOOKUP(E2210,'Facture Chronopost'!L:L,'Facture Chronopost'!AA:AA,"")</f>
        <v/>
      </c>
      <c r="T2210" t="str">
        <f>IF(COUNTIF('Bibliothèque transporteurs'!C:C,F2210)=0,"inconnu",_xlfn.XLOOKUP(F2210,'Bibliothèque transporteurs'!C:C,'Bibliothèque transporteurs'!A:A))</f>
        <v>inconnu</v>
      </c>
      <c r="U2210" t="str">
        <f>IF(OR(F2210="6C",F2210="6B"),_xlfn.XLOOKUP(E2210,'Facture Chronopost'!L:L,'Facture Chronopost'!X:X),IF(OR(F2210=17,F2210=44),F2210&amp;"_"&amp;H2210,IF(COUNTIF('Bibliothèque transporteurs'!C:C,F2210)=0,"inconnu",_xlfn.XLOOKUP(F2210,'Bibliothèque transporteurs'!C:C,'Bibliothèque transporteurs'!B:B))))</f>
        <v>inconnu</v>
      </c>
      <c r="V2210" t="str">
        <f>IF(COUNTIF('Bibliothèque transporteurs'!C:C,F2210)=0,"inconnu",_xlfn.XLOOKUP(F2210,'Bibliothèque transporteurs'!C:C,'Bibliothèque transporteurs'!E:E))</f>
        <v>inconnu</v>
      </c>
      <c r="W2210">
        <f t="shared" si="218"/>
        <v>0</v>
      </c>
      <c r="Y2210" s="118">
        <f t="shared" ref="Y2210" si="219">ROUNDUP(B2210,2)-M2210-L2210-N2210-J2210-K2210-I2210-Q2210</f>
        <v>0</v>
      </c>
      <c r="Z2210" s="118" t="str">
        <f t="shared" ref="Z2210" si="220">IF(Y2210=W2210,"OK","Non")</f>
        <v>OK</v>
      </c>
    </row>
  </sheetData>
  <pageMargins left="0.7" right="0.7" top="0.75" bottom="0.75" header="0.3" footer="0.3"/>
  <pageSetup paperSize="9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2"/>
  <dimension ref="A1:W2208"/>
  <sheetViews>
    <sheetView zoomScale="80" zoomScaleNormal="80" workbookViewId="0">
      <pane ySplit="1" topLeftCell="A2" activePane="bottomLeft" state="frozen"/>
      <selection activeCell="A2" sqref="A2"/>
      <selection pane="bottomLeft" activeCell="A16" sqref="A16"/>
    </sheetView>
  </sheetViews>
  <sheetFormatPr baseColWidth="10" defaultRowHeight="12.75" x14ac:dyDescent="0.2"/>
  <cols>
    <col min="1" max="1" width="18.7109375" style="13" bestFit="1" customWidth="1"/>
    <col min="2" max="2" width="11.42578125" style="1"/>
    <col min="6" max="6" width="17.28515625" customWidth="1"/>
    <col min="12" max="12" width="11.42578125" style="27"/>
    <col min="15" max="16" width="11.42578125" style="27"/>
    <col min="17" max="17" width="23.42578125" style="27" bestFit="1" customWidth="1"/>
    <col min="18" max="22" width="11.42578125" style="27"/>
  </cols>
  <sheetData>
    <row r="1" spans="1:23" s="12" customFormat="1" ht="23.25" x14ac:dyDescent="0.35">
      <c r="A1" s="10" t="s">
        <v>45</v>
      </c>
      <c r="B1" s="11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51</v>
      </c>
      <c r="H1" s="10" t="s">
        <v>52</v>
      </c>
      <c r="I1" s="10" t="s">
        <v>53</v>
      </c>
      <c r="J1" s="10" t="s">
        <v>54</v>
      </c>
      <c r="K1" s="10" t="s">
        <v>55</v>
      </c>
      <c r="L1" s="25" t="s">
        <v>56</v>
      </c>
      <c r="M1" s="10" t="s">
        <v>57</v>
      </c>
      <c r="N1" s="10" t="s">
        <v>58</v>
      </c>
      <c r="O1" s="25" t="s">
        <v>59</v>
      </c>
      <c r="P1" s="25" t="s">
        <v>60</v>
      </c>
      <c r="Q1" s="25" t="s">
        <v>61</v>
      </c>
      <c r="R1" s="25" t="s">
        <v>62</v>
      </c>
      <c r="S1" s="25" t="s">
        <v>63</v>
      </c>
      <c r="T1" s="25" t="s">
        <v>64</v>
      </c>
      <c r="U1" s="25" t="s">
        <v>65</v>
      </c>
      <c r="V1" s="26" t="s">
        <v>83</v>
      </c>
      <c r="W1" s="106" t="s">
        <v>210</v>
      </c>
    </row>
    <row r="2" spans="1:23" ht="23.25" x14ac:dyDescent="0.35">
      <c r="A2" s="13" t="str">
        <f>TCD!V3</f>
        <v>inconnu</v>
      </c>
      <c r="B2" s="24">
        <v>46143</v>
      </c>
      <c r="F2" t="str">
        <f>TCD!E3</f>
        <v>CAPI1</v>
      </c>
      <c r="H2" s="6" t="str">
        <f>IF(RIGHT(J2,3)="BTB","E","P")</f>
        <v>P</v>
      </c>
      <c r="I2">
        <f>LOOKUP(F2,'Facture Chronopost'!L:L,'Facture Chronopost'!H:H)</f>
        <v>0</v>
      </c>
      <c r="J2" s="6" t="str">
        <f>TCD!U3</f>
        <v>inconnu</v>
      </c>
      <c r="K2">
        <v>1</v>
      </c>
      <c r="L2" s="27">
        <f>_xlfn.XLOOKUP(F2,'TCD poids'!A:A,'TCD poids'!C:C)</f>
        <v>0</v>
      </c>
      <c r="M2" t="str">
        <f>TCD!T3</f>
        <v>inconnu</v>
      </c>
      <c r="N2" t="e">
        <f>IF(I2="",0.2,LOOKUP(I2,'Pays TVA'!A:A,'Pays TVA'!B:B))</f>
        <v>#N/A</v>
      </c>
      <c r="O2" s="27" t="str">
        <f>IF(TCD!M3="","",TCD!M3)</f>
        <v/>
      </c>
      <c r="P2" s="27" t="str">
        <f>IF(TCD!J3="","",TCD!J3)</f>
        <v/>
      </c>
      <c r="Q2" s="27" t="str">
        <f>IF(AND(TCD!L3="",TCD!Q3=""),"",IF(SUM(TCD!L3,TCD!Q3)&gt;15,29,9.5))</f>
        <v/>
      </c>
      <c r="R2" s="27">
        <f>_xlfn.XLOOKUP(F2,TCD!E:E,TCD!K:K,"")</f>
        <v>0</v>
      </c>
      <c r="S2" s="27" t="str">
        <f>IF(TCD!I3="","",IF(TCD!I3&gt;8.5,17,8.5))</f>
        <v/>
      </c>
      <c r="T2" s="27">
        <f>TCD!Y3</f>
        <v>0</v>
      </c>
      <c r="W2" s="106" t="s">
        <v>211</v>
      </c>
    </row>
    <row r="3" spans="1:23" x14ac:dyDescent="0.2">
      <c r="A3" s="13" t="str">
        <f>TCD!V4</f>
        <v>inconnu</v>
      </c>
      <c r="B3" s="1">
        <f>B2</f>
        <v>46143</v>
      </c>
      <c r="F3" t="str">
        <f>TCD!E4</f>
        <v>CAPI2</v>
      </c>
      <c r="H3" s="6" t="str">
        <f>IF(RIGHT(J3,3)="BTB","E","P")</f>
        <v>P</v>
      </c>
      <c r="I3">
        <f>LOOKUP(F3,'Facture Chronopost'!L:L,'Facture Chronopost'!H:H)</f>
        <v>0</v>
      </c>
      <c r="J3" s="6" t="str">
        <f>TCD!U4</f>
        <v>inconnu</v>
      </c>
      <c r="K3">
        <f>K2</f>
        <v>1</v>
      </c>
      <c r="L3" s="27">
        <f>_xlfn.XLOOKUP(F3,'TCD poids'!A:A,'TCD poids'!C:C)</f>
        <v>0</v>
      </c>
      <c r="M3" t="str">
        <f>TCD!T4</f>
        <v>inconnu</v>
      </c>
      <c r="N3" t="e">
        <f>IF(I3="",0.2,LOOKUP(I3,'Pays TVA'!A:A,'Pays TVA'!B:B))</f>
        <v>#N/A</v>
      </c>
      <c r="O3" s="27" t="str">
        <f>IF(TCD!M4="","",TCD!M4)</f>
        <v/>
      </c>
      <c r="P3" s="27" t="str">
        <f>IF(TCD!J4="","",TCD!J4)</f>
        <v/>
      </c>
      <c r="Q3" s="27" t="str">
        <f>IF(AND(TCD!L4="",TCD!Q4=""),"",IF(SUM(TCD!L4,TCD!Q4)&gt;15,29,9.5))</f>
        <v/>
      </c>
      <c r="R3" s="27">
        <f>_xlfn.XLOOKUP(F3,TCD!E:E,TCD!K:K,"")</f>
        <v>0</v>
      </c>
      <c r="S3" s="27" t="str">
        <f>IF(TCD!I4="","",IF(TCD!I4&gt;8.5,17,8.5))</f>
        <v/>
      </c>
      <c r="T3" s="27">
        <f>TCD!Y4</f>
        <v>0</v>
      </c>
    </row>
    <row r="4" spans="1:23" ht="23.25" x14ac:dyDescent="0.35">
      <c r="A4" s="13" t="str">
        <f>TCD!V5</f>
        <v>inconnu</v>
      </c>
      <c r="B4" s="1">
        <f t="shared" ref="B4:B67" si="0">B3</f>
        <v>46143</v>
      </c>
      <c r="F4" t="str">
        <f>TCD!E5</f>
        <v>CAPN1</v>
      </c>
      <c r="H4" s="6" t="str">
        <f t="shared" ref="H4:H67" si="1">IF(RIGHT(J4,3)="BTB","E","P")</f>
        <v>P</v>
      </c>
      <c r="I4">
        <f>LOOKUP(F4,'Facture Chronopost'!L:L,'Facture Chronopost'!H:H)</f>
        <v>0</v>
      </c>
      <c r="J4" s="6" t="str">
        <f>TCD!U5</f>
        <v>inconnu</v>
      </c>
      <c r="K4">
        <f t="shared" ref="K4:K67" si="2">K3</f>
        <v>1</v>
      </c>
      <c r="L4" s="27">
        <f>_xlfn.XLOOKUP(F4,'TCD poids'!A:A,'TCD poids'!C:C)</f>
        <v>0</v>
      </c>
      <c r="M4" t="str">
        <f>TCD!T5</f>
        <v>inconnu</v>
      </c>
      <c r="N4" t="e">
        <f>IF(I4="",0.2,LOOKUP(I4,'Pays TVA'!A:A,'Pays TVA'!B:B))</f>
        <v>#N/A</v>
      </c>
      <c r="O4" s="27" t="str">
        <f>IF(TCD!M5="","",TCD!M5)</f>
        <v/>
      </c>
      <c r="P4" s="27" t="str">
        <f>IF(TCD!J5="","",TCD!J5)</f>
        <v/>
      </c>
      <c r="Q4" s="27" t="str">
        <f>IF(AND(TCD!L5="",TCD!Q5=""),"",IF(SUM(TCD!L5,TCD!Q5)&gt;15,29,9.5))</f>
        <v/>
      </c>
      <c r="R4" s="27">
        <f>_xlfn.XLOOKUP(F4,TCD!E:E,TCD!K:K,"")</f>
        <v>0</v>
      </c>
      <c r="S4" s="27" t="str">
        <f>IF(TCD!I5="","",IF(TCD!I5&gt;8.5,17,8.5))</f>
        <v/>
      </c>
      <c r="T4" s="27">
        <f>TCD!Y5</f>
        <v>0</v>
      </c>
      <c r="W4" s="106" t="s">
        <v>213</v>
      </c>
    </row>
    <row r="5" spans="1:23" x14ac:dyDescent="0.2">
      <c r="A5" s="13" t="str">
        <f>TCD!V6</f>
        <v>inconnu</v>
      </c>
      <c r="B5" s="1">
        <f t="shared" si="0"/>
        <v>46143</v>
      </c>
      <c r="F5" t="str">
        <f>TCD!E6</f>
        <v>CAPN2</v>
      </c>
      <c r="H5" s="6" t="str">
        <f t="shared" si="1"/>
        <v>P</v>
      </c>
      <c r="I5">
        <f>LOOKUP(F5,'Facture Chronopost'!L:L,'Facture Chronopost'!H:H)</f>
        <v>0</v>
      </c>
      <c r="J5" s="6" t="str">
        <f>TCD!U6</f>
        <v>inconnu</v>
      </c>
      <c r="K5">
        <f t="shared" si="2"/>
        <v>1</v>
      </c>
      <c r="L5" s="27">
        <f>_xlfn.XLOOKUP(F5,'TCD poids'!A:A,'TCD poids'!C:C)</f>
        <v>0</v>
      </c>
      <c r="M5" t="str">
        <f>TCD!T6</f>
        <v>inconnu</v>
      </c>
      <c r="N5" t="e">
        <f>IF(I5="",0.2,LOOKUP(I5,'Pays TVA'!A:A,'Pays TVA'!B:B))</f>
        <v>#N/A</v>
      </c>
      <c r="O5" s="27" t="str">
        <f>IF(TCD!M6="","",TCD!M6)</f>
        <v/>
      </c>
      <c r="P5" s="27" t="str">
        <f>IF(TCD!J6="","",TCD!J6)</f>
        <v/>
      </c>
      <c r="Q5" s="27" t="str">
        <f>IF(AND(TCD!L6="",TCD!Q6=""),"",IF(SUM(TCD!L6,TCD!Q6)&gt;15,29,9.5))</f>
        <v/>
      </c>
      <c r="R5" s="27">
        <f>_xlfn.XLOOKUP(F5,TCD!E:E,TCD!K:K,"")</f>
        <v>0</v>
      </c>
      <c r="S5" s="27" t="str">
        <f>IF(TCD!I6="","",IF(TCD!I6&gt;8.5,17,8.5))</f>
        <v/>
      </c>
      <c r="T5" s="27">
        <f>TCD!Y6</f>
        <v>0</v>
      </c>
    </row>
    <row r="6" spans="1:23" x14ac:dyDescent="0.2">
      <c r="A6" s="13" t="str">
        <f>TCD!V7</f>
        <v>inconnu</v>
      </c>
      <c r="B6" s="1">
        <f t="shared" si="0"/>
        <v>46143</v>
      </c>
      <c r="F6" t="str">
        <f>TCD!E7</f>
        <v>CAPO1</v>
      </c>
      <c r="H6" s="6" t="str">
        <f t="shared" si="1"/>
        <v>P</v>
      </c>
      <c r="I6">
        <f>LOOKUP(F6,'Facture Chronopost'!L:L,'Facture Chronopost'!H:H)</f>
        <v>0</v>
      </c>
      <c r="J6" s="6" t="str">
        <f>TCD!U7</f>
        <v>inconnu</v>
      </c>
      <c r="K6">
        <f t="shared" si="2"/>
        <v>1</v>
      </c>
      <c r="L6" s="27">
        <f>_xlfn.XLOOKUP(F6,'TCD poids'!A:A,'TCD poids'!C:C)</f>
        <v>0</v>
      </c>
      <c r="M6" t="str">
        <f>TCD!T7</f>
        <v>inconnu</v>
      </c>
      <c r="N6" t="e">
        <f>IF(I6="",0.2,LOOKUP(I6,'Pays TVA'!A:A,'Pays TVA'!B:B))</f>
        <v>#N/A</v>
      </c>
      <c r="O6" s="27" t="str">
        <f>IF(TCD!M7="","",TCD!M7)</f>
        <v/>
      </c>
      <c r="P6" s="27" t="str">
        <f>IF(TCD!J7="","",TCD!J7)</f>
        <v/>
      </c>
      <c r="Q6" s="27" t="str">
        <f>IF(AND(TCD!L7="",TCD!Q7=""),"",IF(SUM(TCD!L7,TCD!Q7)&gt;15,29,9.5))</f>
        <v/>
      </c>
      <c r="R6" s="27">
        <f>_xlfn.XLOOKUP(F6,TCD!E:E,TCD!K:K,"")</f>
        <v>0</v>
      </c>
      <c r="S6" s="27" t="str">
        <f>IF(TCD!I7="","",IF(TCD!I7&gt;8.5,17,8.5))</f>
        <v/>
      </c>
      <c r="T6" s="27">
        <f>TCD!Y7</f>
        <v>0</v>
      </c>
    </row>
    <row r="7" spans="1:23" x14ac:dyDescent="0.2">
      <c r="A7" s="13" t="str">
        <f>TCD!V8</f>
        <v>inconnu</v>
      </c>
      <c r="B7" s="1">
        <f t="shared" si="0"/>
        <v>46143</v>
      </c>
      <c r="F7" t="str">
        <f>TCD!E8</f>
        <v>ECORI</v>
      </c>
      <c r="H7" s="6" t="str">
        <f t="shared" si="1"/>
        <v>P</v>
      </c>
      <c r="I7">
        <f>LOOKUP(F7,'Facture Chronopost'!L:L,'Facture Chronopost'!H:H)</f>
        <v>0</v>
      </c>
      <c r="J7" s="6" t="str">
        <f>TCD!U8</f>
        <v>inconnu</v>
      </c>
      <c r="K7">
        <f t="shared" si="2"/>
        <v>1</v>
      </c>
      <c r="L7" s="27">
        <f>_xlfn.XLOOKUP(F7,'TCD poids'!A:A,'TCD poids'!C:C)</f>
        <v>0</v>
      </c>
      <c r="M7" t="str">
        <f>TCD!T8</f>
        <v>inconnu</v>
      </c>
      <c r="N7" t="e">
        <f>IF(I7="",0.2,LOOKUP(I7,'Pays TVA'!A:A,'Pays TVA'!B:B))</f>
        <v>#N/A</v>
      </c>
      <c r="O7" s="27" t="str">
        <f>IF(TCD!M8="","",TCD!M8)</f>
        <v/>
      </c>
      <c r="P7" s="27" t="str">
        <f>IF(TCD!J8="","",TCD!J8)</f>
        <v/>
      </c>
      <c r="Q7" s="27" t="str">
        <f>IF(AND(TCD!L8="",TCD!Q8=""),"",IF(SUM(TCD!L8,TCD!Q8)&gt;15,29,9.5))</f>
        <v/>
      </c>
      <c r="R7" s="27">
        <f>_xlfn.XLOOKUP(F7,TCD!E:E,TCD!K:K,"")</f>
        <v>0</v>
      </c>
      <c r="S7" s="27" t="str">
        <f>IF(TCD!I8="","",IF(TCD!I8&gt;8.5,17,8.5))</f>
        <v/>
      </c>
      <c r="T7" s="27">
        <f>TCD!Y8</f>
        <v>0</v>
      </c>
    </row>
    <row r="8" spans="1:23" x14ac:dyDescent="0.2">
      <c r="A8" s="13" t="str">
        <f>TCD!V9</f>
        <v>inconnu</v>
      </c>
      <c r="B8" s="1">
        <f t="shared" si="0"/>
        <v>46143</v>
      </c>
      <c r="F8" t="str">
        <f>TCD!E9</f>
        <v>ECORN</v>
      </c>
      <c r="H8" s="6" t="str">
        <f t="shared" si="1"/>
        <v>P</v>
      </c>
      <c r="I8">
        <f>LOOKUP(F8,'Facture Chronopost'!L:L,'Facture Chronopost'!H:H)</f>
        <v>0</v>
      </c>
      <c r="J8" s="6" t="str">
        <f>TCD!U9</f>
        <v>inconnu</v>
      </c>
      <c r="K8">
        <f t="shared" si="2"/>
        <v>1</v>
      </c>
      <c r="L8" s="27">
        <f>_xlfn.XLOOKUP(F8,'TCD poids'!A:A,'TCD poids'!C:C)</f>
        <v>0</v>
      </c>
      <c r="M8" t="str">
        <f>TCD!T9</f>
        <v>inconnu</v>
      </c>
      <c r="N8" t="e">
        <f>IF(I8="",0.2,LOOKUP(I8,'Pays TVA'!A:A,'Pays TVA'!B:B))</f>
        <v>#N/A</v>
      </c>
      <c r="O8" s="27" t="str">
        <f>IF(TCD!M9="","",TCD!M9)</f>
        <v/>
      </c>
      <c r="P8" s="27" t="str">
        <f>IF(TCD!J9="","",TCD!J9)</f>
        <v/>
      </c>
      <c r="Q8" s="27" t="str">
        <f>IF(AND(TCD!L9="",TCD!Q9=""),"",IF(SUM(TCD!L9,TCD!Q9)&gt;15,29,9.5))</f>
        <v/>
      </c>
      <c r="R8" s="27">
        <f>_xlfn.XLOOKUP(F8,TCD!E:E,TCD!K:K,"")</f>
        <v>0</v>
      </c>
      <c r="S8" s="27" t="str">
        <f>IF(TCD!I9="","",IF(TCD!I9&gt;8.5,17,8.5))</f>
        <v/>
      </c>
      <c r="T8" s="27">
        <f>TCD!Y9</f>
        <v>0</v>
      </c>
    </row>
    <row r="9" spans="1:23" x14ac:dyDescent="0.2">
      <c r="A9" s="13" t="str">
        <f>TCD!V10</f>
        <v>inconnu</v>
      </c>
      <c r="B9" s="1">
        <f t="shared" si="0"/>
        <v>46143</v>
      </c>
      <c r="F9" t="str">
        <f>TCD!E10</f>
        <v>ECORO</v>
      </c>
      <c r="H9" s="6" t="str">
        <f t="shared" si="1"/>
        <v>P</v>
      </c>
      <c r="I9">
        <f>LOOKUP(F9,'Facture Chronopost'!L:L,'Facture Chronopost'!H:H)</f>
        <v>0</v>
      </c>
      <c r="J9" s="6" t="str">
        <f>TCD!U10</f>
        <v>inconnu</v>
      </c>
      <c r="K9">
        <f t="shared" si="2"/>
        <v>1</v>
      </c>
      <c r="L9" s="27">
        <f>_xlfn.XLOOKUP(F9,'TCD poids'!A:A,'TCD poids'!C:C)</f>
        <v>0</v>
      </c>
      <c r="M9" t="str">
        <f>TCD!T10</f>
        <v>inconnu</v>
      </c>
      <c r="N9" t="e">
        <f>IF(I9="",0.2,LOOKUP(I9,'Pays TVA'!A:A,'Pays TVA'!B:B))</f>
        <v>#N/A</v>
      </c>
      <c r="O9" s="27" t="str">
        <f>IF(TCD!M10="","",TCD!M10)</f>
        <v/>
      </c>
      <c r="P9" s="27" t="str">
        <f>IF(TCD!J10="","",TCD!J10)</f>
        <v/>
      </c>
      <c r="Q9" s="27" t="str">
        <f>IF(AND(TCD!L10="",TCD!Q10=""),"",IF(SUM(TCD!L10,TCD!Q10)&gt;15,29,9.5))</f>
        <v/>
      </c>
      <c r="R9" s="27">
        <f>_xlfn.XLOOKUP(F9,TCD!E:E,TCD!K:K,"")</f>
        <v>0</v>
      </c>
      <c r="S9" s="27" t="str">
        <f>IF(TCD!I10="","",IF(TCD!I10&gt;8.5,17,8.5))</f>
        <v/>
      </c>
      <c r="T9" s="27">
        <f>TCD!Y10</f>
        <v>0.6</v>
      </c>
    </row>
    <row r="10" spans="1:23" x14ac:dyDescent="0.2">
      <c r="A10" s="13" t="str">
        <f>TCD!V11</f>
        <v>inconnu</v>
      </c>
      <c r="B10" s="1">
        <f t="shared" si="0"/>
        <v>46143</v>
      </c>
      <c r="F10" t="str">
        <f>TCD!E11</f>
        <v>SURTI</v>
      </c>
      <c r="H10" s="6" t="str">
        <f t="shared" si="1"/>
        <v>P</v>
      </c>
      <c r="I10">
        <f>LOOKUP(F10,'Facture Chronopost'!L:L,'Facture Chronopost'!H:H)</f>
        <v>0</v>
      </c>
      <c r="J10" s="6" t="str">
        <f>TCD!U11</f>
        <v>inconnu</v>
      </c>
      <c r="K10">
        <f t="shared" si="2"/>
        <v>1</v>
      </c>
      <c r="L10" s="27">
        <f>_xlfn.XLOOKUP(F10,'TCD poids'!A:A,'TCD poids'!C:C)</f>
        <v>0</v>
      </c>
      <c r="M10" t="str">
        <f>TCD!T11</f>
        <v>inconnu</v>
      </c>
      <c r="N10" t="e">
        <f>IF(I10="",0.2,LOOKUP(I10,'Pays TVA'!A:A,'Pays TVA'!B:B))</f>
        <v>#N/A</v>
      </c>
      <c r="O10" s="27" t="str">
        <f>IF(TCD!M11="","",TCD!M11)</f>
        <v/>
      </c>
      <c r="P10" s="27" t="str">
        <f>IF(TCD!J11="","",TCD!J11)</f>
        <v/>
      </c>
      <c r="Q10" s="27" t="str">
        <f>IF(AND(TCD!L11="",TCD!Q11=""),"",IF(SUM(TCD!L11,TCD!Q11)&gt;15,29,9.5))</f>
        <v/>
      </c>
      <c r="R10" s="27">
        <f>_xlfn.XLOOKUP(F10,TCD!E:E,TCD!K:K,"")</f>
        <v>0</v>
      </c>
      <c r="S10" s="27" t="str">
        <f>IF(TCD!I11="","",IF(TCD!I11&gt;8.5,17,8.5))</f>
        <v/>
      </c>
      <c r="T10" s="27">
        <f>TCD!Y11</f>
        <v>15.3</v>
      </c>
    </row>
    <row r="11" spans="1:23" x14ac:dyDescent="0.2">
      <c r="A11" s="13" t="str">
        <f>TCD!V12</f>
        <v>inconnu</v>
      </c>
      <c r="B11" s="1">
        <f t="shared" si="0"/>
        <v>46143</v>
      </c>
      <c r="F11" t="str">
        <f>TCD!E12</f>
        <v>SURTN</v>
      </c>
      <c r="H11" s="6" t="str">
        <f t="shared" si="1"/>
        <v>P</v>
      </c>
      <c r="I11">
        <f>LOOKUP(F11,'Facture Chronopost'!L:L,'Facture Chronopost'!H:H)</f>
        <v>0</v>
      </c>
      <c r="J11" s="6" t="str">
        <f>TCD!U12</f>
        <v>inconnu</v>
      </c>
      <c r="K11">
        <f t="shared" si="2"/>
        <v>1</v>
      </c>
      <c r="L11" s="27">
        <f>_xlfn.XLOOKUP(F11,'TCD poids'!A:A,'TCD poids'!C:C)</f>
        <v>0</v>
      </c>
      <c r="M11" t="str">
        <f>TCD!T12</f>
        <v>inconnu</v>
      </c>
      <c r="N11" t="e">
        <f>IF(I11="",0.2,LOOKUP(I11,'Pays TVA'!A:A,'Pays TVA'!B:B))</f>
        <v>#N/A</v>
      </c>
      <c r="O11" s="27" t="str">
        <f>IF(TCD!M12="","",TCD!M12)</f>
        <v/>
      </c>
      <c r="P11" s="27" t="str">
        <f>IF(TCD!J12="","",TCD!J12)</f>
        <v/>
      </c>
      <c r="Q11" s="27" t="str">
        <f>IF(AND(TCD!L12="",TCD!Q12=""),"",IF(SUM(TCD!L12,TCD!Q12)&gt;15,29,9.5))</f>
        <v/>
      </c>
      <c r="R11" s="27">
        <f>_xlfn.XLOOKUP(F11,TCD!E:E,TCD!K:K,"")</f>
        <v>0</v>
      </c>
      <c r="S11" s="27" t="str">
        <f>IF(TCD!I12="","",IF(TCD!I12&gt;8.5,17,8.5))</f>
        <v/>
      </c>
      <c r="T11" s="27">
        <f>TCD!Y12</f>
        <v>378.7</v>
      </c>
    </row>
    <row r="12" spans="1:23" x14ac:dyDescent="0.2">
      <c r="A12" s="13" t="str">
        <f>TCD!V13</f>
        <v>inconnu</v>
      </c>
      <c r="B12" s="1">
        <f t="shared" si="0"/>
        <v>46143</v>
      </c>
      <c r="F12" t="str">
        <f>TCD!E13</f>
        <v>SURTO</v>
      </c>
      <c r="H12" s="6" t="str">
        <f t="shared" si="1"/>
        <v>P</v>
      </c>
      <c r="I12">
        <f>LOOKUP(F12,'Facture Chronopost'!L:L,'Facture Chronopost'!H:H)</f>
        <v>0</v>
      </c>
      <c r="J12" s="6" t="str">
        <f>TCD!U13</f>
        <v>inconnu</v>
      </c>
      <c r="K12">
        <f t="shared" si="2"/>
        <v>1</v>
      </c>
      <c r="L12" s="27">
        <f>_xlfn.XLOOKUP(F12,'TCD poids'!A:A,'TCD poids'!C:C)</f>
        <v>0</v>
      </c>
      <c r="M12" t="str">
        <f>TCD!T13</f>
        <v>inconnu</v>
      </c>
      <c r="N12" t="e">
        <f>IF(I12="",0.2,LOOKUP(I12,'Pays TVA'!A:A,'Pays TVA'!B:B))</f>
        <v>#N/A</v>
      </c>
      <c r="O12" s="27" t="str">
        <f>IF(TCD!M13="","",TCD!M13)</f>
        <v/>
      </c>
      <c r="P12" s="27" t="str">
        <f>IF(TCD!J13="","",TCD!J13)</f>
        <v/>
      </c>
      <c r="Q12" s="27" t="str">
        <f>IF(AND(TCD!L13="",TCD!Q13=""),"",IF(SUM(TCD!L13,TCD!Q13)&gt;15,29,9.5))</f>
        <v/>
      </c>
      <c r="R12" s="27">
        <f>_xlfn.XLOOKUP(F12,TCD!E:E,TCD!K:K,"")</f>
        <v>0</v>
      </c>
      <c r="S12" s="27" t="str">
        <f>IF(TCD!I13="","",IF(TCD!I13&gt;8.5,17,8.5))</f>
        <v/>
      </c>
      <c r="T12" s="27">
        <f>TCD!Y13</f>
        <v>0.9</v>
      </c>
    </row>
    <row r="13" spans="1:23" x14ac:dyDescent="0.2">
      <c r="A13" s="13" t="str">
        <f>TCD!V14</f>
        <v>CHRONOPOST</v>
      </c>
      <c r="B13" s="1">
        <f t="shared" si="0"/>
        <v>46143</v>
      </c>
      <c r="F13" t="str">
        <f>TCD!E14</f>
        <v>XF142220606FR</v>
      </c>
      <c r="H13" s="6" t="str">
        <f t="shared" si="1"/>
        <v>P</v>
      </c>
      <c r="I13" t="str">
        <f>LOOKUP(F13,'Facture Chronopost'!L:L,'Facture Chronopost'!H:H)</f>
        <v>DE</v>
      </c>
      <c r="J13" s="6" t="str">
        <f>TCD!U14</f>
        <v>17_Z1</v>
      </c>
      <c r="K13">
        <f t="shared" si="2"/>
        <v>1</v>
      </c>
      <c r="L13" s="27">
        <f>_xlfn.XLOOKUP(F13,'TCD poids'!A:A,'TCD poids'!C:C)</f>
        <v>0.79999999999999993</v>
      </c>
      <c r="M13">
        <f>TCD!T14</f>
        <v>17</v>
      </c>
      <c r="N13">
        <f>IF(I13="",0.2,LOOKUP(I13,'Pays TVA'!A:A,'Pays TVA'!B:B))</f>
        <v>0.2</v>
      </c>
      <c r="O13" s="27" t="str">
        <f>IF(TCD!M14="","",TCD!M14)</f>
        <v/>
      </c>
      <c r="P13" s="27" t="str">
        <f>IF(TCD!J14="","",TCD!J14)</f>
        <v/>
      </c>
      <c r="Q13" s="27" t="str">
        <f>IF(AND(TCD!L14="",TCD!Q14=""),"",IF(SUM(TCD!L14,TCD!Q14)&gt;15,29,9.5))</f>
        <v/>
      </c>
      <c r="R13" s="27">
        <f>_xlfn.XLOOKUP(F13,TCD!E:E,TCD!K:K,"")</f>
        <v>0</v>
      </c>
      <c r="S13" s="27" t="str">
        <f>IF(TCD!I14="","",IF(TCD!I14&gt;8.5,17,8.5))</f>
        <v/>
      </c>
      <c r="T13" s="27">
        <f>TCD!Y14</f>
        <v>10.44</v>
      </c>
    </row>
    <row r="14" spans="1:23" x14ac:dyDescent="0.2">
      <c r="A14" s="13" t="str">
        <f>TCD!V15</f>
        <v>CHRONOPOST</v>
      </c>
      <c r="B14" s="1">
        <f t="shared" si="0"/>
        <v>46143</v>
      </c>
      <c r="F14" t="str">
        <f>TCD!E15</f>
        <v>XF142220708FR</v>
      </c>
      <c r="H14" s="6" t="str">
        <f t="shared" si="1"/>
        <v>P</v>
      </c>
      <c r="I14" t="str">
        <f>LOOKUP(F14,'Facture Chronopost'!L:L,'Facture Chronopost'!H:H)</f>
        <v>DE</v>
      </c>
      <c r="J14" s="6" t="str">
        <f>TCD!U15</f>
        <v>17_Z1</v>
      </c>
      <c r="K14">
        <f t="shared" si="2"/>
        <v>1</v>
      </c>
      <c r="L14" s="27">
        <f>_xlfn.XLOOKUP(F14,'TCD poids'!A:A,'TCD poids'!C:C)</f>
        <v>4.5999999999999996</v>
      </c>
      <c r="M14">
        <f>TCD!T15</f>
        <v>17</v>
      </c>
      <c r="N14">
        <f>IF(I14="",0.2,LOOKUP(I14,'Pays TVA'!A:A,'Pays TVA'!B:B))</f>
        <v>0.2</v>
      </c>
      <c r="O14" s="27" t="str">
        <f>IF(TCD!M15="","",TCD!M15)</f>
        <v/>
      </c>
      <c r="P14" s="27" t="str">
        <f>IF(TCD!J15="","",TCD!J15)</f>
        <v/>
      </c>
      <c r="Q14" s="27" t="str">
        <f>IF(AND(TCD!L15="",TCD!Q15=""),"",IF(SUM(TCD!L15,TCD!Q15)&gt;15,29,9.5))</f>
        <v/>
      </c>
      <c r="R14" s="27">
        <f>_xlfn.XLOOKUP(F14,TCD!E:E,TCD!K:K,"")</f>
        <v>0</v>
      </c>
      <c r="S14" s="27" t="str">
        <f>IF(TCD!I15="","",IF(TCD!I15&gt;8.5,17,8.5))</f>
        <v/>
      </c>
      <c r="T14" s="27">
        <f>TCD!Y15</f>
        <v>19.97</v>
      </c>
    </row>
    <row r="15" spans="1:23" x14ac:dyDescent="0.2">
      <c r="A15" s="13" t="str">
        <f>TCD!V16</f>
        <v>CHRONOPOST</v>
      </c>
      <c r="B15" s="1">
        <f t="shared" si="0"/>
        <v>46143</v>
      </c>
      <c r="F15" t="str">
        <f>TCD!E16</f>
        <v>XF142220932FR</v>
      </c>
      <c r="H15" s="6" t="str">
        <f t="shared" si="1"/>
        <v>P</v>
      </c>
      <c r="I15" t="str">
        <f>LOOKUP(F15,'Facture Chronopost'!L:L,'Facture Chronopost'!H:H)</f>
        <v>DE</v>
      </c>
      <c r="J15" s="6" t="str">
        <f>TCD!U16</f>
        <v>17_Z1</v>
      </c>
      <c r="K15">
        <f t="shared" si="2"/>
        <v>1</v>
      </c>
      <c r="L15" s="27">
        <f>_xlfn.XLOOKUP(F15,'TCD poids'!A:A,'TCD poids'!C:C)</f>
        <v>0.79999999999999993</v>
      </c>
      <c r="M15">
        <f>TCD!T16</f>
        <v>17</v>
      </c>
      <c r="N15">
        <f>IF(I15="",0.2,LOOKUP(I15,'Pays TVA'!A:A,'Pays TVA'!B:B))</f>
        <v>0.2</v>
      </c>
      <c r="O15" s="27" t="str">
        <f>IF(TCD!M16="","",TCD!M16)</f>
        <v/>
      </c>
      <c r="P15" s="27" t="str">
        <f>IF(TCD!J16="","",TCD!J16)</f>
        <v/>
      </c>
      <c r="Q15" s="27" t="str">
        <f>IF(AND(TCD!L16="",TCD!Q16=""),"",IF(SUM(TCD!L16,TCD!Q16)&gt;15,29,9.5))</f>
        <v/>
      </c>
      <c r="R15" s="27">
        <f>_xlfn.XLOOKUP(F15,TCD!E:E,TCD!K:K,"")</f>
        <v>0</v>
      </c>
      <c r="S15" s="27" t="str">
        <f>IF(TCD!I16="","",IF(TCD!I16&gt;8.5,17,8.5))</f>
        <v/>
      </c>
      <c r="T15" s="27">
        <f>TCD!Y16</f>
        <v>10.44</v>
      </c>
    </row>
    <row r="16" spans="1:23" x14ac:dyDescent="0.2">
      <c r="A16" s="13" t="str">
        <f>TCD!V17</f>
        <v>CHRONOPOST</v>
      </c>
      <c r="B16" s="1">
        <f t="shared" si="0"/>
        <v>46143</v>
      </c>
      <c r="F16" t="str">
        <f>TCD!E17</f>
        <v>XF142221116FR</v>
      </c>
      <c r="H16" s="6" t="str">
        <f t="shared" si="1"/>
        <v>P</v>
      </c>
      <c r="I16" t="str">
        <f>LOOKUP(F16,'Facture Chronopost'!L:L,'Facture Chronopost'!H:H)</f>
        <v>DE</v>
      </c>
      <c r="J16" s="6" t="str">
        <f>TCD!U17</f>
        <v>17_Z1</v>
      </c>
      <c r="K16">
        <f t="shared" si="2"/>
        <v>1</v>
      </c>
      <c r="L16" s="27">
        <f>_xlfn.XLOOKUP(F16,'TCD poids'!A:A,'TCD poids'!C:C)</f>
        <v>0.1</v>
      </c>
      <c r="M16">
        <f>TCD!T17</f>
        <v>17</v>
      </c>
      <c r="N16">
        <f>IF(I16="",0.2,LOOKUP(I16,'Pays TVA'!A:A,'Pays TVA'!B:B))</f>
        <v>0.2</v>
      </c>
      <c r="O16" s="27" t="str">
        <f>IF(TCD!M17="","",TCD!M17)</f>
        <v/>
      </c>
      <c r="P16" s="27" t="str">
        <f>IF(TCD!J17="","",TCD!J17)</f>
        <v/>
      </c>
      <c r="Q16" s="27" t="str">
        <f>IF(AND(TCD!L17="",TCD!Q17=""),"",IF(SUM(TCD!L17,TCD!Q17)&gt;15,29,9.5))</f>
        <v/>
      </c>
      <c r="R16" s="27">
        <f>_xlfn.XLOOKUP(F16,TCD!E:E,TCD!K:K,"")</f>
        <v>0</v>
      </c>
      <c r="S16" s="27" t="str">
        <f>IF(TCD!I17="","",IF(TCD!I17&gt;8.5,17,8.5))</f>
        <v/>
      </c>
      <c r="T16" s="27">
        <f>TCD!Y17</f>
        <v>8.36</v>
      </c>
    </row>
    <row r="17" spans="1:20" x14ac:dyDescent="0.2">
      <c r="A17" s="13" t="str">
        <f>TCD!V18</f>
        <v>CHRONOPOST</v>
      </c>
      <c r="B17" s="1">
        <f t="shared" si="0"/>
        <v>46143</v>
      </c>
      <c r="F17" t="str">
        <f>TCD!E18</f>
        <v>XF142221147FR</v>
      </c>
      <c r="H17" s="6" t="str">
        <f t="shared" si="1"/>
        <v>P</v>
      </c>
      <c r="I17" t="str">
        <f>LOOKUP(F17,'Facture Chronopost'!L:L,'Facture Chronopost'!H:H)</f>
        <v>HU</v>
      </c>
      <c r="J17" s="6" t="str">
        <f>TCD!U18</f>
        <v>17_Z3</v>
      </c>
      <c r="K17">
        <f t="shared" si="2"/>
        <v>1</v>
      </c>
      <c r="L17" s="27">
        <f>_xlfn.XLOOKUP(F17,'TCD poids'!A:A,'TCD poids'!C:C)</f>
        <v>0.79999999999999993</v>
      </c>
      <c r="M17">
        <f>TCD!T18</f>
        <v>17</v>
      </c>
      <c r="N17">
        <f>IF(I17="",0.2,LOOKUP(I17,'Pays TVA'!A:A,'Pays TVA'!B:B))</f>
        <v>0.2</v>
      </c>
      <c r="O17" s="27" t="str">
        <f>IF(TCD!M18="","",TCD!M18)</f>
        <v/>
      </c>
      <c r="P17" s="27" t="str">
        <f>IF(TCD!J18="","",TCD!J18)</f>
        <v/>
      </c>
      <c r="Q17" s="27" t="str">
        <f>IF(AND(TCD!L18="",TCD!Q18=""),"",IF(SUM(TCD!L18,TCD!Q18)&gt;15,29,9.5))</f>
        <v/>
      </c>
      <c r="R17" s="27">
        <f>_xlfn.XLOOKUP(F17,TCD!E:E,TCD!K:K,"")</f>
        <v>0</v>
      </c>
      <c r="S17" s="27" t="str">
        <f>IF(TCD!I18="","",IF(TCD!I18&gt;8.5,17,8.5))</f>
        <v/>
      </c>
      <c r="T17" s="27">
        <f>TCD!Y18</f>
        <v>13.85</v>
      </c>
    </row>
    <row r="18" spans="1:20" x14ac:dyDescent="0.2">
      <c r="A18" s="13" t="str">
        <f>TCD!V19</f>
        <v>CHRONOPOST</v>
      </c>
      <c r="B18" s="1">
        <f t="shared" si="0"/>
        <v>46143</v>
      </c>
      <c r="F18" t="str">
        <f>TCD!E19</f>
        <v>XF142221677FR</v>
      </c>
      <c r="H18" s="6" t="str">
        <f t="shared" si="1"/>
        <v>P</v>
      </c>
      <c r="I18" t="str">
        <f>LOOKUP(F18,'Facture Chronopost'!L:L,'Facture Chronopost'!H:H)</f>
        <v>IT</v>
      </c>
      <c r="J18" s="6" t="str">
        <f>TCD!U19</f>
        <v>17_Z2</v>
      </c>
      <c r="K18">
        <f t="shared" si="2"/>
        <v>1</v>
      </c>
      <c r="L18" s="27">
        <f>_xlfn.XLOOKUP(F18,'TCD poids'!A:A,'TCD poids'!C:C)</f>
        <v>4.5</v>
      </c>
      <c r="M18">
        <f>TCD!T19</f>
        <v>17</v>
      </c>
      <c r="N18">
        <f>IF(I18="",0.2,LOOKUP(I18,'Pays TVA'!A:A,'Pays TVA'!B:B))</f>
        <v>0.2</v>
      </c>
      <c r="O18" s="27" t="str">
        <f>IF(TCD!M19="","",TCD!M19)</f>
        <v/>
      </c>
      <c r="P18" s="27" t="str">
        <f>IF(TCD!J19="","",TCD!J19)</f>
        <v/>
      </c>
      <c r="Q18" s="27" t="str">
        <f>IF(AND(TCD!L19="",TCD!Q19=""),"",IF(SUM(TCD!L19,TCD!Q19)&gt;15,29,9.5))</f>
        <v/>
      </c>
      <c r="R18" s="27">
        <f>_xlfn.XLOOKUP(F18,TCD!E:E,TCD!K:K,"")</f>
        <v>0</v>
      </c>
      <c r="S18" s="27" t="str">
        <f>IF(TCD!I19="","",IF(TCD!I19&gt;8.5,17,8.5))</f>
        <v/>
      </c>
      <c r="T18" s="27">
        <f>TCD!Y19</f>
        <v>18.84</v>
      </c>
    </row>
    <row r="19" spans="1:20" x14ac:dyDescent="0.2">
      <c r="A19" s="13" t="str">
        <f>TCD!V20</f>
        <v>CHRONOPOST</v>
      </c>
      <c r="B19" s="1">
        <f t="shared" si="0"/>
        <v>46143</v>
      </c>
      <c r="F19" t="str">
        <f>TCD!E20</f>
        <v>XF142221779FR</v>
      </c>
      <c r="H19" s="6" t="str">
        <f t="shared" si="1"/>
        <v>P</v>
      </c>
      <c r="I19" t="str">
        <f>LOOKUP(F19,'Facture Chronopost'!L:L,'Facture Chronopost'!H:H)</f>
        <v>DE</v>
      </c>
      <c r="J19" s="6" t="str">
        <f>TCD!U20</f>
        <v>17_Z1</v>
      </c>
      <c r="K19">
        <f t="shared" si="2"/>
        <v>1</v>
      </c>
      <c r="L19" s="27">
        <f>_xlfn.XLOOKUP(F19,'TCD poids'!A:A,'TCD poids'!C:C)</f>
        <v>5.8</v>
      </c>
      <c r="M19">
        <f>TCD!T20</f>
        <v>17</v>
      </c>
      <c r="N19">
        <f>IF(I19="",0.2,LOOKUP(I19,'Pays TVA'!A:A,'Pays TVA'!B:B))</f>
        <v>0.2</v>
      </c>
      <c r="O19" s="27" t="str">
        <f>IF(TCD!M20="","",TCD!M20)</f>
        <v/>
      </c>
      <c r="P19" s="27" t="str">
        <f>IF(TCD!J20="","",TCD!J20)</f>
        <v/>
      </c>
      <c r="Q19" s="27" t="str">
        <f>IF(AND(TCD!L20="",TCD!Q20=""),"",IF(SUM(TCD!L20,TCD!Q20)&gt;15,29,9.5))</f>
        <v/>
      </c>
      <c r="R19" s="27">
        <f>_xlfn.XLOOKUP(F19,TCD!E:E,TCD!K:K,"")</f>
        <v>0</v>
      </c>
      <c r="S19" s="27" t="str">
        <f>IF(TCD!I20="","",IF(TCD!I20&gt;8.5,17,8.5))</f>
        <v/>
      </c>
      <c r="T19" s="27">
        <f>TCD!Y20</f>
        <v>22.33</v>
      </c>
    </row>
    <row r="20" spans="1:20" x14ac:dyDescent="0.2">
      <c r="A20" s="13" t="str">
        <f>TCD!V21</f>
        <v>CHRONOPOST</v>
      </c>
      <c r="B20" s="1">
        <f t="shared" si="0"/>
        <v>46143</v>
      </c>
      <c r="F20" t="str">
        <f>TCD!E21</f>
        <v>XF142224761FR</v>
      </c>
      <c r="H20" s="6" t="str">
        <f t="shared" si="1"/>
        <v>P</v>
      </c>
      <c r="I20" t="str">
        <f>LOOKUP(F20,'Facture Chronopost'!L:L,'Facture Chronopost'!H:H)</f>
        <v>ES</v>
      </c>
      <c r="J20" s="6" t="str">
        <f>TCD!U21</f>
        <v>17_Z2</v>
      </c>
      <c r="K20">
        <f t="shared" si="2"/>
        <v>1</v>
      </c>
      <c r="L20" s="27">
        <f>_xlfn.XLOOKUP(F20,'TCD poids'!A:A,'TCD poids'!C:C)</f>
        <v>0.79999999999999993</v>
      </c>
      <c r="M20">
        <f>TCD!T21</f>
        <v>17</v>
      </c>
      <c r="N20">
        <f>IF(I20="",0.2,LOOKUP(I20,'Pays TVA'!A:A,'Pays TVA'!B:B))</f>
        <v>0.2</v>
      </c>
      <c r="O20" s="27" t="str">
        <f>IF(TCD!M21="","",TCD!M21)</f>
        <v/>
      </c>
      <c r="P20" s="27" t="str">
        <f>IF(TCD!J21="","",TCD!J21)</f>
        <v/>
      </c>
      <c r="Q20" s="27" t="str">
        <f>IF(AND(TCD!L21="",TCD!Q21=""),"",IF(SUM(TCD!L21,TCD!Q21)&gt;15,29,9.5))</f>
        <v/>
      </c>
      <c r="R20" s="27">
        <f>_xlfn.XLOOKUP(F20,TCD!E:E,TCD!K:K,"")</f>
        <v>0</v>
      </c>
      <c r="S20" s="27" t="str">
        <f>IF(TCD!I21="","",IF(TCD!I21&gt;8.5,17,8.5))</f>
        <v/>
      </c>
      <c r="T20" s="27">
        <f>TCD!Y21</f>
        <v>10.44</v>
      </c>
    </row>
    <row r="21" spans="1:20" x14ac:dyDescent="0.2">
      <c r="A21" s="13" t="str">
        <f>TCD!V22</f>
        <v>CHRONOPOST</v>
      </c>
      <c r="B21" s="1">
        <f t="shared" si="0"/>
        <v>46143</v>
      </c>
      <c r="F21" t="str">
        <f>TCD!E22</f>
        <v>XF142225206FR</v>
      </c>
      <c r="H21" s="6" t="str">
        <f t="shared" si="1"/>
        <v>P</v>
      </c>
      <c r="I21" t="str">
        <f>LOOKUP(F21,'Facture Chronopost'!L:L,'Facture Chronopost'!H:H)</f>
        <v>DE</v>
      </c>
      <c r="J21" s="6" t="str">
        <f>TCD!U22</f>
        <v>17_Z1</v>
      </c>
      <c r="K21">
        <f t="shared" si="2"/>
        <v>1</v>
      </c>
      <c r="L21" s="27">
        <f>_xlfn.XLOOKUP(F21,'TCD poids'!A:A,'TCD poids'!C:C)</f>
        <v>5.8</v>
      </c>
      <c r="M21">
        <f>TCD!T22</f>
        <v>17</v>
      </c>
      <c r="N21">
        <f>IF(I21="",0.2,LOOKUP(I21,'Pays TVA'!A:A,'Pays TVA'!B:B))</f>
        <v>0.2</v>
      </c>
      <c r="O21" s="27" t="str">
        <f>IF(TCD!M22="","",TCD!M22)</f>
        <v/>
      </c>
      <c r="P21" s="27" t="str">
        <f>IF(TCD!J22="","",TCD!J22)</f>
        <v/>
      </c>
      <c r="Q21" s="27" t="str">
        <f>IF(AND(TCD!L22="",TCD!Q22=""),"",IF(SUM(TCD!L22,TCD!Q22)&gt;15,29,9.5))</f>
        <v/>
      </c>
      <c r="R21" s="27">
        <f>_xlfn.XLOOKUP(F21,TCD!E:E,TCD!K:K,"")</f>
        <v>0</v>
      </c>
      <c r="S21" s="27" t="str">
        <f>IF(TCD!I22="","",IF(TCD!I22&gt;8.5,17,8.5))</f>
        <v/>
      </c>
      <c r="T21" s="27">
        <f>TCD!Y22</f>
        <v>22.33</v>
      </c>
    </row>
    <row r="22" spans="1:20" x14ac:dyDescent="0.2">
      <c r="A22" s="13" t="str">
        <f>TCD!V23</f>
        <v>CHRONOPOST</v>
      </c>
      <c r="B22" s="1">
        <f t="shared" si="0"/>
        <v>46143</v>
      </c>
      <c r="F22" t="str">
        <f>TCD!E23</f>
        <v>XF142225223FR</v>
      </c>
      <c r="H22" s="6" t="str">
        <f t="shared" si="1"/>
        <v>P</v>
      </c>
      <c r="I22" t="str">
        <f>LOOKUP(F22,'Facture Chronopost'!L:L,'Facture Chronopost'!H:H)</f>
        <v>DE</v>
      </c>
      <c r="J22" s="6" t="str">
        <f>TCD!U23</f>
        <v>17_Z1</v>
      </c>
      <c r="K22">
        <f t="shared" si="2"/>
        <v>1</v>
      </c>
      <c r="L22" s="27">
        <f>_xlfn.XLOOKUP(F22,'TCD poids'!A:A,'TCD poids'!C:C)</f>
        <v>4.3</v>
      </c>
      <c r="M22">
        <f>TCD!T23</f>
        <v>17</v>
      </c>
      <c r="N22">
        <f>IF(I22="",0.2,LOOKUP(I22,'Pays TVA'!A:A,'Pays TVA'!B:B))</f>
        <v>0.2</v>
      </c>
      <c r="O22" s="27" t="str">
        <f>IF(TCD!M23="","",TCD!M23)</f>
        <v/>
      </c>
      <c r="P22" s="27" t="str">
        <f>IF(TCD!J23="","",TCD!J23)</f>
        <v/>
      </c>
      <c r="Q22" s="27" t="str">
        <f>IF(AND(TCD!L23="",TCD!Q23=""),"",IF(SUM(TCD!L23,TCD!Q23)&gt;15,29,9.5))</f>
        <v/>
      </c>
      <c r="R22" s="27">
        <f>_xlfn.XLOOKUP(F22,TCD!E:E,TCD!K:K,"")</f>
        <v>0</v>
      </c>
      <c r="S22" s="27" t="str">
        <f>IF(TCD!I23="","",IF(TCD!I23&gt;8.5,17,8.5))</f>
        <v/>
      </c>
      <c r="T22" s="27">
        <f>TCD!Y23</f>
        <v>18.84</v>
      </c>
    </row>
    <row r="23" spans="1:20" x14ac:dyDescent="0.2">
      <c r="A23" s="13" t="str">
        <f>TCD!V24</f>
        <v>CHRONOPOST</v>
      </c>
      <c r="B23" s="1">
        <f t="shared" si="0"/>
        <v>46143</v>
      </c>
      <c r="F23" t="str">
        <f>TCD!E24</f>
        <v>XF142225342FR</v>
      </c>
      <c r="H23" s="6" t="str">
        <f t="shared" si="1"/>
        <v>P</v>
      </c>
      <c r="I23" t="str">
        <f>LOOKUP(F23,'Facture Chronopost'!L:L,'Facture Chronopost'!H:H)</f>
        <v>DE</v>
      </c>
      <c r="J23" s="6" t="str">
        <f>TCD!U24</f>
        <v>17_Z1</v>
      </c>
      <c r="K23">
        <f t="shared" si="2"/>
        <v>1</v>
      </c>
      <c r="L23" s="27">
        <f>_xlfn.XLOOKUP(F23,'TCD poids'!A:A,'TCD poids'!C:C)</f>
        <v>4.3</v>
      </c>
      <c r="M23">
        <f>TCD!T24</f>
        <v>17</v>
      </c>
      <c r="N23">
        <f>IF(I23="",0.2,LOOKUP(I23,'Pays TVA'!A:A,'Pays TVA'!B:B))</f>
        <v>0.2</v>
      </c>
      <c r="O23" s="27" t="str">
        <f>IF(TCD!M24="","",TCD!M24)</f>
        <v/>
      </c>
      <c r="P23" s="27" t="str">
        <f>IF(TCD!J24="","",TCD!J24)</f>
        <v/>
      </c>
      <c r="Q23" s="27" t="str">
        <f>IF(AND(TCD!L24="",TCD!Q24=""),"",IF(SUM(TCD!L24,TCD!Q24)&gt;15,29,9.5))</f>
        <v/>
      </c>
      <c r="R23" s="27">
        <f>_xlfn.XLOOKUP(F23,TCD!E:E,TCD!K:K,"")</f>
        <v>0</v>
      </c>
      <c r="S23" s="27" t="str">
        <f>IF(TCD!I24="","",IF(TCD!I24&gt;8.5,17,8.5))</f>
        <v/>
      </c>
      <c r="T23" s="27">
        <f>TCD!Y24</f>
        <v>18.84</v>
      </c>
    </row>
    <row r="24" spans="1:20" x14ac:dyDescent="0.2">
      <c r="A24" s="13" t="str">
        <f>TCD!V25</f>
        <v>CHRONOPOST</v>
      </c>
      <c r="B24" s="1">
        <f t="shared" si="0"/>
        <v>46143</v>
      </c>
      <c r="F24" t="str">
        <f>TCD!E25</f>
        <v>XF142225838FR</v>
      </c>
      <c r="H24" s="6" t="str">
        <f t="shared" si="1"/>
        <v>P</v>
      </c>
      <c r="I24" t="str">
        <f>LOOKUP(F24,'Facture Chronopost'!L:L,'Facture Chronopost'!H:H)</f>
        <v>BE</v>
      </c>
      <c r="J24" s="6" t="str">
        <f>TCD!U25</f>
        <v>17_Z1</v>
      </c>
      <c r="K24">
        <f t="shared" si="2"/>
        <v>1</v>
      </c>
      <c r="L24" s="27">
        <f>_xlfn.XLOOKUP(F24,'TCD poids'!A:A,'TCD poids'!C:C)</f>
        <v>6</v>
      </c>
      <c r="M24">
        <f>TCD!T25</f>
        <v>17</v>
      </c>
      <c r="N24">
        <f>IF(I24="",0.2,LOOKUP(I24,'Pays TVA'!A:A,'Pays TVA'!B:B))</f>
        <v>0.2</v>
      </c>
      <c r="O24" s="27" t="str">
        <f>IF(TCD!M25="","",TCD!M25)</f>
        <v/>
      </c>
      <c r="P24" s="27" t="str">
        <f>IF(TCD!J25="","",TCD!J25)</f>
        <v/>
      </c>
      <c r="Q24" s="27" t="str">
        <f>IF(AND(TCD!L25="",TCD!Q25=""),"",IF(SUM(TCD!L25,TCD!Q25)&gt;15,29,9.5))</f>
        <v/>
      </c>
      <c r="R24" s="27">
        <f>_xlfn.XLOOKUP(F24,TCD!E:E,TCD!K:K,"")</f>
        <v>0</v>
      </c>
      <c r="S24" s="27" t="str">
        <f>IF(TCD!I25="","",IF(TCD!I25&gt;8.5,17,8.5))</f>
        <v/>
      </c>
      <c r="T24" s="27">
        <f>TCD!Y25</f>
        <v>22.33</v>
      </c>
    </row>
    <row r="25" spans="1:20" x14ac:dyDescent="0.2">
      <c r="A25" s="13" t="str">
        <f>TCD!V26</f>
        <v>CHRONOPOST</v>
      </c>
      <c r="B25" s="1">
        <f t="shared" si="0"/>
        <v>46143</v>
      </c>
      <c r="F25" t="str">
        <f>TCD!E26</f>
        <v>XF142225943FR</v>
      </c>
      <c r="H25" s="6" t="str">
        <f t="shared" si="1"/>
        <v>P</v>
      </c>
      <c r="I25" t="str">
        <f>LOOKUP(F25,'Facture Chronopost'!L:L,'Facture Chronopost'!H:H)</f>
        <v>NL</v>
      </c>
      <c r="J25" s="6" t="str">
        <f>TCD!U26</f>
        <v>17_Z1</v>
      </c>
      <c r="K25">
        <f t="shared" si="2"/>
        <v>1</v>
      </c>
      <c r="L25" s="27">
        <f>_xlfn.XLOOKUP(F25,'TCD poids'!A:A,'TCD poids'!C:C)</f>
        <v>0.2</v>
      </c>
      <c r="M25">
        <f>TCD!T26</f>
        <v>17</v>
      </c>
      <c r="N25">
        <f>IF(I25="",0.2,LOOKUP(I25,'Pays TVA'!A:A,'Pays TVA'!B:B))</f>
        <v>0.2</v>
      </c>
      <c r="O25" s="27" t="str">
        <f>IF(TCD!M26="","",TCD!M26)</f>
        <v/>
      </c>
      <c r="P25" s="27" t="str">
        <f>IF(TCD!J26="","",TCD!J26)</f>
        <v/>
      </c>
      <c r="Q25" s="27" t="str">
        <f>IF(AND(TCD!L26="",TCD!Q26=""),"",IF(SUM(TCD!L26,TCD!Q26)&gt;15,29,9.5))</f>
        <v/>
      </c>
      <c r="R25" s="27">
        <f>_xlfn.XLOOKUP(F25,TCD!E:E,TCD!K:K,"")</f>
        <v>0</v>
      </c>
      <c r="S25" s="27" t="str">
        <f>IF(TCD!I26="","",IF(TCD!I26&gt;8.5,17,8.5))</f>
        <v/>
      </c>
      <c r="T25" s="27">
        <f>TCD!Y26</f>
        <v>8.36</v>
      </c>
    </row>
    <row r="26" spans="1:20" x14ac:dyDescent="0.2">
      <c r="A26" s="13" t="str">
        <f>TCD!V27</f>
        <v>CHRONOPOST</v>
      </c>
      <c r="B26" s="1">
        <f t="shared" si="0"/>
        <v>46143</v>
      </c>
      <c r="F26" t="str">
        <f>TCD!E27</f>
        <v>XF142230909FR</v>
      </c>
      <c r="H26" s="6" t="str">
        <f t="shared" si="1"/>
        <v>P</v>
      </c>
      <c r="I26" t="str">
        <f>LOOKUP(F26,'Facture Chronopost'!L:L,'Facture Chronopost'!H:H)</f>
        <v>DE</v>
      </c>
      <c r="J26" s="6" t="str">
        <f>TCD!U27</f>
        <v>17_Z1</v>
      </c>
      <c r="K26">
        <f t="shared" si="2"/>
        <v>1</v>
      </c>
      <c r="L26" s="27">
        <f>_xlfn.XLOOKUP(F26,'TCD poids'!A:A,'TCD poids'!C:C)</f>
        <v>9.5</v>
      </c>
      <c r="M26">
        <f>TCD!T27</f>
        <v>17</v>
      </c>
      <c r="N26">
        <f>IF(I26="",0.2,LOOKUP(I26,'Pays TVA'!A:A,'Pays TVA'!B:B))</f>
        <v>0.2</v>
      </c>
      <c r="O26" s="27" t="str">
        <f>IF(TCD!M27="","",TCD!M27)</f>
        <v/>
      </c>
      <c r="P26" s="27" t="str">
        <f>IF(TCD!J27="","",TCD!J27)</f>
        <v/>
      </c>
      <c r="Q26" s="27" t="str">
        <f>IF(AND(TCD!L27="",TCD!Q27=""),"",IF(SUM(TCD!L27,TCD!Q27)&gt;15,29,9.5))</f>
        <v/>
      </c>
      <c r="R26" s="27">
        <f>_xlfn.XLOOKUP(F26,TCD!E:E,TCD!K:K,"")</f>
        <v>0</v>
      </c>
      <c r="S26" s="27" t="str">
        <f>IF(TCD!I27="","",IF(TCD!I27&gt;8.5,17,8.5))</f>
        <v/>
      </c>
      <c r="T26" s="27">
        <f>TCD!Y27</f>
        <v>30.59</v>
      </c>
    </row>
    <row r="27" spans="1:20" x14ac:dyDescent="0.2">
      <c r="A27" s="13" t="str">
        <f>TCD!V28</f>
        <v>CHRONOPOST</v>
      </c>
      <c r="B27" s="1">
        <f t="shared" si="0"/>
        <v>46143</v>
      </c>
      <c r="F27" t="str">
        <f>TCD!E28</f>
        <v>XF142240044FR</v>
      </c>
      <c r="H27" s="6" t="str">
        <f t="shared" si="1"/>
        <v>P</v>
      </c>
      <c r="I27" t="str">
        <f>LOOKUP(F27,'Facture Chronopost'!L:L,'Facture Chronopost'!H:H)</f>
        <v>MQ</v>
      </c>
      <c r="J27" s="6" t="str">
        <f>TCD!U28</f>
        <v>17_Z8</v>
      </c>
      <c r="K27">
        <f t="shared" si="2"/>
        <v>1</v>
      </c>
      <c r="L27" s="27">
        <f>_xlfn.XLOOKUP(F27,'TCD poids'!A:A,'TCD poids'!C:C)</f>
        <v>4.6999999999999993</v>
      </c>
      <c r="M27">
        <f>TCD!T28</f>
        <v>17</v>
      </c>
      <c r="N27">
        <f>IF(I27="",0.2,LOOKUP(I27,'Pays TVA'!A:A,'Pays TVA'!B:B))</f>
        <v>0.2</v>
      </c>
      <c r="O27" s="27" t="str">
        <f>IF(TCD!M28="","",TCD!M28)</f>
        <v/>
      </c>
      <c r="P27" s="27" t="str">
        <f>IF(TCD!J28="","",TCD!J28)</f>
        <v/>
      </c>
      <c r="Q27" s="27" t="str">
        <f>IF(AND(TCD!L28="",TCD!Q28=""),"",IF(SUM(TCD!L28,TCD!Q28)&gt;15,29,9.5))</f>
        <v/>
      </c>
      <c r="R27" s="27">
        <f>_xlfn.XLOOKUP(F27,TCD!E:E,TCD!K:K,"")</f>
        <v>0</v>
      </c>
      <c r="S27" s="27" t="str">
        <f>IF(TCD!I28="","",IF(TCD!I28&gt;8.5,17,8.5))</f>
        <v/>
      </c>
      <c r="T27" s="27">
        <f>TCD!Y28</f>
        <v>41.68</v>
      </c>
    </row>
    <row r="28" spans="1:20" x14ac:dyDescent="0.2">
      <c r="A28" s="13" t="str">
        <f>TCD!V29</f>
        <v>CHRONOPOST</v>
      </c>
      <c r="B28" s="1">
        <f t="shared" si="0"/>
        <v>46143</v>
      </c>
      <c r="F28" t="str">
        <f>TCD!E29</f>
        <v>XF142264068FR</v>
      </c>
      <c r="H28" s="6" t="str">
        <f t="shared" si="1"/>
        <v>P</v>
      </c>
      <c r="I28" t="str">
        <f>LOOKUP(F28,'Facture Chronopost'!L:L,'Facture Chronopost'!H:H)</f>
        <v>NL</v>
      </c>
      <c r="J28" s="6" t="str">
        <f>TCD!U29</f>
        <v>17_Z1</v>
      </c>
      <c r="K28">
        <f t="shared" si="2"/>
        <v>1</v>
      </c>
      <c r="L28" s="27">
        <f>_xlfn.XLOOKUP(F28,'TCD poids'!A:A,'TCD poids'!C:C)</f>
        <v>2.6</v>
      </c>
      <c r="M28">
        <f>TCD!T29</f>
        <v>17</v>
      </c>
      <c r="N28">
        <f>IF(I28="",0.2,LOOKUP(I28,'Pays TVA'!A:A,'Pays TVA'!B:B))</f>
        <v>0.2</v>
      </c>
      <c r="O28" s="27" t="str">
        <f>IF(TCD!M29="","",TCD!M29)</f>
        <v/>
      </c>
      <c r="P28" s="27" t="str">
        <f>IF(TCD!J29="","",TCD!J29)</f>
        <v/>
      </c>
      <c r="Q28" s="27" t="str">
        <f>IF(AND(TCD!L29="",TCD!Q29=""),"",IF(SUM(TCD!L29,TCD!Q29)&gt;15,29,9.5))</f>
        <v/>
      </c>
      <c r="R28" s="27">
        <f>_xlfn.XLOOKUP(F28,TCD!E:E,TCD!K:K,"")</f>
        <v>0</v>
      </c>
      <c r="S28" s="27" t="str">
        <f>IF(TCD!I29="","",IF(TCD!I29&gt;8.5,17,8.5))</f>
        <v/>
      </c>
      <c r="T28" s="27">
        <f>TCD!Y29</f>
        <v>15.45</v>
      </c>
    </row>
    <row r="29" spans="1:20" x14ac:dyDescent="0.2">
      <c r="A29" s="13" t="str">
        <f>TCD!V30</f>
        <v>CHRONOPOST</v>
      </c>
      <c r="B29" s="1">
        <f t="shared" si="0"/>
        <v>46143</v>
      </c>
      <c r="F29" t="str">
        <f>TCD!E30</f>
        <v>XF142264522FR</v>
      </c>
      <c r="H29" s="6" t="str">
        <f t="shared" si="1"/>
        <v>P</v>
      </c>
      <c r="I29" t="str">
        <f>LOOKUP(F29,'Facture Chronopost'!L:L,'Facture Chronopost'!H:H)</f>
        <v>NL</v>
      </c>
      <c r="J29" s="6" t="str">
        <f>TCD!U30</f>
        <v>17_Z1</v>
      </c>
      <c r="K29">
        <f t="shared" si="2"/>
        <v>1</v>
      </c>
      <c r="L29" s="27">
        <f>_xlfn.XLOOKUP(F29,'TCD poids'!A:A,'TCD poids'!C:C)</f>
        <v>2.6</v>
      </c>
      <c r="M29">
        <f>TCD!T30</f>
        <v>17</v>
      </c>
      <c r="N29">
        <f>IF(I29="",0.2,LOOKUP(I29,'Pays TVA'!A:A,'Pays TVA'!B:B))</f>
        <v>0.2</v>
      </c>
      <c r="O29" s="27" t="str">
        <f>IF(TCD!M30="","",TCD!M30)</f>
        <v/>
      </c>
      <c r="P29" s="27" t="str">
        <f>IF(TCD!J30="","",TCD!J30)</f>
        <v/>
      </c>
      <c r="Q29" s="27" t="str">
        <f>IF(AND(TCD!L30="",TCD!Q30=""),"",IF(SUM(TCD!L30,TCD!Q30)&gt;15,29,9.5))</f>
        <v/>
      </c>
      <c r="R29" s="27">
        <f>_xlfn.XLOOKUP(F29,TCD!E:E,TCD!K:K,"")</f>
        <v>0</v>
      </c>
      <c r="S29" s="27" t="str">
        <f>IF(TCD!I30="","",IF(TCD!I30&gt;8.5,17,8.5))</f>
        <v/>
      </c>
      <c r="T29" s="27">
        <f>TCD!Y30</f>
        <v>15.45</v>
      </c>
    </row>
    <row r="30" spans="1:20" x14ac:dyDescent="0.2">
      <c r="A30" s="13" t="str">
        <f>TCD!V31</f>
        <v>CHRONOPOST</v>
      </c>
      <c r="B30" s="1">
        <f t="shared" si="0"/>
        <v>46143</v>
      </c>
      <c r="F30" t="str">
        <f>TCD!E31</f>
        <v>XF142273060FR</v>
      </c>
      <c r="H30" s="6" t="str">
        <f t="shared" si="1"/>
        <v>P</v>
      </c>
      <c r="I30" t="str">
        <f>LOOKUP(F30,'Facture Chronopost'!L:L,'Facture Chronopost'!H:H)</f>
        <v>DE</v>
      </c>
      <c r="J30" s="6" t="str">
        <f>TCD!U31</f>
        <v>17_Z1</v>
      </c>
      <c r="K30">
        <f t="shared" si="2"/>
        <v>1</v>
      </c>
      <c r="L30" s="27">
        <f>_xlfn.XLOOKUP(F30,'TCD poids'!A:A,'TCD poids'!C:C)</f>
        <v>4.6999999999999993</v>
      </c>
      <c r="M30">
        <f>TCD!T31</f>
        <v>17</v>
      </c>
      <c r="N30">
        <f>IF(I30="",0.2,LOOKUP(I30,'Pays TVA'!A:A,'Pays TVA'!B:B))</f>
        <v>0.2</v>
      </c>
      <c r="O30" s="27" t="str">
        <f>IF(TCD!M31="","",TCD!M31)</f>
        <v/>
      </c>
      <c r="P30" s="27" t="str">
        <f>IF(TCD!J31="","",TCD!J31)</f>
        <v/>
      </c>
      <c r="Q30" s="27" t="str">
        <f>IF(AND(TCD!L31="",TCD!Q31=""),"",IF(SUM(TCD!L31,TCD!Q31)&gt;15,29,9.5))</f>
        <v/>
      </c>
      <c r="R30" s="27">
        <f>_xlfn.XLOOKUP(F30,TCD!E:E,TCD!K:K,"")</f>
        <v>0</v>
      </c>
      <c r="S30" s="27" t="str">
        <f>IF(TCD!I31="","",IF(TCD!I31&gt;8.5,17,8.5))</f>
        <v/>
      </c>
      <c r="T30" s="27">
        <f>TCD!Y31</f>
        <v>19.97</v>
      </c>
    </row>
    <row r="31" spans="1:20" x14ac:dyDescent="0.2">
      <c r="A31" s="13" t="str">
        <f>TCD!V32</f>
        <v>CHRONOPOST</v>
      </c>
      <c r="B31" s="1">
        <f t="shared" si="0"/>
        <v>46143</v>
      </c>
      <c r="F31" t="str">
        <f>TCD!E32</f>
        <v>XF142273175FR</v>
      </c>
      <c r="H31" s="6" t="str">
        <f t="shared" si="1"/>
        <v>P</v>
      </c>
      <c r="I31" t="str">
        <f>LOOKUP(F31,'Facture Chronopost'!L:L,'Facture Chronopost'!H:H)</f>
        <v>DE</v>
      </c>
      <c r="J31" s="6" t="str">
        <f>TCD!U32</f>
        <v>17_Z1</v>
      </c>
      <c r="K31">
        <f t="shared" si="2"/>
        <v>1</v>
      </c>
      <c r="L31" s="27">
        <f>_xlfn.XLOOKUP(F31,'TCD poids'!A:A,'TCD poids'!C:C)</f>
        <v>1.6</v>
      </c>
      <c r="M31">
        <f>TCD!T32</f>
        <v>17</v>
      </c>
      <c r="N31">
        <f>IF(I31="",0.2,LOOKUP(I31,'Pays TVA'!A:A,'Pays TVA'!B:B))</f>
        <v>0.2</v>
      </c>
      <c r="O31" s="27" t="str">
        <f>IF(TCD!M32="","",TCD!M32)</f>
        <v/>
      </c>
      <c r="P31" s="27" t="str">
        <f>IF(TCD!J32="","",TCD!J32)</f>
        <v/>
      </c>
      <c r="Q31" s="27" t="str">
        <f>IF(AND(TCD!L32="",TCD!Q32=""),"",IF(SUM(TCD!L32,TCD!Q32)&gt;15,29,9.5))</f>
        <v/>
      </c>
      <c r="R31" s="27">
        <f>_xlfn.XLOOKUP(F31,TCD!E:E,TCD!K:K,"")</f>
        <v>0</v>
      </c>
      <c r="S31" s="27" t="str">
        <f>IF(TCD!I32="","",IF(TCD!I32&gt;8.5,17,8.5))</f>
        <v/>
      </c>
      <c r="T31" s="27">
        <f>TCD!Y32</f>
        <v>13.19</v>
      </c>
    </row>
    <row r="32" spans="1:20" x14ac:dyDescent="0.2">
      <c r="A32" s="13" t="str">
        <f>TCD!V33</f>
        <v>CHRONOPOST</v>
      </c>
      <c r="B32" s="1">
        <f t="shared" si="0"/>
        <v>46143</v>
      </c>
      <c r="F32" t="str">
        <f>TCD!E33</f>
        <v>XF142273802FR</v>
      </c>
      <c r="H32" s="6" t="str">
        <f t="shared" si="1"/>
        <v>P</v>
      </c>
      <c r="I32" t="str">
        <f>LOOKUP(F32,'Facture Chronopost'!L:L,'Facture Chronopost'!H:H)</f>
        <v>IT</v>
      </c>
      <c r="J32" s="6" t="str">
        <f>TCD!U33</f>
        <v>17_Z2</v>
      </c>
      <c r="K32">
        <f t="shared" si="2"/>
        <v>1</v>
      </c>
      <c r="L32" s="27">
        <f>_xlfn.XLOOKUP(F32,'TCD poids'!A:A,'TCD poids'!C:C)</f>
        <v>0.5</v>
      </c>
      <c r="M32">
        <f>TCD!T33</f>
        <v>17</v>
      </c>
      <c r="N32">
        <f>IF(I32="",0.2,LOOKUP(I32,'Pays TVA'!A:A,'Pays TVA'!B:B))</f>
        <v>0.2</v>
      </c>
      <c r="O32" s="27" t="str">
        <f>IF(TCD!M33="","",TCD!M33)</f>
        <v/>
      </c>
      <c r="P32" s="27" t="str">
        <f>IF(TCD!J33="","",TCD!J33)</f>
        <v/>
      </c>
      <c r="Q32" s="27" t="str">
        <f>IF(AND(TCD!L33="",TCD!Q33=""),"",IF(SUM(TCD!L33,TCD!Q33)&gt;15,29,9.5))</f>
        <v/>
      </c>
      <c r="R32" s="27">
        <f>_xlfn.XLOOKUP(F32,TCD!E:E,TCD!K:K,"")</f>
        <v>0</v>
      </c>
      <c r="S32" s="27" t="str">
        <f>IF(TCD!I33="","",IF(TCD!I33&gt;8.5,17,8.5))</f>
        <v/>
      </c>
      <c r="T32" s="27">
        <f>TCD!Y33</f>
        <v>8.36</v>
      </c>
    </row>
    <row r="33" spans="1:20" x14ac:dyDescent="0.2">
      <c r="A33" s="13" t="str">
        <f>TCD!V34</f>
        <v>CHRONOPOST</v>
      </c>
      <c r="B33" s="1">
        <f t="shared" si="0"/>
        <v>46143</v>
      </c>
      <c r="F33" t="str">
        <f>TCD!E34</f>
        <v>XF142274365FR</v>
      </c>
      <c r="H33" s="6" t="str">
        <f t="shared" si="1"/>
        <v>P</v>
      </c>
      <c r="I33" t="str">
        <f>LOOKUP(F33,'Facture Chronopost'!L:L,'Facture Chronopost'!H:H)</f>
        <v>DE</v>
      </c>
      <c r="J33" s="6" t="str">
        <f>TCD!U34</f>
        <v>17_Z1</v>
      </c>
      <c r="K33">
        <f t="shared" si="2"/>
        <v>1</v>
      </c>
      <c r="L33" s="27">
        <f>_xlfn.XLOOKUP(F33,'TCD poids'!A:A,'TCD poids'!C:C)</f>
        <v>5.8</v>
      </c>
      <c r="M33">
        <f>TCD!T34</f>
        <v>17</v>
      </c>
      <c r="N33">
        <f>IF(I33="",0.2,LOOKUP(I33,'Pays TVA'!A:A,'Pays TVA'!B:B))</f>
        <v>0.2</v>
      </c>
      <c r="O33" s="27" t="str">
        <f>IF(TCD!M34="","",TCD!M34)</f>
        <v/>
      </c>
      <c r="P33" s="27" t="str">
        <f>IF(TCD!J34="","",TCD!J34)</f>
        <v/>
      </c>
      <c r="Q33" s="27" t="str">
        <f>IF(AND(TCD!L34="",TCD!Q34=""),"",IF(SUM(TCD!L34,TCD!Q34)&gt;15,29,9.5))</f>
        <v/>
      </c>
      <c r="R33" s="27">
        <f>_xlfn.XLOOKUP(F33,TCD!E:E,TCD!K:K,"")</f>
        <v>0</v>
      </c>
      <c r="S33" s="27" t="str">
        <f>IF(TCD!I34="","",IF(TCD!I34&gt;8.5,17,8.5))</f>
        <v/>
      </c>
      <c r="T33" s="27">
        <f>TCD!Y34</f>
        <v>22.33</v>
      </c>
    </row>
    <row r="34" spans="1:20" x14ac:dyDescent="0.2">
      <c r="A34" s="13" t="str">
        <f>TCD!V35</f>
        <v>CHRONOPOST</v>
      </c>
      <c r="B34" s="1">
        <f t="shared" si="0"/>
        <v>46143</v>
      </c>
      <c r="F34" t="str">
        <f>TCD!E35</f>
        <v>XF142274578FR</v>
      </c>
      <c r="H34" s="6" t="str">
        <f t="shared" si="1"/>
        <v>P</v>
      </c>
      <c r="I34" t="str">
        <f>LOOKUP(F34,'Facture Chronopost'!L:L,'Facture Chronopost'!H:H)</f>
        <v>BE</v>
      </c>
      <c r="J34" s="6" t="str">
        <f>TCD!U35</f>
        <v>17_Z1</v>
      </c>
      <c r="K34">
        <f t="shared" si="2"/>
        <v>1</v>
      </c>
      <c r="L34" s="27">
        <f>_xlfn.XLOOKUP(F34,'TCD poids'!A:A,'TCD poids'!C:C)</f>
        <v>0.30000000000000004</v>
      </c>
      <c r="M34">
        <f>TCD!T35</f>
        <v>17</v>
      </c>
      <c r="N34">
        <f>IF(I34="",0.2,LOOKUP(I34,'Pays TVA'!A:A,'Pays TVA'!B:B))</f>
        <v>0.2</v>
      </c>
      <c r="O34" s="27" t="str">
        <f>IF(TCD!M35="","",TCD!M35)</f>
        <v/>
      </c>
      <c r="P34" s="27" t="str">
        <f>IF(TCD!J35="","",TCD!J35)</f>
        <v/>
      </c>
      <c r="Q34" s="27" t="str">
        <f>IF(AND(TCD!L35="",TCD!Q35=""),"",IF(SUM(TCD!L35,TCD!Q35)&gt;15,29,9.5))</f>
        <v/>
      </c>
      <c r="R34" s="27">
        <f>_xlfn.XLOOKUP(F34,TCD!E:E,TCD!K:K,"")</f>
        <v>0</v>
      </c>
      <c r="S34" s="27" t="str">
        <f>IF(TCD!I35="","",IF(TCD!I35&gt;8.5,17,8.5))</f>
        <v/>
      </c>
      <c r="T34" s="27">
        <f>TCD!Y35</f>
        <v>8.36</v>
      </c>
    </row>
    <row r="35" spans="1:20" x14ac:dyDescent="0.2">
      <c r="A35" s="13" t="str">
        <f>TCD!V36</f>
        <v>CHRONOPOST</v>
      </c>
      <c r="B35" s="1">
        <f t="shared" si="0"/>
        <v>46143</v>
      </c>
      <c r="F35" t="str">
        <f>TCD!E36</f>
        <v>XF142274706FR</v>
      </c>
      <c r="H35" s="6" t="str">
        <f t="shared" si="1"/>
        <v>P</v>
      </c>
      <c r="I35" t="str">
        <f>LOOKUP(F35,'Facture Chronopost'!L:L,'Facture Chronopost'!H:H)</f>
        <v>IT</v>
      </c>
      <c r="J35" s="6" t="str">
        <f>TCD!U36</f>
        <v>17_Z2</v>
      </c>
      <c r="K35">
        <f t="shared" si="2"/>
        <v>1</v>
      </c>
      <c r="L35" s="27">
        <f>_xlfn.XLOOKUP(F35,'TCD poids'!A:A,'TCD poids'!C:C)</f>
        <v>0.6</v>
      </c>
      <c r="M35">
        <f>TCD!T36</f>
        <v>17</v>
      </c>
      <c r="N35">
        <f>IF(I35="",0.2,LOOKUP(I35,'Pays TVA'!A:A,'Pays TVA'!B:B))</f>
        <v>0.2</v>
      </c>
      <c r="O35" s="27" t="str">
        <f>IF(TCD!M36="","",TCD!M36)</f>
        <v/>
      </c>
      <c r="P35" s="27" t="str">
        <f>IF(TCD!J36="","",TCD!J36)</f>
        <v/>
      </c>
      <c r="Q35" s="27" t="str">
        <f>IF(AND(TCD!L36="",TCD!Q36=""),"",IF(SUM(TCD!L36,TCD!Q36)&gt;15,29,9.5))</f>
        <v/>
      </c>
      <c r="R35" s="27">
        <f>_xlfn.XLOOKUP(F35,TCD!E:E,TCD!K:K,"")</f>
        <v>0</v>
      </c>
      <c r="S35" s="27" t="str">
        <f>IF(TCD!I36="","",IF(TCD!I36&gt;8.5,17,8.5))</f>
        <v/>
      </c>
      <c r="T35" s="27">
        <f>TCD!Y36</f>
        <v>10.44</v>
      </c>
    </row>
    <row r="36" spans="1:20" x14ac:dyDescent="0.2">
      <c r="A36" s="13" t="str">
        <f>TCD!V37</f>
        <v>CHRONOPOST</v>
      </c>
      <c r="B36" s="1">
        <f t="shared" si="0"/>
        <v>46143</v>
      </c>
      <c r="F36" t="str">
        <f>TCD!E37</f>
        <v>XF142275471FR</v>
      </c>
      <c r="H36" s="6" t="str">
        <f t="shared" si="1"/>
        <v>P</v>
      </c>
      <c r="I36" t="str">
        <f>LOOKUP(F36,'Facture Chronopost'!L:L,'Facture Chronopost'!H:H)</f>
        <v>DE</v>
      </c>
      <c r="J36" s="6" t="str">
        <f>TCD!U37</f>
        <v>17_Z1</v>
      </c>
      <c r="K36">
        <f t="shared" si="2"/>
        <v>1</v>
      </c>
      <c r="L36" s="27">
        <f>_xlfn.XLOOKUP(F36,'TCD poids'!A:A,'TCD poids'!C:C)</f>
        <v>0.2</v>
      </c>
      <c r="M36">
        <f>TCD!T37</f>
        <v>17</v>
      </c>
      <c r="N36">
        <f>IF(I36="",0.2,LOOKUP(I36,'Pays TVA'!A:A,'Pays TVA'!B:B))</f>
        <v>0.2</v>
      </c>
      <c r="O36" s="27" t="str">
        <f>IF(TCD!M37="","",TCD!M37)</f>
        <v/>
      </c>
      <c r="P36" s="27" t="str">
        <f>IF(TCD!J37="","",TCD!J37)</f>
        <v/>
      </c>
      <c r="Q36" s="27" t="str">
        <f>IF(AND(TCD!L37="",TCD!Q37=""),"",IF(SUM(TCD!L37,TCD!Q37)&gt;15,29,9.5))</f>
        <v/>
      </c>
      <c r="R36" s="27">
        <f>_xlfn.XLOOKUP(F36,TCD!E:E,TCD!K:K,"")</f>
        <v>0</v>
      </c>
      <c r="S36" s="27" t="str">
        <f>IF(TCD!I37="","",IF(TCD!I37&gt;8.5,17,8.5))</f>
        <v/>
      </c>
      <c r="T36" s="27">
        <f>TCD!Y37</f>
        <v>8.36</v>
      </c>
    </row>
    <row r="37" spans="1:20" x14ac:dyDescent="0.2">
      <c r="A37" s="13" t="str">
        <f>TCD!V38</f>
        <v>CHRONOPOST</v>
      </c>
      <c r="B37" s="1">
        <f t="shared" si="0"/>
        <v>46143</v>
      </c>
      <c r="F37" t="str">
        <f>TCD!E38</f>
        <v>XF142295706FR</v>
      </c>
      <c r="H37" s="6" t="str">
        <f t="shared" si="1"/>
        <v>P</v>
      </c>
      <c r="I37" t="str">
        <f>LOOKUP(F37,'Facture Chronopost'!L:L,'Facture Chronopost'!H:H)</f>
        <v>IT</v>
      </c>
      <c r="J37" s="6" t="str">
        <f>TCD!U38</f>
        <v>17_Z2</v>
      </c>
      <c r="K37">
        <f t="shared" si="2"/>
        <v>1</v>
      </c>
      <c r="L37" s="27">
        <f>_xlfn.XLOOKUP(F37,'TCD poids'!A:A,'TCD poids'!C:C)</f>
        <v>1.4000000000000001</v>
      </c>
      <c r="M37">
        <f>TCD!T38</f>
        <v>17</v>
      </c>
      <c r="N37">
        <f>IF(I37="",0.2,LOOKUP(I37,'Pays TVA'!A:A,'Pays TVA'!B:B))</f>
        <v>0.2</v>
      </c>
      <c r="O37" s="27" t="str">
        <f>IF(TCD!M38="","",TCD!M38)</f>
        <v/>
      </c>
      <c r="P37" s="27" t="str">
        <f>IF(TCD!J38="","",TCD!J38)</f>
        <v/>
      </c>
      <c r="Q37" s="27" t="str">
        <f>IF(AND(TCD!L38="",TCD!Q38=""),"",IF(SUM(TCD!L38,TCD!Q38)&gt;15,29,9.5))</f>
        <v/>
      </c>
      <c r="R37" s="27">
        <f>_xlfn.XLOOKUP(F37,TCD!E:E,TCD!K:K,"")</f>
        <v>0</v>
      </c>
      <c r="S37" s="27" t="str">
        <f>IF(TCD!I38="","",IF(TCD!I38&gt;8.5,17,8.5))</f>
        <v/>
      </c>
      <c r="T37" s="27">
        <f>TCD!Y38</f>
        <v>12.06</v>
      </c>
    </row>
    <row r="38" spans="1:20" x14ac:dyDescent="0.2">
      <c r="A38" s="13" t="str">
        <f>TCD!V39</f>
        <v>CHRONOPOST</v>
      </c>
      <c r="B38" s="1">
        <f t="shared" si="0"/>
        <v>46143</v>
      </c>
      <c r="F38" t="str">
        <f>TCD!E39</f>
        <v>XF142309113FR</v>
      </c>
      <c r="H38" s="6" t="str">
        <f t="shared" si="1"/>
        <v>P</v>
      </c>
      <c r="I38" t="str">
        <f>LOOKUP(F38,'Facture Chronopost'!L:L,'Facture Chronopost'!H:H)</f>
        <v>ES</v>
      </c>
      <c r="J38" s="6" t="str">
        <f>TCD!U39</f>
        <v>17_Z2</v>
      </c>
      <c r="K38">
        <f t="shared" si="2"/>
        <v>1</v>
      </c>
      <c r="L38" s="27">
        <f>_xlfn.XLOOKUP(F38,'TCD poids'!A:A,'TCD poids'!C:C)</f>
        <v>0.2</v>
      </c>
      <c r="M38">
        <f>TCD!T39</f>
        <v>17</v>
      </c>
      <c r="N38">
        <f>IF(I38="",0.2,LOOKUP(I38,'Pays TVA'!A:A,'Pays TVA'!B:B))</f>
        <v>0.2</v>
      </c>
      <c r="O38" s="27" t="str">
        <f>IF(TCD!M39="","",TCD!M39)</f>
        <v/>
      </c>
      <c r="P38" s="27" t="str">
        <f>IF(TCD!J39="","",TCD!J39)</f>
        <v/>
      </c>
      <c r="Q38" s="27" t="str">
        <f>IF(AND(TCD!L39="",TCD!Q39=""),"",IF(SUM(TCD!L39,TCD!Q39)&gt;15,29,9.5))</f>
        <v/>
      </c>
      <c r="R38" s="27">
        <f>_xlfn.XLOOKUP(F38,TCD!E:E,TCD!K:K,"")</f>
        <v>0</v>
      </c>
      <c r="S38" s="27" t="str">
        <f>IF(TCD!I39="","",IF(TCD!I39&gt;8.5,17,8.5))</f>
        <v/>
      </c>
      <c r="T38" s="27">
        <f>TCD!Y39</f>
        <v>8.36</v>
      </c>
    </row>
    <row r="39" spans="1:20" x14ac:dyDescent="0.2">
      <c r="A39" s="13" t="str">
        <f>TCD!V40</f>
        <v>CHRONOPOST</v>
      </c>
      <c r="B39" s="1">
        <f t="shared" si="0"/>
        <v>46143</v>
      </c>
      <c r="F39" t="str">
        <f>TCD!E40</f>
        <v>XF142310142FR</v>
      </c>
      <c r="H39" s="6" t="str">
        <f t="shared" si="1"/>
        <v>P</v>
      </c>
      <c r="I39" t="str">
        <f>LOOKUP(F39,'Facture Chronopost'!L:L,'Facture Chronopost'!H:H)</f>
        <v>DE</v>
      </c>
      <c r="J39" s="6" t="str">
        <f>TCD!U40</f>
        <v>17_Z1</v>
      </c>
      <c r="K39">
        <f t="shared" si="2"/>
        <v>1</v>
      </c>
      <c r="L39" s="27">
        <f>_xlfn.XLOOKUP(F39,'TCD poids'!A:A,'TCD poids'!C:C)</f>
        <v>4.3</v>
      </c>
      <c r="M39">
        <f>TCD!T40</f>
        <v>17</v>
      </c>
      <c r="N39">
        <f>IF(I39="",0.2,LOOKUP(I39,'Pays TVA'!A:A,'Pays TVA'!B:B))</f>
        <v>0.2</v>
      </c>
      <c r="O39" s="27" t="str">
        <f>IF(TCD!M40="","",TCD!M40)</f>
        <v/>
      </c>
      <c r="P39" s="27" t="str">
        <f>IF(TCD!J40="","",TCD!J40)</f>
        <v/>
      </c>
      <c r="Q39" s="27" t="str">
        <f>IF(AND(TCD!L40="",TCD!Q40=""),"",IF(SUM(TCD!L40,TCD!Q40)&gt;15,29,9.5))</f>
        <v/>
      </c>
      <c r="R39" s="27">
        <f>_xlfn.XLOOKUP(F39,TCD!E:E,TCD!K:K,"")</f>
        <v>0</v>
      </c>
      <c r="S39" s="27" t="str">
        <f>IF(TCD!I40="","",IF(TCD!I40&gt;8.5,17,8.5))</f>
        <v/>
      </c>
      <c r="T39" s="27">
        <f>TCD!Y40</f>
        <v>18.84</v>
      </c>
    </row>
    <row r="40" spans="1:20" x14ac:dyDescent="0.2">
      <c r="A40" s="13" t="str">
        <f>TCD!V41</f>
        <v>CHRONOPOST</v>
      </c>
      <c r="B40" s="1">
        <f t="shared" si="0"/>
        <v>46143</v>
      </c>
      <c r="F40" t="str">
        <f>TCD!E41</f>
        <v>XF142310200FR</v>
      </c>
      <c r="H40" s="6" t="str">
        <f t="shared" si="1"/>
        <v>P</v>
      </c>
      <c r="I40" t="str">
        <f>LOOKUP(F40,'Facture Chronopost'!L:L,'Facture Chronopost'!H:H)</f>
        <v>DE</v>
      </c>
      <c r="J40" s="6" t="str">
        <f>TCD!U41</f>
        <v>17_Z1</v>
      </c>
      <c r="K40">
        <f t="shared" si="2"/>
        <v>1</v>
      </c>
      <c r="L40" s="27">
        <f>_xlfn.XLOOKUP(F40,'TCD poids'!A:A,'TCD poids'!C:C)</f>
        <v>4.3</v>
      </c>
      <c r="M40">
        <f>TCD!T41</f>
        <v>17</v>
      </c>
      <c r="N40">
        <f>IF(I40="",0.2,LOOKUP(I40,'Pays TVA'!A:A,'Pays TVA'!B:B))</f>
        <v>0.2</v>
      </c>
      <c r="O40" s="27" t="str">
        <f>IF(TCD!M41="","",TCD!M41)</f>
        <v/>
      </c>
      <c r="P40" s="27" t="str">
        <f>IF(TCD!J41="","",TCD!J41)</f>
        <v/>
      </c>
      <c r="Q40" s="27" t="str">
        <f>IF(AND(TCD!L41="",TCD!Q41=""),"",IF(SUM(TCD!L41,TCD!Q41)&gt;15,29,9.5))</f>
        <v/>
      </c>
      <c r="R40" s="27">
        <f>_xlfn.XLOOKUP(F40,TCD!E:E,TCD!K:K,"")</f>
        <v>0</v>
      </c>
      <c r="S40" s="27" t="str">
        <f>IF(TCD!I41="","",IF(TCD!I41&gt;8.5,17,8.5))</f>
        <v/>
      </c>
      <c r="T40" s="27">
        <f>TCD!Y41</f>
        <v>18.84</v>
      </c>
    </row>
    <row r="41" spans="1:20" x14ac:dyDescent="0.2">
      <c r="A41" s="13" t="str">
        <f>TCD!V42</f>
        <v>CHRONOPOST</v>
      </c>
      <c r="B41" s="1">
        <f t="shared" si="0"/>
        <v>46143</v>
      </c>
      <c r="F41" t="str">
        <f>TCD!E42</f>
        <v>XF142349421FR</v>
      </c>
      <c r="H41" s="6" t="str">
        <f t="shared" si="1"/>
        <v>P</v>
      </c>
      <c r="I41" t="str">
        <f>LOOKUP(F41,'Facture Chronopost'!L:L,'Facture Chronopost'!H:H)</f>
        <v>NL</v>
      </c>
      <c r="J41" s="6" t="str">
        <f>TCD!U42</f>
        <v>17_Z1</v>
      </c>
      <c r="K41">
        <f t="shared" si="2"/>
        <v>1</v>
      </c>
      <c r="L41" s="27">
        <f>_xlfn.XLOOKUP(F41,'TCD poids'!A:A,'TCD poids'!C:C)</f>
        <v>0.6</v>
      </c>
      <c r="M41">
        <f>TCD!T42</f>
        <v>17</v>
      </c>
      <c r="N41">
        <f>IF(I41="",0.2,LOOKUP(I41,'Pays TVA'!A:A,'Pays TVA'!B:B))</f>
        <v>0.2</v>
      </c>
      <c r="O41" s="27" t="str">
        <f>IF(TCD!M42="","",TCD!M42)</f>
        <v/>
      </c>
      <c r="P41" s="27" t="str">
        <f>IF(TCD!J42="","",TCD!J42)</f>
        <v/>
      </c>
      <c r="Q41" s="27" t="str">
        <f>IF(AND(TCD!L42="",TCD!Q42=""),"",IF(SUM(TCD!L42,TCD!Q42)&gt;15,29,9.5))</f>
        <v/>
      </c>
      <c r="R41" s="27">
        <f>_xlfn.XLOOKUP(F41,TCD!E:E,TCD!K:K,"")</f>
        <v>0</v>
      </c>
      <c r="S41" s="27" t="str">
        <f>IF(TCD!I42="","",IF(TCD!I42&gt;8.5,17,8.5))</f>
        <v/>
      </c>
      <c r="T41" s="27">
        <f>TCD!Y42</f>
        <v>10.44</v>
      </c>
    </row>
    <row r="42" spans="1:20" x14ac:dyDescent="0.2">
      <c r="A42" s="13" t="str">
        <f>TCD!V43</f>
        <v>CHRONOPOST</v>
      </c>
      <c r="B42" s="1">
        <f t="shared" si="0"/>
        <v>46143</v>
      </c>
      <c r="F42" t="str">
        <f>TCD!E43</f>
        <v>XF142349510FR</v>
      </c>
      <c r="H42" s="6" t="str">
        <f t="shared" si="1"/>
        <v>P</v>
      </c>
      <c r="I42" t="str">
        <f>LOOKUP(F42,'Facture Chronopost'!L:L,'Facture Chronopost'!H:H)</f>
        <v>NL</v>
      </c>
      <c r="J42" s="6" t="str">
        <f>TCD!U43</f>
        <v>17_Z1</v>
      </c>
      <c r="K42">
        <f t="shared" si="2"/>
        <v>1</v>
      </c>
      <c r="L42" s="27">
        <f>_xlfn.XLOOKUP(F42,'TCD poids'!A:A,'TCD poids'!C:C)</f>
        <v>2.6</v>
      </c>
      <c r="M42">
        <f>TCD!T43</f>
        <v>17</v>
      </c>
      <c r="N42">
        <f>IF(I42="",0.2,LOOKUP(I42,'Pays TVA'!A:A,'Pays TVA'!B:B))</f>
        <v>0.2</v>
      </c>
      <c r="O42" s="27" t="str">
        <f>IF(TCD!M43="","",TCD!M43)</f>
        <v/>
      </c>
      <c r="P42" s="27" t="str">
        <f>IF(TCD!J43="","",TCD!J43)</f>
        <v/>
      </c>
      <c r="Q42" s="27" t="str">
        <f>IF(AND(TCD!L43="",TCD!Q43=""),"",IF(SUM(TCD!L43,TCD!Q43)&gt;15,29,9.5))</f>
        <v/>
      </c>
      <c r="R42" s="27">
        <f>_xlfn.XLOOKUP(F42,TCD!E:E,TCD!K:K,"")</f>
        <v>0</v>
      </c>
      <c r="S42" s="27" t="str">
        <f>IF(TCD!I43="","",IF(TCD!I43&gt;8.5,17,8.5))</f>
        <v/>
      </c>
      <c r="T42" s="27">
        <f>TCD!Y43</f>
        <v>15.45</v>
      </c>
    </row>
    <row r="43" spans="1:20" x14ac:dyDescent="0.2">
      <c r="A43" s="13" t="str">
        <f>TCD!V44</f>
        <v>CHRONOPOST</v>
      </c>
      <c r="B43" s="1">
        <f t="shared" si="0"/>
        <v>46143</v>
      </c>
      <c r="F43" t="str">
        <f>TCD!E44</f>
        <v>XF142377215FR</v>
      </c>
      <c r="H43" s="6" t="str">
        <f t="shared" si="1"/>
        <v>P</v>
      </c>
      <c r="I43" t="str">
        <f>LOOKUP(F43,'Facture Chronopost'!L:L,'Facture Chronopost'!H:H)</f>
        <v>BE</v>
      </c>
      <c r="J43" s="6" t="str">
        <f>TCD!U44</f>
        <v>17_Z1</v>
      </c>
      <c r="K43">
        <f t="shared" si="2"/>
        <v>1</v>
      </c>
      <c r="L43" s="27">
        <f>_xlfn.XLOOKUP(F43,'TCD poids'!A:A,'TCD poids'!C:C)</f>
        <v>0.30000000000000004</v>
      </c>
      <c r="M43">
        <f>TCD!T44</f>
        <v>17</v>
      </c>
      <c r="N43">
        <f>IF(I43="",0.2,LOOKUP(I43,'Pays TVA'!A:A,'Pays TVA'!B:B))</f>
        <v>0.2</v>
      </c>
      <c r="O43" s="27" t="str">
        <f>IF(TCD!M44="","",TCD!M44)</f>
        <v/>
      </c>
      <c r="P43" s="27" t="str">
        <f>IF(TCD!J44="","",TCD!J44)</f>
        <v/>
      </c>
      <c r="Q43" s="27" t="str">
        <f>IF(AND(TCD!L44="",TCD!Q44=""),"",IF(SUM(TCD!L44,TCD!Q44)&gt;15,29,9.5))</f>
        <v/>
      </c>
      <c r="R43" s="27">
        <f>_xlfn.XLOOKUP(F43,TCD!E:E,TCD!K:K,"")</f>
        <v>0</v>
      </c>
      <c r="S43" s="27" t="str">
        <f>IF(TCD!I44="","",IF(TCD!I44&gt;8.5,17,8.5))</f>
        <v/>
      </c>
      <c r="T43" s="27">
        <f>TCD!Y44</f>
        <v>8.36</v>
      </c>
    </row>
    <row r="44" spans="1:20" x14ac:dyDescent="0.2">
      <c r="A44" s="13" t="str">
        <f>TCD!V45</f>
        <v>CHRONOPOST</v>
      </c>
      <c r="B44" s="1">
        <f t="shared" si="0"/>
        <v>46143</v>
      </c>
      <c r="F44" t="str">
        <f>TCD!E45</f>
        <v>XF142377816FR</v>
      </c>
      <c r="H44" s="6" t="str">
        <f t="shared" si="1"/>
        <v>P</v>
      </c>
      <c r="I44" t="str">
        <f>LOOKUP(F44,'Facture Chronopost'!L:L,'Facture Chronopost'!H:H)</f>
        <v>DE</v>
      </c>
      <c r="J44" s="6" t="str">
        <f>TCD!U45</f>
        <v>17_Z1</v>
      </c>
      <c r="K44">
        <f t="shared" si="2"/>
        <v>1</v>
      </c>
      <c r="L44" s="27">
        <f>_xlfn.XLOOKUP(F44,'TCD poids'!A:A,'TCD poids'!C:C)</f>
        <v>0.79999999999999993</v>
      </c>
      <c r="M44">
        <f>TCD!T45</f>
        <v>17</v>
      </c>
      <c r="N44">
        <f>IF(I44="",0.2,LOOKUP(I44,'Pays TVA'!A:A,'Pays TVA'!B:B))</f>
        <v>0.2</v>
      </c>
      <c r="O44" s="27" t="str">
        <f>IF(TCD!M45="","",TCD!M45)</f>
        <v/>
      </c>
      <c r="P44" s="27" t="str">
        <f>IF(TCD!J45="","",TCD!J45)</f>
        <v/>
      </c>
      <c r="Q44" s="27" t="str">
        <f>IF(AND(TCD!L45="",TCD!Q45=""),"",IF(SUM(TCD!L45,TCD!Q45)&gt;15,29,9.5))</f>
        <v/>
      </c>
      <c r="R44" s="27">
        <f>_xlfn.XLOOKUP(F44,TCD!E:E,TCD!K:K,"")</f>
        <v>0</v>
      </c>
      <c r="S44" s="27" t="str">
        <f>IF(TCD!I45="","",IF(TCD!I45&gt;8.5,17,8.5))</f>
        <v/>
      </c>
      <c r="T44" s="27">
        <f>TCD!Y45</f>
        <v>10.44</v>
      </c>
    </row>
    <row r="45" spans="1:20" x14ac:dyDescent="0.2">
      <c r="A45" s="13" t="str">
        <f>TCD!V46</f>
        <v>CHRONOPOST</v>
      </c>
      <c r="B45" s="1">
        <f t="shared" si="0"/>
        <v>46143</v>
      </c>
      <c r="F45" t="str">
        <f>TCD!E46</f>
        <v>XF142377921FR</v>
      </c>
      <c r="H45" s="6" t="str">
        <f t="shared" si="1"/>
        <v>P</v>
      </c>
      <c r="I45" t="str">
        <f>LOOKUP(F45,'Facture Chronopost'!L:L,'Facture Chronopost'!H:H)</f>
        <v>IT</v>
      </c>
      <c r="J45" s="6" t="str">
        <f>TCD!U46</f>
        <v>17_Z2</v>
      </c>
      <c r="K45">
        <f t="shared" si="2"/>
        <v>1</v>
      </c>
      <c r="L45" s="27">
        <f>_xlfn.XLOOKUP(F45,'TCD poids'!A:A,'TCD poids'!C:C)</f>
        <v>4.3</v>
      </c>
      <c r="M45">
        <f>TCD!T46</f>
        <v>17</v>
      </c>
      <c r="N45">
        <f>IF(I45="",0.2,LOOKUP(I45,'Pays TVA'!A:A,'Pays TVA'!B:B))</f>
        <v>0.2</v>
      </c>
      <c r="O45" s="27" t="str">
        <f>IF(TCD!M46="","",TCD!M46)</f>
        <v/>
      </c>
      <c r="P45" s="27" t="str">
        <f>IF(TCD!J46="","",TCD!J46)</f>
        <v/>
      </c>
      <c r="Q45" s="27" t="str">
        <f>IF(AND(TCD!L46="",TCD!Q46=""),"",IF(SUM(TCD!L46,TCD!Q46)&gt;15,29,9.5))</f>
        <v/>
      </c>
      <c r="R45" s="27">
        <f>_xlfn.XLOOKUP(F45,TCD!E:E,TCD!K:K,"")</f>
        <v>0</v>
      </c>
      <c r="S45" s="27" t="str">
        <f>IF(TCD!I46="","",IF(TCD!I46&gt;8.5,17,8.5))</f>
        <v/>
      </c>
      <c r="T45" s="27">
        <f>TCD!Y46</f>
        <v>18.84</v>
      </c>
    </row>
    <row r="46" spans="1:20" x14ac:dyDescent="0.2">
      <c r="A46" s="13" t="str">
        <f>TCD!V47</f>
        <v>CHRONOPOST</v>
      </c>
      <c r="B46" s="1">
        <f t="shared" si="0"/>
        <v>46143</v>
      </c>
      <c r="F46" t="str">
        <f>TCD!E47</f>
        <v>XF142390185FR</v>
      </c>
      <c r="H46" s="6" t="str">
        <f t="shared" si="1"/>
        <v>P</v>
      </c>
      <c r="I46" t="str">
        <f>LOOKUP(F46,'Facture Chronopost'!L:L,'Facture Chronopost'!H:H)</f>
        <v>IT</v>
      </c>
      <c r="J46" s="6" t="str">
        <f>TCD!U47</f>
        <v>17_Z2</v>
      </c>
      <c r="K46">
        <f t="shared" si="2"/>
        <v>1</v>
      </c>
      <c r="L46" s="27">
        <f>_xlfn.XLOOKUP(F46,'TCD poids'!A:A,'TCD poids'!C:C)</f>
        <v>0.30000000000000004</v>
      </c>
      <c r="M46">
        <f>TCD!T47</f>
        <v>17</v>
      </c>
      <c r="N46">
        <f>IF(I46="",0.2,LOOKUP(I46,'Pays TVA'!A:A,'Pays TVA'!B:B))</f>
        <v>0.2</v>
      </c>
      <c r="O46" s="27" t="str">
        <f>IF(TCD!M47="","",TCD!M47)</f>
        <v/>
      </c>
      <c r="P46" s="27" t="str">
        <f>IF(TCD!J47="","",TCD!J47)</f>
        <v/>
      </c>
      <c r="Q46" s="27" t="str">
        <f>IF(AND(TCD!L47="",TCD!Q47=""),"",IF(SUM(TCD!L47,TCD!Q47)&gt;15,29,9.5))</f>
        <v/>
      </c>
      <c r="R46" s="27">
        <f>_xlfn.XLOOKUP(F46,TCD!E:E,TCD!K:K,"")</f>
        <v>0</v>
      </c>
      <c r="S46" s="27" t="str">
        <f>IF(TCD!I47="","",IF(TCD!I47&gt;8.5,17,8.5))</f>
        <v/>
      </c>
      <c r="T46" s="27">
        <f>TCD!Y47</f>
        <v>8.36</v>
      </c>
    </row>
    <row r="47" spans="1:20" x14ac:dyDescent="0.2">
      <c r="A47" s="13" t="str">
        <f>TCD!V48</f>
        <v>CHRONOPOST</v>
      </c>
      <c r="B47" s="1">
        <f t="shared" si="0"/>
        <v>46143</v>
      </c>
      <c r="F47" t="str">
        <f>TCD!E48</f>
        <v>XF142419564FR</v>
      </c>
      <c r="H47" s="6" t="str">
        <f t="shared" si="1"/>
        <v>P</v>
      </c>
      <c r="I47" t="str">
        <f>LOOKUP(F47,'Facture Chronopost'!L:L,'Facture Chronopost'!H:H)</f>
        <v>NL</v>
      </c>
      <c r="J47" s="6" t="str">
        <f>TCD!U48</f>
        <v>17_Z1</v>
      </c>
      <c r="K47">
        <f t="shared" si="2"/>
        <v>1</v>
      </c>
      <c r="L47" s="27">
        <f>_xlfn.XLOOKUP(F47,'TCD poids'!A:A,'TCD poids'!C:C)</f>
        <v>2.6</v>
      </c>
      <c r="M47">
        <f>TCD!T48</f>
        <v>17</v>
      </c>
      <c r="N47">
        <f>IF(I47="",0.2,LOOKUP(I47,'Pays TVA'!A:A,'Pays TVA'!B:B))</f>
        <v>0.2</v>
      </c>
      <c r="O47" s="27" t="str">
        <f>IF(TCD!M48="","",TCD!M48)</f>
        <v/>
      </c>
      <c r="P47" s="27" t="str">
        <f>IF(TCD!J48="","",TCD!J48)</f>
        <v/>
      </c>
      <c r="Q47" s="27" t="str">
        <f>IF(AND(TCD!L48="",TCD!Q48=""),"",IF(SUM(TCD!L48,TCD!Q48)&gt;15,29,9.5))</f>
        <v/>
      </c>
      <c r="R47" s="27">
        <f>_xlfn.XLOOKUP(F47,TCD!E:E,TCD!K:K,"")</f>
        <v>0</v>
      </c>
      <c r="S47" s="27" t="str">
        <f>IF(TCD!I48="","",IF(TCD!I48&gt;8.5,17,8.5))</f>
        <v/>
      </c>
      <c r="T47" s="27">
        <f>TCD!Y48</f>
        <v>15.45</v>
      </c>
    </row>
    <row r="48" spans="1:20" x14ac:dyDescent="0.2">
      <c r="A48" s="13" t="str">
        <f>TCD!V49</f>
        <v>CHRONOPOST</v>
      </c>
      <c r="B48" s="1">
        <f t="shared" si="0"/>
        <v>46143</v>
      </c>
      <c r="F48" t="str">
        <f>TCD!E49</f>
        <v>XF142419799FR</v>
      </c>
      <c r="H48" s="6" t="str">
        <f t="shared" si="1"/>
        <v>P</v>
      </c>
      <c r="I48" t="str">
        <f>LOOKUP(F48,'Facture Chronopost'!L:L,'Facture Chronopost'!H:H)</f>
        <v>NL</v>
      </c>
      <c r="J48" s="6" t="str">
        <f>TCD!U49</f>
        <v>17_Z1</v>
      </c>
      <c r="K48">
        <f t="shared" si="2"/>
        <v>1</v>
      </c>
      <c r="L48" s="27">
        <f>_xlfn.XLOOKUP(F48,'TCD poids'!A:A,'TCD poids'!C:C)</f>
        <v>2.6</v>
      </c>
      <c r="M48">
        <f>TCD!T49</f>
        <v>17</v>
      </c>
      <c r="N48">
        <f>IF(I48="",0.2,LOOKUP(I48,'Pays TVA'!A:A,'Pays TVA'!B:B))</f>
        <v>0.2</v>
      </c>
      <c r="O48" s="27" t="str">
        <f>IF(TCD!M49="","",TCD!M49)</f>
        <v/>
      </c>
      <c r="P48" s="27" t="str">
        <f>IF(TCD!J49="","",TCD!J49)</f>
        <v/>
      </c>
      <c r="Q48" s="27" t="str">
        <f>IF(AND(TCD!L49="",TCD!Q49=""),"",IF(SUM(TCD!L49,TCD!Q49)&gt;15,29,9.5))</f>
        <v/>
      </c>
      <c r="R48" s="27">
        <f>_xlfn.XLOOKUP(F48,TCD!E:E,TCD!K:K,"")</f>
        <v>0</v>
      </c>
      <c r="S48" s="27" t="str">
        <f>IF(TCD!I49="","",IF(TCD!I49&gt;8.5,17,8.5))</f>
        <v/>
      </c>
      <c r="T48" s="27">
        <f>TCD!Y49</f>
        <v>15.45</v>
      </c>
    </row>
    <row r="49" spans="1:20" x14ac:dyDescent="0.2">
      <c r="A49" s="13" t="str">
        <f>TCD!V50</f>
        <v>CHRONOPOST</v>
      </c>
      <c r="B49" s="1">
        <f t="shared" si="0"/>
        <v>46143</v>
      </c>
      <c r="F49" t="str">
        <f>TCD!E50</f>
        <v>XF142423793FR</v>
      </c>
      <c r="H49" s="6" t="str">
        <f t="shared" si="1"/>
        <v>P</v>
      </c>
      <c r="I49" t="str">
        <f>LOOKUP(F49,'Facture Chronopost'!L:L,'Facture Chronopost'!H:H)</f>
        <v>DE</v>
      </c>
      <c r="J49" s="6" t="str">
        <f>TCD!U50</f>
        <v>17_Z1</v>
      </c>
      <c r="K49">
        <f t="shared" si="2"/>
        <v>1</v>
      </c>
      <c r="L49" s="27">
        <f>_xlfn.XLOOKUP(F49,'TCD poids'!A:A,'TCD poids'!C:C)</f>
        <v>4.3</v>
      </c>
      <c r="M49">
        <f>TCD!T50</f>
        <v>17</v>
      </c>
      <c r="N49">
        <f>IF(I49="",0.2,LOOKUP(I49,'Pays TVA'!A:A,'Pays TVA'!B:B))</f>
        <v>0.2</v>
      </c>
      <c r="O49" s="27" t="str">
        <f>IF(TCD!M50="","",TCD!M50)</f>
        <v/>
      </c>
      <c r="P49" s="27" t="str">
        <f>IF(TCD!J50="","",TCD!J50)</f>
        <v/>
      </c>
      <c r="Q49" s="27" t="str">
        <f>IF(AND(TCD!L50="",TCD!Q50=""),"",IF(SUM(TCD!L50,TCD!Q50)&gt;15,29,9.5))</f>
        <v/>
      </c>
      <c r="R49" s="27">
        <f>_xlfn.XLOOKUP(F49,TCD!E:E,TCD!K:K,"")</f>
        <v>0</v>
      </c>
      <c r="S49" s="27" t="str">
        <f>IF(TCD!I50="","",IF(TCD!I50&gt;8.5,17,8.5))</f>
        <v/>
      </c>
      <c r="T49" s="27">
        <f>TCD!Y50</f>
        <v>18.84</v>
      </c>
    </row>
    <row r="50" spans="1:20" x14ac:dyDescent="0.2">
      <c r="A50" s="13" t="str">
        <f>TCD!V51</f>
        <v>CHRONOPOST</v>
      </c>
      <c r="B50" s="1">
        <f t="shared" si="0"/>
        <v>46143</v>
      </c>
      <c r="F50" t="str">
        <f>TCD!E51</f>
        <v>XF142449583FR</v>
      </c>
      <c r="H50" s="6" t="str">
        <f t="shared" si="1"/>
        <v>P</v>
      </c>
      <c r="I50" t="str">
        <f>LOOKUP(F50,'Facture Chronopost'!L:L,'Facture Chronopost'!H:H)</f>
        <v>AT</v>
      </c>
      <c r="J50" s="6" t="str">
        <f>TCD!U51</f>
        <v>17_Z2</v>
      </c>
      <c r="K50">
        <f t="shared" si="2"/>
        <v>1</v>
      </c>
      <c r="L50" s="27">
        <f>_xlfn.XLOOKUP(F50,'TCD poids'!A:A,'TCD poids'!C:C)</f>
        <v>0.4</v>
      </c>
      <c r="M50">
        <f>TCD!T51</f>
        <v>17</v>
      </c>
      <c r="N50">
        <f>IF(I50="",0.2,LOOKUP(I50,'Pays TVA'!A:A,'Pays TVA'!B:B))</f>
        <v>0.2</v>
      </c>
      <c r="O50" s="27" t="str">
        <f>IF(TCD!M51="","",TCD!M51)</f>
        <v/>
      </c>
      <c r="P50" s="27" t="str">
        <f>IF(TCD!J51="","",TCD!J51)</f>
        <v/>
      </c>
      <c r="Q50" s="27" t="str">
        <f>IF(AND(TCD!L51="",TCD!Q51=""),"",IF(SUM(TCD!L51,TCD!Q51)&gt;15,29,9.5))</f>
        <v/>
      </c>
      <c r="R50" s="27">
        <f>_xlfn.XLOOKUP(F50,TCD!E:E,TCD!K:K,"")</f>
        <v>0</v>
      </c>
      <c r="S50" s="27" t="str">
        <f>IF(TCD!I51="","",IF(TCD!I51&gt;8.5,17,8.5))</f>
        <v/>
      </c>
      <c r="T50" s="27">
        <f>TCD!Y51</f>
        <v>8.36</v>
      </c>
    </row>
    <row r="51" spans="1:20" x14ac:dyDescent="0.2">
      <c r="A51" s="13" t="str">
        <f>TCD!V52</f>
        <v>CHRONOPOST</v>
      </c>
      <c r="B51" s="1">
        <f t="shared" si="0"/>
        <v>46143</v>
      </c>
      <c r="F51" t="str">
        <f>TCD!E52</f>
        <v>XF142449654FR</v>
      </c>
      <c r="H51" s="6" t="str">
        <f t="shared" si="1"/>
        <v>P</v>
      </c>
      <c r="I51" t="str">
        <f>LOOKUP(F51,'Facture Chronopost'!L:L,'Facture Chronopost'!H:H)</f>
        <v>NL</v>
      </c>
      <c r="J51" s="6" t="str">
        <f>TCD!U52</f>
        <v>17_Z1</v>
      </c>
      <c r="K51">
        <f t="shared" si="2"/>
        <v>1</v>
      </c>
      <c r="L51" s="27">
        <f>_xlfn.XLOOKUP(F51,'TCD poids'!A:A,'TCD poids'!C:C)</f>
        <v>0.79999999999999993</v>
      </c>
      <c r="M51">
        <f>TCD!T52</f>
        <v>17</v>
      </c>
      <c r="N51">
        <f>IF(I51="",0.2,LOOKUP(I51,'Pays TVA'!A:A,'Pays TVA'!B:B))</f>
        <v>0.2</v>
      </c>
      <c r="O51" s="27" t="str">
        <f>IF(TCD!M52="","",TCD!M52)</f>
        <v/>
      </c>
      <c r="P51" s="27" t="str">
        <f>IF(TCD!J52="","",TCD!J52)</f>
        <v/>
      </c>
      <c r="Q51" s="27" t="str">
        <f>IF(AND(TCD!L52="",TCD!Q52=""),"",IF(SUM(TCD!L52,TCD!Q52)&gt;15,29,9.5))</f>
        <v/>
      </c>
      <c r="R51" s="27">
        <f>_xlfn.XLOOKUP(F51,TCD!E:E,TCD!K:K,"")</f>
        <v>0</v>
      </c>
      <c r="S51" s="27" t="str">
        <f>IF(TCD!I52="","",IF(TCD!I52&gt;8.5,17,8.5))</f>
        <v/>
      </c>
      <c r="T51" s="27">
        <f>TCD!Y52</f>
        <v>10.44</v>
      </c>
    </row>
    <row r="52" spans="1:20" x14ac:dyDescent="0.2">
      <c r="A52" s="13" t="str">
        <f>TCD!V53</f>
        <v>CHRONOPOST</v>
      </c>
      <c r="B52" s="1">
        <f t="shared" si="0"/>
        <v>46143</v>
      </c>
      <c r="F52" t="str">
        <f>TCD!E53</f>
        <v>XF142449835FR</v>
      </c>
      <c r="H52" s="6" t="str">
        <f t="shared" si="1"/>
        <v>P</v>
      </c>
      <c r="I52" t="str">
        <f>LOOKUP(F52,'Facture Chronopost'!L:L,'Facture Chronopost'!H:H)</f>
        <v>DE</v>
      </c>
      <c r="J52" s="6" t="str">
        <f>TCD!U53</f>
        <v>17_Z1</v>
      </c>
      <c r="K52">
        <f t="shared" si="2"/>
        <v>1</v>
      </c>
      <c r="L52" s="27">
        <f>_xlfn.XLOOKUP(F52,'TCD poids'!A:A,'TCD poids'!C:C)</f>
        <v>0.6</v>
      </c>
      <c r="M52">
        <f>TCD!T53</f>
        <v>17</v>
      </c>
      <c r="N52">
        <f>IF(I52="",0.2,LOOKUP(I52,'Pays TVA'!A:A,'Pays TVA'!B:B))</f>
        <v>0.2</v>
      </c>
      <c r="O52" s="27" t="str">
        <f>IF(TCD!M53="","",TCD!M53)</f>
        <v/>
      </c>
      <c r="P52" s="27" t="str">
        <f>IF(TCD!J53="","",TCD!J53)</f>
        <v/>
      </c>
      <c r="Q52" s="27" t="str">
        <f>IF(AND(TCD!L53="",TCD!Q53=""),"",IF(SUM(TCD!L53,TCD!Q53)&gt;15,29,9.5))</f>
        <v/>
      </c>
      <c r="R52" s="27">
        <f>_xlfn.XLOOKUP(F52,TCD!E:E,TCD!K:K,"")</f>
        <v>0</v>
      </c>
      <c r="S52" s="27" t="str">
        <f>IF(TCD!I53="","",IF(TCD!I53&gt;8.5,17,8.5))</f>
        <v/>
      </c>
      <c r="T52" s="27">
        <f>TCD!Y53</f>
        <v>10.44</v>
      </c>
    </row>
    <row r="53" spans="1:20" x14ac:dyDescent="0.2">
      <c r="A53" s="13" t="str">
        <f>TCD!V54</f>
        <v>CHRONOPOST</v>
      </c>
      <c r="B53" s="1">
        <f t="shared" si="0"/>
        <v>46143</v>
      </c>
      <c r="F53" t="str">
        <f>TCD!E54</f>
        <v>XF142477743FR</v>
      </c>
      <c r="H53" s="6" t="str">
        <f t="shared" si="1"/>
        <v>P</v>
      </c>
      <c r="I53" t="str">
        <f>LOOKUP(F53,'Facture Chronopost'!L:L,'Facture Chronopost'!H:H)</f>
        <v>DE</v>
      </c>
      <c r="J53" s="6" t="str">
        <f>TCD!U54</f>
        <v>17_Z1</v>
      </c>
      <c r="K53">
        <f t="shared" si="2"/>
        <v>1</v>
      </c>
      <c r="L53" s="27">
        <f>_xlfn.XLOOKUP(F53,'TCD poids'!A:A,'TCD poids'!C:C)</f>
        <v>0.6</v>
      </c>
      <c r="M53">
        <f>TCD!T54</f>
        <v>17</v>
      </c>
      <c r="N53">
        <f>IF(I53="",0.2,LOOKUP(I53,'Pays TVA'!A:A,'Pays TVA'!B:B))</f>
        <v>0.2</v>
      </c>
      <c r="O53" s="27" t="str">
        <f>IF(TCD!M54="","",TCD!M54)</f>
        <v/>
      </c>
      <c r="P53" s="27" t="str">
        <f>IF(TCD!J54="","",TCD!J54)</f>
        <v/>
      </c>
      <c r="Q53" s="27" t="str">
        <f>IF(AND(TCD!L54="",TCD!Q54=""),"",IF(SUM(TCD!L54,TCD!Q54)&gt;15,29,9.5))</f>
        <v/>
      </c>
      <c r="R53" s="27">
        <f>_xlfn.XLOOKUP(F53,TCD!E:E,TCD!K:K,"")</f>
        <v>0</v>
      </c>
      <c r="S53" s="27" t="str">
        <f>IF(TCD!I54="","",IF(TCD!I54&gt;8.5,17,8.5))</f>
        <v/>
      </c>
      <c r="T53" s="27">
        <f>TCD!Y54</f>
        <v>10.44</v>
      </c>
    </row>
    <row r="54" spans="1:20" x14ac:dyDescent="0.2">
      <c r="A54" s="13" t="str">
        <f>TCD!V55</f>
        <v>CHRONOPOST</v>
      </c>
      <c r="B54" s="1">
        <f t="shared" si="0"/>
        <v>46143</v>
      </c>
      <c r="F54" t="str">
        <f>TCD!E55</f>
        <v>XF142563994FR</v>
      </c>
      <c r="H54" s="6" t="str">
        <f t="shared" si="1"/>
        <v>P</v>
      </c>
      <c r="I54" t="str">
        <f>LOOKUP(F54,'Facture Chronopost'!L:L,'Facture Chronopost'!H:H)</f>
        <v>DE</v>
      </c>
      <c r="J54" s="6" t="str">
        <f>TCD!U55</f>
        <v>17_Z1</v>
      </c>
      <c r="K54">
        <f t="shared" si="2"/>
        <v>1</v>
      </c>
      <c r="L54" s="27">
        <f>_xlfn.XLOOKUP(F54,'TCD poids'!A:A,'TCD poids'!C:C)</f>
        <v>0.1</v>
      </c>
      <c r="M54">
        <f>TCD!T55</f>
        <v>17</v>
      </c>
      <c r="N54">
        <f>IF(I54="",0.2,LOOKUP(I54,'Pays TVA'!A:A,'Pays TVA'!B:B))</f>
        <v>0.2</v>
      </c>
      <c r="O54" s="27" t="str">
        <f>IF(TCD!M55="","",TCD!M55)</f>
        <v/>
      </c>
      <c r="P54" s="27" t="str">
        <f>IF(TCD!J55="","",TCD!J55)</f>
        <v/>
      </c>
      <c r="Q54" s="27" t="str">
        <f>IF(AND(TCD!L55="",TCD!Q55=""),"",IF(SUM(TCD!L55,TCD!Q55)&gt;15,29,9.5))</f>
        <v/>
      </c>
      <c r="R54" s="27">
        <f>_xlfn.XLOOKUP(F54,TCD!E:E,TCD!K:K,"")</f>
        <v>0</v>
      </c>
      <c r="S54" s="27" t="str">
        <f>IF(TCD!I55="","",IF(TCD!I55&gt;8.5,17,8.5))</f>
        <v/>
      </c>
      <c r="T54" s="27">
        <f>TCD!Y55</f>
        <v>8.36</v>
      </c>
    </row>
    <row r="55" spans="1:20" x14ac:dyDescent="0.2">
      <c r="A55" s="13" t="str">
        <f>TCD!V56</f>
        <v>CHRONOPOST</v>
      </c>
      <c r="B55" s="1">
        <f t="shared" si="0"/>
        <v>46143</v>
      </c>
      <c r="F55" t="str">
        <f>TCD!E56</f>
        <v>XF142566165FR</v>
      </c>
      <c r="H55" s="6" t="str">
        <f t="shared" si="1"/>
        <v>P</v>
      </c>
      <c r="I55" t="str">
        <f>LOOKUP(F55,'Facture Chronopost'!L:L,'Facture Chronopost'!H:H)</f>
        <v>BE</v>
      </c>
      <c r="J55" s="6" t="str">
        <f>TCD!U56</f>
        <v>17_Z1</v>
      </c>
      <c r="K55">
        <f t="shared" si="2"/>
        <v>1</v>
      </c>
      <c r="L55" s="27">
        <f>_xlfn.XLOOKUP(F55,'TCD poids'!A:A,'TCD poids'!C:C)</f>
        <v>0.79999999999999993</v>
      </c>
      <c r="M55">
        <f>TCD!T56</f>
        <v>17</v>
      </c>
      <c r="N55">
        <f>IF(I55="",0.2,LOOKUP(I55,'Pays TVA'!A:A,'Pays TVA'!B:B))</f>
        <v>0.2</v>
      </c>
      <c r="O55" s="27" t="str">
        <f>IF(TCD!M56="","",TCD!M56)</f>
        <v/>
      </c>
      <c r="P55" s="27" t="str">
        <f>IF(TCD!J56="","",TCD!J56)</f>
        <v/>
      </c>
      <c r="Q55" s="27" t="str">
        <f>IF(AND(TCD!L56="",TCD!Q56=""),"",IF(SUM(TCD!L56,TCD!Q56)&gt;15,29,9.5))</f>
        <v/>
      </c>
      <c r="R55" s="27">
        <f>_xlfn.XLOOKUP(F55,TCD!E:E,TCD!K:K,"")</f>
        <v>0</v>
      </c>
      <c r="S55" s="27" t="str">
        <f>IF(TCD!I56="","",IF(TCD!I56&gt;8.5,17,8.5))</f>
        <v/>
      </c>
      <c r="T55" s="27">
        <f>TCD!Y56</f>
        <v>10.44</v>
      </c>
    </row>
    <row r="56" spans="1:20" x14ac:dyDescent="0.2">
      <c r="A56" s="13" t="str">
        <f>TCD!V57</f>
        <v>CHRONOPOST</v>
      </c>
      <c r="B56" s="1">
        <f t="shared" si="0"/>
        <v>46143</v>
      </c>
      <c r="F56" t="str">
        <f>TCD!E57</f>
        <v>XF142566338FR</v>
      </c>
      <c r="H56" s="6" t="str">
        <f t="shared" si="1"/>
        <v>P</v>
      </c>
      <c r="I56" t="str">
        <f>LOOKUP(F56,'Facture Chronopost'!L:L,'Facture Chronopost'!H:H)</f>
        <v>DE</v>
      </c>
      <c r="J56" s="6" t="str">
        <f>TCD!U57</f>
        <v>17_Z1</v>
      </c>
      <c r="K56">
        <f t="shared" si="2"/>
        <v>1</v>
      </c>
      <c r="L56" s="27">
        <f>_xlfn.XLOOKUP(F56,'TCD poids'!A:A,'TCD poids'!C:C)</f>
        <v>4.5999999999999996</v>
      </c>
      <c r="M56">
        <f>TCD!T57</f>
        <v>17</v>
      </c>
      <c r="N56">
        <f>IF(I56="",0.2,LOOKUP(I56,'Pays TVA'!A:A,'Pays TVA'!B:B))</f>
        <v>0.2</v>
      </c>
      <c r="O56" s="27" t="str">
        <f>IF(TCD!M57="","",TCD!M57)</f>
        <v/>
      </c>
      <c r="P56" s="27" t="str">
        <f>IF(TCD!J57="","",TCD!J57)</f>
        <v/>
      </c>
      <c r="Q56" s="27" t="str">
        <f>IF(AND(TCD!L57="",TCD!Q57=""),"",IF(SUM(TCD!L57,TCD!Q57)&gt;15,29,9.5))</f>
        <v/>
      </c>
      <c r="R56" s="27">
        <f>_xlfn.XLOOKUP(F56,TCD!E:E,TCD!K:K,"")</f>
        <v>0</v>
      </c>
      <c r="S56" s="27" t="str">
        <f>IF(TCD!I57="","",IF(TCD!I57&gt;8.5,17,8.5))</f>
        <v/>
      </c>
      <c r="T56" s="27">
        <f>TCD!Y57</f>
        <v>19.97</v>
      </c>
    </row>
    <row r="57" spans="1:20" x14ac:dyDescent="0.2">
      <c r="A57" s="13" t="str">
        <f>TCD!V58</f>
        <v>CHRONOPOST</v>
      </c>
      <c r="B57" s="1">
        <f t="shared" si="0"/>
        <v>46143</v>
      </c>
      <c r="F57" t="str">
        <f>TCD!E58</f>
        <v>XF142566491FR</v>
      </c>
      <c r="H57" s="6" t="str">
        <f t="shared" si="1"/>
        <v>P</v>
      </c>
      <c r="I57" t="str">
        <f>LOOKUP(F57,'Facture Chronopost'!L:L,'Facture Chronopost'!H:H)</f>
        <v>DE</v>
      </c>
      <c r="J57" s="6" t="str">
        <f>TCD!U58</f>
        <v>17_Z1</v>
      </c>
      <c r="K57">
        <f t="shared" si="2"/>
        <v>1</v>
      </c>
      <c r="L57" s="27">
        <f>_xlfn.XLOOKUP(F57,'TCD poids'!A:A,'TCD poids'!C:C)</f>
        <v>0.5</v>
      </c>
      <c r="M57">
        <f>TCD!T58</f>
        <v>17</v>
      </c>
      <c r="N57">
        <f>IF(I57="",0.2,LOOKUP(I57,'Pays TVA'!A:A,'Pays TVA'!B:B))</f>
        <v>0.2</v>
      </c>
      <c r="O57" s="27" t="str">
        <f>IF(TCD!M58="","",TCD!M58)</f>
        <v/>
      </c>
      <c r="P57" s="27" t="str">
        <f>IF(TCD!J58="","",TCD!J58)</f>
        <v/>
      </c>
      <c r="Q57" s="27" t="str">
        <f>IF(AND(TCD!L58="",TCD!Q58=""),"",IF(SUM(TCD!L58,TCD!Q58)&gt;15,29,9.5))</f>
        <v/>
      </c>
      <c r="R57" s="27">
        <f>_xlfn.XLOOKUP(F57,TCD!E:E,TCD!K:K,"")</f>
        <v>0</v>
      </c>
      <c r="S57" s="27" t="str">
        <f>IF(TCD!I58="","",IF(TCD!I58&gt;8.5,17,8.5))</f>
        <v/>
      </c>
      <c r="T57" s="27">
        <f>TCD!Y58</f>
        <v>8.36</v>
      </c>
    </row>
    <row r="58" spans="1:20" x14ac:dyDescent="0.2">
      <c r="A58" s="13" t="str">
        <f>TCD!V59</f>
        <v>CHRONOPOST</v>
      </c>
      <c r="B58" s="1">
        <f t="shared" si="0"/>
        <v>46143</v>
      </c>
      <c r="F58" t="str">
        <f>TCD!E59</f>
        <v>XF142567506FR</v>
      </c>
      <c r="H58" s="6" t="str">
        <f t="shared" si="1"/>
        <v>P</v>
      </c>
      <c r="I58" t="str">
        <f>LOOKUP(F58,'Facture Chronopost'!L:L,'Facture Chronopost'!H:H)</f>
        <v>ES</v>
      </c>
      <c r="J58" s="6" t="str">
        <f>TCD!U59</f>
        <v>17_Z2</v>
      </c>
      <c r="K58">
        <f t="shared" si="2"/>
        <v>1</v>
      </c>
      <c r="L58" s="27">
        <f>_xlfn.XLOOKUP(F58,'TCD poids'!A:A,'TCD poids'!C:C)</f>
        <v>0.6</v>
      </c>
      <c r="M58">
        <f>TCD!T59</f>
        <v>17</v>
      </c>
      <c r="N58">
        <f>IF(I58="",0.2,LOOKUP(I58,'Pays TVA'!A:A,'Pays TVA'!B:B))</f>
        <v>0.2</v>
      </c>
      <c r="O58" s="27" t="str">
        <f>IF(TCD!M59="","",TCD!M59)</f>
        <v/>
      </c>
      <c r="P58" s="27" t="str">
        <f>IF(TCD!J59="","",TCD!J59)</f>
        <v/>
      </c>
      <c r="Q58" s="27" t="str">
        <f>IF(AND(TCD!L59="",TCD!Q59=""),"",IF(SUM(TCD!L59,TCD!Q59)&gt;15,29,9.5))</f>
        <v/>
      </c>
      <c r="R58" s="27">
        <f>_xlfn.XLOOKUP(F58,TCD!E:E,TCD!K:K,"")</f>
        <v>0</v>
      </c>
      <c r="S58" s="27" t="str">
        <f>IF(TCD!I59="","",IF(TCD!I59&gt;8.5,17,8.5))</f>
        <v/>
      </c>
      <c r="T58" s="27">
        <f>TCD!Y59</f>
        <v>10.44</v>
      </c>
    </row>
    <row r="59" spans="1:20" x14ac:dyDescent="0.2">
      <c r="A59" s="13" t="str">
        <f>TCD!V60</f>
        <v>CHRONOPOST</v>
      </c>
      <c r="B59" s="1">
        <f t="shared" si="0"/>
        <v>46143</v>
      </c>
      <c r="F59" t="str">
        <f>TCD!E60</f>
        <v>XF142567611FR</v>
      </c>
      <c r="H59" s="6" t="str">
        <f t="shared" si="1"/>
        <v>P</v>
      </c>
      <c r="I59" t="str">
        <f>LOOKUP(F59,'Facture Chronopost'!L:L,'Facture Chronopost'!H:H)</f>
        <v>DE</v>
      </c>
      <c r="J59" s="6" t="str">
        <f>TCD!U60</f>
        <v>17_Z1</v>
      </c>
      <c r="K59">
        <f t="shared" si="2"/>
        <v>1</v>
      </c>
      <c r="L59" s="27">
        <f>_xlfn.XLOOKUP(F59,'TCD poids'!A:A,'TCD poids'!C:C)</f>
        <v>4.3</v>
      </c>
      <c r="M59">
        <f>TCD!T60</f>
        <v>17</v>
      </c>
      <c r="N59">
        <f>IF(I59="",0.2,LOOKUP(I59,'Pays TVA'!A:A,'Pays TVA'!B:B))</f>
        <v>0.2</v>
      </c>
      <c r="O59" s="27" t="str">
        <f>IF(TCD!M60="","",TCD!M60)</f>
        <v/>
      </c>
      <c r="P59" s="27" t="str">
        <f>IF(TCD!J60="","",TCD!J60)</f>
        <v/>
      </c>
      <c r="Q59" s="27" t="str">
        <f>IF(AND(TCD!L60="",TCD!Q60=""),"",IF(SUM(TCD!L60,TCD!Q60)&gt;15,29,9.5))</f>
        <v/>
      </c>
      <c r="R59" s="27">
        <f>_xlfn.XLOOKUP(F59,TCD!E:E,TCD!K:K,"")</f>
        <v>0</v>
      </c>
      <c r="S59" s="27" t="str">
        <f>IF(TCD!I60="","",IF(TCD!I60&gt;8.5,17,8.5))</f>
        <v/>
      </c>
      <c r="T59" s="27">
        <f>TCD!Y60</f>
        <v>18.84</v>
      </c>
    </row>
    <row r="60" spans="1:20" x14ac:dyDescent="0.2">
      <c r="A60" s="13" t="str">
        <f>TCD!V61</f>
        <v>CHRONOPOST</v>
      </c>
      <c r="B60" s="1">
        <f t="shared" si="0"/>
        <v>46143</v>
      </c>
      <c r="F60" t="str">
        <f>TCD!E61</f>
        <v>XF142568135FR</v>
      </c>
      <c r="H60" s="6" t="str">
        <f t="shared" si="1"/>
        <v>P</v>
      </c>
      <c r="I60" t="str">
        <f>LOOKUP(F60,'Facture Chronopost'!L:L,'Facture Chronopost'!H:H)</f>
        <v>DE</v>
      </c>
      <c r="J60" s="6" t="str">
        <f>TCD!U61</f>
        <v>17_Z1</v>
      </c>
      <c r="K60">
        <f t="shared" si="2"/>
        <v>1</v>
      </c>
      <c r="L60" s="27">
        <f>_xlfn.XLOOKUP(F60,'TCD poids'!A:A,'TCD poids'!C:C)</f>
        <v>0.30000000000000004</v>
      </c>
      <c r="M60">
        <f>TCD!T61</f>
        <v>17</v>
      </c>
      <c r="N60">
        <f>IF(I60="",0.2,LOOKUP(I60,'Pays TVA'!A:A,'Pays TVA'!B:B))</f>
        <v>0.2</v>
      </c>
      <c r="O60" s="27" t="str">
        <f>IF(TCD!M61="","",TCD!M61)</f>
        <v/>
      </c>
      <c r="P60" s="27" t="str">
        <f>IF(TCD!J61="","",TCD!J61)</f>
        <v/>
      </c>
      <c r="Q60" s="27" t="str">
        <f>IF(AND(TCD!L61="",TCD!Q61=""),"",IF(SUM(TCD!L61,TCD!Q61)&gt;15,29,9.5))</f>
        <v/>
      </c>
      <c r="R60" s="27">
        <f>_xlfn.XLOOKUP(F60,TCD!E:E,TCD!K:K,"")</f>
        <v>0</v>
      </c>
      <c r="S60" s="27" t="str">
        <f>IF(TCD!I61="","",IF(TCD!I61&gt;8.5,17,8.5))</f>
        <v/>
      </c>
      <c r="T60" s="27">
        <f>TCD!Y61</f>
        <v>8.36</v>
      </c>
    </row>
    <row r="61" spans="1:20" x14ac:dyDescent="0.2">
      <c r="A61" s="13" t="str">
        <f>TCD!V62</f>
        <v>CHRONOPOST</v>
      </c>
      <c r="B61" s="1">
        <f t="shared" si="0"/>
        <v>46143</v>
      </c>
      <c r="F61" t="str">
        <f>TCD!E62</f>
        <v>XF142568206FR</v>
      </c>
      <c r="H61" s="6" t="str">
        <f t="shared" si="1"/>
        <v>P</v>
      </c>
      <c r="I61" t="str">
        <f>LOOKUP(F61,'Facture Chronopost'!L:L,'Facture Chronopost'!H:H)</f>
        <v>DE</v>
      </c>
      <c r="J61" s="6" t="str">
        <f>TCD!U62</f>
        <v>17_Z1</v>
      </c>
      <c r="K61">
        <f t="shared" si="2"/>
        <v>1</v>
      </c>
      <c r="L61" s="27">
        <f>_xlfn.XLOOKUP(F61,'TCD poids'!A:A,'TCD poids'!C:C)</f>
        <v>5.8</v>
      </c>
      <c r="M61">
        <f>TCD!T62</f>
        <v>17</v>
      </c>
      <c r="N61">
        <f>IF(I61="",0.2,LOOKUP(I61,'Pays TVA'!A:A,'Pays TVA'!B:B))</f>
        <v>0.2</v>
      </c>
      <c r="O61" s="27" t="str">
        <f>IF(TCD!M62="","",TCD!M62)</f>
        <v/>
      </c>
      <c r="P61" s="27" t="str">
        <f>IF(TCD!J62="","",TCD!J62)</f>
        <v/>
      </c>
      <c r="Q61" s="27" t="str">
        <f>IF(AND(TCD!L62="",TCD!Q62=""),"",IF(SUM(TCD!L62,TCD!Q62)&gt;15,29,9.5))</f>
        <v/>
      </c>
      <c r="R61" s="27">
        <f>_xlfn.XLOOKUP(F61,TCD!E:E,TCD!K:K,"")</f>
        <v>0</v>
      </c>
      <c r="S61" s="27" t="str">
        <f>IF(TCD!I62="","",IF(TCD!I62&gt;8.5,17,8.5))</f>
        <v/>
      </c>
      <c r="T61" s="27">
        <f>TCD!Y62</f>
        <v>22.33</v>
      </c>
    </row>
    <row r="62" spans="1:20" x14ac:dyDescent="0.2">
      <c r="A62" s="13" t="str">
        <f>TCD!V63</f>
        <v>CHRONOPOST</v>
      </c>
      <c r="B62" s="1">
        <f t="shared" si="0"/>
        <v>46143</v>
      </c>
      <c r="F62" t="str">
        <f>TCD!E63</f>
        <v>XF142568400FR</v>
      </c>
      <c r="H62" s="6" t="str">
        <f t="shared" si="1"/>
        <v>P</v>
      </c>
      <c r="I62" t="str">
        <f>LOOKUP(F62,'Facture Chronopost'!L:L,'Facture Chronopost'!H:H)</f>
        <v>DE</v>
      </c>
      <c r="J62" s="6" t="str">
        <f>TCD!U63</f>
        <v>17_Z1</v>
      </c>
      <c r="K62">
        <f t="shared" si="2"/>
        <v>1</v>
      </c>
      <c r="L62" s="27">
        <f>_xlfn.XLOOKUP(F62,'TCD poids'!A:A,'TCD poids'!C:C)</f>
        <v>4.5</v>
      </c>
      <c r="M62">
        <f>TCD!T63</f>
        <v>17</v>
      </c>
      <c r="N62">
        <f>IF(I62="",0.2,LOOKUP(I62,'Pays TVA'!A:A,'Pays TVA'!B:B))</f>
        <v>0.2</v>
      </c>
      <c r="O62" s="27" t="str">
        <f>IF(TCD!M63="","",TCD!M63)</f>
        <v/>
      </c>
      <c r="P62" s="27" t="str">
        <f>IF(TCD!J63="","",TCD!J63)</f>
        <v/>
      </c>
      <c r="Q62" s="27" t="str">
        <f>IF(AND(TCD!L63="",TCD!Q63=""),"",IF(SUM(TCD!L63,TCD!Q63)&gt;15,29,9.5))</f>
        <v/>
      </c>
      <c r="R62" s="27">
        <f>_xlfn.XLOOKUP(F62,TCD!E:E,TCD!K:K,"")</f>
        <v>0</v>
      </c>
      <c r="S62" s="27" t="str">
        <f>IF(TCD!I63="","",IF(TCD!I63&gt;8.5,17,8.5))</f>
        <v/>
      </c>
      <c r="T62" s="27">
        <f>TCD!Y63</f>
        <v>18.84</v>
      </c>
    </row>
    <row r="63" spans="1:20" x14ac:dyDescent="0.2">
      <c r="A63" s="13" t="str">
        <f>TCD!V64</f>
        <v>CHRONOPOST</v>
      </c>
      <c r="B63" s="1">
        <f t="shared" si="0"/>
        <v>46143</v>
      </c>
      <c r="F63" t="str">
        <f>TCD!E64</f>
        <v>XF142568501FR</v>
      </c>
      <c r="H63" s="6" t="str">
        <f t="shared" si="1"/>
        <v>P</v>
      </c>
      <c r="I63" t="str">
        <f>LOOKUP(F63,'Facture Chronopost'!L:L,'Facture Chronopost'!H:H)</f>
        <v>DE</v>
      </c>
      <c r="J63" s="6" t="str">
        <f>TCD!U64</f>
        <v>17_Z1</v>
      </c>
      <c r="K63">
        <f t="shared" si="2"/>
        <v>1</v>
      </c>
      <c r="L63" s="27">
        <f>_xlfn.XLOOKUP(F63,'TCD poids'!A:A,'TCD poids'!C:C)</f>
        <v>0.79999999999999993</v>
      </c>
      <c r="M63">
        <f>TCD!T64</f>
        <v>17</v>
      </c>
      <c r="N63">
        <f>IF(I63="",0.2,LOOKUP(I63,'Pays TVA'!A:A,'Pays TVA'!B:B))</f>
        <v>0.2</v>
      </c>
      <c r="O63" s="27" t="str">
        <f>IF(TCD!M64="","",TCD!M64)</f>
        <v/>
      </c>
      <c r="P63" s="27" t="str">
        <f>IF(TCD!J64="","",TCD!J64)</f>
        <v/>
      </c>
      <c r="Q63" s="27" t="str">
        <f>IF(AND(TCD!L64="",TCD!Q64=""),"",IF(SUM(TCD!L64,TCD!Q64)&gt;15,29,9.5))</f>
        <v/>
      </c>
      <c r="R63" s="27">
        <f>_xlfn.XLOOKUP(F63,TCD!E:E,TCD!K:K,"")</f>
        <v>0</v>
      </c>
      <c r="S63" s="27" t="str">
        <f>IF(TCD!I64="","",IF(TCD!I64&gt;8.5,17,8.5))</f>
        <v/>
      </c>
      <c r="T63" s="27">
        <f>TCD!Y64</f>
        <v>10.44</v>
      </c>
    </row>
    <row r="64" spans="1:20" x14ac:dyDescent="0.2">
      <c r="A64" s="13" t="str">
        <f>TCD!V65</f>
        <v>CHRONOPOST</v>
      </c>
      <c r="B64" s="1">
        <f t="shared" si="0"/>
        <v>46143</v>
      </c>
      <c r="F64" t="str">
        <f>TCD!E65</f>
        <v>XF142568679FR</v>
      </c>
      <c r="H64" s="6" t="str">
        <f t="shared" si="1"/>
        <v>P</v>
      </c>
      <c r="I64" t="str">
        <f>LOOKUP(F64,'Facture Chronopost'!L:L,'Facture Chronopost'!H:H)</f>
        <v>DE</v>
      </c>
      <c r="J64" s="6" t="str">
        <f>TCD!U65</f>
        <v>17_Z1</v>
      </c>
      <c r="K64">
        <f t="shared" si="2"/>
        <v>1</v>
      </c>
      <c r="L64" s="27">
        <f>_xlfn.XLOOKUP(F64,'TCD poids'!A:A,'TCD poids'!C:C)</f>
        <v>0.79999999999999993</v>
      </c>
      <c r="M64">
        <f>TCD!T65</f>
        <v>17</v>
      </c>
      <c r="N64">
        <f>IF(I64="",0.2,LOOKUP(I64,'Pays TVA'!A:A,'Pays TVA'!B:B))</f>
        <v>0.2</v>
      </c>
      <c r="O64" s="27" t="str">
        <f>IF(TCD!M65="","",TCD!M65)</f>
        <v/>
      </c>
      <c r="P64" s="27" t="str">
        <f>IF(TCD!J65="","",TCD!J65)</f>
        <v/>
      </c>
      <c r="Q64" s="27" t="str">
        <f>IF(AND(TCD!L65="",TCD!Q65=""),"",IF(SUM(TCD!L65,TCD!Q65)&gt;15,29,9.5))</f>
        <v/>
      </c>
      <c r="R64" s="27">
        <f>_xlfn.XLOOKUP(F64,TCD!E:E,TCD!K:K,"")</f>
        <v>0</v>
      </c>
      <c r="S64" s="27" t="str">
        <f>IF(TCD!I65="","",IF(TCD!I65&gt;8.5,17,8.5))</f>
        <v/>
      </c>
      <c r="T64" s="27">
        <f>TCD!Y65</f>
        <v>10.44</v>
      </c>
    </row>
    <row r="65" spans="1:20" x14ac:dyDescent="0.2">
      <c r="A65" s="13" t="str">
        <f>TCD!V66</f>
        <v>CHRONOPOST</v>
      </c>
      <c r="B65" s="1">
        <f t="shared" si="0"/>
        <v>46143</v>
      </c>
      <c r="F65" t="str">
        <f>TCD!E66</f>
        <v>XF142569285FR</v>
      </c>
      <c r="H65" s="6" t="str">
        <f t="shared" si="1"/>
        <v>P</v>
      </c>
      <c r="I65" t="str">
        <f>LOOKUP(F65,'Facture Chronopost'!L:L,'Facture Chronopost'!H:H)</f>
        <v>HU</v>
      </c>
      <c r="J65" s="6" t="str">
        <f>TCD!U66</f>
        <v>17_Z3</v>
      </c>
      <c r="K65">
        <f t="shared" si="2"/>
        <v>1</v>
      </c>
      <c r="L65" s="27">
        <f>_xlfn.XLOOKUP(F65,'TCD poids'!A:A,'TCD poids'!C:C)</f>
        <v>4.3</v>
      </c>
      <c r="M65">
        <f>TCD!T66</f>
        <v>17</v>
      </c>
      <c r="N65">
        <f>IF(I65="",0.2,LOOKUP(I65,'Pays TVA'!A:A,'Pays TVA'!B:B))</f>
        <v>0.2</v>
      </c>
      <c r="O65" s="27" t="str">
        <f>IF(TCD!M66="","",TCD!M66)</f>
        <v/>
      </c>
      <c r="P65" s="27" t="str">
        <f>IF(TCD!J66="","",TCD!J66)</f>
        <v/>
      </c>
      <c r="Q65" s="27" t="str">
        <f>IF(AND(TCD!L66="",TCD!Q66=""),"",IF(SUM(TCD!L66,TCD!Q66)&gt;15,29,9.5))</f>
        <v/>
      </c>
      <c r="R65" s="27">
        <f>_xlfn.XLOOKUP(F65,TCD!E:E,TCD!K:K,"")</f>
        <v>0</v>
      </c>
      <c r="S65" s="27" t="str">
        <f>IF(TCD!I66="","",IF(TCD!I66&gt;8.5,17,8.5))</f>
        <v/>
      </c>
      <c r="T65" s="27">
        <f>TCD!Y66</f>
        <v>26.83</v>
      </c>
    </row>
    <row r="66" spans="1:20" x14ac:dyDescent="0.2">
      <c r="A66" s="13" t="str">
        <f>TCD!V67</f>
        <v>CHRONOPOST</v>
      </c>
      <c r="B66" s="1">
        <f t="shared" si="0"/>
        <v>46143</v>
      </c>
      <c r="F66" t="str">
        <f>TCD!E67</f>
        <v>XF142569507FR</v>
      </c>
      <c r="H66" s="6" t="str">
        <f t="shared" si="1"/>
        <v>P</v>
      </c>
      <c r="I66" t="str">
        <f>LOOKUP(F66,'Facture Chronopost'!L:L,'Facture Chronopost'!H:H)</f>
        <v>PT</v>
      </c>
      <c r="J66" s="6" t="str">
        <f>TCD!U67</f>
        <v>17_Z2</v>
      </c>
      <c r="K66">
        <f t="shared" si="2"/>
        <v>1</v>
      </c>
      <c r="L66" s="27">
        <f>_xlfn.XLOOKUP(F66,'TCD poids'!A:A,'TCD poids'!C:C)</f>
        <v>4.5999999999999996</v>
      </c>
      <c r="M66">
        <f>TCD!T67</f>
        <v>17</v>
      </c>
      <c r="N66">
        <f>IF(I66="",0.2,LOOKUP(I66,'Pays TVA'!A:A,'Pays TVA'!B:B))</f>
        <v>0</v>
      </c>
      <c r="O66" s="27" t="str">
        <f>IF(TCD!M67="","",TCD!M67)</f>
        <v/>
      </c>
      <c r="P66" s="27" t="str">
        <f>IF(TCD!J67="","",TCD!J67)</f>
        <v/>
      </c>
      <c r="Q66" s="27" t="str">
        <f>IF(AND(TCD!L67="",TCD!Q67=""),"",IF(SUM(TCD!L67,TCD!Q67)&gt;15,29,9.5))</f>
        <v/>
      </c>
      <c r="R66" s="27">
        <f>_xlfn.XLOOKUP(F66,TCD!E:E,TCD!K:K,"")</f>
        <v>0</v>
      </c>
      <c r="S66" s="27" t="str">
        <f>IF(TCD!I67="","",IF(TCD!I67&gt;8.5,17,8.5))</f>
        <v/>
      </c>
      <c r="T66" s="27">
        <f>TCD!Y67</f>
        <v>19.97</v>
      </c>
    </row>
    <row r="67" spans="1:20" x14ac:dyDescent="0.2">
      <c r="A67" s="13" t="str">
        <f>TCD!V68</f>
        <v>CHRONOPOST</v>
      </c>
      <c r="B67" s="1">
        <f t="shared" si="0"/>
        <v>46143</v>
      </c>
      <c r="F67" t="str">
        <f>TCD!E68</f>
        <v>XF142651889FR</v>
      </c>
      <c r="H67" s="6" t="str">
        <f t="shared" si="1"/>
        <v>P</v>
      </c>
      <c r="I67" t="str">
        <f>LOOKUP(F67,'Facture Chronopost'!L:L,'Facture Chronopost'!H:H)</f>
        <v>DE</v>
      </c>
      <c r="J67" s="6" t="str">
        <f>TCD!U68</f>
        <v>17_Z1</v>
      </c>
      <c r="K67">
        <f t="shared" si="2"/>
        <v>1</v>
      </c>
      <c r="L67" s="27">
        <f>_xlfn.XLOOKUP(F67,'TCD poids'!A:A,'TCD poids'!C:C)</f>
        <v>5.8</v>
      </c>
      <c r="M67">
        <f>TCD!T68</f>
        <v>17</v>
      </c>
      <c r="N67">
        <f>IF(I67="",0.2,LOOKUP(I67,'Pays TVA'!A:A,'Pays TVA'!B:B))</f>
        <v>0.2</v>
      </c>
      <c r="O67" s="27" t="str">
        <f>IF(TCD!M68="","",TCD!M68)</f>
        <v/>
      </c>
      <c r="P67" s="27" t="str">
        <f>IF(TCD!J68="","",TCD!J68)</f>
        <v/>
      </c>
      <c r="Q67" s="27" t="str">
        <f>IF(AND(TCD!L68="",TCD!Q68=""),"",IF(SUM(TCD!L68,TCD!Q68)&gt;15,29,9.5))</f>
        <v/>
      </c>
      <c r="R67" s="27">
        <f>_xlfn.XLOOKUP(F67,TCD!E:E,TCD!K:K,"")</f>
        <v>0</v>
      </c>
      <c r="S67" s="27" t="str">
        <f>IF(TCD!I68="","",IF(TCD!I68&gt;8.5,17,8.5))</f>
        <v/>
      </c>
      <c r="T67" s="27">
        <f>TCD!Y68</f>
        <v>22.33</v>
      </c>
    </row>
    <row r="68" spans="1:20" x14ac:dyDescent="0.2">
      <c r="A68" s="13" t="str">
        <f>TCD!V69</f>
        <v>CHRONOPOST</v>
      </c>
      <c r="B68" s="1">
        <f t="shared" ref="B68:B131" si="3">B67</f>
        <v>46143</v>
      </c>
      <c r="F68" t="str">
        <f>TCD!E69</f>
        <v>XF142656736FR</v>
      </c>
      <c r="H68" s="6" t="str">
        <f t="shared" ref="H68:H131" si="4">IF(RIGHT(J68,3)="BTB","E","P")</f>
        <v>P</v>
      </c>
      <c r="I68" t="str">
        <f>LOOKUP(F68,'Facture Chronopost'!L:L,'Facture Chronopost'!H:H)</f>
        <v>DE</v>
      </c>
      <c r="J68" s="6" t="str">
        <f>TCD!U69</f>
        <v>17_Z1</v>
      </c>
      <c r="K68">
        <f t="shared" ref="K68:K131" si="5">K67</f>
        <v>1</v>
      </c>
      <c r="L68" s="27">
        <f>_xlfn.XLOOKUP(F68,'TCD poids'!A:A,'TCD poids'!C:C)</f>
        <v>0.2</v>
      </c>
      <c r="M68">
        <f>TCD!T69</f>
        <v>17</v>
      </c>
      <c r="N68">
        <f>IF(I68="",0.2,LOOKUP(I68,'Pays TVA'!A:A,'Pays TVA'!B:B))</f>
        <v>0.2</v>
      </c>
      <c r="O68" s="27" t="str">
        <f>IF(TCD!M69="","",TCD!M69)</f>
        <v/>
      </c>
      <c r="P68" s="27" t="str">
        <f>IF(TCD!J69="","",TCD!J69)</f>
        <v/>
      </c>
      <c r="Q68" s="27" t="str">
        <f>IF(AND(TCD!L69="",TCD!Q69=""),"",IF(SUM(TCD!L69,TCD!Q69)&gt;15,29,9.5))</f>
        <v/>
      </c>
      <c r="R68" s="27">
        <f>_xlfn.XLOOKUP(F68,TCD!E:E,TCD!K:K,"")</f>
        <v>0</v>
      </c>
      <c r="S68" s="27" t="str">
        <f>IF(TCD!I69="","",IF(TCD!I69&gt;8.5,17,8.5))</f>
        <v/>
      </c>
      <c r="T68" s="27">
        <f>TCD!Y69</f>
        <v>8.36</v>
      </c>
    </row>
    <row r="69" spans="1:20" x14ac:dyDescent="0.2">
      <c r="A69" s="13" t="str">
        <f>TCD!V70</f>
        <v>CHRONOPOST</v>
      </c>
      <c r="B69" s="1">
        <f t="shared" si="3"/>
        <v>46143</v>
      </c>
      <c r="F69" t="str">
        <f>TCD!E70</f>
        <v>XF142656775FR</v>
      </c>
      <c r="H69" s="6" t="str">
        <f t="shared" si="4"/>
        <v>P</v>
      </c>
      <c r="I69" t="str">
        <f>LOOKUP(F69,'Facture Chronopost'!L:L,'Facture Chronopost'!H:H)</f>
        <v>CZ</v>
      </c>
      <c r="J69" s="6" t="str">
        <f>TCD!U70</f>
        <v>17_Z3</v>
      </c>
      <c r="K69">
        <f t="shared" si="5"/>
        <v>1</v>
      </c>
      <c r="L69" s="27">
        <f>_xlfn.XLOOKUP(F69,'TCD poids'!A:A,'TCD poids'!C:C)</f>
        <v>4.3</v>
      </c>
      <c r="M69">
        <f>TCD!T70</f>
        <v>17</v>
      </c>
      <c r="N69">
        <f>IF(I69="",0.2,LOOKUP(I69,'Pays TVA'!A:A,'Pays TVA'!B:B))</f>
        <v>0</v>
      </c>
      <c r="O69" s="27" t="str">
        <f>IF(TCD!M70="","",TCD!M70)</f>
        <v/>
      </c>
      <c r="P69" s="27" t="str">
        <f>IF(TCD!J70="","",TCD!J70)</f>
        <v/>
      </c>
      <c r="Q69" s="27" t="str">
        <f>IF(AND(TCD!L70="",TCD!Q70=""),"",IF(SUM(TCD!L70,TCD!Q70)&gt;15,29,9.5))</f>
        <v/>
      </c>
      <c r="R69" s="27">
        <f>_xlfn.XLOOKUP(F69,TCD!E:E,TCD!K:K,"")</f>
        <v>0</v>
      </c>
      <c r="S69" s="27" t="str">
        <f>IF(TCD!I70="","",IF(TCD!I70&gt;8.5,17,8.5))</f>
        <v/>
      </c>
      <c r="T69" s="27">
        <f>TCD!Y70</f>
        <v>26.83</v>
      </c>
    </row>
    <row r="70" spans="1:20" x14ac:dyDescent="0.2">
      <c r="A70" s="13" t="str">
        <f>TCD!V71</f>
        <v>CHRONOPOST</v>
      </c>
      <c r="B70" s="1">
        <f t="shared" si="3"/>
        <v>46143</v>
      </c>
      <c r="F70" t="str">
        <f>TCD!E71</f>
        <v>XF142685423FR</v>
      </c>
      <c r="H70" s="6" t="str">
        <f t="shared" si="4"/>
        <v>P</v>
      </c>
      <c r="I70" t="str">
        <f>LOOKUP(F70,'Facture Chronopost'!L:L,'Facture Chronopost'!H:H)</f>
        <v>ES</v>
      </c>
      <c r="J70" s="6" t="str">
        <f>TCD!U71</f>
        <v>17_Z2</v>
      </c>
      <c r="K70">
        <f t="shared" si="5"/>
        <v>1</v>
      </c>
      <c r="L70" s="27">
        <f>_xlfn.XLOOKUP(F70,'TCD poids'!A:A,'TCD poids'!C:C)</f>
        <v>0.2</v>
      </c>
      <c r="M70">
        <f>TCD!T71</f>
        <v>17</v>
      </c>
      <c r="N70">
        <f>IF(I70="",0.2,LOOKUP(I70,'Pays TVA'!A:A,'Pays TVA'!B:B))</f>
        <v>0.2</v>
      </c>
      <c r="O70" s="27" t="str">
        <f>IF(TCD!M71="","",TCD!M71)</f>
        <v/>
      </c>
      <c r="P70" s="27" t="str">
        <f>IF(TCD!J71="","",TCD!J71)</f>
        <v/>
      </c>
      <c r="Q70" s="27" t="str">
        <f>IF(AND(TCD!L71="",TCD!Q71=""),"",IF(SUM(TCD!L71,TCD!Q71)&gt;15,29,9.5))</f>
        <v/>
      </c>
      <c r="R70" s="27">
        <f>_xlfn.XLOOKUP(F70,TCD!E:E,TCD!K:K,"")</f>
        <v>0</v>
      </c>
      <c r="S70" s="27" t="str">
        <f>IF(TCD!I71="","",IF(TCD!I71&gt;8.5,17,8.5))</f>
        <v/>
      </c>
      <c r="T70" s="27">
        <f>TCD!Y71</f>
        <v>8.36</v>
      </c>
    </row>
    <row r="71" spans="1:20" x14ac:dyDescent="0.2">
      <c r="A71" s="13" t="str">
        <f>TCD!V72</f>
        <v>CHRONOPOST</v>
      </c>
      <c r="B71" s="1">
        <f t="shared" si="3"/>
        <v>46143</v>
      </c>
      <c r="F71" t="str">
        <f>TCD!E72</f>
        <v>XF142744427FR</v>
      </c>
      <c r="H71" s="6" t="str">
        <f t="shared" si="4"/>
        <v>P</v>
      </c>
      <c r="I71" t="str">
        <f>LOOKUP(F71,'Facture Chronopost'!L:L,'Facture Chronopost'!H:H)</f>
        <v>IT</v>
      </c>
      <c r="J71" s="6" t="str">
        <f>TCD!U72</f>
        <v>17_Z2</v>
      </c>
      <c r="K71">
        <f t="shared" si="5"/>
        <v>1</v>
      </c>
      <c r="L71" s="27">
        <f>_xlfn.XLOOKUP(F71,'TCD poids'!A:A,'TCD poids'!C:C)</f>
        <v>0.30000000000000004</v>
      </c>
      <c r="M71">
        <f>TCD!T72</f>
        <v>17</v>
      </c>
      <c r="N71">
        <f>IF(I71="",0.2,LOOKUP(I71,'Pays TVA'!A:A,'Pays TVA'!B:B))</f>
        <v>0.2</v>
      </c>
      <c r="O71" s="27" t="str">
        <f>IF(TCD!M72="","",TCD!M72)</f>
        <v/>
      </c>
      <c r="P71" s="27" t="str">
        <f>IF(TCD!J72="","",TCD!J72)</f>
        <v/>
      </c>
      <c r="Q71" s="27" t="str">
        <f>IF(AND(TCD!L72="",TCD!Q72=""),"",IF(SUM(TCD!L72,TCD!Q72)&gt;15,29,9.5))</f>
        <v/>
      </c>
      <c r="R71" s="27">
        <f>_xlfn.XLOOKUP(F71,TCD!E:E,TCD!K:K,"")</f>
        <v>0</v>
      </c>
      <c r="S71" s="27" t="str">
        <f>IF(TCD!I72="","",IF(TCD!I72&gt;8.5,17,8.5))</f>
        <v/>
      </c>
      <c r="T71" s="27">
        <f>TCD!Y72</f>
        <v>8.36</v>
      </c>
    </row>
    <row r="72" spans="1:20" x14ac:dyDescent="0.2">
      <c r="A72" s="13" t="str">
        <f>TCD!V73</f>
        <v>CHRONOPOST</v>
      </c>
      <c r="B72" s="1">
        <f t="shared" si="3"/>
        <v>46143</v>
      </c>
      <c r="F72" t="str">
        <f>TCD!E73</f>
        <v>XF142780747FR</v>
      </c>
      <c r="H72" s="6" t="str">
        <f t="shared" si="4"/>
        <v>P</v>
      </c>
      <c r="I72" t="str">
        <f>LOOKUP(F72,'Facture Chronopost'!L:L,'Facture Chronopost'!H:H)</f>
        <v>IT</v>
      </c>
      <c r="J72" s="6" t="str">
        <f>TCD!U73</f>
        <v>17_Z2</v>
      </c>
      <c r="K72">
        <f t="shared" si="5"/>
        <v>1</v>
      </c>
      <c r="L72" s="27">
        <f>_xlfn.XLOOKUP(F72,'TCD poids'!A:A,'TCD poids'!C:C)</f>
        <v>0.2</v>
      </c>
      <c r="M72">
        <f>TCD!T73</f>
        <v>17</v>
      </c>
      <c r="N72">
        <f>IF(I72="",0.2,LOOKUP(I72,'Pays TVA'!A:A,'Pays TVA'!B:B))</f>
        <v>0.2</v>
      </c>
      <c r="O72" s="27" t="str">
        <f>IF(TCD!M73="","",TCD!M73)</f>
        <v/>
      </c>
      <c r="P72" s="27" t="str">
        <f>IF(TCD!J73="","",TCD!J73)</f>
        <v/>
      </c>
      <c r="Q72" s="27" t="str">
        <f>IF(AND(TCD!L73="",TCD!Q73=""),"",IF(SUM(TCD!L73,TCD!Q73)&gt;15,29,9.5))</f>
        <v/>
      </c>
      <c r="R72" s="27">
        <f>_xlfn.XLOOKUP(F72,TCD!E:E,TCD!K:K,"")</f>
        <v>0</v>
      </c>
      <c r="S72" s="27" t="str">
        <f>IF(TCD!I73="","",IF(TCD!I73&gt;8.5,17,8.5))</f>
        <v/>
      </c>
      <c r="T72" s="27">
        <f>TCD!Y73</f>
        <v>8.36</v>
      </c>
    </row>
    <row r="73" spans="1:20" x14ac:dyDescent="0.2">
      <c r="A73" s="13" t="str">
        <f>TCD!V74</f>
        <v>CHRONOPOST</v>
      </c>
      <c r="B73" s="1">
        <f t="shared" si="3"/>
        <v>46143</v>
      </c>
      <c r="F73" t="str">
        <f>TCD!E74</f>
        <v>XF142815790FR</v>
      </c>
      <c r="H73" s="6" t="str">
        <f t="shared" si="4"/>
        <v>P</v>
      </c>
      <c r="I73" t="str">
        <f>LOOKUP(F73,'Facture Chronopost'!L:L,'Facture Chronopost'!H:H)</f>
        <v>ES</v>
      </c>
      <c r="J73" s="6" t="str">
        <f>TCD!U74</f>
        <v>17_Z2</v>
      </c>
      <c r="K73">
        <f t="shared" si="5"/>
        <v>1</v>
      </c>
      <c r="L73" s="27">
        <f>_xlfn.XLOOKUP(F73,'TCD poids'!A:A,'TCD poids'!C:C)</f>
        <v>0.30000000000000004</v>
      </c>
      <c r="M73">
        <f>TCD!T74</f>
        <v>17</v>
      </c>
      <c r="N73">
        <f>IF(I73="",0.2,LOOKUP(I73,'Pays TVA'!A:A,'Pays TVA'!B:B))</f>
        <v>0.2</v>
      </c>
      <c r="O73" s="27" t="str">
        <f>IF(TCD!M74="","",TCD!M74)</f>
        <v/>
      </c>
      <c r="P73" s="27" t="str">
        <f>IF(TCD!J74="","",TCD!J74)</f>
        <v/>
      </c>
      <c r="Q73" s="27" t="str">
        <f>IF(AND(TCD!L74="",TCD!Q74=""),"",IF(SUM(TCD!L74,TCD!Q74)&gt;15,29,9.5))</f>
        <v/>
      </c>
      <c r="R73" s="27">
        <f>_xlfn.XLOOKUP(F73,TCD!E:E,TCD!K:K,"")</f>
        <v>0</v>
      </c>
      <c r="S73" s="27" t="str">
        <f>IF(TCD!I74="","",IF(TCD!I74&gt;8.5,17,8.5))</f>
        <v/>
      </c>
      <c r="T73" s="27">
        <f>TCD!Y74</f>
        <v>8.36</v>
      </c>
    </row>
    <row r="74" spans="1:20" x14ac:dyDescent="0.2">
      <c r="A74" s="13" t="str">
        <f>TCD!V75</f>
        <v>CHRONOPOST</v>
      </c>
      <c r="B74" s="1">
        <f t="shared" si="3"/>
        <v>46143</v>
      </c>
      <c r="F74" t="str">
        <f>TCD!E75</f>
        <v>XF142816870FR</v>
      </c>
      <c r="H74" s="6" t="str">
        <f t="shared" si="4"/>
        <v>P</v>
      </c>
      <c r="I74" t="str">
        <f>LOOKUP(F74,'Facture Chronopost'!L:L,'Facture Chronopost'!H:H)</f>
        <v>NL</v>
      </c>
      <c r="J74" s="6" t="str">
        <f>TCD!U75</f>
        <v>17_Z1</v>
      </c>
      <c r="K74">
        <f t="shared" si="5"/>
        <v>1</v>
      </c>
      <c r="L74" s="27">
        <f>_xlfn.XLOOKUP(F74,'TCD poids'!A:A,'TCD poids'!C:C)</f>
        <v>0.30000000000000004</v>
      </c>
      <c r="M74">
        <f>TCD!T75</f>
        <v>17</v>
      </c>
      <c r="N74">
        <f>IF(I74="",0.2,LOOKUP(I74,'Pays TVA'!A:A,'Pays TVA'!B:B))</f>
        <v>0.2</v>
      </c>
      <c r="O74" s="27" t="str">
        <f>IF(TCD!M75="","",TCD!M75)</f>
        <v/>
      </c>
      <c r="P74" s="27" t="str">
        <f>IF(TCD!J75="","",TCD!J75)</f>
        <v/>
      </c>
      <c r="Q74" s="27" t="str">
        <f>IF(AND(TCD!L75="",TCD!Q75=""),"",IF(SUM(TCD!L75,TCD!Q75)&gt;15,29,9.5))</f>
        <v/>
      </c>
      <c r="R74" s="27">
        <f>_xlfn.XLOOKUP(F74,TCD!E:E,TCD!K:K,"")</f>
        <v>0</v>
      </c>
      <c r="S74" s="27" t="str">
        <f>IF(TCD!I75="","",IF(TCD!I75&gt;8.5,17,8.5))</f>
        <v/>
      </c>
      <c r="T74" s="27">
        <f>TCD!Y75</f>
        <v>8.36</v>
      </c>
    </row>
    <row r="75" spans="1:20" x14ac:dyDescent="0.2">
      <c r="A75" s="13" t="str">
        <f>TCD!V76</f>
        <v>CHRONOPOST</v>
      </c>
      <c r="B75" s="1">
        <f t="shared" si="3"/>
        <v>46143</v>
      </c>
      <c r="F75" t="str">
        <f>TCD!E76</f>
        <v>XF142817186FR</v>
      </c>
      <c r="H75" s="6" t="str">
        <f t="shared" si="4"/>
        <v>P</v>
      </c>
      <c r="I75" t="str">
        <f>LOOKUP(F75,'Facture Chronopost'!L:L,'Facture Chronopost'!H:H)</f>
        <v>BE</v>
      </c>
      <c r="J75" s="6" t="str">
        <f>TCD!U76</f>
        <v>17_Z1</v>
      </c>
      <c r="K75">
        <f t="shared" si="5"/>
        <v>1</v>
      </c>
      <c r="L75" s="27">
        <f>_xlfn.XLOOKUP(F75,'TCD poids'!A:A,'TCD poids'!C:C)</f>
        <v>4.3999999999999995</v>
      </c>
      <c r="M75">
        <f>TCD!T76</f>
        <v>17</v>
      </c>
      <c r="N75">
        <f>IF(I75="",0.2,LOOKUP(I75,'Pays TVA'!A:A,'Pays TVA'!B:B))</f>
        <v>0.2</v>
      </c>
      <c r="O75" s="27" t="str">
        <f>IF(TCD!M76="","",TCD!M76)</f>
        <v/>
      </c>
      <c r="P75" s="27" t="str">
        <f>IF(TCD!J76="","",TCD!J76)</f>
        <v/>
      </c>
      <c r="Q75" s="27" t="str">
        <f>IF(AND(TCD!L76="",TCD!Q76=""),"",IF(SUM(TCD!L76,TCD!Q76)&gt;15,29,9.5))</f>
        <v/>
      </c>
      <c r="R75" s="27">
        <f>_xlfn.XLOOKUP(F75,TCD!E:E,TCD!K:K,"")</f>
        <v>0</v>
      </c>
      <c r="S75" s="27" t="str">
        <f>IF(TCD!I76="","",IF(TCD!I76&gt;8.5,17,8.5))</f>
        <v/>
      </c>
      <c r="T75" s="27">
        <f>TCD!Y76</f>
        <v>18.84</v>
      </c>
    </row>
    <row r="76" spans="1:20" x14ac:dyDescent="0.2">
      <c r="A76" s="13" t="str">
        <f>TCD!V77</f>
        <v>CHRONOPOST</v>
      </c>
      <c r="B76" s="1">
        <f t="shared" si="3"/>
        <v>46143</v>
      </c>
      <c r="F76" t="str">
        <f>TCD!E77</f>
        <v>XF142818685FR</v>
      </c>
      <c r="H76" s="6" t="str">
        <f t="shared" si="4"/>
        <v>P</v>
      </c>
      <c r="I76" t="str">
        <f>LOOKUP(F76,'Facture Chronopost'!L:L,'Facture Chronopost'!H:H)</f>
        <v>CH</v>
      </c>
      <c r="J76" s="6" t="str">
        <f>TCD!U77</f>
        <v>17_Z4</v>
      </c>
      <c r="K76">
        <f t="shared" si="5"/>
        <v>1</v>
      </c>
      <c r="L76" s="27">
        <f>_xlfn.XLOOKUP(F76,'TCD poids'!A:A,'TCD poids'!C:C)</f>
        <v>4.6999999999999993</v>
      </c>
      <c r="M76">
        <f>TCD!T77</f>
        <v>17</v>
      </c>
      <c r="N76">
        <f>IF(I76="",0.2,LOOKUP(I76,'Pays TVA'!A:A,'Pays TVA'!B:B))</f>
        <v>0</v>
      </c>
      <c r="O76" s="27" t="str">
        <f>IF(TCD!M77="","",TCD!M77)</f>
        <v/>
      </c>
      <c r="P76" s="27" t="str">
        <f>IF(TCD!J77="","",TCD!J77)</f>
        <v/>
      </c>
      <c r="Q76" s="27" t="str">
        <f>IF(AND(TCD!L77="",TCD!Q77=""),"",IF(SUM(TCD!L77,TCD!Q77)&gt;15,29,9.5))</f>
        <v/>
      </c>
      <c r="R76" s="27">
        <f>_xlfn.XLOOKUP(F76,TCD!E:E,TCD!K:K,"")</f>
        <v>0</v>
      </c>
      <c r="S76" s="27" t="str">
        <f>IF(TCD!I77="","",IF(TCD!I77&gt;8.5,17,8.5))</f>
        <v/>
      </c>
      <c r="T76" s="27">
        <f>TCD!Y77</f>
        <v>41.89</v>
      </c>
    </row>
    <row r="77" spans="1:20" x14ac:dyDescent="0.2">
      <c r="A77" s="13" t="str">
        <f>TCD!V78</f>
        <v>CHRONOPOST</v>
      </c>
      <c r="B77" s="1">
        <f t="shared" si="3"/>
        <v>46143</v>
      </c>
      <c r="F77" t="str">
        <f>TCD!E78</f>
        <v>XF142820035FR</v>
      </c>
      <c r="H77" s="6" t="str">
        <f t="shared" si="4"/>
        <v>P</v>
      </c>
      <c r="I77" t="str">
        <f>LOOKUP(F77,'Facture Chronopost'!L:L,'Facture Chronopost'!H:H)</f>
        <v>IT</v>
      </c>
      <c r="J77" s="6" t="str">
        <f>TCD!U78</f>
        <v>17_Z2</v>
      </c>
      <c r="K77">
        <f t="shared" si="5"/>
        <v>1</v>
      </c>
      <c r="L77" s="27">
        <f>_xlfn.XLOOKUP(F77,'TCD poids'!A:A,'TCD poids'!C:C)</f>
        <v>0.30000000000000004</v>
      </c>
      <c r="M77">
        <f>TCD!T78</f>
        <v>17</v>
      </c>
      <c r="N77">
        <f>IF(I77="",0.2,LOOKUP(I77,'Pays TVA'!A:A,'Pays TVA'!B:B))</f>
        <v>0.2</v>
      </c>
      <c r="O77" s="27" t="str">
        <f>IF(TCD!M78="","",TCD!M78)</f>
        <v/>
      </c>
      <c r="P77" s="27" t="str">
        <f>IF(TCD!J78="","",TCD!J78)</f>
        <v/>
      </c>
      <c r="Q77" s="27" t="str">
        <f>IF(AND(TCD!L78="",TCD!Q78=""),"",IF(SUM(TCD!L78,TCD!Q78)&gt;15,29,9.5))</f>
        <v/>
      </c>
      <c r="R77" s="27">
        <f>_xlfn.XLOOKUP(F77,TCD!E:E,TCD!K:K,"")</f>
        <v>0</v>
      </c>
      <c r="S77" s="27" t="str">
        <f>IF(TCD!I78="","",IF(TCD!I78&gt;8.5,17,8.5))</f>
        <v/>
      </c>
      <c r="T77" s="27">
        <f>TCD!Y78</f>
        <v>8.36</v>
      </c>
    </row>
    <row r="78" spans="1:20" x14ac:dyDescent="0.2">
      <c r="A78" s="13" t="str">
        <f>TCD!V79</f>
        <v>CHRONOPOST</v>
      </c>
      <c r="B78" s="1">
        <f t="shared" si="3"/>
        <v>46143</v>
      </c>
      <c r="F78" t="str">
        <f>TCD!E79</f>
        <v>XF142820392FR</v>
      </c>
      <c r="H78" s="6" t="str">
        <f t="shared" si="4"/>
        <v>P</v>
      </c>
      <c r="I78" t="str">
        <f>LOOKUP(F78,'Facture Chronopost'!L:L,'Facture Chronopost'!H:H)</f>
        <v>NL</v>
      </c>
      <c r="J78" s="6" t="str">
        <f>TCD!U79</f>
        <v>17_Z1</v>
      </c>
      <c r="K78">
        <f t="shared" si="5"/>
        <v>1</v>
      </c>
      <c r="L78" s="27">
        <f>_xlfn.XLOOKUP(F78,'TCD poids'!A:A,'TCD poids'!C:C)</f>
        <v>2.4</v>
      </c>
      <c r="M78">
        <f>TCD!T79</f>
        <v>17</v>
      </c>
      <c r="N78">
        <f>IF(I78="",0.2,LOOKUP(I78,'Pays TVA'!A:A,'Pays TVA'!B:B))</f>
        <v>0.2</v>
      </c>
      <c r="O78" s="27" t="str">
        <f>IF(TCD!M79="","",TCD!M79)</f>
        <v/>
      </c>
      <c r="P78" s="27" t="str">
        <f>IF(TCD!J79="","",TCD!J79)</f>
        <v/>
      </c>
      <c r="Q78" s="27" t="str">
        <f>IF(AND(TCD!L79="",TCD!Q79=""),"",IF(SUM(TCD!L79,TCD!Q79)&gt;15,29,9.5))</f>
        <v/>
      </c>
      <c r="R78" s="27">
        <f>_xlfn.XLOOKUP(F78,TCD!E:E,TCD!K:K,"")</f>
        <v>0</v>
      </c>
      <c r="S78" s="27" t="str">
        <f>IF(TCD!I79="","",IF(TCD!I79&gt;8.5,17,8.5))</f>
        <v/>
      </c>
      <c r="T78" s="27">
        <f>TCD!Y79</f>
        <v>14.32</v>
      </c>
    </row>
    <row r="79" spans="1:20" x14ac:dyDescent="0.2">
      <c r="A79" s="13" t="str">
        <f>TCD!V80</f>
        <v>CHRONOPOST</v>
      </c>
      <c r="B79" s="1">
        <f t="shared" si="3"/>
        <v>46143</v>
      </c>
      <c r="F79" t="str">
        <f>TCD!E80</f>
        <v>XF142820503FR</v>
      </c>
      <c r="H79" s="6" t="str">
        <f t="shared" si="4"/>
        <v>P</v>
      </c>
      <c r="I79" t="str">
        <f>LOOKUP(F79,'Facture Chronopost'!L:L,'Facture Chronopost'!H:H)</f>
        <v>NL</v>
      </c>
      <c r="J79" s="6" t="str">
        <f>TCD!U80</f>
        <v>17_Z1</v>
      </c>
      <c r="K79">
        <f t="shared" si="5"/>
        <v>1</v>
      </c>
      <c r="L79" s="27">
        <f>_xlfn.XLOOKUP(F79,'TCD poids'!A:A,'TCD poids'!C:C)</f>
        <v>2.4</v>
      </c>
      <c r="M79">
        <f>TCD!T80</f>
        <v>17</v>
      </c>
      <c r="N79">
        <f>IF(I79="",0.2,LOOKUP(I79,'Pays TVA'!A:A,'Pays TVA'!B:B))</f>
        <v>0.2</v>
      </c>
      <c r="O79" s="27" t="str">
        <f>IF(TCD!M80="","",TCD!M80)</f>
        <v/>
      </c>
      <c r="P79" s="27" t="str">
        <f>IF(TCD!J80="","",TCD!J80)</f>
        <v/>
      </c>
      <c r="Q79" s="27" t="str">
        <f>IF(AND(TCD!L80="",TCD!Q80=""),"",IF(SUM(TCD!L80,TCD!Q80)&gt;15,29,9.5))</f>
        <v/>
      </c>
      <c r="R79" s="27">
        <f>_xlfn.XLOOKUP(F79,TCD!E:E,TCD!K:K,"")</f>
        <v>0</v>
      </c>
      <c r="S79" s="27" t="str">
        <f>IF(TCD!I80="","",IF(TCD!I80&gt;8.5,17,8.5))</f>
        <v/>
      </c>
      <c r="T79" s="27">
        <f>TCD!Y80</f>
        <v>14.32</v>
      </c>
    </row>
    <row r="80" spans="1:20" x14ac:dyDescent="0.2">
      <c r="A80" s="13" t="str">
        <f>TCD!V81</f>
        <v>CHRONOPOST</v>
      </c>
      <c r="B80" s="1">
        <f t="shared" si="3"/>
        <v>46143</v>
      </c>
      <c r="F80" t="str">
        <f>TCD!E81</f>
        <v>XF142837852FR</v>
      </c>
      <c r="H80" s="6" t="str">
        <f t="shared" si="4"/>
        <v>P</v>
      </c>
      <c r="I80" t="str">
        <f>LOOKUP(F80,'Facture Chronopost'!L:L,'Facture Chronopost'!H:H)</f>
        <v>CH</v>
      </c>
      <c r="J80" s="6" t="str">
        <f>TCD!U81</f>
        <v>17_Z4</v>
      </c>
      <c r="K80">
        <f t="shared" si="5"/>
        <v>1</v>
      </c>
      <c r="L80" s="27">
        <f>_xlfn.XLOOKUP(F80,'TCD poids'!A:A,'TCD poids'!C:C)</f>
        <v>3.5</v>
      </c>
      <c r="M80">
        <f>TCD!T81</f>
        <v>17</v>
      </c>
      <c r="N80">
        <f>IF(I80="",0.2,LOOKUP(I80,'Pays TVA'!A:A,'Pays TVA'!B:B))</f>
        <v>0</v>
      </c>
      <c r="O80" s="27" t="str">
        <f>IF(TCD!M81="","",TCD!M81)</f>
        <v/>
      </c>
      <c r="P80" s="27" t="str">
        <f>IF(TCD!J81="","",TCD!J81)</f>
        <v/>
      </c>
      <c r="Q80" s="27" t="str">
        <f>IF(AND(TCD!L81="",TCD!Q81=""),"",IF(SUM(TCD!L81,TCD!Q81)&gt;15,29,9.5))</f>
        <v/>
      </c>
      <c r="R80" s="27">
        <f>_xlfn.XLOOKUP(F80,TCD!E:E,TCD!K:K,"")</f>
        <v>0</v>
      </c>
      <c r="S80" s="27" t="str">
        <f>IF(TCD!I81="","",IF(TCD!I81&gt;8.5,17,8.5))</f>
        <v/>
      </c>
      <c r="T80" s="27">
        <f>TCD!Y81</f>
        <v>35.35</v>
      </c>
    </row>
    <row r="81" spans="1:20" x14ac:dyDescent="0.2">
      <c r="A81" s="13" t="str">
        <f>TCD!V82</f>
        <v>CHRONOPOST</v>
      </c>
      <c r="B81" s="1">
        <f t="shared" si="3"/>
        <v>46143</v>
      </c>
      <c r="F81" t="str">
        <f>TCD!E82</f>
        <v>XF142838265FR</v>
      </c>
      <c r="H81" s="6" t="str">
        <f t="shared" si="4"/>
        <v>P</v>
      </c>
      <c r="I81" t="str">
        <f>LOOKUP(F81,'Facture Chronopost'!L:L,'Facture Chronopost'!H:H)</f>
        <v>IT</v>
      </c>
      <c r="J81" s="6" t="str">
        <f>TCD!U82</f>
        <v>17_Z2</v>
      </c>
      <c r="K81">
        <f t="shared" si="5"/>
        <v>1</v>
      </c>
      <c r="L81" s="27">
        <f>_xlfn.XLOOKUP(F81,'TCD poids'!A:A,'TCD poids'!C:C)</f>
        <v>0.30000000000000004</v>
      </c>
      <c r="M81">
        <f>TCD!T82</f>
        <v>17</v>
      </c>
      <c r="N81">
        <f>IF(I81="",0.2,LOOKUP(I81,'Pays TVA'!A:A,'Pays TVA'!B:B))</f>
        <v>0.2</v>
      </c>
      <c r="O81" s="27" t="str">
        <f>IF(TCD!M82="","",TCD!M82)</f>
        <v/>
      </c>
      <c r="P81" s="27" t="str">
        <f>IF(TCD!J82="","",TCD!J82)</f>
        <v/>
      </c>
      <c r="Q81" s="27" t="str">
        <f>IF(AND(TCD!L82="",TCD!Q82=""),"",IF(SUM(TCD!L82,TCD!Q82)&gt;15,29,9.5))</f>
        <v/>
      </c>
      <c r="R81" s="27">
        <f>_xlfn.XLOOKUP(F81,TCD!E:E,TCD!K:K,"")</f>
        <v>0</v>
      </c>
      <c r="S81" s="27" t="str">
        <f>IF(TCD!I82="","",IF(TCD!I82&gt;8.5,17,8.5))</f>
        <v/>
      </c>
      <c r="T81" s="27">
        <f>TCD!Y82</f>
        <v>8.36</v>
      </c>
    </row>
    <row r="82" spans="1:20" x14ac:dyDescent="0.2">
      <c r="A82" s="13" t="str">
        <f>TCD!V83</f>
        <v>CHRONOPOST</v>
      </c>
      <c r="B82" s="1">
        <f t="shared" si="3"/>
        <v>46143</v>
      </c>
      <c r="F82" t="str">
        <f>TCD!E83</f>
        <v>XF142850258FR</v>
      </c>
      <c r="H82" s="6" t="str">
        <f t="shared" si="4"/>
        <v>P</v>
      </c>
      <c r="I82" t="str">
        <f>LOOKUP(F82,'Facture Chronopost'!L:L,'Facture Chronopost'!H:H)</f>
        <v>NL</v>
      </c>
      <c r="J82" s="6" t="str">
        <f>TCD!U83</f>
        <v>17_Z1</v>
      </c>
      <c r="K82">
        <f t="shared" si="5"/>
        <v>1</v>
      </c>
      <c r="L82" s="27">
        <f>_xlfn.XLOOKUP(F82,'TCD poids'!A:A,'TCD poids'!C:C)</f>
        <v>4.5</v>
      </c>
      <c r="M82">
        <f>TCD!T83</f>
        <v>17</v>
      </c>
      <c r="N82">
        <f>IF(I82="",0.2,LOOKUP(I82,'Pays TVA'!A:A,'Pays TVA'!B:B))</f>
        <v>0.2</v>
      </c>
      <c r="O82" s="27" t="str">
        <f>IF(TCD!M83="","",TCD!M83)</f>
        <v/>
      </c>
      <c r="P82" s="27" t="str">
        <f>IF(TCD!J83="","",TCD!J83)</f>
        <v/>
      </c>
      <c r="Q82" s="27" t="str">
        <f>IF(AND(TCD!L83="",TCD!Q83=""),"",IF(SUM(TCD!L83,TCD!Q83)&gt;15,29,9.5))</f>
        <v/>
      </c>
      <c r="R82" s="27">
        <f>_xlfn.XLOOKUP(F82,TCD!E:E,TCD!K:K,"")</f>
        <v>0</v>
      </c>
      <c r="S82" s="27" t="str">
        <f>IF(TCD!I83="","",IF(TCD!I83&gt;8.5,17,8.5))</f>
        <v/>
      </c>
      <c r="T82" s="27">
        <f>TCD!Y83</f>
        <v>18.84</v>
      </c>
    </row>
    <row r="83" spans="1:20" x14ac:dyDescent="0.2">
      <c r="A83" s="13" t="str">
        <f>TCD!V84</f>
        <v>CHRONOPOST</v>
      </c>
      <c r="B83" s="1">
        <f t="shared" si="3"/>
        <v>46143</v>
      </c>
      <c r="F83" t="str">
        <f>TCD!E84</f>
        <v>XF142889072FR</v>
      </c>
      <c r="H83" s="6" t="str">
        <f t="shared" si="4"/>
        <v>P</v>
      </c>
      <c r="I83" t="str">
        <f>LOOKUP(F83,'Facture Chronopost'!L:L,'Facture Chronopost'!H:H)</f>
        <v>DE</v>
      </c>
      <c r="J83" s="6" t="str">
        <f>TCD!U84</f>
        <v>17_Z1</v>
      </c>
      <c r="K83">
        <f t="shared" si="5"/>
        <v>1</v>
      </c>
      <c r="L83" s="27">
        <f>_xlfn.XLOOKUP(F83,'TCD poids'!A:A,'TCD poids'!C:C)</f>
        <v>0.79999999999999993</v>
      </c>
      <c r="M83">
        <f>TCD!T84</f>
        <v>17</v>
      </c>
      <c r="N83">
        <f>IF(I83="",0.2,LOOKUP(I83,'Pays TVA'!A:A,'Pays TVA'!B:B))</f>
        <v>0.2</v>
      </c>
      <c r="O83" s="27" t="str">
        <f>IF(TCD!M84="","",TCD!M84)</f>
        <v/>
      </c>
      <c r="P83" s="27" t="str">
        <f>IF(TCD!J84="","",TCD!J84)</f>
        <v/>
      </c>
      <c r="Q83" s="27" t="str">
        <f>IF(AND(TCD!L84="",TCD!Q84=""),"",IF(SUM(TCD!L84,TCD!Q84)&gt;15,29,9.5))</f>
        <v/>
      </c>
      <c r="R83" s="27">
        <f>_xlfn.XLOOKUP(F83,TCD!E:E,TCD!K:K,"")</f>
        <v>0</v>
      </c>
      <c r="S83" s="27" t="str">
        <f>IF(TCD!I84="","",IF(TCD!I84&gt;8.5,17,8.5))</f>
        <v/>
      </c>
      <c r="T83" s="27">
        <f>TCD!Y84</f>
        <v>10.44</v>
      </c>
    </row>
    <row r="84" spans="1:20" x14ac:dyDescent="0.2">
      <c r="A84" s="13" t="str">
        <f>TCD!V85</f>
        <v>CHRONOPOST</v>
      </c>
      <c r="B84" s="1">
        <f t="shared" si="3"/>
        <v>46143</v>
      </c>
      <c r="F84" t="str">
        <f>TCD!E85</f>
        <v>XF142889293FR</v>
      </c>
      <c r="H84" s="6" t="str">
        <f t="shared" si="4"/>
        <v>P</v>
      </c>
      <c r="I84" t="str">
        <f>LOOKUP(F84,'Facture Chronopost'!L:L,'Facture Chronopost'!H:H)</f>
        <v>DE</v>
      </c>
      <c r="J84" s="6" t="str">
        <f>TCD!U85</f>
        <v>17_Z1</v>
      </c>
      <c r="K84">
        <f t="shared" si="5"/>
        <v>1</v>
      </c>
      <c r="L84" s="27">
        <f>_xlfn.XLOOKUP(F84,'TCD poids'!A:A,'TCD poids'!C:C)</f>
        <v>0.79999999999999993</v>
      </c>
      <c r="M84">
        <f>TCD!T85</f>
        <v>17</v>
      </c>
      <c r="N84">
        <f>IF(I84="",0.2,LOOKUP(I84,'Pays TVA'!A:A,'Pays TVA'!B:B))</f>
        <v>0.2</v>
      </c>
      <c r="O84" s="27" t="str">
        <f>IF(TCD!M85="","",TCD!M85)</f>
        <v/>
      </c>
      <c r="P84" s="27" t="str">
        <f>IF(TCD!J85="","",TCD!J85)</f>
        <v/>
      </c>
      <c r="Q84" s="27" t="str">
        <f>IF(AND(TCD!L85="",TCD!Q85=""),"",IF(SUM(TCD!L85,TCD!Q85)&gt;15,29,9.5))</f>
        <v/>
      </c>
      <c r="R84" s="27">
        <f>_xlfn.XLOOKUP(F84,TCD!E:E,TCD!K:K,"")</f>
        <v>0</v>
      </c>
      <c r="S84" s="27" t="str">
        <f>IF(TCD!I85="","",IF(TCD!I85&gt;8.5,17,8.5))</f>
        <v/>
      </c>
      <c r="T84" s="27">
        <f>TCD!Y85</f>
        <v>10.44</v>
      </c>
    </row>
    <row r="85" spans="1:20" x14ac:dyDescent="0.2">
      <c r="A85" s="13" t="str">
        <f>TCD!V86</f>
        <v>CHRONOPOST</v>
      </c>
      <c r="B85" s="1">
        <f t="shared" si="3"/>
        <v>46143</v>
      </c>
      <c r="F85" t="str">
        <f>TCD!E86</f>
        <v>XF142889695FR</v>
      </c>
      <c r="H85" s="6" t="str">
        <f t="shared" si="4"/>
        <v>P</v>
      </c>
      <c r="I85" t="str">
        <f>LOOKUP(F85,'Facture Chronopost'!L:L,'Facture Chronopost'!H:H)</f>
        <v>DE</v>
      </c>
      <c r="J85" s="6" t="str">
        <f>TCD!U86</f>
        <v>17_Z1</v>
      </c>
      <c r="K85">
        <f t="shared" si="5"/>
        <v>1</v>
      </c>
      <c r="L85" s="27">
        <f>_xlfn.XLOOKUP(F85,'TCD poids'!A:A,'TCD poids'!C:C)</f>
        <v>0.30000000000000004</v>
      </c>
      <c r="M85">
        <f>TCD!T86</f>
        <v>17</v>
      </c>
      <c r="N85">
        <f>IF(I85="",0.2,LOOKUP(I85,'Pays TVA'!A:A,'Pays TVA'!B:B))</f>
        <v>0.2</v>
      </c>
      <c r="O85" s="27" t="str">
        <f>IF(TCD!M86="","",TCD!M86)</f>
        <v/>
      </c>
      <c r="P85" s="27" t="str">
        <f>IF(TCD!J86="","",TCD!J86)</f>
        <v/>
      </c>
      <c r="Q85" s="27" t="str">
        <f>IF(AND(TCD!L86="",TCD!Q86=""),"",IF(SUM(TCD!L86,TCD!Q86)&gt;15,29,9.5))</f>
        <v/>
      </c>
      <c r="R85" s="27">
        <f>_xlfn.XLOOKUP(F85,TCD!E:E,TCD!K:K,"")</f>
        <v>0</v>
      </c>
      <c r="S85" s="27" t="str">
        <f>IF(TCD!I86="","",IF(TCD!I86&gt;8.5,17,8.5))</f>
        <v/>
      </c>
      <c r="T85" s="27">
        <f>TCD!Y86</f>
        <v>8.36</v>
      </c>
    </row>
    <row r="86" spans="1:20" x14ac:dyDescent="0.2">
      <c r="A86" s="13" t="str">
        <f>TCD!V87</f>
        <v>CHRONOPOST</v>
      </c>
      <c r="B86" s="1">
        <f t="shared" si="3"/>
        <v>46143</v>
      </c>
      <c r="F86" t="str">
        <f>TCD!E87</f>
        <v>XF142889934FR</v>
      </c>
      <c r="H86" s="6" t="str">
        <f t="shared" si="4"/>
        <v>P</v>
      </c>
      <c r="I86" t="str">
        <f>LOOKUP(F86,'Facture Chronopost'!L:L,'Facture Chronopost'!H:H)</f>
        <v>DE</v>
      </c>
      <c r="J86" s="6" t="str">
        <f>TCD!U87</f>
        <v>17_Z1</v>
      </c>
      <c r="K86">
        <f t="shared" si="5"/>
        <v>1</v>
      </c>
      <c r="L86" s="27">
        <f>_xlfn.XLOOKUP(F86,'TCD poids'!A:A,'TCD poids'!C:C)</f>
        <v>0.6</v>
      </c>
      <c r="M86">
        <f>TCD!T87</f>
        <v>17</v>
      </c>
      <c r="N86">
        <f>IF(I86="",0.2,LOOKUP(I86,'Pays TVA'!A:A,'Pays TVA'!B:B))</f>
        <v>0.2</v>
      </c>
      <c r="O86" s="27" t="str">
        <f>IF(TCD!M87="","",TCD!M87)</f>
        <v/>
      </c>
      <c r="P86" s="27" t="str">
        <f>IF(TCD!J87="","",TCD!J87)</f>
        <v/>
      </c>
      <c r="Q86" s="27" t="str">
        <f>IF(AND(TCD!L87="",TCD!Q87=""),"",IF(SUM(TCD!L87,TCD!Q87)&gt;15,29,9.5))</f>
        <v/>
      </c>
      <c r="R86" s="27">
        <f>_xlfn.XLOOKUP(F86,TCD!E:E,TCD!K:K,"")</f>
        <v>0</v>
      </c>
      <c r="S86" s="27" t="str">
        <f>IF(TCD!I87="","",IF(TCD!I87&gt;8.5,17,8.5))</f>
        <v/>
      </c>
      <c r="T86" s="27">
        <f>TCD!Y87</f>
        <v>10.44</v>
      </c>
    </row>
    <row r="87" spans="1:20" x14ac:dyDescent="0.2">
      <c r="A87" s="13" t="str">
        <f>TCD!V88</f>
        <v>CHRONOPOST</v>
      </c>
      <c r="B87" s="1">
        <f t="shared" si="3"/>
        <v>46143</v>
      </c>
      <c r="F87" t="str">
        <f>TCD!E88</f>
        <v>XF142890186FR</v>
      </c>
      <c r="H87" s="6" t="str">
        <f t="shared" si="4"/>
        <v>P</v>
      </c>
      <c r="I87" t="str">
        <f>LOOKUP(F87,'Facture Chronopost'!L:L,'Facture Chronopost'!H:H)</f>
        <v>DE</v>
      </c>
      <c r="J87" s="6" t="str">
        <f>TCD!U88</f>
        <v>17_Z1</v>
      </c>
      <c r="K87">
        <f t="shared" si="5"/>
        <v>1</v>
      </c>
      <c r="L87" s="27">
        <f>_xlfn.XLOOKUP(F87,'TCD poids'!A:A,'TCD poids'!C:C)</f>
        <v>4.5999999999999996</v>
      </c>
      <c r="M87">
        <f>TCD!T88</f>
        <v>17</v>
      </c>
      <c r="N87">
        <f>IF(I87="",0.2,LOOKUP(I87,'Pays TVA'!A:A,'Pays TVA'!B:B))</f>
        <v>0.2</v>
      </c>
      <c r="O87" s="27" t="str">
        <f>IF(TCD!M88="","",TCD!M88)</f>
        <v/>
      </c>
      <c r="P87" s="27" t="str">
        <f>IF(TCD!J88="","",TCD!J88)</f>
        <v/>
      </c>
      <c r="Q87" s="27" t="str">
        <f>IF(AND(TCD!L88="",TCD!Q88=""),"",IF(SUM(TCD!L88,TCD!Q88)&gt;15,29,9.5))</f>
        <v/>
      </c>
      <c r="R87" s="27">
        <f>_xlfn.XLOOKUP(F87,TCD!E:E,TCD!K:K,"")</f>
        <v>0</v>
      </c>
      <c r="S87" s="27" t="str">
        <f>IF(TCD!I88="","",IF(TCD!I88&gt;8.5,17,8.5))</f>
        <v/>
      </c>
      <c r="T87" s="27">
        <f>TCD!Y88</f>
        <v>19.97</v>
      </c>
    </row>
    <row r="88" spans="1:20" x14ac:dyDescent="0.2">
      <c r="A88" s="13" t="str">
        <f>TCD!V89</f>
        <v>CHRONOPOST</v>
      </c>
      <c r="B88" s="1">
        <f t="shared" si="3"/>
        <v>46143</v>
      </c>
      <c r="F88" t="str">
        <f>TCD!E89</f>
        <v>XF142890288FR</v>
      </c>
      <c r="H88" s="6" t="str">
        <f t="shared" si="4"/>
        <v>P</v>
      </c>
      <c r="I88" t="str">
        <f>LOOKUP(F88,'Facture Chronopost'!L:L,'Facture Chronopost'!H:H)</f>
        <v>DE</v>
      </c>
      <c r="J88" s="6" t="str">
        <f>TCD!U89</f>
        <v>17_Z1</v>
      </c>
      <c r="K88">
        <f t="shared" si="5"/>
        <v>1</v>
      </c>
      <c r="L88" s="27">
        <f>_xlfn.XLOOKUP(F88,'TCD poids'!A:A,'TCD poids'!C:C)</f>
        <v>4.3999999999999995</v>
      </c>
      <c r="M88">
        <f>TCD!T89</f>
        <v>17</v>
      </c>
      <c r="N88">
        <f>IF(I88="",0.2,LOOKUP(I88,'Pays TVA'!A:A,'Pays TVA'!B:B))</f>
        <v>0.2</v>
      </c>
      <c r="O88" s="27" t="str">
        <f>IF(TCD!M89="","",TCD!M89)</f>
        <v/>
      </c>
      <c r="P88" s="27" t="str">
        <f>IF(TCD!J89="","",TCD!J89)</f>
        <v/>
      </c>
      <c r="Q88" s="27" t="str">
        <f>IF(AND(TCD!L89="",TCD!Q89=""),"",IF(SUM(TCD!L89,TCD!Q89)&gt;15,29,9.5))</f>
        <v/>
      </c>
      <c r="R88" s="27">
        <f>_xlfn.XLOOKUP(F88,TCD!E:E,TCD!K:K,"")</f>
        <v>0</v>
      </c>
      <c r="S88" s="27" t="str">
        <f>IF(TCD!I89="","",IF(TCD!I89&gt;8.5,17,8.5))</f>
        <v/>
      </c>
      <c r="T88" s="27">
        <f>TCD!Y89</f>
        <v>18.84</v>
      </c>
    </row>
    <row r="89" spans="1:20" x14ac:dyDescent="0.2">
      <c r="A89" s="13" t="str">
        <f>TCD!V90</f>
        <v>CHRONOPOST</v>
      </c>
      <c r="B89" s="1">
        <f t="shared" si="3"/>
        <v>46143</v>
      </c>
      <c r="F89" t="str">
        <f>TCD!E90</f>
        <v>XF142891500FR</v>
      </c>
      <c r="H89" s="6" t="str">
        <f t="shared" si="4"/>
        <v>P</v>
      </c>
      <c r="I89" t="str">
        <f>LOOKUP(F89,'Facture Chronopost'!L:L,'Facture Chronopost'!H:H)</f>
        <v>IT</v>
      </c>
      <c r="J89" s="6" t="str">
        <f>TCD!U90</f>
        <v>17_Z2</v>
      </c>
      <c r="K89">
        <f t="shared" si="5"/>
        <v>1</v>
      </c>
      <c r="L89" s="27">
        <f>_xlfn.XLOOKUP(F89,'TCD poids'!A:A,'TCD poids'!C:C)</f>
        <v>4.3</v>
      </c>
      <c r="M89">
        <f>TCD!T90</f>
        <v>17</v>
      </c>
      <c r="N89">
        <f>IF(I89="",0.2,LOOKUP(I89,'Pays TVA'!A:A,'Pays TVA'!B:B))</f>
        <v>0.2</v>
      </c>
      <c r="O89" s="27" t="str">
        <f>IF(TCD!M90="","",TCD!M90)</f>
        <v/>
      </c>
      <c r="P89" s="27" t="str">
        <f>IF(TCD!J90="","",TCD!J90)</f>
        <v/>
      </c>
      <c r="Q89" s="27" t="str">
        <f>IF(AND(TCD!L90="",TCD!Q90=""),"",IF(SUM(TCD!L90,TCD!Q90)&gt;15,29,9.5))</f>
        <v/>
      </c>
      <c r="R89" s="27">
        <f>_xlfn.XLOOKUP(F89,TCD!E:E,TCD!K:K,"")</f>
        <v>0</v>
      </c>
      <c r="S89" s="27" t="str">
        <f>IF(TCD!I90="","",IF(TCD!I90&gt;8.5,17,8.5))</f>
        <v/>
      </c>
      <c r="T89" s="27">
        <f>TCD!Y90</f>
        <v>18.84</v>
      </c>
    </row>
    <row r="90" spans="1:20" x14ac:dyDescent="0.2">
      <c r="A90" s="13" t="str">
        <f>TCD!V91</f>
        <v>CHRONOPOST</v>
      </c>
      <c r="B90" s="1">
        <f t="shared" si="3"/>
        <v>46143</v>
      </c>
      <c r="F90" t="str">
        <f>TCD!E91</f>
        <v>XF142892099FR</v>
      </c>
      <c r="H90" s="6" t="str">
        <f t="shared" si="4"/>
        <v>P</v>
      </c>
      <c r="I90" t="str">
        <f>LOOKUP(F90,'Facture Chronopost'!L:L,'Facture Chronopost'!H:H)</f>
        <v>IT</v>
      </c>
      <c r="J90" s="6" t="str">
        <f>TCD!U91</f>
        <v>17_Z2</v>
      </c>
      <c r="K90">
        <f t="shared" si="5"/>
        <v>1</v>
      </c>
      <c r="L90" s="27">
        <f>_xlfn.XLOOKUP(F90,'TCD poids'!A:A,'TCD poids'!C:C)</f>
        <v>1.4000000000000001</v>
      </c>
      <c r="M90">
        <f>TCD!T91</f>
        <v>17</v>
      </c>
      <c r="N90">
        <f>IF(I90="",0.2,LOOKUP(I90,'Pays TVA'!A:A,'Pays TVA'!B:B))</f>
        <v>0.2</v>
      </c>
      <c r="O90" s="27" t="str">
        <f>IF(TCD!M91="","",TCD!M91)</f>
        <v/>
      </c>
      <c r="P90" s="27" t="str">
        <f>IF(TCD!J91="","",TCD!J91)</f>
        <v/>
      </c>
      <c r="Q90" s="27" t="str">
        <f>IF(AND(TCD!L91="",TCD!Q91=""),"",IF(SUM(TCD!L91,TCD!Q91)&gt;15,29,9.5))</f>
        <v/>
      </c>
      <c r="R90" s="27">
        <f>_xlfn.XLOOKUP(F90,TCD!E:E,TCD!K:K,"")</f>
        <v>0</v>
      </c>
      <c r="S90" s="27" t="str">
        <f>IF(TCD!I91="","",IF(TCD!I91&gt;8.5,17,8.5))</f>
        <v/>
      </c>
      <c r="T90" s="27">
        <f>TCD!Y91</f>
        <v>12.06</v>
      </c>
    </row>
    <row r="91" spans="1:20" x14ac:dyDescent="0.2">
      <c r="A91" s="13" t="str">
        <f>TCD!V92</f>
        <v>CHRONOPOST</v>
      </c>
      <c r="B91" s="1">
        <f t="shared" si="3"/>
        <v>46143</v>
      </c>
      <c r="F91" t="str">
        <f>TCD!E92</f>
        <v>XF142892108FR</v>
      </c>
      <c r="H91" s="6" t="str">
        <f t="shared" si="4"/>
        <v>P</v>
      </c>
      <c r="I91" t="str">
        <f>LOOKUP(F91,'Facture Chronopost'!L:L,'Facture Chronopost'!H:H)</f>
        <v>DE</v>
      </c>
      <c r="J91" s="6" t="str">
        <f>TCD!U92</f>
        <v>17_Z1</v>
      </c>
      <c r="K91">
        <f t="shared" si="5"/>
        <v>1</v>
      </c>
      <c r="L91" s="27">
        <f>_xlfn.XLOOKUP(F91,'TCD poids'!A:A,'TCD poids'!C:C)</f>
        <v>0.79999999999999993</v>
      </c>
      <c r="M91">
        <f>TCD!T92</f>
        <v>17</v>
      </c>
      <c r="N91">
        <f>IF(I91="",0.2,LOOKUP(I91,'Pays TVA'!A:A,'Pays TVA'!B:B))</f>
        <v>0.2</v>
      </c>
      <c r="O91" s="27" t="str">
        <f>IF(TCD!M92="","",TCD!M92)</f>
        <v/>
      </c>
      <c r="P91" s="27" t="str">
        <f>IF(TCD!J92="","",TCD!J92)</f>
        <v/>
      </c>
      <c r="Q91" s="27" t="str">
        <f>IF(AND(TCD!L92="",TCD!Q92=""),"",IF(SUM(TCD!L92,TCD!Q92)&gt;15,29,9.5))</f>
        <v/>
      </c>
      <c r="R91" s="27">
        <f>_xlfn.XLOOKUP(F91,TCD!E:E,TCD!K:K,"")</f>
        <v>0</v>
      </c>
      <c r="S91" s="27" t="str">
        <f>IF(TCD!I92="","",IF(TCD!I92&gt;8.5,17,8.5))</f>
        <v/>
      </c>
      <c r="T91" s="27">
        <f>TCD!Y92</f>
        <v>10.44</v>
      </c>
    </row>
    <row r="92" spans="1:20" x14ac:dyDescent="0.2">
      <c r="A92" s="13" t="str">
        <f>TCD!V93</f>
        <v>CHRONOPOST</v>
      </c>
      <c r="B92" s="1">
        <f t="shared" si="3"/>
        <v>46143</v>
      </c>
      <c r="F92" t="str">
        <f>TCD!E93</f>
        <v>XF142892417FR</v>
      </c>
      <c r="H92" s="6" t="str">
        <f t="shared" si="4"/>
        <v>P</v>
      </c>
      <c r="I92" t="str">
        <f>LOOKUP(F92,'Facture Chronopost'!L:L,'Facture Chronopost'!H:H)</f>
        <v>NL</v>
      </c>
      <c r="J92" s="6" t="str">
        <f>TCD!U93</f>
        <v>17_Z1</v>
      </c>
      <c r="K92">
        <f t="shared" si="5"/>
        <v>1</v>
      </c>
      <c r="L92" s="27">
        <f>_xlfn.XLOOKUP(F92,'TCD poids'!A:A,'TCD poids'!C:C)</f>
        <v>2.6</v>
      </c>
      <c r="M92">
        <f>TCD!T93</f>
        <v>17</v>
      </c>
      <c r="N92">
        <f>IF(I92="",0.2,LOOKUP(I92,'Pays TVA'!A:A,'Pays TVA'!B:B))</f>
        <v>0.2</v>
      </c>
      <c r="O92" s="27" t="str">
        <f>IF(TCD!M93="","",TCD!M93)</f>
        <v/>
      </c>
      <c r="P92" s="27" t="str">
        <f>IF(TCD!J93="","",TCD!J93)</f>
        <v/>
      </c>
      <c r="Q92" s="27" t="str">
        <f>IF(AND(TCD!L93="",TCD!Q93=""),"",IF(SUM(TCD!L93,TCD!Q93)&gt;15,29,9.5))</f>
        <v/>
      </c>
      <c r="R92" s="27">
        <f>_xlfn.XLOOKUP(F92,TCD!E:E,TCD!K:K,"")</f>
        <v>0</v>
      </c>
      <c r="S92" s="27" t="str">
        <f>IF(TCD!I93="","",IF(TCD!I93&gt;8.5,17,8.5))</f>
        <v/>
      </c>
      <c r="T92" s="27">
        <f>TCD!Y93</f>
        <v>15.45</v>
      </c>
    </row>
    <row r="93" spans="1:20" x14ac:dyDescent="0.2">
      <c r="A93" s="13" t="str">
        <f>TCD!V94</f>
        <v>CHRONOPOST</v>
      </c>
      <c r="B93" s="1">
        <f t="shared" si="3"/>
        <v>46143</v>
      </c>
      <c r="F93" t="str">
        <f>TCD!E94</f>
        <v>XF142932592FR</v>
      </c>
      <c r="H93" s="6" t="str">
        <f t="shared" si="4"/>
        <v>P</v>
      </c>
      <c r="I93" t="str">
        <f>LOOKUP(F93,'Facture Chronopost'!L:L,'Facture Chronopost'!H:H)</f>
        <v>DE</v>
      </c>
      <c r="J93" s="6" t="str">
        <f>TCD!U94</f>
        <v>17_Z1</v>
      </c>
      <c r="K93">
        <f t="shared" si="5"/>
        <v>1</v>
      </c>
      <c r="L93" s="27">
        <f>_xlfn.XLOOKUP(F93,'TCD poids'!A:A,'TCD poids'!C:C)</f>
        <v>4.3999999999999995</v>
      </c>
      <c r="M93">
        <f>TCD!T94</f>
        <v>17</v>
      </c>
      <c r="N93">
        <f>IF(I93="",0.2,LOOKUP(I93,'Pays TVA'!A:A,'Pays TVA'!B:B))</f>
        <v>0.2</v>
      </c>
      <c r="O93" s="27" t="str">
        <f>IF(TCD!M94="","",TCD!M94)</f>
        <v/>
      </c>
      <c r="P93" s="27" t="str">
        <f>IF(TCD!J94="","",TCD!J94)</f>
        <v/>
      </c>
      <c r="Q93" s="27" t="str">
        <f>IF(AND(TCD!L94="",TCD!Q94=""),"",IF(SUM(TCD!L94,TCD!Q94)&gt;15,29,9.5))</f>
        <v/>
      </c>
      <c r="R93" s="27">
        <f>_xlfn.XLOOKUP(F93,TCD!E:E,TCD!K:K,"")</f>
        <v>0</v>
      </c>
      <c r="S93" s="27" t="str">
        <f>IF(TCD!I94="","",IF(TCD!I94&gt;8.5,17,8.5))</f>
        <v/>
      </c>
      <c r="T93" s="27">
        <f>TCD!Y94</f>
        <v>18.84</v>
      </c>
    </row>
    <row r="94" spans="1:20" x14ac:dyDescent="0.2">
      <c r="A94" s="13" t="str">
        <f>TCD!V95</f>
        <v>CHRONOPOST</v>
      </c>
      <c r="B94" s="1">
        <f t="shared" si="3"/>
        <v>46143</v>
      </c>
      <c r="F94" t="str">
        <f>TCD!E95</f>
        <v>XF142940143FR</v>
      </c>
      <c r="H94" s="6" t="str">
        <f t="shared" si="4"/>
        <v>P</v>
      </c>
      <c r="I94" t="str">
        <f>LOOKUP(F94,'Facture Chronopost'!L:L,'Facture Chronopost'!H:H)</f>
        <v>HU</v>
      </c>
      <c r="J94" s="6" t="str">
        <f>TCD!U95</f>
        <v>17_Z3</v>
      </c>
      <c r="K94">
        <f t="shared" si="5"/>
        <v>1</v>
      </c>
      <c r="L94" s="27">
        <f>_xlfn.XLOOKUP(F94,'TCD poids'!A:A,'TCD poids'!C:C)</f>
        <v>5.8</v>
      </c>
      <c r="M94">
        <f>TCD!T95</f>
        <v>17</v>
      </c>
      <c r="N94">
        <f>IF(I94="",0.2,LOOKUP(I94,'Pays TVA'!A:A,'Pays TVA'!B:B))</f>
        <v>0.2</v>
      </c>
      <c r="O94" s="27" t="str">
        <f>IF(TCD!M95="","",TCD!M95)</f>
        <v/>
      </c>
      <c r="P94" s="27" t="str">
        <f>IF(TCD!J95="","",TCD!J95)</f>
        <v/>
      </c>
      <c r="Q94" s="27" t="str">
        <f>IF(AND(TCD!L95="",TCD!Q95=""),"",IF(SUM(TCD!L95,TCD!Q95)&gt;15,29,9.5))</f>
        <v/>
      </c>
      <c r="R94" s="27">
        <f>_xlfn.XLOOKUP(F94,TCD!E:E,TCD!K:K,"")</f>
        <v>0</v>
      </c>
      <c r="S94" s="27" t="str">
        <f>IF(TCD!I95="","",IF(TCD!I95&gt;8.5,17,8.5))</f>
        <v/>
      </c>
      <c r="T94" s="27">
        <f>TCD!Y95</f>
        <v>32.409999999999997</v>
      </c>
    </row>
    <row r="95" spans="1:20" x14ac:dyDescent="0.2">
      <c r="A95" s="13" t="str">
        <f>TCD!V96</f>
        <v>CHRONOPOST</v>
      </c>
      <c r="B95" s="1">
        <f t="shared" si="3"/>
        <v>46143</v>
      </c>
      <c r="F95" t="str">
        <f>TCD!E96</f>
        <v>XF142940259FR</v>
      </c>
      <c r="H95" s="6" t="str">
        <f t="shared" si="4"/>
        <v>P</v>
      </c>
      <c r="I95" t="str">
        <f>LOOKUP(F95,'Facture Chronopost'!L:L,'Facture Chronopost'!H:H)</f>
        <v>DE</v>
      </c>
      <c r="J95" s="6" t="str">
        <f>TCD!U96</f>
        <v>17_Z1</v>
      </c>
      <c r="K95">
        <f t="shared" si="5"/>
        <v>1</v>
      </c>
      <c r="L95" s="27">
        <f>_xlfn.XLOOKUP(F95,'TCD poids'!A:A,'TCD poids'!C:C)</f>
        <v>5.8</v>
      </c>
      <c r="M95">
        <f>TCD!T96</f>
        <v>17</v>
      </c>
      <c r="N95">
        <f>IF(I95="",0.2,LOOKUP(I95,'Pays TVA'!A:A,'Pays TVA'!B:B))</f>
        <v>0.2</v>
      </c>
      <c r="O95" s="27" t="str">
        <f>IF(TCD!M96="","",TCD!M96)</f>
        <v/>
      </c>
      <c r="P95" s="27" t="str">
        <f>IF(TCD!J96="","",TCD!J96)</f>
        <v/>
      </c>
      <c r="Q95" s="27" t="str">
        <f>IF(AND(TCD!L96="",TCD!Q96=""),"",IF(SUM(TCD!L96,TCD!Q96)&gt;15,29,9.5))</f>
        <v/>
      </c>
      <c r="R95" s="27">
        <f>_xlfn.XLOOKUP(F95,TCD!E:E,TCD!K:K,"")</f>
        <v>0</v>
      </c>
      <c r="S95" s="27" t="str">
        <f>IF(TCD!I96="","",IF(TCD!I96&gt;8.5,17,8.5))</f>
        <v/>
      </c>
      <c r="T95" s="27">
        <f>TCD!Y96</f>
        <v>22.33</v>
      </c>
    </row>
    <row r="96" spans="1:20" x14ac:dyDescent="0.2">
      <c r="A96" s="13" t="str">
        <f>TCD!V97</f>
        <v>CHRONOPOST</v>
      </c>
      <c r="B96" s="1">
        <f t="shared" si="3"/>
        <v>46143</v>
      </c>
      <c r="F96" t="str">
        <f>TCD!E97</f>
        <v>XF142942232FR</v>
      </c>
      <c r="H96" s="6" t="str">
        <f t="shared" si="4"/>
        <v>P</v>
      </c>
      <c r="I96" t="str">
        <f>LOOKUP(F96,'Facture Chronopost'!L:L,'Facture Chronopost'!H:H)</f>
        <v>NL</v>
      </c>
      <c r="J96" s="6" t="str">
        <f>TCD!U97</f>
        <v>17_Z1</v>
      </c>
      <c r="K96">
        <f t="shared" si="5"/>
        <v>1</v>
      </c>
      <c r="L96" s="27">
        <f>_xlfn.XLOOKUP(F96,'TCD poids'!A:A,'TCD poids'!C:C)</f>
        <v>4.5999999999999996</v>
      </c>
      <c r="M96">
        <f>TCD!T97</f>
        <v>17</v>
      </c>
      <c r="N96">
        <f>IF(I96="",0.2,LOOKUP(I96,'Pays TVA'!A:A,'Pays TVA'!B:B))</f>
        <v>0.2</v>
      </c>
      <c r="O96" s="27" t="str">
        <f>IF(TCD!M97="","",TCD!M97)</f>
        <v/>
      </c>
      <c r="P96" s="27" t="str">
        <f>IF(TCD!J97="","",TCD!J97)</f>
        <v/>
      </c>
      <c r="Q96" s="27" t="str">
        <f>IF(AND(TCD!L97="",TCD!Q97=""),"",IF(SUM(TCD!L97,TCD!Q97)&gt;15,29,9.5))</f>
        <v/>
      </c>
      <c r="R96" s="27">
        <f>_xlfn.XLOOKUP(F96,TCD!E:E,TCD!K:K,"")</f>
        <v>0</v>
      </c>
      <c r="S96" s="27" t="str">
        <f>IF(TCD!I97="","",IF(TCD!I97&gt;8.5,17,8.5))</f>
        <v/>
      </c>
      <c r="T96" s="27">
        <f>TCD!Y97</f>
        <v>19.97</v>
      </c>
    </row>
    <row r="97" spans="1:20" x14ac:dyDescent="0.2">
      <c r="A97" s="13" t="str">
        <f>TCD!V98</f>
        <v>CHRONOPOST</v>
      </c>
      <c r="B97" s="1">
        <f t="shared" si="3"/>
        <v>46143</v>
      </c>
      <c r="F97" t="str">
        <f>TCD!E98</f>
        <v>XF142943462FR</v>
      </c>
      <c r="H97" s="6" t="str">
        <f t="shared" si="4"/>
        <v>P</v>
      </c>
      <c r="I97" t="str">
        <f>LOOKUP(F97,'Facture Chronopost'!L:L,'Facture Chronopost'!H:H)</f>
        <v>IT</v>
      </c>
      <c r="J97" s="6" t="str">
        <f>TCD!U98</f>
        <v>17_Z2</v>
      </c>
      <c r="K97">
        <f t="shared" si="5"/>
        <v>1</v>
      </c>
      <c r="L97" s="27">
        <f>_xlfn.XLOOKUP(F97,'TCD poids'!A:A,'TCD poids'!C:C)</f>
        <v>4.6999999999999993</v>
      </c>
      <c r="M97">
        <f>TCD!T98</f>
        <v>17</v>
      </c>
      <c r="N97">
        <f>IF(I97="",0.2,LOOKUP(I97,'Pays TVA'!A:A,'Pays TVA'!B:B))</f>
        <v>0.2</v>
      </c>
      <c r="O97" s="27" t="str">
        <f>IF(TCD!M98="","",TCD!M98)</f>
        <v/>
      </c>
      <c r="P97" s="27" t="str">
        <f>IF(TCD!J98="","",TCD!J98)</f>
        <v/>
      </c>
      <c r="Q97" s="27" t="str">
        <f>IF(AND(TCD!L98="",TCD!Q98=""),"",IF(SUM(TCD!L98,TCD!Q98)&gt;15,29,9.5))</f>
        <v/>
      </c>
      <c r="R97" s="27">
        <f>_xlfn.XLOOKUP(F97,TCD!E:E,TCD!K:K,"")</f>
        <v>0</v>
      </c>
      <c r="S97" s="27" t="str">
        <f>IF(TCD!I98="","",IF(TCD!I98&gt;8.5,17,8.5))</f>
        <v/>
      </c>
      <c r="T97" s="27">
        <f>TCD!Y98</f>
        <v>19.97</v>
      </c>
    </row>
    <row r="98" spans="1:20" x14ac:dyDescent="0.2">
      <c r="A98" s="13" t="str">
        <f>TCD!V99</f>
        <v>CHRONOPOST</v>
      </c>
      <c r="B98" s="1">
        <f t="shared" si="3"/>
        <v>46143</v>
      </c>
      <c r="F98" t="str">
        <f>TCD!E99</f>
        <v>XF142946044FR</v>
      </c>
      <c r="H98" s="6" t="str">
        <f t="shared" si="4"/>
        <v>P</v>
      </c>
      <c r="I98" t="str">
        <f>LOOKUP(F98,'Facture Chronopost'!L:L,'Facture Chronopost'!H:H)</f>
        <v>NL</v>
      </c>
      <c r="J98" s="6" t="str">
        <f>TCD!U99</f>
        <v>17_Z1</v>
      </c>
      <c r="K98">
        <f t="shared" si="5"/>
        <v>1</v>
      </c>
      <c r="L98" s="27">
        <f>_xlfn.XLOOKUP(F98,'TCD poids'!A:A,'TCD poids'!C:C)</f>
        <v>0.30000000000000004</v>
      </c>
      <c r="M98">
        <f>TCD!T99</f>
        <v>17</v>
      </c>
      <c r="N98">
        <f>IF(I98="",0.2,LOOKUP(I98,'Pays TVA'!A:A,'Pays TVA'!B:B))</f>
        <v>0.2</v>
      </c>
      <c r="O98" s="27" t="str">
        <f>IF(TCD!M99="","",TCD!M99)</f>
        <v/>
      </c>
      <c r="P98" s="27" t="str">
        <f>IF(TCD!J99="","",TCD!J99)</f>
        <v/>
      </c>
      <c r="Q98" s="27" t="str">
        <f>IF(AND(TCD!L99="",TCD!Q99=""),"",IF(SUM(TCD!L99,TCD!Q99)&gt;15,29,9.5))</f>
        <v/>
      </c>
      <c r="R98" s="27">
        <f>_xlfn.XLOOKUP(F98,TCD!E:E,TCD!K:K,"")</f>
        <v>0</v>
      </c>
      <c r="S98" s="27" t="str">
        <f>IF(TCD!I99="","",IF(TCD!I99&gt;8.5,17,8.5))</f>
        <v/>
      </c>
      <c r="T98" s="27">
        <f>TCD!Y99</f>
        <v>8.36</v>
      </c>
    </row>
    <row r="99" spans="1:20" x14ac:dyDescent="0.2">
      <c r="A99" s="13" t="str">
        <f>TCD!V100</f>
        <v>CHRONOPOST</v>
      </c>
      <c r="B99" s="1">
        <f t="shared" si="3"/>
        <v>46143</v>
      </c>
      <c r="F99" t="str">
        <f>TCD!E100</f>
        <v>XF142946132FR</v>
      </c>
      <c r="H99" s="6" t="str">
        <f t="shared" si="4"/>
        <v>P</v>
      </c>
      <c r="I99" t="str">
        <f>LOOKUP(F99,'Facture Chronopost'!L:L,'Facture Chronopost'!H:H)</f>
        <v>DE</v>
      </c>
      <c r="J99" s="6" t="str">
        <f>TCD!U100</f>
        <v>17_Z1</v>
      </c>
      <c r="K99">
        <f t="shared" si="5"/>
        <v>1</v>
      </c>
      <c r="L99" s="27">
        <f>_xlfn.XLOOKUP(F99,'TCD poids'!A:A,'TCD poids'!C:C)</f>
        <v>0.79999999999999993</v>
      </c>
      <c r="M99">
        <f>TCD!T100</f>
        <v>17</v>
      </c>
      <c r="N99">
        <f>IF(I99="",0.2,LOOKUP(I99,'Pays TVA'!A:A,'Pays TVA'!B:B))</f>
        <v>0.2</v>
      </c>
      <c r="O99" s="27" t="str">
        <f>IF(TCD!M100="","",TCD!M100)</f>
        <v/>
      </c>
      <c r="P99" s="27" t="str">
        <f>IF(TCD!J100="","",TCD!J100)</f>
        <v/>
      </c>
      <c r="Q99" s="27" t="str">
        <f>IF(AND(TCD!L100="",TCD!Q100=""),"",IF(SUM(TCD!L100,TCD!Q100)&gt;15,29,9.5))</f>
        <v/>
      </c>
      <c r="R99" s="27">
        <f>_xlfn.XLOOKUP(F99,TCD!E:E,TCD!K:K,"")</f>
        <v>0</v>
      </c>
      <c r="S99" s="27" t="str">
        <f>IF(TCD!I100="","",IF(TCD!I100&gt;8.5,17,8.5))</f>
        <v/>
      </c>
      <c r="T99" s="27">
        <f>TCD!Y100</f>
        <v>10.44</v>
      </c>
    </row>
    <row r="100" spans="1:20" x14ac:dyDescent="0.2">
      <c r="A100" s="13" t="str">
        <f>TCD!V101</f>
        <v>CHRONOPOST</v>
      </c>
      <c r="B100" s="1">
        <f t="shared" si="3"/>
        <v>46143</v>
      </c>
      <c r="F100" t="str">
        <f>TCD!E101</f>
        <v>XF142946234FR</v>
      </c>
      <c r="H100" s="6" t="str">
        <f t="shared" si="4"/>
        <v>P</v>
      </c>
      <c r="I100" t="str">
        <f>LOOKUP(F100,'Facture Chronopost'!L:L,'Facture Chronopost'!H:H)</f>
        <v>DE</v>
      </c>
      <c r="J100" s="6" t="str">
        <f>TCD!U101</f>
        <v>17_Z1</v>
      </c>
      <c r="K100">
        <f t="shared" si="5"/>
        <v>1</v>
      </c>
      <c r="L100" s="27">
        <f>_xlfn.XLOOKUP(F100,'TCD poids'!A:A,'TCD poids'!C:C)</f>
        <v>0.4</v>
      </c>
      <c r="M100">
        <f>TCD!T101</f>
        <v>17</v>
      </c>
      <c r="N100">
        <f>IF(I100="",0.2,LOOKUP(I100,'Pays TVA'!A:A,'Pays TVA'!B:B))</f>
        <v>0.2</v>
      </c>
      <c r="O100" s="27" t="str">
        <f>IF(TCD!M101="","",TCD!M101)</f>
        <v/>
      </c>
      <c r="P100" s="27" t="str">
        <f>IF(TCD!J101="","",TCD!J101)</f>
        <v/>
      </c>
      <c r="Q100" s="27" t="str">
        <f>IF(AND(TCD!L101="",TCD!Q101=""),"",IF(SUM(TCD!L101,TCD!Q101)&gt;15,29,9.5))</f>
        <v/>
      </c>
      <c r="R100" s="27">
        <f>_xlfn.XLOOKUP(F100,TCD!E:E,TCD!K:K,"")</f>
        <v>0</v>
      </c>
      <c r="S100" s="27" t="str">
        <f>IF(TCD!I101="","",IF(TCD!I101&gt;8.5,17,8.5))</f>
        <v/>
      </c>
      <c r="T100" s="27">
        <f>TCD!Y101</f>
        <v>8.36</v>
      </c>
    </row>
    <row r="101" spans="1:20" x14ac:dyDescent="0.2">
      <c r="A101" s="13" t="str">
        <f>TCD!V102</f>
        <v>CHRONOPOST</v>
      </c>
      <c r="B101" s="1">
        <f t="shared" si="3"/>
        <v>46143</v>
      </c>
      <c r="F101" t="str">
        <f>TCD!E102</f>
        <v>XF142969805FR</v>
      </c>
      <c r="H101" s="6" t="str">
        <f t="shared" si="4"/>
        <v>P</v>
      </c>
      <c r="I101" t="str">
        <f>LOOKUP(F101,'Facture Chronopost'!L:L,'Facture Chronopost'!H:H)</f>
        <v>BE</v>
      </c>
      <c r="J101" s="6" t="str">
        <f>TCD!U102</f>
        <v>17_Z1</v>
      </c>
      <c r="K101">
        <f t="shared" si="5"/>
        <v>1</v>
      </c>
      <c r="L101" s="27">
        <f>_xlfn.XLOOKUP(F101,'TCD poids'!A:A,'TCD poids'!C:C)</f>
        <v>4.5999999999999996</v>
      </c>
      <c r="M101">
        <f>TCD!T102</f>
        <v>17</v>
      </c>
      <c r="N101">
        <f>IF(I101="",0.2,LOOKUP(I101,'Pays TVA'!A:A,'Pays TVA'!B:B))</f>
        <v>0.2</v>
      </c>
      <c r="O101" s="27" t="str">
        <f>IF(TCD!M102="","",TCD!M102)</f>
        <v/>
      </c>
      <c r="P101" s="27" t="str">
        <f>IF(TCD!J102="","",TCD!J102)</f>
        <v/>
      </c>
      <c r="Q101" s="27" t="str">
        <f>IF(AND(TCD!L102="",TCD!Q102=""),"",IF(SUM(TCD!L102,TCD!Q102)&gt;15,29,9.5))</f>
        <v/>
      </c>
      <c r="R101" s="27">
        <f>_xlfn.XLOOKUP(F101,TCD!E:E,TCD!K:K,"")</f>
        <v>0</v>
      </c>
      <c r="S101" s="27" t="str">
        <f>IF(TCD!I102="","",IF(TCD!I102&gt;8.5,17,8.5))</f>
        <v/>
      </c>
      <c r="T101" s="27">
        <f>TCD!Y102</f>
        <v>19.97</v>
      </c>
    </row>
    <row r="102" spans="1:20" x14ac:dyDescent="0.2">
      <c r="A102" s="13" t="str">
        <f>TCD!V103</f>
        <v>CHRONOPOST</v>
      </c>
      <c r="B102" s="1">
        <f t="shared" si="3"/>
        <v>46143</v>
      </c>
      <c r="F102" t="str">
        <f>TCD!E103</f>
        <v>XF142970423FR</v>
      </c>
      <c r="H102" s="6" t="str">
        <f t="shared" si="4"/>
        <v>P</v>
      </c>
      <c r="I102" t="str">
        <f>LOOKUP(F102,'Facture Chronopost'!L:L,'Facture Chronopost'!H:H)</f>
        <v>ES</v>
      </c>
      <c r="J102" s="6" t="str">
        <f>TCD!U103</f>
        <v>17_Z2</v>
      </c>
      <c r="K102">
        <f t="shared" si="5"/>
        <v>1</v>
      </c>
      <c r="L102" s="27">
        <f>_xlfn.XLOOKUP(F102,'TCD poids'!A:A,'TCD poids'!C:C)</f>
        <v>0.79999999999999993</v>
      </c>
      <c r="M102">
        <f>TCD!T103</f>
        <v>17</v>
      </c>
      <c r="N102">
        <f>IF(I102="",0.2,LOOKUP(I102,'Pays TVA'!A:A,'Pays TVA'!B:B))</f>
        <v>0.2</v>
      </c>
      <c r="O102" s="27" t="str">
        <f>IF(TCD!M103="","",TCD!M103)</f>
        <v/>
      </c>
      <c r="P102" s="27" t="str">
        <f>IF(TCD!J103="","",TCD!J103)</f>
        <v/>
      </c>
      <c r="Q102" s="27" t="str">
        <f>IF(AND(TCD!L103="",TCD!Q103=""),"",IF(SUM(TCD!L103,TCD!Q103)&gt;15,29,9.5))</f>
        <v/>
      </c>
      <c r="R102" s="27">
        <f>_xlfn.XLOOKUP(F102,TCD!E:E,TCD!K:K,"")</f>
        <v>0</v>
      </c>
      <c r="S102" s="27" t="str">
        <f>IF(TCD!I103="","",IF(TCD!I103&gt;8.5,17,8.5))</f>
        <v/>
      </c>
      <c r="T102" s="27">
        <f>TCD!Y103</f>
        <v>10.44</v>
      </c>
    </row>
    <row r="103" spans="1:20" x14ac:dyDescent="0.2">
      <c r="A103" s="13" t="str">
        <f>TCD!V104</f>
        <v>CHRONOPOST</v>
      </c>
      <c r="B103" s="1">
        <f t="shared" si="3"/>
        <v>46143</v>
      </c>
      <c r="F103" t="str">
        <f>TCD!E104</f>
        <v>XF142970539FR</v>
      </c>
      <c r="H103" s="6" t="str">
        <f t="shared" si="4"/>
        <v>P</v>
      </c>
      <c r="I103" t="str">
        <f>LOOKUP(F103,'Facture Chronopost'!L:L,'Facture Chronopost'!H:H)</f>
        <v>ES</v>
      </c>
      <c r="J103" s="6" t="str">
        <f>TCD!U104</f>
        <v>17_Z2</v>
      </c>
      <c r="K103">
        <f t="shared" si="5"/>
        <v>1</v>
      </c>
      <c r="L103" s="27">
        <f>_xlfn.XLOOKUP(F103,'TCD poids'!A:A,'TCD poids'!C:C)</f>
        <v>0.4</v>
      </c>
      <c r="M103">
        <f>TCD!T104</f>
        <v>17</v>
      </c>
      <c r="N103">
        <f>IF(I103="",0.2,LOOKUP(I103,'Pays TVA'!A:A,'Pays TVA'!B:B))</f>
        <v>0.2</v>
      </c>
      <c r="O103" s="27" t="str">
        <f>IF(TCD!M104="","",TCD!M104)</f>
        <v/>
      </c>
      <c r="P103" s="27" t="str">
        <f>IF(TCD!J104="","",TCD!J104)</f>
        <v/>
      </c>
      <c r="Q103" s="27">
        <f>IF(AND(TCD!L104="",TCD!Q104=""),"",IF(SUM(TCD!L104,TCD!Q104)&gt;15,29,9.5))</f>
        <v>29</v>
      </c>
      <c r="R103" s="27">
        <f>_xlfn.XLOOKUP(F103,TCD!E:E,TCD!K:K,"")</f>
        <v>0</v>
      </c>
      <c r="S103" s="27" t="str">
        <f>IF(TCD!I104="","",IF(TCD!I104&gt;8.5,17,8.5))</f>
        <v/>
      </c>
      <c r="T103" s="27">
        <f>TCD!Y104</f>
        <v>8.36</v>
      </c>
    </row>
    <row r="104" spans="1:20" x14ac:dyDescent="0.2">
      <c r="A104" s="13" t="str">
        <f>TCD!V105</f>
        <v>CHRONOPOST</v>
      </c>
      <c r="B104" s="1">
        <f t="shared" si="3"/>
        <v>46143</v>
      </c>
      <c r="F104" t="str">
        <f>TCD!E105</f>
        <v>XF142970715FR</v>
      </c>
      <c r="H104" s="6" t="str">
        <f t="shared" si="4"/>
        <v>P</v>
      </c>
      <c r="I104" t="str">
        <f>LOOKUP(F104,'Facture Chronopost'!L:L,'Facture Chronopost'!H:H)</f>
        <v>DE</v>
      </c>
      <c r="J104" s="6" t="str">
        <f>TCD!U105</f>
        <v>17_Z1</v>
      </c>
      <c r="K104">
        <f t="shared" si="5"/>
        <v>1</v>
      </c>
      <c r="L104" s="27">
        <f>_xlfn.XLOOKUP(F104,'TCD poids'!A:A,'TCD poids'!C:C)</f>
        <v>0.79999999999999993</v>
      </c>
      <c r="M104">
        <f>TCD!T105</f>
        <v>17</v>
      </c>
      <c r="N104">
        <f>IF(I104="",0.2,LOOKUP(I104,'Pays TVA'!A:A,'Pays TVA'!B:B))</f>
        <v>0.2</v>
      </c>
      <c r="O104" s="27" t="str">
        <f>IF(TCD!M105="","",TCD!M105)</f>
        <v/>
      </c>
      <c r="P104" s="27" t="str">
        <f>IF(TCD!J105="","",TCD!J105)</f>
        <v/>
      </c>
      <c r="Q104" s="27" t="str">
        <f>IF(AND(TCD!L105="",TCD!Q105=""),"",IF(SUM(TCD!L105,TCD!Q105)&gt;15,29,9.5))</f>
        <v/>
      </c>
      <c r="R104" s="27">
        <f>_xlfn.XLOOKUP(F104,TCD!E:E,TCD!K:K,"")</f>
        <v>0</v>
      </c>
      <c r="S104" s="27" t="str">
        <f>IF(TCD!I105="","",IF(TCD!I105&gt;8.5,17,8.5))</f>
        <v/>
      </c>
      <c r="T104" s="27">
        <f>TCD!Y105</f>
        <v>10.44</v>
      </c>
    </row>
    <row r="105" spans="1:20" x14ac:dyDescent="0.2">
      <c r="A105" s="13" t="str">
        <f>TCD!V106</f>
        <v>CHRONOPOST</v>
      </c>
      <c r="B105" s="1">
        <f t="shared" si="3"/>
        <v>46143</v>
      </c>
      <c r="F105" t="str">
        <f>TCD!E106</f>
        <v>XF142971004FR</v>
      </c>
      <c r="H105" s="6" t="str">
        <f t="shared" si="4"/>
        <v>P</v>
      </c>
      <c r="I105" t="str">
        <f>LOOKUP(F105,'Facture Chronopost'!L:L,'Facture Chronopost'!H:H)</f>
        <v>DE</v>
      </c>
      <c r="J105" s="6" t="str">
        <f>TCD!U106</f>
        <v>17_Z1</v>
      </c>
      <c r="K105">
        <f t="shared" si="5"/>
        <v>1</v>
      </c>
      <c r="L105" s="27">
        <f>_xlfn.XLOOKUP(F105,'TCD poids'!A:A,'TCD poids'!C:C)</f>
        <v>4.3</v>
      </c>
      <c r="M105">
        <f>TCD!T106</f>
        <v>17</v>
      </c>
      <c r="N105">
        <f>IF(I105="",0.2,LOOKUP(I105,'Pays TVA'!A:A,'Pays TVA'!B:B))</f>
        <v>0.2</v>
      </c>
      <c r="O105" s="27" t="str">
        <f>IF(TCD!M106="","",TCD!M106)</f>
        <v/>
      </c>
      <c r="P105" s="27" t="str">
        <f>IF(TCD!J106="","",TCD!J106)</f>
        <v/>
      </c>
      <c r="Q105" s="27" t="str">
        <f>IF(AND(TCD!L106="",TCD!Q106=""),"",IF(SUM(TCD!L106,TCD!Q106)&gt;15,29,9.5))</f>
        <v/>
      </c>
      <c r="R105" s="27">
        <f>_xlfn.XLOOKUP(F105,TCD!E:E,TCD!K:K,"")</f>
        <v>0</v>
      </c>
      <c r="S105" s="27" t="str">
        <f>IF(TCD!I106="","",IF(TCD!I106&gt;8.5,17,8.5))</f>
        <v/>
      </c>
      <c r="T105" s="27">
        <f>TCD!Y106</f>
        <v>18.84</v>
      </c>
    </row>
    <row r="106" spans="1:20" x14ac:dyDescent="0.2">
      <c r="A106" s="13" t="str">
        <f>TCD!V107</f>
        <v>CHRONOPOST</v>
      </c>
      <c r="B106" s="1">
        <f t="shared" si="3"/>
        <v>46143</v>
      </c>
      <c r="F106" t="str">
        <f>TCD!E107</f>
        <v>XF142971110FR</v>
      </c>
      <c r="H106" s="6" t="str">
        <f t="shared" si="4"/>
        <v>P</v>
      </c>
      <c r="I106" t="str">
        <f>LOOKUP(F106,'Facture Chronopost'!L:L,'Facture Chronopost'!H:H)</f>
        <v>DE</v>
      </c>
      <c r="J106" s="6" t="str">
        <f>TCD!U107</f>
        <v>17_Z1</v>
      </c>
      <c r="K106">
        <f t="shared" si="5"/>
        <v>1</v>
      </c>
      <c r="L106" s="27">
        <f>_xlfn.XLOOKUP(F106,'TCD poids'!A:A,'TCD poids'!C:C)</f>
        <v>4.5999999999999996</v>
      </c>
      <c r="M106">
        <f>TCD!T107</f>
        <v>17</v>
      </c>
      <c r="N106">
        <f>IF(I106="",0.2,LOOKUP(I106,'Pays TVA'!A:A,'Pays TVA'!B:B))</f>
        <v>0.2</v>
      </c>
      <c r="O106" s="27" t="str">
        <f>IF(TCD!M107="","",TCD!M107)</f>
        <v/>
      </c>
      <c r="P106" s="27" t="str">
        <f>IF(TCD!J107="","",TCD!J107)</f>
        <v/>
      </c>
      <c r="Q106" s="27" t="str">
        <f>IF(AND(TCD!L107="",TCD!Q107=""),"",IF(SUM(TCD!L107,TCD!Q107)&gt;15,29,9.5))</f>
        <v/>
      </c>
      <c r="R106" s="27">
        <f>_xlfn.XLOOKUP(F106,TCD!E:E,TCD!K:K,"")</f>
        <v>0</v>
      </c>
      <c r="S106" s="27" t="str">
        <f>IF(TCD!I107="","",IF(TCD!I107&gt;8.5,17,8.5))</f>
        <v/>
      </c>
      <c r="T106" s="27">
        <f>TCD!Y107</f>
        <v>19.97</v>
      </c>
    </row>
    <row r="107" spans="1:20" x14ac:dyDescent="0.2">
      <c r="A107" s="13" t="str">
        <f>TCD!V108</f>
        <v>CHRONOPOST</v>
      </c>
      <c r="B107" s="1">
        <f t="shared" si="3"/>
        <v>46143</v>
      </c>
      <c r="F107" t="str">
        <f>TCD!E108</f>
        <v>XF142971199FR</v>
      </c>
      <c r="H107" s="6" t="str">
        <f t="shared" si="4"/>
        <v>P</v>
      </c>
      <c r="I107" t="str">
        <f>LOOKUP(F107,'Facture Chronopost'!L:L,'Facture Chronopost'!H:H)</f>
        <v>DE</v>
      </c>
      <c r="J107" s="6" t="str">
        <f>TCD!U108</f>
        <v>17_Z1</v>
      </c>
      <c r="K107">
        <f t="shared" si="5"/>
        <v>1</v>
      </c>
      <c r="L107" s="27">
        <f>_xlfn.XLOOKUP(F107,'TCD poids'!A:A,'TCD poids'!C:C)</f>
        <v>0.30000000000000004</v>
      </c>
      <c r="M107">
        <f>TCD!T108</f>
        <v>17</v>
      </c>
      <c r="N107">
        <f>IF(I107="",0.2,LOOKUP(I107,'Pays TVA'!A:A,'Pays TVA'!B:B))</f>
        <v>0.2</v>
      </c>
      <c r="O107" s="27" t="str">
        <f>IF(TCD!M108="","",TCD!M108)</f>
        <v/>
      </c>
      <c r="P107" s="27" t="str">
        <f>IF(TCD!J108="","",TCD!J108)</f>
        <v/>
      </c>
      <c r="Q107" s="27" t="str">
        <f>IF(AND(TCD!L108="",TCD!Q108=""),"",IF(SUM(TCD!L108,TCD!Q108)&gt;15,29,9.5))</f>
        <v/>
      </c>
      <c r="R107" s="27">
        <f>_xlfn.XLOOKUP(F107,TCD!E:E,TCD!K:K,"")</f>
        <v>0</v>
      </c>
      <c r="S107" s="27" t="str">
        <f>IF(TCD!I108="","",IF(TCD!I108&gt;8.5,17,8.5))</f>
        <v/>
      </c>
      <c r="T107" s="27">
        <f>TCD!Y108</f>
        <v>53.36</v>
      </c>
    </row>
    <row r="108" spans="1:20" x14ac:dyDescent="0.2">
      <c r="A108" s="13" t="str">
        <f>TCD!V109</f>
        <v>CHRONOPOST</v>
      </c>
      <c r="B108" s="1">
        <f t="shared" si="3"/>
        <v>46143</v>
      </c>
      <c r="F108" t="str">
        <f>TCD!E109</f>
        <v>XF142971211FR</v>
      </c>
      <c r="H108" s="6" t="str">
        <f t="shared" si="4"/>
        <v>P</v>
      </c>
      <c r="I108" t="str">
        <f>LOOKUP(F108,'Facture Chronopost'!L:L,'Facture Chronopost'!H:H)</f>
        <v>DE</v>
      </c>
      <c r="J108" s="6" t="str">
        <f>TCD!U109</f>
        <v>17_Z1</v>
      </c>
      <c r="K108">
        <f t="shared" si="5"/>
        <v>1</v>
      </c>
      <c r="L108" s="27">
        <f>_xlfn.XLOOKUP(F108,'TCD poids'!A:A,'TCD poids'!C:C)</f>
        <v>0.30000000000000004</v>
      </c>
      <c r="M108">
        <f>TCD!T109</f>
        <v>17</v>
      </c>
      <c r="N108">
        <f>IF(I108="",0.2,LOOKUP(I108,'Pays TVA'!A:A,'Pays TVA'!B:B))</f>
        <v>0.2</v>
      </c>
      <c r="O108" s="27" t="str">
        <f>IF(TCD!M109="","",TCD!M109)</f>
        <v/>
      </c>
      <c r="P108" s="27" t="str">
        <f>IF(TCD!J109="","",TCD!J109)</f>
        <v/>
      </c>
      <c r="Q108" s="27" t="str">
        <f>IF(AND(TCD!L109="",TCD!Q109=""),"",IF(SUM(TCD!L109,TCD!Q109)&gt;15,29,9.5))</f>
        <v/>
      </c>
      <c r="R108" s="27">
        <f>_xlfn.XLOOKUP(F108,TCD!E:E,TCD!K:K,"")</f>
        <v>0</v>
      </c>
      <c r="S108" s="27" t="str">
        <f>IF(TCD!I109="","",IF(TCD!I109&gt;8.5,17,8.5))</f>
        <v/>
      </c>
      <c r="T108" s="27">
        <f>TCD!Y109</f>
        <v>8.36</v>
      </c>
    </row>
    <row r="109" spans="1:20" x14ac:dyDescent="0.2">
      <c r="A109" s="13" t="str">
        <f>TCD!V110</f>
        <v>CHRONOPOST</v>
      </c>
      <c r="B109" s="1">
        <f t="shared" si="3"/>
        <v>46143</v>
      </c>
      <c r="F109" t="str">
        <f>TCD!E110</f>
        <v>XF142972163FR</v>
      </c>
      <c r="H109" s="6" t="str">
        <f t="shared" si="4"/>
        <v>P</v>
      </c>
      <c r="I109" t="str">
        <f>LOOKUP(F109,'Facture Chronopost'!L:L,'Facture Chronopost'!H:H)</f>
        <v>ES</v>
      </c>
      <c r="J109" s="6" t="str">
        <f>TCD!U110</f>
        <v>17_Z2</v>
      </c>
      <c r="K109">
        <f t="shared" si="5"/>
        <v>1</v>
      </c>
      <c r="L109" s="27">
        <f>_xlfn.XLOOKUP(F109,'TCD poids'!A:A,'TCD poids'!C:C)</f>
        <v>0.79999999999999993</v>
      </c>
      <c r="M109">
        <f>TCD!T110</f>
        <v>17</v>
      </c>
      <c r="N109">
        <f>IF(I109="",0.2,LOOKUP(I109,'Pays TVA'!A:A,'Pays TVA'!B:B))</f>
        <v>0.2</v>
      </c>
      <c r="O109" s="27" t="str">
        <f>IF(TCD!M110="","",TCD!M110)</f>
        <v/>
      </c>
      <c r="P109" s="27" t="str">
        <f>IF(TCD!J110="","",TCD!J110)</f>
        <v/>
      </c>
      <c r="Q109" s="27" t="str">
        <f>IF(AND(TCD!L110="",TCD!Q110=""),"",IF(SUM(TCD!L110,TCD!Q110)&gt;15,29,9.5))</f>
        <v/>
      </c>
      <c r="R109" s="27">
        <f>_xlfn.XLOOKUP(F109,TCD!E:E,TCD!K:K,"")</f>
        <v>0</v>
      </c>
      <c r="S109" s="27" t="str">
        <f>IF(TCD!I110="","",IF(TCD!I110&gt;8.5,17,8.5))</f>
        <v/>
      </c>
      <c r="T109" s="27">
        <f>TCD!Y110</f>
        <v>55.44</v>
      </c>
    </row>
    <row r="110" spans="1:20" x14ac:dyDescent="0.2">
      <c r="A110" s="13" t="str">
        <f>TCD!V111</f>
        <v>CHRONOPOST</v>
      </c>
      <c r="B110" s="1">
        <f t="shared" si="3"/>
        <v>46143</v>
      </c>
      <c r="F110" t="str">
        <f>TCD!E111</f>
        <v>XF142984025FR</v>
      </c>
      <c r="H110" s="6" t="str">
        <f t="shared" si="4"/>
        <v>P</v>
      </c>
      <c r="I110" t="str">
        <f>LOOKUP(F110,'Facture Chronopost'!L:L,'Facture Chronopost'!H:H)</f>
        <v>DE</v>
      </c>
      <c r="J110" s="6" t="str">
        <f>TCD!U111</f>
        <v>17_Z1</v>
      </c>
      <c r="K110">
        <f t="shared" si="5"/>
        <v>1</v>
      </c>
      <c r="L110" s="27">
        <f>_xlfn.XLOOKUP(F110,'TCD poids'!A:A,'TCD poids'!C:C)</f>
        <v>5.8</v>
      </c>
      <c r="M110">
        <f>TCD!T111</f>
        <v>17</v>
      </c>
      <c r="N110">
        <f>IF(I110="",0.2,LOOKUP(I110,'Pays TVA'!A:A,'Pays TVA'!B:B))</f>
        <v>0.2</v>
      </c>
      <c r="O110" s="27" t="str">
        <f>IF(TCD!M111="","",TCD!M111)</f>
        <v/>
      </c>
      <c r="P110" s="27" t="str">
        <f>IF(TCD!J111="","",TCD!J111)</f>
        <v/>
      </c>
      <c r="Q110" s="27" t="str">
        <f>IF(AND(TCD!L111="",TCD!Q111=""),"",IF(SUM(TCD!L111,TCD!Q111)&gt;15,29,9.5))</f>
        <v/>
      </c>
      <c r="R110" s="27">
        <f>_xlfn.XLOOKUP(F110,TCD!E:E,TCD!K:K,"")</f>
        <v>0</v>
      </c>
      <c r="S110" s="27" t="str">
        <f>IF(TCD!I111="","",IF(TCD!I111&gt;8.5,17,8.5))</f>
        <v/>
      </c>
      <c r="T110" s="27">
        <f>TCD!Y111</f>
        <v>22.33</v>
      </c>
    </row>
    <row r="111" spans="1:20" x14ac:dyDescent="0.2">
      <c r="A111" s="13" t="str">
        <f>TCD!V112</f>
        <v>CHRONOPOST</v>
      </c>
      <c r="B111" s="1">
        <f t="shared" si="3"/>
        <v>46143</v>
      </c>
      <c r="F111" t="str">
        <f>TCD!E112</f>
        <v>XF142986471FR</v>
      </c>
      <c r="H111" s="6" t="str">
        <f t="shared" si="4"/>
        <v>P</v>
      </c>
      <c r="I111" t="str">
        <f>LOOKUP(F111,'Facture Chronopost'!L:L,'Facture Chronopost'!H:H)</f>
        <v>DE</v>
      </c>
      <c r="J111" s="6" t="str">
        <f>TCD!U112</f>
        <v>17_Z1</v>
      </c>
      <c r="K111">
        <f t="shared" si="5"/>
        <v>1</v>
      </c>
      <c r="L111" s="27">
        <f>_xlfn.XLOOKUP(F111,'TCD poids'!A:A,'TCD poids'!C:C)</f>
        <v>4.5</v>
      </c>
      <c r="M111">
        <f>TCD!T112</f>
        <v>17</v>
      </c>
      <c r="N111">
        <f>IF(I111="",0.2,LOOKUP(I111,'Pays TVA'!A:A,'Pays TVA'!B:B))</f>
        <v>0.2</v>
      </c>
      <c r="O111" s="27" t="str">
        <f>IF(TCD!M112="","",TCD!M112)</f>
        <v/>
      </c>
      <c r="P111" s="27" t="str">
        <f>IF(TCD!J112="","",TCD!J112)</f>
        <v/>
      </c>
      <c r="Q111" s="27" t="str">
        <f>IF(AND(TCD!L112="",TCD!Q112=""),"",IF(SUM(TCD!L112,TCD!Q112)&gt;15,29,9.5))</f>
        <v/>
      </c>
      <c r="R111" s="27">
        <f>_xlfn.XLOOKUP(F111,TCD!E:E,TCD!K:K,"")</f>
        <v>0</v>
      </c>
      <c r="S111" s="27" t="str">
        <f>IF(TCD!I112="","",IF(TCD!I112&gt;8.5,17,8.5))</f>
        <v/>
      </c>
      <c r="T111" s="27">
        <f>TCD!Y112</f>
        <v>18.84</v>
      </c>
    </row>
    <row r="112" spans="1:20" x14ac:dyDescent="0.2">
      <c r="A112" s="13" t="str">
        <f>TCD!V113</f>
        <v>CHRONOPOST</v>
      </c>
      <c r="B112" s="1">
        <f t="shared" si="3"/>
        <v>46143</v>
      </c>
      <c r="F112" t="str">
        <f>TCD!E113</f>
        <v>XF142987123FR</v>
      </c>
      <c r="H112" s="6" t="str">
        <f t="shared" si="4"/>
        <v>P</v>
      </c>
      <c r="I112" t="str">
        <f>LOOKUP(F112,'Facture Chronopost'!L:L,'Facture Chronopost'!H:H)</f>
        <v>DE</v>
      </c>
      <c r="J112" s="6" t="str">
        <f>TCD!U113</f>
        <v>17_Z1</v>
      </c>
      <c r="K112">
        <f t="shared" si="5"/>
        <v>1</v>
      </c>
      <c r="L112" s="27">
        <f>_xlfn.XLOOKUP(F112,'TCD poids'!A:A,'TCD poids'!C:C)</f>
        <v>0.79999999999999993</v>
      </c>
      <c r="M112">
        <f>TCD!T113</f>
        <v>17</v>
      </c>
      <c r="N112">
        <f>IF(I112="",0.2,LOOKUP(I112,'Pays TVA'!A:A,'Pays TVA'!B:B))</f>
        <v>0.2</v>
      </c>
      <c r="O112" s="27" t="str">
        <f>IF(TCD!M113="","",TCD!M113)</f>
        <v/>
      </c>
      <c r="P112" s="27" t="str">
        <f>IF(TCD!J113="","",TCD!J113)</f>
        <v/>
      </c>
      <c r="Q112" s="27" t="str">
        <f>IF(AND(TCD!L113="",TCD!Q113=""),"",IF(SUM(TCD!L113,TCD!Q113)&gt;15,29,9.5))</f>
        <v/>
      </c>
      <c r="R112" s="27">
        <f>_xlfn.XLOOKUP(F112,TCD!E:E,TCD!K:K,"")</f>
        <v>0</v>
      </c>
      <c r="S112" s="27" t="str">
        <f>IF(TCD!I113="","",IF(TCD!I113&gt;8.5,17,8.5))</f>
        <v/>
      </c>
      <c r="T112" s="27">
        <f>TCD!Y113</f>
        <v>10.44</v>
      </c>
    </row>
    <row r="113" spans="1:20" x14ac:dyDescent="0.2">
      <c r="A113" s="13" t="str">
        <f>TCD!V114</f>
        <v>CHRONOPOST</v>
      </c>
      <c r="B113" s="1">
        <f t="shared" si="3"/>
        <v>46143</v>
      </c>
      <c r="F113" t="str">
        <f>TCD!E114</f>
        <v>XF142995487FR</v>
      </c>
      <c r="H113" s="6" t="str">
        <f t="shared" si="4"/>
        <v>P</v>
      </c>
      <c r="I113" t="str">
        <f>LOOKUP(F113,'Facture Chronopost'!L:L,'Facture Chronopost'!H:H)</f>
        <v>IT</v>
      </c>
      <c r="J113" s="6" t="str">
        <f>TCD!U114</f>
        <v>17_Z2</v>
      </c>
      <c r="K113">
        <f t="shared" si="5"/>
        <v>1</v>
      </c>
      <c r="L113" s="27">
        <f>_xlfn.XLOOKUP(F113,'TCD poids'!A:A,'TCD poids'!C:C)</f>
        <v>4.5999999999999996</v>
      </c>
      <c r="M113">
        <f>TCD!T114</f>
        <v>17</v>
      </c>
      <c r="N113">
        <f>IF(I113="",0.2,LOOKUP(I113,'Pays TVA'!A:A,'Pays TVA'!B:B))</f>
        <v>0.2</v>
      </c>
      <c r="O113" s="27" t="str">
        <f>IF(TCD!M114="","",TCD!M114)</f>
        <v/>
      </c>
      <c r="P113" s="27" t="str">
        <f>IF(TCD!J114="","",TCD!J114)</f>
        <v/>
      </c>
      <c r="Q113" s="27" t="str">
        <f>IF(AND(TCD!L114="",TCD!Q114=""),"",IF(SUM(TCD!L114,TCD!Q114)&gt;15,29,9.5))</f>
        <v/>
      </c>
      <c r="R113" s="27">
        <f>_xlfn.XLOOKUP(F113,TCD!E:E,TCD!K:K,"")</f>
        <v>0</v>
      </c>
      <c r="S113" s="27" t="str">
        <f>IF(TCD!I114="","",IF(TCD!I114&gt;8.5,17,8.5))</f>
        <v/>
      </c>
      <c r="T113" s="27">
        <f>TCD!Y114</f>
        <v>19.97</v>
      </c>
    </row>
    <row r="114" spans="1:20" x14ac:dyDescent="0.2">
      <c r="A114" s="13" t="str">
        <f>TCD!V115</f>
        <v>CHRONOPOST</v>
      </c>
      <c r="B114" s="1">
        <f t="shared" si="3"/>
        <v>46143</v>
      </c>
      <c r="F114" t="str">
        <f>TCD!E115</f>
        <v>XF143016663FR</v>
      </c>
      <c r="H114" s="6" t="str">
        <f t="shared" si="4"/>
        <v>P</v>
      </c>
      <c r="I114" t="str">
        <f>LOOKUP(F114,'Facture Chronopost'!L:L,'Facture Chronopost'!H:H)</f>
        <v>DE</v>
      </c>
      <c r="J114" s="6" t="str">
        <f>TCD!U115</f>
        <v>17_Z1</v>
      </c>
      <c r="K114">
        <f t="shared" si="5"/>
        <v>1</v>
      </c>
      <c r="L114" s="27">
        <f>_xlfn.XLOOKUP(F114,'TCD poids'!A:A,'TCD poids'!C:C)</f>
        <v>0.6</v>
      </c>
      <c r="M114">
        <f>TCD!T115</f>
        <v>17</v>
      </c>
      <c r="N114">
        <f>IF(I114="",0.2,LOOKUP(I114,'Pays TVA'!A:A,'Pays TVA'!B:B))</f>
        <v>0.2</v>
      </c>
      <c r="O114" s="27" t="str">
        <f>IF(TCD!M115="","",TCD!M115)</f>
        <v/>
      </c>
      <c r="P114" s="27" t="str">
        <f>IF(TCD!J115="","",TCD!J115)</f>
        <v/>
      </c>
      <c r="Q114" s="27" t="str">
        <f>IF(AND(TCD!L115="",TCD!Q115=""),"",IF(SUM(TCD!L115,TCD!Q115)&gt;15,29,9.5))</f>
        <v/>
      </c>
      <c r="R114" s="27">
        <f>_xlfn.XLOOKUP(F114,TCD!E:E,TCD!K:K,"")</f>
        <v>0</v>
      </c>
      <c r="S114" s="27" t="str">
        <f>IF(TCD!I115="","",IF(TCD!I115&gt;8.5,17,8.5))</f>
        <v/>
      </c>
      <c r="T114" s="27">
        <f>TCD!Y115</f>
        <v>10.44</v>
      </c>
    </row>
    <row r="115" spans="1:20" x14ac:dyDescent="0.2">
      <c r="A115" s="13" t="str">
        <f>TCD!V116</f>
        <v>CHRONOPOST</v>
      </c>
      <c r="B115" s="1">
        <f t="shared" si="3"/>
        <v>46143</v>
      </c>
      <c r="F115" t="str">
        <f>TCD!E116</f>
        <v>XF143022641FR</v>
      </c>
      <c r="H115" s="6" t="str">
        <f t="shared" si="4"/>
        <v>P</v>
      </c>
      <c r="I115" t="str">
        <f>LOOKUP(F115,'Facture Chronopost'!L:L,'Facture Chronopost'!H:H)</f>
        <v>NL</v>
      </c>
      <c r="J115" s="6" t="str">
        <f>TCD!U116</f>
        <v>17_Z1</v>
      </c>
      <c r="K115">
        <f t="shared" si="5"/>
        <v>1</v>
      </c>
      <c r="L115" s="27">
        <f>_xlfn.XLOOKUP(F115,'TCD poids'!A:A,'TCD poids'!C:C)</f>
        <v>0.30000000000000004</v>
      </c>
      <c r="M115">
        <f>TCD!T116</f>
        <v>17</v>
      </c>
      <c r="N115">
        <f>IF(I115="",0.2,LOOKUP(I115,'Pays TVA'!A:A,'Pays TVA'!B:B))</f>
        <v>0.2</v>
      </c>
      <c r="O115" s="27" t="str">
        <f>IF(TCD!M116="","",TCD!M116)</f>
        <v/>
      </c>
      <c r="P115" s="27" t="str">
        <f>IF(TCD!J116="","",TCD!J116)</f>
        <v/>
      </c>
      <c r="Q115" s="27" t="str">
        <f>IF(AND(TCD!L116="",TCD!Q116=""),"",IF(SUM(TCD!L116,TCD!Q116)&gt;15,29,9.5))</f>
        <v/>
      </c>
      <c r="R115" s="27">
        <f>_xlfn.XLOOKUP(F115,TCD!E:E,TCD!K:K,"")</f>
        <v>0</v>
      </c>
      <c r="S115" s="27" t="str">
        <f>IF(TCD!I116="","",IF(TCD!I116&gt;8.5,17,8.5))</f>
        <v/>
      </c>
      <c r="T115" s="27">
        <f>TCD!Y116</f>
        <v>8.36</v>
      </c>
    </row>
    <row r="116" spans="1:20" x14ac:dyDescent="0.2">
      <c r="A116" s="13" t="str">
        <f>TCD!V117</f>
        <v>CHRONOPOST</v>
      </c>
      <c r="B116" s="1">
        <f t="shared" si="3"/>
        <v>46143</v>
      </c>
      <c r="F116" t="str">
        <f>TCD!E117</f>
        <v>XF143022690FR</v>
      </c>
      <c r="H116" s="6" t="str">
        <f t="shared" si="4"/>
        <v>P</v>
      </c>
      <c r="I116" t="str">
        <f>LOOKUP(F116,'Facture Chronopost'!L:L,'Facture Chronopost'!H:H)</f>
        <v>HU</v>
      </c>
      <c r="J116" s="6" t="str">
        <f>TCD!U117</f>
        <v>17_Z3</v>
      </c>
      <c r="K116">
        <f t="shared" si="5"/>
        <v>1</v>
      </c>
      <c r="L116" s="27">
        <f>_xlfn.XLOOKUP(F116,'TCD poids'!A:A,'TCD poids'!C:C)</f>
        <v>0.7</v>
      </c>
      <c r="M116">
        <f>TCD!T117</f>
        <v>17</v>
      </c>
      <c r="N116">
        <f>IF(I116="",0.2,LOOKUP(I116,'Pays TVA'!A:A,'Pays TVA'!B:B))</f>
        <v>0.2</v>
      </c>
      <c r="O116" s="27" t="str">
        <f>IF(TCD!M117="","",TCD!M117)</f>
        <v/>
      </c>
      <c r="P116" s="27" t="str">
        <f>IF(TCD!J117="","",TCD!J117)</f>
        <v/>
      </c>
      <c r="Q116" s="27" t="str">
        <f>IF(AND(TCD!L117="",TCD!Q117=""),"",IF(SUM(TCD!L117,TCD!Q117)&gt;15,29,9.5))</f>
        <v/>
      </c>
      <c r="R116" s="27">
        <f>_xlfn.XLOOKUP(F116,TCD!E:E,TCD!K:K,"")</f>
        <v>0</v>
      </c>
      <c r="S116" s="27" t="str">
        <f>IF(TCD!I117="","",IF(TCD!I117&gt;8.5,17,8.5))</f>
        <v/>
      </c>
      <c r="T116" s="27">
        <f>TCD!Y117</f>
        <v>13.85</v>
      </c>
    </row>
    <row r="117" spans="1:20" x14ac:dyDescent="0.2">
      <c r="A117" s="13" t="str">
        <f>TCD!V118</f>
        <v>CHRONOPOST</v>
      </c>
      <c r="B117" s="1">
        <f t="shared" si="3"/>
        <v>46143</v>
      </c>
      <c r="F117" t="str">
        <f>TCD!E118</f>
        <v>XF143055052FR</v>
      </c>
      <c r="H117" s="6" t="str">
        <f t="shared" si="4"/>
        <v>P</v>
      </c>
      <c r="I117" t="str">
        <f>LOOKUP(F117,'Facture Chronopost'!L:L,'Facture Chronopost'!H:H)</f>
        <v>ES</v>
      </c>
      <c r="J117" s="6" t="str">
        <f>TCD!U118</f>
        <v>17_Z2</v>
      </c>
      <c r="K117">
        <f t="shared" si="5"/>
        <v>1</v>
      </c>
      <c r="L117" s="27">
        <f>_xlfn.XLOOKUP(F117,'TCD poids'!A:A,'TCD poids'!C:C)</f>
        <v>0.30000000000000004</v>
      </c>
      <c r="M117">
        <f>TCD!T118</f>
        <v>17</v>
      </c>
      <c r="N117">
        <f>IF(I117="",0.2,LOOKUP(I117,'Pays TVA'!A:A,'Pays TVA'!B:B))</f>
        <v>0.2</v>
      </c>
      <c r="O117" s="27" t="str">
        <f>IF(TCD!M118="","",TCD!M118)</f>
        <v/>
      </c>
      <c r="P117" s="27" t="str">
        <f>IF(TCD!J118="","",TCD!J118)</f>
        <v/>
      </c>
      <c r="Q117" s="27" t="str">
        <f>IF(AND(TCD!L118="",TCD!Q118=""),"",IF(SUM(TCD!L118,TCD!Q118)&gt;15,29,9.5))</f>
        <v/>
      </c>
      <c r="R117" s="27">
        <f>_xlfn.XLOOKUP(F117,TCD!E:E,TCD!K:K,"")</f>
        <v>0</v>
      </c>
      <c r="S117" s="27" t="str">
        <f>IF(TCD!I118="","",IF(TCD!I118&gt;8.5,17,8.5))</f>
        <v/>
      </c>
      <c r="T117" s="27">
        <f>TCD!Y118</f>
        <v>8.36</v>
      </c>
    </row>
    <row r="118" spans="1:20" x14ac:dyDescent="0.2">
      <c r="A118" s="13" t="str">
        <f>TCD!V119</f>
        <v>CHRONOPOST</v>
      </c>
      <c r="B118" s="1">
        <f t="shared" si="3"/>
        <v>46143</v>
      </c>
      <c r="F118" t="str">
        <f>TCD!E119</f>
        <v>XF143055256FR</v>
      </c>
      <c r="H118" s="6" t="str">
        <f t="shared" si="4"/>
        <v>P</v>
      </c>
      <c r="I118" t="str">
        <f>LOOKUP(F118,'Facture Chronopost'!L:L,'Facture Chronopost'!H:H)</f>
        <v>DE</v>
      </c>
      <c r="J118" s="6" t="str">
        <f>TCD!U119</f>
        <v>17_Z1</v>
      </c>
      <c r="K118">
        <f t="shared" si="5"/>
        <v>1</v>
      </c>
      <c r="L118" s="27">
        <f>_xlfn.XLOOKUP(F118,'TCD poids'!A:A,'TCD poids'!C:C)</f>
        <v>0.79999999999999993</v>
      </c>
      <c r="M118">
        <f>TCD!T119</f>
        <v>17</v>
      </c>
      <c r="N118">
        <f>IF(I118="",0.2,LOOKUP(I118,'Pays TVA'!A:A,'Pays TVA'!B:B))</f>
        <v>0.2</v>
      </c>
      <c r="O118" s="27" t="str">
        <f>IF(TCD!M119="","",TCD!M119)</f>
        <v/>
      </c>
      <c r="P118" s="27" t="str">
        <f>IF(TCD!J119="","",TCD!J119)</f>
        <v/>
      </c>
      <c r="Q118" s="27" t="str">
        <f>IF(AND(TCD!L119="",TCD!Q119=""),"",IF(SUM(TCD!L119,TCD!Q119)&gt;15,29,9.5))</f>
        <v/>
      </c>
      <c r="R118" s="27">
        <f>_xlfn.XLOOKUP(F118,TCD!E:E,TCD!K:K,"")</f>
        <v>0</v>
      </c>
      <c r="S118" s="27" t="str">
        <f>IF(TCD!I119="","",IF(TCD!I119&gt;8.5,17,8.5))</f>
        <v/>
      </c>
      <c r="T118" s="27">
        <f>TCD!Y119</f>
        <v>10.44</v>
      </c>
    </row>
    <row r="119" spans="1:20" x14ac:dyDescent="0.2">
      <c r="A119" s="13" t="str">
        <f>TCD!V120</f>
        <v>CHRONOPOST</v>
      </c>
      <c r="B119" s="1">
        <f t="shared" si="3"/>
        <v>46143</v>
      </c>
      <c r="F119" t="str">
        <f>TCD!E120</f>
        <v>XF143055976FR</v>
      </c>
      <c r="H119" s="6" t="str">
        <f t="shared" si="4"/>
        <v>P</v>
      </c>
      <c r="I119" t="str">
        <f>LOOKUP(F119,'Facture Chronopost'!L:L,'Facture Chronopost'!H:H)</f>
        <v>DE</v>
      </c>
      <c r="J119" s="6" t="str">
        <f>TCD!U120</f>
        <v>17_Z1</v>
      </c>
      <c r="K119">
        <f t="shared" si="5"/>
        <v>1</v>
      </c>
      <c r="L119" s="27">
        <f>_xlfn.XLOOKUP(F119,'TCD poids'!A:A,'TCD poids'!C:C)</f>
        <v>6</v>
      </c>
      <c r="M119">
        <f>TCD!T120</f>
        <v>17</v>
      </c>
      <c r="N119">
        <f>IF(I119="",0.2,LOOKUP(I119,'Pays TVA'!A:A,'Pays TVA'!B:B))</f>
        <v>0.2</v>
      </c>
      <c r="O119" s="27" t="str">
        <f>IF(TCD!M120="","",TCD!M120)</f>
        <v/>
      </c>
      <c r="P119" s="27" t="str">
        <f>IF(TCD!J120="","",TCD!J120)</f>
        <v/>
      </c>
      <c r="Q119" s="27" t="str">
        <f>IF(AND(TCD!L120="",TCD!Q120=""),"",IF(SUM(TCD!L120,TCD!Q120)&gt;15,29,9.5))</f>
        <v/>
      </c>
      <c r="R119" s="27">
        <f>_xlfn.XLOOKUP(F119,TCD!E:E,TCD!K:K,"")</f>
        <v>0</v>
      </c>
      <c r="S119" s="27" t="str">
        <f>IF(TCD!I120="","",IF(TCD!I120&gt;8.5,17,8.5))</f>
        <v/>
      </c>
      <c r="T119" s="27">
        <f>TCD!Y120</f>
        <v>22.33</v>
      </c>
    </row>
    <row r="120" spans="1:20" x14ac:dyDescent="0.2">
      <c r="A120" s="13" t="str">
        <f>TCD!V121</f>
        <v>CHRONOPOST</v>
      </c>
      <c r="B120" s="1">
        <f t="shared" si="3"/>
        <v>46143</v>
      </c>
      <c r="F120" t="str">
        <f>TCD!E121</f>
        <v>XF143056000FR</v>
      </c>
      <c r="H120" s="6" t="str">
        <f t="shared" si="4"/>
        <v>P</v>
      </c>
      <c r="I120" t="str">
        <f>LOOKUP(F120,'Facture Chronopost'!L:L,'Facture Chronopost'!H:H)</f>
        <v>DE</v>
      </c>
      <c r="J120" s="6" t="str">
        <f>TCD!U121</f>
        <v>17_Z1</v>
      </c>
      <c r="K120">
        <f t="shared" si="5"/>
        <v>1</v>
      </c>
      <c r="L120" s="27">
        <f>_xlfn.XLOOKUP(F120,'TCD poids'!A:A,'TCD poids'!C:C)</f>
        <v>0.30000000000000004</v>
      </c>
      <c r="M120">
        <f>TCD!T121</f>
        <v>17</v>
      </c>
      <c r="N120">
        <f>IF(I120="",0.2,LOOKUP(I120,'Pays TVA'!A:A,'Pays TVA'!B:B))</f>
        <v>0.2</v>
      </c>
      <c r="O120" s="27" t="str">
        <f>IF(TCD!M121="","",TCD!M121)</f>
        <v/>
      </c>
      <c r="P120" s="27" t="str">
        <f>IF(TCD!J121="","",TCD!J121)</f>
        <v/>
      </c>
      <c r="Q120" s="27" t="str">
        <f>IF(AND(TCD!L121="",TCD!Q121=""),"",IF(SUM(TCD!L121,TCD!Q121)&gt;15,29,9.5))</f>
        <v/>
      </c>
      <c r="R120" s="27">
        <f>_xlfn.XLOOKUP(F120,TCD!E:E,TCD!K:K,"")</f>
        <v>0</v>
      </c>
      <c r="S120" s="27" t="str">
        <f>IF(TCD!I121="","",IF(TCD!I121&gt;8.5,17,8.5))</f>
        <v/>
      </c>
      <c r="T120" s="27">
        <f>TCD!Y121</f>
        <v>8.36</v>
      </c>
    </row>
    <row r="121" spans="1:20" x14ac:dyDescent="0.2">
      <c r="A121" s="13" t="str">
        <f>TCD!V122</f>
        <v>CHRONOPOST</v>
      </c>
      <c r="B121" s="1">
        <f t="shared" si="3"/>
        <v>46143</v>
      </c>
      <c r="F121" t="str">
        <f>TCD!E122</f>
        <v>XF143056265FR</v>
      </c>
      <c r="H121" s="6" t="str">
        <f t="shared" si="4"/>
        <v>P</v>
      </c>
      <c r="I121" t="str">
        <f>LOOKUP(F121,'Facture Chronopost'!L:L,'Facture Chronopost'!H:H)</f>
        <v>IT</v>
      </c>
      <c r="J121" s="6" t="str">
        <f>TCD!U122</f>
        <v>17_Z2</v>
      </c>
      <c r="K121">
        <f t="shared" si="5"/>
        <v>1</v>
      </c>
      <c r="L121" s="27">
        <f>_xlfn.XLOOKUP(F121,'TCD poids'!A:A,'TCD poids'!C:C)</f>
        <v>0.79999999999999993</v>
      </c>
      <c r="M121">
        <f>TCD!T122</f>
        <v>17</v>
      </c>
      <c r="N121">
        <f>IF(I121="",0.2,LOOKUP(I121,'Pays TVA'!A:A,'Pays TVA'!B:B))</f>
        <v>0.2</v>
      </c>
      <c r="O121" s="27" t="str">
        <f>IF(TCD!M122="","",TCD!M122)</f>
        <v/>
      </c>
      <c r="P121" s="27" t="str">
        <f>IF(TCD!J122="","",TCD!J122)</f>
        <v/>
      </c>
      <c r="Q121" s="27" t="str">
        <f>IF(AND(TCD!L122="",TCD!Q122=""),"",IF(SUM(TCD!L122,TCD!Q122)&gt;15,29,9.5))</f>
        <v/>
      </c>
      <c r="R121" s="27">
        <f>_xlfn.XLOOKUP(F121,TCD!E:E,TCD!K:K,"")</f>
        <v>0</v>
      </c>
      <c r="S121" s="27" t="str">
        <f>IF(TCD!I122="","",IF(TCD!I122&gt;8.5,17,8.5))</f>
        <v/>
      </c>
      <c r="T121" s="27">
        <f>TCD!Y122</f>
        <v>10.44</v>
      </c>
    </row>
    <row r="122" spans="1:20" x14ac:dyDescent="0.2">
      <c r="A122" s="13" t="str">
        <f>TCD!V123</f>
        <v>CHRONOPOST</v>
      </c>
      <c r="B122" s="1">
        <f t="shared" si="3"/>
        <v>46143</v>
      </c>
      <c r="F122" t="str">
        <f>TCD!E123</f>
        <v>XF143056305FR</v>
      </c>
      <c r="H122" s="6" t="str">
        <f t="shared" si="4"/>
        <v>P</v>
      </c>
      <c r="I122" t="str">
        <f>LOOKUP(F122,'Facture Chronopost'!L:L,'Facture Chronopost'!H:H)</f>
        <v>ES</v>
      </c>
      <c r="J122" s="6" t="str">
        <f>TCD!U123</f>
        <v>17_Z2</v>
      </c>
      <c r="K122">
        <f t="shared" si="5"/>
        <v>1</v>
      </c>
      <c r="L122" s="27">
        <f>_xlfn.XLOOKUP(F122,'TCD poids'!A:A,'TCD poids'!C:C)</f>
        <v>4.3</v>
      </c>
      <c r="M122">
        <f>TCD!T123</f>
        <v>17</v>
      </c>
      <c r="N122">
        <f>IF(I122="",0.2,LOOKUP(I122,'Pays TVA'!A:A,'Pays TVA'!B:B))</f>
        <v>0.2</v>
      </c>
      <c r="O122" s="27" t="str">
        <f>IF(TCD!M123="","",TCD!M123)</f>
        <v/>
      </c>
      <c r="P122" s="27" t="str">
        <f>IF(TCD!J123="","",TCD!J123)</f>
        <v/>
      </c>
      <c r="Q122" s="27" t="str">
        <f>IF(AND(TCD!L123="",TCD!Q123=""),"",IF(SUM(TCD!L123,TCD!Q123)&gt;15,29,9.5))</f>
        <v/>
      </c>
      <c r="R122" s="27">
        <f>_xlfn.XLOOKUP(F122,TCD!E:E,TCD!K:K,"")</f>
        <v>0</v>
      </c>
      <c r="S122" s="27" t="str">
        <f>IF(TCD!I123="","",IF(TCD!I123&gt;8.5,17,8.5))</f>
        <v/>
      </c>
      <c r="T122" s="27">
        <f>TCD!Y123</f>
        <v>18.84</v>
      </c>
    </row>
    <row r="123" spans="1:20" x14ac:dyDescent="0.2">
      <c r="A123" s="13" t="str">
        <f>TCD!V124</f>
        <v>CHRONOPOST</v>
      </c>
      <c r="B123" s="1">
        <f t="shared" si="3"/>
        <v>46143</v>
      </c>
      <c r="F123" t="str">
        <f>TCD!E124</f>
        <v>XF143056883FR</v>
      </c>
      <c r="H123" s="6" t="str">
        <f t="shared" si="4"/>
        <v>P</v>
      </c>
      <c r="I123" t="str">
        <f>LOOKUP(F123,'Facture Chronopost'!L:L,'Facture Chronopost'!H:H)</f>
        <v>ES</v>
      </c>
      <c r="J123" s="6" t="str">
        <f>TCD!U124</f>
        <v>17_Z2</v>
      </c>
      <c r="K123">
        <f t="shared" si="5"/>
        <v>1</v>
      </c>
      <c r="L123" s="27">
        <f>_xlfn.XLOOKUP(F123,'TCD poids'!A:A,'TCD poids'!C:C)</f>
        <v>4.6999999999999993</v>
      </c>
      <c r="M123">
        <f>TCD!T124</f>
        <v>17</v>
      </c>
      <c r="N123">
        <f>IF(I123="",0.2,LOOKUP(I123,'Pays TVA'!A:A,'Pays TVA'!B:B))</f>
        <v>0.2</v>
      </c>
      <c r="O123" s="27" t="str">
        <f>IF(TCD!M124="","",TCD!M124)</f>
        <v/>
      </c>
      <c r="P123" s="27" t="str">
        <f>IF(TCD!J124="","",TCD!J124)</f>
        <v/>
      </c>
      <c r="Q123" s="27" t="str">
        <f>IF(AND(TCD!L124="",TCD!Q124=""),"",IF(SUM(TCD!L124,TCD!Q124)&gt;15,29,9.5))</f>
        <v/>
      </c>
      <c r="R123" s="27">
        <f>_xlfn.XLOOKUP(F123,TCD!E:E,TCD!K:K,"")</f>
        <v>0</v>
      </c>
      <c r="S123" s="27" t="str">
        <f>IF(TCD!I124="","",IF(TCD!I124&gt;8.5,17,8.5))</f>
        <v/>
      </c>
      <c r="T123" s="27">
        <f>TCD!Y124</f>
        <v>19.97</v>
      </c>
    </row>
    <row r="124" spans="1:20" x14ac:dyDescent="0.2">
      <c r="A124" s="13" t="str">
        <f>TCD!V125</f>
        <v>CHRONOPOST</v>
      </c>
      <c r="B124" s="1">
        <f t="shared" si="3"/>
        <v>46143</v>
      </c>
      <c r="F124" t="str">
        <f>TCD!E125</f>
        <v>XF143078606FR</v>
      </c>
      <c r="H124" s="6" t="str">
        <f t="shared" si="4"/>
        <v>P</v>
      </c>
      <c r="I124" t="str">
        <f>LOOKUP(F124,'Facture Chronopost'!L:L,'Facture Chronopost'!H:H)</f>
        <v>DE</v>
      </c>
      <c r="J124" s="6" t="str">
        <f>TCD!U125</f>
        <v>17_Z1</v>
      </c>
      <c r="K124">
        <f t="shared" si="5"/>
        <v>1</v>
      </c>
      <c r="L124" s="27">
        <f>_xlfn.XLOOKUP(F124,'TCD poids'!A:A,'TCD poids'!C:C)</f>
        <v>4.5999999999999996</v>
      </c>
      <c r="M124">
        <f>TCD!T125</f>
        <v>17</v>
      </c>
      <c r="N124">
        <f>IF(I124="",0.2,LOOKUP(I124,'Pays TVA'!A:A,'Pays TVA'!B:B))</f>
        <v>0.2</v>
      </c>
      <c r="O124" s="27" t="str">
        <f>IF(TCD!M125="","",TCD!M125)</f>
        <v/>
      </c>
      <c r="P124" s="27" t="str">
        <f>IF(TCD!J125="","",TCD!J125)</f>
        <v/>
      </c>
      <c r="Q124" s="27" t="str">
        <f>IF(AND(TCD!L125="",TCD!Q125=""),"",IF(SUM(TCD!L125,TCD!Q125)&gt;15,29,9.5))</f>
        <v/>
      </c>
      <c r="R124" s="27">
        <f>_xlfn.XLOOKUP(F124,TCD!E:E,TCD!K:K,"")</f>
        <v>0</v>
      </c>
      <c r="S124" s="27" t="str">
        <f>IF(TCD!I125="","",IF(TCD!I125&gt;8.5,17,8.5))</f>
        <v/>
      </c>
      <c r="T124" s="27">
        <f>TCD!Y125</f>
        <v>19.97</v>
      </c>
    </row>
    <row r="125" spans="1:20" x14ac:dyDescent="0.2">
      <c r="A125" s="13" t="str">
        <f>TCD!V126</f>
        <v>CHRONOPOST</v>
      </c>
      <c r="B125" s="1">
        <f t="shared" si="3"/>
        <v>46143</v>
      </c>
      <c r="F125" t="str">
        <f>TCD!E126</f>
        <v>XF143127457FR</v>
      </c>
      <c r="H125" s="6" t="str">
        <f t="shared" si="4"/>
        <v>P</v>
      </c>
      <c r="I125" t="str">
        <f>LOOKUP(F125,'Facture Chronopost'!L:L,'Facture Chronopost'!H:H)</f>
        <v>NL</v>
      </c>
      <c r="J125" s="6" t="str">
        <f>TCD!U126</f>
        <v>17_Z1</v>
      </c>
      <c r="K125">
        <f t="shared" si="5"/>
        <v>1</v>
      </c>
      <c r="L125" s="27">
        <f>_xlfn.XLOOKUP(F125,'TCD poids'!A:A,'TCD poids'!C:C)</f>
        <v>5.8</v>
      </c>
      <c r="M125">
        <f>TCD!T126</f>
        <v>17</v>
      </c>
      <c r="N125">
        <f>IF(I125="",0.2,LOOKUP(I125,'Pays TVA'!A:A,'Pays TVA'!B:B))</f>
        <v>0.2</v>
      </c>
      <c r="O125" s="27" t="str">
        <f>IF(TCD!M126="","",TCD!M126)</f>
        <v/>
      </c>
      <c r="P125" s="27" t="str">
        <f>IF(TCD!J126="","",TCD!J126)</f>
        <v/>
      </c>
      <c r="Q125" s="27" t="str">
        <f>IF(AND(TCD!L126="",TCD!Q126=""),"",IF(SUM(TCD!L126,TCD!Q126)&gt;15,29,9.5))</f>
        <v/>
      </c>
      <c r="R125" s="27">
        <f>_xlfn.XLOOKUP(F125,TCD!E:E,TCD!K:K,"")</f>
        <v>0</v>
      </c>
      <c r="S125" s="27" t="str">
        <f>IF(TCD!I126="","",IF(TCD!I126&gt;8.5,17,8.5))</f>
        <v/>
      </c>
      <c r="T125" s="27">
        <f>TCD!Y126</f>
        <v>22.33</v>
      </c>
    </row>
    <row r="126" spans="1:20" x14ac:dyDescent="0.2">
      <c r="A126" s="13" t="str">
        <f>TCD!V127</f>
        <v>CHRONOPOST</v>
      </c>
      <c r="B126" s="1">
        <f t="shared" si="3"/>
        <v>46143</v>
      </c>
      <c r="F126" t="str">
        <f>TCD!E127</f>
        <v>XF143127620FR</v>
      </c>
      <c r="H126" s="6" t="str">
        <f t="shared" si="4"/>
        <v>P</v>
      </c>
      <c r="I126" t="str">
        <f>LOOKUP(F126,'Facture Chronopost'!L:L,'Facture Chronopost'!H:H)</f>
        <v>NL</v>
      </c>
      <c r="J126" s="6" t="str">
        <f>TCD!U127</f>
        <v>17_Z1</v>
      </c>
      <c r="K126">
        <f t="shared" si="5"/>
        <v>1</v>
      </c>
      <c r="L126" s="27">
        <f>_xlfn.XLOOKUP(F126,'TCD poids'!A:A,'TCD poids'!C:C)</f>
        <v>4.5999999999999996</v>
      </c>
      <c r="M126">
        <f>TCD!T127</f>
        <v>17</v>
      </c>
      <c r="N126">
        <f>IF(I126="",0.2,LOOKUP(I126,'Pays TVA'!A:A,'Pays TVA'!B:B))</f>
        <v>0.2</v>
      </c>
      <c r="O126" s="27" t="str">
        <f>IF(TCD!M127="","",TCD!M127)</f>
        <v/>
      </c>
      <c r="P126" s="27" t="str">
        <f>IF(TCD!J127="","",TCD!J127)</f>
        <v/>
      </c>
      <c r="Q126" s="27" t="str">
        <f>IF(AND(TCD!L127="",TCD!Q127=""),"",IF(SUM(TCD!L127,TCD!Q127)&gt;15,29,9.5))</f>
        <v/>
      </c>
      <c r="R126" s="27">
        <f>_xlfn.XLOOKUP(F126,TCD!E:E,TCD!K:K,"")</f>
        <v>0</v>
      </c>
      <c r="S126" s="27" t="str">
        <f>IF(TCD!I127="","",IF(TCD!I127&gt;8.5,17,8.5))</f>
        <v/>
      </c>
      <c r="T126" s="27">
        <f>TCD!Y127</f>
        <v>19.97</v>
      </c>
    </row>
    <row r="127" spans="1:20" x14ac:dyDescent="0.2">
      <c r="A127" s="13" t="str">
        <f>TCD!V128</f>
        <v>CHRONOPOST</v>
      </c>
      <c r="B127" s="1">
        <f t="shared" si="3"/>
        <v>46143</v>
      </c>
      <c r="F127" t="str">
        <f>TCD!E128</f>
        <v>XF143128421FR</v>
      </c>
      <c r="H127" s="6" t="str">
        <f t="shared" si="4"/>
        <v>P</v>
      </c>
      <c r="I127" t="str">
        <f>LOOKUP(F127,'Facture Chronopost'!L:L,'Facture Chronopost'!H:H)</f>
        <v>DE</v>
      </c>
      <c r="J127" s="6" t="str">
        <f>TCD!U128</f>
        <v>17_Z1</v>
      </c>
      <c r="K127">
        <f t="shared" si="5"/>
        <v>1</v>
      </c>
      <c r="L127" s="27">
        <f>_xlfn.XLOOKUP(F127,'TCD poids'!A:A,'TCD poids'!C:C)</f>
        <v>0.30000000000000004</v>
      </c>
      <c r="M127">
        <f>TCD!T128</f>
        <v>17</v>
      </c>
      <c r="N127">
        <f>IF(I127="",0.2,LOOKUP(I127,'Pays TVA'!A:A,'Pays TVA'!B:B))</f>
        <v>0.2</v>
      </c>
      <c r="O127" s="27" t="str">
        <f>IF(TCD!M128="","",TCD!M128)</f>
        <v/>
      </c>
      <c r="P127" s="27" t="str">
        <f>IF(TCD!J128="","",TCD!J128)</f>
        <v/>
      </c>
      <c r="Q127" s="27" t="str">
        <f>IF(AND(TCD!L128="",TCD!Q128=""),"",IF(SUM(TCD!L128,TCD!Q128)&gt;15,29,9.5))</f>
        <v/>
      </c>
      <c r="R127" s="27">
        <f>_xlfn.XLOOKUP(F127,TCD!E:E,TCD!K:K,"")</f>
        <v>0</v>
      </c>
      <c r="S127" s="27" t="str">
        <f>IF(TCD!I128="","",IF(TCD!I128&gt;8.5,17,8.5))</f>
        <v/>
      </c>
      <c r="T127" s="27">
        <f>TCD!Y128</f>
        <v>8.36</v>
      </c>
    </row>
    <row r="128" spans="1:20" x14ac:dyDescent="0.2">
      <c r="A128" s="13" t="str">
        <f>TCD!V129</f>
        <v>CHRONOPOST</v>
      </c>
      <c r="B128" s="1">
        <f t="shared" si="3"/>
        <v>46143</v>
      </c>
      <c r="F128" t="str">
        <f>TCD!E129</f>
        <v>XF143128611FR</v>
      </c>
      <c r="H128" s="6" t="str">
        <f t="shared" si="4"/>
        <v>P</v>
      </c>
      <c r="I128" t="str">
        <f>LOOKUP(F128,'Facture Chronopost'!L:L,'Facture Chronopost'!H:H)</f>
        <v>DE</v>
      </c>
      <c r="J128" s="6" t="str">
        <f>TCD!U129</f>
        <v>17_Z1</v>
      </c>
      <c r="K128">
        <f t="shared" si="5"/>
        <v>1</v>
      </c>
      <c r="L128" s="27">
        <f>_xlfn.XLOOKUP(F128,'TCD poids'!A:A,'TCD poids'!C:C)</f>
        <v>4.3999999999999995</v>
      </c>
      <c r="M128">
        <f>TCD!T129</f>
        <v>17</v>
      </c>
      <c r="N128">
        <f>IF(I128="",0.2,LOOKUP(I128,'Pays TVA'!A:A,'Pays TVA'!B:B))</f>
        <v>0.2</v>
      </c>
      <c r="O128" s="27" t="str">
        <f>IF(TCD!M129="","",TCD!M129)</f>
        <v/>
      </c>
      <c r="P128" s="27" t="str">
        <f>IF(TCD!J129="","",TCD!J129)</f>
        <v/>
      </c>
      <c r="Q128" s="27" t="str">
        <f>IF(AND(TCD!L129="",TCD!Q129=""),"",IF(SUM(TCD!L129,TCD!Q129)&gt;15,29,9.5))</f>
        <v/>
      </c>
      <c r="R128" s="27">
        <f>_xlfn.XLOOKUP(F128,TCD!E:E,TCD!K:K,"")</f>
        <v>0</v>
      </c>
      <c r="S128" s="27" t="str">
        <f>IF(TCD!I129="","",IF(TCD!I129&gt;8.5,17,8.5))</f>
        <v/>
      </c>
      <c r="T128" s="27">
        <f>TCD!Y129</f>
        <v>18.84</v>
      </c>
    </row>
    <row r="129" spans="1:20" x14ac:dyDescent="0.2">
      <c r="A129" s="13" t="str">
        <f>TCD!V130</f>
        <v>CHRONOPOST</v>
      </c>
      <c r="B129" s="1">
        <f t="shared" si="3"/>
        <v>46143</v>
      </c>
      <c r="F129" t="str">
        <f>TCD!E130</f>
        <v>XF143131111FR</v>
      </c>
      <c r="H129" s="6" t="str">
        <f t="shared" si="4"/>
        <v>P</v>
      </c>
      <c r="I129" t="str">
        <f>LOOKUP(F129,'Facture Chronopost'!L:L,'Facture Chronopost'!H:H)</f>
        <v>DE</v>
      </c>
      <c r="J129" s="6" t="str">
        <f>TCD!U130</f>
        <v>17_Z1</v>
      </c>
      <c r="K129">
        <f t="shared" si="5"/>
        <v>1</v>
      </c>
      <c r="L129" s="27">
        <f>_xlfn.XLOOKUP(F129,'TCD poids'!A:A,'TCD poids'!C:C)</f>
        <v>4.5999999999999996</v>
      </c>
      <c r="M129">
        <f>TCD!T130</f>
        <v>17</v>
      </c>
      <c r="N129">
        <f>IF(I129="",0.2,LOOKUP(I129,'Pays TVA'!A:A,'Pays TVA'!B:B))</f>
        <v>0.2</v>
      </c>
      <c r="O129" s="27" t="str">
        <f>IF(TCD!M130="","",TCD!M130)</f>
        <v/>
      </c>
      <c r="P129" s="27" t="str">
        <f>IF(TCD!J130="","",TCD!J130)</f>
        <v/>
      </c>
      <c r="Q129" s="27" t="str">
        <f>IF(AND(TCD!L130="",TCD!Q130=""),"",IF(SUM(TCD!L130,TCD!Q130)&gt;15,29,9.5))</f>
        <v/>
      </c>
      <c r="R129" s="27">
        <f>_xlfn.XLOOKUP(F129,TCD!E:E,TCD!K:K,"")</f>
        <v>0</v>
      </c>
      <c r="S129" s="27" t="str">
        <f>IF(TCD!I130="","",IF(TCD!I130&gt;8.5,17,8.5))</f>
        <v/>
      </c>
      <c r="T129" s="27">
        <f>TCD!Y130</f>
        <v>19.97</v>
      </c>
    </row>
    <row r="130" spans="1:20" x14ac:dyDescent="0.2">
      <c r="A130" s="13" t="str">
        <f>TCD!V131</f>
        <v>CHRONOPOST</v>
      </c>
      <c r="B130" s="1">
        <f t="shared" si="3"/>
        <v>46143</v>
      </c>
      <c r="F130" t="str">
        <f>TCD!E131</f>
        <v>XF143131275FR</v>
      </c>
      <c r="H130" s="6" t="str">
        <f t="shared" si="4"/>
        <v>P</v>
      </c>
      <c r="I130" t="str">
        <f>LOOKUP(F130,'Facture Chronopost'!L:L,'Facture Chronopost'!H:H)</f>
        <v>NL</v>
      </c>
      <c r="J130" s="6" t="str">
        <f>TCD!U131</f>
        <v>17_Z1</v>
      </c>
      <c r="K130">
        <f t="shared" si="5"/>
        <v>1</v>
      </c>
      <c r="L130" s="27">
        <f>_xlfn.XLOOKUP(F130,'TCD poids'!A:A,'TCD poids'!C:C)</f>
        <v>4.6999999999999993</v>
      </c>
      <c r="M130">
        <f>TCD!T131</f>
        <v>17</v>
      </c>
      <c r="N130">
        <f>IF(I130="",0.2,LOOKUP(I130,'Pays TVA'!A:A,'Pays TVA'!B:B))</f>
        <v>0.2</v>
      </c>
      <c r="O130" s="27" t="str">
        <f>IF(TCD!M131="","",TCD!M131)</f>
        <v/>
      </c>
      <c r="P130" s="27" t="str">
        <f>IF(TCD!J131="","",TCD!J131)</f>
        <v/>
      </c>
      <c r="Q130" s="27" t="str">
        <f>IF(AND(TCD!L131="",TCD!Q131=""),"",IF(SUM(TCD!L131,TCD!Q131)&gt;15,29,9.5))</f>
        <v/>
      </c>
      <c r="R130" s="27">
        <f>_xlfn.XLOOKUP(F130,TCD!E:E,TCD!K:K,"")</f>
        <v>0</v>
      </c>
      <c r="S130" s="27" t="str">
        <f>IF(TCD!I131="","",IF(TCD!I131&gt;8.5,17,8.5))</f>
        <v/>
      </c>
      <c r="T130" s="27">
        <f>TCD!Y131</f>
        <v>19.97</v>
      </c>
    </row>
    <row r="131" spans="1:20" x14ac:dyDescent="0.2">
      <c r="A131" s="13" t="str">
        <f>TCD!V132</f>
        <v>CHRONOPOST</v>
      </c>
      <c r="B131" s="1">
        <f t="shared" si="3"/>
        <v>46143</v>
      </c>
      <c r="F131" t="str">
        <f>TCD!E132</f>
        <v>XF143131743FR</v>
      </c>
      <c r="H131" s="6" t="str">
        <f t="shared" si="4"/>
        <v>P</v>
      </c>
      <c r="I131" t="str">
        <f>LOOKUP(F131,'Facture Chronopost'!L:L,'Facture Chronopost'!H:H)</f>
        <v>BE</v>
      </c>
      <c r="J131" s="6" t="str">
        <f>TCD!U132</f>
        <v>17_Z1</v>
      </c>
      <c r="K131">
        <f t="shared" si="5"/>
        <v>1</v>
      </c>
      <c r="L131" s="27">
        <f>_xlfn.XLOOKUP(F131,'TCD poids'!A:A,'TCD poids'!C:C)</f>
        <v>0.30000000000000004</v>
      </c>
      <c r="M131">
        <f>TCD!T132</f>
        <v>17</v>
      </c>
      <c r="N131">
        <f>IF(I131="",0.2,LOOKUP(I131,'Pays TVA'!A:A,'Pays TVA'!B:B))</f>
        <v>0.2</v>
      </c>
      <c r="O131" s="27" t="str">
        <f>IF(TCD!M132="","",TCD!M132)</f>
        <v/>
      </c>
      <c r="P131" s="27" t="str">
        <f>IF(TCD!J132="","",TCD!J132)</f>
        <v/>
      </c>
      <c r="Q131" s="27" t="str">
        <f>IF(AND(TCD!L132="",TCD!Q132=""),"",IF(SUM(TCD!L132,TCD!Q132)&gt;15,29,9.5))</f>
        <v/>
      </c>
      <c r="R131" s="27">
        <f>_xlfn.XLOOKUP(F131,TCD!E:E,TCD!K:K,"")</f>
        <v>0</v>
      </c>
      <c r="S131" s="27" t="str">
        <f>IF(TCD!I132="","",IF(TCD!I132&gt;8.5,17,8.5))</f>
        <v/>
      </c>
      <c r="T131" s="27">
        <f>TCD!Y132</f>
        <v>8.36</v>
      </c>
    </row>
    <row r="132" spans="1:20" x14ac:dyDescent="0.2">
      <c r="A132" s="13" t="str">
        <f>TCD!V133</f>
        <v>CHRONOPOST</v>
      </c>
      <c r="B132" s="1">
        <f t="shared" ref="B132:B195" si="6">B131</f>
        <v>46143</v>
      </c>
      <c r="F132" t="str">
        <f>TCD!E133</f>
        <v>XF143131933FR</v>
      </c>
      <c r="H132" s="6" t="str">
        <f t="shared" ref="H132:H195" si="7">IF(RIGHT(J132,3)="BTB","E","P")</f>
        <v>P</v>
      </c>
      <c r="I132" t="str">
        <f>LOOKUP(F132,'Facture Chronopost'!L:L,'Facture Chronopost'!H:H)</f>
        <v>NL</v>
      </c>
      <c r="J132" s="6" t="str">
        <f>TCD!U133</f>
        <v>17_Z1</v>
      </c>
      <c r="K132">
        <f t="shared" ref="K132:K195" si="8">K131</f>
        <v>1</v>
      </c>
      <c r="L132" s="27">
        <f>_xlfn.XLOOKUP(F132,'TCD poids'!A:A,'TCD poids'!C:C)</f>
        <v>0.30000000000000004</v>
      </c>
      <c r="M132">
        <f>TCD!T133</f>
        <v>17</v>
      </c>
      <c r="N132">
        <f>IF(I132="",0.2,LOOKUP(I132,'Pays TVA'!A:A,'Pays TVA'!B:B))</f>
        <v>0.2</v>
      </c>
      <c r="O132" s="27" t="str">
        <f>IF(TCD!M133="","",TCD!M133)</f>
        <v/>
      </c>
      <c r="P132" s="27" t="str">
        <f>IF(TCD!J133="","",TCD!J133)</f>
        <v/>
      </c>
      <c r="Q132" s="27" t="str">
        <f>IF(AND(TCD!L133="",TCD!Q133=""),"",IF(SUM(TCD!L133,TCD!Q133)&gt;15,29,9.5))</f>
        <v/>
      </c>
      <c r="R132" s="27">
        <f>_xlfn.XLOOKUP(F132,TCD!E:E,TCD!K:K,"")</f>
        <v>0</v>
      </c>
      <c r="S132" s="27" t="str">
        <f>IF(TCD!I133="","",IF(TCD!I133&gt;8.5,17,8.5))</f>
        <v/>
      </c>
      <c r="T132" s="27">
        <f>TCD!Y133</f>
        <v>8.36</v>
      </c>
    </row>
    <row r="133" spans="1:20" x14ac:dyDescent="0.2">
      <c r="A133" s="13" t="str">
        <f>TCD!V134</f>
        <v>CHRONOPOST</v>
      </c>
      <c r="B133" s="1">
        <f t="shared" si="6"/>
        <v>46143</v>
      </c>
      <c r="F133" t="str">
        <f>TCD!E134</f>
        <v>XF143132165FR</v>
      </c>
      <c r="H133" s="6" t="str">
        <f t="shared" si="7"/>
        <v>P</v>
      </c>
      <c r="I133" t="str">
        <f>LOOKUP(F133,'Facture Chronopost'!L:L,'Facture Chronopost'!H:H)</f>
        <v>DE</v>
      </c>
      <c r="J133" s="6" t="str">
        <f>TCD!U134</f>
        <v>17_Z1</v>
      </c>
      <c r="K133">
        <f t="shared" si="8"/>
        <v>1</v>
      </c>
      <c r="L133" s="27">
        <f>_xlfn.XLOOKUP(F133,'TCD poids'!A:A,'TCD poids'!C:C)</f>
        <v>4.5999999999999996</v>
      </c>
      <c r="M133">
        <f>TCD!T134</f>
        <v>17</v>
      </c>
      <c r="N133">
        <f>IF(I133="",0.2,LOOKUP(I133,'Pays TVA'!A:A,'Pays TVA'!B:B))</f>
        <v>0.2</v>
      </c>
      <c r="O133" s="27" t="str">
        <f>IF(TCD!M134="","",TCD!M134)</f>
        <v/>
      </c>
      <c r="P133" s="27" t="str">
        <f>IF(TCD!J134="","",TCD!J134)</f>
        <v/>
      </c>
      <c r="Q133" s="27" t="str">
        <f>IF(AND(TCD!L134="",TCD!Q134=""),"",IF(SUM(TCD!L134,TCD!Q134)&gt;15,29,9.5))</f>
        <v/>
      </c>
      <c r="R133" s="27">
        <f>_xlfn.XLOOKUP(F133,TCD!E:E,TCD!K:K,"")</f>
        <v>0</v>
      </c>
      <c r="S133" s="27" t="str">
        <f>IF(TCD!I134="","",IF(TCD!I134&gt;8.5,17,8.5))</f>
        <v/>
      </c>
      <c r="T133" s="27">
        <f>TCD!Y134</f>
        <v>19.97</v>
      </c>
    </row>
    <row r="134" spans="1:20" x14ac:dyDescent="0.2">
      <c r="A134" s="13" t="str">
        <f>TCD!V135</f>
        <v>CHRONOPOST</v>
      </c>
      <c r="B134" s="1">
        <f t="shared" si="6"/>
        <v>46143</v>
      </c>
      <c r="F134" t="str">
        <f>TCD!E135</f>
        <v>XF143139778FR</v>
      </c>
      <c r="H134" s="6" t="str">
        <f t="shared" si="7"/>
        <v>P</v>
      </c>
      <c r="I134" t="str">
        <f>LOOKUP(F134,'Facture Chronopost'!L:L,'Facture Chronopost'!H:H)</f>
        <v>IT</v>
      </c>
      <c r="J134" s="6" t="str">
        <f>TCD!U135</f>
        <v>17_Z2</v>
      </c>
      <c r="K134">
        <f t="shared" si="8"/>
        <v>1</v>
      </c>
      <c r="L134" s="27">
        <f>_xlfn.XLOOKUP(F134,'TCD poids'!A:A,'TCD poids'!C:C)</f>
        <v>4.5999999999999996</v>
      </c>
      <c r="M134">
        <f>TCD!T135</f>
        <v>17</v>
      </c>
      <c r="N134">
        <f>IF(I134="",0.2,LOOKUP(I134,'Pays TVA'!A:A,'Pays TVA'!B:B))</f>
        <v>0.2</v>
      </c>
      <c r="O134" s="27" t="str">
        <f>IF(TCD!M135="","",TCD!M135)</f>
        <v/>
      </c>
      <c r="P134" s="27" t="str">
        <f>IF(TCD!J135="","",TCD!J135)</f>
        <v/>
      </c>
      <c r="Q134" s="27" t="str">
        <f>IF(AND(TCD!L135="",TCD!Q135=""),"",IF(SUM(TCD!L135,TCD!Q135)&gt;15,29,9.5))</f>
        <v/>
      </c>
      <c r="R134" s="27">
        <f>_xlfn.XLOOKUP(F134,TCD!E:E,TCD!K:K,"")</f>
        <v>0</v>
      </c>
      <c r="S134" s="27" t="str">
        <f>IF(TCD!I135="","",IF(TCD!I135&gt;8.5,17,8.5))</f>
        <v/>
      </c>
      <c r="T134" s="27">
        <f>TCD!Y135</f>
        <v>19.97</v>
      </c>
    </row>
    <row r="135" spans="1:20" x14ac:dyDescent="0.2">
      <c r="A135" s="13" t="str">
        <f>TCD!V136</f>
        <v>CHRONOPOST</v>
      </c>
      <c r="B135" s="1">
        <f t="shared" si="6"/>
        <v>46143</v>
      </c>
      <c r="F135" t="str">
        <f>TCD!E136</f>
        <v>XF143156127FR</v>
      </c>
      <c r="H135" s="6" t="str">
        <f t="shared" si="7"/>
        <v>P</v>
      </c>
      <c r="I135" t="str">
        <f>LOOKUP(F135,'Facture Chronopost'!L:L,'Facture Chronopost'!H:H)</f>
        <v>IT</v>
      </c>
      <c r="J135" s="6" t="str">
        <f>TCD!U136</f>
        <v>17_Z2</v>
      </c>
      <c r="K135">
        <f t="shared" si="8"/>
        <v>1</v>
      </c>
      <c r="L135" s="27">
        <f>_xlfn.XLOOKUP(F135,'TCD poids'!A:A,'TCD poids'!C:C)</f>
        <v>4.5999999999999996</v>
      </c>
      <c r="M135">
        <f>TCD!T136</f>
        <v>17</v>
      </c>
      <c r="N135">
        <f>IF(I135="",0.2,LOOKUP(I135,'Pays TVA'!A:A,'Pays TVA'!B:B))</f>
        <v>0.2</v>
      </c>
      <c r="O135" s="27" t="str">
        <f>IF(TCD!M136="","",TCD!M136)</f>
        <v/>
      </c>
      <c r="P135" s="27" t="str">
        <f>IF(TCD!J136="","",TCD!J136)</f>
        <v/>
      </c>
      <c r="Q135" s="27" t="str">
        <f>IF(AND(TCD!L136="",TCD!Q136=""),"",IF(SUM(TCD!L136,TCD!Q136)&gt;15,29,9.5))</f>
        <v/>
      </c>
      <c r="R135" s="27">
        <f>_xlfn.XLOOKUP(F135,TCD!E:E,TCD!K:K,"")</f>
        <v>0</v>
      </c>
      <c r="S135" s="27" t="str">
        <f>IF(TCD!I136="","",IF(TCD!I136&gt;8.5,17,8.5))</f>
        <v/>
      </c>
      <c r="T135" s="27">
        <f>TCD!Y136</f>
        <v>19.97</v>
      </c>
    </row>
    <row r="136" spans="1:20" x14ac:dyDescent="0.2">
      <c r="A136" s="13" t="str">
        <f>TCD!V137</f>
        <v>CHRONOPOST</v>
      </c>
      <c r="B136" s="1">
        <f t="shared" si="6"/>
        <v>46143</v>
      </c>
      <c r="F136" t="str">
        <f>TCD!E137</f>
        <v>XF143156277FR</v>
      </c>
      <c r="H136" s="6" t="str">
        <f t="shared" si="7"/>
        <v>P</v>
      </c>
      <c r="I136" t="str">
        <f>LOOKUP(F136,'Facture Chronopost'!L:L,'Facture Chronopost'!H:H)</f>
        <v>IT</v>
      </c>
      <c r="J136" s="6" t="str">
        <f>TCD!U137</f>
        <v>17_Z2</v>
      </c>
      <c r="K136">
        <f t="shared" si="8"/>
        <v>1</v>
      </c>
      <c r="L136" s="27">
        <f>_xlfn.XLOOKUP(F136,'TCD poids'!A:A,'TCD poids'!C:C)</f>
        <v>4.5999999999999996</v>
      </c>
      <c r="M136">
        <f>TCD!T137</f>
        <v>17</v>
      </c>
      <c r="N136">
        <f>IF(I136="",0.2,LOOKUP(I136,'Pays TVA'!A:A,'Pays TVA'!B:B))</f>
        <v>0.2</v>
      </c>
      <c r="O136" s="27" t="str">
        <f>IF(TCD!M137="","",TCD!M137)</f>
        <v/>
      </c>
      <c r="P136" s="27" t="str">
        <f>IF(TCD!J137="","",TCD!J137)</f>
        <v/>
      </c>
      <c r="Q136" s="27" t="str">
        <f>IF(AND(TCD!L137="",TCD!Q137=""),"",IF(SUM(TCD!L137,TCD!Q137)&gt;15,29,9.5))</f>
        <v/>
      </c>
      <c r="R136" s="27">
        <f>_xlfn.XLOOKUP(F136,TCD!E:E,TCD!K:K,"")</f>
        <v>0</v>
      </c>
      <c r="S136" s="27" t="str">
        <f>IF(TCD!I137="","",IF(TCD!I137&gt;8.5,17,8.5))</f>
        <v/>
      </c>
      <c r="T136" s="27">
        <f>TCD!Y137</f>
        <v>19.97</v>
      </c>
    </row>
    <row r="137" spans="1:20" x14ac:dyDescent="0.2">
      <c r="A137" s="13" t="str">
        <f>TCD!V138</f>
        <v>CHRONOPOST</v>
      </c>
      <c r="B137" s="1">
        <f t="shared" si="6"/>
        <v>46143</v>
      </c>
      <c r="F137" t="str">
        <f>TCD!E138</f>
        <v>XF143156453FR</v>
      </c>
      <c r="H137" s="6" t="str">
        <f t="shared" si="7"/>
        <v>P</v>
      </c>
      <c r="I137" t="str">
        <f>LOOKUP(F137,'Facture Chronopost'!L:L,'Facture Chronopost'!H:H)</f>
        <v>DE</v>
      </c>
      <c r="J137" s="6" t="str">
        <f>TCD!U138</f>
        <v>17_Z1</v>
      </c>
      <c r="K137">
        <f t="shared" si="8"/>
        <v>1</v>
      </c>
      <c r="L137" s="27">
        <f>_xlfn.XLOOKUP(F137,'TCD poids'!A:A,'TCD poids'!C:C)</f>
        <v>0.30000000000000004</v>
      </c>
      <c r="M137">
        <f>TCD!T138</f>
        <v>17</v>
      </c>
      <c r="N137">
        <f>IF(I137="",0.2,LOOKUP(I137,'Pays TVA'!A:A,'Pays TVA'!B:B))</f>
        <v>0.2</v>
      </c>
      <c r="O137" s="27" t="str">
        <f>IF(TCD!M138="","",TCD!M138)</f>
        <v/>
      </c>
      <c r="P137" s="27" t="str">
        <f>IF(TCD!J138="","",TCD!J138)</f>
        <v/>
      </c>
      <c r="Q137" s="27" t="str">
        <f>IF(AND(TCD!L138="",TCD!Q138=""),"",IF(SUM(TCD!L138,TCD!Q138)&gt;15,29,9.5))</f>
        <v/>
      </c>
      <c r="R137" s="27">
        <f>_xlfn.XLOOKUP(F137,TCD!E:E,TCD!K:K,"")</f>
        <v>0</v>
      </c>
      <c r="S137" s="27" t="str">
        <f>IF(TCD!I138="","",IF(TCD!I138&gt;8.5,17,8.5))</f>
        <v/>
      </c>
      <c r="T137" s="27">
        <f>TCD!Y138</f>
        <v>8.36</v>
      </c>
    </row>
    <row r="138" spans="1:20" x14ac:dyDescent="0.2">
      <c r="A138" s="13" t="str">
        <f>TCD!V139</f>
        <v>CHRONOPOST</v>
      </c>
      <c r="B138" s="1">
        <f t="shared" si="6"/>
        <v>46143</v>
      </c>
      <c r="F138" t="str">
        <f>TCD!E139</f>
        <v>XF143156921FR</v>
      </c>
      <c r="H138" s="6" t="str">
        <f t="shared" si="7"/>
        <v>P</v>
      </c>
      <c r="I138" t="str">
        <f>LOOKUP(F138,'Facture Chronopost'!L:L,'Facture Chronopost'!H:H)</f>
        <v>IT</v>
      </c>
      <c r="J138" s="6" t="str">
        <f>TCD!U139</f>
        <v>17_Z2</v>
      </c>
      <c r="K138">
        <f t="shared" si="8"/>
        <v>1</v>
      </c>
      <c r="L138" s="27">
        <f>_xlfn.XLOOKUP(F138,'TCD poids'!A:A,'TCD poids'!C:C)</f>
        <v>0.30000000000000004</v>
      </c>
      <c r="M138">
        <f>TCD!T139</f>
        <v>17</v>
      </c>
      <c r="N138">
        <f>IF(I138="",0.2,LOOKUP(I138,'Pays TVA'!A:A,'Pays TVA'!B:B))</f>
        <v>0.2</v>
      </c>
      <c r="O138" s="27" t="str">
        <f>IF(TCD!M139="","",TCD!M139)</f>
        <v/>
      </c>
      <c r="P138" s="27" t="str">
        <f>IF(TCD!J139="","",TCD!J139)</f>
        <v/>
      </c>
      <c r="Q138" s="27" t="str">
        <f>IF(AND(TCD!L139="",TCD!Q139=""),"",IF(SUM(TCD!L139,TCD!Q139)&gt;15,29,9.5))</f>
        <v/>
      </c>
      <c r="R138" s="27">
        <f>_xlfn.XLOOKUP(F138,TCD!E:E,TCD!K:K,"")</f>
        <v>0</v>
      </c>
      <c r="S138" s="27" t="str">
        <f>IF(TCD!I139="","",IF(TCD!I139&gt;8.5,17,8.5))</f>
        <v/>
      </c>
      <c r="T138" s="27">
        <f>TCD!Y139</f>
        <v>8.36</v>
      </c>
    </row>
    <row r="139" spans="1:20" x14ac:dyDescent="0.2">
      <c r="A139" s="13" t="str">
        <f>TCD!V140</f>
        <v>CHRONOPOST</v>
      </c>
      <c r="B139" s="1">
        <f t="shared" si="6"/>
        <v>46143</v>
      </c>
      <c r="F139" t="str">
        <f>TCD!E140</f>
        <v>XF143172235FR</v>
      </c>
      <c r="H139" s="6" t="str">
        <f t="shared" si="7"/>
        <v>P</v>
      </c>
      <c r="I139" t="str">
        <f>LOOKUP(F139,'Facture Chronopost'!L:L,'Facture Chronopost'!H:H)</f>
        <v>DE</v>
      </c>
      <c r="J139" s="6" t="str">
        <f>TCD!U140</f>
        <v>17_Z1</v>
      </c>
      <c r="K139">
        <f t="shared" si="8"/>
        <v>1</v>
      </c>
      <c r="L139" s="27">
        <f>_xlfn.XLOOKUP(F139,'TCD poids'!A:A,'TCD poids'!C:C)</f>
        <v>1.1000000000000001</v>
      </c>
      <c r="M139">
        <f>TCD!T140</f>
        <v>17</v>
      </c>
      <c r="N139">
        <f>IF(I139="",0.2,LOOKUP(I139,'Pays TVA'!A:A,'Pays TVA'!B:B))</f>
        <v>0.2</v>
      </c>
      <c r="O139" s="27" t="str">
        <f>IF(TCD!M140="","",TCD!M140)</f>
        <v/>
      </c>
      <c r="P139" s="27" t="str">
        <f>IF(TCD!J140="","",TCD!J140)</f>
        <v/>
      </c>
      <c r="Q139" s="27" t="str">
        <f>IF(AND(TCD!L140="",TCD!Q140=""),"",IF(SUM(TCD!L140,TCD!Q140)&gt;15,29,9.5))</f>
        <v/>
      </c>
      <c r="R139" s="27">
        <f>_xlfn.XLOOKUP(F139,TCD!E:E,TCD!K:K,"")</f>
        <v>0</v>
      </c>
      <c r="S139" s="27" t="str">
        <f>IF(TCD!I140="","",IF(TCD!I140&gt;8.5,17,8.5))</f>
        <v/>
      </c>
      <c r="T139" s="27">
        <f>TCD!Y140</f>
        <v>12.06</v>
      </c>
    </row>
    <row r="140" spans="1:20" x14ac:dyDescent="0.2">
      <c r="A140" s="13" t="str">
        <f>TCD!V141</f>
        <v>CHRONOPOST</v>
      </c>
      <c r="B140" s="1">
        <f t="shared" si="6"/>
        <v>46143</v>
      </c>
      <c r="F140" t="str">
        <f>TCD!E141</f>
        <v>XF143172535FR</v>
      </c>
      <c r="H140" s="6" t="str">
        <f t="shared" si="7"/>
        <v>P</v>
      </c>
      <c r="I140" t="str">
        <f>LOOKUP(F140,'Facture Chronopost'!L:L,'Facture Chronopost'!H:H)</f>
        <v>DE</v>
      </c>
      <c r="J140" s="6" t="str">
        <f>TCD!U141</f>
        <v>17_Z1</v>
      </c>
      <c r="K140">
        <f t="shared" si="8"/>
        <v>1</v>
      </c>
      <c r="L140" s="27">
        <f>_xlfn.XLOOKUP(F140,'TCD poids'!A:A,'TCD poids'!C:C)</f>
        <v>6.3</v>
      </c>
      <c r="M140">
        <f>TCD!T141</f>
        <v>17</v>
      </c>
      <c r="N140">
        <f>IF(I140="",0.2,LOOKUP(I140,'Pays TVA'!A:A,'Pays TVA'!B:B))</f>
        <v>0.2</v>
      </c>
      <c r="O140" s="27" t="str">
        <f>IF(TCD!M141="","",TCD!M141)</f>
        <v/>
      </c>
      <c r="P140" s="27" t="str">
        <f>IF(TCD!J141="","",TCD!J141)</f>
        <v/>
      </c>
      <c r="Q140" s="27" t="str">
        <f>IF(AND(TCD!L141="",TCD!Q141=""),"",IF(SUM(TCD!L141,TCD!Q141)&gt;15,29,9.5))</f>
        <v/>
      </c>
      <c r="R140" s="27">
        <f>_xlfn.XLOOKUP(F140,TCD!E:E,TCD!K:K,"")</f>
        <v>0</v>
      </c>
      <c r="S140" s="27" t="str">
        <f>IF(TCD!I141="","",IF(TCD!I141&gt;8.5,17,8.5))</f>
        <v/>
      </c>
      <c r="T140" s="27">
        <f>TCD!Y141</f>
        <v>23.51</v>
      </c>
    </row>
    <row r="141" spans="1:20" x14ac:dyDescent="0.2">
      <c r="A141" s="13" t="str">
        <f>TCD!V142</f>
        <v>CHRONOPOST</v>
      </c>
      <c r="B141" s="1">
        <f t="shared" si="6"/>
        <v>46143</v>
      </c>
      <c r="F141" t="str">
        <f>TCD!E142</f>
        <v>XF143173227FR</v>
      </c>
      <c r="H141" s="6" t="str">
        <f t="shared" si="7"/>
        <v>P</v>
      </c>
      <c r="I141" t="str">
        <f>LOOKUP(F141,'Facture Chronopost'!L:L,'Facture Chronopost'!H:H)</f>
        <v>GB</v>
      </c>
      <c r="J141" s="6" t="str">
        <f>TCD!U142</f>
        <v>17_Z2</v>
      </c>
      <c r="K141">
        <f t="shared" si="8"/>
        <v>1</v>
      </c>
      <c r="L141" s="27">
        <f>_xlfn.XLOOKUP(F141,'TCD poids'!A:A,'TCD poids'!C:C)</f>
        <v>2.4</v>
      </c>
      <c r="M141">
        <f>TCD!T142</f>
        <v>17</v>
      </c>
      <c r="N141">
        <f>IF(I141="",0.2,LOOKUP(I141,'Pays TVA'!A:A,'Pays TVA'!B:B))</f>
        <v>0</v>
      </c>
      <c r="O141" s="27" t="str">
        <f>IF(TCD!M142="","",TCD!M142)</f>
        <v/>
      </c>
      <c r="P141" s="27" t="str">
        <f>IF(TCD!J142="","",TCD!J142)</f>
        <v/>
      </c>
      <c r="Q141" s="27" t="str">
        <f>IF(AND(TCD!L142="",TCD!Q142=""),"",IF(SUM(TCD!L142,TCD!Q142)&gt;15,29,9.5))</f>
        <v/>
      </c>
      <c r="R141" s="27">
        <f>_xlfn.XLOOKUP(F141,TCD!E:E,TCD!K:K,"")</f>
        <v>0</v>
      </c>
      <c r="S141" s="27" t="str">
        <f>IF(TCD!I142="","",IF(TCD!I142&gt;8.5,17,8.5))</f>
        <v/>
      </c>
      <c r="T141" s="27">
        <f>TCD!Y142</f>
        <v>19.32</v>
      </c>
    </row>
    <row r="142" spans="1:20" x14ac:dyDescent="0.2">
      <c r="A142" s="13" t="str">
        <f>TCD!V143</f>
        <v>CHRONOPOST</v>
      </c>
      <c r="B142" s="1">
        <f t="shared" si="6"/>
        <v>46143</v>
      </c>
      <c r="F142" t="str">
        <f>TCD!E143</f>
        <v>XF143198864FR</v>
      </c>
      <c r="H142" s="6" t="str">
        <f t="shared" si="7"/>
        <v>P</v>
      </c>
      <c r="I142" t="str">
        <f>LOOKUP(F142,'Facture Chronopost'!L:L,'Facture Chronopost'!H:H)</f>
        <v>NL</v>
      </c>
      <c r="J142" s="6" t="str">
        <f>TCD!U143</f>
        <v>17_Z1</v>
      </c>
      <c r="K142">
        <f t="shared" si="8"/>
        <v>1</v>
      </c>
      <c r="L142" s="27">
        <f>_xlfn.XLOOKUP(F142,'TCD poids'!A:A,'TCD poids'!C:C)</f>
        <v>4.5</v>
      </c>
      <c r="M142">
        <f>TCD!T143</f>
        <v>17</v>
      </c>
      <c r="N142">
        <f>IF(I142="",0.2,LOOKUP(I142,'Pays TVA'!A:A,'Pays TVA'!B:B))</f>
        <v>0.2</v>
      </c>
      <c r="O142" s="27" t="str">
        <f>IF(TCD!M143="","",TCD!M143)</f>
        <v/>
      </c>
      <c r="P142" s="27" t="str">
        <f>IF(TCD!J143="","",TCD!J143)</f>
        <v/>
      </c>
      <c r="Q142" s="27" t="str">
        <f>IF(AND(TCD!L143="",TCD!Q143=""),"",IF(SUM(TCD!L143,TCD!Q143)&gt;15,29,9.5))</f>
        <v/>
      </c>
      <c r="R142" s="27">
        <f>_xlfn.XLOOKUP(F142,TCD!E:E,TCD!K:K,"")</f>
        <v>0</v>
      </c>
      <c r="S142" s="27" t="str">
        <f>IF(TCD!I143="","",IF(TCD!I143&gt;8.5,17,8.5))</f>
        <v/>
      </c>
      <c r="T142" s="27">
        <f>TCD!Y143</f>
        <v>18.84</v>
      </c>
    </row>
    <row r="143" spans="1:20" x14ac:dyDescent="0.2">
      <c r="A143" s="13" t="str">
        <f>TCD!V144</f>
        <v>CHRONOPOST</v>
      </c>
      <c r="B143" s="1">
        <f t="shared" si="6"/>
        <v>46143</v>
      </c>
      <c r="F143" t="str">
        <f>TCD!E144</f>
        <v>XF143199096FR</v>
      </c>
      <c r="H143" s="6" t="str">
        <f t="shared" si="7"/>
        <v>P</v>
      </c>
      <c r="I143" t="str">
        <f>LOOKUP(F143,'Facture Chronopost'!L:L,'Facture Chronopost'!H:H)</f>
        <v>NL</v>
      </c>
      <c r="J143" s="6" t="str">
        <f>TCD!U144</f>
        <v>17_Z1</v>
      </c>
      <c r="K143">
        <f t="shared" si="8"/>
        <v>1</v>
      </c>
      <c r="L143" s="27">
        <f>_xlfn.XLOOKUP(F143,'TCD poids'!A:A,'TCD poids'!C:C)</f>
        <v>0.30000000000000004</v>
      </c>
      <c r="M143">
        <f>TCD!T144</f>
        <v>17</v>
      </c>
      <c r="N143">
        <f>IF(I143="",0.2,LOOKUP(I143,'Pays TVA'!A:A,'Pays TVA'!B:B))</f>
        <v>0.2</v>
      </c>
      <c r="O143" s="27" t="str">
        <f>IF(TCD!M144="","",TCD!M144)</f>
        <v/>
      </c>
      <c r="P143" s="27" t="str">
        <f>IF(TCD!J144="","",TCD!J144)</f>
        <v/>
      </c>
      <c r="Q143" s="27" t="str">
        <f>IF(AND(TCD!L144="",TCD!Q144=""),"",IF(SUM(TCD!L144,TCD!Q144)&gt;15,29,9.5))</f>
        <v/>
      </c>
      <c r="R143" s="27">
        <f>_xlfn.XLOOKUP(F143,TCD!E:E,TCD!K:K,"")</f>
        <v>0</v>
      </c>
      <c r="S143" s="27" t="str">
        <f>IF(TCD!I144="","",IF(TCD!I144&gt;8.5,17,8.5))</f>
        <v/>
      </c>
      <c r="T143" s="27">
        <f>TCD!Y144</f>
        <v>8.36</v>
      </c>
    </row>
    <row r="144" spans="1:20" x14ac:dyDescent="0.2">
      <c r="A144" s="13" t="str">
        <f>TCD!V145</f>
        <v>CHRONOPOST</v>
      </c>
      <c r="B144" s="1">
        <f t="shared" si="6"/>
        <v>46143</v>
      </c>
      <c r="F144" t="str">
        <f>TCD!E145</f>
        <v>XF143199365FR</v>
      </c>
      <c r="H144" s="6" t="str">
        <f t="shared" si="7"/>
        <v>P</v>
      </c>
      <c r="I144" t="str">
        <f>LOOKUP(F144,'Facture Chronopost'!L:L,'Facture Chronopost'!H:H)</f>
        <v>NL</v>
      </c>
      <c r="J144" s="6" t="str">
        <f>TCD!U145</f>
        <v>17_Z1</v>
      </c>
      <c r="K144">
        <f t="shared" si="8"/>
        <v>1</v>
      </c>
      <c r="L144" s="27">
        <f>_xlfn.XLOOKUP(F144,'TCD poids'!A:A,'TCD poids'!C:C)</f>
        <v>5.8</v>
      </c>
      <c r="M144">
        <f>TCD!T145</f>
        <v>17</v>
      </c>
      <c r="N144">
        <f>IF(I144="",0.2,LOOKUP(I144,'Pays TVA'!A:A,'Pays TVA'!B:B))</f>
        <v>0.2</v>
      </c>
      <c r="O144" s="27" t="str">
        <f>IF(TCD!M145="","",TCD!M145)</f>
        <v/>
      </c>
      <c r="P144" s="27" t="str">
        <f>IF(TCD!J145="","",TCD!J145)</f>
        <v/>
      </c>
      <c r="Q144" s="27" t="str">
        <f>IF(AND(TCD!L145="",TCD!Q145=""),"",IF(SUM(TCD!L145,TCD!Q145)&gt;15,29,9.5))</f>
        <v/>
      </c>
      <c r="R144" s="27">
        <f>_xlfn.XLOOKUP(F144,TCD!E:E,TCD!K:K,"")</f>
        <v>0</v>
      </c>
      <c r="S144" s="27" t="str">
        <f>IF(TCD!I145="","",IF(TCD!I145&gt;8.5,17,8.5))</f>
        <v/>
      </c>
      <c r="T144" s="27">
        <f>TCD!Y145</f>
        <v>22.33</v>
      </c>
    </row>
    <row r="145" spans="1:20" x14ac:dyDescent="0.2">
      <c r="A145" s="13" t="str">
        <f>TCD!V146</f>
        <v>CHRONOPOST</v>
      </c>
      <c r="B145" s="1">
        <f t="shared" si="6"/>
        <v>46143</v>
      </c>
      <c r="F145" t="str">
        <f>TCD!E146</f>
        <v>XF143199462FR</v>
      </c>
      <c r="H145" s="6" t="str">
        <f t="shared" si="7"/>
        <v>P</v>
      </c>
      <c r="I145" t="str">
        <f>LOOKUP(F145,'Facture Chronopost'!L:L,'Facture Chronopost'!H:H)</f>
        <v>IT</v>
      </c>
      <c r="J145" s="6" t="str">
        <f>TCD!U146</f>
        <v>17_Z2</v>
      </c>
      <c r="K145">
        <f t="shared" si="8"/>
        <v>1</v>
      </c>
      <c r="L145" s="27">
        <f>_xlfn.XLOOKUP(F145,'TCD poids'!A:A,'TCD poids'!C:C)</f>
        <v>0.30000000000000004</v>
      </c>
      <c r="M145">
        <f>TCD!T146</f>
        <v>17</v>
      </c>
      <c r="N145">
        <f>IF(I145="",0.2,LOOKUP(I145,'Pays TVA'!A:A,'Pays TVA'!B:B))</f>
        <v>0.2</v>
      </c>
      <c r="O145" s="27" t="str">
        <f>IF(TCD!M146="","",TCD!M146)</f>
        <v/>
      </c>
      <c r="P145" s="27" t="str">
        <f>IF(TCD!J146="","",TCD!J146)</f>
        <v/>
      </c>
      <c r="Q145" s="27">
        <f>IF(AND(TCD!L146="",TCD!Q146=""),"",IF(SUM(TCD!L146,TCD!Q146)&gt;15,29,9.5))</f>
        <v>29</v>
      </c>
      <c r="R145" s="27">
        <f>_xlfn.XLOOKUP(F145,TCD!E:E,TCD!K:K,"")</f>
        <v>0</v>
      </c>
      <c r="S145" s="27" t="str">
        <f>IF(TCD!I146="","",IF(TCD!I146&gt;8.5,17,8.5))</f>
        <v/>
      </c>
      <c r="T145" s="27">
        <f>TCD!Y146</f>
        <v>8.36</v>
      </c>
    </row>
    <row r="146" spans="1:20" x14ac:dyDescent="0.2">
      <c r="A146" s="13" t="str">
        <f>TCD!V147</f>
        <v>CHRONOPOST</v>
      </c>
      <c r="B146" s="1">
        <f t="shared" si="6"/>
        <v>46143</v>
      </c>
      <c r="F146" t="str">
        <f>TCD!E147</f>
        <v>XF143200109FR</v>
      </c>
      <c r="H146" s="6" t="str">
        <f t="shared" si="7"/>
        <v>P</v>
      </c>
      <c r="I146" t="str">
        <f>LOOKUP(F146,'Facture Chronopost'!L:L,'Facture Chronopost'!H:H)</f>
        <v>DE</v>
      </c>
      <c r="J146" s="6" t="str">
        <f>TCD!U147</f>
        <v>17_Z1</v>
      </c>
      <c r="K146">
        <f t="shared" si="8"/>
        <v>1</v>
      </c>
      <c r="L146" s="27">
        <f>_xlfn.XLOOKUP(F146,'TCD poids'!A:A,'TCD poids'!C:C)</f>
        <v>4.3</v>
      </c>
      <c r="M146">
        <f>TCD!T147</f>
        <v>17</v>
      </c>
      <c r="N146">
        <f>IF(I146="",0.2,LOOKUP(I146,'Pays TVA'!A:A,'Pays TVA'!B:B))</f>
        <v>0.2</v>
      </c>
      <c r="O146" s="27" t="str">
        <f>IF(TCD!M147="","",TCD!M147)</f>
        <v/>
      </c>
      <c r="P146" s="27" t="str">
        <f>IF(TCD!J147="","",TCD!J147)</f>
        <v/>
      </c>
      <c r="Q146" s="27" t="str">
        <f>IF(AND(TCD!L147="",TCD!Q147=""),"",IF(SUM(TCD!L147,TCD!Q147)&gt;15,29,9.5))</f>
        <v/>
      </c>
      <c r="R146" s="27">
        <f>_xlfn.XLOOKUP(F146,TCD!E:E,TCD!K:K,"")</f>
        <v>0</v>
      </c>
      <c r="S146" s="27" t="str">
        <f>IF(TCD!I147="","",IF(TCD!I147&gt;8.5,17,8.5))</f>
        <v/>
      </c>
      <c r="T146" s="27">
        <f>TCD!Y147</f>
        <v>18.84</v>
      </c>
    </row>
    <row r="147" spans="1:20" x14ac:dyDescent="0.2">
      <c r="A147" s="13" t="str">
        <f>TCD!V148</f>
        <v>CHRONOPOST</v>
      </c>
      <c r="B147" s="1">
        <f t="shared" si="6"/>
        <v>46143</v>
      </c>
      <c r="F147" t="str">
        <f>TCD!E148</f>
        <v>XF143200143FR</v>
      </c>
      <c r="H147" s="6" t="str">
        <f t="shared" si="7"/>
        <v>P</v>
      </c>
      <c r="I147" t="str">
        <f>LOOKUP(F147,'Facture Chronopost'!L:L,'Facture Chronopost'!H:H)</f>
        <v>IT</v>
      </c>
      <c r="J147" s="6" t="str">
        <f>TCD!U148</f>
        <v>17_Z2</v>
      </c>
      <c r="K147">
        <f t="shared" si="8"/>
        <v>1</v>
      </c>
      <c r="L147" s="27">
        <f>_xlfn.XLOOKUP(F147,'TCD poids'!A:A,'TCD poids'!C:C)</f>
        <v>4.5</v>
      </c>
      <c r="M147">
        <f>TCD!T148</f>
        <v>17</v>
      </c>
      <c r="N147">
        <f>IF(I147="",0.2,LOOKUP(I147,'Pays TVA'!A:A,'Pays TVA'!B:B))</f>
        <v>0.2</v>
      </c>
      <c r="O147" s="27" t="str">
        <f>IF(TCD!M148="","",TCD!M148)</f>
        <v/>
      </c>
      <c r="P147" s="27" t="str">
        <f>IF(TCD!J148="","",TCD!J148)</f>
        <v/>
      </c>
      <c r="Q147" s="27" t="str">
        <f>IF(AND(TCD!L148="",TCD!Q148=""),"",IF(SUM(TCD!L148,TCD!Q148)&gt;15,29,9.5))</f>
        <v/>
      </c>
      <c r="R147" s="27">
        <f>_xlfn.XLOOKUP(F147,TCD!E:E,TCD!K:K,"")</f>
        <v>0</v>
      </c>
      <c r="S147" s="27" t="str">
        <f>IF(TCD!I148="","",IF(TCD!I148&gt;8.5,17,8.5))</f>
        <v/>
      </c>
      <c r="T147" s="27">
        <f>TCD!Y148</f>
        <v>18.84</v>
      </c>
    </row>
    <row r="148" spans="1:20" x14ac:dyDescent="0.2">
      <c r="A148" s="13" t="str">
        <f>TCD!V149</f>
        <v>CHRONOPOST</v>
      </c>
      <c r="B148" s="1">
        <f t="shared" si="6"/>
        <v>46143</v>
      </c>
      <c r="F148" t="str">
        <f>TCD!E149</f>
        <v>XF143200228FR</v>
      </c>
      <c r="H148" s="6" t="str">
        <f t="shared" si="7"/>
        <v>P</v>
      </c>
      <c r="I148" t="str">
        <f>LOOKUP(F148,'Facture Chronopost'!L:L,'Facture Chronopost'!H:H)</f>
        <v>DE</v>
      </c>
      <c r="J148" s="6" t="str">
        <f>TCD!U149</f>
        <v>17_Z1</v>
      </c>
      <c r="K148">
        <f t="shared" si="8"/>
        <v>1</v>
      </c>
      <c r="L148" s="27">
        <f>_xlfn.XLOOKUP(F148,'TCD poids'!A:A,'TCD poids'!C:C)</f>
        <v>0.8</v>
      </c>
      <c r="M148">
        <f>TCD!T149</f>
        <v>17</v>
      </c>
      <c r="N148">
        <f>IF(I148="",0.2,LOOKUP(I148,'Pays TVA'!A:A,'Pays TVA'!B:B))</f>
        <v>0.2</v>
      </c>
      <c r="O148" s="27" t="str">
        <f>IF(TCD!M149="","",TCD!M149)</f>
        <v/>
      </c>
      <c r="P148" s="27" t="str">
        <f>IF(TCD!J149="","",TCD!J149)</f>
        <v/>
      </c>
      <c r="Q148" s="27" t="str">
        <f>IF(AND(TCD!L149="",TCD!Q149=""),"",IF(SUM(TCD!L149,TCD!Q149)&gt;15,29,9.5))</f>
        <v/>
      </c>
      <c r="R148" s="27">
        <f>_xlfn.XLOOKUP(F148,TCD!E:E,TCD!K:K,"")</f>
        <v>0</v>
      </c>
      <c r="S148" s="27" t="str">
        <f>IF(TCD!I149="","",IF(TCD!I149&gt;8.5,17,8.5))</f>
        <v/>
      </c>
      <c r="T148" s="27">
        <f>TCD!Y149</f>
        <v>10.44</v>
      </c>
    </row>
    <row r="149" spans="1:20" x14ac:dyDescent="0.2">
      <c r="A149" s="13" t="str">
        <f>TCD!V150</f>
        <v>CHRONOPOST</v>
      </c>
      <c r="B149" s="1">
        <f t="shared" si="6"/>
        <v>46143</v>
      </c>
      <c r="F149" t="str">
        <f>TCD!E150</f>
        <v>XF143219706FR</v>
      </c>
      <c r="H149" s="6" t="str">
        <f t="shared" si="7"/>
        <v>P</v>
      </c>
      <c r="I149" t="str">
        <f>LOOKUP(F149,'Facture Chronopost'!L:L,'Facture Chronopost'!H:H)</f>
        <v>NL</v>
      </c>
      <c r="J149" s="6" t="str">
        <f>TCD!U150</f>
        <v>17_Z1</v>
      </c>
      <c r="K149">
        <f t="shared" si="8"/>
        <v>1</v>
      </c>
      <c r="L149" s="27">
        <f>_xlfn.XLOOKUP(F149,'TCD poids'!A:A,'TCD poids'!C:C)</f>
        <v>4.5</v>
      </c>
      <c r="M149">
        <f>TCD!T150</f>
        <v>17</v>
      </c>
      <c r="N149">
        <f>IF(I149="",0.2,LOOKUP(I149,'Pays TVA'!A:A,'Pays TVA'!B:B))</f>
        <v>0.2</v>
      </c>
      <c r="O149" s="27" t="str">
        <f>IF(TCD!M150="","",TCD!M150)</f>
        <v/>
      </c>
      <c r="P149" s="27" t="str">
        <f>IF(TCD!J150="","",TCD!J150)</f>
        <v/>
      </c>
      <c r="Q149" s="27" t="str">
        <f>IF(AND(TCD!L150="",TCD!Q150=""),"",IF(SUM(TCD!L150,TCD!Q150)&gt;15,29,9.5))</f>
        <v/>
      </c>
      <c r="R149" s="27">
        <f>_xlfn.XLOOKUP(F149,TCD!E:E,TCD!K:K,"")</f>
        <v>0</v>
      </c>
      <c r="S149" s="27" t="str">
        <f>IF(TCD!I150="","",IF(TCD!I150&gt;8.5,17,8.5))</f>
        <v/>
      </c>
      <c r="T149" s="27">
        <f>TCD!Y150</f>
        <v>18.84</v>
      </c>
    </row>
    <row r="150" spans="1:20" x14ac:dyDescent="0.2">
      <c r="A150" s="13" t="str">
        <f>TCD!V151</f>
        <v>CHRONOPOST</v>
      </c>
      <c r="B150" s="1">
        <f t="shared" si="6"/>
        <v>46143</v>
      </c>
      <c r="F150" t="str">
        <f>TCD!E151</f>
        <v>XF143228518FR</v>
      </c>
      <c r="H150" s="6" t="str">
        <f t="shared" si="7"/>
        <v>P</v>
      </c>
      <c r="I150" t="str">
        <f>LOOKUP(F150,'Facture Chronopost'!L:L,'Facture Chronopost'!H:H)</f>
        <v>DE</v>
      </c>
      <c r="J150" s="6" t="str">
        <f>TCD!U151</f>
        <v>17_Z1</v>
      </c>
      <c r="K150">
        <f t="shared" si="8"/>
        <v>1</v>
      </c>
      <c r="L150" s="27">
        <f>_xlfn.XLOOKUP(F150,'TCD poids'!A:A,'TCD poids'!C:C)</f>
        <v>0.30000000000000004</v>
      </c>
      <c r="M150">
        <f>TCD!T151</f>
        <v>17</v>
      </c>
      <c r="N150">
        <f>IF(I150="",0.2,LOOKUP(I150,'Pays TVA'!A:A,'Pays TVA'!B:B))</f>
        <v>0.2</v>
      </c>
      <c r="O150" s="27" t="str">
        <f>IF(TCD!M151="","",TCD!M151)</f>
        <v/>
      </c>
      <c r="P150" s="27" t="str">
        <f>IF(TCD!J151="","",TCD!J151)</f>
        <v/>
      </c>
      <c r="Q150" s="27" t="str">
        <f>IF(AND(TCD!L151="",TCD!Q151=""),"",IF(SUM(TCD!L151,TCD!Q151)&gt;15,29,9.5))</f>
        <v/>
      </c>
      <c r="R150" s="27">
        <f>_xlfn.XLOOKUP(F150,TCD!E:E,TCD!K:K,"")</f>
        <v>0</v>
      </c>
      <c r="S150" s="27" t="str">
        <f>IF(TCD!I151="","",IF(TCD!I151&gt;8.5,17,8.5))</f>
        <v/>
      </c>
      <c r="T150" s="27">
        <f>TCD!Y151</f>
        <v>8.36</v>
      </c>
    </row>
    <row r="151" spans="1:20" x14ac:dyDescent="0.2">
      <c r="A151" s="13" t="str">
        <f>TCD!V152</f>
        <v>CHRONOPOST</v>
      </c>
      <c r="B151" s="1">
        <f t="shared" si="6"/>
        <v>46143</v>
      </c>
      <c r="F151" t="str">
        <f>TCD!E152</f>
        <v>XF143228739FR</v>
      </c>
      <c r="H151" s="6" t="str">
        <f t="shared" si="7"/>
        <v>P</v>
      </c>
      <c r="I151" t="str">
        <f>LOOKUP(F151,'Facture Chronopost'!L:L,'Facture Chronopost'!H:H)</f>
        <v>DE</v>
      </c>
      <c r="J151" s="6" t="str">
        <f>TCD!U152</f>
        <v>17_Z1</v>
      </c>
      <c r="K151">
        <f t="shared" si="8"/>
        <v>1</v>
      </c>
      <c r="L151" s="27">
        <f>_xlfn.XLOOKUP(F151,'TCD poids'!A:A,'TCD poids'!C:C)</f>
        <v>5.8</v>
      </c>
      <c r="M151">
        <f>TCD!T152</f>
        <v>17</v>
      </c>
      <c r="N151">
        <f>IF(I151="",0.2,LOOKUP(I151,'Pays TVA'!A:A,'Pays TVA'!B:B))</f>
        <v>0.2</v>
      </c>
      <c r="O151" s="27" t="str">
        <f>IF(TCD!M152="","",TCD!M152)</f>
        <v/>
      </c>
      <c r="P151" s="27" t="str">
        <f>IF(TCD!J152="","",TCD!J152)</f>
        <v/>
      </c>
      <c r="Q151" s="27" t="str">
        <f>IF(AND(TCD!L152="",TCD!Q152=""),"",IF(SUM(TCD!L152,TCD!Q152)&gt;15,29,9.5))</f>
        <v/>
      </c>
      <c r="R151" s="27">
        <f>_xlfn.XLOOKUP(F151,TCD!E:E,TCD!K:K,"")</f>
        <v>0</v>
      </c>
      <c r="S151" s="27" t="str">
        <f>IF(TCD!I152="","",IF(TCD!I152&gt;8.5,17,8.5))</f>
        <v/>
      </c>
      <c r="T151" s="27">
        <f>TCD!Y152</f>
        <v>22.33</v>
      </c>
    </row>
    <row r="152" spans="1:20" x14ac:dyDescent="0.2">
      <c r="A152" s="13" t="str">
        <f>TCD!V153</f>
        <v>CHRONOPOST</v>
      </c>
      <c r="B152" s="1">
        <f t="shared" si="6"/>
        <v>46143</v>
      </c>
      <c r="F152" t="str">
        <f>TCD!E153</f>
        <v>XF143230091FR</v>
      </c>
      <c r="H152" s="6" t="str">
        <f t="shared" si="7"/>
        <v>P</v>
      </c>
      <c r="I152" t="str">
        <f>LOOKUP(F152,'Facture Chronopost'!L:L,'Facture Chronopost'!H:H)</f>
        <v>DE</v>
      </c>
      <c r="J152" s="6" t="str">
        <f>TCD!U153</f>
        <v>17_Z1</v>
      </c>
      <c r="K152">
        <f t="shared" si="8"/>
        <v>1</v>
      </c>
      <c r="L152" s="27">
        <f>_xlfn.XLOOKUP(F152,'TCD poids'!A:A,'TCD poids'!C:C)</f>
        <v>6</v>
      </c>
      <c r="M152">
        <f>TCD!T153</f>
        <v>17</v>
      </c>
      <c r="N152">
        <f>IF(I152="",0.2,LOOKUP(I152,'Pays TVA'!A:A,'Pays TVA'!B:B))</f>
        <v>0.2</v>
      </c>
      <c r="O152" s="27" t="str">
        <f>IF(TCD!M153="","",TCD!M153)</f>
        <v/>
      </c>
      <c r="P152" s="27" t="str">
        <f>IF(TCD!J153="","",TCD!J153)</f>
        <v/>
      </c>
      <c r="Q152" s="27" t="str">
        <f>IF(AND(TCD!L153="",TCD!Q153=""),"",IF(SUM(TCD!L153,TCD!Q153)&gt;15,29,9.5))</f>
        <v/>
      </c>
      <c r="R152" s="27">
        <f>_xlfn.XLOOKUP(F152,TCD!E:E,TCD!K:K,"")</f>
        <v>0</v>
      </c>
      <c r="S152" s="27" t="str">
        <f>IF(TCD!I153="","",IF(TCD!I153&gt;8.5,17,8.5))</f>
        <v/>
      </c>
      <c r="T152" s="27">
        <f>TCD!Y153</f>
        <v>22.33</v>
      </c>
    </row>
    <row r="153" spans="1:20" x14ac:dyDescent="0.2">
      <c r="A153" s="13" t="str">
        <f>TCD!V154</f>
        <v>CHRONOPOST</v>
      </c>
      <c r="B153" s="1">
        <f t="shared" si="6"/>
        <v>46143</v>
      </c>
      <c r="F153" t="str">
        <f>TCD!E154</f>
        <v>XF143235641FR</v>
      </c>
      <c r="H153" s="6" t="str">
        <f t="shared" si="7"/>
        <v>P</v>
      </c>
      <c r="I153" t="str">
        <f>LOOKUP(F153,'Facture Chronopost'!L:L,'Facture Chronopost'!H:H)</f>
        <v>DE</v>
      </c>
      <c r="J153" s="6" t="str">
        <f>TCD!U154</f>
        <v>17_Z1</v>
      </c>
      <c r="K153">
        <f t="shared" si="8"/>
        <v>1</v>
      </c>
      <c r="L153" s="27">
        <f>_xlfn.XLOOKUP(F153,'TCD poids'!A:A,'TCD poids'!C:C)</f>
        <v>6</v>
      </c>
      <c r="M153">
        <f>TCD!T154</f>
        <v>17</v>
      </c>
      <c r="N153">
        <f>IF(I153="",0.2,LOOKUP(I153,'Pays TVA'!A:A,'Pays TVA'!B:B))</f>
        <v>0.2</v>
      </c>
      <c r="O153" s="27" t="str">
        <f>IF(TCD!M154="","",TCD!M154)</f>
        <v/>
      </c>
      <c r="P153" s="27" t="str">
        <f>IF(TCD!J154="","",TCD!J154)</f>
        <v/>
      </c>
      <c r="Q153" s="27" t="str">
        <f>IF(AND(TCD!L154="",TCD!Q154=""),"",IF(SUM(TCD!L154,TCD!Q154)&gt;15,29,9.5))</f>
        <v/>
      </c>
      <c r="R153" s="27">
        <f>_xlfn.XLOOKUP(F153,TCD!E:E,TCD!K:K,"")</f>
        <v>0</v>
      </c>
      <c r="S153" s="27" t="str">
        <f>IF(TCD!I154="","",IF(TCD!I154&gt;8.5,17,8.5))</f>
        <v/>
      </c>
      <c r="T153" s="27">
        <f>TCD!Y154</f>
        <v>22.33</v>
      </c>
    </row>
    <row r="154" spans="1:20" x14ac:dyDescent="0.2">
      <c r="A154" s="13" t="str">
        <f>TCD!V155</f>
        <v>CHRONOPOST</v>
      </c>
      <c r="B154" s="1">
        <f t="shared" si="6"/>
        <v>46143</v>
      </c>
      <c r="F154" t="str">
        <f>TCD!E155</f>
        <v>XF143259285FR</v>
      </c>
      <c r="H154" s="6" t="str">
        <f t="shared" si="7"/>
        <v>P</v>
      </c>
      <c r="I154" t="str">
        <f>LOOKUP(F154,'Facture Chronopost'!L:L,'Facture Chronopost'!H:H)</f>
        <v>DE</v>
      </c>
      <c r="J154" s="6" t="str">
        <f>TCD!U155</f>
        <v>17_Z1</v>
      </c>
      <c r="K154">
        <f t="shared" si="8"/>
        <v>1</v>
      </c>
      <c r="L154" s="27">
        <f>_xlfn.XLOOKUP(F154,'TCD poids'!A:A,'TCD poids'!C:C)</f>
        <v>5.8</v>
      </c>
      <c r="M154">
        <f>TCD!T155</f>
        <v>17</v>
      </c>
      <c r="N154">
        <f>IF(I154="",0.2,LOOKUP(I154,'Pays TVA'!A:A,'Pays TVA'!B:B))</f>
        <v>0.2</v>
      </c>
      <c r="O154" s="27" t="str">
        <f>IF(TCD!M155="","",TCD!M155)</f>
        <v/>
      </c>
      <c r="P154" s="27" t="str">
        <f>IF(TCD!J155="","",TCD!J155)</f>
        <v/>
      </c>
      <c r="Q154" s="27" t="str">
        <f>IF(AND(TCD!L155="",TCD!Q155=""),"",IF(SUM(TCD!L155,TCD!Q155)&gt;15,29,9.5))</f>
        <v/>
      </c>
      <c r="R154" s="27">
        <f>_xlfn.XLOOKUP(F154,TCD!E:E,TCD!K:K,"")</f>
        <v>0</v>
      </c>
      <c r="S154" s="27" t="str">
        <f>IF(TCD!I155="","",IF(TCD!I155&gt;8.5,17,8.5))</f>
        <v/>
      </c>
      <c r="T154" s="27">
        <f>TCD!Y155</f>
        <v>22.33</v>
      </c>
    </row>
    <row r="155" spans="1:20" x14ac:dyDescent="0.2">
      <c r="A155" s="13" t="str">
        <f>TCD!V156</f>
        <v>CHRONOPOST</v>
      </c>
      <c r="B155" s="1">
        <f t="shared" si="6"/>
        <v>46143</v>
      </c>
      <c r="F155" t="str">
        <f>TCD!E156</f>
        <v>XF143259311FR</v>
      </c>
      <c r="H155" s="6" t="str">
        <f t="shared" si="7"/>
        <v>P</v>
      </c>
      <c r="I155" t="str">
        <f>LOOKUP(F155,'Facture Chronopost'!L:L,'Facture Chronopost'!H:H)</f>
        <v>NL</v>
      </c>
      <c r="J155" s="6" t="str">
        <f>TCD!U156</f>
        <v>17_Z1</v>
      </c>
      <c r="K155">
        <f t="shared" si="8"/>
        <v>1</v>
      </c>
      <c r="L155" s="27">
        <f>_xlfn.XLOOKUP(F155,'TCD poids'!A:A,'TCD poids'!C:C)</f>
        <v>0.30000000000000004</v>
      </c>
      <c r="M155">
        <f>TCD!T156</f>
        <v>17</v>
      </c>
      <c r="N155">
        <f>IF(I155="",0.2,LOOKUP(I155,'Pays TVA'!A:A,'Pays TVA'!B:B))</f>
        <v>0.2</v>
      </c>
      <c r="O155" s="27" t="str">
        <f>IF(TCD!M156="","",TCD!M156)</f>
        <v/>
      </c>
      <c r="P155" s="27" t="str">
        <f>IF(TCD!J156="","",TCD!J156)</f>
        <v/>
      </c>
      <c r="Q155" s="27" t="str">
        <f>IF(AND(TCD!L156="",TCD!Q156=""),"",IF(SUM(TCD!L156,TCD!Q156)&gt;15,29,9.5))</f>
        <v/>
      </c>
      <c r="R155" s="27">
        <f>_xlfn.XLOOKUP(F155,TCD!E:E,TCD!K:K,"")</f>
        <v>0</v>
      </c>
      <c r="S155" s="27" t="str">
        <f>IF(TCD!I156="","",IF(TCD!I156&gt;8.5,17,8.5))</f>
        <v/>
      </c>
      <c r="T155" s="27">
        <f>TCD!Y156</f>
        <v>8.36</v>
      </c>
    </row>
    <row r="156" spans="1:20" x14ac:dyDescent="0.2">
      <c r="A156" s="13" t="str">
        <f>TCD!V157</f>
        <v>CHRONOPOST</v>
      </c>
      <c r="B156" s="1">
        <f t="shared" si="6"/>
        <v>46143</v>
      </c>
      <c r="F156" t="str">
        <f>TCD!E157</f>
        <v>XF143259360FR</v>
      </c>
      <c r="H156" s="6" t="str">
        <f t="shared" si="7"/>
        <v>P</v>
      </c>
      <c r="I156" t="str">
        <f>LOOKUP(F156,'Facture Chronopost'!L:L,'Facture Chronopost'!H:H)</f>
        <v>NL</v>
      </c>
      <c r="J156" s="6" t="str">
        <f>TCD!U157</f>
        <v>17_Z1</v>
      </c>
      <c r="K156">
        <f t="shared" si="8"/>
        <v>1</v>
      </c>
      <c r="L156" s="27">
        <f>_xlfn.XLOOKUP(F156,'TCD poids'!A:A,'TCD poids'!C:C)</f>
        <v>0.9</v>
      </c>
      <c r="M156">
        <f>TCD!T157</f>
        <v>17</v>
      </c>
      <c r="N156">
        <f>IF(I156="",0.2,LOOKUP(I156,'Pays TVA'!A:A,'Pays TVA'!B:B))</f>
        <v>0.2</v>
      </c>
      <c r="O156" s="27" t="str">
        <f>IF(TCD!M157="","",TCD!M157)</f>
        <v/>
      </c>
      <c r="P156" s="27" t="str">
        <f>IF(TCD!J157="","",TCD!J157)</f>
        <v/>
      </c>
      <c r="Q156" s="27" t="str">
        <f>IF(AND(TCD!L157="",TCD!Q157=""),"",IF(SUM(TCD!L157,TCD!Q157)&gt;15,29,9.5))</f>
        <v/>
      </c>
      <c r="R156" s="27">
        <f>_xlfn.XLOOKUP(F156,TCD!E:E,TCD!K:K,"")</f>
        <v>0</v>
      </c>
      <c r="S156" s="27" t="str">
        <f>IF(TCD!I157="","",IF(TCD!I157&gt;8.5,17,8.5))</f>
        <v/>
      </c>
      <c r="T156" s="27">
        <f>TCD!Y157</f>
        <v>10.44</v>
      </c>
    </row>
    <row r="157" spans="1:20" x14ac:dyDescent="0.2">
      <c r="A157" s="13" t="str">
        <f>TCD!V158</f>
        <v>CHRONOPOST</v>
      </c>
      <c r="B157" s="1">
        <f t="shared" si="6"/>
        <v>46143</v>
      </c>
      <c r="F157" t="str">
        <f>TCD!E158</f>
        <v>XF143259475FR</v>
      </c>
      <c r="H157" s="6" t="str">
        <f t="shared" si="7"/>
        <v>P</v>
      </c>
      <c r="I157" t="str">
        <f>LOOKUP(F157,'Facture Chronopost'!L:L,'Facture Chronopost'!H:H)</f>
        <v>DE</v>
      </c>
      <c r="J157" s="6" t="str">
        <f>TCD!U158</f>
        <v>17_Z1</v>
      </c>
      <c r="K157">
        <f t="shared" si="8"/>
        <v>1</v>
      </c>
      <c r="L157" s="27">
        <f>_xlfn.XLOOKUP(F157,'TCD poids'!A:A,'TCD poids'!C:C)</f>
        <v>4.5999999999999996</v>
      </c>
      <c r="M157">
        <f>TCD!T158</f>
        <v>17</v>
      </c>
      <c r="N157">
        <f>IF(I157="",0.2,LOOKUP(I157,'Pays TVA'!A:A,'Pays TVA'!B:B))</f>
        <v>0.2</v>
      </c>
      <c r="O157" s="27" t="str">
        <f>IF(TCD!M158="","",TCD!M158)</f>
        <v/>
      </c>
      <c r="P157" s="27" t="str">
        <f>IF(TCD!J158="","",TCD!J158)</f>
        <v/>
      </c>
      <c r="Q157" s="27" t="str">
        <f>IF(AND(TCD!L158="",TCD!Q158=""),"",IF(SUM(TCD!L158,TCD!Q158)&gt;15,29,9.5))</f>
        <v/>
      </c>
      <c r="R157" s="27">
        <f>_xlfn.XLOOKUP(F157,TCD!E:E,TCD!K:K,"")</f>
        <v>0</v>
      </c>
      <c r="S157" s="27" t="str">
        <f>IF(TCD!I158="","",IF(TCD!I158&gt;8.5,17,8.5))</f>
        <v/>
      </c>
      <c r="T157" s="27">
        <f>TCD!Y158</f>
        <v>19.97</v>
      </c>
    </row>
    <row r="158" spans="1:20" x14ac:dyDescent="0.2">
      <c r="A158" s="13" t="str">
        <f>TCD!V159</f>
        <v>CHRONOPOST</v>
      </c>
      <c r="B158" s="1">
        <f t="shared" si="6"/>
        <v>46143</v>
      </c>
      <c r="F158" t="str">
        <f>TCD!E159</f>
        <v>XF143259515FR</v>
      </c>
      <c r="H158" s="6" t="str">
        <f t="shared" si="7"/>
        <v>P</v>
      </c>
      <c r="I158" t="str">
        <f>LOOKUP(F158,'Facture Chronopost'!L:L,'Facture Chronopost'!H:H)</f>
        <v>BE</v>
      </c>
      <c r="J158" s="6" t="str">
        <f>TCD!U159</f>
        <v>17_Z1</v>
      </c>
      <c r="K158">
        <f t="shared" si="8"/>
        <v>1</v>
      </c>
      <c r="L158" s="27">
        <f>_xlfn.XLOOKUP(F158,'TCD poids'!A:A,'TCD poids'!C:C)</f>
        <v>4.8</v>
      </c>
      <c r="M158">
        <f>TCD!T159</f>
        <v>17</v>
      </c>
      <c r="N158">
        <f>IF(I158="",0.2,LOOKUP(I158,'Pays TVA'!A:A,'Pays TVA'!B:B))</f>
        <v>0.2</v>
      </c>
      <c r="O158" s="27" t="str">
        <f>IF(TCD!M159="","",TCD!M159)</f>
        <v/>
      </c>
      <c r="P158" s="27" t="str">
        <f>IF(TCD!J159="","",TCD!J159)</f>
        <v/>
      </c>
      <c r="Q158" s="27" t="str">
        <f>IF(AND(TCD!L159="",TCD!Q159=""),"",IF(SUM(TCD!L159,TCD!Q159)&gt;15,29,9.5))</f>
        <v/>
      </c>
      <c r="R158" s="27">
        <f>_xlfn.XLOOKUP(F158,TCD!E:E,TCD!K:K,"")</f>
        <v>0</v>
      </c>
      <c r="S158" s="27" t="str">
        <f>IF(TCD!I159="","",IF(TCD!I159&gt;8.5,17,8.5))</f>
        <v/>
      </c>
      <c r="T158" s="27">
        <f>TCD!Y159</f>
        <v>19.97</v>
      </c>
    </row>
    <row r="159" spans="1:20" x14ac:dyDescent="0.2">
      <c r="A159" s="13" t="str">
        <f>TCD!V160</f>
        <v>CHRONOPOST</v>
      </c>
      <c r="B159" s="1">
        <f t="shared" si="6"/>
        <v>46143</v>
      </c>
      <c r="F159" t="str">
        <f>TCD!E160</f>
        <v>XF143259625FR</v>
      </c>
      <c r="H159" s="6" t="str">
        <f t="shared" si="7"/>
        <v>P</v>
      </c>
      <c r="I159" t="str">
        <f>LOOKUP(F159,'Facture Chronopost'!L:L,'Facture Chronopost'!H:H)</f>
        <v>DE</v>
      </c>
      <c r="J159" s="6" t="str">
        <f>TCD!U160</f>
        <v>17_Z1</v>
      </c>
      <c r="K159">
        <f t="shared" si="8"/>
        <v>1</v>
      </c>
      <c r="L159" s="27">
        <f>_xlfn.XLOOKUP(F159,'TCD poids'!A:A,'TCD poids'!C:C)</f>
        <v>0.30000000000000004</v>
      </c>
      <c r="M159">
        <f>TCD!T160</f>
        <v>17</v>
      </c>
      <c r="N159">
        <f>IF(I159="",0.2,LOOKUP(I159,'Pays TVA'!A:A,'Pays TVA'!B:B))</f>
        <v>0.2</v>
      </c>
      <c r="O159" s="27" t="str">
        <f>IF(TCD!M160="","",TCD!M160)</f>
        <v/>
      </c>
      <c r="P159" s="27" t="str">
        <f>IF(TCD!J160="","",TCD!J160)</f>
        <v/>
      </c>
      <c r="Q159" s="27" t="str">
        <f>IF(AND(TCD!L160="",TCD!Q160=""),"",IF(SUM(TCD!L160,TCD!Q160)&gt;15,29,9.5))</f>
        <v/>
      </c>
      <c r="R159" s="27">
        <f>_xlfn.XLOOKUP(F159,TCD!E:E,TCD!K:K,"")</f>
        <v>0</v>
      </c>
      <c r="S159" s="27" t="str">
        <f>IF(TCD!I160="","",IF(TCD!I160&gt;8.5,17,8.5))</f>
        <v/>
      </c>
      <c r="T159" s="27">
        <f>TCD!Y160</f>
        <v>8.36</v>
      </c>
    </row>
    <row r="160" spans="1:20" x14ac:dyDescent="0.2">
      <c r="A160" s="13" t="str">
        <f>TCD!V161</f>
        <v>CHRONOPOST</v>
      </c>
      <c r="B160" s="1">
        <f t="shared" si="6"/>
        <v>46143</v>
      </c>
      <c r="F160" t="str">
        <f>TCD!E161</f>
        <v>XF143259753FR</v>
      </c>
      <c r="H160" s="6" t="str">
        <f t="shared" si="7"/>
        <v>P</v>
      </c>
      <c r="I160" t="str">
        <f>LOOKUP(F160,'Facture Chronopost'!L:L,'Facture Chronopost'!H:H)</f>
        <v>NL</v>
      </c>
      <c r="J160" s="6" t="str">
        <f>TCD!U161</f>
        <v>17_Z1</v>
      </c>
      <c r="K160">
        <f t="shared" si="8"/>
        <v>1</v>
      </c>
      <c r="L160" s="27">
        <f>_xlfn.XLOOKUP(F160,'TCD poids'!A:A,'TCD poids'!C:C)</f>
        <v>4.5999999999999996</v>
      </c>
      <c r="M160">
        <f>TCD!T161</f>
        <v>17</v>
      </c>
      <c r="N160">
        <f>IF(I160="",0.2,LOOKUP(I160,'Pays TVA'!A:A,'Pays TVA'!B:B))</f>
        <v>0.2</v>
      </c>
      <c r="O160" s="27" t="str">
        <f>IF(TCD!M161="","",TCD!M161)</f>
        <v/>
      </c>
      <c r="P160" s="27" t="str">
        <f>IF(TCD!J161="","",TCD!J161)</f>
        <v/>
      </c>
      <c r="Q160" s="27" t="str">
        <f>IF(AND(TCD!L161="",TCD!Q161=""),"",IF(SUM(TCD!L161,TCD!Q161)&gt;15,29,9.5))</f>
        <v/>
      </c>
      <c r="R160" s="27">
        <f>_xlfn.XLOOKUP(F160,TCD!E:E,TCD!K:K,"")</f>
        <v>0</v>
      </c>
      <c r="S160" s="27" t="str">
        <f>IF(TCD!I161="","",IF(TCD!I161&gt;8.5,17,8.5))</f>
        <v/>
      </c>
      <c r="T160" s="27">
        <f>TCD!Y161</f>
        <v>19.97</v>
      </c>
    </row>
    <row r="161" spans="1:20" x14ac:dyDescent="0.2">
      <c r="A161" s="13" t="str">
        <f>TCD!V162</f>
        <v>CHRONOPOST</v>
      </c>
      <c r="B161" s="1">
        <f t="shared" si="6"/>
        <v>46143</v>
      </c>
      <c r="F161" t="str">
        <f>TCD!E162</f>
        <v>XF143260575FR</v>
      </c>
      <c r="H161" s="6" t="str">
        <f t="shared" si="7"/>
        <v>P</v>
      </c>
      <c r="I161" t="str">
        <f>LOOKUP(F161,'Facture Chronopost'!L:L,'Facture Chronopost'!H:H)</f>
        <v>DE</v>
      </c>
      <c r="J161" s="6" t="str">
        <f>TCD!U162</f>
        <v>17_Z1</v>
      </c>
      <c r="K161">
        <f t="shared" si="8"/>
        <v>1</v>
      </c>
      <c r="L161" s="27">
        <f>_xlfn.XLOOKUP(F161,'TCD poids'!A:A,'TCD poids'!C:C)</f>
        <v>4.3</v>
      </c>
      <c r="M161">
        <f>TCD!T162</f>
        <v>17</v>
      </c>
      <c r="N161">
        <f>IF(I161="",0.2,LOOKUP(I161,'Pays TVA'!A:A,'Pays TVA'!B:B))</f>
        <v>0.2</v>
      </c>
      <c r="O161" s="27" t="str">
        <f>IF(TCD!M162="","",TCD!M162)</f>
        <v/>
      </c>
      <c r="P161" s="27" t="str">
        <f>IF(TCD!J162="","",TCD!J162)</f>
        <v/>
      </c>
      <c r="Q161" s="27" t="str">
        <f>IF(AND(TCD!L162="",TCD!Q162=""),"",IF(SUM(TCD!L162,TCD!Q162)&gt;15,29,9.5))</f>
        <v/>
      </c>
      <c r="R161" s="27">
        <f>_xlfn.XLOOKUP(F161,TCD!E:E,TCD!K:K,"")</f>
        <v>0</v>
      </c>
      <c r="S161" s="27" t="str">
        <f>IF(TCD!I162="","",IF(TCD!I162&gt;8.5,17,8.5))</f>
        <v/>
      </c>
      <c r="T161" s="27">
        <f>TCD!Y162</f>
        <v>18.84</v>
      </c>
    </row>
    <row r="162" spans="1:20" x14ac:dyDescent="0.2">
      <c r="A162" s="13" t="str">
        <f>TCD!V163</f>
        <v>CHRONOPOST</v>
      </c>
      <c r="B162" s="1">
        <f t="shared" si="6"/>
        <v>46143</v>
      </c>
      <c r="F162" t="str">
        <f>TCD!E163</f>
        <v>XF143261978FR</v>
      </c>
      <c r="H162" s="6" t="str">
        <f t="shared" si="7"/>
        <v>P</v>
      </c>
      <c r="I162" t="str">
        <f>LOOKUP(F162,'Facture Chronopost'!L:L,'Facture Chronopost'!H:H)</f>
        <v>DE</v>
      </c>
      <c r="J162" s="6" t="str">
        <f>TCD!U163</f>
        <v>17_Z1</v>
      </c>
      <c r="K162">
        <f t="shared" si="8"/>
        <v>1</v>
      </c>
      <c r="L162" s="27">
        <f>_xlfn.XLOOKUP(F162,'TCD poids'!A:A,'TCD poids'!C:C)</f>
        <v>5.6999999999999993</v>
      </c>
      <c r="M162">
        <f>TCD!T163</f>
        <v>17</v>
      </c>
      <c r="N162">
        <f>IF(I162="",0.2,LOOKUP(I162,'Pays TVA'!A:A,'Pays TVA'!B:B))</f>
        <v>0.2</v>
      </c>
      <c r="O162" s="27" t="str">
        <f>IF(TCD!M163="","",TCD!M163)</f>
        <v/>
      </c>
      <c r="P162" s="27" t="str">
        <f>IF(TCD!J163="","",TCD!J163)</f>
        <v/>
      </c>
      <c r="Q162" s="27" t="str">
        <f>IF(AND(TCD!L163="",TCD!Q163=""),"",IF(SUM(TCD!L163,TCD!Q163)&gt;15,29,9.5))</f>
        <v/>
      </c>
      <c r="R162" s="27">
        <f>_xlfn.XLOOKUP(F162,TCD!E:E,TCD!K:K,"")</f>
        <v>0</v>
      </c>
      <c r="S162" s="27" t="str">
        <f>IF(TCD!I163="","",IF(TCD!I163&gt;8.5,17,8.5))</f>
        <v/>
      </c>
      <c r="T162" s="27">
        <f>TCD!Y163</f>
        <v>22.33</v>
      </c>
    </row>
    <row r="163" spans="1:20" x14ac:dyDescent="0.2">
      <c r="A163" s="13" t="str">
        <f>TCD!V164</f>
        <v>CHRONOPOST</v>
      </c>
      <c r="B163" s="1">
        <f t="shared" si="6"/>
        <v>46143</v>
      </c>
      <c r="F163" t="str">
        <f>TCD!E164</f>
        <v>XF143262029FR</v>
      </c>
      <c r="H163" s="6" t="str">
        <f t="shared" si="7"/>
        <v>P</v>
      </c>
      <c r="I163" t="str">
        <f>LOOKUP(F163,'Facture Chronopost'!L:L,'Facture Chronopost'!H:H)</f>
        <v>DE</v>
      </c>
      <c r="J163" s="6" t="str">
        <f>TCD!U164</f>
        <v>17_Z1</v>
      </c>
      <c r="K163">
        <f t="shared" si="8"/>
        <v>1</v>
      </c>
      <c r="L163" s="27">
        <f>_xlfn.XLOOKUP(F163,'TCD poids'!A:A,'TCD poids'!C:C)</f>
        <v>0.4</v>
      </c>
      <c r="M163">
        <f>TCD!T164</f>
        <v>17</v>
      </c>
      <c r="N163">
        <f>IF(I163="",0.2,LOOKUP(I163,'Pays TVA'!A:A,'Pays TVA'!B:B))</f>
        <v>0.2</v>
      </c>
      <c r="O163" s="27" t="str">
        <f>IF(TCD!M164="","",TCD!M164)</f>
        <v/>
      </c>
      <c r="P163" s="27" t="str">
        <f>IF(TCD!J164="","",TCD!J164)</f>
        <v/>
      </c>
      <c r="Q163" s="27" t="str">
        <f>IF(AND(TCD!L164="",TCD!Q164=""),"",IF(SUM(TCD!L164,TCD!Q164)&gt;15,29,9.5))</f>
        <v/>
      </c>
      <c r="R163" s="27">
        <f>_xlfn.XLOOKUP(F163,TCD!E:E,TCD!K:K,"")</f>
        <v>0</v>
      </c>
      <c r="S163" s="27" t="str">
        <f>IF(TCD!I164="","",IF(TCD!I164&gt;8.5,17,8.5))</f>
        <v/>
      </c>
      <c r="T163" s="27">
        <f>TCD!Y164</f>
        <v>8.36</v>
      </c>
    </row>
    <row r="164" spans="1:20" x14ac:dyDescent="0.2">
      <c r="A164" s="13" t="str">
        <f>TCD!V165</f>
        <v>CHRONOPOST</v>
      </c>
      <c r="B164" s="1">
        <f t="shared" si="6"/>
        <v>46143</v>
      </c>
      <c r="F164" t="str">
        <f>TCD!E165</f>
        <v>XF143262046FR</v>
      </c>
      <c r="H164" s="6" t="str">
        <f t="shared" si="7"/>
        <v>P</v>
      </c>
      <c r="I164" t="str">
        <f>LOOKUP(F164,'Facture Chronopost'!L:L,'Facture Chronopost'!H:H)</f>
        <v>DE</v>
      </c>
      <c r="J164" s="6" t="str">
        <f>TCD!U165</f>
        <v>17_Z1</v>
      </c>
      <c r="K164">
        <f t="shared" si="8"/>
        <v>1</v>
      </c>
      <c r="L164" s="27">
        <f>_xlfn.XLOOKUP(F164,'TCD poids'!A:A,'TCD poids'!C:C)</f>
        <v>1.1000000000000001</v>
      </c>
      <c r="M164">
        <f>TCD!T165</f>
        <v>17</v>
      </c>
      <c r="N164">
        <f>IF(I164="",0.2,LOOKUP(I164,'Pays TVA'!A:A,'Pays TVA'!B:B))</f>
        <v>0.2</v>
      </c>
      <c r="O164" s="27" t="str">
        <f>IF(TCD!M165="","",TCD!M165)</f>
        <v/>
      </c>
      <c r="P164" s="27" t="str">
        <f>IF(TCD!J165="","",TCD!J165)</f>
        <v/>
      </c>
      <c r="Q164" s="27" t="str">
        <f>IF(AND(TCD!L165="",TCD!Q165=""),"",IF(SUM(TCD!L165,TCD!Q165)&gt;15,29,9.5))</f>
        <v/>
      </c>
      <c r="R164" s="27">
        <f>_xlfn.XLOOKUP(F164,TCD!E:E,TCD!K:K,"")</f>
        <v>0</v>
      </c>
      <c r="S164" s="27" t="str">
        <f>IF(TCD!I165="","",IF(TCD!I165&gt;8.5,17,8.5))</f>
        <v/>
      </c>
      <c r="T164" s="27">
        <f>TCD!Y165</f>
        <v>12.06</v>
      </c>
    </row>
    <row r="165" spans="1:20" x14ac:dyDescent="0.2">
      <c r="A165" s="13" t="str">
        <f>TCD!V166</f>
        <v>CHRONOPOST</v>
      </c>
      <c r="B165" s="1">
        <f t="shared" si="6"/>
        <v>46143</v>
      </c>
      <c r="F165" t="str">
        <f>TCD!E166</f>
        <v>XF143262050FR</v>
      </c>
      <c r="H165" s="6" t="str">
        <f t="shared" si="7"/>
        <v>P</v>
      </c>
      <c r="I165" t="str">
        <f>LOOKUP(F165,'Facture Chronopost'!L:L,'Facture Chronopost'!H:H)</f>
        <v>DE</v>
      </c>
      <c r="J165" s="6" t="str">
        <f>TCD!U166</f>
        <v>17_Z1</v>
      </c>
      <c r="K165">
        <f t="shared" si="8"/>
        <v>1</v>
      </c>
      <c r="L165" s="27">
        <f>_xlfn.XLOOKUP(F165,'TCD poids'!A:A,'TCD poids'!C:C)</f>
        <v>0.5</v>
      </c>
      <c r="M165">
        <f>TCD!T166</f>
        <v>17</v>
      </c>
      <c r="N165">
        <f>IF(I165="",0.2,LOOKUP(I165,'Pays TVA'!A:A,'Pays TVA'!B:B))</f>
        <v>0.2</v>
      </c>
      <c r="O165" s="27" t="str">
        <f>IF(TCD!M166="","",TCD!M166)</f>
        <v/>
      </c>
      <c r="P165" s="27" t="str">
        <f>IF(TCD!J166="","",TCD!J166)</f>
        <v/>
      </c>
      <c r="Q165" s="27" t="str">
        <f>IF(AND(TCD!L166="",TCD!Q166=""),"",IF(SUM(TCD!L166,TCD!Q166)&gt;15,29,9.5))</f>
        <v/>
      </c>
      <c r="R165" s="27">
        <f>_xlfn.XLOOKUP(F165,TCD!E:E,TCD!K:K,"")</f>
        <v>0</v>
      </c>
      <c r="S165" s="27" t="str">
        <f>IF(TCD!I166="","",IF(TCD!I166&gt;8.5,17,8.5))</f>
        <v/>
      </c>
      <c r="T165" s="27">
        <f>TCD!Y166</f>
        <v>8.36</v>
      </c>
    </row>
    <row r="166" spans="1:20" x14ac:dyDescent="0.2">
      <c r="A166" s="13" t="str">
        <f>TCD!V167</f>
        <v>CHRONOPOST</v>
      </c>
      <c r="B166" s="1">
        <f t="shared" si="6"/>
        <v>46143</v>
      </c>
      <c r="F166" t="str">
        <f>TCD!E167</f>
        <v>XF143262103FR</v>
      </c>
      <c r="H166" s="6" t="str">
        <f t="shared" si="7"/>
        <v>P</v>
      </c>
      <c r="I166" t="str">
        <f>LOOKUP(F166,'Facture Chronopost'!L:L,'Facture Chronopost'!H:H)</f>
        <v>BE</v>
      </c>
      <c r="J166" s="6" t="str">
        <f>TCD!U167</f>
        <v>17_Z1</v>
      </c>
      <c r="K166">
        <f t="shared" si="8"/>
        <v>1</v>
      </c>
      <c r="L166" s="27">
        <f>_xlfn.XLOOKUP(F166,'TCD poids'!A:A,'TCD poids'!C:C)</f>
        <v>4.3</v>
      </c>
      <c r="M166">
        <f>TCD!T167</f>
        <v>17</v>
      </c>
      <c r="N166">
        <f>IF(I166="",0.2,LOOKUP(I166,'Pays TVA'!A:A,'Pays TVA'!B:B))</f>
        <v>0.2</v>
      </c>
      <c r="O166" s="27" t="str">
        <f>IF(TCD!M167="","",TCD!M167)</f>
        <v/>
      </c>
      <c r="P166" s="27" t="str">
        <f>IF(TCD!J167="","",TCD!J167)</f>
        <v/>
      </c>
      <c r="Q166" s="27" t="str">
        <f>IF(AND(TCD!L167="",TCD!Q167=""),"",IF(SUM(TCD!L167,TCD!Q167)&gt;15,29,9.5))</f>
        <v/>
      </c>
      <c r="R166" s="27">
        <f>_xlfn.XLOOKUP(F166,TCD!E:E,TCD!K:K,"")</f>
        <v>0</v>
      </c>
      <c r="S166" s="27" t="str">
        <f>IF(TCD!I167="","",IF(TCD!I167&gt;8.5,17,8.5))</f>
        <v/>
      </c>
      <c r="T166" s="27">
        <f>TCD!Y167</f>
        <v>18.84</v>
      </c>
    </row>
    <row r="167" spans="1:20" x14ac:dyDescent="0.2">
      <c r="A167" s="13" t="str">
        <f>TCD!V168</f>
        <v>CHRONOPOST</v>
      </c>
      <c r="B167" s="1">
        <f t="shared" si="6"/>
        <v>46143</v>
      </c>
      <c r="F167" t="str">
        <f>TCD!E168</f>
        <v>XF143262117FR</v>
      </c>
      <c r="H167" s="6" t="str">
        <f t="shared" si="7"/>
        <v>P</v>
      </c>
      <c r="I167" t="str">
        <f>LOOKUP(F167,'Facture Chronopost'!L:L,'Facture Chronopost'!H:H)</f>
        <v>NL</v>
      </c>
      <c r="J167" s="6" t="str">
        <f>TCD!U168</f>
        <v>17_Z1</v>
      </c>
      <c r="K167">
        <f t="shared" si="8"/>
        <v>1</v>
      </c>
      <c r="L167" s="27">
        <f>_xlfn.XLOOKUP(F167,'TCD poids'!A:A,'TCD poids'!C:C)</f>
        <v>4.3</v>
      </c>
      <c r="M167">
        <f>TCD!T168</f>
        <v>17</v>
      </c>
      <c r="N167">
        <f>IF(I167="",0.2,LOOKUP(I167,'Pays TVA'!A:A,'Pays TVA'!B:B))</f>
        <v>0.2</v>
      </c>
      <c r="O167" s="27" t="str">
        <f>IF(TCD!M168="","",TCD!M168)</f>
        <v/>
      </c>
      <c r="P167" s="27" t="str">
        <f>IF(TCD!J168="","",TCD!J168)</f>
        <v/>
      </c>
      <c r="Q167" s="27" t="str">
        <f>IF(AND(TCD!L168="",TCD!Q168=""),"",IF(SUM(TCD!L168,TCD!Q168)&gt;15,29,9.5))</f>
        <v/>
      </c>
      <c r="R167" s="27">
        <f>_xlfn.XLOOKUP(F167,TCD!E:E,TCD!K:K,"")</f>
        <v>0</v>
      </c>
      <c r="S167" s="27" t="str">
        <f>IF(TCD!I168="","",IF(TCD!I168&gt;8.5,17,8.5))</f>
        <v/>
      </c>
      <c r="T167" s="27">
        <f>TCD!Y168</f>
        <v>18.84</v>
      </c>
    </row>
    <row r="168" spans="1:20" x14ac:dyDescent="0.2">
      <c r="A168" s="13" t="str">
        <f>TCD!V169</f>
        <v>CHRONOPOST</v>
      </c>
      <c r="B168" s="1">
        <f t="shared" si="6"/>
        <v>46143</v>
      </c>
      <c r="F168" t="str">
        <f>TCD!E169</f>
        <v>XF143262182FR</v>
      </c>
      <c r="H168" s="6" t="str">
        <f t="shared" si="7"/>
        <v>P</v>
      </c>
      <c r="I168" t="str">
        <f>LOOKUP(F168,'Facture Chronopost'!L:L,'Facture Chronopost'!H:H)</f>
        <v>DE</v>
      </c>
      <c r="J168" s="6" t="str">
        <f>TCD!U169</f>
        <v>17_Z1</v>
      </c>
      <c r="K168">
        <f t="shared" si="8"/>
        <v>1</v>
      </c>
      <c r="L168" s="27">
        <f>_xlfn.XLOOKUP(F168,'TCD poids'!A:A,'TCD poids'!C:C)</f>
        <v>4.5999999999999996</v>
      </c>
      <c r="M168">
        <f>TCD!T169</f>
        <v>17</v>
      </c>
      <c r="N168">
        <f>IF(I168="",0.2,LOOKUP(I168,'Pays TVA'!A:A,'Pays TVA'!B:B))</f>
        <v>0.2</v>
      </c>
      <c r="O168" s="27" t="str">
        <f>IF(TCD!M169="","",TCD!M169)</f>
        <v/>
      </c>
      <c r="P168" s="27" t="str">
        <f>IF(TCD!J169="","",TCD!J169)</f>
        <v/>
      </c>
      <c r="Q168" s="27" t="str">
        <f>IF(AND(TCD!L169="",TCD!Q169=""),"",IF(SUM(TCD!L169,TCD!Q169)&gt;15,29,9.5))</f>
        <v/>
      </c>
      <c r="R168" s="27">
        <f>_xlfn.XLOOKUP(F168,TCD!E:E,TCD!K:K,"")</f>
        <v>0</v>
      </c>
      <c r="S168" s="27" t="str">
        <f>IF(TCD!I169="","",IF(TCD!I169&gt;8.5,17,8.5))</f>
        <v/>
      </c>
      <c r="T168" s="27">
        <f>TCD!Y169</f>
        <v>19.97</v>
      </c>
    </row>
    <row r="169" spans="1:20" x14ac:dyDescent="0.2">
      <c r="A169" s="13" t="str">
        <f>TCD!V170</f>
        <v>CHRONOPOST</v>
      </c>
      <c r="B169" s="1">
        <f t="shared" si="6"/>
        <v>46143</v>
      </c>
      <c r="F169" t="str">
        <f>TCD!E170</f>
        <v>XF143262219FR</v>
      </c>
      <c r="H169" s="6" t="str">
        <f t="shared" si="7"/>
        <v>P</v>
      </c>
      <c r="I169" t="str">
        <f>LOOKUP(F169,'Facture Chronopost'!L:L,'Facture Chronopost'!H:H)</f>
        <v>IT</v>
      </c>
      <c r="J169" s="6" t="str">
        <f>TCD!U170</f>
        <v>17_Z2</v>
      </c>
      <c r="K169">
        <f t="shared" si="8"/>
        <v>1</v>
      </c>
      <c r="L169" s="27">
        <f>_xlfn.XLOOKUP(F169,'TCD poids'!A:A,'TCD poids'!C:C)</f>
        <v>1.5</v>
      </c>
      <c r="M169">
        <f>TCD!T170</f>
        <v>17</v>
      </c>
      <c r="N169">
        <f>IF(I169="",0.2,LOOKUP(I169,'Pays TVA'!A:A,'Pays TVA'!B:B))</f>
        <v>0.2</v>
      </c>
      <c r="O169" s="27" t="str">
        <f>IF(TCD!M170="","",TCD!M170)</f>
        <v/>
      </c>
      <c r="P169" s="27" t="str">
        <f>IF(TCD!J170="","",TCD!J170)</f>
        <v/>
      </c>
      <c r="Q169" s="27" t="str">
        <f>IF(AND(TCD!L170="",TCD!Q170=""),"",IF(SUM(TCD!L170,TCD!Q170)&gt;15,29,9.5))</f>
        <v/>
      </c>
      <c r="R169" s="27">
        <f>_xlfn.XLOOKUP(F169,TCD!E:E,TCD!K:K,"")</f>
        <v>0</v>
      </c>
      <c r="S169" s="27" t="str">
        <f>IF(TCD!I170="","",IF(TCD!I170&gt;8.5,17,8.5))</f>
        <v/>
      </c>
      <c r="T169" s="27">
        <f>TCD!Y170</f>
        <v>12.06</v>
      </c>
    </row>
    <row r="170" spans="1:20" x14ac:dyDescent="0.2">
      <c r="A170" s="13" t="str">
        <f>TCD!V171</f>
        <v>CHRONOPOST</v>
      </c>
      <c r="B170" s="1">
        <f t="shared" si="6"/>
        <v>46143</v>
      </c>
      <c r="F170" t="str">
        <f>TCD!E171</f>
        <v>XF143262222FR</v>
      </c>
      <c r="H170" s="6" t="str">
        <f t="shared" si="7"/>
        <v>P</v>
      </c>
      <c r="I170" t="str">
        <f>LOOKUP(F170,'Facture Chronopost'!L:L,'Facture Chronopost'!H:H)</f>
        <v>IT</v>
      </c>
      <c r="J170" s="6" t="str">
        <f>TCD!U171</f>
        <v>17_Z2</v>
      </c>
      <c r="K170">
        <f t="shared" si="8"/>
        <v>1</v>
      </c>
      <c r="L170" s="27">
        <f>_xlfn.XLOOKUP(F170,'TCD poids'!A:A,'TCD poids'!C:C)</f>
        <v>1.5</v>
      </c>
      <c r="M170">
        <f>TCD!T171</f>
        <v>17</v>
      </c>
      <c r="N170">
        <f>IF(I170="",0.2,LOOKUP(I170,'Pays TVA'!A:A,'Pays TVA'!B:B))</f>
        <v>0.2</v>
      </c>
      <c r="O170" s="27" t="str">
        <f>IF(TCD!M171="","",TCD!M171)</f>
        <v/>
      </c>
      <c r="P170" s="27" t="str">
        <f>IF(TCD!J171="","",TCD!J171)</f>
        <v/>
      </c>
      <c r="Q170" s="27" t="str">
        <f>IF(AND(TCD!L171="",TCD!Q171=""),"",IF(SUM(TCD!L171,TCD!Q171)&gt;15,29,9.5))</f>
        <v/>
      </c>
      <c r="R170" s="27">
        <f>_xlfn.XLOOKUP(F170,TCD!E:E,TCD!K:K,"")</f>
        <v>0</v>
      </c>
      <c r="S170" s="27" t="str">
        <f>IF(TCD!I171="","",IF(TCD!I171&gt;8.5,17,8.5))</f>
        <v/>
      </c>
      <c r="T170" s="27">
        <f>TCD!Y171</f>
        <v>12.06</v>
      </c>
    </row>
    <row r="171" spans="1:20" x14ac:dyDescent="0.2">
      <c r="A171" s="13" t="str">
        <f>TCD!V172</f>
        <v>CHRONOPOST</v>
      </c>
      <c r="B171" s="1">
        <f t="shared" si="6"/>
        <v>46143</v>
      </c>
      <c r="F171" t="str">
        <f>TCD!E172</f>
        <v>XF143262236FR</v>
      </c>
      <c r="H171" s="6" t="str">
        <f t="shared" si="7"/>
        <v>P</v>
      </c>
      <c r="I171" t="str">
        <f>LOOKUP(F171,'Facture Chronopost'!L:L,'Facture Chronopost'!H:H)</f>
        <v>IT</v>
      </c>
      <c r="J171" s="6" t="str">
        <f>TCD!U172</f>
        <v>17_Z2</v>
      </c>
      <c r="K171">
        <f t="shared" si="8"/>
        <v>1</v>
      </c>
      <c r="L171" s="27">
        <f>_xlfn.XLOOKUP(F171,'TCD poids'!A:A,'TCD poids'!C:C)</f>
        <v>4.3</v>
      </c>
      <c r="M171">
        <f>TCD!T172</f>
        <v>17</v>
      </c>
      <c r="N171">
        <f>IF(I171="",0.2,LOOKUP(I171,'Pays TVA'!A:A,'Pays TVA'!B:B))</f>
        <v>0.2</v>
      </c>
      <c r="O171" s="27" t="str">
        <f>IF(TCD!M172="","",TCD!M172)</f>
        <v/>
      </c>
      <c r="P171" s="27" t="str">
        <f>IF(TCD!J172="","",TCD!J172)</f>
        <v/>
      </c>
      <c r="Q171" s="27" t="str">
        <f>IF(AND(TCD!L172="",TCD!Q172=""),"",IF(SUM(TCD!L172,TCD!Q172)&gt;15,29,9.5))</f>
        <v/>
      </c>
      <c r="R171" s="27">
        <f>_xlfn.XLOOKUP(F171,TCD!E:E,TCD!K:K,"")</f>
        <v>0</v>
      </c>
      <c r="S171" s="27" t="str">
        <f>IF(TCD!I172="","",IF(TCD!I172&gt;8.5,17,8.5))</f>
        <v/>
      </c>
      <c r="T171" s="27">
        <f>TCD!Y172</f>
        <v>18.84</v>
      </c>
    </row>
    <row r="172" spans="1:20" x14ac:dyDescent="0.2">
      <c r="A172" s="13" t="str">
        <f>TCD!V173</f>
        <v>CHRONOPOST</v>
      </c>
      <c r="B172" s="1">
        <f t="shared" si="6"/>
        <v>46143</v>
      </c>
      <c r="F172" t="str">
        <f>TCD!E173</f>
        <v>XF143262240FR</v>
      </c>
      <c r="H172" s="6" t="str">
        <f t="shared" si="7"/>
        <v>P</v>
      </c>
      <c r="I172" t="str">
        <f>LOOKUP(F172,'Facture Chronopost'!L:L,'Facture Chronopost'!H:H)</f>
        <v>IT</v>
      </c>
      <c r="J172" s="6" t="str">
        <f>TCD!U173</f>
        <v>17_Z2</v>
      </c>
      <c r="K172">
        <f t="shared" si="8"/>
        <v>1</v>
      </c>
      <c r="L172" s="27">
        <f>_xlfn.XLOOKUP(F172,'TCD poids'!A:A,'TCD poids'!C:C)</f>
        <v>4.3</v>
      </c>
      <c r="M172">
        <f>TCD!T173</f>
        <v>17</v>
      </c>
      <c r="N172">
        <f>IF(I172="",0.2,LOOKUP(I172,'Pays TVA'!A:A,'Pays TVA'!B:B))</f>
        <v>0.2</v>
      </c>
      <c r="O172" s="27" t="str">
        <f>IF(TCD!M173="","",TCD!M173)</f>
        <v/>
      </c>
      <c r="P172" s="27" t="str">
        <f>IF(TCD!J173="","",TCD!J173)</f>
        <v/>
      </c>
      <c r="Q172" s="27" t="str">
        <f>IF(AND(TCD!L173="",TCD!Q173=""),"",IF(SUM(TCD!L173,TCD!Q173)&gt;15,29,9.5))</f>
        <v/>
      </c>
      <c r="R172" s="27">
        <f>_xlfn.XLOOKUP(F172,TCD!E:E,TCD!K:K,"")</f>
        <v>0</v>
      </c>
      <c r="S172" s="27" t="str">
        <f>IF(TCD!I173="","",IF(TCD!I173&gt;8.5,17,8.5))</f>
        <v/>
      </c>
      <c r="T172" s="27">
        <f>TCD!Y173</f>
        <v>18.84</v>
      </c>
    </row>
    <row r="173" spans="1:20" x14ac:dyDescent="0.2">
      <c r="A173" s="13" t="str">
        <f>TCD!V174</f>
        <v>CHRONOPOST</v>
      </c>
      <c r="B173" s="1">
        <f t="shared" si="6"/>
        <v>46143</v>
      </c>
      <c r="F173" t="str">
        <f>TCD!E174</f>
        <v>XF143262267FR</v>
      </c>
      <c r="H173" s="6" t="str">
        <f t="shared" si="7"/>
        <v>P</v>
      </c>
      <c r="I173" t="str">
        <f>LOOKUP(F173,'Facture Chronopost'!L:L,'Facture Chronopost'!H:H)</f>
        <v>NL</v>
      </c>
      <c r="J173" s="6" t="str">
        <f>TCD!U174</f>
        <v>17_Z1</v>
      </c>
      <c r="K173">
        <f t="shared" si="8"/>
        <v>1</v>
      </c>
      <c r="L173" s="27">
        <f>_xlfn.XLOOKUP(F173,'TCD poids'!A:A,'TCD poids'!C:C)</f>
        <v>4.5999999999999996</v>
      </c>
      <c r="M173">
        <f>TCD!T174</f>
        <v>17</v>
      </c>
      <c r="N173">
        <f>IF(I173="",0.2,LOOKUP(I173,'Pays TVA'!A:A,'Pays TVA'!B:B))</f>
        <v>0.2</v>
      </c>
      <c r="O173" s="27" t="str">
        <f>IF(TCD!M174="","",TCD!M174)</f>
        <v/>
      </c>
      <c r="P173" s="27" t="str">
        <f>IF(TCD!J174="","",TCD!J174)</f>
        <v/>
      </c>
      <c r="Q173" s="27" t="str">
        <f>IF(AND(TCD!L174="",TCD!Q174=""),"",IF(SUM(TCD!L174,TCD!Q174)&gt;15,29,9.5))</f>
        <v/>
      </c>
      <c r="R173" s="27">
        <f>_xlfn.XLOOKUP(F173,TCD!E:E,TCD!K:K,"")</f>
        <v>0</v>
      </c>
      <c r="S173" s="27" t="str">
        <f>IF(TCD!I174="","",IF(TCD!I174&gt;8.5,17,8.5))</f>
        <v/>
      </c>
      <c r="T173" s="27">
        <f>TCD!Y174</f>
        <v>19.97</v>
      </c>
    </row>
    <row r="174" spans="1:20" x14ac:dyDescent="0.2">
      <c r="A174" s="13" t="str">
        <f>TCD!V175</f>
        <v>CHRONOPOST</v>
      </c>
      <c r="B174" s="1">
        <f t="shared" si="6"/>
        <v>46143</v>
      </c>
      <c r="F174" t="str">
        <f>TCD!E175</f>
        <v>XF143262275FR</v>
      </c>
      <c r="H174" s="6" t="str">
        <f t="shared" si="7"/>
        <v>P</v>
      </c>
      <c r="I174" t="str">
        <f>LOOKUP(F174,'Facture Chronopost'!L:L,'Facture Chronopost'!H:H)</f>
        <v>NL</v>
      </c>
      <c r="J174" s="6" t="str">
        <f>TCD!U175</f>
        <v>17_Z1</v>
      </c>
      <c r="K174">
        <f t="shared" si="8"/>
        <v>1</v>
      </c>
      <c r="L174" s="27">
        <f>_xlfn.XLOOKUP(F174,'TCD poids'!A:A,'TCD poids'!C:C)</f>
        <v>4.3999999999999995</v>
      </c>
      <c r="M174">
        <f>TCD!T175</f>
        <v>17</v>
      </c>
      <c r="N174">
        <f>IF(I174="",0.2,LOOKUP(I174,'Pays TVA'!A:A,'Pays TVA'!B:B))</f>
        <v>0.2</v>
      </c>
      <c r="O174" s="27" t="str">
        <f>IF(TCD!M175="","",TCD!M175)</f>
        <v/>
      </c>
      <c r="P174" s="27" t="str">
        <f>IF(TCD!J175="","",TCD!J175)</f>
        <v/>
      </c>
      <c r="Q174" s="27" t="str">
        <f>IF(AND(TCD!L175="",TCD!Q175=""),"",IF(SUM(TCD!L175,TCD!Q175)&gt;15,29,9.5))</f>
        <v/>
      </c>
      <c r="R174" s="27">
        <f>_xlfn.XLOOKUP(F174,TCD!E:E,TCD!K:K,"")</f>
        <v>0</v>
      </c>
      <c r="S174" s="27" t="str">
        <f>IF(TCD!I175="","",IF(TCD!I175&gt;8.5,17,8.5))</f>
        <v/>
      </c>
      <c r="T174" s="27">
        <f>TCD!Y175</f>
        <v>18.84</v>
      </c>
    </row>
    <row r="175" spans="1:20" x14ac:dyDescent="0.2">
      <c r="A175" s="13" t="str">
        <f>TCD!V176</f>
        <v>CHRONOPOST</v>
      </c>
      <c r="B175" s="1">
        <f t="shared" si="6"/>
        <v>46143</v>
      </c>
      <c r="F175" t="str">
        <f>TCD!E176</f>
        <v>XF143262315FR</v>
      </c>
      <c r="H175" s="6" t="str">
        <f t="shared" si="7"/>
        <v>P</v>
      </c>
      <c r="I175" t="str">
        <f>LOOKUP(F175,'Facture Chronopost'!L:L,'Facture Chronopost'!H:H)</f>
        <v>DE</v>
      </c>
      <c r="J175" s="6" t="str">
        <f>TCD!U176</f>
        <v>17_Z1</v>
      </c>
      <c r="K175">
        <f t="shared" si="8"/>
        <v>1</v>
      </c>
      <c r="L175" s="27">
        <f>_xlfn.XLOOKUP(F175,'TCD poids'!A:A,'TCD poids'!C:C)</f>
        <v>0.7</v>
      </c>
      <c r="M175">
        <f>TCD!T176</f>
        <v>17</v>
      </c>
      <c r="N175">
        <f>IF(I175="",0.2,LOOKUP(I175,'Pays TVA'!A:A,'Pays TVA'!B:B))</f>
        <v>0.2</v>
      </c>
      <c r="O175" s="27" t="str">
        <f>IF(TCD!M176="","",TCD!M176)</f>
        <v/>
      </c>
      <c r="P175" s="27" t="str">
        <f>IF(TCD!J176="","",TCD!J176)</f>
        <v/>
      </c>
      <c r="Q175" s="27" t="str">
        <f>IF(AND(TCD!L176="",TCD!Q176=""),"",IF(SUM(TCD!L176,TCD!Q176)&gt;15,29,9.5))</f>
        <v/>
      </c>
      <c r="R175" s="27">
        <f>_xlfn.XLOOKUP(F175,TCD!E:E,TCD!K:K,"")</f>
        <v>0</v>
      </c>
      <c r="S175" s="27" t="str">
        <f>IF(TCD!I176="","",IF(TCD!I176&gt;8.5,17,8.5))</f>
        <v/>
      </c>
      <c r="T175" s="27">
        <f>TCD!Y176</f>
        <v>10.44</v>
      </c>
    </row>
    <row r="176" spans="1:20" x14ac:dyDescent="0.2">
      <c r="A176" s="13" t="str">
        <f>TCD!V177</f>
        <v>CHRONOPOST</v>
      </c>
      <c r="B176" s="1">
        <f t="shared" si="6"/>
        <v>46143</v>
      </c>
      <c r="F176" t="str">
        <f>TCD!E177</f>
        <v>XF143262338FR</v>
      </c>
      <c r="H176" s="6" t="str">
        <f t="shared" si="7"/>
        <v>P</v>
      </c>
      <c r="I176" t="str">
        <f>LOOKUP(F176,'Facture Chronopost'!L:L,'Facture Chronopost'!H:H)</f>
        <v>DE</v>
      </c>
      <c r="J176" s="6" t="str">
        <f>TCD!U177</f>
        <v>17_Z1</v>
      </c>
      <c r="K176">
        <f t="shared" si="8"/>
        <v>1</v>
      </c>
      <c r="L176" s="27">
        <f>_xlfn.XLOOKUP(F176,'TCD poids'!A:A,'TCD poids'!C:C)</f>
        <v>0.79999999999999993</v>
      </c>
      <c r="M176">
        <f>TCD!T177</f>
        <v>17</v>
      </c>
      <c r="N176">
        <f>IF(I176="",0.2,LOOKUP(I176,'Pays TVA'!A:A,'Pays TVA'!B:B))</f>
        <v>0.2</v>
      </c>
      <c r="O176" s="27" t="str">
        <f>IF(TCD!M177="","",TCD!M177)</f>
        <v/>
      </c>
      <c r="P176" s="27" t="str">
        <f>IF(TCD!J177="","",TCD!J177)</f>
        <v/>
      </c>
      <c r="Q176" s="27" t="str">
        <f>IF(AND(TCD!L177="",TCD!Q177=""),"",IF(SUM(TCD!L177,TCD!Q177)&gt;15,29,9.5))</f>
        <v/>
      </c>
      <c r="R176" s="27">
        <f>_xlfn.XLOOKUP(F176,TCD!E:E,TCD!K:K,"")</f>
        <v>0</v>
      </c>
      <c r="S176" s="27" t="str">
        <f>IF(TCD!I177="","",IF(TCD!I177&gt;8.5,17,8.5))</f>
        <v/>
      </c>
      <c r="T176" s="27">
        <f>TCD!Y177</f>
        <v>10.44</v>
      </c>
    </row>
    <row r="177" spans="1:20" x14ac:dyDescent="0.2">
      <c r="A177" s="13" t="str">
        <f>TCD!V178</f>
        <v>CHRONOPOST</v>
      </c>
      <c r="B177" s="1">
        <f t="shared" si="6"/>
        <v>46143</v>
      </c>
      <c r="F177" t="str">
        <f>TCD!E178</f>
        <v>XF143262355FR</v>
      </c>
      <c r="H177" s="6" t="str">
        <f t="shared" si="7"/>
        <v>P</v>
      </c>
      <c r="I177" t="str">
        <f>LOOKUP(F177,'Facture Chronopost'!L:L,'Facture Chronopost'!H:H)</f>
        <v>DE</v>
      </c>
      <c r="J177" s="6" t="str">
        <f>TCD!U178</f>
        <v>17_Z1</v>
      </c>
      <c r="K177">
        <f t="shared" si="8"/>
        <v>1</v>
      </c>
      <c r="L177" s="27">
        <f>_xlfn.XLOOKUP(F177,'TCD poids'!A:A,'TCD poids'!C:C)</f>
        <v>5.6999999999999993</v>
      </c>
      <c r="M177">
        <f>TCD!T178</f>
        <v>17</v>
      </c>
      <c r="N177">
        <f>IF(I177="",0.2,LOOKUP(I177,'Pays TVA'!A:A,'Pays TVA'!B:B))</f>
        <v>0.2</v>
      </c>
      <c r="O177" s="27" t="str">
        <f>IF(TCD!M178="","",TCD!M178)</f>
        <v/>
      </c>
      <c r="P177" s="27" t="str">
        <f>IF(TCD!J178="","",TCD!J178)</f>
        <v/>
      </c>
      <c r="Q177" s="27" t="str">
        <f>IF(AND(TCD!L178="",TCD!Q178=""),"",IF(SUM(TCD!L178,TCD!Q178)&gt;15,29,9.5))</f>
        <v/>
      </c>
      <c r="R177" s="27">
        <f>_xlfn.XLOOKUP(F177,TCD!E:E,TCD!K:K,"")</f>
        <v>0</v>
      </c>
      <c r="S177" s="27" t="str">
        <f>IF(TCD!I178="","",IF(TCD!I178&gt;8.5,17,8.5))</f>
        <v/>
      </c>
      <c r="T177" s="27">
        <f>TCD!Y178</f>
        <v>22.33</v>
      </c>
    </row>
    <row r="178" spans="1:20" x14ac:dyDescent="0.2">
      <c r="A178" s="13" t="str">
        <f>TCD!V179</f>
        <v>CHRONOPOST</v>
      </c>
      <c r="B178" s="1">
        <f t="shared" si="6"/>
        <v>46143</v>
      </c>
      <c r="F178" t="str">
        <f>TCD!E179</f>
        <v>XF143262390FR</v>
      </c>
      <c r="H178" s="6" t="str">
        <f t="shared" si="7"/>
        <v>P</v>
      </c>
      <c r="I178" t="str">
        <f>LOOKUP(F178,'Facture Chronopost'!L:L,'Facture Chronopost'!H:H)</f>
        <v>NL</v>
      </c>
      <c r="J178" s="6" t="str">
        <f>TCD!U179</f>
        <v>17_Z1</v>
      </c>
      <c r="K178">
        <f t="shared" si="8"/>
        <v>1</v>
      </c>
      <c r="L178" s="27">
        <f>_xlfn.XLOOKUP(F178,'TCD poids'!A:A,'TCD poids'!C:C)</f>
        <v>0.7</v>
      </c>
      <c r="M178">
        <f>TCD!T179</f>
        <v>17</v>
      </c>
      <c r="N178">
        <f>IF(I178="",0.2,LOOKUP(I178,'Pays TVA'!A:A,'Pays TVA'!B:B))</f>
        <v>0.2</v>
      </c>
      <c r="O178" s="27" t="str">
        <f>IF(TCD!M179="","",TCD!M179)</f>
        <v/>
      </c>
      <c r="P178" s="27" t="str">
        <f>IF(TCD!J179="","",TCD!J179)</f>
        <v/>
      </c>
      <c r="Q178" s="27" t="str">
        <f>IF(AND(TCD!L179="",TCD!Q179=""),"",IF(SUM(TCD!L179,TCD!Q179)&gt;15,29,9.5))</f>
        <v/>
      </c>
      <c r="R178" s="27">
        <f>_xlfn.XLOOKUP(F178,TCD!E:E,TCD!K:K,"")</f>
        <v>0</v>
      </c>
      <c r="S178" s="27" t="str">
        <f>IF(TCD!I179="","",IF(TCD!I179&gt;8.5,17,8.5))</f>
        <v/>
      </c>
      <c r="T178" s="27">
        <f>TCD!Y179</f>
        <v>10.44</v>
      </c>
    </row>
    <row r="179" spans="1:20" x14ac:dyDescent="0.2">
      <c r="A179" s="13" t="str">
        <f>TCD!V180</f>
        <v>CHRONOPOST</v>
      </c>
      <c r="B179" s="1">
        <f t="shared" si="6"/>
        <v>46143</v>
      </c>
      <c r="F179" t="str">
        <f>TCD!E180</f>
        <v>XF143262488FR</v>
      </c>
      <c r="H179" s="6" t="str">
        <f t="shared" si="7"/>
        <v>P</v>
      </c>
      <c r="I179" t="str">
        <f>LOOKUP(F179,'Facture Chronopost'!L:L,'Facture Chronopost'!H:H)</f>
        <v>DE</v>
      </c>
      <c r="J179" s="6" t="str">
        <f>TCD!U180</f>
        <v>17_Z1</v>
      </c>
      <c r="K179">
        <f t="shared" si="8"/>
        <v>1</v>
      </c>
      <c r="L179" s="27">
        <f>_xlfn.XLOOKUP(F179,'TCD poids'!A:A,'TCD poids'!C:C)</f>
        <v>0.5</v>
      </c>
      <c r="M179">
        <f>TCD!T180</f>
        <v>17</v>
      </c>
      <c r="N179">
        <f>IF(I179="",0.2,LOOKUP(I179,'Pays TVA'!A:A,'Pays TVA'!B:B))</f>
        <v>0.2</v>
      </c>
      <c r="O179" s="27" t="str">
        <f>IF(TCD!M180="","",TCD!M180)</f>
        <v/>
      </c>
      <c r="P179" s="27" t="str">
        <f>IF(TCD!J180="","",TCD!J180)</f>
        <v/>
      </c>
      <c r="Q179" s="27" t="str">
        <f>IF(AND(TCD!L180="",TCD!Q180=""),"",IF(SUM(TCD!L180,TCD!Q180)&gt;15,29,9.5))</f>
        <v/>
      </c>
      <c r="R179" s="27">
        <f>_xlfn.XLOOKUP(F179,TCD!E:E,TCD!K:K,"")</f>
        <v>0</v>
      </c>
      <c r="S179" s="27" t="str">
        <f>IF(TCD!I180="","",IF(TCD!I180&gt;8.5,17,8.5))</f>
        <v/>
      </c>
      <c r="T179" s="27">
        <f>TCD!Y180</f>
        <v>8.36</v>
      </c>
    </row>
    <row r="180" spans="1:20" x14ac:dyDescent="0.2">
      <c r="A180" s="13" t="str">
        <f>TCD!V181</f>
        <v>CHRONOPOST</v>
      </c>
      <c r="B180" s="1">
        <f t="shared" si="6"/>
        <v>46143</v>
      </c>
      <c r="F180" t="str">
        <f>TCD!E181</f>
        <v>XF143262514FR</v>
      </c>
      <c r="H180" s="6" t="str">
        <f t="shared" si="7"/>
        <v>P</v>
      </c>
      <c r="I180" t="str">
        <f>LOOKUP(F180,'Facture Chronopost'!L:L,'Facture Chronopost'!H:H)</f>
        <v>DE</v>
      </c>
      <c r="J180" s="6" t="str">
        <f>TCD!U181</f>
        <v>17_Z1</v>
      </c>
      <c r="K180">
        <f t="shared" si="8"/>
        <v>1</v>
      </c>
      <c r="L180" s="27">
        <f>_xlfn.XLOOKUP(F180,'TCD poids'!A:A,'TCD poids'!C:C)</f>
        <v>4.5999999999999996</v>
      </c>
      <c r="M180">
        <f>TCD!T181</f>
        <v>17</v>
      </c>
      <c r="N180">
        <f>IF(I180="",0.2,LOOKUP(I180,'Pays TVA'!A:A,'Pays TVA'!B:B))</f>
        <v>0.2</v>
      </c>
      <c r="O180" s="27" t="str">
        <f>IF(TCD!M181="","",TCD!M181)</f>
        <v/>
      </c>
      <c r="P180" s="27" t="str">
        <f>IF(TCD!J181="","",TCD!J181)</f>
        <v/>
      </c>
      <c r="Q180" s="27" t="str">
        <f>IF(AND(TCD!L181="",TCD!Q181=""),"",IF(SUM(TCD!L181,TCD!Q181)&gt;15,29,9.5))</f>
        <v/>
      </c>
      <c r="R180" s="27">
        <f>_xlfn.XLOOKUP(F180,TCD!E:E,TCD!K:K,"")</f>
        <v>0</v>
      </c>
      <c r="S180" s="27" t="str">
        <f>IF(TCD!I181="","",IF(TCD!I181&gt;8.5,17,8.5))</f>
        <v/>
      </c>
      <c r="T180" s="27">
        <f>TCD!Y181</f>
        <v>19.97</v>
      </c>
    </row>
    <row r="181" spans="1:20" x14ac:dyDescent="0.2">
      <c r="A181" s="13" t="str">
        <f>TCD!V182</f>
        <v>CHRONOPOST</v>
      </c>
      <c r="B181" s="1">
        <f t="shared" si="6"/>
        <v>46143</v>
      </c>
      <c r="F181" t="str">
        <f>TCD!E182</f>
        <v>XF143262576FR</v>
      </c>
      <c r="H181" s="6" t="str">
        <f t="shared" si="7"/>
        <v>P</v>
      </c>
      <c r="I181" t="str">
        <f>LOOKUP(F181,'Facture Chronopost'!L:L,'Facture Chronopost'!H:H)</f>
        <v>AT</v>
      </c>
      <c r="J181" s="6" t="str">
        <f>TCD!U182</f>
        <v>17_Z2</v>
      </c>
      <c r="K181">
        <f t="shared" si="8"/>
        <v>1</v>
      </c>
      <c r="L181" s="27">
        <f>_xlfn.XLOOKUP(F181,'TCD poids'!A:A,'TCD poids'!C:C)</f>
        <v>4.5999999999999996</v>
      </c>
      <c r="M181">
        <f>TCD!T182</f>
        <v>17</v>
      </c>
      <c r="N181">
        <f>IF(I181="",0.2,LOOKUP(I181,'Pays TVA'!A:A,'Pays TVA'!B:B))</f>
        <v>0.2</v>
      </c>
      <c r="O181" s="27" t="str">
        <f>IF(TCD!M182="","",TCD!M182)</f>
        <v/>
      </c>
      <c r="P181" s="27" t="str">
        <f>IF(TCD!J182="","",TCD!J182)</f>
        <v/>
      </c>
      <c r="Q181" s="27" t="str">
        <f>IF(AND(TCD!L182="",TCD!Q182=""),"",IF(SUM(TCD!L182,TCD!Q182)&gt;15,29,9.5))</f>
        <v/>
      </c>
      <c r="R181" s="27">
        <f>_xlfn.XLOOKUP(F181,TCD!E:E,TCD!K:K,"")</f>
        <v>0</v>
      </c>
      <c r="S181" s="27" t="str">
        <f>IF(TCD!I182="","",IF(TCD!I182&gt;8.5,17,8.5))</f>
        <v/>
      </c>
      <c r="T181" s="27">
        <f>TCD!Y182</f>
        <v>19.97</v>
      </c>
    </row>
    <row r="182" spans="1:20" x14ac:dyDescent="0.2">
      <c r="A182" s="13" t="str">
        <f>TCD!V183</f>
        <v>CHRONOPOST</v>
      </c>
      <c r="B182" s="1">
        <f t="shared" si="6"/>
        <v>46143</v>
      </c>
      <c r="F182" t="str">
        <f>TCD!E183</f>
        <v>XF143268097FR</v>
      </c>
      <c r="H182" s="6" t="str">
        <f t="shared" si="7"/>
        <v>P</v>
      </c>
      <c r="I182" t="str">
        <f>LOOKUP(F182,'Facture Chronopost'!L:L,'Facture Chronopost'!H:H)</f>
        <v>DE</v>
      </c>
      <c r="J182" s="6" t="str">
        <f>TCD!U183</f>
        <v>17_Z1</v>
      </c>
      <c r="K182">
        <f t="shared" si="8"/>
        <v>1</v>
      </c>
      <c r="L182" s="27">
        <f>_xlfn.XLOOKUP(F182,'TCD poids'!A:A,'TCD poids'!C:C)</f>
        <v>5.8</v>
      </c>
      <c r="M182">
        <f>TCD!T183</f>
        <v>17</v>
      </c>
      <c r="N182">
        <f>IF(I182="",0.2,LOOKUP(I182,'Pays TVA'!A:A,'Pays TVA'!B:B))</f>
        <v>0.2</v>
      </c>
      <c r="O182" s="27" t="str">
        <f>IF(TCD!M183="","",TCD!M183)</f>
        <v/>
      </c>
      <c r="P182" s="27" t="str">
        <f>IF(TCD!J183="","",TCD!J183)</f>
        <v/>
      </c>
      <c r="Q182" s="27" t="str">
        <f>IF(AND(TCD!L183="",TCD!Q183=""),"",IF(SUM(TCD!L183,TCD!Q183)&gt;15,29,9.5))</f>
        <v/>
      </c>
      <c r="R182" s="27">
        <f>_xlfn.XLOOKUP(F182,TCD!E:E,TCD!K:K,"")</f>
        <v>0</v>
      </c>
      <c r="S182" s="27" t="str">
        <f>IF(TCD!I183="","",IF(TCD!I183&gt;8.5,17,8.5))</f>
        <v/>
      </c>
      <c r="T182" s="27">
        <f>TCD!Y183</f>
        <v>22.33</v>
      </c>
    </row>
    <row r="183" spans="1:20" x14ac:dyDescent="0.2">
      <c r="A183" s="13" t="str">
        <f>TCD!V184</f>
        <v>CHRONOPOST</v>
      </c>
      <c r="B183" s="1">
        <f t="shared" si="6"/>
        <v>46143</v>
      </c>
      <c r="F183" t="str">
        <f>TCD!E184</f>
        <v>XF143268168FR</v>
      </c>
      <c r="H183" s="6" t="str">
        <f t="shared" si="7"/>
        <v>P</v>
      </c>
      <c r="I183" t="str">
        <f>LOOKUP(F183,'Facture Chronopost'!L:L,'Facture Chronopost'!H:H)</f>
        <v>DE</v>
      </c>
      <c r="J183" s="6" t="str">
        <f>TCD!U184</f>
        <v>17_Z1</v>
      </c>
      <c r="K183">
        <f t="shared" si="8"/>
        <v>1</v>
      </c>
      <c r="L183" s="27">
        <f>_xlfn.XLOOKUP(F183,'TCD poids'!A:A,'TCD poids'!C:C)</f>
        <v>4.5999999999999996</v>
      </c>
      <c r="M183">
        <f>TCD!T184</f>
        <v>17</v>
      </c>
      <c r="N183">
        <f>IF(I183="",0.2,LOOKUP(I183,'Pays TVA'!A:A,'Pays TVA'!B:B))</f>
        <v>0.2</v>
      </c>
      <c r="O183" s="27" t="str">
        <f>IF(TCD!M184="","",TCD!M184)</f>
        <v/>
      </c>
      <c r="P183" s="27" t="str">
        <f>IF(TCD!J184="","",TCD!J184)</f>
        <v/>
      </c>
      <c r="Q183" s="27" t="str">
        <f>IF(AND(TCD!L184="",TCD!Q184=""),"",IF(SUM(TCD!L184,TCD!Q184)&gt;15,29,9.5))</f>
        <v/>
      </c>
      <c r="R183" s="27">
        <f>_xlfn.XLOOKUP(F183,TCD!E:E,TCD!K:K,"")</f>
        <v>0</v>
      </c>
      <c r="S183" s="27" t="str">
        <f>IF(TCD!I184="","",IF(TCD!I184&gt;8.5,17,8.5))</f>
        <v/>
      </c>
      <c r="T183" s="27">
        <f>TCD!Y184</f>
        <v>19.97</v>
      </c>
    </row>
    <row r="184" spans="1:20" x14ac:dyDescent="0.2">
      <c r="A184" s="13" t="str">
        <f>TCD!V185</f>
        <v>CHRONOPOST</v>
      </c>
      <c r="B184" s="1">
        <f t="shared" si="6"/>
        <v>46143</v>
      </c>
      <c r="F184" t="str">
        <f>TCD!E185</f>
        <v>XF143279452FR</v>
      </c>
      <c r="H184" s="6" t="str">
        <f t="shared" si="7"/>
        <v>P</v>
      </c>
      <c r="I184" t="str">
        <f>LOOKUP(F184,'Facture Chronopost'!L:L,'Facture Chronopost'!H:H)</f>
        <v>DE</v>
      </c>
      <c r="J184" s="6" t="str">
        <f>TCD!U185</f>
        <v>17_Z1</v>
      </c>
      <c r="K184">
        <f t="shared" si="8"/>
        <v>1</v>
      </c>
      <c r="L184" s="27">
        <f>_xlfn.XLOOKUP(F184,'TCD poids'!A:A,'TCD poids'!C:C)</f>
        <v>4.3</v>
      </c>
      <c r="M184">
        <f>TCD!T185</f>
        <v>17</v>
      </c>
      <c r="N184">
        <f>IF(I184="",0.2,LOOKUP(I184,'Pays TVA'!A:A,'Pays TVA'!B:B))</f>
        <v>0.2</v>
      </c>
      <c r="O184" s="27" t="str">
        <f>IF(TCD!M185="","",TCD!M185)</f>
        <v/>
      </c>
      <c r="P184" s="27" t="str">
        <f>IF(TCD!J185="","",TCD!J185)</f>
        <v/>
      </c>
      <c r="Q184" s="27" t="str">
        <f>IF(AND(TCD!L185="",TCD!Q185=""),"",IF(SUM(TCD!L185,TCD!Q185)&gt;15,29,9.5))</f>
        <v/>
      </c>
      <c r="R184" s="27">
        <f>_xlfn.XLOOKUP(F184,TCD!E:E,TCD!K:K,"")</f>
        <v>0</v>
      </c>
      <c r="S184" s="27" t="str">
        <f>IF(TCD!I185="","",IF(TCD!I185&gt;8.5,17,8.5))</f>
        <v/>
      </c>
      <c r="T184" s="27">
        <f>TCD!Y185</f>
        <v>18.84</v>
      </c>
    </row>
    <row r="185" spans="1:20" x14ac:dyDescent="0.2">
      <c r="A185" s="13" t="str">
        <f>TCD!V186</f>
        <v>CHRONOPOST</v>
      </c>
      <c r="B185" s="1">
        <f t="shared" si="6"/>
        <v>46143</v>
      </c>
      <c r="F185" t="str">
        <f>TCD!E186</f>
        <v>XF143279497FR</v>
      </c>
      <c r="H185" s="6" t="str">
        <f t="shared" si="7"/>
        <v>P</v>
      </c>
      <c r="I185" t="str">
        <f>LOOKUP(F185,'Facture Chronopost'!L:L,'Facture Chronopost'!H:H)</f>
        <v>DE</v>
      </c>
      <c r="J185" s="6" t="str">
        <f>TCD!U186</f>
        <v>17_Z1</v>
      </c>
      <c r="K185">
        <f t="shared" si="8"/>
        <v>1</v>
      </c>
      <c r="L185" s="27">
        <f>_xlfn.XLOOKUP(F185,'TCD poids'!A:A,'TCD poids'!C:C)</f>
        <v>0.30000000000000004</v>
      </c>
      <c r="M185">
        <f>TCD!T186</f>
        <v>17</v>
      </c>
      <c r="N185">
        <f>IF(I185="",0.2,LOOKUP(I185,'Pays TVA'!A:A,'Pays TVA'!B:B))</f>
        <v>0.2</v>
      </c>
      <c r="O185" s="27" t="str">
        <f>IF(TCD!M186="","",TCD!M186)</f>
        <v/>
      </c>
      <c r="P185" s="27" t="str">
        <f>IF(TCD!J186="","",TCD!J186)</f>
        <v/>
      </c>
      <c r="Q185" s="27" t="str">
        <f>IF(AND(TCD!L186="",TCD!Q186=""),"",IF(SUM(TCD!L186,TCD!Q186)&gt;15,29,9.5))</f>
        <v/>
      </c>
      <c r="R185" s="27">
        <f>_xlfn.XLOOKUP(F185,TCD!E:E,TCD!K:K,"")</f>
        <v>0</v>
      </c>
      <c r="S185" s="27" t="str">
        <f>IF(TCD!I186="","",IF(TCD!I186&gt;8.5,17,8.5))</f>
        <v/>
      </c>
      <c r="T185" s="27">
        <f>TCD!Y186</f>
        <v>8.36</v>
      </c>
    </row>
    <row r="186" spans="1:20" x14ac:dyDescent="0.2">
      <c r="A186" s="13" t="str">
        <f>TCD!V187</f>
        <v>CHRONOPOST</v>
      </c>
      <c r="B186" s="1">
        <f t="shared" si="6"/>
        <v>46143</v>
      </c>
      <c r="F186" t="str">
        <f>TCD!E187</f>
        <v>XF143279608FR</v>
      </c>
      <c r="H186" s="6" t="str">
        <f t="shared" si="7"/>
        <v>P</v>
      </c>
      <c r="I186" t="str">
        <f>LOOKUP(F186,'Facture Chronopost'!L:L,'Facture Chronopost'!H:H)</f>
        <v>BE</v>
      </c>
      <c r="J186" s="6" t="str">
        <f>TCD!U187</f>
        <v>17_Z1</v>
      </c>
      <c r="K186">
        <f t="shared" si="8"/>
        <v>1</v>
      </c>
      <c r="L186" s="27">
        <f>_xlfn.XLOOKUP(F186,'TCD poids'!A:A,'TCD poids'!C:C)</f>
        <v>4.5999999999999996</v>
      </c>
      <c r="M186">
        <f>TCD!T187</f>
        <v>17</v>
      </c>
      <c r="N186">
        <f>IF(I186="",0.2,LOOKUP(I186,'Pays TVA'!A:A,'Pays TVA'!B:B))</f>
        <v>0.2</v>
      </c>
      <c r="O186" s="27" t="str">
        <f>IF(TCD!M187="","",TCD!M187)</f>
        <v/>
      </c>
      <c r="P186" s="27" t="str">
        <f>IF(TCD!J187="","",TCD!J187)</f>
        <v/>
      </c>
      <c r="Q186" s="27" t="str">
        <f>IF(AND(TCD!L187="",TCD!Q187=""),"",IF(SUM(TCD!L187,TCD!Q187)&gt;15,29,9.5))</f>
        <v/>
      </c>
      <c r="R186" s="27">
        <f>_xlfn.XLOOKUP(F186,TCD!E:E,TCD!K:K,"")</f>
        <v>0</v>
      </c>
      <c r="S186" s="27" t="str">
        <f>IF(TCD!I187="","",IF(TCD!I187&gt;8.5,17,8.5))</f>
        <v/>
      </c>
      <c r="T186" s="27">
        <f>TCD!Y187</f>
        <v>19.97</v>
      </c>
    </row>
    <row r="187" spans="1:20" x14ac:dyDescent="0.2">
      <c r="A187" s="13" t="str">
        <f>TCD!V188</f>
        <v>CHRONOPOST</v>
      </c>
      <c r="B187" s="1">
        <f t="shared" si="6"/>
        <v>46143</v>
      </c>
      <c r="F187" t="str">
        <f>TCD!E188</f>
        <v>XF143279639FR</v>
      </c>
      <c r="H187" s="6" t="str">
        <f t="shared" si="7"/>
        <v>P</v>
      </c>
      <c r="I187" t="str">
        <f>LOOKUP(F187,'Facture Chronopost'!L:L,'Facture Chronopost'!H:H)</f>
        <v>NL</v>
      </c>
      <c r="J187" s="6" t="str">
        <f>TCD!U188</f>
        <v>17_Z1</v>
      </c>
      <c r="K187">
        <f t="shared" si="8"/>
        <v>1</v>
      </c>
      <c r="L187" s="27">
        <f>_xlfn.XLOOKUP(F187,'TCD poids'!A:A,'TCD poids'!C:C)</f>
        <v>4.5999999999999996</v>
      </c>
      <c r="M187">
        <f>TCD!T188</f>
        <v>17</v>
      </c>
      <c r="N187">
        <f>IF(I187="",0.2,LOOKUP(I187,'Pays TVA'!A:A,'Pays TVA'!B:B))</f>
        <v>0.2</v>
      </c>
      <c r="O187" s="27" t="str">
        <f>IF(TCD!M188="","",TCD!M188)</f>
        <v/>
      </c>
      <c r="P187" s="27" t="str">
        <f>IF(TCD!J188="","",TCD!J188)</f>
        <v/>
      </c>
      <c r="Q187" s="27" t="str">
        <f>IF(AND(TCD!L188="",TCD!Q188=""),"",IF(SUM(TCD!L188,TCD!Q188)&gt;15,29,9.5))</f>
        <v/>
      </c>
      <c r="R187" s="27">
        <f>_xlfn.XLOOKUP(F187,TCD!E:E,TCD!K:K,"")</f>
        <v>0</v>
      </c>
      <c r="S187" s="27" t="str">
        <f>IF(TCD!I188="","",IF(TCD!I188&gt;8.5,17,8.5))</f>
        <v/>
      </c>
      <c r="T187" s="27">
        <f>TCD!Y188</f>
        <v>19.97</v>
      </c>
    </row>
    <row r="188" spans="1:20" x14ac:dyDescent="0.2">
      <c r="A188" s="13" t="str">
        <f>TCD!V189</f>
        <v>CHRONOPOST</v>
      </c>
      <c r="B188" s="1">
        <f t="shared" si="6"/>
        <v>46143</v>
      </c>
      <c r="F188" t="str">
        <f>TCD!E189</f>
        <v>XF143279727FR</v>
      </c>
      <c r="H188" s="6" t="str">
        <f t="shared" si="7"/>
        <v>P</v>
      </c>
      <c r="I188" t="str">
        <f>LOOKUP(F188,'Facture Chronopost'!L:L,'Facture Chronopost'!H:H)</f>
        <v>NL</v>
      </c>
      <c r="J188" s="6" t="str">
        <f>TCD!U189</f>
        <v>17_Z1</v>
      </c>
      <c r="K188">
        <f t="shared" si="8"/>
        <v>1</v>
      </c>
      <c r="L188" s="27">
        <f>_xlfn.XLOOKUP(F188,'TCD poids'!A:A,'TCD poids'!C:C)</f>
        <v>0.5</v>
      </c>
      <c r="M188">
        <f>TCD!T189</f>
        <v>17</v>
      </c>
      <c r="N188">
        <f>IF(I188="",0.2,LOOKUP(I188,'Pays TVA'!A:A,'Pays TVA'!B:B))</f>
        <v>0.2</v>
      </c>
      <c r="O188" s="27" t="str">
        <f>IF(TCD!M189="","",TCD!M189)</f>
        <v/>
      </c>
      <c r="P188" s="27" t="str">
        <f>IF(TCD!J189="","",TCD!J189)</f>
        <v/>
      </c>
      <c r="Q188" s="27" t="str">
        <f>IF(AND(TCD!L189="",TCD!Q189=""),"",IF(SUM(TCD!L189,TCD!Q189)&gt;15,29,9.5))</f>
        <v/>
      </c>
      <c r="R188" s="27">
        <f>_xlfn.XLOOKUP(F188,TCD!E:E,TCD!K:K,"")</f>
        <v>0</v>
      </c>
      <c r="S188" s="27" t="str">
        <f>IF(TCD!I189="","",IF(TCD!I189&gt;8.5,17,8.5))</f>
        <v/>
      </c>
      <c r="T188" s="27">
        <f>TCD!Y189</f>
        <v>8.36</v>
      </c>
    </row>
    <row r="189" spans="1:20" x14ac:dyDescent="0.2">
      <c r="A189" s="13" t="str">
        <f>TCD!V190</f>
        <v>CHRONOPOST</v>
      </c>
      <c r="B189" s="1">
        <f t="shared" si="6"/>
        <v>46143</v>
      </c>
      <c r="F189" t="str">
        <f>TCD!E190</f>
        <v>XF143279735FR</v>
      </c>
      <c r="H189" s="6" t="str">
        <f t="shared" si="7"/>
        <v>P</v>
      </c>
      <c r="I189" t="str">
        <f>LOOKUP(F189,'Facture Chronopost'!L:L,'Facture Chronopost'!H:H)</f>
        <v>NL</v>
      </c>
      <c r="J189" s="6" t="str">
        <f>TCD!U190</f>
        <v>17_Z1</v>
      </c>
      <c r="K189">
        <f t="shared" si="8"/>
        <v>1</v>
      </c>
      <c r="L189" s="27">
        <f>_xlfn.XLOOKUP(F189,'TCD poids'!A:A,'TCD poids'!C:C)</f>
        <v>0.30000000000000004</v>
      </c>
      <c r="M189">
        <f>TCD!T190</f>
        <v>17</v>
      </c>
      <c r="N189">
        <f>IF(I189="",0.2,LOOKUP(I189,'Pays TVA'!A:A,'Pays TVA'!B:B))</f>
        <v>0.2</v>
      </c>
      <c r="O189" s="27" t="str">
        <f>IF(TCD!M190="","",TCD!M190)</f>
        <v/>
      </c>
      <c r="P189" s="27" t="str">
        <f>IF(TCD!J190="","",TCD!J190)</f>
        <v/>
      </c>
      <c r="Q189" s="27" t="str">
        <f>IF(AND(TCD!L190="",TCD!Q190=""),"",IF(SUM(TCD!L190,TCD!Q190)&gt;15,29,9.5))</f>
        <v/>
      </c>
      <c r="R189" s="27">
        <f>_xlfn.XLOOKUP(F189,TCD!E:E,TCD!K:K,"")</f>
        <v>0</v>
      </c>
      <c r="S189" s="27" t="str">
        <f>IF(TCD!I190="","",IF(TCD!I190&gt;8.5,17,8.5))</f>
        <v/>
      </c>
      <c r="T189" s="27">
        <f>TCD!Y190</f>
        <v>8.36</v>
      </c>
    </row>
    <row r="190" spans="1:20" x14ac:dyDescent="0.2">
      <c r="A190" s="13" t="str">
        <f>TCD!V191</f>
        <v>CHRONOPOST</v>
      </c>
      <c r="B190" s="1">
        <f t="shared" si="6"/>
        <v>46143</v>
      </c>
      <c r="F190" t="str">
        <f>TCD!E191</f>
        <v>XF143279792FR</v>
      </c>
      <c r="H190" s="6" t="str">
        <f t="shared" si="7"/>
        <v>P</v>
      </c>
      <c r="I190" t="str">
        <f>LOOKUP(F190,'Facture Chronopost'!L:L,'Facture Chronopost'!H:H)</f>
        <v>BE</v>
      </c>
      <c r="J190" s="6" t="str">
        <f>TCD!U191</f>
        <v>17_Z1</v>
      </c>
      <c r="K190">
        <f t="shared" si="8"/>
        <v>1</v>
      </c>
      <c r="L190" s="27">
        <f>_xlfn.XLOOKUP(F190,'TCD poids'!A:A,'TCD poids'!C:C)</f>
        <v>1</v>
      </c>
      <c r="M190">
        <f>TCD!T191</f>
        <v>17</v>
      </c>
      <c r="N190">
        <f>IF(I190="",0.2,LOOKUP(I190,'Pays TVA'!A:A,'Pays TVA'!B:B))</f>
        <v>0.2</v>
      </c>
      <c r="O190" s="27" t="str">
        <f>IF(TCD!M191="","",TCD!M191)</f>
        <v/>
      </c>
      <c r="P190" s="27" t="str">
        <f>IF(TCD!J191="","",TCD!J191)</f>
        <v/>
      </c>
      <c r="Q190" s="27" t="str">
        <f>IF(AND(TCD!L191="",TCD!Q191=""),"",IF(SUM(TCD!L191,TCD!Q191)&gt;15,29,9.5))</f>
        <v/>
      </c>
      <c r="R190" s="27">
        <f>_xlfn.XLOOKUP(F190,TCD!E:E,TCD!K:K,"")</f>
        <v>0</v>
      </c>
      <c r="S190" s="27" t="str">
        <f>IF(TCD!I191="","",IF(TCD!I191&gt;8.5,17,8.5))</f>
        <v/>
      </c>
      <c r="T190" s="27">
        <f>TCD!Y191</f>
        <v>10.44</v>
      </c>
    </row>
    <row r="191" spans="1:20" x14ac:dyDescent="0.2">
      <c r="A191" s="13" t="str">
        <f>TCD!V192</f>
        <v>CHRONOPOST</v>
      </c>
      <c r="B191" s="1">
        <f t="shared" si="6"/>
        <v>46143</v>
      </c>
      <c r="F191" t="str">
        <f>TCD!E192</f>
        <v>XF143279815FR</v>
      </c>
      <c r="H191" s="6" t="str">
        <f t="shared" si="7"/>
        <v>P</v>
      </c>
      <c r="I191" t="str">
        <f>LOOKUP(F191,'Facture Chronopost'!L:L,'Facture Chronopost'!H:H)</f>
        <v>NL</v>
      </c>
      <c r="J191" s="6" t="str">
        <f>TCD!U192</f>
        <v>17_Z1</v>
      </c>
      <c r="K191">
        <f t="shared" si="8"/>
        <v>1</v>
      </c>
      <c r="L191" s="27">
        <f>_xlfn.XLOOKUP(F191,'TCD poids'!A:A,'TCD poids'!C:C)</f>
        <v>4.5999999999999996</v>
      </c>
      <c r="M191">
        <f>TCD!T192</f>
        <v>17</v>
      </c>
      <c r="N191">
        <f>IF(I191="",0.2,LOOKUP(I191,'Pays TVA'!A:A,'Pays TVA'!B:B))</f>
        <v>0.2</v>
      </c>
      <c r="O191" s="27" t="str">
        <f>IF(TCD!M192="","",TCD!M192)</f>
        <v/>
      </c>
      <c r="P191" s="27" t="str">
        <f>IF(TCD!J192="","",TCD!J192)</f>
        <v/>
      </c>
      <c r="Q191" s="27" t="str">
        <f>IF(AND(TCD!L192="",TCD!Q192=""),"",IF(SUM(TCD!L192,TCD!Q192)&gt;15,29,9.5))</f>
        <v/>
      </c>
      <c r="R191" s="27">
        <f>_xlfn.XLOOKUP(F191,TCD!E:E,TCD!K:K,"")</f>
        <v>0</v>
      </c>
      <c r="S191" s="27" t="str">
        <f>IF(TCD!I192="","",IF(TCD!I192&gt;8.5,17,8.5))</f>
        <v/>
      </c>
      <c r="T191" s="27">
        <f>TCD!Y192</f>
        <v>19.97</v>
      </c>
    </row>
    <row r="192" spans="1:20" x14ac:dyDescent="0.2">
      <c r="A192" s="13" t="str">
        <f>TCD!V193</f>
        <v>CHRONOPOST</v>
      </c>
      <c r="B192" s="1">
        <f t="shared" si="6"/>
        <v>46143</v>
      </c>
      <c r="F192" t="str">
        <f>TCD!E193</f>
        <v>XF143279877FR</v>
      </c>
      <c r="H192" s="6" t="str">
        <f t="shared" si="7"/>
        <v>P</v>
      </c>
      <c r="I192" t="str">
        <f>LOOKUP(F192,'Facture Chronopost'!L:L,'Facture Chronopost'!H:H)</f>
        <v>NL</v>
      </c>
      <c r="J192" s="6" t="str">
        <f>TCD!U193</f>
        <v>17_Z1</v>
      </c>
      <c r="K192">
        <f t="shared" si="8"/>
        <v>1</v>
      </c>
      <c r="L192" s="27">
        <f>_xlfn.XLOOKUP(F192,'TCD poids'!A:A,'TCD poids'!C:C)</f>
        <v>4.5999999999999996</v>
      </c>
      <c r="M192">
        <f>TCD!T193</f>
        <v>17</v>
      </c>
      <c r="N192">
        <f>IF(I192="",0.2,LOOKUP(I192,'Pays TVA'!A:A,'Pays TVA'!B:B))</f>
        <v>0.2</v>
      </c>
      <c r="O192" s="27" t="str">
        <f>IF(TCD!M193="","",TCD!M193)</f>
        <v/>
      </c>
      <c r="P192" s="27" t="str">
        <f>IF(TCD!J193="","",TCD!J193)</f>
        <v/>
      </c>
      <c r="Q192" s="27" t="str">
        <f>IF(AND(TCD!L193="",TCD!Q193=""),"",IF(SUM(TCD!L193,TCD!Q193)&gt;15,29,9.5))</f>
        <v/>
      </c>
      <c r="R192" s="27">
        <f>_xlfn.XLOOKUP(F192,TCD!E:E,TCD!K:K,"")</f>
        <v>0</v>
      </c>
      <c r="S192" s="27" t="str">
        <f>IF(TCD!I193="","",IF(TCD!I193&gt;8.5,17,8.5))</f>
        <v/>
      </c>
      <c r="T192" s="27">
        <f>TCD!Y193</f>
        <v>19.97</v>
      </c>
    </row>
    <row r="193" spans="1:20" x14ac:dyDescent="0.2">
      <c r="A193" s="13" t="str">
        <f>TCD!V194</f>
        <v>CHRONOPOST</v>
      </c>
      <c r="B193" s="1">
        <f t="shared" si="6"/>
        <v>46143</v>
      </c>
      <c r="F193" t="str">
        <f>TCD!E194</f>
        <v>XF143280138FR</v>
      </c>
      <c r="H193" s="6" t="str">
        <f t="shared" si="7"/>
        <v>P</v>
      </c>
      <c r="I193" t="str">
        <f>LOOKUP(F193,'Facture Chronopost'!L:L,'Facture Chronopost'!H:H)</f>
        <v>DE</v>
      </c>
      <c r="J193" s="6" t="str">
        <f>TCD!U194</f>
        <v>17_Z1</v>
      </c>
      <c r="K193">
        <f t="shared" si="8"/>
        <v>1</v>
      </c>
      <c r="L193" s="27">
        <f>_xlfn.XLOOKUP(F193,'TCD poids'!A:A,'TCD poids'!C:C)</f>
        <v>0.7</v>
      </c>
      <c r="M193">
        <f>TCD!T194</f>
        <v>17</v>
      </c>
      <c r="N193">
        <f>IF(I193="",0.2,LOOKUP(I193,'Pays TVA'!A:A,'Pays TVA'!B:B))</f>
        <v>0.2</v>
      </c>
      <c r="O193" s="27" t="str">
        <f>IF(TCD!M194="","",TCD!M194)</f>
        <v/>
      </c>
      <c r="P193" s="27" t="str">
        <f>IF(TCD!J194="","",TCD!J194)</f>
        <v/>
      </c>
      <c r="Q193" s="27" t="str">
        <f>IF(AND(TCD!L194="",TCD!Q194=""),"",IF(SUM(TCD!L194,TCD!Q194)&gt;15,29,9.5))</f>
        <v/>
      </c>
      <c r="R193" s="27">
        <f>_xlfn.XLOOKUP(F193,TCD!E:E,TCD!K:K,"")</f>
        <v>0</v>
      </c>
      <c r="S193" s="27" t="str">
        <f>IF(TCD!I194="","",IF(TCD!I194&gt;8.5,17,8.5))</f>
        <v/>
      </c>
      <c r="T193" s="27">
        <f>TCD!Y194</f>
        <v>10.44</v>
      </c>
    </row>
    <row r="194" spans="1:20" x14ac:dyDescent="0.2">
      <c r="A194" s="13" t="str">
        <f>TCD!V195</f>
        <v>CHRONOPOST</v>
      </c>
      <c r="B194" s="1">
        <f t="shared" si="6"/>
        <v>46143</v>
      </c>
      <c r="F194" t="str">
        <f>TCD!E195</f>
        <v>XF143280243FR</v>
      </c>
      <c r="H194" s="6" t="str">
        <f t="shared" si="7"/>
        <v>P</v>
      </c>
      <c r="I194" t="str">
        <f>LOOKUP(F194,'Facture Chronopost'!L:L,'Facture Chronopost'!H:H)</f>
        <v>NL</v>
      </c>
      <c r="J194" s="6" t="str">
        <f>TCD!U195</f>
        <v>17_Z1</v>
      </c>
      <c r="K194">
        <f t="shared" si="8"/>
        <v>1</v>
      </c>
      <c r="L194" s="27">
        <f>_xlfn.XLOOKUP(F194,'TCD poids'!A:A,'TCD poids'!C:C)</f>
        <v>1</v>
      </c>
      <c r="M194">
        <f>TCD!T195</f>
        <v>17</v>
      </c>
      <c r="N194">
        <f>IF(I194="",0.2,LOOKUP(I194,'Pays TVA'!A:A,'Pays TVA'!B:B))</f>
        <v>0.2</v>
      </c>
      <c r="O194" s="27" t="str">
        <f>IF(TCD!M195="","",TCD!M195)</f>
        <v/>
      </c>
      <c r="P194" s="27" t="str">
        <f>IF(TCD!J195="","",TCD!J195)</f>
        <v/>
      </c>
      <c r="Q194" s="27" t="str">
        <f>IF(AND(TCD!L195="",TCD!Q195=""),"",IF(SUM(TCD!L195,TCD!Q195)&gt;15,29,9.5))</f>
        <v/>
      </c>
      <c r="R194" s="27">
        <f>_xlfn.XLOOKUP(F194,TCD!E:E,TCD!K:K,"")</f>
        <v>0</v>
      </c>
      <c r="S194" s="27" t="str">
        <f>IF(TCD!I195="","",IF(TCD!I195&gt;8.5,17,8.5))</f>
        <v/>
      </c>
      <c r="T194" s="27">
        <f>TCD!Y195</f>
        <v>10.44</v>
      </c>
    </row>
    <row r="195" spans="1:20" x14ac:dyDescent="0.2">
      <c r="A195" s="13" t="str">
        <f>TCD!V196</f>
        <v>CHRONOPOST</v>
      </c>
      <c r="B195" s="1">
        <f t="shared" si="6"/>
        <v>46143</v>
      </c>
      <c r="F195" t="str">
        <f>TCD!E196</f>
        <v>XF143280416FR</v>
      </c>
      <c r="H195" s="6" t="str">
        <f t="shared" si="7"/>
        <v>P</v>
      </c>
      <c r="I195" t="str">
        <f>LOOKUP(F195,'Facture Chronopost'!L:L,'Facture Chronopost'!H:H)</f>
        <v>DE</v>
      </c>
      <c r="J195" s="6" t="str">
        <f>TCD!U196</f>
        <v>17_Z1</v>
      </c>
      <c r="K195">
        <f t="shared" si="8"/>
        <v>1</v>
      </c>
      <c r="L195" s="27">
        <f>_xlfn.XLOOKUP(F195,'TCD poids'!A:A,'TCD poids'!C:C)</f>
        <v>4.5999999999999996</v>
      </c>
      <c r="M195">
        <f>TCD!T196</f>
        <v>17</v>
      </c>
      <c r="N195">
        <f>IF(I195="",0.2,LOOKUP(I195,'Pays TVA'!A:A,'Pays TVA'!B:B))</f>
        <v>0.2</v>
      </c>
      <c r="O195" s="27" t="str">
        <f>IF(TCD!M196="","",TCD!M196)</f>
        <v/>
      </c>
      <c r="P195" s="27" t="str">
        <f>IF(TCD!J196="","",TCD!J196)</f>
        <v/>
      </c>
      <c r="Q195" s="27" t="str">
        <f>IF(AND(TCD!L196="",TCD!Q196=""),"",IF(SUM(TCD!L196,TCD!Q196)&gt;15,29,9.5))</f>
        <v/>
      </c>
      <c r="R195" s="27">
        <f>_xlfn.XLOOKUP(F195,TCD!E:E,TCD!K:K,"")</f>
        <v>0</v>
      </c>
      <c r="S195" s="27" t="str">
        <f>IF(TCD!I196="","",IF(TCD!I196&gt;8.5,17,8.5))</f>
        <v/>
      </c>
      <c r="T195" s="27">
        <f>TCD!Y196</f>
        <v>19.97</v>
      </c>
    </row>
    <row r="196" spans="1:20" x14ac:dyDescent="0.2">
      <c r="A196" s="13" t="str">
        <f>TCD!V197</f>
        <v>CHRONOPOST</v>
      </c>
      <c r="B196" s="1">
        <f t="shared" ref="B196:B259" si="9">B195</f>
        <v>46143</v>
      </c>
      <c r="F196" t="str">
        <f>TCD!E197</f>
        <v>XF143280668FR</v>
      </c>
      <c r="H196" s="6" t="str">
        <f t="shared" ref="H196:H259" si="10">IF(RIGHT(J196,3)="BTB","E","P")</f>
        <v>P</v>
      </c>
      <c r="I196" t="str">
        <f>LOOKUP(F196,'Facture Chronopost'!L:L,'Facture Chronopost'!H:H)</f>
        <v>AT</v>
      </c>
      <c r="J196" s="6" t="str">
        <f>TCD!U197</f>
        <v>17_Z2</v>
      </c>
      <c r="K196">
        <f t="shared" ref="K196:K259" si="11">K195</f>
        <v>1</v>
      </c>
      <c r="L196" s="27">
        <f>_xlfn.XLOOKUP(F196,'TCD poids'!A:A,'TCD poids'!C:C)</f>
        <v>4.3</v>
      </c>
      <c r="M196">
        <f>TCD!T197</f>
        <v>17</v>
      </c>
      <c r="N196">
        <f>IF(I196="",0.2,LOOKUP(I196,'Pays TVA'!A:A,'Pays TVA'!B:B))</f>
        <v>0.2</v>
      </c>
      <c r="O196" s="27" t="str">
        <f>IF(TCD!M197="","",TCD!M197)</f>
        <v/>
      </c>
      <c r="P196" s="27" t="str">
        <f>IF(TCD!J197="","",TCD!J197)</f>
        <v/>
      </c>
      <c r="Q196" s="27" t="str">
        <f>IF(AND(TCD!L197="",TCD!Q197=""),"",IF(SUM(TCD!L197,TCD!Q197)&gt;15,29,9.5))</f>
        <v/>
      </c>
      <c r="R196" s="27">
        <f>_xlfn.XLOOKUP(F196,TCD!E:E,TCD!K:K,"")</f>
        <v>0</v>
      </c>
      <c r="S196" s="27" t="str">
        <f>IF(TCD!I197="","",IF(TCD!I197&gt;8.5,17,8.5))</f>
        <v/>
      </c>
      <c r="T196" s="27">
        <f>TCD!Y197</f>
        <v>18.84</v>
      </c>
    </row>
    <row r="197" spans="1:20" x14ac:dyDescent="0.2">
      <c r="A197" s="13" t="str">
        <f>TCD!V198</f>
        <v>CHRONOPOST</v>
      </c>
      <c r="B197" s="1">
        <f t="shared" si="9"/>
        <v>46143</v>
      </c>
      <c r="F197" t="str">
        <f>TCD!E198</f>
        <v>XF143280725FR</v>
      </c>
      <c r="H197" s="6" t="str">
        <f t="shared" si="10"/>
        <v>P</v>
      </c>
      <c r="I197" t="str">
        <f>LOOKUP(F197,'Facture Chronopost'!L:L,'Facture Chronopost'!H:H)</f>
        <v>DE</v>
      </c>
      <c r="J197" s="6" t="str">
        <f>TCD!U198</f>
        <v>17_Z1</v>
      </c>
      <c r="K197">
        <f t="shared" si="11"/>
        <v>1</v>
      </c>
      <c r="L197" s="27">
        <f>_xlfn.XLOOKUP(F197,'TCD poids'!A:A,'TCD poids'!C:C)</f>
        <v>4.5999999999999996</v>
      </c>
      <c r="M197">
        <f>TCD!T198</f>
        <v>17</v>
      </c>
      <c r="N197">
        <f>IF(I197="",0.2,LOOKUP(I197,'Pays TVA'!A:A,'Pays TVA'!B:B))</f>
        <v>0.2</v>
      </c>
      <c r="O197" s="27" t="str">
        <f>IF(TCD!M198="","",TCD!M198)</f>
        <v/>
      </c>
      <c r="P197" s="27" t="str">
        <f>IF(TCD!J198="","",TCD!J198)</f>
        <v/>
      </c>
      <c r="Q197" s="27" t="str">
        <f>IF(AND(TCD!L198="",TCD!Q198=""),"",IF(SUM(TCD!L198,TCD!Q198)&gt;15,29,9.5))</f>
        <v/>
      </c>
      <c r="R197" s="27">
        <f>_xlfn.XLOOKUP(F197,TCD!E:E,TCD!K:K,"")</f>
        <v>0</v>
      </c>
      <c r="S197" s="27" t="str">
        <f>IF(TCD!I198="","",IF(TCD!I198&gt;8.5,17,8.5))</f>
        <v/>
      </c>
      <c r="T197" s="27">
        <f>TCD!Y198</f>
        <v>19.97</v>
      </c>
    </row>
    <row r="198" spans="1:20" x14ac:dyDescent="0.2">
      <c r="A198" s="13" t="str">
        <f>TCD!V199</f>
        <v>CHRONOPOST</v>
      </c>
      <c r="B198" s="1">
        <f t="shared" si="9"/>
        <v>46143</v>
      </c>
      <c r="F198" t="str">
        <f>TCD!E199</f>
        <v>XF143280795FR</v>
      </c>
      <c r="H198" s="6" t="str">
        <f t="shared" si="10"/>
        <v>P</v>
      </c>
      <c r="I198" t="str">
        <f>LOOKUP(F198,'Facture Chronopost'!L:L,'Facture Chronopost'!H:H)</f>
        <v>DE</v>
      </c>
      <c r="J198" s="6" t="str">
        <f>TCD!U199</f>
        <v>17_Z1</v>
      </c>
      <c r="K198">
        <f t="shared" si="11"/>
        <v>1</v>
      </c>
      <c r="L198" s="27">
        <f>_xlfn.XLOOKUP(F198,'TCD poids'!A:A,'TCD poids'!C:C)</f>
        <v>0.3</v>
      </c>
      <c r="M198">
        <f>TCD!T199</f>
        <v>17</v>
      </c>
      <c r="N198">
        <f>IF(I198="",0.2,LOOKUP(I198,'Pays TVA'!A:A,'Pays TVA'!B:B))</f>
        <v>0.2</v>
      </c>
      <c r="O198" s="27" t="str">
        <f>IF(TCD!M199="","",TCD!M199)</f>
        <v/>
      </c>
      <c r="P198" s="27" t="str">
        <f>IF(TCD!J199="","",TCD!J199)</f>
        <v/>
      </c>
      <c r="Q198" s="27" t="str">
        <f>IF(AND(TCD!L199="",TCD!Q199=""),"",IF(SUM(TCD!L199,TCD!Q199)&gt;15,29,9.5))</f>
        <v/>
      </c>
      <c r="R198" s="27">
        <f>_xlfn.XLOOKUP(F198,TCD!E:E,TCD!K:K,"")</f>
        <v>0</v>
      </c>
      <c r="S198" s="27" t="str">
        <f>IF(TCD!I199="","",IF(TCD!I199&gt;8.5,17,8.5))</f>
        <v/>
      </c>
      <c r="T198" s="27">
        <f>TCD!Y199</f>
        <v>8.36</v>
      </c>
    </row>
    <row r="199" spans="1:20" x14ac:dyDescent="0.2">
      <c r="A199" s="13" t="str">
        <f>TCD!V200</f>
        <v>CHRONOPOST</v>
      </c>
      <c r="B199" s="1">
        <f t="shared" si="9"/>
        <v>46143</v>
      </c>
      <c r="F199" t="str">
        <f>TCD!E200</f>
        <v>XF143323690FR</v>
      </c>
      <c r="H199" s="6" t="str">
        <f t="shared" si="10"/>
        <v>P</v>
      </c>
      <c r="I199" t="str">
        <f>LOOKUP(F199,'Facture Chronopost'!L:L,'Facture Chronopost'!H:H)</f>
        <v>ES</v>
      </c>
      <c r="J199" s="6" t="str">
        <f>TCD!U200</f>
        <v>17_Z2</v>
      </c>
      <c r="K199">
        <f t="shared" si="11"/>
        <v>1</v>
      </c>
      <c r="L199" s="27">
        <f>_xlfn.XLOOKUP(F199,'TCD poids'!A:A,'TCD poids'!C:C)</f>
        <v>0.79999999999999993</v>
      </c>
      <c r="M199">
        <f>TCD!T200</f>
        <v>17</v>
      </c>
      <c r="N199">
        <f>IF(I199="",0.2,LOOKUP(I199,'Pays TVA'!A:A,'Pays TVA'!B:B))</f>
        <v>0.2</v>
      </c>
      <c r="O199" s="27" t="str">
        <f>IF(TCD!M200="","",TCD!M200)</f>
        <v/>
      </c>
      <c r="P199" s="27" t="str">
        <f>IF(TCD!J200="","",TCD!J200)</f>
        <v/>
      </c>
      <c r="Q199" s="27" t="str">
        <f>IF(AND(TCD!L200="",TCD!Q200=""),"",IF(SUM(TCD!L200,TCD!Q200)&gt;15,29,9.5))</f>
        <v/>
      </c>
      <c r="R199" s="27">
        <f>_xlfn.XLOOKUP(F199,TCD!E:E,TCD!K:K,"")</f>
        <v>0</v>
      </c>
      <c r="S199" s="27" t="str">
        <f>IF(TCD!I200="","",IF(TCD!I200&gt;8.5,17,8.5))</f>
        <v/>
      </c>
      <c r="T199" s="27">
        <f>TCD!Y200</f>
        <v>10.44</v>
      </c>
    </row>
    <row r="200" spans="1:20" x14ac:dyDescent="0.2">
      <c r="A200" s="13" t="str">
        <f>TCD!V201</f>
        <v>CHRONOPOST</v>
      </c>
      <c r="B200" s="1">
        <f t="shared" si="9"/>
        <v>46143</v>
      </c>
      <c r="F200" t="str">
        <f>TCD!E201</f>
        <v>XF143323765FR</v>
      </c>
      <c r="H200" s="6" t="str">
        <f t="shared" si="10"/>
        <v>P</v>
      </c>
      <c r="I200" t="str">
        <f>LOOKUP(F200,'Facture Chronopost'!L:L,'Facture Chronopost'!H:H)</f>
        <v>NL</v>
      </c>
      <c r="J200" s="6" t="str">
        <f>TCD!U201</f>
        <v>17_Z1</v>
      </c>
      <c r="K200">
        <f t="shared" si="11"/>
        <v>1</v>
      </c>
      <c r="L200" s="27">
        <f>_xlfn.XLOOKUP(F200,'TCD poids'!A:A,'TCD poids'!C:C)</f>
        <v>0.30000000000000004</v>
      </c>
      <c r="M200">
        <f>TCD!T201</f>
        <v>17</v>
      </c>
      <c r="N200">
        <f>IF(I200="",0.2,LOOKUP(I200,'Pays TVA'!A:A,'Pays TVA'!B:B))</f>
        <v>0.2</v>
      </c>
      <c r="O200" s="27" t="str">
        <f>IF(TCD!M201="","",TCD!M201)</f>
        <v/>
      </c>
      <c r="P200" s="27" t="str">
        <f>IF(TCD!J201="","",TCD!J201)</f>
        <v/>
      </c>
      <c r="Q200" s="27" t="str">
        <f>IF(AND(TCD!L201="",TCD!Q201=""),"",IF(SUM(TCD!L201,TCD!Q201)&gt;15,29,9.5))</f>
        <v/>
      </c>
      <c r="R200" s="27">
        <f>_xlfn.XLOOKUP(F200,TCD!E:E,TCD!K:K,"")</f>
        <v>0</v>
      </c>
      <c r="S200" s="27" t="str">
        <f>IF(TCD!I201="","",IF(TCD!I201&gt;8.5,17,8.5))</f>
        <v/>
      </c>
      <c r="T200" s="27">
        <f>TCD!Y201</f>
        <v>8.36</v>
      </c>
    </row>
    <row r="201" spans="1:20" x14ac:dyDescent="0.2">
      <c r="A201" s="13" t="str">
        <f>TCD!V202</f>
        <v>CHRONOPOST</v>
      </c>
      <c r="B201" s="1">
        <f t="shared" si="9"/>
        <v>46143</v>
      </c>
      <c r="F201" t="str">
        <f>TCD!E202</f>
        <v>XF143323814FR</v>
      </c>
      <c r="H201" s="6" t="str">
        <f t="shared" si="10"/>
        <v>P</v>
      </c>
      <c r="I201" t="str">
        <f>LOOKUP(F201,'Facture Chronopost'!L:L,'Facture Chronopost'!H:H)</f>
        <v>LU</v>
      </c>
      <c r="J201" s="6" t="str">
        <f>TCD!U202</f>
        <v>17_Z1</v>
      </c>
      <c r="K201">
        <f t="shared" si="11"/>
        <v>1</v>
      </c>
      <c r="L201" s="27">
        <f>_xlfn.XLOOKUP(F201,'TCD poids'!A:A,'TCD poids'!C:C)</f>
        <v>4.5999999999999996</v>
      </c>
      <c r="M201">
        <f>TCD!T202</f>
        <v>17</v>
      </c>
      <c r="N201">
        <f>IF(I201="",0.2,LOOKUP(I201,'Pays TVA'!A:A,'Pays TVA'!B:B))</f>
        <v>0.2</v>
      </c>
      <c r="O201" s="27" t="str">
        <f>IF(TCD!M202="","",TCD!M202)</f>
        <v/>
      </c>
      <c r="P201" s="27" t="str">
        <f>IF(TCD!J202="","",TCD!J202)</f>
        <v/>
      </c>
      <c r="Q201" s="27" t="str">
        <f>IF(AND(TCD!L202="",TCD!Q202=""),"",IF(SUM(TCD!L202,TCD!Q202)&gt;15,29,9.5))</f>
        <v/>
      </c>
      <c r="R201" s="27">
        <f>_xlfn.XLOOKUP(F201,TCD!E:E,TCD!K:K,"")</f>
        <v>0</v>
      </c>
      <c r="S201" s="27" t="str">
        <f>IF(TCD!I202="","",IF(TCD!I202&gt;8.5,17,8.5))</f>
        <v/>
      </c>
      <c r="T201" s="27">
        <f>TCD!Y202</f>
        <v>19.97</v>
      </c>
    </row>
    <row r="202" spans="1:20" x14ac:dyDescent="0.2">
      <c r="A202" s="13" t="str">
        <f>TCD!V203</f>
        <v>CHRONOPOST</v>
      </c>
      <c r="B202" s="1">
        <f t="shared" si="9"/>
        <v>46143</v>
      </c>
      <c r="F202" t="str">
        <f>TCD!E203</f>
        <v>XF143323933FR</v>
      </c>
      <c r="H202" s="6" t="str">
        <f t="shared" si="10"/>
        <v>P</v>
      </c>
      <c r="I202" t="str">
        <f>LOOKUP(F202,'Facture Chronopost'!L:L,'Facture Chronopost'!H:H)</f>
        <v>DE</v>
      </c>
      <c r="J202" s="6" t="str">
        <f>TCD!U203</f>
        <v>17_Z1</v>
      </c>
      <c r="K202">
        <f t="shared" si="11"/>
        <v>1</v>
      </c>
      <c r="L202" s="27">
        <f>_xlfn.XLOOKUP(F202,'TCD poids'!A:A,'TCD poids'!C:C)</f>
        <v>0.79999999999999993</v>
      </c>
      <c r="M202">
        <f>TCD!T203</f>
        <v>17</v>
      </c>
      <c r="N202">
        <f>IF(I202="",0.2,LOOKUP(I202,'Pays TVA'!A:A,'Pays TVA'!B:B))</f>
        <v>0.2</v>
      </c>
      <c r="O202" s="27" t="str">
        <f>IF(TCD!M203="","",TCD!M203)</f>
        <v/>
      </c>
      <c r="P202" s="27" t="str">
        <f>IF(TCD!J203="","",TCD!J203)</f>
        <v/>
      </c>
      <c r="Q202" s="27" t="str">
        <f>IF(AND(TCD!L203="",TCD!Q203=""),"",IF(SUM(TCD!L203,TCD!Q203)&gt;15,29,9.5))</f>
        <v/>
      </c>
      <c r="R202" s="27">
        <f>_xlfn.XLOOKUP(F202,TCD!E:E,TCD!K:K,"")</f>
        <v>0</v>
      </c>
      <c r="S202" s="27" t="str">
        <f>IF(TCD!I203="","",IF(TCD!I203&gt;8.5,17,8.5))</f>
        <v/>
      </c>
      <c r="T202" s="27">
        <f>TCD!Y203</f>
        <v>10.44</v>
      </c>
    </row>
    <row r="203" spans="1:20" x14ac:dyDescent="0.2">
      <c r="A203" s="13" t="str">
        <f>TCD!V204</f>
        <v>CHRONOPOST</v>
      </c>
      <c r="B203" s="1">
        <f t="shared" si="9"/>
        <v>46143</v>
      </c>
      <c r="F203" t="str">
        <f>TCD!E204</f>
        <v>XF143324939FR</v>
      </c>
      <c r="H203" s="6" t="str">
        <f t="shared" si="10"/>
        <v>P</v>
      </c>
      <c r="I203" t="str">
        <f>LOOKUP(F203,'Facture Chronopost'!L:L,'Facture Chronopost'!H:H)</f>
        <v>DE</v>
      </c>
      <c r="J203" s="6" t="str">
        <f>TCD!U204</f>
        <v>17_Z1</v>
      </c>
      <c r="K203">
        <f t="shared" si="11"/>
        <v>1</v>
      </c>
      <c r="L203" s="27">
        <f>_xlfn.XLOOKUP(F203,'TCD poids'!A:A,'TCD poids'!C:C)</f>
        <v>0.5</v>
      </c>
      <c r="M203">
        <f>TCD!T204</f>
        <v>17</v>
      </c>
      <c r="N203">
        <f>IF(I203="",0.2,LOOKUP(I203,'Pays TVA'!A:A,'Pays TVA'!B:B))</f>
        <v>0.2</v>
      </c>
      <c r="O203" s="27" t="str">
        <f>IF(TCD!M204="","",TCD!M204)</f>
        <v/>
      </c>
      <c r="P203" s="27" t="str">
        <f>IF(TCD!J204="","",TCD!J204)</f>
        <v/>
      </c>
      <c r="Q203" s="27" t="str">
        <f>IF(AND(TCD!L204="",TCD!Q204=""),"",IF(SUM(TCD!L204,TCD!Q204)&gt;15,29,9.5))</f>
        <v/>
      </c>
      <c r="R203" s="27">
        <f>_xlfn.XLOOKUP(F203,TCD!E:E,TCD!K:K,"")</f>
        <v>0</v>
      </c>
      <c r="S203" s="27" t="str">
        <f>IF(TCD!I204="","",IF(TCD!I204&gt;8.5,17,8.5))</f>
        <v/>
      </c>
      <c r="T203" s="27">
        <f>TCD!Y204</f>
        <v>8.36</v>
      </c>
    </row>
    <row r="204" spans="1:20" x14ac:dyDescent="0.2">
      <c r="A204" s="13" t="str">
        <f>TCD!V205</f>
        <v>CHRONOPOST</v>
      </c>
      <c r="B204" s="1">
        <f t="shared" si="9"/>
        <v>46143</v>
      </c>
      <c r="F204" t="str">
        <f>TCD!E205</f>
        <v>XF143340185FR</v>
      </c>
      <c r="H204" s="6" t="str">
        <f t="shared" si="10"/>
        <v>P</v>
      </c>
      <c r="I204" t="str">
        <f>LOOKUP(F204,'Facture Chronopost'!L:L,'Facture Chronopost'!H:H)</f>
        <v>DE</v>
      </c>
      <c r="J204" s="6" t="str">
        <f>TCD!U205</f>
        <v>17_Z1</v>
      </c>
      <c r="K204">
        <f t="shared" si="11"/>
        <v>1</v>
      </c>
      <c r="L204" s="27">
        <f>_xlfn.XLOOKUP(F204,'TCD poids'!A:A,'TCD poids'!C:C)</f>
        <v>4.6999999999999993</v>
      </c>
      <c r="M204">
        <f>TCD!T205</f>
        <v>17</v>
      </c>
      <c r="N204">
        <f>IF(I204="",0.2,LOOKUP(I204,'Pays TVA'!A:A,'Pays TVA'!B:B))</f>
        <v>0.2</v>
      </c>
      <c r="O204" s="27" t="str">
        <f>IF(TCD!M205="","",TCD!M205)</f>
        <v/>
      </c>
      <c r="P204" s="27" t="str">
        <f>IF(TCD!J205="","",TCD!J205)</f>
        <v/>
      </c>
      <c r="Q204" s="27" t="str">
        <f>IF(AND(TCD!L205="",TCD!Q205=""),"",IF(SUM(TCD!L205,TCD!Q205)&gt;15,29,9.5))</f>
        <v/>
      </c>
      <c r="R204" s="27">
        <f>_xlfn.XLOOKUP(F204,TCD!E:E,TCD!K:K,"")</f>
        <v>0</v>
      </c>
      <c r="S204" s="27" t="str">
        <f>IF(TCD!I205="","",IF(TCD!I205&gt;8.5,17,8.5))</f>
        <v/>
      </c>
      <c r="T204" s="27">
        <f>TCD!Y205</f>
        <v>19.97</v>
      </c>
    </row>
    <row r="205" spans="1:20" x14ac:dyDescent="0.2">
      <c r="A205" s="13" t="str">
        <f>TCD!V206</f>
        <v>CHRONOPOST</v>
      </c>
      <c r="B205" s="1">
        <f t="shared" si="9"/>
        <v>46143</v>
      </c>
      <c r="F205" t="str">
        <f>TCD!E206</f>
        <v>XF143340295FR</v>
      </c>
      <c r="H205" s="6" t="str">
        <f t="shared" si="10"/>
        <v>P</v>
      </c>
      <c r="I205" t="str">
        <f>LOOKUP(F205,'Facture Chronopost'!L:L,'Facture Chronopost'!H:H)</f>
        <v>NL</v>
      </c>
      <c r="J205" s="6" t="str">
        <f>TCD!U206</f>
        <v>17_Z1</v>
      </c>
      <c r="K205">
        <f t="shared" si="11"/>
        <v>1</v>
      </c>
      <c r="L205" s="27">
        <f>_xlfn.XLOOKUP(F205,'TCD poids'!A:A,'TCD poids'!C:C)</f>
        <v>5.3</v>
      </c>
      <c r="M205">
        <f>TCD!T206</f>
        <v>17</v>
      </c>
      <c r="N205">
        <f>IF(I205="",0.2,LOOKUP(I205,'Pays TVA'!A:A,'Pays TVA'!B:B))</f>
        <v>0.2</v>
      </c>
      <c r="O205" s="27" t="str">
        <f>IF(TCD!M206="","",TCD!M206)</f>
        <v/>
      </c>
      <c r="P205" s="27" t="str">
        <f>IF(TCD!J206="","",TCD!J206)</f>
        <v/>
      </c>
      <c r="Q205" s="27" t="str">
        <f>IF(AND(TCD!L206="",TCD!Q206=""),"",IF(SUM(TCD!L206,TCD!Q206)&gt;15,29,9.5))</f>
        <v/>
      </c>
      <c r="R205" s="27">
        <f>_xlfn.XLOOKUP(F205,TCD!E:E,TCD!K:K,"")</f>
        <v>0</v>
      </c>
      <c r="S205" s="27" t="str">
        <f>IF(TCD!I206="","",IF(TCD!I206&gt;8.5,17,8.5))</f>
        <v/>
      </c>
      <c r="T205" s="27">
        <f>TCD!Y206</f>
        <v>21.15</v>
      </c>
    </row>
    <row r="206" spans="1:20" x14ac:dyDescent="0.2">
      <c r="A206" s="13" t="str">
        <f>TCD!V207</f>
        <v>CHRONOPOST</v>
      </c>
      <c r="B206" s="1">
        <f t="shared" si="9"/>
        <v>46143</v>
      </c>
      <c r="F206" t="str">
        <f>TCD!E207</f>
        <v>XF143340432FR</v>
      </c>
      <c r="H206" s="6" t="str">
        <f t="shared" si="10"/>
        <v>P</v>
      </c>
      <c r="I206" t="str">
        <f>LOOKUP(F206,'Facture Chronopost'!L:L,'Facture Chronopost'!H:H)</f>
        <v>NL</v>
      </c>
      <c r="J206" s="6" t="str">
        <f>TCD!U207</f>
        <v>17_Z1</v>
      </c>
      <c r="K206">
        <f t="shared" si="11"/>
        <v>1</v>
      </c>
      <c r="L206" s="27">
        <f>_xlfn.XLOOKUP(F206,'TCD poids'!A:A,'TCD poids'!C:C)</f>
        <v>4.6999999999999993</v>
      </c>
      <c r="M206">
        <f>TCD!T207</f>
        <v>17</v>
      </c>
      <c r="N206">
        <f>IF(I206="",0.2,LOOKUP(I206,'Pays TVA'!A:A,'Pays TVA'!B:B))</f>
        <v>0.2</v>
      </c>
      <c r="O206" s="27" t="str">
        <f>IF(TCD!M207="","",TCD!M207)</f>
        <v/>
      </c>
      <c r="P206" s="27" t="str">
        <f>IF(TCD!J207="","",TCD!J207)</f>
        <v/>
      </c>
      <c r="Q206" s="27" t="str">
        <f>IF(AND(TCD!L207="",TCD!Q207=""),"",IF(SUM(TCD!L207,TCD!Q207)&gt;15,29,9.5))</f>
        <v/>
      </c>
      <c r="R206" s="27">
        <f>_xlfn.XLOOKUP(F206,TCD!E:E,TCD!K:K,"")</f>
        <v>0</v>
      </c>
      <c r="S206" s="27" t="str">
        <f>IF(TCD!I207="","",IF(TCD!I207&gt;8.5,17,8.5))</f>
        <v/>
      </c>
      <c r="T206" s="27">
        <f>TCD!Y207</f>
        <v>19.97</v>
      </c>
    </row>
    <row r="207" spans="1:20" x14ac:dyDescent="0.2">
      <c r="A207" s="13" t="str">
        <f>TCD!V208</f>
        <v>CHRONOPOST</v>
      </c>
      <c r="B207" s="1">
        <f t="shared" si="9"/>
        <v>46143</v>
      </c>
      <c r="F207" t="str">
        <f>TCD!E208</f>
        <v>XF143340582FR</v>
      </c>
      <c r="H207" s="6" t="str">
        <f t="shared" si="10"/>
        <v>P</v>
      </c>
      <c r="I207" t="str">
        <f>LOOKUP(F207,'Facture Chronopost'!L:L,'Facture Chronopost'!H:H)</f>
        <v>NL</v>
      </c>
      <c r="J207" s="6" t="str">
        <f>TCD!U208</f>
        <v>17_Z1</v>
      </c>
      <c r="K207">
        <f t="shared" si="11"/>
        <v>1</v>
      </c>
      <c r="L207" s="27">
        <f>_xlfn.XLOOKUP(F207,'TCD poids'!A:A,'TCD poids'!C:C)</f>
        <v>6.5</v>
      </c>
      <c r="M207">
        <f>TCD!T208</f>
        <v>17</v>
      </c>
      <c r="N207">
        <f>IF(I207="",0.2,LOOKUP(I207,'Pays TVA'!A:A,'Pays TVA'!B:B))</f>
        <v>0.2</v>
      </c>
      <c r="O207" s="27" t="str">
        <f>IF(TCD!M208="","",TCD!M208)</f>
        <v/>
      </c>
      <c r="P207" s="27" t="str">
        <f>IF(TCD!J208="","",TCD!J208)</f>
        <v/>
      </c>
      <c r="Q207" s="27" t="str">
        <f>IF(AND(TCD!L208="",TCD!Q208=""),"",IF(SUM(TCD!L208,TCD!Q208)&gt;15,29,9.5))</f>
        <v/>
      </c>
      <c r="R207" s="27">
        <f>_xlfn.XLOOKUP(F207,TCD!E:E,TCD!K:K,"")</f>
        <v>0</v>
      </c>
      <c r="S207" s="27" t="str">
        <f>IF(TCD!I208="","",IF(TCD!I208&gt;8.5,17,8.5))</f>
        <v/>
      </c>
      <c r="T207" s="27">
        <f>TCD!Y208</f>
        <v>23.51</v>
      </c>
    </row>
    <row r="208" spans="1:20" x14ac:dyDescent="0.2">
      <c r="A208" s="13" t="str">
        <f>TCD!V209</f>
        <v>CHRONOPOST</v>
      </c>
      <c r="B208" s="1">
        <f t="shared" si="9"/>
        <v>46143</v>
      </c>
      <c r="F208" t="str">
        <f>TCD!E209</f>
        <v>XF143342668FR</v>
      </c>
      <c r="H208" s="6" t="str">
        <f t="shared" si="10"/>
        <v>P</v>
      </c>
      <c r="I208" t="str">
        <f>LOOKUP(F208,'Facture Chronopost'!L:L,'Facture Chronopost'!H:H)</f>
        <v>ES</v>
      </c>
      <c r="J208" s="6" t="str">
        <f>TCD!U209</f>
        <v>17_Z2</v>
      </c>
      <c r="K208">
        <f t="shared" si="11"/>
        <v>1</v>
      </c>
      <c r="L208" s="27">
        <f>_xlfn.XLOOKUP(F208,'TCD poids'!A:A,'TCD poids'!C:C)</f>
        <v>0.9</v>
      </c>
      <c r="M208">
        <f>TCD!T209</f>
        <v>17</v>
      </c>
      <c r="N208">
        <f>IF(I208="",0.2,LOOKUP(I208,'Pays TVA'!A:A,'Pays TVA'!B:B))</f>
        <v>0.2</v>
      </c>
      <c r="O208" s="27" t="str">
        <f>IF(TCD!M209="","",TCD!M209)</f>
        <v/>
      </c>
      <c r="P208" s="27" t="str">
        <f>IF(TCD!J209="","",TCD!J209)</f>
        <v/>
      </c>
      <c r="Q208" s="27" t="str">
        <f>IF(AND(TCD!L209="",TCD!Q209=""),"",IF(SUM(TCD!L209,TCD!Q209)&gt;15,29,9.5))</f>
        <v/>
      </c>
      <c r="R208" s="27">
        <f>_xlfn.XLOOKUP(F208,TCD!E:E,TCD!K:K,"")</f>
        <v>0</v>
      </c>
      <c r="S208" s="27" t="str">
        <f>IF(TCD!I209="","",IF(TCD!I209&gt;8.5,17,8.5))</f>
        <v/>
      </c>
      <c r="T208" s="27">
        <f>TCD!Y209</f>
        <v>10.44</v>
      </c>
    </row>
    <row r="209" spans="1:20" x14ac:dyDescent="0.2">
      <c r="A209" s="13" t="str">
        <f>TCD!V210</f>
        <v>CHRONOPOST</v>
      </c>
      <c r="B209" s="1">
        <f t="shared" si="9"/>
        <v>46143</v>
      </c>
      <c r="F209" t="str">
        <f>TCD!E210</f>
        <v>XF143342725FR</v>
      </c>
      <c r="H209" s="6" t="str">
        <f t="shared" si="10"/>
        <v>P</v>
      </c>
      <c r="I209" t="str">
        <f>LOOKUP(F209,'Facture Chronopost'!L:L,'Facture Chronopost'!H:H)</f>
        <v>DE</v>
      </c>
      <c r="J209" s="6" t="str">
        <f>TCD!U210</f>
        <v>17_Z1</v>
      </c>
      <c r="K209">
        <f t="shared" si="11"/>
        <v>1</v>
      </c>
      <c r="L209" s="27">
        <f>_xlfn.XLOOKUP(F209,'TCD poids'!A:A,'TCD poids'!C:C)</f>
        <v>0.4</v>
      </c>
      <c r="M209">
        <f>TCD!T210</f>
        <v>17</v>
      </c>
      <c r="N209">
        <f>IF(I209="",0.2,LOOKUP(I209,'Pays TVA'!A:A,'Pays TVA'!B:B))</f>
        <v>0.2</v>
      </c>
      <c r="O209" s="27" t="str">
        <f>IF(TCD!M210="","",TCD!M210)</f>
        <v/>
      </c>
      <c r="P209" s="27" t="str">
        <f>IF(TCD!J210="","",TCD!J210)</f>
        <v/>
      </c>
      <c r="Q209" s="27" t="str">
        <f>IF(AND(TCD!L210="",TCD!Q210=""),"",IF(SUM(TCD!L210,TCD!Q210)&gt;15,29,9.5))</f>
        <v/>
      </c>
      <c r="R209" s="27">
        <f>_xlfn.XLOOKUP(F209,TCD!E:E,TCD!K:K,"")</f>
        <v>0</v>
      </c>
      <c r="S209" s="27" t="str">
        <f>IF(TCD!I210="","",IF(TCD!I210&gt;8.5,17,8.5))</f>
        <v/>
      </c>
      <c r="T209" s="27">
        <f>TCD!Y210</f>
        <v>8.36</v>
      </c>
    </row>
    <row r="210" spans="1:20" x14ac:dyDescent="0.2">
      <c r="A210" s="13" t="str">
        <f>TCD!V211</f>
        <v>CHRONOPOST</v>
      </c>
      <c r="B210" s="1">
        <f t="shared" si="9"/>
        <v>46143</v>
      </c>
      <c r="F210" t="str">
        <f>TCD!E211</f>
        <v>XF143371871FR</v>
      </c>
      <c r="H210" s="6" t="str">
        <f t="shared" si="10"/>
        <v>P</v>
      </c>
      <c r="I210" t="str">
        <f>LOOKUP(F210,'Facture Chronopost'!L:L,'Facture Chronopost'!H:H)</f>
        <v>DE</v>
      </c>
      <c r="J210" s="6" t="str">
        <f>TCD!U211</f>
        <v>17_Z1</v>
      </c>
      <c r="K210">
        <f t="shared" si="11"/>
        <v>1</v>
      </c>
      <c r="L210" s="27">
        <f>_xlfn.XLOOKUP(F210,'TCD poids'!A:A,'TCD poids'!C:C)</f>
        <v>4.6999999999999993</v>
      </c>
      <c r="M210">
        <f>TCD!T211</f>
        <v>17</v>
      </c>
      <c r="N210">
        <f>IF(I210="",0.2,LOOKUP(I210,'Pays TVA'!A:A,'Pays TVA'!B:B))</f>
        <v>0.2</v>
      </c>
      <c r="O210" s="27" t="str">
        <f>IF(TCD!M211="","",TCD!M211)</f>
        <v/>
      </c>
      <c r="P210" s="27" t="str">
        <f>IF(TCD!J211="","",TCD!J211)</f>
        <v/>
      </c>
      <c r="Q210" s="27" t="str">
        <f>IF(AND(TCD!L211="",TCD!Q211=""),"",IF(SUM(TCD!L211,TCD!Q211)&gt;15,29,9.5))</f>
        <v/>
      </c>
      <c r="R210" s="27">
        <f>_xlfn.XLOOKUP(F210,TCD!E:E,TCD!K:K,"")</f>
        <v>0</v>
      </c>
      <c r="S210" s="27" t="str">
        <f>IF(TCD!I211="","",IF(TCD!I211&gt;8.5,17,8.5))</f>
        <v/>
      </c>
      <c r="T210" s="27">
        <f>TCD!Y211</f>
        <v>19.97</v>
      </c>
    </row>
    <row r="211" spans="1:20" x14ac:dyDescent="0.2">
      <c r="A211" s="13" t="str">
        <f>TCD!V212</f>
        <v>CHRONOPOST</v>
      </c>
      <c r="B211" s="1">
        <f t="shared" si="9"/>
        <v>46143</v>
      </c>
      <c r="F211" t="str">
        <f>TCD!E212</f>
        <v>XF143371956FR</v>
      </c>
      <c r="H211" s="6" t="str">
        <f t="shared" si="10"/>
        <v>P</v>
      </c>
      <c r="I211" t="str">
        <f>LOOKUP(F211,'Facture Chronopost'!L:L,'Facture Chronopost'!H:H)</f>
        <v>DE</v>
      </c>
      <c r="J211" s="6" t="str">
        <f>TCD!U212</f>
        <v>17_Z1</v>
      </c>
      <c r="K211">
        <f t="shared" si="11"/>
        <v>1</v>
      </c>
      <c r="L211" s="27">
        <f>_xlfn.XLOOKUP(F211,'TCD poids'!A:A,'TCD poids'!C:C)</f>
        <v>0.6</v>
      </c>
      <c r="M211">
        <f>TCD!T212</f>
        <v>17</v>
      </c>
      <c r="N211">
        <f>IF(I211="",0.2,LOOKUP(I211,'Pays TVA'!A:A,'Pays TVA'!B:B))</f>
        <v>0.2</v>
      </c>
      <c r="O211" s="27" t="str">
        <f>IF(TCD!M212="","",TCD!M212)</f>
        <v/>
      </c>
      <c r="P211" s="27" t="str">
        <f>IF(TCD!J212="","",TCD!J212)</f>
        <v/>
      </c>
      <c r="Q211" s="27" t="str">
        <f>IF(AND(TCD!L212="",TCD!Q212=""),"",IF(SUM(TCD!L212,TCD!Q212)&gt;15,29,9.5))</f>
        <v/>
      </c>
      <c r="R211" s="27">
        <f>_xlfn.XLOOKUP(F211,TCD!E:E,TCD!K:K,"")</f>
        <v>0</v>
      </c>
      <c r="S211" s="27" t="str">
        <f>IF(TCD!I212="","",IF(TCD!I212&gt;8.5,17,8.5))</f>
        <v/>
      </c>
      <c r="T211" s="27">
        <f>TCD!Y212</f>
        <v>10.44</v>
      </c>
    </row>
    <row r="212" spans="1:20" x14ac:dyDescent="0.2">
      <c r="A212" s="13" t="str">
        <f>TCD!V213</f>
        <v>CHRONOPOST</v>
      </c>
      <c r="B212" s="1">
        <f t="shared" si="9"/>
        <v>46143</v>
      </c>
      <c r="F212" t="str">
        <f>TCD!E213</f>
        <v>XF143372130FR</v>
      </c>
      <c r="H212" s="6" t="str">
        <f t="shared" si="10"/>
        <v>P</v>
      </c>
      <c r="I212" t="str">
        <f>LOOKUP(F212,'Facture Chronopost'!L:L,'Facture Chronopost'!H:H)</f>
        <v>ES</v>
      </c>
      <c r="J212" s="6" t="str">
        <f>TCD!U213</f>
        <v>17_Z2</v>
      </c>
      <c r="K212">
        <f t="shared" si="11"/>
        <v>1</v>
      </c>
      <c r="L212" s="27">
        <f>_xlfn.XLOOKUP(F212,'TCD poids'!A:A,'TCD poids'!C:C)</f>
        <v>1</v>
      </c>
      <c r="M212">
        <f>TCD!T213</f>
        <v>17</v>
      </c>
      <c r="N212">
        <f>IF(I212="",0.2,LOOKUP(I212,'Pays TVA'!A:A,'Pays TVA'!B:B))</f>
        <v>0.2</v>
      </c>
      <c r="O212" s="27" t="str">
        <f>IF(TCD!M213="","",TCD!M213)</f>
        <v/>
      </c>
      <c r="P212" s="27" t="str">
        <f>IF(TCD!J213="","",TCD!J213)</f>
        <v/>
      </c>
      <c r="Q212" s="27" t="str">
        <f>IF(AND(TCD!L213="",TCD!Q213=""),"",IF(SUM(TCD!L213,TCD!Q213)&gt;15,29,9.5))</f>
        <v/>
      </c>
      <c r="R212" s="27">
        <f>_xlfn.XLOOKUP(F212,TCD!E:E,TCD!K:K,"")</f>
        <v>0</v>
      </c>
      <c r="S212" s="27" t="str">
        <f>IF(TCD!I213="","",IF(TCD!I213&gt;8.5,17,8.5))</f>
        <v/>
      </c>
      <c r="T212" s="27">
        <f>TCD!Y213</f>
        <v>10.44</v>
      </c>
    </row>
    <row r="213" spans="1:20" x14ac:dyDescent="0.2">
      <c r="A213" s="13" t="str">
        <f>TCD!V214</f>
        <v>CHRONOPOST</v>
      </c>
      <c r="B213" s="1">
        <f t="shared" si="9"/>
        <v>46143</v>
      </c>
      <c r="F213" t="str">
        <f>TCD!E214</f>
        <v>XF143372449FR</v>
      </c>
      <c r="H213" s="6" t="str">
        <f t="shared" si="10"/>
        <v>P</v>
      </c>
      <c r="I213" t="str">
        <f>LOOKUP(F213,'Facture Chronopost'!L:L,'Facture Chronopost'!H:H)</f>
        <v>BE</v>
      </c>
      <c r="J213" s="6" t="str">
        <f>TCD!U214</f>
        <v>17_Z1</v>
      </c>
      <c r="K213">
        <f t="shared" si="11"/>
        <v>1</v>
      </c>
      <c r="L213" s="27">
        <f>_xlfn.XLOOKUP(F213,'TCD poids'!A:A,'TCD poids'!C:C)</f>
        <v>1</v>
      </c>
      <c r="M213">
        <f>TCD!T214</f>
        <v>17</v>
      </c>
      <c r="N213">
        <f>IF(I213="",0.2,LOOKUP(I213,'Pays TVA'!A:A,'Pays TVA'!B:B))</f>
        <v>0.2</v>
      </c>
      <c r="O213" s="27" t="str">
        <f>IF(TCD!M214="","",TCD!M214)</f>
        <v/>
      </c>
      <c r="P213" s="27" t="str">
        <f>IF(TCD!J214="","",TCD!J214)</f>
        <v/>
      </c>
      <c r="Q213" s="27" t="str">
        <f>IF(AND(TCD!L214="",TCD!Q214=""),"",IF(SUM(TCD!L214,TCD!Q214)&gt;15,29,9.5))</f>
        <v/>
      </c>
      <c r="R213" s="27">
        <f>_xlfn.XLOOKUP(F213,TCD!E:E,TCD!K:K,"")</f>
        <v>0</v>
      </c>
      <c r="S213" s="27" t="str">
        <f>IF(TCD!I214="","",IF(TCD!I214&gt;8.5,17,8.5))</f>
        <v/>
      </c>
      <c r="T213" s="27">
        <f>TCD!Y214</f>
        <v>10.44</v>
      </c>
    </row>
    <row r="214" spans="1:20" x14ac:dyDescent="0.2">
      <c r="A214" s="13" t="str">
        <f>TCD!V215</f>
        <v>CHRONOPOST</v>
      </c>
      <c r="B214" s="1">
        <f t="shared" si="9"/>
        <v>46143</v>
      </c>
      <c r="F214" t="str">
        <f>TCD!E215</f>
        <v>XF143372554FR</v>
      </c>
      <c r="H214" s="6" t="str">
        <f t="shared" si="10"/>
        <v>P</v>
      </c>
      <c r="I214" t="str">
        <f>LOOKUP(F214,'Facture Chronopost'!L:L,'Facture Chronopost'!H:H)</f>
        <v>NL</v>
      </c>
      <c r="J214" s="6" t="str">
        <f>TCD!U215</f>
        <v>17_Z1</v>
      </c>
      <c r="K214">
        <f t="shared" si="11"/>
        <v>1</v>
      </c>
      <c r="L214" s="27">
        <f>_xlfn.XLOOKUP(F214,'TCD poids'!A:A,'TCD poids'!C:C)</f>
        <v>1.4000000000000001</v>
      </c>
      <c r="M214">
        <f>TCD!T215</f>
        <v>17</v>
      </c>
      <c r="N214">
        <f>IF(I214="",0.2,LOOKUP(I214,'Pays TVA'!A:A,'Pays TVA'!B:B))</f>
        <v>0.2</v>
      </c>
      <c r="O214" s="27" t="str">
        <f>IF(TCD!M215="","",TCD!M215)</f>
        <v/>
      </c>
      <c r="P214" s="27" t="str">
        <f>IF(TCD!J215="","",TCD!J215)</f>
        <v/>
      </c>
      <c r="Q214" s="27" t="str">
        <f>IF(AND(TCD!L215="",TCD!Q215=""),"",IF(SUM(TCD!L215,TCD!Q215)&gt;15,29,9.5))</f>
        <v/>
      </c>
      <c r="R214" s="27">
        <f>_xlfn.XLOOKUP(F214,TCD!E:E,TCD!K:K,"")</f>
        <v>0</v>
      </c>
      <c r="S214" s="27" t="str">
        <f>IF(TCD!I215="","",IF(TCD!I215&gt;8.5,17,8.5))</f>
        <v/>
      </c>
      <c r="T214" s="27">
        <f>TCD!Y215</f>
        <v>14.06</v>
      </c>
    </row>
    <row r="215" spans="1:20" x14ac:dyDescent="0.2">
      <c r="A215" s="13" t="str">
        <f>TCD!V216</f>
        <v>CHRONOPOST</v>
      </c>
      <c r="B215" s="1">
        <f t="shared" si="9"/>
        <v>46143</v>
      </c>
      <c r="F215" t="str">
        <f>TCD!E216</f>
        <v>XF143372979FR</v>
      </c>
      <c r="H215" s="6" t="str">
        <f t="shared" si="10"/>
        <v>P</v>
      </c>
      <c r="I215" t="str">
        <f>LOOKUP(F215,'Facture Chronopost'!L:L,'Facture Chronopost'!H:H)</f>
        <v>IT</v>
      </c>
      <c r="J215" s="6" t="str">
        <f>TCD!U216</f>
        <v>17_Z2</v>
      </c>
      <c r="K215">
        <f t="shared" si="11"/>
        <v>1</v>
      </c>
      <c r="L215" s="27">
        <f>_xlfn.XLOOKUP(F215,'TCD poids'!A:A,'TCD poids'!C:C)</f>
        <v>0.6</v>
      </c>
      <c r="M215">
        <f>TCD!T216</f>
        <v>17</v>
      </c>
      <c r="N215">
        <f>IF(I215="",0.2,LOOKUP(I215,'Pays TVA'!A:A,'Pays TVA'!B:B))</f>
        <v>0.2</v>
      </c>
      <c r="O215" s="27" t="str">
        <f>IF(TCD!M216="","",TCD!M216)</f>
        <v/>
      </c>
      <c r="P215" s="27" t="str">
        <f>IF(TCD!J216="","",TCD!J216)</f>
        <v/>
      </c>
      <c r="Q215" s="27" t="str">
        <f>IF(AND(TCD!L216="",TCD!Q216=""),"",IF(SUM(TCD!L216,TCD!Q216)&gt;15,29,9.5))</f>
        <v/>
      </c>
      <c r="R215" s="27">
        <f>_xlfn.XLOOKUP(F215,TCD!E:E,TCD!K:K,"")</f>
        <v>0</v>
      </c>
      <c r="S215" s="27" t="str">
        <f>IF(TCD!I216="","",IF(TCD!I216&gt;8.5,17,8.5))</f>
        <v/>
      </c>
      <c r="T215" s="27">
        <f>TCD!Y216</f>
        <v>10.44</v>
      </c>
    </row>
    <row r="216" spans="1:20" x14ac:dyDescent="0.2">
      <c r="A216" s="13" t="str">
        <f>TCD!V217</f>
        <v>CHRONOPOST</v>
      </c>
      <c r="B216" s="1">
        <f t="shared" si="9"/>
        <v>46143</v>
      </c>
      <c r="F216" t="str">
        <f>TCD!E217</f>
        <v>XF143373081FR</v>
      </c>
      <c r="H216" s="6" t="str">
        <f t="shared" si="10"/>
        <v>P</v>
      </c>
      <c r="I216" t="str">
        <f>LOOKUP(F216,'Facture Chronopost'!L:L,'Facture Chronopost'!H:H)</f>
        <v>DE</v>
      </c>
      <c r="J216" s="6" t="str">
        <f>TCD!U217</f>
        <v>17_Z1</v>
      </c>
      <c r="K216">
        <f t="shared" si="11"/>
        <v>1</v>
      </c>
      <c r="L216" s="27">
        <f>_xlfn.XLOOKUP(F216,'TCD poids'!A:A,'TCD poids'!C:C)</f>
        <v>4.6999999999999993</v>
      </c>
      <c r="M216">
        <f>TCD!T217</f>
        <v>17</v>
      </c>
      <c r="N216">
        <f>IF(I216="",0.2,LOOKUP(I216,'Pays TVA'!A:A,'Pays TVA'!B:B))</f>
        <v>0.2</v>
      </c>
      <c r="O216" s="27" t="str">
        <f>IF(TCD!M217="","",TCD!M217)</f>
        <v/>
      </c>
      <c r="P216" s="27" t="str">
        <f>IF(TCD!J217="","",TCD!J217)</f>
        <v/>
      </c>
      <c r="Q216" s="27" t="str">
        <f>IF(AND(TCD!L217="",TCD!Q217=""),"",IF(SUM(TCD!L217,TCD!Q217)&gt;15,29,9.5))</f>
        <v/>
      </c>
      <c r="R216" s="27">
        <f>_xlfn.XLOOKUP(F216,TCD!E:E,TCD!K:K,"")</f>
        <v>0</v>
      </c>
      <c r="S216" s="27" t="str">
        <f>IF(TCD!I217="","",IF(TCD!I217&gt;8.5,17,8.5))</f>
        <v/>
      </c>
      <c r="T216" s="27">
        <f>TCD!Y217</f>
        <v>19.97</v>
      </c>
    </row>
    <row r="217" spans="1:20" x14ac:dyDescent="0.2">
      <c r="A217" s="13" t="str">
        <f>TCD!V218</f>
        <v>CHRONOPOST</v>
      </c>
      <c r="B217" s="1">
        <f t="shared" si="9"/>
        <v>46143</v>
      </c>
      <c r="F217" t="str">
        <f>TCD!E218</f>
        <v>XF143373325FR</v>
      </c>
      <c r="H217" s="6" t="str">
        <f t="shared" si="10"/>
        <v>P</v>
      </c>
      <c r="I217" t="str">
        <f>LOOKUP(F217,'Facture Chronopost'!L:L,'Facture Chronopost'!H:H)</f>
        <v>DE</v>
      </c>
      <c r="J217" s="6" t="str">
        <f>TCD!U218</f>
        <v>17_Z1</v>
      </c>
      <c r="K217">
        <f t="shared" si="11"/>
        <v>1</v>
      </c>
      <c r="L217" s="27">
        <f>_xlfn.XLOOKUP(F217,'TCD poids'!A:A,'TCD poids'!C:C)</f>
        <v>4.6999999999999993</v>
      </c>
      <c r="M217">
        <f>TCD!T218</f>
        <v>17</v>
      </c>
      <c r="N217">
        <f>IF(I217="",0.2,LOOKUP(I217,'Pays TVA'!A:A,'Pays TVA'!B:B))</f>
        <v>0.2</v>
      </c>
      <c r="O217" s="27" t="str">
        <f>IF(TCD!M218="","",TCD!M218)</f>
        <v/>
      </c>
      <c r="P217" s="27" t="str">
        <f>IF(TCD!J218="","",TCD!J218)</f>
        <v/>
      </c>
      <c r="Q217" s="27" t="str">
        <f>IF(AND(TCD!L218="",TCD!Q218=""),"",IF(SUM(TCD!L218,TCD!Q218)&gt;15,29,9.5))</f>
        <v/>
      </c>
      <c r="R217" s="27">
        <f>_xlfn.XLOOKUP(F217,TCD!E:E,TCD!K:K,"")</f>
        <v>0</v>
      </c>
      <c r="S217" s="27" t="str">
        <f>IF(TCD!I218="","",IF(TCD!I218&gt;8.5,17,8.5))</f>
        <v/>
      </c>
      <c r="T217" s="27">
        <f>TCD!Y218</f>
        <v>19.97</v>
      </c>
    </row>
    <row r="218" spans="1:20" x14ac:dyDescent="0.2">
      <c r="A218" s="13" t="str">
        <f>TCD!V219</f>
        <v>CHRONOPOST</v>
      </c>
      <c r="B218" s="1">
        <f t="shared" si="9"/>
        <v>46143</v>
      </c>
      <c r="F218" t="str">
        <f>TCD!E219</f>
        <v>XF143373395FR</v>
      </c>
      <c r="H218" s="6" t="str">
        <f t="shared" si="10"/>
        <v>P</v>
      </c>
      <c r="I218" t="str">
        <f>LOOKUP(F218,'Facture Chronopost'!L:L,'Facture Chronopost'!H:H)</f>
        <v>DE</v>
      </c>
      <c r="J218" s="6" t="str">
        <f>TCD!U219</f>
        <v>17_Z1</v>
      </c>
      <c r="K218">
        <f t="shared" si="11"/>
        <v>1</v>
      </c>
      <c r="L218" s="27">
        <f>_xlfn.XLOOKUP(F218,'TCD poids'!A:A,'TCD poids'!C:C)</f>
        <v>1</v>
      </c>
      <c r="M218">
        <f>TCD!T219</f>
        <v>17</v>
      </c>
      <c r="N218">
        <f>IF(I218="",0.2,LOOKUP(I218,'Pays TVA'!A:A,'Pays TVA'!B:B))</f>
        <v>0.2</v>
      </c>
      <c r="O218" s="27" t="str">
        <f>IF(TCD!M219="","",TCD!M219)</f>
        <v/>
      </c>
      <c r="P218" s="27" t="str">
        <f>IF(TCD!J219="","",TCD!J219)</f>
        <v/>
      </c>
      <c r="Q218" s="27" t="str">
        <f>IF(AND(TCD!L219="",TCD!Q219=""),"",IF(SUM(TCD!L219,TCD!Q219)&gt;15,29,9.5))</f>
        <v/>
      </c>
      <c r="R218" s="27">
        <f>_xlfn.XLOOKUP(F218,TCD!E:E,TCD!K:K,"")</f>
        <v>0</v>
      </c>
      <c r="S218" s="27" t="str">
        <f>IF(TCD!I219="","",IF(TCD!I219&gt;8.5,17,8.5))</f>
        <v/>
      </c>
      <c r="T218" s="27">
        <f>TCD!Y219</f>
        <v>10.44</v>
      </c>
    </row>
    <row r="219" spans="1:20" x14ac:dyDescent="0.2">
      <c r="A219" s="13" t="str">
        <f>TCD!V220</f>
        <v>CHRONOPOST</v>
      </c>
      <c r="B219" s="1">
        <f t="shared" si="9"/>
        <v>46143</v>
      </c>
      <c r="F219" t="str">
        <f>TCD!E220</f>
        <v>XF143374966FR</v>
      </c>
      <c r="H219" s="6" t="str">
        <f t="shared" si="10"/>
        <v>P</v>
      </c>
      <c r="I219" t="str">
        <f>LOOKUP(F219,'Facture Chronopost'!L:L,'Facture Chronopost'!H:H)</f>
        <v>ES</v>
      </c>
      <c r="J219" s="6" t="str">
        <f>TCD!U220</f>
        <v>17_Z2</v>
      </c>
      <c r="K219">
        <f t="shared" si="11"/>
        <v>1</v>
      </c>
      <c r="L219" s="27">
        <f>_xlfn.XLOOKUP(F219,'TCD poids'!A:A,'TCD poids'!C:C)</f>
        <v>4.8999999999999995</v>
      </c>
      <c r="M219">
        <f>TCD!T220</f>
        <v>17</v>
      </c>
      <c r="N219">
        <f>IF(I219="",0.2,LOOKUP(I219,'Pays TVA'!A:A,'Pays TVA'!B:B))</f>
        <v>0.2</v>
      </c>
      <c r="O219" s="27" t="str">
        <f>IF(TCD!M220="","",TCD!M220)</f>
        <v/>
      </c>
      <c r="P219" s="27" t="str">
        <f>IF(TCD!J220="","",TCD!J220)</f>
        <v/>
      </c>
      <c r="Q219" s="27" t="str">
        <f>IF(AND(TCD!L220="",TCD!Q220=""),"",IF(SUM(TCD!L220,TCD!Q220)&gt;15,29,9.5))</f>
        <v/>
      </c>
      <c r="R219" s="27">
        <f>_xlfn.XLOOKUP(F219,TCD!E:E,TCD!K:K,"")</f>
        <v>0</v>
      </c>
      <c r="S219" s="27" t="str">
        <f>IF(TCD!I220="","",IF(TCD!I220&gt;8.5,17,8.5))</f>
        <v/>
      </c>
      <c r="T219" s="27">
        <f>TCD!Y220</f>
        <v>19.97</v>
      </c>
    </row>
    <row r="220" spans="1:20" x14ac:dyDescent="0.2">
      <c r="A220" s="13" t="str">
        <f>TCD!V221</f>
        <v>CHRONOPOST</v>
      </c>
      <c r="B220" s="1">
        <f t="shared" si="9"/>
        <v>46143</v>
      </c>
      <c r="F220" t="str">
        <f>TCD!E221</f>
        <v>XF143389197FR</v>
      </c>
      <c r="H220" s="6" t="str">
        <f t="shared" si="10"/>
        <v>P</v>
      </c>
      <c r="I220" t="str">
        <f>LOOKUP(F220,'Facture Chronopost'!L:L,'Facture Chronopost'!H:H)</f>
        <v>DE</v>
      </c>
      <c r="J220" s="6" t="str">
        <f>TCD!U221</f>
        <v>17_Z1</v>
      </c>
      <c r="K220">
        <f t="shared" si="11"/>
        <v>1</v>
      </c>
      <c r="L220" s="27">
        <f>_xlfn.XLOOKUP(F220,'TCD poids'!A:A,'TCD poids'!C:C)</f>
        <v>4.8999999999999995</v>
      </c>
      <c r="M220">
        <f>TCD!T221</f>
        <v>17</v>
      </c>
      <c r="N220">
        <f>IF(I220="",0.2,LOOKUP(I220,'Pays TVA'!A:A,'Pays TVA'!B:B))</f>
        <v>0.2</v>
      </c>
      <c r="O220" s="27" t="str">
        <f>IF(TCD!M221="","",TCD!M221)</f>
        <v/>
      </c>
      <c r="P220" s="27" t="str">
        <f>IF(TCD!J221="","",TCD!J221)</f>
        <v/>
      </c>
      <c r="Q220" s="27" t="str">
        <f>IF(AND(TCD!L221="",TCD!Q221=""),"",IF(SUM(TCD!L221,TCD!Q221)&gt;15,29,9.5))</f>
        <v/>
      </c>
      <c r="R220" s="27">
        <f>_xlfn.XLOOKUP(F220,TCD!E:E,TCD!K:K,"")</f>
        <v>0</v>
      </c>
      <c r="S220" s="27" t="str">
        <f>IF(TCD!I221="","",IF(TCD!I221&gt;8.5,17,8.5))</f>
        <v/>
      </c>
      <c r="T220" s="27">
        <f>TCD!Y221</f>
        <v>19.97</v>
      </c>
    </row>
    <row r="221" spans="1:20" x14ac:dyDescent="0.2">
      <c r="A221" s="13" t="str">
        <f>TCD!V222</f>
        <v>CHRONOPOST</v>
      </c>
      <c r="B221" s="1">
        <f t="shared" si="9"/>
        <v>46143</v>
      </c>
      <c r="F221" t="str">
        <f>TCD!E222</f>
        <v>XF143389308FR</v>
      </c>
      <c r="H221" s="6" t="str">
        <f t="shared" si="10"/>
        <v>P</v>
      </c>
      <c r="I221" t="str">
        <f>LOOKUP(F221,'Facture Chronopost'!L:L,'Facture Chronopost'!H:H)</f>
        <v>DE</v>
      </c>
      <c r="J221" s="6" t="str">
        <f>TCD!U222</f>
        <v>17_Z1</v>
      </c>
      <c r="K221">
        <f t="shared" si="11"/>
        <v>1</v>
      </c>
      <c r="L221" s="27">
        <f>_xlfn.XLOOKUP(F221,'TCD poids'!A:A,'TCD poids'!C:C)</f>
        <v>0.30000000000000004</v>
      </c>
      <c r="M221">
        <f>TCD!T222</f>
        <v>17</v>
      </c>
      <c r="N221">
        <f>IF(I221="",0.2,LOOKUP(I221,'Pays TVA'!A:A,'Pays TVA'!B:B))</f>
        <v>0.2</v>
      </c>
      <c r="O221" s="27" t="str">
        <f>IF(TCD!M222="","",TCD!M222)</f>
        <v/>
      </c>
      <c r="P221" s="27" t="str">
        <f>IF(TCD!J222="","",TCD!J222)</f>
        <v/>
      </c>
      <c r="Q221" s="27" t="str">
        <f>IF(AND(TCD!L222="",TCD!Q222=""),"",IF(SUM(TCD!L222,TCD!Q222)&gt;15,29,9.5))</f>
        <v/>
      </c>
      <c r="R221" s="27">
        <f>_xlfn.XLOOKUP(F221,TCD!E:E,TCD!K:K,"")</f>
        <v>0</v>
      </c>
      <c r="S221" s="27" t="str">
        <f>IF(TCD!I222="","",IF(TCD!I222&gt;8.5,17,8.5))</f>
        <v/>
      </c>
      <c r="T221" s="27">
        <f>TCD!Y222</f>
        <v>8.36</v>
      </c>
    </row>
    <row r="222" spans="1:20" x14ac:dyDescent="0.2">
      <c r="A222" s="13" t="str">
        <f>TCD!V223</f>
        <v>CHRONOPOST</v>
      </c>
      <c r="B222" s="1">
        <f t="shared" si="9"/>
        <v>46143</v>
      </c>
      <c r="F222" t="str">
        <f>TCD!E223</f>
        <v>XF143411187FR</v>
      </c>
      <c r="H222" s="6" t="str">
        <f t="shared" si="10"/>
        <v>P</v>
      </c>
      <c r="I222" t="str">
        <f>LOOKUP(F222,'Facture Chronopost'!L:L,'Facture Chronopost'!H:H)</f>
        <v>DE</v>
      </c>
      <c r="J222" s="6" t="str">
        <f>TCD!U223</f>
        <v>17_Z1</v>
      </c>
      <c r="K222">
        <f t="shared" si="11"/>
        <v>1</v>
      </c>
      <c r="L222" s="27">
        <f>_xlfn.XLOOKUP(F222,'TCD poids'!A:A,'TCD poids'!C:C)</f>
        <v>1.8</v>
      </c>
      <c r="M222">
        <f>TCD!T223</f>
        <v>17</v>
      </c>
      <c r="N222">
        <f>IF(I222="",0.2,LOOKUP(I222,'Pays TVA'!A:A,'Pays TVA'!B:B))</f>
        <v>0.2</v>
      </c>
      <c r="O222" s="27" t="str">
        <f>IF(TCD!M223="","",TCD!M223)</f>
        <v/>
      </c>
      <c r="P222" s="27" t="str">
        <f>IF(TCD!J223="","",TCD!J223)</f>
        <v/>
      </c>
      <c r="Q222" s="27" t="str">
        <f>IF(AND(TCD!L223="",TCD!Q223=""),"",IF(SUM(TCD!L223,TCD!Q223)&gt;15,29,9.5))</f>
        <v/>
      </c>
      <c r="R222" s="27">
        <f>_xlfn.XLOOKUP(F222,TCD!E:E,TCD!K:K,"")</f>
        <v>0</v>
      </c>
      <c r="S222" s="27" t="str">
        <f>IF(TCD!I223="","",IF(TCD!I223&gt;8.5,17,8.5))</f>
        <v/>
      </c>
      <c r="T222" s="27">
        <f>TCD!Y223</f>
        <v>13.19</v>
      </c>
    </row>
    <row r="223" spans="1:20" x14ac:dyDescent="0.2">
      <c r="A223" s="13" t="str">
        <f>TCD!V224</f>
        <v>CHRONOPOST</v>
      </c>
      <c r="B223" s="1">
        <f t="shared" si="9"/>
        <v>46143</v>
      </c>
      <c r="F223" t="str">
        <f>TCD!E224</f>
        <v>XF143412443FR</v>
      </c>
      <c r="H223" s="6" t="str">
        <f t="shared" si="10"/>
        <v>P</v>
      </c>
      <c r="I223" t="str">
        <f>LOOKUP(F223,'Facture Chronopost'!L:L,'Facture Chronopost'!H:H)</f>
        <v>DE</v>
      </c>
      <c r="J223" s="6" t="str">
        <f>TCD!U224</f>
        <v>17_Z1</v>
      </c>
      <c r="K223">
        <f t="shared" si="11"/>
        <v>1</v>
      </c>
      <c r="L223" s="27">
        <f>_xlfn.XLOOKUP(F223,'TCD poids'!A:A,'TCD poids'!C:C)</f>
        <v>6.3</v>
      </c>
      <c r="M223">
        <f>TCD!T224</f>
        <v>17</v>
      </c>
      <c r="N223">
        <f>IF(I223="",0.2,LOOKUP(I223,'Pays TVA'!A:A,'Pays TVA'!B:B))</f>
        <v>0.2</v>
      </c>
      <c r="O223" s="27" t="str">
        <f>IF(TCD!M224="","",TCD!M224)</f>
        <v/>
      </c>
      <c r="P223" s="27" t="str">
        <f>IF(TCD!J224="","",TCD!J224)</f>
        <v/>
      </c>
      <c r="Q223" s="27" t="str">
        <f>IF(AND(TCD!L224="",TCD!Q224=""),"",IF(SUM(TCD!L224,TCD!Q224)&gt;15,29,9.5))</f>
        <v/>
      </c>
      <c r="R223" s="27">
        <f>_xlfn.XLOOKUP(F223,TCD!E:E,TCD!K:K,"")</f>
        <v>0</v>
      </c>
      <c r="S223" s="27" t="str">
        <f>IF(TCD!I224="","",IF(TCD!I224&gt;8.5,17,8.5))</f>
        <v/>
      </c>
      <c r="T223" s="27">
        <f>TCD!Y224</f>
        <v>23.51</v>
      </c>
    </row>
    <row r="224" spans="1:20" x14ac:dyDescent="0.2">
      <c r="A224" s="13" t="str">
        <f>TCD!V225</f>
        <v>CHRONOPOST</v>
      </c>
      <c r="B224" s="1">
        <f t="shared" si="9"/>
        <v>46143</v>
      </c>
      <c r="F224" t="str">
        <f>TCD!E225</f>
        <v>XF143412810FR</v>
      </c>
      <c r="H224" s="6" t="str">
        <f t="shared" si="10"/>
        <v>P</v>
      </c>
      <c r="I224" t="str">
        <f>LOOKUP(F224,'Facture Chronopost'!L:L,'Facture Chronopost'!H:H)</f>
        <v>IT</v>
      </c>
      <c r="J224" s="6" t="str">
        <f>TCD!U225</f>
        <v>17_Z2</v>
      </c>
      <c r="K224">
        <f t="shared" si="11"/>
        <v>1</v>
      </c>
      <c r="L224" s="27">
        <f>_xlfn.XLOOKUP(F224,'TCD poids'!A:A,'TCD poids'!C:C)</f>
        <v>0.79999999999999993</v>
      </c>
      <c r="M224">
        <f>TCD!T225</f>
        <v>17</v>
      </c>
      <c r="N224">
        <f>IF(I224="",0.2,LOOKUP(I224,'Pays TVA'!A:A,'Pays TVA'!B:B))</f>
        <v>0.2</v>
      </c>
      <c r="O224" s="27" t="str">
        <f>IF(TCD!M225="","",TCD!M225)</f>
        <v/>
      </c>
      <c r="P224" s="27" t="str">
        <f>IF(TCD!J225="","",TCD!J225)</f>
        <v/>
      </c>
      <c r="Q224" s="27" t="str">
        <f>IF(AND(TCD!L225="",TCD!Q225=""),"",IF(SUM(TCD!L225,TCD!Q225)&gt;15,29,9.5))</f>
        <v/>
      </c>
      <c r="R224" s="27">
        <f>_xlfn.XLOOKUP(F224,TCD!E:E,TCD!K:K,"")</f>
        <v>0</v>
      </c>
      <c r="S224" s="27" t="str">
        <f>IF(TCD!I225="","",IF(TCD!I225&gt;8.5,17,8.5))</f>
        <v/>
      </c>
      <c r="T224" s="27">
        <f>TCD!Y225</f>
        <v>10.44</v>
      </c>
    </row>
    <row r="225" spans="1:20" x14ac:dyDescent="0.2">
      <c r="A225" s="13" t="str">
        <f>TCD!V226</f>
        <v>CHRONOPOST</v>
      </c>
      <c r="B225" s="1">
        <f t="shared" si="9"/>
        <v>46143</v>
      </c>
      <c r="F225" t="str">
        <f>TCD!E226</f>
        <v>XF143442365FR</v>
      </c>
      <c r="H225" s="6" t="str">
        <f t="shared" si="10"/>
        <v>P</v>
      </c>
      <c r="I225" t="str">
        <f>LOOKUP(F225,'Facture Chronopost'!L:L,'Facture Chronopost'!H:H)</f>
        <v>NL</v>
      </c>
      <c r="J225" s="6" t="str">
        <f>TCD!U226</f>
        <v>17_Z1</v>
      </c>
      <c r="K225">
        <f t="shared" si="11"/>
        <v>1</v>
      </c>
      <c r="L225" s="27">
        <f>_xlfn.XLOOKUP(F225,'TCD poids'!A:A,'TCD poids'!C:C)</f>
        <v>1.3</v>
      </c>
      <c r="M225">
        <f>TCD!T226</f>
        <v>17</v>
      </c>
      <c r="N225">
        <f>IF(I225="",0.2,LOOKUP(I225,'Pays TVA'!A:A,'Pays TVA'!B:B))</f>
        <v>0.2</v>
      </c>
      <c r="O225" s="27" t="str">
        <f>IF(TCD!M226="","",TCD!M226)</f>
        <v/>
      </c>
      <c r="P225" s="27" t="str">
        <f>IF(TCD!J226="","",TCD!J226)</f>
        <v/>
      </c>
      <c r="Q225" s="27" t="str">
        <f>IF(AND(TCD!L226="",TCD!Q226=""),"",IF(SUM(TCD!L226,TCD!Q226)&gt;15,29,9.5))</f>
        <v/>
      </c>
      <c r="R225" s="27">
        <f>_xlfn.XLOOKUP(F225,TCD!E:E,TCD!K:K,"")</f>
        <v>0</v>
      </c>
      <c r="S225" s="27" t="str">
        <f>IF(TCD!I226="","",IF(TCD!I226&gt;8.5,17,8.5))</f>
        <v/>
      </c>
      <c r="T225" s="27">
        <f>TCD!Y226</f>
        <v>12.06</v>
      </c>
    </row>
    <row r="226" spans="1:20" x14ac:dyDescent="0.2">
      <c r="A226" s="13" t="str">
        <f>TCD!V227</f>
        <v>CHRONOPOST</v>
      </c>
      <c r="B226" s="1">
        <f t="shared" si="9"/>
        <v>46143</v>
      </c>
      <c r="F226" t="str">
        <f>TCD!E227</f>
        <v>XF143442975FR</v>
      </c>
      <c r="H226" s="6" t="str">
        <f t="shared" si="10"/>
        <v>P</v>
      </c>
      <c r="I226" t="str">
        <f>LOOKUP(F226,'Facture Chronopost'!L:L,'Facture Chronopost'!H:H)</f>
        <v>ES</v>
      </c>
      <c r="J226" s="6" t="str">
        <f>TCD!U227</f>
        <v>17_Z2</v>
      </c>
      <c r="K226">
        <f t="shared" si="11"/>
        <v>1</v>
      </c>
      <c r="L226" s="27">
        <f>_xlfn.XLOOKUP(F226,'TCD poids'!A:A,'TCD poids'!C:C)</f>
        <v>0.2</v>
      </c>
      <c r="M226">
        <f>TCD!T227</f>
        <v>17</v>
      </c>
      <c r="N226">
        <f>IF(I226="",0.2,LOOKUP(I226,'Pays TVA'!A:A,'Pays TVA'!B:B))</f>
        <v>0.2</v>
      </c>
      <c r="O226" s="27" t="str">
        <f>IF(TCD!M227="","",TCD!M227)</f>
        <v/>
      </c>
      <c r="P226" s="27" t="str">
        <f>IF(TCD!J227="","",TCD!J227)</f>
        <v/>
      </c>
      <c r="Q226" s="27" t="str">
        <f>IF(AND(TCD!L227="",TCD!Q227=""),"",IF(SUM(TCD!L227,TCD!Q227)&gt;15,29,9.5))</f>
        <v/>
      </c>
      <c r="R226" s="27">
        <f>_xlfn.XLOOKUP(F226,TCD!E:E,TCD!K:K,"")</f>
        <v>0</v>
      </c>
      <c r="S226" s="27" t="str">
        <f>IF(TCD!I227="","",IF(TCD!I227&gt;8.5,17,8.5))</f>
        <v/>
      </c>
      <c r="T226" s="27">
        <f>TCD!Y227</f>
        <v>8.36</v>
      </c>
    </row>
    <row r="227" spans="1:20" x14ac:dyDescent="0.2">
      <c r="A227" s="13" t="str">
        <f>TCD!V228</f>
        <v>CHRONOPOST</v>
      </c>
      <c r="B227" s="1">
        <f t="shared" si="9"/>
        <v>46143</v>
      </c>
      <c r="F227" t="str">
        <f>TCD!E228</f>
        <v>XF143443410FR</v>
      </c>
      <c r="H227" s="6" t="str">
        <f t="shared" si="10"/>
        <v>P</v>
      </c>
      <c r="I227" t="str">
        <f>LOOKUP(F227,'Facture Chronopost'!L:L,'Facture Chronopost'!H:H)</f>
        <v>DE</v>
      </c>
      <c r="J227" s="6" t="str">
        <f>TCD!U228</f>
        <v>17_Z1</v>
      </c>
      <c r="K227">
        <f t="shared" si="11"/>
        <v>1</v>
      </c>
      <c r="L227" s="27">
        <f>_xlfn.XLOOKUP(F227,'TCD poids'!A:A,'TCD poids'!C:C)</f>
        <v>5.8</v>
      </c>
      <c r="M227">
        <f>TCD!T228</f>
        <v>17</v>
      </c>
      <c r="N227">
        <f>IF(I227="",0.2,LOOKUP(I227,'Pays TVA'!A:A,'Pays TVA'!B:B))</f>
        <v>0.2</v>
      </c>
      <c r="O227" s="27" t="str">
        <f>IF(TCD!M228="","",TCD!M228)</f>
        <v/>
      </c>
      <c r="P227" s="27" t="str">
        <f>IF(TCD!J228="","",TCD!J228)</f>
        <v/>
      </c>
      <c r="Q227" s="27" t="str">
        <f>IF(AND(TCD!L228="",TCD!Q228=""),"",IF(SUM(TCD!L228,TCD!Q228)&gt;15,29,9.5))</f>
        <v/>
      </c>
      <c r="R227" s="27">
        <f>_xlfn.XLOOKUP(F227,TCD!E:E,TCD!K:K,"")</f>
        <v>0</v>
      </c>
      <c r="S227" s="27" t="str">
        <f>IF(TCD!I228="","",IF(TCD!I228&gt;8.5,17,8.5))</f>
        <v/>
      </c>
      <c r="T227" s="27">
        <f>TCD!Y228</f>
        <v>22.33</v>
      </c>
    </row>
    <row r="228" spans="1:20" x14ac:dyDescent="0.2">
      <c r="A228" s="13" t="str">
        <f>TCD!V229</f>
        <v>CHRONOPOST</v>
      </c>
      <c r="B228" s="1">
        <f t="shared" si="9"/>
        <v>46143</v>
      </c>
      <c r="F228" t="str">
        <f>TCD!E229</f>
        <v>XF143443936FR</v>
      </c>
      <c r="H228" s="6" t="str">
        <f t="shared" si="10"/>
        <v>P</v>
      </c>
      <c r="I228" t="str">
        <f>LOOKUP(F228,'Facture Chronopost'!L:L,'Facture Chronopost'!H:H)</f>
        <v>ES</v>
      </c>
      <c r="J228" s="6" t="str">
        <f>TCD!U229</f>
        <v>17_Z2</v>
      </c>
      <c r="K228">
        <f t="shared" si="11"/>
        <v>1</v>
      </c>
      <c r="L228" s="27">
        <f>_xlfn.XLOOKUP(F228,'TCD poids'!A:A,'TCD poids'!C:C)</f>
        <v>4.3</v>
      </c>
      <c r="M228">
        <f>TCD!T229</f>
        <v>17</v>
      </c>
      <c r="N228">
        <f>IF(I228="",0.2,LOOKUP(I228,'Pays TVA'!A:A,'Pays TVA'!B:B))</f>
        <v>0.2</v>
      </c>
      <c r="O228" s="27" t="str">
        <f>IF(TCD!M229="","",TCD!M229)</f>
        <v/>
      </c>
      <c r="P228" s="27" t="str">
        <f>IF(TCD!J229="","",TCD!J229)</f>
        <v/>
      </c>
      <c r="Q228" s="27" t="str">
        <f>IF(AND(TCD!L229="",TCD!Q229=""),"",IF(SUM(TCD!L229,TCD!Q229)&gt;15,29,9.5))</f>
        <v/>
      </c>
      <c r="R228" s="27">
        <f>_xlfn.XLOOKUP(F228,TCD!E:E,TCD!K:K,"")</f>
        <v>0</v>
      </c>
      <c r="S228" s="27" t="str">
        <f>IF(TCD!I229="","",IF(TCD!I229&gt;8.5,17,8.5))</f>
        <v/>
      </c>
      <c r="T228" s="27">
        <f>TCD!Y229</f>
        <v>18.84</v>
      </c>
    </row>
    <row r="229" spans="1:20" x14ac:dyDescent="0.2">
      <c r="A229" s="13" t="str">
        <f>TCD!V230</f>
        <v>CHRONOPOST</v>
      </c>
      <c r="B229" s="1">
        <f t="shared" si="9"/>
        <v>46143</v>
      </c>
      <c r="F229" t="str">
        <f>TCD!E230</f>
        <v>XF143444636FR</v>
      </c>
      <c r="H229" s="6" t="str">
        <f t="shared" si="10"/>
        <v>P</v>
      </c>
      <c r="I229" t="str">
        <f>LOOKUP(F229,'Facture Chronopost'!L:L,'Facture Chronopost'!H:H)</f>
        <v>IT</v>
      </c>
      <c r="J229" s="6" t="str">
        <f>TCD!U230</f>
        <v>17_Z2</v>
      </c>
      <c r="K229">
        <f t="shared" si="11"/>
        <v>1</v>
      </c>
      <c r="L229" s="27">
        <f>_xlfn.XLOOKUP(F229,'TCD poids'!A:A,'TCD poids'!C:C)</f>
        <v>0.6</v>
      </c>
      <c r="M229">
        <f>TCD!T230</f>
        <v>17</v>
      </c>
      <c r="N229">
        <f>IF(I229="",0.2,LOOKUP(I229,'Pays TVA'!A:A,'Pays TVA'!B:B))</f>
        <v>0.2</v>
      </c>
      <c r="O229" s="27" t="str">
        <f>IF(TCD!M230="","",TCD!M230)</f>
        <v/>
      </c>
      <c r="P229" s="27" t="str">
        <f>IF(TCD!J230="","",TCD!J230)</f>
        <v/>
      </c>
      <c r="Q229" s="27" t="str">
        <f>IF(AND(TCD!L230="",TCD!Q230=""),"",IF(SUM(TCD!L230,TCD!Q230)&gt;15,29,9.5))</f>
        <v/>
      </c>
      <c r="R229" s="27">
        <f>_xlfn.XLOOKUP(F229,TCD!E:E,TCD!K:K,"")</f>
        <v>0</v>
      </c>
      <c r="S229" s="27" t="str">
        <f>IF(TCD!I230="","",IF(TCD!I230&gt;8.5,17,8.5))</f>
        <v/>
      </c>
      <c r="T229" s="27">
        <f>TCD!Y230</f>
        <v>10.44</v>
      </c>
    </row>
    <row r="230" spans="1:20" x14ac:dyDescent="0.2">
      <c r="A230" s="13" t="str">
        <f>TCD!V231</f>
        <v>CHRONOPOST</v>
      </c>
      <c r="B230" s="1">
        <f t="shared" si="9"/>
        <v>46143</v>
      </c>
      <c r="F230" t="str">
        <f>TCD!E231</f>
        <v>XF143446036FR</v>
      </c>
      <c r="H230" s="6" t="str">
        <f t="shared" si="10"/>
        <v>P</v>
      </c>
      <c r="I230" t="str">
        <f>LOOKUP(F230,'Facture Chronopost'!L:L,'Facture Chronopost'!H:H)</f>
        <v>DE</v>
      </c>
      <c r="J230" s="6" t="str">
        <f>TCD!U231</f>
        <v>17_Z1</v>
      </c>
      <c r="K230">
        <f t="shared" si="11"/>
        <v>1</v>
      </c>
      <c r="L230" s="27">
        <f>_xlfn.XLOOKUP(F230,'TCD poids'!A:A,'TCD poids'!C:C)</f>
        <v>5.8</v>
      </c>
      <c r="M230">
        <f>TCD!T231</f>
        <v>17</v>
      </c>
      <c r="N230">
        <f>IF(I230="",0.2,LOOKUP(I230,'Pays TVA'!A:A,'Pays TVA'!B:B))</f>
        <v>0.2</v>
      </c>
      <c r="O230" s="27" t="str">
        <f>IF(TCD!M231="","",TCD!M231)</f>
        <v/>
      </c>
      <c r="P230" s="27" t="str">
        <f>IF(TCD!J231="","",TCD!J231)</f>
        <v/>
      </c>
      <c r="Q230" s="27" t="str">
        <f>IF(AND(TCD!L231="",TCD!Q231=""),"",IF(SUM(TCD!L231,TCD!Q231)&gt;15,29,9.5))</f>
        <v/>
      </c>
      <c r="R230" s="27">
        <f>_xlfn.XLOOKUP(F230,TCD!E:E,TCD!K:K,"")</f>
        <v>0</v>
      </c>
      <c r="S230" s="27" t="str">
        <f>IF(TCD!I231="","",IF(TCD!I231&gt;8.5,17,8.5))</f>
        <v/>
      </c>
      <c r="T230" s="27">
        <f>TCD!Y231</f>
        <v>22.33</v>
      </c>
    </row>
    <row r="231" spans="1:20" x14ac:dyDescent="0.2">
      <c r="A231" s="13" t="str">
        <f>TCD!V232</f>
        <v>CHRONOPOST</v>
      </c>
      <c r="B231" s="1">
        <f t="shared" si="9"/>
        <v>46143</v>
      </c>
      <c r="F231" t="str">
        <f>TCD!E232</f>
        <v>XF143446067FR</v>
      </c>
      <c r="H231" s="6" t="str">
        <f t="shared" si="10"/>
        <v>P</v>
      </c>
      <c r="I231" t="str">
        <f>LOOKUP(F231,'Facture Chronopost'!L:L,'Facture Chronopost'!H:H)</f>
        <v>DE</v>
      </c>
      <c r="J231" s="6" t="str">
        <f>TCD!U232</f>
        <v>17_Z1</v>
      </c>
      <c r="K231">
        <f t="shared" si="11"/>
        <v>1</v>
      </c>
      <c r="L231" s="27">
        <f>_xlfn.XLOOKUP(F231,'TCD poids'!A:A,'TCD poids'!C:C)</f>
        <v>0.4</v>
      </c>
      <c r="M231">
        <f>TCD!T232</f>
        <v>17</v>
      </c>
      <c r="N231">
        <f>IF(I231="",0.2,LOOKUP(I231,'Pays TVA'!A:A,'Pays TVA'!B:B))</f>
        <v>0.2</v>
      </c>
      <c r="O231" s="27" t="str">
        <f>IF(TCD!M232="","",TCD!M232)</f>
        <v/>
      </c>
      <c r="P231" s="27" t="str">
        <f>IF(TCD!J232="","",TCD!J232)</f>
        <v/>
      </c>
      <c r="Q231" s="27" t="str">
        <f>IF(AND(TCD!L232="",TCD!Q232=""),"",IF(SUM(TCD!L232,TCD!Q232)&gt;15,29,9.5))</f>
        <v/>
      </c>
      <c r="R231" s="27">
        <f>_xlfn.XLOOKUP(F231,TCD!E:E,TCD!K:K,"")</f>
        <v>0</v>
      </c>
      <c r="S231" s="27" t="str">
        <f>IF(TCD!I232="","",IF(TCD!I232&gt;8.5,17,8.5))</f>
        <v/>
      </c>
      <c r="T231" s="27">
        <f>TCD!Y232</f>
        <v>8.36</v>
      </c>
    </row>
    <row r="232" spans="1:20" x14ac:dyDescent="0.2">
      <c r="A232" s="13" t="str">
        <f>TCD!V233</f>
        <v>CHRONOPOST</v>
      </c>
      <c r="B232" s="1">
        <f t="shared" si="9"/>
        <v>46143</v>
      </c>
      <c r="F232" t="str">
        <f>TCD!E233</f>
        <v>XF143446155FR</v>
      </c>
      <c r="H232" s="6" t="str">
        <f t="shared" si="10"/>
        <v>P</v>
      </c>
      <c r="I232" t="str">
        <f>LOOKUP(F232,'Facture Chronopost'!L:L,'Facture Chronopost'!H:H)</f>
        <v>DE</v>
      </c>
      <c r="J232" s="6" t="str">
        <f>TCD!U233</f>
        <v>17_Z1</v>
      </c>
      <c r="K232">
        <f t="shared" si="11"/>
        <v>1</v>
      </c>
      <c r="L232" s="27">
        <f>_xlfn.XLOOKUP(F232,'TCD poids'!A:A,'TCD poids'!C:C)</f>
        <v>4.3</v>
      </c>
      <c r="M232">
        <f>TCD!T233</f>
        <v>17</v>
      </c>
      <c r="N232">
        <f>IF(I232="",0.2,LOOKUP(I232,'Pays TVA'!A:A,'Pays TVA'!B:B))</f>
        <v>0.2</v>
      </c>
      <c r="O232" s="27" t="str">
        <f>IF(TCD!M233="","",TCD!M233)</f>
        <v/>
      </c>
      <c r="P232" s="27" t="str">
        <f>IF(TCD!J233="","",TCD!J233)</f>
        <v/>
      </c>
      <c r="Q232" s="27" t="str">
        <f>IF(AND(TCD!L233="",TCD!Q233=""),"",IF(SUM(TCD!L233,TCD!Q233)&gt;15,29,9.5))</f>
        <v/>
      </c>
      <c r="R232" s="27">
        <f>_xlfn.XLOOKUP(F232,TCD!E:E,TCD!K:K,"")</f>
        <v>0</v>
      </c>
      <c r="S232" s="27" t="str">
        <f>IF(TCD!I233="","",IF(TCD!I233&gt;8.5,17,8.5))</f>
        <v/>
      </c>
      <c r="T232" s="27">
        <f>TCD!Y233</f>
        <v>18.84</v>
      </c>
    </row>
    <row r="233" spans="1:20" x14ac:dyDescent="0.2">
      <c r="A233" s="13" t="str">
        <f>TCD!V234</f>
        <v>CHRONOPOST</v>
      </c>
      <c r="B233" s="1">
        <f t="shared" si="9"/>
        <v>46143</v>
      </c>
      <c r="F233" t="str">
        <f>TCD!E234</f>
        <v>XF143474195FR</v>
      </c>
      <c r="H233" s="6" t="str">
        <f t="shared" si="10"/>
        <v>P</v>
      </c>
      <c r="I233" t="str">
        <f>LOOKUP(F233,'Facture Chronopost'!L:L,'Facture Chronopost'!H:H)</f>
        <v>IT</v>
      </c>
      <c r="J233" s="6" t="str">
        <f>TCD!U234</f>
        <v>17_Z2</v>
      </c>
      <c r="K233">
        <f t="shared" si="11"/>
        <v>1</v>
      </c>
      <c r="L233" s="27">
        <f>_xlfn.XLOOKUP(F233,'TCD poids'!A:A,'TCD poids'!C:C)</f>
        <v>4.5999999999999996</v>
      </c>
      <c r="M233">
        <f>TCD!T234</f>
        <v>17</v>
      </c>
      <c r="N233">
        <f>IF(I233="",0.2,LOOKUP(I233,'Pays TVA'!A:A,'Pays TVA'!B:B))</f>
        <v>0.2</v>
      </c>
      <c r="O233" s="27" t="str">
        <f>IF(TCD!M234="","",TCD!M234)</f>
        <v/>
      </c>
      <c r="P233" s="27" t="str">
        <f>IF(TCD!J234="","",TCD!J234)</f>
        <v/>
      </c>
      <c r="Q233" s="27" t="str">
        <f>IF(AND(TCD!L234="",TCD!Q234=""),"",IF(SUM(TCD!L234,TCD!Q234)&gt;15,29,9.5))</f>
        <v/>
      </c>
      <c r="R233" s="27">
        <f>_xlfn.XLOOKUP(F233,TCD!E:E,TCD!K:K,"")</f>
        <v>0</v>
      </c>
      <c r="S233" s="27" t="str">
        <f>IF(TCD!I234="","",IF(TCD!I234&gt;8.5,17,8.5))</f>
        <v/>
      </c>
      <c r="T233" s="27">
        <f>TCD!Y234</f>
        <v>19.97</v>
      </c>
    </row>
    <row r="234" spans="1:20" x14ac:dyDescent="0.2">
      <c r="A234" s="13" t="str">
        <f>TCD!V235</f>
        <v>CHRONOPOST</v>
      </c>
      <c r="B234" s="1">
        <f t="shared" si="9"/>
        <v>46143</v>
      </c>
      <c r="F234" t="str">
        <f>TCD!E235</f>
        <v>XF143474451FR</v>
      </c>
      <c r="H234" s="6" t="str">
        <f t="shared" si="10"/>
        <v>P</v>
      </c>
      <c r="I234" t="str">
        <f>LOOKUP(F234,'Facture Chronopost'!L:L,'Facture Chronopost'!H:H)</f>
        <v>LU</v>
      </c>
      <c r="J234" s="6" t="str">
        <f>TCD!U235</f>
        <v>17_Z1</v>
      </c>
      <c r="K234">
        <f t="shared" si="11"/>
        <v>1</v>
      </c>
      <c r="L234" s="27">
        <f>_xlfn.XLOOKUP(F234,'TCD poids'!A:A,'TCD poids'!C:C)</f>
        <v>0.9</v>
      </c>
      <c r="M234">
        <f>TCD!T235</f>
        <v>17</v>
      </c>
      <c r="N234">
        <f>IF(I234="",0.2,LOOKUP(I234,'Pays TVA'!A:A,'Pays TVA'!B:B))</f>
        <v>0.2</v>
      </c>
      <c r="O234" s="27" t="str">
        <f>IF(TCD!M235="","",TCD!M235)</f>
        <v/>
      </c>
      <c r="P234" s="27" t="str">
        <f>IF(TCD!J235="","",TCD!J235)</f>
        <v/>
      </c>
      <c r="Q234" s="27" t="str">
        <f>IF(AND(TCD!L235="",TCD!Q235=""),"",IF(SUM(TCD!L235,TCD!Q235)&gt;15,29,9.5))</f>
        <v/>
      </c>
      <c r="R234" s="27">
        <f>_xlfn.XLOOKUP(F234,TCD!E:E,TCD!K:K,"")</f>
        <v>0</v>
      </c>
      <c r="S234" s="27" t="str">
        <f>IF(TCD!I235="","",IF(TCD!I235&gt;8.5,17,8.5))</f>
        <v/>
      </c>
      <c r="T234" s="27">
        <f>TCD!Y235</f>
        <v>0.5</v>
      </c>
    </row>
    <row r="235" spans="1:20" x14ac:dyDescent="0.2">
      <c r="A235" s="13" t="str">
        <f>TCD!V236</f>
        <v>CHRONOPOST</v>
      </c>
      <c r="B235" s="1">
        <f t="shared" si="9"/>
        <v>46143</v>
      </c>
      <c r="F235" t="str">
        <f>TCD!E236</f>
        <v>XF143475783FR</v>
      </c>
      <c r="H235" s="6" t="str">
        <f t="shared" si="10"/>
        <v>P</v>
      </c>
      <c r="I235" t="str">
        <f>LOOKUP(F235,'Facture Chronopost'!L:L,'Facture Chronopost'!H:H)</f>
        <v>LU</v>
      </c>
      <c r="J235" s="6" t="str">
        <f>TCD!U236</f>
        <v>17_Z1</v>
      </c>
      <c r="K235">
        <f t="shared" si="11"/>
        <v>1</v>
      </c>
      <c r="L235" s="27">
        <f>_xlfn.XLOOKUP(F235,'TCD poids'!A:A,'TCD poids'!C:C)</f>
        <v>4.6999999999999993</v>
      </c>
      <c r="M235">
        <f>TCD!T236</f>
        <v>17</v>
      </c>
      <c r="N235">
        <f>IF(I235="",0.2,LOOKUP(I235,'Pays TVA'!A:A,'Pays TVA'!B:B))</f>
        <v>0.2</v>
      </c>
      <c r="O235" s="27" t="str">
        <f>IF(TCD!M236="","",TCD!M236)</f>
        <v/>
      </c>
      <c r="P235" s="27" t="str">
        <f>IF(TCD!J236="","",TCD!J236)</f>
        <v/>
      </c>
      <c r="Q235" s="27" t="str">
        <f>IF(AND(TCD!L236="",TCD!Q236=""),"",IF(SUM(TCD!L236,TCD!Q236)&gt;15,29,9.5))</f>
        <v/>
      </c>
      <c r="R235" s="27">
        <f>_xlfn.XLOOKUP(F235,TCD!E:E,TCD!K:K,"")</f>
        <v>0</v>
      </c>
      <c r="S235" s="27" t="str">
        <f>IF(TCD!I236="","",IF(TCD!I236&gt;8.5,17,8.5))</f>
        <v/>
      </c>
      <c r="T235" s="27">
        <f>TCD!Y236</f>
        <v>22.33</v>
      </c>
    </row>
    <row r="236" spans="1:20" x14ac:dyDescent="0.2">
      <c r="A236" s="13" t="str">
        <f>TCD!V237</f>
        <v>CHRONOPOST</v>
      </c>
      <c r="B236" s="1">
        <f t="shared" si="9"/>
        <v>46143</v>
      </c>
      <c r="F236" t="str">
        <f>TCD!E237</f>
        <v>XF143486675FR</v>
      </c>
      <c r="H236" s="6" t="str">
        <f t="shared" si="10"/>
        <v>P</v>
      </c>
      <c r="I236" t="str">
        <f>LOOKUP(F236,'Facture Chronopost'!L:L,'Facture Chronopost'!H:H)</f>
        <v>BE</v>
      </c>
      <c r="J236" s="6" t="str">
        <f>TCD!U237</f>
        <v>17_Z1</v>
      </c>
      <c r="K236">
        <f t="shared" si="11"/>
        <v>1</v>
      </c>
      <c r="L236" s="27">
        <f>_xlfn.XLOOKUP(F236,'TCD poids'!A:A,'TCD poids'!C:C)</f>
        <v>4.5999999999999996</v>
      </c>
      <c r="M236">
        <f>TCD!T237</f>
        <v>17</v>
      </c>
      <c r="N236">
        <f>IF(I236="",0.2,LOOKUP(I236,'Pays TVA'!A:A,'Pays TVA'!B:B))</f>
        <v>0.2</v>
      </c>
      <c r="O236" s="27" t="str">
        <f>IF(TCD!M237="","",TCD!M237)</f>
        <v/>
      </c>
      <c r="P236" s="27" t="str">
        <f>IF(TCD!J237="","",TCD!J237)</f>
        <v/>
      </c>
      <c r="Q236" s="27" t="str">
        <f>IF(AND(TCD!L237="",TCD!Q237=""),"",IF(SUM(TCD!L237,TCD!Q237)&gt;15,29,9.5))</f>
        <v/>
      </c>
      <c r="R236" s="27">
        <f>_xlfn.XLOOKUP(F236,TCD!E:E,TCD!K:K,"")</f>
        <v>0</v>
      </c>
      <c r="S236" s="27" t="str">
        <f>IF(TCD!I237="","",IF(TCD!I237&gt;8.5,17,8.5))</f>
        <v/>
      </c>
      <c r="T236" s="27">
        <f>TCD!Y237</f>
        <v>19.97</v>
      </c>
    </row>
    <row r="237" spans="1:20" x14ac:dyDescent="0.2">
      <c r="A237" s="13" t="str">
        <f>TCD!V238</f>
        <v>CHRONOPOST</v>
      </c>
      <c r="B237" s="1">
        <f t="shared" si="9"/>
        <v>46143</v>
      </c>
      <c r="F237" t="str">
        <f>TCD!E238</f>
        <v>XF143513946FR</v>
      </c>
      <c r="H237" s="6" t="str">
        <f t="shared" si="10"/>
        <v>P</v>
      </c>
      <c r="I237" t="str">
        <f>LOOKUP(F237,'Facture Chronopost'!L:L,'Facture Chronopost'!H:H)</f>
        <v>AT</v>
      </c>
      <c r="J237" s="6" t="str">
        <f>TCD!U238</f>
        <v>17_Z2</v>
      </c>
      <c r="K237">
        <f t="shared" si="11"/>
        <v>1</v>
      </c>
      <c r="L237" s="27">
        <f>_xlfn.XLOOKUP(F237,'TCD poids'!A:A,'TCD poids'!C:C)</f>
        <v>4.3</v>
      </c>
      <c r="M237">
        <f>TCD!T238</f>
        <v>17</v>
      </c>
      <c r="N237">
        <f>IF(I237="",0.2,LOOKUP(I237,'Pays TVA'!A:A,'Pays TVA'!B:B))</f>
        <v>0.2</v>
      </c>
      <c r="O237" s="27" t="str">
        <f>IF(TCD!M238="","",TCD!M238)</f>
        <v/>
      </c>
      <c r="P237" s="27" t="str">
        <f>IF(TCD!J238="","",TCD!J238)</f>
        <v/>
      </c>
      <c r="Q237" s="27" t="str">
        <f>IF(AND(TCD!L238="",TCD!Q238=""),"",IF(SUM(TCD!L238,TCD!Q238)&gt;15,29,9.5))</f>
        <v/>
      </c>
      <c r="R237" s="27">
        <f>_xlfn.XLOOKUP(F237,TCD!E:E,TCD!K:K,"")</f>
        <v>0</v>
      </c>
      <c r="S237" s="27" t="str">
        <f>IF(TCD!I238="","",IF(TCD!I238&gt;8.5,17,8.5))</f>
        <v/>
      </c>
      <c r="T237" s="27">
        <f>TCD!Y238</f>
        <v>18.84</v>
      </c>
    </row>
    <row r="238" spans="1:20" x14ac:dyDescent="0.2">
      <c r="A238" s="13" t="str">
        <f>TCD!V239</f>
        <v>CHRONOPOST</v>
      </c>
      <c r="B238" s="1">
        <f t="shared" si="9"/>
        <v>46143</v>
      </c>
      <c r="F238" t="str">
        <f>TCD!E239</f>
        <v>XF143515156FR</v>
      </c>
      <c r="H238" s="6" t="str">
        <f t="shared" si="10"/>
        <v>P</v>
      </c>
      <c r="I238" t="str">
        <f>LOOKUP(F238,'Facture Chronopost'!L:L,'Facture Chronopost'!H:H)</f>
        <v>DE</v>
      </c>
      <c r="J238" s="6" t="str">
        <f>TCD!U239</f>
        <v>17_Z1</v>
      </c>
      <c r="K238">
        <f t="shared" si="11"/>
        <v>1</v>
      </c>
      <c r="L238" s="27">
        <f>_xlfn.XLOOKUP(F238,'TCD poids'!A:A,'TCD poids'!C:C)</f>
        <v>5.8</v>
      </c>
      <c r="M238">
        <f>TCD!T239</f>
        <v>17</v>
      </c>
      <c r="N238">
        <f>IF(I238="",0.2,LOOKUP(I238,'Pays TVA'!A:A,'Pays TVA'!B:B))</f>
        <v>0.2</v>
      </c>
      <c r="O238" s="27" t="str">
        <f>IF(TCD!M239="","",TCD!M239)</f>
        <v/>
      </c>
      <c r="P238" s="27" t="str">
        <f>IF(TCD!J239="","",TCD!J239)</f>
        <v/>
      </c>
      <c r="Q238" s="27" t="str">
        <f>IF(AND(TCD!L239="",TCD!Q239=""),"",IF(SUM(TCD!L239,TCD!Q239)&gt;15,29,9.5))</f>
        <v/>
      </c>
      <c r="R238" s="27">
        <f>_xlfn.XLOOKUP(F238,TCD!E:E,TCD!K:K,"")</f>
        <v>0</v>
      </c>
      <c r="S238" s="27" t="str">
        <f>IF(TCD!I239="","",IF(TCD!I239&gt;8.5,17,8.5))</f>
        <v/>
      </c>
      <c r="T238" s="27">
        <f>TCD!Y239</f>
        <v>22.33</v>
      </c>
    </row>
    <row r="239" spans="1:20" x14ac:dyDescent="0.2">
      <c r="A239" s="13" t="str">
        <f>TCD!V240</f>
        <v>CHRONOPOST</v>
      </c>
      <c r="B239" s="1">
        <f t="shared" si="9"/>
        <v>46143</v>
      </c>
      <c r="F239" t="str">
        <f>TCD!E240</f>
        <v>XF143515329FR</v>
      </c>
      <c r="H239" s="6" t="str">
        <f t="shared" si="10"/>
        <v>P</v>
      </c>
      <c r="I239" t="str">
        <f>LOOKUP(F239,'Facture Chronopost'!L:L,'Facture Chronopost'!H:H)</f>
        <v>NL</v>
      </c>
      <c r="J239" s="6" t="str">
        <f>TCD!U240</f>
        <v>17_Z1</v>
      </c>
      <c r="K239">
        <f t="shared" si="11"/>
        <v>1</v>
      </c>
      <c r="L239" s="27">
        <f>_xlfn.XLOOKUP(F239,'TCD poids'!A:A,'TCD poids'!C:C)</f>
        <v>10.1</v>
      </c>
      <c r="M239">
        <f>TCD!T240</f>
        <v>17</v>
      </c>
      <c r="N239">
        <f>IF(I239="",0.2,LOOKUP(I239,'Pays TVA'!A:A,'Pays TVA'!B:B))</f>
        <v>0.2</v>
      </c>
      <c r="O239" s="27" t="str">
        <f>IF(TCD!M240="","",TCD!M240)</f>
        <v/>
      </c>
      <c r="P239" s="27" t="str">
        <f>IF(TCD!J240="","",TCD!J240)</f>
        <v/>
      </c>
      <c r="Q239" s="27" t="str">
        <f>IF(AND(TCD!L240="",TCD!Q240=""),"",IF(SUM(TCD!L240,TCD!Q240)&gt;15,29,9.5))</f>
        <v/>
      </c>
      <c r="R239" s="27">
        <f>_xlfn.XLOOKUP(F239,TCD!E:E,TCD!K:K,"")</f>
        <v>0</v>
      </c>
      <c r="S239" s="27" t="str">
        <f>IF(TCD!I240="","",IF(TCD!I240&gt;8.5,17,8.5))</f>
        <v/>
      </c>
      <c r="T239" s="27">
        <f>TCD!Y240</f>
        <v>33.14</v>
      </c>
    </row>
    <row r="240" spans="1:20" x14ac:dyDescent="0.2">
      <c r="A240" s="13" t="str">
        <f>TCD!V241</f>
        <v>CHRONOPOST</v>
      </c>
      <c r="B240" s="1">
        <f t="shared" si="9"/>
        <v>46143</v>
      </c>
      <c r="F240" t="str">
        <f>TCD!E241</f>
        <v>XF143537491FR</v>
      </c>
      <c r="H240" s="6" t="str">
        <f t="shared" si="10"/>
        <v>P</v>
      </c>
      <c r="I240" t="str">
        <f>LOOKUP(F240,'Facture Chronopost'!L:L,'Facture Chronopost'!H:H)</f>
        <v>DE</v>
      </c>
      <c r="J240" s="6" t="str">
        <f>TCD!U241</f>
        <v>17_Z1</v>
      </c>
      <c r="K240">
        <f t="shared" si="11"/>
        <v>1</v>
      </c>
      <c r="L240" s="27">
        <f>_xlfn.XLOOKUP(F240,'TCD poids'!A:A,'TCD poids'!C:C)</f>
        <v>0.9</v>
      </c>
      <c r="M240">
        <f>TCD!T241</f>
        <v>17</v>
      </c>
      <c r="N240">
        <f>IF(I240="",0.2,LOOKUP(I240,'Pays TVA'!A:A,'Pays TVA'!B:B))</f>
        <v>0.2</v>
      </c>
      <c r="O240" s="27" t="str">
        <f>IF(TCD!M241="","",TCD!M241)</f>
        <v/>
      </c>
      <c r="P240" s="27" t="str">
        <f>IF(TCD!J241="","",TCD!J241)</f>
        <v/>
      </c>
      <c r="Q240" s="27" t="str">
        <f>IF(AND(TCD!L241="",TCD!Q241=""),"",IF(SUM(TCD!L241,TCD!Q241)&gt;15,29,9.5))</f>
        <v/>
      </c>
      <c r="R240" s="27">
        <f>_xlfn.XLOOKUP(F240,TCD!E:E,TCD!K:K,"")</f>
        <v>0</v>
      </c>
      <c r="S240" s="27" t="str">
        <f>IF(TCD!I241="","",IF(TCD!I241&gt;8.5,17,8.5))</f>
        <v/>
      </c>
      <c r="T240" s="27">
        <f>TCD!Y241</f>
        <v>10.44</v>
      </c>
    </row>
    <row r="241" spans="1:20" x14ac:dyDescent="0.2">
      <c r="A241" s="13" t="str">
        <f>TCD!V242</f>
        <v>CHRONOPOST</v>
      </c>
      <c r="B241" s="1">
        <f t="shared" si="9"/>
        <v>46143</v>
      </c>
      <c r="F241" t="str">
        <f>TCD!E242</f>
        <v>XF143542103FR</v>
      </c>
      <c r="H241" s="6" t="str">
        <f t="shared" si="10"/>
        <v>P</v>
      </c>
      <c r="I241" t="str">
        <f>LOOKUP(F241,'Facture Chronopost'!L:L,'Facture Chronopost'!H:H)</f>
        <v>NL</v>
      </c>
      <c r="J241" s="6" t="str">
        <f>TCD!U242</f>
        <v>17_Z1</v>
      </c>
      <c r="K241">
        <f t="shared" si="11"/>
        <v>1</v>
      </c>
      <c r="L241" s="27">
        <f>_xlfn.XLOOKUP(F241,'TCD poids'!A:A,'TCD poids'!C:C)</f>
        <v>0.4</v>
      </c>
      <c r="M241">
        <f>TCD!T242</f>
        <v>17</v>
      </c>
      <c r="N241">
        <f>IF(I241="",0.2,LOOKUP(I241,'Pays TVA'!A:A,'Pays TVA'!B:B))</f>
        <v>0.2</v>
      </c>
      <c r="O241" s="27" t="str">
        <f>IF(TCD!M242="","",TCD!M242)</f>
        <v/>
      </c>
      <c r="P241" s="27" t="str">
        <f>IF(TCD!J242="","",TCD!J242)</f>
        <v/>
      </c>
      <c r="Q241" s="27" t="str">
        <f>IF(AND(TCD!L242="",TCD!Q242=""),"",IF(SUM(TCD!L242,TCD!Q242)&gt;15,29,9.5))</f>
        <v/>
      </c>
      <c r="R241" s="27">
        <f>_xlfn.XLOOKUP(F241,TCD!E:E,TCD!K:K,"")</f>
        <v>0</v>
      </c>
      <c r="S241" s="27" t="str">
        <f>IF(TCD!I242="","",IF(TCD!I242&gt;8.5,17,8.5))</f>
        <v/>
      </c>
      <c r="T241" s="27">
        <f>TCD!Y242</f>
        <v>8.36</v>
      </c>
    </row>
    <row r="242" spans="1:20" x14ac:dyDescent="0.2">
      <c r="A242" s="13" t="str">
        <f>TCD!V243</f>
        <v>CHRONOPOST</v>
      </c>
      <c r="B242" s="1">
        <f t="shared" si="9"/>
        <v>46143</v>
      </c>
      <c r="F242" t="str">
        <f>TCD!E243</f>
        <v>XF143542443FR</v>
      </c>
      <c r="H242" s="6" t="str">
        <f t="shared" si="10"/>
        <v>P</v>
      </c>
      <c r="I242" t="str">
        <f>LOOKUP(F242,'Facture Chronopost'!L:L,'Facture Chronopost'!H:H)</f>
        <v>DE</v>
      </c>
      <c r="J242" s="6" t="str">
        <f>TCD!U243</f>
        <v>17_Z1</v>
      </c>
      <c r="K242">
        <f t="shared" si="11"/>
        <v>1</v>
      </c>
      <c r="L242" s="27">
        <f>_xlfn.XLOOKUP(F242,'TCD poids'!A:A,'TCD poids'!C:C)</f>
        <v>4.3</v>
      </c>
      <c r="M242">
        <f>TCD!T243</f>
        <v>17</v>
      </c>
      <c r="N242">
        <f>IF(I242="",0.2,LOOKUP(I242,'Pays TVA'!A:A,'Pays TVA'!B:B))</f>
        <v>0.2</v>
      </c>
      <c r="O242" s="27" t="str">
        <f>IF(TCD!M243="","",TCD!M243)</f>
        <v/>
      </c>
      <c r="P242" s="27" t="str">
        <f>IF(TCD!J243="","",TCD!J243)</f>
        <v/>
      </c>
      <c r="Q242" s="27" t="str">
        <f>IF(AND(TCD!L243="",TCD!Q243=""),"",IF(SUM(TCD!L243,TCD!Q243)&gt;15,29,9.5))</f>
        <v/>
      </c>
      <c r="R242" s="27">
        <f>_xlfn.XLOOKUP(F242,TCD!E:E,TCD!K:K,"")</f>
        <v>0</v>
      </c>
      <c r="S242" s="27" t="str">
        <f>IF(TCD!I243="","",IF(TCD!I243&gt;8.5,17,8.5))</f>
        <v/>
      </c>
      <c r="T242" s="27">
        <f>TCD!Y243</f>
        <v>18.84</v>
      </c>
    </row>
    <row r="243" spans="1:20" x14ac:dyDescent="0.2">
      <c r="A243" s="13" t="str">
        <f>TCD!V244</f>
        <v>CHRONOPOST</v>
      </c>
      <c r="B243" s="1">
        <f t="shared" si="9"/>
        <v>46143</v>
      </c>
      <c r="F243" t="str">
        <f>TCD!E244</f>
        <v>XN091315302JB</v>
      </c>
      <c r="H243" s="6" t="str">
        <f t="shared" si="10"/>
        <v>P</v>
      </c>
      <c r="I243" t="str">
        <f>LOOKUP(F243,'Facture Chronopost'!L:L,'Facture Chronopost'!H:H)</f>
        <v/>
      </c>
      <c r="J243" s="6">
        <f>TCD!U244</f>
        <v>16</v>
      </c>
      <c r="K243">
        <f t="shared" si="11"/>
        <v>1</v>
      </c>
      <c r="L243" s="27">
        <f>_xlfn.XLOOKUP(F243,'TCD poids'!A:A,'TCD poids'!C:C)</f>
        <v>4.6999999999999993</v>
      </c>
      <c r="M243">
        <f>TCD!T244</f>
        <v>16</v>
      </c>
      <c r="N243">
        <f>IF(I243="",0.2,LOOKUP(I243,'Pays TVA'!A:A,'Pays TVA'!B:B))</f>
        <v>0.2</v>
      </c>
      <c r="O243" s="27" t="str">
        <f>IF(TCD!M244="","",TCD!M244)</f>
        <v/>
      </c>
      <c r="P243" s="27" t="str">
        <f>IF(TCD!J244="","",TCD!J244)</f>
        <v/>
      </c>
      <c r="Q243" s="27" t="str">
        <f>IF(AND(TCD!L244="",TCD!Q244=""),"",IF(SUM(TCD!L244,TCD!Q244)&gt;15,29,9.5))</f>
        <v/>
      </c>
      <c r="R243" s="27">
        <f>_xlfn.XLOOKUP(F243,TCD!E:E,TCD!K:K,"")</f>
        <v>0</v>
      </c>
      <c r="S243" s="27" t="str">
        <f>IF(TCD!I244="","",IF(TCD!I244&gt;8.5,17,8.5))</f>
        <v/>
      </c>
      <c r="T243" s="27">
        <f>TCD!Y244</f>
        <v>9.1</v>
      </c>
    </row>
    <row r="244" spans="1:20" x14ac:dyDescent="0.2">
      <c r="A244" s="13" t="str">
        <f>TCD!V245</f>
        <v>CHRONOPOST</v>
      </c>
      <c r="B244" s="1">
        <f t="shared" si="9"/>
        <v>46143</v>
      </c>
      <c r="F244" t="str">
        <f>TCD!E245</f>
        <v>XN091319600JB</v>
      </c>
      <c r="H244" s="6" t="str">
        <f t="shared" si="10"/>
        <v>P</v>
      </c>
      <c r="I244" t="str">
        <f>LOOKUP(F244,'Facture Chronopost'!L:L,'Facture Chronopost'!H:H)</f>
        <v/>
      </c>
      <c r="J244" s="6">
        <f>TCD!U245</f>
        <v>16</v>
      </c>
      <c r="K244">
        <f t="shared" si="11"/>
        <v>1</v>
      </c>
      <c r="L244" s="27">
        <f>_xlfn.XLOOKUP(F244,'TCD poids'!A:A,'TCD poids'!C:C)</f>
        <v>0.1</v>
      </c>
      <c r="M244">
        <f>TCD!T245</f>
        <v>16</v>
      </c>
      <c r="N244">
        <f>IF(I244="",0.2,LOOKUP(I244,'Pays TVA'!A:A,'Pays TVA'!B:B))</f>
        <v>0.2</v>
      </c>
      <c r="O244" s="27" t="str">
        <f>IF(TCD!M245="","",TCD!M245)</f>
        <v/>
      </c>
      <c r="P244" s="27" t="str">
        <f>IF(TCD!J245="","",TCD!J245)</f>
        <v/>
      </c>
      <c r="Q244" s="27" t="str">
        <f>IF(AND(TCD!L245="",TCD!Q245=""),"",IF(SUM(TCD!L245,TCD!Q245)&gt;15,29,9.5))</f>
        <v/>
      </c>
      <c r="R244" s="27">
        <f>_xlfn.XLOOKUP(F244,TCD!E:E,TCD!K:K,"")</f>
        <v>0</v>
      </c>
      <c r="S244" s="27" t="str">
        <f>IF(TCD!I245="","",IF(TCD!I245&gt;8.5,17,8.5))</f>
        <v/>
      </c>
      <c r="T244" s="27">
        <f>TCD!Y245</f>
        <v>7.5</v>
      </c>
    </row>
    <row r="245" spans="1:20" x14ac:dyDescent="0.2">
      <c r="A245" s="13" t="str">
        <f>TCD!V246</f>
        <v>CHRONOPOST</v>
      </c>
      <c r="B245" s="1">
        <f t="shared" si="9"/>
        <v>46143</v>
      </c>
      <c r="F245" t="str">
        <f>TCD!E246</f>
        <v>XN091324437JB</v>
      </c>
      <c r="H245" s="6" t="str">
        <f t="shared" si="10"/>
        <v>P</v>
      </c>
      <c r="I245" t="str">
        <f>LOOKUP(F245,'Facture Chronopost'!L:L,'Facture Chronopost'!H:H)</f>
        <v/>
      </c>
      <c r="J245" s="6">
        <f>TCD!U246</f>
        <v>16</v>
      </c>
      <c r="K245">
        <f t="shared" si="11"/>
        <v>1</v>
      </c>
      <c r="L245" s="27">
        <f>_xlfn.XLOOKUP(F245,'TCD poids'!A:A,'TCD poids'!C:C)</f>
        <v>0.5</v>
      </c>
      <c r="M245">
        <f>TCD!T246</f>
        <v>16</v>
      </c>
      <c r="N245">
        <f>IF(I245="",0.2,LOOKUP(I245,'Pays TVA'!A:A,'Pays TVA'!B:B))</f>
        <v>0.2</v>
      </c>
      <c r="O245" s="27" t="str">
        <f>IF(TCD!M246="","",TCD!M246)</f>
        <v/>
      </c>
      <c r="P245" s="27" t="str">
        <f>IF(TCD!J246="","",TCD!J246)</f>
        <v/>
      </c>
      <c r="Q245" s="27" t="str">
        <f>IF(AND(TCD!L246="",TCD!Q246=""),"",IF(SUM(TCD!L246,TCD!Q246)&gt;15,29,9.5))</f>
        <v/>
      </c>
      <c r="R245" s="27">
        <f>_xlfn.XLOOKUP(F245,TCD!E:E,TCD!K:K,"")</f>
        <v>0</v>
      </c>
      <c r="S245" s="27" t="str">
        <f>IF(TCD!I246="","",IF(TCD!I246&gt;8.5,17,8.5))</f>
        <v/>
      </c>
      <c r="T245" s="27">
        <f>TCD!Y246</f>
        <v>7.5</v>
      </c>
    </row>
    <row r="246" spans="1:20" x14ac:dyDescent="0.2">
      <c r="A246" s="13" t="str">
        <f>TCD!V247</f>
        <v>CHRONOPOST</v>
      </c>
      <c r="B246" s="1">
        <f t="shared" si="9"/>
        <v>46143</v>
      </c>
      <c r="F246" t="str">
        <f>TCD!E247</f>
        <v>XN091329575JB</v>
      </c>
      <c r="H246" s="6" t="str">
        <f t="shared" si="10"/>
        <v>P</v>
      </c>
      <c r="I246" t="str">
        <f>LOOKUP(F246,'Facture Chronopost'!L:L,'Facture Chronopost'!H:H)</f>
        <v/>
      </c>
      <c r="J246" s="6">
        <f>TCD!U247</f>
        <v>16</v>
      </c>
      <c r="K246">
        <f t="shared" si="11"/>
        <v>1</v>
      </c>
      <c r="L246" s="27">
        <f>_xlfn.XLOOKUP(F246,'TCD poids'!A:A,'TCD poids'!C:C)</f>
        <v>4.8</v>
      </c>
      <c r="M246">
        <f>TCD!T247</f>
        <v>16</v>
      </c>
      <c r="N246">
        <f>IF(I246="",0.2,LOOKUP(I246,'Pays TVA'!A:A,'Pays TVA'!B:B))</f>
        <v>0.2</v>
      </c>
      <c r="O246" s="27" t="str">
        <f>IF(TCD!M247="","",TCD!M247)</f>
        <v/>
      </c>
      <c r="P246" s="27" t="str">
        <f>IF(TCD!J247="","",TCD!J247)</f>
        <v/>
      </c>
      <c r="Q246" s="27" t="str">
        <f>IF(AND(TCD!L247="",TCD!Q247=""),"",IF(SUM(TCD!L247,TCD!Q247)&gt;15,29,9.5))</f>
        <v/>
      </c>
      <c r="R246" s="27">
        <f>_xlfn.XLOOKUP(F246,TCD!E:E,TCD!K:K,"")</f>
        <v>0</v>
      </c>
      <c r="S246" s="27" t="str">
        <f>IF(TCD!I247="","",IF(TCD!I247&gt;8.5,17,8.5))</f>
        <v/>
      </c>
      <c r="T246" s="27">
        <f>TCD!Y247</f>
        <v>9.1</v>
      </c>
    </row>
    <row r="247" spans="1:20" x14ac:dyDescent="0.2">
      <c r="A247" s="13" t="str">
        <f>TCD!V248</f>
        <v>CHRONOPOST</v>
      </c>
      <c r="B247" s="1">
        <f t="shared" si="9"/>
        <v>46143</v>
      </c>
      <c r="F247" t="str">
        <f>TCD!E248</f>
        <v>XN091366012JB</v>
      </c>
      <c r="H247" s="6" t="str">
        <f t="shared" si="10"/>
        <v>P</v>
      </c>
      <c r="I247" t="str">
        <f>LOOKUP(F247,'Facture Chronopost'!L:L,'Facture Chronopost'!H:H)</f>
        <v/>
      </c>
      <c r="J247" s="6">
        <f>TCD!U248</f>
        <v>16</v>
      </c>
      <c r="K247">
        <f t="shared" si="11"/>
        <v>1</v>
      </c>
      <c r="L247" s="27">
        <f>_xlfn.XLOOKUP(F247,'TCD poids'!A:A,'TCD poids'!C:C)</f>
        <v>0.1</v>
      </c>
      <c r="M247">
        <f>TCD!T248</f>
        <v>16</v>
      </c>
      <c r="N247">
        <f>IF(I247="",0.2,LOOKUP(I247,'Pays TVA'!A:A,'Pays TVA'!B:B))</f>
        <v>0.2</v>
      </c>
      <c r="O247" s="27" t="str">
        <f>IF(TCD!M248="","",TCD!M248)</f>
        <v/>
      </c>
      <c r="P247" s="27" t="str">
        <f>IF(TCD!J248="","",TCD!J248)</f>
        <v/>
      </c>
      <c r="Q247" s="27" t="str">
        <f>IF(AND(TCD!L248="",TCD!Q248=""),"",IF(SUM(TCD!L248,TCD!Q248)&gt;15,29,9.5))</f>
        <v/>
      </c>
      <c r="R247" s="27">
        <f>_xlfn.XLOOKUP(F247,TCD!E:E,TCD!K:K,"")</f>
        <v>0</v>
      </c>
      <c r="S247" s="27" t="str">
        <f>IF(TCD!I248="","",IF(TCD!I248&gt;8.5,17,8.5))</f>
        <v/>
      </c>
      <c r="T247" s="27">
        <f>TCD!Y248</f>
        <v>7.5</v>
      </c>
    </row>
    <row r="248" spans="1:20" x14ac:dyDescent="0.2">
      <c r="A248" s="13" t="str">
        <f>TCD!V249</f>
        <v>CHRONOPOST</v>
      </c>
      <c r="B248" s="1">
        <f t="shared" si="9"/>
        <v>46143</v>
      </c>
      <c r="F248" t="str">
        <f>TCD!E249</f>
        <v>XN091366851JB</v>
      </c>
      <c r="H248" s="6" t="str">
        <f t="shared" si="10"/>
        <v>P</v>
      </c>
      <c r="I248" t="str">
        <f>LOOKUP(F248,'Facture Chronopost'!L:L,'Facture Chronopost'!H:H)</f>
        <v/>
      </c>
      <c r="J248" s="6">
        <f>TCD!U249</f>
        <v>16</v>
      </c>
      <c r="K248">
        <f t="shared" si="11"/>
        <v>1</v>
      </c>
      <c r="L248" s="27">
        <f>_xlfn.XLOOKUP(F248,'TCD poids'!A:A,'TCD poids'!C:C)</f>
        <v>0.30000000000000004</v>
      </c>
      <c r="M248">
        <f>TCD!T249</f>
        <v>16</v>
      </c>
      <c r="N248">
        <f>IF(I248="",0.2,LOOKUP(I248,'Pays TVA'!A:A,'Pays TVA'!B:B))</f>
        <v>0.2</v>
      </c>
      <c r="O248" s="27" t="str">
        <f>IF(TCD!M249="","",TCD!M249)</f>
        <v/>
      </c>
      <c r="P248" s="27" t="str">
        <f>IF(TCD!J249="","",TCD!J249)</f>
        <v/>
      </c>
      <c r="Q248" s="27" t="str">
        <f>IF(AND(TCD!L249="",TCD!Q249=""),"",IF(SUM(TCD!L249,TCD!Q249)&gt;15,29,9.5))</f>
        <v/>
      </c>
      <c r="R248" s="27">
        <f>_xlfn.XLOOKUP(F248,TCD!E:E,TCD!K:K,"")</f>
        <v>0</v>
      </c>
      <c r="S248" s="27" t="str">
        <f>IF(TCD!I249="","",IF(TCD!I249&gt;8.5,17,8.5))</f>
        <v/>
      </c>
      <c r="T248" s="27">
        <f>TCD!Y249</f>
        <v>7.5</v>
      </c>
    </row>
    <row r="249" spans="1:20" x14ac:dyDescent="0.2">
      <c r="A249" s="13" t="str">
        <f>TCD!V250</f>
        <v>CHRONOPOST</v>
      </c>
      <c r="B249" s="1">
        <f t="shared" si="9"/>
        <v>46143</v>
      </c>
      <c r="F249" t="str">
        <f>TCD!E250</f>
        <v>XN091373398JB</v>
      </c>
      <c r="H249" s="6" t="str">
        <f t="shared" si="10"/>
        <v>P</v>
      </c>
      <c r="I249" t="str">
        <f>LOOKUP(F249,'Facture Chronopost'!L:L,'Facture Chronopost'!H:H)</f>
        <v/>
      </c>
      <c r="J249" s="6">
        <f>TCD!U250</f>
        <v>16</v>
      </c>
      <c r="K249">
        <f t="shared" si="11"/>
        <v>1</v>
      </c>
      <c r="L249" s="27">
        <f>_xlfn.XLOOKUP(F249,'TCD poids'!A:A,'TCD poids'!C:C)</f>
        <v>4.6999999999999993</v>
      </c>
      <c r="M249">
        <f>TCD!T250</f>
        <v>16</v>
      </c>
      <c r="N249">
        <f>IF(I249="",0.2,LOOKUP(I249,'Pays TVA'!A:A,'Pays TVA'!B:B))</f>
        <v>0.2</v>
      </c>
      <c r="O249" s="27" t="str">
        <f>IF(TCD!M250="","",TCD!M250)</f>
        <v/>
      </c>
      <c r="P249" s="27" t="str">
        <f>IF(TCD!J250="","",TCD!J250)</f>
        <v/>
      </c>
      <c r="Q249" s="27" t="str">
        <f>IF(AND(TCD!L250="",TCD!Q250=""),"",IF(SUM(TCD!L250,TCD!Q250)&gt;15,29,9.5))</f>
        <v/>
      </c>
      <c r="R249" s="27">
        <f>_xlfn.XLOOKUP(F249,TCD!E:E,TCD!K:K,"")</f>
        <v>0</v>
      </c>
      <c r="S249" s="27" t="str">
        <f>IF(TCD!I250="","",IF(TCD!I250&gt;8.5,17,8.5))</f>
        <v/>
      </c>
      <c r="T249" s="27">
        <f>TCD!Y250</f>
        <v>9.1</v>
      </c>
    </row>
    <row r="250" spans="1:20" x14ac:dyDescent="0.2">
      <c r="A250" s="13" t="str">
        <f>TCD!V251</f>
        <v>CHRONOPOST</v>
      </c>
      <c r="B250" s="1">
        <f t="shared" si="9"/>
        <v>46143</v>
      </c>
      <c r="F250" t="str">
        <f>TCD!E251</f>
        <v>XN091386652JB</v>
      </c>
      <c r="H250" s="6" t="str">
        <f t="shared" si="10"/>
        <v>P</v>
      </c>
      <c r="I250" t="str">
        <f>LOOKUP(F250,'Facture Chronopost'!L:L,'Facture Chronopost'!H:H)</f>
        <v/>
      </c>
      <c r="J250" s="6">
        <f>TCD!U251</f>
        <v>16</v>
      </c>
      <c r="K250">
        <f t="shared" si="11"/>
        <v>1</v>
      </c>
      <c r="L250" s="27">
        <f>_xlfn.XLOOKUP(F250,'TCD poids'!A:A,'TCD poids'!C:C)</f>
        <v>4.6999999999999993</v>
      </c>
      <c r="M250">
        <f>TCD!T251</f>
        <v>16</v>
      </c>
      <c r="N250">
        <f>IF(I250="",0.2,LOOKUP(I250,'Pays TVA'!A:A,'Pays TVA'!B:B))</f>
        <v>0.2</v>
      </c>
      <c r="O250" s="27" t="str">
        <f>IF(TCD!M251="","",TCD!M251)</f>
        <v/>
      </c>
      <c r="P250" s="27" t="str">
        <f>IF(TCD!J251="","",TCD!J251)</f>
        <v/>
      </c>
      <c r="Q250" s="27" t="str">
        <f>IF(AND(TCD!L251="",TCD!Q251=""),"",IF(SUM(TCD!L251,TCD!Q251)&gt;15,29,9.5))</f>
        <v/>
      </c>
      <c r="R250" s="27">
        <f>_xlfn.XLOOKUP(F250,TCD!E:E,TCD!K:K,"")</f>
        <v>0</v>
      </c>
      <c r="S250" s="27" t="str">
        <f>IF(TCD!I251="","",IF(TCD!I251&gt;8.5,17,8.5))</f>
        <v/>
      </c>
      <c r="T250" s="27">
        <f>TCD!Y251</f>
        <v>9.1</v>
      </c>
    </row>
    <row r="251" spans="1:20" x14ac:dyDescent="0.2">
      <c r="A251" s="13" t="str">
        <f>TCD!V252</f>
        <v>CHRONOPOST</v>
      </c>
      <c r="B251" s="1">
        <f t="shared" si="9"/>
        <v>46143</v>
      </c>
      <c r="F251" t="str">
        <f>TCD!E252</f>
        <v>XN091740021JB</v>
      </c>
      <c r="H251" s="6" t="str">
        <f t="shared" si="10"/>
        <v>P</v>
      </c>
      <c r="I251" t="str">
        <f>LOOKUP(F251,'Facture Chronopost'!L:L,'Facture Chronopost'!H:H)</f>
        <v/>
      </c>
      <c r="J251" s="6">
        <f>TCD!U252</f>
        <v>16</v>
      </c>
      <c r="K251">
        <f t="shared" si="11"/>
        <v>1</v>
      </c>
      <c r="L251" s="27">
        <f>_xlfn.XLOOKUP(F251,'TCD poids'!A:A,'TCD poids'!C:C)</f>
        <v>4.5999999999999996</v>
      </c>
      <c r="M251">
        <f>TCD!T252</f>
        <v>16</v>
      </c>
      <c r="N251">
        <f>IF(I251="",0.2,LOOKUP(I251,'Pays TVA'!A:A,'Pays TVA'!B:B))</f>
        <v>0.2</v>
      </c>
      <c r="O251" s="27" t="str">
        <f>IF(TCD!M252="","",TCD!M252)</f>
        <v/>
      </c>
      <c r="P251" s="27" t="str">
        <f>IF(TCD!J252="","",TCD!J252)</f>
        <v/>
      </c>
      <c r="Q251" s="27">
        <f>IF(AND(TCD!L252="",TCD!Q252=""),"",IF(SUM(TCD!L252,TCD!Q252)&gt;15,29,9.5))</f>
        <v>9.5</v>
      </c>
      <c r="R251" s="27">
        <f>_xlfn.XLOOKUP(F251,TCD!E:E,TCD!K:K,"")</f>
        <v>0</v>
      </c>
      <c r="S251" s="27" t="str">
        <f>IF(TCD!I252="","",IF(TCD!I252&gt;8.5,17,8.5))</f>
        <v/>
      </c>
      <c r="T251" s="27">
        <f>TCD!Y252</f>
        <v>9.1</v>
      </c>
    </row>
    <row r="252" spans="1:20" x14ac:dyDescent="0.2">
      <c r="A252" s="13" t="str">
        <f>TCD!V253</f>
        <v>CHRONOPOST</v>
      </c>
      <c r="B252" s="1">
        <f t="shared" si="9"/>
        <v>46143</v>
      </c>
      <c r="F252" t="str">
        <f>TCD!E253</f>
        <v>XN091799248JB</v>
      </c>
      <c r="H252" s="6" t="str">
        <f t="shared" si="10"/>
        <v>P</v>
      </c>
      <c r="I252" t="str">
        <f>LOOKUP(F252,'Facture Chronopost'!L:L,'Facture Chronopost'!H:H)</f>
        <v/>
      </c>
      <c r="J252" s="6">
        <f>TCD!U253</f>
        <v>16</v>
      </c>
      <c r="K252">
        <f t="shared" si="11"/>
        <v>1</v>
      </c>
      <c r="L252" s="27">
        <f>_xlfn.XLOOKUP(F252,'TCD poids'!A:A,'TCD poids'!C:C)</f>
        <v>2.2000000000000002</v>
      </c>
      <c r="M252">
        <f>TCD!T253</f>
        <v>16</v>
      </c>
      <c r="N252">
        <f>IF(I252="",0.2,LOOKUP(I252,'Pays TVA'!A:A,'Pays TVA'!B:B))</f>
        <v>0.2</v>
      </c>
      <c r="O252" s="27" t="str">
        <f>IF(TCD!M253="","",TCD!M253)</f>
        <v/>
      </c>
      <c r="P252" s="27" t="str">
        <f>IF(TCD!J253="","",TCD!J253)</f>
        <v/>
      </c>
      <c r="Q252" s="27" t="str">
        <f>IF(AND(TCD!L253="",TCD!Q253=""),"",IF(SUM(TCD!L253,TCD!Q253)&gt;15,29,9.5))</f>
        <v/>
      </c>
      <c r="R252" s="27">
        <f>_xlfn.XLOOKUP(F252,TCD!E:E,TCD!K:K,"")</f>
        <v>0</v>
      </c>
      <c r="S252" s="27" t="str">
        <f>IF(TCD!I253="","",IF(TCD!I253&gt;8.5,17,8.5))</f>
        <v/>
      </c>
      <c r="T252" s="27">
        <f>TCD!Y253</f>
        <v>8.3000000000000007</v>
      </c>
    </row>
    <row r="253" spans="1:20" x14ac:dyDescent="0.2">
      <c r="A253" s="13" t="str">
        <f>TCD!V254</f>
        <v>CHRONOPOST</v>
      </c>
      <c r="B253" s="1">
        <f t="shared" si="9"/>
        <v>46143</v>
      </c>
      <c r="F253" t="str">
        <f>TCD!E254</f>
        <v>XN091825098JB</v>
      </c>
      <c r="H253" s="6" t="str">
        <f t="shared" si="10"/>
        <v>P</v>
      </c>
      <c r="I253" t="str">
        <f>LOOKUP(F253,'Facture Chronopost'!L:L,'Facture Chronopost'!H:H)</f>
        <v/>
      </c>
      <c r="J253" s="6">
        <f>TCD!U254</f>
        <v>16</v>
      </c>
      <c r="K253">
        <f t="shared" si="11"/>
        <v>1</v>
      </c>
      <c r="L253" s="27">
        <f>_xlfn.XLOOKUP(F253,'TCD poids'!A:A,'TCD poids'!C:C)</f>
        <v>1.1000000000000001</v>
      </c>
      <c r="M253">
        <f>TCD!T254</f>
        <v>16</v>
      </c>
      <c r="N253">
        <f>IF(I253="",0.2,LOOKUP(I253,'Pays TVA'!A:A,'Pays TVA'!B:B))</f>
        <v>0.2</v>
      </c>
      <c r="O253" s="27" t="str">
        <f>IF(TCD!M254="","",TCD!M254)</f>
        <v/>
      </c>
      <c r="P253" s="27" t="str">
        <f>IF(TCD!J254="","",TCD!J254)</f>
        <v/>
      </c>
      <c r="Q253" s="27" t="str">
        <f>IF(AND(TCD!L254="",TCD!Q254=""),"",IF(SUM(TCD!L254,TCD!Q254)&gt;15,29,9.5))</f>
        <v/>
      </c>
      <c r="R253" s="27">
        <f>_xlfn.XLOOKUP(F253,TCD!E:E,TCD!K:K,"")</f>
        <v>0</v>
      </c>
      <c r="S253" s="27" t="str">
        <f>IF(TCD!I254="","",IF(TCD!I254&gt;8.5,17,8.5))</f>
        <v/>
      </c>
      <c r="T253" s="27">
        <f>TCD!Y254</f>
        <v>7.9</v>
      </c>
    </row>
    <row r="254" spans="1:20" x14ac:dyDescent="0.2">
      <c r="A254" s="13" t="str">
        <f>TCD!V255</f>
        <v>CHRONOPOST</v>
      </c>
      <c r="B254" s="1">
        <f t="shared" si="9"/>
        <v>46143</v>
      </c>
      <c r="F254" t="str">
        <f>TCD!E255</f>
        <v>XN091856064JB</v>
      </c>
      <c r="H254" s="6" t="str">
        <f t="shared" si="10"/>
        <v>P</v>
      </c>
      <c r="I254" t="str">
        <f>LOOKUP(F254,'Facture Chronopost'!L:L,'Facture Chronopost'!H:H)</f>
        <v/>
      </c>
      <c r="J254" s="6">
        <f>TCD!U255</f>
        <v>16</v>
      </c>
      <c r="K254">
        <f t="shared" si="11"/>
        <v>1</v>
      </c>
      <c r="L254" s="27">
        <f>_xlfn.XLOOKUP(F254,'TCD poids'!A:A,'TCD poids'!C:C)</f>
        <v>0.4</v>
      </c>
      <c r="M254">
        <f>TCD!T255</f>
        <v>16</v>
      </c>
      <c r="N254">
        <f>IF(I254="",0.2,LOOKUP(I254,'Pays TVA'!A:A,'Pays TVA'!B:B))</f>
        <v>0.2</v>
      </c>
      <c r="O254" s="27" t="str">
        <f>IF(TCD!M255="","",TCD!M255)</f>
        <v/>
      </c>
      <c r="P254" s="27" t="str">
        <f>IF(TCD!J255="","",TCD!J255)</f>
        <v/>
      </c>
      <c r="Q254" s="27" t="str">
        <f>IF(AND(TCD!L255="",TCD!Q255=""),"",IF(SUM(TCD!L255,TCD!Q255)&gt;15,29,9.5))</f>
        <v/>
      </c>
      <c r="R254" s="27">
        <f>_xlfn.XLOOKUP(F254,TCD!E:E,TCD!K:K,"")</f>
        <v>0</v>
      </c>
      <c r="S254" s="27" t="str">
        <f>IF(TCD!I255="","",IF(TCD!I255&gt;8.5,17,8.5))</f>
        <v/>
      </c>
      <c r="T254" s="27">
        <f>TCD!Y255</f>
        <v>7.5</v>
      </c>
    </row>
    <row r="255" spans="1:20" x14ac:dyDescent="0.2">
      <c r="A255" s="13" t="str">
        <f>TCD!V256</f>
        <v>CHRONOPOST</v>
      </c>
      <c r="B255" s="1">
        <f t="shared" si="9"/>
        <v>46143</v>
      </c>
      <c r="F255" t="str">
        <f>TCD!E256</f>
        <v>XN091857161JB</v>
      </c>
      <c r="H255" s="6" t="str">
        <f t="shared" si="10"/>
        <v>P</v>
      </c>
      <c r="I255" t="str">
        <f>LOOKUP(F255,'Facture Chronopost'!L:L,'Facture Chronopost'!H:H)</f>
        <v/>
      </c>
      <c r="J255" s="6">
        <f>TCD!U256</f>
        <v>16</v>
      </c>
      <c r="K255">
        <f t="shared" si="11"/>
        <v>1</v>
      </c>
      <c r="L255" s="27">
        <f>_xlfn.XLOOKUP(F255,'TCD poids'!A:A,'TCD poids'!C:C)</f>
        <v>3.1</v>
      </c>
      <c r="M255">
        <f>TCD!T256</f>
        <v>16</v>
      </c>
      <c r="N255">
        <f>IF(I255="",0.2,LOOKUP(I255,'Pays TVA'!A:A,'Pays TVA'!B:B))</f>
        <v>0.2</v>
      </c>
      <c r="O255" s="27" t="str">
        <f>IF(TCD!M256="","",TCD!M256)</f>
        <v/>
      </c>
      <c r="P255" s="27" t="str">
        <f>IF(TCD!J256="","",TCD!J256)</f>
        <v/>
      </c>
      <c r="Q255" s="27" t="str">
        <f>IF(AND(TCD!L256="",TCD!Q256=""),"",IF(SUM(TCD!L256,TCD!Q256)&gt;15,29,9.5))</f>
        <v/>
      </c>
      <c r="R255" s="27">
        <f>_xlfn.XLOOKUP(F255,TCD!E:E,TCD!K:K,"")</f>
        <v>0</v>
      </c>
      <c r="S255" s="27" t="str">
        <f>IF(TCD!I256="","",IF(TCD!I256&gt;8.5,17,8.5))</f>
        <v/>
      </c>
      <c r="T255" s="27">
        <f>TCD!Y256</f>
        <v>8.6999999999999993</v>
      </c>
    </row>
    <row r="256" spans="1:20" x14ac:dyDescent="0.2">
      <c r="A256" s="13" t="str">
        <f>TCD!V257</f>
        <v>CHRONOPOST</v>
      </c>
      <c r="B256" s="1">
        <f t="shared" si="9"/>
        <v>46143</v>
      </c>
      <c r="F256" t="str">
        <f>TCD!E257</f>
        <v>XN091891432JB</v>
      </c>
      <c r="H256" s="6" t="str">
        <f t="shared" si="10"/>
        <v>P</v>
      </c>
      <c r="I256" t="str">
        <f>LOOKUP(F256,'Facture Chronopost'!L:L,'Facture Chronopost'!H:H)</f>
        <v/>
      </c>
      <c r="J256" s="6">
        <f>TCD!U257</f>
        <v>16</v>
      </c>
      <c r="K256">
        <f t="shared" si="11"/>
        <v>1</v>
      </c>
      <c r="L256" s="27">
        <f>_xlfn.XLOOKUP(F256,'TCD poids'!A:A,'TCD poids'!C:C)</f>
        <v>4.5</v>
      </c>
      <c r="M256">
        <f>TCD!T257</f>
        <v>16</v>
      </c>
      <c r="N256">
        <f>IF(I256="",0.2,LOOKUP(I256,'Pays TVA'!A:A,'Pays TVA'!B:B))</f>
        <v>0.2</v>
      </c>
      <c r="O256" s="27" t="str">
        <f>IF(TCD!M257="","",TCD!M257)</f>
        <v/>
      </c>
      <c r="P256" s="27" t="str">
        <f>IF(TCD!J257="","",TCD!J257)</f>
        <v/>
      </c>
      <c r="Q256" s="27" t="str">
        <f>IF(AND(TCD!L257="",TCD!Q257=""),"",IF(SUM(TCD!L257,TCD!Q257)&gt;15,29,9.5))</f>
        <v/>
      </c>
      <c r="R256" s="27">
        <f>_xlfn.XLOOKUP(F256,TCD!E:E,TCD!K:K,"")</f>
        <v>0</v>
      </c>
      <c r="S256" s="27" t="str">
        <f>IF(TCD!I257="","",IF(TCD!I257&gt;8.5,17,8.5))</f>
        <v/>
      </c>
      <c r="T256" s="27">
        <f>TCD!Y257</f>
        <v>9.1</v>
      </c>
    </row>
    <row r="257" spans="1:20" x14ac:dyDescent="0.2">
      <c r="A257" s="13" t="str">
        <f>TCD!V258</f>
        <v>CHRONOPOST</v>
      </c>
      <c r="B257" s="1">
        <f t="shared" si="9"/>
        <v>46143</v>
      </c>
      <c r="F257" t="str">
        <f>TCD!E258</f>
        <v>XN091892910JB</v>
      </c>
      <c r="H257" s="6" t="str">
        <f t="shared" si="10"/>
        <v>P</v>
      </c>
      <c r="I257" t="str">
        <f>LOOKUP(F257,'Facture Chronopost'!L:L,'Facture Chronopost'!H:H)</f>
        <v/>
      </c>
      <c r="J257" s="6">
        <f>TCD!U258</f>
        <v>16</v>
      </c>
      <c r="K257">
        <f t="shared" si="11"/>
        <v>1</v>
      </c>
      <c r="L257" s="27">
        <f>_xlfn.XLOOKUP(F257,'TCD poids'!A:A,'TCD poids'!C:C)</f>
        <v>0.2</v>
      </c>
      <c r="M257">
        <f>TCD!T258</f>
        <v>16</v>
      </c>
      <c r="N257">
        <f>IF(I257="",0.2,LOOKUP(I257,'Pays TVA'!A:A,'Pays TVA'!B:B))</f>
        <v>0.2</v>
      </c>
      <c r="O257" s="27" t="str">
        <f>IF(TCD!M258="","",TCD!M258)</f>
        <v/>
      </c>
      <c r="P257" s="27" t="str">
        <f>IF(TCD!J258="","",TCD!J258)</f>
        <v/>
      </c>
      <c r="Q257" s="27">
        <f>IF(AND(TCD!L258="",TCD!Q258=""),"",IF(SUM(TCD!L258,TCD!Q258)&gt;15,29,9.5))</f>
        <v>9.5</v>
      </c>
      <c r="R257" s="27">
        <f>_xlfn.XLOOKUP(F257,TCD!E:E,TCD!K:K,"")</f>
        <v>0</v>
      </c>
      <c r="S257" s="27" t="str">
        <f>IF(TCD!I258="","",IF(TCD!I258&gt;8.5,17,8.5))</f>
        <v/>
      </c>
      <c r="T257" s="27">
        <f>TCD!Y258</f>
        <v>7.5</v>
      </c>
    </row>
    <row r="258" spans="1:20" x14ac:dyDescent="0.2">
      <c r="A258" s="13" t="str">
        <f>TCD!V259</f>
        <v>CHRONOPOST</v>
      </c>
      <c r="B258" s="1">
        <f t="shared" si="9"/>
        <v>46143</v>
      </c>
      <c r="F258" t="str">
        <f>TCD!E259</f>
        <v>XN091895553JB</v>
      </c>
      <c r="H258" s="6" t="str">
        <f t="shared" si="10"/>
        <v>P</v>
      </c>
      <c r="I258" t="str">
        <f>LOOKUP(F258,'Facture Chronopost'!L:L,'Facture Chronopost'!H:H)</f>
        <v/>
      </c>
      <c r="J258" s="6">
        <f>TCD!U259</f>
        <v>16</v>
      </c>
      <c r="K258">
        <f t="shared" si="11"/>
        <v>1</v>
      </c>
      <c r="L258" s="27">
        <f>_xlfn.XLOOKUP(F258,'TCD poids'!A:A,'TCD poids'!C:C)</f>
        <v>0.3</v>
      </c>
      <c r="M258">
        <f>TCD!T259</f>
        <v>16</v>
      </c>
      <c r="N258">
        <f>IF(I258="",0.2,LOOKUP(I258,'Pays TVA'!A:A,'Pays TVA'!B:B))</f>
        <v>0.2</v>
      </c>
      <c r="O258" s="27" t="str">
        <f>IF(TCD!M259="","",TCD!M259)</f>
        <v/>
      </c>
      <c r="P258" s="27" t="str">
        <f>IF(TCD!J259="","",TCD!J259)</f>
        <v/>
      </c>
      <c r="Q258" s="27" t="str">
        <f>IF(AND(TCD!L259="",TCD!Q259=""),"",IF(SUM(TCD!L259,TCD!Q259)&gt;15,29,9.5))</f>
        <v/>
      </c>
      <c r="R258" s="27">
        <f>_xlfn.XLOOKUP(F258,TCD!E:E,TCD!K:K,"")</f>
        <v>0</v>
      </c>
      <c r="S258" s="27" t="str">
        <f>IF(TCD!I259="","",IF(TCD!I259&gt;8.5,17,8.5))</f>
        <v/>
      </c>
      <c r="T258" s="27">
        <f>TCD!Y259</f>
        <v>7.5</v>
      </c>
    </row>
    <row r="259" spans="1:20" x14ac:dyDescent="0.2">
      <c r="A259" s="13" t="str">
        <f>TCD!V260</f>
        <v>CHRONOPOST</v>
      </c>
      <c r="B259" s="1">
        <f t="shared" si="9"/>
        <v>46143</v>
      </c>
      <c r="F259" t="str">
        <f>TCD!E260</f>
        <v>XN091896307JB</v>
      </c>
      <c r="H259" s="6" t="str">
        <f t="shared" si="10"/>
        <v>P</v>
      </c>
      <c r="I259" t="str">
        <f>LOOKUP(F259,'Facture Chronopost'!L:L,'Facture Chronopost'!H:H)</f>
        <v/>
      </c>
      <c r="J259" s="6">
        <f>TCD!U260</f>
        <v>16</v>
      </c>
      <c r="K259">
        <f t="shared" si="11"/>
        <v>1</v>
      </c>
      <c r="L259" s="27">
        <f>_xlfn.XLOOKUP(F259,'TCD poids'!A:A,'TCD poids'!C:C)</f>
        <v>1.7</v>
      </c>
      <c r="M259">
        <f>TCD!T260</f>
        <v>16</v>
      </c>
      <c r="N259">
        <f>IF(I259="",0.2,LOOKUP(I259,'Pays TVA'!A:A,'Pays TVA'!B:B))</f>
        <v>0.2</v>
      </c>
      <c r="O259" s="27" t="str">
        <f>IF(TCD!M260="","",TCD!M260)</f>
        <v/>
      </c>
      <c r="P259" s="27" t="str">
        <f>IF(TCD!J260="","",TCD!J260)</f>
        <v/>
      </c>
      <c r="Q259" s="27" t="str">
        <f>IF(AND(TCD!L260="",TCD!Q260=""),"",IF(SUM(TCD!L260,TCD!Q260)&gt;15,29,9.5))</f>
        <v/>
      </c>
      <c r="R259" s="27">
        <f>_xlfn.XLOOKUP(F259,TCD!E:E,TCD!K:K,"")</f>
        <v>0</v>
      </c>
      <c r="S259" s="27" t="str">
        <f>IF(TCD!I260="","",IF(TCD!I260&gt;8.5,17,8.5))</f>
        <v/>
      </c>
      <c r="T259" s="27">
        <f>TCD!Y260</f>
        <v>7.9</v>
      </c>
    </row>
    <row r="260" spans="1:20" x14ac:dyDescent="0.2">
      <c r="A260" s="13" t="str">
        <f>TCD!V261</f>
        <v>CHRONOPOST</v>
      </c>
      <c r="B260" s="1">
        <f t="shared" ref="B260:B323" si="12">B259</f>
        <v>46143</v>
      </c>
      <c r="F260" t="str">
        <f>TCD!E261</f>
        <v>XN091897404JB</v>
      </c>
      <c r="H260" s="6" t="str">
        <f t="shared" ref="H260:H323" si="13">IF(RIGHT(J260,3)="BTB","E","P")</f>
        <v>P</v>
      </c>
      <c r="I260" t="str">
        <f>LOOKUP(F260,'Facture Chronopost'!L:L,'Facture Chronopost'!H:H)</f>
        <v/>
      </c>
      <c r="J260" s="6">
        <f>TCD!U261</f>
        <v>16</v>
      </c>
      <c r="K260">
        <f t="shared" ref="K260:K323" si="14">K259</f>
        <v>1</v>
      </c>
      <c r="L260" s="27">
        <f>_xlfn.XLOOKUP(F260,'TCD poids'!A:A,'TCD poids'!C:C)</f>
        <v>2.2000000000000002</v>
      </c>
      <c r="M260">
        <f>TCD!T261</f>
        <v>16</v>
      </c>
      <c r="N260">
        <f>IF(I260="",0.2,LOOKUP(I260,'Pays TVA'!A:A,'Pays TVA'!B:B))</f>
        <v>0.2</v>
      </c>
      <c r="O260" s="27" t="str">
        <f>IF(TCD!M261="","",TCD!M261)</f>
        <v/>
      </c>
      <c r="P260" s="27" t="str">
        <f>IF(TCD!J261="","",TCD!J261)</f>
        <v/>
      </c>
      <c r="Q260" s="27" t="str">
        <f>IF(AND(TCD!L261="",TCD!Q261=""),"",IF(SUM(TCD!L261,TCD!Q261)&gt;15,29,9.5))</f>
        <v/>
      </c>
      <c r="R260" s="27">
        <f>_xlfn.XLOOKUP(F260,TCD!E:E,TCD!K:K,"")</f>
        <v>0</v>
      </c>
      <c r="S260" s="27" t="str">
        <f>IF(TCD!I261="","",IF(TCD!I261&gt;8.5,17,8.5))</f>
        <v/>
      </c>
      <c r="T260" s="27">
        <f>TCD!Y261</f>
        <v>8.3000000000000007</v>
      </c>
    </row>
    <row r="261" spans="1:20" x14ac:dyDescent="0.2">
      <c r="A261" s="13" t="str">
        <f>TCD!V262</f>
        <v>CHRONOPOST</v>
      </c>
      <c r="B261" s="1">
        <f t="shared" si="12"/>
        <v>46143</v>
      </c>
      <c r="F261" t="str">
        <f>TCD!E262</f>
        <v>XN091898515JB</v>
      </c>
      <c r="H261" s="6" t="str">
        <f t="shared" si="13"/>
        <v>P</v>
      </c>
      <c r="I261" t="str">
        <f>LOOKUP(F261,'Facture Chronopost'!L:L,'Facture Chronopost'!H:H)</f>
        <v/>
      </c>
      <c r="J261" s="6">
        <f>TCD!U262</f>
        <v>16</v>
      </c>
      <c r="K261">
        <f t="shared" si="14"/>
        <v>1</v>
      </c>
      <c r="L261" s="27">
        <f>_xlfn.XLOOKUP(F261,'TCD poids'!A:A,'TCD poids'!C:C)</f>
        <v>2.9</v>
      </c>
      <c r="M261">
        <f>TCD!T262</f>
        <v>16</v>
      </c>
      <c r="N261">
        <f>IF(I261="",0.2,LOOKUP(I261,'Pays TVA'!A:A,'Pays TVA'!B:B))</f>
        <v>0.2</v>
      </c>
      <c r="O261" s="27" t="str">
        <f>IF(TCD!M262="","",TCD!M262)</f>
        <v/>
      </c>
      <c r="P261" s="27" t="str">
        <f>IF(TCD!J262="","",TCD!J262)</f>
        <v/>
      </c>
      <c r="Q261" s="27" t="str">
        <f>IF(AND(TCD!L262="",TCD!Q262=""),"",IF(SUM(TCD!L262,TCD!Q262)&gt;15,29,9.5))</f>
        <v/>
      </c>
      <c r="R261" s="27">
        <f>_xlfn.XLOOKUP(F261,TCD!E:E,TCD!K:K,"")</f>
        <v>0</v>
      </c>
      <c r="S261" s="27" t="str">
        <f>IF(TCD!I262="","",IF(TCD!I262&gt;8.5,17,8.5))</f>
        <v/>
      </c>
      <c r="T261" s="27">
        <f>TCD!Y262</f>
        <v>8.3000000000000007</v>
      </c>
    </row>
    <row r="262" spans="1:20" x14ac:dyDescent="0.2">
      <c r="A262" s="13" t="str">
        <f>TCD!V263</f>
        <v>CHRONOPOST</v>
      </c>
      <c r="B262" s="1">
        <f t="shared" si="12"/>
        <v>46143</v>
      </c>
      <c r="F262" t="str">
        <f>TCD!E263</f>
        <v>XN091899436JB</v>
      </c>
      <c r="H262" s="6" t="str">
        <f t="shared" si="13"/>
        <v>P</v>
      </c>
      <c r="I262" t="str">
        <f>LOOKUP(F262,'Facture Chronopost'!L:L,'Facture Chronopost'!H:H)</f>
        <v/>
      </c>
      <c r="J262" s="6">
        <f>TCD!U263</f>
        <v>16</v>
      </c>
      <c r="K262">
        <f t="shared" si="14"/>
        <v>1</v>
      </c>
      <c r="L262" s="27">
        <f>_xlfn.XLOOKUP(F262,'TCD poids'!A:A,'TCD poids'!C:C)</f>
        <v>4.6999999999999993</v>
      </c>
      <c r="M262">
        <f>TCD!T263</f>
        <v>16</v>
      </c>
      <c r="N262">
        <f>IF(I262="",0.2,LOOKUP(I262,'Pays TVA'!A:A,'Pays TVA'!B:B))</f>
        <v>0.2</v>
      </c>
      <c r="O262" s="27" t="str">
        <f>IF(TCD!M263="","",TCD!M263)</f>
        <v/>
      </c>
      <c r="P262" s="27" t="str">
        <f>IF(TCD!J263="","",TCD!J263)</f>
        <v/>
      </c>
      <c r="Q262" s="27">
        <f>IF(AND(TCD!L263="",TCD!Q263=""),"",IF(SUM(TCD!L263,TCD!Q263)&gt;15,29,9.5))</f>
        <v>9.5</v>
      </c>
      <c r="R262" s="27">
        <f>_xlfn.XLOOKUP(F262,TCD!E:E,TCD!K:K,"")</f>
        <v>0</v>
      </c>
      <c r="S262" s="27" t="str">
        <f>IF(TCD!I263="","",IF(TCD!I263&gt;8.5,17,8.5))</f>
        <v/>
      </c>
      <c r="T262" s="27">
        <f>TCD!Y263</f>
        <v>9.1</v>
      </c>
    </row>
    <row r="263" spans="1:20" x14ac:dyDescent="0.2">
      <c r="A263" s="13" t="str">
        <f>TCD!V264</f>
        <v>CHRONOPOST</v>
      </c>
      <c r="B263" s="1">
        <f t="shared" si="12"/>
        <v>46143</v>
      </c>
      <c r="F263" t="str">
        <f>TCD!E264</f>
        <v>XN091899820JB</v>
      </c>
      <c r="H263" s="6" t="str">
        <f t="shared" si="13"/>
        <v>P</v>
      </c>
      <c r="I263" t="str">
        <f>LOOKUP(F263,'Facture Chronopost'!L:L,'Facture Chronopost'!H:H)</f>
        <v/>
      </c>
      <c r="J263" s="6">
        <f>TCD!U264</f>
        <v>16</v>
      </c>
      <c r="K263">
        <f t="shared" si="14"/>
        <v>1</v>
      </c>
      <c r="L263" s="27">
        <f>_xlfn.XLOOKUP(F263,'TCD poids'!A:A,'TCD poids'!C:C)</f>
        <v>0.4</v>
      </c>
      <c r="M263">
        <f>TCD!T264</f>
        <v>16</v>
      </c>
      <c r="N263">
        <f>IF(I263="",0.2,LOOKUP(I263,'Pays TVA'!A:A,'Pays TVA'!B:B))</f>
        <v>0.2</v>
      </c>
      <c r="O263" s="27" t="str">
        <f>IF(TCD!M264="","",TCD!M264)</f>
        <v/>
      </c>
      <c r="P263" s="27" t="str">
        <f>IF(TCD!J264="","",TCD!J264)</f>
        <v/>
      </c>
      <c r="Q263" s="27" t="str">
        <f>IF(AND(TCD!L264="",TCD!Q264=""),"",IF(SUM(TCD!L264,TCD!Q264)&gt;15,29,9.5))</f>
        <v/>
      </c>
      <c r="R263" s="27">
        <f>_xlfn.XLOOKUP(F263,TCD!E:E,TCD!K:K,"")</f>
        <v>0</v>
      </c>
      <c r="S263" s="27" t="str">
        <f>IF(TCD!I264="","",IF(TCD!I264&gt;8.5,17,8.5))</f>
        <v/>
      </c>
      <c r="T263" s="27">
        <f>TCD!Y264</f>
        <v>7.5</v>
      </c>
    </row>
    <row r="264" spans="1:20" x14ac:dyDescent="0.2">
      <c r="A264" s="13" t="str">
        <f>TCD!V265</f>
        <v>CHRONOPOST</v>
      </c>
      <c r="B264" s="1">
        <f t="shared" si="12"/>
        <v>46143</v>
      </c>
      <c r="F264" t="str">
        <f>TCD!E265</f>
        <v>XN091900355JB</v>
      </c>
      <c r="H264" s="6" t="str">
        <f t="shared" si="13"/>
        <v>P</v>
      </c>
      <c r="I264" t="str">
        <f>LOOKUP(F264,'Facture Chronopost'!L:L,'Facture Chronopost'!H:H)</f>
        <v/>
      </c>
      <c r="J264" s="6">
        <f>TCD!U265</f>
        <v>16</v>
      </c>
      <c r="K264">
        <f t="shared" si="14"/>
        <v>1</v>
      </c>
      <c r="L264" s="27">
        <f>_xlfn.XLOOKUP(F264,'TCD poids'!A:A,'TCD poids'!C:C)</f>
        <v>4.6999999999999993</v>
      </c>
      <c r="M264">
        <f>TCD!T265</f>
        <v>16</v>
      </c>
      <c r="N264">
        <f>IF(I264="",0.2,LOOKUP(I264,'Pays TVA'!A:A,'Pays TVA'!B:B))</f>
        <v>0.2</v>
      </c>
      <c r="O264" s="27" t="str">
        <f>IF(TCD!M265="","",TCD!M265)</f>
        <v/>
      </c>
      <c r="P264" s="27" t="str">
        <f>IF(TCD!J265="","",TCD!J265)</f>
        <v/>
      </c>
      <c r="Q264" s="27">
        <f>IF(AND(TCD!L265="",TCD!Q265=""),"",IF(SUM(TCD!L265,TCD!Q265)&gt;15,29,9.5))</f>
        <v>9.5</v>
      </c>
      <c r="R264" s="27">
        <f>_xlfn.XLOOKUP(F264,TCD!E:E,TCD!K:K,"")</f>
        <v>0</v>
      </c>
      <c r="S264" s="27" t="str">
        <f>IF(TCD!I265="","",IF(TCD!I265&gt;8.5,17,8.5))</f>
        <v/>
      </c>
      <c r="T264" s="27">
        <f>TCD!Y265</f>
        <v>9.1</v>
      </c>
    </row>
    <row r="265" spans="1:20" x14ac:dyDescent="0.2">
      <c r="A265" s="13" t="str">
        <f>TCD!V266</f>
        <v>CHRONOPOST</v>
      </c>
      <c r="B265" s="1">
        <f t="shared" si="12"/>
        <v>46143</v>
      </c>
      <c r="F265" t="str">
        <f>TCD!E266</f>
        <v>XN091906707JB</v>
      </c>
      <c r="H265" s="6" t="str">
        <f t="shared" si="13"/>
        <v>P</v>
      </c>
      <c r="I265" t="str">
        <f>LOOKUP(F265,'Facture Chronopost'!L:L,'Facture Chronopost'!H:H)</f>
        <v/>
      </c>
      <c r="J265" s="6">
        <f>TCD!U266</f>
        <v>16</v>
      </c>
      <c r="K265">
        <f t="shared" si="14"/>
        <v>1</v>
      </c>
      <c r="L265" s="27">
        <f>_xlfn.XLOOKUP(F265,'TCD poids'!A:A,'TCD poids'!C:C)</f>
        <v>6.5</v>
      </c>
      <c r="M265">
        <f>TCD!T266</f>
        <v>16</v>
      </c>
      <c r="N265">
        <f>IF(I265="",0.2,LOOKUP(I265,'Pays TVA'!A:A,'Pays TVA'!B:B))</f>
        <v>0.2</v>
      </c>
      <c r="O265" s="27" t="str">
        <f>IF(TCD!M266="","",TCD!M266)</f>
        <v/>
      </c>
      <c r="P265" s="27" t="str">
        <f>IF(TCD!J266="","",TCD!J266)</f>
        <v/>
      </c>
      <c r="Q265" s="27" t="str">
        <f>IF(AND(TCD!L266="",TCD!Q266=""),"",IF(SUM(TCD!L266,TCD!Q266)&gt;15,29,9.5))</f>
        <v/>
      </c>
      <c r="R265" s="27">
        <f>_xlfn.XLOOKUP(F265,TCD!E:E,TCD!K:K,"")</f>
        <v>0</v>
      </c>
      <c r="S265" s="27" t="str">
        <f>IF(TCD!I266="","",IF(TCD!I266&gt;8.5,17,8.5))</f>
        <v/>
      </c>
      <c r="T265" s="27">
        <f>TCD!Y266</f>
        <v>9.9</v>
      </c>
    </row>
    <row r="266" spans="1:20" x14ac:dyDescent="0.2">
      <c r="A266" s="13" t="str">
        <f>TCD!V267</f>
        <v>CHRONOPOST</v>
      </c>
      <c r="B266" s="1">
        <f t="shared" si="12"/>
        <v>46143</v>
      </c>
      <c r="F266" t="str">
        <f>TCD!E267</f>
        <v>XN092286885JB</v>
      </c>
      <c r="H266" s="6" t="str">
        <f t="shared" si="13"/>
        <v>P</v>
      </c>
      <c r="I266" t="str">
        <f>LOOKUP(F266,'Facture Chronopost'!L:L,'Facture Chronopost'!H:H)</f>
        <v/>
      </c>
      <c r="J266" s="6">
        <f>TCD!U267</f>
        <v>16</v>
      </c>
      <c r="K266">
        <f t="shared" si="14"/>
        <v>1</v>
      </c>
      <c r="L266" s="27">
        <f>_xlfn.XLOOKUP(F266,'TCD poids'!A:A,'TCD poids'!C:C)</f>
        <v>2.4</v>
      </c>
      <c r="M266">
        <f>TCD!T267</f>
        <v>16</v>
      </c>
      <c r="N266">
        <f>IF(I266="",0.2,LOOKUP(I266,'Pays TVA'!A:A,'Pays TVA'!B:B))</f>
        <v>0.2</v>
      </c>
      <c r="O266" s="27" t="str">
        <f>IF(TCD!M267="","",TCD!M267)</f>
        <v/>
      </c>
      <c r="P266" s="27" t="str">
        <f>IF(TCD!J267="","",TCD!J267)</f>
        <v/>
      </c>
      <c r="Q266" s="27" t="str">
        <f>IF(AND(TCD!L267="",TCD!Q267=""),"",IF(SUM(TCD!L267,TCD!Q267)&gt;15,29,9.5))</f>
        <v/>
      </c>
      <c r="R266" s="27">
        <f>_xlfn.XLOOKUP(F266,TCD!E:E,TCD!K:K,"")</f>
        <v>0</v>
      </c>
      <c r="S266" s="27" t="str">
        <f>IF(TCD!I267="","",IF(TCD!I267&gt;8.5,17,8.5))</f>
        <v/>
      </c>
      <c r="T266" s="27">
        <f>TCD!Y267</f>
        <v>8.3000000000000007</v>
      </c>
    </row>
    <row r="267" spans="1:20" x14ac:dyDescent="0.2">
      <c r="A267" s="13" t="str">
        <f>TCD!V268</f>
        <v>CHRONOPOST</v>
      </c>
      <c r="B267" s="1">
        <f t="shared" si="12"/>
        <v>46143</v>
      </c>
      <c r="F267" t="str">
        <f>TCD!E268</f>
        <v>XN092381988JB</v>
      </c>
      <c r="H267" s="6" t="str">
        <f t="shared" si="13"/>
        <v>P</v>
      </c>
      <c r="I267" t="str">
        <f>LOOKUP(F267,'Facture Chronopost'!L:L,'Facture Chronopost'!H:H)</f>
        <v/>
      </c>
      <c r="J267" s="6">
        <f>TCD!U268</f>
        <v>16</v>
      </c>
      <c r="K267">
        <f t="shared" si="14"/>
        <v>1</v>
      </c>
      <c r="L267" s="27">
        <f>_xlfn.XLOOKUP(F267,'TCD poids'!A:A,'TCD poids'!C:C)</f>
        <v>0.2</v>
      </c>
      <c r="M267">
        <f>TCD!T268</f>
        <v>16</v>
      </c>
      <c r="N267">
        <f>IF(I267="",0.2,LOOKUP(I267,'Pays TVA'!A:A,'Pays TVA'!B:B))</f>
        <v>0.2</v>
      </c>
      <c r="O267" s="27" t="str">
        <f>IF(TCD!M268="","",TCD!M268)</f>
        <v/>
      </c>
      <c r="P267" s="27" t="str">
        <f>IF(TCD!J268="","",TCD!J268)</f>
        <v/>
      </c>
      <c r="Q267" s="27" t="str">
        <f>IF(AND(TCD!L268="",TCD!Q268=""),"",IF(SUM(TCD!L268,TCD!Q268)&gt;15,29,9.5))</f>
        <v/>
      </c>
      <c r="R267" s="27">
        <f>_xlfn.XLOOKUP(F267,TCD!E:E,TCD!K:K,"")</f>
        <v>0</v>
      </c>
      <c r="S267" s="27" t="str">
        <f>IF(TCD!I268="","",IF(TCD!I268&gt;8.5,17,8.5))</f>
        <v/>
      </c>
      <c r="T267" s="27">
        <f>TCD!Y268</f>
        <v>7.5</v>
      </c>
    </row>
    <row r="268" spans="1:20" x14ac:dyDescent="0.2">
      <c r="A268" s="13" t="str">
        <f>TCD!V269</f>
        <v>CHRONOPOST</v>
      </c>
      <c r="B268" s="1">
        <f t="shared" si="12"/>
        <v>46143</v>
      </c>
      <c r="F268" t="str">
        <f>TCD!E269</f>
        <v>XN092824068JB</v>
      </c>
      <c r="H268" s="6" t="str">
        <f t="shared" si="13"/>
        <v>P</v>
      </c>
      <c r="I268" t="str">
        <f>LOOKUP(F268,'Facture Chronopost'!L:L,'Facture Chronopost'!H:H)</f>
        <v/>
      </c>
      <c r="J268" s="6">
        <f>TCD!U269</f>
        <v>16</v>
      </c>
      <c r="K268">
        <f t="shared" si="14"/>
        <v>1</v>
      </c>
      <c r="L268" s="27">
        <f>_xlfn.XLOOKUP(F268,'TCD poids'!A:A,'TCD poids'!C:C)</f>
        <v>0.5</v>
      </c>
      <c r="M268">
        <f>TCD!T269</f>
        <v>16</v>
      </c>
      <c r="N268">
        <f>IF(I268="",0.2,LOOKUP(I268,'Pays TVA'!A:A,'Pays TVA'!B:B))</f>
        <v>0.2</v>
      </c>
      <c r="O268" s="27" t="str">
        <f>IF(TCD!M269="","",TCD!M269)</f>
        <v/>
      </c>
      <c r="P268" s="27" t="str">
        <f>IF(TCD!J269="","",TCD!J269)</f>
        <v/>
      </c>
      <c r="Q268" s="27" t="str">
        <f>IF(AND(TCD!L269="",TCD!Q269=""),"",IF(SUM(TCD!L269,TCD!Q269)&gt;15,29,9.5))</f>
        <v/>
      </c>
      <c r="R268" s="27">
        <f>_xlfn.XLOOKUP(F268,TCD!E:E,TCD!K:K,"")</f>
        <v>0</v>
      </c>
      <c r="S268" s="27" t="str">
        <f>IF(TCD!I269="","",IF(TCD!I269&gt;8.5,17,8.5))</f>
        <v/>
      </c>
      <c r="T268" s="27">
        <f>TCD!Y269</f>
        <v>7.5</v>
      </c>
    </row>
    <row r="269" spans="1:20" x14ac:dyDescent="0.2">
      <c r="A269" s="13" t="str">
        <f>TCD!V270</f>
        <v>CHRONOPOST</v>
      </c>
      <c r="B269" s="1">
        <f t="shared" si="12"/>
        <v>46143</v>
      </c>
      <c r="F269" t="str">
        <f>TCD!E270</f>
        <v>XN093248509JB</v>
      </c>
      <c r="H269" s="6" t="str">
        <f t="shared" si="13"/>
        <v>P</v>
      </c>
      <c r="I269" t="str">
        <f>LOOKUP(F269,'Facture Chronopost'!L:L,'Facture Chronopost'!H:H)</f>
        <v/>
      </c>
      <c r="J269" s="6">
        <f>TCD!U270</f>
        <v>16</v>
      </c>
      <c r="K269">
        <f t="shared" si="14"/>
        <v>1</v>
      </c>
      <c r="L269" s="27">
        <f>_xlfn.XLOOKUP(F269,'TCD poids'!A:A,'TCD poids'!C:C)</f>
        <v>0.1</v>
      </c>
      <c r="M269">
        <f>TCD!T270</f>
        <v>16</v>
      </c>
      <c r="N269">
        <f>IF(I269="",0.2,LOOKUP(I269,'Pays TVA'!A:A,'Pays TVA'!B:B))</f>
        <v>0.2</v>
      </c>
      <c r="O269" s="27" t="str">
        <f>IF(TCD!M270="","",TCD!M270)</f>
        <v/>
      </c>
      <c r="P269" s="27" t="str">
        <f>IF(TCD!J270="","",TCD!J270)</f>
        <v/>
      </c>
      <c r="Q269" s="27" t="str">
        <f>IF(AND(TCD!L270="",TCD!Q270=""),"",IF(SUM(TCD!L270,TCD!Q270)&gt;15,29,9.5))</f>
        <v/>
      </c>
      <c r="R269" s="27">
        <f>_xlfn.XLOOKUP(F269,TCD!E:E,TCD!K:K,"")</f>
        <v>0</v>
      </c>
      <c r="S269" s="27" t="str">
        <f>IF(TCD!I270="","",IF(TCD!I270&gt;8.5,17,8.5))</f>
        <v/>
      </c>
      <c r="T269" s="27">
        <f>TCD!Y270</f>
        <v>7.5</v>
      </c>
    </row>
    <row r="270" spans="1:20" x14ac:dyDescent="0.2">
      <c r="A270" s="13" t="str">
        <f>TCD!V271</f>
        <v>CHRONOPOST</v>
      </c>
      <c r="B270" s="1">
        <f t="shared" si="12"/>
        <v>46143</v>
      </c>
      <c r="F270" t="str">
        <f>TCD!E271</f>
        <v>XN093332484JB</v>
      </c>
      <c r="H270" s="6" t="str">
        <f t="shared" si="13"/>
        <v>P</v>
      </c>
      <c r="I270" t="str">
        <f>LOOKUP(F270,'Facture Chronopost'!L:L,'Facture Chronopost'!H:H)</f>
        <v/>
      </c>
      <c r="J270" s="6">
        <f>TCD!U271</f>
        <v>16</v>
      </c>
      <c r="K270">
        <f t="shared" si="14"/>
        <v>1</v>
      </c>
      <c r="L270" s="27">
        <f>_xlfn.XLOOKUP(F270,'TCD poids'!A:A,'TCD poids'!C:C)</f>
        <v>2.2000000000000002</v>
      </c>
      <c r="M270">
        <f>TCD!T271</f>
        <v>16</v>
      </c>
      <c r="N270">
        <f>IF(I270="",0.2,LOOKUP(I270,'Pays TVA'!A:A,'Pays TVA'!B:B))</f>
        <v>0.2</v>
      </c>
      <c r="O270" s="27" t="str">
        <f>IF(TCD!M271="","",TCD!M271)</f>
        <v/>
      </c>
      <c r="P270" s="27" t="str">
        <f>IF(TCD!J271="","",TCD!J271)</f>
        <v/>
      </c>
      <c r="Q270" s="27" t="str">
        <f>IF(AND(TCD!L271="",TCD!Q271=""),"",IF(SUM(TCD!L271,TCD!Q271)&gt;15,29,9.5))</f>
        <v/>
      </c>
      <c r="R270" s="27">
        <f>_xlfn.XLOOKUP(F270,TCD!E:E,TCD!K:K,"")</f>
        <v>0</v>
      </c>
      <c r="S270" s="27" t="str">
        <f>IF(TCD!I271="","",IF(TCD!I271&gt;8.5,17,8.5))</f>
        <v/>
      </c>
      <c r="T270" s="27">
        <f>TCD!Y271</f>
        <v>8.3000000000000007</v>
      </c>
    </row>
    <row r="271" spans="1:20" x14ac:dyDescent="0.2">
      <c r="A271" s="13" t="str">
        <f>TCD!V272</f>
        <v>CHRONOPOST</v>
      </c>
      <c r="B271" s="1">
        <f t="shared" si="12"/>
        <v>46143</v>
      </c>
      <c r="F271" t="str">
        <f>TCD!E272</f>
        <v>XN093365213JB</v>
      </c>
      <c r="H271" s="6" t="str">
        <f t="shared" si="13"/>
        <v>P</v>
      </c>
      <c r="I271" t="str">
        <f>LOOKUP(F271,'Facture Chronopost'!L:L,'Facture Chronopost'!H:H)</f>
        <v/>
      </c>
      <c r="J271" s="6">
        <f>TCD!U272</f>
        <v>16</v>
      </c>
      <c r="K271">
        <f t="shared" si="14"/>
        <v>1</v>
      </c>
      <c r="L271" s="27">
        <f>_xlfn.XLOOKUP(F271,'TCD poids'!A:A,'TCD poids'!C:C)</f>
        <v>0.6</v>
      </c>
      <c r="M271">
        <f>TCD!T272</f>
        <v>16</v>
      </c>
      <c r="N271">
        <f>IF(I271="",0.2,LOOKUP(I271,'Pays TVA'!A:A,'Pays TVA'!B:B))</f>
        <v>0.2</v>
      </c>
      <c r="O271" s="27" t="str">
        <f>IF(TCD!M272="","",TCD!M272)</f>
        <v/>
      </c>
      <c r="P271" s="27" t="str">
        <f>IF(TCD!J272="","",TCD!J272)</f>
        <v/>
      </c>
      <c r="Q271" s="27" t="str">
        <f>IF(AND(TCD!L272="",TCD!Q272=""),"",IF(SUM(TCD!L272,TCD!Q272)&gt;15,29,9.5))</f>
        <v/>
      </c>
      <c r="R271" s="27">
        <f>_xlfn.XLOOKUP(F271,TCD!E:E,TCD!K:K,"")</f>
        <v>0</v>
      </c>
      <c r="S271" s="27" t="str">
        <f>IF(TCD!I272="","",IF(TCD!I272&gt;8.5,17,8.5))</f>
        <v/>
      </c>
      <c r="T271" s="27">
        <f>TCD!Y272</f>
        <v>7.5</v>
      </c>
    </row>
    <row r="272" spans="1:20" x14ac:dyDescent="0.2">
      <c r="A272" s="13" t="str">
        <f>TCD!V273</f>
        <v>CHRONOPOST</v>
      </c>
      <c r="B272" s="1">
        <f t="shared" si="12"/>
        <v>46143</v>
      </c>
      <c r="F272" t="str">
        <f>TCD!E273</f>
        <v>XN093366514JB</v>
      </c>
      <c r="H272" s="6" t="str">
        <f t="shared" si="13"/>
        <v>P</v>
      </c>
      <c r="I272" t="str">
        <f>LOOKUP(F272,'Facture Chronopost'!L:L,'Facture Chronopost'!H:H)</f>
        <v/>
      </c>
      <c r="J272" s="6">
        <f>TCD!U273</f>
        <v>16</v>
      </c>
      <c r="K272">
        <f t="shared" si="14"/>
        <v>1</v>
      </c>
      <c r="L272" s="27">
        <f>_xlfn.XLOOKUP(F272,'TCD poids'!A:A,'TCD poids'!C:C)</f>
        <v>9</v>
      </c>
      <c r="M272">
        <f>TCD!T273</f>
        <v>16</v>
      </c>
      <c r="N272">
        <f>IF(I272="",0.2,LOOKUP(I272,'Pays TVA'!A:A,'Pays TVA'!B:B))</f>
        <v>0.2</v>
      </c>
      <c r="O272" s="27" t="str">
        <f>IF(TCD!M273="","",TCD!M273)</f>
        <v/>
      </c>
      <c r="P272" s="27" t="str">
        <f>IF(TCD!J273="","",TCD!J273)</f>
        <v/>
      </c>
      <c r="Q272" s="27" t="str">
        <f>IF(AND(TCD!L273="",TCD!Q273=""),"",IF(SUM(TCD!L273,TCD!Q273)&gt;15,29,9.5))</f>
        <v/>
      </c>
      <c r="R272" s="27">
        <f>_xlfn.XLOOKUP(F272,TCD!E:E,TCD!K:K,"")</f>
        <v>0</v>
      </c>
      <c r="S272" s="27" t="str">
        <f>IF(TCD!I273="","",IF(TCD!I273&gt;8.5,17,8.5))</f>
        <v/>
      </c>
      <c r="T272" s="27">
        <f>TCD!Y273</f>
        <v>10.7</v>
      </c>
    </row>
    <row r="273" spans="1:20" x14ac:dyDescent="0.2">
      <c r="A273" s="13" t="str">
        <f>TCD!V274</f>
        <v>CHRONOPOST</v>
      </c>
      <c r="B273" s="1">
        <f t="shared" si="12"/>
        <v>46143</v>
      </c>
      <c r="F273" t="str">
        <f>TCD!E274</f>
        <v>XN093382110JB</v>
      </c>
      <c r="H273" s="6" t="str">
        <f t="shared" si="13"/>
        <v>P</v>
      </c>
      <c r="I273" t="str">
        <f>LOOKUP(F273,'Facture Chronopost'!L:L,'Facture Chronopost'!H:H)</f>
        <v/>
      </c>
      <c r="J273" s="6">
        <f>TCD!U274</f>
        <v>16</v>
      </c>
      <c r="K273">
        <f t="shared" si="14"/>
        <v>1</v>
      </c>
      <c r="L273" s="27">
        <f>_xlfn.XLOOKUP(F273,'TCD poids'!A:A,'TCD poids'!C:C)</f>
        <v>2.5</v>
      </c>
      <c r="M273">
        <f>TCD!T274</f>
        <v>16</v>
      </c>
      <c r="N273">
        <f>IF(I273="",0.2,LOOKUP(I273,'Pays TVA'!A:A,'Pays TVA'!B:B))</f>
        <v>0.2</v>
      </c>
      <c r="O273" s="27" t="str">
        <f>IF(TCD!M274="","",TCD!M274)</f>
        <v/>
      </c>
      <c r="P273" s="27" t="str">
        <f>IF(TCD!J274="","",TCD!J274)</f>
        <v/>
      </c>
      <c r="Q273" s="27" t="str">
        <f>IF(AND(TCD!L274="",TCD!Q274=""),"",IF(SUM(TCD!L274,TCD!Q274)&gt;15,29,9.5))</f>
        <v/>
      </c>
      <c r="R273" s="27">
        <f>_xlfn.XLOOKUP(F273,TCD!E:E,TCD!K:K,"")</f>
        <v>0</v>
      </c>
      <c r="S273" s="27" t="str">
        <f>IF(TCD!I274="","",IF(TCD!I274&gt;8.5,17,8.5))</f>
        <v/>
      </c>
      <c r="T273" s="27">
        <f>TCD!Y274</f>
        <v>8.3000000000000007</v>
      </c>
    </row>
    <row r="274" spans="1:20" x14ac:dyDescent="0.2">
      <c r="A274" s="13" t="str">
        <f>TCD!V275</f>
        <v>CHRONOPOST</v>
      </c>
      <c r="B274" s="1">
        <f t="shared" si="12"/>
        <v>46143</v>
      </c>
      <c r="F274" t="str">
        <f>TCD!E275</f>
        <v>XN093438763JB</v>
      </c>
      <c r="H274" s="6" t="str">
        <f t="shared" si="13"/>
        <v>P</v>
      </c>
      <c r="I274" t="str">
        <f>LOOKUP(F274,'Facture Chronopost'!L:L,'Facture Chronopost'!H:H)</f>
        <v/>
      </c>
      <c r="J274" s="6">
        <f>TCD!U275</f>
        <v>16</v>
      </c>
      <c r="K274">
        <f t="shared" si="14"/>
        <v>1</v>
      </c>
      <c r="L274" s="27">
        <f>_xlfn.XLOOKUP(F274,'TCD poids'!A:A,'TCD poids'!C:C)</f>
        <v>2.9</v>
      </c>
      <c r="M274">
        <f>TCD!T275</f>
        <v>16</v>
      </c>
      <c r="N274">
        <f>IF(I274="",0.2,LOOKUP(I274,'Pays TVA'!A:A,'Pays TVA'!B:B))</f>
        <v>0.2</v>
      </c>
      <c r="O274" s="27" t="str">
        <f>IF(TCD!M275="","",TCD!M275)</f>
        <v/>
      </c>
      <c r="P274" s="27" t="str">
        <f>IF(TCD!J275="","",TCD!J275)</f>
        <v/>
      </c>
      <c r="Q274" s="27" t="str">
        <f>IF(AND(TCD!L275="",TCD!Q275=""),"",IF(SUM(TCD!L275,TCD!Q275)&gt;15,29,9.5))</f>
        <v/>
      </c>
      <c r="R274" s="27">
        <f>_xlfn.XLOOKUP(F274,TCD!E:E,TCD!K:K,"")</f>
        <v>0</v>
      </c>
      <c r="S274" s="27" t="str">
        <f>IF(TCD!I275="","",IF(TCD!I275&gt;8.5,17,8.5))</f>
        <v/>
      </c>
      <c r="T274" s="27">
        <f>TCD!Y275</f>
        <v>8.3000000000000007</v>
      </c>
    </row>
    <row r="275" spans="1:20" x14ac:dyDescent="0.2">
      <c r="A275" s="13" t="str">
        <f>TCD!V276</f>
        <v>CHRONOPOST</v>
      </c>
      <c r="B275" s="1">
        <f t="shared" si="12"/>
        <v>46143</v>
      </c>
      <c r="F275" t="str">
        <f>TCD!E276</f>
        <v>XN093533177JB</v>
      </c>
      <c r="H275" s="6" t="str">
        <f t="shared" si="13"/>
        <v>P</v>
      </c>
      <c r="I275" t="str">
        <f>LOOKUP(F275,'Facture Chronopost'!L:L,'Facture Chronopost'!H:H)</f>
        <v/>
      </c>
      <c r="J275" s="6">
        <f>TCD!U276</f>
        <v>16</v>
      </c>
      <c r="K275">
        <f t="shared" si="14"/>
        <v>1</v>
      </c>
      <c r="L275" s="27">
        <f>_xlfn.XLOOKUP(F275,'TCD poids'!A:A,'TCD poids'!C:C)</f>
        <v>4.6999999999999993</v>
      </c>
      <c r="M275">
        <f>TCD!T276</f>
        <v>16</v>
      </c>
      <c r="N275">
        <f>IF(I275="",0.2,LOOKUP(I275,'Pays TVA'!A:A,'Pays TVA'!B:B))</f>
        <v>0.2</v>
      </c>
      <c r="O275" s="27" t="str">
        <f>IF(TCD!M276="","",TCD!M276)</f>
        <v/>
      </c>
      <c r="P275" s="27" t="str">
        <f>IF(TCD!J276="","",TCD!J276)</f>
        <v/>
      </c>
      <c r="Q275" s="27" t="str">
        <f>IF(AND(TCD!L276="",TCD!Q276=""),"",IF(SUM(TCD!L276,TCD!Q276)&gt;15,29,9.5))</f>
        <v/>
      </c>
      <c r="R275" s="27">
        <f>_xlfn.XLOOKUP(F275,TCD!E:E,TCD!K:K,"")</f>
        <v>0</v>
      </c>
      <c r="S275" s="27" t="str">
        <f>IF(TCD!I276="","",IF(TCD!I276&gt;8.5,17,8.5))</f>
        <v/>
      </c>
      <c r="T275" s="27">
        <f>TCD!Y276</f>
        <v>9.1</v>
      </c>
    </row>
    <row r="276" spans="1:20" x14ac:dyDescent="0.2">
      <c r="A276" s="13" t="str">
        <f>TCD!V277</f>
        <v>CHRONOPOST</v>
      </c>
      <c r="B276" s="1">
        <f t="shared" si="12"/>
        <v>46143</v>
      </c>
      <c r="F276" t="str">
        <f>TCD!E277</f>
        <v>XN093534901JB</v>
      </c>
      <c r="H276" s="6" t="str">
        <f t="shared" si="13"/>
        <v>P</v>
      </c>
      <c r="I276" t="str">
        <f>LOOKUP(F276,'Facture Chronopost'!L:L,'Facture Chronopost'!H:H)</f>
        <v/>
      </c>
      <c r="J276" s="6">
        <f>TCD!U277</f>
        <v>16</v>
      </c>
      <c r="K276">
        <f t="shared" si="14"/>
        <v>1</v>
      </c>
      <c r="L276" s="27">
        <f>_xlfn.XLOOKUP(F276,'TCD poids'!A:A,'TCD poids'!C:C)</f>
        <v>4.5999999999999996</v>
      </c>
      <c r="M276">
        <f>TCD!T277</f>
        <v>16</v>
      </c>
      <c r="N276">
        <f>IF(I276="",0.2,LOOKUP(I276,'Pays TVA'!A:A,'Pays TVA'!B:B))</f>
        <v>0.2</v>
      </c>
      <c r="O276" s="27" t="str">
        <f>IF(TCD!M277="","",TCD!M277)</f>
        <v/>
      </c>
      <c r="P276" s="27" t="str">
        <f>IF(TCD!J277="","",TCD!J277)</f>
        <v/>
      </c>
      <c r="Q276" s="27" t="str">
        <f>IF(AND(TCD!L277="",TCD!Q277=""),"",IF(SUM(TCD!L277,TCD!Q277)&gt;15,29,9.5))</f>
        <v/>
      </c>
      <c r="R276" s="27">
        <f>_xlfn.XLOOKUP(F276,TCD!E:E,TCD!K:K,"")</f>
        <v>0</v>
      </c>
      <c r="S276" s="27" t="str">
        <f>IF(TCD!I277="","",IF(TCD!I277&gt;8.5,17,8.5))</f>
        <v/>
      </c>
      <c r="T276" s="27">
        <f>TCD!Y277</f>
        <v>9.1</v>
      </c>
    </row>
    <row r="277" spans="1:20" x14ac:dyDescent="0.2">
      <c r="A277" s="13" t="str">
        <f>TCD!V278</f>
        <v>CHRONOPOST</v>
      </c>
      <c r="B277" s="1">
        <f t="shared" si="12"/>
        <v>46143</v>
      </c>
      <c r="F277" t="str">
        <f>TCD!E278</f>
        <v>XN094035071JB</v>
      </c>
      <c r="H277" s="6" t="str">
        <f t="shared" si="13"/>
        <v>P</v>
      </c>
      <c r="I277" t="str">
        <f>LOOKUP(F277,'Facture Chronopost'!L:L,'Facture Chronopost'!H:H)</f>
        <v/>
      </c>
      <c r="J277" s="6">
        <f>TCD!U278</f>
        <v>16</v>
      </c>
      <c r="K277">
        <f t="shared" si="14"/>
        <v>1</v>
      </c>
      <c r="L277" s="27">
        <f>_xlfn.XLOOKUP(F277,'TCD poids'!A:A,'TCD poids'!C:C)</f>
        <v>0.2</v>
      </c>
      <c r="M277">
        <f>TCD!T278</f>
        <v>16</v>
      </c>
      <c r="N277">
        <f>IF(I277="",0.2,LOOKUP(I277,'Pays TVA'!A:A,'Pays TVA'!B:B))</f>
        <v>0.2</v>
      </c>
      <c r="O277" s="27" t="str">
        <f>IF(TCD!M278="","",TCD!M278)</f>
        <v/>
      </c>
      <c r="P277" s="27" t="str">
        <f>IF(TCD!J278="","",TCD!J278)</f>
        <v/>
      </c>
      <c r="Q277" s="27" t="str">
        <f>IF(AND(TCD!L278="",TCD!Q278=""),"",IF(SUM(TCD!L278,TCD!Q278)&gt;15,29,9.5))</f>
        <v/>
      </c>
      <c r="R277" s="27">
        <f>_xlfn.XLOOKUP(F277,TCD!E:E,TCD!K:K,"")</f>
        <v>0</v>
      </c>
      <c r="S277" s="27" t="str">
        <f>IF(TCD!I278="","",IF(TCD!I278&gt;8.5,17,8.5))</f>
        <v/>
      </c>
      <c r="T277" s="27">
        <f>TCD!Y278</f>
        <v>7.5</v>
      </c>
    </row>
    <row r="278" spans="1:20" x14ac:dyDescent="0.2">
      <c r="A278" s="13" t="str">
        <f>TCD!V279</f>
        <v>CHRONOPOST</v>
      </c>
      <c r="B278" s="1">
        <f t="shared" si="12"/>
        <v>46143</v>
      </c>
      <c r="F278" t="str">
        <f>TCD!E279</f>
        <v>XN094234007JB</v>
      </c>
      <c r="H278" s="6" t="str">
        <f t="shared" si="13"/>
        <v>P</v>
      </c>
      <c r="I278" t="str">
        <f>LOOKUP(F278,'Facture Chronopost'!L:L,'Facture Chronopost'!H:H)</f>
        <v/>
      </c>
      <c r="J278" s="6">
        <f>TCD!U279</f>
        <v>16</v>
      </c>
      <c r="K278">
        <f t="shared" si="14"/>
        <v>1</v>
      </c>
      <c r="L278" s="27">
        <f>_xlfn.XLOOKUP(F278,'TCD poids'!A:A,'TCD poids'!C:C)</f>
        <v>4.8</v>
      </c>
      <c r="M278">
        <f>TCD!T279</f>
        <v>16</v>
      </c>
      <c r="N278">
        <f>IF(I278="",0.2,LOOKUP(I278,'Pays TVA'!A:A,'Pays TVA'!B:B))</f>
        <v>0.2</v>
      </c>
      <c r="O278" s="27" t="str">
        <f>IF(TCD!M279="","",TCD!M279)</f>
        <v/>
      </c>
      <c r="P278" s="27" t="str">
        <f>IF(TCD!J279="","",TCD!J279)</f>
        <v/>
      </c>
      <c r="Q278" s="27" t="str">
        <f>IF(AND(TCD!L279="",TCD!Q279=""),"",IF(SUM(TCD!L279,TCD!Q279)&gt;15,29,9.5))</f>
        <v/>
      </c>
      <c r="R278" s="27">
        <f>_xlfn.XLOOKUP(F278,TCD!E:E,TCD!K:K,"")</f>
        <v>0</v>
      </c>
      <c r="S278" s="27" t="str">
        <f>IF(TCD!I279="","",IF(TCD!I279&gt;8.5,17,8.5))</f>
        <v/>
      </c>
      <c r="T278" s="27">
        <f>TCD!Y279</f>
        <v>9.1</v>
      </c>
    </row>
    <row r="279" spans="1:20" x14ac:dyDescent="0.2">
      <c r="A279" s="13" t="str">
        <f>TCD!V280</f>
        <v>CHRONOPOST</v>
      </c>
      <c r="B279" s="1">
        <f t="shared" si="12"/>
        <v>46143</v>
      </c>
      <c r="F279" t="str">
        <f>TCD!E280</f>
        <v>XN094445037JB</v>
      </c>
      <c r="H279" s="6" t="str">
        <f t="shared" si="13"/>
        <v>P</v>
      </c>
      <c r="I279" t="str">
        <f>LOOKUP(F279,'Facture Chronopost'!L:L,'Facture Chronopost'!H:H)</f>
        <v/>
      </c>
      <c r="J279" s="6">
        <f>TCD!U280</f>
        <v>16</v>
      </c>
      <c r="K279">
        <f t="shared" si="14"/>
        <v>1</v>
      </c>
      <c r="L279" s="27">
        <f>_xlfn.XLOOKUP(F279,'TCD poids'!A:A,'TCD poids'!C:C)</f>
        <v>1.6</v>
      </c>
      <c r="M279">
        <f>TCD!T280</f>
        <v>16</v>
      </c>
      <c r="N279">
        <f>IF(I279="",0.2,LOOKUP(I279,'Pays TVA'!A:A,'Pays TVA'!B:B))</f>
        <v>0.2</v>
      </c>
      <c r="O279" s="27" t="str">
        <f>IF(TCD!M280="","",TCD!M280)</f>
        <v/>
      </c>
      <c r="P279" s="27" t="str">
        <f>IF(TCD!J280="","",TCD!J280)</f>
        <v/>
      </c>
      <c r="Q279" s="27" t="str">
        <f>IF(AND(TCD!L280="",TCD!Q280=""),"",IF(SUM(TCD!L280,TCD!Q280)&gt;15,29,9.5))</f>
        <v/>
      </c>
      <c r="R279" s="27">
        <f>_xlfn.XLOOKUP(F279,TCD!E:E,TCD!K:K,"")</f>
        <v>0</v>
      </c>
      <c r="S279" s="27" t="str">
        <f>IF(TCD!I280="","",IF(TCD!I280&gt;8.5,17,8.5))</f>
        <v/>
      </c>
      <c r="T279" s="27">
        <f>TCD!Y280</f>
        <v>7.9</v>
      </c>
    </row>
    <row r="280" spans="1:20" x14ac:dyDescent="0.2">
      <c r="A280" s="13" t="str">
        <f>TCD!V281</f>
        <v>CHRONOPOST</v>
      </c>
      <c r="B280" s="1">
        <f t="shared" si="12"/>
        <v>46143</v>
      </c>
      <c r="F280" t="str">
        <f>TCD!E281</f>
        <v>XN094452585JB</v>
      </c>
      <c r="H280" s="6" t="str">
        <f t="shared" si="13"/>
        <v>P</v>
      </c>
      <c r="I280" t="str">
        <f>LOOKUP(F280,'Facture Chronopost'!L:L,'Facture Chronopost'!H:H)</f>
        <v/>
      </c>
      <c r="J280" s="6">
        <f>TCD!U281</f>
        <v>16</v>
      </c>
      <c r="K280">
        <f t="shared" si="14"/>
        <v>1</v>
      </c>
      <c r="L280" s="27">
        <f>_xlfn.XLOOKUP(F280,'TCD poids'!A:A,'TCD poids'!C:C)</f>
        <v>0.2</v>
      </c>
      <c r="M280">
        <f>TCD!T281</f>
        <v>16</v>
      </c>
      <c r="N280">
        <f>IF(I280="",0.2,LOOKUP(I280,'Pays TVA'!A:A,'Pays TVA'!B:B))</f>
        <v>0.2</v>
      </c>
      <c r="O280" s="27" t="str">
        <f>IF(TCD!M281="","",TCD!M281)</f>
        <v/>
      </c>
      <c r="P280" s="27" t="str">
        <f>IF(TCD!J281="","",TCD!J281)</f>
        <v/>
      </c>
      <c r="Q280" s="27" t="str">
        <f>IF(AND(TCD!L281="",TCD!Q281=""),"",IF(SUM(TCD!L281,TCD!Q281)&gt;15,29,9.5))</f>
        <v/>
      </c>
      <c r="R280" s="27">
        <f>_xlfn.XLOOKUP(F280,TCD!E:E,TCD!K:K,"")</f>
        <v>0</v>
      </c>
      <c r="S280" s="27" t="str">
        <f>IF(TCD!I281="","",IF(TCD!I281&gt;8.5,17,8.5))</f>
        <v/>
      </c>
      <c r="T280" s="27">
        <f>TCD!Y281</f>
        <v>7.5</v>
      </c>
    </row>
    <row r="281" spans="1:20" x14ac:dyDescent="0.2">
      <c r="A281" s="13" t="str">
        <f>TCD!V282</f>
        <v>CHRONOPOST</v>
      </c>
      <c r="B281" s="1">
        <f t="shared" si="12"/>
        <v>46143</v>
      </c>
      <c r="F281" t="str">
        <f>TCD!E282</f>
        <v>XN095585614JB</v>
      </c>
      <c r="H281" s="6" t="str">
        <f t="shared" si="13"/>
        <v>P</v>
      </c>
      <c r="I281" t="str">
        <f>LOOKUP(F281,'Facture Chronopost'!L:L,'Facture Chronopost'!H:H)</f>
        <v/>
      </c>
      <c r="J281" s="6">
        <f>TCD!U282</f>
        <v>16</v>
      </c>
      <c r="K281">
        <f t="shared" si="14"/>
        <v>1</v>
      </c>
      <c r="L281" s="27">
        <f>_xlfn.XLOOKUP(F281,'TCD poids'!A:A,'TCD poids'!C:C)</f>
        <v>0.4</v>
      </c>
      <c r="M281">
        <f>TCD!T282</f>
        <v>16</v>
      </c>
      <c r="N281">
        <f>IF(I281="",0.2,LOOKUP(I281,'Pays TVA'!A:A,'Pays TVA'!B:B))</f>
        <v>0.2</v>
      </c>
      <c r="O281" s="27" t="str">
        <f>IF(TCD!M282="","",TCD!M282)</f>
        <v/>
      </c>
      <c r="P281" s="27" t="str">
        <f>IF(TCD!J282="","",TCD!J282)</f>
        <v/>
      </c>
      <c r="Q281" s="27" t="str">
        <f>IF(AND(TCD!L282="",TCD!Q282=""),"",IF(SUM(TCD!L282,TCD!Q282)&gt;15,29,9.5))</f>
        <v/>
      </c>
      <c r="R281" s="27">
        <f>_xlfn.XLOOKUP(F281,TCD!E:E,TCD!K:K,"")</f>
        <v>0</v>
      </c>
      <c r="S281" s="27" t="str">
        <f>IF(TCD!I282="","",IF(TCD!I282&gt;8.5,17,8.5))</f>
        <v/>
      </c>
      <c r="T281" s="27">
        <f>TCD!Y282</f>
        <v>7.5</v>
      </c>
    </row>
    <row r="282" spans="1:20" x14ac:dyDescent="0.2">
      <c r="A282" s="13" t="str">
        <f>TCD!V283</f>
        <v>CHRONOPOST</v>
      </c>
      <c r="B282" s="1">
        <f t="shared" si="12"/>
        <v>46143</v>
      </c>
      <c r="F282" t="str">
        <f>TCD!E283</f>
        <v>XN095587779JB</v>
      </c>
      <c r="H282" s="6" t="str">
        <f t="shared" si="13"/>
        <v>P</v>
      </c>
      <c r="I282" t="str">
        <f>LOOKUP(F282,'Facture Chronopost'!L:L,'Facture Chronopost'!H:H)</f>
        <v/>
      </c>
      <c r="J282" s="6">
        <f>TCD!U283</f>
        <v>16</v>
      </c>
      <c r="K282">
        <f t="shared" si="14"/>
        <v>1</v>
      </c>
      <c r="L282" s="27">
        <f>_xlfn.XLOOKUP(F282,'TCD poids'!A:A,'TCD poids'!C:C)</f>
        <v>2.6</v>
      </c>
      <c r="M282">
        <f>TCD!T283</f>
        <v>16</v>
      </c>
      <c r="N282">
        <f>IF(I282="",0.2,LOOKUP(I282,'Pays TVA'!A:A,'Pays TVA'!B:B))</f>
        <v>0.2</v>
      </c>
      <c r="O282" s="27" t="str">
        <f>IF(TCD!M283="","",TCD!M283)</f>
        <v/>
      </c>
      <c r="P282" s="27" t="str">
        <f>IF(TCD!J283="","",TCD!J283)</f>
        <v/>
      </c>
      <c r="Q282" s="27" t="str">
        <f>IF(AND(TCD!L283="",TCD!Q283=""),"",IF(SUM(TCD!L283,TCD!Q283)&gt;15,29,9.5))</f>
        <v/>
      </c>
      <c r="R282" s="27">
        <f>_xlfn.XLOOKUP(F282,TCD!E:E,TCD!K:K,"")</f>
        <v>0</v>
      </c>
      <c r="S282" s="27" t="str">
        <f>IF(TCD!I283="","",IF(TCD!I283&gt;8.5,17,8.5))</f>
        <v/>
      </c>
      <c r="T282" s="27">
        <f>TCD!Y283</f>
        <v>8.3000000000000007</v>
      </c>
    </row>
    <row r="283" spans="1:20" x14ac:dyDescent="0.2">
      <c r="A283" s="13" t="str">
        <f>TCD!V284</f>
        <v>CHRONOPOST</v>
      </c>
      <c r="B283" s="1">
        <f t="shared" si="12"/>
        <v>46143</v>
      </c>
      <c r="F283" t="str">
        <f>TCD!E284</f>
        <v>XN095600400JB</v>
      </c>
      <c r="H283" s="6" t="str">
        <f t="shared" si="13"/>
        <v>P</v>
      </c>
      <c r="I283" t="str">
        <f>LOOKUP(F283,'Facture Chronopost'!L:L,'Facture Chronopost'!H:H)</f>
        <v/>
      </c>
      <c r="J283" s="6">
        <f>TCD!U284</f>
        <v>16</v>
      </c>
      <c r="K283">
        <f t="shared" si="14"/>
        <v>1</v>
      </c>
      <c r="L283" s="27">
        <f>_xlfn.XLOOKUP(F283,'TCD poids'!A:A,'TCD poids'!C:C)</f>
        <v>1.7000000000000002</v>
      </c>
      <c r="M283">
        <f>TCD!T284</f>
        <v>16</v>
      </c>
      <c r="N283">
        <f>IF(I283="",0.2,LOOKUP(I283,'Pays TVA'!A:A,'Pays TVA'!B:B))</f>
        <v>0.2</v>
      </c>
      <c r="O283" s="27" t="str">
        <f>IF(TCD!M284="","",TCD!M284)</f>
        <v/>
      </c>
      <c r="P283" s="27" t="str">
        <f>IF(TCD!J284="","",TCD!J284)</f>
        <v/>
      </c>
      <c r="Q283" s="27" t="str">
        <f>IF(AND(TCD!L284="",TCD!Q284=""),"",IF(SUM(TCD!L284,TCD!Q284)&gt;15,29,9.5))</f>
        <v/>
      </c>
      <c r="R283" s="27">
        <f>_xlfn.XLOOKUP(F283,TCD!E:E,TCD!K:K,"")</f>
        <v>0</v>
      </c>
      <c r="S283" s="27" t="str">
        <f>IF(TCD!I284="","",IF(TCD!I284&gt;8.5,17,8.5))</f>
        <v/>
      </c>
      <c r="T283" s="27">
        <f>TCD!Y284</f>
        <v>7.9</v>
      </c>
    </row>
    <row r="284" spans="1:20" x14ac:dyDescent="0.2">
      <c r="A284" s="13" t="str">
        <f>TCD!V285</f>
        <v>CHRONOPOST</v>
      </c>
      <c r="B284" s="1">
        <f t="shared" si="12"/>
        <v>46143</v>
      </c>
      <c r="F284" t="str">
        <f>TCD!E285</f>
        <v>XN095606416JB</v>
      </c>
      <c r="H284" s="6" t="str">
        <f t="shared" si="13"/>
        <v>P</v>
      </c>
      <c r="I284" t="str">
        <f>LOOKUP(F284,'Facture Chronopost'!L:L,'Facture Chronopost'!H:H)</f>
        <v/>
      </c>
      <c r="J284" s="6">
        <f>TCD!U285</f>
        <v>16</v>
      </c>
      <c r="K284">
        <f t="shared" si="14"/>
        <v>1</v>
      </c>
      <c r="L284" s="27">
        <f>_xlfn.XLOOKUP(F284,'TCD poids'!A:A,'TCD poids'!C:C)</f>
        <v>0.4</v>
      </c>
      <c r="M284">
        <f>TCD!T285</f>
        <v>16</v>
      </c>
      <c r="N284">
        <f>IF(I284="",0.2,LOOKUP(I284,'Pays TVA'!A:A,'Pays TVA'!B:B))</f>
        <v>0.2</v>
      </c>
      <c r="O284" s="27" t="str">
        <f>IF(TCD!M285="","",TCD!M285)</f>
        <v/>
      </c>
      <c r="P284" s="27" t="str">
        <f>IF(TCD!J285="","",TCD!J285)</f>
        <v/>
      </c>
      <c r="Q284" s="27">
        <f>IF(AND(TCD!L285="",TCD!Q285=""),"",IF(SUM(TCD!L285,TCD!Q285)&gt;15,29,9.5))</f>
        <v>9.5</v>
      </c>
      <c r="R284" s="27">
        <f>_xlfn.XLOOKUP(F284,TCD!E:E,TCD!K:K,"")</f>
        <v>0</v>
      </c>
      <c r="S284" s="27" t="str">
        <f>IF(TCD!I285="","",IF(TCD!I285&gt;8.5,17,8.5))</f>
        <v/>
      </c>
      <c r="T284" s="27">
        <f>TCD!Y285</f>
        <v>7.5</v>
      </c>
    </row>
    <row r="285" spans="1:20" x14ac:dyDescent="0.2">
      <c r="A285" s="13" t="str">
        <f>TCD!V286</f>
        <v>CHRONOPOST</v>
      </c>
      <c r="B285" s="1">
        <f t="shared" si="12"/>
        <v>46143</v>
      </c>
      <c r="F285" t="str">
        <f>TCD!E286</f>
        <v>XN095731484JB</v>
      </c>
      <c r="H285" s="6" t="str">
        <f t="shared" si="13"/>
        <v>P</v>
      </c>
      <c r="I285" t="str">
        <f>LOOKUP(F285,'Facture Chronopost'!L:L,'Facture Chronopost'!H:H)</f>
        <v/>
      </c>
      <c r="J285" s="6">
        <f>TCD!U286</f>
        <v>16</v>
      </c>
      <c r="K285">
        <f t="shared" si="14"/>
        <v>1</v>
      </c>
      <c r="L285" s="27">
        <f>_xlfn.XLOOKUP(F285,'TCD poids'!A:A,'TCD poids'!C:C)</f>
        <v>0.1</v>
      </c>
      <c r="M285">
        <f>TCD!T286</f>
        <v>16</v>
      </c>
      <c r="N285">
        <f>IF(I285="",0.2,LOOKUP(I285,'Pays TVA'!A:A,'Pays TVA'!B:B))</f>
        <v>0.2</v>
      </c>
      <c r="O285" s="27" t="str">
        <f>IF(TCD!M286="","",TCD!M286)</f>
        <v/>
      </c>
      <c r="P285" s="27" t="str">
        <f>IF(TCD!J286="","",TCD!J286)</f>
        <v/>
      </c>
      <c r="Q285" s="27" t="str">
        <f>IF(AND(TCD!L286="",TCD!Q286=""),"",IF(SUM(TCD!L286,TCD!Q286)&gt;15,29,9.5))</f>
        <v/>
      </c>
      <c r="R285" s="27">
        <f>_xlfn.XLOOKUP(F285,TCD!E:E,TCD!K:K,"")</f>
        <v>0</v>
      </c>
      <c r="S285" s="27" t="str">
        <f>IF(TCD!I286="","",IF(TCD!I286&gt;8.5,17,8.5))</f>
        <v/>
      </c>
      <c r="T285" s="27">
        <f>TCD!Y286</f>
        <v>7.5</v>
      </c>
    </row>
    <row r="286" spans="1:20" x14ac:dyDescent="0.2">
      <c r="A286" s="13" t="str">
        <f>TCD!V287</f>
        <v>CHRONOPOST</v>
      </c>
      <c r="B286" s="1">
        <f t="shared" si="12"/>
        <v>46143</v>
      </c>
      <c r="F286" t="str">
        <f>TCD!E287</f>
        <v>XN095734622JB</v>
      </c>
      <c r="H286" s="6" t="str">
        <f t="shared" si="13"/>
        <v>P</v>
      </c>
      <c r="I286" t="str">
        <f>LOOKUP(F286,'Facture Chronopost'!L:L,'Facture Chronopost'!H:H)</f>
        <v/>
      </c>
      <c r="J286" s="6">
        <f>TCD!U287</f>
        <v>16</v>
      </c>
      <c r="K286">
        <f t="shared" si="14"/>
        <v>1</v>
      </c>
      <c r="L286" s="27">
        <f>_xlfn.XLOOKUP(F286,'TCD poids'!A:A,'TCD poids'!C:C)</f>
        <v>6.3</v>
      </c>
      <c r="M286">
        <f>TCD!T287</f>
        <v>16</v>
      </c>
      <c r="N286">
        <f>IF(I286="",0.2,LOOKUP(I286,'Pays TVA'!A:A,'Pays TVA'!B:B))</f>
        <v>0.2</v>
      </c>
      <c r="O286" s="27" t="str">
        <f>IF(TCD!M287="","",TCD!M287)</f>
        <v/>
      </c>
      <c r="P286" s="27" t="str">
        <f>IF(TCD!J287="","",TCD!J287)</f>
        <v/>
      </c>
      <c r="Q286" s="27" t="str">
        <f>IF(AND(TCD!L287="",TCD!Q287=""),"",IF(SUM(TCD!L287,TCD!Q287)&gt;15,29,9.5))</f>
        <v/>
      </c>
      <c r="R286" s="27">
        <f>_xlfn.XLOOKUP(F286,TCD!E:E,TCD!K:K,"")</f>
        <v>0</v>
      </c>
      <c r="S286" s="27" t="str">
        <f>IF(TCD!I287="","",IF(TCD!I287&gt;8.5,17,8.5))</f>
        <v/>
      </c>
      <c r="T286" s="27">
        <f>TCD!Y287</f>
        <v>9.9</v>
      </c>
    </row>
    <row r="287" spans="1:20" x14ac:dyDescent="0.2">
      <c r="A287" s="13" t="str">
        <f>TCD!V288</f>
        <v>CHRONOPOST</v>
      </c>
      <c r="B287" s="1">
        <f t="shared" si="12"/>
        <v>46143</v>
      </c>
      <c r="F287" t="str">
        <f>TCD!E288</f>
        <v>XN095737632JB</v>
      </c>
      <c r="H287" s="6" t="str">
        <f t="shared" si="13"/>
        <v>P</v>
      </c>
      <c r="I287" t="str">
        <f>LOOKUP(F287,'Facture Chronopost'!L:L,'Facture Chronopost'!H:H)</f>
        <v/>
      </c>
      <c r="J287" s="6">
        <f>TCD!U288</f>
        <v>16</v>
      </c>
      <c r="K287">
        <f t="shared" si="14"/>
        <v>1</v>
      </c>
      <c r="L287" s="27">
        <f>_xlfn.XLOOKUP(F287,'TCD poids'!A:A,'TCD poids'!C:C)</f>
        <v>28.8</v>
      </c>
      <c r="M287">
        <f>TCD!T288</f>
        <v>16</v>
      </c>
      <c r="N287">
        <f>IF(I287="",0.2,LOOKUP(I287,'Pays TVA'!A:A,'Pays TVA'!B:B))</f>
        <v>0.2</v>
      </c>
      <c r="O287" s="27" t="str">
        <f>IF(TCD!M288="","",TCD!M288)</f>
        <v/>
      </c>
      <c r="P287" s="27" t="str">
        <f>IF(TCD!J288="","",TCD!J288)</f>
        <v/>
      </c>
      <c r="Q287" s="27" t="str">
        <f>IF(AND(TCD!L288="",TCD!Q288=""),"",IF(SUM(TCD!L288,TCD!Q288)&gt;15,29,9.5))</f>
        <v/>
      </c>
      <c r="R287" s="27">
        <f>_xlfn.XLOOKUP(F287,TCD!E:E,TCD!K:K,"")</f>
        <v>6</v>
      </c>
      <c r="S287" s="27" t="str">
        <f>IF(TCD!I288="","",IF(TCD!I288&gt;8.5,17,8.5))</f>
        <v/>
      </c>
      <c r="T287" s="27">
        <f>TCD!Y288</f>
        <v>18.7</v>
      </c>
    </row>
    <row r="288" spans="1:20" x14ac:dyDescent="0.2">
      <c r="A288" s="13" t="str">
        <f>TCD!V289</f>
        <v>CHRONOPOST</v>
      </c>
      <c r="B288" s="1">
        <f t="shared" si="12"/>
        <v>46143</v>
      </c>
      <c r="F288" t="str">
        <f>TCD!E289</f>
        <v>XN095755110JB</v>
      </c>
      <c r="H288" s="6" t="str">
        <f t="shared" si="13"/>
        <v>P</v>
      </c>
      <c r="I288" t="str">
        <f>LOOKUP(F288,'Facture Chronopost'!L:L,'Facture Chronopost'!H:H)</f>
        <v/>
      </c>
      <c r="J288" s="6">
        <f>TCD!U289</f>
        <v>16</v>
      </c>
      <c r="K288">
        <f t="shared" si="14"/>
        <v>1</v>
      </c>
      <c r="L288" s="27">
        <f>_xlfn.XLOOKUP(F288,'TCD poids'!A:A,'TCD poids'!C:C)</f>
        <v>4.8999999999999995</v>
      </c>
      <c r="M288">
        <f>TCD!T289</f>
        <v>16</v>
      </c>
      <c r="N288">
        <f>IF(I288="",0.2,LOOKUP(I288,'Pays TVA'!A:A,'Pays TVA'!B:B))</f>
        <v>0.2</v>
      </c>
      <c r="O288" s="27" t="str">
        <f>IF(TCD!M289="","",TCD!M289)</f>
        <v/>
      </c>
      <c r="P288" s="27" t="str">
        <f>IF(TCD!J289="","",TCD!J289)</f>
        <v/>
      </c>
      <c r="Q288" s="27" t="str">
        <f>IF(AND(TCD!L289="",TCD!Q289=""),"",IF(SUM(TCD!L289,TCD!Q289)&gt;15,29,9.5))</f>
        <v/>
      </c>
      <c r="R288" s="27">
        <f>_xlfn.XLOOKUP(F288,TCD!E:E,TCD!K:K,"")</f>
        <v>0</v>
      </c>
      <c r="S288" s="27" t="str">
        <f>IF(TCD!I289="","",IF(TCD!I289&gt;8.5,17,8.5))</f>
        <v/>
      </c>
      <c r="T288" s="27">
        <f>TCD!Y289</f>
        <v>9.1</v>
      </c>
    </row>
    <row r="289" spans="1:20" x14ac:dyDescent="0.2">
      <c r="A289" s="13" t="str">
        <f>TCD!V290</f>
        <v>CHRONOPOST</v>
      </c>
      <c r="B289" s="1">
        <f t="shared" si="12"/>
        <v>46143</v>
      </c>
      <c r="F289" t="str">
        <f>TCD!E290</f>
        <v>XN095762929JB</v>
      </c>
      <c r="H289" s="6" t="str">
        <f t="shared" si="13"/>
        <v>P</v>
      </c>
      <c r="I289" t="str">
        <f>LOOKUP(F289,'Facture Chronopost'!L:L,'Facture Chronopost'!H:H)</f>
        <v/>
      </c>
      <c r="J289" s="6">
        <f>TCD!U290</f>
        <v>16</v>
      </c>
      <c r="K289">
        <f t="shared" si="14"/>
        <v>1</v>
      </c>
      <c r="L289" s="27">
        <f>_xlfn.XLOOKUP(F289,'TCD poids'!A:A,'TCD poids'!C:C)</f>
        <v>4.6999999999999993</v>
      </c>
      <c r="M289">
        <f>TCD!T290</f>
        <v>16</v>
      </c>
      <c r="N289">
        <f>IF(I289="",0.2,LOOKUP(I289,'Pays TVA'!A:A,'Pays TVA'!B:B))</f>
        <v>0.2</v>
      </c>
      <c r="O289" s="27" t="str">
        <f>IF(TCD!M290="","",TCD!M290)</f>
        <v/>
      </c>
      <c r="P289" s="27" t="str">
        <f>IF(TCD!J290="","",TCD!J290)</f>
        <v/>
      </c>
      <c r="Q289" s="27" t="str">
        <f>IF(AND(TCD!L290="",TCD!Q290=""),"",IF(SUM(TCD!L290,TCD!Q290)&gt;15,29,9.5))</f>
        <v/>
      </c>
      <c r="R289" s="27">
        <f>_xlfn.XLOOKUP(F289,TCD!E:E,TCD!K:K,"")</f>
        <v>0</v>
      </c>
      <c r="S289" s="27" t="str">
        <f>IF(TCD!I290="","",IF(TCD!I290&gt;8.5,17,8.5))</f>
        <v/>
      </c>
      <c r="T289" s="27">
        <f>TCD!Y290</f>
        <v>9.1</v>
      </c>
    </row>
    <row r="290" spans="1:20" x14ac:dyDescent="0.2">
      <c r="A290" s="13" t="str">
        <f>TCD!V291</f>
        <v>CHRONOPOST</v>
      </c>
      <c r="B290" s="1">
        <f t="shared" si="12"/>
        <v>46143</v>
      </c>
      <c r="F290" t="str">
        <f>TCD!E291</f>
        <v>XN095781154JB</v>
      </c>
      <c r="H290" s="6" t="str">
        <f t="shared" si="13"/>
        <v>P</v>
      </c>
      <c r="I290" t="str">
        <f>LOOKUP(F290,'Facture Chronopost'!L:L,'Facture Chronopost'!H:H)</f>
        <v/>
      </c>
      <c r="J290" s="6">
        <f>TCD!U291</f>
        <v>16</v>
      </c>
      <c r="K290">
        <f t="shared" si="14"/>
        <v>1</v>
      </c>
      <c r="L290" s="27">
        <f>_xlfn.XLOOKUP(F290,'TCD poids'!A:A,'TCD poids'!C:C)</f>
        <v>0.1</v>
      </c>
      <c r="M290">
        <f>TCD!T291</f>
        <v>16</v>
      </c>
      <c r="N290">
        <f>IF(I290="",0.2,LOOKUP(I290,'Pays TVA'!A:A,'Pays TVA'!B:B))</f>
        <v>0.2</v>
      </c>
      <c r="O290" s="27" t="str">
        <f>IF(TCD!M291="","",TCD!M291)</f>
        <v/>
      </c>
      <c r="P290" s="27" t="str">
        <f>IF(TCD!J291="","",TCD!J291)</f>
        <v/>
      </c>
      <c r="Q290" s="27">
        <f>IF(AND(TCD!L291="",TCD!Q291=""),"",IF(SUM(TCD!L291,TCD!Q291)&gt;15,29,9.5))</f>
        <v>9.5</v>
      </c>
      <c r="R290" s="27">
        <f>_xlfn.XLOOKUP(F290,TCD!E:E,TCD!K:K,"")</f>
        <v>0</v>
      </c>
      <c r="S290" s="27" t="str">
        <f>IF(TCD!I291="","",IF(TCD!I291&gt;8.5,17,8.5))</f>
        <v/>
      </c>
      <c r="T290" s="27">
        <f>TCD!Y291</f>
        <v>7.5</v>
      </c>
    </row>
    <row r="291" spans="1:20" x14ac:dyDescent="0.2">
      <c r="A291" s="13" t="str">
        <f>TCD!V292</f>
        <v>CHRONOPOST</v>
      </c>
      <c r="B291" s="1">
        <f t="shared" si="12"/>
        <v>46143</v>
      </c>
      <c r="F291" t="str">
        <f>TCD!E292</f>
        <v>XN095805607JB</v>
      </c>
      <c r="H291" s="6" t="str">
        <f t="shared" si="13"/>
        <v>P</v>
      </c>
      <c r="I291" t="str">
        <f>LOOKUP(F291,'Facture Chronopost'!L:L,'Facture Chronopost'!H:H)</f>
        <v/>
      </c>
      <c r="J291" s="6">
        <f>TCD!U292</f>
        <v>16</v>
      </c>
      <c r="K291">
        <f t="shared" si="14"/>
        <v>1</v>
      </c>
      <c r="L291" s="27">
        <f>_xlfn.XLOOKUP(F291,'TCD poids'!A:A,'TCD poids'!C:C)</f>
        <v>0.1</v>
      </c>
      <c r="M291">
        <f>TCD!T292</f>
        <v>16</v>
      </c>
      <c r="N291">
        <f>IF(I291="",0.2,LOOKUP(I291,'Pays TVA'!A:A,'Pays TVA'!B:B))</f>
        <v>0.2</v>
      </c>
      <c r="O291" s="27" t="str">
        <f>IF(TCD!M292="","",TCD!M292)</f>
        <v/>
      </c>
      <c r="P291" s="27" t="str">
        <f>IF(TCD!J292="","",TCD!J292)</f>
        <v/>
      </c>
      <c r="Q291" s="27" t="str">
        <f>IF(AND(TCD!L292="",TCD!Q292=""),"",IF(SUM(TCD!L292,TCD!Q292)&gt;15,29,9.5))</f>
        <v/>
      </c>
      <c r="R291" s="27">
        <f>_xlfn.XLOOKUP(F291,TCD!E:E,TCD!K:K,"")</f>
        <v>0</v>
      </c>
      <c r="S291" s="27" t="str">
        <f>IF(TCD!I292="","",IF(TCD!I292&gt;8.5,17,8.5))</f>
        <v/>
      </c>
      <c r="T291" s="27">
        <f>TCD!Y292</f>
        <v>7.5</v>
      </c>
    </row>
    <row r="292" spans="1:20" x14ac:dyDescent="0.2">
      <c r="A292" s="13" t="str">
        <f>TCD!V293</f>
        <v>CHRONOPOST</v>
      </c>
      <c r="B292" s="1">
        <f t="shared" si="12"/>
        <v>46143</v>
      </c>
      <c r="F292" t="str">
        <f>TCD!E293</f>
        <v>XN095806749JB</v>
      </c>
      <c r="H292" s="6" t="str">
        <f t="shared" si="13"/>
        <v>P</v>
      </c>
      <c r="I292" t="str">
        <f>LOOKUP(F292,'Facture Chronopost'!L:L,'Facture Chronopost'!H:H)</f>
        <v/>
      </c>
      <c r="J292" s="6">
        <f>TCD!U293</f>
        <v>16</v>
      </c>
      <c r="K292">
        <f t="shared" si="14"/>
        <v>1</v>
      </c>
      <c r="L292" s="27">
        <f>_xlfn.XLOOKUP(F292,'TCD poids'!A:A,'TCD poids'!C:C)</f>
        <v>3</v>
      </c>
      <c r="M292">
        <f>TCD!T293</f>
        <v>16</v>
      </c>
      <c r="N292">
        <f>IF(I292="",0.2,LOOKUP(I292,'Pays TVA'!A:A,'Pays TVA'!B:B))</f>
        <v>0.2</v>
      </c>
      <c r="O292" s="27" t="str">
        <f>IF(TCD!M293="","",TCD!M293)</f>
        <v/>
      </c>
      <c r="P292" s="27" t="str">
        <f>IF(TCD!J293="","",TCD!J293)</f>
        <v/>
      </c>
      <c r="Q292" s="27" t="str">
        <f>IF(AND(TCD!L293="",TCD!Q293=""),"",IF(SUM(TCD!L293,TCD!Q293)&gt;15,29,9.5))</f>
        <v/>
      </c>
      <c r="R292" s="27">
        <f>_xlfn.XLOOKUP(F292,TCD!E:E,TCD!K:K,"")</f>
        <v>0</v>
      </c>
      <c r="S292" s="27" t="str">
        <f>IF(TCD!I293="","",IF(TCD!I293&gt;8.5,17,8.5))</f>
        <v/>
      </c>
      <c r="T292" s="27">
        <f>TCD!Y293</f>
        <v>8.3000000000000007</v>
      </c>
    </row>
    <row r="293" spans="1:20" x14ac:dyDescent="0.2">
      <c r="A293" s="13" t="str">
        <f>TCD!V294</f>
        <v>CHRONOPOST</v>
      </c>
      <c r="B293" s="1">
        <f t="shared" si="12"/>
        <v>46143</v>
      </c>
      <c r="F293" t="str">
        <f>TCD!E294</f>
        <v>XN095809419JB</v>
      </c>
      <c r="H293" s="6" t="str">
        <f t="shared" si="13"/>
        <v>P</v>
      </c>
      <c r="I293" t="str">
        <f>LOOKUP(F293,'Facture Chronopost'!L:L,'Facture Chronopost'!H:H)</f>
        <v/>
      </c>
      <c r="J293" s="6">
        <f>TCD!U294</f>
        <v>16</v>
      </c>
      <c r="K293">
        <f t="shared" si="14"/>
        <v>1</v>
      </c>
      <c r="L293" s="27">
        <f>_xlfn.XLOOKUP(F293,'TCD poids'!A:A,'TCD poids'!C:C)</f>
        <v>2.5</v>
      </c>
      <c r="M293">
        <f>TCD!T294</f>
        <v>16</v>
      </c>
      <c r="N293">
        <f>IF(I293="",0.2,LOOKUP(I293,'Pays TVA'!A:A,'Pays TVA'!B:B))</f>
        <v>0.2</v>
      </c>
      <c r="O293" s="27" t="str">
        <f>IF(TCD!M294="","",TCD!M294)</f>
        <v/>
      </c>
      <c r="P293" s="27" t="str">
        <f>IF(TCD!J294="","",TCD!J294)</f>
        <v/>
      </c>
      <c r="Q293" s="27" t="str">
        <f>IF(AND(TCD!L294="",TCD!Q294=""),"",IF(SUM(TCD!L294,TCD!Q294)&gt;15,29,9.5))</f>
        <v/>
      </c>
      <c r="R293" s="27">
        <f>_xlfn.XLOOKUP(F293,TCD!E:E,TCD!K:K,"")</f>
        <v>0</v>
      </c>
      <c r="S293" s="27" t="str">
        <f>IF(TCD!I294="","",IF(TCD!I294&gt;8.5,17,8.5))</f>
        <v/>
      </c>
      <c r="T293" s="27">
        <f>TCD!Y294</f>
        <v>8.3000000000000007</v>
      </c>
    </row>
    <row r="294" spans="1:20" x14ac:dyDescent="0.2">
      <c r="A294" s="13" t="str">
        <f>TCD!V295</f>
        <v>CHRONOPOST</v>
      </c>
      <c r="B294" s="1">
        <f t="shared" si="12"/>
        <v>46143</v>
      </c>
      <c r="F294" t="str">
        <f>TCD!E295</f>
        <v>XN095846005JB</v>
      </c>
      <c r="H294" s="6" t="str">
        <f t="shared" si="13"/>
        <v>P</v>
      </c>
      <c r="I294" t="str">
        <f>LOOKUP(F294,'Facture Chronopost'!L:L,'Facture Chronopost'!H:H)</f>
        <v/>
      </c>
      <c r="J294" s="6">
        <f>TCD!U295</f>
        <v>16</v>
      </c>
      <c r="K294">
        <f t="shared" si="14"/>
        <v>1</v>
      </c>
      <c r="L294" s="27">
        <f>_xlfn.XLOOKUP(F294,'TCD poids'!A:A,'TCD poids'!C:C)</f>
        <v>1.6</v>
      </c>
      <c r="M294">
        <f>TCD!T295</f>
        <v>16</v>
      </c>
      <c r="N294">
        <f>IF(I294="",0.2,LOOKUP(I294,'Pays TVA'!A:A,'Pays TVA'!B:B))</f>
        <v>0.2</v>
      </c>
      <c r="O294" s="27" t="str">
        <f>IF(TCD!M295="","",TCD!M295)</f>
        <v/>
      </c>
      <c r="P294" s="27" t="str">
        <f>IF(TCD!J295="","",TCD!J295)</f>
        <v/>
      </c>
      <c r="Q294" s="27" t="str">
        <f>IF(AND(TCD!L295="",TCD!Q295=""),"",IF(SUM(TCD!L295,TCD!Q295)&gt;15,29,9.5))</f>
        <v/>
      </c>
      <c r="R294" s="27">
        <f>_xlfn.XLOOKUP(F294,TCD!E:E,TCD!K:K,"")</f>
        <v>0</v>
      </c>
      <c r="S294" s="27" t="str">
        <f>IF(TCD!I295="","",IF(TCD!I295&gt;8.5,17,8.5))</f>
        <v/>
      </c>
      <c r="T294" s="27">
        <f>TCD!Y295</f>
        <v>7.9</v>
      </c>
    </row>
    <row r="295" spans="1:20" x14ac:dyDescent="0.2">
      <c r="A295" s="13" t="str">
        <f>TCD!V296</f>
        <v>CHRONOPOST</v>
      </c>
      <c r="B295" s="1">
        <f t="shared" si="12"/>
        <v>46143</v>
      </c>
      <c r="F295" t="str">
        <f>TCD!E296</f>
        <v>XN095847788JB</v>
      </c>
      <c r="H295" s="6" t="str">
        <f t="shared" si="13"/>
        <v>P</v>
      </c>
      <c r="I295" t="str">
        <f>LOOKUP(F295,'Facture Chronopost'!L:L,'Facture Chronopost'!H:H)</f>
        <v/>
      </c>
      <c r="J295" s="6">
        <f>TCD!U296</f>
        <v>16</v>
      </c>
      <c r="K295">
        <f t="shared" si="14"/>
        <v>1</v>
      </c>
      <c r="L295" s="27">
        <f>_xlfn.XLOOKUP(F295,'TCD poids'!A:A,'TCD poids'!C:C)</f>
        <v>2.2000000000000002</v>
      </c>
      <c r="M295">
        <f>TCD!T296</f>
        <v>16</v>
      </c>
      <c r="N295">
        <f>IF(I295="",0.2,LOOKUP(I295,'Pays TVA'!A:A,'Pays TVA'!B:B))</f>
        <v>0.2</v>
      </c>
      <c r="O295" s="27" t="str">
        <f>IF(TCD!M296="","",TCD!M296)</f>
        <v/>
      </c>
      <c r="P295" s="27" t="str">
        <f>IF(TCD!J296="","",TCD!J296)</f>
        <v/>
      </c>
      <c r="Q295" s="27" t="str">
        <f>IF(AND(TCD!L296="",TCD!Q296=""),"",IF(SUM(TCD!L296,TCD!Q296)&gt;15,29,9.5))</f>
        <v/>
      </c>
      <c r="R295" s="27">
        <f>_xlfn.XLOOKUP(F295,TCD!E:E,TCD!K:K,"")</f>
        <v>0</v>
      </c>
      <c r="S295" s="27" t="str">
        <f>IF(TCD!I296="","",IF(TCD!I296&gt;8.5,17,8.5))</f>
        <v/>
      </c>
      <c r="T295" s="27">
        <f>TCD!Y296</f>
        <v>8.3000000000000007</v>
      </c>
    </row>
    <row r="296" spans="1:20" x14ac:dyDescent="0.2">
      <c r="A296" s="13" t="str">
        <f>TCD!V297</f>
        <v>CHRONOPOST</v>
      </c>
      <c r="B296" s="1">
        <f t="shared" si="12"/>
        <v>46143</v>
      </c>
      <c r="F296" t="str">
        <f>TCD!E297</f>
        <v>XN096178886JB</v>
      </c>
      <c r="H296" s="6" t="str">
        <f t="shared" si="13"/>
        <v>P</v>
      </c>
      <c r="I296" t="str">
        <f>LOOKUP(F296,'Facture Chronopost'!L:L,'Facture Chronopost'!H:H)</f>
        <v/>
      </c>
      <c r="J296" s="6">
        <f>TCD!U297</f>
        <v>16</v>
      </c>
      <c r="K296">
        <f t="shared" si="14"/>
        <v>1</v>
      </c>
      <c r="L296" s="27">
        <f>_xlfn.XLOOKUP(F296,'TCD poids'!A:A,'TCD poids'!C:C)</f>
        <v>4.6999999999999993</v>
      </c>
      <c r="M296">
        <f>TCD!T297</f>
        <v>16</v>
      </c>
      <c r="N296">
        <f>IF(I296="",0.2,LOOKUP(I296,'Pays TVA'!A:A,'Pays TVA'!B:B))</f>
        <v>0.2</v>
      </c>
      <c r="O296" s="27" t="str">
        <f>IF(TCD!M297="","",TCD!M297)</f>
        <v/>
      </c>
      <c r="P296" s="27" t="str">
        <f>IF(TCD!J297="","",TCD!J297)</f>
        <v/>
      </c>
      <c r="Q296" s="27" t="str">
        <f>IF(AND(TCD!L297="",TCD!Q297=""),"",IF(SUM(TCD!L297,TCD!Q297)&gt;15,29,9.5))</f>
        <v/>
      </c>
      <c r="R296" s="27">
        <f>_xlfn.XLOOKUP(F296,TCD!E:E,TCD!K:K,"")</f>
        <v>0</v>
      </c>
      <c r="S296" s="27" t="str">
        <f>IF(TCD!I297="","",IF(TCD!I297&gt;8.5,17,8.5))</f>
        <v/>
      </c>
      <c r="T296" s="27">
        <f>TCD!Y297</f>
        <v>9.1</v>
      </c>
    </row>
    <row r="297" spans="1:20" x14ac:dyDescent="0.2">
      <c r="A297" s="13" t="str">
        <f>TCD!V298</f>
        <v>CHRONOPOST</v>
      </c>
      <c r="B297" s="1">
        <f t="shared" si="12"/>
        <v>46143</v>
      </c>
      <c r="F297" t="str">
        <f>TCD!E298</f>
        <v>XN096181531JB</v>
      </c>
      <c r="H297" s="6" t="str">
        <f t="shared" si="13"/>
        <v>P</v>
      </c>
      <c r="I297" t="str">
        <f>LOOKUP(F297,'Facture Chronopost'!L:L,'Facture Chronopost'!H:H)</f>
        <v/>
      </c>
      <c r="J297" s="6">
        <f>TCD!U298</f>
        <v>16</v>
      </c>
      <c r="K297">
        <f t="shared" si="14"/>
        <v>1</v>
      </c>
      <c r="L297" s="27">
        <f>_xlfn.XLOOKUP(F297,'TCD poids'!A:A,'TCD poids'!C:C)</f>
        <v>4.6999999999999993</v>
      </c>
      <c r="M297">
        <f>TCD!T298</f>
        <v>16</v>
      </c>
      <c r="N297">
        <f>IF(I297="",0.2,LOOKUP(I297,'Pays TVA'!A:A,'Pays TVA'!B:B))</f>
        <v>0.2</v>
      </c>
      <c r="O297" s="27" t="str">
        <f>IF(TCD!M298="","",TCD!M298)</f>
        <v/>
      </c>
      <c r="P297" s="27" t="str">
        <f>IF(TCD!J298="","",TCD!J298)</f>
        <v/>
      </c>
      <c r="Q297" s="27" t="str">
        <f>IF(AND(TCD!L298="",TCD!Q298=""),"",IF(SUM(TCD!L298,TCD!Q298)&gt;15,29,9.5))</f>
        <v/>
      </c>
      <c r="R297" s="27">
        <f>_xlfn.XLOOKUP(F297,TCD!E:E,TCD!K:K,"")</f>
        <v>0</v>
      </c>
      <c r="S297" s="27" t="str">
        <f>IF(TCD!I298="","",IF(TCD!I298&gt;8.5,17,8.5))</f>
        <v/>
      </c>
      <c r="T297" s="27">
        <f>TCD!Y298</f>
        <v>9.1</v>
      </c>
    </row>
    <row r="298" spans="1:20" x14ac:dyDescent="0.2">
      <c r="A298" s="13" t="str">
        <f>TCD!V299</f>
        <v>CHRONOPOST</v>
      </c>
      <c r="B298" s="1">
        <f t="shared" si="12"/>
        <v>46143</v>
      </c>
      <c r="F298" t="str">
        <f>TCD!E299</f>
        <v>XN096220941JB</v>
      </c>
      <c r="H298" s="6" t="str">
        <f t="shared" si="13"/>
        <v>P</v>
      </c>
      <c r="I298" t="str">
        <f>LOOKUP(F298,'Facture Chronopost'!L:L,'Facture Chronopost'!H:H)</f>
        <v/>
      </c>
      <c r="J298" s="6">
        <f>TCD!U299</f>
        <v>16</v>
      </c>
      <c r="K298">
        <f t="shared" si="14"/>
        <v>1</v>
      </c>
      <c r="L298" s="27">
        <f>_xlfn.XLOOKUP(F298,'TCD poids'!A:A,'TCD poids'!C:C)</f>
        <v>0.8</v>
      </c>
      <c r="M298">
        <f>TCD!T299</f>
        <v>16</v>
      </c>
      <c r="N298">
        <f>IF(I298="",0.2,LOOKUP(I298,'Pays TVA'!A:A,'Pays TVA'!B:B))</f>
        <v>0.2</v>
      </c>
      <c r="O298" s="27" t="str">
        <f>IF(TCD!M299="","",TCD!M299)</f>
        <v/>
      </c>
      <c r="P298" s="27" t="str">
        <f>IF(TCD!J299="","",TCD!J299)</f>
        <v/>
      </c>
      <c r="Q298" s="27" t="str">
        <f>IF(AND(TCD!L299="",TCD!Q299=""),"",IF(SUM(TCD!L299,TCD!Q299)&gt;15,29,9.5))</f>
        <v/>
      </c>
      <c r="R298" s="27">
        <f>_xlfn.XLOOKUP(F298,TCD!E:E,TCD!K:K,"")</f>
        <v>0</v>
      </c>
      <c r="S298" s="27" t="str">
        <f>IF(TCD!I299="","",IF(TCD!I299&gt;8.5,17,8.5))</f>
        <v/>
      </c>
      <c r="T298" s="27">
        <f>TCD!Y299</f>
        <v>7.5</v>
      </c>
    </row>
    <row r="299" spans="1:20" x14ac:dyDescent="0.2">
      <c r="A299" s="13" t="str">
        <f>TCD!V300</f>
        <v>CHRONOPOST</v>
      </c>
      <c r="B299" s="1">
        <f t="shared" si="12"/>
        <v>46143</v>
      </c>
      <c r="F299" t="str">
        <f>TCD!E300</f>
        <v>XN096222647JB</v>
      </c>
      <c r="H299" s="6" t="str">
        <f t="shared" si="13"/>
        <v>P</v>
      </c>
      <c r="I299" t="str">
        <f>LOOKUP(F299,'Facture Chronopost'!L:L,'Facture Chronopost'!H:H)</f>
        <v/>
      </c>
      <c r="J299" s="6">
        <f>TCD!U300</f>
        <v>16</v>
      </c>
      <c r="K299">
        <f t="shared" si="14"/>
        <v>1</v>
      </c>
      <c r="L299" s="27">
        <f>_xlfn.XLOOKUP(F299,'TCD poids'!A:A,'TCD poids'!C:C)</f>
        <v>0.5</v>
      </c>
      <c r="M299">
        <f>TCD!T300</f>
        <v>16</v>
      </c>
      <c r="N299">
        <f>IF(I299="",0.2,LOOKUP(I299,'Pays TVA'!A:A,'Pays TVA'!B:B))</f>
        <v>0.2</v>
      </c>
      <c r="O299" s="27" t="str">
        <f>IF(TCD!M300="","",TCD!M300)</f>
        <v/>
      </c>
      <c r="P299" s="27" t="str">
        <f>IF(TCD!J300="","",TCD!J300)</f>
        <v/>
      </c>
      <c r="Q299" s="27" t="str">
        <f>IF(AND(TCD!L300="",TCD!Q300=""),"",IF(SUM(TCD!L300,TCD!Q300)&gt;15,29,9.5))</f>
        <v/>
      </c>
      <c r="R299" s="27">
        <f>_xlfn.XLOOKUP(F299,TCD!E:E,TCD!K:K,"")</f>
        <v>0</v>
      </c>
      <c r="S299" s="27" t="str">
        <f>IF(TCD!I300="","",IF(TCD!I300&gt;8.5,17,8.5))</f>
        <v/>
      </c>
      <c r="T299" s="27">
        <f>TCD!Y300</f>
        <v>7.5</v>
      </c>
    </row>
    <row r="300" spans="1:20" x14ac:dyDescent="0.2">
      <c r="A300" s="13" t="str">
        <f>TCD!V301</f>
        <v>CHRONOPOST</v>
      </c>
      <c r="B300" s="1">
        <f t="shared" si="12"/>
        <v>46143</v>
      </c>
      <c r="F300" t="str">
        <f>TCD!E301</f>
        <v>XN096645359JB</v>
      </c>
      <c r="H300" s="6" t="str">
        <f t="shared" si="13"/>
        <v>P</v>
      </c>
      <c r="I300" t="str">
        <f>LOOKUP(F300,'Facture Chronopost'!L:L,'Facture Chronopost'!H:H)</f>
        <v/>
      </c>
      <c r="J300" s="6">
        <f>TCD!U301</f>
        <v>16</v>
      </c>
      <c r="K300">
        <f t="shared" si="14"/>
        <v>1</v>
      </c>
      <c r="L300" s="27">
        <f>_xlfn.XLOOKUP(F300,'TCD poids'!A:A,'TCD poids'!C:C)</f>
        <v>4.5999999999999996</v>
      </c>
      <c r="M300">
        <f>TCD!T301</f>
        <v>16</v>
      </c>
      <c r="N300">
        <f>IF(I300="",0.2,LOOKUP(I300,'Pays TVA'!A:A,'Pays TVA'!B:B))</f>
        <v>0.2</v>
      </c>
      <c r="O300" s="27" t="str">
        <f>IF(TCD!M301="","",TCD!M301)</f>
        <v/>
      </c>
      <c r="P300" s="27" t="str">
        <f>IF(TCD!J301="","",TCD!J301)</f>
        <v/>
      </c>
      <c r="Q300" s="27" t="str">
        <f>IF(AND(TCD!L301="",TCD!Q301=""),"",IF(SUM(TCD!L301,TCD!Q301)&gt;15,29,9.5))</f>
        <v/>
      </c>
      <c r="R300" s="27">
        <f>_xlfn.XLOOKUP(F300,TCD!E:E,TCD!K:K,"")</f>
        <v>0</v>
      </c>
      <c r="S300" s="27" t="str">
        <f>IF(TCD!I301="","",IF(TCD!I301&gt;8.5,17,8.5))</f>
        <v/>
      </c>
      <c r="T300" s="27">
        <f>TCD!Y301</f>
        <v>9.1</v>
      </c>
    </row>
    <row r="301" spans="1:20" x14ac:dyDescent="0.2">
      <c r="A301" s="13" t="str">
        <f>TCD!V302</f>
        <v>CHRONOPOST</v>
      </c>
      <c r="B301" s="1">
        <f t="shared" si="12"/>
        <v>46143</v>
      </c>
      <c r="F301" t="str">
        <f>TCD!E302</f>
        <v>XN096647329JB</v>
      </c>
      <c r="H301" s="6" t="str">
        <f t="shared" si="13"/>
        <v>P</v>
      </c>
      <c r="I301" t="str">
        <f>LOOKUP(F301,'Facture Chronopost'!L:L,'Facture Chronopost'!H:H)</f>
        <v/>
      </c>
      <c r="J301" s="6">
        <f>TCD!U302</f>
        <v>16</v>
      </c>
      <c r="K301">
        <f t="shared" si="14"/>
        <v>1</v>
      </c>
      <c r="L301" s="27">
        <f>_xlfn.XLOOKUP(F301,'TCD poids'!A:A,'TCD poids'!C:C)</f>
        <v>0.2</v>
      </c>
      <c r="M301">
        <f>TCD!T302</f>
        <v>16</v>
      </c>
      <c r="N301">
        <f>IF(I301="",0.2,LOOKUP(I301,'Pays TVA'!A:A,'Pays TVA'!B:B))</f>
        <v>0.2</v>
      </c>
      <c r="O301" s="27" t="str">
        <f>IF(TCD!M302="","",TCD!M302)</f>
        <v/>
      </c>
      <c r="P301" s="27" t="str">
        <f>IF(TCD!J302="","",TCD!J302)</f>
        <v/>
      </c>
      <c r="Q301" s="27" t="str">
        <f>IF(AND(TCD!L302="",TCD!Q302=""),"",IF(SUM(TCD!L302,TCD!Q302)&gt;15,29,9.5))</f>
        <v/>
      </c>
      <c r="R301" s="27">
        <f>_xlfn.XLOOKUP(F301,TCD!E:E,TCD!K:K,"")</f>
        <v>0</v>
      </c>
      <c r="S301" s="27" t="str">
        <f>IF(TCD!I302="","",IF(TCD!I302&gt;8.5,17,8.5))</f>
        <v/>
      </c>
      <c r="T301" s="27">
        <f>TCD!Y302</f>
        <v>7.5</v>
      </c>
    </row>
    <row r="302" spans="1:20" x14ac:dyDescent="0.2">
      <c r="A302" s="13" t="str">
        <f>TCD!V303</f>
        <v>CHRONOPOST</v>
      </c>
      <c r="B302" s="1">
        <f t="shared" si="12"/>
        <v>46143</v>
      </c>
      <c r="F302" t="str">
        <f>TCD!E303</f>
        <v>XN096658556JB</v>
      </c>
      <c r="H302" s="6" t="str">
        <f t="shared" si="13"/>
        <v>P</v>
      </c>
      <c r="I302" t="str">
        <f>LOOKUP(F302,'Facture Chronopost'!L:L,'Facture Chronopost'!H:H)</f>
        <v/>
      </c>
      <c r="J302" s="6">
        <f>TCD!U303</f>
        <v>16</v>
      </c>
      <c r="K302">
        <f t="shared" si="14"/>
        <v>1</v>
      </c>
      <c r="L302" s="27">
        <f>_xlfn.XLOOKUP(F302,'TCD poids'!A:A,'TCD poids'!C:C)</f>
        <v>0.4</v>
      </c>
      <c r="M302">
        <f>TCD!T303</f>
        <v>16</v>
      </c>
      <c r="N302">
        <f>IF(I302="",0.2,LOOKUP(I302,'Pays TVA'!A:A,'Pays TVA'!B:B))</f>
        <v>0.2</v>
      </c>
      <c r="O302" s="27" t="str">
        <f>IF(TCD!M303="","",TCD!M303)</f>
        <v/>
      </c>
      <c r="P302" s="27" t="str">
        <f>IF(TCD!J303="","",TCD!J303)</f>
        <v/>
      </c>
      <c r="Q302" s="27" t="str">
        <f>IF(AND(TCD!L303="",TCD!Q303=""),"",IF(SUM(TCD!L303,TCD!Q303)&gt;15,29,9.5))</f>
        <v/>
      </c>
      <c r="R302" s="27">
        <f>_xlfn.XLOOKUP(F302,TCD!E:E,TCD!K:K,"")</f>
        <v>0</v>
      </c>
      <c r="S302" s="27" t="str">
        <f>IF(TCD!I303="","",IF(TCD!I303&gt;8.5,17,8.5))</f>
        <v/>
      </c>
      <c r="T302" s="27">
        <f>TCD!Y303</f>
        <v>7.5</v>
      </c>
    </row>
    <row r="303" spans="1:20" x14ac:dyDescent="0.2">
      <c r="A303" s="13" t="str">
        <f>TCD!V304</f>
        <v>CHRONOPOST</v>
      </c>
      <c r="B303" s="1">
        <f t="shared" si="12"/>
        <v>46143</v>
      </c>
      <c r="F303" t="str">
        <f>TCD!E304</f>
        <v>XN096675917JB</v>
      </c>
      <c r="H303" s="6" t="str">
        <f t="shared" si="13"/>
        <v>P</v>
      </c>
      <c r="I303" t="str">
        <f>LOOKUP(F303,'Facture Chronopost'!L:L,'Facture Chronopost'!H:H)</f>
        <v/>
      </c>
      <c r="J303" s="6">
        <f>TCD!U304</f>
        <v>16</v>
      </c>
      <c r="K303">
        <f t="shared" si="14"/>
        <v>1</v>
      </c>
      <c r="L303" s="27">
        <f>_xlfn.XLOOKUP(F303,'TCD poids'!A:A,'TCD poids'!C:C)</f>
        <v>4.8</v>
      </c>
      <c r="M303">
        <f>TCD!T304</f>
        <v>16</v>
      </c>
      <c r="N303">
        <f>IF(I303="",0.2,LOOKUP(I303,'Pays TVA'!A:A,'Pays TVA'!B:B))</f>
        <v>0.2</v>
      </c>
      <c r="O303" s="27" t="str">
        <f>IF(TCD!M304="","",TCD!M304)</f>
        <v/>
      </c>
      <c r="P303" s="27" t="str">
        <f>IF(TCD!J304="","",TCD!J304)</f>
        <v/>
      </c>
      <c r="Q303" s="27" t="str">
        <f>IF(AND(TCD!L304="",TCD!Q304=""),"",IF(SUM(TCD!L304,TCD!Q304)&gt;15,29,9.5))</f>
        <v/>
      </c>
      <c r="R303" s="27">
        <f>_xlfn.XLOOKUP(F303,TCD!E:E,TCD!K:K,"")</f>
        <v>0</v>
      </c>
      <c r="S303" s="27" t="str">
        <f>IF(TCD!I304="","",IF(TCD!I304&gt;8.5,17,8.5))</f>
        <v/>
      </c>
      <c r="T303" s="27">
        <f>TCD!Y304</f>
        <v>9.1</v>
      </c>
    </row>
    <row r="304" spans="1:20" x14ac:dyDescent="0.2">
      <c r="A304" s="13" t="str">
        <f>TCD!V305</f>
        <v>CHRONOPOST</v>
      </c>
      <c r="B304" s="1">
        <f t="shared" si="12"/>
        <v>46143</v>
      </c>
      <c r="F304" t="str">
        <f>TCD!E305</f>
        <v>XN096748251JB</v>
      </c>
      <c r="H304" s="6" t="str">
        <f t="shared" si="13"/>
        <v>P</v>
      </c>
      <c r="I304" t="str">
        <f>LOOKUP(F304,'Facture Chronopost'!L:L,'Facture Chronopost'!H:H)</f>
        <v/>
      </c>
      <c r="J304" s="6">
        <f>TCD!U305</f>
        <v>16</v>
      </c>
      <c r="K304">
        <f t="shared" si="14"/>
        <v>1</v>
      </c>
      <c r="L304" s="27">
        <f>_xlfn.XLOOKUP(F304,'TCD poids'!A:A,'TCD poids'!C:C)</f>
        <v>1</v>
      </c>
      <c r="M304">
        <f>TCD!T305</f>
        <v>16</v>
      </c>
      <c r="N304">
        <f>IF(I304="",0.2,LOOKUP(I304,'Pays TVA'!A:A,'Pays TVA'!B:B))</f>
        <v>0.2</v>
      </c>
      <c r="O304" s="27" t="str">
        <f>IF(TCD!M305="","",TCD!M305)</f>
        <v/>
      </c>
      <c r="P304" s="27" t="str">
        <f>IF(TCD!J305="","",TCD!J305)</f>
        <v/>
      </c>
      <c r="Q304" s="27" t="str">
        <f>IF(AND(TCD!L305="",TCD!Q305=""),"",IF(SUM(TCD!L305,TCD!Q305)&gt;15,29,9.5))</f>
        <v/>
      </c>
      <c r="R304" s="27">
        <f>_xlfn.XLOOKUP(F304,TCD!E:E,TCD!K:K,"")</f>
        <v>0</v>
      </c>
      <c r="S304" s="27" t="str">
        <f>IF(TCD!I305="","",IF(TCD!I305&gt;8.5,17,8.5))</f>
        <v/>
      </c>
      <c r="T304" s="27">
        <f>TCD!Y305</f>
        <v>7.5</v>
      </c>
    </row>
    <row r="305" spans="1:20" x14ac:dyDescent="0.2">
      <c r="A305" s="13" t="str">
        <f>TCD!V306</f>
        <v>CHRONOPOST</v>
      </c>
      <c r="B305" s="1">
        <f t="shared" si="12"/>
        <v>46143</v>
      </c>
      <c r="F305" t="str">
        <f>TCD!E306</f>
        <v>XN096835208JB</v>
      </c>
      <c r="H305" s="6" t="str">
        <f t="shared" si="13"/>
        <v>P</v>
      </c>
      <c r="I305" t="str">
        <f>LOOKUP(F305,'Facture Chronopost'!L:L,'Facture Chronopost'!H:H)</f>
        <v/>
      </c>
      <c r="J305" s="6">
        <f>TCD!U306</f>
        <v>16</v>
      </c>
      <c r="K305">
        <f t="shared" si="14"/>
        <v>1</v>
      </c>
      <c r="L305" s="27">
        <f>_xlfn.XLOOKUP(F305,'TCD poids'!A:A,'TCD poids'!C:C)</f>
        <v>0.7</v>
      </c>
      <c r="M305">
        <f>TCD!T306</f>
        <v>16</v>
      </c>
      <c r="N305">
        <f>IF(I305="",0.2,LOOKUP(I305,'Pays TVA'!A:A,'Pays TVA'!B:B))</f>
        <v>0.2</v>
      </c>
      <c r="O305" s="27" t="str">
        <f>IF(TCD!M306="","",TCD!M306)</f>
        <v/>
      </c>
      <c r="P305" s="27" t="str">
        <f>IF(TCD!J306="","",TCD!J306)</f>
        <v/>
      </c>
      <c r="Q305" s="27" t="str">
        <f>IF(AND(TCD!L306="",TCD!Q306=""),"",IF(SUM(TCD!L306,TCD!Q306)&gt;15,29,9.5))</f>
        <v/>
      </c>
      <c r="R305" s="27">
        <f>_xlfn.XLOOKUP(F305,TCD!E:E,TCD!K:K,"")</f>
        <v>0</v>
      </c>
      <c r="S305" s="27" t="str">
        <f>IF(TCD!I306="","",IF(TCD!I306&gt;8.5,17,8.5))</f>
        <v/>
      </c>
      <c r="T305" s="27">
        <f>TCD!Y306</f>
        <v>7.5</v>
      </c>
    </row>
    <row r="306" spans="1:20" x14ac:dyDescent="0.2">
      <c r="A306" s="13" t="str">
        <f>TCD!V307</f>
        <v>CHRONOPOST</v>
      </c>
      <c r="B306" s="1">
        <f t="shared" si="12"/>
        <v>46143</v>
      </c>
      <c r="F306" t="str">
        <f>TCD!E307</f>
        <v>XN096900895JB</v>
      </c>
      <c r="H306" s="6" t="str">
        <f t="shared" si="13"/>
        <v>P</v>
      </c>
      <c r="I306" t="str">
        <f>LOOKUP(F306,'Facture Chronopost'!L:L,'Facture Chronopost'!H:H)</f>
        <v/>
      </c>
      <c r="J306" s="6">
        <f>TCD!U307</f>
        <v>16</v>
      </c>
      <c r="K306">
        <f t="shared" si="14"/>
        <v>1</v>
      </c>
      <c r="L306" s="27">
        <f>_xlfn.XLOOKUP(F306,'TCD poids'!A:A,'TCD poids'!C:C)</f>
        <v>2.9</v>
      </c>
      <c r="M306">
        <f>TCD!T307</f>
        <v>16</v>
      </c>
      <c r="N306">
        <f>IF(I306="",0.2,LOOKUP(I306,'Pays TVA'!A:A,'Pays TVA'!B:B))</f>
        <v>0.2</v>
      </c>
      <c r="O306" s="27" t="str">
        <f>IF(TCD!M307="","",TCD!M307)</f>
        <v/>
      </c>
      <c r="P306" s="27" t="str">
        <f>IF(TCD!J307="","",TCD!J307)</f>
        <v/>
      </c>
      <c r="Q306" s="27" t="str">
        <f>IF(AND(TCD!L307="",TCD!Q307=""),"",IF(SUM(TCD!L307,TCD!Q307)&gt;15,29,9.5))</f>
        <v/>
      </c>
      <c r="R306" s="27">
        <f>_xlfn.XLOOKUP(F306,TCD!E:E,TCD!K:K,"")</f>
        <v>0</v>
      </c>
      <c r="S306" s="27" t="str">
        <f>IF(TCD!I307="","",IF(TCD!I307&gt;8.5,17,8.5))</f>
        <v/>
      </c>
      <c r="T306" s="27">
        <f>TCD!Y307</f>
        <v>8.3000000000000007</v>
      </c>
    </row>
    <row r="307" spans="1:20" x14ac:dyDescent="0.2">
      <c r="A307" s="13" t="str">
        <f>TCD!V308</f>
        <v>CHRONOPOST</v>
      </c>
      <c r="B307" s="1">
        <f t="shared" si="12"/>
        <v>46143</v>
      </c>
      <c r="F307" t="str">
        <f>TCD!E308</f>
        <v>XN096910694JB</v>
      </c>
      <c r="H307" s="6" t="str">
        <f t="shared" si="13"/>
        <v>P</v>
      </c>
      <c r="I307" t="str">
        <f>LOOKUP(F307,'Facture Chronopost'!L:L,'Facture Chronopost'!H:H)</f>
        <v/>
      </c>
      <c r="J307" s="6">
        <f>TCD!U308</f>
        <v>16</v>
      </c>
      <c r="K307">
        <f t="shared" si="14"/>
        <v>1</v>
      </c>
      <c r="L307" s="27">
        <f>_xlfn.XLOOKUP(F307,'TCD poids'!A:A,'TCD poids'!C:C)</f>
        <v>0.7</v>
      </c>
      <c r="M307">
        <f>TCD!T308</f>
        <v>16</v>
      </c>
      <c r="N307">
        <f>IF(I307="",0.2,LOOKUP(I307,'Pays TVA'!A:A,'Pays TVA'!B:B))</f>
        <v>0.2</v>
      </c>
      <c r="O307" s="27" t="str">
        <f>IF(TCD!M308="","",TCD!M308)</f>
        <v/>
      </c>
      <c r="P307" s="27" t="str">
        <f>IF(TCD!J308="","",TCD!J308)</f>
        <v/>
      </c>
      <c r="Q307" s="27" t="str">
        <f>IF(AND(TCD!L308="",TCD!Q308=""),"",IF(SUM(TCD!L308,TCD!Q308)&gt;15,29,9.5))</f>
        <v/>
      </c>
      <c r="R307" s="27">
        <f>_xlfn.XLOOKUP(F307,TCD!E:E,TCD!K:K,"")</f>
        <v>0</v>
      </c>
      <c r="S307" s="27" t="str">
        <f>IF(TCD!I308="","",IF(TCD!I308&gt;8.5,17,8.5))</f>
        <v/>
      </c>
      <c r="T307" s="27">
        <f>TCD!Y308</f>
        <v>7.5</v>
      </c>
    </row>
    <row r="308" spans="1:20" x14ac:dyDescent="0.2">
      <c r="A308" s="13" t="str">
        <f>TCD!V309</f>
        <v>CHRONOPOST</v>
      </c>
      <c r="B308" s="1">
        <f t="shared" si="12"/>
        <v>46143</v>
      </c>
      <c r="F308" t="str">
        <f>TCD!E309</f>
        <v>XN097411528JB</v>
      </c>
      <c r="H308" s="6" t="str">
        <f t="shared" si="13"/>
        <v>P</v>
      </c>
      <c r="I308" t="str">
        <f>LOOKUP(F308,'Facture Chronopost'!L:L,'Facture Chronopost'!H:H)</f>
        <v/>
      </c>
      <c r="J308" s="6">
        <f>TCD!U309</f>
        <v>16</v>
      </c>
      <c r="K308">
        <f t="shared" si="14"/>
        <v>1</v>
      </c>
      <c r="L308" s="27">
        <f>_xlfn.XLOOKUP(F308,'TCD poids'!A:A,'TCD poids'!C:C)</f>
        <v>6.5</v>
      </c>
      <c r="M308">
        <f>TCD!T309</f>
        <v>16</v>
      </c>
      <c r="N308">
        <f>IF(I308="",0.2,LOOKUP(I308,'Pays TVA'!A:A,'Pays TVA'!B:B))</f>
        <v>0.2</v>
      </c>
      <c r="O308" s="27" t="str">
        <f>IF(TCD!M309="","",TCD!M309)</f>
        <v/>
      </c>
      <c r="P308" s="27" t="str">
        <f>IF(TCD!J309="","",TCD!J309)</f>
        <v/>
      </c>
      <c r="Q308" s="27" t="str">
        <f>IF(AND(TCD!L309="",TCD!Q309=""),"",IF(SUM(TCD!L309,TCD!Q309)&gt;15,29,9.5))</f>
        <v/>
      </c>
      <c r="R308" s="27">
        <f>_xlfn.XLOOKUP(F308,TCD!E:E,TCD!K:K,"")</f>
        <v>0</v>
      </c>
      <c r="S308" s="27" t="str">
        <f>IF(TCD!I309="","",IF(TCD!I309&gt;8.5,17,8.5))</f>
        <v/>
      </c>
      <c r="T308" s="27">
        <f>TCD!Y309</f>
        <v>9.9</v>
      </c>
    </row>
    <row r="309" spans="1:20" x14ac:dyDescent="0.2">
      <c r="A309" s="13" t="str">
        <f>TCD!V310</f>
        <v>CHRONOPOST</v>
      </c>
      <c r="B309" s="1">
        <f t="shared" si="12"/>
        <v>46143</v>
      </c>
      <c r="F309" t="str">
        <f>TCD!E310</f>
        <v>XN097426624JB</v>
      </c>
      <c r="H309" s="6" t="str">
        <f t="shared" si="13"/>
        <v>P</v>
      </c>
      <c r="I309" t="str">
        <f>LOOKUP(F309,'Facture Chronopost'!L:L,'Facture Chronopost'!H:H)</f>
        <v/>
      </c>
      <c r="J309" s="6">
        <f>TCD!U310</f>
        <v>16</v>
      </c>
      <c r="K309">
        <f t="shared" si="14"/>
        <v>1</v>
      </c>
      <c r="L309" s="27">
        <f>_xlfn.XLOOKUP(F309,'TCD poids'!A:A,'TCD poids'!C:C)</f>
        <v>3.8000000000000003</v>
      </c>
      <c r="M309">
        <f>TCD!T310</f>
        <v>16</v>
      </c>
      <c r="N309">
        <f>IF(I309="",0.2,LOOKUP(I309,'Pays TVA'!A:A,'Pays TVA'!B:B))</f>
        <v>0.2</v>
      </c>
      <c r="O309" s="27" t="str">
        <f>IF(TCD!M310="","",TCD!M310)</f>
        <v/>
      </c>
      <c r="P309" s="27" t="str">
        <f>IF(TCD!J310="","",TCD!J310)</f>
        <v/>
      </c>
      <c r="Q309" s="27" t="str">
        <f>IF(AND(TCD!L310="",TCD!Q310=""),"",IF(SUM(TCD!L310,TCD!Q310)&gt;15,29,9.5))</f>
        <v/>
      </c>
      <c r="R309" s="27">
        <f>_xlfn.XLOOKUP(F309,TCD!E:E,TCD!K:K,"")</f>
        <v>0</v>
      </c>
      <c r="S309" s="27" t="str">
        <f>IF(TCD!I310="","",IF(TCD!I310&gt;8.5,17,8.5))</f>
        <v/>
      </c>
      <c r="T309" s="27">
        <f>TCD!Y310</f>
        <v>8.6999999999999993</v>
      </c>
    </row>
    <row r="310" spans="1:20" x14ac:dyDescent="0.2">
      <c r="A310" s="13" t="str">
        <f>TCD!V311</f>
        <v>CHRONOPOST</v>
      </c>
      <c r="B310" s="1">
        <f t="shared" si="12"/>
        <v>46143</v>
      </c>
      <c r="F310" t="str">
        <f>TCD!E311</f>
        <v>XN097427942JB</v>
      </c>
      <c r="H310" s="6" t="str">
        <f t="shared" si="13"/>
        <v>P</v>
      </c>
      <c r="I310" t="str">
        <f>LOOKUP(F310,'Facture Chronopost'!L:L,'Facture Chronopost'!H:H)</f>
        <v/>
      </c>
      <c r="J310" s="6">
        <f>TCD!U311</f>
        <v>16</v>
      </c>
      <c r="K310">
        <f t="shared" si="14"/>
        <v>1</v>
      </c>
      <c r="L310" s="27">
        <f>_xlfn.XLOOKUP(F310,'TCD poids'!A:A,'TCD poids'!C:C)</f>
        <v>0.7</v>
      </c>
      <c r="M310">
        <f>TCD!T311</f>
        <v>16</v>
      </c>
      <c r="N310">
        <f>IF(I310="",0.2,LOOKUP(I310,'Pays TVA'!A:A,'Pays TVA'!B:B))</f>
        <v>0.2</v>
      </c>
      <c r="O310" s="27" t="str">
        <f>IF(TCD!M311="","",TCD!M311)</f>
        <v/>
      </c>
      <c r="P310" s="27" t="str">
        <f>IF(TCD!J311="","",TCD!J311)</f>
        <v/>
      </c>
      <c r="Q310" s="27" t="str">
        <f>IF(AND(TCD!L311="",TCD!Q311=""),"",IF(SUM(TCD!L311,TCD!Q311)&gt;15,29,9.5))</f>
        <v/>
      </c>
      <c r="R310" s="27">
        <f>_xlfn.XLOOKUP(F310,TCD!E:E,TCD!K:K,"")</f>
        <v>0</v>
      </c>
      <c r="S310" s="27" t="str">
        <f>IF(TCD!I311="","",IF(TCD!I311&gt;8.5,17,8.5))</f>
        <v/>
      </c>
      <c r="T310" s="27">
        <f>TCD!Y311</f>
        <v>7.5</v>
      </c>
    </row>
    <row r="311" spans="1:20" x14ac:dyDescent="0.2">
      <c r="A311" s="13" t="str">
        <f>TCD!V312</f>
        <v>CHRONOPOST</v>
      </c>
      <c r="B311" s="1">
        <f t="shared" si="12"/>
        <v>46143</v>
      </c>
      <c r="F311" t="str">
        <f>TCD!E312</f>
        <v>XN097436330JB</v>
      </c>
      <c r="H311" s="6" t="str">
        <f t="shared" si="13"/>
        <v>P</v>
      </c>
      <c r="I311" t="str">
        <f>LOOKUP(F311,'Facture Chronopost'!L:L,'Facture Chronopost'!H:H)</f>
        <v/>
      </c>
      <c r="J311" s="6">
        <f>TCD!U312</f>
        <v>16</v>
      </c>
      <c r="K311">
        <f t="shared" si="14"/>
        <v>1</v>
      </c>
      <c r="L311" s="27">
        <f>_xlfn.XLOOKUP(F311,'TCD poids'!A:A,'TCD poids'!C:C)</f>
        <v>3.1</v>
      </c>
      <c r="M311">
        <f>TCD!T312</f>
        <v>16</v>
      </c>
      <c r="N311">
        <f>IF(I311="",0.2,LOOKUP(I311,'Pays TVA'!A:A,'Pays TVA'!B:B))</f>
        <v>0.2</v>
      </c>
      <c r="O311" s="27" t="str">
        <f>IF(TCD!M312="","",TCD!M312)</f>
        <v/>
      </c>
      <c r="P311" s="27" t="str">
        <f>IF(TCD!J312="","",TCD!J312)</f>
        <v/>
      </c>
      <c r="Q311" s="27" t="str">
        <f>IF(AND(TCD!L312="",TCD!Q312=""),"",IF(SUM(TCD!L312,TCD!Q312)&gt;15,29,9.5))</f>
        <v/>
      </c>
      <c r="R311" s="27">
        <f>_xlfn.XLOOKUP(F311,TCD!E:E,TCD!K:K,"")</f>
        <v>0</v>
      </c>
      <c r="S311" s="27" t="str">
        <f>IF(TCD!I312="","",IF(TCD!I312&gt;8.5,17,8.5))</f>
        <v/>
      </c>
      <c r="T311" s="27">
        <f>TCD!Y312</f>
        <v>8.6999999999999993</v>
      </c>
    </row>
    <row r="312" spans="1:20" x14ac:dyDescent="0.2">
      <c r="A312" s="13" t="str">
        <f>TCD!V313</f>
        <v>CHRONOPOST</v>
      </c>
      <c r="B312" s="1">
        <f t="shared" si="12"/>
        <v>46143</v>
      </c>
      <c r="F312" t="str">
        <f>TCD!E313</f>
        <v>XN097524666JB</v>
      </c>
      <c r="H312" s="6" t="str">
        <f t="shared" si="13"/>
        <v>P</v>
      </c>
      <c r="I312" t="str">
        <f>LOOKUP(F312,'Facture Chronopost'!L:L,'Facture Chronopost'!H:H)</f>
        <v/>
      </c>
      <c r="J312" s="6">
        <f>TCD!U313</f>
        <v>16</v>
      </c>
      <c r="K312">
        <f t="shared" si="14"/>
        <v>1</v>
      </c>
      <c r="L312" s="27">
        <f>_xlfn.XLOOKUP(F312,'TCD poids'!A:A,'TCD poids'!C:C)</f>
        <v>1.5</v>
      </c>
      <c r="M312">
        <f>TCD!T313</f>
        <v>16</v>
      </c>
      <c r="N312">
        <f>IF(I312="",0.2,LOOKUP(I312,'Pays TVA'!A:A,'Pays TVA'!B:B))</f>
        <v>0.2</v>
      </c>
      <c r="O312" s="27" t="str">
        <f>IF(TCD!M313="","",TCD!M313)</f>
        <v/>
      </c>
      <c r="P312" s="27" t="str">
        <f>IF(TCD!J313="","",TCD!J313)</f>
        <v/>
      </c>
      <c r="Q312" s="27" t="str">
        <f>IF(AND(TCD!L313="",TCD!Q313=""),"",IF(SUM(TCD!L313,TCD!Q313)&gt;15,29,9.5))</f>
        <v/>
      </c>
      <c r="R312" s="27">
        <f>_xlfn.XLOOKUP(F312,TCD!E:E,TCD!K:K,"")</f>
        <v>0</v>
      </c>
      <c r="S312" s="27" t="str">
        <f>IF(TCD!I313="","",IF(TCD!I313&gt;8.5,17,8.5))</f>
        <v/>
      </c>
      <c r="T312" s="27">
        <f>TCD!Y313</f>
        <v>7.9</v>
      </c>
    </row>
    <row r="313" spans="1:20" x14ac:dyDescent="0.2">
      <c r="A313" s="13" t="str">
        <f>TCD!V314</f>
        <v>CHRONOPOST</v>
      </c>
      <c r="B313" s="1">
        <f t="shared" si="12"/>
        <v>46143</v>
      </c>
      <c r="F313" t="str">
        <f>TCD!E314</f>
        <v>XN097539419JB</v>
      </c>
      <c r="H313" s="6" t="str">
        <f t="shared" si="13"/>
        <v>P</v>
      </c>
      <c r="I313" t="str">
        <f>LOOKUP(F313,'Facture Chronopost'!L:L,'Facture Chronopost'!H:H)</f>
        <v/>
      </c>
      <c r="J313" s="6">
        <f>TCD!U314</f>
        <v>16</v>
      </c>
      <c r="K313">
        <f t="shared" si="14"/>
        <v>1</v>
      </c>
      <c r="L313" s="27">
        <f>_xlfn.XLOOKUP(F313,'TCD poids'!A:A,'TCD poids'!C:C)</f>
        <v>2.2000000000000002</v>
      </c>
      <c r="M313">
        <f>TCD!T314</f>
        <v>16</v>
      </c>
      <c r="N313">
        <f>IF(I313="",0.2,LOOKUP(I313,'Pays TVA'!A:A,'Pays TVA'!B:B))</f>
        <v>0.2</v>
      </c>
      <c r="O313" s="27" t="str">
        <f>IF(TCD!M314="","",TCD!M314)</f>
        <v/>
      </c>
      <c r="P313" s="27" t="str">
        <f>IF(TCD!J314="","",TCD!J314)</f>
        <v/>
      </c>
      <c r="Q313" s="27" t="str">
        <f>IF(AND(TCD!L314="",TCD!Q314=""),"",IF(SUM(TCD!L314,TCD!Q314)&gt;15,29,9.5))</f>
        <v/>
      </c>
      <c r="R313" s="27">
        <f>_xlfn.XLOOKUP(F313,TCD!E:E,TCD!K:K,"")</f>
        <v>0</v>
      </c>
      <c r="S313" s="27" t="str">
        <f>IF(TCD!I314="","",IF(TCD!I314&gt;8.5,17,8.5))</f>
        <v/>
      </c>
      <c r="T313" s="27">
        <f>TCD!Y314</f>
        <v>8.3000000000000007</v>
      </c>
    </row>
    <row r="314" spans="1:20" x14ac:dyDescent="0.2">
      <c r="A314" s="13" t="str">
        <f>TCD!V315</f>
        <v>CHRONOPOST</v>
      </c>
      <c r="B314" s="1">
        <f t="shared" si="12"/>
        <v>46143</v>
      </c>
      <c r="F314" t="str">
        <f>TCD!E315</f>
        <v>XN097540235JB</v>
      </c>
      <c r="H314" s="6" t="str">
        <f t="shared" si="13"/>
        <v>P</v>
      </c>
      <c r="I314" t="str">
        <f>LOOKUP(F314,'Facture Chronopost'!L:L,'Facture Chronopost'!H:H)</f>
        <v/>
      </c>
      <c r="J314" s="6">
        <f>TCD!U315</f>
        <v>16</v>
      </c>
      <c r="K314">
        <f t="shared" si="14"/>
        <v>1</v>
      </c>
      <c r="L314" s="27">
        <f>_xlfn.XLOOKUP(F314,'TCD poids'!A:A,'TCD poids'!C:C)</f>
        <v>2.2000000000000002</v>
      </c>
      <c r="M314">
        <f>TCD!T315</f>
        <v>16</v>
      </c>
      <c r="N314">
        <f>IF(I314="",0.2,LOOKUP(I314,'Pays TVA'!A:A,'Pays TVA'!B:B))</f>
        <v>0.2</v>
      </c>
      <c r="O314" s="27" t="str">
        <f>IF(TCD!M315="","",TCD!M315)</f>
        <v/>
      </c>
      <c r="P314" s="27" t="str">
        <f>IF(TCD!J315="","",TCD!J315)</f>
        <v/>
      </c>
      <c r="Q314" s="27" t="str">
        <f>IF(AND(TCD!L315="",TCD!Q315=""),"",IF(SUM(TCD!L315,TCD!Q315)&gt;15,29,9.5))</f>
        <v/>
      </c>
      <c r="R314" s="27">
        <f>_xlfn.XLOOKUP(F314,TCD!E:E,TCD!K:K,"")</f>
        <v>0</v>
      </c>
      <c r="S314" s="27" t="str">
        <f>IF(TCD!I315="","",IF(TCD!I315&gt;8.5,17,8.5))</f>
        <v/>
      </c>
      <c r="T314" s="27">
        <f>TCD!Y315</f>
        <v>8.3000000000000007</v>
      </c>
    </row>
    <row r="315" spans="1:20" x14ac:dyDescent="0.2">
      <c r="A315" s="13" t="str">
        <f>TCD!V316</f>
        <v>CHRONOPOST</v>
      </c>
      <c r="B315" s="1">
        <f t="shared" si="12"/>
        <v>46143</v>
      </c>
      <c r="F315" t="str">
        <f>TCD!E316</f>
        <v>XN097693660JB</v>
      </c>
      <c r="H315" s="6" t="str">
        <f t="shared" si="13"/>
        <v>P</v>
      </c>
      <c r="I315" t="str">
        <f>LOOKUP(F315,'Facture Chronopost'!L:L,'Facture Chronopost'!H:H)</f>
        <v/>
      </c>
      <c r="J315" s="6">
        <f>TCD!U316</f>
        <v>16</v>
      </c>
      <c r="K315">
        <f t="shared" si="14"/>
        <v>1</v>
      </c>
      <c r="L315" s="27">
        <f>_xlfn.XLOOKUP(F315,'TCD poids'!A:A,'TCD poids'!C:C)</f>
        <v>4.6999999999999993</v>
      </c>
      <c r="M315">
        <f>TCD!T316</f>
        <v>16</v>
      </c>
      <c r="N315">
        <f>IF(I315="",0.2,LOOKUP(I315,'Pays TVA'!A:A,'Pays TVA'!B:B))</f>
        <v>0.2</v>
      </c>
      <c r="O315" s="27" t="str">
        <f>IF(TCD!M316="","",TCD!M316)</f>
        <v/>
      </c>
      <c r="P315" s="27" t="str">
        <f>IF(TCD!J316="","",TCD!J316)</f>
        <v/>
      </c>
      <c r="Q315" s="27">
        <f>IF(AND(TCD!L316="",TCD!Q316=""),"",IF(SUM(TCD!L316,TCD!Q316)&gt;15,29,9.5))</f>
        <v>9.5</v>
      </c>
      <c r="R315" s="27">
        <f>_xlfn.XLOOKUP(F315,TCD!E:E,TCD!K:K,"")</f>
        <v>0</v>
      </c>
      <c r="S315" s="27" t="str">
        <f>IF(TCD!I316="","",IF(TCD!I316&gt;8.5,17,8.5))</f>
        <v/>
      </c>
      <c r="T315" s="27">
        <f>TCD!Y316</f>
        <v>9.1</v>
      </c>
    </row>
    <row r="316" spans="1:20" x14ac:dyDescent="0.2">
      <c r="A316" s="13" t="str">
        <f>TCD!V317</f>
        <v>CHRONOPOST</v>
      </c>
      <c r="B316" s="1">
        <f t="shared" si="12"/>
        <v>46143</v>
      </c>
      <c r="F316" t="str">
        <f>TCD!E317</f>
        <v>XN098398448JB</v>
      </c>
      <c r="H316" s="6" t="str">
        <f t="shared" si="13"/>
        <v>P</v>
      </c>
      <c r="I316" t="str">
        <f>LOOKUP(F316,'Facture Chronopost'!L:L,'Facture Chronopost'!H:H)</f>
        <v/>
      </c>
      <c r="J316" s="6">
        <f>TCD!U317</f>
        <v>16</v>
      </c>
      <c r="K316">
        <f t="shared" si="14"/>
        <v>1</v>
      </c>
      <c r="L316" s="27">
        <f>_xlfn.XLOOKUP(F316,'TCD poids'!A:A,'TCD poids'!C:C)</f>
        <v>0.2</v>
      </c>
      <c r="M316">
        <f>TCD!T317</f>
        <v>16</v>
      </c>
      <c r="N316">
        <f>IF(I316="",0.2,LOOKUP(I316,'Pays TVA'!A:A,'Pays TVA'!B:B))</f>
        <v>0.2</v>
      </c>
      <c r="O316" s="27" t="str">
        <f>IF(TCD!M317="","",TCD!M317)</f>
        <v/>
      </c>
      <c r="P316" s="27" t="str">
        <f>IF(TCD!J317="","",TCD!J317)</f>
        <v/>
      </c>
      <c r="Q316" s="27" t="str">
        <f>IF(AND(TCD!L317="",TCD!Q317=""),"",IF(SUM(TCD!L317,TCD!Q317)&gt;15,29,9.5))</f>
        <v/>
      </c>
      <c r="R316" s="27">
        <f>_xlfn.XLOOKUP(F316,TCD!E:E,TCD!K:K,"")</f>
        <v>0</v>
      </c>
      <c r="S316" s="27" t="str">
        <f>IF(TCD!I317="","",IF(TCD!I317&gt;8.5,17,8.5))</f>
        <v/>
      </c>
      <c r="T316" s="27">
        <f>TCD!Y317</f>
        <v>16.5</v>
      </c>
    </row>
    <row r="317" spans="1:20" x14ac:dyDescent="0.2">
      <c r="A317" s="13" t="str">
        <f>TCD!V318</f>
        <v>CHRONOPOST</v>
      </c>
      <c r="B317" s="1">
        <f t="shared" si="12"/>
        <v>46143</v>
      </c>
      <c r="F317" t="str">
        <f>TCD!E318</f>
        <v>XN098399616JB</v>
      </c>
      <c r="H317" s="6" t="str">
        <f t="shared" si="13"/>
        <v>P</v>
      </c>
      <c r="I317" t="str">
        <f>LOOKUP(F317,'Facture Chronopost'!L:L,'Facture Chronopost'!H:H)</f>
        <v/>
      </c>
      <c r="J317" s="6">
        <f>TCD!U318</f>
        <v>16</v>
      </c>
      <c r="K317">
        <f t="shared" si="14"/>
        <v>1</v>
      </c>
      <c r="L317" s="27">
        <f>_xlfn.XLOOKUP(F317,'TCD poids'!A:A,'TCD poids'!C:C)</f>
        <v>14.9</v>
      </c>
      <c r="M317">
        <f>TCD!T318</f>
        <v>16</v>
      </c>
      <c r="N317">
        <f>IF(I317="",0.2,LOOKUP(I317,'Pays TVA'!A:A,'Pays TVA'!B:B))</f>
        <v>0.2</v>
      </c>
      <c r="O317" s="27" t="str">
        <f>IF(TCD!M318="","",TCD!M318)</f>
        <v/>
      </c>
      <c r="P317" s="27" t="str">
        <f>IF(TCD!J318="","",TCD!J318)</f>
        <v/>
      </c>
      <c r="Q317" s="27" t="str">
        <f>IF(AND(TCD!L318="",TCD!Q318=""),"",IF(SUM(TCD!L318,TCD!Q318)&gt;15,29,9.5))</f>
        <v/>
      </c>
      <c r="R317" s="27">
        <f>_xlfn.XLOOKUP(F317,TCD!E:E,TCD!K:K,"")</f>
        <v>0</v>
      </c>
      <c r="S317" s="27" t="str">
        <f>IF(TCD!I318="","",IF(TCD!I318&gt;8.5,17,8.5))</f>
        <v/>
      </c>
      <c r="T317" s="27">
        <f>TCD!Y318</f>
        <v>13.1</v>
      </c>
    </row>
    <row r="318" spans="1:20" x14ac:dyDescent="0.2">
      <c r="A318" s="13" t="str">
        <f>TCD!V319</f>
        <v>CHRONOPOST</v>
      </c>
      <c r="B318" s="1">
        <f t="shared" si="12"/>
        <v>46143</v>
      </c>
      <c r="F318" t="str">
        <f>TCD!E319</f>
        <v>XN098608359JB</v>
      </c>
      <c r="H318" s="6" t="str">
        <f t="shared" si="13"/>
        <v>P</v>
      </c>
      <c r="I318" t="str">
        <f>LOOKUP(F318,'Facture Chronopost'!L:L,'Facture Chronopost'!H:H)</f>
        <v/>
      </c>
      <c r="J318" s="6">
        <f>TCD!U319</f>
        <v>16</v>
      </c>
      <c r="K318">
        <f t="shared" si="14"/>
        <v>1</v>
      </c>
      <c r="L318" s="27">
        <f>_xlfn.XLOOKUP(F318,'TCD poids'!A:A,'TCD poids'!C:C)</f>
        <v>1</v>
      </c>
      <c r="M318">
        <f>TCD!T319</f>
        <v>16</v>
      </c>
      <c r="N318">
        <f>IF(I318="",0.2,LOOKUP(I318,'Pays TVA'!A:A,'Pays TVA'!B:B))</f>
        <v>0.2</v>
      </c>
      <c r="O318" s="27" t="str">
        <f>IF(TCD!M319="","",TCD!M319)</f>
        <v/>
      </c>
      <c r="P318" s="27" t="str">
        <f>IF(TCD!J319="","",TCD!J319)</f>
        <v/>
      </c>
      <c r="Q318" s="27" t="str">
        <f>IF(AND(TCD!L319="",TCD!Q319=""),"",IF(SUM(TCD!L319,TCD!Q319)&gt;15,29,9.5))</f>
        <v/>
      </c>
      <c r="R318" s="27">
        <f>_xlfn.XLOOKUP(F318,TCD!E:E,TCD!K:K,"")</f>
        <v>0</v>
      </c>
      <c r="S318" s="27" t="str">
        <f>IF(TCD!I319="","",IF(TCD!I319&gt;8.5,17,8.5))</f>
        <v/>
      </c>
      <c r="T318" s="27">
        <f>TCD!Y319</f>
        <v>7.5</v>
      </c>
    </row>
    <row r="319" spans="1:20" x14ac:dyDescent="0.2">
      <c r="A319" s="13" t="str">
        <f>TCD!V320</f>
        <v>CHRONOPOST</v>
      </c>
      <c r="B319" s="1">
        <f t="shared" si="12"/>
        <v>46143</v>
      </c>
      <c r="F319" t="str">
        <f>TCD!E320</f>
        <v>XN098638024JB</v>
      </c>
      <c r="H319" s="6" t="str">
        <f t="shared" si="13"/>
        <v>P</v>
      </c>
      <c r="I319" t="str">
        <f>LOOKUP(F319,'Facture Chronopost'!L:L,'Facture Chronopost'!H:H)</f>
        <v/>
      </c>
      <c r="J319" s="6">
        <f>TCD!U320</f>
        <v>16</v>
      </c>
      <c r="K319">
        <f t="shared" si="14"/>
        <v>1</v>
      </c>
      <c r="L319" s="27">
        <f>_xlfn.XLOOKUP(F319,'TCD poids'!A:A,'TCD poids'!C:C)</f>
        <v>0.5</v>
      </c>
      <c r="M319">
        <f>TCD!T320</f>
        <v>16</v>
      </c>
      <c r="N319">
        <f>IF(I319="",0.2,LOOKUP(I319,'Pays TVA'!A:A,'Pays TVA'!B:B))</f>
        <v>0.2</v>
      </c>
      <c r="O319" s="27" t="str">
        <f>IF(TCD!M320="","",TCD!M320)</f>
        <v/>
      </c>
      <c r="P319" s="27" t="str">
        <f>IF(TCD!J320="","",TCD!J320)</f>
        <v/>
      </c>
      <c r="Q319" s="27" t="str">
        <f>IF(AND(TCD!L320="",TCD!Q320=""),"",IF(SUM(TCD!L320,TCD!Q320)&gt;15,29,9.5))</f>
        <v/>
      </c>
      <c r="R319" s="27">
        <f>_xlfn.XLOOKUP(F319,TCD!E:E,TCD!K:K,"")</f>
        <v>0</v>
      </c>
      <c r="S319" s="27" t="str">
        <f>IF(TCD!I320="","",IF(TCD!I320&gt;8.5,17,8.5))</f>
        <v/>
      </c>
      <c r="T319" s="27">
        <f>TCD!Y320</f>
        <v>7.5</v>
      </c>
    </row>
    <row r="320" spans="1:20" x14ac:dyDescent="0.2">
      <c r="A320" s="13" t="str">
        <f>TCD!V321</f>
        <v>CHRONOPOST</v>
      </c>
      <c r="B320" s="1">
        <f t="shared" si="12"/>
        <v>46143</v>
      </c>
      <c r="F320" t="str">
        <f>TCD!E321</f>
        <v>XN098697773JB</v>
      </c>
      <c r="H320" s="6" t="str">
        <f t="shared" si="13"/>
        <v>P</v>
      </c>
      <c r="I320" t="str">
        <f>LOOKUP(F320,'Facture Chronopost'!L:L,'Facture Chronopost'!H:H)</f>
        <v/>
      </c>
      <c r="J320" s="6">
        <f>TCD!U321</f>
        <v>16</v>
      </c>
      <c r="K320">
        <f t="shared" si="14"/>
        <v>1</v>
      </c>
      <c r="L320" s="27">
        <f>_xlfn.XLOOKUP(F320,'TCD poids'!A:A,'TCD poids'!C:C)</f>
        <v>2.4</v>
      </c>
      <c r="M320">
        <f>TCD!T321</f>
        <v>16</v>
      </c>
      <c r="N320">
        <f>IF(I320="",0.2,LOOKUP(I320,'Pays TVA'!A:A,'Pays TVA'!B:B))</f>
        <v>0.2</v>
      </c>
      <c r="O320" s="27" t="str">
        <f>IF(TCD!M321="","",TCD!M321)</f>
        <v/>
      </c>
      <c r="P320" s="27" t="str">
        <f>IF(TCD!J321="","",TCD!J321)</f>
        <v/>
      </c>
      <c r="Q320" s="27" t="str">
        <f>IF(AND(TCD!L321="",TCD!Q321=""),"",IF(SUM(TCD!L321,TCD!Q321)&gt;15,29,9.5))</f>
        <v/>
      </c>
      <c r="R320" s="27">
        <f>_xlfn.XLOOKUP(F320,TCD!E:E,TCD!K:K,"")</f>
        <v>0</v>
      </c>
      <c r="S320" s="27" t="str">
        <f>IF(TCD!I321="","",IF(TCD!I321&gt;8.5,17,8.5))</f>
        <v/>
      </c>
      <c r="T320" s="27">
        <f>TCD!Y321</f>
        <v>8.3000000000000007</v>
      </c>
    </row>
    <row r="321" spans="1:20" x14ac:dyDescent="0.2">
      <c r="A321" s="13" t="str">
        <f>TCD!V322</f>
        <v>CHRONOPOST</v>
      </c>
      <c r="B321" s="1">
        <f t="shared" si="12"/>
        <v>46143</v>
      </c>
      <c r="F321" t="str">
        <f>TCD!E322</f>
        <v>XN098715962JB</v>
      </c>
      <c r="H321" s="6" t="str">
        <f t="shared" si="13"/>
        <v>P</v>
      </c>
      <c r="I321" t="str">
        <f>LOOKUP(F321,'Facture Chronopost'!L:L,'Facture Chronopost'!H:H)</f>
        <v/>
      </c>
      <c r="J321" s="6">
        <f>TCD!U322</f>
        <v>16</v>
      </c>
      <c r="K321">
        <f t="shared" si="14"/>
        <v>1</v>
      </c>
      <c r="L321" s="27">
        <f>_xlfn.XLOOKUP(F321,'TCD poids'!A:A,'TCD poids'!C:C)</f>
        <v>1.6</v>
      </c>
      <c r="M321">
        <f>TCD!T322</f>
        <v>16</v>
      </c>
      <c r="N321">
        <f>IF(I321="",0.2,LOOKUP(I321,'Pays TVA'!A:A,'Pays TVA'!B:B))</f>
        <v>0.2</v>
      </c>
      <c r="O321" s="27" t="str">
        <f>IF(TCD!M322="","",TCD!M322)</f>
        <v/>
      </c>
      <c r="P321" s="27" t="str">
        <f>IF(TCD!J322="","",TCD!J322)</f>
        <v/>
      </c>
      <c r="Q321" s="27" t="str">
        <f>IF(AND(TCD!L322="",TCD!Q322=""),"",IF(SUM(TCD!L322,TCD!Q322)&gt;15,29,9.5))</f>
        <v/>
      </c>
      <c r="R321" s="27">
        <f>_xlfn.XLOOKUP(F321,TCD!E:E,TCD!K:K,"")</f>
        <v>0</v>
      </c>
      <c r="S321" s="27" t="str">
        <f>IF(TCD!I322="","",IF(TCD!I322&gt;8.5,17,8.5))</f>
        <v/>
      </c>
      <c r="T321" s="27">
        <f>TCD!Y322</f>
        <v>7.9</v>
      </c>
    </row>
    <row r="322" spans="1:20" x14ac:dyDescent="0.2">
      <c r="A322" s="13" t="str">
        <f>TCD!V323</f>
        <v>CHRONOPOST</v>
      </c>
      <c r="B322" s="1">
        <f t="shared" si="12"/>
        <v>46143</v>
      </c>
      <c r="F322" t="str">
        <f>TCD!E323</f>
        <v>XN098733008JB</v>
      </c>
      <c r="H322" s="6" t="str">
        <f t="shared" si="13"/>
        <v>P</v>
      </c>
      <c r="I322" t="str">
        <f>LOOKUP(F322,'Facture Chronopost'!L:L,'Facture Chronopost'!H:H)</f>
        <v/>
      </c>
      <c r="J322" s="6">
        <f>TCD!U323</f>
        <v>16</v>
      </c>
      <c r="K322">
        <f t="shared" si="14"/>
        <v>1</v>
      </c>
      <c r="L322" s="27">
        <f>_xlfn.XLOOKUP(F322,'TCD poids'!A:A,'TCD poids'!C:C)</f>
        <v>0.79999999999999993</v>
      </c>
      <c r="M322">
        <f>TCD!T323</f>
        <v>16</v>
      </c>
      <c r="N322">
        <f>IF(I322="",0.2,LOOKUP(I322,'Pays TVA'!A:A,'Pays TVA'!B:B))</f>
        <v>0.2</v>
      </c>
      <c r="O322" s="27" t="str">
        <f>IF(TCD!M323="","",TCD!M323)</f>
        <v/>
      </c>
      <c r="P322" s="27" t="str">
        <f>IF(TCD!J323="","",TCD!J323)</f>
        <v/>
      </c>
      <c r="Q322" s="27" t="str">
        <f>IF(AND(TCD!L323="",TCD!Q323=""),"",IF(SUM(TCD!L323,TCD!Q323)&gt;15,29,9.5))</f>
        <v/>
      </c>
      <c r="R322" s="27">
        <f>_xlfn.XLOOKUP(F322,TCD!E:E,TCD!K:K,"")</f>
        <v>0</v>
      </c>
      <c r="S322" s="27" t="str">
        <f>IF(TCD!I323="","",IF(TCD!I323&gt;8.5,17,8.5))</f>
        <v/>
      </c>
      <c r="T322" s="27">
        <f>TCD!Y323</f>
        <v>7.5</v>
      </c>
    </row>
    <row r="323" spans="1:20" x14ac:dyDescent="0.2">
      <c r="A323" s="13" t="str">
        <f>TCD!V324</f>
        <v>CHRONOPOST</v>
      </c>
      <c r="B323" s="1">
        <f t="shared" si="12"/>
        <v>46143</v>
      </c>
      <c r="F323" t="str">
        <f>TCD!E324</f>
        <v>XN098745669JB</v>
      </c>
      <c r="H323" s="6" t="str">
        <f t="shared" si="13"/>
        <v>P</v>
      </c>
      <c r="I323" t="str">
        <f>LOOKUP(F323,'Facture Chronopost'!L:L,'Facture Chronopost'!H:H)</f>
        <v/>
      </c>
      <c r="J323" s="6">
        <f>TCD!U324</f>
        <v>16</v>
      </c>
      <c r="K323">
        <f t="shared" si="14"/>
        <v>1</v>
      </c>
      <c r="L323" s="27">
        <f>_xlfn.XLOOKUP(F323,'TCD poids'!A:A,'TCD poids'!C:C)</f>
        <v>2.9</v>
      </c>
      <c r="M323">
        <f>TCD!T324</f>
        <v>16</v>
      </c>
      <c r="N323">
        <f>IF(I323="",0.2,LOOKUP(I323,'Pays TVA'!A:A,'Pays TVA'!B:B))</f>
        <v>0.2</v>
      </c>
      <c r="O323" s="27" t="str">
        <f>IF(TCD!M324="","",TCD!M324)</f>
        <v/>
      </c>
      <c r="P323" s="27" t="str">
        <f>IF(TCD!J324="","",TCD!J324)</f>
        <v/>
      </c>
      <c r="Q323" s="27" t="str">
        <f>IF(AND(TCD!L324="",TCD!Q324=""),"",IF(SUM(TCD!L324,TCD!Q324)&gt;15,29,9.5))</f>
        <v/>
      </c>
      <c r="R323" s="27">
        <f>_xlfn.XLOOKUP(F323,TCD!E:E,TCD!K:K,"")</f>
        <v>0</v>
      </c>
      <c r="S323" s="27" t="str">
        <f>IF(TCD!I324="","",IF(TCD!I324&gt;8.5,17,8.5))</f>
        <v/>
      </c>
      <c r="T323" s="27">
        <f>TCD!Y324</f>
        <v>8.3000000000000007</v>
      </c>
    </row>
    <row r="324" spans="1:20" x14ac:dyDescent="0.2">
      <c r="A324" s="13" t="str">
        <f>TCD!V325</f>
        <v>CHRONOPOST</v>
      </c>
      <c r="B324" s="1">
        <f t="shared" ref="B324:B387" si="15">B323</f>
        <v>46143</v>
      </c>
      <c r="F324" t="str">
        <f>TCD!E325</f>
        <v>XN098750037JB</v>
      </c>
      <c r="H324" s="6" t="str">
        <f t="shared" ref="H324:H387" si="16">IF(RIGHT(J324,3)="BTB","E","P")</f>
        <v>P</v>
      </c>
      <c r="I324" t="str">
        <f>LOOKUP(F324,'Facture Chronopost'!L:L,'Facture Chronopost'!H:H)</f>
        <v/>
      </c>
      <c r="J324" s="6">
        <f>TCD!U325</f>
        <v>16</v>
      </c>
      <c r="K324">
        <f t="shared" ref="K324:K387" si="17">K323</f>
        <v>1</v>
      </c>
      <c r="L324" s="27">
        <f>_xlfn.XLOOKUP(F324,'TCD poids'!A:A,'TCD poids'!C:C)</f>
        <v>1.7</v>
      </c>
      <c r="M324">
        <f>TCD!T325</f>
        <v>16</v>
      </c>
      <c r="N324">
        <f>IF(I324="",0.2,LOOKUP(I324,'Pays TVA'!A:A,'Pays TVA'!B:B))</f>
        <v>0.2</v>
      </c>
      <c r="O324" s="27" t="str">
        <f>IF(TCD!M325="","",TCD!M325)</f>
        <v/>
      </c>
      <c r="P324" s="27" t="str">
        <f>IF(TCD!J325="","",TCD!J325)</f>
        <v/>
      </c>
      <c r="Q324" s="27" t="str">
        <f>IF(AND(TCD!L325="",TCD!Q325=""),"",IF(SUM(TCD!L325,TCD!Q325)&gt;15,29,9.5))</f>
        <v/>
      </c>
      <c r="R324" s="27">
        <f>_xlfn.XLOOKUP(F324,TCD!E:E,TCD!K:K,"")</f>
        <v>0</v>
      </c>
      <c r="S324" s="27" t="str">
        <f>IF(TCD!I325="","",IF(TCD!I325&gt;8.5,17,8.5))</f>
        <v/>
      </c>
      <c r="T324" s="27">
        <f>TCD!Y325</f>
        <v>7.9</v>
      </c>
    </row>
    <row r="325" spans="1:20" x14ac:dyDescent="0.2">
      <c r="A325" s="13" t="str">
        <f>TCD!V326</f>
        <v>CHRONOPOST</v>
      </c>
      <c r="B325" s="1">
        <f t="shared" si="15"/>
        <v>46143</v>
      </c>
      <c r="F325" t="str">
        <f>TCD!E326</f>
        <v>XN098750655JB</v>
      </c>
      <c r="H325" s="6" t="str">
        <f t="shared" si="16"/>
        <v>P</v>
      </c>
      <c r="I325" t="str">
        <f>LOOKUP(F325,'Facture Chronopost'!L:L,'Facture Chronopost'!H:H)</f>
        <v/>
      </c>
      <c r="J325" s="6">
        <f>TCD!U326</f>
        <v>16</v>
      </c>
      <c r="K325">
        <f t="shared" si="17"/>
        <v>1</v>
      </c>
      <c r="L325" s="27">
        <f>_xlfn.XLOOKUP(F325,'TCD poids'!A:A,'TCD poids'!C:C)</f>
        <v>0.6</v>
      </c>
      <c r="M325">
        <f>TCD!T326</f>
        <v>16</v>
      </c>
      <c r="N325">
        <f>IF(I325="",0.2,LOOKUP(I325,'Pays TVA'!A:A,'Pays TVA'!B:B))</f>
        <v>0.2</v>
      </c>
      <c r="O325" s="27" t="str">
        <f>IF(TCD!M326="","",TCD!M326)</f>
        <v/>
      </c>
      <c r="P325" s="27" t="str">
        <f>IF(TCD!J326="","",TCD!J326)</f>
        <v/>
      </c>
      <c r="Q325" s="27" t="str">
        <f>IF(AND(TCD!L326="",TCD!Q326=""),"",IF(SUM(TCD!L326,TCD!Q326)&gt;15,29,9.5))</f>
        <v/>
      </c>
      <c r="R325" s="27">
        <f>_xlfn.XLOOKUP(F325,TCD!E:E,TCD!K:K,"")</f>
        <v>0</v>
      </c>
      <c r="S325" s="27" t="str">
        <f>IF(TCD!I326="","",IF(TCD!I326&gt;8.5,17,8.5))</f>
        <v/>
      </c>
      <c r="T325" s="27">
        <f>TCD!Y326</f>
        <v>7.5</v>
      </c>
    </row>
    <row r="326" spans="1:20" x14ac:dyDescent="0.2">
      <c r="A326" s="13" t="str">
        <f>TCD!V327</f>
        <v>CHRONOPOST</v>
      </c>
      <c r="B326" s="1">
        <f t="shared" si="15"/>
        <v>46143</v>
      </c>
      <c r="F326" t="str">
        <f>TCD!E327</f>
        <v>XN098751457JB</v>
      </c>
      <c r="H326" s="6" t="str">
        <f t="shared" si="16"/>
        <v>P</v>
      </c>
      <c r="I326" t="str">
        <f>LOOKUP(F326,'Facture Chronopost'!L:L,'Facture Chronopost'!H:H)</f>
        <v/>
      </c>
      <c r="J326" s="6">
        <f>TCD!U327</f>
        <v>16</v>
      </c>
      <c r="K326">
        <f t="shared" si="17"/>
        <v>1</v>
      </c>
      <c r="L326" s="27">
        <f>_xlfn.XLOOKUP(F326,'TCD poids'!A:A,'TCD poids'!C:C)</f>
        <v>0.9</v>
      </c>
      <c r="M326">
        <f>TCD!T327</f>
        <v>16</v>
      </c>
      <c r="N326">
        <f>IF(I326="",0.2,LOOKUP(I326,'Pays TVA'!A:A,'Pays TVA'!B:B))</f>
        <v>0.2</v>
      </c>
      <c r="O326" s="27" t="str">
        <f>IF(TCD!M327="","",TCD!M327)</f>
        <v/>
      </c>
      <c r="P326" s="27" t="str">
        <f>IF(TCD!J327="","",TCD!J327)</f>
        <v/>
      </c>
      <c r="Q326" s="27" t="str">
        <f>IF(AND(TCD!L327="",TCD!Q327=""),"",IF(SUM(TCD!L327,TCD!Q327)&gt;15,29,9.5))</f>
        <v/>
      </c>
      <c r="R326" s="27">
        <f>_xlfn.XLOOKUP(F326,TCD!E:E,TCD!K:K,"")</f>
        <v>0</v>
      </c>
      <c r="S326" s="27" t="str">
        <f>IF(TCD!I327="","",IF(TCD!I327&gt;8.5,17,8.5))</f>
        <v/>
      </c>
      <c r="T326" s="27">
        <f>TCD!Y327</f>
        <v>7.5</v>
      </c>
    </row>
    <row r="327" spans="1:20" x14ac:dyDescent="0.2">
      <c r="A327" s="13" t="str">
        <f>TCD!V328</f>
        <v>CHRONOPOST</v>
      </c>
      <c r="B327" s="1">
        <f t="shared" si="15"/>
        <v>46143</v>
      </c>
      <c r="F327" t="str">
        <f>TCD!E328</f>
        <v>XN098752545JB</v>
      </c>
      <c r="H327" s="6" t="str">
        <f t="shared" si="16"/>
        <v>P</v>
      </c>
      <c r="I327" t="str">
        <f>LOOKUP(F327,'Facture Chronopost'!L:L,'Facture Chronopost'!H:H)</f>
        <v/>
      </c>
      <c r="J327" s="6">
        <f>TCD!U328</f>
        <v>16</v>
      </c>
      <c r="K327">
        <f t="shared" si="17"/>
        <v>1</v>
      </c>
      <c r="L327" s="27">
        <f>_xlfn.XLOOKUP(F327,'TCD poids'!A:A,'TCD poids'!C:C)</f>
        <v>1.6</v>
      </c>
      <c r="M327">
        <f>TCD!T328</f>
        <v>16</v>
      </c>
      <c r="N327">
        <f>IF(I327="",0.2,LOOKUP(I327,'Pays TVA'!A:A,'Pays TVA'!B:B))</f>
        <v>0.2</v>
      </c>
      <c r="O327" s="27" t="str">
        <f>IF(TCD!M328="","",TCD!M328)</f>
        <v/>
      </c>
      <c r="P327" s="27" t="str">
        <f>IF(TCD!J328="","",TCD!J328)</f>
        <v/>
      </c>
      <c r="Q327" s="27" t="str">
        <f>IF(AND(TCD!L328="",TCD!Q328=""),"",IF(SUM(TCD!L328,TCD!Q328)&gt;15,29,9.5))</f>
        <v/>
      </c>
      <c r="R327" s="27">
        <f>_xlfn.XLOOKUP(F327,TCD!E:E,TCD!K:K,"")</f>
        <v>0</v>
      </c>
      <c r="S327" s="27" t="str">
        <f>IF(TCD!I328="","",IF(TCD!I328&gt;8.5,17,8.5))</f>
        <v/>
      </c>
      <c r="T327" s="27">
        <f>TCD!Y328</f>
        <v>7.9</v>
      </c>
    </row>
    <row r="328" spans="1:20" x14ac:dyDescent="0.2">
      <c r="A328" s="13" t="str">
        <f>TCD!V329</f>
        <v>CHRONOPOST</v>
      </c>
      <c r="B328" s="1">
        <f t="shared" si="15"/>
        <v>46143</v>
      </c>
      <c r="F328" t="str">
        <f>TCD!E329</f>
        <v>XN099556220JB</v>
      </c>
      <c r="H328" s="6" t="str">
        <f t="shared" si="16"/>
        <v>P</v>
      </c>
      <c r="I328" t="str">
        <f>LOOKUP(F328,'Facture Chronopost'!L:L,'Facture Chronopost'!H:H)</f>
        <v/>
      </c>
      <c r="J328" s="6">
        <f>TCD!U329</f>
        <v>16</v>
      </c>
      <c r="K328">
        <f t="shared" si="17"/>
        <v>1</v>
      </c>
      <c r="L328" s="27">
        <f>_xlfn.XLOOKUP(F328,'TCD poids'!A:A,'TCD poids'!C:C)</f>
        <v>1.5</v>
      </c>
      <c r="M328">
        <f>TCD!T329</f>
        <v>16</v>
      </c>
      <c r="N328">
        <f>IF(I328="",0.2,LOOKUP(I328,'Pays TVA'!A:A,'Pays TVA'!B:B))</f>
        <v>0.2</v>
      </c>
      <c r="O328" s="27" t="str">
        <f>IF(TCD!M329="","",TCD!M329)</f>
        <v/>
      </c>
      <c r="P328" s="27" t="str">
        <f>IF(TCD!J329="","",TCD!J329)</f>
        <v/>
      </c>
      <c r="Q328" s="27" t="str">
        <f>IF(AND(TCD!L329="",TCD!Q329=""),"",IF(SUM(TCD!L329,TCD!Q329)&gt;15,29,9.5))</f>
        <v/>
      </c>
      <c r="R328" s="27">
        <f>_xlfn.XLOOKUP(F328,TCD!E:E,TCD!K:K,"")</f>
        <v>0</v>
      </c>
      <c r="S328" s="27" t="str">
        <f>IF(TCD!I329="","",IF(TCD!I329&gt;8.5,17,8.5))</f>
        <v/>
      </c>
      <c r="T328" s="27">
        <f>TCD!Y329</f>
        <v>7.9</v>
      </c>
    </row>
    <row r="329" spans="1:20" x14ac:dyDescent="0.2">
      <c r="A329" s="13" t="str">
        <f>TCD!V330</f>
        <v>CHRONOPOST</v>
      </c>
      <c r="B329" s="1">
        <f t="shared" si="15"/>
        <v>46143</v>
      </c>
      <c r="F329" t="str">
        <f>TCD!E330</f>
        <v>XN099556975JB</v>
      </c>
      <c r="H329" s="6" t="str">
        <f t="shared" si="16"/>
        <v>P</v>
      </c>
      <c r="I329" t="str">
        <f>LOOKUP(F329,'Facture Chronopost'!L:L,'Facture Chronopost'!H:H)</f>
        <v/>
      </c>
      <c r="J329" s="6">
        <f>TCD!U330</f>
        <v>16</v>
      </c>
      <c r="K329">
        <f t="shared" si="17"/>
        <v>1</v>
      </c>
      <c r="L329" s="27">
        <f>_xlfn.XLOOKUP(F329,'TCD poids'!A:A,'TCD poids'!C:C)</f>
        <v>0.1</v>
      </c>
      <c r="M329">
        <f>TCD!T330</f>
        <v>16</v>
      </c>
      <c r="N329">
        <f>IF(I329="",0.2,LOOKUP(I329,'Pays TVA'!A:A,'Pays TVA'!B:B))</f>
        <v>0.2</v>
      </c>
      <c r="O329" s="27" t="str">
        <f>IF(TCD!M330="","",TCD!M330)</f>
        <v/>
      </c>
      <c r="P329" s="27" t="str">
        <f>IF(TCD!J330="","",TCD!J330)</f>
        <v/>
      </c>
      <c r="Q329" s="27" t="str">
        <f>IF(AND(TCD!L330="",TCD!Q330=""),"",IF(SUM(TCD!L330,TCD!Q330)&gt;15,29,9.5))</f>
        <v/>
      </c>
      <c r="R329" s="27">
        <f>_xlfn.XLOOKUP(F329,TCD!E:E,TCD!K:K,"")</f>
        <v>0</v>
      </c>
      <c r="S329" s="27" t="str">
        <f>IF(TCD!I330="","",IF(TCD!I330&gt;8.5,17,8.5))</f>
        <v/>
      </c>
      <c r="T329" s="27">
        <f>TCD!Y330</f>
        <v>7.5</v>
      </c>
    </row>
    <row r="330" spans="1:20" x14ac:dyDescent="0.2">
      <c r="A330" s="13" t="str">
        <f>TCD!V331</f>
        <v>CHRONOPOST</v>
      </c>
      <c r="B330" s="1">
        <f t="shared" si="15"/>
        <v>46143</v>
      </c>
      <c r="F330" t="str">
        <f>TCD!E331</f>
        <v>XN099558764JB</v>
      </c>
      <c r="H330" s="6" t="str">
        <f t="shared" si="16"/>
        <v>P</v>
      </c>
      <c r="I330" t="str">
        <f>LOOKUP(F330,'Facture Chronopost'!L:L,'Facture Chronopost'!H:H)</f>
        <v/>
      </c>
      <c r="J330" s="6">
        <f>TCD!U331</f>
        <v>16</v>
      </c>
      <c r="K330">
        <f t="shared" si="17"/>
        <v>1</v>
      </c>
      <c r="L330" s="27">
        <f>_xlfn.XLOOKUP(F330,'TCD poids'!A:A,'TCD poids'!C:C)</f>
        <v>1.9000000000000001</v>
      </c>
      <c r="M330">
        <f>TCD!T331</f>
        <v>16</v>
      </c>
      <c r="N330">
        <f>IF(I330="",0.2,LOOKUP(I330,'Pays TVA'!A:A,'Pays TVA'!B:B))</f>
        <v>0.2</v>
      </c>
      <c r="O330" s="27" t="str">
        <f>IF(TCD!M331="","",TCD!M331)</f>
        <v/>
      </c>
      <c r="P330" s="27" t="str">
        <f>IF(TCD!J331="","",TCD!J331)</f>
        <v/>
      </c>
      <c r="Q330" s="27" t="str">
        <f>IF(AND(TCD!L331="",TCD!Q331=""),"",IF(SUM(TCD!L331,TCD!Q331)&gt;15,29,9.5))</f>
        <v/>
      </c>
      <c r="R330" s="27">
        <f>_xlfn.XLOOKUP(F330,TCD!E:E,TCD!K:K,"")</f>
        <v>0</v>
      </c>
      <c r="S330" s="27" t="str">
        <f>IF(TCD!I331="","",IF(TCD!I331&gt;8.5,17,8.5))</f>
        <v/>
      </c>
      <c r="T330" s="27">
        <f>TCD!Y331</f>
        <v>16.899999999999999</v>
      </c>
    </row>
    <row r="331" spans="1:20" x14ac:dyDescent="0.2">
      <c r="A331" s="13" t="str">
        <f>TCD!V332</f>
        <v>CHRONOPOST</v>
      </c>
      <c r="B331" s="1">
        <f t="shared" si="15"/>
        <v>46143</v>
      </c>
      <c r="F331" t="str">
        <f>TCD!E332</f>
        <v>XN099575467JB</v>
      </c>
      <c r="H331" s="6" t="str">
        <f t="shared" si="16"/>
        <v>P</v>
      </c>
      <c r="I331" t="str">
        <f>LOOKUP(F331,'Facture Chronopost'!L:L,'Facture Chronopost'!H:H)</f>
        <v/>
      </c>
      <c r="J331" s="6">
        <f>TCD!U332</f>
        <v>16</v>
      </c>
      <c r="K331">
        <f t="shared" si="17"/>
        <v>1</v>
      </c>
      <c r="L331" s="27">
        <f>_xlfn.XLOOKUP(F331,'TCD poids'!A:A,'TCD poids'!C:C)</f>
        <v>0.30000000000000004</v>
      </c>
      <c r="M331">
        <f>TCD!T332</f>
        <v>16</v>
      </c>
      <c r="N331">
        <f>IF(I331="",0.2,LOOKUP(I331,'Pays TVA'!A:A,'Pays TVA'!B:B))</f>
        <v>0.2</v>
      </c>
      <c r="O331" s="27" t="str">
        <f>IF(TCD!M332="","",TCD!M332)</f>
        <v/>
      </c>
      <c r="P331" s="27" t="str">
        <f>IF(TCD!J332="","",TCD!J332)</f>
        <v/>
      </c>
      <c r="Q331" s="27" t="str">
        <f>IF(AND(TCD!L332="",TCD!Q332=""),"",IF(SUM(TCD!L332,TCD!Q332)&gt;15,29,9.5))</f>
        <v/>
      </c>
      <c r="R331" s="27">
        <f>_xlfn.XLOOKUP(F331,TCD!E:E,TCD!K:K,"")</f>
        <v>0</v>
      </c>
      <c r="S331" s="27" t="str">
        <f>IF(TCD!I332="","",IF(TCD!I332&gt;8.5,17,8.5))</f>
        <v/>
      </c>
      <c r="T331" s="27">
        <f>TCD!Y332</f>
        <v>7.5</v>
      </c>
    </row>
    <row r="332" spans="1:20" x14ac:dyDescent="0.2">
      <c r="A332" s="13" t="str">
        <f>TCD!V333</f>
        <v>CHRONOPOST</v>
      </c>
      <c r="B332" s="1">
        <f t="shared" si="15"/>
        <v>46143</v>
      </c>
      <c r="F332" t="str">
        <f>TCD!E333</f>
        <v>XN099586102JB</v>
      </c>
      <c r="H332" s="6" t="str">
        <f t="shared" si="16"/>
        <v>P</v>
      </c>
      <c r="I332" t="str">
        <f>LOOKUP(F332,'Facture Chronopost'!L:L,'Facture Chronopost'!H:H)</f>
        <v/>
      </c>
      <c r="J332" s="6">
        <f>TCD!U333</f>
        <v>16</v>
      </c>
      <c r="K332">
        <f t="shared" si="17"/>
        <v>1</v>
      </c>
      <c r="L332" s="27">
        <f>_xlfn.XLOOKUP(F332,'TCD poids'!A:A,'TCD poids'!C:C)</f>
        <v>2.4</v>
      </c>
      <c r="M332">
        <f>TCD!T333</f>
        <v>16</v>
      </c>
      <c r="N332">
        <f>IF(I332="",0.2,LOOKUP(I332,'Pays TVA'!A:A,'Pays TVA'!B:B))</f>
        <v>0.2</v>
      </c>
      <c r="O332" s="27" t="str">
        <f>IF(TCD!M333="","",TCD!M333)</f>
        <v/>
      </c>
      <c r="P332" s="27" t="str">
        <f>IF(TCD!J333="","",TCD!J333)</f>
        <v/>
      </c>
      <c r="Q332" s="27" t="str">
        <f>IF(AND(TCD!L333="",TCD!Q333=""),"",IF(SUM(TCD!L333,TCD!Q333)&gt;15,29,9.5))</f>
        <v/>
      </c>
      <c r="R332" s="27">
        <f>_xlfn.XLOOKUP(F332,TCD!E:E,TCD!K:K,"")</f>
        <v>0</v>
      </c>
      <c r="S332" s="27" t="str">
        <f>IF(TCD!I333="","",IF(TCD!I333&gt;8.5,17,8.5))</f>
        <v/>
      </c>
      <c r="T332" s="27">
        <f>TCD!Y333</f>
        <v>8.3000000000000007</v>
      </c>
    </row>
    <row r="333" spans="1:20" x14ac:dyDescent="0.2">
      <c r="A333" s="13" t="str">
        <f>TCD!V334</f>
        <v>CHRONOPOST</v>
      </c>
      <c r="B333" s="1">
        <f t="shared" si="15"/>
        <v>46143</v>
      </c>
      <c r="F333" t="str">
        <f>TCD!E334</f>
        <v>XN099588939JB</v>
      </c>
      <c r="H333" s="6" t="str">
        <f t="shared" si="16"/>
        <v>P</v>
      </c>
      <c r="I333" t="str">
        <f>LOOKUP(F333,'Facture Chronopost'!L:L,'Facture Chronopost'!H:H)</f>
        <v/>
      </c>
      <c r="J333" s="6">
        <f>TCD!U334</f>
        <v>16</v>
      </c>
      <c r="K333">
        <f t="shared" si="17"/>
        <v>1</v>
      </c>
      <c r="L333" s="27">
        <f>_xlfn.XLOOKUP(F333,'TCD poids'!A:A,'TCD poids'!C:C)</f>
        <v>0.30000000000000004</v>
      </c>
      <c r="M333">
        <f>TCD!T334</f>
        <v>16</v>
      </c>
      <c r="N333">
        <f>IF(I333="",0.2,LOOKUP(I333,'Pays TVA'!A:A,'Pays TVA'!B:B))</f>
        <v>0.2</v>
      </c>
      <c r="O333" s="27" t="str">
        <f>IF(TCD!M334="","",TCD!M334)</f>
        <v/>
      </c>
      <c r="P333" s="27" t="str">
        <f>IF(TCD!J334="","",TCD!J334)</f>
        <v/>
      </c>
      <c r="Q333" s="27" t="str">
        <f>IF(AND(TCD!L334="",TCD!Q334=""),"",IF(SUM(TCD!L334,TCD!Q334)&gt;15,29,9.5))</f>
        <v/>
      </c>
      <c r="R333" s="27">
        <f>_xlfn.XLOOKUP(F333,TCD!E:E,TCD!K:K,"")</f>
        <v>0</v>
      </c>
      <c r="S333" s="27" t="str">
        <f>IF(TCD!I334="","",IF(TCD!I334&gt;8.5,17,8.5))</f>
        <v/>
      </c>
      <c r="T333" s="27">
        <f>TCD!Y334</f>
        <v>7.5</v>
      </c>
    </row>
    <row r="334" spans="1:20" x14ac:dyDescent="0.2">
      <c r="A334" s="13" t="str">
        <f>TCD!V335</f>
        <v>CHRONOPOST</v>
      </c>
      <c r="B334" s="1">
        <f t="shared" si="15"/>
        <v>46143</v>
      </c>
      <c r="F334" t="str">
        <f>TCD!E335</f>
        <v>XN099593681JB</v>
      </c>
      <c r="H334" s="6" t="str">
        <f t="shared" si="16"/>
        <v>P</v>
      </c>
      <c r="I334" t="str">
        <f>LOOKUP(F334,'Facture Chronopost'!L:L,'Facture Chronopost'!H:H)</f>
        <v/>
      </c>
      <c r="J334" s="6">
        <f>TCD!U335</f>
        <v>16</v>
      </c>
      <c r="K334">
        <f t="shared" si="17"/>
        <v>1</v>
      </c>
      <c r="L334" s="27">
        <f>_xlfn.XLOOKUP(F334,'TCD poids'!A:A,'TCD poids'!C:C)</f>
        <v>1.1000000000000001</v>
      </c>
      <c r="M334">
        <f>TCD!T335</f>
        <v>16</v>
      </c>
      <c r="N334">
        <f>IF(I334="",0.2,LOOKUP(I334,'Pays TVA'!A:A,'Pays TVA'!B:B))</f>
        <v>0.2</v>
      </c>
      <c r="O334" s="27" t="str">
        <f>IF(TCD!M335="","",TCD!M335)</f>
        <v/>
      </c>
      <c r="P334" s="27" t="str">
        <f>IF(TCD!J335="","",TCD!J335)</f>
        <v/>
      </c>
      <c r="Q334" s="27" t="str">
        <f>IF(AND(TCD!L335="",TCD!Q335=""),"",IF(SUM(TCD!L335,TCD!Q335)&gt;15,29,9.5))</f>
        <v/>
      </c>
      <c r="R334" s="27">
        <f>_xlfn.XLOOKUP(F334,TCD!E:E,TCD!K:K,"")</f>
        <v>0</v>
      </c>
      <c r="S334" s="27" t="str">
        <f>IF(TCD!I335="","",IF(TCD!I335&gt;8.5,17,8.5))</f>
        <v/>
      </c>
      <c r="T334" s="27">
        <f>TCD!Y335</f>
        <v>7.9</v>
      </c>
    </row>
    <row r="335" spans="1:20" x14ac:dyDescent="0.2">
      <c r="A335" s="13" t="str">
        <f>TCD!V336</f>
        <v>CHRONOPOST</v>
      </c>
      <c r="B335" s="1">
        <f t="shared" si="15"/>
        <v>46143</v>
      </c>
      <c r="F335" t="str">
        <f>TCD!E336</f>
        <v>XN099599375JB</v>
      </c>
      <c r="H335" s="6" t="str">
        <f t="shared" si="16"/>
        <v>P</v>
      </c>
      <c r="I335" t="str">
        <f>LOOKUP(F335,'Facture Chronopost'!L:L,'Facture Chronopost'!H:H)</f>
        <v/>
      </c>
      <c r="J335" s="6">
        <f>TCD!U336</f>
        <v>16</v>
      </c>
      <c r="K335">
        <f t="shared" si="17"/>
        <v>1</v>
      </c>
      <c r="L335" s="27">
        <f>_xlfn.XLOOKUP(F335,'TCD poids'!A:A,'TCD poids'!C:C)</f>
        <v>1.6</v>
      </c>
      <c r="M335">
        <f>TCD!T336</f>
        <v>16</v>
      </c>
      <c r="N335">
        <f>IF(I335="",0.2,LOOKUP(I335,'Pays TVA'!A:A,'Pays TVA'!B:B))</f>
        <v>0.2</v>
      </c>
      <c r="O335" s="27" t="str">
        <f>IF(TCD!M336="","",TCD!M336)</f>
        <v/>
      </c>
      <c r="P335" s="27" t="str">
        <f>IF(TCD!J336="","",TCD!J336)</f>
        <v/>
      </c>
      <c r="Q335" s="27" t="str">
        <f>IF(AND(TCD!L336="",TCD!Q336=""),"",IF(SUM(TCD!L336,TCD!Q336)&gt;15,29,9.5))</f>
        <v/>
      </c>
      <c r="R335" s="27">
        <f>_xlfn.XLOOKUP(F335,TCD!E:E,TCD!K:K,"")</f>
        <v>0</v>
      </c>
      <c r="S335" s="27" t="str">
        <f>IF(TCD!I336="","",IF(TCD!I336&gt;8.5,17,8.5))</f>
        <v/>
      </c>
      <c r="T335" s="27">
        <f>TCD!Y336</f>
        <v>7.9</v>
      </c>
    </row>
    <row r="336" spans="1:20" x14ac:dyDescent="0.2">
      <c r="A336" s="13" t="str">
        <f>TCD!V337</f>
        <v>CHRONOPOST</v>
      </c>
      <c r="B336" s="1">
        <f t="shared" si="15"/>
        <v>46143</v>
      </c>
      <c r="F336" t="str">
        <f>TCD!E337</f>
        <v>XN099602012JB</v>
      </c>
      <c r="H336" s="6" t="str">
        <f t="shared" si="16"/>
        <v>P</v>
      </c>
      <c r="I336" t="str">
        <f>LOOKUP(F336,'Facture Chronopost'!L:L,'Facture Chronopost'!H:H)</f>
        <v/>
      </c>
      <c r="J336" s="6">
        <f>TCD!U337</f>
        <v>16</v>
      </c>
      <c r="K336">
        <f t="shared" si="17"/>
        <v>1</v>
      </c>
      <c r="L336" s="27">
        <f>_xlfn.XLOOKUP(F336,'TCD poids'!A:A,'TCD poids'!C:C)</f>
        <v>3.1</v>
      </c>
      <c r="M336">
        <f>TCD!T337</f>
        <v>16</v>
      </c>
      <c r="N336">
        <f>IF(I336="",0.2,LOOKUP(I336,'Pays TVA'!A:A,'Pays TVA'!B:B))</f>
        <v>0.2</v>
      </c>
      <c r="O336" s="27" t="str">
        <f>IF(TCD!M337="","",TCD!M337)</f>
        <v/>
      </c>
      <c r="P336" s="27" t="str">
        <f>IF(TCD!J337="","",TCD!J337)</f>
        <v/>
      </c>
      <c r="Q336" s="27" t="str">
        <f>IF(AND(TCD!L337="",TCD!Q337=""),"",IF(SUM(TCD!L337,TCD!Q337)&gt;15,29,9.5))</f>
        <v/>
      </c>
      <c r="R336" s="27">
        <f>_xlfn.XLOOKUP(F336,TCD!E:E,TCD!K:K,"")</f>
        <v>0</v>
      </c>
      <c r="S336" s="27" t="str">
        <f>IF(TCD!I337="","",IF(TCD!I337&gt;8.5,17,8.5))</f>
        <v/>
      </c>
      <c r="T336" s="27">
        <f>TCD!Y337</f>
        <v>8.6999999999999993</v>
      </c>
    </row>
    <row r="337" spans="1:20" x14ac:dyDescent="0.2">
      <c r="A337" s="13" t="str">
        <f>TCD!V338</f>
        <v>CHRONOPOST</v>
      </c>
      <c r="B337" s="1">
        <f t="shared" si="15"/>
        <v>46143</v>
      </c>
      <c r="F337" t="str">
        <f>TCD!E338</f>
        <v>XN099821809JB</v>
      </c>
      <c r="H337" s="6" t="str">
        <f t="shared" si="16"/>
        <v>P</v>
      </c>
      <c r="I337" t="str">
        <f>LOOKUP(F337,'Facture Chronopost'!L:L,'Facture Chronopost'!H:H)</f>
        <v/>
      </c>
      <c r="J337" s="6">
        <f>TCD!U338</f>
        <v>16</v>
      </c>
      <c r="K337">
        <f t="shared" si="17"/>
        <v>1</v>
      </c>
      <c r="L337" s="27">
        <f>_xlfn.XLOOKUP(F337,'TCD poids'!A:A,'TCD poids'!C:C)</f>
        <v>2.6</v>
      </c>
      <c r="M337">
        <f>TCD!T338</f>
        <v>16</v>
      </c>
      <c r="N337">
        <f>IF(I337="",0.2,LOOKUP(I337,'Pays TVA'!A:A,'Pays TVA'!B:B))</f>
        <v>0.2</v>
      </c>
      <c r="O337" s="27" t="str">
        <f>IF(TCD!M338="","",TCD!M338)</f>
        <v/>
      </c>
      <c r="P337" s="27" t="str">
        <f>IF(TCD!J338="","",TCD!J338)</f>
        <v/>
      </c>
      <c r="Q337" s="27" t="str">
        <f>IF(AND(TCD!L338="",TCD!Q338=""),"",IF(SUM(TCD!L338,TCD!Q338)&gt;15,29,9.5))</f>
        <v/>
      </c>
      <c r="R337" s="27">
        <f>_xlfn.XLOOKUP(F337,TCD!E:E,TCD!K:K,"")</f>
        <v>0</v>
      </c>
      <c r="S337" s="27" t="str">
        <f>IF(TCD!I338="","",IF(TCD!I338&gt;8.5,17,8.5))</f>
        <v/>
      </c>
      <c r="T337" s="27">
        <f>TCD!Y338</f>
        <v>8.3000000000000007</v>
      </c>
    </row>
    <row r="338" spans="1:20" x14ac:dyDescent="0.2">
      <c r="A338" s="13" t="str">
        <f>TCD!V339</f>
        <v>CHRONOPOST</v>
      </c>
      <c r="B338" s="1">
        <f t="shared" si="15"/>
        <v>46143</v>
      </c>
      <c r="F338" t="str">
        <f>TCD!E339</f>
        <v>XN099863525JB</v>
      </c>
      <c r="H338" s="6" t="str">
        <f t="shared" si="16"/>
        <v>P</v>
      </c>
      <c r="I338" t="str">
        <f>LOOKUP(F338,'Facture Chronopost'!L:L,'Facture Chronopost'!H:H)</f>
        <v/>
      </c>
      <c r="J338" s="6">
        <f>TCD!U339</f>
        <v>16</v>
      </c>
      <c r="K338">
        <f t="shared" si="17"/>
        <v>1</v>
      </c>
      <c r="L338" s="27">
        <f>_xlfn.XLOOKUP(F338,'TCD poids'!A:A,'TCD poids'!C:C)</f>
        <v>0.2</v>
      </c>
      <c r="M338">
        <f>TCD!T339</f>
        <v>16</v>
      </c>
      <c r="N338">
        <f>IF(I338="",0.2,LOOKUP(I338,'Pays TVA'!A:A,'Pays TVA'!B:B))</f>
        <v>0.2</v>
      </c>
      <c r="O338" s="27" t="str">
        <f>IF(TCD!M339="","",TCD!M339)</f>
        <v/>
      </c>
      <c r="P338" s="27" t="str">
        <f>IF(TCD!J339="","",TCD!J339)</f>
        <v/>
      </c>
      <c r="Q338" s="27" t="str">
        <f>IF(AND(TCD!L339="",TCD!Q339=""),"",IF(SUM(TCD!L339,TCD!Q339)&gt;15,29,9.5))</f>
        <v/>
      </c>
      <c r="R338" s="27">
        <f>_xlfn.XLOOKUP(F338,TCD!E:E,TCD!K:K,"")</f>
        <v>0</v>
      </c>
      <c r="S338" s="27" t="str">
        <f>IF(TCD!I339="","",IF(TCD!I339&gt;8.5,17,8.5))</f>
        <v/>
      </c>
      <c r="T338" s="27">
        <f>TCD!Y339</f>
        <v>7.5</v>
      </c>
    </row>
    <row r="339" spans="1:20" x14ac:dyDescent="0.2">
      <c r="A339" s="13" t="str">
        <f>TCD!V340</f>
        <v>CHRONOPOST</v>
      </c>
      <c r="B339" s="1">
        <f t="shared" si="15"/>
        <v>46143</v>
      </c>
      <c r="F339" t="str">
        <f>TCD!E340</f>
        <v>XN099946392JB</v>
      </c>
      <c r="H339" s="6" t="str">
        <f t="shared" si="16"/>
        <v>P</v>
      </c>
      <c r="I339" t="str">
        <f>LOOKUP(F339,'Facture Chronopost'!L:L,'Facture Chronopost'!H:H)</f>
        <v/>
      </c>
      <c r="J339" s="6">
        <f>TCD!U340</f>
        <v>16</v>
      </c>
      <c r="K339">
        <f t="shared" si="17"/>
        <v>1</v>
      </c>
      <c r="L339" s="27">
        <f>_xlfn.XLOOKUP(F339,'TCD poids'!A:A,'TCD poids'!C:C)</f>
        <v>1.6</v>
      </c>
      <c r="M339">
        <f>TCD!T340</f>
        <v>16</v>
      </c>
      <c r="N339">
        <f>IF(I339="",0.2,LOOKUP(I339,'Pays TVA'!A:A,'Pays TVA'!B:B))</f>
        <v>0.2</v>
      </c>
      <c r="O339" s="27" t="str">
        <f>IF(TCD!M340="","",TCD!M340)</f>
        <v/>
      </c>
      <c r="P339" s="27" t="str">
        <f>IF(TCD!J340="","",TCD!J340)</f>
        <v/>
      </c>
      <c r="Q339" s="27" t="str">
        <f>IF(AND(TCD!L340="",TCD!Q340=""),"",IF(SUM(TCD!L340,TCD!Q340)&gt;15,29,9.5))</f>
        <v/>
      </c>
      <c r="R339" s="27">
        <f>_xlfn.XLOOKUP(F339,TCD!E:E,TCD!K:K,"")</f>
        <v>0</v>
      </c>
      <c r="S339" s="27" t="str">
        <f>IF(TCD!I340="","",IF(TCD!I340&gt;8.5,17,8.5))</f>
        <v/>
      </c>
      <c r="T339" s="27">
        <f>TCD!Y340</f>
        <v>7.9</v>
      </c>
    </row>
    <row r="340" spans="1:20" x14ac:dyDescent="0.2">
      <c r="A340" s="13" t="str">
        <f>TCD!V341</f>
        <v>CHRONOPOST</v>
      </c>
      <c r="B340" s="1">
        <f t="shared" si="15"/>
        <v>46143</v>
      </c>
      <c r="F340" t="str">
        <f>TCD!E341</f>
        <v>XN099979121JB</v>
      </c>
      <c r="H340" s="6" t="str">
        <f t="shared" si="16"/>
        <v>P</v>
      </c>
      <c r="I340" t="str">
        <f>LOOKUP(F340,'Facture Chronopost'!L:L,'Facture Chronopost'!H:H)</f>
        <v/>
      </c>
      <c r="J340" s="6">
        <f>TCD!U341</f>
        <v>16</v>
      </c>
      <c r="K340">
        <f t="shared" si="17"/>
        <v>1</v>
      </c>
      <c r="L340" s="27">
        <f>_xlfn.XLOOKUP(F340,'TCD poids'!A:A,'TCD poids'!C:C)</f>
        <v>0.30000000000000004</v>
      </c>
      <c r="M340">
        <f>TCD!T341</f>
        <v>16</v>
      </c>
      <c r="N340">
        <f>IF(I340="",0.2,LOOKUP(I340,'Pays TVA'!A:A,'Pays TVA'!B:B))</f>
        <v>0.2</v>
      </c>
      <c r="O340" s="27" t="str">
        <f>IF(TCD!M341="","",TCD!M341)</f>
        <v/>
      </c>
      <c r="P340" s="27" t="str">
        <f>IF(TCD!J341="","",TCD!J341)</f>
        <v/>
      </c>
      <c r="Q340" s="27" t="str">
        <f>IF(AND(TCD!L341="",TCD!Q341=""),"",IF(SUM(TCD!L341,TCD!Q341)&gt;15,29,9.5))</f>
        <v/>
      </c>
      <c r="R340" s="27">
        <f>_xlfn.XLOOKUP(F340,TCD!E:E,TCD!K:K,"")</f>
        <v>0</v>
      </c>
      <c r="S340" s="27" t="str">
        <f>IF(TCD!I341="","",IF(TCD!I341&gt;8.5,17,8.5))</f>
        <v/>
      </c>
      <c r="T340" s="27">
        <f>TCD!Y341</f>
        <v>7.5</v>
      </c>
    </row>
    <row r="341" spans="1:20" x14ac:dyDescent="0.2">
      <c r="A341" s="13" t="str">
        <f>TCD!V342</f>
        <v>CHRONOPOST</v>
      </c>
      <c r="B341" s="1">
        <f t="shared" si="15"/>
        <v>46143</v>
      </c>
      <c r="F341" t="str">
        <f>TCD!E342</f>
        <v>XN099991683JB</v>
      </c>
      <c r="H341" s="6" t="str">
        <f t="shared" si="16"/>
        <v>P</v>
      </c>
      <c r="I341" t="str">
        <f>LOOKUP(F341,'Facture Chronopost'!L:L,'Facture Chronopost'!H:H)</f>
        <v/>
      </c>
      <c r="J341" s="6">
        <f>TCD!U342</f>
        <v>16</v>
      </c>
      <c r="K341">
        <f t="shared" si="17"/>
        <v>1</v>
      </c>
      <c r="L341" s="27">
        <f>_xlfn.XLOOKUP(F341,'TCD poids'!A:A,'TCD poids'!C:C)</f>
        <v>0.79999999999999993</v>
      </c>
      <c r="M341">
        <f>TCD!T342</f>
        <v>16</v>
      </c>
      <c r="N341">
        <f>IF(I341="",0.2,LOOKUP(I341,'Pays TVA'!A:A,'Pays TVA'!B:B))</f>
        <v>0.2</v>
      </c>
      <c r="O341" s="27" t="str">
        <f>IF(TCD!M342="","",TCD!M342)</f>
        <v/>
      </c>
      <c r="P341" s="27" t="str">
        <f>IF(TCD!J342="","",TCD!J342)</f>
        <v/>
      </c>
      <c r="Q341" s="27" t="str">
        <f>IF(AND(TCD!L342="",TCD!Q342=""),"",IF(SUM(TCD!L342,TCD!Q342)&gt;15,29,9.5))</f>
        <v/>
      </c>
      <c r="R341" s="27">
        <f>_xlfn.XLOOKUP(F341,TCD!E:E,TCD!K:K,"")</f>
        <v>0</v>
      </c>
      <c r="S341" s="27" t="str">
        <f>IF(TCD!I342="","",IF(TCD!I342&gt;8.5,17,8.5))</f>
        <v/>
      </c>
      <c r="T341" s="27">
        <f>TCD!Y342</f>
        <v>7.5</v>
      </c>
    </row>
    <row r="342" spans="1:20" x14ac:dyDescent="0.2">
      <c r="A342" s="13" t="str">
        <f>TCD!V343</f>
        <v>CHRONOPOST</v>
      </c>
      <c r="B342" s="1">
        <f t="shared" si="15"/>
        <v>46143</v>
      </c>
      <c r="F342" t="str">
        <f>TCD!E343</f>
        <v>XN100496344JB</v>
      </c>
      <c r="H342" s="6" t="str">
        <f t="shared" si="16"/>
        <v>P</v>
      </c>
      <c r="I342" t="str">
        <f>LOOKUP(F342,'Facture Chronopost'!L:L,'Facture Chronopost'!H:H)</f>
        <v/>
      </c>
      <c r="J342" s="6">
        <f>TCD!U343</f>
        <v>16</v>
      </c>
      <c r="K342">
        <f t="shared" si="17"/>
        <v>1</v>
      </c>
      <c r="L342" s="27">
        <f>_xlfn.XLOOKUP(F342,'TCD poids'!A:A,'TCD poids'!C:C)</f>
        <v>3.6</v>
      </c>
      <c r="M342">
        <f>TCD!T343</f>
        <v>16</v>
      </c>
      <c r="N342">
        <f>IF(I342="",0.2,LOOKUP(I342,'Pays TVA'!A:A,'Pays TVA'!B:B))</f>
        <v>0.2</v>
      </c>
      <c r="O342" s="27" t="str">
        <f>IF(TCD!M343="","",TCD!M343)</f>
        <v/>
      </c>
      <c r="P342" s="27" t="str">
        <f>IF(TCD!J343="","",TCD!J343)</f>
        <v/>
      </c>
      <c r="Q342" s="27" t="str">
        <f>IF(AND(TCD!L343="",TCD!Q343=""),"",IF(SUM(TCD!L343,TCD!Q343)&gt;15,29,9.5))</f>
        <v/>
      </c>
      <c r="R342" s="27">
        <f>_xlfn.XLOOKUP(F342,TCD!E:E,TCD!K:K,"")</f>
        <v>0</v>
      </c>
      <c r="S342" s="27" t="str">
        <f>IF(TCD!I343="","",IF(TCD!I343&gt;8.5,17,8.5))</f>
        <v/>
      </c>
      <c r="T342" s="27">
        <f>TCD!Y343</f>
        <v>8.6999999999999993</v>
      </c>
    </row>
    <row r="343" spans="1:20" x14ac:dyDescent="0.2">
      <c r="A343" s="13" t="str">
        <f>TCD!V344</f>
        <v>CHRONOPOST</v>
      </c>
      <c r="B343" s="1">
        <f t="shared" si="15"/>
        <v>46143</v>
      </c>
      <c r="F343" t="str">
        <f>TCD!E344</f>
        <v>XN100498305JB</v>
      </c>
      <c r="H343" s="6" t="str">
        <f t="shared" si="16"/>
        <v>P</v>
      </c>
      <c r="I343" t="str">
        <f>LOOKUP(F343,'Facture Chronopost'!L:L,'Facture Chronopost'!H:H)</f>
        <v/>
      </c>
      <c r="J343" s="6">
        <f>TCD!U344</f>
        <v>16</v>
      </c>
      <c r="K343">
        <f t="shared" si="17"/>
        <v>1</v>
      </c>
      <c r="L343" s="27">
        <f>_xlfn.XLOOKUP(F343,'TCD poids'!A:A,'TCD poids'!C:C)</f>
        <v>3.6</v>
      </c>
      <c r="M343">
        <f>TCD!T344</f>
        <v>16</v>
      </c>
      <c r="N343">
        <f>IF(I343="",0.2,LOOKUP(I343,'Pays TVA'!A:A,'Pays TVA'!B:B))</f>
        <v>0.2</v>
      </c>
      <c r="O343" s="27" t="str">
        <f>IF(TCD!M344="","",TCD!M344)</f>
        <v/>
      </c>
      <c r="P343" s="27" t="str">
        <f>IF(TCD!J344="","",TCD!J344)</f>
        <v/>
      </c>
      <c r="Q343" s="27" t="str">
        <f>IF(AND(TCD!L344="",TCD!Q344=""),"",IF(SUM(TCD!L344,TCD!Q344)&gt;15,29,9.5))</f>
        <v/>
      </c>
      <c r="R343" s="27">
        <f>_xlfn.XLOOKUP(F343,TCD!E:E,TCD!K:K,"")</f>
        <v>0</v>
      </c>
      <c r="S343" s="27" t="str">
        <f>IF(TCD!I344="","",IF(TCD!I344&gt;8.5,17,8.5))</f>
        <v/>
      </c>
      <c r="T343" s="27">
        <f>TCD!Y344</f>
        <v>8.6999999999999993</v>
      </c>
    </row>
    <row r="344" spans="1:20" x14ac:dyDescent="0.2">
      <c r="A344" s="13" t="str">
        <f>TCD!V345</f>
        <v>CHRONOPOST</v>
      </c>
      <c r="B344" s="1">
        <f t="shared" si="15"/>
        <v>46143</v>
      </c>
      <c r="F344" t="str">
        <f>TCD!E345</f>
        <v>XN100826125JB</v>
      </c>
      <c r="H344" s="6" t="str">
        <f t="shared" si="16"/>
        <v>P</v>
      </c>
      <c r="I344" t="str">
        <f>LOOKUP(F344,'Facture Chronopost'!L:L,'Facture Chronopost'!H:H)</f>
        <v/>
      </c>
      <c r="J344" s="6">
        <f>TCD!U345</f>
        <v>16</v>
      </c>
      <c r="K344">
        <f t="shared" si="17"/>
        <v>1</v>
      </c>
      <c r="L344" s="27">
        <f>_xlfn.XLOOKUP(F344,'TCD poids'!A:A,'TCD poids'!C:C)</f>
        <v>0.1</v>
      </c>
      <c r="M344">
        <f>TCD!T345</f>
        <v>16</v>
      </c>
      <c r="N344">
        <f>IF(I344="",0.2,LOOKUP(I344,'Pays TVA'!A:A,'Pays TVA'!B:B))</f>
        <v>0.2</v>
      </c>
      <c r="O344" s="27" t="str">
        <f>IF(TCD!M345="","",TCD!M345)</f>
        <v/>
      </c>
      <c r="P344" s="27" t="str">
        <f>IF(TCD!J345="","",TCD!J345)</f>
        <v/>
      </c>
      <c r="Q344" s="27">
        <f>IF(AND(TCD!L345="",TCD!Q345=""),"",IF(SUM(TCD!L345,TCD!Q345)&gt;15,29,9.5))</f>
        <v>9.5</v>
      </c>
      <c r="R344" s="27">
        <f>_xlfn.XLOOKUP(F344,TCD!E:E,TCD!K:K,"")</f>
        <v>0</v>
      </c>
      <c r="S344" s="27" t="str">
        <f>IF(TCD!I345="","",IF(TCD!I345&gt;8.5,17,8.5))</f>
        <v/>
      </c>
      <c r="T344" s="27">
        <f>TCD!Y345</f>
        <v>7.5</v>
      </c>
    </row>
    <row r="345" spans="1:20" x14ac:dyDescent="0.2">
      <c r="A345" s="13" t="str">
        <f>TCD!V346</f>
        <v>CHRONOPOST</v>
      </c>
      <c r="B345" s="1">
        <f t="shared" si="15"/>
        <v>46143</v>
      </c>
      <c r="F345" t="str">
        <f>TCD!E346</f>
        <v>XN100871708JB</v>
      </c>
      <c r="H345" s="6" t="str">
        <f t="shared" si="16"/>
        <v>P</v>
      </c>
      <c r="I345" t="str">
        <f>LOOKUP(F345,'Facture Chronopost'!L:L,'Facture Chronopost'!H:H)</f>
        <v/>
      </c>
      <c r="J345" s="6">
        <f>TCD!U346</f>
        <v>16</v>
      </c>
      <c r="K345">
        <f t="shared" si="17"/>
        <v>1</v>
      </c>
      <c r="L345" s="27">
        <f>_xlfn.XLOOKUP(F345,'TCD poids'!A:A,'TCD poids'!C:C)</f>
        <v>4.6999999999999993</v>
      </c>
      <c r="M345">
        <f>TCD!T346</f>
        <v>16</v>
      </c>
      <c r="N345">
        <f>IF(I345="",0.2,LOOKUP(I345,'Pays TVA'!A:A,'Pays TVA'!B:B))</f>
        <v>0.2</v>
      </c>
      <c r="O345" s="27" t="str">
        <f>IF(TCD!M346="","",TCD!M346)</f>
        <v/>
      </c>
      <c r="P345" s="27" t="str">
        <f>IF(TCD!J346="","",TCD!J346)</f>
        <v/>
      </c>
      <c r="Q345" s="27" t="str">
        <f>IF(AND(TCD!L346="",TCD!Q346=""),"",IF(SUM(TCD!L346,TCD!Q346)&gt;15,29,9.5))</f>
        <v/>
      </c>
      <c r="R345" s="27">
        <f>_xlfn.XLOOKUP(F345,TCD!E:E,TCD!K:K,"")</f>
        <v>0</v>
      </c>
      <c r="S345" s="27" t="str">
        <f>IF(TCD!I346="","",IF(TCD!I346&gt;8.5,17,8.5))</f>
        <v/>
      </c>
      <c r="T345" s="27">
        <f>TCD!Y346</f>
        <v>9.1</v>
      </c>
    </row>
    <row r="346" spans="1:20" x14ac:dyDescent="0.2">
      <c r="A346" s="13" t="str">
        <f>TCD!V347</f>
        <v>CHRONOPOST</v>
      </c>
      <c r="B346" s="1">
        <f t="shared" si="15"/>
        <v>46143</v>
      </c>
      <c r="F346" t="str">
        <f>TCD!E347</f>
        <v>XN101055649JB</v>
      </c>
      <c r="H346" s="6" t="str">
        <f t="shared" si="16"/>
        <v>P</v>
      </c>
      <c r="I346" t="str">
        <f>LOOKUP(F346,'Facture Chronopost'!L:L,'Facture Chronopost'!H:H)</f>
        <v/>
      </c>
      <c r="J346" s="6">
        <f>TCD!U347</f>
        <v>16</v>
      </c>
      <c r="K346">
        <f t="shared" si="17"/>
        <v>1</v>
      </c>
      <c r="L346" s="27">
        <f>_xlfn.XLOOKUP(F346,'TCD poids'!A:A,'TCD poids'!C:C)</f>
        <v>3</v>
      </c>
      <c r="M346">
        <f>TCD!T347</f>
        <v>16</v>
      </c>
      <c r="N346">
        <f>IF(I346="",0.2,LOOKUP(I346,'Pays TVA'!A:A,'Pays TVA'!B:B))</f>
        <v>0.2</v>
      </c>
      <c r="O346" s="27" t="str">
        <f>IF(TCD!M347="","",TCD!M347)</f>
        <v/>
      </c>
      <c r="P346" s="27" t="str">
        <f>IF(TCD!J347="","",TCD!J347)</f>
        <v/>
      </c>
      <c r="Q346" s="27" t="str">
        <f>IF(AND(TCD!L347="",TCD!Q347=""),"",IF(SUM(TCD!L347,TCD!Q347)&gt;15,29,9.5))</f>
        <v/>
      </c>
      <c r="R346" s="27">
        <f>_xlfn.XLOOKUP(F346,TCD!E:E,TCD!K:K,"")</f>
        <v>0</v>
      </c>
      <c r="S346" s="27" t="str">
        <f>IF(TCD!I347="","",IF(TCD!I347&gt;8.5,17,8.5))</f>
        <v/>
      </c>
      <c r="T346" s="27">
        <f>TCD!Y347</f>
        <v>8.3000000000000007</v>
      </c>
    </row>
    <row r="347" spans="1:20" x14ac:dyDescent="0.2">
      <c r="A347" s="13" t="str">
        <f>TCD!V348</f>
        <v>CHRONOPOST</v>
      </c>
      <c r="B347" s="1">
        <f t="shared" si="15"/>
        <v>46143</v>
      </c>
      <c r="F347" t="str">
        <f>TCD!E348</f>
        <v>XN101272555JB</v>
      </c>
      <c r="H347" s="6" t="str">
        <f t="shared" si="16"/>
        <v>P</v>
      </c>
      <c r="I347" t="str">
        <f>LOOKUP(F347,'Facture Chronopost'!L:L,'Facture Chronopost'!H:H)</f>
        <v/>
      </c>
      <c r="J347" s="6">
        <f>TCD!U348</f>
        <v>16</v>
      </c>
      <c r="K347">
        <f t="shared" si="17"/>
        <v>1</v>
      </c>
      <c r="L347" s="27">
        <f>_xlfn.XLOOKUP(F347,'TCD poids'!A:A,'TCD poids'!C:C)</f>
        <v>0.30000000000000004</v>
      </c>
      <c r="M347">
        <f>TCD!T348</f>
        <v>16</v>
      </c>
      <c r="N347">
        <f>IF(I347="",0.2,LOOKUP(I347,'Pays TVA'!A:A,'Pays TVA'!B:B))</f>
        <v>0.2</v>
      </c>
      <c r="O347" s="27" t="str">
        <f>IF(TCD!M348="","",TCD!M348)</f>
        <v/>
      </c>
      <c r="P347" s="27" t="str">
        <f>IF(TCD!J348="","",TCD!J348)</f>
        <v/>
      </c>
      <c r="Q347" s="27" t="str">
        <f>IF(AND(TCD!L348="",TCD!Q348=""),"",IF(SUM(TCD!L348,TCD!Q348)&gt;15,29,9.5))</f>
        <v/>
      </c>
      <c r="R347" s="27">
        <f>_xlfn.XLOOKUP(F347,TCD!E:E,TCD!K:K,"")</f>
        <v>0</v>
      </c>
      <c r="S347" s="27" t="str">
        <f>IF(TCD!I348="","",IF(TCD!I348&gt;8.5,17,8.5))</f>
        <v/>
      </c>
      <c r="T347" s="27">
        <f>TCD!Y348</f>
        <v>7.5</v>
      </c>
    </row>
    <row r="348" spans="1:20" x14ac:dyDescent="0.2">
      <c r="A348" s="13" t="str">
        <f>TCD!V349</f>
        <v>CHRONOPOST</v>
      </c>
      <c r="B348" s="1">
        <f t="shared" si="15"/>
        <v>46143</v>
      </c>
      <c r="F348" t="str">
        <f>TCD!E349</f>
        <v>XN101281852JB</v>
      </c>
      <c r="H348" s="6" t="str">
        <f t="shared" si="16"/>
        <v>P</v>
      </c>
      <c r="I348" t="str">
        <f>LOOKUP(F348,'Facture Chronopost'!L:L,'Facture Chronopost'!H:H)</f>
        <v/>
      </c>
      <c r="J348" s="6">
        <f>TCD!U349</f>
        <v>16</v>
      </c>
      <c r="K348">
        <f t="shared" si="17"/>
        <v>1</v>
      </c>
      <c r="L348" s="27">
        <f>_xlfn.XLOOKUP(F348,'TCD poids'!A:A,'TCD poids'!C:C)</f>
        <v>0.2</v>
      </c>
      <c r="M348">
        <f>TCD!T349</f>
        <v>16</v>
      </c>
      <c r="N348">
        <f>IF(I348="",0.2,LOOKUP(I348,'Pays TVA'!A:A,'Pays TVA'!B:B))</f>
        <v>0.2</v>
      </c>
      <c r="O348" s="27" t="str">
        <f>IF(TCD!M349="","",TCD!M349)</f>
        <v/>
      </c>
      <c r="P348" s="27" t="str">
        <f>IF(TCD!J349="","",TCD!J349)</f>
        <v/>
      </c>
      <c r="Q348" s="27" t="str">
        <f>IF(AND(TCD!L349="",TCD!Q349=""),"",IF(SUM(TCD!L349,TCD!Q349)&gt;15,29,9.5))</f>
        <v/>
      </c>
      <c r="R348" s="27">
        <f>_xlfn.XLOOKUP(F348,TCD!E:E,TCD!K:K,"")</f>
        <v>0</v>
      </c>
      <c r="S348" s="27" t="str">
        <f>IF(TCD!I349="","",IF(TCD!I349&gt;8.5,17,8.5))</f>
        <v/>
      </c>
      <c r="T348" s="27">
        <f>TCD!Y349</f>
        <v>7.5</v>
      </c>
    </row>
    <row r="349" spans="1:20" x14ac:dyDescent="0.2">
      <c r="A349" s="13" t="str">
        <f>TCD!V350</f>
        <v>CHRONOPOST</v>
      </c>
      <c r="B349" s="1">
        <f t="shared" si="15"/>
        <v>46143</v>
      </c>
      <c r="F349" t="str">
        <f>TCD!E350</f>
        <v>XN101331324JB</v>
      </c>
      <c r="H349" s="6" t="str">
        <f t="shared" si="16"/>
        <v>P</v>
      </c>
      <c r="I349" t="str">
        <f>LOOKUP(F349,'Facture Chronopost'!L:L,'Facture Chronopost'!H:H)</f>
        <v/>
      </c>
      <c r="J349" s="6">
        <f>TCD!U350</f>
        <v>16</v>
      </c>
      <c r="K349">
        <f t="shared" si="17"/>
        <v>1</v>
      </c>
      <c r="L349" s="27">
        <f>_xlfn.XLOOKUP(F349,'TCD poids'!A:A,'TCD poids'!C:C)</f>
        <v>10.1</v>
      </c>
      <c r="M349">
        <f>TCD!T350</f>
        <v>16</v>
      </c>
      <c r="N349">
        <f>IF(I349="",0.2,LOOKUP(I349,'Pays TVA'!A:A,'Pays TVA'!B:B))</f>
        <v>0.2</v>
      </c>
      <c r="O349" s="27" t="str">
        <f>IF(TCD!M350="","",TCD!M350)</f>
        <v/>
      </c>
      <c r="P349" s="27" t="str">
        <f>IF(TCD!J350="","",TCD!J350)</f>
        <v/>
      </c>
      <c r="Q349" s="27" t="str">
        <f>IF(AND(TCD!L350="",TCD!Q350=""),"",IF(SUM(TCD!L350,TCD!Q350)&gt;15,29,9.5))</f>
        <v/>
      </c>
      <c r="R349" s="27">
        <f>_xlfn.XLOOKUP(F349,TCD!E:E,TCD!K:K,"")</f>
        <v>0</v>
      </c>
      <c r="S349" s="27" t="str">
        <f>IF(TCD!I350="","",IF(TCD!I350&gt;8.5,17,8.5))</f>
        <v/>
      </c>
      <c r="T349" s="27">
        <f>TCD!Y350</f>
        <v>11.5</v>
      </c>
    </row>
    <row r="350" spans="1:20" x14ac:dyDescent="0.2">
      <c r="A350" s="13" t="str">
        <f>TCD!V351</f>
        <v>CHRONOPOST</v>
      </c>
      <c r="B350" s="1">
        <f t="shared" si="15"/>
        <v>46143</v>
      </c>
      <c r="F350" t="str">
        <f>TCD!E351</f>
        <v>XN101406708JB</v>
      </c>
      <c r="H350" s="6" t="str">
        <f t="shared" si="16"/>
        <v>P</v>
      </c>
      <c r="I350" t="str">
        <f>LOOKUP(F350,'Facture Chronopost'!L:L,'Facture Chronopost'!H:H)</f>
        <v/>
      </c>
      <c r="J350" s="6">
        <f>TCD!U351</f>
        <v>16</v>
      </c>
      <c r="K350">
        <f t="shared" si="17"/>
        <v>1</v>
      </c>
      <c r="L350" s="27">
        <f>_xlfn.XLOOKUP(F350,'TCD poids'!A:A,'TCD poids'!C:C)</f>
        <v>0.4</v>
      </c>
      <c r="M350">
        <f>TCD!T351</f>
        <v>16</v>
      </c>
      <c r="N350">
        <f>IF(I350="",0.2,LOOKUP(I350,'Pays TVA'!A:A,'Pays TVA'!B:B))</f>
        <v>0.2</v>
      </c>
      <c r="O350" s="27" t="str">
        <f>IF(TCD!M351="","",TCD!M351)</f>
        <v/>
      </c>
      <c r="P350" s="27" t="str">
        <f>IF(TCD!J351="","",TCD!J351)</f>
        <v/>
      </c>
      <c r="Q350" s="27" t="str">
        <f>IF(AND(TCD!L351="",TCD!Q351=""),"",IF(SUM(TCD!L351,TCD!Q351)&gt;15,29,9.5))</f>
        <v/>
      </c>
      <c r="R350" s="27">
        <f>_xlfn.XLOOKUP(F350,TCD!E:E,TCD!K:K,"")</f>
        <v>0</v>
      </c>
      <c r="S350" s="27" t="str">
        <f>IF(TCD!I351="","",IF(TCD!I351&gt;8.5,17,8.5))</f>
        <v/>
      </c>
      <c r="T350" s="27">
        <f>TCD!Y351</f>
        <v>7.5</v>
      </c>
    </row>
    <row r="351" spans="1:20" x14ac:dyDescent="0.2">
      <c r="A351" s="13" t="str">
        <f>TCD!V352</f>
        <v>CHRONOPOST</v>
      </c>
      <c r="B351" s="1">
        <f t="shared" si="15"/>
        <v>46143</v>
      </c>
      <c r="F351" t="str">
        <f>TCD!E352</f>
        <v>XN101465343JB</v>
      </c>
      <c r="H351" s="6" t="str">
        <f t="shared" si="16"/>
        <v>P</v>
      </c>
      <c r="I351" t="str">
        <f>LOOKUP(F351,'Facture Chronopost'!L:L,'Facture Chronopost'!H:H)</f>
        <v/>
      </c>
      <c r="J351" s="6">
        <f>TCD!U352</f>
        <v>16</v>
      </c>
      <c r="K351">
        <f t="shared" si="17"/>
        <v>1</v>
      </c>
      <c r="L351" s="27">
        <f>_xlfn.XLOOKUP(F351,'TCD poids'!A:A,'TCD poids'!C:C)</f>
        <v>4.8</v>
      </c>
      <c r="M351">
        <f>TCD!T352</f>
        <v>16</v>
      </c>
      <c r="N351">
        <f>IF(I351="",0.2,LOOKUP(I351,'Pays TVA'!A:A,'Pays TVA'!B:B))</f>
        <v>0.2</v>
      </c>
      <c r="O351" s="27" t="str">
        <f>IF(TCD!M352="","",TCD!M352)</f>
        <v/>
      </c>
      <c r="P351" s="27" t="str">
        <f>IF(TCD!J352="","",TCD!J352)</f>
        <v/>
      </c>
      <c r="Q351" s="27" t="str">
        <f>IF(AND(TCD!L352="",TCD!Q352=""),"",IF(SUM(TCD!L352,TCD!Q352)&gt;15,29,9.5))</f>
        <v/>
      </c>
      <c r="R351" s="27">
        <f>_xlfn.XLOOKUP(F351,TCD!E:E,TCD!K:K,"")</f>
        <v>0</v>
      </c>
      <c r="S351" s="27" t="str">
        <f>IF(TCD!I352="","",IF(TCD!I352&gt;8.5,17,8.5))</f>
        <v/>
      </c>
      <c r="T351" s="27">
        <f>TCD!Y352</f>
        <v>9.1</v>
      </c>
    </row>
    <row r="352" spans="1:20" x14ac:dyDescent="0.2">
      <c r="A352" s="13" t="str">
        <f>TCD!V353</f>
        <v>CHRONOPOST</v>
      </c>
      <c r="B352" s="1">
        <f t="shared" si="15"/>
        <v>46143</v>
      </c>
      <c r="F352" t="str">
        <f>TCD!E353</f>
        <v>XN101667181JB</v>
      </c>
      <c r="H352" s="6" t="str">
        <f t="shared" si="16"/>
        <v>P</v>
      </c>
      <c r="I352" t="str">
        <f>LOOKUP(F352,'Facture Chronopost'!L:L,'Facture Chronopost'!H:H)</f>
        <v/>
      </c>
      <c r="J352" s="6">
        <f>TCD!U353</f>
        <v>16</v>
      </c>
      <c r="K352">
        <f t="shared" si="17"/>
        <v>1</v>
      </c>
      <c r="L352" s="27">
        <f>_xlfn.XLOOKUP(F352,'TCD poids'!A:A,'TCD poids'!C:C)</f>
        <v>4.5999999999999996</v>
      </c>
      <c r="M352">
        <f>TCD!T353</f>
        <v>16</v>
      </c>
      <c r="N352">
        <f>IF(I352="",0.2,LOOKUP(I352,'Pays TVA'!A:A,'Pays TVA'!B:B))</f>
        <v>0.2</v>
      </c>
      <c r="O352" s="27" t="str">
        <f>IF(TCD!M353="","",TCD!M353)</f>
        <v/>
      </c>
      <c r="P352" s="27" t="str">
        <f>IF(TCD!J353="","",TCD!J353)</f>
        <v/>
      </c>
      <c r="Q352" s="27" t="str">
        <f>IF(AND(TCD!L353="",TCD!Q353=""),"",IF(SUM(TCD!L353,TCD!Q353)&gt;15,29,9.5))</f>
        <v/>
      </c>
      <c r="R352" s="27">
        <f>_xlfn.XLOOKUP(F352,TCD!E:E,TCD!K:K,"")</f>
        <v>0</v>
      </c>
      <c r="S352" s="27" t="str">
        <f>IF(TCD!I353="","",IF(TCD!I353&gt;8.5,17,8.5))</f>
        <v/>
      </c>
      <c r="T352" s="27">
        <f>TCD!Y353</f>
        <v>9.1</v>
      </c>
    </row>
    <row r="353" spans="1:20" x14ac:dyDescent="0.2">
      <c r="A353" s="13" t="str">
        <f>TCD!V354</f>
        <v>CHRONOPOST</v>
      </c>
      <c r="B353" s="1">
        <f t="shared" si="15"/>
        <v>46143</v>
      </c>
      <c r="F353" t="str">
        <f>TCD!E354</f>
        <v>XN101680466JB</v>
      </c>
      <c r="H353" s="6" t="str">
        <f t="shared" si="16"/>
        <v>P</v>
      </c>
      <c r="I353" t="str">
        <f>LOOKUP(F353,'Facture Chronopost'!L:L,'Facture Chronopost'!H:H)</f>
        <v/>
      </c>
      <c r="J353" s="6">
        <f>TCD!U354</f>
        <v>16</v>
      </c>
      <c r="K353">
        <f t="shared" si="17"/>
        <v>1</v>
      </c>
      <c r="L353" s="27">
        <f>_xlfn.XLOOKUP(F353,'TCD poids'!A:A,'TCD poids'!C:C)</f>
        <v>4.5</v>
      </c>
      <c r="M353">
        <f>TCD!T354</f>
        <v>16</v>
      </c>
      <c r="N353">
        <f>IF(I353="",0.2,LOOKUP(I353,'Pays TVA'!A:A,'Pays TVA'!B:B))</f>
        <v>0.2</v>
      </c>
      <c r="O353" s="27" t="str">
        <f>IF(TCD!M354="","",TCD!M354)</f>
        <v/>
      </c>
      <c r="P353" s="27" t="str">
        <f>IF(TCD!J354="","",TCD!J354)</f>
        <v/>
      </c>
      <c r="Q353" s="27" t="str">
        <f>IF(AND(TCD!L354="",TCD!Q354=""),"",IF(SUM(TCD!L354,TCD!Q354)&gt;15,29,9.5))</f>
        <v/>
      </c>
      <c r="R353" s="27">
        <f>_xlfn.XLOOKUP(F353,TCD!E:E,TCD!K:K,"")</f>
        <v>0</v>
      </c>
      <c r="S353" s="27" t="str">
        <f>IF(TCD!I354="","",IF(TCD!I354&gt;8.5,17,8.5))</f>
        <v/>
      </c>
      <c r="T353" s="27">
        <f>TCD!Y354</f>
        <v>9.1</v>
      </c>
    </row>
    <row r="354" spans="1:20" x14ac:dyDescent="0.2">
      <c r="A354" s="13" t="str">
        <f>TCD!V355</f>
        <v>CHRONOPOST</v>
      </c>
      <c r="B354" s="1">
        <f t="shared" si="15"/>
        <v>46143</v>
      </c>
      <c r="F354" t="str">
        <f>TCD!E355</f>
        <v>XN102114652JB</v>
      </c>
      <c r="H354" s="6" t="str">
        <f t="shared" si="16"/>
        <v>P</v>
      </c>
      <c r="I354" t="str">
        <f>LOOKUP(F354,'Facture Chronopost'!L:L,'Facture Chronopost'!H:H)</f>
        <v/>
      </c>
      <c r="J354" s="6">
        <f>TCD!U355</f>
        <v>16</v>
      </c>
      <c r="K354">
        <f t="shared" si="17"/>
        <v>1</v>
      </c>
      <c r="L354" s="27">
        <f>_xlfn.XLOOKUP(F354,'TCD poids'!A:A,'TCD poids'!C:C)</f>
        <v>4.5999999999999996</v>
      </c>
      <c r="M354">
        <f>TCD!T355</f>
        <v>16</v>
      </c>
      <c r="N354">
        <f>IF(I354="",0.2,LOOKUP(I354,'Pays TVA'!A:A,'Pays TVA'!B:B))</f>
        <v>0.2</v>
      </c>
      <c r="O354" s="27" t="str">
        <f>IF(TCD!M355="","",TCD!M355)</f>
        <v/>
      </c>
      <c r="P354" s="27" t="str">
        <f>IF(TCD!J355="","",TCD!J355)</f>
        <v/>
      </c>
      <c r="Q354" s="27">
        <f>IF(AND(TCD!L355="",TCD!Q355=""),"",IF(SUM(TCD!L355,TCD!Q355)&gt;15,29,9.5))</f>
        <v>9.5</v>
      </c>
      <c r="R354" s="27">
        <f>_xlfn.XLOOKUP(F354,TCD!E:E,TCD!K:K,"")</f>
        <v>0</v>
      </c>
      <c r="S354" s="27" t="str">
        <f>IF(TCD!I355="","",IF(TCD!I355&gt;8.5,17,8.5))</f>
        <v/>
      </c>
      <c r="T354" s="27">
        <f>TCD!Y355</f>
        <v>9.1</v>
      </c>
    </row>
    <row r="355" spans="1:20" x14ac:dyDescent="0.2">
      <c r="A355" s="13" t="str">
        <f>TCD!V356</f>
        <v>CHRONOPOST</v>
      </c>
      <c r="B355" s="1">
        <f t="shared" si="15"/>
        <v>46143</v>
      </c>
      <c r="F355" t="str">
        <f>TCD!E356</f>
        <v>XN102114900JB</v>
      </c>
      <c r="H355" s="6" t="str">
        <f t="shared" si="16"/>
        <v>P</v>
      </c>
      <c r="I355" t="str">
        <f>LOOKUP(F355,'Facture Chronopost'!L:L,'Facture Chronopost'!H:H)</f>
        <v/>
      </c>
      <c r="J355" s="6">
        <f>TCD!U356</f>
        <v>16</v>
      </c>
      <c r="K355">
        <f t="shared" si="17"/>
        <v>1</v>
      </c>
      <c r="L355" s="27">
        <f>_xlfn.XLOOKUP(F355,'TCD poids'!A:A,'TCD poids'!C:C)</f>
        <v>4.5999999999999996</v>
      </c>
      <c r="M355">
        <f>TCD!T356</f>
        <v>16</v>
      </c>
      <c r="N355">
        <f>IF(I355="",0.2,LOOKUP(I355,'Pays TVA'!A:A,'Pays TVA'!B:B))</f>
        <v>0.2</v>
      </c>
      <c r="O355" s="27" t="str">
        <f>IF(TCD!M356="","",TCD!M356)</f>
        <v/>
      </c>
      <c r="P355" s="27" t="str">
        <f>IF(TCD!J356="","",TCD!J356)</f>
        <v/>
      </c>
      <c r="Q355" s="27" t="str">
        <f>IF(AND(TCD!L356="",TCD!Q356=""),"",IF(SUM(TCD!L356,TCD!Q356)&gt;15,29,9.5))</f>
        <v/>
      </c>
      <c r="R355" s="27">
        <f>_xlfn.XLOOKUP(F355,TCD!E:E,TCD!K:K,"")</f>
        <v>0</v>
      </c>
      <c r="S355" s="27" t="str">
        <f>IF(TCD!I356="","",IF(TCD!I356&gt;8.5,17,8.5))</f>
        <v/>
      </c>
      <c r="T355" s="27">
        <f>TCD!Y356</f>
        <v>9.1</v>
      </c>
    </row>
    <row r="356" spans="1:20" x14ac:dyDescent="0.2">
      <c r="A356" s="13" t="str">
        <f>TCD!V357</f>
        <v>CHRONOPOST</v>
      </c>
      <c r="B356" s="1">
        <f t="shared" si="15"/>
        <v>46143</v>
      </c>
      <c r="F356" t="str">
        <f>TCD!E357</f>
        <v>XN102114992JB</v>
      </c>
      <c r="H356" s="6" t="str">
        <f t="shared" si="16"/>
        <v>P</v>
      </c>
      <c r="I356" t="str">
        <f>LOOKUP(F356,'Facture Chronopost'!L:L,'Facture Chronopost'!H:H)</f>
        <v/>
      </c>
      <c r="J356" s="6">
        <f>TCD!U357</f>
        <v>16</v>
      </c>
      <c r="K356">
        <f t="shared" si="17"/>
        <v>1</v>
      </c>
      <c r="L356" s="27">
        <f>_xlfn.XLOOKUP(F356,'TCD poids'!A:A,'TCD poids'!C:C)</f>
        <v>0.1</v>
      </c>
      <c r="M356">
        <f>TCD!T357</f>
        <v>16</v>
      </c>
      <c r="N356">
        <f>IF(I356="",0.2,LOOKUP(I356,'Pays TVA'!A:A,'Pays TVA'!B:B))</f>
        <v>0.2</v>
      </c>
      <c r="O356" s="27" t="str">
        <f>IF(TCD!M357="","",TCD!M357)</f>
        <v/>
      </c>
      <c r="P356" s="27" t="str">
        <f>IF(TCD!J357="","",TCD!J357)</f>
        <v/>
      </c>
      <c r="Q356" s="27" t="str">
        <f>IF(AND(TCD!L357="",TCD!Q357=""),"",IF(SUM(TCD!L357,TCD!Q357)&gt;15,29,9.5))</f>
        <v/>
      </c>
      <c r="R356" s="27">
        <f>_xlfn.XLOOKUP(F356,TCD!E:E,TCD!K:K,"")</f>
        <v>0</v>
      </c>
      <c r="S356" s="27" t="str">
        <f>IF(TCD!I357="","",IF(TCD!I357&gt;8.5,17,8.5))</f>
        <v/>
      </c>
      <c r="T356" s="27">
        <f>TCD!Y357</f>
        <v>7.5</v>
      </c>
    </row>
    <row r="357" spans="1:20" x14ac:dyDescent="0.2">
      <c r="A357" s="13" t="str">
        <f>TCD!V358</f>
        <v>CHRONOPOST</v>
      </c>
      <c r="B357" s="1">
        <f t="shared" si="15"/>
        <v>46143</v>
      </c>
      <c r="F357" t="str">
        <f>TCD!E358</f>
        <v>XN102116755JB</v>
      </c>
      <c r="H357" s="6" t="str">
        <f t="shared" si="16"/>
        <v>P</v>
      </c>
      <c r="I357" t="str">
        <f>LOOKUP(F357,'Facture Chronopost'!L:L,'Facture Chronopost'!H:H)</f>
        <v/>
      </c>
      <c r="J357" s="6">
        <f>TCD!U358</f>
        <v>16</v>
      </c>
      <c r="K357">
        <f t="shared" si="17"/>
        <v>1</v>
      </c>
      <c r="L357" s="27">
        <f>_xlfn.XLOOKUP(F357,'TCD poids'!A:A,'TCD poids'!C:C)</f>
        <v>0.1</v>
      </c>
      <c r="M357">
        <f>TCD!T358</f>
        <v>16</v>
      </c>
      <c r="N357">
        <f>IF(I357="",0.2,LOOKUP(I357,'Pays TVA'!A:A,'Pays TVA'!B:B))</f>
        <v>0.2</v>
      </c>
      <c r="O357" s="27" t="str">
        <f>IF(TCD!M358="","",TCD!M358)</f>
        <v/>
      </c>
      <c r="P357" s="27" t="str">
        <f>IF(TCD!J358="","",TCD!J358)</f>
        <v/>
      </c>
      <c r="Q357" s="27" t="str">
        <f>IF(AND(TCD!L358="",TCD!Q358=""),"",IF(SUM(TCD!L358,TCD!Q358)&gt;15,29,9.5))</f>
        <v/>
      </c>
      <c r="R357" s="27">
        <f>_xlfn.XLOOKUP(F357,TCD!E:E,TCD!K:K,"")</f>
        <v>0</v>
      </c>
      <c r="S357" s="27" t="str">
        <f>IF(TCD!I358="","",IF(TCD!I358&gt;8.5,17,8.5))</f>
        <v/>
      </c>
      <c r="T357" s="27">
        <f>TCD!Y358</f>
        <v>7.5</v>
      </c>
    </row>
    <row r="358" spans="1:20" x14ac:dyDescent="0.2">
      <c r="A358" s="13" t="str">
        <f>TCD!V359</f>
        <v>CHRONOPOST</v>
      </c>
      <c r="B358" s="1">
        <f t="shared" si="15"/>
        <v>46143</v>
      </c>
      <c r="F358" t="str">
        <f>TCD!E359</f>
        <v>XN102149342JB</v>
      </c>
      <c r="H358" s="6" t="str">
        <f t="shared" si="16"/>
        <v>P</v>
      </c>
      <c r="I358" t="str">
        <f>LOOKUP(F358,'Facture Chronopost'!L:L,'Facture Chronopost'!H:H)</f>
        <v/>
      </c>
      <c r="J358" s="6">
        <f>TCD!U359</f>
        <v>16</v>
      </c>
      <c r="K358">
        <f t="shared" si="17"/>
        <v>1</v>
      </c>
      <c r="L358" s="27">
        <f>_xlfn.XLOOKUP(F358,'TCD poids'!A:A,'TCD poids'!C:C)</f>
        <v>0.1</v>
      </c>
      <c r="M358">
        <f>TCD!T359</f>
        <v>16</v>
      </c>
      <c r="N358">
        <f>IF(I358="",0.2,LOOKUP(I358,'Pays TVA'!A:A,'Pays TVA'!B:B))</f>
        <v>0.2</v>
      </c>
      <c r="O358" s="27" t="str">
        <f>IF(TCD!M359="","",TCD!M359)</f>
        <v/>
      </c>
      <c r="P358" s="27" t="str">
        <f>IF(TCD!J359="","",TCD!J359)</f>
        <v/>
      </c>
      <c r="Q358" s="27" t="str">
        <f>IF(AND(TCD!L359="",TCD!Q359=""),"",IF(SUM(TCD!L359,TCD!Q359)&gt;15,29,9.5))</f>
        <v/>
      </c>
      <c r="R358" s="27">
        <f>_xlfn.XLOOKUP(F358,TCD!E:E,TCD!K:K,"")</f>
        <v>0</v>
      </c>
      <c r="S358" s="27" t="str">
        <f>IF(TCD!I359="","",IF(TCD!I359&gt;8.5,17,8.5))</f>
        <v/>
      </c>
      <c r="T358" s="27">
        <f>TCD!Y359</f>
        <v>7.5</v>
      </c>
    </row>
    <row r="359" spans="1:20" x14ac:dyDescent="0.2">
      <c r="A359" s="13" t="str">
        <f>TCD!V360</f>
        <v>CHRONOPOST</v>
      </c>
      <c r="B359" s="1">
        <f t="shared" si="15"/>
        <v>46143</v>
      </c>
      <c r="F359" t="str">
        <f>TCD!E360</f>
        <v>XN102159353JB</v>
      </c>
      <c r="H359" s="6" t="str">
        <f t="shared" si="16"/>
        <v>P</v>
      </c>
      <c r="I359" t="str">
        <f>LOOKUP(F359,'Facture Chronopost'!L:L,'Facture Chronopost'!H:H)</f>
        <v/>
      </c>
      <c r="J359" s="6">
        <f>TCD!U360</f>
        <v>16</v>
      </c>
      <c r="K359">
        <f t="shared" si="17"/>
        <v>1</v>
      </c>
      <c r="L359" s="27">
        <f>_xlfn.XLOOKUP(F359,'TCD poids'!A:A,'TCD poids'!C:C)</f>
        <v>1.6</v>
      </c>
      <c r="M359">
        <f>TCD!T360</f>
        <v>16</v>
      </c>
      <c r="N359">
        <f>IF(I359="",0.2,LOOKUP(I359,'Pays TVA'!A:A,'Pays TVA'!B:B))</f>
        <v>0.2</v>
      </c>
      <c r="O359" s="27" t="str">
        <f>IF(TCD!M360="","",TCD!M360)</f>
        <v/>
      </c>
      <c r="P359" s="27" t="str">
        <f>IF(TCD!J360="","",TCD!J360)</f>
        <v/>
      </c>
      <c r="Q359" s="27" t="str">
        <f>IF(AND(TCD!L360="",TCD!Q360=""),"",IF(SUM(TCD!L360,TCD!Q360)&gt;15,29,9.5))</f>
        <v/>
      </c>
      <c r="R359" s="27">
        <f>_xlfn.XLOOKUP(F359,TCD!E:E,TCD!K:K,"")</f>
        <v>0</v>
      </c>
      <c r="S359" s="27" t="str">
        <f>IF(TCD!I360="","",IF(TCD!I360&gt;8.5,17,8.5))</f>
        <v/>
      </c>
      <c r="T359" s="27">
        <f>TCD!Y360</f>
        <v>7.9</v>
      </c>
    </row>
    <row r="360" spans="1:20" x14ac:dyDescent="0.2">
      <c r="A360" s="13" t="str">
        <f>TCD!V361</f>
        <v>CHRONOPOST</v>
      </c>
      <c r="B360" s="1">
        <f t="shared" si="15"/>
        <v>46143</v>
      </c>
      <c r="F360" t="str">
        <f>TCD!E361</f>
        <v>XN102160095JB</v>
      </c>
      <c r="H360" s="6" t="str">
        <f t="shared" si="16"/>
        <v>P</v>
      </c>
      <c r="I360" t="str">
        <f>LOOKUP(F360,'Facture Chronopost'!L:L,'Facture Chronopost'!H:H)</f>
        <v/>
      </c>
      <c r="J360" s="6">
        <f>TCD!U361</f>
        <v>16</v>
      </c>
      <c r="K360">
        <f t="shared" si="17"/>
        <v>1</v>
      </c>
      <c r="L360" s="27">
        <f>_xlfn.XLOOKUP(F360,'TCD poids'!A:A,'TCD poids'!C:C)</f>
        <v>2.1</v>
      </c>
      <c r="M360">
        <f>TCD!T361</f>
        <v>16</v>
      </c>
      <c r="N360">
        <f>IF(I360="",0.2,LOOKUP(I360,'Pays TVA'!A:A,'Pays TVA'!B:B))</f>
        <v>0.2</v>
      </c>
      <c r="O360" s="27" t="str">
        <f>IF(TCD!M361="","",TCD!M361)</f>
        <v/>
      </c>
      <c r="P360" s="27" t="str">
        <f>IF(TCD!J361="","",TCD!J361)</f>
        <v/>
      </c>
      <c r="Q360" s="27" t="str">
        <f>IF(AND(TCD!L361="",TCD!Q361=""),"",IF(SUM(TCD!L361,TCD!Q361)&gt;15,29,9.5))</f>
        <v/>
      </c>
      <c r="R360" s="27">
        <f>_xlfn.XLOOKUP(F360,TCD!E:E,TCD!K:K,"")</f>
        <v>0</v>
      </c>
      <c r="S360" s="27" t="str">
        <f>IF(TCD!I361="","",IF(TCD!I361&gt;8.5,17,8.5))</f>
        <v/>
      </c>
      <c r="T360" s="27">
        <f>TCD!Y361</f>
        <v>8.3000000000000007</v>
      </c>
    </row>
    <row r="361" spans="1:20" x14ac:dyDescent="0.2">
      <c r="A361" s="13" t="str">
        <f>TCD!V362</f>
        <v>CHRONOPOST</v>
      </c>
      <c r="B361" s="1">
        <f t="shared" si="15"/>
        <v>46143</v>
      </c>
      <c r="F361" t="str">
        <f>TCD!E362</f>
        <v>XN102183508JB</v>
      </c>
      <c r="H361" s="6" t="str">
        <f t="shared" si="16"/>
        <v>P</v>
      </c>
      <c r="I361" t="str">
        <f>LOOKUP(F361,'Facture Chronopost'!L:L,'Facture Chronopost'!H:H)</f>
        <v/>
      </c>
      <c r="J361" s="6">
        <f>TCD!U362</f>
        <v>16</v>
      </c>
      <c r="K361">
        <f t="shared" si="17"/>
        <v>1</v>
      </c>
      <c r="L361" s="27">
        <f>_xlfn.XLOOKUP(F361,'TCD poids'!A:A,'TCD poids'!C:C)</f>
        <v>1.5</v>
      </c>
      <c r="M361">
        <f>TCD!T362</f>
        <v>16</v>
      </c>
      <c r="N361">
        <f>IF(I361="",0.2,LOOKUP(I361,'Pays TVA'!A:A,'Pays TVA'!B:B))</f>
        <v>0.2</v>
      </c>
      <c r="O361" s="27" t="str">
        <f>IF(TCD!M362="","",TCD!M362)</f>
        <v/>
      </c>
      <c r="P361" s="27" t="str">
        <f>IF(TCD!J362="","",TCD!J362)</f>
        <v/>
      </c>
      <c r="Q361" s="27" t="str">
        <f>IF(AND(TCD!L362="",TCD!Q362=""),"",IF(SUM(TCD!L362,TCD!Q362)&gt;15,29,9.5))</f>
        <v/>
      </c>
      <c r="R361" s="27">
        <f>_xlfn.XLOOKUP(F361,TCD!E:E,TCD!K:K,"")</f>
        <v>0</v>
      </c>
      <c r="S361" s="27" t="str">
        <f>IF(TCD!I362="","",IF(TCD!I362&gt;8.5,17,8.5))</f>
        <v/>
      </c>
      <c r="T361" s="27">
        <f>TCD!Y362</f>
        <v>7.9</v>
      </c>
    </row>
    <row r="362" spans="1:20" x14ac:dyDescent="0.2">
      <c r="A362" s="13" t="str">
        <f>TCD!V363</f>
        <v>CHRONOPOST</v>
      </c>
      <c r="B362" s="1">
        <f t="shared" si="15"/>
        <v>46143</v>
      </c>
      <c r="F362" t="str">
        <f>TCD!E363</f>
        <v>XN102424359JB</v>
      </c>
      <c r="H362" s="6" t="str">
        <f t="shared" si="16"/>
        <v>P</v>
      </c>
      <c r="I362" t="str">
        <f>LOOKUP(F362,'Facture Chronopost'!L:L,'Facture Chronopost'!H:H)</f>
        <v/>
      </c>
      <c r="J362" s="6">
        <f>TCD!U363</f>
        <v>16</v>
      </c>
      <c r="K362">
        <f t="shared" si="17"/>
        <v>1</v>
      </c>
      <c r="L362" s="27">
        <f>_xlfn.XLOOKUP(F362,'TCD poids'!A:A,'TCD poids'!C:C)</f>
        <v>0.2</v>
      </c>
      <c r="M362">
        <f>TCD!T363</f>
        <v>16</v>
      </c>
      <c r="N362">
        <f>IF(I362="",0.2,LOOKUP(I362,'Pays TVA'!A:A,'Pays TVA'!B:B))</f>
        <v>0.2</v>
      </c>
      <c r="O362" s="27" t="str">
        <f>IF(TCD!M363="","",TCD!M363)</f>
        <v/>
      </c>
      <c r="P362" s="27" t="str">
        <f>IF(TCD!J363="","",TCD!J363)</f>
        <v/>
      </c>
      <c r="Q362" s="27" t="str">
        <f>IF(AND(TCD!L363="",TCD!Q363=""),"",IF(SUM(TCD!L363,TCD!Q363)&gt;15,29,9.5))</f>
        <v/>
      </c>
      <c r="R362" s="27">
        <f>_xlfn.XLOOKUP(F362,TCD!E:E,TCD!K:K,"")</f>
        <v>0</v>
      </c>
      <c r="S362" s="27" t="str">
        <f>IF(TCD!I363="","",IF(TCD!I363&gt;8.5,17,8.5))</f>
        <v/>
      </c>
      <c r="T362" s="27">
        <f>TCD!Y363</f>
        <v>7.5</v>
      </c>
    </row>
    <row r="363" spans="1:20" x14ac:dyDescent="0.2">
      <c r="A363" s="13" t="str">
        <f>TCD!V364</f>
        <v>CHRONOPOST</v>
      </c>
      <c r="B363" s="1">
        <f t="shared" si="15"/>
        <v>46143</v>
      </c>
      <c r="F363" t="str">
        <f>TCD!E364</f>
        <v>XN102455617JB</v>
      </c>
      <c r="H363" s="6" t="str">
        <f t="shared" si="16"/>
        <v>P</v>
      </c>
      <c r="I363" t="str">
        <f>LOOKUP(F363,'Facture Chronopost'!L:L,'Facture Chronopost'!H:H)</f>
        <v/>
      </c>
      <c r="J363" s="6">
        <f>TCD!U364</f>
        <v>16</v>
      </c>
      <c r="K363">
        <f t="shared" si="17"/>
        <v>1</v>
      </c>
      <c r="L363" s="27">
        <f>_xlfn.XLOOKUP(F363,'TCD poids'!A:A,'TCD poids'!C:C)</f>
        <v>0.5</v>
      </c>
      <c r="M363">
        <f>TCD!T364</f>
        <v>16</v>
      </c>
      <c r="N363">
        <f>IF(I363="",0.2,LOOKUP(I363,'Pays TVA'!A:A,'Pays TVA'!B:B))</f>
        <v>0.2</v>
      </c>
      <c r="O363" s="27" t="str">
        <f>IF(TCD!M364="","",TCD!M364)</f>
        <v/>
      </c>
      <c r="P363" s="27" t="str">
        <f>IF(TCD!J364="","",TCD!J364)</f>
        <v/>
      </c>
      <c r="Q363" s="27" t="str">
        <f>IF(AND(TCD!L364="",TCD!Q364=""),"",IF(SUM(TCD!L364,TCD!Q364)&gt;15,29,9.5))</f>
        <v/>
      </c>
      <c r="R363" s="27">
        <f>_xlfn.XLOOKUP(F363,TCD!E:E,TCD!K:K,"")</f>
        <v>0</v>
      </c>
      <c r="S363" s="27" t="str">
        <f>IF(TCD!I364="","",IF(TCD!I364&gt;8.5,17,8.5))</f>
        <v/>
      </c>
      <c r="T363" s="27">
        <f>TCD!Y364</f>
        <v>7.5</v>
      </c>
    </row>
    <row r="364" spans="1:20" x14ac:dyDescent="0.2">
      <c r="A364" s="13" t="str">
        <f>TCD!V365</f>
        <v>CHRONOPOST</v>
      </c>
      <c r="B364" s="1">
        <f t="shared" si="15"/>
        <v>46143</v>
      </c>
      <c r="F364" t="str">
        <f>TCD!E365</f>
        <v>XN102778484JB</v>
      </c>
      <c r="H364" s="6" t="str">
        <f t="shared" si="16"/>
        <v>P</v>
      </c>
      <c r="I364" t="str">
        <f>LOOKUP(F364,'Facture Chronopost'!L:L,'Facture Chronopost'!H:H)</f>
        <v/>
      </c>
      <c r="J364" s="6">
        <f>TCD!U365</f>
        <v>16</v>
      </c>
      <c r="K364">
        <f t="shared" si="17"/>
        <v>1</v>
      </c>
      <c r="L364" s="27">
        <f>_xlfn.XLOOKUP(F364,'TCD poids'!A:A,'TCD poids'!C:C)</f>
        <v>0.2</v>
      </c>
      <c r="M364">
        <f>TCD!T365</f>
        <v>16</v>
      </c>
      <c r="N364">
        <f>IF(I364="",0.2,LOOKUP(I364,'Pays TVA'!A:A,'Pays TVA'!B:B))</f>
        <v>0.2</v>
      </c>
      <c r="O364" s="27" t="str">
        <f>IF(TCD!M365="","",TCD!M365)</f>
        <v/>
      </c>
      <c r="P364" s="27" t="str">
        <f>IF(TCD!J365="","",TCD!J365)</f>
        <v/>
      </c>
      <c r="Q364" s="27" t="str">
        <f>IF(AND(TCD!L365="",TCD!Q365=""),"",IF(SUM(TCD!L365,TCD!Q365)&gt;15,29,9.5))</f>
        <v/>
      </c>
      <c r="R364" s="27">
        <f>_xlfn.XLOOKUP(F364,TCD!E:E,TCD!K:K,"")</f>
        <v>0</v>
      </c>
      <c r="S364" s="27" t="str">
        <f>IF(TCD!I365="","",IF(TCD!I365&gt;8.5,17,8.5))</f>
        <v/>
      </c>
      <c r="T364" s="27">
        <f>TCD!Y365</f>
        <v>7.5</v>
      </c>
    </row>
    <row r="365" spans="1:20" x14ac:dyDescent="0.2">
      <c r="A365" s="13" t="str">
        <f>TCD!V366</f>
        <v>CHRONOPOST</v>
      </c>
      <c r="B365" s="1">
        <f t="shared" si="15"/>
        <v>46143</v>
      </c>
      <c r="F365" t="str">
        <f>TCD!E366</f>
        <v>XN102783705JB</v>
      </c>
      <c r="H365" s="6" t="str">
        <f t="shared" si="16"/>
        <v>P</v>
      </c>
      <c r="I365" t="str">
        <f>LOOKUP(F365,'Facture Chronopost'!L:L,'Facture Chronopost'!H:H)</f>
        <v/>
      </c>
      <c r="J365" s="6">
        <f>TCD!U366</f>
        <v>16</v>
      </c>
      <c r="K365">
        <f t="shared" si="17"/>
        <v>1</v>
      </c>
      <c r="L365" s="27">
        <f>_xlfn.XLOOKUP(F365,'TCD poids'!A:A,'TCD poids'!C:C)</f>
        <v>4.6999999999999993</v>
      </c>
      <c r="M365">
        <f>TCD!T366</f>
        <v>16</v>
      </c>
      <c r="N365">
        <f>IF(I365="",0.2,LOOKUP(I365,'Pays TVA'!A:A,'Pays TVA'!B:B))</f>
        <v>0.2</v>
      </c>
      <c r="O365" s="27" t="str">
        <f>IF(TCD!M366="","",TCD!M366)</f>
        <v/>
      </c>
      <c r="P365" s="27" t="str">
        <f>IF(TCD!J366="","",TCD!J366)</f>
        <v/>
      </c>
      <c r="Q365" s="27" t="str">
        <f>IF(AND(TCD!L366="",TCD!Q366=""),"",IF(SUM(TCD!L366,TCD!Q366)&gt;15,29,9.5))</f>
        <v/>
      </c>
      <c r="R365" s="27">
        <f>_xlfn.XLOOKUP(F365,TCD!E:E,TCD!K:K,"")</f>
        <v>0</v>
      </c>
      <c r="S365" s="27" t="str">
        <f>IF(TCD!I366="","",IF(TCD!I366&gt;8.5,17,8.5))</f>
        <v/>
      </c>
      <c r="T365" s="27">
        <f>TCD!Y366</f>
        <v>9.1</v>
      </c>
    </row>
    <row r="366" spans="1:20" x14ac:dyDescent="0.2">
      <c r="A366" s="13" t="str">
        <f>TCD!V367</f>
        <v>CHRONOPOST</v>
      </c>
      <c r="B366" s="1">
        <f t="shared" si="15"/>
        <v>46143</v>
      </c>
      <c r="F366" t="str">
        <f>TCD!E367</f>
        <v>XN102785834JB</v>
      </c>
      <c r="H366" s="6" t="str">
        <f t="shared" si="16"/>
        <v>P</v>
      </c>
      <c r="I366" t="str">
        <f>LOOKUP(F366,'Facture Chronopost'!L:L,'Facture Chronopost'!H:H)</f>
        <v/>
      </c>
      <c r="J366" s="6">
        <f>TCD!U367</f>
        <v>16</v>
      </c>
      <c r="K366">
        <f t="shared" si="17"/>
        <v>1</v>
      </c>
      <c r="L366" s="27">
        <f>_xlfn.XLOOKUP(F366,'TCD poids'!A:A,'TCD poids'!C:C)</f>
        <v>4.3</v>
      </c>
      <c r="M366">
        <f>TCD!T367</f>
        <v>16</v>
      </c>
      <c r="N366">
        <f>IF(I366="",0.2,LOOKUP(I366,'Pays TVA'!A:A,'Pays TVA'!B:B))</f>
        <v>0.2</v>
      </c>
      <c r="O366" s="27" t="str">
        <f>IF(TCD!M367="","",TCD!M367)</f>
        <v/>
      </c>
      <c r="P366" s="27" t="str">
        <f>IF(TCD!J367="","",TCD!J367)</f>
        <v/>
      </c>
      <c r="Q366" s="27" t="str">
        <f>IF(AND(TCD!L367="",TCD!Q367=""),"",IF(SUM(TCD!L367,TCD!Q367)&gt;15,29,9.5))</f>
        <v/>
      </c>
      <c r="R366" s="27">
        <f>_xlfn.XLOOKUP(F366,TCD!E:E,TCD!K:K,"")</f>
        <v>0</v>
      </c>
      <c r="S366" s="27" t="str">
        <f>IF(TCD!I367="","",IF(TCD!I367&gt;8.5,17,8.5))</f>
        <v/>
      </c>
      <c r="T366" s="27">
        <f>TCD!Y367</f>
        <v>9.1</v>
      </c>
    </row>
    <row r="367" spans="1:20" x14ac:dyDescent="0.2">
      <c r="A367" s="13" t="str">
        <f>TCD!V368</f>
        <v>CHRONOPOST</v>
      </c>
      <c r="B367" s="1">
        <f t="shared" si="15"/>
        <v>46143</v>
      </c>
      <c r="F367" t="str">
        <f>TCD!E368</f>
        <v>XN102787645JB</v>
      </c>
      <c r="H367" s="6" t="str">
        <f t="shared" si="16"/>
        <v>P</v>
      </c>
      <c r="I367" t="str">
        <f>LOOKUP(F367,'Facture Chronopost'!L:L,'Facture Chronopost'!H:H)</f>
        <v/>
      </c>
      <c r="J367" s="6">
        <f>TCD!U368</f>
        <v>16</v>
      </c>
      <c r="K367">
        <f t="shared" si="17"/>
        <v>1</v>
      </c>
      <c r="L367" s="27">
        <f>_xlfn.XLOOKUP(F367,'TCD poids'!A:A,'TCD poids'!C:C)</f>
        <v>1.6</v>
      </c>
      <c r="M367">
        <f>TCD!T368</f>
        <v>16</v>
      </c>
      <c r="N367">
        <f>IF(I367="",0.2,LOOKUP(I367,'Pays TVA'!A:A,'Pays TVA'!B:B))</f>
        <v>0.2</v>
      </c>
      <c r="O367" s="27" t="str">
        <f>IF(TCD!M368="","",TCD!M368)</f>
        <v/>
      </c>
      <c r="P367" s="27" t="str">
        <f>IF(TCD!J368="","",TCD!J368)</f>
        <v/>
      </c>
      <c r="Q367" s="27" t="str">
        <f>IF(AND(TCD!L368="",TCD!Q368=""),"",IF(SUM(TCD!L368,TCD!Q368)&gt;15,29,9.5))</f>
        <v/>
      </c>
      <c r="R367" s="27">
        <f>_xlfn.XLOOKUP(F367,TCD!E:E,TCD!K:K,"")</f>
        <v>0</v>
      </c>
      <c r="S367" s="27" t="str">
        <f>IF(TCD!I368="","",IF(TCD!I368&gt;8.5,17,8.5))</f>
        <v/>
      </c>
      <c r="T367" s="27">
        <f>TCD!Y368</f>
        <v>7.9</v>
      </c>
    </row>
    <row r="368" spans="1:20" x14ac:dyDescent="0.2">
      <c r="A368" s="13" t="str">
        <f>TCD!V369</f>
        <v>CHRONOPOST</v>
      </c>
      <c r="B368" s="1">
        <f t="shared" si="15"/>
        <v>46143</v>
      </c>
      <c r="F368" t="str">
        <f>TCD!E369</f>
        <v>XN102796545JB</v>
      </c>
      <c r="H368" s="6" t="str">
        <f t="shared" si="16"/>
        <v>P</v>
      </c>
      <c r="I368" t="str">
        <f>LOOKUP(F368,'Facture Chronopost'!L:L,'Facture Chronopost'!H:H)</f>
        <v/>
      </c>
      <c r="J368" s="6">
        <f>TCD!U369</f>
        <v>16</v>
      </c>
      <c r="K368">
        <f t="shared" si="17"/>
        <v>1</v>
      </c>
      <c r="L368" s="27">
        <f>_xlfn.XLOOKUP(F368,'TCD poids'!A:A,'TCD poids'!C:C)</f>
        <v>15.2</v>
      </c>
      <c r="M368">
        <f>TCD!T369</f>
        <v>16</v>
      </c>
      <c r="N368">
        <f>IF(I368="",0.2,LOOKUP(I368,'Pays TVA'!A:A,'Pays TVA'!B:B))</f>
        <v>0.2</v>
      </c>
      <c r="O368" s="27" t="str">
        <f>IF(TCD!M369="","",TCD!M369)</f>
        <v/>
      </c>
      <c r="P368" s="27" t="str">
        <f>IF(TCD!J369="","",TCD!J369)</f>
        <v/>
      </c>
      <c r="Q368" s="27" t="str">
        <f>IF(AND(TCD!L369="",TCD!Q369=""),"",IF(SUM(TCD!L369,TCD!Q369)&gt;15,29,9.5))</f>
        <v/>
      </c>
      <c r="R368" s="27">
        <f>_xlfn.XLOOKUP(F368,TCD!E:E,TCD!K:K,"")</f>
        <v>0</v>
      </c>
      <c r="S368" s="27" t="str">
        <f>IF(TCD!I369="","",IF(TCD!I369&gt;8.5,17,8.5))</f>
        <v/>
      </c>
      <c r="T368" s="27">
        <f>TCD!Y369</f>
        <v>13.5</v>
      </c>
    </row>
    <row r="369" spans="1:20" x14ac:dyDescent="0.2">
      <c r="A369" s="13" t="str">
        <f>TCD!V370</f>
        <v>CHRONOPOST</v>
      </c>
      <c r="B369" s="1">
        <f t="shared" si="15"/>
        <v>46143</v>
      </c>
      <c r="F369" t="str">
        <f>TCD!E370</f>
        <v>XN102820235JB</v>
      </c>
      <c r="H369" s="6" t="str">
        <f t="shared" si="16"/>
        <v>P</v>
      </c>
      <c r="I369" t="str">
        <f>LOOKUP(F369,'Facture Chronopost'!L:L,'Facture Chronopost'!H:H)</f>
        <v/>
      </c>
      <c r="J369" s="6">
        <f>TCD!U370</f>
        <v>16</v>
      </c>
      <c r="K369">
        <f t="shared" si="17"/>
        <v>1</v>
      </c>
      <c r="L369" s="27">
        <f>_xlfn.XLOOKUP(F369,'TCD poids'!A:A,'TCD poids'!C:C)</f>
        <v>0.6</v>
      </c>
      <c r="M369">
        <f>TCD!T370</f>
        <v>16</v>
      </c>
      <c r="N369">
        <f>IF(I369="",0.2,LOOKUP(I369,'Pays TVA'!A:A,'Pays TVA'!B:B))</f>
        <v>0.2</v>
      </c>
      <c r="O369" s="27" t="str">
        <f>IF(TCD!M370="","",TCD!M370)</f>
        <v/>
      </c>
      <c r="P369" s="27" t="str">
        <f>IF(TCD!J370="","",TCD!J370)</f>
        <v/>
      </c>
      <c r="Q369" s="27" t="str">
        <f>IF(AND(TCD!L370="",TCD!Q370=""),"",IF(SUM(TCD!L370,TCD!Q370)&gt;15,29,9.5))</f>
        <v/>
      </c>
      <c r="R369" s="27">
        <f>_xlfn.XLOOKUP(F369,TCD!E:E,TCD!K:K,"")</f>
        <v>0</v>
      </c>
      <c r="S369" s="27" t="str">
        <f>IF(TCD!I370="","",IF(TCD!I370&gt;8.5,17,8.5))</f>
        <v/>
      </c>
      <c r="T369" s="27">
        <f>TCD!Y370</f>
        <v>7.5</v>
      </c>
    </row>
    <row r="370" spans="1:20" x14ac:dyDescent="0.2">
      <c r="A370" s="13" t="str">
        <f>TCD!V371</f>
        <v>CHRONOPOST</v>
      </c>
      <c r="B370" s="1">
        <f t="shared" si="15"/>
        <v>46143</v>
      </c>
      <c r="F370" t="str">
        <f>TCD!E371</f>
        <v>XN102820862JB</v>
      </c>
      <c r="H370" s="6" t="str">
        <f t="shared" si="16"/>
        <v>P</v>
      </c>
      <c r="I370" t="str">
        <f>LOOKUP(F370,'Facture Chronopost'!L:L,'Facture Chronopost'!H:H)</f>
        <v/>
      </c>
      <c r="J370" s="6">
        <f>TCD!U371</f>
        <v>16</v>
      </c>
      <c r="K370">
        <f t="shared" si="17"/>
        <v>1</v>
      </c>
      <c r="L370" s="27">
        <f>_xlfn.XLOOKUP(F370,'TCD poids'!A:A,'TCD poids'!C:C)</f>
        <v>1.6</v>
      </c>
      <c r="M370">
        <f>TCD!T371</f>
        <v>16</v>
      </c>
      <c r="N370">
        <f>IF(I370="",0.2,LOOKUP(I370,'Pays TVA'!A:A,'Pays TVA'!B:B))</f>
        <v>0.2</v>
      </c>
      <c r="O370" s="27" t="str">
        <f>IF(TCD!M371="","",TCD!M371)</f>
        <v/>
      </c>
      <c r="P370" s="27" t="str">
        <f>IF(TCD!J371="","",TCD!J371)</f>
        <v/>
      </c>
      <c r="Q370" s="27" t="str">
        <f>IF(AND(TCD!L371="",TCD!Q371=""),"",IF(SUM(TCD!L371,TCD!Q371)&gt;15,29,9.5))</f>
        <v/>
      </c>
      <c r="R370" s="27">
        <f>_xlfn.XLOOKUP(F370,TCD!E:E,TCD!K:K,"")</f>
        <v>0</v>
      </c>
      <c r="S370" s="27" t="str">
        <f>IF(TCD!I371="","",IF(TCD!I371&gt;8.5,17,8.5))</f>
        <v/>
      </c>
      <c r="T370" s="27">
        <f>TCD!Y371</f>
        <v>7.9</v>
      </c>
    </row>
    <row r="371" spans="1:20" x14ac:dyDescent="0.2">
      <c r="A371" s="13" t="str">
        <f>TCD!V372</f>
        <v>CHRONOPOST</v>
      </c>
      <c r="B371" s="1">
        <f t="shared" si="15"/>
        <v>46143</v>
      </c>
      <c r="F371" t="str">
        <f>TCD!E372</f>
        <v>XN102821911JB</v>
      </c>
      <c r="H371" s="6" t="str">
        <f t="shared" si="16"/>
        <v>P</v>
      </c>
      <c r="I371" t="str">
        <f>LOOKUP(F371,'Facture Chronopost'!L:L,'Facture Chronopost'!H:H)</f>
        <v/>
      </c>
      <c r="J371" s="6">
        <f>TCD!U372</f>
        <v>16</v>
      </c>
      <c r="K371">
        <f t="shared" si="17"/>
        <v>1</v>
      </c>
      <c r="L371" s="27">
        <f>_xlfn.XLOOKUP(F371,'TCD poids'!A:A,'TCD poids'!C:C)</f>
        <v>0.5</v>
      </c>
      <c r="M371">
        <f>TCD!T372</f>
        <v>16</v>
      </c>
      <c r="N371">
        <f>IF(I371="",0.2,LOOKUP(I371,'Pays TVA'!A:A,'Pays TVA'!B:B))</f>
        <v>0.2</v>
      </c>
      <c r="O371" s="27" t="str">
        <f>IF(TCD!M372="","",TCD!M372)</f>
        <v/>
      </c>
      <c r="P371" s="27" t="str">
        <f>IF(TCD!J372="","",TCD!J372)</f>
        <v/>
      </c>
      <c r="Q371" s="27" t="str">
        <f>IF(AND(TCD!L372="",TCD!Q372=""),"",IF(SUM(TCD!L372,TCD!Q372)&gt;15,29,9.5))</f>
        <v/>
      </c>
      <c r="R371" s="27">
        <f>_xlfn.XLOOKUP(F371,TCD!E:E,TCD!K:K,"")</f>
        <v>0</v>
      </c>
      <c r="S371" s="27" t="str">
        <f>IF(TCD!I372="","",IF(TCD!I372&gt;8.5,17,8.5))</f>
        <v/>
      </c>
      <c r="T371" s="27">
        <f>TCD!Y372</f>
        <v>7.5</v>
      </c>
    </row>
    <row r="372" spans="1:20" x14ac:dyDescent="0.2">
      <c r="A372" s="13" t="str">
        <f>TCD!V373</f>
        <v>CHRONOPOST</v>
      </c>
      <c r="B372" s="1">
        <f t="shared" si="15"/>
        <v>46143</v>
      </c>
      <c r="F372" t="str">
        <f>TCD!E373</f>
        <v>XN102822191JB</v>
      </c>
      <c r="H372" s="6" t="str">
        <f t="shared" si="16"/>
        <v>P</v>
      </c>
      <c r="I372" t="str">
        <f>LOOKUP(F372,'Facture Chronopost'!L:L,'Facture Chronopost'!H:H)</f>
        <v/>
      </c>
      <c r="J372" s="6">
        <f>TCD!U373</f>
        <v>16</v>
      </c>
      <c r="K372">
        <f t="shared" si="17"/>
        <v>1</v>
      </c>
      <c r="L372" s="27">
        <f>_xlfn.XLOOKUP(F372,'TCD poids'!A:A,'TCD poids'!C:C)</f>
        <v>0.5</v>
      </c>
      <c r="M372">
        <f>TCD!T373</f>
        <v>16</v>
      </c>
      <c r="N372">
        <f>IF(I372="",0.2,LOOKUP(I372,'Pays TVA'!A:A,'Pays TVA'!B:B))</f>
        <v>0.2</v>
      </c>
      <c r="O372" s="27" t="str">
        <f>IF(TCD!M373="","",TCD!M373)</f>
        <v/>
      </c>
      <c r="P372" s="27" t="str">
        <f>IF(TCD!J373="","",TCD!J373)</f>
        <v/>
      </c>
      <c r="Q372" s="27" t="str">
        <f>IF(AND(TCD!L373="",TCD!Q373=""),"",IF(SUM(TCD!L373,TCD!Q373)&gt;15,29,9.5))</f>
        <v/>
      </c>
      <c r="R372" s="27">
        <f>_xlfn.XLOOKUP(F372,TCD!E:E,TCD!K:K,"")</f>
        <v>0</v>
      </c>
      <c r="S372" s="27" t="str">
        <f>IF(TCD!I373="","",IF(TCD!I373&gt;8.5,17,8.5))</f>
        <v/>
      </c>
      <c r="T372" s="27">
        <f>TCD!Y373</f>
        <v>7.5</v>
      </c>
    </row>
    <row r="373" spans="1:20" x14ac:dyDescent="0.2">
      <c r="A373" s="13" t="str">
        <f>TCD!V374</f>
        <v>CHRONOPOST</v>
      </c>
      <c r="B373" s="1">
        <f t="shared" si="15"/>
        <v>46143</v>
      </c>
      <c r="F373" t="str">
        <f>TCD!E374</f>
        <v>XN102933453JB</v>
      </c>
      <c r="H373" s="6" t="str">
        <f t="shared" si="16"/>
        <v>P</v>
      </c>
      <c r="I373" t="str">
        <f>LOOKUP(F373,'Facture Chronopost'!L:L,'Facture Chronopost'!H:H)</f>
        <v/>
      </c>
      <c r="J373" s="6">
        <f>TCD!U374</f>
        <v>16</v>
      </c>
      <c r="K373">
        <f t="shared" si="17"/>
        <v>1</v>
      </c>
      <c r="L373" s="27">
        <f>_xlfn.XLOOKUP(F373,'TCD poids'!A:A,'TCD poids'!C:C)</f>
        <v>6</v>
      </c>
      <c r="M373">
        <f>TCD!T374</f>
        <v>16</v>
      </c>
      <c r="N373">
        <f>IF(I373="",0.2,LOOKUP(I373,'Pays TVA'!A:A,'Pays TVA'!B:B))</f>
        <v>0.2</v>
      </c>
      <c r="O373" s="27" t="str">
        <f>IF(TCD!M374="","",TCD!M374)</f>
        <v/>
      </c>
      <c r="P373" s="27" t="str">
        <f>IF(TCD!J374="","",TCD!J374)</f>
        <v/>
      </c>
      <c r="Q373" s="27" t="str">
        <f>IF(AND(TCD!L374="",TCD!Q374=""),"",IF(SUM(TCD!L374,TCD!Q374)&gt;15,29,9.5))</f>
        <v/>
      </c>
      <c r="R373" s="27">
        <f>_xlfn.XLOOKUP(F373,TCD!E:E,TCD!K:K,"")</f>
        <v>0</v>
      </c>
      <c r="S373" s="27" t="str">
        <f>IF(TCD!I374="","",IF(TCD!I374&gt;8.5,17,8.5))</f>
        <v/>
      </c>
      <c r="T373" s="27">
        <f>TCD!Y374</f>
        <v>9.5</v>
      </c>
    </row>
    <row r="374" spans="1:20" x14ac:dyDescent="0.2">
      <c r="A374" s="13" t="str">
        <f>TCD!V375</f>
        <v>CHRONOPOST</v>
      </c>
      <c r="B374" s="1">
        <f t="shared" si="15"/>
        <v>46143</v>
      </c>
      <c r="F374" t="str">
        <f>TCD!E375</f>
        <v>XN102936401JB</v>
      </c>
      <c r="H374" s="6" t="str">
        <f t="shared" si="16"/>
        <v>P</v>
      </c>
      <c r="I374" t="str">
        <f>LOOKUP(F374,'Facture Chronopost'!L:L,'Facture Chronopost'!H:H)</f>
        <v/>
      </c>
      <c r="J374" s="6">
        <f>TCD!U375</f>
        <v>16</v>
      </c>
      <c r="K374">
        <f t="shared" si="17"/>
        <v>1</v>
      </c>
      <c r="L374" s="27">
        <f>_xlfn.XLOOKUP(F374,'TCD poids'!A:A,'TCD poids'!C:C)</f>
        <v>4.8</v>
      </c>
      <c r="M374">
        <f>TCD!T375</f>
        <v>16</v>
      </c>
      <c r="N374">
        <f>IF(I374="",0.2,LOOKUP(I374,'Pays TVA'!A:A,'Pays TVA'!B:B))</f>
        <v>0.2</v>
      </c>
      <c r="O374" s="27" t="str">
        <f>IF(TCD!M375="","",TCD!M375)</f>
        <v/>
      </c>
      <c r="P374" s="27" t="str">
        <f>IF(TCD!J375="","",TCD!J375)</f>
        <v/>
      </c>
      <c r="Q374" s="27" t="str">
        <f>IF(AND(TCD!L375="",TCD!Q375=""),"",IF(SUM(TCD!L375,TCD!Q375)&gt;15,29,9.5))</f>
        <v/>
      </c>
      <c r="R374" s="27">
        <f>_xlfn.XLOOKUP(F374,TCD!E:E,TCD!K:K,"")</f>
        <v>0</v>
      </c>
      <c r="S374" s="27" t="str">
        <f>IF(TCD!I375="","",IF(TCD!I375&gt;8.5,17,8.5))</f>
        <v/>
      </c>
      <c r="T374" s="27">
        <f>TCD!Y375</f>
        <v>9.1</v>
      </c>
    </row>
    <row r="375" spans="1:20" x14ac:dyDescent="0.2">
      <c r="A375" s="13" t="str">
        <f>TCD!V376</f>
        <v>CHRONOPOST</v>
      </c>
      <c r="B375" s="1">
        <f t="shared" si="15"/>
        <v>46143</v>
      </c>
      <c r="F375" t="str">
        <f>TCD!E376</f>
        <v>XN102947903JB</v>
      </c>
      <c r="H375" s="6" t="str">
        <f t="shared" si="16"/>
        <v>P</v>
      </c>
      <c r="I375" t="str">
        <f>LOOKUP(F375,'Facture Chronopost'!L:L,'Facture Chronopost'!H:H)</f>
        <v/>
      </c>
      <c r="J375" s="6">
        <f>TCD!U376</f>
        <v>16</v>
      </c>
      <c r="K375">
        <f t="shared" si="17"/>
        <v>1</v>
      </c>
      <c r="L375" s="27">
        <f>_xlfn.XLOOKUP(F375,'TCD poids'!A:A,'TCD poids'!C:C)</f>
        <v>0.30000000000000004</v>
      </c>
      <c r="M375">
        <f>TCD!T376</f>
        <v>16</v>
      </c>
      <c r="N375">
        <f>IF(I375="",0.2,LOOKUP(I375,'Pays TVA'!A:A,'Pays TVA'!B:B))</f>
        <v>0.2</v>
      </c>
      <c r="O375" s="27" t="str">
        <f>IF(TCD!M376="","",TCD!M376)</f>
        <v/>
      </c>
      <c r="P375" s="27" t="str">
        <f>IF(TCD!J376="","",TCD!J376)</f>
        <v/>
      </c>
      <c r="Q375" s="27" t="str">
        <f>IF(AND(TCD!L376="",TCD!Q376=""),"",IF(SUM(TCD!L376,TCD!Q376)&gt;15,29,9.5))</f>
        <v/>
      </c>
      <c r="R375" s="27">
        <f>_xlfn.XLOOKUP(F375,TCD!E:E,TCD!K:K,"")</f>
        <v>0</v>
      </c>
      <c r="S375" s="27" t="str">
        <f>IF(TCD!I376="","",IF(TCD!I376&gt;8.5,17,8.5))</f>
        <v/>
      </c>
      <c r="T375" s="27">
        <f>TCD!Y376</f>
        <v>7.5</v>
      </c>
    </row>
    <row r="376" spans="1:20" x14ac:dyDescent="0.2">
      <c r="A376" s="13" t="str">
        <f>TCD!V377</f>
        <v>CHRONOPOST</v>
      </c>
      <c r="B376" s="1">
        <f t="shared" si="15"/>
        <v>46143</v>
      </c>
      <c r="F376" t="str">
        <f>TCD!E377</f>
        <v>XN102948183JB</v>
      </c>
      <c r="H376" s="6" t="str">
        <f t="shared" si="16"/>
        <v>P</v>
      </c>
      <c r="I376" t="str">
        <f>LOOKUP(F376,'Facture Chronopost'!L:L,'Facture Chronopost'!H:H)</f>
        <v/>
      </c>
      <c r="J376" s="6">
        <f>TCD!U377</f>
        <v>16</v>
      </c>
      <c r="K376">
        <f t="shared" si="17"/>
        <v>1</v>
      </c>
      <c r="L376" s="27">
        <f>_xlfn.XLOOKUP(F376,'TCD poids'!A:A,'TCD poids'!C:C)</f>
        <v>0.7</v>
      </c>
      <c r="M376">
        <f>TCD!T377</f>
        <v>16</v>
      </c>
      <c r="N376">
        <f>IF(I376="",0.2,LOOKUP(I376,'Pays TVA'!A:A,'Pays TVA'!B:B))</f>
        <v>0.2</v>
      </c>
      <c r="O376" s="27" t="str">
        <f>IF(TCD!M377="","",TCD!M377)</f>
        <v/>
      </c>
      <c r="P376" s="27" t="str">
        <f>IF(TCD!J377="","",TCD!J377)</f>
        <v/>
      </c>
      <c r="Q376" s="27" t="str">
        <f>IF(AND(TCD!L377="",TCD!Q377=""),"",IF(SUM(TCD!L377,TCD!Q377)&gt;15,29,9.5))</f>
        <v/>
      </c>
      <c r="R376" s="27">
        <f>_xlfn.XLOOKUP(F376,TCD!E:E,TCD!K:K,"")</f>
        <v>0</v>
      </c>
      <c r="S376" s="27" t="str">
        <f>IF(TCD!I377="","",IF(TCD!I377&gt;8.5,17,8.5))</f>
        <v/>
      </c>
      <c r="T376" s="27">
        <f>TCD!Y377</f>
        <v>7.5</v>
      </c>
    </row>
    <row r="377" spans="1:20" x14ac:dyDescent="0.2">
      <c r="A377" s="13" t="str">
        <f>TCD!V378</f>
        <v>CHRONOPOST</v>
      </c>
      <c r="B377" s="1">
        <f t="shared" si="15"/>
        <v>46143</v>
      </c>
      <c r="F377" t="str">
        <f>TCD!E378</f>
        <v>XN102948585JB</v>
      </c>
      <c r="H377" s="6" t="str">
        <f t="shared" si="16"/>
        <v>P</v>
      </c>
      <c r="I377" t="str">
        <f>LOOKUP(F377,'Facture Chronopost'!L:L,'Facture Chronopost'!H:H)</f>
        <v/>
      </c>
      <c r="J377" s="6">
        <f>TCD!U378</f>
        <v>16</v>
      </c>
      <c r="K377">
        <f t="shared" si="17"/>
        <v>1</v>
      </c>
      <c r="L377" s="27">
        <f>_xlfn.XLOOKUP(F377,'TCD poids'!A:A,'TCD poids'!C:C)</f>
        <v>0.5</v>
      </c>
      <c r="M377">
        <f>TCD!T378</f>
        <v>16</v>
      </c>
      <c r="N377">
        <f>IF(I377="",0.2,LOOKUP(I377,'Pays TVA'!A:A,'Pays TVA'!B:B))</f>
        <v>0.2</v>
      </c>
      <c r="O377" s="27" t="str">
        <f>IF(TCD!M378="","",TCD!M378)</f>
        <v/>
      </c>
      <c r="P377" s="27" t="str">
        <f>IF(TCD!J378="","",TCD!J378)</f>
        <v/>
      </c>
      <c r="Q377" s="27" t="str">
        <f>IF(AND(TCD!L378="",TCD!Q378=""),"",IF(SUM(TCD!L378,TCD!Q378)&gt;15,29,9.5))</f>
        <v/>
      </c>
      <c r="R377" s="27">
        <f>_xlfn.XLOOKUP(F377,TCD!E:E,TCD!K:K,"")</f>
        <v>0</v>
      </c>
      <c r="S377" s="27" t="str">
        <f>IF(TCD!I378="","",IF(TCD!I378&gt;8.5,17,8.5))</f>
        <v/>
      </c>
      <c r="T377" s="27">
        <f>TCD!Y378</f>
        <v>7.5</v>
      </c>
    </row>
    <row r="378" spans="1:20" x14ac:dyDescent="0.2">
      <c r="A378" s="13" t="str">
        <f>TCD!V379</f>
        <v>CHRONOPOST</v>
      </c>
      <c r="B378" s="1">
        <f t="shared" si="15"/>
        <v>46143</v>
      </c>
      <c r="F378" t="str">
        <f>TCD!E379</f>
        <v>XN102964402JB</v>
      </c>
      <c r="H378" s="6" t="str">
        <f t="shared" si="16"/>
        <v>P</v>
      </c>
      <c r="I378" t="str">
        <f>LOOKUP(F378,'Facture Chronopost'!L:L,'Facture Chronopost'!H:H)</f>
        <v/>
      </c>
      <c r="J378" s="6">
        <f>TCD!U379</f>
        <v>16</v>
      </c>
      <c r="K378">
        <f t="shared" si="17"/>
        <v>1</v>
      </c>
      <c r="L378" s="27">
        <f>_xlfn.XLOOKUP(F378,'TCD poids'!A:A,'TCD poids'!C:C)</f>
        <v>0.3</v>
      </c>
      <c r="M378">
        <f>TCD!T379</f>
        <v>16</v>
      </c>
      <c r="N378">
        <f>IF(I378="",0.2,LOOKUP(I378,'Pays TVA'!A:A,'Pays TVA'!B:B))</f>
        <v>0.2</v>
      </c>
      <c r="O378" s="27" t="str">
        <f>IF(TCD!M379="","",TCD!M379)</f>
        <v/>
      </c>
      <c r="P378" s="27" t="str">
        <f>IF(TCD!J379="","",TCD!J379)</f>
        <v/>
      </c>
      <c r="Q378" s="27" t="str">
        <f>IF(AND(TCD!L379="",TCD!Q379=""),"",IF(SUM(TCD!L379,TCD!Q379)&gt;15,29,9.5))</f>
        <v/>
      </c>
      <c r="R378" s="27">
        <f>_xlfn.XLOOKUP(F378,TCD!E:E,TCD!K:K,"")</f>
        <v>0</v>
      </c>
      <c r="S378" s="27" t="str">
        <f>IF(TCD!I379="","",IF(TCD!I379&gt;8.5,17,8.5))</f>
        <v/>
      </c>
      <c r="T378" s="27">
        <f>TCD!Y379</f>
        <v>7.5</v>
      </c>
    </row>
    <row r="379" spans="1:20" x14ac:dyDescent="0.2">
      <c r="A379" s="13" t="str">
        <f>TCD!V380</f>
        <v>CHRONOPOST</v>
      </c>
      <c r="B379" s="1">
        <f t="shared" si="15"/>
        <v>46143</v>
      </c>
      <c r="F379" t="str">
        <f>TCD!E380</f>
        <v>XN102966624JB</v>
      </c>
      <c r="H379" s="6" t="str">
        <f t="shared" si="16"/>
        <v>P</v>
      </c>
      <c r="I379" t="str">
        <f>LOOKUP(F379,'Facture Chronopost'!L:L,'Facture Chronopost'!H:H)</f>
        <v/>
      </c>
      <c r="J379" s="6">
        <f>TCD!U380</f>
        <v>16</v>
      </c>
      <c r="K379">
        <f t="shared" si="17"/>
        <v>1</v>
      </c>
      <c r="L379" s="27">
        <f>_xlfn.XLOOKUP(F379,'TCD poids'!A:A,'TCD poids'!C:C)</f>
        <v>2.3000000000000003</v>
      </c>
      <c r="M379">
        <f>TCD!T380</f>
        <v>16</v>
      </c>
      <c r="N379">
        <f>IF(I379="",0.2,LOOKUP(I379,'Pays TVA'!A:A,'Pays TVA'!B:B))</f>
        <v>0.2</v>
      </c>
      <c r="O379" s="27" t="str">
        <f>IF(TCD!M380="","",TCD!M380)</f>
        <v/>
      </c>
      <c r="P379" s="27" t="str">
        <f>IF(TCD!J380="","",TCD!J380)</f>
        <v/>
      </c>
      <c r="Q379" s="27" t="str">
        <f>IF(AND(TCD!L380="",TCD!Q380=""),"",IF(SUM(TCD!L380,TCD!Q380)&gt;15,29,9.5))</f>
        <v/>
      </c>
      <c r="R379" s="27">
        <f>_xlfn.XLOOKUP(F379,TCD!E:E,TCD!K:K,"")</f>
        <v>0</v>
      </c>
      <c r="S379" s="27" t="str">
        <f>IF(TCD!I380="","",IF(TCD!I380&gt;8.5,17,8.5))</f>
        <v/>
      </c>
      <c r="T379" s="27">
        <f>TCD!Y380</f>
        <v>8.3000000000000007</v>
      </c>
    </row>
    <row r="380" spans="1:20" x14ac:dyDescent="0.2">
      <c r="A380" s="13" t="str">
        <f>TCD!V381</f>
        <v>CHRONOPOST</v>
      </c>
      <c r="B380" s="1">
        <f t="shared" si="15"/>
        <v>46143</v>
      </c>
      <c r="F380" t="str">
        <f>TCD!E381</f>
        <v>XN102967240JB</v>
      </c>
      <c r="H380" s="6" t="str">
        <f t="shared" si="16"/>
        <v>P</v>
      </c>
      <c r="I380" t="str">
        <f>LOOKUP(F380,'Facture Chronopost'!L:L,'Facture Chronopost'!H:H)</f>
        <v/>
      </c>
      <c r="J380" s="6">
        <f>TCD!U381</f>
        <v>16</v>
      </c>
      <c r="K380">
        <f t="shared" si="17"/>
        <v>1</v>
      </c>
      <c r="L380" s="27">
        <f>_xlfn.XLOOKUP(F380,'TCD poids'!A:A,'TCD poids'!C:C)</f>
        <v>0.1</v>
      </c>
      <c r="M380">
        <f>TCD!T381</f>
        <v>16</v>
      </c>
      <c r="N380">
        <f>IF(I380="",0.2,LOOKUP(I380,'Pays TVA'!A:A,'Pays TVA'!B:B))</f>
        <v>0.2</v>
      </c>
      <c r="O380" s="27" t="str">
        <f>IF(TCD!M381="","",TCD!M381)</f>
        <v/>
      </c>
      <c r="P380" s="27" t="str">
        <f>IF(TCD!J381="","",TCD!J381)</f>
        <v/>
      </c>
      <c r="Q380" s="27" t="str">
        <f>IF(AND(TCD!L381="",TCD!Q381=""),"",IF(SUM(TCD!L381,TCD!Q381)&gt;15,29,9.5))</f>
        <v/>
      </c>
      <c r="R380" s="27">
        <f>_xlfn.XLOOKUP(F380,TCD!E:E,TCD!K:K,"")</f>
        <v>0</v>
      </c>
      <c r="S380" s="27" t="str">
        <f>IF(TCD!I381="","",IF(TCD!I381&gt;8.5,17,8.5))</f>
        <v/>
      </c>
      <c r="T380" s="27">
        <f>TCD!Y381</f>
        <v>7.5</v>
      </c>
    </row>
    <row r="381" spans="1:20" x14ac:dyDescent="0.2">
      <c r="A381" s="13" t="str">
        <f>TCD!V382</f>
        <v>CHRONOPOST</v>
      </c>
      <c r="B381" s="1">
        <f t="shared" si="15"/>
        <v>46143</v>
      </c>
      <c r="F381" t="str">
        <f>TCD!E382</f>
        <v>XN102967457JB</v>
      </c>
      <c r="H381" s="6" t="str">
        <f t="shared" si="16"/>
        <v>P</v>
      </c>
      <c r="I381" t="str">
        <f>LOOKUP(F381,'Facture Chronopost'!L:L,'Facture Chronopost'!H:H)</f>
        <v/>
      </c>
      <c r="J381" s="6">
        <f>TCD!U382</f>
        <v>16</v>
      </c>
      <c r="K381">
        <f t="shared" si="17"/>
        <v>1</v>
      </c>
      <c r="L381" s="27">
        <f>_xlfn.XLOOKUP(F381,'TCD poids'!A:A,'TCD poids'!C:C)</f>
        <v>0.5</v>
      </c>
      <c r="M381">
        <f>TCD!T382</f>
        <v>16</v>
      </c>
      <c r="N381">
        <f>IF(I381="",0.2,LOOKUP(I381,'Pays TVA'!A:A,'Pays TVA'!B:B))</f>
        <v>0.2</v>
      </c>
      <c r="O381" s="27" t="str">
        <f>IF(TCD!M382="","",TCD!M382)</f>
        <v/>
      </c>
      <c r="P381" s="27" t="str">
        <f>IF(TCD!J382="","",TCD!J382)</f>
        <v/>
      </c>
      <c r="Q381" s="27" t="str">
        <f>IF(AND(TCD!L382="",TCD!Q382=""),"",IF(SUM(TCD!L382,TCD!Q382)&gt;15,29,9.5))</f>
        <v/>
      </c>
      <c r="R381" s="27">
        <f>_xlfn.XLOOKUP(F381,TCD!E:E,TCD!K:K,"")</f>
        <v>0</v>
      </c>
      <c r="S381" s="27" t="str">
        <f>IF(TCD!I382="","",IF(TCD!I382&gt;8.5,17,8.5))</f>
        <v/>
      </c>
      <c r="T381" s="27">
        <f>TCD!Y382</f>
        <v>7.5</v>
      </c>
    </row>
    <row r="382" spans="1:20" x14ac:dyDescent="0.2">
      <c r="A382" s="13" t="str">
        <f>TCD!V383</f>
        <v>CHRONOPOST</v>
      </c>
      <c r="B382" s="1">
        <f t="shared" si="15"/>
        <v>46143</v>
      </c>
      <c r="F382" t="str">
        <f>TCD!E383</f>
        <v>XN102968245JB</v>
      </c>
      <c r="H382" s="6" t="str">
        <f t="shared" si="16"/>
        <v>P</v>
      </c>
      <c r="I382" t="str">
        <f>LOOKUP(F382,'Facture Chronopost'!L:L,'Facture Chronopost'!H:H)</f>
        <v/>
      </c>
      <c r="J382" s="6">
        <f>TCD!U383</f>
        <v>16</v>
      </c>
      <c r="K382">
        <f t="shared" si="17"/>
        <v>1</v>
      </c>
      <c r="L382" s="27">
        <f>_xlfn.XLOOKUP(F382,'TCD poids'!A:A,'TCD poids'!C:C)</f>
        <v>0.5</v>
      </c>
      <c r="M382">
        <f>TCD!T383</f>
        <v>16</v>
      </c>
      <c r="N382">
        <f>IF(I382="",0.2,LOOKUP(I382,'Pays TVA'!A:A,'Pays TVA'!B:B))</f>
        <v>0.2</v>
      </c>
      <c r="O382" s="27" t="str">
        <f>IF(TCD!M383="","",TCD!M383)</f>
        <v/>
      </c>
      <c r="P382" s="27" t="str">
        <f>IF(TCD!J383="","",TCD!J383)</f>
        <v/>
      </c>
      <c r="Q382" s="27" t="str">
        <f>IF(AND(TCD!L383="",TCD!Q383=""),"",IF(SUM(TCD!L383,TCD!Q383)&gt;15,29,9.5))</f>
        <v/>
      </c>
      <c r="R382" s="27">
        <f>_xlfn.XLOOKUP(F382,TCD!E:E,TCD!K:K,"")</f>
        <v>0</v>
      </c>
      <c r="S382" s="27" t="str">
        <f>IF(TCD!I383="","",IF(TCD!I383&gt;8.5,17,8.5))</f>
        <v/>
      </c>
      <c r="T382" s="27">
        <f>TCD!Y383</f>
        <v>7.5</v>
      </c>
    </row>
    <row r="383" spans="1:20" x14ac:dyDescent="0.2">
      <c r="A383" s="13" t="str">
        <f>TCD!V384</f>
        <v>CHRONOPOST</v>
      </c>
      <c r="B383" s="1">
        <f t="shared" si="15"/>
        <v>46143</v>
      </c>
      <c r="F383" t="str">
        <f>TCD!E384</f>
        <v>XN102968965JB</v>
      </c>
      <c r="H383" s="6" t="str">
        <f t="shared" si="16"/>
        <v>P</v>
      </c>
      <c r="I383" t="str">
        <f>LOOKUP(F383,'Facture Chronopost'!L:L,'Facture Chronopost'!H:H)</f>
        <v/>
      </c>
      <c r="J383" s="6">
        <f>TCD!U384</f>
        <v>16</v>
      </c>
      <c r="K383">
        <f t="shared" si="17"/>
        <v>1</v>
      </c>
      <c r="L383" s="27">
        <f>_xlfn.XLOOKUP(F383,'TCD poids'!A:A,'TCD poids'!C:C)</f>
        <v>0.5</v>
      </c>
      <c r="M383">
        <f>TCD!T384</f>
        <v>16</v>
      </c>
      <c r="N383">
        <f>IF(I383="",0.2,LOOKUP(I383,'Pays TVA'!A:A,'Pays TVA'!B:B))</f>
        <v>0.2</v>
      </c>
      <c r="O383" s="27" t="str">
        <f>IF(TCD!M384="","",TCD!M384)</f>
        <v/>
      </c>
      <c r="P383" s="27" t="str">
        <f>IF(TCD!J384="","",TCD!J384)</f>
        <v/>
      </c>
      <c r="Q383" s="27" t="str">
        <f>IF(AND(TCD!L384="",TCD!Q384=""),"",IF(SUM(TCD!L384,TCD!Q384)&gt;15,29,9.5))</f>
        <v/>
      </c>
      <c r="R383" s="27">
        <f>_xlfn.XLOOKUP(F383,TCD!E:E,TCD!K:K,"")</f>
        <v>0</v>
      </c>
      <c r="S383" s="27" t="str">
        <f>IF(TCD!I384="","",IF(TCD!I384&gt;8.5,17,8.5))</f>
        <v/>
      </c>
      <c r="T383" s="27">
        <f>TCD!Y384</f>
        <v>7.5</v>
      </c>
    </row>
    <row r="384" spans="1:20" x14ac:dyDescent="0.2">
      <c r="A384" s="13" t="str">
        <f>TCD!V385</f>
        <v>CHRONOPOST</v>
      </c>
      <c r="B384" s="1">
        <f t="shared" si="15"/>
        <v>46143</v>
      </c>
      <c r="F384" t="str">
        <f>TCD!E385</f>
        <v>XN102971010JB</v>
      </c>
      <c r="H384" s="6" t="str">
        <f t="shared" si="16"/>
        <v>P</v>
      </c>
      <c r="I384" t="str">
        <f>LOOKUP(F384,'Facture Chronopost'!L:L,'Facture Chronopost'!H:H)</f>
        <v/>
      </c>
      <c r="J384" s="6">
        <f>TCD!U385</f>
        <v>16</v>
      </c>
      <c r="K384">
        <f t="shared" si="17"/>
        <v>1</v>
      </c>
      <c r="L384" s="27">
        <f>_xlfn.XLOOKUP(F384,'TCD poids'!A:A,'TCD poids'!C:C)</f>
        <v>0.4</v>
      </c>
      <c r="M384">
        <f>TCD!T385</f>
        <v>16</v>
      </c>
      <c r="N384">
        <f>IF(I384="",0.2,LOOKUP(I384,'Pays TVA'!A:A,'Pays TVA'!B:B))</f>
        <v>0.2</v>
      </c>
      <c r="O384" s="27" t="str">
        <f>IF(TCD!M385="","",TCD!M385)</f>
        <v/>
      </c>
      <c r="P384" s="27" t="str">
        <f>IF(TCD!J385="","",TCD!J385)</f>
        <v/>
      </c>
      <c r="Q384" s="27" t="str">
        <f>IF(AND(TCD!L385="",TCD!Q385=""),"",IF(SUM(TCD!L385,TCD!Q385)&gt;15,29,9.5))</f>
        <v/>
      </c>
      <c r="R384" s="27">
        <f>_xlfn.XLOOKUP(F384,TCD!E:E,TCD!K:K,"")</f>
        <v>0</v>
      </c>
      <c r="S384" s="27" t="str">
        <f>IF(TCD!I385="","",IF(TCD!I385&gt;8.5,17,8.5))</f>
        <v/>
      </c>
      <c r="T384" s="27">
        <f>TCD!Y385</f>
        <v>7.5</v>
      </c>
    </row>
    <row r="385" spans="1:20" x14ac:dyDescent="0.2">
      <c r="A385" s="13" t="str">
        <f>TCD!V386</f>
        <v>CHRONOPOST</v>
      </c>
      <c r="B385" s="1">
        <f t="shared" si="15"/>
        <v>46143</v>
      </c>
      <c r="F385" t="str">
        <f>TCD!E386</f>
        <v>XN102978415JB</v>
      </c>
      <c r="H385" s="6" t="str">
        <f t="shared" si="16"/>
        <v>P</v>
      </c>
      <c r="I385" t="str">
        <f>LOOKUP(F385,'Facture Chronopost'!L:L,'Facture Chronopost'!H:H)</f>
        <v/>
      </c>
      <c r="J385" s="6">
        <f>TCD!U386</f>
        <v>16</v>
      </c>
      <c r="K385">
        <f t="shared" si="17"/>
        <v>1</v>
      </c>
      <c r="L385" s="27">
        <f>_xlfn.XLOOKUP(F385,'TCD poids'!A:A,'TCD poids'!C:C)</f>
        <v>1.4000000000000001</v>
      </c>
      <c r="M385">
        <f>TCD!T386</f>
        <v>16</v>
      </c>
      <c r="N385">
        <f>IF(I385="",0.2,LOOKUP(I385,'Pays TVA'!A:A,'Pays TVA'!B:B))</f>
        <v>0.2</v>
      </c>
      <c r="O385" s="27" t="str">
        <f>IF(TCD!M386="","",TCD!M386)</f>
        <v/>
      </c>
      <c r="P385" s="27" t="str">
        <f>IF(TCD!J386="","",TCD!J386)</f>
        <v/>
      </c>
      <c r="Q385" s="27" t="str">
        <f>IF(AND(TCD!L386="",TCD!Q386=""),"",IF(SUM(TCD!L386,TCD!Q386)&gt;15,29,9.5))</f>
        <v/>
      </c>
      <c r="R385" s="27">
        <f>_xlfn.XLOOKUP(F385,TCD!E:E,TCD!K:K,"")</f>
        <v>0</v>
      </c>
      <c r="S385" s="27" t="str">
        <f>IF(TCD!I386="","",IF(TCD!I386&gt;8.5,17,8.5))</f>
        <v/>
      </c>
      <c r="T385" s="27">
        <f>TCD!Y386</f>
        <v>7.9</v>
      </c>
    </row>
    <row r="386" spans="1:20" x14ac:dyDescent="0.2">
      <c r="A386" s="13" t="str">
        <f>TCD!V387</f>
        <v>CHRONOPOST</v>
      </c>
      <c r="B386" s="1">
        <f t="shared" si="15"/>
        <v>46143</v>
      </c>
      <c r="F386" t="str">
        <f>TCD!E387</f>
        <v>XN102979543JB</v>
      </c>
      <c r="H386" s="6" t="str">
        <f t="shared" si="16"/>
        <v>P</v>
      </c>
      <c r="I386" t="str">
        <f>LOOKUP(F386,'Facture Chronopost'!L:L,'Facture Chronopost'!H:H)</f>
        <v/>
      </c>
      <c r="J386" s="6">
        <f>TCD!U387</f>
        <v>16</v>
      </c>
      <c r="K386">
        <f t="shared" si="17"/>
        <v>1</v>
      </c>
      <c r="L386" s="27">
        <f>_xlfn.XLOOKUP(F386,'TCD poids'!A:A,'TCD poids'!C:C)</f>
        <v>0.5</v>
      </c>
      <c r="M386">
        <f>TCD!T387</f>
        <v>16</v>
      </c>
      <c r="N386">
        <f>IF(I386="",0.2,LOOKUP(I386,'Pays TVA'!A:A,'Pays TVA'!B:B))</f>
        <v>0.2</v>
      </c>
      <c r="O386" s="27" t="str">
        <f>IF(TCD!M387="","",TCD!M387)</f>
        <v/>
      </c>
      <c r="P386" s="27" t="str">
        <f>IF(TCD!J387="","",TCD!J387)</f>
        <v/>
      </c>
      <c r="Q386" s="27" t="str">
        <f>IF(AND(TCD!L387="",TCD!Q387=""),"",IF(SUM(TCD!L387,TCD!Q387)&gt;15,29,9.5))</f>
        <v/>
      </c>
      <c r="R386" s="27">
        <f>_xlfn.XLOOKUP(F386,TCD!E:E,TCD!K:K,"")</f>
        <v>0</v>
      </c>
      <c r="S386" s="27" t="str">
        <f>IF(TCD!I387="","",IF(TCD!I387&gt;8.5,17,8.5))</f>
        <v/>
      </c>
      <c r="T386" s="27">
        <f>TCD!Y387</f>
        <v>7.5</v>
      </c>
    </row>
    <row r="387" spans="1:20" x14ac:dyDescent="0.2">
      <c r="A387" s="13" t="str">
        <f>TCD!V388</f>
        <v>CHRONOPOST</v>
      </c>
      <c r="B387" s="1">
        <f t="shared" si="15"/>
        <v>46143</v>
      </c>
      <c r="F387" t="str">
        <f>TCD!E388</f>
        <v>XN102980436JB</v>
      </c>
      <c r="H387" s="6" t="str">
        <f t="shared" si="16"/>
        <v>P</v>
      </c>
      <c r="I387" t="str">
        <f>LOOKUP(F387,'Facture Chronopost'!L:L,'Facture Chronopost'!H:H)</f>
        <v/>
      </c>
      <c r="J387" s="6">
        <f>TCD!U388</f>
        <v>16</v>
      </c>
      <c r="K387">
        <f t="shared" si="17"/>
        <v>1</v>
      </c>
      <c r="L387" s="27">
        <f>_xlfn.XLOOKUP(F387,'TCD poids'!A:A,'TCD poids'!C:C)</f>
        <v>4.3</v>
      </c>
      <c r="M387">
        <f>TCD!T388</f>
        <v>16</v>
      </c>
      <c r="N387">
        <f>IF(I387="",0.2,LOOKUP(I387,'Pays TVA'!A:A,'Pays TVA'!B:B))</f>
        <v>0.2</v>
      </c>
      <c r="O387" s="27" t="str">
        <f>IF(TCD!M388="","",TCD!M388)</f>
        <v/>
      </c>
      <c r="P387" s="27" t="str">
        <f>IF(TCD!J388="","",TCD!J388)</f>
        <v/>
      </c>
      <c r="Q387" s="27" t="str">
        <f>IF(AND(TCD!L388="",TCD!Q388=""),"",IF(SUM(TCD!L388,TCD!Q388)&gt;15,29,9.5))</f>
        <v/>
      </c>
      <c r="R387" s="27">
        <f>_xlfn.XLOOKUP(F387,TCD!E:E,TCD!K:K,"")</f>
        <v>0</v>
      </c>
      <c r="S387" s="27" t="str">
        <f>IF(TCD!I388="","",IF(TCD!I388&gt;8.5,17,8.5))</f>
        <v/>
      </c>
      <c r="T387" s="27">
        <f>TCD!Y388</f>
        <v>9.1</v>
      </c>
    </row>
    <row r="388" spans="1:20" x14ac:dyDescent="0.2">
      <c r="A388" s="13" t="str">
        <f>TCD!V389</f>
        <v>CHRONOPOST</v>
      </c>
      <c r="B388" s="1">
        <f t="shared" ref="B388:B451" si="18">B387</f>
        <v>46143</v>
      </c>
      <c r="F388" t="str">
        <f>TCD!E389</f>
        <v>XN103025432JB</v>
      </c>
      <c r="H388" s="6" t="str">
        <f t="shared" ref="H388:H451" si="19">IF(RIGHT(J388,3)="BTB","E","P")</f>
        <v>P</v>
      </c>
      <c r="I388" t="str">
        <f>LOOKUP(F388,'Facture Chronopost'!L:L,'Facture Chronopost'!H:H)</f>
        <v/>
      </c>
      <c r="J388" s="6">
        <f>TCD!U389</f>
        <v>16</v>
      </c>
      <c r="K388">
        <f t="shared" ref="K388:K451" si="20">K387</f>
        <v>1</v>
      </c>
      <c r="L388" s="27">
        <f>_xlfn.XLOOKUP(F388,'TCD poids'!A:A,'TCD poids'!C:C)</f>
        <v>0.9</v>
      </c>
      <c r="M388">
        <f>TCD!T389</f>
        <v>16</v>
      </c>
      <c r="N388">
        <f>IF(I388="",0.2,LOOKUP(I388,'Pays TVA'!A:A,'Pays TVA'!B:B))</f>
        <v>0.2</v>
      </c>
      <c r="O388" s="27" t="str">
        <f>IF(TCD!M389="","",TCD!M389)</f>
        <v/>
      </c>
      <c r="P388" s="27" t="str">
        <f>IF(TCD!J389="","",TCD!J389)</f>
        <v/>
      </c>
      <c r="Q388" s="27" t="str">
        <f>IF(AND(TCD!L389="",TCD!Q389=""),"",IF(SUM(TCD!L389,TCD!Q389)&gt;15,29,9.5))</f>
        <v/>
      </c>
      <c r="R388" s="27">
        <f>_xlfn.XLOOKUP(F388,TCD!E:E,TCD!K:K,"")</f>
        <v>0</v>
      </c>
      <c r="S388" s="27" t="str">
        <f>IF(TCD!I389="","",IF(TCD!I389&gt;8.5,17,8.5))</f>
        <v/>
      </c>
      <c r="T388" s="27">
        <f>TCD!Y389</f>
        <v>7.5</v>
      </c>
    </row>
    <row r="389" spans="1:20" x14ac:dyDescent="0.2">
      <c r="A389" s="13" t="str">
        <f>TCD!V390</f>
        <v>CHRONOPOST</v>
      </c>
      <c r="B389" s="1">
        <f t="shared" si="18"/>
        <v>46143</v>
      </c>
      <c r="F389" t="str">
        <f>TCD!E390</f>
        <v>XN103056854JB</v>
      </c>
      <c r="H389" s="6" t="str">
        <f t="shared" si="19"/>
        <v>P</v>
      </c>
      <c r="I389" t="str">
        <f>LOOKUP(F389,'Facture Chronopost'!L:L,'Facture Chronopost'!H:H)</f>
        <v/>
      </c>
      <c r="J389" s="6">
        <f>TCD!U390</f>
        <v>16</v>
      </c>
      <c r="K389">
        <f t="shared" si="20"/>
        <v>1</v>
      </c>
      <c r="L389" s="27">
        <f>_xlfn.XLOOKUP(F389,'TCD poids'!A:A,'TCD poids'!C:C)</f>
        <v>0.3</v>
      </c>
      <c r="M389">
        <f>TCD!T390</f>
        <v>16</v>
      </c>
      <c r="N389">
        <f>IF(I389="",0.2,LOOKUP(I389,'Pays TVA'!A:A,'Pays TVA'!B:B))</f>
        <v>0.2</v>
      </c>
      <c r="O389" s="27" t="str">
        <f>IF(TCD!M390="","",TCD!M390)</f>
        <v/>
      </c>
      <c r="P389" s="27" t="str">
        <f>IF(TCD!J390="","",TCD!J390)</f>
        <v/>
      </c>
      <c r="Q389" s="27" t="str">
        <f>IF(AND(TCD!L390="",TCD!Q390=""),"",IF(SUM(TCD!L390,TCD!Q390)&gt;15,29,9.5))</f>
        <v/>
      </c>
      <c r="R389" s="27">
        <f>_xlfn.XLOOKUP(F389,TCD!E:E,TCD!K:K,"")</f>
        <v>0</v>
      </c>
      <c r="S389" s="27" t="str">
        <f>IF(TCD!I390="","",IF(TCD!I390&gt;8.5,17,8.5))</f>
        <v/>
      </c>
      <c r="T389" s="27">
        <f>TCD!Y390</f>
        <v>7.5</v>
      </c>
    </row>
    <row r="390" spans="1:20" x14ac:dyDescent="0.2">
      <c r="A390" s="13" t="str">
        <f>TCD!V391</f>
        <v>CHRONOPOST</v>
      </c>
      <c r="B390" s="1">
        <f t="shared" si="18"/>
        <v>46143</v>
      </c>
      <c r="F390" t="str">
        <f>TCD!E391</f>
        <v>XN103057069JB</v>
      </c>
      <c r="H390" s="6" t="str">
        <f t="shared" si="19"/>
        <v>P</v>
      </c>
      <c r="I390" t="str">
        <f>LOOKUP(F390,'Facture Chronopost'!L:L,'Facture Chronopost'!H:H)</f>
        <v/>
      </c>
      <c r="J390" s="6">
        <f>TCD!U391</f>
        <v>16</v>
      </c>
      <c r="K390">
        <f t="shared" si="20"/>
        <v>1</v>
      </c>
      <c r="L390" s="27">
        <f>_xlfn.XLOOKUP(F390,'TCD poids'!A:A,'TCD poids'!C:C)</f>
        <v>0.30000000000000004</v>
      </c>
      <c r="M390">
        <f>TCD!T391</f>
        <v>16</v>
      </c>
      <c r="N390">
        <f>IF(I390="",0.2,LOOKUP(I390,'Pays TVA'!A:A,'Pays TVA'!B:B))</f>
        <v>0.2</v>
      </c>
      <c r="O390" s="27" t="str">
        <f>IF(TCD!M391="","",TCD!M391)</f>
        <v/>
      </c>
      <c r="P390" s="27" t="str">
        <f>IF(TCD!J391="","",TCD!J391)</f>
        <v/>
      </c>
      <c r="Q390" s="27" t="str">
        <f>IF(AND(TCD!L391="",TCD!Q391=""),"",IF(SUM(TCD!L391,TCD!Q391)&gt;15,29,9.5))</f>
        <v/>
      </c>
      <c r="R390" s="27">
        <f>_xlfn.XLOOKUP(F390,TCD!E:E,TCD!K:K,"")</f>
        <v>0</v>
      </c>
      <c r="S390" s="27" t="str">
        <f>IF(TCD!I391="","",IF(TCD!I391&gt;8.5,17,8.5))</f>
        <v/>
      </c>
      <c r="T390" s="27">
        <f>TCD!Y391</f>
        <v>7.5</v>
      </c>
    </row>
    <row r="391" spans="1:20" x14ac:dyDescent="0.2">
      <c r="A391" s="13" t="str">
        <f>TCD!V392</f>
        <v>CHRONOPOST</v>
      </c>
      <c r="B391" s="1">
        <f t="shared" si="18"/>
        <v>46143</v>
      </c>
      <c r="F391" t="str">
        <f>TCD!E392</f>
        <v>XN103057228JB</v>
      </c>
      <c r="H391" s="6" t="str">
        <f t="shared" si="19"/>
        <v>P</v>
      </c>
      <c r="I391" t="str">
        <f>LOOKUP(F391,'Facture Chronopost'!L:L,'Facture Chronopost'!H:H)</f>
        <v/>
      </c>
      <c r="J391" s="6">
        <f>TCD!U392</f>
        <v>16</v>
      </c>
      <c r="K391">
        <f t="shared" si="20"/>
        <v>1</v>
      </c>
      <c r="L391" s="27">
        <f>_xlfn.XLOOKUP(F391,'TCD poids'!A:A,'TCD poids'!C:C)</f>
        <v>2.7</v>
      </c>
      <c r="M391">
        <f>TCD!T392</f>
        <v>16</v>
      </c>
      <c r="N391">
        <f>IF(I391="",0.2,LOOKUP(I391,'Pays TVA'!A:A,'Pays TVA'!B:B))</f>
        <v>0.2</v>
      </c>
      <c r="O391" s="27" t="str">
        <f>IF(TCD!M392="","",TCD!M392)</f>
        <v/>
      </c>
      <c r="P391" s="27" t="str">
        <f>IF(TCD!J392="","",TCD!J392)</f>
        <v/>
      </c>
      <c r="Q391" s="27" t="str">
        <f>IF(AND(TCD!L392="",TCD!Q392=""),"",IF(SUM(TCD!L392,TCD!Q392)&gt;15,29,9.5))</f>
        <v/>
      </c>
      <c r="R391" s="27">
        <f>_xlfn.XLOOKUP(F391,TCD!E:E,TCD!K:K,"")</f>
        <v>0</v>
      </c>
      <c r="S391" s="27" t="str">
        <f>IF(TCD!I392="","",IF(TCD!I392&gt;8.5,17,8.5))</f>
        <v/>
      </c>
      <c r="T391" s="27">
        <f>TCD!Y392</f>
        <v>8.3000000000000007</v>
      </c>
    </row>
    <row r="392" spans="1:20" x14ac:dyDescent="0.2">
      <c r="A392" s="13" t="str">
        <f>TCD!V393</f>
        <v>CHRONOPOST</v>
      </c>
      <c r="B392" s="1">
        <f t="shared" si="18"/>
        <v>46143</v>
      </c>
      <c r="F392" t="str">
        <f>TCD!E393</f>
        <v>XN103091621JB</v>
      </c>
      <c r="H392" s="6" t="str">
        <f t="shared" si="19"/>
        <v>P</v>
      </c>
      <c r="I392" t="str">
        <f>LOOKUP(F392,'Facture Chronopost'!L:L,'Facture Chronopost'!H:H)</f>
        <v/>
      </c>
      <c r="J392" s="6">
        <f>TCD!U393</f>
        <v>16</v>
      </c>
      <c r="K392">
        <f t="shared" si="20"/>
        <v>1</v>
      </c>
      <c r="L392" s="27">
        <f>_xlfn.XLOOKUP(F392,'TCD poids'!A:A,'TCD poids'!C:C)</f>
        <v>0.5</v>
      </c>
      <c r="M392">
        <f>TCD!T393</f>
        <v>16</v>
      </c>
      <c r="N392">
        <f>IF(I392="",0.2,LOOKUP(I392,'Pays TVA'!A:A,'Pays TVA'!B:B))</f>
        <v>0.2</v>
      </c>
      <c r="O392" s="27" t="str">
        <f>IF(TCD!M393="","",TCD!M393)</f>
        <v/>
      </c>
      <c r="P392" s="27" t="str">
        <f>IF(TCD!J393="","",TCD!J393)</f>
        <v/>
      </c>
      <c r="Q392" s="27" t="str">
        <f>IF(AND(TCD!L393="",TCD!Q393=""),"",IF(SUM(TCD!L393,TCD!Q393)&gt;15,29,9.5))</f>
        <v/>
      </c>
      <c r="R392" s="27">
        <f>_xlfn.XLOOKUP(F392,TCD!E:E,TCD!K:K,"")</f>
        <v>0</v>
      </c>
      <c r="S392" s="27" t="str">
        <f>IF(TCD!I393="","",IF(TCD!I393&gt;8.5,17,8.5))</f>
        <v/>
      </c>
      <c r="T392" s="27">
        <f>TCD!Y393</f>
        <v>7.5</v>
      </c>
    </row>
    <row r="393" spans="1:20" x14ac:dyDescent="0.2">
      <c r="A393" s="13" t="str">
        <f>TCD!V394</f>
        <v>CHRONOPOST</v>
      </c>
      <c r="B393" s="1">
        <f t="shared" si="18"/>
        <v>46143</v>
      </c>
      <c r="F393" t="str">
        <f>TCD!E394</f>
        <v>XN103108211JB</v>
      </c>
      <c r="H393" s="6" t="str">
        <f t="shared" si="19"/>
        <v>P</v>
      </c>
      <c r="I393" t="str">
        <f>LOOKUP(F393,'Facture Chronopost'!L:L,'Facture Chronopost'!H:H)</f>
        <v/>
      </c>
      <c r="J393" s="6">
        <f>TCD!U394</f>
        <v>16</v>
      </c>
      <c r="K393">
        <f t="shared" si="20"/>
        <v>1</v>
      </c>
      <c r="L393" s="27">
        <f>_xlfn.XLOOKUP(F393,'TCD poids'!A:A,'TCD poids'!C:C)</f>
        <v>0.30000000000000004</v>
      </c>
      <c r="M393">
        <f>TCD!T394</f>
        <v>16</v>
      </c>
      <c r="N393">
        <f>IF(I393="",0.2,LOOKUP(I393,'Pays TVA'!A:A,'Pays TVA'!B:B))</f>
        <v>0.2</v>
      </c>
      <c r="O393" s="27" t="str">
        <f>IF(TCD!M394="","",TCD!M394)</f>
        <v/>
      </c>
      <c r="P393" s="27" t="str">
        <f>IF(TCD!J394="","",TCD!J394)</f>
        <v/>
      </c>
      <c r="Q393" s="27" t="str">
        <f>IF(AND(TCD!L394="",TCD!Q394=""),"",IF(SUM(TCD!L394,TCD!Q394)&gt;15,29,9.5))</f>
        <v/>
      </c>
      <c r="R393" s="27">
        <f>_xlfn.XLOOKUP(F393,TCD!E:E,TCD!K:K,"")</f>
        <v>0</v>
      </c>
      <c r="S393" s="27" t="str">
        <f>IF(TCD!I394="","",IF(TCD!I394&gt;8.5,17,8.5))</f>
        <v/>
      </c>
      <c r="T393" s="27">
        <f>TCD!Y394</f>
        <v>7.5</v>
      </c>
    </row>
    <row r="394" spans="1:20" x14ac:dyDescent="0.2">
      <c r="A394" s="13" t="str">
        <f>TCD!V395</f>
        <v>CHRONOPOST</v>
      </c>
      <c r="B394" s="1">
        <f t="shared" si="18"/>
        <v>46143</v>
      </c>
      <c r="F394" t="str">
        <f>TCD!E395</f>
        <v>XN103109367JB</v>
      </c>
      <c r="H394" s="6" t="str">
        <f t="shared" si="19"/>
        <v>P</v>
      </c>
      <c r="I394" t="str">
        <f>LOOKUP(F394,'Facture Chronopost'!L:L,'Facture Chronopost'!H:H)</f>
        <v/>
      </c>
      <c r="J394" s="6">
        <f>TCD!U395</f>
        <v>16</v>
      </c>
      <c r="K394">
        <f t="shared" si="20"/>
        <v>1</v>
      </c>
      <c r="L394" s="27">
        <f>_xlfn.XLOOKUP(F394,'TCD poids'!A:A,'TCD poids'!C:C)</f>
        <v>0.5</v>
      </c>
      <c r="M394">
        <f>TCD!T395</f>
        <v>16</v>
      </c>
      <c r="N394">
        <f>IF(I394="",0.2,LOOKUP(I394,'Pays TVA'!A:A,'Pays TVA'!B:B))</f>
        <v>0.2</v>
      </c>
      <c r="O394" s="27" t="str">
        <f>IF(TCD!M395="","",TCD!M395)</f>
        <v/>
      </c>
      <c r="P394" s="27" t="str">
        <f>IF(TCD!J395="","",TCD!J395)</f>
        <v/>
      </c>
      <c r="Q394" s="27" t="str">
        <f>IF(AND(TCD!L395="",TCD!Q395=""),"",IF(SUM(TCD!L395,TCD!Q395)&gt;15,29,9.5))</f>
        <v/>
      </c>
      <c r="R394" s="27">
        <f>_xlfn.XLOOKUP(F394,TCD!E:E,TCD!K:K,"")</f>
        <v>0</v>
      </c>
      <c r="S394" s="27" t="str">
        <f>IF(TCD!I395="","",IF(TCD!I395&gt;8.5,17,8.5))</f>
        <v/>
      </c>
      <c r="T394" s="27">
        <f>TCD!Y395</f>
        <v>7.5</v>
      </c>
    </row>
    <row r="395" spans="1:20" x14ac:dyDescent="0.2">
      <c r="A395" s="13" t="str">
        <f>TCD!V396</f>
        <v>CHRONOPOST</v>
      </c>
      <c r="B395" s="1">
        <f t="shared" si="18"/>
        <v>46143</v>
      </c>
      <c r="F395" t="str">
        <f>TCD!E396</f>
        <v>XN103109849JB</v>
      </c>
      <c r="H395" s="6" t="str">
        <f t="shared" si="19"/>
        <v>P</v>
      </c>
      <c r="I395" t="str">
        <f>LOOKUP(F395,'Facture Chronopost'!L:L,'Facture Chronopost'!H:H)</f>
        <v/>
      </c>
      <c r="J395" s="6">
        <f>TCD!U396</f>
        <v>16</v>
      </c>
      <c r="K395">
        <f t="shared" si="20"/>
        <v>1</v>
      </c>
      <c r="L395" s="27">
        <f>_xlfn.XLOOKUP(F395,'TCD poids'!A:A,'TCD poids'!C:C)</f>
        <v>0.5</v>
      </c>
      <c r="M395">
        <f>TCD!T396</f>
        <v>16</v>
      </c>
      <c r="N395">
        <f>IF(I395="",0.2,LOOKUP(I395,'Pays TVA'!A:A,'Pays TVA'!B:B))</f>
        <v>0.2</v>
      </c>
      <c r="O395" s="27" t="str">
        <f>IF(TCD!M396="","",TCD!M396)</f>
        <v/>
      </c>
      <c r="P395" s="27" t="str">
        <f>IF(TCD!J396="","",TCD!J396)</f>
        <v/>
      </c>
      <c r="Q395" s="27" t="str">
        <f>IF(AND(TCD!L396="",TCD!Q396=""),"",IF(SUM(TCD!L396,TCD!Q396)&gt;15,29,9.5))</f>
        <v/>
      </c>
      <c r="R395" s="27">
        <f>_xlfn.XLOOKUP(F395,TCD!E:E,TCD!K:K,"")</f>
        <v>0</v>
      </c>
      <c r="S395" s="27" t="str">
        <f>IF(TCD!I396="","",IF(TCD!I396&gt;8.5,17,8.5))</f>
        <v/>
      </c>
      <c r="T395" s="27">
        <f>TCD!Y396</f>
        <v>7.5</v>
      </c>
    </row>
    <row r="396" spans="1:20" x14ac:dyDescent="0.2">
      <c r="A396" s="13" t="str">
        <f>TCD!V397</f>
        <v>CHRONOPOST</v>
      </c>
      <c r="B396" s="1">
        <f t="shared" si="18"/>
        <v>46143</v>
      </c>
      <c r="F396" t="str">
        <f>TCD!E397</f>
        <v>XN103110691JB</v>
      </c>
      <c r="H396" s="6" t="str">
        <f t="shared" si="19"/>
        <v>P</v>
      </c>
      <c r="I396" t="str">
        <f>LOOKUP(F396,'Facture Chronopost'!L:L,'Facture Chronopost'!H:H)</f>
        <v/>
      </c>
      <c r="J396" s="6">
        <f>TCD!U397</f>
        <v>16</v>
      </c>
      <c r="K396">
        <f t="shared" si="20"/>
        <v>1</v>
      </c>
      <c r="L396" s="27">
        <f>_xlfn.XLOOKUP(F396,'TCD poids'!A:A,'TCD poids'!C:C)</f>
        <v>1.3</v>
      </c>
      <c r="M396">
        <f>TCD!T397</f>
        <v>16</v>
      </c>
      <c r="N396">
        <f>IF(I396="",0.2,LOOKUP(I396,'Pays TVA'!A:A,'Pays TVA'!B:B))</f>
        <v>0.2</v>
      </c>
      <c r="O396" s="27" t="str">
        <f>IF(TCD!M397="","",TCD!M397)</f>
        <v/>
      </c>
      <c r="P396" s="27" t="str">
        <f>IF(TCD!J397="","",TCD!J397)</f>
        <v/>
      </c>
      <c r="Q396" s="27" t="str">
        <f>IF(AND(TCD!L397="",TCD!Q397=""),"",IF(SUM(TCD!L397,TCD!Q397)&gt;15,29,9.5))</f>
        <v/>
      </c>
      <c r="R396" s="27">
        <f>_xlfn.XLOOKUP(F396,TCD!E:E,TCD!K:K,"")</f>
        <v>0</v>
      </c>
      <c r="S396" s="27" t="str">
        <f>IF(TCD!I397="","",IF(TCD!I397&gt;8.5,17,8.5))</f>
        <v/>
      </c>
      <c r="T396" s="27">
        <f>TCD!Y397</f>
        <v>7.9</v>
      </c>
    </row>
    <row r="397" spans="1:20" x14ac:dyDescent="0.2">
      <c r="A397" s="13" t="str">
        <f>TCD!V398</f>
        <v>CHRONOPOST</v>
      </c>
      <c r="B397" s="1">
        <f t="shared" si="18"/>
        <v>46143</v>
      </c>
      <c r="F397" t="str">
        <f>TCD!E398</f>
        <v>XN103720962JB</v>
      </c>
      <c r="H397" s="6" t="str">
        <f t="shared" si="19"/>
        <v>P</v>
      </c>
      <c r="I397" t="str">
        <f>LOOKUP(F397,'Facture Chronopost'!L:L,'Facture Chronopost'!H:H)</f>
        <v/>
      </c>
      <c r="J397" s="6">
        <f>TCD!U398</f>
        <v>16</v>
      </c>
      <c r="K397">
        <f t="shared" si="20"/>
        <v>1</v>
      </c>
      <c r="L397" s="27">
        <f>_xlfn.XLOOKUP(F397,'TCD poids'!A:A,'TCD poids'!C:C)</f>
        <v>2.4</v>
      </c>
      <c r="M397">
        <f>TCD!T398</f>
        <v>16</v>
      </c>
      <c r="N397">
        <f>IF(I397="",0.2,LOOKUP(I397,'Pays TVA'!A:A,'Pays TVA'!B:B))</f>
        <v>0.2</v>
      </c>
      <c r="O397" s="27" t="str">
        <f>IF(TCD!M398="","",TCD!M398)</f>
        <v/>
      </c>
      <c r="P397" s="27" t="str">
        <f>IF(TCD!J398="","",TCD!J398)</f>
        <v/>
      </c>
      <c r="Q397" s="27" t="str">
        <f>IF(AND(TCD!L398="",TCD!Q398=""),"",IF(SUM(TCD!L398,TCD!Q398)&gt;15,29,9.5))</f>
        <v/>
      </c>
      <c r="R397" s="27">
        <f>_xlfn.XLOOKUP(F397,TCD!E:E,TCD!K:K,"")</f>
        <v>0</v>
      </c>
      <c r="S397" s="27" t="str">
        <f>IF(TCD!I398="","",IF(TCD!I398&gt;8.5,17,8.5))</f>
        <v/>
      </c>
      <c r="T397" s="27">
        <f>TCD!Y398</f>
        <v>8.3000000000000007</v>
      </c>
    </row>
    <row r="398" spans="1:20" x14ac:dyDescent="0.2">
      <c r="A398" s="13" t="str">
        <f>TCD!V399</f>
        <v>CHRONOPOST</v>
      </c>
      <c r="B398" s="1">
        <f t="shared" si="18"/>
        <v>46143</v>
      </c>
      <c r="F398" t="str">
        <f>TCD!E399</f>
        <v>XN103740105JB</v>
      </c>
      <c r="H398" s="6" t="str">
        <f t="shared" si="19"/>
        <v>P</v>
      </c>
      <c r="I398" t="str">
        <f>LOOKUP(F398,'Facture Chronopost'!L:L,'Facture Chronopost'!H:H)</f>
        <v/>
      </c>
      <c r="J398" s="6">
        <f>TCD!U399</f>
        <v>16</v>
      </c>
      <c r="K398">
        <f t="shared" si="20"/>
        <v>1</v>
      </c>
      <c r="L398" s="27">
        <f>_xlfn.XLOOKUP(F398,'TCD poids'!A:A,'TCD poids'!C:C)</f>
        <v>2.5</v>
      </c>
      <c r="M398">
        <f>TCD!T399</f>
        <v>16</v>
      </c>
      <c r="N398">
        <f>IF(I398="",0.2,LOOKUP(I398,'Pays TVA'!A:A,'Pays TVA'!B:B))</f>
        <v>0.2</v>
      </c>
      <c r="O398" s="27" t="str">
        <f>IF(TCD!M399="","",TCD!M399)</f>
        <v/>
      </c>
      <c r="P398" s="27" t="str">
        <f>IF(TCD!J399="","",TCD!J399)</f>
        <v/>
      </c>
      <c r="Q398" s="27" t="str">
        <f>IF(AND(TCD!L399="",TCD!Q399=""),"",IF(SUM(TCD!L399,TCD!Q399)&gt;15,29,9.5))</f>
        <v/>
      </c>
      <c r="R398" s="27">
        <f>_xlfn.XLOOKUP(F398,TCD!E:E,TCD!K:K,"")</f>
        <v>0</v>
      </c>
      <c r="S398" s="27" t="str">
        <f>IF(TCD!I399="","",IF(TCD!I399&gt;8.5,17,8.5))</f>
        <v/>
      </c>
      <c r="T398" s="27">
        <f>TCD!Y399</f>
        <v>8.3000000000000007</v>
      </c>
    </row>
    <row r="399" spans="1:20" x14ac:dyDescent="0.2">
      <c r="A399" s="13" t="str">
        <f>TCD!V400</f>
        <v>CHRONOPOST</v>
      </c>
      <c r="B399" s="1">
        <f t="shared" si="18"/>
        <v>46143</v>
      </c>
      <c r="F399" t="str">
        <f>TCD!E400</f>
        <v>XN103753373JB</v>
      </c>
      <c r="H399" s="6" t="str">
        <f t="shared" si="19"/>
        <v>P</v>
      </c>
      <c r="I399" t="str">
        <f>LOOKUP(F399,'Facture Chronopost'!L:L,'Facture Chronopost'!H:H)</f>
        <v/>
      </c>
      <c r="J399" s="6">
        <f>TCD!U400</f>
        <v>16</v>
      </c>
      <c r="K399">
        <f t="shared" si="20"/>
        <v>1</v>
      </c>
      <c r="L399" s="27">
        <f>_xlfn.XLOOKUP(F399,'TCD poids'!A:A,'TCD poids'!C:C)</f>
        <v>0.5</v>
      </c>
      <c r="M399">
        <f>TCD!T400</f>
        <v>16</v>
      </c>
      <c r="N399">
        <f>IF(I399="",0.2,LOOKUP(I399,'Pays TVA'!A:A,'Pays TVA'!B:B))</f>
        <v>0.2</v>
      </c>
      <c r="O399" s="27" t="str">
        <f>IF(TCD!M400="","",TCD!M400)</f>
        <v/>
      </c>
      <c r="P399" s="27" t="str">
        <f>IF(TCD!J400="","",TCD!J400)</f>
        <v/>
      </c>
      <c r="Q399" s="27" t="str">
        <f>IF(AND(TCD!L400="",TCD!Q400=""),"",IF(SUM(TCD!L400,TCD!Q400)&gt;15,29,9.5))</f>
        <v/>
      </c>
      <c r="R399" s="27">
        <f>_xlfn.XLOOKUP(F399,TCD!E:E,TCD!K:K,"")</f>
        <v>0</v>
      </c>
      <c r="S399" s="27" t="str">
        <f>IF(TCD!I400="","",IF(TCD!I400&gt;8.5,17,8.5))</f>
        <v/>
      </c>
      <c r="T399" s="27">
        <f>TCD!Y400</f>
        <v>7.5</v>
      </c>
    </row>
    <row r="400" spans="1:20" x14ac:dyDescent="0.2">
      <c r="A400" s="13" t="str">
        <f>TCD!V401</f>
        <v>CHRONOPOST</v>
      </c>
      <c r="B400" s="1">
        <f t="shared" si="18"/>
        <v>46143</v>
      </c>
      <c r="F400" t="str">
        <f>TCD!E401</f>
        <v>XN103753886JB</v>
      </c>
      <c r="H400" s="6" t="str">
        <f t="shared" si="19"/>
        <v>P</v>
      </c>
      <c r="I400" t="str">
        <f>LOOKUP(F400,'Facture Chronopost'!L:L,'Facture Chronopost'!H:H)</f>
        <v/>
      </c>
      <c r="J400" s="6">
        <f>TCD!U401</f>
        <v>16</v>
      </c>
      <c r="K400">
        <f t="shared" si="20"/>
        <v>1</v>
      </c>
      <c r="L400" s="27">
        <f>_xlfn.XLOOKUP(F400,'TCD poids'!A:A,'TCD poids'!C:C)</f>
        <v>0.5</v>
      </c>
      <c r="M400">
        <f>TCD!T401</f>
        <v>16</v>
      </c>
      <c r="N400">
        <f>IF(I400="",0.2,LOOKUP(I400,'Pays TVA'!A:A,'Pays TVA'!B:B))</f>
        <v>0.2</v>
      </c>
      <c r="O400" s="27" t="str">
        <f>IF(TCD!M401="","",TCD!M401)</f>
        <v/>
      </c>
      <c r="P400" s="27" t="str">
        <f>IF(TCD!J401="","",TCD!J401)</f>
        <v/>
      </c>
      <c r="Q400" s="27" t="str">
        <f>IF(AND(TCD!L401="",TCD!Q401=""),"",IF(SUM(TCD!L401,TCD!Q401)&gt;15,29,9.5))</f>
        <v/>
      </c>
      <c r="R400" s="27">
        <f>_xlfn.XLOOKUP(F400,TCD!E:E,TCD!K:K,"")</f>
        <v>0</v>
      </c>
      <c r="S400" s="27" t="str">
        <f>IF(TCD!I401="","",IF(TCD!I401&gt;8.5,17,8.5))</f>
        <v/>
      </c>
      <c r="T400" s="27">
        <f>TCD!Y401</f>
        <v>7.5</v>
      </c>
    </row>
    <row r="401" spans="1:20" x14ac:dyDescent="0.2">
      <c r="A401" s="13" t="str">
        <f>TCD!V402</f>
        <v>CHRONOPOST</v>
      </c>
      <c r="B401" s="1">
        <f t="shared" si="18"/>
        <v>46143</v>
      </c>
      <c r="F401" t="str">
        <f>TCD!E402</f>
        <v>XN103755153JB</v>
      </c>
      <c r="H401" s="6" t="str">
        <f t="shared" si="19"/>
        <v>P</v>
      </c>
      <c r="I401" t="str">
        <f>LOOKUP(F401,'Facture Chronopost'!L:L,'Facture Chronopost'!H:H)</f>
        <v/>
      </c>
      <c r="J401" s="6">
        <f>TCD!U402</f>
        <v>16</v>
      </c>
      <c r="K401">
        <f t="shared" si="20"/>
        <v>1</v>
      </c>
      <c r="L401" s="27">
        <f>_xlfn.XLOOKUP(F401,'TCD poids'!A:A,'TCD poids'!C:C)</f>
        <v>1.6</v>
      </c>
      <c r="M401">
        <f>TCD!T402</f>
        <v>16</v>
      </c>
      <c r="N401">
        <f>IF(I401="",0.2,LOOKUP(I401,'Pays TVA'!A:A,'Pays TVA'!B:B))</f>
        <v>0.2</v>
      </c>
      <c r="O401" s="27" t="str">
        <f>IF(TCD!M402="","",TCD!M402)</f>
        <v/>
      </c>
      <c r="P401" s="27" t="str">
        <f>IF(TCD!J402="","",TCD!J402)</f>
        <v/>
      </c>
      <c r="Q401" s="27" t="str">
        <f>IF(AND(TCD!L402="",TCD!Q402=""),"",IF(SUM(TCD!L402,TCD!Q402)&gt;15,29,9.5))</f>
        <v/>
      </c>
      <c r="R401" s="27">
        <f>_xlfn.XLOOKUP(F401,TCD!E:E,TCD!K:K,"")</f>
        <v>0</v>
      </c>
      <c r="S401" s="27" t="str">
        <f>IF(TCD!I402="","",IF(TCD!I402&gt;8.5,17,8.5))</f>
        <v/>
      </c>
      <c r="T401" s="27">
        <f>TCD!Y402</f>
        <v>7.9</v>
      </c>
    </row>
    <row r="402" spans="1:20" x14ac:dyDescent="0.2">
      <c r="A402" s="13" t="str">
        <f>TCD!V403</f>
        <v>CHRONOPOST</v>
      </c>
      <c r="B402" s="1">
        <f t="shared" si="18"/>
        <v>46143</v>
      </c>
      <c r="F402" t="str">
        <f>TCD!E403</f>
        <v>XN103755737JB</v>
      </c>
      <c r="H402" s="6" t="str">
        <f t="shared" si="19"/>
        <v>P</v>
      </c>
      <c r="I402" t="str">
        <f>LOOKUP(F402,'Facture Chronopost'!L:L,'Facture Chronopost'!H:H)</f>
        <v/>
      </c>
      <c r="J402" s="6">
        <f>TCD!U403</f>
        <v>16</v>
      </c>
      <c r="K402">
        <f t="shared" si="20"/>
        <v>1</v>
      </c>
      <c r="L402" s="27">
        <f>_xlfn.XLOOKUP(F402,'TCD poids'!A:A,'TCD poids'!C:C)</f>
        <v>0.5</v>
      </c>
      <c r="M402">
        <f>TCD!T403</f>
        <v>16</v>
      </c>
      <c r="N402">
        <f>IF(I402="",0.2,LOOKUP(I402,'Pays TVA'!A:A,'Pays TVA'!B:B))</f>
        <v>0.2</v>
      </c>
      <c r="O402" s="27" t="str">
        <f>IF(TCD!M403="","",TCD!M403)</f>
        <v/>
      </c>
      <c r="P402" s="27" t="str">
        <f>IF(TCD!J403="","",TCD!J403)</f>
        <v/>
      </c>
      <c r="Q402" s="27" t="str">
        <f>IF(AND(TCD!L403="",TCD!Q403=""),"",IF(SUM(TCD!L403,TCD!Q403)&gt;15,29,9.5))</f>
        <v/>
      </c>
      <c r="R402" s="27">
        <f>_xlfn.XLOOKUP(F402,TCD!E:E,TCD!K:K,"")</f>
        <v>0</v>
      </c>
      <c r="S402" s="27" t="str">
        <f>IF(TCD!I403="","",IF(TCD!I403&gt;8.5,17,8.5))</f>
        <v/>
      </c>
      <c r="T402" s="27">
        <f>TCD!Y403</f>
        <v>7.5</v>
      </c>
    </row>
    <row r="403" spans="1:20" x14ac:dyDescent="0.2">
      <c r="A403" s="13" t="str">
        <f>TCD!V404</f>
        <v>CHRONOPOST</v>
      </c>
      <c r="B403" s="1">
        <f t="shared" si="18"/>
        <v>46143</v>
      </c>
      <c r="F403" t="str">
        <f>TCD!E404</f>
        <v>XN103756193JB</v>
      </c>
      <c r="H403" s="6" t="str">
        <f t="shared" si="19"/>
        <v>P</v>
      </c>
      <c r="I403" t="str">
        <f>LOOKUP(F403,'Facture Chronopost'!L:L,'Facture Chronopost'!H:H)</f>
        <v/>
      </c>
      <c r="J403" s="6">
        <f>TCD!U404</f>
        <v>16</v>
      </c>
      <c r="K403">
        <f t="shared" si="20"/>
        <v>1</v>
      </c>
      <c r="L403" s="27">
        <f>_xlfn.XLOOKUP(F403,'TCD poids'!A:A,'TCD poids'!C:C)</f>
        <v>0.5</v>
      </c>
      <c r="M403">
        <f>TCD!T404</f>
        <v>16</v>
      </c>
      <c r="N403">
        <f>IF(I403="",0.2,LOOKUP(I403,'Pays TVA'!A:A,'Pays TVA'!B:B))</f>
        <v>0.2</v>
      </c>
      <c r="O403" s="27" t="str">
        <f>IF(TCD!M404="","",TCD!M404)</f>
        <v/>
      </c>
      <c r="P403" s="27" t="str">
        <f>IF(TCD!J404="","",TCD!J404)</f>
        <v/>
      </c>
      <c r="Q403" s="27" t="str">
        <f>IF(AND(TCD!L404="",TCD!Q404=""),"",IF(SUM(TCD!L404,TCD!Q404)&gt;15,29,9.5))</f>
        <v/>
      </c>
      <c r="R403" s="27">
        <f>_xlfn.XLOOKUP(F403,TCD!E:E,TCD!K:K,"")</f>
        <v>0</v>
      </c>
      <c r="S403" s="27" t="str">
        <f>IF(TCD!I404="","",IF(TCD!I404&gt;8.5,17,8.5))</f>
        <v/>
      </c>
      <c r="T403" s="27">
        <f>TCD!Y404</f>
        <v>7.5</v>
      </c>
    </row>
    <row r="404" spans="1:20" x14ac:dyDescent="0.2">
      <c r="A404" s="13" t="str">
        <f>TCD!V405</f>
        <v>CHRONOPOST</v>
      </c>
      <c r="B404" s="1">
        <f t="shared" si="18"/>
        <v>46143</v>
      </c>
      <c r="F404" t="str">
        <f>TCD!E405</f>
        <v>XN103756278JB</v>
      </c>
      <c r="H404" s="6" t="str">
        <f t="shared" si="19"/>
        <v>P</v>
      </c>
      <c r="I404" t="str">
        <f>LOOKUP(F404,'Facture Chronopost'!L:L,'Facture Chronopost'!H:H)</f>
        <v/>
      </c>
      <c r="J404" s="6">
        <f>TCD!U405</f>
        <v>16</v>
      </c>
      <c r="K404">
        <f t="shared" si="20"/>
        <v>1</v>
      </c>
      <c r="L404" s="27">
        <f>_xlfn.XLOOKUP(F404,'TCD poids'!A:A,'TCD poids'!C:C)</f>
        <v>1.5</v>
      </c>
      <c r="M404">
        <f>TCD!T405</f>
        <v>16</v>
      </c>
      <c r="N404">
        <f>IF(I404="",0.2,LOOKUP(I404,'Pays TVA'!A:A,'Pays TVA'!B:B))</f>
        <v>0.2</v>
      </c>
      <c r="O404" s="27" t="str">
        <f>IF(TCD!M405="","",TCD!M405)</f>
        <v/>
      </c>
      <c r="P404" s="27" t="str">
        <f>IF(TCD!J405="","",TCD!J405)</f>
        <v/>
      </c>
      <c r="Q404" s="27" t="str">
        <f>IF(AND(TCD!L405="",TCD!Q405=""),"",IF(SUM(TCD!L405,TCD!Q405)&gt;15,29,9.5))</f>
        <v/>
      </c>
      <c r="R404" s="27">
        <f>_xlfn.XLOOKUP(F404,TCD!E:E,TCD!K:K,"")</f>
        <v>0</v>
      </c>
      <c r="S404" s="27" t="str">
        <f>IF(TCD!I405="","",IF(TCD!I405&gt;8.5,17,8.5))</f>
        <v/>
      </c>
      <c r="T404" s="27">
        <f>TCD!Y405</f>
        <v>7.9</v>
      </c>
    </row>
    <row r="405" spans="1:20" x14ac:dyDescent="0.2">
      <c r="A405" s="13" t="str">
        <f>TCD!V406</f>
        <v>CHRONOPOST</v>
      </c>
      <c r="B405" s="1">
        <f t="shared" si="18"/>
        <v>46143</v>
      </c>
      <c r="F405" t="str">
        <f>TCD!E406</f>
        <v>XN103756560JB</v>
      </c>
      <c r="H405" s="6" t="str">
        <f t="shared" si="19"/>
        <v>P</v>
      </c>
      <c r="I405" t="str">
        <f>LOOKUP(F405,'Facture Chronopost'!L:L,'Facture Chronopost'!H:H)</f>
        <v/>
      </c>
      <c r="J405" s="6">
        <f>TCD!U406</f>
        <v>16</v>
      </c>
      <c r="K405">
        <f t="shared" si="20"/>
        <v>1</v>
      </c>
      <c r="L405" s="27">
        <f>_xlfn.XLOOKUP(F405,'TCD poids'!A:A,'TCD poids'!C:C)</f>
        <v>0.4</v>
      </c>
      <c r="M405">
        <f>TCD!T406</f>
        <v>16</v>
      </c>
      <c r="N405">
        <f>IF(I405="",0.2,LOOKUP(I405,'Pays TVA'!A:A,'Pays TVA'!B:B))</f>
        <v>0.2</v>
      </c>
      <c r="O405" s="27" t="str">
        <f>IF(TCD!M406="","",TCD!M406)</f>
        <v/>
      </c>
      <c r="P405" s="27" t="str">
        <f>IF(TCD!J406="","",TCD!J406)</f>
        <v/>
      </c>
      <c r="Q405" s="27" t="str">
        <f>IF(AND(TCD!L406="",TCD!Q406=""),"",IF(SUM(TCD!L406,TCD!Q406)&gt;15,29,9.5))</f>
        <v/>
      </c>
      <c r="R405" s="27">
        <f>_xlfn.XLOOKUP(F405,TCD!E:E,TCD!K:K,"")</f>
        <v>0</v>
      </c>
      <c r="S405" s="27" t="str">
        <f>IF(TCD!I406="","",IF(TCD!I406&gt;8.5,17,8.5))</f>
        <v/>
      </c>
      <c r="T405" s="27">
        <f>TCD!Y406</f>
        <v>7.5</v>
      </c>
    </row>
    <row r="406" spans="1:20" x14ac:dyDescent="0.2">
      <c r="A406" s="13" t="str">
        <f>TCD!V407</f>
        <v>CHRONOPOST</v>
      </c>
      <c r="B406" s="1">
        <f t="shared" si="18"/>
        <v>46143</v>
      </c>
      <c r="F406" t="str">
        <f>TCD!E407</f>
        <v>XN103756848JB</v>
      </c>
      <c r="H406" s="6" t="str">
        <f t="shared" si="19"/>
        <v>P</v>
      </c>
      <c r="I406" t="str">
        <f>LOOKUP(F406,'Facture Chronopost'!L:L,'Facture Chronopost'!H:H)</f>
        <v/>
      </c>
      <c r="J406" s="6">
        <f>TCD!U407</f>
        <v>16</v>
      </c>
      <c r="K406">
        <f t="shared" si="20"/>
        <v>1</v>
      </c>
      <c r="L406" s="27">
        <f>_xlfn.XLOOKUP(F406,'TCD poids'!A:A,'TCD poids'!C:C)</f>
        <v>4.6999999999999993</v>
      </c>
      <c r="M406">
        <f>TCD!T407</f>
        <v>16</v>
      </c>
      <c r="N406">
        <f>IF(I406="",0.2,LOOKUP(I406,'Pays TVA'!A:A,'Pays TVA'!B:B))</f>
        <v>0.2</v>
      </c>
      <c r="O406" s="27" t="str">
        <f>IF(TCD!M407="","",TCD!M407)</f>
        <v/>
      </c>
      <c r="P406" s="27" t="str">
        <f>IF(TCD!J407="","",TCD!J407)</f>
        <v/>
      </c>
      <c r="Q406" s="27" t="str">
        <f>IF(AND(TCD!L407="",TCD!Q407=""),"",IF(SUM(TCD!L407,TCD!Q407)&gt;15,29,9.5))</f>
        <v/>
      </c>
      <c r="R406" s="27">
        <f>_xlfn.XLOOKUP(F406,TCD!E:E,TCD!K:K,"")</f>
        <v>0</v>
      </c>
      <c r="S406" s="27" t="str">
        <f>IF(TCD!I407="","",IF(TCD!I407&gt;8.5,17,8.5))</f>
        <v/>
      </c>
      <c r="T406" s="27">
        <f>TCD!Y407</f>
        <v>9.1</v>
      </c>
    </row>
    <row r="407" spans="1:20" x14ac:dyDescent="0.2">
      <c r="A407" s="13" t="str">
        <f>TCD!V408</f>
        <v>CHRONOPOST</v>
      </c>
      <c r="B407" s="1">
        <f t="shared" si="18"/>
        <v>46143</v>
      </c>
      <c r="F407" t="str">
        <f>TCD!E408</f>
        <v>XN103756919JB</v>
      </c>
      <c r="H407" s="6" t="str">
        <f t="shared" si="19"/>
        <v>P</v>
      </c>
      <c r="I407" t="str">
        <f>LOOKUP(F407,'Facture Chronopost'!L:L,'Facture Chronopost'!H:H)</f>
        <v/>
      </c>
      <c r="J407" s="6">
        <f>TCD!U408</f>
        <v>16</v>
      </c>
      <c r="K407">
        <f t="shared" si="20"/>
        <v>1</v>
      </c>
      <c r="L407" s="27">
        <f>_xlfn.XLOOKUP(F407,'TCD poids'!A:A,'TCD poids'!C:C)</f>
        <v>0.5</v>
      </c>
      <c r="M407">
        <f>TCD!T408</f>
        <v>16</v>
      </c>
      <c r="N407">
        <f>IF(I407="",0.2,LOOKUP(I407,'Pays TVA'!A:A,'Pays TVA'!B:B))</f>
        <v>0.2</v>
      </c>
      <c r="O407" s="27" t="str">
        <f>IF(TCD!M408="","",TCD!M408)</f>
        <v/>
      </c>
      <c r="P407" s="27" t="str">
        <f>IF(TCD!J408="","",TCD!J408)</f>
        <v/>
      </c>
      <c r="Q407" s="27" t="str">
        <f>IF(AND(TCD!L408="",TCD!Q408=""),"",IF(SUM(TCD!L408,TCD!Q408)&gt;15,29,9.5))</f>
        <v/>
      </c>
      <c r="R407" s="27">
        <f>_xlfn.XLOOKUP(F407,TCD!E:E,TCD!K:K,"")</f>
        <v>0</v>
      </c>
      <c r="S407" s="27" t="str">
        <f>IF(TCD!I408="","",IF(TCD!I408&gt;8.5,17,8.5))</f>
        <v/>
      </c>
      <c r="T407" s="27">
        <f>TCD!Y408</f>
        <v>7.5</v>
      </c>
    </row>
    <row r="408" spans="1:20" x14ac:dyDescent="0.2">
      <c r="A408" s="13" t="str">
        <f>TCD!V409</f>
        <v>CHRONOPOST</v>
      </c>
      <c r="B408" s="1">
        <f t="shared" si="18"/>
        <v>46143</v>
      </c>
      <c r="F408" t="str">
        <f>TCD!E409</f>
        <v>XN103757185JB</v>
      </c>
      <c r="H408" s="6" t="str">
        <f t="shared" si="19"/>
        <v>P</v>
      </c>
      <c r="I408" t="str">
        <f>LOOKUP(F408,'Facture Chronopost'!L:L,'Facture Chronopost'!H:H)</f>
        <v/>
      </c>
      <c r="J408" s="6">
        <f>TCD!U409</f>
        <v>16</v>
      </c>
      <c r="K408">
        <f t="shared" si="20"/>
        <v>1</v>
      </c>
      <c r="L408" s="27">
        <f>_xlfn.XLOOKUP(F408,'TCD poids'!A:A,'TCD poids'!C:C)</f>
        <v>0.4</v>
      </c>
      <c r="M408">
        <f>TCD!T409</f>
        <v>16</v>
      </c>
      <c r="N408">
        <f>IF(I408="",0.2,LOOKUP(I408,'Pays TVA'!A:A,'Pays TVA'!B:B))</f>
        <v>0.2</v>
      </c>
      <c r="O408" s="27" t="str">
        <f>IF(TCD!M409="","",TCD!M409)</f>
        <v/>
      </c>
      <c r="P408" s="27" t="str">
        <f>IF(TCD!J409="","",TCD!J409)</f>
        <v/>
      </c>
      <c r="Q408" s="27" t="str">
        <f>IF(AND(TCD!L409="",TCD!Q409=""),"",IF(SUM(TCD!L409,TCD!Q409)&gt;15,29,9.5))</f>
        <v/>
      </c>
      <c r="R408" s="27">
        <f>_xlfn.XLOOKUP(F408,TCD!E:E,TCD!K:K,"")</f>
        <v>0</v>
      </c>
      <c r="S408" s="27" t="str">
        <f>IF(TCD!I409="","",IF(TCD!I409&gt;8.5,17,8.5))</f>
        <v/>
      </c>
      <c r="T408" s="27">
        <f>TCD!Y409</f>
        <v>7.5</v>
      </c>
    </row>
    <row r="409" spans="1:20" x14ac:dyDescent="0.2">
      <c r="A409" s="13" t="str">
        <f>TCD!V410</f>
        <v>CHRONOPOST</v>
      </c>
      <c r="B409" s="1">
        <f t="shared" si="18"/>
        <v>46143</v>
      </c>
      <c r="F409" t="str">
        <f>TCD!E410</f>
        <v>XN103757432JB</v>
      </c>
      <c r="H409" s="6" t="str">
        <f t="shared" si="19"/>
        <v>P</v>
      </c>
      <c r="I409" t="str">
        <f>LOOKUP(F409,'Facture Chronopost'!L:L,'Facture Chronopost'!H:H)</f>
        <v/>
      </c>
      <c r="J409" s="6">
        <f>TCD!U410</f>
        <v>16</v>
      </c>
      <c r="K409">
        <f t="shared" si="20"/>
        <v>1</v>
      </c>
      <c r="L409" s="27">
        <f>_xlfn.XLOOKUP(F409,'TCD poids'!A:A,'TCD poids'!C:C)</f>
        <v>0.5</v>
      </c>
      <c r="M409">
        <f>TCD!T410</f>
        <v>16</v>
      </c>
      <c r="N409">
        <f>IF(I409="",0.2,LOOKUP(I409,'Pays TVA'!A:A,'Pays TVA'!B:B))</f>
        <v>0.2</v>
      </c>
      <c r="O409" s="27" t="str">
        <f>IF(TCD!M410="","",TCD!M410)</f>
        <v/>
      </c>
      <c r="P409" s="27" t="str">
        <f>IF(TCD!J410="","",TCD!J410)</f>
        <v/>
      </c>
      <c r="Q409" s="27" t="str">
        <f>IF(AND(TCD!L410="",TCD!Q410=""),"",IF(SUM(TCD!L410,TCD!Q410)&gt;15,29,9.5))</f>
        <v/>
      </c>
      <c r="R409" s="27">
        <f>_xlfn.XLOOKUP(F409,TCD!E:E,TCD!K:K,"")</f>
        <v>0</v>
      </c>
      <c r="S409" s="27" t="str">
        <f>IF(TCD!I410="","",IF(TCD!I410&gt;8.5,17,8.5))</f>
        <v/>
      </c>
      <c r="T409" s="27">
        <f>TCD!Y410</f>
        <v>7.5</v>
      </c>
    </row>
    <row r="410" spans="1:20" x14ac:dyDescent="0.2">
      <c r="A410" s="13" t="str">
        <f>TCD!V411</f>
        <v>CHRONOPOST</v>
      </c>
      <c r="B410" s="1">
        <f t="shared" si="18"/>
        <v>46143</v>
      </c>
      <c r="F410" t="str">
        <f>TCD!E411</f>
        <v>XN103757772JB</v>
      </c>
      <c r="H410" s="6" t="str">
        <f t="shared" si="19"/>
        <v>P</v>
      </c>
      <c r="I410" t="str">
        <f>LOOKUP(F410,'Facture Chronopost'!L:L,'Facture Chronopost'!H:H)</f>
        <v/>
      </c>
      <c r="J410" s="6">
        <f>TCD!U411</f>
        <v>16</v>
      </c>
      <c r="K410">
        <f t="shared" si="20"/>
        <v>1</v>
      </c>
      <c r="L410" s="27">
        <f>_xlfn.XLOOKUP(F410,'TCD poids'!A:A,'TCD poids'!C:C)</f>
        <v>0.3</v>
      </c>
      <c r="M410">
        <f>TCD!T411</f>
        <v>16</v>
      </c>
      <c r="N410">
        <f>IF(I410="",0.2,LOOKUP(I410,'Pays TVA'!A:A,'Pays TVA'!B:B))</f>
        <v>0.2</v>
      </c>
      <c r="O410" s="27" t="str">
        <f>IF(TCD!M411="","",TCD!M411)</f>
        <v/>
      </c>
      <c r="P410" s="27" t="str">
        <f>IF(TCD!J411="","",TCD!J411)</f>
        <v/>
      </c>
      <c r="Q410" s="27" t="str">
        <f>IF(AND(TCD!L411="",TCD!Q411=""),"",IF(SUM(TCD!L411,TCD!Q411)&gt;15,29,9.5))</f>
        <v/>
      </c>
      <c r="R410" s="27">
        <f>_xlfn.XLOOKUP(F410,TCD!E:E,TCD!K:K,"")</f>
        <v>0</v>
      </c>
      <c r="S410" s="27" t="str">
        <f>IF(TCD!I411="","",IF(TCD!I411&gt;8.5,17,8.5))</f>
        <v/>
      </c>
      <c r="T410" s="27">
        <f>TCD!Y411</f>
        <v>7.5</v>
      </c>
    </row>
    <row r="411" spans="1:20" x14ac:dyDescent="0.2">
      <c r="A411" s="13" t="str">
        <f>TCD!V412</f>
        <v>CHRONOPOST</v>
      </c>
      <c r="B411" s="1">
        <f t="shared" si="18"/>
        <v>46143</v>
      </c>
      <c r="F411" t="str">
        <f>TCD!E412</f>
        <v>XN103758092JB</v>
      </c>
      <c r="H411" s="6" t="str">
        <f t="shared" si="19"/>
        <v>P</v>
      </c>
      <c r="I411" t="str">
        <f>LOOKUP(F411,'Facture Chronopost'!L:L,'Facture Chronopost'!H:H)</f>
        <v/>
      </c>
      <c r="J411" s="6">
        <f>TCD!U412</f>
        <v>16</v>
      </c>
      <c r="K411">
        <f t="shared" si="20"/>
        <v>1</v>
      </c>
      <c r="L411" s="27">
        <f>_xlfn.XLOOKUP(F411,'TCD poids'!A:A,'TCD poids'!C:C)</f>
        <v>4.5999999999999996</v>
      </c>
      <c r="M411">
        <f>TCD!T412</f>
        <v>16</v>
      </c>
      <c r="N411">
        <f>IF(I411="",0.2,LOOKUP(I411,'Pays TVA'!A:A,'Pays TVA'!B:B))</f>
        <v>0.2</v>
      </c>
      <c r="O411" s="27" t="str">
        <f>IF(TCD!M412="","",TCD!M412)</f>
        <v/>
      </c>
      <c r="P411" s="27" t="str">
        <f>IF(TCD!J412="","",TCD!J412)</f>
        <v/>
      </c>
      <c r="Q411" s="27" t="str">
        <f>IF(AND(TCD!L412="",TCD!Q412=""),"",IF(SUM(TCD!L412,TCD!Q412)&gt;15,29,9.5))</f>
        <v/>
      </c>
      <c r="R411" s="27">
        <f>_xlfn.XLOOKUP(F411,TCD!E:E,TCD!K:K,"")</f>
        <v>0</v>
      </c>
      <c r="S411" s="27" t="str">
        <f>IF(TCD!I412="","",IF(TCD!I412&gt;8.5,17,8.5))</f>
        <v/>
      </c>
      <c r="T411" s="27">
        <f>TCD!Y412</f>
        <v>9.1</v>
      </c>
    </row>
    <row r="412" spans="1:20" x14ac:dyDescent="0.2">
      <c r="A412" s="13" t="str">
        <f>TCD!V413</f>
        <v>CHRONOPOST</v>
      </c>
      <c r="B412" s="1">
        <f t="shared" si="18"/>
        <v>46143</v>
      </c>
      <c r="F412" t="str">
        <f>TCD!E413</f>
        <v>XN103758778JB</v>
      </c>
      <c r="H412" s="6" t="str">
        <f t="shared" si="19"/>
        <v>P</v>
      </c>
      <c r="I412" t="str">
        <f>LOOKUP(F412,'Facture Chronopost'!L:L,'Facture Chronopost'!H:H)</f>
        <v/>
      </c>
      <c r="J412" s="6">
        <f>TCD!U413</f>
        <v>16</v>
      </c>
      <c r="K412">
        <f t="shared" si="20"/>
        <v>1</v>
      </c>
      <c r="L412" s="27">
        <f>_xlfn.XLOOKUP(F412,'TCD poids'!A:A,'TCD poids'!C:C)</f>
        <v>0.5</v>
      </c>
      <c r="M412">
        <f>TCD!T413</f>
        <v>16</v>
      </c>
      <c r="N412">
        <f>IF(I412="",0.2,LOOKUP(I412,'Pays TVA'!A:A,'Pays TVA'!B:B))</f>
        <v>0.2</v>
      </c>
      <c r="O412" s="27" t="str">
        <f>IF(TCD!M413="","",TCD!M413)</f>
        <v/>
      </c>
      <c r="P412" s="27" t="str">
        <f>IF(TCD!J413="","",TCD!J413)</f>
        <v/>
      </c>
      <c r="Q412" s="27" t="str">
        <f>IF(AND(TCD!L413="",TCD!Q413=""),"",IF(SUM(TCD!L413,TCD!Q413)&gt;15,29,9.5))</f>
        <v/>
      </c>
      <c r="R412" s="27">
        <f>_xlfn.XLOOKUP(F412,TCD!E:E,TCD!K:K,"")</f>
        <v>0</v>
      </c>
      <c r="S412" s="27" t="str">
        <f>IF(TCD!I413="","",IF(TCD!I413&gt;8.5,17,8.5))</f>
        <v/>
      </c>
      <c r="T412" s="27">
        <f>TCD!Y413</f>
        <v>7.5</v>
      </c>
    </row>
    <row r="413" spans="1:20" x14ac:dyDescent="0.2">
      <c r="A413" s="13" t="str">
        <f>TCD!V414</f>
        <v>CHRONOPOST</v>
      </c>
      <c r="B413" s="1">
        <f t="shared" si="18"/>
        <v>46143</v>
      </c>
      <c r="F413" t="str">
        <f>TCD!E414</f>
        <v>XN103759075JB</v>
      </c>
      <c r="H413" s="6" t="str">
        <f t="shared" si="19"/>
        <v>P</v>
      </c>
      <c r="I413" t="str">
        <f>LOOKUP(F413,'Facture Chronopost'!L:L,'Facture Chronopost'!H:H)</f>
        <v/>
      </c>
      <c r="J413" s="6">
        <f>TCD!U414</f>
        <v>16</v>
      </c>
      <c r="K413">
        <f t="shared" si="20"/>
        <v>1</v>
      </c>
      <c r="L413" s="27">
        <f>_xlfn.XLOOKUP(F413,'TCD poids'!A:A,'TCD poids'!C:C)</f>
        <v>0.4</v>
      </c>
      <c r="M413">
        <f>TCD!T414</f>
        <v>16</v>
      </c>
      <c r="N413">
        <f>IF(I413="",0.2,LOOKUP(I413,'Pays TVA'!A:A,'Pays TVA'!B:B))</f>
        <v>0.2</v>
      </c>
      <c r="O413" s="27" t="str">
        <f>IF(TCD!M414="","",TCD!M414)</f>
        <v/>
      </c>
      <c r="P413" s="27" t="str">
        <f>IF(TCD!J414="","",TCD!J414)</f>
        <v/>
      </c>
      <c r="Q413" s="27" t="str">
        <f>IF(AND(TCD!L414="",TCD!Q414=""),"",IF(SUM(TCD!L414,TCD!Q414)&gt;15,29,9.5))</f>
        <v/>
      </c>
      <c r="R413" s="27">
        <f>_xlfn.XLOOKUP(F413,TCD!E:E,TCD!K:K,"")</f>
        <v>0</v>
      </c>
      <c r="S413" s="27" t="str">
        <f>IF(TCD!I414="","",IF(TCD!I414&gt;8.5,17,8.5))</f>
        <v/>
      </c>
      <c r="T413" s="27">
        <f>TCD!Y414</f>
        <v>7.5</v>
      </c>
    </row>
    <row r="414" spans="1:20" x14ac:dyDescent="0.2">
      <c r="A414" s="13" t="str">
        <f>TCD!V415</f>
        <v>CHRONOPOST</v>
      </c>
      <c r="B414" s="1">
        <f t="shared" si="18"/>
        <v>46143</v>
      </c>
      <c r="F414" t="str">
        <f>TCD!E415</f>
        <v>XN103759725JB</v>
      </c>
      <c r="H414" s="6" t="str">
        <f t="shared" si="19"/>
        <v>P</v>
      </c>
      <c r="I414" t="str">
        <f>LOOKUP(F414,'Facture Chronopost'!L:L,'Facture Chronopost'!H:H)</f>
        <v/>
      </c>
      <c r="J414" s="6">
        <f>TCD!U415</f>
        <v>16</v>
      </c>
      <c r="K414">
        <f t="shared" si="20"/>
        <v>1</v>
      </c>
      <c r="L414" s="27">
        <f>_xlfn.XLOOKUP(F414,'TCD poids'!A:A,'TCD poids'!C:C)</f>
        <v>0.2</v>
      </c>
      <c r="M414">
        <f>TCD!T415</f>
        <v>16</v>
      </c>
      <c r="N414">
        <f>IF(I414="",0.2,LOOKUP(I414,'Pays TVA'!A:A,'Pays TVA'!B:B))</f>
        <v>0.2</v>
      </c>
      <c r="O414" s="27" t="str">
        <f>IF(TCD!M415="","",TCD!M415)</f>
        <v/>
      </c>
      <c r="P414" s="27" t="str">
        <f>IF(TCD!J415="","",TCD!J415)</f>
        <v/>
      </c>
      <c r="Q414" s="27" t="str">
        <f>IF(AND(TCD!L415="",TCD!Q415=""),"",IF(SUM(TCD!L415,TCD!Q415)&gt;15,29,9.5))</f>
        <v/>
      </c>
      <c r="R414" s="27">
        <f>_xlfn.XLOOKUP(F414,TCD!E:E,TCD!K:K,"")</f>
        <v>0</v>
      </c>
      <c r="S414" s="27" t="str">
        <f>IF(TCD!I415="","",IF(TCD!I415&gt;8.5,17,8.5))</f>
        <v/>
      </c>
      <c r="T414" s="27">
        <f>TCD!Y415</f>
        <v>7.5</v>
      </c>
    </row>
    <row r="415" spans="1:20" x14ac:dyDescent="0.2">
      <c r="A415" s="13" t="str">
        <f>TCD!V416</f>
        <v>CHRONOPOST</v>
      </c>
      <c r="B415" s="1">
        <f t="shared" si="18"/>
        <v>46143</v>
      </c>
      <c r="F415" t="str">
        <f>TCD!E416</f>
        <v>XN103759929JB</v>
      </c>
      <c r="H415" s="6" t="str">
        <f t="shared" si="19"/>
        <v>P</v>
      </c>
      <c r="I415" t="str">
        <f>LOOKUP(F415,'Facture Chronopost'!L:L,'Facture Chronopost'!H:H)</f>
        <v/>
      </c>
      <c r="J415" s="6">
        <f>TCD!U416</f>
        <v>16</v>
      </c>
      <c r="K415">
        <f t="shared" si="20"/>
        <v>1</v>
      </c>
      <c r="L415" s="27">
        <f>_xlfn.XLOOKUP(F415,'TCD poids'!A:A,'TCD poids'!C:C)</f>
        <v>0.7</v>
      </c>
      <c r="M415">
        <f>TCD!T416</f>
        <v>16</v>
      </c>
      <c r="N415">
        <f>IF(I415="",0.2,LOOKUP(I415,'Pays TVA'!A:A,'Pays TVA'!B:B))</f>
        <v>0.2</v>
      </c>
      <c r="O415" s="27" t="str">
        <f>IF(TCD!M416="","",TCD!M416)</f>
        <v/>
      </c>
      <c r="P415" s="27" t="str">
        <f>IF(TCD!J416="","",TCD!J416)</f>
        <v/>
      </c>
      <c r="Q415" s="27" t="str">
        <f>IF(AND(TCD!L416="",TCD!Q416=""),"",IF(SUM(TCD!L416,TCD!Q416)&gt;15,29,9.5))</f>
        <v/>
      </c>
      <c r="R415" s="27">
        <f>_xlfn.XLOOKUP(F415,TCD!E:E,TCD!K:K,"")</f>
        <v>0</v>
      </c>
      <c r="S415" s="27" t="str">
        <f>IF(TCD!I416="","",IF(TCD!I416&gt;8.5,17,8.5))</f>
        <v/>
      </c>
      <c r="T415" s="27">
        <f>TCD!Y416</f>
        <v>7.5</v>
      </c>
    </row>
    <row r="416" spans="1:20" x14ac:dyDescent="0.2">
      <c r="A416" s="13" t="str">
        <f>TCD!V417</f>
        <v>CHRONOPOST</v>
      </c>
      <c r="B416" s="1">
        <f t="shared" si="18"/>
        <v>46143</v>
      </c>
      <c r="F416" t="str">
        <f>TCD!E417</f>
        <v>XN103759950JB</v>
      </c>
      <c r="H416" s="6" t="str">
        <f t="shared" si="19"/>
        <v>P</v>
      </c>
      <c r="I416" t="str">
        <f>LOOKUP(F416,'Facture Chronopost'!L:L,'Facture Chronopost'!H:H)</f>
        <v/>
      </c>
      <c r="J416" s="6">
        <f>TCD!U417</f>
        <v>16</v>
      </c>
      <c r="K416">
        <f t="shared" si="20"/>
        <v>1</v>
      </c>
      <c r="L416" s="27">
        <f>_xlfn.XLOOKUP(F416,'TCD poids'!A:A,'TCD poids'!C:C)</f>
        <v>0.4</v>
      </c>
      <c r="M416">
        <f>TCD!T417</f>
        <v>16</v>
      </c>
      <c r="N416">
        <f>IF(I416="",0.2,LOOKUP(I416,'Pays TVA'!A:A,'Pays TVA'!B:B))</f>
        <v>0.2</v>
      </c>
      <c r="O416" s="27" t="str">
        <f>IF(TCD!M417="","",TCD!M417)</f>
        <v/>
      </c>
      <c r="P416" s="27" t="str">
        <f>IF(TCD!J417="","",TCD!J417)</f>
        <v/>
      </c>
      <c r="Q416" s="27" t="str">
        <f>IF(AND(TCD!L417="",TCD!Q417=""),"",IF(SUM(TCD!L417,TCD!Q417)&gt;15,29,9.5))</f>
        <v/>
      </c>
      <c r="R416" s="27">
        <f>_xlfn.XLOOKUP(F416,TCD!E:E,TCD!K:K,"")</f>
        <v>0</v>
      </c>
      <c r="S416" s="27" t="str">
        <f>IF(TCD!I417="","",IF(TCD!I417&gt;8.5,17,8.5))</f>
        <v/>
      </c>
      <c r="T416" s="27">
        <f>TCD!Y417</f>
        <v>7.5</v>
      </c>
    </row>
    <row r="417" spans="1:20" x14ac:dyDescent="0.2">
      <c r="A417" s="13" t="str">
        <f>TCD!V418</f>
        <v>CHRONOPOST</v>
      </c>
      <c r="B417" s="1">
        <f t="shared" si="18"/>
        <v>46143</v>
      </c>
      <c r="F417" t="str">
        <f>TCD!E418</f>
        <v>XN103760290JB</v>
      </c>
      <c r="H417" s="6" t="str">
        <f t="shared" si="19"/>
        <v>P</v>
      </c>
      <c r="I417" t="str">
        <f>LOOKUP(F417,'Facture Chronopost'!L:L,'Facture Chronopost'!H:H)</f>
        <v/>
      </c>
      <c r="J417" s="6">
        <f>TCD!U418</f>
        <v>16</v>
      </c>
      <c r="K417">
        <f t="shared" si="20"/>
        <v>1</v>
      </c>
      <c r="L417" s="27">
        <f>_xlfn.XLOOKUP(F417,'TCD poids'!A:A,'TCD poids'!C:C)</f>
        <v>6.3</v>
      </c>
      <c r="M417">
        <f>TCD!T418</f>
        <v>16</v>
      </c>
      <c r="N417">
        <f>IF(I417="",0.2,LOOKUP(I417,'Pays TVA'!A:A,'Pays TVA'!B:B))</f>
        <v>0.2</v>
      </c>
      <c r="O417" s="27" t="str">
        <f>IF(TCD!M418="","",TCD!M418)</f>
        <v/>
      </c>
      <c r="P417" s="27" t="str">
        <f>IF(TCD!J418="","",TCD!J418)</f>
        <v/>
      </c>
      <c r="Q417" s="27" t="str">
        <f>IF(AND(TCD!L418="",TCD!Q418=""),"",IF(SUM(TCD!L418,TCD!Q418)&gt;15,29,9.5))</f>
        <v/>
      </c>
      <c r="R417" s="27">
        <f>_xlfn.XLOOKUP(F417,TCD!E:E,TCD!K:K,"")</f>
        <v>0</v>
      </c>
      <c r="S417" s="27" t="str">
        <f>IF(TCD!I418="","",IF(TCD!I418&gt;8.5,17,8.5))</f>
        <v/>
      </c>
      <c r="T417" s="27">
        <f>TCD!Y418</f>
        <v>9.9</v>
      </c>
    </row>
    <row r="418" spans="1:20" x14ac:dyDescent="0.2">
      <c r="A418" s="13" t="str">
        <f>TCD!V419</f>
        <v>CHRONOPOST</v>
      </c>
      <c r="B418" s="1">
        <f t="shared" si="18"/>
        <v>46143</v>
      </c>
      <c r="F418" t="str">
        <f>TCD!E419</f>
        <v>XN103760462JB</v>
      </c>
      <c r="H418" s="6" t="str">
        <f t="shared" si="19"/>
        <v>P</v>
      </c>
      <c r="I418" t="str">
        <f>LOOKUP(F418,'Facture Chronopost'!L:L,'Facture Chronopost'!H:H)</f>
        <v/>
      </c>
      <c r="J418" s="6">
        <f>TCD!U419</f>
        <v>16</v>
      </c>
      <c r="K418">
        <f t="shared" si="20"/>
        <v>1</v>
      </c>
      <c r="L418" s="27">
        <f>_xlfn.XLOOKUP(F418,'TCD poids'!A:A,'TCD poids'!C:C)</f>
        <v>0.5</v>
      </c>
      <c r="M418">
        <f>TCD!T419</f>
        <v>16</v>
      </c>
      <c r="N418">
        <f>IF(I418="",0.2,LOOKUP(I418,'Pays TVA'!A:A,'Pays TVA'!B:B))</f>
        <v>0.2</v>
      </c>
      <c r="O418" s="27" t="str">
        <f>IF(TCD!M419="","",TCD!M419)</f>
        <v/>
      </c>
      <c r="P418" s="27" t="str">
        <f>IF(TCD!J419="","",TCD!J419)</f>
        <v/>
      </c>
      <c r="Q418" s="27" t="str">
        <f>IF(AND(TCD!L419="",TCD!Q419=""),"",IF(SUM(TCD!L419,TCD!Q419)&gt;15,29,9.5))</f>
        <v/>
      </c>
      <c r="R418" s="27">
        <f>_xlfn.XLOOKUP(F418,TCD!E:E,TCD!K:K,"")</f>
        <v>0</v>
      </c>
      <c r="S418" s="27" t="str">
        <f>IF(TCD!I419="","",IF(TCD!I419&gt;8.5,17,8.5))</f>
        <v/>
      </c>
      <c r="T418" s="27">
        <f>TCD!Y419</f>
        <v>7.5</v>
      </c>
    </row>
    <row r="419" spans="1:20" x14ac:dyDescent="0.2">
      <c r="A419" s="13" t="str">
        <f>TCD!V420</f>
        <v>CHRONOPOST</v>
      </c>
      <c r="B419" s="1">
        <f t="shared" si="18"/>
        <v>46143</v>
      </c>
      <c r="F419" t="str">
        <f>TCD!E420</f>
        <v>XN103760480JB</v>
      </c>
      <c r="H419" s="6" t="str">
        <f t="shared" si="19"/>
        <v>P</v>
      </c>
      <c r="I419" t="str">
        <f>LOOKUP(F419,'Facture Chronopost'!L:L,'Facture Chronopost'!H:H)</f>
        <v/>
      </c>
      <c r="J419" s="6">
        <f>TCD!U420</f>
        <v>16</v>
      </c>
      <c r="K419">
        <f t="shared" si="20"/>
        <v>1</v>
      </c>
      <c r="L419" s="27">
        <f>_xlfn.XLOOKUP(F419,'TCD poids'!A:A,'TCD poids'!C:C)</f>
        <v>4.5999999999999996</v>
      </c>
      <c r="M419">
        <f>TCD!T420</f>
        <v>16</v>
      </c>
      <c r="N419">
        <f>IF(I419="",0.2,LOOKUP(I419,'Pays TVA'!A:A,'Pays TVA'!B:B))</f>
        <v>0.2</v>
      </c>
      <c r="O419" s="27" t="str">
        <f>IF(TCD!M420="","",TCD!M420)</f>
        <v/>
      </c>
      <c r="P419" s="27" t="str">
        <f>IF(TCD!J420="","",TCD!J420)</f>
        <v/>
      </c>
      <c r="Q419" s="27" t="str">
        <f>IF(AND(TCD!L420="",TCD!Q420=""),"",IF(SUM(TCD!L420,TCD!Q420)&gt;15,29,9.5))</f>
        <v/>
      </c>
      <c r="R419" s="27">
        <f>_xlfn.XLOOKUP(F419,TCD!E:E,TCD!K:K,"")</f>
        <v>0</v>
      </c>
      <c r="S419" s="27" t="str">
        <f>IF(TCD!I420="","",IF(TCD!I420&gt;8.5,17,8.5))</f>
        <v/>
      </c>
      <c r="T419" s="27">
        <f>TCD!Y420</f>
        <v>9.1</v>
      </c>
    </row>
    <row r="420" spans="1:20" x14ac:dyDescent="0.2">
      <c r="A420" s="13" t="str">
        <f>TCD!V421</f>
        <v>CHRONOPOST</v>
      </c>
      <c r="B420" s="1">
        <f t="shared" si="18"/>
        <v>46143</v>
      </c>
      <c r="F420" t="str">
        <f>TCD!E421</f>
        <v>XN103761088JB</v>
      </c>
      <c r="H420" s="6" t="str">
        <f t="shared" si="19"/>
        <v>P</v>
      </c>
      <c r="I420" t="str">
        <f>LOOKUP(F420,'Facture Chronopost'!L:L,'Facture Chronopost'!H:H)</f>
        <v/>
      </c>
      <c r="J420" s="6">
        <f>TCD!U421</f>
        <v>16</v>
      </c>
      <c r="K420">
        <f t="shared" si="20"/>
        <v>1</v>
      </c>
      <c r="L420" s="27">
        <f>_xlfn.XLOOKUP(F420,'TCD poids'!A:A,'TCD poids'!C:C)</f>
        <v>1.3</v>
      </c>
      <c r="M420">
        <f>TCD!T421</f>
        <v>16</v>
      </c>
      <c r="N420">
        <f>IF(I420="",0.2,LOOKUP(I420,'Pays TVA'!A:A,'Pays TVA'!B:B))</f>
        <v>0.2</v>
      </c>
      <c r="O420" s="27" t="str">
        <f>IF(TCD!M421="","",TCD!M421)</f>
        <v/>
      </c>
      <c r="P420" s="27" t="str">
        <f>IF(TCD!J421="","",TCD!J421)</f>
        <v/>
      </c>
      <c r="Q420" s="27" t="str">
        <f>IF(AND(TCD!L421="",TCD!Q421=""),"",IF(SUM(TCD!L421,TCD!Q421)&gt;15,29,9.5))</f>
        <v/>
      </c>
      <c r="R420" s="27">
        <f>_xlfn.XLOOKUP(F420,TCD!E:E,TCD!K:K,"")</f>
        <v>0</v>
      </c>
      <c r="S420" s="27" t="str">
        <f>IF(TCD!I421="","",IF(TCD!I421&gt;8.5,17,8.5))</f>
        <v/>
      </c>
      <c r="T420" s="27">
        <f>TCD!Y421</f>
        <v>7.9</v>
      </c>
    </row>
    <row r="421" spans="1:20" x14ac:dyDescent="0.2">
      <c r="A421" s="13" t="str">
        <f>TCD!V422</f>
        <v>CHRONOPOST</v>
      </c>
      <c r="B421" s="1">
        <f t="shared" si="18"/>
        <v>46143</v>
      </c>
      <c r="F421" t="str">
        <f>TCD!E422</f>
        <v>XN103761295JB</v>
      </c>
      <c r="H421" s="6" t="str">
        <f t="shared" si="19"/>
        <v>P</v>
      </c>
      <c r="I421" t="str">
        <f>LOOKUP(F421,'Facture Chronopost'!L:L,'Facture Chronopost'!H:H)</f>
        <v/>
      </c>
      <c r="J421" s="6">
        <f>TCD!U422</f>
        <v>16</v>
      </c>
      <c r="K421">
        <f t="shared" si="20"/>
        <v>1</v>
      </c>
      <c r="L421" s="27">
        <f>_xlfn.XLOOKUP(F421,'TCD poids'!A:A,'TCD poids'!C:C)</f>
        <v>0.79999999999999993</v>
      </c>
      <c r="M421">
        <f>TCD!T422</f>
        <v>16</v>
      </c>
      <c r="N421">
        <f>IF(I421="",0.2,LOOKUP(I421,'Pays TVA'!A:A,'Pays TVA'!B:B))</f>
        <v>0.2</v>
      </c>
      <c r="O421" s="27" t="str">
        <f>IF(TCD!M422="","",TCD!M422)</f>
        <v/>
      </c>
      <c r="P421" s="27" t="str">
        <f>IF(TCD!J422="","",TCD!J422)</f>
        <v/>
      </c>
      <c r="Q421" s="27" t="str">
        <f>IF(AND(TCD!L422="",TCD!Q422=""),"",IF(SUM(TCD!L422,TCD!Q422)&gt;15,29,9.5))</f>
        <v/>
      </c>
      <c r="R421" s="27">
        <f>_xlfn.XLOOKUP(F421,TCD!E:E,TCD!K:K,"")</f>
        <v>0</v>
      </c>
      <c r="S421" s="27" t="str">
        <f>IF(TCD!I422="","",IF(TCD!I422&gt;8.5,17,8.5))</f>
        <v/>
      </c>
      <c r="T421" s="27">
        <f>TCD!Y422</f>
        <v>7.5</v>
      </c>
    </row>
    <row r="422" spans="1:20" x14ac:dyDescent="0.2">
      <c r="A422" s="13" t="str">
        <f>TCD!V423</f>
        <v>CHRONOPOST</v>
      </c>
      <c r="B422" s="1">
        <f t="shared" si="18"/>
        <v>46143</v>
      </c>
      <c r="F422" t="str">
        <f>TCD!E423</f>
        <v>XN103761556JB</v>
      </c>
      <c r="H422" s="6" t="str">
        <f t="shared" si="19"/>
        <v>P</v>
      </c>
      <c r="I422" t="str">
        <f>LOOKUP(F422,'Facture Chronopost'!L:L,'Facture Chronopost'!H:H)</f>
        <v/>
      </c>
      <c r="J422" s="6">
        <f>TCD!U423</f>
        <v>16</v>
      </c>
      <c r="K422">
        <f t="shared" si="20"/>
        <v>1</v>
      </c>
      <c r="L422" s="27">
        <f>_xlfn.XLOOKUP(F422,'TCD poids'!A:A,'TCD poids'!C:C)</f>
        <v>4.5999999999999996</v>
      </c>
      <c r="M422">
        <f>TCD!T423</f>
        <v>16</v>
      </c>
      <c r="N422">
        <f>IF(I422="",0.2,LOOKUP(I422,'Pays TVA'!A:A,'Pays TVA'!B:B))</f>
        <v>0.2</v>
      </c>
      <c r="O422" s="27" t="str">
        <f>IF(TCD!M423="","",TCD!M423)</f>
        <v/>
      </c>
      <c r="P422" s="27" t="str">
        <f>IF(TCD!J423="","",TCD!J423)</f>
        <v/>
      </c>
      <c r="Q422" s="27" t="str">
        <f>IF(AND(TCD!L423="",TCD!Q423=""),"",IF(SUM(TCD!L423,TCD!Q423)&gt;15,29,9.5))</f>
        <v/>
      </c>
      <c r="R422" s="27">
        <f>_xlfn.XLOOKUP(F422,TCD!E:E,TCD!K:K,"")</f>
        <v>0</v>
      </c>
      <c r="S422" s="27" t="str">
        <f>IF(TCD!I423="","",IF(TCD!I423&gt;8.5,17,8.5))</f>
        <v/>
      </c>
      <c r="T422" s="27">
        <f>TCD!Y423</f>
        <v>9.1</v>
      </c>
    </row>
    <row r="423" spans="1:20" x14ac:dyDescent="0.2">
      <c r="A423" s="13" t="str">
        <f>TCD!V424</f>
        <v>CHRONOPOST</v>
      </c>
      <c r="B423" s="1">
        <f t="shared" si="18"/>
        <v>46143</v>
      </c>
      <c r="F423" t="str">
        <f>TCD!E424</f>
        <v>XN103761689JB</v>
      </c>
      <c r="H423" s="6" t="str">
        <f t="shared" si="19"/>
        <v>P</v>
      </c>
      <c r="I423" t="str">
        <f>LOOKUP(F423,'Facture Chronopost'!L:L,'Facture Chronopost'!H:H)</f>
        <v/>
      </c>
      <c r="J423" s="6">
        <f>TCD!U424</f>
        <v>16</v>
      </c>
      <c r="K423">
        <f t="shared" si="20"/>
        <v>1</v>
      </c>
      <c r="L423" s="27">
        <f>_xlfn.XLOOKUP(F423,'TCD poids'!A:A,'TCD poids'!C:C)</f>
        <v>0.5</v>
      </c>
      <c r="M423">
        <f>TCD!T424</f>
        <v>16</v>
      </c>
      <c r="N423">
        <f>IF(I423="",0.2,LOOKUP(I423,'Pays TVA'!A:A,'Pays TVA'!B:B))</f>
        <v>0.2</v>
      </c>
      <c r="O423" s="27" t="str">
        <f>IF(TCD!M424="","",TCD!M424)</f>
        <v/>
      </c>
      <c r="P423" s="27" t="str">
        <f>IF(TCD!J424="","",TCD!J424)</f>
        <v/>
      </c>
      <c r="Q423" s="27" t="str">
        <f>IF(AND(TCD!L424="",TCD!Q424=""),"",IF(SUM(TCD!L424,TCD!Q424)&gt;15,29,9.5))</f>
        <v/>
      </c>
      <c r="R423" s="27">
        <f>_xlfn.XLOOKUP(F423,TCD!E:E,TCD!K:K,"")</f>
        <v>0</v>
      </c>
      <c r="S423" s="27" t="str">
        <f>IF(TCD!I424="","",IF(TCD!I424&gt;8.5,17,8.5))</f>
        <v/>
      </c>
      <c r="T423" s="27">
        <f>TCD!Y424</f>
        <v>7.5</v>
      </c>
    </row>
    <row r="424" spans="1:20" x14ac:dyDescent="0.2">
      <c r="A424" s="13" t="str">
        <f>TCD!V425</f>
        <v>CHRONOPOST</v>
      </c>
      <c r="B424" s="1">
        <f t="shared" si="18"/>
        <v>46143</v>
      </c>
      <c r="F424" t="str">
        <f>TCD!E425</f>
        <v>XN103761919JB</v>
      </c>
      <c r="H424" s="6" t="str">
        <f t="shared" si="19"/>
        <v>P</v>
      </c>
      <c r="I424" t="str">
        <f>LOOKUP(F424,'Facture Chronopost'!L:L,'Facture Chronopost'!H:H)</f>
        <v/>
      </c>
      <c r="J424" s="6">
        <f>TCD!U425</f>
        <v>16</v>
      </c>
      <c r="K424">
        <f t="shared" si="20"/>
        <v>1</v>
      </c>
      <c r="L424" s="27">
        <f>_xlfn.XLOOKUP(F424,'TCD poids'!A:A,'TCD poids'!C:C)</f>
        <v>0.5</v>
      </c>
      <c r="M424">
        <f>TCD!T425</f>
        <v>16</v>
      </c>
      <c r="N424">
        <f>IF(I424="",0.2,LOOKUP(I424,'Pays TVA'!A:A,'Pays TVA'!B:B))</f>
        <v>0.2</v>
      </c>
      <c r="O424" s="27" t="str">
        <f>IF(TCD!M425="","",TCD!M425)</f>
        <v/>
      </c>
      <c r="P424" s="27" t="str">
        <f>IF(TCD!J425="","",TCD!J425)</f>
        <v/>
      </c>
      <c r="Q424" s="27" t="str">
        <f>IF(AND(TCD!L425="",TCD!Q425=""),"",IF(SUM(TCD!L425,TCD!Q425)&gt;15,29,9.5))</f>
        <v/>
      </c>
      <c r="R424" s="27">
        <f>_xlfn.XLOOKUP(F424,TCD!E:E,TCD!K:K,"")</f>
        <v>0</v>
      </c>
      <c r="S424" s="27" t="str">
        <f>IF(TCD!I425="","",IF(TCD!I425&gt;8.5,17,8.5))</f>
        <v/>
      </c>
      <c r="T424" s="27">
        <f>TCD!Y425</f>
        <v>7.5</v>
      </c>
    </row>
    <row r="425" spans="1:20" x14ac:dyDescent="0.2">
      <c r="A425" s="13" t="str">
        <f>TCD!V426</f>
        <v>CHRONOPOST</v>
      </c>
      <c r="B425" s="1">
        <f t="shared" si="18"/>
        <v>46143</v>
      </c>
      <c r="F425" t="str">
        <f>TCD!E426</f>
        <v>XN103761940JB</v>
      </c>
      <c r="H425" s="6" t="str">
        <f t="shared" si="19"/>
        <v>P</v>
      </c>
      <c r="I425" t="str">
        <f>LOOKUP(F425,'Facture Chronopost'!L:L,'Facture Chronopost'!H:H)</f>
        <v/>
      </c>
      <c r="J425" s="6">
        <f>TCD!U426</f>
        <v>16</v>
      </c>
      <c r="K425">
        <f t="shared" si="20"/>
        <v>1</v>
      </c>
      <c r="L425" s="27">
        <f>_xlfn.XLOOKUP(F425,'TCD poids'!A:A,'TCD poids'!C:C)</f>
        <v>0.7</v>
      </c>
      <c r="M425">
        <f>TCD!T426</f>
        <v>16</v>
      </c>
      <c r="N425">
        <f>IF(I425="",0.2,LOOKUP(I425,'Pays TVA'!A:A,'Pays TVA'!B:B))</f>
        <v>0.2</v>
      </c>
      <c r="O425" s="27" t="str">
        <f>IF(TCD!M426="","",TCD!M426)</f>
        <v/>
      </c>
      <c r="P425" s="27" t="str">
        <f>IF(TCD!J426="","",TCD!J426)</f>
        <v/>
      </c>
      <c r="Q425" s="27" t="str">
        <f>IF(AND(TCD!L426="",TCD!Q426=""),"",IF(SUM(TCD!L426,TCD!Q426)&gt;15,29,9.5))</f>
        <v/>
      </c>
      <c r="R425" s="27">
        <f>_xlfn.XLOOKUP(F425,TCD!E:E,TCD!K:K,"")</f>
        <v>0</v>
      </c>
      <c r="S425" s="27" t="str">
        <f>IF(TCD!I426="","",IF(TCD!I426&gt;8.5,17,8.5))</f>
        <v/>
      </c>
      <c r="T425" s="27">
        <f>TCD!Y426</f>
        <v>7.5</v>
      </c>
    </row>
    <row r="426" spans="1:20" x14ac:dyDescent="0.2">
      <c r="A426" s="13" t="str">
        <f>TCD!V427</f>
        <v>CHRONOPOST</v>
      </c>
      <c r="B426" s="1">
        <f t="shared" si="18"/>
        <v>46143</v>
      </c>
      <c r="F426" t="str">
        <f>TCD!E427</f>
        <v>XN103762375JB</v>
      </c>
      <c r="H426" s="6" t="str">
        <f t="shared" si="19"/>
        <v>P</v>
      </c>
      <c r="I426" t="str">
        <f>LOOKUP(F426,'Facture Chronopost'!L:L,'Facture Chronopost'!H:H)</f>
        <v/>
      </c>
      <c r="J426" s="6">
        <f>TCD!U427</f>
        <v>16</v>
      </c>
      <c r="K426">
        <f t="shared" si="20"/>
        <v>1</v>
      </c>
      <c r="L426" s="27">
        <f>_xlfn.XLOOKUP(F426,'TCD poids'!A:A,'TCD poids'!C:C)</f>
        <v>0.7</v>
      </c>
      <c r="M426">
        <f>TCD!T427</f>
        <v>16</v>
      </c>
      <c r="N426">
        <f>IF(I426="",0.2,LOOKUP(I426,'Pays TVA'!A:A,'Pays TVA'!B:B))</f>
        <v>0.2</v>
      </c>
      <c r="O426" s="27" t="str">
        <f>IF(TCD!M427="","",TCD!M427)</f>
        <v/>
      </c>
      <c r="P426" s="27" t="str">
        <f>IF(TCD!J427="","",TCD!J427)</f>
        <v/>
      </c>
      <c r="Q426" s="27" t="str">
        <f>IF(AND(TCD!L427="",TCD!Q427=""),"",IF(SUM(TCD!L427,TCD!Q427)&gt;15,29,9.5))</f>
        <v/>
      </c>
      <c r="R426" s="27">
        <f>_xlfn.XLOOKUP(F426,TCD!E:E,TCD!K:K,"")</f>
        <v>0</v>
      </c>
      <c r="S426" s="27" t="str">
        <f>IF(TCD!I427="","",IF(TCD!I427&gt;8.5,17,8.5))</f>
        <v/>
      </c>
      <c r="T426" s="27">
        <f>TCD!Y427</f>
        <v>7.5</v>
      </c>
    </row>
    <row r="427" spans="1:20" x14ac:dyDescent="0.2">
      <c r="A427" s="13" t="str">
        <f>TCD!V428</f>
        <v>CHRONOPOST</v>
      </c>
      <c r="B427" s="1">
        <f t="shared" si="18"/>
        <v>46143</v>
      </c>
      <c r="F427" t="str">
        <f>TCD!E428</f>
        <v>XN103762551JB</v>
      </c>
      <c r="H427" s="6" t="str">
        <f t="shared" si="19"/>
        <v>P</v>
      </c>
      <c r="I427" t="str">
        <f>LOOKUP(F427,'Facture Chronopost'!L:L,'Facture Chronopost'!H:H)</f>
        <v/>
      </c>
      <c r="J427" s="6">
        <f>TCD!U428</f>
        <v>16</v>
      </c>
      <c r="K427">
        <f t="shared" si="20"/>
        <v>1</v>
      </c>
      <c r="L427" s="27">
        <f>_xlfn.XLOOKUP(F427,'TCD poids'!A:A,'TCD poids'!C:C)</f>
        <v>0.30000000000000004</v>
      </c>
      <c r="M427">
        <f>TCD!T428</f>
        <v>16</v>
      </c>
      <c r="N427">
        <f>IF(I427="",0.2,LOOKUP(I427,'Pays TVA'!A:A,'Pays TVA'!B:B))</f>
        <v>0.2</v>
      </c>
      <c r="O427" s="27" t="str">
        <f>IF(TCD!M428="","",TCD!M428)</f>
        <v/>
      </c>
      <c r="P427" s="27" t="str">
        <f>IF(TCD!J428="","",TCD!J428)</f>
        <v/>
      </c>
      <c r="Q427" s="27" t="str">
        <f>IF(AND(TCD!L428="",TCD!Q428=""),"",IF(SUM(TCD!L428,TCD!Q428)&gt;15,29,9.5))</f>
        <v/>
      </c>
      <c r="R427" s="27">
        <f>_xlfn.XLOOKUP(F427,TCD!E:E,TCD!K:K,"")</f>
        <v>0</v>
      </c>
      <c r="S427" s="27" t="str">
        <f>IF(TCD!I428="","",IF(TCD!I428&gt;8.5,17,8.5))</f>
        <v/>
      </c>
      <c r="T427" s="27">
        <f>TCD!Y428</f>
        <v>7.5</v>
      </c>
    </row>
    <row r="428" spans="1:20" x14ac:dyDescent="0.2">
      <c r="A428" s="13" t="str">
        <f>TCD!V429</f>
        <v>CHRONOPOST</v>
      </c>
      <c r="B428" s="1">
        <f t="shared" si="18"/>
        <v>46143</v>
      </c>
      <c r="F428" t="str">
        <f>TCD!E429</f>
        <v>XN103762993JB</v>
      </c>
      <c r="H428" s="6" t="str">
        <f t="shared" si="19"/>
        <v>P</v>
      </c>
      <c r="I428" t="str">
        <f>LOOKUP(F428,'Facture Chronopost'!L:L,'Facture Chronopost'!H:H)</f>
        <v/>
      </c>
      <c r="J428" s="6">
        <f>TCD!U429</f>
        <v>16</v>
      </c>
      <c r="K428">
        <f t="shared" si="20"/>
        <v>1</v>
      </c>
      <c r="L428" s="27">
        <f>_xlfn.XLOOKUP(F428,'TCD poids'!A:A,'TCD poids'!C:C)</f>
        <v>0.79999999999999993</v>
      </c>
      <c r="M428">
        <f>TCD!T429</f>
        <v>16</v>
      </c>
      <c r="N428">
        <f>IF(I428="",0.2,LOOKUP(I428,'Pays TVA'!A:A,'Pays TVA'!B:B))</f>
        <v>0.2</v>
      </c>
      <c r="O428" s="27" t="str">
        <f>IF(TCD!M429="","",TCD!M429)</f>
        <v/>
      </c>
      <c r="P428" s="27" t="str">
        <f>IF(TCD!J429="","",TCD!J429)</f>
        <v/>
      </c>
      <c r="Q428" s="27" t="str">
        <f>IF(AND(TCD!L429="",TCD!Q429=""),"",IF(SUM(TCD!L429,TCD!Q429)&gt;15,29,9.5))</f>
        <v/>
      </c>
      <c r="R428" s="27">
        <f>_xlfn.XLOOKUP(F428,TCD!E:E,TCD!K:K,"")</f>
        <v>0</v>
      </c>
      <c r="S428" s="27" t="str">
        <f>IF(TCD!I429="","",IF(TCD!I429&gt;8.5,17,8.5))</f>
        <v/>
      </c>
      <c r="T428" s="27">
        <f>TCD!Y429</f>
        <v>7.5</v>
      </c>
    </row>
    <row r="429" spans="1:20" x14ac:dyDescent="0.2">
      <c r="A429" s="13" t="str">
        <f>TCD!V430</f>
        <v>CHRONOPOST</v>
      </c>
      <c r="B429" s="1">
        <f t="shared" si="18"/>
        <v>46143</v>
      </c>
      <c r="F429" t="str">
        <f>TCD!E430</f>
        <v>XN103763150JB</v>
      </c>
      <c r="H429" s="6" t="str">
        <f t="shared" si="19"/>
        <v>P</v>
      </c>
      <c r="I429" t="str">
        <f>LOOKUP(F429,'Facture Chronopost'!L:L,'Facture Chronopost'!H:H)</f>
        <v/>
      </c>
      <c r="J429" s="6">
        <f>TCD!U430</f>
        <v>16</v>
      </c>
      <c r="K429">
        <f t="shared" si="20"/>
        <v>1</v>
      </c>
      <c r="L429" s="27">
        <f>_xlfn.XLOOKUP(F429,'TCD poids'!A:A,'TCD poids'!C:C)</f>
        <v>0.5</v>
      </c>
      <c r="M429">
        <f>TCD!T430</f>
        <v>16</v>
      </c>
      <c r="N429">
        <f>IF(I429="",0.2,LOOKUP(I429,'Pays TVA'!A:A,'Pays TVA'!B:B))</f>
        <v>0.2</v>
      </c>
      <c r="O429" s="27" t="str">
        <f>IF(TCD!M430="","",TCD!M430)</f>
        <v/>
      </c>
      <c r="P429" s="27" t="str">
        <f>IF(TCD!J430="","",TCD!J430)</f>
        <v/>
      </c>
      <c r="Q429" s="27" t="str">
        <f>IF(AND(TCD!L430="",TCD!Q430=""),"",IF(SUM(TCD!L430,TCD!Q430)&gt;15,29,9.5))</f>
        <v/>
      </c>
      <c r="R429" s="27">
        <f>_xlfn.XLOOKUP(F429,TCD!E:E,TCD!K:K,"")</f>
        <v>0</v>
      </c>
      <c r="S429" s="27" t="str">
        <f>IF(TCD!I430="","",IF(TCD!I430&gt;8.5,17,8.5))</f>
        <v/>
      </c>
      <c r="T429" s="27">
        <f>TCD!Y430</f>
        <v>7.5</v>
      </c>
    </row>
    <row r="430" spans="1:20" x14ac:dyDescent="0.2">
      <c r="A430" s="13" t="str">
        <f>TCD!V431</f>
        <v>CHRONOPOST</v>
      </c>
      <c r="B430" s="1">
        <f t="shared" si="18"/>
        <v>46143</v>
      </c>
      <c r="F430" t="str">
        <f>TCD!E431</f>
        <v>XN103763367JB</v>
      </c>
      <c r="H430" s="6" t="str">
        <f t="shared" si="19"/>
        <v>P</v>
      </c>
      <c r="I430" t="str">
        <f>LOOKUP(F430,'Facture Chronopost'!L:L,'Facture Chronopost'!H:H)</f>
        <v/>
      </c>
      <c r="J430" s="6">
        <f>TCD!U431</f>
        <v>16</v>
      </c>
      <c r="K430">
        <f t="shared" si="20"/>
        <v>1</v>
      </c>
      <c r="L430" s="27">
        <f>_xlfn.XLOOKUP(F430,'TCD poids'!A:A,'TCD poids'!C:C)</f>
        <v>0.4</v>
      </c>
      <c r="M430">
        <f>TCD!T431</f>
        <v>16</v>
      </c>
      <c r="N430">
        <f>IF(I430="",0.2,LOOKUP(I430,'Pays TVA'!A:A,'Pays TVA'!B:B))</f>
        <v>0.2</v>
      </c>
      <c r="O430" s="27" t="str">
        <f>IF(TCD!M431="","",TCD!M431)</f>
        <v/>
      </c>
      <c r="P430" s="27" t="str">
        <f>IF(TCD!J431="","",TCD!J431)</f>
        <v/>
      </c>
      <c r="Q430" s="27" t="str">
        <f>IF(AND(TCD!L431="",TCD!Q431=""),"",IF(SUM(TCD!L431,TCD!Q431)&gt;15,29,9.5))</f>
        <v/>
      </c>
      <c r="R430" s="27">
        <f>_xlfn.XLOOKUP(F430,TCD!E:E,TCD!K:K,"")</f>
        <v>0</v>
      </c>
      <c r="S430" s="27" t="str">
        <f>IF(TCD!I431="","",IF(TCD!I431&gt;8.5,17,8.5))</f>
        <v/>
      </c>
      <c r="T430" s="27">
        <f>TCD!Y431</f>
        <v>7.5</v>
      </c>
    </row>
    <row r="431" spans="1:20" x14ac:dyDescent="0.2">
      <c r="A431" s="13" t="str">
        <f>TCD!V432</f>
        <v>CHRONOPOST</v>
      </c>
      <c r="B431" s="1">
        <f t="shared" si="18"/>
        <v>46143</v>
      </c>
      <c r="F431" t="str">
        <f>TCD!E432</f>
        <v>XN103763781JB</v>
      </c>
      <c r="H431" s="6" t="str">
        <f t="shared" si="19"/>
        <v>P</v>
      </c>
      <c r="I431" t="str">
        <f>LOOKUP(F431,'Facture Chronopost'!L:L,'Facture Chronopost'!H:H)</f>
        <v/>
      </c>
      <c r="J431" s="6">
        <f>TCD!U432</f>
        <v>16</v>
      </c>
      <c r="K431">
        <f t="shared" si="20"/>
        <v>1</v>
      </c>
      <c r="L431" s="27">
        <f>_xlfn.XLOOKUP(F431,'TCD poids'!A:A,'TCD poids'!C:C)</f>
        <v>0.30000000000000004</v>
      </c>
      <c r="M431">
        <f>TCD!T432</f>
        <v>16</v>
      </c>
      <c r="N431">
        <f>IF(I431="",0.2,LOOKUP(I431,'Pays TVA'!A:A,'Pays TVA'!B:B))</f>
        <v>0.2</v>
      </c>
      <c r="O431" s="27" t="str">
        <f>IF(TCD!M432="","",TCD!M432)</f>
        <v/>
      </c>
      <c r="P431" s="27" t="str">
        <f>IF(TCD!J432="","",TCD!J432)</f>
        <v/>
      </c>
      <c r="Q431" s="27" t="str">
        <f>IF(AND(TCD!L432="",TCD!Q432=""),"",IF(SUM(TCD!L432,TCD!Q432)&gt;15,29,9.5))</f>
        <v/>
      </c>
      <c r="R431" s="27">
        <f>_xlfn.XLOOKUP(F431,TCD!E:E,TCD!K:K,"")</f>
        <v>0</v>
      </c>
      <c r="S431" s="27" t="str">
        <f>IF(TCD!I432="","",IF(TCD!I432&gt;8.5,17,8.5))</f>
        <v/>
      </c>
      <c r="T431" s="27">
        <f>TCD!Y432</f>
        <v>7.5</v>
      </c>
    </row>
    <row r="432" spans="1:20" x14ac:dyDescent="0.2">
      <c r="A432" s="13" t="str">
        <f>TCD!V433</f>
        <v>CHRONOPOST</v>
      </c>
      <c r="B432" s="1">
        <f t="shared" si="18"/>
        <v>46143</v>
      </c>
      <c r="F432" t="str">
        <f>TCD!E433</f>
        <v>XN103764155JB</v>
      </c>
      <c r="H432" s="6" t="str">
        <f t="shared" si="19"/>
        <v>P</v>
      </c>
      <c r="I432" t="str">
        <f>LOOKUP(F432,'Facture Chronopost'!L:L,'Facture Chronopost'!H:H)</f>
        <v/>
      </c>
      <c r="J432" s="6">
        <f>TCD!U433</f>
        <v>16</v>
      </c>
      <c r="K432">
        <f t="shared" si="20"/>
        <v>1</v>
      </c>
      <c r="L432" s="27">
        <f>_xlfn.XLOOKUP(F432,'TCD poids'!A:A,'TCD poids'!C:C)</f>
        <v>0.30000000000000004</v>
      </c>
      <c r="M432">
        <f>TCD!T433</f>
        <v>16</v>
      </c>
      <c r="N432">
        <f>IF(I432="",0.2,LOOKUP(I432,'Pays TVA'!A:A,'Pays TVA'!B:B))</f>
        <v>0.2</v>
      </c>
      <c r="O432" s="27" t="str">
        <f>IF(TCD!M433="","",TCD!M433)</f>
        <v/>
      </c>
      <c r="P432" s="27" t="str">
        <f>IF(TCD!J433="","",TCD!J433)</f>
        <v/>
      </c>
      <c r="Q432" s="27" t="str">
        <f>IF(AND(TCD!L433="",TCD!Q433=""),"",IF(SUM(TCD!L433,TCD!Q433)&gt;15,29,9.5))</f>
        <v/>
      </c>
      <c r="R432" s="27">
        <f>_xlfn.XLOOKUP(F432,TCD!E:E,TCD!K:K,"")</f>
        <v>0</v>
      </c>
      <c r="S432" s="27" t="str">
        <f>IF(TCD!I433="","",IF(TCD!I433&gt;8.5,17,8.5))</f>
        <v/>
      </c>
      <c r="T432" s="27">
        <f>TCD!Y433</f>
        <v>7.5</v>
      </c>
    </row>
    <row r="433" spans="1:20" x14ac:dyDescent="0.2">
      <c r="A433" s="13" t="str">
        <f>TCD!V434</f>
        <v>CHRONOPOST</v>
      </c>
      <c r="B433" s="1">
        <f t="shared" si="18"/>
        <v>46143</v>
      </c>
      <c r="F433" t="str">
        <f>TCD!E434</f>
        <v>XN103764331JB</v>
      </c>
      <c r="H433" s="6" t="str">
        <f t="shared" si="19"/>
        <v>P</v>
      </c>
      <c r="I433" t="str">
        <f>LOOKUP(F433,'Facture Chronopost'!L:L,'Facture Chronopost'!H:H)</f>
        <v/>
      </c>
      <c r="J433" s="6">
        <f>TCD!U434</f>
        <v>16</v>
      </c>
      <c r="K433">
        <f t="shared" si="20"/>
        <v>1</v>
      </c>
      <c r="L433" s="27">
        <f>_xlfn.XLOOKUP(F433,'TCD poids'!A:A,'TCD poids'!C:C)</f>
        <v>4.5999999999999996</v>
      </c>
      <c r="M433">
        <f>TCD!T434</f>
        <v>16</v>
      </c>
      <c r="N433">
        <f>IF(I433="",0.2,LOOKUP(I433,'Pays TVA'!A:A,'Pays TVA'!B:B))</f>
        <v>0.2</v>
      </c>
      <c r="O433" s="27" t="str">
        <f>IF(TCD!M434="","",TCD!M434)</f>
        <v/>
      </c>
      <c r="P433" s="27" t="str">
        <f>IF(TCD!J434="","",TCD!J434)</f>
        <v/>
      </c>
      <c r="Q433" s="27" t="str">
        <f>IF(AND(TCD!L434="",TCD!Q434=""),"",IF(SUM(TCD!L434,TCD!Q434)&gt;15,29,9.5))</f>
        <v/>
      </c>
      <c r="R433" s="27">
        <f>_xlfn.XLOOKUP(F433,TCD!E:E,TCD!K:K,"")</f>
        <v>0</v>
      </c>
      <c r="S433" s="27" t="str">
        <f>IF(TCD!I434="","",IF(TCD!I434&gt;8.5,17,8.5))</f>
        <v/>
      </c>
      <c r="T433" s="27">
        <f>TCD!Y434</f>
        <v>9.1</v>
      </c>
    </row>
    <row r="434" spans="1:20" x14ac:dyDescent="0.2">
      <c r="A434" s="13" t="str">
        <f>TCD!V435</f>
        <v>CHRONOPOST</v>
      </c>
      <c r="B434" s="1">
        <f t="shared" si="18"/>
        <v>46143</v>
      </c>
      <c r="F434" t="str">
        <f>TCD!E435</f>
        <v>XN103764464JB</v>
      </c>
      <c r="H434" s="6" t="str">
        <f t="shared" si="19"/>
        <v>P</v>
      </c>
      <c r="I434" t="str">
        <f>LOOKUP(F434,'Facture Chronopost'!L:L,'Facture Chronopost'!H:H)</f>
        <v/>
      </c>
      <c r="J434" s="6">
        <f>TCD!U435</f>
        <v>16</v>
      </c>
      <c r="K434">
        <f t="shared" si="20"/>
        <v>1</v>
      </c>
      <c r="L434" s="27">
        <f>_xlfn.XLOOKUP(F434,'TCD poids'!A:A,'TCD poids'!C:C)</f>
        <v>0.5</v>
      </c>
      <c r="M434">
        <f>TCD!T435</f>
        <v>16</v>
      </c>
      <c r="N434">
        <f>IF(I434="",0.2,LOOKUP(I434,'Pays TVA'!A:A,'Pays TVA'!B:B))</f>
        <v>0.2</v>
      </c>
      <c r="O434" s="27" t="str">
        <f>IF(TCD!M435="","",TCD!M435)</f>
        <v/>
      </c>
      <c r="P434" s="27" t="str">
        <f>IF(TCD!J435="","",TCD!J435)</f>
        <v/>
      </c>
      <c r="Q434" s="27" t="str">
        <f>IF(AND(TCD!L435="",TCD!Q435=""),"",IF(SUM(TCD!L435,TCD!Q435)&gt;15,29,9.5))</f>
        <v/>
      </c>
      <c r="R434" s="27">
        <f>_xlfn.XLOOKUP(F434,TCD!E:E,TCD!K:K,"")</f>
        <v>0</v>
      </c>
      <c r="S434" s="27" t="str">
        <f>IF(TCD!I435="","",IF(TCD!I435&gt;8.5,17,8.5))</f>
        <v/>
      </c>
      <c r="T434" s="27">
        <f>TCD!Y435</f>
        <v>7.5</v>
      </c>
    </row>
    <row r="435" spans="1:20" x14ac:dyDescent="0.2">
      <c r="A435" s="13" t="str">
        <f>TCD!V436</f>
        <v>CHRONOPOST</v>
      </c>
      <c r="B435" s="1">
        <f t="shared" si="18"/>
        <v>46143</v>
      </c>
      <c r="F435" t="str">
        <f>TCD!E436</f>
        <v>XN103765178JB</v>
      </c>
      <c r="H435" s="6" t="str">
        <f t="shared" si="19"/>
        <v>P</v>
      </c>
      <c r="I435" t="str">
        <f>LOOKUP(F435,'Facture Chronopost'!L:L,'Facture Chronopost'!H:H)</f>
        <v/>
      </c>
      <c r="J435" s="6">
        <f>TCD!U436</f>
        <v>16</v>
      </c>
      <c r="K435">
        <f t="shared" si="20"/>
        <v>1</v>
      </c>
      <c r="L435" s="27">
        <f>_xlfn.XLOOKUP(F435,'TCD poids'!A:A,'TCD poids'!C:C)</f>
        <v>0.7</v>
      </c>
      <c r="M435">
        <f>TCD!T436</f>
        <v>16</v>
      </c>
      <c r="N435">
        <f>IF(I435="",0.2,LOOKUP(I435,'Pays TVA'!A:A,'Pays TVA'!B:B))</f>
        <v>0.2</v>
      </c>
      <c r="O435" s="27" t="str">
        <f>IF(TCD!M436="","",TCD!M436)</f>
        <v/>
      </c>
      <c r="P435" s="27" t="str">
        <f>IF(TCD!J436="","",TCD!J436)</f>
        <v/>
      </c>
      <c r="Q435" s="27" t="str">
        <f>IF(AND(TCD!L436="",TCD!Q436=""),"",IF(SUM(TCD!L436,TCD!Q436)&gt;15,29,9.5))</f>
        <v/>
      </c>
      <c r="R435" s="27">
        <f>_xlfn.XLOOKUP(F435,TCD!E:E,TCD!K:K,"")</f>
        <v>0</v>
      </c>
      <c r="S435" s="27" t="str">
        <f>IF(TCD!I436="","",IF(TCD!I436&gt;8.5,17,8.5))</f>
        <v/>
      </c>
      <c r="T435" s="27">
        <f>TCD!Y436</f>
        <v>7.5</v>
      </c>
    </row>
    <row r="436" spans="1:20" x14ac:dyDescent="0.2">
      <c r="A436" s="13" t="str">
        <f>TCD!V437</f>
        <v>CHRONOPOST</v>
      </c>
      <c r="B436" s="1">
        <f t="shared" si="18"/>
        <v>46143</v>
      </c>
      <c r="F436" t="str">
        <f>TCD!E437</f>
        <v>XN103766227JB</v>
      </c>
      <c r="H436" s="6" t="str">
        <f t="shared" si="19"/>
        <v>P</v>
      </c>
      <c r="I436" t="str">
        <f>LOOKUP(F436,'Facture Chronopost'!L:L,'Facture Chronopost'!H:H)</f>
        <v/>
      </c>
      <c r="J436" s="6">
        <f>TCD!U437</f>
        <v>16</v>
      </c>
      <c r="K436">
        <f t="shared" si="20"/>
        <v>1</v>
      </c>
      <c r="L436" s="27">
        <f>_xlfn.XLOOKUP(F436,'TCD poids'!A:A,'TCD poids'!C:C)</f>
        <v>0.30000000000000004</v>
      </c>
      <c r="M436">
        <f>TCD!T437</f>
        <v>16</v>
      </c>
      <c r="N436">
        <f>IF(I436="",0.2,LOOKUP(I436,'Pays TVA'!A:A,'Pays TVA'!B:B))</f>
        <v>0.2</v>
      </c>
      <c r="O436" s="27" t="str">
        <f>IF(TCD!M437="","",TCD!M437)</f>
        <v/>
      </c>
      <c r="P436" s="27" t="str">
        <f>IF(TCD!J437="","",TCD!J437)</f>
        <v/>
      </c>
      <c r="Q436" s="27" t="str">
        <f>IF(AND(TCD!L437="",TCD!Q437=""),"",IF(SUM(TCD!L437,TCD!Q437)&gt;15,29,9.5))</f>
        <v/>
      </c>
      <c r="R436" s="27">
        <f>_xlfn.XLOOKUP(F436,TCD!E:E,TCD!K:K,"")</f>
        <v>0</v>
      </c>
      <c r="S436" s="27" t="str">
        <f>IF(TCD!I437="","",IF(TCD!I437&gt;8.5,17,8.5))</f>
        <v/>
      </c>
      <c r="T436" s="27">
        <f>TCD!Y437</f>
        <v>7.5</v>
      </c>
    </row>
    <row r="437" spans="1:20" x14ac:dyDescent="0.2">
      <c r="A437" s="13" t="str">
        <f>TCD!V438</f>
        <v>CHRONOPOST</v>
      </c>
      <c r="B437" s="1">
        <f t="shared" si="18"/>
        <v>46143</v>
      </c>
      <c r="F437" t="str">
        <f>TCD!E438</f>
        <v>XN103766425JB</v>
      </c>
      <c r="H437" s="6" t="str">
        <f t="shared" si="19"/>
        <v>P</v>
      </c>
      <c r="I437" t="str">
        <f>LOOKUP(F437,'Facture Chronopost'!L:L,'Facture Chronopost'!H:H)</f>
        <v/>
      </c>
      <c r="J437" s="6">
        <f>TCD!U438</f>
        <v>16</v>
      </c>
      <c r="K437">
        <f t="shared" si="20"/>
        <v>1</v>
      </c>
      <c r="L437" s="27">
        <f>_xlfn.XLOOKUP(F437,'TCD poids'!A:A,'TCD poids'!C:C)</f>
        <v>0.5</v>
      </c>
      <c r="M437">
        <f>TCD!T438</f>
        <v>16</v>
      </c>
      <c r="N437">
        <f>IF(I437="",0.2,LOOKUP(I437,'Pays TVA'!A:A,'Pays TVA'!B:B))</f>
        <v>0.2</v>
      </c>
      <c r="O437" s="27" t="str">
        <f>IF(TCD!M438="","",TCD!M438)</f>
        <v/>
      </c>
      <c r="P437" s="27" t="str">
        <f>IF(TCD!J438="","",TCD!J438)</f>
        <v/>
      </c>
      <c r="Q437" s="27" t="str">
        <f>IF(AND(TCD!L438="",TCD!Q438=""),"",IF(SUM(TCD!L438,TCD!Q438)&gt;15,29,9.5))</f>
        <v/>
      </c>
      <c r="R437" s="27">
        <f>_xlfn.XLOOKUP(F437,TCD!E:E,TCD!K:K,"")</f>
        <v>0</v>
      </c>
      <c r="S437" s="27" t="str">
        <f>IF(TCD!I438="","",IF(TCD!I438&gt;8.5,17,8.5))</f>
        <v/>
      </c>
      <c r="T437" s="27">
        <f>TCD!Y438</f>
        <v>7.5</v>
      </c>
    </row>
    <row r="438" spans="1:20" x14ac:dyDescent="0.2">
      <c r="A438" s="13" t="str">
        <f>TCD!V439</f>
        <v>CHRONOPOST</v>
      </c>
      <c r="B438" s="1">
        <f t="shared" si="18"/>
        <v>46143</v>
      </c>
      <c r="F438" t="str">
        <f>TCD!E439</f>
        <v>XN103766615JB</v>
      </c>
      <c r="H438" s="6" t="str">
        <f t="shared" si="19"/>
        <v>P</v>
      </c>
      <c r="I438" t="str">
        <f>LOOKUP(F438,'Facture Chronopost'!L:L,'Facture Chronopost'!H:H)</f>
        <v/>
      </c>
      <c r="J438" s="6">
        <f>TCD!U439</f>
        <v>16</v>
      </c>
      <c r="K438">
        <f t="shared" si="20"/>
        <v>1</v>
      </c>
      <c r="L438" s="27">
        <f>_xlfn.XLOOKUP(F438,'TCD poids'!A:A,'TCD poids'!C:C)</f>
        <v>0.30000000000000004</v>
      </c>
      <c r="M438">
        <f>TCD!T439</f>
        <v>16</v>
      </c>
      <c r="N438">
        <f>IF(I438="",0.2,LOOKUP(I438,'Pays TVA'!A:A,'Pays TVA'!B:B))</f>
        <v>0.2</v>
      </c>
      <c r="O438" s="27" t="str">
        <f>IF(TCD!M439="","",TCD!M439)</f>
        <v/>
      </c>
      <c r="P438" s="27" t="str">
        <f>IF(TCD!J439="","",TCD!J439)</f>
        <v/>
      </c>
      <c r="Q438" s="27" t="str">
        <f>IF(AND(TCD!L439="",TCD!Q439=""),"",IF(SUM(TCD!L439,TCD!Q439)&gt;15,29,9.5))</f>
        <v/>
      </c>
      <c r="R438" s="27">
        <f>_xlfn.XLOOKUP(F438,TCD!E:E,TCD!K:K,"")</f>
        <v>0</v>
      </c>
      <c r="S438" s="27" t="str">
        <f>IF(TCD!I439="","",IF(TCD!I439&gt;8.5,17,8.5))</f>
        <v/>
      </c>
      <c r="T438" s="27">
        <f>TCD!Y439</f>
        <v>16.5</v>
      </c>
    </row>
    <row r="439" spans="1:20" x14ac:dyDescent="0.2">
      <c r="A439" s="13" t="str">
        <f>TCD!V440</f>
        <v>CHRONOPOST</v>
      </c>
      <c r="B439" s="1">
        <f t="shared" si="18"/>
        <v>46143</v>
      </c>
      <c r="F439" t="str">
        <f>TCD!E440</f>
        <v>XN103766814JB</v>
      </c>
      <c r="H439" s="6" t="str">
        <f t="shared" si="19"/>
        <v>P</v>
      </c>
      <c r="I439" t="str">
        <f>LOOKUP(F439,'Facture Chronopost'!L:L,'Facture Chronopost'!H:H)</f>
        <v/>
      </c>
      <c r="J439" s="6">
        <f>TCD!U440</f>
        <v>16</v>
      </c>
      <c r="K439">
        <f t="shared" si="20"/>
        <v>1</v>
      </c>
      <c r="L439" s="27">
        <f>_xlfn.XLOOKUP(F439,'TCD poids'!A:A,'TCD poids'!C:C)</f>
        <v>0.6</v>
      </c>
      <c r="M439">
        <f>TCD!T440</f>
        <v>16</v>
      </c>
      <c r="N439">
        <f>IF(I439="",0.2,LOOKUP(I439,'Pays TVA'!A:A,'Pays TVA'!B:B))</f>
        <v>0.2</v>
      </c>
      <c r="O439" s="27" t="str">
        <f>IF(TCD!M440="","",TCD!M440)</f>
        <v/>
      </c>
      <c r="P439" s="27" t="str">
        <f>IF(TCD!J440="","",TCD!J440)</f>
        <v/>
      </c>
      <c r="Q439" s="27" t="str">
        <f>IF(AND(TCD!L440="",TCD!Q440=""),"",IF(SUM(TCD!L440,TCD!Q440)&gt;15,29,9.5))</f>
        <v/>
      </c>
      <c r="R439" s="27">
        <f>_xlfn.XLOOKUP(F439,TCD!E:E,TCD!K:K,"")</f>
        <v>0</v>
      </c>
      <c r="S439" s="27" t="str">
        <f>IF(TCD!I440="","",IF(TCD!I440&gt;8.5,17,8.5))</f>
        <v/>
      </c>
      <c r="T439" s="27">
        <f>TCD!Y440</f>
        <v>7.5</v>
      </c>
    </row>
    <row r="440" spans="1:20" x14ac:dyDescent="0.2">
      <c r="A440" s="13" t="str">
        <f>TCD!V441</f>
        <v>CHRONOPOST</v>
      </c>
      <c r="B440" s="1">
        <f t="shared" si="18"/>
        <v>46143</v>
      </c>
      <c r="F440" t="str">
        <f>TCD!E441</f>
        <v>XN103766880JB</v>
      </c>
      <c r="H440" s="6" t="str">
        <f t="shared" si="19"/>
        <v>P</v>
      </c>
      <c r="I440" t="str">
        <f>LOOKUP(F440,'Facture Chronopost'!L:L,'Facture Chronopost'!H:H)</f>
        <v/>
      </c>
      <c r="J440" s="6">
        <f>TCD!U441</f>
        <v>16</v>
      </c>
      <c r="K440">
        <f t="shared" si="20"/>
        <v>1</v>
      </c>
      <c r="L440" s="27">
        <f>_xlfn.XLOOKUP(F440,'TCD poids'!A:A,'TCD poids'!C:C)</f>
        <v>0.2</v>
      </c>
      <c r="M440">
        <f>TCD!T441</f>
        <v>16</v>
      </c>
      <c r="N440">
        <f>IF(I440="",0.2,LOOKUP(I440,'Pays TVA'!A:A,'Pays TVA'!B:B))</f>
        <v>0.2</v>
      </c>
      <c r="O440" s="27" t="str">
        <f>IF(TCD!M441="","",TCD!M441)</f>
        <v/>
      </c>
      <c r="P440" s="27" t="str">
        <f>IF(TCD!J441="","",TCD!J441)</f>
        <v/>
      </c>
      <c r="Q440" s="27">
        <f>IF(AND(TCD!L441="",TCD!Q441=""),"",IF(SUM(TCD!L441,TCD!Q441)&gt;15,29,9.5))</f>
        <v>9.5</v>
      </c>
      <c r="R440" s="27">
        <f>_xlfn.XLOOKUP(F440,TCD!E:E,TCD!K:K,"")</f>
        <v>0</v>
      </c>
      <c r="S440" s="27" t="str">
        <f>IF(TCD!I441="","",IF(TCD!I441&gt;8.5,17,8.5))</f>
        <v/>
      </c>
      <c r="T440" s="27">
        <f>TCD!Y441</f>
        <v>7.5</v>
      </c>
    </row>
    <row r="441" spans="1:20" x14ac:dyDescent="0.2">
      <c r="A441" s="13" t="str">
        <f>TCD!V442</f>
        <v>CHRONOPOST</v>
      </c>
      <c r="B441" s="1">
        <f t="shared" si="18"/>
        <v>46143</v>
      </c>
      <c r="F441" t="str">
        <f>TCD!E442</f>
        <v>XN103766893JB</v>
      </c>
      <c r="H441" s="6" t="str">
        <f t="shared" si="19"/>
        <v>P</v>
      </c>
      <c r="I441" t="str">
        <f>LOOKUP(F441,'Facture Chronopost'!L:L,'Facture Chronopost'!H:H)</f>
        <v/>
      </c>
      <c r="J441" s="6">
        <f>TCD!U442</f>
        <v>16</v>
      </c>
      <c r="K441">
        <f t="shared" si="20"/>
        <v>1</v>
      </c>
      <c r="L441" s="27">
        <f>_xlfn.XLOOKUP(F441,'TCD poids'!A:A,'TCD poids'!C:C)</f>
        <v>0.30000000000000004</v>
      </c>
      <c r="M441">
        <f>TCD!T442</f>
        <v>16</v>
      </c>
      <c r="N441">
        <f>IF(I441="",0.2,LOOKUP(I441,'Pays TVA'!A:A,'Pays TVA'!B:B))</f>
        <v>0.2</v>
      </c>
      <c r="O441" s="27" t="str">
        <f>IF(TCD!M442="","",TCD!M442)</f>
        <v/>
      </c>
      <c r="P441" s="27" t="str">
        <f>IF(TCD!J442="","",TCD!J442)</f>
        <v/>
      </c>
      <c r="Q441" s="27">
        <f>IF(AND(TCD!L442="",TCD!Q442=""),"",IF(SUM(TCD!L442,TCD!Q442)&gt;15,29,9.5))</f>
        <v>9.5</v>
      </c>
      <c r="R441" s="27">
        <f>_xlfn.XLOOKUP(F441,TCD!E:E,TCD!K:K,"")</f>
        <v>0</v>
      </c>
      <c r="S441" s="27" t="str">
        <f>IF(TCD!I442="","",IF(TCD!I442&gt;8.5,17,8.5))</f>
        <v/>
      </c>
      <c r="T441" s="27">
        <f>TCD!Y442</f>
        <v>7.5</v>
      </c>
    </row>
    <row r="442" spans="1:20" x14ac:dyDescent="0.2">
      <c r="A442" s="13" t="str">
        <f>TCD!V443</f>
        <v>CHRONOPOST</v>
      </c>
      <c r="B442" s="1">
        <f t="shared" si="18"/>
        <v>46143</v>
      </c>
      <c r="F442" t="str">
        <f>TCD!E443</f>
        <v>XN103767015JB</v>
      </c>
      <c r="H442" s="6" t="str">
        <f t="shared" si="19"/>
        <v>P</v>
      </c>
      <c r="I442" t="str">
        <f>LOOKUP(F442,'Facture Chronopost'!L:L,'Facture Chronopost'!H:H)</f>
        <v/>
      </c>
      <c r="J442" s="6">
        <f>TCD!U443</f>
        <v>16</v>
      </c>
      <c r="K442">
        <f t="shared" si="20"/>
        <v>1</v>
      </c>
      <c r="L442" s="27">
        <f>_xlfn.XLOOKUP(F442,'TCD poids'!A:A,'TCD poids'!C:C)</f>
        <v>0.2</v>
      </c>
      <c r="M442">
        <f>TCD!T443</f>
        <v>16</v>
      </c>
      <c r="N442">
        <f>IF(I442="",0.2,LOOKUP(I442,'Pays TVA'!A:A,'Pays TVA'!B:B))</f>
        <v>0.2</v>
      </c>
      <c r="O442" s="27" t="str">
        <f>IF(TCD!M443="","",TCD!M443)</f>
        <v/>
      </c>
      <c r="P442" s="27" t="str">
        <f>IF(TCD!J443="","",TCD!J443)</f>
        <v/>
      </c>
      <c r="Q442" s="27" t="str">
        <f>IF(AND(TCD!L443="",TCD!Q443=""),"",IF(SUM(TCD!L443,TCD!Q443)&gt;15,29,9.5))</f>
        <v/>
      </c>
      <c r="R442" s="27">
        <f>_xlfn.XLOOKUP(F442,TCD!E:E,TCD!K:K,"")</f>
        <v>0</v>
      </c>
      <c r="S442" s="27" t="str">
        <f>IF(TCD!I443="","",IF(TCD!I443&gt;8.5,17,8.5))</f>
        <v/>
      </c>
      <c r="T442" s="27">
        <f>TCD!Y443</f>
        <v>7.5</v>
      </c>
    </row>
    <row r="443" spans="1:20" x14ac:dyDescent="0.2">
      <c r="A443" s="13" t="str">
        <f>TCD!V444</f>
        <v>CHRONOPOST</v>
      </c>
      <c r="B443" s="1">
        <f t="shared" si="18"/>
        <v>46143</v>
      </c>
      <c r="F443" t="str">
        <f>TCD!E444</f>
        <v>XN103767284JB</v>
      </c>
      <c r="H443" s="6" t="str">
        <f t="shared" si="19"/>
        <v>P</v>
      </c>
      <c r="I443" t="str">
        <f>LOOKUP(F443,'Facture Chronopost'!L:L,'Facture Chronopost'!H:H)</f>
        <v/>
      </c>
      <c r="J443" s="6">
        <f>TCD!U444</f>
        <v>16</v>
      </c>
      <c r="K443">
        <f t="shared" si="20"/>
        <v>1</v>
      </c>
      <c r="L443" s="27">
        <f>_xlfn.XLOOKUP(F443,'TCD poids'!A:A,'TCD poids'!C:C)</f>
        <v>0.7</v>
      </c>
      <c r="M443">
        <f>TCD!T444</f>
        <v>16</v>
      </c>
      <c r="N443">
        <f>IF(I443="",0.2,LOOKUP(I443,'Pays TVA'!A:A,'Pays TVA'!B:B))</f>
        <v>0.2</v>
      </c>
      <c r="O443" s="27" t="str">
        <f>IF(TCD!M444="","",TCD!M444)</f>
        <v/>
      </c>
      <c r="P443" s="27" t="str">
        <f>IF(TCD!J444="","",TCD!J444)</f>
        <v/>
      </c>
      <c r="Q443" s="27" t="str">
        <f>IF(AND(TCD!L444="",TCD!Q444=""),"",IF(SUM(TCD!L444,TCD!Q444)&gt;15,29,9.5))</f>
        <v/>
      </c>
      <c r="R443" s="27">
        <f>_xlfn.XLOOKUP(F443,TCD!E:E,TCD!K:K,"")</f>
        <v>0</v>
      </c>
      <c r="S443" s="27" t="str">
        <f>IF(TCD!I444="","",IF(TCD!I444&gt;8.5,17,8.5))</f>
        <v/>
      </c>
      <c r="T443" s="27">
        <f>TCD!Y444</f>
        <v>7.5</v>
      </c>
    </row>
    <row r="444" spans="1:20" x14ac:dyDescent="0.2">
      <c r="A444" s="13" t="str">
        <f>TCD!V445</f>
        <v>CHRONOPOST</v>
      </c>
      <c r="B444" s="1">
        <f t="shared" si="18"/>
        <v>46143</v>
      </c>
      <c r="F444" t="str">
        <f>TCD!E445</f>
        <v>XN103767443JB</v>
      </c>
      <c r="H444" s="6" t="str">
        <f t="shared" si="19"/>
        <v>P</v>
      </c>
      <c r="I444" t="str">
        <f>LOOKUP(F444,'Facture Chronopost'!L:L,'Facture Chronopost'!H:H)</f>
        <v/>
      </c>
      <c r="J444" s="6">
        <f>TCD!U445</f>
        <v>16</v>
      </c>
      <c r="K444">
        <f t="shared" si="20"/>
        <v>1</v>
      </c>
      <c r="L444" s="27">
        <f>_xlfn.XLOOKUP(F444,'TCD poids'!A:A,'TCD poids'!C:C)</f>
        <v>0.1</v>
      </c>
      <c r="M444">
        <f>TCD!T445</f>
        <v>16</v>
      </c>
      <c r="N444">
        <f>IF(I444="",0.2,LOOKUP(I444,'Pays TVA'!A:A,'Pays TVA'!B:B))</f>
        <v>0.2</v>
      </c>
      <c r="O444" s="27" t="str">
        <f>IF(TCD!M445="","",TCD!M445)</f>
        <v/>
      </c>
      <c r="P444" s="27" t="str">
        <f>IF(TCD!J445="","",TCD!J445)</f>
        <v/>
      </c>
      <c r="Q444" s="27" t="str">
        <f>IF(AND(TCD!L445="",TCD!Q445=""),"",IF(SUM(TCD!L445,TCD!Q445)&gt;15,29,9.5))</f>
        <v/>
      </c>
      <c r="R444" s="27">
        <f>_xlfn.XLOOKUP(F444,TCD!E:E,TCD!K:K,"")</f>
        <v>0</v>
      </c>
      <c r="S444" s="27" t="str">
        <f>IF(TCD!I445="","",IF(TCD!I445&gt;8.5,17,8.5))</f>
        <v/>
      </c>
      <c r="T444" s="27">
        <f>TCD!Y445</f>
        <v>7.5</v>
      </c>
    </row>
    <row r="445" spans="1:20" x14ac:dyDescent="0.2">
      <c r="A445" s="13" t="str">
        <f>TCD!V446</f>
        <v>CHRONOPOST</v>
      </c>
      <c r="B445" s="1">
        <f t="shared" si="18"/>
        <v>46143</v>
      </c>
      <c r="F445" t="str">
        <f>TCD!E446</f>
        <v>XN103767491JB</v>
      </c>
      <c r="H445" s="6" t="str">
        <f t="shared" si="19"/>
        <v>P</v>
      </c>
      <c r="I445" t="str">
        <f>LOOKUP(F445,'Facture Chronopost'!L:L,'Facture Chronopost'!H:H)</f>
        <v/>
      </c>
      <c r="J445" s="6">
        <f>TCD!U446</f>
        <v>16</v>
      </c>
      <c r="K445">
        <f t="shared" si="20"/>
        <v>1</v>
      </c>
      <c r="L445" s="27">
        <f>_xlfn.XLOOKUP(F445,'TCD poids'!A:A,'TCD poids'!C:C)</f>
        <v>0.2</v>
      </c>
      <c r="M445">
        <f>TCD!T446</f>
        <v>16</v>
      </c>
      <c r="N445">
        <f>IF(I445="",0.2,LOOKUP(I445,'Pays TVA'!A:A,'Pays TVA'!B:B))</f>
        <v>0.2</v>
      </c>
      <c r="O445" s="27" t="str">
        <f>IF(TCD!M446="","",TCD!M446)</f>
        <v/>
      </c>
      <c r="P445" s="27" t="str">
        <f>IF(TCD!J446="","",TCD!J446)</f>
        <v/>
      </c>
      <c r="Q445" s="27" t="str">
        <f>IF(AND(TCD!L446="",TCD!Q446=""),"",IF(SUM(TCD!L446,TCD!Q446)&gt;15,29,9.5))</f>
        <v/>
      </c>
      <c r="R445" s="27">
        <f>_xlfn.XLOOKUP(F445,TCD!E:E,TCD!K:K,"")</f>
        <v>0</v>
      </c>
      <c r="S445" s="27" t="str">
        <f>IF(TCD!I446="","",IF(TCD!I446&gt;8.5,17,8.5))</f>
        <v/>
      </c>
      <c r="T445" s="27">
        <f>TCD!Y446</f>
        <v>7.5</v>
      </c>
    </row>
    <row r="446" spans="1:20" x14ac:dyDescent="0.2">
      <c r="A446" s="13" t="str">
        <f>TCD!V447</f>
        <v>CHRONOPOST</v>
      </c>
      <c r="B446" s="1">
        <f t="shared" si="18"/>
        <v>46143</v>
      </c>
      <c r="F446" t="str">
        <f>TCD!E447</f>
        <v>XN103767505JB</v>
      </c>
      <c r="H446" s="6" t="str">
        <f t="shared" si="19"/>
        <v>P</v>
      </c>
      <c r="I446" t="str">
        <f>LOOKUP(F446,'Facture Chronopost'!L:L,'Facture Chronopost'!H:H)</f>
        <v/>
      </c>
      <c r="J446" s="6">
        <f>TCD!U447</f>
        <v>16</v>
      </c>
      <c r="K446">
        <f t="shared" si="20"/>
        <v>1</v>
      </c>
      <c r="L446" s="27">
        <f>_xlfn.XLOOKUP(F446,'TCD poids'!A:A,'TCD poids'!C:C)</f>
        <v>0.5</v>
      </c>
      <c r="M446">
        <f>TCD!T447</f>
        <v>16</v>
      </c>
      <c r="N446">
        <f>IF(I446="",0.2,LOOKUP(I446,'Pays TVA'!A:A,'Pays TVA'!B:B))</f>
        <v>0.2</v>
      </c>
      <c r="O446" s="27" t="str">
        <f>IF(TCD!M447="","",TCD!M447)</f>
        <v/>
      </c>
      <c r="P446" s="27" t="str">
        <f>IF(TCD!J447="","",TCD!J447)</f>
        <v/>
      </c>
      <c r="Q446" s="27" t="str">
        <f>IF(AND(TCD!L447="",TCD!Q447=""),"",IF(SUM(TCD!L447,TCD!Q447)&gt;15,29,9.5))</f>
        <v/>
      </c>
      <c r="R446" s="27">
        <f>_xlfn.XLOOKUP(F446,TCD!E:E,TCD!K:K,"")</f>
        <v>0</v>
      </c>
      <c r="S446" s="27" t="str">
        <f>IF(TCD!I447="","",IF(TCD!I447&gt;8.5,17,8.5))</f>
        <v/>
      </c>
      <c r="T446" s="27">
        <f>TCD!Y447</f>
        <v>7.5</v>
      </c>
    </row>
    <row r="447" spans="1:20" x14ac:dyDescent="0.2">
      <c r="A447" s="13" t="str">
        <f>TCD!V448</f>
        <v>CHRONOPOST</v>
      </c>
      <c r="B447" s="1">
        <f t="shared" si="18"/>
        <v>46143</v>
      </c>
      <c r="F447" t="str">
        <f>TCD!E448</f>
        <v>XN103767908JB</v>
      </c>
      <c r="H447" s="6" t="str">
        <f t="shared" si="19"/>
        <v>P</v>
      </c>
      <c r="I447" t="str">
        <f>LOOKUP(F447,'Facture Chronopost'!L:L,'Facture Chronopost'!H:H)</f>
        <v/>
      </c>
      <c r="J447" s="6">
        <f>TCD!U448</f>
        <v>16</v>
      </c>
      <c r="K447">
        <f t="shared" si="20"/>
        <v>1</v>
      </c>
      <c r="L447" s="27">
        <f>_xlfn.XLOOKUP(F447,'TCD poids'!A:A,'TCD poids'!C:C)</f>
        <v>0.5</v>
      </c>
      <c r="M447">
        <f>TCD!T448</f>
        <v>16</v>
      </c>
      <c r="N447">
        <f>IF(I447="",0.2,LOOKUP(I447,'Pays TVA'!A:A,'Pays TVA'!B:B))</f>
        <v>0.2</v>
      </c>
      <c r="O447" s="27" t="str">
        <f>IF(TCD!M448="","",TCD!M448)</f>
        <v/>
      </c>
      <c r="P447" s="27" t="str">
        <f>IF(TCD!J448="","",TCD!J448)</f>
        <v/>
      </c>
      <c r="Q447" s="27" t="str">
        <f>IF(AND(TCD!L448="",TCD!Q448=""),"",IF(SUM(TCD!L448,TCD!Q448)&gt;15,29,9.5))</f>
        <v/>
      </c>
      <c r="R447" s="27">
        <f>_xlfn.XLOOKUP(F447,TCD!E:E,TCD!K:K,"")</f>
        <v>0</v>
      </c>
      <c r="S447" s="27" t="str">
        <f>IF(TCD!I448="","",IF(TCD!I448&gt;8.5,17,8.5))</f>
        <v/>
      </c>
      <c r="T447" s="27">
        <f>TCD!Y448</f>
        <v>7.5</v>
      </c>
    </row>
    <row r="448" spans="1:20" x14ac:dyDescent="0.2">
      <c r="A448" s="13" t="str">
        <f>TCD!V449</f>
        <v>CHRONOPOST</v>
      </c>
      <c r="B448" s="1">
        <f t="shared" si="18"/>
        <v>46143</v>
      </c>
      <c r="F448" t="str">
        <f>TCD!E449</f>
        <v>XN103768568JB</v>
      </c>
      <c r="H448" s="6" t="str">
        <f t="shared" si="19"/>
        <v>P</v>
      </c>
      <c r="I448" t="str">
        <f>LOOKUP(F448,'Facture Chronopost'!L:L,'Facture Chronopost'!H:H)</f>
        <v/>
      </c>
      <c r="J448" s="6">
        <f>TCD!U449</f>
        <v>16</v>
      </c>
      <c r="K448">
        <f t="shared" si="20"/>
        <v>1</v>
      </c>
      <c r="L448" s="27">
        <f>_xlfn.XLOOKUP(F448,'TCD poids'!A:A,'TCD poids'!C:C)</f>
        <v>0.3</v>
      </c>
      <c r="M448">
        <f>TCD!T449</f>
        <v>16</v>
      </c>
      <c r="N448">
        <f>IF(I448="",0.2,LOOKUP(I448,'Pays TVA'!A:A,'Pays TVA'!B:B))</f>
        <v>0.2</v>
      </c>
      <c r="O448" s="27" t="str">
        <f>IF(TCD!M449="","",TCD!M449)</f>
        <v/>
      </c>
      <c r="P448" s="27" t="str">
        <f>IF(TCD!J449="","",TCD!J449)</f>
        <v/>
      </c>
      <c r="Q448" s="27" t="str">
        <f>IF(AND(TCD!L449="",TCD!Q449=""),"",IF(SUM(TCD!L449,TCD!Q449)&gt;15,29,9.5))</f>
        <v/>
      </c>
      <c r="R448" s="27">
        <f>_xlfn.XLOOKUP(F448,TCD!E:E,TCD!K:K,"")</f>
        <v>0</v>
      </c>
      <c r="S448" s="27" t="str">
        <f>IF(TCD!I449="","",IF(TCD!I449&gt;8.5,17,8.5))</f>
        <v/>
      </c>
      <c r="T448" s="27">
        <f>TCD!Y449</f>
        <v>7.5</v>
      </c>
    </row>
    <row r="449" spans="1:20" x14ac:dyDescent="0.2">
      <c r="A449" s="13" t="str">
        <f>TCD!V450</f>
        <v>CHRONOPOST</v>
      </c>
      <c r="B449" s="1">
        <f t="shared" si="18"/>
        <v>46143</v>
      </c>
      <c r="F449" t="str">
        <f>TCD!E450</f>
        <v>XN103768599JB</v>
      </c>
      <c r="H449" s="6" t="str">
        <f t="shared" si="19"/>
        <v>P</v>
      </c>
      <c r="I449" t="str">
        <f>LOOKUP(F449,'Facture Chronopost'!L:L,'Facture Chronopost'!H:H)</f>
        <v/>
      </c>
      <c r="J449" s="6">
        <f>TCD!U450</f>
        <v>16</v>
      </c>
      <c r="K449">
        <f t="shared" si="20"/>
        <v>1</v>
      </c>
      <c r="L449" s="27">
        <f>_xlfn.XLOOKUP(F449,'TCD poids'!A:A,'TCD poids'!C:C)</f>
        <v>0.7</v>
      </c>
      <c r="M449">
        <f>TCD!T450</f>
        <v>16</v>
      </c>
      <c r="N449">
        <f>IF(I449="",0.2,LOOKUP(I449,'Pays TVA'!A:A,'Pays TVA'!B:B))</f>
        <v>0.2</v>
      </c>
      <c r="O449" s="27" t="str">
        <f>IF(TCD!M450="","",TCD!M450)</f>
        <v/>
      </c>
      <c r="P449" s="27" t="str">
        <f>IF(TCD!J450="","",TCD!J450)</f>
        <v/>
      </c>
      <c r="Q449" s="27" t="str">
        <f>IF(AND(TCD!L450="",TCD!Q450=""),"",IF(SUM(TCD!L450,TCD!Q450)&gt;15,29,9.5))</f>
        <v/>
      </c>
      <c r="R449" s="27">
        <f>_xlfn.XLOOKUP(F449,TCD!E:E,TCD!K:K,"")</f>
        <v>0</v>
      </c>
      <c r="S449" s="27" t="str">
        <f>IF(TCD!I450="","",IF(TCD!I450&gt;8.5,17,8.5))</f>
        <v/>
      </c>
      <c r="T449" s="27">
        <f>TCD!Y450</f>
        <v>7.5</v>
      </c>
    </row>
    <row r="450" spans="1:20" x14ac:dyDescent="0.2">
      <c r="A450" s="13" t="str">
        <f>TCD!V451</f>
        <v>CHRONOPOST</v>
      </c>
      <c r="B450" s="1">
        <f t="shared" si="18"/>
        <v>46143</v>
      </c>
      <c r="F450" t="str">
        <f>TCD!E451</f>
        <v>XN103769135JB</v>
      </c>
      <c r="H450" s="6" t="str">
        <f t="shared" si="19"/>
        <v>P</v>
      </c>
      <c r="I450" t="str">
        <f>LOOKUP(F450,'Facture Chronopost'!L:L,'Facture Chronopost'!H:H)</f>
        <v/>
      </c>
      <c r="J450" s="6">
        <f>TCD!U451</f>
        <v>16</v>
      </c>
      <c r="K450">
        <f t="shared" si="20"/>
        <v>1</v>
      </c>
      <c r="L450" s="27">
        <f>_xlfn.XLOOKUP(F450,'TCD poids'!A:A,'TCD poids'!C:C)</f>
        <v>0.5</v>
      </c>
      <c r="M450">
        <f>TCD!T451</f>
        <v>16</v>
      </c>
      <c r="N450">
        <f>IF(I450="",0.2,LOOKUP(I450,'Pays TVA'!A:A,'Pays TVA'!B:B))</f>
        <v>0.2</v>
      </c>
      <c r="O450" s="27" t="str">
        <f>IF(TCD!M451="","",TCD!M451)</f>
        <v/>
      </c>
      <c r="P450" s="27" t="str">
        <f>IF(TCD!J451="","",TCD!J451)</f>
        <v/>
      </c>
      <c r="Q450" s="27" t="str">
        <f>IF(AND(TCD!L451="",TCD!Q451=""),"",IF(SUM(TCD!L451,TCD!Q451)&gt;15,29,9.5))</f>
        <v/>
      </c>
      <c r="R450" s="27">
        <f>_xlfn.XLOOKUP(F450,TCD!E:E,TCD!K:K,"")</f>
        <v>0</v>
      </c>
      <c r="S450" s="27" t="str">
        <f>IF(TCD!I451="","",IF(TCD!I451&gt;8.5,17,8.5))</f>
        <v/>
      </c>
      <c r="T450" s="27">
        <f>TCD!Y451</f>
        <v>7.5</v>
      </c>
    </row>
    <row r="451" spans="1:20" x14ac:dyDescent="0.2">
      <c r="A451" s="13" t="str">
        <f>TCD!V452</f>
        <v>CHRONOPOST</v>
      </c>
      <c r="B451" s="1">
        <f t="shared" si="18"/>
        <v>46143</v>
      </c>
      <c r="F451" t="str">
        <f>TCD!E452</f>
        <v>XN103769206JB</v>
      </c>
      <c r="H451" s="6" t="str">
        <f t="shared" si="19"/>
        <v>P</v>
      </c>
      <c r="I451" t="str">
        <f>LOOKUP(F451,'Facture Chronopost'!L:L,'Facture Chronopost'!H:H)</f>
        <v/>
      </c>
      <c r="J451" s="6">
        <f>TCD!U452</f>
        <v>16</v>
      </c>
      <c r="K451">
        <f t="shared" si="20"/>
        <v>1</v>
      </c>
      <c r="L451" s="27">
        <f>_xlfn.XLOOKUP(F451,'TCD poids'!A:A,'TCD poids'!C:C)</f>
        <v>1.8</v>
      </c>
      <c r="M451">
        <f>TCD!T452</f>
        <v>16</v>
      </c>
      <c r="N451">
        <f>IF(I451="",0.2,LOOKUP(I451,'Pays TVA'!A:A,'Pays TVA'!B:B))</f>
        <v>0.2</v>
      </c>
      <c r="O451" s="27" t="str">
        <f>IF(TCD!M452="","",TCD!M452)</f>
        <v/>
      </c>
      <c r="P451" s="27" t="str">
        <f>IF(TCD!J452="","",TCD!J452)</f>
        <v/>
      </c>
      <c r="Q451" s="27" t="str">
        <f>IF(AND(TCD!L452="",TCD!Q452=""),"",IF(SUM(TCD!L452,TCD!Q452)&gt;15,29,9.5))</f>
        <v/>
      </c>
      <c r="R451" s="27">
        <f>_xlfn.XLOOKUP(F451,TCD!E:E,TCD!K:K,"")</f>
        <v>0</v>
      </c>
      <c r="S451" s="27" t="str">
        <f>IF(TCD!I452="","",IF(TCD!I452&gt;8.5,17,8.5))</f>
        <v/>
      </c>
      <c r="T451" s="27">
        <f>TCD!Y452</f>
        <v>7.9</v>
      </c>
    </row>
    <row r="452" spans="1:20" x14ac:dyDescent="0.2">
      <c r="A452" s="13" t="str">
        <f>TCD!V453</f>
        <v>CHRONOPOST</v>
      </c>
      <c r="B452" s="1">
        <f t="shared" ref="B452:B515" si="21">B451</f>
        <v>46143</v>
      </c>
      <c r="F452" t="str">
        <f>TCD!E453</f>
        <v>XN103769373JB</v>
      </c>
      <c r="H452" s="6" t="str">
        <f t="shared" ref="H452:H515" si="22">IF(RIGHT(J452,3)="BTB","E","P")</f>
        <v>P</v>
      </c>
      <c r="I452" t="str">
        <f>LOOKUP(F452,'Facture Chronopost'!L:L,'Facture Chronopost'!H:H)</f>
        <v/>
      </c>
      <c r="J452" s="6">
        <f>TCD!U453</f>
        <v>16</v>
      </c>
      <c r="K452">
        <f t="shared" ref="K452:K515" si="23">K451</f>
        <v>1</v>
      </c>
      <c r="L452" s="27">
        <f>_xlfn.XLOOKUP(F452,'TCD poids'!A:A,'TCD poids'!C:C)</f>
        <v>0.5</v>
      </c>
      <c r="M452">
        <f>TCD!T453</f>
        <v>16</v>
      </c>
      <c r="N452">
        <f>IF(I452="",0.2,LOOKUP(I452,'Pays TVA'!A:A,'Pays TVA'!B:B))</f>
        <v>0.2</v>
      </c>
      <c r="O452" s="27" t="str">
        <f>IF(TCD!M453="","",TCD!M453)</f>
        <v/>
      </c>
      <c r="P452" s="27" t="str">
        <f>IF(TCD!J453="","",TCD!J453)</f>
        <v/>
      </c>
      <c r="Q452" s="27" t="str">
        <f>IF(AND(TCD!L453="",TCD!Q453=""),"",IF(SUM(TCD!L453,TCD!Q453)&gt;15,29,9.5))</f>
        <v/>
      </c>
      <c r="R452" s="27">
        <f>_xlfn.XLOOKUP(F452,TCD!E:E,TCD!K:K,"")</f>
        <v>0</v>
      </c>
      <c r="S452" s="27" t="str">
        <f>IF(TCD!I453="","",IF(TCD!I453&gt;8.5,17,8.5))</f>
        <v/>
      </c>
      <c r="T452" s="27">
        <f>TCD!Y453</f>
        <v>7.5</v>
      </c>
    </row>
    <row r="453" spans="1:20" x14ac:dyDescent="0.2">
      <c r="A453" s="13" t="str">
        <f>TCD!V454</f>
        <v>CHRONOPOST</v>
      </c>
      <c r="B453" s="1">
        <f t="shared" si="21"/>
        <v>46143</v>
      </c>
      <c r="F453" t="str">
        <f>TCD!E454</f>
        <v>XN103769400JB</v>
      </c>
      <c r="H453" s="6" t="str">
        <f t="shared" si="22"/>
        <v>P</v>
      </c>
      <c r="I453" t="str">
        <f>LOOKUP(F453,'Facture Chronopost'!L:L,'Facture Chronopost'!H:H)</f>
        <v/>
      </c>
      <c r="J453" s="6">
        <f>TCD!U454</f>
        <v>16</v>
      </c>
      <c r="K453">
        <f t="shared" si="23"/>
        <v>1</v>
      </c>
      <c r="L453" s="27">
        <f>_xlfn.XLOOKUP(F453,'TCD poids'!A:A,'TCD poids'!C:C)</f>
        <v>0.9</v>
      </c>
      <c r="M453">
        <f>TCD!T454</f>
        <v>16</v>
      </c>
      <c r="N453">
        <f>IF(I453="",0.2,LOOKUP(I453,'Pays TVA'!A:A,'Pays TVA'!B:B))</f>
        <v>0.2</v>
      </c>
      <c r="O453" s="27" t="str">
        <f>IF(TCD!M454="","",TCD!M454)</f>
        <v/>
      </c>
      <c r="P453" s="27" t="str">
        <f>IF(TCD!J454="","",TCD!J454)</f>
        <v/>
      </c>
      <c r="Q453" s="27" t="str">
        <f>IF(AND(TCD!L454="",TCD!Q454=""),"",IF(SUM(TCD!L454,TCD!Q454)&gt;15,29,9.5))</f>
        <v/>
      </c>
      <c r="R453" s="27">
        <f>_xlfn.XLOOKUP(F453,TCD!E:E,TCD!K:K,"")</f>
        <v>0</v>
      </c>
      <c r="S453" s="27" t="str">
        <f>IF(TCD!I454="","",IF(TCD!I454&gt;8.5,17,8.5))</f>
        <v/>
      </c>
      <c r="T453" s="27">
        <f>TCD!Y454</f>
        <v>7.5</v>
      </c>
    </row>
    <row r="454" spans="1:20" x14ac:dyDescent="0.2">
      <c r="A454" s="13" t="str">
        <f>TCD!V455</f>
        <v>CHRONOPOST</v>
      </c>
      <c r="B454" s="1">
        <f t="shared" si="21"/>
        <v>46143</v>
      </c>
      <c r="F454" t="str">
        <f>TCD!E455</f>
        <v>XN103769965JB</v>
      </c>
      <c r="H454" s="6" t="str">
        <f t="shared" si="22"/>
        <v>P</v>
      </c>
      <c r="I454" t="str">
        <f>LOOKUP(F454,'Facture Chronopost'!L:L,'Facture Chronopost'!H:H)</f>
        <v/>
      </c>
      <c r="J454" s="6">
        <f>TCD!U455</f>
        <v>16</v>
      </c>
      <c r="K454">
        <f t="shared" si="23"/>
        <v>1</v>
      </c>
      <c r="L454" s="27">
        <f>_xlfn.XLOOKUP(F454,'TCD poids'!A:A,'TCD poids'!C:C)</f>
        <v>0.1</v>
      </c>
      <c r="M454">
        <f>TCD!T455</f>
        <v>16</v>
      </c>
      <c r="N454">
        <f>IF(I454="",0.2,LOOKUP(I454,'Pays TVA'!A:A,'Pays TVA'!B:B))</f>
        <v>0.2</v>
      </c>
      <c r="O454" s="27" t="str">
        <f>IF(TCD!M455="","",TCD!M455)</f>
        <v/>
      </c>
      <c r="P454" s="27" t="str">
        <f>IF(TCD!J455="","",TCD!J455)</f>
        <v/>
      </c>
      <c r="Q454" s="27" t="str">
        <f>IF(AND(TCD!L455="",TCD!Q455=""),"",IF(SUM(TCD!L455,TCD!Q455)&gt;15,29,9.5))</f>
        <v/>
      </c>
      <c r="R454" s="27">
        <f>_xlfn.XLOOKUP(F454,TCD!E:E,TCD!K:K,"")</f>
        <v>0</v>
      </c>
      <c r="S454" s="27" t="str">
        <f>IF(TCD!I455="","",IF(TCD!I455&gt;8.5,17,8.5))</f>
        <v/>
      </c>
      <c r="T454" s="27">
        <f>TCD!Y455</f>
        <v>7.5</v>
      </c>
    </row>
    <row r="455" spans="1:20" x14ac:dyDescent="0.2">
      <c r="A455" s="13" t="str">
        <f>TCD!V456</f>
        <v>CHRONOPOST</v>
      </c>
      <c r="B455" s="1">
        <f t="shared" si="21"/>
        <v>46143</v>
      </c>
      <c r="F455" t="str">
        <f>TCD!E456</f>
        <v>XN103771536JB</v>
      </c>
      <c r="H455" s="6" t="str">
        <f t="shared" si="22"/>
        <v>P</v>
      </c>
      <c r="I455" t="str">
        <f>LOOKUP(F455,'Facture Chronopost'!L:L,'Facture Chronopost'!H:H)</f>
        <v/>
      </c>
      <c r="J455" s="6">
        <f>TCD!U456</f>
        <v>16</v>
      </c>
      <c r="K455">
        <f t="shared" si="23"/>
        <v>1</v>
      </c>
      <c r="L455" s="27">
        <f>_xlfn.XLOOKUP(F455,'TCD poids'!A:A,'TCD poids'!C:C)</f>
        <v>0.5</v>
      </c>
      <c r="M455">
        <f>TCD!T456</f>
        <v>16</v>
      </c>
      <c r="N455">
        <f>IF(I455="",0.2,LOOKUP(I455,'Pays TVA'!A:A,'Pays TVA'!B:B))</f>
        <v>0.2</v>
      </c>
      <c r="O455" s="27" t="str">
        <f>IF(TCD!M456="","",TCD!M456)</f>
        <v/>
      </c>
      <c r="P455" s="27" t="str">
        <f>IF(TCD!J456="","",TCD!J456)</f>
        <v/>
      </c>
      <c r="Q455" s="27" t="str">
        <f>IF(AND(TCD!L456="",TCD!Q456=""),"",IF(SUM(TCD!L456,TCD!Q456)&gt;15,29,9.5))</f>
        <v/>
      </c>
      <c r="R455" s="27">
        <f>_xlfn.XLOOKUP(F455,TCD!E:E,TCD!K:K,"")</f>
        <v>0</v>
      </c>
      <c r="S455" s="27" t="str">
        <f>IF(TCD!I456="","",IF(TCD!I456&gt;8.5,17,8.5))</f>
        <v/>
      </c>
      <c r="T455" s="27">
        <f>TCD!Y456</f>
        <v>7.5</v>
      </c>
    </row>
    <row r="456" spans="1:20" x14ac:dyDescent="0.2">
      <c r="A456" s="13" t="str">
        <f>TCD!V457</f>
        <v>CHRONOPOST</v>
      </c>
      <c r="B456" s="1">
        <f t="shared" si="21"/>
        <v>46143</v>
      </c>
      <c r="F456" t="str">
        <f>TCD!E457</f>
        <v>XN103771575JB</v>
      </c>
      <c r="H456" s="6" t="str">
        <f t="shared" si="22"/>
        <v>P</v>
      </c>
      <c r="I456" t="str">
        <f>LOOKUP(F456,'Facture Chronopost'!L:L,'Facture Chronopost'!H:H)</f>
        <v/>
      </c>
      <c r="J456" s="6">
        <f>TCD!U457</f>
        <v>16</v>
      </c>
      <c r="K456">
        <f t="shared" si="23"/>
        <v>1</v>
      </c>
      <c r="L456" s="27">
        <f>_xlfn.XLOOKUP(F456,'TCD poids'!A:A,'TCD poids'!C:C)</f>
        <v>0.7</v>
      </c>
      <c r="M456">
        <f>TCD!T457</f>
        <v>16</v>
      </c>
      <c r="N456">
        <f>IF(I456="",0.2,LOOKUP(I456,'Pays TVA'!A:A,'Pays TVA'!B:B))</f>
        <v>0.2</v>
      </c>
      <c r="O456" s="27" t="str">
        <f>IF(TCD!M457="","",TCD!M457)</f>
        <v/>
      </c>
      <c r="P456" s="27" t="str">
        <f>IF(TCD!J457="","",TCD!J457)</f>
        <v/>
      </c>
      <c r="Q456" s="27" t="str">
        <f>IF(AND(TCD!L457="",TCD!Q457=""),"",IF(SUM(TCD!L457,TCD!Q457)&gt;15,29,9.5))</f>
        <v/>
      </c>
      <c r="R456" s="27">
        <f>_xlfn.XLOOKUP(F456,TCD!E:E,TCD!K:K,"")</f>
        <v>0</v>
      </c>
      <c r="S456" s="27" t="str">
        <f>IF(TCD!I457="","",IF(TCD!I457&gt;8.5,17,8.5))</f>
        <v/>
      </c>
      <c r="T456" s="27">
        <f>TCD!Y457</f>
        <v>7.5</v>
      </c>
    </row>
    <row r="457" spans="1:20" x14ac:dyDescent="0.2">
      <c r="A457" s="13" t="str">
        <f>TCD!V458</f>
        <v>CHRONOPOST</v>
      </c>
      <c r="B457" s="1">
        <f t="shared" si="21"/>
        <v>46143</v>
      </c>
      <c r="F457" t="str">
        <f>TCD!E458</f>
        <v>XN103771831JB</v>
      </c>
      <c r="H457" s="6" t="str">
        <f t="shared" si="22"/>
        <v>P</v>
      </c>
      <c r="I457" t="str">
        <f>LOOKUP(F457,'Facture Chronopost'!L:L,'Facture Chronopost'!H:H)</f>
        <v/>
      </c>
      <c r="J457" s="6">
        <f>TCD!U458</f>
        <v>16</v>
      </c>
      <c r="K457">
        <f t="shared" si="23"/>
        <v>1</v>
      </c>
      <c r="L457" s="27">
        <f>_xlfn.XLOOKUP(F457,'TCD poids'!A:A,'TCD poids'!C:C)</f>
        <v>0.7</v>
      </c>
      <c r="M457">
        <f>TCD!T458</f>
        <v>16</v>
      </c>
      <c r="N457">
        <f>IF(I457="",0.2,LOOKUP(I457,'Pays TVA'!A:A,'Pays TVA'!B:B))</f>
        <v>0.2</v>
      </c>
      <c r="O457" s="27" t="str">
        <f>IF(TCD!M458="","",TCD!M458)</f>
        <v/>
      </c>
      <c r="P457" s="27" t="str">
        <f>IF(TCD!J458="","",TCD!J458)</f>
        <v/>
      </c>
      <c r="Q457" s="27" t="str">
        <f>IF(AND(TCD!L458="",TCD!Q458=""),"",IF(SUM(TCD!L458,TCD!Q458)&gt;15,29,9.5))</f>
        <v/>
      </c>
      <c r="R457" s="27">
        <f>_xlfn.XLOOKUP(F457,TCD!E:E,TCD!K:K,"")</f>
        <v>0</v>
      </c>
      <c r="S457" s="27" t="str">
        <f>IF(TCD!I458="","",IF(TCD!I458&gt;8.5,17,8.5))</f>
        <v/>
      </c>
      <c r="T457" s="27">
        <f>TCD!Y458</f>
        <v>7.5</v>
      </c>
    </row>
    <row r="458" spans="1:20" x14ac:dyDescent="0.2">
      <c r="A458" s="13" t="str">
        <f>TCD!V459</f>
        <v>CHRONOPOST</v>
      </c>
      <c r="B458" s="1">
        <f t="shared" si="21"/>
        <v>46143</v>
      </c>
      <c r="F458" t="str">
        <f>TCD!E459</f>
        <v>XN103771862JB</v>
      </c>
      <c r="H458" s="6" t="str">
        <f t="shared" si="22"/>
        <v>P</v>
      </c>
      <c r="I458" t="str">
        <f>LOOKUP(F458,'Facture Chronopost'!L:L,'Facture Chronopost'!H:H)</f>
        <v/>
      </c>
      <c r="J458" s="6">
        <f>TCD!U459</f>
        <v>16</v>
      </c>
      <c r="K458">
        <f t="shared" si="23"/>
        <v>1</v>
      </c>
      <c r="L458" s="27">
        <f>_xlfn.XLOOKUP(F458,'TCD poids'!A:A,'TCD poids'!C:C)</f>
        <v>1.4000000000000001</v>
      </c>
      <c r="M458">
        <f>TCD!T459</f>
        <v>16</v>
      </c>
      <c r="N458">
        <f>IF(I458="",0.2,LOOKUP(I458,'Pays TVA'!A:A,'Pays TVA'!B:B))</f>
        <v>0.2</v>
      </c>
      <c r="O458" s="27" t="str">
        <f>IF(TCD!M459="","",TCD!M459)</f>
        <v/>
      </c>
      <c r="P458" s="27" t="str">
        <f>IF(TCD!J459="","",TCD!J459)</f>
        <v/>
      </c>
      <c r="Q458" s="27" t="str">
        <f>IF(AND(TCD!L459="",TCD!Q459=""),"",IF(SUM(TCD!L459,TCD!Q459)&gt;15,29,9.5))</f>
        <v/>
      </c>
      <c r="R458" s="27">
        <f>_xlfn.XLOOKUP(F458,TCD!E:E,TCD!K:K,"")</f>
        <v>0</v>
      </c>
      <c r="S458" s="27" t="str">
        <f>IF(TCD!I459="","",IF(TCD!I459&gt;8.5,17,8.5))</f>
        <v/>
      </c>
      <c r="T458" s="27">
        <f>TCD!Y459</f>
        <v>7.9</v>
      </c>
    </row>
    <row r="459" spans="1:20" x14ac:dyDescent="0.2">
      <c r="A459" s="13" t="str">
        <f>TCD!V460</f>
        <v>CHRONOPOST</v>
      </c>
      <c r="B459" s="1">
        <f t="shared" si="21"/>
        <v>46143</v>
      </c>
      <c r="F459" t="str">
        <f>TCD!E460</f>
        <v>XN103772134JB</v>
      </c>
      <c r="H459" s="6" t="str">
        <f t="shared" si="22"/>
        <v>P</v>
      </c>
      <c r="I459" t="str">
        <f>LOOKUP(F459,'Facture Chronopost'!L:L,'Facture Chronopost'!H:H)</f>
        <v/>
      </c>
      <c r="J459" s="6">
        <f>TCD!U460</f>
        <v>16</v>
      </c>
      <c r="K459">
        <f t="shared" si="23"/>
        <v>1</v>
      </c>
      <c r="L459" s="27">
        <f>_xlfn.XLOOKUP(F459,'TCD poids'!A:A,'TCD poids'!C:C)</f>
        <v>4.0999999999999996</v>
      </c>
      <c r="M459">
        <f>TCD!T460</f>
        <v>16</v>
      </c>
      <c r="N459">
        <f>IF(I459="",0.2,LOOKUP(I459,'Pays TVA'!A:A,'Pays TVA'!B:B))</f>
        <v>0.2</v>
      </c>
      <c r="O459" s="27" t="str">
        <f>IF(TCD!M460="","",TCD!M460)</f>
        <v/>
      </c>
      <c r="P459" s="27" t="str">
        <f>IF(TCD!J460="","",TCD!J460)</f>
        <v/>
      </c>
      <c r="Q459" s="27" t="str">
        <f>IF(AND(TCD!L460="",TCD!Q460=""),"",IF(SUM(TCD!L460,TCD!Q460)&gt;15,29,9.5))</f>
        <v/>
      </c>
      <c r="R459" s="27">
        <f>_xlfn.XLOOKUP(F459,TCD!E:E,TCD!K:K,"")</f>
        <v>0</v>
      </c>
      <c r="S459" s="27" t="str">
        <f>IF(TCD!I460="","",IF(TCD!I460&gt;8.5,17,8.5))</f>
        <v/>
      </c>
      <c r="T459" s="27">
        <f>TCD!Y460</f>
        <v>9.1</v>
      </c>
    </row>
    <row r="460" spans="1:20" x14ac:dyDescent="0.2">
      <c r="A460" s="13" t="str">
        <f>TCD!V461</f>
        <v>CHRONOPOST</v>
      </c>
      <c r="B460" s="1">
        <f t="shared" si="21"/>
        <v>46143</v>
      </c>
      <c r="F460" t="str">
        <f>TCD!E461</f>
        <v>XN103772369JB</v>
      </c>
      <c r="H460" s="6" t="str">
        <f t="shared" si="22"/>
        <v>P</v>
      </c>
      <c r="I460" t="str">
        <f>LOOKUP(F460,'Facture Chronopost'!L:L,'Facture Chronopost'!H:H)</f>
        <v/>
      </c>
      <c r="J460" s="6">
        <f>TCD!U461</f>
        <v>16</v>
      </c>
      <c r="K460">
        <f t="shared" si="23"/>
        <v>1</v>
      </c>
      <c r="L460" s="27">
        <f>_xlfn.XLOOKUP(F460,'TCD poids'!A:A,'TCD poids'!C:C)</f>
        <v>0.7</v>
      </c>
      <c r="M460">
        <f>TCD!T461</f>
        <v>16</v>
      </c>
      <c r="N460">
        <f>IF(I460="",0.2,LOOKUP(I460,'Pays TVA'!A:A,'Pays TVA'!B:B))</f>
        <v>0.2</v>
      </c>
      <c r="O460" s="27" t="str">
        <f>IF(TCD!M461="","",TCD!M461)</f>
        <v/>
      </c>
      <c r="P460" s="27" t="str">
        <f>IF(TCD!J461="","",TCD!J461)</f>
        <v/>
      </c>
      <c r="Q460" s="27" t="str">
        <f>IF(AND(TCD!L461="",TCD!Q461=""),"",IF(SUM(TCD!L461,TCD!Q461)&gt;15,29,9.5))</f>
        <v/>
      </c>
      <c r="R460" s="27">
        <f>_xlfn.XLOOKUP(F460,TCD!E:E,TCD!K:K,"")</f>
        <v>0</v>
      </c>
      <c r="S460" s="27" t="str">
        <f>IF(TCD!I461="","",IF(TCD!I461&gt;8.5,17,8.5))</f>
        <v/>
      </c>
      <c r="T460" s="27">
        <f>TCD!Y461</f>
        <v>7.5</v>
      </c>
    </row>
    <row r="461" spans="1:20" x14ac:dyDescent="0.2">
      <c r="A461" s="13" t="str">
        <f>TCD!V462</f>
        <v>CHRONOPOST</v>
      </c>
      <c r="B461" s="1">
        <f t="shared" si="21"/>
        <v>46143</v>
      </c>
      <c r="F461" t="str">
        <f>TCD!E462</f>
        <v>XN103772899JB</v>
      </c>
      <c r="H461" s="6" t="str">
        <f t="shared" si="22"/>
        <v>P</v>
      </c>
      <c r="I461" t="str">
        <f>LOOKUP(F461,'Facture Chronopost'!L:L,'Facture Chronopost'!H:H)</f>
        <v/>
      </c>
      <c r="J461" s="6">
        <f>TCD!U462</f>
        <v>16</v>
      </c>
      <c r="K461">
        <f t="shared" si="23"/>
        <v>1</v>
      </c>
      <c r="L461" s="27">
        <f>_xlfn.XLOOKUP(F461,'TCD poids'!A:A,'TCD poids'!C:C)</f>
        <v>0.5</v>
      </c>
      <c r="M461">
        <f>TCD!T462</f>
        <v>16</v>
      </c>
      <c r="N461">
        <f>IF(I461="",0.2,LOOKUP(I461,'Pays TVA'!A:A,'Pays TVA'!B:B))</f>
        <v>0.2</v>
      </c>
      <c r="O461" s="27" t="str">
        <f>IF(TCD!M462="","",TCD!M462)</f>
        <v/>
      </c>
      <c r="P461" s="27" t="str">
        <f>IF(TCD!J462="","",TCD!J462)</f>
        <v/>
      </c>
      <c r="Q461" s="27" t="str">
        <f>IF(AND(TCD!L462="",TCD!Q462=""),"",IF(SUM(TCD!L462,TCD!Q462)&gt;15,29,9.5))</f>
        <v/>
      </c>
      <c r="R461" s="27">
        <f>_xlfn.XLOOKUP(F461,TCD!E:E,TCD!K:K,"")</f>
        <v>0</v>
      </c>
      <c r="S461" s="27" t="str">
        <f>IF(TCD!I462="","",IF(TCD!I462&gt;8.5,17,8.5))</f>
        <v/>
      </c>
      <c r="T461" s="27">
        <f>TCD!Y462</f>
        <v>7.5</v>
      </c>
    </row>
    <row r="462" spans="1:20" x14ac:dyDescent="0.2">
      <c r="A462" s="13" t="str">
        <f>TCD!V463</f>
        <v>CHRONOPOST</v>
      </c>
      <c r="B462" s="1">
        <f t="shared" si="21"/>
        <v>46143</v>
      </c>
      <c r="F462" t="str">
        <f>TCD!E463</f>
        <v>XN103772925JB</v>
      </c>
      <c r="H462" s="6" t="str">
        <f t="shared" si="22"/>
        <v>P</v>
      </c>
      <c r="I462" t="str">
        <f>LOOKUP(F462,'Facture Chronopost'!L:L,'Facture Chronopost'!H:H)</f>
        <v/>
      </c>
      <c r="J462" s="6">
        <f>TCD!U463</f>
        <v>16</v>
      </c>
      <c r="K462">
        <f t="shared" si="23"/>
        <v>1</v>
      </c>
      <c r="L462" s="27">
        <f>_xlfn.XLOOKUP(F462,'TCD poids'!A:A,'TCD poids'!C:C)</f>
        <v>0.9</v>
      </c>
      <c r="M462">
        <f>TCD!T463</f>
        <v>16</v>
      </c>
      <c r="N462">
        <f>IF(I462="",0.2,LOOKUP(I462,'Pays TVA'!A:A,'Pays TVA'!B:B))</f>
        <v>0.2</v>
      </c>
      <c r="O462" s="27" t="str">
        <f>IF(TCD!M463="","",TCD!M463)</f>
        <v/>
      </c>
      <c r="P462" s="27" t="str">
        <f>IF(TCD!J463="","",TCD!J463)</f>
        <v/>
      </c>
      <c r="Q462" s="27" t="str">
        <f>IF(AND(TCD!L463="",TCD!Q463=""),"",IF(SUM(TCD!L463,TCD!Q463)&gt;15,29,9.5))</f>
        <v/>
      </c>
      <c r="R462" s="27">
        <f>_xlfn.XLOOKUP(F462,TCD!E:E,TCD!K:K,"")</f>
        <v>0</v>
      </c>
      <c r="S462" s="27" t="str">
        <f>IF(TCD!I463="","",IF(TCD!I463&gt;8.5,17,8.5))</f>
        <v/>
      </c>
      <c r="T462" s="27">
        <f>TCD!Y463</f>
        <v>7.5</v>
      </c>
    </row>
    <row r="463" spans="1:20" x14ac:dyDescent="0.2">
      <c r="A463" s="13" t="str">
        <f>TCD!V464</f>
        <v>CHRONOPOST</v>
      </c>
      <c r="B463" s="1">
        <f t="shared" si="21"/>
        <v>46143</v>
      </c>
      <c r="F463" t="str">
        <f>TCD!E464</f>
        <v>XN103776343JB</v>
      </c>
      <c r="H463" s="6" t="str">
        <f t="shared" si="22"/>
        <v>P</v>
      </c>
      <c r="I463" t="str">
        <f>LOOKUP(F463,'Facture Chronopost'!L:L,'Facture Chronopost'!H:H)</f>
        <v/>
      </c>
      <c r="J463" s="6">
        <f>TCD!U464</f>
        <v>16</v>
      </c>
      <c r="K463">
        <f t="shared" si="23"/>
        <v>1</v>
      </c>
      <c r="L463" s="27">
        <f>_xlfn.XLOOKUP(F463,'TCD poids'!A:A,'TCD poids'!C:C)</f>
        <v>0.6</v>
      </c>
      <c r="M463">
        <f>TCD!T464</f>
        <v>16</v>
      </c>
      <c r="N463">
        <f>IF(I463="",0.2,LOOKUP(I463,'Pays TVA'!A:A,'Pays TVA'!B:B))</f>
        <v>0.2</v>
      </c>
      <c r="O463" s="27" t="str">
        <f>IF(TCD!M464="","",TCD!M464)</f>
        <v/>
      </c>
      <c r="P463" s="27" t="str">
        <f>IF(TCD!J464="","",TCD!J464)</f>
        <v/>
      </c>
      <c r="Q463" s="27" t="str">
        <f>IF(AND(TCD!L464="",TCD!Q464=""),"",IF(SUM(TCD!L464,TCD!Q464)&gt;15,29,9.5))</f>
        <v/>
      </c>
      <c r="R463" s="27">
        <f>_xlfn.XLOOKUP(F463,TCD!E:E,TCD!K:K,"")</f>
        <v>0</v>
      </c>
      <c r="S463" s="27" t="str">
        <f>IF(TCD!I464="","",IF(TCD!I464&gt;8.5,17,8.5))</f>
        <v/>
      </c>
      <c r="T463" s="27">
        <f>TCD!Y464</f>
        <v>7.5</v>
      </c>
    </row>
    <row r="464" spans="1:20" x14ac:dyDescent="0.2">
      <c r="A464" s="13" t="str">
        <f>TCD!V465</f>
        <v>CHRONOPOST</v>
      </c>
      <c r="B464" s="1">
        <f t="shared" si="21"/>
        <v>46143</v>
      </c>
      <c r="F464" t="str">
        <f>TCD!E465</f>
        <v>XN103786748JB</v>
      </c>
      <c r="H464" s="6" t="str">
        <f t="shared" si="22"/>
        <v>P</v>
      </c>
      <c r="I464" t="str">
        <f>LOOKUP(F464,'Facture Chronopost'!L:L,'Facture Chronopost'!H:H)</f>
        <v/>
      </c>
      <c r="J464" s="6">
        <f>TCD!U465</f>
        <v>16</v>
      </c>
      <c r="K464">
        <f t="shared" si="23"/>
        <v>1</v>
      </c>
      <c r="L464" s="27">
        <f>_xlfn.XLOOKUP(F464,'TCD poids'!A:A,'TCD poids'!C:C)</f>
        <v>0.5</v>
      </c>
      <c r="M464">
        <f>TCD!T465</f>
        <v>16</v>
      </c>
      <c r="N464">
        <f>IF(I464="",0.2,LOOKUP(I464,'Pays TVA'!A:A,'Pays TVA'!B:B))</f>
        <v>0.2</v>
      </c>
      <c r="O464" s="27" t="str">
        <f>IF(TCD!M465="","",TCD!M465)</f>
        <v/>
      </c>
      <c r="P464" s="27" t="str">
        <f>IF(TCD!J465="","",TCD!J465)</f>
        <v/>
      </c>
      <c r="Q464" s="27" t="str">
        <f>IF(AND(TCD!L465="",TCD!Q465=""),"",IF(SUM(TCD!L465,TCD!Q465)&gt;15,29,9.5))</f>
        <v/>
      </c>
      <c r="R464" s="27">
        <f>_xlfn.XLOOKUP(F464,TCD!E:E,TCD!K:K,"")</f>
        <v>0</v>
      </c>
      <c r="S464" s="27" t="str">
        <f>IF(TCD!I465="","",IF(TCD!I465&gt;8.5,17,8.5))</f>
        <v/>
      </c>
      <c r="T464" s="27">
        <f>TCD!Y465</f>
        <v>7.5</v>
      </c>
    </row>
    <row r="465" spans="1:20" x14ac:dyDescent="0.2">
      <c r="A465" s="13" t="str">
        <f>TCD!V466</f>
        <v>CHRONOPOST</v>
      </c>
      <c r="B465" s="1">
        <f t="shared" si="21"/>
        <v>46143</v>
      </c>
      <c r="F465" t="str">
        <f>TCD!E466</f>
        <v>XN103919210JB</v>
      </c>
      <c r="H465" s="6" t="str">
        <f t="shared" si="22"/>
        <v>P</v>
      </c>
      <c r="I465" t="str">
        <f>LOOKUP(F465,'Facture Chronopost'!L:L,'Facture Chronopost'!H:H)</f>
        <v/>
      </c>
      <c r="J465" s="6">
        <f>TCD!U466</f>
        <v>16</v>
      </c>
      <c r="K465">
        <f t="shared" si="23"/>
        <v>1</v>
      </c>
      <c r="L465" s="27">
        <f>_xlfn.XLOOKUP(F465,'TCD poids'!A:A,'TCD poids'!C:C)</f>
        <v>0.2</v>
      </c>
      <c r="M465">
        <f>TCD!T466</f>
        <v>16</v>
      </c>
      <c r="N465">
        <f>IF(I465="",0.2,LOOKUP(I465,'Pays TVA'!A:A,'Pays TVA'!B:B))</f>
        <v>0.2</v>
      </c>
      <c r="O465" s="27" t="str">
        <f>IF(TCD!M466="","",TCD!M466)</f>
        <v/>
      </c>
      <c r="P465" s="27" t="str">
        <f>IF(TCD!J466="","",TCD!J466)</f>
        <v/>
      </c>
      <c r="Q465" s="27" t="str">
        <f>IF(AND(TCD!L466="",TCD!Q466=""),"",IF(SUM(TCD!L466,TCD!Q466)&gt;15,29,9.5))</f>
        <v/>
      </c>
      <c r="R465" s="27">
        <f>_xlfn.XLOOKUP(F465,TCD!E:E,TCD!K:K,"")</f>
        <v>0</v>
      </c>
      <c r="S465" s="27" t="str">
        <f>IF(TCD!I466="","",IF(TCD!I466&gt;8.5,17,8.5))</f>
        <v/>
      </c>
      <c r="T465" s="27">
        <f>TCD!Y466</f>
        <v>7.5</v>
      </c>
    </row>
    <row r="466" spans="1:20" x14ac:dyDescent="0.2">
      <c r="A466" s="13" t="str">
        <f>TCD!V467</f>
        <v>CHRONOPOST</v>
      </c>
      <c r="B466" s="1">
        <f t="shared" si="21"/>
        <v>46143</v>
      </c>
      <c r="F466" t="str">
        <f>TCD!E467</f>
        <v>XN104299000JB</v>
      </c>
      <c r="H466" s="6" t="str">
        <f t="shared" si="22"/>
        <v>P</v>
      </c>
      <c r="I466" t="str">
        <f>LOOKUP(F466,'Facture Chronopost'!L:L,'Facture Chronopost'!H:H)</f>
        <v/>
      </c>
      <c r="J466" s="6">
        <f>TCD!U467</f>
        <v>16</v>
      </c>
      <c r="K466">
        <f t="shared" si="23"/>
        <v>1</v>
      </c>
      <c r="L466" s="27">
        <f>_xlfn.XLOOKUP(F466,'TCD poids'!A:A,'TCD poids'!C:C)</f>
        <v>0.1</v>
      </c>
      <c r="M466">
        <f>TCD!T467</f>
        <v>16</v>
      </c>
      <c r="N466">
        <f>IF(I466="",0.2,LOOKUP(I466,'Pays TVA'!A:A,'Pays TVA'!B:B))</f>
        <v>0.2</v>
      </c>
      <c r="O466" s="27" t="str">
        <f>IF(TCD!M467="","",TCD!M467)</f>
        <v/>
      </c>
      <c r="P466" s="27" t="str">
        <f>IF(TCD!J467="","",TCD!J467)</f>
        <v/>
      </c>
      <c r="Q466" s="27" t="str">
        <f>IF(AND(TCD!L467="",TCD!Q467=""),"",IF(SUM(TCD!L467,TCD!Q467)&gt;15,29,9.5))</f>
        <v/>
      </c>
      <c r="R466" s="27">
        <f>_xlfn.XLOOKUP(F466,TCD!E:E,TCD!K:K,"")</f>
        <v>0</v>
      </c>
      <c r="S466" s="27" t="str">
        <f>IF(TCD!I467="","",IF(TCD!I467&gt;8.5,17,8.5))</f>
        <v/>
      </c>
      <c r="T466" s="27">
        <f>TCD!Y467</f>
        <v>7.5</v>
      </c>
    </row>
    <row r="467" spans="1:20" x14ac:dyDescent="0.2">
      <c r="A467" s="13" t="str">
        <f>TCD!V468</f>
        <v>CHRONOPOST</v>
      </c>
      <c r="B467" s="1">
        <f t="shared" si="21"/>
        <v>46143</v>
      </c>
      <c r="F467" t="str">
        <f>TCD!E468</f>
        <v>XN104301065JB</v>
      </c>
      <c r="H467" s="6" t="str">
        <f t="shared" si="22"/>
        <v>P</v>
      </c>
      <c r="I467" t="str">
        <f>LOOKUP(F467,'Facture Chronopost'!L:L,'Facture Chronopost'!H:H)</f>
        <v/>
      </c>
      <c r="J467" s="6">
        <f>TCD!U468</f>
        <v>16</v>
      </c>
      <c r="K467">
        <f t="shared" si="23"/>
        <v>1</v>
      </c>
      <c r="L467" s="27">
        <f>_xlfn.XLOOKUP(F467,'TCD poids'!A:A,'TCD poids'!C:C)</f>
        <v>4.5999999999999996</v>
      </c>
      <c r="M467">
        <f>TCD!T468</f>
        <v>16</v>
      </c>
      <c r="N467">
        <f>IF(I467="",0.2,LOOKUP(I467,'Pays TVA'!A:A,'Pays TVA'!B:B))</f>
        <v>0.2</v>
      </c>
      <c r="O467" s="27" t="str">
        <f>IF(TCD!M468="","",TCD!M468)</f>
        <v/>
      </c>
      <c r="P467" s="27" t="str">
        <f>IF(TCD!J468="","",TCD!J468)</f>
        <v/>
      </c>
      <c r="Q467" s="27" t="str">
        <f>IF(AND(TCD!L468="",TCD!Q468=""),"",IF(SUM(TCD!L468,TCD!Q468)&gt;15,29,9.5))</f>
        <v/>
      </c>
      <c r="R467" s="27">
        <f>_xlfn.XLOOKUP(F467,TCD!E:E,TCD!K:K,"")</f>
        <v>0</v>
      </c>
      <c r="S467" s="27" t="str">
        <f>IF(TCD!I468="","",IF(TCD!I468&gt;8.5,17,8.5))</f>
        <v/>
      </c>
      <c r="T467" s="27">
        <f>TCD!Y468</f>
        <v>9.1</v>
      </c>
    </row>
    <row r="468" spans="1:20" x14ac:dyDescent="0.2">
      <c r="A468" s="13" t="str">
        <f>TCD!V469</f>
        <v>CHRONOPOST</v>
      </c>
      <c r="B468" s="1">
        <f t="shared" si="21"/>
        <v>46143</v>
      </c>
      <c r="F468" t="str">
        <f>TCD!E469</f>
        <v>XN104301613JB</v>
      </c>
      <c r="H468" s="6" t="str">
        <f t="shared" si="22"/>
        <v>P</v>
      </c>
      <c r="I468" t="str">
        <f>LOOKUP(F468,'Facture Chronopost'!L:L,'Facture Chronopost'!H:H)</f>
        <v/>
      </c>
      <c r="J468" s="6">
        <f>TCD!U469</f>
        <v>16</v>
      </c>
      <c r="K468">
        <f t="shared" si="23"/>
        <v>1</v>
      </c>
      <c r="L468" s="27">
        <f>_xlfn.XLOOKUP(F468,'TCD poids'!A:A,'TCD poids'!C:C)</f>
        <v>0.30000000000000004</v>
      </c>
      <c r="M468">
        <f>TCD!T469</f>
        <v>16</v>
      </c>
      <c r="N468">
        <f>IF(I468="",0.2,LOOKUP(I468,'Pays TVA'!A:A,'Pays TVA'!B:B))</f>
        <v>0.2</v>
      </c>
      <c r="O468" s="27" t="str">
        <f>IF(TCD!M469="","",TCD!M469)</f>
        <v/>
      </c>
      <c r="P468" s="27" t="str">
        <f>IF(TCD!J469="","",TCD!J469)</f>
        <v/>
      </c>
      <c r="Q468" s="27" t="str">
        <f>IF(AND(TCD!L469="",TCD!Q469=""),"",IF(SUM(TCD!L469,TCD!Q469)&gt;15,29,9.5))</f>
        <v/>
      </c>
      <c r="R468" s="27">
        <f>_xlfn.XLOOKUP(F468,TCD!E:E,TCD!K:K,"")</f>
        <v>0</v>
      </c>
      <c r="S468" s="27" t="str">
        <f>IF(TCD!I469="","",IF(TCD!I469&gt;8.5,17,8.5))</f>
        <v/>
      </c>
      <c r="T468" s="27">
        <f>TCD!Y469</f>
        <v>7.5</v>
      </c>
    </row>
    <row r="469" spans="1:20" x14ac:dyDescent="0.2">
      <c r="A469" s="13" t="str">
        <f>TCD!V470</f>
        <v>CHRONOPOST</v>
      </c>
      <c r="B469" s="1">
        <f t="shared" si="21"/>
        <v>46143</v>
      </c>
      <c r="F469" t="str">
        <f>TCD!E470</f>
        <v>XN104304570JB</v>
      </c>
      <c r="H469" s="6" t="str">
        <f t="shared" si="22"/>
        <v>P</v>
      </c>
      <c r="I469" t="str">
        <f>LOOKUP(F469,'Facture Chronopost'!L:L,'Facture Chronopost'!H:H)</f>
        <v/>
      </c>
      <c r="J469" s="6">
        <f>TCD!U470</f>
        <v>16</v>
      </c>
      <c r="K469">
        <f t="shared" si="23"/>
        <v>1</v>
      </c>
      <c r="L469" s="27">
        <f>_xlfn.XLOOKUP(F469,'TCD poids'!A:A,'TCD poids'!C:C)</f>
        <v>4.6999999999999993</v>
      </c>
      <c r="M469">
        <f>TCD!T470</f>
        <v>16</v>
      </c>
      <c r="N469">
        <f>IF(I469="",0.2,LOOKUP(I469,'Pays TVA'!A:A,'Pays TVA'!B:B))</f>
        <v>0.2</v>
      </c>
      <c r="O469" s="27" t="str">
        <f>IF(TCD!M470="","",TCD!M470)</f>
        <v/>
      </c>
      <c r="P469" s="27" t="str">
        <f>IF(TCD!J470="","",TCD!J470)</f>
        <v/>
      </c>
      <c r="Q469" s="27" t="str">
        <f>IF(AND(TCD!L470="",TCD!Q470=""),"",IF(SUM(TCD!L470,TCD!Q470)&gt;15,29,9.5))</f>
        <v/>
      </c>
      <c r="R469" s="27">
        <f>_xlfn.XLOOKUP(F469,TCD!E:E,TCD!K:K,"")</f>
        <v>0</v>
      </c>
      <c r="S469" s="27" t="str">
        <f>IF(TCD!I470="","",IF(TCD!I470&gt;8.5,17,8.5))</f>
        <v/>
      </c>
      <c r="T469" s="27">
        <f>TCD!Y470</f>
        <v>9.1</v>
      </c>
    </row>
    <row r="470" spans="1:20" x14ac:dyDescent="0.2">
      <c r="A470" s="13" t="str">
        <f>TCD!V471</f>
        <v>CHRONOPOST</v>
      </c>
      <c r="B470" s="1">
        <f t="shared" si="21"/>
        <v>46143</v>
      </c>
      <c r="F470" t="str">
        <f>TCD!E471</f>
        <v>XN104317587JB</v>
      </c>
      <c r="H470" s="6" t="str">
        <f t="shared" si="22"/>
        <v>P</v>
      </c>
      <c r="I470" t="str">
        <f>LOOKUP(F470,'Facture Chronopost'!L:L,'Facture Chronopost'!H:H)</f>
        <v/>
      </c>
      <c r="J470" s="6">
        <f>TCD!U471</f>
        <v>16</v>
      </c>
      <c r="K470">
        <f t="shared" si="23"/>
        <v>1</v>
      </c>
      <c r="L470" s="27">
        <f>_xlfn.XLOOKUP(F470,'TCD poids'!A:A,'TCD poids'!C:C)</f>
        <v>0.4</v>
      </c>
      <c r="M470">
        <f>TCD!T471</f>
        <v>16</v>
      </c>
      <c r="N470">
        <f>IF(I470="",0.2,LOOKUP(I470,'Pays TVA'!A:A,'Pays TVA'!B:B))</f>
        <v>0.2</v>
      </c>
      <c r="O470" s="27" t="str">
        <f>IF(TCD!M471="","",TCD!M471)</f>
        <v/>
      </c>
      <c r="P470" s="27" t="str">
        <f>IF(TCD!J471="","",TCD!J471)</f>
        <v/>
      </c>
      <c r="Q470" s="27" t="str">
        <f>IF(AND(TCD!L471="",TCD!Q471=""),"",IF(SUM(TCD!L471,TCD!Q471)&gt;15,29,9.5))</f>
        <v/>
      </c>
      <c r="R470" s="27">
        <f>_xlfn.XLOOKUP(F470,TCD!E:E,TCD!K:K,"")</f>
        <v>0</v>
      </c>
      <c r="S470" s="27" t="str">
        <f>IF(TCD!I471="","",IF(TCD!I471&gt;8.5,17,8.5))</f>
        <v/>
      </c>
      <c r="T470" s="27">
        <f>TCD!Y471</f>
        <v>7.5</v>
      </c>
    </row>
    <row r="471" spans="1:20" x14ac:dyDescent="0.2">
      <c r="A471" s="13" t="str">
        <f>TCD!V472</f>
        <v>CHRONOPOST</v>
      </c>
      <c r="B471" s="1">
        <f t="shared" si="21"/>
        <v>46143</v>
      </c>
      <c r="F471" t="str">
        <f>TCD!E472</f>
        <v>XN104320657JB</v>
      </c>
      <c r="H471" s="6" t="str">
        <f t="shared" si="22"/>
        <v>P</v>
      </c>
      <c r="I471" t="str">
        <f>LOOKUP(F471,'Facture Chronopost'!L:L,'Facture Chronopost'!H:H)</f>
        <v/>
      </c>
      <c r="J471" s="6">
        <f>TCD!U472</f>
        <v>16</v>
      </c>
      <c r="K471">
        <f t="shared" si="23"/>
        <v>1</v>
      </c>
      <c r="L471" s="27">
        <f>_xlfn.XLOOKUP(F471,'TCD poids'!A:A,'TCD poids'!C:C)</f>
        <v>5.0999999999999996</v>
      </c>
      <c r="M471">
        <f>TCD!T472</f>
        <v>16</v>
      </c>
      <c r="N471">
        <f>IF(I471="",0.2,LOOKUP(I471,'Pays TVA'!A:A,'Pays TVA'!B:B))</f>
        <v>0.2</v>
      </c>
      <c r="O471" s="27" t="str">
        <f>IF(TCD!M472="","",TCD!M472)</f>
        <v/>
      </c>
      <c r="P471" s="27" t="str">
        <f>IF(TCD!J472="","",TCD!J472)</f>
        <v/>
      </c>
      <c r="Q471" s="27" t="str">
        <f>IF(AND(TCD!L472="",TCD!Q472=""),"",IF(SUM(TCD!L472,TCD!Q472)&gt;15,29,9.5))</f>
        <v/>
      </c>
      <c r="R471" s="27">
        <f>_xlfn.XLOOKUP(F471,TCD!E:E,TCD!K:K,"")</f>
        <v>0</v>
      </c>
      <c r="S471" s="27" t="str">
        <f>IF(TCD!I472="","",IF(TCD!I472&gt;8.5,17,8.5))</f>
        <v/>
      </c>
      <c r="T471" s="27">
        <f>TCD!Y472</f>
        <v>9.5</v>
      </c>
    </row>
    <row r="472" spans="1:20" x14ac:dyDescent="0.2">
      <c r="A472" s="13" t="str">
        <f>TCD!V473</f>
        <v>CHRONOPOST</v>
      </c>
      <c r="B472" s="1">
        <f t="shared" si="21"/>
        <v>46143</v>
      </c>
      <c r="F472" t="str">
        <f>TCD!E473</f>
        <v>XN104525390JB</v>
      </c>
      <c r="H472" s="6" t="str">
        <f t="shared" si="22"/>
        <v>P</v>
      </c>
      <c r="I472" t="str">
        <f>LOOKUP(F472,'Facture Chronopost'!L:L,'Facture Chronopost'!H:H)</f>
        <v/>
      </c>
      <c r="J472" s="6">
        <f>TCD!U473</f>
        <v>16</v>
      </c>
      <c r="K472">
        <f t="shared" si="23"/>
        <v>1</v>
      </c>
      <c r="L472" s="27">
        <f>_xlfn.XLOOKUP(F472,'TCD poids'!A:A,'TCD poids'!C:C)</f>
        <v>0.1</v>
      </c>
      <c r="M472">
        <f>TCD!T473</f>
        <v>16</v>
      </c>
      <c r="N472">
        <f>IF(I472="",0.2,LOOKUP(I472,'Pays TVA'!A:A,'Pays TVA'!B:B))</f>
        <v>0.2</v>
      </c>
      <c r="O472" s="27" t="str">
        <f>IF(TCD!M473="","",TCD!M473)</f>
        <v/>
      </c>
      <c r="P472" s="27" t="str">
        <f>IF(TCD!J473="","",TCD!J473)</f>
        <v/>
      </c>
      <c r="Q472" s="27" t="str">
        <f>IF(AND(TCD!L473="",TCD!Q473=""),"",IF(SUM(TCD!L473,TCD!Q473)&gt;15,29,9.5))</f>
        <v/>
      </c>
      <c r="R472" s="27">
        <f>_xlfn.XLOOKUP(F472,TCD!E:E,TCD!K:K,"")</f>
        <v>0</v>
      </c>
      <c r="S472" s="27" t="str">
        <f>IF(TCD!I473="","",IF(TCD!I473&gt;8.5,17,8.5))</f>
        <v/>
      </c>
      <c r="T472" s="27">
        <f>TCD!Y473</f>
        <v>7.5</v>
      </c>
    </row>
    <row r="473" spans="1:20" x14ac:dyDescent="0.2">
      <c r="A473" s="13" t="str">
        <f>TCD!V474</f>
        <v>CHRONOPOST</v>
      </c>
      <c r="B473" s="1">
        <f t="shared" si="21"/>
        <v>46143</v>
      </c>
      <c r="F473" t="str">
        <f>TCD!E474</f>
        <v>XN104550505JB</v>
      </c>
      <c r="H473" s="6" t="str">
        <f t="shared" si="22"/>
        <v>P</v>
      </c>
      <c r="I473" t="str">
        <f>LOOKUP(F473,'Facture Chronopost'!L:L,'Facture Chronopost'!H:H)</f>
        <v/>
      </c>
      <c r="J473" s="6">
        <f>TCD!U474</f>
        <v>16</v>
      </c>
      <c r="K473">
        <f t="shared" si="23"/>
        <v>1</v>
      </c>
      <c r="L473" s="27">
        <f>_xlfn.XLOOKUP(F473,'TCD poids'!A:A,'TCD poids'!C:C)</f>
        <v>4.6999999999999993</v>
      </c>
      <c r="M473">
        <f>TCD!T474</f>
        <v>16</v>
      </c>
      <c r="N473">
        <f>IF(I473="",0.2,LOOKUP(I473,'Pays TVA'!A:A,'Pays TVA'!B:B))</f>
        <v>0.2</v>
      </c>
      <c r="O473" s="27" t="str">
        <f>IF(TCD!M474="","",TCD!M474)</f>
        <v/>
      </c>
      <c r="P473" s="27" t="str">
        <f>IF(TCD!J474="","",TCD!J474)</f>
        <v/>
      </c>
      <c r="Q473" s="27" t="str">
        <f>IF(AND(TCD!L474="",TCD!Q474=""),"",IF(SUM(TCD!L474,TCD!Q474)&gt;15,29,9.5))</f>
        <v/>
      </c>
      <c r="R473" s="27">
        <f>_xlfn.XLOOKUP(F473,TCD!E:E,TCD!K:K,"")</f>
        <v>0</v>
      </c>
      <c r="S473" s="27" t="str">
        <f>IF(TCD!I474="","",IF(TCD!I474&gt;8.5,17,8.5))</f>
        <v/>
      </c>
      <c r="T473" s="27">
        <f>TCD!Y474</f>
        <v>9.1</v>
      </c>
    </row>
    <row r="474" spans="1:20" x14ac:dyDescent="0.2">
      <c r="A474" s="13" t="str">
        <f>TCD!V475</f>
        <v>CHRONOPOST</v>
      </c>
      <c r="B474" s="1">
        <f t="shared" si="21"/>
        <v>46143</v>
      </c>
      <c r="F474" t="str">
        <f>TCD!E475</f>
        <v>XN104633111JB</v>
      </c>
      <c r="H474" s="6" t="str">
        <f t="shared" si="22"/>
        <v>P</v>
      </c>
      <c r="I474" t="str">
        <f>LOOKUP(F474,'Facture Chronopost'!L:L,'Facture Chronopost'!H:H)</f>
        <v/>
      </c>
      <c r="J474" s="6">
        <f>TCD!U475</f>
        <v>16</v>
      </c>
      <c r="K474">
        <f t="shared" si="23"/>
        <v>1</v>
      </c>
      <c r="L474" s="27">
        <f>_xlfn.XLOOKUP(F474,'TCD poids'!A:A,'TCD poids'!C:C)</f>
        <v>4.5</v>
      </c>
      <c r="M474">
        <f>TCD!T475</f>
        <v>16</v>
      </c>
      <c r="N474">
        <f>IF(I474="",0.2,LOOKUP(I474,'Pays TVA'!A:A,'Pays TVA'!B:B))</f>
        <v>0.2</v>
      </c>
      <c r="O474" s="27" t="str">
        <f>IF(TCD!M475="","",TCD!M475)</f>
        <v/>
      </c>
      <c r="P474" s="27" t="str">
        <f>IF(TCD!J475="","",TCD!J475)</f>
        <v/>
      </c>
      <c r="Q474" s="27" t="str">
        <f>IF(AND(TCD!L475="",TCD!Q475=""),"",IF(SUM(TCD!L475,TCD!Q475)&gt;15,29,9.5))</f>
        <v/>
      </c>
      <c r="R474" s="27">
        <f>_xlfn.XLOOKUP(F474,TCD!E:E,TCD!K:K,"")</f>
        <v>0</v>
      </c>
      <c r="S474" s="27" t="str">
        <f>IF(TCD!I475="","",IF(TCD!I475&gt;8.5,17,8.5))</f>
        <v/>
      </c>
      <c r="T474" s="27">
        <f>TCD!Y475</f>
        <v>9.1</v>
      </c>
    </row>
    <row r="475" spans="1:20" x14ac:dyDescent="0.2">
      <c r="A475" s="13" t="str">
        <f>TCD!V476</f>
        <v>CHRONOPOST</v>
      </c>
      <c r="B475" s="1">
        <f t="shared" si="21"/>
        <v>46143</v>
      </c>
      <c r="F475" t="str">
        <f>TCD!E476</f>
        <v>XN104661903JB</v>
      </c>
      <c r="H475" s="6" t="str">
        <f t="shared" si="22"/>
        <v>P</v>
      </c>
      <c r="I475" t="str">
        <f>LOOKUP(F475,'Facture Chronopost'!L:L,'Facture Chronopost'!H:H)</f>
        <v/>
      </c>
      <c r="J475" s="6">
        <f>TCD!U476</f>
        <v>16</v>
      </c>
      <c r="K475">
        <f t="shared" si="23"/>
        <v>1</v>
      </c>
      <c r="L475" s="27">
        <f>_xlfn.XLOOKUP(F475,'TCD poids'!A:A,'TCD poids'!C:C)</f>
        <v>9</v>
      </c>
      <c r="M475">
        <f>TCD!T476</f>
        <v>16</v>
      </c>
      <c r="N475">
        <f>IF(I475="",0.2,LOOKUP(I475,'Pays TVA'!A:A,'Pays TVA'!B:B))</f>
        <v>0.2</v>
      </c>
      <c r="O475" s="27" t="str">
        <f>IF(TCD!M476="","",TCD!M476)</f>
        <v/>
      </c>
      <c r="P475" s="27" t="str">
        <f>IF(TCD!J476="","",TCD!J476)</f>
        <v/>
      </c>
      <c r="Q475" s="27" t="str">
        <f>IF(AND(TCD!L476="",TCD!Q476=""),"",IF(SUM(TCD!L476,TCD!Q476)&gt;15,29,9.5))</f>
        <v/>
      </c>
      <c r="R475" s="27">
        <f>_xlfn.XLOOKUP(F475,TCD!E:E,TCD!K:K,"")</f>
        <v>0</v>
      </c>
      <c r="S475" s="27" t="str">
        <f>IF(TCD!I476="","",IF(TCD!I476&gt;8.5,17,8.5))</f>
        <v/>
      </c>
      <c r="T475" s="27">
        <f>TCD!Y476</f>
        <v>10.7</v>
      </c>
    </row>
    <row r="476" spans="1:20" x14ac:dyDescent="0.2">
      <c r="A476" s="13" t="str">
        <f>TCD!V477</f>
        <v>CHRONOPOST</v>
      </c>
      <c r="B476" s="1">
        <f t="shared" si="21"/>
        <v>46143</v>
      </c>
      <c r="F476" t="str">
        <f>TCD!E477</f>
        <v>XN104749738JB</v>
      </c>
      <c r="H476" s="6" t="str">
        <f t="shared" si="22"/>
        <v>P</v>
      </c>
      <c r="I476" t="str">
        <f>LOOKUP(F476,'Facture Chronopost'!L:L,'Facture Chronopost'!H:H)</f>
        <v/>
      </c>
      <c r="J476" s="6">
        <f>TCD!U477</f>
        <v>16</v>
      </c>
      <c r="K476">
        <f t="shared" si="23"/>
        <v>1</v>
      </c>
      <c r="L476" s="27">
        <f>_xlfn.XLOOKUP(F476,'TCD poids'!A:A,'TCD poids'!C:C)</f>
        <v>4.8</v>
      </c>
      <c r="M476">
        <f>TCD!T477</f>
        <v>16</v>
      </c>
      <c r="N476">
        <f>IF(I476="",0.2,LOOKUP(I476,'Pays TVA'!A:A,'Pays TVA'!B:B))</f>
        <v>0.2</v>
      </c>
      <c r="O476" s="27" t="str">
        <f>IF(TCD!M477="","",TCD!M477)</f>
        <v/>
      </c>
      <c r="P476" s="27" t="str">
        <f>IF(TCD!J477="","",TCD!J477)</f>
        <v/>
      </c>
      <c r="Q476" s="27" t="str">
        <f>IF(AND(TCD!L477="",TCD!Q477=""),"",IF(SUM(TCD!L477,TCD!Q477)&gt;15,29,9.5))</f>
        <v/>
      </c>
      <c r="R476" s="27">
        <f>_xlfn.XLOOKUP(F476,TCD!E:E,TCD!K:K,"")</f>
        <v>0</v>
      </c>
      <c r="S476" s="27" t="str">
        <f>IF(TCD!I477="","",IF(TCD!I477&gt;8.5,17,8.5))</f>
        <v/>
      </c>
      <c r="T476" s="27">
        <f>TCD!Y477</f>
        <v>9.1</v>
      </c>
    </row>
    <row r="477" spans="1:20" x14ac:dyDescent="0.2">
      <c r="A477" s="13" t="str">
        <f>TCD!V478</f>
        <v>CHRONOPOST</v>
      </c>
      <c r="B477" s="1">
        <f t="shared" si="21"/>
        <v>46143</v>
      </c>
      <c r="F477" t="str">
        <f>TCD!E478</f>
        <v>XN104758315JB</v>
      </c>
      <c r="H477" s="6" t="str">
        <f t="shared" si="22"/>
        <v>P</v>
      </c>
      <c r="I477" t="str">
        <f>LOOKUP(F477,'Facture Chronopost'!L:L,'Facture Chronopost'!H:H)</f>
        <v/>
      </c>
      <c r="J477" s="6">
        <f>TCD!U478</f>
        <v>16</v>
      </c>
      <c r="K477">
        <f t="shared" si="23"/>
        <v>1</v>
      </c>
      <c r="L477" s="27">
        <f>_xlfn.XLOOKUP(F477,'TCD poids'!A:A,'TCD poids'!C:C)</f>
        <v>1.2000000000000002</v>
      </c>
      <c r="M477">
        <f>TCD!T478</f>
        <v>16</v>
      </c>
      <c r="N477">
        <f>IF(I477="",0.2,LOOKUP(I477,'Pays TVA'!A:A,'Pays TVA'!B:B))</f>
        <v>0.2</v>
      </c>
      <c r="O477" s="27" t="str">
        <f>IF(TCD!M478="","",TCD!M478)</f>
        <v/>
      </c>
      <c r="P477" s="27" t="str">
        <f>IF(TCD!J478="","",TCD!J478)</f>
        <v/>
      </c>
      <c r="Q477" s="27" t="str">
        <f>IF(AND(TCD!L478="",TCD!Q478=""),"",IF(SUM(TCD!L478,TCD!Q478)&gt;15,29,9.5))</f>
        <v/>
      </c>
      <c r="R477" s="27">
        <f>_xlfn.XLOOKUP(F477,TCD!E:E,TCD!K:K,"")</f>
        <v>0</v>
      </c>
      <c r="S477" s="27" t="str">
        <f>IF(TCD!I478="","",IF(TCD!I478&gt;8.5,17,8.5))</f>
        <v/>
      </c>
      <c r="T477" s="27">
        <f>TCD!Y478</f>
        <v>7.9</v>
      </c>
    </row>
    <row r="478" spans="1:20" x14ac:dyDescent="0.2">
      <c r="A478" s="13" t="str">
        <f>TCD!V479</f>
        <v>CHRONOPOST</v>
      </c>
      <c r="B478" s="1">
        <f t="shared" si="21"/>
        <v>46143</v>
      </c>
      <c r="F478" t="str">
        <f>TCD!E479</f>
        <v>XN104923476JB</v>
      </c>
      <c r="H478" s="6" t="str">
        <f t="shared" si="22"/>
        <v>P</v>
      </c>
      <c r="I478" t="str">
        <f>LOOKUP(F478,'Facture Chronopost'!L:L,'Facture Chronopost'!H:H)</f>
        <v/>
      </c>
      <c r="J478" s="6">
        <f>TCD!U479</f>
        <v>16</v>
      </c>
      <c r="K478">
        <f t="shared" si="23"/>
        <v>1</v>
      </c>
      <c r="L478" s="27">
        <f>_xlfn.XLOOKUP(F478,'TCD poids'!A:A,'TCD poids'!C:C)</f>
        <v>4.6999999999999993</v>
      </c>
      <c r="M478">
        <f>TCD!T479</f>
        <v>16</v>
      </c>
      <c r="N478">
        <f>IF(I478="",0.2,LOOKUP(I478,'Pays TVA'!A:A,'Pays TVA'!B:B))</f>
        <v>0.2</v>
      </c>
      <c r="O478" s="27" t="str">
        <f>IF(TCD!M479="","",TCD!M479)</f>
        <v/>
      </c>
      <c r="P478" s="27" t="str">
        <f>IF(TCD!J479="","",TCD!J479)</f>
        <v/>
      </c>
      <c r="Q478" s="27" t="str">
        <f>IF(AND(TCD!L479="",TCD!Q479=""),"",IF(SUM(TCD!L479,TCD!Q479)&gt;15,29,9.5))</f>
        <v/>
      </c>
      <c r="R478" s="27">
        <f>_xlfn.XLOOKUP(F478,TCD!E:E,TCD!K:K,"")</f>
        <v>0</v>
      </c>
      <c r="S478" s="27" t="str">
        <f>IF(TCD!I479="","",IF(TCD!I479&gt;8.5,17,8.5))</f>
        <v/>
      </c>
      <c r="T478" s="27">
        <f>TCD!Y479</f>
        <v>9.1</v>
      </c>
    </row>
    <row r="479" spans="1:20" x14ac:dyDescent="0.2">
      <c r="A479" s="13" t="str">
        <f>TCD!V480</f>
        <v>CHRONOPOST</v>
      </c>
      <c r="B479" s="1">
        <f t="shared" si="21"/>
        <v>46143</v>
      </c>
      <c r="F479" t="str">
        <f>TCD!E480</f>
        <v>XN104927994JB</v>
      </c>
      <c r="H479" s="6" t="str">
        <f t="shared" si="22"/>
        <v>P</v>
      </c>
      <c r="I479" t="str">
        <f>LOOKUP(F479,'Facture Chronopost'!L:L,'Facture Chronopost'!H:H)</f>
        <v/>
      </c>
      <c r="J479" s="6">
        <f>TCD!U480</f>
        <v>16</v>
      </c>
      <c r="K479">
        <f t="shared" si="23"/>
        <v>1</v>
      </c>
      <c r="L479" s="27">
        <f>_xlfn.XLOOKUP(F479,'TCD poids'!A:A,'TCD poids'!C:C)</f>
        <v>4.8</v>
      </c>
      <c r="M479">
        <f>TCD!T480</f>
        <v>16</v>
      </c>
      <c r="N479">
        <f>IF(I479="",0.2,LOOKUP(I479,'Pays TVA'!A:A,'Pays TVA'!B:B))</f>
        <v>0.2</v>
      </c>
      <c r="O479" s="27" t="str">
        <f>IF(TCD!M480="","",TCD!M480)</f>
        <v/>
      </c>
      <c r="P479" s="27" t="str">
        <f>IF(TCD!J480="","",TCD!J480)</f>
        <v/>
      </c>
      <c r="Q479" s="27">
        <f>IF(AND(TCD!L480="",TCD!Q480=""),"",IF(SUM(TCD!L480,TCD!Q480)&gt;15,29,9.5))</f>
        <v>9.5</v>
      </c>
      <c r="R479" s="27">
        <f>_xlfn.XLOOKUP(F479,TCD!E:E,TCD!K:K,"")</f>
        <v>0</v>
      </c>
      <c r="S479" s="27" t="str">
        <f>IF(TCD!I480="","",IF(TCD!I480&gt;8.5,17,8.5))</f>
        <v/>
      </c>
      <c r="T479" s="27">
        <f>TCD!Y480</f>
        <v>9.1</v>
      </c>
    </row>
    <row r="480" spans="1:20" x14ac:dyDescent="0.2">
      <c r="A480" s="13" t="str">
        <f>TCD!V481</f>
        <v>CHRONOPOST</v>
      </c>
      <c r="B480" s="1">
        <f t="shared" si="21"/>
        <v>46143</v>
      </c>
      <c r="F480" t="str">
        <f>TCD!E481</f>
        <v>XN105360309JB</v>
      </c>
      <c r="H480" s="6" t="str">
        <f t="shared" si="22"/>
        <v>P</v>
      </c>
      <c r="I480" t="str">
        <f>LOOKUP(F480,'Facture Chronopost'!L:L,'Facture Chronopost'!H:H)</f>
        <v/>
      </c>
      <c r="J480" s="6">
        <f>TCD!U481</f>
        <v>16</v>
      </c>
      <c r="K480">
        <f t="shared" si="23"/>
        <v>1</v>
      </c>
      <c r="L480" s="27">
        <f>_xlfn.XLOOKUP(F480,'TCD poids'!A:A,'TCD poids'!C:C)</f>
        <v>1.6</v>
      </c>
      <c r="M480">
        <f>TCD!T481</f>
        <v>16</v>
      </c>
      <c r="N480">
        <f>IF(I480="",0.2,LOOKUP(I480,'Pays TVA'!A:A,'Pays TVA'!B:B))</f>
        <v>0.2</v>
      </c>
      <c r="O480" s="27" t="str">
        <f>IF(TCD!M481="","",TCD!M481)</f>
        <v/>
      </c>
      <c r="P480" s="27" t="str">
        <f>IF(TCD!J481="","",TCD!J481)</f>
        <v/>
      </c>
      <c r="Q480" s="27" t="str">
        <f>IF(AND(TCD!L481="",TCD!Q481=""),"",IF(SUM(TCD!L481,TCD!Q481)&gt;15,29,9.5))</f>
        <v/>
      </c>
      <c r="R480" s="27">
        <f>_xlfn.XLOOKUP(F480,TCD!E:E,TCD!K:K,"")</f>
        <v>0</v>
      </c>
      <c r="S480" s="27" t="str">
        <f>IF(TCD!I481="","",IF(TCD!I481&gt;8.5,17,8.5))</f>
        <v/>
      </c>
      <c r="T480" s="27">
        <f>TCD!Y481</f>
        <v>7.9</v>
      </c>
    </row>
    <row r="481" spans="1:20" x14ac:dyDescent="0.2">
      <c r="A481" s="13" t="str">
        <f>TCD!V482</f>
        <v>CHRONOPOST</v>
      </c>
      <c r="B481" s="1">
        <f t="shared" si="21"/>
        <v>46143</v>
      </c>
      <c r="F481" t="str">
        <f>TCD!E482</f>
        <v>XN105366845JB</v>
      </c>
      <c r="H481" s="6" t="str">
        <f t="shared" si="22"/>
        <v>P</v>
      </c>
      <c r="I481" t="str">
        <f>LOOKUP(F481,'Facture Chronopost'!L:L,'Facture Chronopost'!H:H)</f>
        <v/>
      </c>
      <c r="J481" s="6">
        <f>TCD!U482</f>
        <v>16</v>
      </c>
      <c r="K481">
        <f t="shared" si="23"/>
        <v>1</v>
      </c>
      <c r="L481" s="27">
        <f>_xlfn.XLOOKUP(F481,'TCD poids'!A:A,'TCD poids'!C:C)</f>
        <v>0.30000000000000004</v>
      </c>
      <c r="M481">
        <f>TCD!T482</f>
        <v>16</v>
      </c>
      <c r="N481">
        <f>IF(I481="",0.2,LOOKUP(I481,'Pays TVA'!A:A,'Pays TVA'!B:B))</f>
        <v>0.2</v>
      </c>
      <c r="O481" s="27" t="str">
        <f>IF(TCD!M482="","",TCD!M482)</f>
        <v/>
      </c>
      <c r="P481" s="27" t="str">
        <f>IF(TCD!J482="","",TCD!J482)</f>
        <v/>
      </c>
      <c r="Q481" s="27" t="str">
        <f>IF(AND(TCD!L482="",TCD!Q482=""),"",IF(SUM(TCD!L482,TCD!Q482)&gt;15,29,9.5))</f>
        <v/>
      </c>
      <c r="R481" s="27">
        <f>_xlfn.XLOOKUP(F481,TCD!E:E,TCD!K:K,"")</f>
        <v>0</v>
      </c>
      <c r="S481" s="27" t="str">
        <f>IF(TCD!I482="","",IF(TCD!I482&gt;8.5,17,8.5))</f>
        <v/>
      </c>
      <c r="T481" s="27">
        <f>TCD!Y482</f>
        <v>7.5</v>
      </c>
    </row>
    <row r="482" spans="1:20" x14ac:dyDescent="0.2">
      <c r="A482" s="13" t="str">
        <f>TCD!V483</f>
        <v>CHRONOPOST</v>
      </c>
      <c r="B482" s="1">
        <f t="shared" si="21"/>
        <v>46143</v>
      </c>
      <c r="F482" t="str">
        <f>TCD!E483</f>
        <v>XN105367165JB</v>
      </c>
      <c r="H482" s="6" t="str">
        <f t="shared" si="22"/>
        <v>P</v>
      </c>
      <c r="I482" t="str">
        <f>LOOKUP(F482,'Facture Chronopost'!L:L,'Facture Chronopost'!H:H)</f>
        <v/>
      </c>
      <c r="J482" s="6">
        <f>TCD!U483</f>
        <v>16</v>
      </c>
      <c r="K482">
        <f t="shared" si="23"/>
        <v>1</v>
      </c>
      <c r="L482" s="27">
        <f>_xlfn.XLOOKUP(F482,'TCD poids'!A:A,'TCD poids'!C:C)</f>
        <v>2.5</v>
      </c>
      <c r="M482">
        <f>TCD!T483</f>
        <v>16</v>
      </c>
      <c r="N482">
        <f>IF(I482="",0.2,LOOKUP(I482,'Pays TVA'!A:A,'Pays TVA'!B:B))</f>
        <v>0.2</v>
      </c>
      <c r="O482" s="27" t="str">
        <f>IF(TCD!M483="","",TCD!M483)</f>
        <v/>
      </c>
      <c r="P482" s="27" t="str">
        <f>IF(TCD!J483="","",TCD!J483)</f>
        <v/>
      </c>
      <c r="Q482" s="27" t="str">
        <f>IF(AND(TCD!L483="",TCD!Q483=""),"",IF(SUM(TCD!L483,TCD!Q483)&gt;15,29,9.5))</f>
        <v/>
      </c>
      <c r="R482" s="27">
        <f>_xlfn.XLOOKUP(F482,TCD!E:E,TCD!K:K,"")</f>
        <v>0</v>
      </c>
      <c r="S482" s="27" t="str">
        <f>IF(TCD!I483="","",IF(TCD!I483&gt;8.5,17,8.5))</f>
        <v/>
      </c>
      <c r="T482" s="27">
        <f>TCD!Y483</f>
        <v>10.3</v>
      </c>
    </row>
    <row r="483" spans="1:20" x14ac:dyDescent="0.2">
      <c r="A483" s="13" t="str">
        <f>TCD!V484</f>
        <v>CHRONOPOST</v>
      </c>
      <c r="B483" s="1">
        <f t="shared" si="21"/>
        <v>46143</v>
      </c>
      <c r="F483" t="str">
        <f>TCD!E484</f>
        <v>XN105368846JB</v>
      </c>
      <c r="H483" s="6" t="str">
        <f t="shared" si="22"/>
        <v>P</v>
      </c>
      <c r="I483" t="str">
        <f>LOOKUP(F483,'Facture Chronopost'!L:L,'Facture Chronopost'!H:H)</f>
        <v/>
      </c>
      <c r="J483" s="6">
        <f>TCD!U484</f>
        <v>16</v>
      </c>
      <c r="K483">
        <f t="shared" si="23"/>
        <v>1</v>
      </c>
      <c r="L483" s="27">
        <f>_xlfn.XLOOKUP(F483,'TCD poids'!A:A,'TCD poids'!C:C)</f>
        <v>0.2</v>
      </c>
      <c r="M483">
        <f>TCD!T484</f>
        <v>16</v>
      </c>
      <c r="N483">
        <f>IF(I483="",0.2,LOOKUP(I483,'Pays TVA'!A:A,'Pays TVA'!B:B))</f>
        <v>0.2</v>
      </c>
      <c r="O483" s="27" t="str">
        <f>IF(TCD!M484="","",TCD!M484)</f>
        <v/>
      </c>
      <c r="P483" s="27" t="str">
        <f>IF(TCD!J484="","",TCD!J484)</f>
        <v/>
      </c>
      <c r="Q483" s="27" t="str">
        <f>IF(AND(TCD!L484="",TCD!Q484=""),"",IF(SUM(TCD!L484,TCD!Q484)&gt;15,29,9.5))</f>
        <v/>
      </c>
      <c r="R483" s="27">
        <f>_xlfn.XLOOKUP(F483,TCD!E:E,TCD!K:K,"")</f>
        <v>0</v>
      </c>
      <c r="S483" s="27" t="str">
        <f>IF(TCD!I484="","",IF(TCD!I484&gt;8.5,17,8.5))</f>
        <v/>
      </c>
      <c r="T483" s="27">
        <f>TCD!Y484</f>
        <v>7.5</v>
      </c>
    </row>
    <row r="484" spans="1:20" x14ac:dyDescent="0.2">
      <c r="A484" s="13" t="str">
        <f>TCD!V485</f>
        <v>CHRONOPOST</v>
      </c>
      <c r="B484" s="1">
        <f t="shared" si="21"/>
        <v>46143</v>
      </c>
      <c r="F484" t="str">
        <f>TCD!E485</f>
        <v>XN105376595JB</v>
      </c>
      <c r="H484" s="6" t="str">
        <f t="shared" si="22"/>
        <v>P</v>
      </c>
      <c r="I484" t="str">
        <f>LOOKUP(F484,'Facture Chronopost'!L:L,'Facture Chronopost'!H:H)</f>
        <v/>
      </c>
      <c r="J484" s="6">
        <f>TCD!U485</f>
        <v>16</v>
      </c>
      <c r="K484">
        <f t="shared" si="23"/>
        <v>1</v>
      </c>
      <c r="L484" s="27">
        <f>_xlfn.XLOOKUP(F484,'TCD poids'!A:A,'TCD poids'!C:C)</f>
        <v>4.5999999999999996</v>
      </c>
      <c r="M484">
        <f>TCD!T485</f>
        <v>16</v>
      </c>
      <c r="N484">
        <f>IF(I484="",0.2,LOOKUP(I484,'Pays TVA'!A:A,'Pays TVA'!B:B))</f>
        <v>0.2</v>
      </c>
      <c r="O484" s="27" t="str">
        <f>IF(TCD!M485="","",TCD!M485)</f>
        <v/>
      </c>
      <c r="P484" s="27" t="str">
        <f>IF(TCD!J485="","",TCD!J485)</f>
        <v/>
      </c>
      <c r="Q484" s="27" t="str">
        <f>IF(AND(TCD!L485="",TCD!Q485=""),"",IF(SUM(TCD!L485,TCD!Q485)&gt;15,29,9.5))</f>
        <v/>
      </c>
      <c r="R484" s="27">
        <f>_xlfn.XLOOKUP(F484,TCD!E:E,TCD!K:K,"")</f>
        <v>0</v>
      </c>
      <c r="S484" s="27" t="str">
        <f>IF(TCD!I485="","",IF(TCD!I485&gt;8.5,17,8.5))</f>
        <v/>
      </c>
      <c r="T484" s="27">
        <f>TCD!Y485</f>
        <v>9.1</v>
      </c>
    </row>
    <row r="485" spans="1:20" x14ac:dyDescent="0.2">
      <c r="A485" s="13" t="str">
        <f>TCD!V486</f>
        <v>CHRONOPOST</v>
      </c>
      <c r="B485" s="1">
        <f t="shared" si="21"/>
        <v>46143</v>
      </c>
      <c r="F485" t="str">
        <f>TCD!E486</f>
        <v>XN105613382JB</v>
      </c>
      <c r="H485" s="6" t="str">
        <f t="shared" si="22"/>
        <v>P</v>
      </c>
      <c r="I485" t="str">
        <f>LOOKUP(F485,'Facture Chronopost'!L:L,'Facture Chronopost'!H:H)</f>
        <v/>
      </c>
      <c r="J485" s="6">
        <f>TCD!U486</f>
        <v>16</v>
      </c>
      <c r="K485">
        <f t="shared" si="23"/>
        <v>1</v>
      </c>
      <c r="L485" s="27">
        <f>_xlfn.XLOOKUP(F485,'TCD poids'!A:A,'TCD poids'!C:C)</f>
        <v>4.5999999999999996</v>
      </c>
      <c r="M485">
        <f>TCD!T486</f>
        <v>16</v>
      </c>
      <c r="N485">
        <f>IF(I485="",0.2,LOOKUP(I485,'Pays TVA'!A:A,'Pays TVA'!B:B))</f>
        <v>0.2</v>
      </c>
      <c r="O485" s="27" t="str">
        <f>IF(TCD!M486="","",TCD!M486)</f>
        <v/>
      </c>
      <c r="P485" s="27" t="str">
        <f>IF(TCD!J486="","",TCD!J486)</f>
        <v/>
      </c>
      <c r="Q485" s="27" t="str">
        <f>IF(AND(TCD!L486="",TCD!Q486=""),"",IF(SUM(TCD!L486,TCD!Q486)&gt;15,29,9.5))</f>
        <v/>
      </c>
      <c r="R485" s="27">
        <f>_xlfn.XLOOKUP(F485,TCD!E:E,TCD!K:K,"")</f>
        <v>0</v>
      </c>
      <c r="S485" s="27" t="str">
        <f>IF(TCD!I486="","",IF(TCD!I486&gt;8.5,17,8.5))</f>
        <v/>
      </c>
      <c r="T485" s="27">
        <f>TCD!Y486</f>
        <v>9.1</v>
      </c>
    </row>
    <row r="486" spans="1:20" x14ac:dyDescent="0.2">
      <c r="A486" s="13" t="str">
        <f>TCD!V487</f>
        <v>CHRONOPOST</v>
      </c>
      <c r="B486" s="1">
        <f t="shared" si="21"/>
        <v>46143</v>
      </c>
      <c r="F486" t="str">
        <f>TCD!E487</f>
        <v>XN105680121JB</v>
      </c>
      <c r="H486" s="6" t="str">
        <f t="shared" si="22"/>
        <v>P</v>
      </c>
      <c r="I486" t="str">
        <f>LOOKUP(F486,'Facture Chronopost'!L:L,'Facture Chronopost'!H:H)</f>
        <v/>
      </c>
      <c r="J486" s="6">
        <f>TCD!U487</f>
        <v>16</v>
      </c>
      <c r="K486">
        <f t="shared" si="23"/>
        <v>1</v>
      </c>
      <c r="L486" s="27">
        <f>_xlfn.XLOOKUP(F486,'TCD poids'!A:A,'TCD poids'!C:C)</f>
        <v>1</v>
      </c>
      <c r="M486">
        <f>TCD!T487</f>
        <v>16</v>
      </c>
      <c r="N486">
        <f>IF(I486="",0.2,LOOKUP(I486,'Pays TVA'!A:A,'Pays TVA'!B:B))</f>
        <v>0.2</v>
      </c>
      <c r="O486" s="27" t="str">
        <f>IF(TCD!M487="","",TCD!M487)</f>
        <v/>
      </c>
      <c r="P486" s="27" t="str">
        <f>IF(TCD!J487="","",TCD!J487)</f>
        <v/>
      </c>
      <c r="Q486" s="27" t="str">
        <f>IF(AND(TCD!L487="",TCD!Q487=""),"",IF(SUM(TCD!L487,TCD!Q487)&gt;15,29,9.5))</f>
        <v/>
      </c>
      <c r="R486" s="27">
        <f>_xlfn.XLOOKUP(F486,TCD!E:E,TCD!K:K,"")</f>
        <v>0</v>
      </c>
      <c r="S486" s="27" t="str">
        <f>IF(TCD!I487="","",IF(TCD!I487&gt;8.5,17,8.5))</f>
        <v/>
      </c>
      <c r="T486" s="27">
        <f>TCD!Y487</f>
        <v>7.5</v>
      </c>
    </row>
    <row r="487" spans="1:20" x14ac:dyDescent="0.2">
      <c r="A487" s="13" t="str">
        <f>TCD!V488</f>
        <v>CHRONOPOST</v>
      </c>
      <c r="B487" s="1">
        <f t="shared" si="21"/>
        <v>46143</v>
      </c>
      <c r="F487" t="str">
        <f>TCD!E488</f>
        <v>XN105720982JB</v>
      </c>
      <c r="H487" s="6" t="str">
        <f t="shared" si="22"/>
        <v>P</v>
      </c>
      <c r="I487" t="str">
        <f>LOOKUP(F487,'Facture Chronopost'!L:L,'Facture Chronopost'!H:H)</f>
        <v/>
      </c>
      <c r="J487" s="6">
        <f>TCD!U488</f>
        <v>16</v>
      </c>
      <c r="K487">
        <f t="shared" si="23"/>
        <v>1</v>
      </c>
      <c r="L487" s="27">
        <f>_xlfn.XLOOKUP(F487,'TCD poids'!A:A,'TCD poids'!C:C)</f>
        <v>3.4</v>
      </c>
      <c r="M487">
        <f>TCD!T488</f>
        <v>16</v>
      </c>
      <c r="N487">
        <f>IF(I487="",0.2,LOOKUP(I487,'Pays TVA'!A:A,'Pays TVA'!B:B))</f>
        <v>0.2</v>
      </c>
      <c r="O487" s="27" t="str">
        <f>IF(TCD!M488="","",TCD!M488)</f>
        <v/>
      </c>
      <c r="P487" s="27" t="str">
        <f>IF(TCD!J488="","",TCD!J488)</f>
        <v/>
      </c>
      <c r="Q487" s="27" t="str">
        <f>IF(AND(TCD!L488="",TCD!Q488=""),"",IF(SUM(TCD!L488,TCD!Q488)&gt;15,29,9.5))</f>
        <v/>
      </c>
      <c r="R487" s="27">
        <f>_xlfn.XLOOKUP(F487,TCD!E:E,TCD!K:K,"")</f>
        <v>0</v>
      </c>
      <c r="S487" s="27" t="str">
        <f>IF(TCD!I488="","",IF(TCD!I488&gt;8.5,17,8.5))</f>
        <v/>
      </c>
      <c r="T487" s="27">
        <f>TCD!Y488</f>
        <v>8.6999999999999993</v>
      </c>
    </row>
    <row r="488" spans="1:20" x14ac:dyDescent="0.2">
      <c r="A488" s="13" t="str">
        <f>TCD!V489</f>
        <v>CHRONOPOST</v>
      </c>
      <c r="B488" s="1">
        <f t="shared" si="21"/>
        <v>46143</v>
      </c>
      <c r="F488" t="str">
        <f>TCD!E489</f>
        <v>XN105735032JB</v>
      </c>
      <c r="H488" s="6" t="str">
        <f t="shared" si="22"/>
        <v>P</v>
      </c>
      <c r="I488" t="str">
        <f>LOOKUP(F488,'Facture Chronopost'!L:L,'Facture Chronopost'!H:H)</f>
        <v/>
      </c>
      <c r="J488" s="6">
        <f>TCD!U489</f>
        <v>16</v>
      </c>
      <c r="K488">
        <f t="shared" si="23"/>
        <v>1</v>
      </c>
      <c r="L488" s="27">
        <f>_xlfn.XLOOKUP(F488,'TCD poids'!A:A,'TCD poids'!C:C)</f>
        <v>26.5</v>
      </c>
      <c r="M488">
        <f>TCD!T489</f>
        <v>16</v>
      </c>
      <c r="N488">
        <f>IF(I488="",0.2,LOOKUP(I488,'Pays TVA'!A:A,'Pays TVA'!B:B))</f>
        <v>0.2</v>
      </c>
      <c r="O488" s="27" t="str">
        <f>IF(TCD!M489="","",TCD!M489)</f>
        <v/>
      </c>
      <c r="P488" s="27" t="str">
        <f>IF(TCD!J489="","",TCD!J489)</f>
        <v/>
      </c>
      <c r="Q488" s="27" t="str">
        <f>IF(AND(TCD!L489="",TCD!Q489=""),"",IF(SUM(TCD!L489,TCD!Q489)&gt;15,29,9.5))</f>
        <v/>
      </c>
      <c r="R488" s="27">
        <f>_xlfn.XLOOKUP(F488,TCD!E:E,TCD!K:K,"")</f>
        <v>0</v>
      </c>
      <c r="S488" s="27" t="str">
        <f>IF(TCD!I489="","",IF(TCD!I489&gt;8.5,17,8.5))</f>
        <v/>
      </c>
      <c r="T488" s="27">
        <f>TCD!Y489</f>
        <v>17.899999999999999</v>
      </c>
    </row>
    <row r="489" spans="1:20" x14ac:dyDescent="0.2">
      <c r="A489" s="13" t="str">
        <f>TCD!V490</f>
        <v>CHRONOPOST</v>
      </c>
      <c r="B489" s="1">
        <f t="shared" si="21"/>
        <v>46143</v>
      </c>
      <c r="F489" t="str">
        <f>TCD!E490</f>
        <v>XN105749907JB</v>
      </c>
      <c r="H489" s="6" t="str">
        <f t="shared" si="22"/>
        <v>P</v>
      </c>
      <c r="I489" t="str">
        <f>LOOKUP(F489,'Facture Chronopost'!L:L,'Facture Chronopost'!H:H)</f>
        <v/>
      </c>
      <c r="J489" s="6">
        <f>TCD!U490</f>
        <v>16</v>
      </c>
      <c r="K489">
        <f t="shared" si="23"/>
        <v>1</v>
      </c>
      <c r="L489" s="27">
        <f>_xlfn.XLOOKUP(F489,'TCD poids'!A:A,'TCD poids'!C:C)</f>
        <v>1.4000000000000001</v>
      </c>
      <c r="M489">
        <f>TCD!T490</f>
        <v>16</v>
      </c>
      <c r="N489">
        <f>IF(I489="",0.2,LOOKUP(I489,'Pays TVA'!A:A,'Pays TVA'!B:B))</f>
        <v>0.2</v>
      </c>
      <c r="O489" s="27" t="str">
        <f>IF(TCD!M490="","",TCD!M490)</f>
        <v/>
      </c>
      <c r="P489" s="27" t="str">
        <f>IF(TCD!J490="","",TCD!J490)</f>
        <v/>
      </c>
      <c r="Q489" s="27" t="str">
        <f>IF(AND(TCD!L490="",TCD!Q490=""),"",IF(SUM(TCD!L490,TCD!Q490)&gt;15,29,9.5))</f>
        <v/>
      </c>
      <c r="R489" s="27">
        <f>_xlfn.XLOOKUP(F489,TCD!E:E,TCD!K:K,"")</f>
        <v>0</v>
      </c>
      <c r="S489" s="27" t="str">
        <f>IF(TCD!I490="","",IF(TCD!I490&gt;8.5,17,8.5))</f>
        <v/>
      </c>
      <c r="T489" s="27">
        <f>TCD!Y490</f>
        <v>7.9</v>
      </c>
    </row>
    <row r="490" spans="1:20" x14ac:dyDescent="0.2">
      <c r="A490" s="13" t="str">
        <f>TCD!V491</f>
        <v>CHRONOPOST</v>
      </c>
      <c r="B490" s="1">
        <f t="shared" si="21"/>
        <v>46143</v>
      </c>
      <c r="F490" t="str">
        <f>TCD!E491</f>
        <v>XN106153798JB</v>
      </c>
      <c r="H490" s="6" t="str">
        <f t="shared" si="22"/>
        <v>P</v>
      </c>
      <c r="I490" t="str">
        <f>LOOKUP(F490,'Facture Chronopost'!L:L,'Facture Chronopost'!H:H)</f>
        <v/>
      </c>
      <c r="J490" s="6">
        <f>TCD!U491</f>
        <v>16</v>
      </c>
      <c r="K490">
        <f t="shared" si="23"/>
        <v>1</v>
      </c>
      <c r="L490" s="27">
        <f>_xlfn.XLOOKUP(F490,'TCD poids'!A:A,'TCD poids'!C:C)</f>
        <v>0.30000000000000004</v>
      </c>
      <c r="M490">
        <f>TCD!T491</f>
        <v>16</v>
      </c>
      <c r="N490">
        <f>IF(I490="",0.2,LOOKUP(I490,'Pays TVA'!A:A,'Pays TVA'!B:B))</f>
        <v>0.2</v>
      </c>
      <c r="O490" s="27" t="str">
        <f>IF(TCD!M491="","",TCD!M491)</f>
        <v/>
      </c>
      <c r="P490" s="27" t="str">
        <f>IF(TCD!J491="","",TCD!J491)</f>
        <v/>
      </c>
      <c r="Q490" s="27" t="str">
        <f>IF(AND(TCD!L491="",TCD!Q491=""),"",IF(SUM(TCD!L491,TCD!Q491)&gt;15,29,9.5))</f>
        <v/>
      </c>
      <c r="R490" s="27">
        <f>_xlfn.XLOOKUP(F490,TCD!E:E,TCD!K:K,"")</f>
        <v>0</v>
      </c>
      <c r="S490" s="27" t="str">
        <f>IF(TCD!I491="","",IF(TCD!I491&gt;8.5,17,8.5))</f>
        <v/>
      </c>
      <c r="T490" s="27">
        <f>TCD!Y491</f>
        <v>7.5</v>
      </c>
    </row>
    <row r="491" spans="1:20" x14ac:dyDescent="0.2">
      <c r="A491" s="13" t="str">
        <f>TCD!V492</f>
        <v>CHRONOPOST</v>
      </c>
      <c r="B491" s="1">
        <f t="shared" si="21"/>
        <v>46143</v>
      </c>
      <c r="F491" t="str">
        <f>TCD!E492</f>
        <v>XN106156661JB</v>
      </c>
      <c r="H491" s="6" t="str">
        <f t="shared" si="22"/>
        <v>P</v>
      </c>
      <c r="I491" t="str">
        <f>LOOKUP(F491,'Facture Chronopost'!L:L,'Facture Chronopost'!H:H)</f>
        <v/>
      </c>
      <c r="J491" s="6">
        <f>TCD!U492</f>
        <v>16</v>
      </c>
      <c r="K491">
        <f t="shared" si="23"/>
        <v>1</v>
      </c>
      <c r="L491" s="27">
        <f>_xlfn.XLOOKUP(F491,'TCD poids'!A:A,'TCD poids'!C:C)</f>
        <v>0.4</v>
      </c>
      <c r="M491">
        <f>TCD!T492</f>
        <v>16</v>
      </c>
      <c r="N491">
        <f>IF(I491="",0.2,LOOKUP(I491,'Pays TVA'!A:A,'Pays TVA'!B:B))</f>
        <v>0.2</v>
      </c>
      <c r="O491" s="27" t="str">
        <f>IF(TCD!M492="","",TCD!M492)</f>
        <v/>
      </c>
      <c r="P491" s="27" t="str">
        <f>IF(TCD!J492="","",TCD!J492)</f>
        <v/>
      </c>
      <c r="Q491" s="27" t="str">
        <f>IF(AND(TCD!L492="",TCD!Q492=""),"",IF(SUM(TCD!L492,TCD!Q492)&gt;15,29,9.5))</f>
        <v/>
      </c>
      <c r="R491" s="27">
        <f>_xlfn.XLOOKUP(F491,TCD!E:E,TCD!K:K,"")</f>
        <v>0</v>
      </c>
      <c r="S491" s="27" t="str">
        <f>IF(TCD!I492="","",IF(TCD!I492&gt;8.5,17,8.5))</f>
        <v/>
      </c>
      <c r="T491" s="27">
        <f>TCD!Y492</f>
        <v>7.5</v>
      </c>
    </row>
    <row r="492" spans="1:20" x14ac:dyDescent="0.2">
      <c r="A492" s="13" t="str">
        <f>TCD!V493</f>
        <v>CHRONOPOST</v>
      </c>
      <c r="B492" s="1">
        <f t="shared" si="21"/>
        <v>46143</v>
      </c>
      <c r="F492" t="str">
        <f>TCD!E493</f>
        <v>XN106161410JB</v>
      </c>
      <c r="H492" s="6" t="str">
        <f t="shared" si="22"/>
        <v>P</v>
      </c>
      <c r="I492" t="str">
        <f>LOOKUP(F492,'Facture Chronopost'!L:L,'Facture Chronopost'!H:H)</f>
        <v/>
      </c>
      <c r="J492" s="6">
        <f>TCD!U493</f>
        <v>16</v>
      </c>
      <c r="K492">
        <f t="shared" si="23"/>
        <v>1</v>
      </c>
      <c r="L492" s="27">
        <f>_xlfn.XLOOKUP(F492,'TCD poids'!A:A,'TCD poids'!C:C)</f>
        <v>2.7</v>
      </c>
      <c r="M492">
        <f>TCD!T493</f>
        <v>16</v>
      </c>
      <c r="N492">
        <f>IF(I492="",0.2,LOOKUP(I492,'Pays TVA'!A:A,'Pays TVA'!B:B))</f>
        <v>0.2</v>
      </c>
      <c r="O492" s="27" t="str">
        <f>IF(TCD!M493="","",TCD!M493)</f>
        <v/>
      </c>
      <c r="P492" s="27" t="str">
        <f>IF(TCD!J493="","",TCD!J493)</f>
        <v/>
      </c>
      <c r="Q492" s="27" t="str">
        <f>IF(AND(TCD!L493="",TCD!Q493=""),"",IF(SUM(TCD!L493,TCD!Q493)&gt;15,29,9.5))</f>
        <v/>
      </c>
      <c r="R492" s="27">
        <f>_xlfn.XLOOKUP(F492,TCD!E:E,TCD!K:K,"")</f>
        <v>0</v>
      </c>
      <c r="S492" s="27" t="str">
        <f>IF(TCD!I493="","",IF(TCD!I493&gt;8.5,17,8.5))</f>
        <v/>
      </c>
      <c r="T492" s="27">
        <f>TCD!Y493</f>
        <v>8.3000000000000007</v>
      </c>
    </row>
    <row r="493" spans="1:20" x14ac:dyDescent="0.2">
      <c r="A493" s="13" t="str">
        <f>TCD!V494</f>
        <v>CHRONOPOST</v>
      </c>
      <c r="B493" s="1">
        <f t="shared" si="21"/>
        <v>46143</v>
      </c>
      <c r="F493" t="str">
        <f>TCD!E494</f>
        <v>XN106167341JB</v>
      </c>
      <c r="H493" s="6" t="str">
        <f t="shared" si="22"/>
        <v>P</v>
      </c>
      <c r="I493" t="str">
        <f>LOOKUP(F493,'Facture Chronopost'!L:L,'Facture Chronopost'!H:H)</f>
        <v/>
      </c>
      <c r="J493" s="6">
        <f>TCD!U494</f>
        <v>16</v>
      </c>
      <c r="K493">
        <f t="shared" si="23"/>
        <v>1</v>
      </c>
      <c r="L493" s="27">
        <f>_xlfn.XLOOKUP(F493,'TCD poids'!A:A,'TCD poids'!C:C)</f>
        <v>0.1</v>
      </c>
      <c r="M493">
        <f>TCD!T494</f>
        <v>16</v>
      </c>
      <c r="N493">
        <f>IF(I493="",0.2,LOOKUP(I493,'Pays TVA'!A:A,'Pays TVA'!B:B))</f>
        <v>0.2</v>
      </c>
      <c r="O493" s="27" t="str">
        <f>IF(TCD!M494="","",TCD!M494)</f>
        <v/>
      </c>
      <c r="P493" s="27" t="str">
        <f>IF(TCD!J494="","",TCD!J494)</f>
        <v/>
      </c>
      <c r="Q493" s="27" t="str">
        <f>IF(AND(TCD!L494="",TCD!Q494=""),"",IF(SUM(TCD!L494,TCD!Q494)&gt;15,29,9.5))</f>
        <v/>
      </c>
      <c r="R493" s="27">
        <f>_xlfn.XLOOKUP(F493,TCD!E:E,TCD!K:K,"")</f>
        <v>0</v>
      </c>
      <c r="S493" s="27" t="str">
        <f>IF(TCD!I494="","",IF(TCD!I494&gt;8.5,17,8.5))</f>
        <v/>
      </c>
      <c r="T493" s="27">
        <f>TCD!Y494</f>
        <v>7.5</v>
      </c>
    </row>
    <row r="494" spans="1:20" x14ac:dyDescent="0.2">
      <c r="A494" s="13" t="str">
        <f>TCD!V495</f>
        <v>CHRONOPOST</v>
      </c>
      <c r="B494" s="1">
        <f t="shared" si="21"/>
        <v>46143</v>
      </c>
      <c r="F494" t="str">
        <f>TCD!E495</f>
        <v>XN106170734JB</v>
      </c>
      <c r="H494" s="6" t="str">
        <f t="shared" si="22"/>
        <v>P</v>
      </c>
      <c r="I494" t="str">
        <f>LOOKUP(F494,'Facture Chronopost'!L:L,'Facture Chronopost'!H:H)</f>
        <v/>
      </c>
      <c r="J494" s="6">
        <f>TCD!U495</f>
        <v>16</v>
      </c>
      <c r="K494">
        <f t="shared" si="23"/>
        <v>1</v>
      </c>
      <c r="L494" s="27">
        <f>_xlfn.XLOOKUP(F494,'TCD poids'!A:A,'TCD poids'!C:C)</f>
        <v>1.7000000000000002</v>
      </c>
      <c r="M494">
        <f>TCD!T495</f>
        <v>16</v>
      </c>
      <c r="N494">
        <f>IF(I494="",0.2,LOOKUP(I494,'Pays TVA'!A:A,'Pays TVA'!B:B))</f>
        <v>0.2</v>
      </c>
      <c r="O494" s="27" t="str">
        <f>IF(TCD!M495="","",TCD!M495)</f>
        <v/>
      </c>
      <c r="P494" s="27" t="str">
        <f>IF(TCD!J495="","",TCD!J495)</f>
        <v/>
      </c>
      <c r="Q494" s="27" t="str">
        <f>IF(AND(TCD!L495="",TCD!Q495=""),"",IF(SUM(TCD!L495,TCD!Q495)&gt;15,29,9.5))</f>
        <v/>
      </c>
      <c r="R494" s="27">
        <f>_xlfn.XLOOKUP(F494,TCD!E:E,TCD!K:K,"")</f>
        <v>0</v>
      </c>
      <c r="S494" s="27" t="str">
        <f>IF(TCD!I495="","",IF(TCD!I495&gt;8.5,17,8.5))</f>
        <v/>
      </c>
      <c r="T494" s="27">
        <f>TCD!Y495</f>
        <v>7.9</v>
      </c>
    </row>
    <row r="495" spans="1:20" x14ac:dyDescent="0.2">
      <c r="A495" s="13" t="str">
        <f>TCD!V496</f>
        <v>CHRONOPOST</v>
      </c>
      <c r="B495" s="1">
        <f t="shared" si="21"/>
        <v>46143</v>
      </c>
      <c r="F495" t="str">
        <f>TCD!E496</f>
        <v>XN106181017JB</v>
      </c>
      <c r="H495" s="6" t="str">
        <f t="shared" si="22"/>
        <v>P</v>
      </c>
      <c r="I495" t="str">
        <f>LOOKUP(F495,'Facture Chronopost'!L:L,'Facture Chronopost'!H:H)</f>
        <v/>
      </c>
      <c r="J495" s="6">
        <f>TCD!U496</f>
        <v>16</v>
      </c>
      <c r="K495">
        <f t="shared" si="23"/>
        <v>1</v>
      </c>
      <c r="L495" s="27">
        <f>_xlfn.XLOOKUP(F495,'TCD poids'!A:A,'TCD poids'!C:C)</f>
        <v>0.2</v>
      </c>
      <c r="M495">
        <f>TCD!T496</f>
        <v>16</v>
      </c>
      <c r="N495">
        <f>IF(I495="",0.2,LOOKUP(I495,'Pays TVA'!A:A,'Pays TVA'!B:B))</f>
        <v>0.2</v>
      </c>
      <c r="O495" s="27" t="str">
        <f>IF(TCD!M496="","",TCD!M496)</f>
        <v/>
      </c>
      <c r="P495" s="27" t="str">
        <f>IF(TCD!J496="","",TCD!J496)</f>
        <v/>
      </c>
      <c r="Q495" s="27" t="str">
        <f>IF(AND(TCD!L496="",TCD!Q496=""),"",IF(SUM(TCD!L496,TCD!Q496)&gt;15,29,9.5))</f>
        <v/>
      </c>
      <c r="R495" s="27">
        <f>_xlfn.XLOOKUP(F495,TCD!E:E,TCD!K:K,"")</f>
        <v>0</v>
      </c>
      <c r="S495" s="27" t="str">
        <f>IF(TCD!I496="","",IF(TCD!I496&gt;8.5,17,8.5))</f>
        <v/>
      </c>
      <c r="T495" s="27">
        <f>TCD!Y496</f>
        <v>7.5</v>
      </c>
    </row>
    <row r="496" spans="1:20" x14ac:dyDescent="0.2">
      <c r="A496" s="13" t="str">
        <f>TCD!V497</f>
        <v>CHRONOPOST</v>
      </c>
      <c r="B496" s="1">
        <f t="shared" si="21"/>
        <v>46143</v>
      </c>
      <c r="F496" t="str">
        <f>TCD!E497</f>
        <v>XN106182057JB</v>
      </c>
      <c r="H496" s="6" t="str">
        <f t="shared" si="22"/>
        <v>P</v>
      </c>
      <c r="I496" t="str">
        <f>LOOKUP(F496,'Facture Chronopost'!L:L,'Facture Chronopost'!H:H)</f>
        <v/>
      </c>
      <c r="J496" s="6">
        <f>TCD!U497</f>
        <v>16</v>
      </c>
      <c r="K496">
        <f t="shared" si="23"/>
        <v>1</v>
      </c>
      <c r="L496" s="27">
        <f>_xlfn.XLOOKUP(F496,'TCD poids'!A:A,'TCD poids'!C:C)</f>
        <v>0.2</v>
      </c>
      <c r="M496">
        <f>TCD!T497</f>
        <v>16</v>
      </c>
      <c r="N496">
        <f>IF(I496="",0.2,LOOKUP(I496,'Pays TVA'!A:A,'Pays TVA'!B:B))</f>
        <v>0.2</v>
      </c>
      <c r="O496" s="27" t="str">
        <f>IF(TCD!M497="","",TCD!M497)</f>
        <v/>
      </c>
      <c r="P496" s="27" t="str">
        <f>IF(TCD!J497="","",TCD!J497)</f>
        <v/>
      </c>
      <c r="Q496" s="27" t="str">
        <f>IF(AND(TCD!L497="",TCD!Q497=""),"",IF(SUM(TCD!L497,TCD!Q497)&gt;15,29,9.5))</f>
        <v/>
      </c>
      <c r="R496" s="27">
        <f>_xlfn.XLOOKUP(F496,TCD!E:E,TCD!K:K,"")</f>
        <v>0</v>
      </c>
      <c r="S496" s="27" t="str">
        <f>IF(TCD!I497="","",IF(TCD!I497&gt;8.5,17,8.5))</f>
        <v/>
      </c>
      <c r="T496" s="27">
        <f>TCD!Y497</f>
        <v>7.5</v>
      </c>
    </row>
    <row r="497" spans="1:20" x14ac:dyDescent="0.2">
      <c r="A497" s="13" t="str">
        <f>TCD!V498</f>
        <v>CHRONOPOST</v>
      </c>
      <c r="B497" s="1">
        <f t="shared" si="21"/>
        <v>46143</v>
      </c>
      <c r="F497" t="str">
        <f>TCD!E498</f>
        <v>XN106182556JB</v>
      </c>
      <c r="H497" s="6" t="str">
        <f t="shared" si="22"/>
        <v>P</v>
      </c>
      <c r="I497" t="str">
        <f>LOOKUP(F497,'Facture Chronopost'!L:L,'Facture Chronopost'!H:H)</f>
        <v/>
      </c>
      <c r="J497" s="6">
        <f>TCD!U498</f>
        <v>16</v>
      </c>
      <c r="K497">
        <f t="shared" si="23"/>
        <v>1</v>
      </c>
      <c r="L497" s="27">
        <f>_xlfn.XLOOKUP(F497,'TCD poids'!A:A,'TCD poids'!C:C)</f>
        <v>0.4</v>
      </c>
      <c r="M497">
        <f>TCD!T498</f>
        <v>16</v>
      </c>
      <c r="N497">
        <f>IF(I497="",0.2,LOOKUP(I497,'Pays TVA'!A:A,'Pays TVA'!B:B))</f>
        <v>0.2</v>
      </c>
      <c r="O497" s="27" t="str">
        <f>IF(TCD!M498="","",TCD!M498)</f>
        <v/>
      </c>
      <c r="P497" s="27" t="str">
        <f>IF(TCD!J498="","",TCD!J498)</f>
        <v/>
      </c>
      <c r="Q497" s="27" t="str">
        <f>IF(AND(TCD!L498="",TCD!Q498=""),"",IF(SUM(TCD!L498,TCD!Q498)&gt;15,29,9.5))</f>
        <v/>
      </c>
      <c r="R497" s="27">
        <f>_xlfn.XLOOKUP(F497,TCD!E:E,TCD!K:K,"")</f>
        <v>0</v>
      </c>
      <c r="S497" s="27" t="str">
        <f>IF(TCD!I498="","",IF(TCD!I498&gt;8.5,17,8.5))</f>
        <v/>
      </c>
      <c r="T497" s="27">
        <f>TCD!Y498</f>
        <v>7.5</v>
      </c>
    </row>
    <row r="498" spans="1:20" x14ac:dyDescent="0.2">
      <c r="A498" s="13" t="str">
        <f>TCD!V499</f>
        <v>CHRONOPOST</v>
      </c>
      <c r="B498" s="1">
        <f t="shared" si="21"/>
        <v>46143</v>
      </c>
      <c r="F498" t="str">
        <f>TCD!E499</f>
        <v>XN106187624JB</v>
      </c>
      <c r="H498" s="6" t="str">
        <f t="shared" si="22"/>
        <v>P</v>
      </c>
      <c r="I498" t="str">
        <f>LOOKUP(F498,'Facture Chronopost'!L:L,'Facture Chronopost'!H:H)</f>
        <v/>
      </c>
      <c r="J498" s="6">
        <f>TCD!U499</f>
        <v>16</v>
      </c>
      <c r="K498">
        <f t="shared" si="23"/>
        <v>1</v>
      </c>
      <c r="L498" s="27">
        <f>_xlfn.XLOOKUP(F498,'TCD poids'!A:A,'TCD poids'!C:C)</f>
        <v>0.2</v>
      </c>
      <c r="M498">
        <f>TCD!T499</f>
        <v>16</v>
      </c>
      <c r="N498">
        <f>IF(I498="",0.2,LOOKUP(I498,'Pays TVA'!A:A,'Pays TVA'!B:B))</f>
        <v>0.2</v>
      </c>
      <c r="O498" s="27" t="str">
        <f>IF(TCD!M499="","",TCD!M499)</f>
        <v/>
      </c>
      <c r="P498" s="27" t="str">
        <f>IF(TCD!J499="","",TCD!J499)</f>
        <v/>
      </c>
      <c r="Q498" s="27" t="str">
        <f>IF(AND(TCD!L499="",TCD!Q499=""),"",IF(SUM(TCD!L499,TCD!Q499)&gt;15,29,9.5))</f>
        <v/>
      </c>
      <c r="R498" s="27">
        <f>_xlfn.XLOOKUP(F498,TCD!E:E,TCD!K:K,"")</f>
        <v>0</v>
      </c>
      <c r="S498" s="27" t="str">
        <f>IF(TCD!I499="","",IF(TCD!I499&gt;8.5,17,8.5))</f>
        <v/>
      </c>
      <c r="T498" s="27">
        <f>TCD!Y499</f>
        <v>7.5</v>
      </c>
    </row>
    <row r="499" spans="1:20" x14ac:dyDescent="0.2">
      <c r="A499" s="13" t="str">
        <f>TCD!V500</f>
        <v>CHRONOPOST</v>
      </c>
      <c r="B499" s="1">
        <f t="shared" si="21"/>
        <v>46143</v>
      </c>
      <c r="F499" t="str">
        <f>TCD!E500</f>
        <v>XN106188341JB</v>
      </c>
      <c r="H499" s="6" t="str">
        <f t="shared" si="22"/>
        <v>P</v>
      </c>
      <c r="I499" t="str">
        <f>LOOKUP(F499,'Facture Chronopost'!L:L,'Facture Chronopost'!H:H)</f>
        <v/>
      </c>
      <c r="J499" s="6">
        <f>TCD!U500</f>
        <v>16</v>
      </c>
      <c r="K499">
        <f t="shared" si="23"/>
        <v>1</v>
      </c>
      <c r="L499" s="27">
        <f>_xlfn.XLOOKUP(F499,'TCD poids'!A:A,'TCD poids'!C:C)</f>
        <v>4.6999999999999993</v>
      </c>
      <c r="M499">
        <f>TCD!T500</f>
        <v>16</v>
      </c>
      <c r="N499">
        <f>IF(I499="",0.2,LOOKUP(I499,'Pays TVA'!A:A,'Pays TVA'!B:B))</f>
        <v>0.2</v>
      </c>
      <c r="O499" s="27" t="str">
        <f>IF(TCD!M500="","",TCD!M500)</f>
        <v/>
      </c>
      <c r="P499" s="27" t="str">
        <f>IF(TCD!J500="","",TCD!J500)</f>
        <v/>
      </c>
      <c r="Q499" s="27" t="str">
        <f>IF(AND(TCD!L500="",TCD!Q500=""),"",IF(SUM(TCD!L500,TCD!Q500)&gt;15,29,9.5))</f>
        <v/>
      </c>
      <c r="R499" s="27">
        <f>_xlfn.XLOOKUP(F499,TCD!E:E,TCD!K:K,"")</f>
        <v>0</v>
      </c>
      <c r="S499" s="27" t="str">
        <f>IF(TCD!I500="","",IF(TCD!I500&gt;8.5,17,8.5))</f>
        <v/>
      </c>
      <c r="T499" s="27">
        <f>TCD!Y500</f>
        <v>9.1</v>
      </c>
    </row>
    <row r="500" spans="1:20" x14ac:dyDescent="0.2">
      <c r="A500" s="13" t="str">
        <f>TCD!V501</f>
        <v>CHRONOPOST</v>
      </c>
      <c r="B500" s="1">
        <f t="shared" si="21"/>
        <v>46143</v>
      </c>
      <c r="F500" t="str">
        <f>TCD!E501</f>
        <v>XN106189231JB</v>
      </c>
      <c r="H500" s="6" t="str">
        <f t="shared" si="22"/>
        <v>P</v>
      </c>
      <c r="I500" t="str">
        <f>LOOKUP(F500,'Facture Chronopost'!L:L,'Facture Chronopost'!H:H)</f>
        <v/>
      </c>
      <c r="J500" s="6">
        <f>TCD!U501</f>
        <v>16</v>
      </c>
      <c r="K500">
        <f t="shared" si="23"/>
        <v>1</v>
      </c>
      <c r="L500" s="27">
        <f>_xlfn.XLOOKUP(F500,'TCD poids'!A:A,'TCD poids'!C:C)</f>
        <v>2.2000000000000002</v>
      </c>
      <c r="M500">
        <f>TCD!T501</f>
        <v>16</v>
      </c>
      <c r="N500">
        <f>IF(I500="",0.2,LOOKUP(I500,'Pays TVA'!A:A,'Pays TVA'!B:B))</f>
        <v>0.2</v>
      </c>
      <c r="O500" s="27" t="str">
        <f>IF(TCD!M501="","",TCD!M501)</f>
        <v/>
      </c>
      <c r="P500" s="27" t="str">
        <f>IF(TCD!J501="","",TCD!J501)</f>
        <v/>
      </c>
      <c r="Q500" s="27" t="str">
        <f>IF(AND(TCD!L501="",TCD!Q501=""),"",IF(SUM(TCD!L501,TCD!Q501)&gt;15,29,9.5))</f>
        <v/>
      </c>
      <c r="R500" s="27">
        <f>_xlfn.XLOOKUP(F500,TCD!E:E,TCD!K:K,"")</f>
        <v>0</v>
      </c>
      <c r="S500" s="27" t="str">
        <f>IF(TCD!I501="","",IF(TCD!I501&gt;8.5,17,8.5))</f>
        <v/>
      </c>
      <c r="T500" s="27">
        <f>TCD!Y501</f>
        <v>8.3000000000000007</v>
      </c>
    </row>
    <row r="501" spans="1:20" x14ac:dyDescent="0.2">
      <c r="A501" s="13" t="str">
        <f>TCD!V502</f>
        <v>CHRONOPOST</v>
      </c>
      <c r="B501" s="1">
        <f t="shared" si="21"/>
        <v>46143</v>
      </c>
      <c r="F501" t="str">
        <f>TCD!E502</f>
        <v>XN106413515JB</v>
      </c>
      <c r="H501" s="6" t="str">
        <f t="shared" si="22"/>
        <v>P</v>
      </c>
      <c r="I501" t="str">
        <f>LOOKUP(F501,'Facture Chronopost'!L:L,'Facture Chronopost'!H:H)</f>
        <v/>
      </c>
      <c r="J501" s="6">
        <f>TCD!U502</f>
        <v>16</v>
      </c>
      <c r="K501">
        <f t="shared" si="23"/>
        <v>1</v>
      </c>
      <c r="L501" s="27">
        <f>_xlfn.XLOOKUP(F501,'TCD poids'!A:A,'TCD poids'!C:C)</f>
        <v>1.5</v>
      </c>
      <c r="M501">
        <f>TCD!T502</f>
        <v>16</v>
      </c>
      <c r="N501">
        <f>IF(I501="",0.2,LOOKUP(I501,'Pays TVA'!A:A,'Pays TVA'!B:B))</f>
        <v>0.2</v>
      </c>
      <c r="O501" s="27" t="str">
        <f>IF(TCD!M502="","",TCD!M502)</f>
        <v/>
      </c>
      <c r="P501" s="27" t="str">
        <f>IF(TCD!J502="","",TCD!J502)</f>
        <v/>
      </c>
      <c r="Q501" s="27" t="str">
        <f>IF(AND(TCD!L502="",TCD!Q502=""),"",IF(SUM(TCD!L502,TCD!Q502)&gt;15,29,9.5))</f>
        <v/>
      </c>
      <c r="R501" s="27">
        <f>_xlfn.XLOOKUP(F501,TCD!E:E,TCD!K:K,"")</f>
        <v>0</v>
      </c>
      <c r="S501" s="27" t="str">
        <f>IF(TCD!I502="","",IF(TCD!I502&gt;8.5,17,8.5))</f>
        <v/>
      </c>
      <c r="T501" s="27">
        <f>TCD!Y502</f>
        <v>7.9</v>
      </c>
    </row>
    <row r="502" spans="1:20" x14ac:dyDescent="0.2">
      <c r="A502" s="13" t="str">
        <f>TCD!V503</f>
        <v>CHRONOPOST</v>
      </c>
      <c r="B502" s="1">
        <f t="shared" si="21"/>
        <v>46143</v>
      </c>
      <c r="F502" t="str">
        <f>TCD!E503</f>
        <v>XN106473505JB</v>
      </c>
      <c r="H502" s="6" t="str">
        <f t="shared" si="22"/>
        <v>P</v>
      </c>
      <c r="I502" t="str">
        <f>LOOKUP(F502,'Facture Chronopost'!L:L,'Facture Chronopost'!H:H)</f>
        <v/>
      </c>
      <c r="J502" s="6">
        <f>TCD!U503</f>
        <v>16</v>
      </c>
      <c r="K502">
        <f t="shared" si="23"/>
        <v>1</v>
      </c>
      <c r="L502" s="27">
        <f>_xlfn.XLOOKUP(F502,'TCD poids'!A:A,'TCD poids'!C:C)</f>
        <v>4.5999999999999996</v>
      </c>
      <c r="M502">
        <f>TCD!T503</f>
        <v>16</v>
      </c>
      <c r="N502">
        <f>IF(I502="",0.2,LOOKUP(I502,'Pays TVA'!A:A,'Pays TVA'!B:B))</f>
        <v>0.2</v>
      </c>
      <c r="O502" s="27" t="str">
        <f>IF(TCD!M503="","",TCD!M503)</f>
        <v/>
      </c>
      <c r="P502" s="27" t="str">
        <f>IF(TCD!J503="","",TCD!J503)</f>
        <v/>
      </c>
      <c r="Q502" s="27" t="str">
        <f>IF(AND(TCD!L503="",TCD!Q503=""),"",IF(SUM(TCD!L503,TCD!Q503)&gt;15,29,9.5))</f>
        <v/>
      </c>
      <c r="R502" s="27">
        <f>_xlfn.XLOOKUP(F502,TCD!E:E,TCD!K:K,"")</f>
        <v>0</v>
      </c>
      <c r="S502" s="27" t="str">
        <f>IF(TCD!I503="","",IF(TCD!I503&gt;8.5,17,8.5))</f>
        <v/>
      </c>
      <c r="T502" s="27">
        <f>TCD!Y503</f>
        <v>9.1</v>
      </c>
    </row>
    <row r="503" spans="1:20" x14ac:dyDescent="0.2">
      <c r="A503" s="13" t="str">
        <f>TCD!V504</f>
        <v>CHRONOPOST</v>
      </c>
      <c r="B503" s="1">
        <f t="shared" si="21"/>
        <v>46143</v>
      </c>
      <c r="F503" t="str">
        <f>TCD!E504</f>
        <v>XN106564317JB</v>
      </c>
      <c r="H503" s="6" t="str">
        <f t="shared" si="22"/>
        <v>P</v>
      </c>
      <c r="I503" t="str">
        <f>LOOKUP(F503,'Facture Chronopost'!L:L,'Facture Chronopost'!H:H)</f>
        <v/>
      </c>
      <c r="J503" s="6">
        <f>TCD!U504</f>
        <v>16</v>
      </c>
      <c r="K503">
        <f t="shared" si="23"/>
        <v>1</v>
      </c>
      <c r="L503" s="27">
        <f>_xlfn.XLOOKUP(F503,'TCD poids'!A:A,'TCD poids'!C:C)</f>
        <v>0.30000000000000004</v>
      </c>
      <c r="M503">
        <f>TCD!T504</f>
        <v>16</v>
      </c>
      <c r="N503">
        <f>IF(I503="",0.2,LOOKUP(I503,'Pays TVA'!A:A,'Pays TVA'!B:B))</f>
        <v>0.2</v>
      </c>
      <c r="O503" s="27" t="str">
        <f>IF(TCD!M504="","",TCD!M504)</f>
        <v/>
      </c>
      <c r="P503" s="27" t="str">
        <f>IF(TCD!J504="","",TCD!J504)</f>
        <v/>
      </c>
      <c r="Q503" s="27" t="str">
        <f>IF(AND(TCD!L504="",TCD!Q504=""),"",IF(SUM(TCD!L504,TCD!Q504)&gt;15,29,9.5))</f>
        <v/>
      </c>
      <c r="R503" s="27">
        <f>_xlfn.XLOOKUP(F503,TCD!E:E,TCD!K:K,"")</f>
        <v>0</v>
      </c>
      <c r="S503" s="27" t="str">
        <f>IF(TCD!I504="","",IF(TCD!I504&gt;8.5,17,8.5))</f>
        <v/>
      </c>
      <c r="T503" s="27">
        <f>TCD!Y504</f>
        <v>7.5</v>
      </c>
    </row>
    <row r="504" spans="1:20" x14ac:dyDescent="0.2">
      <c r="A504" s="13" t="str">
        <f>TCD!V505</f>
        <v>CHRONOPOST</v>
      </c>
      <c r="B504" s="1">
        <f t="shared" si="21"/>
        <v>46143</v>
      </c>
      <c r="F504" t="str">
        <f>TCD!E505</f>
        <v>XN106937084JB</v>
      </c>
      <c r="H504" s="6" t="str">
        <f t="shared" si="22"/>
        <v>P</v>
      </c>
      <c r="I504" t="str">
        <f>LOOKUP(F504,'Facture Chronopost'!L:L,'Facture Chronopost'!H:H)</f>
        <v/>
      </c>
      <c r="J504" s="6">
        <f>TCD!U505</f>
        <v>16</v>
      </c>
      <c r="K504">
        <f t="shared" si="23"/>
        <v>1</v>
      </c>
      <c r="L504" s="27">
        <f>_xlfn.XLOOKUP(F504,'TCD poids'!A:A,'TCD poids'!C:C)</f>
        <v>1</v>
      </c>
      <c r="M504">
        <f>TCD!T505</f>
        <v>16</v>
      </c>
      <c r="N504">
        <f>IF(I504="",0.2,LOOKUP(I504,'Pays TVA'!A:A,'Pays TVA'!B:B))</f>
        <v>0.2</v>
      </c>
      <c r="O504" s="27" t="str">
        <f>IF(TCD!M505="","",TCD!M505)</f>
        <v/>
      </c>
      <c r="P504" s="27" t="str">
        <f>IF(TCD!J505="","",TCD!J505)</f>
        <v/>
      </c>
      <c r="Q504" s="27" t="str">
        <f>IF(AND(TCD!L505="",TCD!Q505=""),"",IF(SUM(TCD!L505,TCD!Q505)&gt;15,29,9.5))</f>
        <v/>
      </c>
      <c r="R504" s="27">
        <f>_xlfn.XLOOKUP(F504,TCD!E:E,TCD!K:K,"")</f>
        <v>0</v>
      </c>
      <c r="S504" s="27" t="str">
        <f>IF(TCD!I505="","",IF(TCD!I505&gt;8.5,17,8.5))</f>
        <v/>
      </c>
      <c r="T504" s="27">
        <f>TCD!Y505</f>
        <v>7.5</v>
      </c>
    </row>
    <row r="505" spans="1:20" x14ac:dyDescent="0.2">
      <c r="A505" s="13" t="str">
        <f>TCD!V506</f>
        <v>CHRONOPOST</v>
      </c>
      <c r="B505" s="1">
        <f t="shared" si="21"/>
        <v>46143</v>
      </c>
      <c r="F505" t="str">
        <f>TCD!E506</f>
        <v>XN106963835JB</v>
      </c>
      <c r="H505" s="6" t="str">
        <f t="shared" si="22"/>
        <v>P</v>
      </c>
      <c r="I505" t="str">
        <f>LOOKUP(F505,'Facture Chronopost'!L:L,'Facture Chronopost'!H:H)</f>
        <v/>
      </c>
      <c r="J505" s="6">
        <f>TCD!U506</f>
        <v>16</v>
      </c>
      <c r="K505">
        <f t="shared" si="23"/>
        <v>1</v>
      </c>
      <c r="L505" s="27">
        <f>_xlfn.XLOOKUP(F505,'TCD poids'!A:A,'TCD poids'!C:C)</f>
        <v>0.9</v>
      </c>
      <c r="M505">
        <f>TCD!T506</f>
        <v>16</v>
      </c>
      <c r="N505">
        <f>IF(I505="",0.2,LOOKUP(I505,'Pays TVA'!A:A,'Pays TVA'!B:B))</f>
        <v>0.2</v>
      </c>
      <c r="O505" s="27" t="str">
        <f>IF(TCD!M506="","",TCD!M506)</f>
        <v/>
      </c>
      <c r="P505" s="27" t="str">
        <f>IF(TCD!J506="","",TCD!J506)</f>
        <v/>
      </c>
      <c r="Q505" s="27" t="str">
        <f>IF(AND(TCD!L506="",TCD!Q506=""),"",IF(SUM(TCD!L506,TCD!Q506)&gt;15,29,9.5))</f>
        <v/>
      </c>
      <c r="R505" s="27">
        <f>_xlfn.XLOOKUP(F505,TCD!E:E,TCD!K:K,"")</f>
        <v>0</v>
      </c>
      <c r="S505" s="27" t="str">
        <f>IF(TCD!I506="","",IF(TCD!I506&gt;8.5,17,8.5))</f>
        <v/>
      </c>
      <c r="T505" s="27">
        <f>TCD!Y506</f>
        <v>7.5</v>
      </c>
    </row>
    <row r="506" spans="1:20" x14ac:dyDescent="0.2">
      <c r="A506" s="13" t="str">
        <f>TCD!V507</f>
        <v>CHRONOPOST</v>
      </c>
      <c r="B506" s="1">
        <f t="shared" si="21"/>
        <v>46143</v>
      </c>
      <c r="F506" t="str">
        <f>TCD!E507</f>
        <v>XN106966307JB</v>
      </c>
      <c r="H506" s="6" t="str">
        <f t="shared" si="22"/>
        <v>P</v>
      </c>
      <c r="I506" t="str">
        <f>LOOKUP(F506,'Facture Chronopost'!L:L,'Facture Chronopost'!H:H)</f>
        <v/>
      </c>
      <c r="J506" s="6">
        <f>TCD!U507</f>
        <v>16</v>
      </c>
      <c r="K506">
        <f t="shared" si="23"/>
        <v>1</v>
      </c>
      <c r="L506" s="27">
        <f>_xlfn.XLOOKUP(F506,'TCD poids'!A:A,'TCD poids'!C:C)</f>
        <v>0.1</v>
      </c>
      <c r="M506">
        <f>TCD!T507</f>
        <v>16</v>
      </c>
      <c r="N506">
        <f>IF(I506="",0.2,LOOKUP(I506,'Pays TVA'!A:A,'Pays TVA'!B:B))</f>
        <v>0.2</v>
      </c>
      <c r="O506" s="27" t="str">
        <f>IF(TCD!M507="","",TCD!M507)</f>
        <v/>
      </c>
      <c r="P506" s="27" t="str">
        <f>IF(TCD!J507="","",TCD!J507)</f>
        <v/>
      </c>
      <c r="Q506" s="27" t="str">
        <f>IF(AND(TCD!L507="",TCD!Q507=""),"",IF(SUM(TCD!L507,TCD!Q507)&gt;15,29,9.5))</f>
        <v/>
      </c>
      <c r="R506" s="27">
        <f>_xlfn.XLOOKUP(F506,TCD!E:E,TCD!K:K,"")</f>
        <v>0</v>
      </c>
      <c r="S506" s="27" t="str">
        <f>IF(TCD!I507="","",IF(TCD!I507&gt;8.5,17,8.5))</f>
        <v/>
      </c>
      <c r="T506" s="27">
        <f>TCD!Y507</f>
        <v>7.5</v>
      </c>
    </row>
    <row r="507" spans="1:20" x14ac:dyDescent="0.2">
      <c r="A507" s="13" t="str">
        <f>TCD!V508</f>
        <v>CHRONOPOST</v>
      </c>
      <c r="B507" s="1">
        <f t="shared" si="21"/>
        <v>46143</v>
      </c>
      <c r="F507" t="str">
        <f>TCD!E508</f>
        <v>XN106972378JB</v>
      </c>
      <c r="H507" s="6" t="str">
        <f t="shared" si="22"/>
        <v>P</v>
      </c>
      <c r="I507" t="str">
        <f>LOOKUP(F507,'Facture Chronopost'!L:L,'Facture Chronopost'!H:H)</f>
        <v/>
      </c>
      <c r="J507" s="6">
        <f>TCD!U508</f>
        <v>16</v>
      </c>
      <c r="K507">
        <f t="shared" si="23"/>
        <v>1</v>
      </c>
      <c r="L507" s="27">
        <f>_xlfn.XLOOKUP(F507,'TCD poids'!A:A,'TCD poids'!C:C)</f>
        <v>0.1</v>
      </c>
      <c r="M507">
        <f>TCD!T508</f>
        <v>16</v>
      </c>
      <c r="N507">
        <f>IF(I507="",0.2,LOOKUP(I507,'Pays TVA'!A:A,'Pays TVA'!B:B))</f>
        <v>0.2</v>
      </c>
      <c r="O507" s="27" t="str">
        <f>IF(TCD!M508="","",TCD!M508)</f>
        <v/>
      </c>
      <c r="P507" s="27" t="str">
        <f>IF(TCD!J508="","",TCD!J508)</f>
        <v/>
      </c>
      <c r="Q507" s="27" t="str">
        <f>IF(AND(TCD!L508="",TCD!Q508=""),"",IF(SUM(TCD!L508,TCD!Q508)&gt;15,29,9.5))</f>
        <v/>
      </c>
      <c r="R507" s="27">
        <f>_xlfn.XLOOKUP(F507,TCD!E:E,TCD!K:K,"")</f>
        <v>0</v>
      </c>
      <c r="S507" s="27" t="str">
        <f>IF(TCD!I508="","",IF(TCD!I508&gt;8.5,17,8.5))</f>
        <v/>
      </c>
      <c r="T507" s="27">
        <f>TCD!Y508</f>
        <v>7.5</v>
      </c>
    </row>
    <row r="508" spans="1:20" x14ac:dyDescent="0.2">
      <c r="A508" s="13" t="str">
        <f>TCD!V509</f>
        <v>CHRONOPOST</v>
      </c>
      <c r="B508" s="1">
        <f t="shared" si="21"/>
        <v>46143</v>
      </c>
      <c r="F508" t="str">
        <f>TCD!E509</f>
        <v>XN107235215JB</v>
      </c>
      <c r="H508" s="6" t="str">
        <f t="shared" si="22"/>
        <v>P</v>
      </c>
      <c r="I508" t="str">
        <f>LOOKUP(F508,'Facture Chronopost'!L:L,'Facture Chronopost'!H:H)</f>
        <v/>
      </c>
      <c r="J508" s="6">
        <f>TCD!U509</f>
        <v>16</v>
      </c>
      <c r="K508">
        <f t="shared" si="23"/>
        <v>1</v>
      </c>
      <c r="L508" s="27">
        <f>_xlfn.XLOOKUP(F508,'TCD poids'!A:A,'TCD poids'!C:C)</f>
        <v>0.30000000000000004</v>
      </c>
      <c r="M508">
        <f>TCD!T509</f>
        <v>16</v>
      </c>
      <c r="N508">
        <f>IF(I508="",0.2,LOOKUP(I508,'Pays TVA'!A:A,'Pays TVA'!B:B))</f>
        <v>0.2</v>
      </c>
      <c r="O508" s="27" t="str">
        <f>IF(TCD!M509="","",TCD!M509)</f>
        <v/>
      </c>
      <c r="P508" s="27" t="str">
        <f>IF(TCD!J509="","",TCD!J509)</f>
        <v/>
      </c>
      <c r="Q508" s="27" t="str">
        <f>IF(AND(TCD!L509="",TCD!Q509=""),"",IF(SUM(TCD!L509,TCD!Q509)&gt;15,29,9.5))</f>
        <v/>
      </c>
      <c r="R508" s="27">
        <f>_xlfn.XLOOKUP(F508,TCD!E:E,TCD!K:K,"")</f>
        <v>0</v>
      </c>
      <c r="S508" s="27" t="str">
        <f>IF(TCD!I509="","",IF(TCD!I509&gt;8.5,17,8.5))</f>
        <v/>
      </c>
      <c r="T508" s="27">
        <f>TCD!Y509</f>
        <v>7.5</v>
      </c>
    </row>
    <row r="509" spans="1:20" x14ac:dyDescent="0.2">
      <c r="A509" s="13" t="str">
        <f>TCD!V510</f>
        <v>CHRONOPOST</v>
      </c>
      <c r="B509" s="1">
        <f t="shared" si="21"/>
        <v>46143</v>
      </c>
      <c r="F509" t="str">
        <f>TCD!E510</f>
        <v>XN107236627JB</v>
      </c>
      <c r="H509" s="6" t="str">
        <f t="shared" si="22"/>
        <v>P</v>
      </c>
      <c r="I509" t="str">
        <f>LOOKUP(F509,'Facture Chronopost'!L:L,'Facture Chronopost'!H:H)</f>
        <v/>
      </c>
      <c r="J509" s="6">
        <f>TCD!U510</f>
        <v>16</v>
      </c>
      <c r="K509">
        <f t="shared" si="23"/>
        <v>1</v>
      </c>
      <c r="L509" s="27">
        <f>_xlfn.XLOOKUP(F509,'TCD poids'!A:A,'TCD poids'!C:C)</f>
        <v>0.2</v>
      </c>
      <c r="M509">
        <f>TCD!T510</f>
        <v>16</v>
      </c>
      <c r="N509">
        <f>IF(I509="",0.2,LOOKUP(I509,'Pays TVA'!A:A,'Pays TVA'!B:B))</f>
        <v>0.2</v>
      </c>
      <c r="O509" s="27" t="str">
        <f>IF(TCD!M510="","",TCD!M510)</f>
        <v/>
      </c>
      <c r="P509" s="27" t="str">
        <f>IF(TCD!J510="","",TCD!J510)</f>
        <v/>
      </c>
      <c r="Q509" s="27">
        <f>IF(AND(TCD!L510="",TCD!Q510=""),"",IF(SUM(TCD!L510,TCD!Q510)&gt;15,29,9.5))</f>
        <v>9.5</v>
      </c>
      <c r="R509" s="27">
        <f>_xlfn.XLOOKUP(F509,TCD!E:E,TCD!K:K,"")</f>
        <v>0</v>
      </c>
      <c r="S509" s="27" t="str">
        <f>IF(TCD!I510="","",IF(TCD!I510&gt;8.5,17,8.5))</f>
        <v/>
      </c>
      <c r="T509" s="27">
        <f>TCD!Y510</f>
        <v>7.5</v>
      </c>
    </row>
    <row r="510" spans="1:20" x14ac:dyDescent="0.2">
      <c r="A510" s="13" t="str">
        <f>TCD!V511</f>
        <v>CHRONOPOST</v>
      </c>
      <c r="B510" s="1">
        <f t="shared" si="21"/>
        <v>46143</v>
      </c>
      <c r="F510" t="str">
        <f>TCD!E511</f>
        <v>XN107244331JB</v>
      </c>
      <c r="H510" s="6" t="str">
        <f t="shared" si="22"/>
        <v>P</v>
      </c>
      <c r="I510" t="str">
        <f>LOOKUP(F510,'Facture Chronopost'!L:L,'Facture Chronopost'!H:H)</f>
        <v/>
      </c>
      <c r="J510" s="6">
        <f>TCD!U511</f>
        <v>16</v>
      </c>
      <c r="K510">
        <f t="shared" si="23"/>
        <v>1</v>
      </c>
      <c r="L510" s="27">
        <f>_xlfn.XLOOKUP(F510,'TCD poids'!A:A,'TCD poids'!C:C)</f>
        <v>4.6999999999999993</v>
      </c>
      <c r="M510">
        <f>TCD!T511</f>
        <v>16</v>
      </c>
      <c r="N510">
        <f>IF(I510="",0.2,LOOKUP(I510,'Pays TVA'!A:A,'Pays TVA'!B:B))</f>
        <v>0.2</v>
      </c>
      <c r="O510" s="27" t="str">
        <f>IF(TCD!M511="","",TCD!M511)</f>
        <v/>
      </c>
      <c r="P510" s="27" t="str">
        <f>IF(TCD!J511="","",TCD!J511)</f>
        <v/>
      </c>
      <c r="Q510" s="27" t="str">
        <f>IF(AND(TCD!L511="",TCD!Q511=""),"",IF(SUM(TCD!L511,TCD!Q511)&gt;15,29,9.5))</f>
        <v/>
      </c>
      <c r="R510" s="27">
        <f>_xlfn.XLOOKUP(F510,TCD!E:E,TCD!K:K,"")</f>
        <v>0</v>
      </c>
      <c r="S510" s="27" t="str">
        <f>IF(TCD!I511="","",IF(TCD!I511&gt;8.5,17,8.5))</f>
        <v/>
      </c>
      <c r="T510" s="27">
        <f>TCD!Y511</f>
        <v>9.1</v>
      </c>
    </row>
    <row r="511" spans="1:20" x14ac:dyDescent="0.2">
      <c r="A511" s="13" t="str">
        <f>TCD!V512</f>
        <v>CHRONOPOST</v>
      </c>
      <c r="B511" s="1">
        <f t="shared" si="21"/>
        <v>46143</v>
      </c>
      <c r="F511" t="str">
        <f>TCD!E512</f>
        <v>XN107245178JB</v>
      </c>
      <c r="H511" s="6" t="str">
        <f t="shared" si="22"/>
        <v>P</v>
      </c>
      <c r="I511" t="str">
        <f>LOOKUP(F511,'Facture Chronopost'!L:L,'Facture Chronopost'!H:H)</f>
        <v/>
      </c>
      <c r="J511" s="6">
        <f>TCD!U512</f>
        <v>16</v>
      </c>
      <c r="K511">
        <f t="shared" si="23"/>
        <v>1</v>
      </c>
      <c r="L511" s="27">
        <f>_xlfn.XLOOKUP(F511,'TCD poids'!A:A,'TCD poids'!C:C)</f>
        <v>0.2</v>
      </c>
      <c r="M511">
        <f>TCD!T512</f>
        <v>16</v>
      </c>
      <c r="N511">
        <f>IF(I511="",0.2,LOOKUP(I511,'Pays TVA'!A:A,'Pays TVA'!B:B))</f>
        <v>0.2</v>
      </c>
      <c r="O511" s="27" t="str">
        <f>IF(TCD!M512="","",TCD!M512)</f>
        <v/>
      </c>
      <c r="P511" s="27" t="str">
        <f>IF(TCD!J512="","",TCD!J512)</f>
        <v/>
      </c>
      <c r="Q511" s="27" t="str">
        <f>IF(AND(TCD!L512="",TCD!Q512=""),"",IF(SUM(TCD!L512,TCD!Q512)&gt;15,29,9.5))</f>
        <v/>
      </c>
      <c r="R511" s="27">
        <f>_xlfn.XLOOKUP(F511,TCD!E:E,TCD!K:K,"")</f>
        <v>0</v>
      </c>
      <c r="S511" s="27" t="str">
        <f>IF(TCD!I512="","",IF(TCD!I512&gt;8.5,17,8.5))</f>
        <v/>
      </c>
      <c r="T511" s="27">
        <f>TCD!Y512</f>
        <v>7.5</v>
      </c>
    </row>
    <row r="512" spans="1:20" x14ac:dyDescent="0.2">
      <c r="A512" s="13" t="str">
        <f>TCD!V513</f>
        <v>CHRONOPOST</v>
      </c>
      <c r="B512" s="1">
        <f t="shared" si="21"/>
        <v>46143</v>
      </c>
      <c r="F512" t="str">
        <f>TCD!E513</f>
        <v>XN107316753JB</v>
      </c>
      <c r="H512" s="6" t="str">
        <f t="shared" si="22"/>
        <v>P</v>
      </c>
      <c r="I512" t="str">
        <f>LOOKUP(F512,'Facture Chronopost'!L:L,'Facture Chronopost'!H:H)</f>
        <v/>
      </c>
      <c r="J512" s="6">
        <f>TCD!U513</f>
        <v>16</v>
      </c>
      <c r="K512">
        <f t="shared" si="23"/>
        <v>1</v>
      </c>
      <c r="L512" s="27">
        <f>_xlfn.XLOOKUP(F512,'TCD poids'!A:A,'TCD poids'!C:C)</f>
        <v>6</v>
      </c>
      <c r="M512">
        <f>TCD!T513</f>
        <v>16</v>
      </c>
      <c r="N512">
        <f>IF(I512="",0.2,LOOKUP(I512,'Pays TVA'!A:A,'Pays TVA'!B:B))</f>
        <v>0.2</v>
      </c>
      <c r="O512" s="27" t="str">
        <f>IF(TCD!M513="","",TCD!M513)</f>
        <v/>
      </c>
      <c r="P512" s="27" t="str">
        <f>IF(TCD!J513="","",TCD!J513)</f>
        <v/>
      </c>
      <c r="Q512" s="27" t="str">
        <f>IF(AND(TCD!L513="",TCD!Q513=""),"",IF(SUM(TCD!L513,TCD!Q513)&gt;15,29,9.5))</f>
        <v/>
      </c>
      <c r="R512" s="27">
        <f>_xlfn.XLOOKUP(F512,TCD!E:E,TCD!K:K,"")</f>
        <v>0</v>
      </c>
      <c r="S512" s="27" t="str">
        <f>IF(TCD!I513="","",IF(TCD!I513&gt;8.5,17,8.5))</f>
        <v/>
      </c>
      <c r="T512" s="27">
        <f>TCD!Y513</f>
        <v>9.5</v>
      </c>
    </row>
    <row r="513" spans="1:20" x14ac:dyDescent="0.2">
      <c r="A513" s="13" t="str">
        <f>TCD!V514</f>
        <v>CHRONOPOST</v>
      </c>
      <c r="B513" s="1">
        <f t="shared" si="21"/>
        <v>46143</v>
      </c>
      <c r="F513" t="str">
        <f>TCD!E514</f>
        <v>XN107337237JB</v>
      </c>
      <c r="H513" s="6" t="str">
        <f t="shared" si="22"/>
        <v>P</v>
      </c>
      <c r="I513" t="str">
        <f>LOOKUP(F513,'Facture Chronopost'!L:L,'Facture Chronopost'!H:H)</f>
        <v/>
      </c>
      <c r="J513" s="6">
        <f>TCD!U514</f>
        <v>16</v>
      </c>
      <c r="K513">
        <f t="shared" si="23"/>
        <v>1</v>
      </c>
      <c r="L513" s="27">
        <f>_xlfn.XLOOKUP(F513,'TCD poids'!A:A,'TCD poids'!C:C)</f>
        <v>6.3</v>
      </c>
      <c r="M513">
        <f>TCD!T514</f>
        <v>16</v>
      </c>
      <c r="N513">
        <f>IF(I513="",0.2,LOOKUP(I513,'Pays TVA'!A:A,'Pays TVA'!B:B))</f>
        <v>0.2</v>
      </c>
      <c r="O513" s="27" t="str">
        <f>IF(TCD!M514="","",TCD!M514)</f>
        <v/>
      </c>
      <c r="P513" s="27" t="str">
        <f>IF(TCD!J514="","",TCD!J514)</f>
        <v/>
      </c>
      <c r="Q513" s="27" t="str">
        <f>IF(AND(TCD!L514="",TCD!Q514=""),"",IF(SUM(TCD!L514,TCD!Q514)&gt;15,29,9.5))</f>
        <v/>
      </c>
      <c r="R513" s="27">
        <f>_xlfn.XLOOKUP(F513,TCD!E:E,TCD!K:K,"")</f>
        <v>0</v>
      </c>
      <c r="S513" s="27" t="str">
        <f>IF(TCD!I514="","",IF(TCD!I514&gt;8.5,17,8.5))</f>
        <v/>
      </c>
      <c r="T513" s="27">
        <f>TCD!Y514</f>
        <v>9.9</v>
      </c>
    </row>
    <row r="514" spans="1:20" x14ac:dyDescent="0.2">
      <c r="A514" s="13" t="str">
        <f>TCD!V515</f>
        <v>CHRONOPOST</v>
      </c>
      <c r="B514" s="1">
        <f t="shared" si="21"/>
        <v>46143</v>
      </c>
      <c r="F514" t="str">
        <f>TCD!E515</f>
        <v>XR552362573FR</v>
      </c>
      <c r="H514" s="6" t="str">
        <f t="shared" si="22"/>
        <v>P</v>
      </c>
      <c r="I514" t="str">
        <f>LOOKUP(F514,'Facture Chronopost'!L:L,'Facture Chronopost'!H:H)</f>
        <v/>
      </c>
      <c r="J514" s="6" t="str">
        <f>TCD!U515</f>
        <v>1S</v>
      </c>
      <c r="K514">
        <f t="shared" si="23"/>
        <v>1</v>
      </c>
      <c r="L514" s="27">
        <f>_xlfn.XLOOKUP(F514,'TCD poids'!A:A,'TCD poids'!C:C)</f>
        <v>3.9</v>
      </c>
      <c r="M514" t="str">
        <f>TCD!T515</f>
        <v>1S</v>
      </c>
      <c r="N514">
        <f>IF(I514="",0.2,LOOKUP(I514,'Pays TVA'!A:A,'Pays TVA'!B:B))</f>
        <v>0.2</v>
      </c>
      <c r="O514" s="27" t="str">
        <f>IF(TCD!M515="","",TCD!M515)</f>
        <v/>
      </c>
      <c r="P514" s="27" t="str">
        <f>IF(TCD!J515="","",TCD!J515)</f>
        <v/>
      </c>
      <c r="Q514" s="27" t="str">
        <f>IF(AND(TCD!L515="",TCD!Q515=""),"",IF(SUM(TCD!L515,TCD!Q515)&gt;15,29,9.5))</f>
        <v/>
      </c>
      <c r="R514" s="27">
        <f>_xlfn.XLOOKUP(F514,TCD!E:E,TCD!K:K,"")</f>
        <v>0</v>
      </c>
      <c r="S514" s="27" t="str">
        <f>IF(TCD!I515="","",IF(TCD!I515&gt;8.5,17,8.5))</f>
        <v/>
      </c>
      <c r="T514" s="27">
        <f>TCD!Y515</f>
        <v>7.4</v>
      </c>
    </row>
    <row r="515" spans="1:20" x14ac:dyDescent="0.2">
      <c r="A515" s="13" t="str">
        <f>TCD!V516</f>
        <v>CHRONOPOST</v>
      </c>
      <c r="B515" s="1">
        <f t="shared" si="21"/>
        <v>46143</v>
      </c>
      <c r="F515" t="str">
        <f>TCD!E516</f>
        <v>XR557181326FR</v>
      </c>
      <c r="H515" s="6" t="str">
        <f t="shared" si="22"/>
        <v>P</v>
      </c>
      <c r="I515" t="str">
        <f>LOOKUP(F515,'Facture Chronopost'!L:L,'Facture Chronopost'!H:H)</f>
        <v/>
      </c>
      <c r="J515" s="6" t="str">
        <f>TCD!U516</f>
        <v>1S</v>
      </c>
      <c r="K515">
        <f t="shared" si="23"/>
        <v>1</v>
      </c>
      <c r="L515" s="27">
        <f>_xlfn.XLOOKUP(F515,'TCD poids'!A:A,'TCD poids'!C:C)</f>
        <v>1.7000000000000002</v>
      </c>
      <c r="M515" t="str">
        <f>TCD!T516</f>
        <v>1S</v>
      </c>
      <c r="N515">
        <f>IF(I515="",0.2,LOOKUP(I515,'Pays TVA'!A:A,'Pays TVA'!B:B))</f>
        <v>0.2</v>
      </c>
      <c r="O515" s="27" t="str">
        <f>IF(TCD!M516="","",TCD!M516)</f>
        <v/>
      </c>
      <c r="P515" s="27" t="str">
        <f>IF(TCD!J516="","",TCD!J516)</f>
        <v/>
      </c>
      <c r="Q515" s="27" t="str">
        <f>IF(AND(TCD!L516="",TCD!Q516=""),"",IF(SUM(TCD!L516,TCD!Q516)&gt;15,29,9.5))</f>
        <v/>
      </c>
      <c r="R515" s="27">
        <f>_xlfn.XLOOKUP(F515,TCD!E:E,TCD!K:K,"")</f>
        <v>0</v>
      </c>
      <c r="S515" s="27" t="str">
        <f>IF(TCD!I516="","",IF(TCD!I516&gt;8.5,17,8.5))</f>
        <v/>
      </c>
      <c r="T515" s="27">
        <f>TCD!Y516</f>
        <v>6.8</v>
      </c>
    </row>
    <row r="516" spans="1:20" x14ac:dyDescent="0.2">
      <c r="A516" s="13" t="str">
        <f>TCD!V517</f>
        <v>CHRONOPOST</v>
      </c>
      <c r="B516" s="1">
        <f t="shared" ref="B516:B579" si="24">B515</f>
        <v>46143</v>
      </c>
      <c r="F516" t="str">
        <f>TCD!E517</f>
        <v>XR557669944FR</v>
      </c>
      <c r="H516" s="6" t="str">
        <f t="shared" ref="H516:H579" si="25">IF(RIGHT(J516,3)="BTB","E","P")</f>
        <v>P</v>
      </c>
      <c r="I516" t="str">
        <f>LOOKUP(F516,'Facture Chronopost'!L:L,'Facture Chronopost'!H:H)</f>
        <v/>
      </c>
      <c r="J516" s="6" t="str">
        <f>TCD!U517</f>
        <v>1S</v>
      </c>
      <c r="K516">
        <f t="shared" ref="K516:K579" si="26">K515</f>
        <v>1</v>
      </c>
      <c r="L516" s="27">
        <f>_xlfn.XLOOKUP(F516,'TCD poids'!A:A,'TCD poids'!C:C)</f>
        <v>3.6</v>
      </c>
      <c r="M516" t="str">
        <f>TCD!T517</f>
        <v>1S</v>
      </c>
      <c r="N516">
        <f>IF(I516="",0.2,LOOKUP(I516,'Pays TVA'!A:A,'Pays TVA'!B:B))</f>
        <v>0.2</v>
      </c>
      <c r="O516" s="27" t="str">
        <f>IF(TCD!M517="","",TCD!M517)</f>
        <v/>
      </c>
      <c r="P516" s="27" t="str">
        <f>IF(TCD!J517="","",TCD!J517)</f>
        <v/>
      </c>
      <c r="Q516" s="27">
        <f>IF(AND(TCD!L517="",TCD!Q517=""),"",IF(SUM(TCD!L517,TCD!Q517)&gt;15,29,9.5))</f>
        <v>9.5</v>
      </c>
      <c r="R516" s="27">
        <f>_xlfn.XLOOKUP(F516,TCD!E:E,TCD!K:K,"")</f>
        <v>0</v>
      </c>
      <c r="S516" s="27" t="str">
        <f>IF(TCD!I517="","",IF(TCD!I517&gt;8.5,17,8.5))</f>
        <v/>
      </c>
      <c r="T516" s="27">
        <f>TCD!Y517</f>
        <v>7.3999999999999995</v>
      </c>
    </row>
    <row r="517" spans="1:20" x14ac:dyDescent="0.2">
      <c r="A517" s="13" t="str">
        <f>TCD!V518</f>
        <v>CHRONOPOST</v>
      </c>
      <c r="B517" s="1">
        <f t="shared" si="24"/>
        <v>46143</v>
      </c>
      <c r="F517" t="str">
        <f>TCD!E518</f>
        <v>XR560584736FR</v>
      </c>
      <c r="H517" s="6" t="str">
        <f t="shared" si="25"/>
        <v>P</v>
      </c>
      <c r="I517" t="str">
        <f>LOOKUP(F517,'Facture Chronopost'!L:L,'Facture Chronopost'!H:H)</f>
        <v/>
      </c>
      <c r="J517" s="6" t="str">
        <f>TCD!U518</f>
        <v>1S</v>
      </c>
      <c r="K517">
        <f t="shared" si="26"/>
        <v>1</v>
      </c>
      <c r="L517" s="27">
        <f>_xlfn.XLOOKUP(F517,'TCD poids'!A:A,'TCD poids'!C:C)</f>
        <v>1.5</v>
      </c>
      <c r="M517" t="str">
        <f>TCD!T518</f>
        <v>1S</v>
      </c>
      <c r="N517">
        <f>IF(I517="",0.2,LOOKUP(I517,'Pays TVA'!A:A,'Pays TVA'!B:B))</f>
        <v>0.2</v>
      </c>
      <c r="O517" s="27" t="str">
        <f>IF(TCD!M518="","",TCD!M518)</f>
        <v/>
      </c>
      <c r="P517" s="27" t="str">
        <f>IF(TCD!J518="","",TCD!J518)</f>
        <v/>
      </c>
      <c r="Q517" s="27" t="str">
        <f>IF(AND(TCD!L518="",TCD!Q518=""),"",IF(SUM(TCD!L518,TCD!Q518)&gt;15,29,9.5))</f>
        <v/>
      </c>
      <c r="R517" s="27">
        <f>_xlfn.XLOOKUP(F517,TCD!E:E,TCD!K:K,"")</f>
        <v>0</v>
      </c>
      <c r="S517" s="27" t="str">
        <f>IF(TCD!I518="","",IF(TCD!I518&gt;8.5,17,8.5))</f>
        <v/>
      </c>
      <c r="T517" s="27">
        <f>TCD!Y518</f>
        <v>6.8</v>
      </c>
    </row>
    <row r="518" spans="1:20" x14ac:dyDescent="0.2">
      <c r="A518" s="13" t="str">
        <f>TCD!V519</f>
        <v>CHRONOPOST</v>
      </c>
      <c r="B518" s="1">
        <f t="shared" si="24"/>
        <v>46143</v>
      </c>
      <c r="F518" t="str">
        <f>TCD!E519</f>
        <v>XR561350834FR</v>
      </c>
      <c r="H518" s="6" t="str">
        <f t="shared" si="25"/>
        <v>P</v>
      </c>
      <c r="I518" t="str">
        <f>LOOKUP(F518,'Facture Chronopost'!L:L,'Facture Chronopost'!H:H)</f>
        <v/>
      </c>
      <c r="J518" s="6" t="str">
        <f>TCD!U519</f>
        <v>1S</v>
      </c>
      <c r="K518">
        <f t="shared" si="26"/>
        <v>1</v>
      </c>
      <c r="L518" s="27">
        <f>_xlfn.XLOOKUP(F518,'TCD poids'!A:A,'TCD poids'!C:C)</f>
        <v>2.1</v>
      </c>
      <c r="M518" t="str">
        <f>TCD!T519</f>
        <v>1S</v>
      </c>
      <c r="N518">
        <f>IF(I518="",0.2,LOOKUP(I518,'Pays TVA'!A:A,'Pays TVA'!B:B))</f>
        <v>0.2</v>
      </c>
      <c r="O518" s="27" t="str">
        <f>IF(TCD!M519="","",TCD!M519)</f>
        <v/>
      </c>
      <c r="P518" s="27" t="str">
        <f>IF(TCD!J519="","",TCD!J519)</f>
        <v/>
      </c>
      <c r="Q518" s="27" t="str">
        <f>IF(AND(TCD!L519="",TCD!Q519=""),"",IF(SUM(TCD!L519,TCD!Q519)&gt;15,29,9.5))</f>
        <v/>
      </c>
      <c r="R518" s="27">
        <f>_xlfn.XLOOKUP(F518,TCD!E:E,TCD!K:K,"")</f>
        <v>0</v>
      </c>
      <c r="S518" s="27" t="str">
        <f>IF(TCD!I519="","",IF(TCD!I519&gt;8.5,17,8.5))</f>
        <v/>
      </c>
      <c r="T518" s="27">
        <f>TCD!Y519</f>
        <v>7.1</v>
      </c>
    </row>
    <row r="519" spans="1:20" x14ac:dyDescent="0.2">
      <c r="A519" s="13" t="str">
        <f>TCD!V520</f>
        <v>CHRONOPOST</v>
      </c>
      <c r="B519" s="1">
        <f t="shared" si="24"/>
        <v>46143</v>
      </c>
      <c r="F519" t="str">
        <f>TCD!E520</f>
        <v>XR561444457FR</v>
      </c>
      <c r="H519" s="6" t="str">
        <f t="shared" si="25"/>
        <v>P</v>
      </c>
      <c r="I519" t="str">
        <f>LOOKUP(F519,'Facture Chronopost'!L:L,'Facture Chronopost'!H:H)</f>
        <v/>
      </c>
      <c r="J519" s="6" t="str">
        <f>TCD!U520</f>
        <v>1S</v>
      </c>
      <c r="K519">
        <f t="shared" si="26"/>
        <v>1</v>
      </c>
      <c r="L519" s="27">
        <f>_xlfn.XLOOKUP(F519,'TCD poids'!A:A,'TCD poids'!C:C)</f>
        <v>0.7</v>
      </c>
      <c r="M519" t="str">
        <f>TCD!T520</f>
        <v>1S</v>
      </c>
      <c r="N519">
        <f>IF(I519="",0.2,LOOKUP(I519,'Pays TVA'!A:A,'Pays TVA'!B:B))</f>
        <v>0.2</v>
      </c>
      <c r="O519" s="27" t="str">
        <f>IF(TCD!M520="","",TCD!M520)</f>
        <v/>
      </c>
      <c r="P519" s="27" t="str">
        <f>IF(TCD!J520="","",TCD!J520)</f>
        <v/>
      </c>
      <c r="Q519" s="27">
        <f>IF(AND(TCD!L520="",TCD!Q520=""),"",IF(SUM(TCD!L520,TCD!Q520)&gt;15,29,9.5))</f>
        <v>9.5</v>
      </c>
      <c r="R519" s="27">
        <f>_xlfn.XLOOKUP(F519,TCD!E:E,TCD!K:K,"")</f>
        <v>0</v>
      </c>
      <c r="S519" s="27" t="str">
        <f>IF(TCD!I520="","",IF(TCD!I520&gt;8.5,17,8.5))</f>
        <v/>
      </c>
      <c r="T519" s="27">
        <f>TCD!Y520</f>
        <v>6.4999999999999991</v>
      </c>
    </row>
    <row r="520" spans="1:20" x14ac:dyDescent="0.2">
      <c r="A520" s="13" t="str">
        <f>TCD!V521</f>
        <v>CHRONOPOST</v>
      </c>
      <c r="B520" s="1">
        <f t="shared" si="24"/>
        <v>46143</v>
      </c>
      <c r="F520" t="str">
        <f>TCD!E521</f>
        <v>XR563408611FR</v>
      </c>
      <c r="H520" s="6" t="str">
        <f t="shared" si="25"/>
        <v>P</v>
      </c>
      <c r="I520" t="str">
        <f>LOOKUP(F520,'Facture Chronopost'!L:L,'Facture Chronopost'!H:H)</f>
        <v/>
      </c>
      <c r="J520" s="6" t="str">
        <f>TCD!U521</f>
        <v>1S</v>
      </c>
      <c r="K520">
        <f t="shared" si="26"/>
        <v>1</v>
      </c>
      <c r="L520" s="27">
        <f>_xlfn.XLOOKUP(F520,'TCD poids'!A:A,'TCD poids'!C:C)</f>
        <v>12.2</v>
      </c>
      <c r="M520" t="str">
        <f>TCD!T521</f>
        <v>1S</v>
      </c>
      <c r="N520">
        <f>IF(I520="",0.2,LOOKUP(I520,'Pays TVA'!A:A,'Pays TVA'!B:B))</f>
        <v>0.2</v>
      </c>
      <c r="O520" s="27" t="str">
        <f>IF(TCD!M521="","",TCD!M521)</f>
        <v/>
      </c>
      <c r="P520" s="27" t="str">
        <f>IF(TCD!J521="","",TCD!J521)</f>
        <v/>
      </c>
      <c r="Q520" s="27" t="str">
        <f>IF(AND(TCD!L521="",TCD!Q521=""),"",IF(SUM(TCD!L521,TCD!Q521)&gt;15,29,9.5))</f>
        <v/>
      </c>
      <c r="R520" s="27">
        <f>_xlfn.XLOOKUP(F520,TCD!E:E,TCD!K:K,"")</f>
        <v>0</v>
      </c>
      <c r="S520" s="27" t="str">
        <f>IF(TCD!I521="","",IF(TCD!I521&gt;8.5,17,8.5))</f>
        <v/>
      </c>
      <c r="T520" s="27">
        <f>TCD!Y521</f>
        <v>0.5</v>
      </c>
    </row>
    <row r="521" spans="1:20" x14ac:dyDescent="0.2">
      <c r="A521" s="13" t="str">
        <f>TCD!V522</f>
        <v>CHRONOPOST</v>
      </c>
      <c r="B521" s="1">
        <f t="shared" si="24"/>
        <v>46143</v>
      </c>
      <c r="F521" t="str">
        <f>TCD!E522</f>
        <v>XR563408625FR</v>
      </c>
      <c r="H521" s="6" t="str">
        <f t="shared" si="25"/>
        <v>P</v>
      </c>
      <c r="I521" t="str">
        <f>LOOKUP(F521,'Facture Chronopost'!L:L,'Facture Chronopost'!H:H)</f>
        <v/>
      </c>
      <c r="J521" s="6" t="str">
        <f>TCD!U522</f>
        <v>1S</v>
      </c>
      <c r="K521">
        <f t="shared" si="26"/>
        <v>1</v>
      </c>
      <c r="L521" s="27">
        <f>_xlfn.XLOOKUP(F521,'TCD poids'!A:A,'TCD poids'!C:C)</f>
        <v>9.9</v>
      </c>
      <c r="M521" t="str">
        <f>TCD!T522</f>
        <v>1S</v>
      </c>
      <c r="N521">
        <f>IF(I521="",0.2,LOOKUP(I521,'Pays TVA'!A:A,'Pays TVA'!B:B))</f>
        <v>0.2</v>
      </c>
      <c r="O521" s="27" t="str">
        <f>IF(TCD!M522="","",TCD!M522)</f>
        <v/>
      </c>
      <c r="P521" s="27" t="str">
        <f>IF(TCD!J522="","",TCD!J522)</f>
        <v/>
      </c>
      <c r="Q521" s="27" t="str">
        <f>IF(AND(TCD!L522="",TCD!Q522=""),"",IF(SUM(TCD!L522,TCD!Q522)&gt;15,29,9.5))</f>
        <v/>
      </c>
      <c r="R521" s="27">
        <f>_xlfn.XLOOKUP(F521,TCD!E:E,TCD!K:K,"")</f>
        <v>0</v>
      </c>
      <c r="S521" s="27" t="str">
        <f>IF(TCD!I522="","",IF(TCD!I522&gt;8.5,17,8.5))</f>
        <v/>
      </c>
      <c r="T521" s="27">
        <f>TCD!Y522</f>
        <v>15.05</v>
      </c>
    </row>
    <row r="522" spans="1:20" x14ac:dyDescent="0.2">
      <c r="A522" s="13" t="str">
        <f>TCD!V523</f>
        <v>CHRONOPOST</v>
      </c>
      <c r="B522" s="1">
        <f t="shared" si="24"/>
        <v>46143</v>
      </c>
      <c r="F522" t="str">
        <f>TCD!E523</f>
        <v>XS435858308FR</v>
      </c>
      <c r="H522" s="6" t="str">
        <f t="shared" si="25"/>
        <v>P</v>
      </c>
      <c r="I522" t="str">
        <f>LOOKUP(F522,'Facture Chronopost'!L:L,'Facture Chronopost'!H:H)</f>
        <v/>
      </c>
      <c r="J522" s="6">
        <f>TCD!U523</f>
        <v>86</v>
      </c>
      <c r="K522">
        <f t="shared" si="26"/>
        <v>1</v>
      </c>
      <c r="L522" s="27">
        <f>_xlfn.XLOOKUP(F522,'TCD poids'!A:A,'TCD poids'!C:C)</f>
        <v>1.3</v>
      </c>
      <c r="M522">
        <f>TCD!T523</f>
        <v>86</v>
      </c>
      <c r="N522">
        <f>IF(I522="",0.2,LOOKUP(I522,'Pays TVA'!A:A,'Pays TVA'!B:B))</f>
        <v>0.2</v>
      </c>
      <c r="O522" s="27" t="str">
        <f>IF(TCD!M523="","",TCD!M523)</f>
        <v/>
      </c>
      <c r="P522" s="27" t="str">
        <f>IF(TCD!J523="","",TCD!J523)</f>
        <v/>
      </c>
      <c r="Q522" s="27" t="str">
        <f>IF(AND(TCD!L523="",TCD!Q523=""),"",IF(SUM(TCD!L523,TCD!Q523)&gt;15,29,9.5))</f>
        <v/>
      </c>
      <c r="R522" s="27">
        <f>_xlfn.XLOOKUP(F522,TCD!E:E,TCD!K:K,"")</f>
        <v>0</v>
      </c>
      <c r="S522" s="27" t="str">
        <f>IF(TCD!I523="","",IF(TCD!I523&gt;8.5,17,8.5))</f>
        <v/>
      </c>
      <c r="T522" s="27">
        <f>TCD!Y523</f>
        <v>9.5</v>
      </c>
    </row>
    <row r="523" spans="1:20" x14ac:dyDescent="0.2">
      <c r="A523" s="13" t="str">
        <f>TCD!V524</f>
        <v>CHRONOPOST</v>
      </c>
      <c r="B523" s="1">
        <f t="shared" si="24"/>
        <v>46143</v>
      </c>
      <c r="F523" t="str">
        <f>TCD!E524</f>
        <v>XS436030291FR</v>
      </c>
      <c r="H523" s="6" t="str">
        <f t="shared" si="25"/>
        <v>P</v>
      </c>
      <c r="I523" t="str">
        <f>LOOKUP(F523,'Facture Chronopost'!L:L,'Facture Chronopost'!H:H)</f>
        <v/>
      </c>
      <c r="J523" s="6">
        <f>TCD!U524</f>
        <v>86</v>
      </c>
      <c r="K523">
        <f t="shared" si="26"/>
        <v>1</v>
      </c>
      <c r="L523" s="27">
        <f>_xlfn.XLOOKUP(F523,'TCD poids'!A:A,'TCD poids'!C:C)</f>
        <v>5.8999999999999995</v>
      </c>
      <c r="M523">
        <f>TCD!T524</f>
        <v>86</v>
      </c>
      <c r="N523">
        <f>IF(I523="",0.2,LOOKUP(I523,'Pays TVA'!A:A,'Pays TVA'!B:B))</f>
        <v>0.2</v>
      </c>
      <c r="O523" s="27" t="str">
        <f>IF(TCD!M524="","",TCD!M524)</f>
        <v/>
      </c>
      <c r="P523" s="27" t="str">
        <f>IF(TCD!J524="","",TCD!J524)</f>
        <v/>
      </c>
      <c r="Q523" s="27" t="str">
        <f>IF(AND(TCD!L524="",TCD!Q524=""),"",IF(SUM(TCD!L524,TCD!Q524)&gt;15,29,9.5))</f>
        <v/>
      </c>
      <c r="R523" s="27">
        <f>_xlfn.XLOOKUP(F523,TCD!E:E,TCD!K:K,"")</f>
        <v>0</v>
      </c>
      <c r="S523" s="27" t="str">
        <f>IF(TCD!I524="","",IF(TCD!I524&gt;8.5,17,8.5))</f>
        <v/>
      </c>
      <c r="T523" s="27">
        <f>TCD!Y524</f>
        <v>9.5</v>
      </c>
    </row>
    <row r="524" spans="1:20" x14ac:dyDescent="0.2">
      <c r="A524" s="13" t="str">
        <f>TCD!V525</f>
        <v>CHRONOPOST</v>
      </c>
      <c r="B524" s="1">
        <f t="shared" si="24"/>
        <v>46143</v>
      </c>
      <c r="F524" t="str">
        <f>TCD!E525</f>
        <v>XS437646561FR</v>
      </c>
      <c r="H524" s="6" t="str">
        <f t="shared" si="25"/>
        <v>P</v>
      </c>
      <c r="I524" t="str">
        <f>LOOKUP(F524,'Facture Chronopost'!L:L,'Facture Chronopost'!H:H)</f>
        <v/>
      </c>
      <c r="J524" s="6">
        <f>TCD!U525</f>
        <v>86</v>
      </c>
      <c r="K524">
        <f t="shared" si="26"/>
        <v>1</v>
      </c>
      <c r="L524" s="27">
        <f>_xlfn.XLOOKUP(F524,'TCD poids'!A:A,'TCD poids'!C:C)</f>
        <v>4.8</v>
      </c>
      <c r="M524">
        <f>TCD!T525</f>
        <v>86</v>
      </c>
      <c r="N524">
        <f>IF(I524="",0.2,LOOKUP(I524,'Pays TVA'!A:A,'Pays TVA'!B:B))</f>
        <v>0.2</v>
      </c>
      <c r="O524" s="27" t="str">
        <f>IF(TCD!M525="","",TCD!M525)</f>
        <v/>
      </c>
      <c r="P524" s="27" t="str">
        <f>IF(TCD!J525="","",TCD!J525)</f>
        <v/>
      </c>
      <c r="Q524" s="27" t="str">
        <f>IF(AND(TCD!L525="",TCD!Q525=""),"",IF(SUM(TCD!L525,TCD!Q525)&gt;15,29,9.5))</f>
        <v/>
      </c>
      <c r="R524" s="27">
        <f>_xlfn.XLOOKUP(F524,TCD!E:E,TCD!K:K,"")</f>
        <v>0</v>
      </c>
      <c r="S524" s="27" t="str">
        <f>IF(TCD!I525="","",IF(TCD!I525&gt;8.5,17,8.5))</f>
        <v/>
      </c>
      <c r="T524" s="27">
        <f>TCD!Y525</f>
        <v>9.5</v>
      </c>
    </row>
    <row r="525" spans="1:20" x14ac:dyDescent="0.2">
      <c r="A525" s="13" t="str">
        <f>TCD!V526</f>
        <v>CHRONOPOST</v>
      </c>
      <c r="B525" s="1">
        <f t="shared" si="24"/>
        <v>46143</v>
      </c>
      <c r="F525" t="str">
        <f>TCD!E526</f>
        <v>XS438688041FR</v>
      </c>
      <c r="H525" s="6" t="str">
        <f t="shared" si="25"/>
        <v>P</v>
      </c>
      <c r="I525" t="str">
        <f>LOOKUP(F525,'Facture Chronopost'!L:L,'Facture Chronopost'!H:H)</f>
        <v/>
      </c>
      <c r="J525" s="6">
        <f>TCD!U526</f>
        <v>86</v>
      </c>
      <c r="K525">
        <f t="shared" si="26"/>
        <v>1</v>
      </c>
      <c r="L525" s="27">
        <f>_xlfn.XLOOKUP(F525,'TCD poids'!A:A,'TCD poids'!C:C)</f>
        <v>0.2</v>
      </c>
      <c r="M525">
        <f>TCD!T526</f>
        <v>86</v>
      </c>
      <c r="N525">
        <f>IF(I525="",0.2,LOOKUP(I525,'Pays TVA'!A:A,'Pays TVA'!B:B))</f>
        <v>0.2</v>
      </c>
      <c r="O525" s="27" t="str">
        <f>IF(TCD!M526="","",TCD!M526)</f>
        <v/>
      </c>
      <c r="P525" s="27" t="str">
        <f>IF(TCD!J526="","",TCD!J526)</f>
        <v/>
      </c>
      <c r="Q525" s="27" t="str">
        <f>IF(AND(TCD!L526="",TCD!Q526=""),"",IF(SUM(TCD!L526,TCD!Q526)&gt;15,29,9.5))</f>
        <v/>
      </c>
      <c r="R525" s="27">
        <f>_xlfn.XLOOKUP(F525,TCD!E:E,TCD!K:K,"")</f>
        <v>0</v>
      </c>
      <c r="S525" s="27" t="str">
        <f>IF(TCD!I526="","",IF(TCD!I526&gt;8.5,17,8.5))</f>
        <v/>
      </c>
      <c r="T525" s="27">
        <f>TCD!Y526</f>
        <v>4.75</v>
      </c>
    </row>
    <row r="526" spans="1:20" x14ac:dyDescent="0.2">
      <c r="A526" s="13" t="str">
        <f>TCD!V527</f>
        <v>CHRONOPOST</v>
      </c>
      <c r="B526" s="1">
        <f t="shared" si="24"/>
        <v>46143</v>
      </c>
      <c r="F526" t="str">
        <f>TCD!E527</f>
        <v>XS438688537FR</v>
      </c>
      <c r="H526" s="6" t="str">
        <f t="shared" si="25"/>
        <v>P</v>
      </c>
      <c r="I526" t="str">
        <f>LOOKUP(F526,'Facture Chronopost'!L:L,'Facture Chronopost'!H:H)</f>
        <v/>
      </c>
      <c r="J526" s="6">
        <f>TCD!U527</f>
        <v>86</v>
      </c>
      <c r="K526">
        <f t="shared" si="26"/>
        <v>1</v>
      </c>
      <c r="L526" s="27">
        <f>_xlfn.XLOOKUP(F526,'TCD poids'!A:A,'TCD poids'!C:C)</f>
        <v>0.30000000000000004</v>
      </c>
      <c r="M526">
        <f>TCD!T527</f>
        <v>86</v>
      </c>
      <c r="N526">
        <f>IF(I526="",0.2,LOOKUP(I526,'Pays TVA'!A:A,'Pays TVA'!B:B))</f>
        <v>0.2</v>
      </c>
      <c r="O526" s="27" t="str">
        <f>IF(TCD!M527="","",TCD!M527)</f>
        <v/>
      </c>
      <c r="P526" s="27" t="str">
        <f>IF(TCD!J527="","",TCD!J527)</f>
        <v/>
      </c>
      <c r="Q526" s="27" t="str">
        <f>IF(AND(TCD!L527="",TCD!Q527=""),"",IF(SUM(TCD!L527,TCD!Q527)&gt;15,29,9.5))</f>
        <v/>
      </c>
      <c r="R526" s="27">
        <f>_xlfn.XLOOKUP(F526,TCD!E:E,TCD!K:K,"")</f>
        <v>0</v>
      </c>
      <c r="S526" s="27" t="str">
        <f>IF(TCD!I527="","",IF(TCD!I527&gt;8.5,17,8.5))</f>
        <v/>
      </c>
      <c r="T526" s="27">
        <f>TCD!Y527</f>
        <v>4.75</v>
      </c>
    </row>
    <row r="527" spans="1:20" x14ac:dyDescent="0.2">
      <c r="A527" s="13" t="str">
        <f>TCD!V528</f>
        <v>CHRONOPOST</v>
      </c>
      <c r="B527" s="1">
        <f t="shared" si="24"/>
        <v>46143</v>
      </c>
      <c r="F527" t="str">
        <f>TCD!E528</f>
        <v>XS438690969FR</v>
      </c>
      <c r="H527" s="6" t="str">
        <f t="shared" si="25"/>
        <v>P</v>
      </c>
      <c r="I527" t="str">
        <f>LOOKUP(F527,'Facture Chronopost'!L:L,'Facture Chronopost'!H:H)</f>
        <v/>
      </c>
      <c r="J527" s="6">
        <f>TCD!U528</f>
        <v>86</v>
      </c>
      <c r="K527">
        <f t="shared" si="26"/>
        <v>1</v>
      </c>
      <c r="L527" s="27">
        <f>_xlfn.XLOOKUP(F527,'TCD poids'!A:A,'TCD poids'!C:C)</f>
        <v>4.8</v>
      </c>
      <c r="M527">
        <f>TCD!T528</f>
        <v>86</v>
      </c>
      <c r="N527">
        <f>IF(I527="",0.2,LOOKUP(I527,'Pays TVA'!A:A,'Pays TVA'!B:B))</f>
        <v>0.2</v>
      </c>
      <c r="O527" s="27" t="str">
        <f>IF(TCD!M528="","",TCD!M528)</f>
        <v/>
      </c>
      <c r="P527" s="27" t="str">
        <f>IF(TCD!J528="","",TCD!J528)</f>
        <v/>
      </c>
      <c r="Q527" s="27" t="str">
        <f>IF(AND(TCD!L528="",TCD!Q528=""),"",IF(SUM(TCD!L528,TCD!Q528)&gt;15,29,9.5))</f>
        <v/>
      </c>
      <c r="R527" s="27">
        <f>_xlfn.XLOOKUP(F527,TCD!E:E,TCD!K:K,"")</f>
        <v>0</v>
      </c>
      <c r="S527" s="27" t="str">
        <f>IF(TCD!I528="","",IF(TCD!I528&gt;8.5,17,8.5))</f>
        <v/>
      </c>
      <c r="T527" s="27">
        <f>TCD!Y528</f>
        <v>6.38</v>
      </c>
    </row>
    <row r="528" spans="1:20" x14ac:dyDescent="0.2">
      <c r="A528" s="13" t="str">
        <f>TCD!V529</f>
        <v>CHRONOPOST</v>
      </c>
      <c r="B528" s="1">
        <f t="shared" si="24"/>
        <v>46143</v>
      </c>
      <c r="F528" t="str">
        <f>TCD!E529</f>
        <v>XS438691690FR</v>
      </c>
      <c r="H528" s="6" t="str">
        <f t="shared" si="25"/>
        <v>P</v>
      </c>
      <c r="I528" t="str">
        <f>LOOKUP(F528,'Facture Chronopost'!L:L,'Facture Chronopost'!H:H)</f>
        <v/>
      </c>
      <c r="J528" s="6">
        <f>TCD!U529</f>
        <v>86</v>
      </c>
      <c r="K528">
        <f t="shared" si="26"/>
        <v>1</v>
      </c>
      <c r="L528" s="27">
        <f>_xlfn.XLOOKUP(F528,'TCD poids'!A:A,'TCD poids'!C:C)</f>
        <v>4.5</v>
      </c>
      <c r="M528">
        <f>TCD!T529</f>
        <v>86</v>
      </c>
      <c r="N528">
        <f>IF(I528="",0.2,LOOKUP(I528,'Pays TVA'!A:A,'Pays TVA'!B:B))</f>
        <v>0.2</v>
      </c>
      <c r="O528" s="27" t="str">
        <f>IF(TCD!M529="","",TCD!M529)</f>
        <v/>
      </c>
      <c r="P528" s="27" t="str">
        <f>IF(TCD!J529="","",TCD!J529)</f>
        <v/>
      </c>
      <c r="Q528" s="27" t="str">
        <f>IF(AND(TCD!L529="",TCD!Q529=""),"",IF(SUM(TCD!L529,TCD!Q529)&gt;15,29,9.5))</f>
        <v/>
      </c>
      <c r="R528" s="27">
        <f>_xlfn.XLOOKUP(F528,TCD!E:E,TCD!K:K,"")</f>
        <v>0</v>
      </c>
      <c r="S528" s="27" t="str">
        <f>IF(TCD!I529="","",IF(TCD!I529&gt;8.5,17,8.5))</f>
        <v/>
      </c>
      <c r="T528" s="27">
        <f>TCD!Y529</f>
        <v>6.38</v>
      </c>
    </row>
    <row r="529" spans="1:20" x14ac:dyDescent="0.2">
      <c r="A529" s="13" t="str">
        <f>TCD!V530</f>
        <v>CHRONOPOST</v>
      </c>
      <c r="B529" s="1">
        <f t="shared" si="24"/>
        <v>46143</v>
      </c>
      <c r="F529" t="str">
        <f>TCD!E530</f>
        <v>XS438692868FR</v>
      </c>
      <c r="H529" s="6" t="str">
        <f t="shared" si="25"/>
        <v>P</v>
      </c>
      <c r="I529" t="str">
        <f>LOOKUP(F529,'Facture Chronopost'!L:L,'Facture Chronopost'!H:H)</f>
        <v/>
      </c>
      <c r="J529" s="6">
        <f>TCD!U530</f>
        <v>86</v>
      </c>
      <c r="K529">
        <f t="shared" si="26"/>
        <v>1</v>
      </c>
      <c r="L529" s="27">
        <f>_xlfn.XLOOKUP(F529,'TCD poids'!A:A,'TCD poids'!C:C)</f>
        <v>0.6</v>
      </c>
      <c r="M529">
        <f>TCD!T530</f>
        <v>86</v>
      </c>
      <c r="N529">
        <f>IF(I529="",0.2,LOOKUP(I529,'Pays TVA'!A:A,'Pays TVA'!B:B))</f>
        <v>0.2</v>
      </c>
      <c r="O529" s="27" t="str">
        <f>IF(TCD!M530="","",TCD!M530)</f>
        <v/>
      </c>
      <c r="P529" s="27" t="str">
        <f>IF(TCD!J530="","",TCD!J530)</f>
        <v/>
      </c>
      <c r="Q529" s="27" t="str">
        <f>IF(AND(TCD!L530="",TCD!Q530=""),"",IF(SUM(TCD!L530,TCD!Q530)&gt;15,29,9.5))</f>
        <v/>
      </c>
      <c r="R529" s="27">
        <f>_xlfn.XLOOKUP(F529,TCD!E:E,TCD!K:K,"")</f>
        <v>0</v>
      </c>
      <c r="S529" s="27" t="str">
        <f>IF(TCD!I530="","",IF(TCD!I530&gt;8.5,17,8.5))</f>
        <v/>
      </c>
      <c r="T529" s="27">
        <f>TCD!Y530</f>
        <v>4.75</v>
      </c>
    </row>
    <row r="530" spans="1:20" x14ac:dyDescent="0.2">
      <c r="A530" s="13" t="str">
        <f>TCD!V531</f>
        <v>CHRONOPOST</v>
      </c>
      <c r="B530" s="1">
        <f t="shared" si="24"/>
        <v>46143</v>
      </c>
      <c r="F530" t="str">
        <f>TCD!E531</f>
        <v>XS438694930FR</v>
      </c>
      <c r="H530" s="6" t="str">
        <f t="shared" si="25"/>
        <v>P</v>
      </c>
      <c r="I530" t="str">
        <f>LOOKUP(F530,'Facture Chronopost'!L:L,'Facture Chronopost'!H:H)</f>
        <v/>
      </c>
      <c r="J530" s="6">
        <f>TCD!U531</f>
        <v>86</v>
      </c>
      <c r="K530">
        <f t="shared" si="26"/>
        <v>1</v>
      </c>
      <c r="L530" s="27">
        <f>_xlfn.XLOOKUP(F530,'TCD poids'!A:A,'TCD poids'!C:C)</f>
        <v>4.6999999999999993</v>
      </c>
      <c r="M530">
        <f>TCD!T531</f>
        <v>86</v>
      </c>
      <c r="N530">
        <f>IF(I530="",0.2,LOOKUP(I530,'Pays TVA'!A:A,'Pays TVA'!B:B))</f>
        <v>0.2</v>
      </c>
      <c r="O530" s="27" t="str">
        <f>IF(TCD!M531="","",TCD!M531)</f>
        <v/>
      </c>
      <c r="P530" s="27" t="str">
        <f>IF(TCD!J531="","",TCD!J531)</f>
        <v/>
      </c>
      <c r="Q530" s="27" t="str">
        <f>IF(AND(TCD!L531="",TCD!Q531=""),"",IF(SUM(TCD!L531,TCD!Q531)&gt;15,29,9.5))</f>
        <v/>
      </c>
      <c r="R530" s="27">
        <f>_xlfn.XLOOKUP(F530,TCD!E:E,TCD!K:K,"")</f>
        <v>0</v>
      </c>
      <c r="S530" s="27" t="str">
        <f>IF(TCD!I531="","",IF(TCD!I531&gt;8.5,17,8.5))</f>
        <v/>
      </c>
      <c r="T530" s="27">
        <f>TCD!Y531</f>
        <v>6.38</v>
      </c>
    </row>
    <row r="531" spans="1:20" x14ac:dyDescent="0.2">
      <c r="A531" s="13" t="str">
        <f>TCD!V532</f>
        <v>CHRONOPOST</v>
      </c>
      <c r="B531" s="1">
        <f t="shared" si="24"/>
        <v>46143</v>
      </c>
      <c r="F531" t="str">
        <f>TCD!E532</f>
        <v>XS438696096FR</v>
      </c>
      <c r="H531" s="6" t="str">
        <f t="shared" si="25"/>
        <v>P</v>
      </c>
      <c r="I531" t="str">
        <f>LOOKUP(F531,'Facture Chronopost'!L:L,'Facture Chronopost'!H:H)</f>
        <v/>
      </c>
      <c r="J531" s="6">
        <f>TCD!U532</f>
        <v>86</v>
      </c>
      <c r="K531">
        <f t="shared" si="26"/>
        <v>1</v>
      </c>
      <c r="L531" s="27">
        <f>_xlfn.XLOOKUP(F531,'TCD poids'!A:A,'TCD poids'!C:C)</f>
        <v>6.5</v>
      </c>
      <c r="M531">
        <f>TCD!T532</f>
        <v>86</v>
      </c>
      <c r="N531">
        <f>IF(I531="",0.2,LOOKUP(I531,'Pays TVA'!A:A,'Pays TVA'!B:B))</f>
        <v>0.2</v>
      </c>
      <c r="O531" s="27" t="str">
        <f>IF(TCD!M532="","",TCD!M532)</f>
        <v/>
      </c>
      <c r="P531" s="27" t="str">
        <f>IF(TCD!J532="","",TCD!J532)</f>
        <v/>
      </c>
      <c r="Q531" s="27" t="str">
        <f>IF(AND(TCD!L532="",TCD!Q532=""),"",IF(SUM(TCD!L532,TCD!Q532)&gt;15,29,9.5))</f>
        <v/>
      </c>
      <c r="R531" s="27">
        <f>_xlfn.XLOOKUP(F531,TCD!E:E,TCD!K:K,"")</f>
        <v>0</v>
      </c>
      <c r="S531" s="27" t="str">
        <f>IF(TCD!I532="","",IF(TCD!I532&gt;8.5,17,8.5))</f>
        <v/>
      </c>
      <c r="T531" s="27">
        <f>TCD!Y532</f>
        <v>7.4</v>
      </c>
    </row>
    <row r="532" spans="1:20" x14ac:dyDescent="0.2">
      <c r="A532" s="13" t="str">
        <f>TCD!V533</f>
        <v>CHRONOPOST</v>
      </c>
      <c r="B532" s="1">
        <f t="shared" si="24"/>
        <v>46143</v>
      </c>
      <c r="F532" t="str">
        <f>TCD!E533</f>
        <v>XS438697817FR</v>
      </c>
      <c r="H532" s="6" t="str">
        <f t="shared" si="25"/>
        <v>P</v>
      </c>
      <c r="I532" t="str">
        <f>LOOKUP(F532,'Facture Chronopost'!L:L,'Facture Chronopost'!H:H)</f>
        <v/>
      </c>
      <c r="J532" s="6">
        <f>TCD!U533</f>
        <v>86</v>
      </c>
      <c r="K532">
        <f t="shared" si="26"/>
        <v>1</v>
      </c>
      <c r="L532" s="27">
        <f>_xlfn.XLOOKUP(F532,'TCD poids'!A:A,'TCD poids'!C:C)</f>
        <v>0.1</v>
      </c>
      <c r="M532">
        <f>TCD!T533</f>
        <v>86</v>
      </c>
      <c r="N532">
        <f>IF(I532="",0.2,LOOKUP(I532,'Pays TVA'!A:A,'Pays TVA'!B:B))</f>
        <v>0.2</v>
      </c>
      <c r="O532" s="27" t="str">
        <f>IF(TCD!M533="","",TCD!M533)</f>
        <v/>
      </c>
      <c r="P532" s="27" t="str">
        <f>IF(TCD!J533="","",TCD!J533)</f>
        <v/>
      </c>
      <c r="Q532" s="27" t="str">
        <f>IF(AND(TCD!L533="",TCD!Q533=""),"",IF(SUM(TCD!L533,TCD!Q533)&gt;15,29,9.5))</f>
        <v/>
      </c>
      <c r="R532" s="27">
        <f>_xlfn.XLOOKUP(F532,TCD!E:E,TCD!K:K,"")</f>
        <v>0</v>
      </c>
      <c r="S532" s="27" t="str">
        <f>IF(TCD!I533="","",IF(TCD!I533&gt;8.5,17,8.5))</f>
        <v/>
      </c>
      <c r="T532" s="27">
        <f>TCD!Y533</f>
        <v>4.75</v>
      </c>
    </row>
    <row r="533" spans="1:20" x14ac:dyDescent="0.2">
      <c r="A533" s="13" t="str">
        <f>TCD!V534</f>
        <v>CHRONOPOST</v>
      </c>
      <c r="B533" s="1">
        <f t="shared" si="24"/>
        <v>46143</v>
      </c>
      <c r="F533" t="str">
        <f>TCD!E534</f>
        <v>XS438700785FR</v>
      </c>
      <c r="H533" s="6" t="str">
        <f t="shared" si="25"/>
        <v>P</v>
      </c>
      <c r="I533" t="str">
        <f>LOOKUP(F533,'Facture Chronopost'!L:L,'Facture Chronopost'!H:H)</f>
        <v/>
      </c>
      <c r="J533" s="6">
        <f>TCD!U534</f>
        <v>86</v>
      </c>
      <c r="K533">
        <f t="shared" si="26"/>
        <v>1</v>
      </c>
      <c r="L533" s="27">
        <f>_xlfn.XLOOKUP(F533,'TCD poids'!A:A,'TCD poids'!C:C)</f>
        <v>0.2</v>
      </c>
      <c r="M533">
        <f>TCD!T534</f>
        <v>86</v>
      </c>
      <c r="N533">
        <f>IF(I533="",0.2,LOOKUP(I533,'Pays TVA'!A:A,'Pays TVA'!B:B))</f>
        <v>0.2</v>
      </c>
      <c r="O533" s="27" t="str">
        <f>IF(TCD!M534="","",TCD!M534)</f>
        <v/>
      </c>
      <c r="P533" s="27" t="str">
        <f>IF(TCD!J534="","",TCD!J534)</f>
        <v/>
      </c>
      <c r="Q533" s="27" t="str">
        <f>IF(AND(TCD!L534="",TCD!Q534=""),"",IF(SUM(TCD!L534,TCD!Q534)&gt;15,29,9.5))</f>
        <v/>
      </c>
      <c r="R533" s="27">
        <f>_xlfn.XLOOKUP(F533,TCD!E:E,TCD!K:K,"")</f>
        <v>0</v>
      </c>
      <c r="S533" s="27" t="str">
        <f>IF(TCD!I534="","",IF(TCD!I534&gt;8.5,17,8.5))</f>
        <v/>
      </c>
      <c r="T533" s="27">
        <f>TCD!Y534</f>
        <v>4.75</v>
      </c>
    </row>
    <row r="534" spans="1:20" x14ac:dyDescent="0.2">
      <c r="A534" s="13" t="str">
        <f>TCD!V535</f>
        <v>CHRONOPOST</v>
      </c>
      <c r="B534" s="1">
        <f t="shared" si="24"/>
        <v>46143</v>
      </c>
      <c r="F534" t="str">
        <f>TCD!E535</f>
        <v>XS438714492FR</v>
      </c>
      <c r="H534" s="6" t="str">
        <f t="shared" si="25"/>
        <v>P</v>
      </c>
      <c r="I534" t="str">
        <f>LOOKUP(F534,'Facture Chronopost'!L:L,'Facture Chronopost'!H:H)</f>
        <v/>
      </c>
      <c r="J534" s="6">
        <f>TCD!U535</f>
        <v>86</v>
      </c>
      <c r="K534">
        <f t="shared" si="26"/>
        <v>1</v>
      </c>
      <c r="L534" s="27">
        <f>_xlfn.XLOOKUP(F534,'TCD poids'!A:A,'TCD poids'!C:C)</f>
        <v>4.8</v>
      </c>
      <c r="M534">
        <f>TCD!T535</f>
        <v>86</v>
      </c>
      <c r="N534">
        <f>IF(I534="",0.2,LOOKUP(I534,'Pays TVA'!A:A,'Pays TVA'!B:B))</f>
        <v>0.2</v>
      </c>
      <c r="O534" s="27" t="str">
        <f>IF(TCD!M535="","",TCD!M535)</f>
        <v/>
      </c>
      <c r="P534" s="27" t="str">
        <f>IF(TCD!J535="","",TCD!J535)</f>
        <v/>
      </c>
      <c r="Q534" s="27" t="str">
        <f>IF(AND(TCD!L535="",TCD!Q535=""),"",IF(SUM(TCD!L535,TCD!Q535)&gt;15,29,9.5))</f>
        <v/>
      </c>
      <c r="R534" s="27">
        <f>_xlfn.XLOOKUP(F534,TCD!E:E,TCD!K:K,"")</f>
        <v>0</v>
      </c>
      <c r="S534" s="27" t="str">
        <f>IF(TCD!I535="","",IF(TCD!I535&gt;8.5,17,8.5))</f>
        <v/>
      </c>
      <c r="T534" s="27">
        <f>TCD!Y535</f>
        <v>6.38</v>
      </c>
    </row>
    <row r="535" spans="1:20" x14ac:dyDescent="0.2">
      <c r="A535" s="13" t="str">
        <f>TCD!V536</f>
        <v>CHRONOPOST</v>
      </c>
      <c r="B535" s="1">
        <f t="shared" si="24"/>
        <v>46143</v>
      </c>
      <c r="F535" t="str">
        <f>TCD!E536</f>
        <v>XS438723636FR</v>
      </c>
      <c r="H535" s="6" t="str">
        <f t="shared" si="25"/>
        <v>P</v>
      </c>
      <c r="I535" t="str">
        <f>LOOKUP(F535,'Facture Chronopost'!L:L,'Facture Chronopost'!H:H)</f>
        <v/>
      </c>
      <c r="J535" s="6">
        <f>TCD!U536</f>
        <v>86</v>
      </c>
      <c r="K535">
        <f t="shared" si="26"/>
        <v>1</v>
      </c>
      <c r="L535" s="27">
        <f>_xlfn.XLOOKUP(F535,'TCD poids'!A:A,'TCD poids'!C:C)</f>
        <v>0.1</v>
      </c>
      <c r="M535">
        <f>TCD!T536</f>
        <v>86</v>
      </c>
      <c r="N535">
        <f>IF(I535="",0.2,LOOKUP(I535,'Pays TVA'!A:A,'Pays TVA'!B:B))</f>
        <v>0.2</v>
      </c>
      <c r="O535" s="27" t="str">
        <f>IF(TCD!M536="","",TCD!M536)</f>
        <v/>
      </c>
      <c r="P535" s="27" t="str">
        <f>IF(TCD!J536="","",TCD!J536)</f>
        <v/>
      </c>
      <c r="Q535" s="27" t="str">
        <f>IF(AND(TCD!L536="",TCD!Q536=""),"",IF(SUM(TCD!L536,TCD!Q536)&gt;15,29,9.5))</f>
        <v/>
      </c>
      <c r="R535" s="27">
        <f>_xlfn.XLOOKUP(F535,TCD!E:E,TCD!K:K,"")</f>
        <v>0</v>
      </c>
      <c r="S535" s="27" t="str">
        <f>IF(TCD!I536="","",IF(TCD!I536&gt;8.5,17,8.5))</f>
        <v/>
      </c>
      <c r="T535" s="27">
        <f>TCD!Y536</f>
        <v>4.75</v>
      </c>
    </row>
    <row r="536" spans="1:20" x14ac:dyDescent="0.2">
      <c r="A536" s="13" t="str">
        <f>TCD!V537</f>
        <v>CHRONOPOST</v>
      </c>
      <c r="B536" s="1">
        <f t="shared" si="24"/>
        <v>46143</v>
      </c>
      <c r="F536" t="str">
        <f>TCD!E537</f>
        <v>XS438725420FR</v>
      </c>
      <c r="H536" s="6" t="str">
        <f t="shared" si="25"/>
        <v>P</v>
      </c>
      <c r="I536" t="str">
        <f>LOOKUP(F536,'Facture Chronopost'!L:L,'Facture Chronopost'!H:H)</f>
        <v/>
      </c>
      <c r="J536" s="6">
        <f>TCD!U537</f>
        <v>86</v>
      </c>
      <c r="K536">
        <f t="shared" si="26"/>
        <v>1</v>
      </c>
      <c r="L536" s="27">
        <f>_xlfn.XLOOKUP(F536,'TCD poids'!A:A,'TCD poids'!C:C)</f>
        <v>0.30000000000000004</v>
      </c>
      <c r="M536">
        <f>TCD!T537</f>
        <v>86</v>
      </c>
      <c r="N536">
        <f>IF(I536="",0.2,LOOKUP(I536,'Pays TVA'!A:A,'Pays TVA'!B:B))</f>
        <v>0.2</v>
      </c>
      <c r="O536" s="27" t="str">
        <f>IF(TCD!M537="","",TCD!M537)</f>
        <v/>
      </c>
      <c r="P536" s="27" t="str">
        <f>IF(TCD!J537="","",TCD!J537)</f>
        <v/>
      </c>
      <c r="Q536" s="27" t="str">
        <f>IF(AND(TCD!L537="",TCD!Q537=""),"",IF(SUM(TCD!L537,TCD!Q537)&gt;15,29,9.5))</f>
        <v/>
      </c>
      <c r="R536" s="27">
        <f>_xlfn.XLOOKUP(F536,TCD!E:E,TCD!K:K,"")</f>
        <v>0</v>
      </c>
      <c r="S536" s="27" t="str">
        <f>IF(TCD!I537="","",IF(TCD!I537&gt;8.5,17,8.5))</f>
        <v/>
      </c>
      <c r="T536" s="27">
        <f>TCD!Y537</f>
        <v>4.75</v>
      </c>
    </row>
    <row r="537" spans="1:20" x14ac:dyDescent="0.2">
      <c r="A537" s="13" t="str">
        <f>TCD!V538</f>
        <v>CHRONOPOST</v>
      </c>
      <c r="B537" s="1">
        <f t="shared" si="24"/>
        <v>46143</v>
      </c>
      <c r="F537" t="str">
        <f>TCD!E538</f>
        <v>XS438731558FR</v>
      </c>
      <c r="H537" s="6" t="str">
        <f t="shared" si="25"/>
        <v>P</v>
      </c>
      <c r="I537" t="str">
        <f>LOOKUP(F537,'Facture Chronopost'!L:L,'Facture Chronopost'!H:H)</f>
        <v/>
      </c>
      <c r="J537" s="6">
        <f>TCD!U538</f>
        <v>86</v>
      </c>
      <c r="K537">
        <f t="shared" si="26"/>
        <v>1</v>
      </c>
      <c r="L537" s="27">
        <f>_xlfn.XLOOKUP(F537,'TCD poids'!A:A,'TCD poids'!C:C)</f>
        <v>0.1</v>
      </c>
      <c r="M537">
        <f>TCD!T538</f>
        <v>86</v>
      </c>
      <c r="N537">
        <f>IF(I537="",0.2,LOOKUP(I537,'Pays TVA'!A:A,'Pays TVA'!B:B))</f>
        <v>0.2</v>
      </c>
      <c r="O537" s="27" t="str">
        <f>IF(TCD!M538="","",TCD!M538)</f>
        <v/>
      </c>
      <c r="P537" s="27" t="str">
        <f>IF(TCD!J538="","",TCD!J538)</f>
        <v/>
      </c>
      <c r="Q537" s="27" t="str">
        <f>IF(AND(TCD!L538="",TCD!Q538=""),"",IF(SUM(TCD!L538,TCD!Q538)&gt;15,29,9.5))</f>
        <v/>
      </c>
      <c r="R537" s="27">
        <f>_xlfn.XLOOKUP(F537,TCD!E:E,TCD!K:K,"")</f>
        <v>0</v>
      </c>
      <c r="S537" s="27" t="str">
        <f>IF(TCD!I538="","",IF(TCD!I538&gt;8.5,17,8.5))</f>
        <v/>
      </c>
      <c r="T537" s="27">
        <f>TCD!Y538</f>
        <v>4.75</v>
      </c>
    </row>
    <row r="538" spans="1:20" x14ac:dyDescent="0.2">
      <c r="A538" s="13" t="str">
        <f>TCD!V539</f>
        <v>CHRONOPOST</v>
      </c>
      <c r="B538" s="1">
        <f t="shared" si="24"/>
        <v>46143</v>
      </c>
      <c r="F538" t="str">
        <f>TCD!E539</f>
        <v>XS438732385FR</v>
      </c>
      <c r="H538" s="6" t="str">
        <f t="shared" si="25"/>
        <v>P</v>
      </c>
      <c r="I538" t="str">
        <f>LOOKUP(F538,'Facture Chronopost'!L:L,'Facture Chronopost'!H:H)</f>
        <v/>
      </c>
      <c r="J538" s="6">
        <f>TCD!U539</f>
        <v>86</v>
      </c>
      <c r="K538">
        <f t="shared" si="26"/>
        <v>1</v>
      </c>
      <c r="L538" s="27">
        <f>_xlfn.XLOOKUP(F538,'TCD poids'!A:A,'TCD poids'!C:C)</f>
        <v>0.1</v>
      </c>
      <c r="M538">
        <f>TCD!T539</f>
        <v>86</v>
      </c>
      <c r="N538">
        <f>IF(I538="",0.2,LOOKUP(I538,'Pays TVA'!A:A,'Pays TVA'!B:B))</f>
        <v>0.2</v>
      </c>
      <c r="O538" s="27" t="str">
        <f>IF(TCD!M539="","",TCD!M539)</f>
        <v/>
      </c>
      <c r="P538" s="27" t="str">
        <f>IF(TCD!J539="","",TCD!J539)</f>
        <v/>
      </c>
      <c r="Q538" s="27" t="str">
        <f>IF(AND(TCD!L539="",TCD!Q539=""),"",IF(SUM(TCD!L539,TCD!Q539)&gt;15,29,9.5))</f>
        <v/>
      </c>
      <c r="R538" s="27">
        <f>_xlfn.XLOOKUP(F538,TCD!E:E,TCD!K:K,"")</f>
        <v>0</v>
      </c>
      <c r="S538" s="27" t="str">
        <f>IF(TCD!I539="","",IF(TCD!I539&gt;8.5,17,8.5))</f>
        <v/>
      </c>
      <c r="T538" s="27">
        <f>TCD!Y539</f>
        <v>4.75</v>
      </c>
    </row>
    <row r="539" spans="1:20" x14ac:dyDescent="0.2">
      <c r="A539" s="13" t="str">
        <f>TCD!V540</f>
        <v>CHRONOPOST</v>
      </c>
      <c r="B539" s="1">
        <f t="shared" si="24"/>
        <v>46143</v>
      </c>
      <c r="F539" t="str">
        <f>TCD!E540</f>
        <v>XS438732655FR</v>
      </c>
      <c r="H539" s="6" t="str">
        <f t="shared" si="25"/>
        <v>P</v>
      </c>
      <c r="I539" t="str">
        <f>LOOKUP(F539,'Facture Chronopost'!L:L,'Facture Chronopost'!H:H)</f>
        <v/>
      </c>
      <c r="J539" s="6">
        <f>TCD!U540</f>
        <v>86</v>
      </c>
      <c r="K539">
        <f t="shared" si="26"/>
        <v>1</v>
      </c>
      <c r="L539" s="27">
        <f>_xlfn.XLOOKUP(F539,'TCD poids'!A:A,'TCD poids'!C:C)</f>
        <v>0.30000000000000004</v>
      </c>
      <c r="M539">
        <f>TCD!T540</f>
        <v>86</v>
      </c>
      <c r="N539">
        <f>IF(I539="",0.2,LOOKUP(I539,'Pays TVA'!A:A,'Pays TVA'!B:B))</f>
        <v>0.2</v>
      </c>
      <c r="O539" s="27" t="str">
        <f>IF(TCD!M540="","",TCD!M540)</f>
        <v/>
      </c>
      <c r="P539" s="27" t="str">
        <f>IF(TCD!J540="","",TCD!J540)</f>
        <v/>
      </c>
      <c r="Q539" s="27" t="str">
        <f>IF(AND(TCD!L540="",TCD!Q540=""),"",IF(SUM(TCD!L540,TCD!Q540)&gt;15,29,9.5))</f>
        <v/>
      </c>
      <c r="R539" s="27">
        <f>_xlfn.XLOOKUP(F539,TCD!E:E,TCD!K:K,"")</f>
        <v>0</v>
      </c>
      <c r="S539" s="27" t="str">
        <f>IF(TCD!I540="","",IF(TCD!I540&gt;8.5,17,8.5))</f>
        <v/>
      </c>
      <c r="T539" s="27">
        <f>TCD!Y540</f>
        <v>4.75</v>
      </c>
    </row>
    <row r="540" spans="1:20" x14ac:dyDescent="0.2">
      <c r="A540" s="13" t="str">
        <f>TCD!V541</f>
        <v>CHRONOPOST</v>
      </c>
      <c r="B540" s="1">
        <f t="shared" si="24"/>
        <v>46143</v>
      </c>
      <c r="F540" t="str">
        <f>TCD!E541</f>
        <v>XS438733545FR</v>
      </c>
      <c r="H540" s="6" t="str">
        <f t="shared" si="25"/>
        <v>P</v>
      </c>
      <c r="I540" t="str">
        <f>LOOKUP(F540,'Facture Chronopost'!L:L,'Facture Chronopost'!H:H)</f>
        <v/>
      </c>
      <c r="J540" s="6">
        <f>TCD!U541</f>
        <v>86</v>
      </c>
      <c r="K540">
        <f t="shared" si="26"/>
        <v>1</v>
      </c>
      <c r="L540" s="27">
        <f>_xlfn.XLOOKUP(F540,'TCD poids'!A:A,'TCD poids'!C:C)</f>
        <v>5.6</v>
      </c>
      <c r="M540">
        <f>TCD!T541</f>
        <v>86</v>
      </c>
      <c r="N540">
        <f>IF(I540="",0.2,LOOKUP(I540,'Pays TVA'!A:A,'Pays TVA'!B:B))</f>
        <v>0.2</v>
      </c>
      <c r="O540" s="27" t="str">
        <f>IF(TCD!M541="","",TCD!M541)</f>
        <v/>
      </c>
      <c r="P540" s="27" t="str">
        <f>IF(TCD!J541="","",TCD!J541)</f>
        <v/>
      </c>
      <c r="Q540" s="27" t="str">
        <f>IF(AND(TCD!L541="",TCD!Q541=""),"",IF(SUM(TCD!L541,TCD!Q541)&gt;15,29,9.5))</f>
        <v/>
      </c>
      <c r="R540" s="27">
        <f>_xlfn.XLOOKUP(F540,TCD!E:E,TCD!K:K,"")</f>
        <v>0</v>
      </c>
      <c r="S540" s="27" t="str">
        <f>IF(TCD!I541="","",IF(TCD!I541&gt;8.5,17,8.5))</f>
        <v/>
      </c>
      <c r="T540" s="27">
        <f>TCD!Y541</f>
        <v>6.89</v>
      </c>
    </row>
    <row r="541" spans="1:20" x14ac:dyDescent="0.2">
      <c r="A541" s="13" t="str">
        <f>TCD!V542</f>
        <v>CHRONOPOST</v>
      </c>
      <c r="B541" s="1">
        <f t="shared" si="24"/>
        <v>46143</v>
      </c>
      <c r="F541" t="str">
        <f>TCD!E542</f>
        <v>XS438734695FR</v>
      </c>
      <c r="H541" s="6" t="str">
        <f t="shared" si="25"/>
        <v>P</v>
      </c>
      <c r="I541" t="str">
        <f>LOOKUP(F541,'Facture Chronopost'!L:L,'Facture Chronopost'!H:H)</f>
        <v/>
      </c>
      <c r="J541" s="6">
        <f>TCD!U542</f>
        <v>86</v>
      </c>
      <c r="K541">
        <f t="shared" si="26"/>
        <v>1</v>
      </c>
      <c r="L541" s="27">
        <f>_xlfn.XLOOKUP(F541,'TCD poids'!A:A,'TCD poids'!C:C)</f>
        <v>0.2</v>
      </c>
      <c r="M541">
        <f>TCD!T542</f>
        <v>86</v>
      </c>
      <c r="N541">
        <f>IF(I541="",0.2,LOOKUP(I541,'Pays TVA'!A:A,'Pays TVA'!B:B))</f>
        <v>0.2</v>
      </c>
      <c r="O541" s="27" t="str">
        <f>IF(TCD!M542="","",TCD!M542)</f>
        <v/>
      </c>
      <c r="P541" s="27" t="str">
        <f>IF(TCD!J542="","",TCD!J542)</f>
        <v/>
      </c>
      <c r="Q541" s="27" t="str">
        <f>IF(AND(TCD!L542="",TCD!Q542=""),"",IF(SUM(TCD!L542,TCD!Q542)&gt;15,29,9.5))</f>
        <v/>
      </c>
      <c r="R541" s="27">
        <f>_xlfn.XLOOKUP(F541,TCD!E:E,TCD!K:K,"")</f>
        <v>0</v>
      </c>
      <c r="S541" s="27" t="str">
        <f>IF(TCD!I542="","",IF(TCD!I542&gt;8.5,17,8.5))</f>
        <v/>
      </c>
      <c r="T541" s="27">
        <f>TCD!Y542</f>
        <v>4.75</v>
      </c>
    </row>
    <row r="542" spans="1:20" x14ac:dyDescent="0.2">
      <c r="A542" s="13" t="str">
        <f>TCD!V543</f>
        <v>CHRONOPOST</v>
      </c>
      <c r="B542" s="1">
        <f t="shared" si="24"/>
        <v>46143</v>
      </c>
      <c r="F542" t="str">
        <f>TCD!E543</f>
        <v>XS438735223FR</v>
      </c>
      <c r="H542" s="6" t="str">
        <f t="shared" si="25"/>
        <v>P</v>
      </c>
      <c r="I542" t="str">
        <f>LOOKUP(F542,'Facture Chronopost'!L:L,'Facture Chronopost'!H:H)</f>
        <v/>
      </c>
      <c r="J542" s="6">
        <f>TCD!U543</f>
        <v>86</v>
      </c>
      <c r="K542">
        <f t="shared" si="26"/>
        <v>1</v>
      </c>
      <c r="L542" s="27">
        <f>_xlfn.XLOOKUP(F542,'TCD poids'!A:A,'TCD poids'!C:C)</f>
        <v>4.6999999999999993</v>
      </c>
      <c r="M542">
        <f>TCD!T543</f>
        <v>86</v>
      </c>
      <c r="N542">
        <f>IF(I542="",0.2,LOOKUP(I542,'Pays TVA'!A:A,'Pays TVA'!B:B))</f>
        <v>0.2</v>
      </c>
      <c r="O542" s="27" t="str">
        <f>IF(TCD!M543="","",TCD!M543)</f>
        <v/>
      </c>
      <c r="P542" s="27" t="str">
        <f>IF(TCD!J543="","",TCD!J543)</f>
        <v/>
      </c>
      <c r="Q542" s="27" t="str">
        <f>IF(AND(TCD!L543="",TCD!Q543=""),"",IF(SUM(TCD!L543,TCD!Q543)&gt;15,29,9.5))</f>
        <v/>
      </c>
      <c r="R542" s="27">
        <f>_xlfn.XLOOKUP(F542,TCD!E:E,TCD!K:K,"")</f>
        <v>0</v>
      </c>
      <c r="S542" s="27" t="str">
        <f>IF(TCD!I543="","",IF(TCD!I543&gt;8.5,17,8.5))</f>
        <v/>
      </c>
      <c r="T542" s="27">
        <f>TCD!Y543</f>
        <v>6.38</v>
      </c>
    </row>
    <row r="543" spans="1:20" x14ac:dyDescent="0.2">
      <c r="A543" s="13" t="str">
        <f>TCD!V544</f>
        <v>CHRONOPOST</v>
      </c>
      <c r="B543" s="1">
        <f t="shared" si="24"/>
        <v>46143</v>
      </c>
      <c r="F543" t="str">
        <f>TCD!E544</f>
        <v>XS438738088FR</v>
      </c>
      <c r="H543" s="6" t="str">
        <f t="shared" si="25"/>
        <v>P</v>
      </c>
      <c r="I543" t="str">
        <f>LOOKUP(F543,'Facture Chronopost'!L:L,'Facture Chronopost'!H:H)</f>
        <v/>
      </c>
      <c r="J543" s="6">
        <f>TCD!U544</f>
        <v>86</v>
      </c>
      <c r="K543">
        <f t="shared" si="26"/>
        <v>1</v>
      </c>
      <c r="L543" s="27">
        <f>_xlfn.XLOOKUP(F543,'TCD poids'!A:A,'TCD poids'!C:C)</f>
        <v>4.6999999999999993</v>
      </c>
      <c r="M543">
        <f>TCD!T544</f>
        <v>86</v>
      </c>
      <c r="N543">
        <f>IF(I543="",0.2,LOOKUP(I543,'Pays TVA'!A:A,'Pays TVA'!B:B))</f>
        <v>0.2</v>
      </c>
      <c r="O543" s="27" t="str">
        <f>IF(TCD!M544="","",TCD!M544)</f>
        <v/>
      </c>
      <c r="P543" s="27" t="str">
        <f>IF(TCD!J544="","",TCD!J544)</f>
        <v/>
      </c>
      <c r="Q543" s="27" t="str">
        <f>IF(AND(TCD!L544="",TCD!Q544=""),"",IF(SUM(TCD!L544,TCD!Q544)&gt;15,29,9.5))</f>
        <v/>
      </c>
      <c r="R543" s="27">
        <f>_xlfn.XLOOKUP(F543,TCD!E:E,TCD!K:K,"")</f>
        <v>0</v>
      </c>
      <c r="S543" s="27" t="str">
        <f>IF(TCD!I544="","",IF(TCD!I544&gt;8.5,17,8.5))</f>
        <v/>
      </c>
      <c r="T543" s="27">
        <f>TCD!Y544</f>
        <v>6.38</v>
      </c>
    </row>
    <row r="544" spans="1:20" x14ac:dyDescent="0.2">
      <c r="A544" s="13" t="str">
        <f>TCD!V545</f>
        <v>CHRONOPOST</v>
      </c>
      <c r="B544" s="1">
        <f t="shared" si="24"/>
        <v>46143</v>
      </c>
      <c r="F544" t="str">
        <f>TCD!E545</f>
        <v>XS439096717FR</v>
      </c>
      <c r="H544" s="6" t="str">
        <f t="shared" si="25"/>
        <v>P</v>
      </c>
      <c r="I544" t="str">
        <f>LOOKUP(F544,'Facture Chronopost'!L:L,'Facture Chronopost'!H:H)</f>
        <v/>
      </c>
      <c r="J544" s="6">
        <f>TCD!U545</f>
        <v>86</v>
      </c>
      <c r="K544">
        <f t="shared" si="26"/>
        <v>1</v>
      </c>
      <c r="L544" s="27">
        <f>_xlfn.XLOOKUP(F544,'TCD poids'!A:A,'TCD poids'!C:C)</f>
        <v>0.5</v>
      </c>
      <c r="M544">
        <f>TCD!T545</f>
        <v>86</v>
      </c>
      <c r="N544">
        <f>IF(I544="",0.2,LOOKUP(I544,'Pays TVA'!A:A,'Pays TVA'!B:B))</f>
        <v>0.2</v>
      </c>
      <c r="O544" s="27" t="str">
        <f>IF(TCD!M545="","",TCD!M545)</f>
        <v/>
      </c>
      <c r="P544" s="27" t="str">
        <f>IF(TCD!J545="","",TCD!J545)</f>
        <v/>
      </c>
      <c r="Q544" s="27" t="str">
        <f>IF(AND(TCD!L545="",TCD!Q545=""),"",IF(SUM(TCD!L545,TCD!Q545)&gt;15,29,9.5))</f>
        <v/>
      </c>
      <c r="R544" s="27">
        <f>_xlfn.XLOOKUP(F544,TCD!E:E,TCD!K:K,"")</f>
        <v>0</v>
      </c>
      <c r="S544" s="27" t="str">
        <f>IF(TCD!I545="","",IF(TCD!I545&gt;8.5,17,8.5))</f>
        <v/>
      </c>
      <c r="T544" s="27">
        <f>TCD!Y545</f>
        <v>4.75</v>
      </c>
    </row>
    <row r="545" spans="1:20" x14ac:dyDescent="0.2">
      <c r="A545" s="13" t="str">
        <f>TCD!V546</f>
        <v>CHRONOPOST</v>
      </c>
      <c r="B545" s="1">
        <f t="shared" si="24"/>
        <v>46143</v>
      </c>
      <c r="F545" t="str">
        <f>TCD!E546</f>
        <v>XS439097332FR</v>
      </c>
      <c r="H545" s="6" t="str">
        <f t="shared" si="25"/>
        <v>P</v>
      </c>
      <c r="I545" t="str">
        <f>LOOKUP(F545,'Facture Chronopost'!L:L,'Facture Chronopost'!H:H)</f>
        <v/>
      </c>
      <c r="J545" s="6">
        <f>TCD!U546</f>
        <v>86</v>
      </c>
      <c r="K545">
        <f t="shared" si="26"/>
        <v>1</v>
      </c>
      <c r="L545" s="27">
        <f>_xlfn.XLOOKUP(F545,'TCD poids'!A:A,'TCD poids'!C:C)</f>
        <v>0.1</v>
      </c>
      <c r="M545">
        <f>TCD!T546</f>
        <v>86</v>
      </c>
      <c r="N545">
        <f>IF(I545="",0.2,LOOKUP(I545,'Pays TVA'!A:A,'Pays TVA'!B:B))</f>
        <v>0.2</v>
      </c>
      <c r="O545" s="27" t="str">
        <f>IF(TCD!M546="","",TCD!M546)</f>
        <v/>
      </c>
      <c r="P545" s="27" t="str">
        <f>IF(TCD!J546="","",TCD!J546)</f>
        <v/>
      </c>
      <c r="Q545" s="27" t="str">
        <f>IF(AND(TCD!L546="",TCD!Q546=""),"",IF(SUM(TCD!L546,TCD!Q546)&gt;15,29,9.5))</f>
        <v/>
      </c>
      <c r="R545" s="27">
        <f>_xlfn.XLOOKUP(F545,TCD!E:E,TCD!K:K,"")</f>
        <v>0</v>
      </c>
      <c r="S545" s="27" t="str">
        <f>IF(TCD!I546="","",IF(TCD!I546&gt;8.5,17,8.5))</f>
        <v/>
      </c>
      <c r="T545" s="27">
        <f>TCD!Y546</f>
        <v>4.75</v>
      </c>
    </row>
    <row r="546" spans="1:20" x14ac:dyDescent="0.2">
      <c r="A546" s="13" t="str">
        <f>TCD!V547</f>
        <v>CHRONOPOST</v>
      </c>
      <c r="B546" s="1">
        <f t="shared" si="24"/>
        <v>46143</v>
      </c>
      <c r="F546" t="str">
        <f>TCD!E547</f>
        <v>XS439098029FR</v>
      </c>
      <c r="H546" s="6" t="str">
        <f t="shared" si="25"/>
        <v>P</v>
      </c>
      <c r="I546" t="str">
        <f>LOOKUP(F546,'Facture Chronopost'!L:L,'Facture Chronopost'!H:H)</f>
        <v/>
      </c>
      <c r="J546" s="6">
        <f>TCD!U547</f>
        <v>86</v>
      </c>
      <c r="K546">
        <f t="shared" si="26"/>
        <v>1</v>
      </c>
      <c r="L546" s="27">
        <f>_xlfn.XLOOKUP(F546,'TCD poids'!A:A,'TCD poids'!C:C)</f>
        <v>0.2</v>
      </c>
      <c r="M546">
        <f>TCD!T547</f>
        <v>86</v>
      </c>
      <c r="N546">
        <f>IF(I546="",0.2,LOOKUP(I546,'Pays TVA'!A:A,'Pays TVA'!B:B))</f>
        <v>0.2</v>
      </c>
      <c r="O546" s="27" t="str">
        <f>IF(TCD!M547="","",TCD!M547)</f>
        <v/>
      </c>
      <c r="P546" s="27" t="str">
        <f>IF(TCD!J547="","",TCD!J547)</f>
        <v/>
      </c>
      <c r="Q546" s="27" t="str">
        <f>IF(AND(TCD!L547="",TCD!Q547=""),"",IF(SUM(TCD!L547,TCD!Q547)&gt;15,29,9.5))</f>
        <v/>
      </c>
      <c r="R546" s="27">
        <f>_xlfn.XLOOKUP(F546,TCD!E:E,TCD!K:K,"")</f>
        <v>0</v>
      </c>
      <c r="S546" s="27" t="str">
        <f>IF(TCD!I547="","",IF(TCD!I547&gt;8.5,17,8.5))</f>
        <v/>
      </c>
      <c r="T546" s="27">
        <f>TCD!Y547</f>
        <v>4.75</v>
      </c>
    </row>
    <row r="547" spans="1:20" x14ac:dyDescent="0.2">
      <c r="A547" s="13" t="str">
        <f>TCD!V548</f>
        <v>CHRONOPOST</v>
      </c>
      <c r="B547" s="1">
        <f t="shared" si="24"/>
        <v>46143</v>
      </c>
      <c r="F547" t="str">
        <f>TCD!E548</f>
        <v>XS439107644FR</v>
      </c>
      <c r="H547" s="6" t="str">
        <f t="shared" si="25"/>
        <v>P</v>
      </c>
      <c r="I547" t="str">
        <f>LOOKUP(F547,'Facture Chronopost'!L:L,'Facture Chronopost'!H:H)</f>
        <v/>
      </c>
      <c r="J547" s="6">
        <f>TCD!U548</f>
        <v>86</v>
      </c>
      <c r="K547">
        <f t="shared" si="26"/>
        <v>1</v>
      </c>
      <c r="L547" s="27">
        <f>_xlfn.XLOOKUP(F547,'TCD poids'!A:A,'TCD poids'!C:C)</f>
        <v>1.5</v>
      </c>
      <c r="M547">
        <f>TCD!T548</f>
        <v>86</v>
      </c>
      <c r="N547">
        <f>IF(I547="",0.2,LOOKUP(I547,'Pays TVA'!A:A,'Pays TVA'!B:B))</f>
        <v>0.2</v>
      </c>
      <c r="O547" s="27" t="str">
        <f>IF(TCD!M548="","",TCD!M548)</f>
        <v/>
      </c>
      <c r="P547" s="27" t="str">
        <f>IF(TCD!J548="","",TCD!J548)</f>
        <v/>
      </c>
      <c r="Q547" s="27" t="str">
        <f>IF(AND(TCD!L548="",TCD!Q548=""),"",IF(SUM(TCD!L548,TCD!Q548)&gt;15,29,9.5))</f>
        <v/>
      </c>
      <c r="R547" s="27">
        <f>_xlfn.XLOOKUP(F547,TCD!E:E,TCD!K:K,"")</f>
        <v>0</v>
      </c>
      <c r="S547" s="27" t="str">
        <f>IF(TCD!I548="","",IF(TCD!I548&gt;8.5,17,8.5))</f>
        <v/>
      </c>
      <c r="T547" s="27">
        <f>TCD!Y548</f>
        <v>5.08</v>
      </c>
    </row>
    <row r="548" spans="1:20" x14ac:dyDescent="0.2">
      <c r="A548" s="13" t="str">
        <f>TCD!V549</f>
        <v>CHRONOPOST</v>
      </c>
      <c r="B548" s="1">
        <f t="shared" si="24"/>
        <v>46143</v>
      </c>
      <c r="F548" t="str">
        <f>TCD!E549</f>
        <v>XS439108137FR</v>
      </c>
      <c r="H548" s="6" t="str">
        <f t="shared" si="25"/>
        <v>P</v>
      </c>
      <c r="I548" t="str">
        <f>LOOKUP(F548,'Facture Chronopost'!L:L,'Facture Chronopost'!H:H)</f>
        <v/>
      </c>
      <c r="J548" s="6">
        <f>TCD!U549</f>
        <v>86</v>
      </c>
      <c r="K548">
        <f t="shared" si="26"/>
        <v>1</v>
      </c>
      <c r="L548" s="27">
        <f>_xlfn.XLOOKUP(F548,'TCD poids'!A:A,'TCD poids'!C:C)</f>
        <v>0.1</v>
      </c>
      <c r="M548">
        <f>TCD!T549</f>
        <v>86</v>
      </c>
      <c r="N548">
        <f>IF(I548="",0.2,LOOKUP(I548,'Pays TVA'!A:A,'Pays TVA'!B:B))</f>
        <v>0.2</v>
      </c>
      <c r="O548" s="27" t="str">
        <f>IF(TCD!M549="","",TCD!M549)</f>
        <v/>
      </c>
      <c r="P548" s="27" t="str">
        <f>IF(TCD!J549="","",TCD!J549)</f>
        <v/>
      </c>
      <c r="Q548" s="27" t="str">
        <f>IF(AND(TCD!L549="",TCD!Q549=""),"",IF(SUM(TCD!L549,TCD!Q549)&gt;15,29,9.5))</f>
        <v/>
      </c>
      <c r="R548" s="27">
        <f>_xlfn.XLOOKUP(F548,TCD!E:E,TCD!K:K,"")</f>
        <v>0</v>
      </c>
      <c r="S548" s="27" t="str">
        <f>IF(TCD!I549="","",IF(TCD!I549&gt;8.5,17,8.5))</f>
        <v/>
      </c>
      <c r="T548" s="27">
        <f>TCD!Y549</f>
        <v>4.75</v>
      </c>
    </row>
    <row r="549" spans="1:20" x14ac:dyDescent="0.2">
      <c r="A549" s="13" t="str">
        <f>TCD!V550</f>
        <v>CHRONOPOST</v>
      </c>
      <c r="B549" s="1">
        <f t="shared" si="24"/>
        <v>46143</v>
      </c>
      <c r="F549" t="str">
        <f>TCD!E550</f>
        <v>XS439114089FR</v>
      </c>
      <c r="H549" s="6" t="str">
        <f t="shared" si="25"/>
        <v>P</v>
      </c>
      <c r="I549" t="str">
        <f>LOOKUP(F549,'Facture Chronopost'!L:L,'Facture Chronopost'!H:H)</f>
        <v/>
      </c>
      <c r="J549" s="6">
        <f>TCD!U550</f>
        <v>86</v>
      </c>
      <c r="K549">
        <f t="shared" si="26"/>
        <v>1</v>
      </c>
      <c r="L549" s="27">
        <f>_xlfn.XLOOKUP(F549,'TCD poids'!A:A,'TCD poids'!C:C)</f>
        <v>0.2</v>
      </c>
      <c r="M549">
        <f>TCD!T550</f>
        <v>86</v>
      </c>
      <c r="N549">
        <f>IF(I549="",0.2,LOOKUP(I549,'Pays TVA'!A:A,'Pays TVA'!B:B))</f>
        <v>0.2</v>
      </c>
      <c r="O549" s="27" t="str">
        <f>IF(TCD!M550="","",TCD!M550)</f>
        <v/>
      </c>
      <c r="P549" s="27" t="str">
        <f>IF(TCD!J550="","",TCD!J550)</f>
        <v/>
      </c>
      <c r="Q549" s="27" t="str">
        <f>IF(AND(TCD!L550="",TCD!Q550=""),"",IF(SUM(TCD!L550,TCD!Q550)&gt;15,29,9.5))</f>
        <v/>
      </c>
      <c r="R549" s="27">
        <f>_xlfn.XLOOKUP(F549,TCD!E:E,TCD!K:K,"")</f>
        <v>0</v>
      </c>
      <c r="S549" s="27" t="str">
        <f>IF(TCD!I550="","",IF(TCD!I550&gt;8.5,17,8.5))</f>
        <v/>
      </c>
      <c r="T549" s="27">
        <f>TCD!Y550</f>
        <v>4.75</v>
      </c>
    </row>
    <row r="550" spans="1:20" x14ac:dyDescent="0.2">
      <c r="A550" s="13" t="str">
        <f>TCD!V551</f>
        <v>CHRONOPOST</v>
      </c>
      <c r="B550" s="1">
        <f t="shared" si="24"/>
        <v>46143</v>
      </c>
      <c r="F550" t="str">
        <f>TCD!E551</f>
        <v>XS439115637FR</v>
      </c>
      <c r="H550" s="6" t="str">
        <f t="shared" si="25"/>
        <v>P</v>
      </c>
      <c r="I550" t="str">
        <f>LOOKUP(F550,'Facture Chronopost'!L:L,'Facture Chronopost'!H:H)</f>
        <v/>
      </c>
      <c r="J550" s="6">
        <f>TCD!U551</f>
        <v>86</v>
      </c>
      <c r="K550">
        <f t="shared" si="26"/>
        <v>1</v>
      </c>
      <c r="L550" s="27">
        <f>_xlfn.XLOOKUP(F550,'TCD poids'!A:A,'TCD poids'!C:C)</f>
        <v>0.2</v>
      </c>
      <c r="M550">
        <f>TCD!T551</f>
        <v>86</v>
      </c>
      <c r="N550">
        <f>IF(I550="",0.2,LOOKUP(I550,'Pays TVA'!A:A,'Pays TVA'!B:B))</f>
        <v>0.2</v>
      </c>
      <c r="O550" s="27" t="str">
        <f>IF(TCD!M551="","",TCD!M551)</f>
        <v/>
      </c>
      <c r="P550" s="27" t="str">
        <f>IF(TCD!J551="","",TCD!J551)</f>
        <v/>
      </c>
      <c r="Q550" s="27" t="str">
        <f>IF(AND(TCD!L551="",TCD!Q551=""),"",IF(SUM(TCD!L551,TCD!Q551)&gt;15,29,9.5))</f>
        <v/>
      </c>
      <c r="R550" s="27">
        <f>_xlfn.XLOOKUP(F550,TCD!E:E,TCD!K:K,"")</f>
        <v>0</v>
      </c>
      <c r="S550" s="27" t="str">
        <f>IF(TCD!I551="","",IF(TCD!I551&gt;8.5,17,8.5))</f>
        <v/>
      </c>
      <c r="T550" s="27">
        <f>TCD!Y551</f>
        <v>4.75</v>
      </c>
    </row>
    <row r="551" spans="1:20" x14ac:dyDescent="0.2">
      <c r="A551" s="13" t="str">
        <f>TCD!V552</f>
        <v>CHRONOPOST</v>
      </c>
      <c r="B551" s="1">
        <f t="shared" si="24"/>
        <v>46143</v>
      </c>
      <c r="F551" t="str">
        <f>TCD!E552</f>
        <v>XS439116558FR</v>
      </c>
      <c r="H551" s="6" t="str">
        <f t="shared" si="25"/>
        <v>P</v>
      </c>
      <c r="I551" t="str">
        <f>LOOKUP(F551,'Facture Chronopost'!L:L,'Facture Chronopost'!H:H)</f>
        <v/>
      </c>
      <c r="J551" s="6">
        <f>TCD!U552</f>
        <v>86</v>
      </c>
      <c r="K551">
        <f t="shared" si="26"/>
        <v>1</v>
      </c>
      <c r="L551" s="27">
        <f>_xlfn.XLOOKUP(F551,'TCD poids'!A:A,'TCD poids'!C:C)</f>
        <v>0.1</v>
      </c>
      <c r="M551">
        <f>TCD!T552</f>
        <v>86</v>
      </c>
      <c r="N551">
        <f>IF(I551="",0.2,LOOKUP(I551,'Pays TVA'!A:A,'Pays TVA'!B:B))</f>
        <v>0.2</v>
      </c>
      <c r="O551" s="27" t="str">
        <f>IF(TCD!M552="","",TCD!M552)</f>
        <v/>
      </c>
      <c r="P551" s="27" t="str">
        <f>IF(TCD!J552="","",TCD!J552)</f>
        <v/>
      </c>
      <c r="Q551" s="27" t="str">
        <f>IF(AND(TCD!L552="",TCD!Q552=""),"",IF(SUM(TCD!L552,TCD!Q552)&gt;15,29,9.5))</f>
        <v/>
      </c>
      <c r="R551" s="27">
        <f>_xlfn.XLOOKUP(F551,TCD!E:E,TCD!K:K,"")</f>
        <v>0</v>
      </c>
      <c r="S551" s="27" t="str">
        <f>IF(TCD!I552="","",IF(TCD!I552&gt;8.5,17,8.5))</f>
        <v/>
      </c>
      <c r="T551" s="27">
        <f>TCD!Y552</f>
        <v>13.75</v>
      </c>
    </row>
    <row r="552" spans="1:20" x14ac:dyDescent="0.2">
      <c r="A552" s="13" t="str">
        <f>TCD!V553</f>
        <v>CHRONOPOST</v>
      </c>
      <c r="B552" s="1">
        <f t="shared" si="24"/>
        <v>46143</v>
      </c>
      <c r="F552" t="str">
        <f>TCD!E553</f>
        <v>XS439123576FR</v>
      </c>
      <c r="H552" s="6" t="str">
        <f t="shared" si="25"/>
        <v>P</v>
      </c>
      <c r="I552" t="str">
        <f>LOOKUP(F552,'Facture Chronopost'!L:L,'Facture Chronopost'!H:H)</f>
        <v/>
      </c>
      <c r="J552" s="6">
        <f>TCD!U553</f>
        <v>86</v>
      </c>
      <c r="K552">
        <f t="shared" si="26"/>
        <v>1</v>
      </c>
      <c r="L552" s="27">
        <f>_xlfn.XLOOKUP(F552,'TCD poids'!A:A,'TCD poids'!C:C)</f>
        <v>0.2</v>
      </c>
      <c r="M552">
        <f>TCD!T553</f>
        <v>86</v>
      </c>
      <c r="N552">
        <f>IF(I552="",0.2,LOOKUP(I552,'Pays TVA'!A:A,'Pays TVA'!B:B))</f>
        <v>0.2</v>
      </c>
      <c r="O552" s="27" t="str">
        <f>IF(TCD!M553="","",TCD!M553)</f>
        <v/>
      </c>
      <c r="P552" s="27" t="str">
        <f>IF(TCD!J553="","",TCD!J553)</f>
        <v/>
      </c>
      <c r="Q552" s="27" t="str">
        <f>IF(AND(TCD!L553="",TCD!Q553=""),"",IF(SUM(TCD!L553,TCD!Q553)&gt;15,29,9.5))</f>
        <v/>
      </c>
      <c r="R552" s="27">
        <f>_xlfn.XLOOKUP(F552,TCD!E:E,TCD!K:K,"")</f>
        <v>0</v>
      </c>
      <c r="S552" s="27" t="str">
        <f>IF(TCD!I553="","",IF(TCD!I553&gt;8.5,17,8.5))</f>
        <v/>
      </c>
      <c r="T552" s="27">
        <f>TCD!Y553</f>
        <v>4.75</v>
      </c>
    </row>
    <row r="553" spans="1:20" x14ac:dyDescent="0.2">
      <c r="A553" s="13" t="str">
        <f>TCD!V554</f>
        <v>CHRONOPOST</v>
      </c>
      <c r="B553" s="1">
        <f t="shared" si="24"/>
        <v>46143</v>
      </c>
      <c r="F553" t="str">
        <f>TCD!E554</f>
        <v>XS439123810FR</v>
      </c>
      <c r="H553" s="6" t="str">
        <f t="shared" si="25"/>
        <v>P</v>
      </c>
      <c r="I553" t="str">
        <f>LOOKUP(F553,'Facture Chronopost'!L:L,'Facture Chronopost'!H:H)</f>
        <v/>
      </c>
      <c r="J553" s="6">
        <f>TCD!U554</f>
        <v>86</v>
      </c>
      <c r="K553">
        <f t="shared" si="26"/>
        <v>1</v>
      </c>
      <c r="L553" s="27">
        <f>_xlfn.XLOOKUP(F553,'TCD poids'!A:A,'TCD poids'!C:C)</f>
        <v>0.2</v>
      </c>
      <c r="M553">
        <f>TCD!T554</f>
        <v>86</v>
      </c>
      <c r="N553">
        <f>IF(I553="",0.2,LOOKUP(I553,'Pays TVA'!A:A,'Pays TVA'!B:B))</f>
        <v>0.2</v>
      </c>
      <c r="O553" s="27" t="str">
        <f>IF(TCD!M554="","",TCD!M554)</f>
        <v/>
      </c>
      <c r="P553" s="27" t="str">
        <f>IF(TCD!J554="","",TCD!J554)</f>
        <v/>
      </c>
      <c r="Q553" s="27" t="str">
        <f>IF(AND(TCD!L554="",TCD!Q554=""),"",IF(SUM(TCD!L554,TCD!Q554)&gt;15,29,9.5))</f>
        <v/>
      </c>
      <c r="R553" s="27">
        <f>_xlfn.XLOOKUP(F553,TCD!E:E,TCD!K:K,"")</f>
        <v>0</v>
      </c>
      <c r="S553" s="27" t="str">
        <f>IF(TCD!I554="","",IF(TCD!I554&gt;8.5,17,8.5))</f>
        <v/>
      </c>
      <c r="T553" s="27">
        <f>TCD!Y554</f>
        <v>4.75</v>
      </c>
    </row>
    <row r="554" spans="1:20" x14ac:dyDescent="0.2">
      <c r="A554" s="13" t="str">
        <f>TCD!V555</f>
        <v>CHRONOPOST</v>
      </c>
      <c r="B554" s="1">
        <f t="shared" si="24"/>
        <v>46143</v>
      </c>
      <c r="F554" t="str">
        <f>TCD!E555</f>
        <v>XS439362355FR</v>
      </c>
      <c r="H554" s="6" t="str">
        <f t="shared" si="25"/>
        <v>P</v>
      </c>
      <c r="I554" t="str">
        <f>LOOKUP(F554,'Facture Chronopost'!L:L,'Facture Chronopost'!H:H)</f>
        <v/>
      </c>
      <c r="J554" s="6">
        <f>TCD!U555</f>
        <v>86</v>
      </c>
      <c r="K554">
        <f t="shared" si="26"/>
        <v>1</v>
      </c>
      <c r="L554" s="27">
        <f>_xlfn.XLOOKUP(F554,'TCD poids'!A:A,'TCD poids'!C:C)</f>
        <v>4.6999999999999993</v>
      </c>
      <c r="M554">
        <f>TCD!T555</f>
        <v>86</v>
      </c>
      <c r="N554">
        <f>IF(I554="",0.2,LOOKUP(I554,'Pays TVA'!A:A,'Pays TVA'!B:B))</f>
        <v>0.2</v>
      </c>
      <c r="O554" s="27" t="str">
        <f>IF(TCD!M555="","",TCD!M555)</f>
        <v/>
      </c>
      <c r="P554" s="27" t="str">
        <f>IF(TCD!J555="","",TCD!J555)</f>
        <v/>
      </c>
      <c r="Q554" s="27" t="str">
        <f>IF(AND(TCD!L555="",TCD!Q555=""),"",IF(SUM(TCD!L555,TCD!Q555)&gt;15,29,9.5))</f>
        <v/>
      </c>
      <c r="R554" s="27">
        <f>_xlfn.XLOOKUP(F554,TCD!E:E,TCD!K:K,"")</f>
        <v>0</v>
      </c>
      <c r="S554" s="27" t="str">
        <f>IF(TCD!I555="","",IF(TCD!I555&gt;8.5,17,8.5))</f>
        <v/>
      </c>
      <c r="T554" s="27">
        <f>TCD!Y555</f>
        <v>6.38</v>
      </c>
    </row>
    <row r="555" spans="1:20" x14ac:dyDescent="0.2">
      <c r="A555" s="13" t="str">
        <f>TCD!V556</f>
        <v>CHRONOPOST</v>
      </c>
      <c r="B555" s="1">
        <f t="shared" si="24"/>
        <v>46143</v>
      </c>
      <c r="F555" t="str">
        <f>TCD!E556</f>
        <v>XS439363792FR</v>
      </c>
      <c r="H555" s="6" t="str">
        <f t="shared" si="25"/>
        <v>P</v>
      </c>
      <c r="I555" t="str">
        <f>LOOKUP(F555,'Facture Chronopost'!L:L,'Facture Chronopost'!H:H)</f>
        <v/>
      </c>
      <c r="J555" s="6">
        <f>TCD!U556</f>
        <v>86</v>
      </c>
      <c r="K555">
        <f t="shared" si="26"/>
        <v>1</v>
      </c>
      <c r="L555" s="27">
        <f>_xlfn.XLOOKUP(F555,'TCD poids'!A:A,'TCD poids'!C:C)</f>
        <v>4.5999999999999996</v>
      </c>
      <c r="M555">
        <f>TCD!T556</f>
        <v>86</v>
      </c>
      <c r="N555">
        <f>IF(I555="",0.2,LOOKUP(I555,'Pays TVA'!A:A,'Pays TVA'!B:B))</f>
        <v>0.2</v>
      </c>
      <c r="O555" s="27" t="str">
        <f>IF(TCD!M556="","",TCD!M556)</f>
        <v/>
      </c>
      <c r="P555" s="27" t="str">
        <f>IF(TCD!J556="","",TCD!J556)</f>
        <v/>
      </c>
      <c r="Q555" s="27" t="str">
        <f>IF(AND(TCD!L556="",TCD!Q556=""),"",IF(SUM(TCD!L556,TCD!Q556)&gt;15,29,9.5))</f>
        <v/>
      </c>
      <c r="R555" s="27">
        <f>_xlfn.XLOOKUP(F555,TCD!E:E,TCD!K:K,"")</f>
        <v>0</v>
      </c>
      <c r="S555" s="27" t="str">
        <f>IF(TCD!I556="","",IF(TCD!I556&gt;8.5,17,8.5))</f>
        <v/>
      </c>
      <c r="T555" s="27">
        <f>TCD!Y556</f>
        <v>6.38</v>
      </c>
    </row>
    <row r="556" spans="1:20" x14ac:dyDescent="0.2">
      <c r="A556" s="13" t="str">
        <f>TCD!V557</f>
        <v>CHRONOPOST</v>
      </c>
      <c r="B556" s="1">
        <f t="shared" si="24"/>
        <v>46143</v>
      </c>
      <c r="F556" t="str">
        <f>TCD!E557</f>
        <v>XS439364909FR</v>
      </c>
      <c r="H556" s="6" t="str">
        <f t="shared" si="25"/>
        <v>P</v>
      </c>
      <c r="I556" t="str">
        <f>LOOKUP(F556,'Facture Chronopost'!L:L,'Facture Chronopost'!H:H)</f>
        <v/>
      </c>
      <c r="J556" s="6">
        <f>TCD!U557</f>
        <v>86</v>
      </c>
      <c r="K556">
        <f t="shared" si="26"/>
        <v>1</v>
      </c>
      <c r="L556" s="27">
        <f>_xlfn.XLOOKUP(F556,'TCD poids'!A:A,'TCD poids'!C:C)</f>
        <v>4.6999999999999993</v>
      </c>
      <c r="M556">
        <f>TCD!T557</f>
        <v>86</v>
      </c>
      <c r="N556">
        <f>IF(I556="",0.2,LOOKUP(I556,'Pays TVA'!A:A,'Pays TVA'!B:B))</f>
        <v>0.2</v>
      </c>
      <c r="O556" s="27" t="str">
        <f>IF(TCD!M557="","",TCD!M557)</f>
        <v/>
      </c>
      <c r="P556" s="27" t="str">
        <f>IF(TCD!J557="","",TCD!J557)</f>
        <v/>
      </c>
      <c r="Q556" s="27" t="str">
        <f>IF(AND(TCD!L557="",TCD!Q557=""),"",IF(SUM(TCD!L557,TCD!Q557)&gt;15,29,9.5))</f>
        <v/>
      </c>
      <c r="R556" s="27">
        <f>_xlfn.XLOOKUP(F556,TCD!E:E,TCD!K:K,"")</f>
        <v>0</v>
      </c>
      <c r="S556" s="27" t="str">
        <f>IF(TCD!I557="","",IF(TCD!I557&gt;8.5,17,8.5))</f>
        <v/>
      </c>
      <c r="T556" s="27">
        <f>TCD!Y557</f>
        <v>6.38</v>
      </c>
    </row>
    <row r="557" spans="1:20" x14ac:dyDescent="0.2">
      <c r="A557" s="13" t="str">
        <f>TCD!V558</f>
        <v>CHRONOPOST</v>
      </c>
      <c r="B557" s="1">
        <f t="shared" si="24"/>
        <v>46143</v>
      </c>
      <c r="F557" t="str">
        <f>TCD!E558</f>
        <v>XS439365507FR</v>
      </c>
      <c r="H557" s="6" t="str">
        <f t="shared" si="25"/>
        <v>P</v>
      </c>
      <c r="I557" t="str">
        <f>LOOKUP(F557,'Facture Chronopost'!L:L,'Facture Chronopost'!H:H)</f>
        <v/>
      </c>
      <c r="J557" s="6">
        <f>TCD!U558</f>
        <v>86</v>
      </c>
      <c r="K557">
        <f t="shared" si="26"/>
        <v>1</v>
      </c>
      <c r="L557" s="27">
        <f>_xlfn.XLOOKUP(F557,'TCD poids'!A:A,'TCD poids'!C:C)</f>
        <v>6</v>
      </c>
      <c r="M557">
        <f>TCD!T558</f>
        <v>86</v>
      </c>
      <c r="N557">
        <f>IF(I557="",0.2,LOOKUP(I557,'Pays TVA'!A:A,'Pays TVA'!B:B))</f>
        <v>0.2</v>
      </c>
      <c r="O557" s="27" t="str">
        <f>IF(TCD!M558="","",TCD!M558)</f>
        <v/>
      </c>
      <c r="P557" s="27" t="str">
        <f>IF(TCD!J558="","",TCD!J558)</f>
        <v/>
      </c>
      <c r="Q557" s="27" t="str">
        <f>IF(AND(TCD!L558="",TCD!Q558=""),"",IF(SUM(TCD!L558,TCD!Q558)&gt;15,29,9.5))</f>
        <v/>
      </c>
      <c r="R557" s="27">
        <f>_xlfn.XLOOKUP(F557,TCD!E:E,TCD!K:K,"")</f>
        <v>0</v>
      </c>
      <c r="S557" s="27" t="str">
        <f>IF(TCD!I558="","",IF(TCD!I558&gt;8.5,17,8.5))</f>
        <v/>
      </c>
      <c r="T557" s="27">
        <f>TCD!Y558</f>
        <v>6.89</v>
      </c>
    </row>
    <row r="558" spans="1:20" x14ac:dyDescent="0.2">
      <c r="A558" s="13" t="str">
        <f>TCD!V559</f>
        <v>CHRONOPOST</v>
      </c>
      <c r="B558" s="1">
        <f t="shared" si="24"/>
        <v>46143</v>
      </c>
      <c r="F558" t="str">
        <f>TCD!E559</f>
        <v>XS439520705FR</v>
      </c>
      <c r="H558" s="6" t="str">
        <f t="shared" si="25"/>
        <v>P</v>
      </c>
      <c r="I558" t="str">
        <f>LOOKUP(F558,'Facture Chronopost'!L:L,'Facture Chronopost'!H:H)</f>
        <v/>
      </c>
      <c r="J558" s="6">
        <f>TCD!U559</f>
        <v>86</v>
      </c>
      <c r="K558">
        <f t="shared" si="26"/>
        <v>1</v>
      </c>
      <c r="L558" s="27">
        <f>_xlfn.XLOOKUP(F558,'TCD poids'!A:A,'TCD poids'!C:C)</f>
        <v>0.1</v>
      </c>
      <c r="M558">
        <f>TCD!T559</f>
        <v>86</v>
      </c>
      <c r="N558">
        <f>IF(I558="",0.2,LOOKUP(I558,'Pays TVA'!A:A,'Pays TVA'!B:B))</f>
        <v>0.2</v>
      </c>
      <c r="O558" s="27" t="str">
        <f>IF(TCD!M559="","",TCD!M559)</f>
        <v/>
      </c>
      <c r="P558" s="27" t="str">
        <f>IF(TCD!J559="","",TCD!J559)</f>
        <v/>
      </c>
      <c r="Q558" s="27" t="str">
        <f>IF(AND(TCD!L559="",TCD!Q559=""),"",IF(SUM(TCD!L559,TCD!Q559)&gt;15,29,9.5))</f>
        <v/>
      </c>
      <c r="R558" s="27">
        <f>_xlfn.XLOOKUP(F558,TCD!E:E,TCD!K:K,"")</f>
        <v>0</v>
      </c>
      <c r="S558" s="27" t="str">
        <f>IF(TCD!I559="","",IF(TCD!I559&gt;8.5,17,8.5))</f>
        <v/>
      </c>
      <c r="T558" s="27">
        <f>TCD!Y559</f>
        <v>4.75</v>
      </c>
    </row>
    <row r="559" spans="1:20" x14ac:dyDescent="0.2">
      <c r="A559" s="13" t="str">
        <f>TCD!V560</f>
        <v>CHRONOPOST</v>
      </c>
      <c r="B559" s="1">
        <f t="shared" si="24"/>
        <v>46143</v>
      </c>
      <c r="F559" t="str">
        <f>TCD!E560</f>
        <v>XS439633146FR</v>
      </c>
      <c r="H559" s="6" t="str">
        <f t="shared" si="25"/>
        <v>P</v>
      </c>
      <c r="I559" t="str">
        <f>LOOKUP(F559,'Facture Chronopost'!L:L,'Facture Chronopost'!H:H)</f>
        <v/>
      </c>
      <c r="J559" s="6">
        <f>TCD!U560</f>
        <v>86</v>
      </c>
      <c r="K559">
        <f t="shared" si="26"/>
        <v>1</v>
      </c>
      <c r="L559" s="27">
        <f>_xlfn.XLOOKUP(F559,'TCD poids'!A:A,'TCD poids'!C:C)</f>
        <v>6</v>
      </c>
      <c r="M559">
        <f>TCD!T560</f>
        <v>86</v>
      </c>
      <c r="N559">
        <f>IF(I559="",0.2,LOOKUP(I559,'Pays TVA'!A:A,'Pays TVA'!B:B))</f>
        <v>0.2</v>
      </c>
      <c r="O559" s="27" t="str">
        <f>IF(TCD!M560="","",TCD!M560)</f>
        <v/>
      </c>
      <c r="P559" s="27" t="str">
        <f>IF(TCD!J560="","",TCD!J560)</f>
        <v/>
      </c>
      <c r="Q559" s="27" t="str">
        <f>IF(AND(TCD!L560="",TCD!Q560=""),"",IF(SUM(TCD!L560,TCD!Q560)&gt;15,29,9.5))</f>
        <v/>
      </c>
      <c r="R559" s="27">
        <f>_xlfn.XLOOKUP(F559,TCD!E:E,TCD!K:K,"")</f>
        <v>0</v>
      </c>
      <c r="S559" s="27" t="str">
        <f>IF(TCD!I560="","",IF(TCD!I560&gt;8.5,17,8.5))</f>
        <v/>
      </c>
      <c r="T559" s="27">
        <f>TCD!Y560</f>
        <v>6.89</v>
      </c>
    </row>
    <row r="560" spans="1:20" x14ac:dyDescent="0.2">
      <c r="A560" s="13" t="str">
        <f>TCD!V561</f>
        <v>CHRONOPOST</v>
      </c>
      <c r="B560" s="1">
        <f t="shared" si="24"/>
        <v>46143</v>
      </c>
      <c r="F560" t="str">
        <f>TCD!E561</f>
        <v>XS439833641FR</v>
      </c>
      <c r="H560" s="6" t="str">
        <f t="shared" si="25"/>
        <v>P</v>
      </c>
      <c r="I560" t="str">
        <f>LOOKUP(F560,'Facture Chronopost'!L:L,'Facture Chronopost'!H:H)</f>
        <v/>
      </c>
      <c r="J560" s="6">
        <f>TCD!U561</f>
        <v>86</v>
      </c>
      <c r="K560">
        <f t="shared" si="26"/>
        <v>1</v>
      </c>
      <c r="L560" s="27">
        <f>_xlfn.XLOOKUP(F560,'TCD poids'!A:A,'TCD poids'!C:C)</f>
        <v>0.2</v>
      </c>
      <c r="M560">
        <f>TCD!T561</f>
        <v>86</v>
      </c>
      <c r="N560">
        <f>IF(I560="",0.2,LOOKUP(I560,'Pays TVA'!A:A,'Pays TVA'!B:B))</f>
        <v>0.2</v>
      </c>
      <c r="O560" s="27" t="str">
        <f>IF(TCD!M561="","",TCD!M561)</f>
        <v/>
      </c>
      <c r="P560" s="27" t="str">
        <f>IF(TCD!J561="","",TCD!J561)</f>
        <v/>
      </c>
      <c r="Q560" s="27" t="str">
        <f>IF(AND(TCD!L561="",TCD!Q561=""),"",IF(SUM(TCD!L561,TCD!Q561)&gt;15,29,9.5))</f>
        <v/>
      </c>
      <c r="R560" s="27">
        <f>_xlfn.XLOOKUP(F560,TCD!E:E,TCD!K:K,"")</f>
        <v>0</v>
      </c>
      <c r="S560" s="27" t="str">
        <f>IF(TCD!I561="","",IF(TCD!I561&gt;8.5,17,8.5))</f>
        <v/>
      </c>
      <c r="T560" s="27">
        <f>TCD!Y561</f>
        <v>4.75</v>
      </c>
    </row>
    <row r="561" spans="1:20" x14ac:dyDescent="0.2">
      <c r="A561" s="13" t="str">
        <f>TCD!V562</f>
        <v>CHRONOPOST</v>
      </c>
      <c r="B561" s="1">
        <f t="shared" si="24"/>
        <v>46143</v>
      </c>
      <c r="F561" t="str">
        <f>TCD!E562</f>
        <v>XS440002385FR</v>
      </c>
      <c r="H561" s="6" t="str">
        <f t="shared" si="25"/>
        <v>P</v>
      </c>
      <c r="I561" t="str">
        <f>LOOKUP(F561,'Facture Chronopost'!L:L,'Facture Chronopost'!H:H)</f>
        <v/>
      </c>
      <c r="J561" s="6">
        <f>TCD!U562</f>
        <v>86</v>
      </c>
      <c r="K561">
        <f t="shared" si="26"/>
        <v>1</v>
      </c>
      <c r="L561" s="27">
        <f>_xlfn.XLOOKUP(F561,'TCD poids'!A:A,'TCD poids'!C:C)</f>
        <v>4.6999999999999993</v>
      </c>
      <c r="M561">
        <f>TCD!T562</f>
        <v>86</v>
      </c>
      <c r="N561">
        <f>IF(I561="",0.2,LOOKUP(I561,'Pays TVA'!A:A,'Pays TVA'!B:B))</f>
        <v>0.2</v>
      </c>
      <c r="O561" s="27" t="str">
        <f>IF(TCD!M562="","",TCD!M562)</f>
        <v/>
      </c>
      <c r="P561" s="27" t="str">
        <f>IF(TCD!J562="","",TCD!J562)</f>
        <v/>
      </c>
      <c r="Q561" s="27" t="str">
        <f>IF(AND(TCD!L562="",TCD!Q562=""),"",IF(SUM(TCD!L562,TCD!Q562)&gt;15,29,9.5))</f>
        <v/>
      </c>
      <c r="R561" s="27">
        <f>_xlfn.XLOOKUP(F561,TCD!E:E,TCD!K:K,"")</f>
        <v>0</v>
      </c>
      <c r="S561" s="27" t="str">
        <f>IF(TCD!I562="","",IF(TCD!I562&gt;8.5,17,8.5))</f>
        <v/>
      </c>
      <c r="T561" s="27">
        <f>TCD!Y562</f>
        <v>6.38</v>
      </c>
    </row>
    <row r="562" spans="1:20" x14ac:dyDescent="0.2">
      <c r="A562" s="13" t="str">
        <f>TCD!V563</f>
        <v>CHRONOPOST</v>
      </c>
      <c r="B562" s="1">
        <f t="shared" si="24"/>
        <v>46143</v>
      </c>
      <c r="F562" t="str">
        <f>TCD!E563</f>
        <v>XS440063747FR</v>
      </c>
      <c r="H562" s="6" t="str">
        <f t="shared" si="25"/>
        <v>P</v>
      </c>
      <c r="I562" t="str">
        <f>LOOKUP(F562,'Facture Chronopost'!L:L,'Facture Chronopost'!H:H)</f>
        <v/>
      </c>
      <c r="J562" s="6">
        <f>TCD!U563</f>
        <v>86</v>
      </c>
      <c r="K562">
        <f t="shared" si="26"/>
        <v>1</v>
      </c>
      <c r="L562" s="27">
        <f>_xlfn.XLOOKUP(F562,'TCD poids'!A:A,'TCD poids'!C:C)</f>
        <v>2.4</v>
      </c>
      <c r="M562">
        <f>TCD!T563</f>
        <v>86</v>
      </c>
      <c r="N562">
        <f>IF(I562="",0.2,LOOKUP(I562,'Pays TVA'!A:A,'Pays TVA'!B:B))</f>
        <v>0.2</v>
      </c>
      <c r="O562" s="27" t="str">
        <f>IF(TCD!M563="","",TCD!M563)</f>
        <v/>
      </c>
      <c r="P562" s="27" t="str">
        <f>IF(TCD!J563="","",TCD!J563)</f>
        <v/>
      </c>
      <c r="Q562" s="27" t="str">
        <f>IF(AND(TCD!L563="",TCD!Q563=""),"",IF(SUM(TCD!L563,TCD!Q563)&gt;15,29,9.5))</f>
        <v/>
      </c>
      <c r="R562" s="27">
        <f>_xlfn.XLOOKUP(F562,TCD!E:E,TCD!K:K,"")</f>
        <v>0</v>
      </c>
      <c r="S562" s="27" t="str">
        <f>IF(TCD!I563="","",IF(TCD!I563&gt;8.5,17,8.5))</f>
        <v/>
      </c>
      <c r="T562" s="27">
        <f>TCD!Y563</f>
        <v>5.46</v>
      </c>
    </row>
    <row r="563" spans="1:20" x14ac:dyDescent="0.2">
      <c r="A563" s="13" t="str">
        <f>TCD!V564</f>
        <v>CHRONOPOST</v>
      </c>
      <c r="B563" s="1">
        <f t="shared" si="24"/>
        <v>46143</v>
      </c>
      <c r="F563" t="str">
        <f>TCD!E564</f>
        <v>XS440107010FR</v>
      </c>
      <c r="H563" s="6" t="str">
        <f t="shared" si="25"/>
        <v>P</v>
      </c>
      <c r="I563" t="str">
        <f>LOOKUP(F563,'Facture Chronopost'!L:L,'Facture Chronopost'!H:H)</f>
        <v/>
      </c>
      <c r="J563" s="6">
        <f>TCD!U564</f>
        <v>86</v>
      </c>
      <c r="K563">
        <f t="shared" si="26"/>
        <v>1</v>
      </c>
      <c r="L563" s="27">
        <f>_xlfn.XLOOKUP(F563,'TCD poids'!A:A,'TCD poids'!C:C)</f>
        <v>0.1</v>
      </c>
      <c r="M563">
        <f>TCD!T564</f>
        <v>86</v>
      </c>
      <c r="N563">
        <f>IF(I563="",0.2,LOOKUP(I563,'Pays TVA'!A:A,'Pays TVA'!B:B))</f>
        <v>0.2</v>
      </c>
      <c r="O563" s="27" t="str">
        <f>IF(TCD!M564="","",TCD!M564)</f>
        <v/>
      </c>
      <c r="P563" s="27" t="str">
        <f>IF(TCD!J564="","",TCD!J564)</f>
        <v/>
      </c>
      <c r="Q563" s="27" t="str">
        <f>IF(AND(TCD!L564="",TCD!Q564=""),"",IF(SUM(TCD!L564,TCD!Q564)&gt;15,29,9.5))</f>
        <v/>
      </c>
      <c r="R563" s="27">
        <f>_xlfn.XLOOKUP(F563,TCD!E:E,TCD!K:K,"")</f>
        <v>0</v>
      </c>
      <c r="S563" s="27" t="str">
        <f>IF(TCD!I564="","",IF(TCD!I564&gt;8.5,17,8.5))</f>
        <v/>
      </c>
      <c r="T563" s="27">
        <f>TCD!Y564</f>
        <v>4.75</v>
      </c>
    </row>
    <row r="564" spans="1:20" x14ac:dyDescent="0.2">
      <c r="A564" s="13" t="str">
        <f>TCD!V565</f>
        <v>CHRONOPOST</v>
      </c>
      <c r="B564" s="1">
        <f t="shared" si="24"/>
        <v>46143</v>
      </c>
      <c r="F564" t="str">
        <f>TCD!E565</f>
        <v>XS440108151FR</v>
      </c>
      <c r="H564" s="6" t="str">
        <f t="shared" si="25"/>
        <v>P</v>
      </c>
      <c r="I564" t="str">
        <f>LOOKUP(F564,'Facture Chronopost'!L:L,'Facture Chronopost'!H:H)</f>
        <v/>
      </c>
      <c r="J564" s="6">
        <f>TCD!U565</f>
        <v>86</v>
      </c>
      <c r="K564">
        <f t="shared" si="26"/>
        <v>1</v>
      </c>
      <c r="L564" s="27">
        <f>_xlfn.XLOOKUP(F564,'TCD poids'!A:A,'TCD poids'!C:C)</f>
        <v>0.1</v>
      </c>
      <c r="M564">
        <f>TCD!T565</f>
        <v>86</v>
      </c>
      <c r="N564">
        <f>IF(I564="",0.2,LOOKUP(I564,'Pays TVA'!A:A,'Pays TVA'!B:B))</f>
        <v>0.2</v>
      </c>
      <c r="O564" s="27" t="str">
        <f>IF(TCD!M565="","",TCD!M565)</f>
        <v/>
      </c>
      <c r="P564" s="27" t="str">
        <f>IF(TCD!J565="","",TCD!J565)</f>
        <v/>
      </c>
      <c r="Q564" s="27" t="str">
        <f>IF(AND(TCD!L565="",TCD!Q565=""),"",IF(SUM(TCD!L565,TCD!Q565)&gt;15,29,9.5))</f>
        <v/>
      </c>
      <c r="R564" s="27">
        <f>_xlfn.XLOOKUP(F564,TCD!E:E,TCD!K:K,"")</f>
        <v>0</v>
      </c>
      <c r="S564" s="27" t="str">
        <f>IF(TCD!I565="","",IF(TCD!I565&gt;8.5,17,8.5))</f>
        <v/>
      </c>
      <c r="T564" s="27">
        <f>TCD!Y565</f>
        <v>4.75</v>
      </c>
    </row>
    <row r="565" spans="1:20" x14ac:dyDescent="0.2">
      <c r="A565" s="13" t="str">
        <f>TCD!V566</f>
        <v>CHRONOPOST</v>
      </c>
      <c r="B565" s="1">
        <f t="shared" si="24"/>
        <v>46143</v>
      </c>
      <c r="F565" t="str">
        <f>TCD!E566</f>
        <v>XS440109015FR</v>
      </c>
      <c r="H565" s="6" t="str">
        <f t="shared" si="25"/>
        <v>P</v>
      </c>
      <c r="I565" t="str">
        <f>LOOKUP(F565,'Facture Chronopost'!L:L,'Facture Chronopost'!H:H)</f>
        <v/>
      </c>
      <c r="J565" s="6">
        <f>TCD!U566</f>
        <v>86</v>
      </c>
      <c r="K565">
        <f t="shared" si="26"/>
        <v>1</v>
      </c>
      <c r="L565" s="27">
        <f>_xlfn.XLOOKUP(F565,'TCD poids'!A:A,'TCD poids'!C:C)</f>
        <v>0.1</v>
      </c>
      <c r="M565">
        <f>TCD!T566</f>
        <v>86</v>
      </c>
      <c r="N565">
        <f>IF(I565="",0.2,LOOKUP(I565,'Pays TVA'!A:A,'Pays TVA'!B:B))</f>
        <v>0.2</v>
      </c>
      <c r="O565" s="27" t="str">
        <f>IF(TCD!M566="","",TCD!M566)</f>
        <v/>
      </c>
      <c r="P565" s="27" t="str">
        <f>IF(TCD!J566="","",TCD!J566)</f>
        <v/>
      </c>
      <c r="Q565" s="27" t="str">
        <f>IF(AND(TCD!L566="",TCD!Q566=""),"",IF(SUM(TCD!L566,TCD!Q566)&gt;15,29,9.5))</f>
        <v/>
      </c>
      <c r="R565" s="27">
        <f>_xlfn.XLOOKUP(F565,TCD!E:E,TCD!K:K,"")</f>
        <v>0</v>
      </c>
      <c r="S565" s="27" t="str">
        <f>IF(TCD!I566="","",IF(TCD!I566&gt;8.5,17,8.5))</f>
        <v/>
      </c>
      <c r="T565" s="27">
        <f>TCD!Y566</f>
        <v>4.75</v>
      </c>
    </row>
    <row r="566" spans="1:20" x14ac:dyDescent="0.2">
      <c r="A566" s="13" t="str">
        <f>TCD!V567</f>
        <v>CHRONOPOST</v>
      </c>
      <c r="B566" s="1">
        <f t="shared" si="24"/>
        <v>46143</v>
      </c>
      <c r="F566" t="str">
        <f>TCD!E567</f>
        <v>XS440110416FR</v>
      </c>
      <c r="H566" s="6" t="str">
        <f t="shared" si="25"/>
        <v>P</v>
      </c>
      <c r="I566" t="str">
        <f>LOOKUP(F566,'Facture Chronopost'!L:L,'Facture Chronopost'!H:H)</f>
        <v/>
      </c>
      <c r="J566" s="6">
        <f>TCD!U567</f>
        <v>86</v>
      </c>
      <c r="K566">
        <f t="shared" si="26"/>
        <v>1</v>
      </c>
      <c r="L566" s="27">
        <f>_xlfn.XLOOKUP(F566,'TCD poids'!A:A,'TCD poids'!C:C)</f>
        <v>0.2</v>
      </c>
      <c r="M566">
        <f>TCD!T567</f>
        <v>86</v>
      </c>
      <c r="N566">
        <f>IF(I566="",0.2,LOOKUP(I566,'Pays TVA'!A:A,'Pays TVA'!B:B))</f>
        <v>0.2</v>
      </c>
      <c r="O566" s="27" t="str">
        <f>IF(TCD!M567="","",TCD!M567)</f>
        <v/>
      </c>
      <c r="P566" s="27" t="str">
        <f>IF(TCD!J567="","",TCD!J567)</f>
        <v/>
      </c>
      <c r="Q566" s="27" t="str">
        <f>IF(AND(TCD!L567="",TCD!Q567=""),"",IF(SUM(TCD!L567,TCD!Q567)&gt;15,29,9.5))</f>
        <v/>
      </c>
      <c r="R566" s="27">
        <f>_xlfn.XLOOKUP(F566,TCD!E:E,TCD!K:K,"")</f>
        <v>0</v>
      </c>
      <c r="S566" s="27" t="str">
        <f>IF(TCD!I567="","",IF(TCD!I567&gt;8.5,17,8.5))</f>
        <v/>
      </c>
      <c r="T566" s="27">
        <f>TCD!Y567</f>
        <v>4.75</v>
      </c>
    </row>
    <row r="567" spans="1:20" x14ac:dyDescent="0.2">
      <c r="A567" s="13" t="str">
        <f>TCD!V568</f>
        <v>CHRONOPOST</v>
      </c>
      <c r="B567" s="1">
        <f t="shared" si="24"/>
        <v>46143</v>
      </c>
      <c r="F567" t="str">
        <f>TCD!E568</f>
        <v>XS440112774FR</v>
      </c>
      <c r="H567" s="6" t="str">
        <f t="shared" si="25"/>
        <v>P</v>
      </c>
      <c r="I567" t="str">
        <f>LOOKUP(F567,'Facture Chronopost'!L:L,'Facture Chronopost'!H:H)</f>
        <v/>
      </c>
      <c r="J567" s="6">
        <f>TCD!U568</f>
        <v>86</v>
      </c>
      <c r="K567">
        <f t="shared" si="26"/>
        <v>1</v>
      </c>
      <c r="L567" s="27">
        <f>_xlfn.XLOOKUP(F567,'TCD poids'!A:A,'TCD poids'!C:C)</f>
        <v>4.6999999999999993</v>
      </c>
      <c r="M567">
        <f>TCD!T568</f>
        <v>86</v>
      </c>
      <c r="N567">
        <f>IF(I567="",0.2,LOOKUP(I567,'Pays TVA'!A:A,'Pays TVA'!B:B))</f>
        <v>0.2</v>
      </c>
      <c r="O567" s="27" t="str">
        <f>IF(TCD!M568="","",TCD!M568)</f>
        <v/>
      </c>
      <c r="P567" s="27" t="str">
        <f>IF(TCD!J568="","",TCD!J568)</f>
        <v/>
      </c>
      <c r="Q567" s="27" t="str">
        <f>IF(AND(TCD!L568="",TCD!Q568=""),"",IF(SUM(TCD!L568,TCD!Q568)&gt;15,29,9.5))</f>
        <v/>
      </c>
      <c r="R567" s="27">
        <f>_xlfn.XLOOKUP(F567,TCD!E:E,TCD!K:K,"")</f>
        <v>0</v>
      </c>
      <c r="S567" s="27" t="str">
        <f>IF(TCD!I568="","",IF(TCD!I568&gt;8.5,17,8.5))</f>
        <v/>
      </c>
      <c r="T567" s="27">
        <f>TCD!Y568</f>
        <v>6.38</v>
      </c>
    </row>
    <row r="568" spans="1:20" x14ac:dyDescent="0.2">
      <c r="A568" s="13" t="str">
        <f>TCD!V569</f>
        <v>CHRONOPOST</v>
      </c>
      <c r="B568" s="1">
        <f t="shared" si="24"/>
        <v>46143</v>
      </c>
      <c r="F568" t="str">
        <f>TCD!E569</f>
        <v>XS440265608FR</v>
      </c>
      <c r="H568" s="6" t="str">
        <f t="shared" si="25"/>
        <v>P</v>
      </c>
      <c r="I568" t="str">
        <f>LOOKUP(F568,'Facture Chronopost'!L:L,'Facture Chronopost'!H:H)</f>
        <v/>
      </c>
      <c r="J568" s="6">
        <f>TCD!U569</f>
        <v>86</v>
      </c>
      <c r="K568">
        <f t="shared" si="26"/>
        <v>1</v>
      </c>
      <c r="L568" s="27">
        <f>_xlfn.XLOOKUP(F568,'TCD poids'!A:A,'TCD poids'!C:C)</f>
        <v>4.5999999999999996</v>
      </c>
      <c r="M568">
        <f>TCD!T569</f>
        <v>86</v>
      </c>
      <c r="N568">
        <f>IF(I568="",0.2,LOOKUP(I568,'Pays TVA'!A:A,'Pays TVA'!B:B))</f>
        <v>0.2</v>
      </c>
      <c r="O568" s="27" t="str">
        <f>IF(TCD!M569="","",TCD!M569)</f>
        <v/>
      </c>
      <c r="P568" s="27" t="str">
        <f>IF(TCD!J569="","",TCD!J569)</f>
        <v/>
      </c>
      <c r="Q568" s="27" t="str">
        <f>IF(AND(TCD!L569="",TCD!Q569=""),"",IF(SUM(TCD!L569,TCD!Q569)&gt;15,29,9.5))</f>
        <v/>
      </c>
      <c r="R568" s="27">
        <f>_xlfn.XLOOKUP(F568,TCD!E:E,TCD!K:K,"")</f>
        <v>0</v>
      </c>
      <c r="S568" s="27" t="str">
        <f>IF(TCD!I569="","",IF(TCD!I569&gt;8.5,17,8.5))</f>
        <v/>
      </c>
      <c r="T568" s="27">
        <f>TCD!Y569</f>
        <v>6.38</v>
      </c>
    </row>
    <row r="569" spans="1:20" x14ac:dyDescent="0.2">
      <c r="A569" s="13" t="str">
        <f>TCD!V570</f>
        <v>CHRONOPOST</v>
      </c>
      <c r="B569" s="1">
        <f t="shared" si="24"/>
        <v>46143</v>
      </c>
      <c r="F569" t="str">
        <f>TCD!E570</f>
        <v>XS440438895FR</v>
      </c>
      <c r="H569" s="6" t="str">
        <f t="shared" si="25"/>
        <v>P</v>
      </c>
      <c r="I569" t="str">
        <f>LOOKUP(F569,'Facture Chronopost'!L:L,'Facture Chronopost'!H:H)</f>
        <v/>
      </c>
      <c r="J569" s="6">
        <f>TCD!U570</f>
        <v>86</v>
      </c>
      <c r="K569">
        <f t="shared" si="26"/>
        <v>1</v>
      </c>
      <c r="L569" s="27">
        <f>_xlfn.XLOOKUP(F569,'TCD poids'!A:A,'TCD poids'!C:C)</f>
        <v>1.6</v>
      </c>
      <c r="M569">
        <f>TCD!T570</f>
        <v>86</v>
      </c>
      <c r="N569">
        <f>IF(I569="",0.2,LOOKUP(I569,'Pays TVA'!A:A,'Pays TVA'!B:B))</f>
        <v>0.2</v>
      </c>
      <c r="O569" s="27" t="str">
        <f>IF(TCD!M570="","",TCD!M570)</f>
        <v/>
      </c>
      <c r="P569" s="27" t="str">
        <f>IF(TCD!J570="","",TCD!J570)</f>
        <v/>
      </c>
      <c r="Q569" s="27" t="str">
        <f>IF(AND(TCD!L570="",TCD!Q570=""),"",IF(SUM(TCD!L570,TCD!Q570)&gt;15,29,9.5))</f>
        <v/>
      </c>
      <c r="R569" s="27">
        <f>_xlfn.XLOOKUP(F569,TCD!E:E,TCD!K:K,"")</f>
        <v>0</v>
      </c>
      <c r="S569" s="27" t="str">
        <f>IF(TCD!I570="","",IF(TCD!I570&gt;8.5,17,8.5))</f>
        <v/>
      </c>
      <c r="T569" s="27">
        <f>TCD!Y570</f>
        <v>5.08</v>
      </c>
    </row>
    <row r="570" spans="1:20" x14ac:dyDescent="0.2">
      <c r="A570" s="13" t="str">
        <f>TCD!V571</f>
        <v>CHRONOPOST</v>
      </c>
      <c r="B570" s="1">
        <f t="shared" si="24"/>
        <v>46143</v>
      </c>
      <c r="F570" t="str">
        <f>TCD!E571</f>
        <v>XS440439493FR</v>
      </c>
      <c r="H570" s="6" t="str">
        <f t="shared" si="25"/>
        <v>P</v>
      </c>
      <c r="I570" t="str">
        <f>LOOKUP(F570,'Facture Chronopost'!L:L,'Facture Chronopost'!H:H)</f>
        <v/>
      </c>
      <c r="J570" s="6">
        <f>TCD!U571</f>
        <v>86</v>
      </c>
      <c r="K570">
        <f t="shared" si="26"/>
        <v>1</v>
      </c>
      <c r="L570" s="27">
        <f>_xlfn.XLOOKUP(F570,'TCD poids'!A:A,'TCD poids'!C:C)</f>
        <v>0.1</v>
      </c>
      <c r="M570">
        <f>TCD!T571</f>
        <v>86</v>
      </c>
      <c r="N570">
        <f>IF(I570="",0.2,LOOKUP(I570,'Pays TVA'!A:A,'Pays TVA'!B:B))</f>
        <v>0.2</v>
      </c>
      <c r="O570" s="27" t="str">
        <f>IF(TCD!M571="","",TCD!M571)</f>
        <v/>
      </c>
      <c r="P570" s="27" t="str">
        <f>IF(TCD!J571="","",TCD!J571)</f>
        <v/>
      </c>
      <c r="Q570" s="27" t="str">
        <f>IF(AND(TCD!L571="",TCD!Q571=""),"",IF(SUM(TCD!L571,TCD!Q571)&gt;15,29,9.5))</f>
        <v/>
      </c>
      <c r="R570" s="27">
        <f>_xlfn.XLOOKUP(F570,TCD!E:E,TCD!K:K,"")</f>
        <v>0</v>
      </c>
      <c r="S570" s="27" t="str">
        <f>IF(TCD!I571="","",IF(TCD!I571&gt;8.5,17,8.5))</f>
        <v/>
      </c>
      <c r="T570" s="27">
        <f>TCD!Y571</f>
        <v>4.75</v>
      </c>
    </row>
    <row r="571" spans="1:20" x14ac:dyDescent="0.2">
      <c r="A571" s="13" t="str">
        <f>TCD!V572</f>
        <v>CHRONOPOST</v>
      </c>
      <c r="B571" s="1">
        <f t="shared" si="24"/>
        <v>46143</v>
      </c>
      <c r="F571" t="str">
        <f>TCD!E572</f>
        <v>XS441044174FR</v>
      </c>
      <c r="H571" s="6" t="str">
        <f t="shared" si="25"/>
        <v>P</v>
      </c>
      <c r="I571" t="str">
        <f>LOOKUP(F571,'Facture Chronopost'!L:L,'Facture Chronopost'!H:H)</f>
        <v/>
      </c>
      <c r="J571" s="6">
        <f>TCD!U572</f>
        <v>86</v>
      </c>
      <c r="K571">
        <f t="shared" si="26"/>
        <v>1</v>
      </c>
      <c r="L571" s="27">
        <f>_xlfn.XLOOKUP(F571,'TCD poids'!A:A,'TCD poids'!C:C)</f>
        <v>0.1</v>
      </c>
      <c r="M571">
        <f>TCD!T572</f>
        <v>86</v>
      </c>
      <c r="N571">
        <f>IF(I571="",0.2,LOOKUP(I571,'Pays TVA'!A:A,'Pays TVA'!B:B))</f>
        <v>0.2</v>
      </c>
      <c r="O571" s="27" t="str">
        <f>IF(TCD!M572="","",TCD!M572)</f>
        <v/>
      </c>
      <c r="P571" s="27" t="str">
        <f>IF(TCD!J572="","",TCD!J572)</f>
        <v/>
      </c>
      <c r="Q571" s="27" t="str">
        <f>IF(AND(TCD!L572="",TCD!Q572=""),"",IF(SUM(TCD!L572,TCD!Q572)&gt;15,29,9.5))</f>
        <v/>
      </c>
      <c r="R571" s="27">
        <f>_xlfn.XLOOKUP(F571,TCD!E:E,TCD!K:K,"")</f>
        <v>0</v>
      </c>
      <c r="S571" s="27" t="str">
        <f>IF(TCD!I572="","",IF(TCD!I572&gt;8.5,17,8.5))</f>
        <v/>
      </c>
      <c r="T571" s="27">
        <f>TCD!Y572</f>
        <v>4.75</v>
      </c>
    </row>
    <row r="572" spans="1:20" x14ac:dyDescent="0.2">
      <c r="A572" s="13" t="str">
        <f>TCD!V573</f>
        <v>CHRONOPOST</v>
      </c>
      <c r="B572" s="1">
        <f t="shared" si="24"/>
        <v>46143</v>
      </c>
      <c r="F572" t="str">
        <f>TCD!E573</f>
        <v>XS441048176FR</v>
      </c>
      <c r="H572" s="6" t="str">
        <f t="shared" si="25"/>
        <v>P</v>
      </c>
      <c r="I572" t="str">
        <f>LOOKUP(F572,'Facture Chronopost'!L:L,'Facture Chronopost'!H:H)</f>
        <v/>
      </c>
      <c r="J572" s="6">
        <f>TCD!U573</f>
        <v>86</v>
      </c>
      <c r="K572">
        <f t="shared" si="26"/>
        <v>1</v>
      </c>
      <c r="L572" s="27">
        <f>_xlfn.XLOOKUP(F572,'TCD poids'!A:A,'TCD poids'!C:C)</f>
        <v>7.8</v>
      </c>
      <c r="M572">
        <f>TCD!T573</f>
        <v>86</v>
      </c>
      <c r="N572">
        <f>IF(I572="",0.2,LOOKUP(I572,'Pays TVA'!A:A,'Pays TVA'!B:B))</f>
        <v>0.2</v>
      </c>
      <c r="O572" s="27" t="str">
        <f>IF(TCD!M573="","",TCD!M573)</f>
        <v/>
      </c>
      <c r="P572" s="27" t="str">
        <f>IF(TCD!J573="","",TCD!J573)</f>
        <v/>
      </c>
      <c r="Q572" s="27" t="str">
        <f>IF(AND(TCD!L573="",TCD!Q573=""),"",IF(SUM(TCD!L573,TCD!Q573)&gt;15,29,9.5))</f>
        <v/>
      </c>
      <c r="R572" s="27">
        <f>_xlfn.XLOOKUP(F572,TCD!E:E,TCD!K:K,"")</f>
        <v>0</v>
      </c>
      <c r="S572" s="27" t="str">
        <f>IF(TCD!I573="","",IF(TCD!I573&gt;8.5,17,8.5))</f>
        <v/>
      </c>
      <c r="T572" s="27">
        <f>TCD!Y573</f>
        <v>7.91</v>
      </c>
    </row>
    <row r="573" spans="1:20" x14ac:dyDescent="0.2">
      <c r="A573" s="13" t="str">
        <f>TCD!V574</f>
        <v>CHRONOPOST</v>
      </c>
      <c r="B573" s="1">
        <f t="shared" si="24"/>
        <v>46143</v>
      </c>
      <c r="F573" t="str">
        <f>TCD!E574</f>
        <v>XS441057252FR</v>
      </c>
      <c r="H573" s="6" t="str">
        <f t="shared" si="25"/>
        <v>P</v>
      </c>
      <c r="I573" t="str">
        <f>LOOKUP(F573,'Facture Chronopost'!L:L,'Facture Chronopost'!H:H)</f>
        <v/>
      </c>
      <c r="J573" s="6">
        <f>TCD!U574</f>
        <v>86</v>
      </c>
      <c r="K573">
        <f t="shared" si="26"/>
        <v>1</v>
      </c>
      <c r="L573" s="27">
        <f>_xlfn.XLOOKUP(F573,'TCD poids'!A:A,'TCD poids'!C:C)</f>
        <v>4.8</v>
      </c>
      <c r="M573">
        <f>TCD!T574</f>
        <v>86</v>
      </c>
      <c r="N573">
        <f>IF(I573="",0.2,LOOKUP(I573,'Pays TVA'!A:A,'Pays TVA'!B:B))</f>
        <v>0.2</v>
      </c>
      <c r="O573" s="27" t="str">
        <f>IF(TCD!M574="","",TCD!M574)</f>
        <v/>
      </c>
      <c r="P573" s="27" t="str">
        <f>IF(TCD!J574="","",TCD!J574)</f>
        <v/>
      </c>
      <c r="Q573" s="27">
        <f>IF(AND(TCD!L574="",TCD!Q574=""),"",IF(SUM(TCD!L574,TCD!Q574)&gt;15,29,9.5))</f>
        <v>9.5</v>
      </c>
      <c r="R573" s="27">
        <f>_xlfn.XLOOKUP(F573,TCD!E:E,TCD!K:K,"")</f>
        <v>0</v>
      </c>
      <c r="S573" s="27" t="str">
        <f>IF(TCD!I574="","",IF(TCD!I574&gt;8.5,17,8.5))</f>
        <v/>
      </c>
      <c r="T573" s="27">
        <f>TCD!Y574</f>
        <v>6.3800000000000008</v>
      </c>
    </row>
    <row r="574" spans="1:20" x14ac:dyDescent="0.2">
      <c r="A574" s="13" t="str">
        <f>TCD!V575</f>
        <v>CHRONOPOST</v>
      </c>
      <c r="B574" s="1">
        <f t="shared" si="24"/>
        <v>46143</v>
      </c>
      <c r="F574" t="str">
        <f>TCD!E575</f>
        <v>XS441059324FR</v>
      </c>
      <c r="H574" s="6" t="str">
        <f t="shared" si="25"/>
        <v>P</v>
      </c>
      <c r="I574" t="str">
        <f>LOOKUP(F574,'Facture Chronopost'!L:L,'Facture Chronopost'!H:H)</f>
        <v/>
      </c>
      <c r="J574" s="6">
        <f>TCD!U575</f>
        <v>86</v>
      </c>
      <c r="K574">
        <f t="shared" si="26"/>
        <v>1</v>
      </c>
      <c r="L574" s="27">
        <f>_xlfn.XLOOKUP(F574,'TCD poids'!A:A,'TCD poids'!C:C)</f>
        <v>4.8</v>
      </c>
      <c r="M574">
        <f>TCD!T575</f>
        <v>86</v>
      </c>
      <c r="N574">
        <f>IF(I574="",0.2,LOOKUP(I574,'Pays TVA'!A:A,'Pays TVA'!B:B))</f>
        <v>0.2</v>
      </c>
      <c r="O574" s="27" t="str">
        <f>IF(TCD!M575="","",TCD!M575)</f>
        <v/>
      </c>
      <c r="P574" s="27" t="str">
        <f>IF(TCD!J575="","",TCD!J575)</f>
        <v/>
      </c>
      <c r="Q574" s="27" t="str">
        <f>IF(AND(TCD!L575="",TCD!Q575=""),"",IF(SUM(TCD!L575,TCD!Q575)&gt;15,29,9.5))</f>
        <v/>
      </c>
      <c r="R574" s="27">
        <f>_xlfn.XLOOKUP(F574,TCD!E:E,TCD!K:K,"")</f>
        <v>0</v>
      </c>
      <c r="S574" s="27" t="str">
        <f>IF(TCD!I575="","",IF(TCD!I575&gt;8.5,17,8.5))</f>
        <v/>
      </c>
      <c r="T574" s="27">
        <f>TCD!Y575</f>
        <v>15.38</v>
      </c>
    </row>
    <row r="575" spans="1:20" x14ac:dyDescent="0.2">
      <c r="A575" s="13" t="str">
        <f>TCD!V576</f>
        <v>CHRONOPOST</v>
      </c>
      <c r="B575" s="1">
        <f t="shared" si="24"/>
        <v>46143</v>
      </c>
      <c r="F575" t="str">
        <f>TCD!E576</f>
        <v>XS441061858FR</v>
      </c>
      <c r="H575" s="6" t="str">
        <f t="shared" si="25"/>
        <v>P</v>
      </c>
      <c r="I575" t="str">
        <f>LOOKUP(F575,'Facture Chronopost'!L:L,'Facture Chronopost'!H:H)</f>
        <v/>
      </c>
      <c r="J575" s="6">
        <f>TCD!U576</f>
        <v>86</v>
      </c>
      <c r="K575">
        <f t="shared" si="26"/>
        <v>1</v>
      </c>
      <c r="L575" s="27">
        <f>_xlfn.XLOOKUP(F575,'TCD poids'!A:A,'TCD poids'!C:C)</f>
        <v>6.6999999999999993</v>
      </c>
      <c r="M575">
        <f>TCD!T576</f>
        <v>86</v>
      </c>
      <c r="N575">
        <f>IF(I575="",0.2,LOOKUP(I575,'Pays TVA'!A:A,'Pays TVA'!B:B))</f>
        <v>0.2</v>
      </c>
      <c r="O575" s="27" t="str">
        <f>IF(TCD!M576="","",TCD!M576)</f>
        <v/>
      </c>
      <c r="P575" s="27" t="str">
        <f>IF(TCD!J576="","",TCD!J576)</f>
        <v/>
      </c>
      <c r="Q575" s="27">
        <f>IF(AND(TCD!L576="",TCD!Q576=""),"",IF(SUM(TCD!L576,TCD!Q576)&gt;15,29,9.5))</f>
        <v>9.5</v>
      </c>
      <c r="R575" s="27">
        <f>_xlfn.XLOOKUP(F575,TCD!E:E,TCD!K:K,"")</f>
        <v>0</v>
      </c>
      <c r="S575" s="27" t="str">
        <f>IF(TCD!I576="","",IF(TCD!I576&gt;8.5,17,8.5))</f>
        <v/>
      </c>
      <c r="T575" s="27">
        <f>TCD!Y576</f>
        <v>7.4</v>
      </c>
    </row>
    <row r="576" spans="1:20" x14ac:dyDescent="0.2">
      <c r="A576" s="13" t="str">
        <f>TCD!V577</f>
        <v>CHRONOPOST</v>
      </c>
      <c r="B576" s="1">
        <f t="shared" si="24"/>
        <v>46143</v>
      </c>
      <c r="F576" t="str">
        <f>TCD!E577</f>
        <v>XS441063964FR</v>
      </c>
      <c r="H576" s="6" t="str">
        <f t="shared" si="25"/>
        <v>P</v>
      </c>
      <c r="I576" t="str">
        <f>LOOKUP(F576,'Facture Chronopost'!L:L,'Facture Chronopost'!H:H)</f>
        <v/>
      </c>
      <c r="J576" s="6">
        <f>TCD!U577</f>
        <v>86</v>
      </c>
      <c r="K576">
        <f t="shared" si="26"/>
        <v>1</v>
      </c>
      <c r="L576" s="27">
        <f>_xlfn.XLOOKUP(F576,'TCD poids'!A:A,'TCD poids'!C:C)</f>
        <v>0.30000000000000004</v>
      </c>
      <c r="M576">
        <f>TCD!T577</f>
        <v>86</v>
      </c>
      <c r="N576">
        <f>IF(I576="",0.2,LOOKUP(I576,'Pays TVA'!A:A,'Pays TVA'!B:B))</f>
        <v>0.2</v>
      </c>
      <c r="O576" s="27" t="str">
        <f>IF(TCD!M577="","",TCD!M577)</f>
        <v/>
      </c>
      <c r="P576" s="27" t="str">
        <f>IF(TCD!J577="","",TCD!J577)</f>
        <v/>
      </c>
      <c r="Q576" s="27" t="str">
        <f>IF(AND(TCD!L577="",TCD!Q577=""),"",IF(SUM(TCD!L577,TCD!Q577)&gt;15,29,9.5))</f>
        <v/>
      </c>
      <c r="R576" s="27">
        <f>_xlfn.XLOOKUP(F576,TCD!E:E,TCD!K:K,"")</f>
        <v>0</v>
      </c>
      <c r="S576" s="27" t="str">
        <f>IF(TCD!I577="","",IF(TCD!I577&gt;8.5,17,8.5))</f>
        <v/>
      </c>
      <c r="T576" s="27">
        <f>TCD!Y577</f>
        <v>4.75</v>
      </c>
    </row>
    <row r="577" spans="1:20" x14ac:dyDescent="0.2">
      <c r="A577" s="13" t="str">
        <f>TCD!V578</f>
        <v>CHRONOPOST</v>
      </c>
      <c r="B577" s="1">
        <f t="shared" si="24"/>
        <v>46143</v>
      </c>
      <c r="F577" t="str">
        <f>TCD!E578</f>
        <v>XS441064593FR</v>
      </c>
      <c r="H577" s="6" t="str">
        <f t="shared" si="25"/>
        <v>P</v>
      </c>
      <c r="I577" t="str">
        <f>LOOKUP(F577,'Facture Chronopost'!L:L,'Facture Chronopost'!H:H)</f>
        <v/>
      </c>
      <c r="J577" s="6">
        <f>TCD!U578</f>
        <v>86</v>
      </c>
      <c r="K577">
        <f t="shared" si="26"/>
        <v>1</v>
      </c>
      <c r="L577" s="27">
        <f>_xlfn.XLOOKUP(F577,'TCD poids'!A:A,'TCD poids'!C:C)</f>
        <v>0.2</v>
      </c>
      <c r="M577">
        <f>TCD!T578</f>
        <v>86</v>
      </c>
      <c r="N577">
        <f>IF(I577="",0.2,LOOKUP(I577,'Pays TVA'!A:A,'Pays TVA'!B:B))</f>
        <v>0.2</v>
      </c>
      <c r="O577" s="27" t="str">
        <f>IF(TCD!M578="","",TCD!M578)</f>
        <v/>
      </c>
      <c r="P577" s="27" t="str">
        <f>IF(TCD!J578="","",TCD!J578)</f>
        <v/>
      </c>
      <c r="Q577" s="27" t="str">
        <f>IF(AND(TCD!L578="",TCD!Q578=""),"",IF(SUM(TCD!L578,TCD!Q578)&gt;15,29,9.5))</f>
        <v/>
      </c>
      <c r="R577" s="27">
        <f>_xlfn.XLOOKUP(F577,TCD!E:E,TCD!K:K,"")</f>
        <v>0</v>
      </c>
      <c r="S577" s="27" t="str">
        <f>IF(TCD!I578="","",IF(TCD!I578&gt;8.5,17,8.5))</f>
        <v/>
      </c>
      <c r="T577" s="27">
        <f>TCD!Y578</f>
        <v>4.75</v>
      </c>
    </row>
    <row r="578" spans="1:20" x14ac:dyDescent="0.2">
      <c r="A578" s="13" t="str">
        <f>TCD!V579</f>
        <v>CHRONOPOST</v>
      </c>
      <c r="B578" s="1">
        <f t="shared" si="24"/>
        <v>46143</v>
      </c>
      <c r="F578" t="str">
        <f>TCD!E579</f>
        <v>XS441065470FR</v>
      </c>
      <c r="H578" s="6" t="str">
        <f t="shared" si="25"/>
        <v>P</v>
      </c>
      <c r="I578" t="str">
        <f>LOOKUP(F578,'Facture Chronopost'!L:L,'Facture Chronopost'!H:H)</f>
        <v/>
      </c>
      <c r="J578" s="6">
        <f>TCD!U579</f>
        <v>86</v>
      </c>
      <c r="K578">
        <f t="shared" si="26"/>
        <v>1</v>
      </c>
      <c r="L578" s="27">
        <f>_xlfn.XLOOKUP(F578,'TCD poids'!A:A,'TCD poids'!C:C)</f>
        <v>4.6999999999999993</v>
      </c>
      <c r="M578">
        <f>TCD!T579</f>
        <v>86</v>
      </c>
      <c r="N578">
        <f>IF(I578="",0.2,LOOKUP(I578,'Pays TVA'!A:A,'Pays TVA'!B:B))</f>
        <v>0.2</v>
      </c>
      <c r="O578" s="27" t="str">
        <f>IF(TCD!M579="","",TCD!M579)</f>
        <v/>
      </c>
      <c r="P578" s="27" t="str">
        <f>IF(TCD!J579="","",TCD!J579)</f>
        <v/>
      </c>
      <c r="Q578" s="27" t="str">
        <f>IF(AND(TCD!L579="",TCD!Q579=""),"",IF(SUM(TCD!L579,TCD!Q579)&gt;15,29,9.5))</f>
        <v/>
      </c>
      <c r="R578" s="27">
        <f>_xlfn.XLOOKUP(F578,TCD!E:E,TCD!K:K,"")</f>
        <v>0</v>
      </c>
      <c r="S578" s="27" t="str">
        <f>IF(TCD!I579="","",IF(TCD!I579&gt;8.5,17,8.5))</f>
        <v/>
      </c>
      <c r="T578" s="27">
        <f>TCD!Y579</f>
        <v>6.38</v>
      </c>
    </row>
    <row r="579" spans="1:20" x14ac:dyDescent="0.2">
      <c r="A579" s="13" t="str">
        <f>TCD!V580</f>
        <v>CHRONOPOST</v>
      </c>
      <c r="B579" s="1">
        <f t="shared" si="24"/>
        <v>46143</v>
      </c>
      <c r="F579" t="str">
        <f>TCD!E580</f>
        <v>XS441066577FR</v>
      </c>
      <c r="H579" s="6" t="str">
        <f t="shared" si="25"/>
        <v>P</v>
      </c>
      <c r="I579" t="str">
        <f>LOOKUP(F579,'Facture Chronopost'!L:L,'Facture Chronopost'!H:H)</f>
        <v/>
      </c>
      <c r="J579" s="6">
        <f>TCD!U580</f>
        <v>86</v>
      </c>
      <c r="K579">
        <f t="shared" si="26"/>
        <v>1</v>
      </c>
      <c r="L579" s="27">
        <f>_xlfn.XLOOKUP(F579,'TCD poids'!A:A,'TCD poids'!C:C)</f>
        <v>6.1</v>
      </c>
      <c r="M579">
        <f>TCD!T580</f>
        <v>86</v>
      </c>
      <c r="N579">
        <f>IF(I579="",0.2,LOOKUP(I579,'Pays TVA'!A:A,'Pays TVA'!B:B))</f>
        <v>0.2</v>
      </c>
      <c r="O579" s="27" t="str">
        <f>IF(TCD!M580="","",TCD!M580)</f>
        <v/>
      </c>
      <c r="P579" s="27" t="str">
        <f>IF(TCD!J580="","",TCD!J580)</f>
        <v/>
      </c>
      <c r="Q579" s="27" t="str">
        <f>IF(AND(TCD!L580="",TCD!Q580=""),"",IF(SUM(TCD!L580,TCD!Q580)&gt;15,29,9.5))</f>
        <v/>
      </c>
      <c r="R579" s="27">
        <f>_xlfn.XLOOKUP(F579,TCD!E:E,TCD!K:K,"")</f>
        <v>0</v>
      </c>
      <c r="S579" s="27" t="str">
        <f>IF(TCD!I580="","",IF(TCD!I580&gt;8.5,17,8.5))</f>
        <v/>
      </c>
      <c r="T579" s="27">
        <f>TCD!Y580</f>
        <v>7.4</v>
      </c>
    </row>
    <row r="580" spans="1:20" x14ac:dyDescent="0.2">
      <c r="A580" s="13" t="str">
        <f>TCD!V581</f>
        <v>CHRONOPOST</v>
      </c>
      <c r="B580" s="1">
        <f t="shared" ref="B580:B643" si="27">B579</f>
        <v>46143</v>
      </c>
      <c r="F580" t="str">
        <f>TCD!E581</f>
        <v>XS441067161FR</v>
      </c>
      <c r="H580" s="6" t="str">
        <f t="shared" ref="H580:H643" si="28">IF(RIGHT(J580,3)="BTB","E","P")</f>
        <v>P</v>
      </c>
      <c r="I580" t="str">
        <f>LOOKUP(F580,'Facture Chronopost'!L:L,'Facture Chronopost'!H:H)</f>
        <v/>
      </c>
      <c r="J580" s="6">
        <f>TCD!U581</f>
        <v>86</v>
      </c>
      <c r="K580">
        <f t="shared" ref="K580:K643" si="29">K579</f>
        <v>1</v>
      </c>
      <c r="L580" s="27">
        <f>_xlfn.XLOOKUP(F580,'TCD poids'!A:A,'TCD poids'!C:C)</f>
        <v>7.1999999999999993</v>
      </c>
      <c r="M580">
        <f>TCD!T581</f>
        <v>86</v>
      </c>
      <c r="N580">
        <f>IF(I580="",0.2,LOOKUP(I580,'Pays TVA'!A:A,'Pays TVA'!B:B))</f>
        <v>0.2</v>
      </c>
      <c r="O580" s="27" t="str">
        <f>IF(TCD!M581="","",TCD!M581)</f>
        <v/>
      </c>
      <c r="P580" s="27" t="str">
        <f>IF(TCD!J581="","",TCD!J581)</f>
        <v/>
      </c>
      <c r="Q580" s="27" t="str">
        <f>IF(AND(TCD!L581="",TCD!Q581=""),"",IF(SUM(TCD!L581,TCD!Q581)&gt;15,29,9.5))</f>
        <v/>
      </c>
      <c r="R580" s="27">
        <f>_xlfn.XLOOKUP(F580,TCD!E:E,TCD!K:K,"")</f>
        <v>0</v>
      </c>
      <c r="S580" s="27" t="str">
        <f>IF(TCD!I581="","",IF(TCD!I581&gt;8.5,17,8.5))</f>
        <v/>
      </c>
      <c r="T580" s="27">
        <f>TCD!Y581</f>
        <v>7.91</v>
      </c>
    </row>
    <row r="581" spans="1:20" x14ac:dyDescent="0.2">
      <c r="A581" s="13" t="str">
        <f>TCD!V582</f>
        <v>CHRONOPOST</v>
      </c>
      <c r="B581" s="1">
        <f t="shared" si="27"/>
        <v>46143</v>
      </c>
      <c r="F581" t="str">
        <f>TCD!E582</f>
        <v>XS441067728FR</v>
      </c>
      <c r="H581" s="6" t="str">
        <f t="shared" si="28"/>
        <v>P</v>
      </c>
      <c r="I581" t="str">
        <f>LOOKUP(F581,'Facture Chronopost'!L:L,'Facture Chronopost'!H:H)</f>
        <v/>
      </c>
      <c r="J581" s="6">
        <f>TCD!U582</f>
        <v>86</v>
      </c>
      <c r="K581">
        <f t="shared" si="29"/>
        <v>1</v>
      </c>
      <c r="L581" s="27">
        <f>_xlfn.XLOOKUP(F581,'TCD poids'!A:A,'TCD poids'!C:C)</f>
        <v>1</v>
      </c>
      <c r="M581">
        <f>TCD!T582</f>
        <v>86</v>
      </c>
      <c r="N581">
        <f>IF(I581="",0.2,LOOKUP(I581,'Pays TVA'!A:A,'Pays TVA'!B:B))</f>
        <v>0.2</v>
      </c>
      <c r="O581" s="27" t="str">
        <f>IF(TCD!M582="","",TCD!M582)</f>
        <v/>
      </c>
      <c r="P581" s="27" t="str">
        <f>IF(TCD!J582="","",TCD!J582)</f>
        <v/>
      </c>
      <c r="Q581" s="27" t="str">
        <f>IF(AND(TCD!L582="",TCD!Q582=""),"",IF(SUM(TCD!L582,TCD!Q582)&gt;15,29,9.5))</f>
        <v/>
      </c>
      <c r="R581" s="27">
        <f>_xlfn.XLOOKUP(F581,TCD!E:E,TCD!K:K,"")</f>
        <v>0</v>
      </c>
      <c r="S581" s="27" t="str">
        <f>IF(TCD!I582="","",IF(TCD!I582&gt;8.5,17,8.5))</f>
        <v/>
      </c>
      <c r="T581" s="27">
        <f>TCD!Y582</f>
        <v>4.75</v>
      </c>
    </row>
    <row r="582" spans="1:20" x14ac:dyDescent="0.2">
      <c r="A582" s="13" t="str">
        <f>TCD!V583</f>
        <v>CHRONOPOST</v>
      </c>
      <c r="B582" s="1">
        <f t="shared" si="27"/>
        <v>46143</v>
      </c>
      <c r="F582" t="str">
        <f>TCD!E583</f>
        <v>XS441068462FR</v>
      </c>
      <c r="H582" s="6" t="str">
        <f t="shared" si="28"/>
        <v>P</v>
      </c>
      <c r="I582" t="str">
        <f>LOOKUP(F582,'Facture Chronopost'!L:L,'Facture Chronopost'!H:H)</f>
        <v/>
      </c>
      <c r="J582" s="6">
        <f>TCD!U583</f>
        <v>86</v>
      </c>
      <c r="K582">
        <f t="shared" si="29"/>
        <v>1</v>
      </c>
      <c r="L582" s="27">
        <f>_xlfn.XLOOKUP(F582,'TCD poids'!A:A,'TCD poids'!C:C)</f>
        <v>1.6</v>
      </c>
      <c r="M582">
        <f>TCD!T583</f>
        <v>86</v>
      </c>
      <c r="N582">
        <f>IF(I582="",0.2,LOOKUP(I582,'Pays TVA'!A:A,'Pays TVA'!B:B))</f>
        <v>0.2</v>
      </c>
      <c r="O582" s="27" t="str">
        <f>IF(TCD!M583="","",TCD!M583)</f>
        <v/>
      </c>
      <c r="P582" s="27" t="str">
        <f>IF(TCD!J583="","",TCD!J583)</f>
        <v/>
      </c>
      <c r="Q582" s="27" t="str">
        <f>IF(AND(TCD!L583="",TCD!Q583=""),"",IF(SUM(TCD!L583,TCD!Q583)&gt;15,29,9.5))</f>
        <v/>
      </c>
      <c r="R582" s="27">
        <f>_xlfn.XLOOKUP(F582,TCD!E:E,TCD!K:K,"")</f>
        <v>0</v>
      </c>
      <c r="S582" s="27" t="str">
        <f>IF(TCD!I583="","",IF(TCD!I583&gt;8.5,17,8.5))</f>
        <v/>
      </c>
      <c r="T582" s="27">
        <f>TCD!Y583</f>
        <v>5.08</v>
      </c>
    </row>
    <row r="583" spans="1:20" x14ac:dyDescent="0.2">
      <c r="A583" s="13" t="str">
        <f>TCD!V584</f>
        <v>CHRONOPOST</v>
      </c>
      <c r="B583" s="1">
        <f t="shared" si="27"/>
        <v>46143</v>
      </c>
      <c r="F583" t="str">
        <f>TCD!E584</f>
        <v>XS441069689FR</v>
      </c>
      <c r="H583" s="6" t="str">
        <f t="shared" si="28"/>
        <v>P</v>
      </c>
      <c r="I583" t="str">
        <f>LOOKUP(F583,'Facture Chronopost'!L:L,'Facture Chronopost'!H:H)</f>
        <v/>
      </c>
      <c r="J583" s="6">
        <f>TCD!U584</f>
        <v>86</v>
      </c>
      <c r="K583">
        <f t="shared" si="29"/>
        <v>1</v>
      </c>
      <c r="L583" s="27">
        <f>_xlfn.XLOOKUP(F583,'TCD poids'!A:A,'TCD poids'!C:C)</f>
        <v>1.6</v>
      </c>
      <c r="M583">
        <f>TCD!T584</f>
        <v>86</v>
      </c>
      <c r="N583">
        <f>IF(I583="",0.2,LOOKUP(I583,'Pays TVA'!A:A,'Pays TVA'!B:B))</f>
        <v>0.2</v>
      </c>
      <c r="O583" s="27" t="str">
        <f>IF(TCD!M584="","",TCD!M584)</f>
        <v/>
      </c>
      <c r="P583" s="27" t="str">
        <f>IF(TCD!J584="","",TCD!J584)</f>
        <v/>
      </c>
      <c r="Q583" s="27" t="str">
        <f>IF(AND(TCD!L584="",TCD!Q584=""),"",IF(SUM(TCD!L584,TCD!Q584)&gt;15,29,9.5))</f>
        <v/>
      </c>
      <c r="R583" s="27">
        <f>_xlfn.XLOOKUP(F583,TCD!E:E,TCD!K:K,"")</f>
        <v>0</v>
      </c>
      <c r="S583" s="27" t="str">
        <f>IF(TCD!I584="","",IF(TCD!I584&gt;8.5,17,8.5))</f>
        <v/>
      </c>
      <c r="T583" s="27">
        <f>TCD!Y584</f>
        <v>5.08</v>
      </c>
    </row>
    <row r="584" spans="1:20" x14ac:dyDescent="0.2">
      <c r="A584" s="13" t="str">
        <f>TCD!V585</f>
        <v>CHRONOPOST</v>
      </c>
      <c r="B584" s="1">
        <f t="shared" si="27"/>
        <v>46143</v>
      </c>
      <c r="F584" t="str">
        <f>TCD!E585</f>
        <v>XS441070280FR</v>
      </c>
      <c r="H584" s="6" t="str">
        <f t="shared" si="28"/>
        <v>P</v>
      </c>
      <c r="I584" t="str">
        <f>LOOKUP(F584,'Facture Chronopost'!L:L,'Facture Chronopost'!H:H)</f>
        <v/>
      </c>
      <c r="J584" s="6">
        <f>TCD!U585</f>
        <v>86</v>
      </c>
      <c r="K584">
        <f t="shared" si="29"/>
        <v>1</v>
      </c>
      <c r="L584" s="27">
        <f>_xlfn.XLOOKUP(F584,'TCD poids'!A:A,'TCD poids'!C:C)</f>
        <v>4.5999999999999996</v>
      </c>
      <c r="M584">
        <f>TCD!T585</f>
        <v>86</v>
      </c>
      <c r="N584">
        <f>IF(I584="",0.2,LOOKUP(I584,'Pays TVA'!A:A,'Pays TVA'!B:B))</f>
        <v>0.2</v>
      </c>
      <c r="O584" s="27" t="str">
        <f>IF(TCD!M585="","",TCD!M585)</f>
        <v/>
      </c>
      <c r="P584" s="27" t="str">
        <f>IF(TCD!J585="","",TCD!J585)</f>
        <v/>
      </c>
      <c r="Q584" s="27" t="str">
        <f>IF(AND(TCD!L585="",TCD!Q585=""),"",IF(SUM(TCD!L585,TCD!Q585)&gt;15,29,9.5))</f>
        <v/>
      </c>
      <c r="R584" s="27">
        <f>_xlfn.XLOOKUP(F584,TCD!E:E,TCD!K:K,"")</f>
        <v>0</v>
      </c>
      <c r="S584" s="27" t="str">
        <f>IF(TCD!I585="","",IF(TCD!I585&gt;8.5,17,8.5))</f>
        <v/>
      </c>
      <c r="T584" s="27">
        <f>TCD!Y585</f>
        <v>6.38</v>
      </c>
    </row>
    <row r="585" spans="1:20" x14ac:dyDescent="0.2">
      <c r="A585" s="13" t="str">
        <f>TCD!V586</f>
        <v>CHRONOPOST</v>
      </c>
      <c r="B585" s="1">
        <f t="shared" si="27"/>
        <v>46143</v>
      </c>
      <c r="F585" t="str">
        <f>TCD!E586</f>
        <v>XS441071245FR</v>
      </c>
      <c r="H585" s="6" t="str">
        <f t="shared" si="28"/>
        <v>P</v>
      </c>
      <c r="I585" t="str">
        <f>LOOKUP(F585,'Facture Chronopost'!L:L,'Facture Chronopost'!H:H)</f>
        <v/>
      </c>
      <c r="J585" s="6">
        <f>TCD!U586</f>
        <v>86</v>
      </c>
      <c r="K585">
        <f t="shared" si="29"/>
        <v>1</v>
      </c>
      <c r="L585" s="27">
        <f>_xlfn.XLOOKUP(F585,'TCD poids'!A:A,'TCD poids'!C:C)</f>
        <v>1</v>
      </c>
      <c r="M585">
        <f>TCD!T586</f>
        <v>86</v>
      </c>
      <c r="N585">
        <f>IF(I585="",0.2,LOOKUP(I585,'Pays TVA'!A:A,'Pays TVA'!B:B))</f>
        <v>0.2</v>
      </c>
      <c r="O585" s="27" t="str">
        <f>IF(TCD!M586="","",TCD!M586)</f>
        <v/>
      </c>
      <c r="P585" s="27" t="str">
        <f>IF(TCD!J586="","",TCD!J586)</f>
        <v/>
      </c>
      <c r="Q585" s="27" t="str">
        <f>IF(AND(TCD!L586="",TCD!Q586=""),"",IF(SUM(TCD!L586,TCD!Q586)&gt;15,29,9.5))</f>
        <v/>
      </c>
      <c r="R585" s="27">
        <f>_xlfn.XLOOKUP(F585,TCD!E:E,TCD!K:K,"")</f>
        <v>0</v>
      </c>
      <c r="S585" s="27" t="str">
        <f>IF(TCD!I586="","",IF(TCD!I586&gt;8.5,17,8.5))</f>
        <v/>
      </c>
      <c r="T585" s="27">
        <f>TCD!Y586</f>
        <v>4.75</v>
      </c>
    </row>
    <row r="586" spans="1:20" x14ac:dyDescent="0.2">
      <c r="A586" s="13" t="str">
        <f>TCD!V587</f>
        <v>CHRONOPOST</v>
      </c>
      <c r="B586" s="1">
        <f t="shared" si="27"/>
        <v>46143</v>
      </c>
      <c r="F586" t="str">
        <f>TCD!E587</f>
        <v>XS441075463FR</v>
      </c>
      <c r="H586" s="6" t="str">
        <f t="shared" si="28"/>
        <v>P</v>
      </c>
      <c r="I586" t="str">
        <f>LOOKUP(F586,'Facture Chronopost'!L:L,'Facture Chronopost'!H:H)</f>
        <v/>
      </c>
      <c r="J586" s="6">
        <f>TCD!U587</f>
        <v>86</v>
      </c>
      <c r="K586">
        <f t="shared" si="29"/>
        <v>1</v>
      </c>
      <c r="L586" s="27">
        <f>_xlfn.XLOOKUP(F586,'TCD poids'!A:A,'TCD poids'!C:C)</f>
        <v>4.6999999999999993</v>
      </c>
      <c r="M586">
        <f>TCD!T587</f>
        <v>86</v>
      </c>
      <c r="N586">
        <f>IF(I586="",0.2,LOOKUP(I586,'Pays TVA'!A:A,'Pays TVA'!B:B))</f>
        <v>0.2</v>
      </c>
      <c r="O586" s="27" t="str">
        <f>IF(TCD!M587="","",TCD!M587)</f>
        <v/>
      </c>
      <c r="P586" s="27" t="str">
        <f>IF(TCD!J587="","",TCD!J587)</f>
        <v/>
      </c>
      <c r="Q586" s="27" t="str">
        <f>IF(AND(TCD!L587="",TCD!Q587=""),"",IF(SUM(TCD!L587,TCD!Q587)&gt;15,29,9.5))</f>
        <v/>
      </c>
      <c r="R586" s="27">
        <f>_xlfn.XLOOKUP(F586,TCD!E:E,TCD!K:K,"")</f>
        <v>0</v>
      </c>
      <c r="S586" s="27" t="str">
        <f>IF(TCD!I587="","",IF(TCD!I587&gt;8.5,17,8.5))</f>
        <v/>
      </c>
      <c r="T586" s="27">
        <f>TCD!Y587</f>
        <v>6.38</v>
      </c>
    </row>
    <row r="587" spans="1:20" x14ac:dyDescent="0.2">
      <c r="A587" s="13" t="str">
        <f>TCD!V588</f>
        <v>CHRONOPOST</v>
      </c>
      <c r="B587" s="1">
        <f t="shared" si="27"/>
        <v>46143</v>
      </c>
      <c r="F587" t="str">
        <f>TCD!E588</f>
        <v>XS441076194FR</v>
      </c>
      <c r="H587" s="6" t="str">
        <f t="shared" si="28"/>
        <v>P</v>
      </c>
      <c r="I587" t="str">
        <f>LOOKUP(F587,'Facture Chronopost'!L:L,'Facture Chronopost'!H:H)</f>
        <v/>
      </c>
      <c r="J587" s="6">
        <f>TCD!U588</f>
        <v>86</v>
      </c>
      <c r="K587">
        <f t="shared" si="29"/>
        <v>1</v>
      </c>
      <c r="L587" s="27">
        <f>_xlfn.XLOOKUP(F587,'TCD poids'!A:A,'TCD poids'!C:C)</f>
        <v>0.9</v>
      </c>
      <c r="M587">
        <f>TCD!T588</f>
        <v>86</v>
      </c>
      <c r="N587">
        <f>IF(I587="",0.2,LOOKUP(I587,'Pays TVA'!A:A,'Pays TVA'!B:B))</f>
        <v>0.2</v>
      </c>
      <c r="O587" s="27" t="str">
        <f>IF(TCD!M588="","",TCD!M588)</f>
        <v/>
      </c>
      <c r="P587" s="27" t="str">
        <f>IF(TCD!J588="","",TCD!J588)</f>
        <v/>
      </c>
      <c r="Q587" s="27" t="str">
        <f>IF(AND(TCD!L588="",TCD!Q588=""),"",IF(SUM(TCD!L588,TCD!Q588)&gt;15,29,9.5))</f>
        <v/>
      </c>
      <c r="R587" s="27">
        <f>_xlfn.XLOOKUP(F587,TCD!E:E,TCD!K:K,"")</f>
        <v>0</v>
      </c>
      <c r="S587" s="27" t="str">
        <f>IF(TCD!I588="","",IF(TCD!I588&gt;8.5,17,8.5))</f>
        <v/>
      </c>
      <c r="T587" s="27">
        <f>TCD!Y588</f>
        <v>4.75</v>
      </c>
    </row>
    <row r="588" spans="1:20" x14ac:dyDescent="0.2">
      <c r="A588" s="13" t="str">
        <f>TCD!V589</f>
        <v>CHRONOPOST</v>
      </c>
      <c r="B588" s="1">
        <f t="shared" si="27"/>
        <v>46143</v>
      </c>
      <c r="F588" t="str">
        <f>TCD!E589</f>
        <v>XS441078164FR</v>
      </c>
      <c r="H588" s="6" t="str">
        <f t="shared" si="28"/>
        <v>P</v>
      </c>
      <c r="I588" t="str">
        <f>LOOKUP(F588,'Facture Chronopost'!L:L,'Facture Chronopost'!H:H)</f>
        <v/>
      </c>
      <c r="J588" s="6">
        <f>TCD!U589</f>
        <v>86</v>
      </c>
      <c r="K588">
        <f t="shared" si="29"/>
        <v>1</v>
      </c>
      <c r="L588" s="27">
        <f>_xlfn.XLOOKUP(F588,'TCD poids'!A:A,'TCD poids'!C:C)</f>
        <v>0.5</v>
      </c>
      <c r="M588">
        <f>TCD!T589</f>
        <v>86</v>
      </c>
      <c r="N588">
        <f>IF(I588="",0.2,LOOKUP(I588,'Pays TVA'!A:A,'Pays TVA'!B:B))</f>
        <v>0.2</v>
      </c>
      <c r="O588" s="27" t="str">
        <f>IF(TCD!M589="","",TCD!M589)</f>
        <v/>
      </c>
      <c r="P588" s="27" t="str">
        <f>IF(TCD!J589="","",TCD!J589)</f>
        <v/>
      </c>
      <c r="Q588" s="27" t="str">
        <f>IF(AND(TCD!L589="",TCD!Q589=""),"",IF(SUM(TCD!L589,TCD!Q589)&gt;15,29,9.5))</f>
        <v/>
      </c>
      <c r="R588" s="27">
        <f>_xlfn.XLOOKUP(F588,TCD!E:E,TCD!K:K,"")</f>
        <v>0</v>
      </c>
      <c r="S588" s="27" t="str">
        <f>IF(TCD!I589="","",IF(TCD!I589&gt;8.5,17,8.5))</f>
        <v/>
      </c>
      <c r="T588" s="27">
        <f>TCD!Y589</f>
        <v>4.75</v>
      </c>
    </row>
    <row r="589" spans="1:20" x14ac:dyDescent="0.2">
      <c r="A589" s="13" t="str">
        <f>TCD!V590</f>
        <v>CHRONOPOST</v>
      </c>
      <c r="B589" s="1">
        <f t="shared" si="27"/>
        <v>46143</v>
      </c>
      <c r="F589" t="str">
        <f>TCD!E590</f>
        <v>XS441083235FR</v>
      </c>
      <c r="H589" s="6" t="str">
        <f t="shared" si="28"/>
        <v>P</v>
      </c>
      <c r="I589" t="str">
        <f>LOOKUP(F589,'Facture Chronopost'!L:L,'Facture Chronopost'!H:H)</f>
        <v/>
      </c>
      <c r="J589" s="6">
        <f>TCD!U590</f>
        <v>86</v>
      </c>
      <c r="K589">
        <f t="shared" si="29"/>
        <v>1</v>
      </c>
      <c r="L589" s="27">
        <f>_xlfn.XLOOKUP(F589,'TCD poids'!A:A,'TCD poids'!C:C)</f>
        <v>4.8</v>
      </c>
      <c r="M589">
        <f>TCD!T590</f>
        <v>86</v>
      </c>
      <c r="N589">
        <f>IF(I589="",0.2,LOOKUP(I589,'Pays TVA'!A:A,'Pays TVA'!B:B))</f>
        <v>0.2</v>
      </c>
      <c r="O589" s="27" t="str">
        <f>IF(TCD!M590="","",TCD!M590)</f>
        <v/>
      </c>
      <c r="P589" s="27" t="str">
        <f>IF(TCD!J590="","",TCD!J590)</f>
        <v/>
      </c>
      <c r="Q589" s="27" t="str">
        <f>IF(AND(TCD!L590="",TCD!Q590=""),"",IF(SUM(TCD!L590,TCD!Q590)&gt;15,29,9.5))</f>
        <v/>
      </c>
      <c r="R589" s="27">
        <f>_xlfn.XLOOKUP(F589,TCD!E:E,TCD!K:K,"")</f>
        <v>0</v>
      </c>
      <c r="S589" s="27" t="str">
        <f>IF(TCD!I590="","",IF(TCD!I590&gt;8.5,17,8.5))</f>
        <v/>
      </c>
      <c r="T589" s="27">
        <f>TCD!Y590</f>
        <v>6.38</v>
      </c>
    </row>
    <row r="590" spans="1:20" x14ac:dyDescent="0.2">
      <c r="A590" s="13" t="str">
        <f>TCD!V591</f>
        <v>CHRONOPOST</v>
      </c>
      <c r="B590" s="1">
        <f t="shared" si="27"/>
        <v>46143</v>
      </c>
      <c r="F590" t="str">
        <f>TCD!E591</f>
        <v>XS441085219FR</v>
      </c>
      <c r="H590" s="6" t="str">
        <f t="shared" si="28"/>
        <v>P</v>
      </c>
      <c r="I590" t="str">
        <f>LOOKUP(F590,'Facture Chronopost'!L:L,'Facture Chronopost'!H:H)</f>
        <v/>
      </c>
      <c r="J590" s="6">
        <f>TCD!U591</f>
        <v>86</v>
      </c>
      <c r="K590">
        <f t="shared" si="29"/>
        <v>1</v>
      </c>
      <c r="L590" s="27">
        <f>_xlfn.XLOOKUP(F590,'TCD poids'!A:A,'TCD poids'!C:C)</f>
        <v>4.5</v>
      </c>
      <c r="M590">
        <f>TCD!T591</f>
        <v>86</v>
      </c>
      <c r="N590">
        <f>IF(I590="",0.2,LOOKUP(I590,'Pays TVA'!A:A,'Pays TVA'!B:B))</f>
        <v>0.2</v>
      </c>
      <c r="O590" s="27" t="str">
        <f>IF(TCD!M591="","",TCD!M591)</f>
        <v/>
      </c>
      <c r="P590" s="27" t="str">
        <f>IF(TCD!J591="","",TCD!J591)</f>
        <v/>
      </c>
      <c r="Q590" s="27" t="str">
        <f>IF(AND(TCD!L591="",TCD!Q591=""),"",IF(SUM(TCD!L591,TCD!Q591)&gt;15,29,9.5))</f>
        <v/>
      </c>
      <c r="R590" s="27">
        <f>_xlfn.XLOOKUP(F590,TCD!E:E,TCD!K:K,"")</f>
        <v>0</v>
      </c>
      <c r="S590" s="27" t="str">
        <f>IF(TCD!I591="","",IF(TCD!I591&gt;8.5,17,8.5))</f>
        <v/>
      </c>
      <c r="T590" s="27">
        <f>TCD!Y591</f>
        <v>6.38</v>
      </c>
    </row>
    <row r="591" spans="1:20" x14ac:dyDescent="0.2">
      <c r="A591" s="13" t="str">
        <f>TCD!V592</f>
        <v>CHRONOPOST</v>
      </c>
      <c r="B591" s="1">
        <f t="shared" si="27"/>
        <v>46143</v>
      </c>
      <c r="F591" t="str">
        <f>TCD!E592</f>
        <v>XS441087271FR</v>
      </c>
      <c r="H591" s="6" t="str">
        <f t="shared" si="28"/>
        <v>P</v>
      </c>
      <c r="I591" t="str">
        <f>LOOKUP(F591,'Facture Chronopost'!L:L,'Facture Chronopost'!H:H)</f>
        <v/>
      </c>
      <c r="J591" s="6">
        <f>TCD!U592</f>
        <v>86</v>
      </c>
      <c r="K591">
        <f t="shared" si="29"/>
        <v>1</v>
      </c>
      <c r="L591" s="27">
        <f>_xlfn.XLOOKUP(F591,'TCD poids'!A:A,'TCD poids'!C:C)</f>
        <v>1.5</v>
      </c>
      <c r="M591">
        <f>TCD!T592</f>
        <v>86</v>
      </c>
      <c r="N591">
        <f>IF(I591="",0.2,LOOKUP(I591,'Pays TVA'!A:A,'Pays TVA'!B:B))</f>
        <v>0.2</v>
      </c>
      <c r="O591" s="27" t="str">
        <f>IF(TCD!M592="","",TCD!M592)</f>
        <v/>
      </c>
      <c r="P591" s="27" t="str">
        <f>IF(TCD!J592="","",TCD!J592)</f>
        <v/>
      </c>
      <c r="Q591" s="27" t="str">
        <f>IF(AND(TCD!L592="",TCD!Q592=""),"",IF(SUM(TCD!L592,TCD!Q592)&gt;15,29,9.5))</f>
        <v/>
      </c>
      <c r="R591" s="27">
        <f>_xlfn.XLOOKUP(F591,TCD!E:E,TCD!K:K,"")</f>
        <v>0</v>
      </c>
      <c r="S591" s="27" t="str">
        <f>IF(TCD!I592="","",IF(TCD!I592&gt;8.5,17,8.5))</f>
        <v/>
      </c>
      <c r="T591" s="27">
        <f>TCD!Y592</f>
        <v>5.08</v>
      </c>
    </row>
    <row r="592" spans="1:20" x14ac:dyDescent="0.2">
      <c r="A592" s="13" t="str">
        <f>TCD!V593</f>
        <v>CHRONOPOST</v>
      </c>
      <c r="B592" s="1">
        <f t="shared" si="27"/>
        <v>46143</v>
      </c>
      <c r="F592" t="str">
        <f>TCD!E593</f>
        <v>XS441088507FR</v>
      </c>
      <c r="H592" s="6" t="str">
        <f t="shared" si="28"/>
        <v>P</v>
      </c>
      <c r="I592" t="str">
        <f>LOOKUP(F592,'Facture Chronopost'!L:L,'Facture Chronopost'!H:H)</f>
        <v/>
      </c>
      <c r="J592" s="6">
        <f>TCD!U593</f>
        <v>86</v>
      </c>
      <c r="K592">
        <f t="shared" si="29"/>
        <v>1</v>
      </c>
      <c r="L592" s="27">
        <f>_xlfn.XLOOKUP(F592,'TCD poids'!A:A,'TCD poids'!C:C)</f>
        <v>4.8</v>
      </c>
      <c r="M592">
        <f>TCD!T593</f>
        <v>86</v>
      </c>
      <c r="N592">
        <f>IF(I592="",0.2,LOOKUP(I592,'Pays TVA'!A:A,'Pays TVA'!B:B))</f>
        <v>0.2</v>
      </c>
      <c r="O592" s="27" t="str">
        <f>IF(TCD!M593="","",TCD!M593)</f>
        <v/>
      </c>
      <c r="P592" s="27" t="str">
        <f>IF(TCD!J593="","",TCD!J593)</f>
        <v/>
      </c>
      <c r="Q592" s="27" t="str">
        <f>IF(AND(TCD!L593="",TCD!Q593=""),"",IF(SUM(TCD!L593,TCD!Q593)&gt;15,29,9.5))</f>
        <v/>
      </c>
      <c r="R592" s="27">
        <f>_xlfn.XLOOKUP(F592,TCD!E:E,TCD!K:K,"")</f>
        <v>0</v>
      </c>
      <c r="S592" s="27" t="str">
        <f>IF(TCD!I593="","",IF(TCD!I593&gt;8.5,17,8.5))</f>
        <v/>
      </c>
      <c r="T592" s="27">
        <f>TCD!Y593</f>
        <v>6.38</v>
      </c>
    </row>
    <row r="593" spans="1:20" x14ac:dyDescent="0.2">
      <c r="A593" s="13" t="str">
        <f>TCD!V594</f>
        <v>CHRONOPOST</v>
      </c>
      <c r="B593" s="1">
        <f t="shared" si="27"/>
        <v>46143</v>
      </c>
      <c r="F593" t="str">
        <f>TCD!E594</f>
        <v>XS441098416FR</v>
      </c>
      <c r="H593" s="6" t="str">
        <f t="shared" si="28"/>
        <v>P</v>
      </c>
      <c r="I593" t="str">
        <f>LOOKUP(F593,'Facture Chronopost'!L:L,'Facture Chronopost'!H:H)</f>
        <v/>
      </c>
      <c r="J593" s="6">
        <f>TCD!U594</f>
        <v>86</v>
      </c>
      <c r="K593">
        <f t="shared" si="29"/>
        <v>1</v>
      </c>
      <c r="L593" s="27">
        <f>_xlfn.XLOOKUP(F593,'TCD poids'!A:A,'TCD poids'!C:C)</f>
        <v>4.6999999999999993</v>
      </c>
      <c r="M593">
        <f>TCD!T594</f>
        <v>86</v>
      </c>
      <c r="N593">
        <f>IF(I593="",0.2,LOOKUP(I593,'Pays TVA'!A:A,'Pays TVA'!B:B))</f>
        <v>0.2</v>
      </c>
      <c r="O593" s="27" t="str">
        <f>IF(TCD!M594="","",TCD!M594)</f>
        <v/>
      </c>
      <c r="P593" s="27" t="str">
        <f>IF(TCD!J594="","",TCD!J594)</f>
        <v/>
      </c>
      <c r="Q593" s="27" t="str">
        <f>IF(AND(TCD!L594="",TCD!Q594=""),"",IF(SUM(TCD!L594,TCD!Q594)&gt;15,29,9.5))</f>
        <v/>
      </c>
      <c r="R593" s="27">
        <f>_xlfn.XLOOKUP(F593,TCD!E:E,TCD!K:K,"")</f>
        <v>0</v>
      </c>
      <c r="S593" s="27" t="str">
        <f>IF(TCD!I594="","",IF(TCD!I594&gt;8.5,17,8.5))</f>
        <v/>
      </c>
      <c r="T593" s="27">
        <f>TCD!Y594</f>
        <v>6.38</v>
      </c>
    </row>
    <row r="594" spans="1:20" x14ac:dyDescent="0.2">
      <c r="A594" s="13" t="str">
        <f>TCD!V595</f>
        <v>CHRONOPOST</v>
      </c>
      <c r="B594" s="1">
        <f t="shared" si="27"/>
        <v>46143</v>
      </c>
      <c r="F594" t="str">
        <f>TCD!E595</f>
        <v>XS441099500FR</v>
      </c>
      <c r="H594" s="6" t="str">
        <f t="shared" si="28"/>
        <v>P</v>
      </c>
      <c r="I594" t="str">
        <f>LOOKUP(F594,'Facture Chronopost'!L:L,'Facture Chronopost'!H:H)</f>
        <v/>
      </c>
      <c r="J594" s="6">
        <f>TCD!U595</f>
        <v>86</v>
      </c>
      <c r="K594">
        <f t="shared" si="29"/>
        <v>1</v>
      </c>
      <c r="L594" s="27">
        <f>_xlfn.XLOOKUP(F594,'TCD poids'!A:A,'TCD poids'!C:C)</f>
        <v>0.5</v>
      </c>
      <c r="M594">
        <f>TCD!T595</f>
        <v>86</v>
      </c>
      <c r="N594">
        <f>IF(I594="",0.2,LOOKUP(I594,'Pays TVA'!A:A,'Pays TVA'!B:B))</f>
        <v>0.2</v>
      </c>
      <c r="O594" s="27" t="str">
        <f>IF(TCD!M595="","",TCD!M595)</f>
        <v/>
      </c>
      <c r="P594" s="27" t="str">
        <f>IF(TCD!J595="","",TCD!J595)</f>
        <v/>
      </c>
      <c r="Q594" s="27" t="str">
        <f>IF(AND(TCD!L595="",TCD!Q595=""),"",IF(SUM(TCD!L595,TCD!Q595)&gt;15,29,9.5))</f>
        <v/>
      </c>
      <c r="R594" s="27">
        <f>_xlfn.XLOOKUP(F594,TCD!E:E,TCD!K:K,"")</f>
        <v>0</v>
      </c>
      <c r="S594" s="27" t="str">
        <f>IF(TCD!I595="","",IF(TCD!I595&gt;8.5,17,8.5))</f>
        <v/>
      </c>
      <c r="T594" s="27">
        <f>TCD!Y595</f>
        <v>4.75</v>
      </c>
    </row>
    <row r="595" spans="1:20" x14ac:dyDescent="0.2">
      <c r="A595" s="13" t="str">
        <f>TCD!V596</f>
        <v>CHRONOPOST</v>
      </c>
      <c r="B595" s="1">
        <f t="shared" si="27"/>
        <v>46143</v>
      </c>
      <c r="F595" t="str">
        <f>TCD!E596</f>
        <v>XS441100891FR</v>
      </c>
      <c r="H595" s="6" t="str">
        <f t="shared" si="28"/>
        <v>P</v>
      </c>
      <c r="I595" t="str">
        <f>LOOKUP(F595,'Facture Chronopost'!L:L,'Facture Chronopost'!H:H)</f>
        <v/>
      </c>
      <c r="J595" s="6">
        <f>TCD!U596</f>
        <v>86</v>
      </c>
      <c r="K595">
        <f t="shared" si="29"/>
        <v>1</v>
      </c>
      <c r="L595" s="27">
        <f>_xlfn.XLOOKUP(F595,'TCD poids'!A:A,'TCD poids'!C:C)</f>
        <v>0.4</v>
      </c>
      <c r="M595">
        <f>TCD!T596</f>
        <v>86</v>
      </c>
      <c r="N595">
        <f>IF(I595="",0.2,LOOKUP(I595,'Pays TVA'!A:A,'Pays TVA'!B:B))</f>
        <v>0.2</v>
      </c>
      <c r="O595" s="27" t="str">
        <f>IF(TCD!M596="","",TCD!M596)</f>
        <v/>
      </c>
      <c r="P595" s="27" t="str">
        <f>IF(TCD!J596="","",TCD!J596)</f>
        <v/>
      </c>
      <c r="Q595" s="27" t="str">
        <f>IF(AND(TCD!L596="",TCD!Q596=""),"",IF(SUM(TCD!L596,TCD!Q596)&gt;15,29,9.5))</f>
        <v/>
      </c>
      <c r="R595" s="27">
        <f>_xlfn.XLOOKUP(F595,TCD!E:E,TCD!K:K,"")</f>
        <v>0</v>
      </c>
      <c r="S595" s="27" t="str">
        <f>IF(TCD!I596="","",IF(TCD!I596&gt;8.5,17,8.5))</f>
        <v/>
      </c>
      <c r="T595" s="27">
        <f>TCD!Y596</f>
        <v>4.75</v>
      </c>
    </row>
    <row r="596" spans="1:20" x14ac:dyDescent="0.2">
      <c r="A596" s="13" t="str">
        <f>TCD!V597</f>
        <v>CHRONOPOST</v>
      </c>
      <c r="B596" s="1">
        <f t="shared" si="27"/>
        <v>46143</v>
      </c>
      <c r="F596" t="str">
        <f>TCD!E597</f>
        <v>XS441102521FR</v>
      </c>
      <c r="H596" s="6" t="str">
        <f t="shared" si="28"/>
        <v>P</v>
      </c>
      <c r="I596" t="str">
        <f>LOOKUP(F596,'Facture Chronopost'!L:L,'Facture Chronopost'!H:H)</f>
        <v/>
      </c>
      <c r="J596" s="6">
        <f>TCD!U597</f>
        <v>86</v>
      </c>
      <c r="K596">
        <f t="shared" si="29"/>
        <v>1</v>
      </c>
      <c r="L596" s="27">
        <f>_xlfn.XLOOKUP(F596,'TCD poids'!A:A,'TCD poids'!C:C)</f>
        <v>0.4</v>
      </c>
      <c r="M596">
        <f>TCD!T597</f>
        <v>86</v>
      </c>
      <c r="N596">
        <f>IF(I596="",0.2,LOOKUP(I596,'Pays TVA'!A:A,'Pays TVA'!B:B))</f>
        <v>0.2</v>
      </c>
      <c r="O596" s="27" t="str">
        <f>IF(TCD!M597="","",TCD!M597)</f>
        <v/>
      </c>
      <c r="P596" s="27" t="str">
        <f>IF(TCD!J597="","",TCD!J597)</f>
        <v/>
      </c>
      <c r="Q596" s="27" t="str">
        <f>IF(AND(TCD!L597="",TCD!Q597=""),"",IF(SUM(TCD!L597,TCD!Q597)&gt;15,29,9.5))</f>
        <v/>
      </c>
      <c r="R596" s="27">
        <f>_xlfn.XLOOKUP(F596,TCD!E:E,TCD!K:K,"")</f>
        <v>0</v>
      </c>
      <c r="S596" s="27" t="str">
        <f>IF(TCD!I597="","",IF(TCD!I597&gt;8.5,17,8.5))</f>
        <v/>
      </c>
      <c r="T596" s="27">
        <f>TCD!Y597</f>
        <v>4.75</v>
      </c>
    </row>
    <row r="597" spans="1:20" x14ac:dyDescent="0.2">
      <c r="A597" s="13" t="str">
        <f>TCD!V598</f>
        <v>CHRONOPOST</v>
      </c>
      <c r="B597" s="1">
        <f t="shared" si="27"/>
        <v>46143</v>
      </c>
      <c r="F597" t="str">
        <f>TCD!E598</f>
        <v>XS441374017FR</v>
      </c>
      <c r="H597" s="6" t="str">
        <f t="shared" si="28"/>
        <v>P</v>
      </c>
      <c r="I597" t="str">
        <f>LOOKUP(F597,'Facture Chronopost'!L:L,'Facture Chronopost'!H:H)</f>
        <v/>
      </c>
      <c r="J597" s="6">
        <f>TCD!U598</f>
        <v>86</v>
      </c>
      <c r="K597">
        <f t="shared" si="29"/>
        <v>1</v>
      </c>
      <c r="L597" s="27">
        <f>_xlfn.XLOOKUP(F597,'TCD poids'!A:A,'TCD poids'!C:C)</f>
        <v>0.1</v>
      </c>
      <c r="M597">
        <f>TCD!T598</f>
        <v>86</v>
      </c>
      <c r="N597">
        <f>IF(I597="",0.2,LOOKUP(I597,'Pays TVA'!A:A,'Pays TVA'!B:B))</f>
        <v>0.2</v>
      </c>
      <c r="O597" s="27" t="str">
        <f>IF(TCD!M598="","",TCD!M598)</f>
        <v/>
      </c>
      <c r="P597" s="27" t="str">
        <f>IF(TCD!J598="","",TCD!J598)</f>
        <v/>
      </c>
      <c r="Q597" s="27" t="str">
        <f>IF(AND(TCD!L598="",TCD!Q598=""),"",IF(SUM(TCD!L598,TCD!Q598)&gt;15,29,9.5))</f>
        <v/>
      </c>
      <c r="R597" s="27">
        <f>_xlfn.XLOOKUP(F597,TCD!E:E,TCD!K:K,"")</f>
        <v>0</v>
      </c>
      <c r="S597" s="27" t="str">
        <f>IF(TCD!I598="","",IF(TCD!I598&gt;8.5,17,8.5))</f>
        <v/>
      </c>
      <c r="T597" s="27">
        <f>TCD!Y598</f>
        <v>4.75</v>
      </c>
    </row>
    <row r="598" spans="1:20" x14ac:dyDescent="0.2">
      <c r="A598" s="13" t="str">
        <f>TCD!V599</f>
        <v>CHRONOPOST</v>
      </c>
      <c r="B598" s="1">
        <f t="shared" si="27"/>
        <v>46143</v>
      </c>
      <c r="F598" t="str">
        <f>TCD!E599</f>
        <v>XS441435572FR</v>
      </c>
      <c r="H598" s="6" t="str">
        <f t="shared" si="28"/>
        <v>P</v>
      </c>
      <c r="I598" t="str">
        <f>LOOKUP(F598,'Facture Chronopost'!L:L,'Facture Chronopost'!H:H)</f>
        <v/>
      </c>
      <c r="J598" s="6">
        <f>TCD!U599</f>
        <v>86</v>
      </c>
      <c r="K598">
        <f t="shared" si="29"/>
        <v>1</v>
      </c>
      <c r="L598" s="27">
        <f>_xlfn.XLOOKUP(F598,'TCD poids'!A:A,'TCD poids'!C:C)</f>
        <v>0.2</v>
      </c>
      <c r="M598">
        <f>TCD!T599</f>
        <v>86</v>
      </c>
      <c r="N598">
        <f>IF(I598="",0.2,LOOKUP(I598,'Pays TVA'!A:A,'Pays TVA'!B:B))</f>
        <v>0.2</v>
      </c>
      <c r="O598" s="27" t="str">
        <f>IF(TCD!M599="","",TCD!M599)</f>
        <v/>
      </c>
      <c r="P598" s="27" t="str">
        <f>IF(TCD!J599="","",TCD!J599)</f>
        <v/>
      </c>
      <c r="Q598" s="27" t="str">
        <f>IF(AND(TCD!L599="",TCD!Q599=""),"",IF(SUM(TCD!L599,TCD!Q599)&gt;15,29,9.5))</f>
        <v/>
      </c>
      <c r="R598" s="27">
        <f>_xlfn.XLOOKUP(F598,TCD!E:E,TCD!K:K,"")</f>
        <v>0</v>
      </c>
      <c r="S598" s="27" t="str">
        <f>IF(TCD!I599="","",IF(TCD!I599&gt;8.5,17,8.5))</f>
        <v/>
      </c>
      <c r="T598" s="27">
        <f>TCD!Y599</f>
        <v>4.75</v>
      </c>
    </row>
    <row r="599" spans="1:20" x14ac:dyDescent="0.2">
      <c r="A599" s="13" t="str">
        <f>TCD!V600</f>
        <v>CHRONOPOST</v>
      </c>
      <c r="B599" s="1">
        <f t="shared" si="27"/>
        <v>46143</v>
      </c>
      <c r="F599" t="str">
        <f>TCD!E600</f>
        <v>XS441659120FR</v>
      </c>
      <c r="H599" s="6" t="str">
        <f t="shared" si="28"/>
        <v>P</v>
      </c>
      <c r="I599" t="str">
        <f>LOOKUP(F599,'Facture Chronopost'!L:L,'Facture Chronopost'!H:H)</f>
        <v/>
      </c>
      <c r="J599" s="6">
        <f>TCD!U600</f>
        <v>86</v>
      </c>
      <c r="K599">
        <f t="shared" si="29"/>
        <v>1</v>
      </c>
      <c r="L599" s="27">
        <f>_xlfn.XLOOKUP(F599,'TCD poids'!A:A,'TCD poids'!C:C)</f>
        <v>0.2</v>
      </c>
      <c r="M599">
        <f>TCD!T600</f>
        <v>86</v>
      </c>
      <c r="N599">
        <f>IF(I599="",0.2,LOOKUP(I599,'Pays TVA'!A:A,'Pays TVA'!B:B))</f>
        <v>0.2</v>
      </c>
      <c r="O599" s="27" t="str">
        <f>IF(TCD!M600="","",TCD!M600)</f>
        <v/>
      </c>
      <c r="P599" s="27" t="str">
        <f>IF(TCD!J600="","",TCD!J600)</f>
        <v/>
      </c>
      <c r="Q599" s="27" t="str">
        <f>IF(AND(TCD!L600="",TCD!Q600=""),"",IF(SUM(TCD!L600,TCD!Q600)&gt;15,29,9.5))</f>
        <v/>
      </c>
      <c r="R599" s="27">
        <f>_xlfn.XLOOKUP(F599,TCD!E:E,TCD!K:K,"")</f>
        <v>0</v>
      </c>
      <c r="S599" s="27" t="str">
        <f>IF(TCD!I600="","",IF(TCD!I600&gt;8.5,17,8.5))</f>
        <v/>
      </c>
      <c r="T599" s="27">
        <f>TCD!Y600</f>
        <v>4.75</v>
      </c>
    </row>
    <row r="600" spans="1:20" x14ac:dyDescent="0.2">
      <c r="A600" s="13" t="str">
        <f>TCD!V601</f>
        <v>CHRONOPOST</v>
      </c>
      <c r="B600" s="1">
        <f t="shared" si="27"/>
        <v>46143</v>
      </c>
      <c r="F600" t="str">
        <f>TCD!E601</f>
        <v>XS441659765FR</v>
      </c>
      <c r="H600" s="6" t="str">
        <f t="shared" si="28"/>
        <v>P</v>
      </c>
      <c r="I600" t="str">
        <f>LOOKUP(F600,'Facture Chronopost'!L:L,'Facture Chronopost'!H:H)</f>
        <v/>
      </c>
      <c r="J600" s="6">
        <f>TCD!U601</f>
        <v>86</v>
      </c>
      <c r="K600">
        <f t="shared" si="29"/>
        <v>1</v>
      </c>
      <c r="L600" s="27">
        <f>_xlfn.XLOOKUP(F600,'TCD poids'!A:A,'TCD poids'!C:C)</f>
        <v>0.30000000000000004</v>
      </c>
      <c r="M600">
        <f>TCD!T601</f>
        <v>86</v>
      </c>
      <c r="N600">
        <f>IF(I600="",0.2,LOOKUP(I600,'Pays TVA'!A:A,'Pays TVA'!B:B))</f>
        <v>0.2</v>
      </c>
      <c r="O600" s="27" t="str">
        <f>IF(TCD!M601="","",TCD!M601)</f>
        <v/>
      </c>
      <c r="P600" s="27" t="str">
        <f>IF(TCD!J601="","",TCD!J601)</f>
        <v/>
      </c>
      <c r="Q600" s="27" t="str">
        <f>IF(AND(TCD!L601="",TCD!Q601=""),"",IF(SUM(TCD!L601,TCD!Q601)&gt;15,29,9.5))</f>
        <v/>
      </c>
      <c r="R600" s="27">
        <f>_xlfn.XLOOKUP(F600,TCD!E:E,TCD!K:K,"")</f>
        <v>0</v>
      </c>
      <c r="S600" s="27" t="str">
        <f>IF(TCD!I601="","",IF(TCD!I601&gt;8.5,17,8.5))</f>
        <v/>
      </c>
      <c r="T600" s="27">
        <f>TCD!Y601</f>
        <v>4.75</v>
      </c>
    </row>
    <row r="601" spans="1:20" x14ac:dyDescent="0.2">
      <c r="A601" s="13" t="str">
        <f>TCD!V602</f>
        <v>CHRONOPOST</v>
      </c>
      <c r="B601" s="1">
        <f t="shared" si="27"/>
        <v>46143</v>
      </c>
      <c r="F601" t="str">
        <f>TCD!E602</f>
        <v>XS441660595FR</v>
      </c>
      <c r="H601" s="6" t="str">
        <f t="shared" si="28"/>
        <v>P</v>
      </c>
      <c r="I601" t="str">
        <f>LOOKUP(F601,'Facture Chronopost'!L:L,'Facture Chronopost'!H:H)</f>
        <v/>
      </c>
      <c r="J601" s="6">
        <f>TCD!U602</f>
        <v>86</v>
      </c>
      <c r="K601">
        <f t="shared" si="29"/>
        <v>1</v>
      </c>
      <c r="L601" s="27">
        <f>_xlfn.XLOOKUP(F601,'TCD poids'!A:A,'TCD poids'!C:C)</f>
        <v>0.5</v>
      </c>
      <c r="M601">
        <f>TCD!T602</f>
        <v>86</v>
      </c>
      <c r="N601">
        <f>IF(I601="",0.2,LOOKUP(I601,'Pays TVA'!A:A,'Pays TVA'!B:B))</f>
        <v>0.2</v>
      </c>
      <c r="O601" s="27" t="str">
        <f>IF(TCD!M602="","",TCD!M602)</f>
        <v/>
      </c>
      <c r="P601" s="27" t="str">
        <f>IF(TCD!J602="","",TCD!J602)</f>
        <v/>
      </c>
      <c r="Q601" s="27" t="str">
        <f>IF(AND(TCD!L602="",TCD!Q602=""),"",IF(SUM(TCD!L602,TCD!Q602)&gt;15,29,9.5))</f>
        <v/>
      </c>
      <c r="R601" s="27">
        <f>_xlfn.XLOOKUP(F601,TCD!E:E,TCD!K:K,"")</f>
        <v>0</v>
      </c>
      <c r="S601" s="27" t="str">
        <f>IF(TCD!I602="","",IF(TCD!I602&gt;8.5,17,8.5))</f>
        <v/>
      </c>
      <c r="T601" s="27">
        <f>TCD!Y602</f>
        <v>4.75</v>
      </c>
    </row>
    <row r="602" spans="1:20" x14ac:dyDescent="0.2">
      <c r="A602" s="13" t="str">
        <f>TCD!V603</f>
        <v>CHRONOPOST</v>
      </c>
      <c r="B602" s="1">
        <f t="shared" si="27"/>
        <v>46143</v>
      </c>
      <c r="F602" t="str">
        <f>TCD!E603</f>
        <v>XS441797744FR</v>
      </c>
      <c r="H602" s="6" t="str">
        <f t="shared" si="28"/>
        <v>P</v>
      </c>
      <c r="I602" t="str">
        <f>LOOKUP(F602,'Facture Chronopost'!L:L,'Facture Chronopost'!H:H)</f>
        <v/>
      </c>
      <c r="J602" s="6">
        <f>TCD!U603</f>
        <v>86</v>
      </c>
      <c r="K602">
        <f t="shared" si="29"/>
        <v>1</v>
      </c>
      <c r="L602" s="27">
        <f>_xlfn.XLOOKUP(F602,'TCD poids'!A:A,'TCD poids'!C:C)</f>
        <v>0.2</v>
      </c>
      <c r="M602">
        <f>TCD!T603</f>
        <v>86</v>
      </c>
      <c r="N602">
        <f>IF(I602="",0.2,LOOKUP(I602,'Pays TVA'!A:A,'Pays TVA'!B:B))</f>
        <v>0.2</v>
      </c>
      <c r="O602" s="27" t="str">
        <f>IF(TCD!M603="","",TCD!M603)</f>
        <v/>
      </c>
      <c r="P602" s="27" t="str">
        <f>IF(TCD!J603="","",TCD!J603)</f>
        <v/>
      </c>
      <c r="Q602" s="27" t="str">
        <f>IF(AND(TCD!L603="",TCD!Q603=""),"",IF(SUM(TCD!L603,TCD!Q603)&gt;15,29,9.5))</f>
        <v/>
      </c>
      <c r="R602" s="27">
        <f>_xlfn.XLOOKUP(F602,TCD!E:E,TCD!K:K,"")</f>
        <v>0</v>
      </c>
      <c r="S602" s="27" t="str">
        <f>IF(TCD!I603="","",IF(TCD!I603&gt;8.5,17,8.5))</f>
        <v/>
      </c>
      <c r="T602" s="27">
        <f>TCD!Y603</f>
        <v>4.75</v>
      </c>
    </row>
    <row r="603" spans="1:20" x14ac:dyDescent="0.2">
      <c r="A603" s="13" t="str">
        <f>TCD!V604</f>
        <v>CHRONOPOST</v>
      </c>
      <c r="B603" s="1">
        <f t="shared" si="27"/>
        <v>46143</v>
      </c>
      <c r="F603" t="str">
        <f>TCD!E604</f>
        <v>XS441806018FR</v>
      </c>
      <c r="H603" s="6" t="str">
        <f t="shared" si="28"/>
        <v>P</v>
      </c>
      <c r="I603" t="str">
        <f>LOOKUP(F603,'Facture Chronopost'!L:L,'Facture Chronopost'!H:H)</f>
        <v/>
      </c>
      <c r="J603" s="6">
        <f>TCD!U604</f>
        <v>86</v>
      </c>
      <c r="K603">
        <f t="shared" si="29"/>
        <v>1</v>
      </c>
      <c r="L603" s="27">
        <f>_xlfn.XLOOKUP(F603,'TCD poids'!A:A,'TCD poids'!C:C)</f>
        <v>9.4</v>
      </c>
      <c r="M603">
        <f>TCD!T604</f>
        <v>86</v>
      </c>
      <c r="N603">
        <f>IF(I603="",0.2,LOOKUP(I603,'Pays TVA'!A:A,'Pays TVA'!B:B))</f>
        <v>0.2</v>
      </c>
      <c r="O603" s="27" t="str">
        <f>IF(TCD!M604="","",TCD!M604)</f>
        <v/>
      </c>
      <c r="P603" s="27" t="str">
        <f>IF(TCD!J604="","",TCD!J604)</f>
        <v/>
      </c>
      <c r="Q603" s="27" t="str">
        <f>IF(AND(TCD!L604="",TCD!Q604=""),"",IF(SUM(TCD!L604,TCD!Q604)&gt;15,29,9.5))</f>
        <v/>
      </c>
      <c r="R603" s="27">
        <f>_xlfn.XLOOKUP(F603,TCD!E:E,TCD!K:K,"")</f>
        <v>0</v>
      </c>
      <c r="S603" s="27" t="str">
        <f>IF(TCD!I604="","",IF(TCD!I604&gt;8.5,17,8.5))</f>
        <v/>
      </c>
      <c r="T603" s="27">
        <f>TCD!Y604</f>
        <v>8.93</v>
      </c>
    </row>
    <row r="604" spans="1:20" x14ac:dyDescent="0.2">
      <c r="A604" s="13" t="str">
        <f>TCD!V605</f>
        <v>CHRONOPOST</v>
      </c>
      <c r="B604" s="1">
        <f t="shared" si="27"/>
        <v>46143</v>
      </c>
      <c r="F604" t="str">
        <f>TCD!E605</f>
        <v>XS441807883FR</v>
      </c>
      <c r="H604" s="6" t="str">
        <f t="shared" si="28"/>
        <v>P</v>
      </c>
      <c r="I604" t="str">
        <f>LOOKUP(F604,'Facture Chronopost'!L:L,'Facture Chronopost'!H:H)</f>
        <v/>
      </c>
      <c r="J604" s="6">
        <f>TCD!U605</f>
        <v>86</v>
      </c>
      <c r="K604">
        <f t="shared" si="29"/>
        <v>1</v>
      </c>
      <c r="L604" s="27">
        <f>_xlfn.XLOOKUP(F604,'TCD poids'!A:A,'TCD poids'!C:C)</f>
        <v>10.5</v>
      </c>
      <c r="M604">
        <f>TCD!T605</f>
        <v>86</v>
      </c>
      <c r="N604">
        <f>IF(I604="",0.2,LOOKUP(I604,'Pays TVA'!A:A,'Pays TVA'!B:B))</f>
        <v>0.2</v>
      </c>
      <c r="O604" s="27" t="str">
        <f>IF(TCD!M605="","",TCD!M605)</f>
        <v/>
      </c>
      <c r="P604" s="27" t="str">
        <f>IF(TCD!J605="","",TCD!J605)</f>
        <v/>
      </c>
      <c r="Q604" s="27" t="str">
        <f>IF(AND(TCD!L605="",TCD!Q605=""),"",IF(SUM(TCD!L605,TCD!Q605)&gt;15,29,9.5))</f>
        <v/>
      </c>
      <c r="R604" s="27">
        <f>_xlfn.XLOOKUP(F604,TCD!E:E,TCD!K:K,"")</f>
        <v>0</v>
      </c>
      <c r="S604" s="27" t="str">
        <f>IF(TCD!I605="","",IF(TCD!I605&gt;8.5,17,8.5))</f>
        <v/>
      </c>
      <c r="T604" s="27">
        <f>TCD!Y605</f>
        <v>9.7799999999999994</v>
      </c>
    </row>
    <row r="605" spans="1:20" x14ac:dyDescent="0.2">
      <c r="A605" s="13" t="str">
        <f>TCD!V606</f>
        <v>CHRONOPOST</v>
      </c>
      <c r="B605" s="1">
        <f t="shared" si="27"/>
        <v>46143</v>
      </c>
      <c r="F605" t="str">
        <f>TCD!E606</f>
        <v>XS441841350FR</v>
      </c>
      <c r="H605" s="6" t="str">
        <f t="shared" si="28"/>
        <v>P</v>
      </c>
      <c r="I605" t="str">
        <f>LOOKUP(F605,'Facture Chronopost'!L:L,'Facture Chronopost'!H:H)</f>
        <v/>
      </c>
      <c r="J605" s="6">
        <f>TCD!U606</f>
        <v>86</v>
      </c>
      <c r="K605">
        <f t="shared" si="29"/>
        <v>1</v>
      </c>
      <c r="L605" s="27">
        <f>_xlfn.XLOOKUP(F605,'TCD poids'!A:A,'TCD poids'!C:C)</f>
        <v>0.1</v>
      </c>
      <c r="M605">
        <f>TCD!T606</f>
        <v>86</v>
      </c>
      <c r="N605">
        <f>IF(I605="",0.2,LOOKUP(I605,'Pays TVA'!A:A,'Pays TVA'!B:B))</f>
        <v>0.2</v>
      </c>
      <c r="O605" s="27" t="str">
        <f>IF(TCD!M606="","",TCD!M606)</f>
        <v/>
      </c>
      <c r="P605" s="27" t="str">
        <f>IF(TCD!J606="","",TCD!J606)</f>
        <v/>
      </c>
      <c r="Q605" s="27" t="str">
        <f>IF(AND(TCD!L606="",TCD!Q606=""),"",IF(SUM(TCD!L606,TCD!Q606)&gt;15,29,9.5))</f>
        <v/>
      </c>
      <c r="R605" s="27">
        <f>_xlfn.XLOOKUP(F605,TCD!E:E,TCD!K:K,"")</f>
        <v>0</v>
      </c>
      <c r="S605" s="27" t="str">
        <f>IF(TCD!I606="","",IF(TCD!I606&gt;8.5,17,8.5))</f>
        <v/>
      </c>
      <c r="T605" s="27">
        <f>TCD!Y606</f>
        <v>4.75</v>
      </c>
    </row>
    <row r="606" spans="1:20" x14ac:dyDescent="0.2">
      <c r="A606" s="13" t="str">
        <f>TCD!V607</f>
        <v>CHRONOPOST</v>
      </c>
      <c r="B606" s="1">
        <f t="shared" si="27"/>
        <v>46143</v>
      </c>
      <c r="F606" t="str">
        <f>TCD!E607</f>
        <v>XS442103109FR</v>
      </c>
      <c r="H606" s="6" t="str">
        <f t="shared" si="28"/>
        <v>P</v>
      </c>
      <c r="I606" t="str">
        <f>LOOKUP(F606,'Facture Chronopost'!L:L,'Facture Chronopost'!H:H)</f>
        <v/>
      </c>
      <c r="J606" s="6">
        <f>TCD!U607</f>
        <v>86</v>
      </c>
      <c r="K606">
        <f t="shared" si="29"/>
        <v>1</v>
      </c>
      <c r="L606" s="27">
        <f>_xlfn.XLOOKUP(F606,'TCD poids'!A:A,'TCD poids'!C:C)</f>
        <v>0.1</v>
      </c>
      <c r="M606">
        <f>TCD!T607</f>
        <v>86</v>
      </c>
      <c r="N606">
        <f>IF(I606="",0.2,LOOKUP(I606,'Pays TVA'!A:A,'Pays TVA'!B:B))</f>
        <v>0.2</v>
      </c>
      <c r="O606" s="27" t="str">
        <f>IF(TCD!M607="","",TCD!M607)</f>
        <v/>
      </c>
      <c r="P606" s="27" t="str">
        <f>IF(TCD!J607="","",TCD!J607)</f>
        <v/>
      </c>
      <c r="Q606" s="27" t="str">
        <f>IF(AND(TCD!L607="",TCD!Q607=""),"",IF(SUM(TCD!L607,TCD!Q607)&gt;15,29,9.5))</f>
        <v/>
      </c>
      <c r="R606" s="27">
        <f>_xlfn.XLOOKUP(F606,TCD!E:E,TCD!K:K,"")</f>
        <v>0</v>
      </c>
      <c r="S606" s="27" t="str">
        <f>IF(TCD!I607="","",IF(TCD!I607&gt;8.5,17,8.5))</f>
        <v/>
      </c>
      <c r="T606" s="27">
        <f>TCD!Y607</f>
        <v>4.75</v>
      </c>
    </row>
    <row r="607" spans="1:20" x14ac:dyDescent="0.2">
      <c r="A607" s="13" t="str">
        <f>TCD!V608</f>
        <v>CHRONOPOST</v>
      </c>
      <c r="B607" s="1">
        <f t="shared" si="27"/>
        <v>46143</v>
      </c>
      <c r="F607" t="str">
        <f>TCD!E608</f>
        <v>XS442103554FR</v>
      </c>
      <c r="H607" s="6" t="str">
        <f t="shared" si="28"/>
        <v>P</v>
      </c>
      <c r="I607" t="str">
        <f>LOOKUP(F607,'Facture Chronopost'!L:L,'Facture Chronopost'!H:H)</f>
        <v/>
      </c>
      <c r="J607" s="6">
        <f>TCD!U608</f>
        <v>86</v>
      </c>
      <c r="K607">
        <f t="shared" si="29"/>
        <v>1</v>
      </c>
      <c r="L607" s="27">
        <f>_xlfn.XLOOKUP(F607,'TCD poids'!A:A,'TCD poids'!C:C)</f>
        <v>4.6999999999999993</v>
      </c>
      <c r="M607">
        <f>TCD!T608</f>
        <v>86</v>
      </c>
      <c r="N607">
        <f>IF(I607="",0.2,LOOKUP(I607,'Pays TVA'!A:A,'Pays TVA'!B:B))</f>
        <v>0.2</v>
      </c>
      <c r="O607" s="27" t="str">
        <f>IF(TCD!M608="","",TCD!M608)</f>
        <v/>
      </c>
      <c r="P607" s="27" t="str">
        <f>IF(TCD!J608="","",TCD!J608)</f>
        <v/>
      </c>
      <c r="Q607" s="27" t="str">
        <f>IF(AND(TCD!L608="",TCD!Q608=""),"",IF(SUM(TCD!L608,TCD!Q608)&gt;15,29,9.5))</f>
        <v/>
      </c>
      <c r="R607" s="27">
        <f>_xlfn.XLOOKUP(F607,TCD!E:E,TCD!K:K,"")</f>
        <v>0</v>
      </c>
      <c r="S607" s="27" t="str">
        <f>IF(TCD!I608="","",IF(TCD!I608&gt;8.5,17,8.5))</f>
        <v/>
      </c>
      <c r="T607" s="27">
        <f>TCD!Y608</f>
        <v>6.38</v>
      </c>
    </row>
    <row r="608" spans="1:20" x14ac:dyDescent="0.2">
      <c r="A608" s="13" t="str">
        <f>TCD!V609</f>
        <v>CHRONOPOST</v>
      </c>
      <c r="B608" s="1">
        <f t="shared" si="27"/>
        <v>46143</v>
      </c>
      <c r="F608" t="str">
        <f>TCD!E609</f>
        <v>XS442108295FR</v>
      </c>
      <c r="H608" s="6" t="str">
        <f t="shared" si="28"/>
        <v>P</v>
      </c>
      <c r="I608" t="str">
        <f>LOOKUP(F608,'Facture Chronopost'!L:L,'Facture Chronopost'!H:H)</f>
        <v/>
      </c>
      <c r="J608" s="6">
        <f>TCD!U609</f>
        <v>86</v>
      </c>
      <c r="K608">
        <f t="shared" si="29"/>
        <v>1</v>
      </c>
      <c r="L608" s="27">
        <f>_xlfn.XLOOKUP(F608,'TCD poids'!A:A,'TCD poids'!C:C)</f>
        <v>4.8</v>
      </c>
      <c r="M608">
        <f>TCD!T609</f>
        <v>86</v>
      </c>
      <c r="N608">
        <f>IF(I608="",0.2,LOOKUP(I608,'Pays TVA'!A:A,'Pays TVA'!B:B))</f>
        <v>0.2</v>
      </c>
      <c r="O608" s="27" t="str">
        <f>IF(TCD!M609="","",TCD!M609)</f>
        <v/>
      </c>
      <c r="P608" s="27" t="str">
        <f>IF(TCD!J609="","",TCD!J609)</f>
        <v/>
      </c>
      <c r="Q608" s="27" t="str">
        <f>IF(AND(TCD!L609="",TCD!Q609=""),"",IF(SUM(TCD!L609,TCD!Q609)&gt;15,29,9.5))</f>
        <v/>
      </c>
      <c r="R608" s="27">
        <f>_xlfn.XLOOKUP(F608,TCD!E:E,TCD!K:K,"")</f>
        <v>0</v>
      </c>
      <c r="S608" s="27" t="str">
        <f>IF(TCD!I609="","",IF(TCD!I609&gt;8.5,17,8.5))</f>
        <v/>
      </c>
      <c r="T608" s="27">
        <f>TCD!Y609</f>
        <v>6.38</v>
      </c>
    </row>
    <row r="609" spans="1:20" x14ac:dyDescent="0.2">
      <c r="A609" s="13" t="str">
        <f>TCD!V610</f>
        <v>CHRONOPOST</v>
      </c>
      <c r="B609" s="1">
        <f t="shared" si="27"/>
        <v>46143</v>
      </c>
      <c r="F609" t="str">
        <f>TCD!E610</f>
        <v>XS442202591FR</v>
      </c>
      <c r="H609" s="6" t="str">
        <f t="shared" si="28"/>
        <v>P</v>
      </c>
      <c r="I609" t="str">
        <f>LOOKUP(F609,'Facture Chronopost'!L:L,'Facture Chronopost'!H:H)</f>
        <v/>
      </c>
      <c r="J609" s="6">
        <f>TCD!U610</f>
        <v>86</v>
      </c>
      <c r="K609">
        <f t="shared" si="29"/>
        <v>1</v>
      </c>
      <c r="L609" s="27">
        <f>_xlfn.XLOOKUP(F609,'TCD poids'!A:A,'TCD poids'!C:C)</f>
        <v>0.1</v>
      </c>
      <c r="M609">
        <f>TCD!T610</f>
        <v>86</v>
      </c>
      <c r="N609">
        <f>IF(I609="",0.2,LOOKUP(I609,'Pays TVA'!A:A,'Pays TVA'!B:B))</f>
        <v>0.2</v>
      </c>
      <c r="O609" s="27" t="str">
        <f>IF(TCD!M610="","",TCD!M610)</f>
        <v/>
      </c>
      <c r="P609" s="27" t="str">
        <f>IF(TCD!J610="","",TCD!J610)</f>
        <v/>
      </c>
      <c r="Q609" s="27" t="str">
        <f>IF(AND(TCD!L610="",TCD!Q610=""),"",IF(SUM(TCD!L610,TCD!Q610)&gt;15,29,9.5))</f>
        <v/>
      </c>
      <c r="R609" s="27">
        <f>_xlfn.XLOOKUP(F609,TCD!E:E,TCD!K:K,"")</f>
        <v>0</v>
      </c>
      <c r="S609" s="27" t="str">
        <f>IF(TCD!I610="","",IF(TCD!I610&gt;8.5,17,8.5))</f>
        <v/>
      </c>
      <c r="T609" s="27">
        <f>TCD!Y610</f>
        <v>4.75</v>
      </c>
    </row>
    <row r="610" spans="1:20" x14ac:dyDescent="0.2">
      <c r="A610" s="13" t="str">
        <f>TCD!V611</f>
        <v>CHRONOPOST</v>
      </c>
      <c r="B610" s="1">
        <f t="shared" si="27"/>
        <v>46143</v>
      </c>
      <c r="F610" t="str">
        <f>TCD!E611</f>
        <v>XS442215017FR</v>
      </c>
      <c r="H610" s="6" t="str">
        <f t="shared" si="28"/>
        <v>P</v>
      </c>
      <c r="I610" t="str">
        <f>LOOKUP(F610,'Facture Chronopost'!L:L,'Facture Chronopost'!H:H)</f>
        <v/>
      </c>
      <c r="J610" s="6">
        <f>TCD!U611</f>
        <v>86</v>
      </c>
      <c r="K610">
        <f t="shared" si="29"/>
        <v>1</v>
      </c>
      <c r="L610" s="27">
        <f>_xlfn.XLOOKUP(F610,'TCD poids'!A:A,'TCD poids'!C:C)</f>
        <v>4.8</v>
      </c>
      <c r="M610">
        <f>TCD!T611</f>
        <v>86</v>
      </c>
      <c r="N610">
        <f>IF(I610="",0.2,LOOKUP(I610,'Pays TVA'!A:A,'Pays TVA'!B:B))</f>
        <v>0.2</v>
      </c>
      <c r="O610" s="27" t="str">
        <f>IF(TCD!M611="","",TCD!M611)</f>
        <v/>
      </c>
      <c r="P610" s="27" t="str">
        <f>IF(TCD!J611="","",TCD!J611)</f>
        <v/>
      </c>
      <c r="Q610" s="27" t="str">
        <f>IF(AND(TCD!L611="",TCD!Q611=""),"",IF(SUM(TCD!L611,TCD!Q611)&gt;15,29,9.5))</f>
        <v/>
      </c>
      <c r="R610" s="27">
        <f>_xlfn.XLOOKUP(F610,TCD!E:E,TCD!K:K,"")</f>
        <v>0</v>
      </c>
      <c r="S610" s="27" t="str">
        <f>IF(TCD!I611="","",IF(TCD!I611&gt;8.5,17,8.5))</f>
        <v/>
      </c>
      <c r="T610" s="27">
        <f>TCD!Y611</f>
        <v>6.38</v>
      </c>
    </row>
    <row r="611" spans="1:20" x14ac:dyDescent="0.2">
      <c r="A611" s="13" t="str">
        <f>TCD!V612</f>
        <v>CHRONOPOST</v>
      </c>
      <c r="B611" s="1">
        <f t="shared" si="27"/>
        <v>46143</v>
      </c>
      <c r="F611" t="str">
        <f>TCD!E612</f>
        <v>XS442563096FR</v>
      </c>
      <c r="H611" s="6" t="str">
        <f t="shared" si="28"/>
        <v>P</v>
      </c>
      <c r="I611" t="str">
        <f>LOOKUP(F611,'Facture Chronopost'!L:L,'Facture Chronopost'!H:H)</f>
        <v/>
      </c>
      <c r="J611" s="6">
        <f>TCD!U612</f>
        <v>86</v>
      </c>
      <c r="K611">
        <f t="shared" si="29"/>
        <v>1</v>
      </c>
      <c r="L611" s="27">
        <f>_xlfn.XLOOKUP(F611,'TCD poids'!A:A,'TCD poids'!C:C)</f>
        <v>0.2</v>
      </c>
      <c r="M611">
        <f>TCD!T612</f>
        <v>86</v>
      </c>
      <c r="N611">
        <f>IF(I611="",0.2,LOOKUP(I611,'Pays TVA'!A:A,'Pays TVA'!B:B))</f>
        <v>0.2</v>
      </c>
      <c r="O611" s="27" t="str">
        <f>IF(TCD!M612="","",TCD!M612)</f>
        <v/>
      </c>
      <c r="P611" s="27" t="str">
        <f>IF(TCD!J612="","",TCD!J612)</f>
        <v/>
      </c>
      <c r="Q611" s="27" t="str">
        <f>IF(AND(TCD!L612="",TCD!Q612=""),"",IF(SUM(TCD!L612,TCD!Q612)&gt;15,29,9.5))</f>
        <v/>
      </c>
      <c r="R611" s="27">
        <f>_xlfn.XLOOKUP(F611,TCD!E:E,TCD!K:K,"")</f>
        <v>0</v>
      </c>
      <c r="S611" s="27" t="str">
        <f>IF(TCD!I612="","",IF(TCD!I612&gt;8.5,17,8.5))</f>
        <v/>
      </c>
      <c r="T611" s="27">
        <f>TCD!Y612</f>
        <v>4.75</v>
      </c>
    </row>
    <row r="612" spans="1:20" x14ac:dyDescent="0.2">
      <c r="A612" s="13" t="str">
        <f>TCD!V613</f>
        <v>CHRONOPOST</v>
      </c>
      <c r="B612" s="1">
        <f t="shared" si="27"/>
        <v>46143</v>
      </c>
      <c r="F612" t="str">
        <f>TCD!E613</f>
        <v>XS442563811FR</v>
      </c>
      <c r="H612" s="6" t="str">
        <f t="shared" si="28"/>
        <v>P</v>
      </c>
      <c r="I612" t="str">
        <f>LOOKUP(F612,'Facture Chronopost'!L:L,'Facture Chronopost'!H:H)</f>
        <v/>
      </c>
      <c r="J612" s="6">
        <f>TCD!U613</f>
        <v>86</v>
      </c>
      <c r="K612">
        <f t="shared" si="29"/>
        <v>1</v>
      </c>
      <c r="L612" s="27">
        <f>_xlfn.XLOOKUP(F612,'TCD poids'!A:A,'TCD poids'!C:C)</f>
        <v>6.1999999999999993</v>
      </c>
      <c r="M612">
        <f>TCD!T613</f>
        <v>86</v>
      </c>
      <c r="N612">
        <f>IF(I612="",0.2,LOOKUP(I612,'Pays TVA'!A:A,'Pays TVA'!B:B))</f>
        <v>0.2</v>
      </c>
      <c r="O612" s="27" t="str">
        <f>IF(TCD!M613="","",TCD!M613)</f>
        <v/>
      </c>
      <c r="P612" s="27" t="str">
        <f>IF(TCD!J613="","",TCD!J613)</f>
        <v/>
      </c>
      <c r="Q612" s="27" t="str">
        <f>IF(AND(TCD!L613="",TCD!Q613=""),"",IF(SUM(TCD!L613,TCD!Q613)&gt;15,29,9.5))</f>
        <v/>
      </c>
      <c r="R612" s="27">
        <f>_xlfn.XLOOKUP(F612,TCD!E:E,TCD!K:K,"")</f>
        <v>0</v>
      </c>
      <c r="S612" s="27" t="str">
        <f>IF(TCD!I613="","",IF(TCD!I613&gt;8.5,17,8.5))</f>
        <v/>
      </c>
      <c r="T612" s="27">
        <f>TCD!Y613</f>
        <v>9.4</v>
      </c>
    </row>
    <row r="613" spans="1:20" x14ac:dyDescent="0.2">
      <c r="A613" s="13" t="str">
        <f>TCD!V614</f>
        <v>CHRONOPOST</v>
      </c>
      <c r="B613" s="1">
        <f t="shared" si="27"/>
        <v>46143</v>
      </c>
      <c r="F613" t="str">
        <f>TCD!E614</f>
        <v>XS442564803FR</v>
      </c>
      <c r="H613" s="6" t="str">
        <f t="shared" si="28"/>
        <v>P</v>
      </c>
      <c r="I613" t="str">
        <f>LOOKUP(F613,'Facture Chronopost'!L:L,'Facture Chronopost'!H:H)</f>
        <v/>
      </c>
      <c r="J613" s="6">
        <f>TCD!U614</f>
        <v>86</v>
      </c>
      <c r="K613">
        <f t="shared" si="29"/>
        <v>1</v>
      </c>
      <c r="L613" s="27">
        <f>_xlfn.XLOOKUP(F613,'TCD poids'!A:A,'TCD poids'!C:C)</f>
        <v>0.2</v>
      </c>
      <c r="M613">
        <f>TCD!T614</f>
        <v>86</v>
      </c>
      <c r="N613">
        <f>IF(I613="",0.2,LOOKUP(I613,'Pays TVA'!A:A,'Pays TVA'!B:B))</f>
        <v>0.2</v>
      </c>
      <c r="O613" s="27" t="str">
        <f>IF(TCD!M614="","",TCD!M614)</f>
        <v/>
      </c>
      <c r="P613" s="27" t="str">
        <f>IF(TCD!J614="","",TCD!J614)</f>
        <v/>
      </c>
      <c r="Q613" s="27" t="str">
        <f>IF(AND(TCD!L614="",TCD!Q614=""),"",IF(SUM(TCD!L614,TCD!Q614)&gt;15,29,9.5))</f>
        <v/>
      </c>
      <c r="R613" s="27">
        <f>_xlfn.XLOOKUP(F613,TCD!E:E,TCD!K:K,"")</f>
        <v>0</v>
      </c>
      <c r="S613" s="27" t="str">
        <f>IF(TCD!I614="","",IF(TCD!I614&gt;8.5,17,8.5))</f>
        <v/>
      </c>
      <c r="T613" s="27">
        <f>TCD!Y614</f>
        <v>4.75</v>
      </c>
    </row>
    <row r="614" spans="1:20" x14ac:dyDescent="0.2">
      <c r="A614" s="13" t="str">
        <f>TCD!V615</f>
        <v>CHRONOPOST</v>
      </c>
      <c r="B614" s="1">
        <f t="shared" si="27"/>
        <v>46143</v>
      </c>
      <c r="F614" t="str">
        <f>TCD!E615</f>
        <v>XS442565361FR</v>
      </c>
      <c r="H614" s="6" t="str">
        <f t="shared" si="28"/>
        <v>P</v>
      </c>
      <c r="I614" t="str">
        <f>LOOKUP(F614,'Facture Chronopost'!L:L,'Facture Chronopost'!H:H)</f>
        <v/>
      </c>
      <c r="J614" s="6">
        <f>TCD!U615</f>
        <v>86</v>
      </c>
      <c r="K614">
        <f t="shared" si="29"/>
        <v>1</v>
      </c>
      <c r="L614" s="27">
        <f>_xlfn.XLOOKUP(F614,'TCD poids'!A:A,'TCD poids'!C:C)</f>
        <v>6.5</v>
      </c>
      <c r="M614">
        <f>TCD!T615</f>
        <v>86</v>
      </c>
      <c r="N614">
        <f>IF(I614="",0.2,LOOKUP(I614,'Pays TVA'!A:A,'Pays TVA'!B:B))</f>
        <v>0.2</v>
      </c>
      <c r="O614" s="27" t="str">
        <f>IF(TCD!M615="","",TCD!M615)</f>
        <v/>
      </c>
      <c r="P614" s="27" t="str">
        <f>IF(TCD!J615="","",TCD!J615)</f>
        <v/>
      </c>
      <c r="Q614" s="27" t="str">
        <f>IF(AND(TCD!L615="",TCD!Q615=""),"",IF(SUM(TCD!L615,TCD!Q615)&gt;15,29,9.5))</f>
        <v/>
      </c>
      <c r="R614" s="27">
        <f>_xlfn.XLOOKUP(F614,TCD!E:E,TCD!K:K,"")</f>
        <v>0</v>
      </c>
      <c r="S614" s="27" t="str">
        <f>IF(TCD!I615="","",IF(TCD!I615&gt;8.5,17,8.5))</f>
        <v/>
      </c>
      <c r="T614" s="27">
        <f>TCD!Y615</f>
        <v>7.4</v>
      </c>
    </row>
    <row r="615" spans="1:20" x14ac:dyDescent="0.2">
      <c r="A615" s="13" t="str">
        <f>TCD!V616</f>
        <v>CHRONOPOST</v>
      </c>
      <c r="B615" s="1">
        <f t="shared" si="27"/>
        <v>46143</v>
      </c>
      <c r="F615" t="str">
        <f>TCD!E616</f>
        <v>XS442565675FR</v>
      </c>
      <c r="H615" s="6" t="str">
        <f t="shared" si="28"/>
        <v>P</v>
      </c>
      <c r="I615" t="str">
        <f>LOOKUP(F615,'Facture Chronopost'!L:L,'Facture Chronopost'!H:H)</f>
        <v/>
      </c>
      <c r="J615" s="6">
        <f>TCD!U616</f>
        <v>86</v>
      </c>
      <c r="K615">
        <f t="shared" si="29"/>
        <v>1</v>
      </c>
      <c r="L615" s="27">
        <f>_xlfn.XLOOKUP(F615,'TCD poids'!A:A,'TCD poids'!C:C)</f>
        <v>0.1</v>
      </c>
      <c r="M615">
        <f>TCD!T616</f>
        <v>86</v>
      </c>
      <c r="N615">
        <f>IF(I615="",0.2,LOOKUP(I615,'Pays TVA'!A:A,'Pays TVA'!B:B))</f>
        <v>0.2</v>
      </c>
      <c r="O615" s="27" t="str">
        <f>IF(TCD!M616="","",TCD!M616)</f>
        <v/>
      </c>
      <c r="P615" s="27" t="str">
        <f>IF(TCD!J616="","",TCD!J616)</f>
        <v/>
      </c>
      <c r="Q615" s="27" t="str">
        <f>IF(AND(TCD!L616="",TCD!Q616=""),"",IF(SUM(TCD!L616,TCD!Q616)&gt;15,29,9.5))</f>
        <v/>
      </c>
      <c r="R615" s="27">
        <f>_xlfn.XLOOKUP(F615,TCD!E:E,TCD!K:K,"")</f>
        <v>0</v>
      </c>
      <c r="S615" s="27" t="str">
        <f>IF(TCD!I616="","",IF(TCD!I616&gt;8.5,17,8.5))</f>
        <v/>
      </c>
      <c r="T615" s="27">
        <f>TCD!Y616</f>
        <v>4.75</v>
      </c>
    </row>
    <row r="616" spans="1:20" x14ac:dyDescent="0.2">
      <c r="A616" s="13" t="str">
        <f>TCD!V617</f>
        <v>CHRONOPOST</v>
      </c>
      <c r="B616" s="1">
        <f t="shared" si="27"/>
        <v>46143</v>
      </c>
      <c r="F616" t="str">
        <f>TCD!E617</f>
        <v>XS442572212FR</v>
      </c>
      <c r="H616" s="6" t="str">
        <f t="shared" si="28"/>
        <v>P</v>
      </c>
      <c r="I616" t="str">
        <f>LOOKUP(F616,'Facture Chronopost'!L:L,'Facture Chronopost'!H:H)</f>
        <v/>
      </c>
      <c r="J616" s="6">
        <f>TCD!U617</f>
        <v>86</v>
      </c>
      <c r="K616">
        <f t="shared" si="29"/>
        <v>1</v>
      </c>
      <c r="L616" s="27">
        <f>_xlfn.XLOOKUP(F616,'TCD poids'!A:A,'TCD poids'!C:C)</f>
        <v>1.6</v>
      </c>
      <c r="M616">
        <f>TCD!T617</f>
        <v>86</v>
      </c>
      <c r="N616">
        <f>IF(I616="",0.2,LOOKUP(I616,'Pays TVA'!A:A,'Pays TVA'!B:B))</f>
        <v>0.2</v>
      </c>
      <c r="O616" s="27" t="str">
        <f>IF(TCD!M617="","",TCD!M617)</f>
        <v/>
      </c>
      <c r="P616" s="27" t="str">
        <f>IF(TCD!J617="","",TCD!J617)</f>
        <v/>
      </c>
      <c r="Q616" s="27" t="str">
        <f>IF(AND(TCD!L617="",TCD!Q617=""),"",IF(SUM(TCD!L617,TCD!Q617)&gt;15,29,9.5))</f>
        <v/>
      </c>
      <c r="R616" s="27">
        <f>_xlfn.XLOOKUP(F616,TCD!E:E,TCD!K:K,"")</f>
        <v>0</v>
      </c>
      <c r="S616" s="27" t="str">
        <f>IF(TCD!I617="","",IF(TCD!I617&gt;8.5,17,8.5))</f>
        <v/>
      </c>
      <c r="T616" s="27">
        <f>TCD!Y617</f>
        <v>5.08</v>
      </c>
    </row>
    <row r="617" spans="1:20" x14ac:dyDescent="0.2">
      <c r="A617" s="13" t="str">
        <f>TCD!V618</f>
        <v>CHRONOPOST</v>
      </c>
      <c r="B617" s="1">
        <f t="shared" si="27"/>
        <v>46143</v>
      </c>
      <c r="F617" t="str">
        <f>TCD!E618</f>
        <v>XS442746275FR</v>
      </c>
      <c r="H617" s="6" t="str">
        <f t="shared" si="28"/>
        <v>P</v>
      </c>
      <c r="I617" t="str">
        <f>LOOKUP(F617,'Facture Chronopost'!L:L,'Facture Chronopost'!H:H)</f>
        <v/>
      </c>
      <c r="J617" s="6">
        <f>TCD!U618</f>
        <v>86</v>
      </c>
      <c r="K617">
        <f t="shared" si="29"/>
        <v>1</v>
      </c>
      <c r="L617" s="27">
        <f>_xlfn.XLOOKUP(F617,'TCD poids'!A:A,'TCD poids'!C:C)</f>
        <v>0.30000000000000004</v>
      </c>
      <c r="M617">
        <f>TCD!T618</f>
        <v>86</v>
      </c>
      <c r="N617">
        <f>IF(I617="",0.2,LOOKUP(I617,'Pays TVA'!A:A,'Pays TVA'!B:B))</f>
        <v>0.2</v>
      </c>
      <c r="O617" s="27" t="str">
        <f>IF(TCD!M618="","",TCD!M618)</f>
        <v/>
      </c>
      <c r="P617" s="27" t="str">
        <f>IF(TCD!J618="","",TCD!J618)</f>
        <v/>
      </c>
      <c r="Q617" s="27" t="str">
        <f>IF(AND(TCD!L618="",TCD!Q618=""),"",IF(SUM(TCD!L618,TCD!Q618)&gt;15,29,9.5))</f>
        <v/>
      </c>
      <c r="R617" s="27">
        <f>_xlfn.XLOOKUP(F617,TCD!E:E,TCD!K:K,"")</f>
        <v>0</v>
      </c>
      <c r="S617" s="27" t="str">
        <f>IF(TCD!I618="","",IF(TCD!I618&gt;8.5,17,8.5))</f>
        <v/>
      </c>
      <c r="T617" s="27">
        <f>TCD!Y618</f>
        <v>4.75</v>
      </c>
    </row>
    <row r="618" spans="1:20" x14ac:dyDescent="0.2">
      <c r="A618" s="13" t="str">
        <f>TCD!V619</f>
        <v>CHRONOPOST</v>
      </c>
      <c r="B618" s="1">
        <f t="shared" si="27"/>
        <v>46143</v>
      </c>
      <c r="F618" t="str">
        <f>TCD!E619</f>
        <v>XS442753988FR</v>
      </c>
      <c r="H618" s="6" t="str">
        <f t="shared" si="28"/>
        <v>P</v>
      </c>
      <c r="I618" t="str">
        <f>LOOKUP(F618,'Facture Chronopost'!L:L,'Facture Chronopost'!H:H)</f>
        <v/>
      </c>
      <c r="J618" s="6">
        <f>TCD!U619</f>
        <v>86</v>
      </c>
      <c r="K618">
        <f t="shared" si="29"/>
        <v>1</v>
      </c>
      <c r="L618" s="27">
        <f>_xlfn.XLOOKUP(F618,'TCD poids'!A:A,'TCD poids'!C:C)</f>
        <v>4.6999999999999993</v>
      </c>
      <c r="M618">
        <f>TCD!T619</f>
        <v>86</v>
      </c>
      <c r="N618">
        <f>IF(I618="",0.2,LOOKUP(I618,'Pays TVA'!A:A,'Pays TVA'!B:B))</f>
        <v>0.2</v>
      </c>
      <c r="O618" s="27" t="str">
        <f>IF(TCD!M619="","",TCD!M619)</f>
        <v/>
      </c>
      <c r="P618" s="27" t="str">
        <f>IF(TCD!J619="","",TCD!J619)</f>
        <v/>
      </c>
      <c r="Q618" s="27">
        <f>IF(AND(TCD!L619="",TCD!Q619=""),"",IF(SUM(TCD!L619,TCD!Q619)&gt;15,29,9.5))</f>
        <v>9.5</v>
      </c>
      <c r="R618" s="27">
        <f>_xlfn.XLOOKUP(F618,TCD!E:E,TCD!K:K,"")</f>
        <v>0</v>
      </c>
      <c r="S618" s="27" t="str">
        <f>IF(TCD!I619="","",IF(TCD!I619&gt;8.5,17,8.5))</f>
        <v/>
      </c>
      <c r="T618" s="27">
        <f>TCD!Y619</f>
        <v>6.3800000000000008</v>
      </c>
    </row>
    <row r="619" spans="1:20" x14ac:dyDescent="0.2">
      <c r="A619" s="13" t="str">
        <f>TCD!V620</f>
        <v>CHRONOPOST</v>
      </c>
      <c r="B619" s="1">
        <f t="shared" si="27"/>
        <v>46143</v>
      </c>
      <c r="F619" t="str">
        <f>TCD!E620</f>
        <v>XS442761940FR</v>
      </c>
      <c r="H619" s="6" t="str">
        <f t="shared" si="28"/>
        <v>P</v>
      </c>
      <c r="I619" t="str">
        <f>LOOKUP(F619,'Facture Chronopost'!L:L,'Facture Chronopost'!H:H)</f>
        <v/>
      </c>
      <c r="J619" s="6">
        <f>TCD!U620</f>
        <v>86</v>
      </c>
      <c r="K619">
        <f t="shared" si="29"/>
        <v>1</v>
      </c>
      <c r="L619" s="27">
        <f>_xlfn.XLOOKUP(F619,'TCD poids'!A:A,'TCD poids'!C:C)</f>
        <v>0.30000000000000004</v>
      </c>
      <c r="M619">
        <f>TCD!T620</f>
        <v>86</v>
      </c>
      <c r="N619">
        <f>IF(I619="",0.2,LOOKUP(I619,'Pays TVA'!A:A,'Pays TVA'!B:B))</f>
        <v>0.2</v>
      </c>
      <c r="O619" s="27" t="str">
        <f>IF(TCD!M620="","",TCD!M620)</f>
        <v/>
      </c>
      <c r="P619" s="27" t="str">
        <f>IF(TCD!J620="","",TCD!J620)</f>
        <v/>
      </c>
      <c r="Q619" s="27" t="str">
        <f>IF(AND(TCD!L620="",TCD!Q620=""),"",IF(SUM(TCD!L620,TCD!Q620)&gt;15,29,9.5))</f>
        <v/>
      </c>
      <c r="R619" s="27">
        <f>_xlfn.XLOOKUP(F619,TCD!E:E,TCD!K:K,"")</f>
        <v>0</v>
      </c>
      <c r="S619" s="27" t="str">
        <f>IF(TCD!I620="","",IF(TCD!I620&gt;8.5,17,8.5))</f>
        <v/>
      </c>
      <c r="T619" s="27">
        <f>TCD!Y620</f>
        <v>4.75</v>
      </c>
    </row>
    <row r="620" spans="1:20" x14ac:dyDescent="0.2">
      <c r="A620" s="13" t="str">
        <f>TCD!V621</f>
        <v>CHRONOPOST</v>
      </c>
      <c r="B620" s="1">
        <f t="shared" si="27"/>
        <v>46143</v>
      </c>
      <c r="F620" t="str">
        <f>TCD!E621</f>
        <v>XS442764549FR</v>
      </c>
      <c r="H620" s="6" t="str">
        <f t="shared" si="28"/>
        <v>P</v>
      </c>
      <c r="I620" t="str">
        <f>LOOKUP(F620,'Facture Chronopost'!L:L,'Facture Chronopost'!H:H)</f>
        <v/>
      </c>
      <c r="J620" s="6">
        <f>TCD!U621</f>
        <v>86</v>
      </c>
      <c r="K620">
        <f t="shared" si="29"/>
        <v>1</v>
      </c>
      <c r="L620" s="27">
        <f>_xlfn.XLOOKUP(F620,'TCD poids'!A:A,'TCD poids'!C:C)</f>
        <v>4.5999999999999996</v>
      </c>
      <c r="M620">
        <f>TCD!T621</f>
        <v>86</v>
      </c>
      <c r="N620">
        <f>IF(I620="",0.2,LOOKUP(I620,'Pays TVA'!A:A,'Pays TVA'!B:B))</f>
        <v>0.2</v>
      </c>
      <c r="O620" s="27" t="str">
        <f>IF(TCD!M621="","",TCD!M621)</f>
        <v/>
      </c>
      <c r="P620" s="27" t="str">
        <f>IF(TCD!J621="","",TCD!J621)</f>
        <v/>
      </c>
      <c r="Q620" s="27" t="str">
        <f>IF(AND(TCD!L621="",TCD!Q621=""),"",IF(SUM(TCD!L621,TCD!Q621)&gt;15,29,9.5))</f>
        <v/>
      </c>
      <c r="R620" s="27">
        <f>_xlfn.XLOOKUP(F620,TCD!E:E,TCD!K:K,"")</f>
        <v>0</v>
      </c>
      <c r="S620" s="27" t="str">
        <f>IF(TCD!I621="","",IF(TCD!I621&gt;8.5,17,8.5))</f>
        <v/>
      </c>
      <c r="T620" s="27">
        <f>TCD!Y621</f>
        <v>6.38</v>
      </c>
    </row>
    <row r="621" spans="1:20" x14ac:dyDescent="0.2">
      <c r="A621" s="13" t="str">
        <f>TCD!V622</f>
        <v>CHRONOPOST</v>
      </c>
      <c r="B621" s="1">
        <f t="shared" si="27"/>
        <v>46143</v>
      </c>
      <c r="F621" t="str">
        <f>TCD!E622</f>
        <v>XS443130975FR</v>
      </c>
      <c r="H621" s="6" t="str">
        <f t="shared" si="28"/>
        <v>P</v>
      </c>
      <c r="I621" t="str">
        <f>LOOKUP(F621,'Facture Chronopost'!L:L,'Facture Chronopost'!H:H)</f>
        <v/>
      </c>
      <c r="J621" s="6">
        <f>TCD!U622</f>
        <v>86</v>
      </c>
      <c r="K621">
        <f t="shared" si="29"/>
        <v>1</v>
      </c>
      <c r="L621" s="27">
        <f>_xlfn.XLOOKUP(F621,'TCD poids'!A:A,'TCD poids'!C:C)</f>
        <v>4.5999999999999996</v>
      </c>
      <c r="M621">
        <f>TCD!T622</f>
        <v>86</v>
      </c>
      <c r="N621">
        <f>IF(I621="",0.2,LOOKUP(I621,'Pays TVA'!A:A,'Pays TVA'!B:B))</f>
        <v>0.2</v>
      </c>
      <c r="O621" s="27" t="str">
        <f>IF(TCD!M622="","",TCD!M622)</f>
        <v/>
      </c>
      <c r="P621" s="27" t="str">
        <f>IF(TCD!J622="","",TCD!J622)</f>
        <v/>
      </c>
      <c r="Q621" s="27" t="str">
        <f>IF(AND(TCD!L622="",TCD!Q622=""),"",IF(SUM(TCD!L622,TCD!Q622)&gt;15,29,9.5))</f>
        <v/>
      </c>
      <c r="R621" s="27">
        <f>_xlfn.XLOOKUP(F621,TCD!E:E,TCD!K:K,"")</f>
        <v>0</v>
      </c>
      <c r="S621" s="27" t="str">
        <f>IF(TCD!I622="","",IF(TCD!I622&gt;8.5,17,8.5))</f>
        <v/>
      </c>
      <c r="T621" s="27">
        <f>TCD!Y622</f>
        <v>6.38</v>
      </c>
    </row>
    <row r="622" spans="1:20" x14ac:dyDescent="0.2">
      <c r="A622" s="13" t="str">
        <f>TCD!V623</f>
        <v>CHRONOPOST</v>
      </c>
      <c r="B622" s="1">
        <f t="shared" si="27"/>
        <v>46143</v>
      </c>
      <c r="F622" t="str">
        <f>TCD!E623</f>
        <v>XS443133416FR</v>
      </c>
      <c r="H622" s="6" t="str">
        <f t="shared" si="28"/>
        <v>P</v>
      </c>
      <c r="I622" t="str">
        <f>LOOKUP(F622,'Facture Chronopost'!L:L,'Facture Chronopost'!H:H)</f>
        <v/>
      </c>
      <c r="J622" s="6">
        <f>TCD!U623</f>
        <v>86</v>
      </c>
      <c r="K622">
        <f t="shared" si="29"/>
        <v>1</v>
      </c>
      <c r="L622" s="27">
        <f>_xlfn.XLOOKUP(F622,'TCD poids'!A:A,'TCD poids'!C:C)</f>
        <v>0.30000000000000004</v>
      </c>
      <c r="M622">
        <f>TCD!T623</f>
        <v>86</v>
      </c>
      <c r="N622">
        <f>IF(I622="",0.2,LOOKUP(I622,'Pays TVA'!A:A,'Pays TVA'!B:B))</f>
        <v>0.2</v>
      </c>
      <c r="O622" s="27" t="str">
        <f>IF(TCD!M623="","",TCD!M623)</f>
        <v/>
      </c>
      <c r="P622" s="27" t="str">
        <f>IF(TCD!J623="","",TCD!J623)</f>
        <v/>
      </c>
      <c r="Q622" s="27" t="str">
        <f>IF(AND(TCD!L623="",TCD!Q623=""),"",IF(SUM(TCD!L623,TCD!Q623)&gt;15,29,9.5))</f>
        <v/>
      </c>
      <c r="R622" s="27">
        <f>_xlfn.XLOOKUP(F622,TCD!E:E,TCD!K:K,"")</f>
        <v>0</v>
      </c>
      <c r="S622" s="27" t="str">
        <f>IF(TCD!I623="","",IF(TCD!I623&gt;8.5,17,8.5))</f>
        <v/>
      </c>
      <c r="T622" s="27">
        <f>TCD!Y623</f>
        <v>4.75</v>
      </c>
    </row>
    <row r="623" spans="1:20" x14ac:dyDescent="0.2">
      <c r="A623" s="13" t="str">
        <f>TCD!V624</f>
        <v>CHRONOPOST</v>
      </c>
      <c r="B623" s="1">
        <f t="shared" si="27"/>
        <v>46143</v>
      </c>
      <c r="F623" t="str">
        <f>TCD!E624</f>
        <v>XS443137109FR</v>
      </c>
      <c r="H623" s="6" t="str">
        <f t="shared" si="28"/>
        <v>P</v>
      </c>
      <c r="I623" t="str">
        <f>LOOKUP(F623,'Facture Chronopost'!L:L,'Facture Chronopost'!H:H)</f>
        <v/>
      </c>
      <c r="J623" s="6">
        <f>TCD!U624</f>
        <v>86</v>
      </c>
      <c r="K623">
        <f t="shared" si="29"/>
        <v>1</v>
      </c>
      <c r="L623" s="27">
        <f>_xlfn.XLOOKUP(F623,'TCD poids'!A:A,'TCD poids'!C:C)</f>
        <v>0.2</v>
      </c>
      <c r="M623">
        <f>TCD!T624</f>
        <v>86</v>
      </c>
      <c r="N623">
        <f>IF(I623="",0.2,LOOKUP(I623,'Pays TVA'!A:A,'Pays TVA'!B:B))</f>
        <v>0.2</v>
      </c>
      <c r="O623" s="27" t="str">
        <f>IF(TCD!M624="","",TCD!M624)</f>
        <v/>
      </c>
      <c r="P623" s="27" t="str">
        <f>IF(TCD!J624="","",TCD!J624)</f>
        <v/>
      </c>
      <c r="Q623" s="27" t="str">
        <f>IF(AND(TCD!L624="",TCD!Q624=""),"",IF(SUM(TCD!L624,TCD!Q624)&gt;15,29,9.5))</f>
        <v/>
      </c>
      <c r="R623" s="27">
        <f>_xlfn.XLOOKUP(F623,TCD!E:E,TCD!K:K,"")</f>
        <v>0</v>
      </c>
      <c r="S623" s="27" t="str">
        <f>IF(TCD!I624="","",IF(TCD!I624&gt;8.5,17,8.5))</f>
        <v/>
      </c>
      <c r="T623" s="27">
        <f>TCD!Y624</f>
        <v>4.75</v>
      </c>
    </row>
    <row r="624" spans="1:20" x14ac:dyDescent="0.2">
      <c r="A624" s="13" t="str">
        <f>TCD!V625</f>
        <v>CHRONOPOST</v>
      </c>
      <c r="B624" s="1">
        <f t="shared" si="27"/>
        <v>46143</v>
      </c>
      <c r="F624" t="str">
        <f>TCD!E625</f>
        <v>XS443138943FR</v>
      </c>
      <c r="H624" s="6" t="str">
        <f t="shared" si="28"/>
        <v>P</v>
      </c>
      <c r="I624" t="str">
        <f>LOOKUP(F624,'Facture Chronopost'!L:L,'Facture Chronopost'!H:H)</f>
        <v/>
      </c>
      <c r="J624" s="6">
        <f>TCD!U625</f>
        <v>86</v>
      </c>
      <c r="K624">
        <f t="shared" si="29"/>
        <v>1</v>
      </c>
      <c r="L624" s="27">
        <f>_xlfn.XLOOKUP(F624,'TCD poids'!A:A,'TCD poids'!C:C)</f>
        <v>4.6999999999999993</v>
      </c>
      <c r="M624">
        <f>TCD!T625</f>
        <v>86</v>
      </c>
      <c r="N624">
        <f>IF(I624="",0.2,LOOKUP(I624,'Pays TVA'!A:A,'Pays TVA'!B:B))</f>
        <v>0.2</v>
      </c>
      <c r="O624" s="27" t="str">
        <f>IF(TCD!M625="","",TCD!M625)</f>
        <v/>
      </c>
      <c r="P624" s="27" t="str">
        <f>IF(TCD!J625="","",TCD!J625)</f>
        <v/>
      </c>
      <c r="Q624" s="27" t="str">
        <f>IF(AND(TCD!L625="",TCD!Q625=""),"",IF(SUM(TCD!L625,TCD!Q625)&gt;15,29,9.5))</f>
        <v/>
      </c>
      <c r="R624" s="27">
        <f>_xlfn.XLOOKUP(F624,TCD!E:E,TCD!K:K,"")</f>
        <v>0</v>
      </c>
      <c r="S624" s="27" t="str">
        <f>IF(TCD!I625="","",IF(TCD!I625&gt;8.5,17,8.5))</f>
        <v/>
      </c>
      <c r="T624" s="27">
        <f>TCD!Y625</f>
        <v>6.38</v>
      </c>
    </row>
    <row r="625" spans="1:20" x14ac:dyDescent="0.2">
      <c r="A625" s="13" t="str">
        <f>TCD!V626</f>
        <v>CHRONOPOST</v>
      </c>
      <c r="B625" s="1">
        <f t="shared" si="27"/>
        <v>46143</v>
      </c>
      <c r="F625" t="str">
        <f>TCD!E626</f>
        <v>XS443141275FR</v>
      </c>
      <c r="H625" s="6" t="str">
        <f t="shared" si="28"/>
        <v>P</v>
      </c>
      <c r="I625" t="str">
        <f>LOOKUP(F625,'Facture Chronopost'!L:L,'Facture Chronopost'!H:H)</f>
        <v/>
      </c>
      <c r="J625" s="6">
        <f>TCD!U626</f>
        <v>86</v>
      </c>
      <c r="K625">
        <f t="shared" si="29"/>
        <v>1</v>
      </c>
      <c r="L625" s="27">
        <f>_xlfn.XLOOKUP(F625,'TCD poids'!A:A,'TCD poids'!C:C)</f>
        <v>1.5</v>
      </c>
      <c r="M625">
        <f>TCD!T626</f>
        <v>86</v>
      </c>
      <c r="N625">
        <f>IF(I625="",0.2,LOOKUP(I625,'Pays TVA'!A:A,'Pays TVA'!B:B))</f>
        <v>0.2</v>
      </c>
      <c r="O625" s="27" t="str">
        <f>IF(TCD!M626="","",TCD!M626)</f>
        <v/>
      </c>
      <c r="P625" s="27" t="str">
        <f>IF(TCD!J626="","",TCD!J626)</f>
        <v/>
      </c>
      <c r="Q625" s="27" t="str">
        <f>IF(AND(TCD!L626="",TCD!Q626=""),"",IF(SUM(TCD!L626,TCD!Q626)&gt;15,29,9.5))</f>
        <v/>
      </c>
      <c r="R625" s="27">
        <f>_xlfn.XLOOKUP(F625,TCD!E:E,TCD!K:K,"")</f>
        <v>0</v>
      </c>
      <c r="S625" s="27" t="str">
        <f>IF(TCD!I626="","",IF(TCD!I626&gt;8.5,17,8.5))</f>
        <v/>
      </c>
      <c r="T625" s="27">
        <f>TCD!Y626</f>
        <v>5.08</v>
      </c>
    </row>
    <row r="626" spans="1:20" x14ac:dyDescent="0.2">
      <c r="A626" s="13" t="str">
        <f>TCD!V627</f>
        <v>CHRONOPOST</v>
      </c>
      <c r="B626" s="1">
        <f t="shared" si="27"/>
        <v>46143</v>
      </c>
      <c r="F626" t="str">
        <f>TCD!E627</f>
        <v>XS443142903FR</v>
      </c>
      <c r="H626" s="6" t="str">
        <f t="shared" si="28"/>
        <v>P</v>
      </c>
      <c r="I626" t="str">
        <f>LOOKUP(F626,'Facture Chronopost'!L:L,'Facture Chronopost'!H:H)</f>
        <v/>
      </c>
      <c r="J626" s="6">
        <f>TCD!U627</f>
        <v>86</v>
      </c>
      <c r="K626">
        <f t="shared" si="29"/>
        <v>1</v>
      </c>
      <c r="L626" s="27">
        <f>_xlfn.XLOOKUP(F626,'TCD poids'!A:A,'TCD poids'!C:C)</f>
        <v>4.5999999999999996</v>
      </c>
      <c r="M626">
        <f>TCD!T627</f>
        <v>86</v>
      </c>
      <c r="N626">
        <f>IF(I626="",0.2,LOOKUP(I626,'Pays TVA'!A:A,'Pays TVA'!B:B))</f>
        <v>0.2</v>
      </c>
      <c r="O626" s="27" t="str">
        <f>IF(TCD!M627="","",TCD!M627)</f>
        <v/>
      </c>
      <c r="P626" s="27" t="str">
        <f>IF(TCD!J627="","",TCD!J627)</f>
        <v/>
      </c>
      <c r="Q626" s="27" t="str">
        <f>IF(AND(TCD!L627="",TCD!Q627=""),"",IF(SUM(TCD!L627,TCD!Q627)&gt;15,29,9.5))</f>
        <v/>
      </c>
      <c r="R626" s="27">
        <f>_xlfn.XLOOKUP(F626,TCD!E:E,TCD!K:K,"")</f>
        <v>0</v>
      </c>
      <c r="S626" s="27" t="str">
        <f>IF(TCD!I627="","",IF(TCD!I627&gt;8.5,17,8.5))</f>
        <v/>
      </c>
      <c r="T626" s="27">
        <f>TCD!Y627</f>
        <v>6.38</v>
      </c>
    </row>
    <row r="627" spans="1:20" x14ac:dyDescent="0.2">
      <c r="A627" s="13" t="str">
        <f>TCD!V628</f>
        <v>CHRONOPOST</v>
      </c>
      <c r="B627" s="1">
        <f t="shared" si="27"/>
        <v>46143</v>
      </c>
      <c r="F627" t="str">
        <f>TCD!E628</f>
        <v>XS443145961FR</v>
      </c>
      <c r="H627" s="6" t="str">
        <f t="shared" si="28"/>
        <v>P</v>
      </c>
      <c r="I627" t="str">
        <f>LOOKUP(F627,'Facture Chronopost'!L:L,'Facture Chronopost'!H:H)</f>
        <v/>
      </c>
      <c r="J627" s="6">
        <f>TCD!U628</f>
        <v>86</v>
      </c>
      <c r="K627">
        <f t="shared" si="29"/>
        <v>1</v>
      </c>
      <c r="L627" s="27">
        <f>_xlfn.XLOOKUP(F627,'TCD poids'!A:A,'TCD poids'!C:C)</f>
        <v>1.2000000000000002</v>
      </c>
      <c r="M627">
        <f>TCD!T628</f>
        <v>86</v>
      </c>
      <c r="N627">
        <f>IF(I627="",0.2,LOOKUP(I627,'Pays TVA'!A:A,'Pays TVA'!B:B))</f>
        <v>0.2</v>
      </c>
      <c r="O627" s="27" t="str">
        <f>IF(TCD!M628="","",TCD!M628)</f>
        <v/>
      </c>
      <c r="P627" s="27" t="str">
        <f>IF(TCD!J628="","",TCD!J628)</f>
        <v/>
      </c>
      <c r="Q627" s="27" t="str">
        <f>IF(AND(TCD!L628="",TCD!Q628=""),"",IF(SUM(TCD!L628,TCD!Q628)&gt;15,29,9.5))</f>
        <v/>
      </c>
      <c r="R627" s="27">
        <f>_xlfn.XLOOKUP(F627,TCD!E:E,TCD!K:K,"")</f>
        <v>0</v>
      </c>
      <c r="S627" s="27" t="str">
        <f>IF(TCD!I628="","",IF(TCD!I628&gt;8.5,17,8.5))</f>
        <v/>
      </c>
      <c r="T627" s="27">
        <f>TCD!Y628</f>
        <v>5.08</v>
      </c>
    </row>
    <row r="628" spans="1:20" x14ac:dyDescent="0.2">
      <c r="A628" s="13" t="str">
        <f>TCD!V629</f>
        <v>CHRONOPOST</v>
      </c>
      <c r="B628" s="1">
        <f t="shared" si="27"/>
        <v>46143</v>
      </c>
      <c r="F628" t="str">
        <f>TCD!E629</f>
        <v>XS443152137FR</v>
      </c>
      <c r="H628" s="6" t="str">
        <f t="shared" si="28"/>
        <v>P</v>
      </c>
      <c r="I628" t="str">
        <f>LOOKUP(F628,'Facture Chronopost'!L:L,'Facture Chronopost'!H:H)</f>
        <v/>
      </c>
      <c r="J628" s="6">
        <f>TCD!U629</f>
        <v>86</v>
      </c>
      <c r="K628">
        <f t="shared" si="29"/>
        <v>1</v>
      </c>
      <c r="L628" s="27">
        <f>_xlfn.XLOOKUP(F628,'TCD poids'!A:A,'TCD poids'!C:C)</f>
        <v>0.1</v>
      </c>
      <c r="M628">
        <f>TCD!T629</f>
        <v>86</v>
      </c>
      <c r="N628">
        <f>IF(I628="",0.2,LOOKUP(I628,'Pays TVA'!A:A,'Pays TVA'!B:B))</f>
        <v>0.2</v>
      </c>
      <c r="O628" s="27" t="str">
        <f>IF(TCD!M629="","",TCD!M629)</f>
        <v/>
      </c>
      <c r="P628" s="27" t="str">
        <f>IF(TCD!J629="","",TCD!J629)</f>
        <v/>
      </c>
      <c r="Q628" s="27" t="str">
        <f>IF(AND(TCD!L629="",TCD!Q629=""),"",IF(SUM(TCD!L629,TCD!Q629)&gt;15,29,9.5))</f>
        <v/>
      </c>
      <c r="R628" s="27">
        <f>_xlfn.XLOOKUP(F628,TCD!E:E,TCD!K:K,"")</f>
        <v>0</v>
      </c>
      <c r="S628" s="27" t="str">
        <f>IF(TCD!I629="","",IF(TCD!I629&gt;8.5,17,8.5))</f>
        <v/>
      </c>
      <c r="T628" s="27">
        <f>TCD!Y629</f>
        <v>4.75</v>
      </c>
    </row>
    <row r="629" spans="1:20" x14ac:dyDescent="0.2">
      <c r="A629" s="13" t="str">
        <f>TCD!V630</f>
        <v>CHRONOPOST</v>
      </c>
      <c r="B629" s="1">
        <f t="shared" si="27"/>
        <v>46143</v>
      </c>
      <c r="F629" t="str">
        <f>TCD!E630</f>
        <v>XS443157488FR</v>
      </c>
      <c r="H629" s="6" t="str">
        <f t="shared" si="28"/>
        <v>P</v>
      </c>
      <c r="I629" t="str">
        <f>LOOKUP(F629,'Facture Chronopost'!L:L,'Facture Chronopost'!H:H)</f>
        <v/>
      </c>
      <c r="J629" s="6">
        <f>TCD!U630</f>
        <v>86</v>
      </c>
      <c r="K629">
        <f t="shared" si="29"/>
        <v>1</v>
      </c>
      <c r="L629" s="27">
        <f>_xlfn.XLOOKUP(F629,'TCD poids'!A:A,'TCD poids'!C:C)</f>
        <v>4.6999999999999993</v>
      </c>
      <c r="M629">
        <f>TCD!T630</f>
        <v>86</v>
      </c>
      <c r="N629">
        <f>IF(I629="",0.2,LOOKUP(I629,'Pays TVA'!A:A,'Pays TVA'!B:B))</f>
        <v>0.2</v>
      </c>
      <c r="O629" s="27" t="str">
        <f>IF(TCD!M630="","",TCD!M630)</f>
        <v/>
      </c>
      <c r="P629" s="27" t="str">
        <f>IF(TCD!J630="","",TCD!J630)</f>
        <v/>
      </c>
      <c r="Q629" s="27" t="str">
        <f>IF(AND(TCD!L630="",TCD!Q630=""),"",IF(SUM(TCD!L630,TCD!Q630)&gt;15,29,9.5))</f>
        <v/>
      </c>
      <c r="R629" s="27">
        <f>_xlfn.XLOOKUP(F629,TCD!E:E,TCD!K:K,"")</f>
        <v>0</v>
      </c>
      <c r="S629" s="27" t="str">
        <f>IF(TCD!I630="","",IF(TCD!I630&gt;8.5,17,8.5))</f>
        <v/>
      </c>
      <c r="T629" s="27">
        <f>TCD!Y630</f>
        <v>6.38</v>
      </c>
    </row>
    <row r="630" spans="1:20" x14ac:dyDescent="0.2">
      <c r="A630" s="13" t="str">
        <f>TCD!V631</f>
        <v>CHRONOPOST</v>
      </c>
      <c r="B630" s="1">
        <f t="shared" si="27"/>
        <v>46143</v>
      </c>
      <c r="F630" t="str">
        <f>TCD!E631</f>
        <v>XS443160779FR</v>
      </c>
      <c r="H630" s="6" t="str">
        <f t="shared" si="28"/>
        <v>P</v>
      </c>
      <c r="I630" t="str">
        <f>LOOKUP(F630,'Facture Chronopost'!L:L,'Facture Chronopost'!H:H)</f>
        <v/>
      </c>
      <c r="J630" s="6">
        <f>TCD!U631</f>
        <v>86</v>
      </c>
      <c r="K630">
        <f t="shared" si="29"/>
        <v>1</v>
      </c>
      <c r="L630" s="27">
        <f>_xlfn.XLOOKUP(F630,'TCD poids'!A:A,'TCD poids'!C:C)</f>
        <v>6.3</v>
      </c>
      <c r="M630">
        <f>TCD!T631</f>
        <v>86</v>
      </c>
      <c r="N630">
        <f>IF(I630="",0.2,LOOKUP(I630,'Pays TVA'!A:A,'Pays TVA'!B:B))</f>
        <v>0.2</v>
      </c>
      <c r="O630" s="27" t="str">
        <f>IF(TCD!M631="","",TCD!M631)</f>
        <v/>
      </c>
      <c r="P630" s="27" t="str">
        <f>IF(TCD!J631="","",TCD!J631)</f>
        <v/>
      </c>
      <c r="Q630" s="27" t="str">
        <f>IF(AND(TCD!L631="",TCD!Q631=""),"",IF(SUM(TCD!L631,TCD!Q631)&gt;15,29,9.5))</f>
        <v/>
      </c>
      <c r="R630" s="27">
        <f>_xlfn.XLOOKUP(F630,TCD!E:E,TCD!K:K,"")</f>
        <v>0</v>
      </c>
      <c r="S630" s="27" t="str">
        <f>IF(TCD!I631="","",IF(TCD!I631&gt;8.5,17,8.5))</f>
        <v/>
      </c>
      <c r="T630" s="27">
        <f>TCD!Y631</f>
        <v>7.4</v>
      </c>
    </row>
    <row r="631" spans="1:20" x14ac:dyDescent="0.2">
      <c r="A631" s="13" t="str">
        <f>TCD!V632</f>
        <v>CHRONOPOST</v>
      </c>
      <c r="B631" s="1">
        <f t="shared" si="27"/>
        <v>46143</v>
      </c>
      <c r="F631" t="str">
        <f>TCD!E632</f>
        <v>XS443162015FR</v>
      </c>
      <c r="H631" s="6" t="str">
        <f t="shared" si="28"/>
        <v>P</v>
      </c>
      <c r="I631" t="str">
        <f>LOOKUP(F631,'Facture Chronopost'!L:L,'Facture Chronopost'!H:H)</f>
        <v/>
      </c>
      <c r="J631" s="6">
        <f>TCD!U632</f>
        <v>86</v>
      </c>
      <c r="K631">
        <f t="shared" si="29"/>
        <v>1</v>
      </c>
      <c r="L631" s="27">
        <f>_xlfn.XLOOKUP(F631,'TCD poids'!A:A,'TCD poids'!C:C)</f>
        <v>4.8</v>
      </c>
      <c r="M631">
        <f>TCD!T632</f>
        <v>86</v>
      </c>
      <c r="N631">
        <f>IF(I631="",0.2,LOOKUP(I631,'Pays TVA'!A:A,'Pays TVA'!B:B))</f>
        <v>0.2</v>
      </c>
      <c r="O631" s="27" t="str">
        <f>IF(TCD!M632="","",TCD!M632)</f>
        <v/>
      </c>
      <c r="P631" s="27" t="str">
        <f>IF(TCD!J632="","",TCD!J632)</f>
        <v/>
      </c>
      <c r="Q631" s="27" t="str">
        <f>IF(AND(TCD!L632="",TCD!Q632=""),"",IF(SUM(TCD!L632,TCD!Q632)&gt;15,29,9.5))</f>
        <v/>
      </c>
      <c r="R631" s="27">
        <f>_xlfn.XLOOKUP(F631,TCD!E:E,TCD!K:K,"")</f>
        <v>0</v>
      </c>
      <c r="S631" s="27" t="str">
        <f>IF(TCD!I632="","",IF(TCD!I632&gt;8.5,17,8.5))</f>
        <v/>
      </c>
      <c r="T631" s="27">
        <f>TCD!Y632</f>
        <v>6.38</v>
      </c>
    </row>
    <row r="632" spans="1:20" x14ac:dyDescent="0.2">
      <c r="A632" s="13" t="str">
        <f>TCD!V633</f>
        <v>CHRONOPOST</v>
      </c>
      <c r="B632" s="1">
        <f t="shared" si="27"/>
        <v>46143</v>
      </c>
      <c r="F632" t="str">
        <f>TCD!E633</f>
        <v>XS443464143FR</v>
      </c>
      <c r="H632" s="6" t="str">
        <f t="shared" si="28"/>
        <v>P</v>
      </c>
      <c r="I632" t="str">
        <f>LOOKUP(F632,'Facture Chronopost'!L:L,'Facture Chronopost'!H:H)</f>
        <v/>
      </c>
      <c r="J632" s="6">
        <f>TCD!U633</f>
        <v>86</v>
      </c>
      <c r="K632">
        <f t="shared" si="29"/>
        <v>1</v>
      </c>
      <c r="L632" s="27">
        <f>_xlfn.XLOOKUP(F632,'TCD poids'!A:A,'TCD poids'!C:C)</f>
        <v>0.2</v>
      </c>
      <c r="M632">
        <f>TCD!T633</f>
        <v>86</v>
      </c>
      <c r="N632">
        <f>IF(I632="",0.2,LOOKUP(I632,'Pays TVA'!A:A,'Pays TVA'!B:B))</f>
        <v>0.2</v>
      </c>
      <c r="O632" s="27" t="str">
        <f>IF(TCD!M633="","",TCD!M633)</f>
        <v/>
      </c>
      <c r="P632" s="27" t="str">
        <f>IF(TCD!J633="","",TCD!J633)</f>
        <v/>
      </c>
      <c r="Q632" s="27" t="str">
        <f>IF(AND(TCD!L633="",TCD!Q633=""),"",IF(SUM(TCD!L633,TCD!Q633)&gt;15,29,9.5))</f>
        <v/>
      </c>
      <c r="R632" s="27">
        <f>_xlfn.XLOOKUP(F632,TCD!E:E,TCD!K:K,"")</f>
        <v>0</v>
      </c>
      <c r="S632" s="27" t="str">
        <f>IF(TCD!I633="","",IF(TCD!I633&gt;8.5,17,8.5))</f>
        <v/>
      </c>
      <c r="T632" s="27">
        <f>TCD!Y633</f>
        <v>4.75</v>
      </c>
    </row>
    <row r="633" spans="1:20" x14ac:dyDescent="0.2">
      <c r="A633" s="13" t="str">
        <f>TCD!V634</f>
        <v>CHRONOPOST</v>
      </c>
      <c r="B633" s="1">
        <f t="shared" si="27"/>
        <v>46143</v>
      </c>
      <c r="F633" t="str">
        <f>TCD!E634</f>
        <v>XS443465206FR</v>
      </c>
      <c r="H633" s="6" t="str">
        <f t="shared" si="28"/>
        <v>P</v>
      </c>
      <c r="I633" t="str">
        <f>LOOKUP(F633,'Facture Chronopost'!L:L,'Facture Chronopost'!H:H)</f>
        <v/>
      </c>
      <c r="J633" s="6">
        <f>TCD!U634</f>
        <v>86</v>
      </c>
      <c r="K633">
        <f t="shared" si="29"/>
        <v>1</v>
      </c>
      <c r="L633" s="27">
        <f>_xlfn.XLOOKUP(F633,'TCD poids'!A:A,'TCD poids'!C:C)</f>
        <v>0.1</v>
      </c>
      <c r="M633">
        <f>TCD!T634</f>
        <v>86</v>
      </c>
      <c r="N633">
        <f>IF(I633="",0.2,LOOKUP(I633,'Pays TVA'!A:A,'Pays TVA'!B:B))</f>
        <v>0.2</v>
      </c>
      <c r="O633" s="27" t="str">
        <f>IF(TCD!M634="","",TCD!M634)</f>
        <v/>
      </c>
      <c r="P633" s="27" t="str">
        <f>IF(TCD!J634="","",TCD!J634)</f>
        <v/>
      </c>
      <c r="Q633" s="27" t="str">
        <f>IF(AND(TCD!L634="",TCD!Q634=""),"",IF(SUM(TCD!L634,TCD!Q634)&gt;15,29,9.5))</f>
        <v/>
      </c>
      <c r="R633" s="27">
        <f>_xlfn.XLOOKUP(F633,TCD!E:E,TCD!K:K,"")</f>
        <v>0</v>
      </c>
      <c r="S633" s="27" t="str">
        <f>IF(TCD!I634="","",IF(TCD!I634&gt;8.5,17,8.5))</f>
        <v/>
      </c>
      <c r="T633" s="27">
        <f>TCD!Y634</f>
        <v>4.75</v>
      </c>
    </row>
    <row r="634" spans="1:20" x14ac:dyDescent="0.2">
      <c r="A634" s="13" t="str">
        <f>TCD!V635</f>
        <v>CHRONOPOST</v>
      </c>
      <c r="B634" s="1">
        <f t="shared" si="27"/>
        <v>46143</v>
      </c>
      <c r="F634" t="str">
        <f>TCD!E635</f>
        <v>XS443487025FR</v>
      </c>
      <c r="H634" s="6" t="str">
        <f t="shared" si="28"/>
        <v>P</v>
      </c>
      <c r="I634" t="str">
        <f>LOOKUP(F634,'Facture Chronopost'!L:L,'Facture Chronopost'!H:H)</f>
        <v/>
      </c>
      <c r="J634" s="6">
        <f>TCD!U635</f>
        <v>86</v>
      </c>
      <c r="K634">
        <f t="shared" si="29"/>
        <v>1</v>
      </c>
      <c r="L634" s="27">
        <f>_xlfn.XLOOKUP(F634,'TCD poids'!A:A,'TCD poids'!C:C)</f>
        <v>0.1</v>
      </c>
      <c r="M634">
        <f>TCD!T635</f>
        <v>86</v>
      </c>
      <c r="N634">
        <f>IF(I634="",0.2,LOOKUP(I634,'Pays TVA'!A:A,'Pays TVA'!B:B))</f>
        <v>0.2</v>
      </c>
      <c r="O634" s="27" t="str">
        <f>IF(TCD!M635="","",TCD!M635)</f>
        <v/>
      </c>
      <c r="P634" s="27" t="str">
        <f>IF(TCD!J635="","",TCD!J635)</f>
        <v/>
      </c>
      <c r="Q634" s="27" t="str">
        <f>IF(AND(TCD!L635="",TCD!Q635=""),"",IF(SUM(TCD!L635,TCD!Q635)&gt;15,29,9.5))</f>
        <v/>
      </c>
      <c r="R634" s="27">
        <f>_xlfn.XLOOKUP(F634,TCD!E:E,TCD!K:K,"")</f>
        <v>0</v>
      </c>
      <c r="S634" s="27" t="str">
        <f>IF(TCD!I635="","",IF(TCD!I635&gt;8.5,17,8.5))</f>
        <v/>
      </c>
      <c r="T634" s="27">
        <f>TCD!Y635</f>
        <v>4.75</v>
      </c>
    </row>
    <row r="635" spans="1:20" x14ac:dyDescent="0.2">
      <c r="A635" s="13" t="str">
        <f>TCD!V636</f>
        <v>CHRONOPOST</v>
      </c>
      <c r="B635" s="1">
        <f t="shared" si="27"/>
        <v>46143</v>
      </c>
      <c r="F635" t="str">
        <f>TCD!E636</f>
        <v>XS443517668FR</v>
      </c>
      <c r="H635" s="6" t="str">
        <f t="shared" si="28"/>
        <v>P</v>
      </c>
      <c r="I635" t="str">
        <f>LOOKUP(F635,'Facture Chronopost'!L:L,'Facture Chronopost'!H:H)</f>
        <v/>
      </c>
      <c r="J635" s="6">
        <f>TCD!U636</f>
        <v>86</v>
      </c>
      <c r="K635">
        <f t="shared" si="29"/>
        <v>1</v>
      </c>
      <c r="L635" s="27">
        <f>_xlfn.XLOOKUP(F635,'TCD poids'!A:A,'TCD poids'!C:C)</f>
        <v>5.8999999999999995</v>
      </c>
      <c r="M635">
        <f>TCD!T636</f>
        <v>86</v>
      </c>
      <c r="N635">
        <f>IF(I635="",0.2,LOOKUP(I635,'Pays TVA'!A:A,'Pays TVA'!B:B))</f>
        <v>0.2</v>
      </c>
      <c r="O635" s="27" t="str">
        <f>IF(TCD!M636="","",TCD!M636)</f>
        <v/>
      </c>
      <c r="P635" s="27" t="str">
        <f>IF(TCD!J636="","",TCD!J636)</f>
        <v/>
      </c>
      <c r="Q635" s="27" t="str">
        <f>IF(AND(TCD!L636="",TCD!Q636=""),"",IF(SUM(TCD!L636,TCD!Q636)&gt;15,29,9.5))</f>
        <v/>
      </c>
      <c r="R635" s="27">
        <f>_xlfn.XLOOKUP(F635,TCD!E:E,TCD!K:K,"")</f>
        <v>0</v>
      </c>
      <c r="S635" s="27" t="str">
        <f>IF(TCD!I636="","",IF(TCD!I636&gt;8.5,17,8.5))</f>
        <v/>
      </c>
      <c r="T635" s="27">
        <f>TCD!Y636</f>
        <v>6.89</v>
      </c>
    </row>
    <row r="636" spans="1:20" x14ac:dyDescent="0.2">
      <c r="A636" s="13" t="str">
        <f>TCD!V637</f>
        <v>CHRONOPOST</v>
      </c>
      <c r="B636" s="1">
        <f t="shared" si="27"/>
        <v>46143</v>
      </c>
      <c r="F636" t="str">
        <f>TCD!E637</f>
        <v>XS443697545FR</v>
      </c>
      <c r="H636" s="6" t="str">
        <f t="shared" si="28"/>
        <v>P</v>
      </c>
      <c r="I636" t="str">
        <f>LOOKUP(F636,'Facture Chronopost'!L:L,'Facture Chronopost'!H:H)</f>
        <v/>
      </c>
      <c r="J636" s="6">
        <f>TCD!U637</f>
        <v>86</v>
      </c>
      <c r="K636">
        <f t="shared" si="29"/>
        <v>1</v>
      </c>
      <c r="L636" s="27">
        <f>_xlfn.XLOOKUP(F636,'TCD poids'!A:A,'TCD poids'!C:C)</f>
        <v>6.5</v>
      </c>
      <c r="M636">
        <f>TCD!T637</f>
        <v>86</v>
      </c>
      <c r="N636">
        <f>IF(I636="",0.2,LOOKUP(I636,'Pays TVA'!A:A,'Pays TVA'!B:B))</f>
        <v>0.2</v>
      </c>
      <c r="O636" s="27" t="str">
        <f>IF(TCD!M637="","",TCD!M637)</f>
        <v/>
      </c>
      <c r="P636" s="27" t="str">
        <f>IF(TCD!J637="","",TCD!J637)</f>
        <v/>
      </c>
      <c r="Q636" s="27" t="str">
        <f>IF(AND(TCD!L637="",TCD!Q637=""),"",IF(SUM(TCD!L637,TCD!Q637)&gt;15,29,9.5))</f>
        <v/>
      </c>
      <c r="R636" s="27">
        <f>_xlfn.XLOOKUP(F636,TCD!E:E,TCD!K:K,"")</f>
        <v>0</v>
      </c>
      <c r="S636" s="27" t="str">
        <f>IF(TCD!I637="","",IF(TCD!I637&gt;8.5,17,8.5))</f>
        <v/>
      </c>
      <c r="T636" s="27">
        <f>TCD!Y637</f>
        <v>7.4</v>
      </c>
    </row>
    <row r="637" spans="1:20" x14ac:dyDescent="0.2">
      <c r="A637" s="13" t="str">
        <f>TCD!V638</f>
        <v>CHRONOPOST</v>
      </c>
      <c r="B637" s="1">
        <f t="shared" si="27"/>
        <v>46143</v>
      </c>
      <c r="F637" t="str">
        <f>TCD!E638</f>
        <v>XS443700329FR</v>
      </c>
      <c r="H637" s="6" t="str">
        <f t="shared" si="28"/>
        <v>P</v>
      </c>
      <c r="I637" t="str">
        <f>LOOKUP(F637,'Facture Chronopost'!L:L,'Facture Chronopost'!H:H)</f>
        <v/>
      </c>
      <c r="J637" s="6">
        <f>TCD!U638</f>
        <v>86</v>
      </c>
      <c r="K637">
        <f t="shared" si="29"/>
        <v>1</v>
      </c>
      <c r="L637" s="27">
        <f>_xlfn.XLOOKUP(F637,'TCD poids'!A:A,'TCD poids'!C:C)</f>
        <v>4.8</v>
      </c>
      <c r="M637">
        <f>TCD!T638</f>
        <v>86</v>
      </c>
      <c r="N637">
        <f>IF(I637="",0.2,LOOKUP(I637,'Pays TVA'!A:A,'Pays TVA'!B:B))</f>
        <v>0.2</v>
      </c>
      <c r="O637" s="27" t="str">
        <f>IF(TCD!M638="","",TCD!M638)</f>
        <v/>
      </c>
      <c r="P637" s="27" t="str">
        <f>IF(TCD!J638="","",TCD!J638)</f>
        <v/>
      </c>
      <c r="Q637" s="27" t="str">
        <f>IF(AND(TCD!L638="",TCD!Q638=""),"",IF(SUM(TCD!L638,TCD!Q638)&gt;15,29,9.5))</f>
        <v/>
      </c>
      <c r="R637" s="27">
        <f>_xlfn.XLOOKUP(F637,TCD!E:E,TCD!K:K,"")</f>
        <v>0</v>
      </c>
      <c r="S637" s="27" t="str">
        <f>IF(TCD!I638="","",IF(TCD!I638&gt;8.5,17,8.5))</f>
        <v/>
      </c>
      <c r="T637" s="27">
        <f>TCD!Y638</f>
        <v>6.38</v>
      </c>
    </row>
    <row r="638" spans="1:20" x14ac:dyDescent="0.2">
      <c r="A638" s="13" t="str">
        <f>TCD!V639</f>
        <v>CHRONOPOST</v>
      </c>
      <c r="B638" s="1">
        <f t="shared" si="27"/>
        <v>46143</v>
      </c>
      <c r="F638" t="str">
        <f>TCD!E639</f>
        <v>XS443701514FR</v>
      </c>
      <c r="H638" s="6" t="str">
        <f t="shared" si="28"/>
        <v>P</v>
      </c>
      <c r="I638" t="str">
        <f>LOOKUP(F638,'Facture Chronopost'!L:L,'Facture Chronopost'!H:H)</f>
        <v/>
      </c>
      <c r="J638" s="6">
        <f>TCD!U639</f>
        <v>86</v>
      </c>
      <c r="K638">
        <f t="shared" si="29"/>
        <v>1</v>
      </c>
      <c r="L638" s="27">
        <f>_xlfn.XLOOKUP(F638,'TCD poids'!A:A,'TCD poids'!C:C)</f>
        <v>4.6999999999999993</v>
      </c>
      <c r="M638">
        <f>TCD!T639</f>
        <v>86</v>
      </c>
      <c r="N638">
        <f>IF(I638="",0.2,LOOKUP(I638,'Pays TVA'!A:A,'Pays TVA'!B:B))</f>
        <v>0.2</v>
      </c>
      <c r="O638" s="27" t="str">
        <f>IF(TCD!M639="","",TCD!M639)</f>
        <v/>
      </c>
      <c r="P638" s="27" t="str">
        <f>IF(TCD!J639="","",TCD!J639)</f>
        <v/>
      </c>
      <c r="Q638" s="27" t="str">
        <f>IF(AND(TCD!L639="",TCD!Q639=""),"",IF(SUM(TCD!L639,TCD!Q639)&gt;15,29,9.5))</f>
        <v/>
      </c>
      <c r="R638" s="27">
        <f>_xlfn.XLOOKUP(F638,TCD!E:E,TCD!K:K,"")</f>
        <v>0</v>
      </c>
      <c r="S638" s="27" t="str">
        <f>IF(TCD!I639="","",IF(TCD!I639&gt;8.5,17,8.5))</f>
        <v/>
      </c>
      <c r="T638" s="27">
        <f>TCD!Y639</f>
        <v>6.38</v>
      </c>
    </row>
    <row r="639" spans="1:20" x14ac:dyDescent="0.2">
      <c r="A639" s="13" t="str">
        <f>TCD!V640</f>
        <v>CHRONOPOST</v>
      </c>
      <c r="B639" s="1">
        <f t="shared" si="27"/>
        <v>46143</v>
      </c>
      <c r="F639" t="str">
        <f>TCD!E640</f>
        <v>XS443774220FR</v>
      </c>
      <c r="H639" s="6" t="str">
        <f t="shared" si="28"/>
        <v>P</v>
      </c>
      <c r="I639" t="str">
        <f>LOOKUP(F639,'Facture Chronopost'!L:L,'Facture Chronopost'!H:H)</f>
        <v/>
      </c>
      <c r="J639" s="6">
        <f>TCD!U640</f>
        <v>86</v>
      </c>
      <c r="K639">
        <f t="shared" si="29"/>
        <v>1</v>
      </c>
      <c r="L639" s="27">
        <f>_xlfn.XLOOKUP(F639,'TCD poids'!A:A,'TCD poids'!C:C)</f>
        <v>0.2</v>
      </c>
      <c r="M639">
        <f>TCD!T640</f>
        <v>86</v>
      </c>
      <c r="N639">
        <f>IF(I639="",0.2,LOOKUP(I639,'Pays TVA'!A:A,'Pays TVA'!B:B))</f>
        <v>0.2</v>
      </c>
      <c r="O639" s="27" t="str">
        <f>IF(TCD!M640="","",TCD!M640)</f>
        <v/>
      </c>
      <c r="P639" s="27" t="str">
        <f>IF(TCD!J640="","",TCD!J640)</f>
        <v/>
      </c>
      <c r="Q639" s="27" t="str">
        <f>IF(AND(TCD!L640="",TCD!Q640=""),"",IF(SUM(TCD!L640,TCD!Q640)&gt;15,29,9.5))</f>
        <v/>
      </c>
      <c r="R639" s="27">
        <f>_xlfn.XLOOKUP(F639,TCD!E:E,TCD!K:K,"")</f>
        <v>0</v>
      </c>
      <c r="S639" s="27" t="str">
        <f>IF(TCD!I640="","",IF(TCD!I640&gt;8.5,17,8.5))</f>
        <v/>
      </c>
      <c r="T639" s="27">
        <f>TCD!Y640</f>
        <v>4.75</v>
      </c>
    </row>
    <row r="640" spans="1:20" x14ac:dyDescent="0.2">
      <c r="A640" s="13" t="str">
        <f>TCD!V641</f>
        <v>CHRONOPOST</v>
      </c>
      <c r="B640" s="1">
        <f t="shared" si="27"/>
        <v>46143</v>
      </c>
      <c r="F640" t="str">
        <f>TCD!E641</f>
        <v>XS443917847FR</v>
      </c>
      <c r="H640" s="6" t="str">
        <f t="shared" si="28"/>
        <v>P</v>
      </c>
      <c r="I640" t="str">
        <f>LOOKUP(F640,'Facture Chronopost'!L:L,'Facture Chronopost'!H:H)</f>
        <v/>
      </c>
      <c r="J640" s="6">
        <f>TCD!U641</f>
        <v>86</v>
      </c>
      <c r="K640">
        <f t="shared" si="29"/>
        <v>1</v>
      </c>
      <c r="L640" s="27">
        <f>_xlfn.XLOOKUP(F640,'TCD poids'!A:A,'TCD poids'!C:C)</f>
        <v>0.1</v>
      </c>
      <c r="M640">
        <f>TCD!T641</f>
        <v>86</v>
      </c>
      <c r="N640">
        <f>IF(I640="",0.2,LOOKUP(I640,'Pays TVA'!A:A,'Pays TVA'!B:B))</f>
        <v>0.2</v>
      </c>
      <c r="O640" s="27" t="str">
        <f>IF(TCD!M641="","",TCD!M641)</f>
        <v/>
      </c>
      <c r="P640" s="27" t="str">
        <f>IF(TCD!J641="","",TCD!J641)</f>
        <v/>
      </c>
      <c r="Q640" s="27" t="str">
        <f>IF(AND(TCD!L641="",TCD!Q641=""),"",IF(SUM(TCD!L641,TCD!Q641)&gt;15,29,9.5))</f>
        <v/>
      </c>
      <c r="R640" s="27">
        <f>_xlfn.XLOOKUP(F640,TCD!E:E,TCD!K:K,"")</f>
        <v>0</v>
      </c>
      <c r="S640" s="27" t="str">
        <f>IF(TCD!I641="","",IF(TCD!I641&gt;8.5,17,8.5))</f>
        <v/>
      </c>
      <c r="T640" s="27">
        <f>TCD!Y641</f>
        <v>4.75</v>
      </c>
    </row>
    <row r="641" spans="1:20" x14ac:dyDescent="0.2">
      <c r="A641" s="13" t="str">
        <f>TCD!V642</f>
        <v>CHRONOPOST</v>
      </c>
      <c r="B641" s="1">
        <f t="shared" si="27"/>
        <v>46143</v>
      </c>
      <c r="F641" t="str">
        <f>TCD!E642</f>
        <v>XS443933779FR</v>
      </c>
      <c r="H641" s="6" t="str">
        <f t="shared" si="28"/>
        <v>P</v>
      </c>
      <c r="I641" t="str">
        <f>LOOKUP(F641,'Facture Chronopost'!L:L,'Facture Chronopost'!H:H)</f>
        <v/>
      </c>
      <c r="J641" s="6">
        <f>TCD!U642</f>
        <v>86</v>
      </c>
      <c r="K641">
        <f t="shared" si="29"/>
        <v>1</v>
      </c>
      <c r="L641" s="27">
        <f>_xlfn.XLOOKUP(F641,'TCD poids'!A:A,'TCD poids'!C:C)</f>
        <v>0.1</v>
      </c>
      <c r="M641">
        <f>TCD!T642</f>
        <v>86</v>
      </c>
      <c r="N641">
        <f>IF(I641="",0.2,LOOKUP(I641,'Pays TVA'!A:A,'Pays TVA'!B:B))</f>
        <v>0.2</v>
      </c>
      <c r="O641" s="27" t="str">
        <f>IF(TCD!M642="","",TCD!M642)</f>
        <v/>
      </c>
      <c r="P641" s="27" t="str">
        <f>IF(TCD!J642="","",TCD!J642)</f>
        <v/>
      </c>
      <c r="Q641" s="27" t="str">
        <f>IF(AND(TCD!L642="",TCD!Q642=""),"",IF(SUM(TCD!L642,TCD!Q642)&gt;15,29,9.5))</f>
        <v/>
      </c>
      <c r="R641" s="27">
        <f>_xlfn.XLOOKUP(F641,TCD!E:E,TCD!K:K,"")</f>
        <v>0</v>
      </c>
      <c r="S641" s="27" t="str">
        <f>IF(TCD!I642="","",IF(TCD!I642&gt;8.5,17,8.5))</f>
        <v/>
      </c>
      <c r="T641" s="27">
        <f>TCD!Y642</f>
        <v>4.75</v>
      </c>
    </row>
    <row r="642" spans="1:20" x14ac:dyDescent="0.2">
      <c r="A642" s="13" t="str">
        <f>TCD!V643</f>
        <v>CHRONOPOST</v>
      </c>
      <c r="B642" s="1">
        <f t="shared" si="27"/>
        <v>46143</v>
      </c>
      <c r="F642" t="str">
        <f>TCD!E643</f>
        <v>XS443958736FR</v>
      </c>
      <c r="H642" s="6" t="str">
        <f t="shared" si="28"/>
        <v>P</v>
      </c>
      <c r="I642" t="str">
        <f>LOOKUP(F642,'Facture Chronopost'!L:L,'Facture Chronopost'!H:H)</f>
        <v/>
      </c>
      <c r="J642" s="6">
        <f>TCD!U643</f>
        <v>86</v>
      </c>
      <c r="K642">
        <f t="shared" si="29"/>
        <v>1</v>
      </c>
      <c r="L642" s="27">
        <f>_xlfn.XLOOKUP(F642,'TCD poids'!A:A,'TCD poids'!C:C)</f>
        <v>6</v>
      </c>
      <c r="M642">
        <f>TCD!T643</f>
        <v>86</v>
      </c>
      <c r="N642">
        <f>IF(I642="",0.2,LOOKUP(I642,'Pays TVA'!A:A,'Pays TVA'!B:B))</f>
        <v>0.2</v>
      </c>
      <c r="O642" s="27" t="str">
        <f>IF(TCD!M643="","",TCD!M643)</f>
        <v/>
      </c>
      <c r="P642" s="27" t="str">
        <f>IF(TCD!J643="","",TCD!J643)</f>
        <v/>
      </c>
      <c r="Q642" s="27" t="str">
        <f>IF(AND(TCD!L643="",TCD!Q643=""),"",IF(SUM(TCD!L643,TCD!Q643)&gt;15,29,9.5))</f>
        <v/>
      </c>
      <c r="R642" s="27">
        <f>_xlfn.XLOOKUP(F642,TCD!E:E,TCD!K:K,"")</f>
        <v>0</v>
      </c>
      <c r="S642" s="27" t="str">
        <f>IF(TCD!I643="","",IF(TCD!I643&gt;8.5,17,8.5))</f>
        <v/>
      </c>
      <c r="T642" s="27">
        <f>TCD!Y643</f>
        <v>6.89</v>
      </c>
    </row>
    <row r="643" spans="1:20" x14ac:dyDescent="0.2">
      <c r="A643" s="13" t="str">
        <f>TCD!V644</f>
        <v>CHRONOPOST</v>
      </c>
      <c r="B643" s="1">
        <f t="shared" si="27"/>
        <v>46143</v>
      </c>
      <c r="F643" t="str">
        <f>TCD!E644</f>
        <v>XS443962381FR</v>
      </c>
      <c r="H643" s="6" t="str">
        <f t="shared" si="28"/>
        <v>P</v>
      </c>
      <c r="I643" t="str">
        <f>LOOKUP(F643,'Facture Chronopost'!L:L,'Facture Chronopost'!H:H)</f>
        <v/>
      </c>
      <c r="J643" s="6">
        <f>TCD!U644</f>
        <v>86</v>
      </c>
      <c r="K643">
        <f t="shared" si="29"/>
        <v>1</v>
      </c>
      <c r="L643" s="27">
        <f>_xlfn.XLOOKUP(F643,'TCD poids'!A:A,'TCD poids'!C:C)</f>
        <v>6.3</v>
      </c>
      <c r="M643">
        <f>TCD!T644</f>
        <v>86</v>
      </c>
      <c r="N643">
        <f>IF(I643="",0.2,LOOKUP(I643,'Pays TVA'!A:A,'Pays TVA'!B:B))</f>
        <v>0.2</v>
      </c>
      <c r="O643" s="27" t="str">
        <f>IF(TCD!M644="","",TCD!M644)</f>
        <v/>
      </c>
      <c r="P643" s="27" t="str">
        <f>IF(TCD!J644="","",TCD!J644)</f>
        <v/>
      </c>
      <c r="Q643" s="27" t="str">
        <f>IF(AND(TCD!L644="",TCD!Q644=""),"",IF(SUM(TCD!L644,TCD!Q644)&gt;15,29,9.5))</f>
        <v/>
      </c>
      <c r="R643" s="27">
        <f>_xlfn.XLOOKUP(F643,TCD!E:E,TCD!K:K,"")</f>
        <v>0</v>
      </c>
      <c r="S643" s="27" t="str">
        <f>IF(TCD!I644="","",IF(TCD!I644&gt;8.5,17,8.5))</f>
        <v/>
      </c>
      <c r="T643" s="27">
        <f>TCD!Y644</f>
        <v>7.4</v>
      </c>
    </row>
    <row r="644" spans="1:20" x14ac:dyDescent="0.2">
      <c r="A644" s="13" t="str">
        <f>TCD!V645</f>
        <v>CHRONOPOST</v>
      </c>
      <c r="B644" s="1">
        <f t="shared" ref="B644:B707" si="30">B643</f>
        <v>46143</v>
      </c>
      <c r="F644" t="str">
        <f>TCD!E645</f>
        <v>XS444162904FR</v>
      </c>
      <c r="H644" s="6" t="str">
        <f t="shared" ref="H644:H707" si="31">IF(RIGHT(J644,3)="BTB","E","P")</f>
        <v>P</v>
      </c>
      <c r="I644" t="str">
        <f>LOOKUP(F644,'Facture Chronopost'!L:L,'Facture Chronopost'!H:H)</f>
        <v/>
      </c>
      <c r="J644" s="6">
        <f>TCD!U645</f>
        <v>86</v>
      </c>
      <c r="K644">
        <f t="shared" ref="K644:K707" si="32">K643</f>
        <v>1</v>
      </c>
      <c r="L644" s="27">
        <f>_xlfn.XLOOKUP(F644,'TCD poids'!A:A,'TCD poids'!C:C)</f>
        <v>1.7000000000000002</v>
      </c>
      <c r="M644">
        <f>TCD!T645</f>
        <v>86</v>
      </c>
      <c r="N644">
        <f>IF(I644="",0.2,LOOKUP(I644,'Pays TVA'!A:A,'Pays TVA'!B:B))</f>
        <v>0.2</v>
      </c>
      <c r="O644" s="27" t="str">
        <f>IF(TCD!M645="","",TCD!M645)</f>
        <v/>
      </c>
      <c r="P644" s="27" t="str">
        <f>IF(TCD!J645="","",TCD!J645)</f>
        <v/>
      </c>
      <c r="Q644" s="27" t="str">
        <f>IF(AND(TCD!L645="",TCD!Q645=""),"",IF(SUM(TCD!L645,TCD!Q645)&gt;15,29,9.5))</f>
        <v/>
      </c>
      <c r="R644" s="27">
        <f>_xlfn.XLOOKUP(F644,TCD!E:E,TCD!K:K,"")</f>
        <v>0</v>
      </c>
      <c r="S644" s="27" t="str">
        <f>IF(TCD!I645="","",IF(TCD!I645&gt;8.5,17,8.5))</f>
        <v/>
      </c>
      <c r="T644" s="27">
        <f>TCD!Y645</f>
        <v>5.08</v>
      </c>
    </row>
    <row r="645" spans="1:20" x14ac:dyDescent="0.2">
      <c r="A645" s="13" t="str">
        <f>TCD!V646</f>
        <v>CHRONOPOST</v>
      </c>
      <c r="B645" s="1">
        <f t="shared" si="30"/>
        <v>46143</v>
      </c>
      <c r="F645" t="str">
        <f>TCD!E646</f>
        <v>XS444163462FR</v>
      </c>
      <c r="H645" s="6" t="str">
        <f t="shared" si="31"/>
        <v>P</v>
      </c>
      <c r="I645" t="str">
        <f>LOOKUP(F645,'Facture Chronopost'!L:L,'Facture Chronopost'!H:H)</f>
        <v/>
      </c>
      <c r="J645" s="6">
        <f>TCD!U646</f>
        <v>86</v>
      </c>
      <c r="K645">
        <f t="shared" si="32"/>
        <v>1</v>
      </c>
      <c r="L645" s="27">
        <f>_xlfn.XLOOKUP(F645,'TCD poids'!A:A,'TCD poids'!C:C)</f>
        <v>0.1</v>
      </c>
      <c r="M645">
        <f>TCD!T646</f>
        <v>86</v>
      </c>
      <c r="N645">
        <f>IF(I645="",0.2,LOOKUP(I645,'Pays TVA'!A:A,'Pays TVA'!B:B))</f>
        <v>0.2</v>
      </c>
      <c r="O645" s="27" t="str">
        <f>IF(TCD!M646="","",TCD!M646)</f>
        <v/>
      </c>
      <c r="P645" s="27" t="str">
        <f>IF(TCD!J646="","",TCD!J646)</f>
        <v/>
      </c>
      <c r="Q645" s="27" t="str">
        <f>IF(AND(TCD!L646="",TCD!Q646=""),"",IF(SUM(TCD!L646,TCD!Q646)&gt;15,29,9.5))</f>
        <v/>
      </c>
      <c r="R645" s="27">
        <f>_xlfn.XLOOKUP(F645,TCD!E:E,TCD!K:K,"")</f>
        <v>0</v>
      </c>
      <c r="S645" s="27" t="str">
        <f>IF(TCD!I646="","",IF(TCD!I646&gt;8.5,17,8.5))</f>
        <v/>
      </c>
      <c r="T645" s="27">
        <f>TCD!Y646</f>
        <v>4.75</v>
      </c>
    </row>
    <row r="646" spans="1:20" x14ac:dyDescent="0.2">
      <c r="A646" s="13" t="str">
        <f>TCD!V647</f>
        <v>CHRONOPOST</v>
      </c>
      <c r="B646" s="1">
        <f t="shared" si="30"/>
        <v>46143</v>
      </c>
      <c r="F646" t="str">
        <f>TCD!E647</f>
        <v>XS444164587FR</v>
      </c>
      <c r="H646" s="6" t="str">
        <f t="shared" si="31"/>
        <v>P</v>
      </c>
      <c r="I646" t="str">
        <f>LOOKUP(F646,'Facture Chronopost'!L:L,'Facture Chronopost'!H:H)</f>
        <v/>
      </c>
      <c r="J646" s="6">
        <f>TCD!U647</f>
        <v>86</v>
      </c>
      <c r="K646">
        <f t="shared" si="32"/>
        <v>1</v>
      </c>
      <c r="L646" s="27">
        <f>_xlfn.XLOOKUP(F646,'TCD poids'!A:A,'TCD poids'!C:C)</f>
        <v>4.6999999999999993</v>
      </c>
      <c r="M646">
        <f>TCD!T647</f>
        <v>86</v>
      </c>
      <c r="N646">
        <f>IF(I646="",0.2,LOOKUP(I646,'Pays TVA'!A:A,'Pays TVA'!B:B))</f>
        <v>0.2</v>
      </c>
      <c r="O646" s="27" t="str">
        <f>IF(TCD!M647="","",TCD!M647)</f>
        <v/>
      </c>
      <c r="P646" s="27" t="str">
        <f>IF(TCD!J647="","",TCD!J647)</f>
        <v/>
      </c>
      <c r="Q646" s="27" t="str">
        <f>IF(AND(TCD!L647="",TCD!Q647=""),"",IF(SUM(TCD!L647,TCD!Q647)&gt;15,29,9.5))</f>
        <v/>
      </c>
      <c r="R646" s="27">
        <f>_xlfn.XLOOKUP(F646,TCD!E:E,TCD!K:K,"")</f>
        <v>0</v>
      </c>
      <c r="S646" s="27" t="str">
        <f>IF(TCD!I647="","",IF(TCD!I647&gt;8.5,17,8.5))</f>
        <v/>
      </c>
      <c r="T646" s="27">
        <f>TCD!Y647</f>
        <v>6.38</v>
      </c>
    </row>
    <row r="647" spans="1:20" x14ac:dyDescent="0.2">
      <c r="A647" s="13" t="str">
        <f>TCD!V648</f>
        <v>CHRONOPOST</v>
      </c>
      <c r="B647" s="1">
        <f t="shared" si="30"/>
        <v>46143</v>
      </c>
      <c r="F647" t="str">
        <f>TCD!E648</f>
        <v>XS444168685FR</v>
      </c>
      <c r="H647" s="6" t="str">
        <f t="shared" si="31"/>
        <v>P</v>
      </c>
      <c r="I647" t="str">
        <f>LOOKUP(F647,'Facture Chronopost'!L:L,'Facture Chronopost'!H:H)</f>
        <v/>
      </c>
      <c r="J647" s="6">
        <f>TCD!U648</f>
        <v>86</v>
      </c>
      <c r="K647">
        <f t="shared" si="32"/>
        <v>1</v>
      </c>
      <c r="L647" s="27">
        <f>_xlfn.XLOOKUP(F647,'TCD poids'!A:A,'TCD poids'!C:C)</f>
        <v>1</v>
      </c>
      <c r="M647">
        <f>TCD!T648</f>
        <v>86</v>
      </c>
      <c r="N647">
        <f>IF(I647="",0.2,LOOKUP(I647,'Pays TVA'!A:A,'Pays TVA'!B:B))</f>
        <v>0.2</v>
      </c>
      <c r="O647" s="27" t="str">
        <f>IF(TCD!M648="","",TCD!M648)</f>
        <v/>
      </c>
      <c r="P647" s="27" t="str">
        <f>IF(TCD!J648="","",TCD!J648)</f>
        <v/>
      </c>
      <c r="Q647" s="27" t="str">
        <f>IF(AND(TCD!L648="",TCD!Q648=""),"",IF(SUM(TCD!L648,TCD!Q648)&gt;15,29,9.5))</f>
        <v/>
      </c>
      <c r="R647" s="27">
        <f>_xlfn.XLOOKUP(F647,TCD!E:E,TCD!K:K,"")</f>
        <v>0</v>
      </c>
      <c r="S647" s="27" t="str">
        <f>IF(TCD!I648="","",IF(TCD!I648&gt;8.5,17,8.5))</f>
        <v/>
      </c>
      <c r="T647" s="27">
        <f>TCD!Y648</f>
        <v>4.75</v>
      </c>
    </row>
    <row r="648" spans="1:20" x14ac:dyDescent="0.2">
      <c r="A648" s="13" t="str">
        <f>TCD!V649</f>
        <v>CHRONOPOST</v>
      </c>
      <c r="B648" s="1">
        <f t="shared" si="30"/>
        <v>46143</v>
      </c>
      <c r="F648" t="str">
        <f>TCD!E649</f>
        <v>XS444169054FR</v>
      </c>
      <c r="H648" s="6" t="str">
        <f t="shared" si="31"/>
        <v>P</v>
      </c>
      <c r="I648" t="str">
        <f>LOOKUP(F648,'Facture Chronopost'!L:L,'Facture Chronopost'!H:H)</f>
        <v/>
      </c>
      <c r="J648" s="6">
        <f>TCD!U649</f>
        <v>86</v>
      </c>
      <c r="K648">
        <f t="shared" si="32"/>
        <v>1</v>
      </c>
      <c r="L648" s="27">
        <f>_xlfn.XLOOKUP(F648,'TCD poids'!A:A,'TCD poids'!C:C)</f>
        <v>0.1</v>
      </c>
      <c r="M648">
        <f>TCD!T649</f>
        <v>86</v>
      </c>
      <c r="N648">
        <f>IF(I648="",0.2,LOOKUP(I648,'Pays TVA'!A:A,'Pays TVA'!B:B))</f>
        <v>0.2</v>
      </c>
      <c r="O648" s="27" t="str">
        <f>IF(TCD!M649="","",TCD!M649)</f>
        <v/>
      </c>
      <c r="P648" s="27" t="str">
        <f>IF(TCD!J649="","",TCD!J649)</f>
        <v/>
      </c>
      <c r="Q648" s="27" t="str">
        <f>IF(AND(TCD!L649="",TCD!Q649=""),"",IF(SUM(TCD!L649,TCD!Q649)&gt;15,29,9.5))</f>
        <v/>
      </c>
      <c r="R648" s="27">
        <f>_xlfn.XLOOKUP(F648,TCD!E:E,TCD!K:K,"")</f>
        <v>0</v>
      </c>
      <c r="S648" s="27" t="str">
        <f>IF(TCD!I649="","",IF(TCD!I649&gt;8.5,17,8.5))</f>
        <v/>
      </c>
      <c r="T648" s="27">
        <f>TCD!Y649</f>
        <v>4.75</v>
      </c>
    </row>
    <row r="649" spans="1:20" x14ac:dyDescent="0.2">
      <c r="A649" s="13" t="str">
        <f>TCD!V650</f>
        <v>CHRONOPOST</v>
      </c>
      <c r="B649" s="1">
        <f t="shared" si="30"/>
        <v>46143</v>
      </c>
      <c r="F649" t="str">
        <f>TCD!E650</f>
        <v>XS444277120FR</v>
      </c>
      <c r="H649" s="6" t="str">
        <f t="shared" si="31"/>
        <v>P</v>
      </c>
      <c r="I649" t="str">
        <f>LOOKUP(F649,'Facture Chronopost'!L:L,'Facture Chronopost'!H:H)</f>
        <v/>
      </c>
      <c r="J649" s="6">
        <f>TCD!U650</f>
        <v>86</v>
      </c>
      <c r="K649">
        <f t="shared" si="32"/>
        <v>1</v>
      </c>
      <c r="L649" s="27">
        <f>_xlfn.XLOOKUP(F649,'TCD poids'!A:A,'TCD poids'!C:C)</f>
        <v>5.3</v>
      </c>
      <c r="M649">
        <f>TCD!T650</f>
        <v>86</v>
      </c>
      <c r="N649">
        <f>IF(I649="",0.2,LOOKUP(I649,'Pays TVA'!A:A,'Pays TVA'!B:B))</f>
        <v>0.2</v>
      </c>
      <c r="O649" s="27" t="str">
        <f>IF(TCD!M650="","",TCD!M650)</f>
        <v/>
      </c>
      <c r="P649" s="27" t="str">
        <f>IF(TCD!J650="","",TCD!J650)</f>
        <v/>
      </c>
      <c r="Q649" s="27" t="str">
        <f>IF(AND(TCD!L650="",TCD!Q650=""),"",IF(SUM(TCD!L650,TCD!Q650)&gt;15,29,9.5))</f>
        <v/>
      </c>
      <c r="R649" s="27">
        <f>_xlfn.XLOOKUP(F649,TCD!E:E,TCD!K:K,"")</f>
        <v>0</v>
      </c>
      <c r="S649" s="27" t="str">
        <f>IF(TCD!I650="","",IF(TCD!I650&gt;8.5,17,8.5))</f>
        <v/>
      </c>
      <c r="T649" s="27">
        <f>TCD!Y650</f>
        <v>6.89</v>
      </c>
    </row>
    <row r="650" spans="1:20" x14ac:dyDescent="0.2">
      <c r="A650" s="13" t="str">
        <f>TCD!V651</f>
        <v>CHRONOPOST</v>
      </c>
      <c r="B650" s="1">
        <f t="shared" si="30"/>
        <v>46143</v>
      </c>
      <c r="F650" t="str">
        <f>TCD!E651</f>
        <v>XS444278156FR</v>
      </c>
      <c r="H650" s="6" t="str">
        <f t="shared" si="31"/>
        <v>P</v>
      </c>
      <c r="I650" t="str">
        <f>LOOKUP(F650,'Facture Chronopost'!L:L,'Facture Chronopost'!H:H)</f>
        <v/>
      </c>
      <c r="J650" s="6">
        <f>TCD!U651</f>
        <v>86</v>
      </c>
      <c r="K650">
        <f t="shared" si="32"/>
        <v>1</v>
      </c>
      <c r="L650" s="27">
        <f>_xlfn.XLOOKUP(F650,'TCD poids'!A:A,'TCD poids'!C:C)</f>
        <v>1.8</v>
      </c>
      <c r="M650">
        <f>TCD!T651</f>
        <v>86</v>
      </c>
      <c r="N650">
        <f>IF(I650="",0.2,LOOKUP(I650,'Pays TVA'!A:A,'Pays TVA'!B:B))</f>
        <v>0.2</v>
      </c>
      <c r="O650" s="27" t="str">
        <f>IF(TCD!M651="","",TCD!M651)</f>
        <v/>
      </c>
      <c r="P650" s="27" t="str">
        <f>IF(TCD!J651="","",TCD!J651)</f>
        <v/>
      </c>
      <c r="Q650" s="27" t="str">
        <f>IF(AND(TCD!L651="",TCD!Q651=""),"",IF(SUM(TCD!L651,TCD!Q651)&gt;15,29,9.5))</f>
        <v/>
      </c>
      <c r="R650" s="27">
        <f>_xlfn.XLOOKUP(F650,TCD!E:E,TCD!K:K,"")</f>
        <v>0</v>
      </c>
      <c r="S650" s="27" t="str">
        <f>IF(TCD!I651="","",IF(TCD!I651&gt;8.5,17,8.5))</f>
        <v/>
      </c>
      <c r="T650" s="27">
        <f>TCD!Y651</f>
        <v>5.08</v>
      </c>
    </row>
    <row r="651" spans="1:20" x14ac:dyDescent="0.2">
      <c r="A651" s="13" t="str">
        <f>TCD!V652</f>
        <v>CHRONOPOST</v>
      </c>
      <c r="B651" s="1">
        <f t="shared" si="30"/>
        <v>46143</v>
      </c>
      <c r="F651" t="str">
        <f>TCD!E652</f>
        <v>XS444279029FR</v>
      </c>
      <c r="H651" s="6" t="str">
        <f t="shared" si="31"/>
        <v>P</v>
      </c>
      <c r="I651" t="str">
        <f>LOOKUP(F651,'Facture Chronopost'!L:L,'Facture Chronopost'!H:H)</f>
        <v/>
      </c>
      <c r="J651" s="6">
        <f>TCD!U652</f>
        <v>86</v>
      </c>
      <c r="K651">
        <f t="shared" si="32"/>
        <v>1</v>
      </c>
      <c r="L651" s="27">
        <f>_xlfn.XLOOKUP(F651,'TCD poids'!A:A,'TCD poids'!C:C)</f>
        <v>6.8999999999999995</v>
      </c>
      <c r="M651">
        <f>TCD!T652</f>
        <v>86</v>
      </c>
      <c r="N651">
        <f>IF(I651="",0.2,LOOKUP(I651,'Pays TVA'!A:A,'Pays TVA'!B:B))</f>
        <v>0.2</v>
      </c>
      <c r="O651" s="27" t="str">
        <f>IF(TCD!M652="","",TCD!M652)</f>
        <v/>
      </c>
      <c r="P651" s="27" t="str">
        <f>IF(TCD!J652="","",TCD!J652)</f>
        <v/>
      </c>
      <c r="Q651" s="27" t="str">
        <f>IF(AND(TCD!L652="",TCD!Q652=""),"",IF(SUM(TCD!L652,TCD!Q652)&gt;15,29,9.5))</f>
        <v/>
      </c>
      <c r="R651" s="27">
        <f>_xlfn.XLOOKUP(F651,TCD!E:E,TCD!K:K,"")</f>
        <v>0</v>
      </c>
      <c r="S651" s="27" t="str">
        <f>IF(TCD!I652="","",IF(TCD!I652&gt;8.5,17,8.5))</f>
        <v/>
      </c>
      <c r="T651" s="27">
        <f>TCD!Y652</f>
        <v>7.4</v>
      </c>
    </row>
    <row r="652" spans="1:20" x14ac:dyDescent="0.2">
      <c r="A652" s="13" t="str">
        <f>TCD!V653</f>
        <v>CHRONOPOST</v>
      </c>
      <c r="B652" s="1">
        <f t="shared" si="30"/>
        <v>46143</v>
      </c>
      <c r="F652" t="str">
        <f>TCD!E653</f>
        <v>XS444585085FR</v>
      </c>
      <c r="H652" s="6" t="str">
        <f t="shared" si="31"/>
        <v>P</v>
      </c>
      <c r="I652" t="str">
        <f>LOOKUP(F652,'Facture Chronopost'!L:L,'Facture Chronopost'!H:H)</f>
        <v/>
      </c>
      <c r="J652" s="6">
        <f>TCD!U653</f>
        <v>86</v>
      </c>
      <c r="K652">
        <f t="shared" si="32"/>
        <v>1</v>
      </c>
      <c r="L652" s="27">
        <f>_xlfn.XLOOKUP(F652,'TCD poids'!A:A,'TCD poids'!C:C)</f>
        <v>6.1</v>
      </c>
      <c r="M652">
        <f>TCD!T653</f>
        <v>86</v>
      </c>
      <c r="N652">
        <f>IF(I652="",0.2,LOOKUP(I652,'Pays TVA'!A:A,'Pays TVA'!B:B))</f>
        <v>0.2</v>
      </c>
      <c r="O652" s="27" t="str">
        <f>IF(TCD!M653="","",TCD!M653)</f>
        <v/>
      </c>
      <c r="P652" s="27" t="str">
        <f>IF(TCD!J653="","",TCD!J653)</f>
        <v/>
      </c>
      <c r="Q652" s="27" t="str">
        <f>IF(AND(TCD!L653="",TCD!Q653=""),"",IF(SUM(TCD!L653,TCD!Q653)&gt;15,29,9.5))</f>
        <v/>
      </c>
      <c r="R652" s="27">
        <f>_xlfn.XLOOKUP(F652,TCD!E:E,TCD!K:K,"")</f>
        <v>0</v>
      </c>
      <c r="S652" s="27" t="str">
        <f>IF(TCD!I653="","",IF(TCD!I653&gt;8.5,17,8.5))</f>
        <v/>
      </c>
      <c r="T652" s="27">
        <f>TCD!Y653</f>
        <v>7.4</v>
      </c>
    </row>
    <row r="653" spans="1:20" x14ac:dyDescent="0.2">
      <c r="A653" s="13" t="str">
        <f>TCD!V654</f>
        <v>CHRONOPOST</v>
      </c>
      <c r="B653" s="1">
        <f t="shared" si="30"/>
        <v>46143</v>
      </c>
      <c r="F653" t="str">
        <f>TCD!E654</f>
        <v>XS444586761FR</v>
      </c>
      <c r="H653" s="6" t="str">
        <f t="shared" si="31"/>
        <v>P</v>
      </c>
      <c r="I653" t="str">
        <f>LOOKUP(F653,'Facture Chronopost'!L:L,'Facture Chronopost'!H:H)</f>
        <v/>
      </c>
      <c r="J653" s="6">
        <f>TCD!U654</f>
        <v>86</v>
      </c>
      <c r="K653">
        <f t="shared" si="32"/>
        <v>1</v>
      </c>
      <c r="L653" s="27">
        <f>_xlfn.XLOOKUP(F653,'TCD poids'!A:A,'TCD poids'!C:C)</f>
        <v>6</v>
      </c>
      <c r="M653">
        <f>TCD!T654</f>
        <v>86</v>
      </c>
      <c r="N653">
        <f>IF(I653="",0.2,LOOKUP(I653,'Pays TVA'!A:A,'Pays TVA'!B:B))</f>
        <v>0.2</v>
      </c>
      <c r="O653" s="27" t="str">
        <f>IF(TCD!M654="","",TCD!M654)</f>
        <v/>
      </c>
      <c r="P653" s="27" t="str">
        <f>IF(TCD!J654="","",TCD!J654)</f>
        <v/>
      </c>
      <c r="Q653" s="27" t="str">
        <f>IF(AND(TCD!L654="",TCD!Q654=""),"",IF(SUM(TCD!L654,TCD!Q654)&gt;15,29,9.5))</f>
        <v/>
      </c>
      <c r="R653" s="27">
        <f>_xlfn.XLOOKUP(F653,TCD!E:E,TCD!K:K,"")</f>
        <v>0</v>
      </c>
      <c r="S653" s="27" t="str">
        <f>IF(TCD!I654="","",IF(TCD!I654&gt;8.5,17,8.5))</f>
        <v/>
      </c>
      <c r="T653" s="27">
        <f>TCD!Y654</f>
        <v>6.89</v>
      </c>
    </row>
    <row r="654" spans="1:20" x14ac:dyDescent="0.2">
      <c r="A654" s="13" t="str">
        <f>TCD!V655</f>
        <v>CHRONOPOST</v>
      </c>
      <c r="B654" s="1">
        <f t="shared" si="30"/>
        <v>46143</v>
      </c>
      <c r="F654" t="str">
        <f>TCD!E655</f>
        <v>XS444589502FR</v>
      </c>
      <c r="H654" s="6" t="str">
        <f t="shared" si="31"/>
        <v>P</v>
      </c>
      <c r="I654" t="str">
        <f>LOOKUP(F654,'Facture Chronopost'!L:L,'Facture Chronopost'!H:H)</f>
        <v/>
      </c>
      <c r="J654" s="6">
        <f>TCD!U655</f>
        <v>86</v>
      </c>
      <c r="K654">
        <f t="shared" si="32"/>
        <v>1</v>
      </c>
      <c r="L654" s="27">
        <f>_xlfn.XLOOKUP(F654,'TCD poids'!A:A,'TCD poids'!C:C)</f>
        <v>0.1</v>
      </c>
      <c r="M654">
        <f>TCD!T655</f>
        <v>86</v>
      </c>
      <c r="N654">
        <f>IF(I654="",0.2,LOOKUP(I654,'Pays TVA'!A:A,'Pays TVA'!B:B))</f>
        <v>0.2</v>
      </c>
      <c r="O654" s="27" t="str">
        <f>IF(TCD!M655="","",TCD!M655)</f>
        <v/>
      </c>
      <c r="P654" s="27" t="str">
        <f>IF(TCD!J655="","",TCD!J655)</f>
        <v/>
      </c>
      <c r="Q654" s="27" t="str">
        <f>IF(AND(TCD!L655="",TCD!Q655=""),"",IF(SUM(TCD!L655,TCD!Q655)&gt;15,29,9.5))</f>
        <v/>
      </c>
      <c r="R654" s="27">
        <f>_xlfn.XLOOKUP(F654,TCD!E:E,TCD!K:K,"")</f>
        <v>0</v>
      </c>
      <c r="S654" s="27" t="str">
        <f>IF(TCD!I655="","",IF(TCD!I655&gt;8.5,17,8.5))</f>
        <v/>
      </c>
      <c r="T654" s="27">
        <f>TCD!Y655</f>
        <v>4.75</v>
      </c>
    </row>
    <row r="655" spans="1:20" x14ac:dyDescent="0.2">
      <c r="A655" s="13" t="str">
        <f>TCD!V656</f>
        <v>CHRONOPOST</v>
      </c>
      <c r="B655" s="1">
        <f t="shared" si="30"/>
        <v>46143</v>
      </c>
      <c r="F655" t="str">
        <f>TCD!E656</f>
        <v>XS444596605FR</v>
      </c>
      <c r="H655" s="6" t="str">
        <f t="shared" si="31"/>
        <v>P</v>
      </c>
      <c r="I655" t="str">
        <f>LOOKUP(F655,'Facture Chronopost'!L:L,'Facture Chronopost'!H:H)</f>
        <v/>
      </c>
      <c r="J655" s="6">
        <f>TCD!U656</f>
        <v>86</v>
      </c>
      <c r="K655">
        <f t="shared" si="32"/>
        <v>1</v>
      </c>
      <c r="L655" s="27">
        <f>_xlfn.XLOOKUP(F655,'TCD poids'!A:A,'TCD poids'!C:C)</f>
        <v>0.30000000000000004</v>
      </c>
      <c r="M655">
        <f>TCD!T656</f>
        <v>86</v>
      </c>
      <c r="N655">
        <f>IF(I655="",0.2,LOOKUP(I655,'Pays TVA'!A:A,'Pays TVA'!B:B))</f>
        <v>0.2</v>
      </c>
      <c r="O655" s="27" t="str">
        <f>IF(TCD!M656="","",TCD!M656)</f>
        <v/>
      </c>
      <c r="P655" s="27" t="str">
        <f>IF(TCD!J656="","",TCD!J656)</f>
        <v/>
      </c>
      <c r="Q655" s="27" t="str">
        <f>IF(AND(TCD!L656="",TCD!Q656=""),"",IF(SUM(TCD!L656,TCD!Q656)&gt;15,29,9.5))</f>
        <v/>
      </c>
      <c r="R655" s="27">
        <f>_xlfn.XLOOKUP(F655,TCD!E:E,TCD!K:K,"")</f>
        <v>0</v>
      </c>
      <c r="S655" s="27" t="str">
        <f>IF(TCD!I656="","",IF(TCD!I656&gt;8.5,17,8.5))</f>
        <v/>
      </c>
      <c r="T655" s="27">
        <f>TCD!Y656</f>
        <v>4.75</v>
      </c>
    </row>
    <row r="656" spans="1:20" x14ac:dyDescent="0.2">
      <c r="A656" s="13" t="str">
        <f>TCD!V657</f>
        <v>CHRONOPOST</v>
      </c>
      <c r="B656" s="1">
        <f t="shared" si="30"/>
        <v>46143</v>
      </c>
      <c r="F656" t="str">
        <f>TCD!E657</f>
        <v>XS444649245FR</v>
      </c>
      <c r="H656" s="6" t="str">
        <f t="shared" si="31"/>
        <v>P</v>
      </c>
      <c r="I656" t="str">
        <f>LOOKUP(F656,'Facture Chronopost'!L:L,'Facture Chronopost'!H:H)</f>
        <v/>
      </c>
      <c r="J656" s="6">
        <f>TCD!U657</f>
        <v>86</v>
      </c>
      <c r="K656">
        <f t="shared" si="32"/>
        <v>1</v>
      </c>
      <c r="L656" s="27">
        <f>_xlfn.XLOOKUP(F656,'TCD poids'!A:A,'TCD poids'!C:C)</f>
        <v>4.5999999999999996</v>
      </c>
      <c r="M656">
        <f>TCD!T657</f>
        <v>86</v>
      </c>
      <c r="N656">
        <f>IF(I656="",0.2,LOOKUP(I656,'Pays TVA'!A:A,'Pays TVA'!B:B))</f>
        <v>0.2</v>
      </c>
      <c r="O656" s="27" t="str">
        <f>IF(TCD!M657="","",TCD!M657)</f>
        <v/>
      </c>
      <c r="P656" s="27" t="str">
        <f>IF(TCD!J657="","",TCD!J657)</f>
        <v/>
      </c>
      <c r="Q656" s="27" t="str">
        <f>IF(AND(TCD!L657="",TCD!Q657=""),"",IF(SUM(TCD!L657,TCD!Q657)&gt;15,29,9.5))</f>
        <v/>
      </c>
      <c r="R656" s="27">
        <f>_xlfn.XLOOKUP(F656,TCD!E:E,TCD!K:K,"")</f>
        <v>0</v>
      </c>
      <c r="S656" s="27" t="str">
        <f>IF(TCD!I657="","",IF(TCD!I657&gt;8.5,17,8.5))</f>
        <v/>
      </c>
      <c r="T656" s="27">
        <f>TCD!Y657</f>
        <v>6.38</v>
      </c>
    </row>
    <row r="657" spans="1:20" x14ac:dyDescent="0.2">
      <c r="A657" s="13" t="str">
        <f>TCD!V658</f>
        <v>CHRONOPOST</v>
      </c>
      <c r="B657" s="1">
        <f t="shared" si="30"/>
        <v>46143</v>
      </c>
      <c r="F657" t="str">
        <f>TCD!E658</f>
        <v>XS444707102FR</v>
      </c>
      <c r="H657" s="6" t="str">
        <f t="shared" si="31"/>
        <v>P</v>
      </c>
      <c r="I657" t="str">
        <f>LOOKUP(F657,'Facture Chronopost'!L:L,'Facture Chronopost'!H:H)</f>
        <v/>
      </c>
      <c r="J657" s="6">
        <f>TCD!U658</f>
        <v>86</v>
      </c>
      <c r="K657">
        <f t="shared" si="32"/>
        <v>1</v>
      </c>
      <c r="L657" s="27">
        <f>_xlfn.XLOOKUP(F657,'TCD poids'!A:A,'TCD poids'!C:C)</f>
        <v>0.9</v>
      </c>
      <c r="M657">
        <f>TCD!T658</f>
        <v>86</v>
      </c>
      <c r="N657">
        <f>IF(I657="",0.2,LOOKUP(I657,'Pays TVA'!A:A,'Pays TVA'!B:B))</f>
        <v>0.2</v>
      </c>
      <c r="O657" s="27" t="str">
        <f>IF(TCD!M658="","",TCD!M658)</f>
        <v/>
      </c>
      <c r="P657" s="27" t="str">
        <f>IF(TCD!J658="","",TCD!J658)</f>
        <v/>
      </c>
      <c r="Q657" s="27" t="str">
        <f>IF(AND(TCD!L658="",TCD!Q658=""),"",IF(SUM(TCD!L658,TCD!Q658)&gt;15,29,9.5))</f>
        <v/>
      </c>
      <c r="R657" s="27">
        <f>_xlfn.XLOOKUP(F657,TCD!E:E,TCD!K:K,"")</f>
        <v>0</v>
      </c>
      <c r="S657" s="27" t="str">
        <f>IF(TCD!I658="","",IF(TCD!I658&gt;8.5,17,8.5))</f>
        <v/>
      </c>
      <c r="T657" s="27">
        <f>TCD!Y658</f>
        <v>4.75</v>
      </c>
    </row>
    <row r="658" spans="1:20" x14ac:dyDescent="0.2">
      <c r="A658" s="13" t="str">
        <f>TCD!V659</f>
        <v>CHRONOPOST</v>
      </c>
      <c r="B658" s="1">
        <f t="shared" si="30"/>
        <v>46143</v>
      </c>
      <c r="F658" t="str">
        <f>TCD!E659</f>
        <v>XS444800385FR</v>
      </c>
      <c r="H658" s="6" t="str">
        <f t="shared" si="31"/>
        <v>P</v>
      </c>
      <c r="I658" t="str">
        <f>LOOKUP(F658,'Facture Chronopost'!L:L,'Facture Chronopost'!H:H)</f>
        <v/>
      </c>
      <c r="J658" s="6">
        <f>TCD!U659</f>
        <v>86</v>
      </c>
      <c r="K658">
        <f t="shared" si="32"/>
        <v>1</v>
      </c>
      <c r="L658" s="27">
        <f>_xlfn.XLOOKUP(F658,'TCD poids'!A:A,'TCD poids'!C:C)</f>
        <v>0.1</v>
      </c>
      <c r="M658">
        <f>TCD!T659</f>
        <v>86</v>
      </c>
      <c r="N658">
        <f>IF(I658="",0.2,LOOKUP(I658,'Pays TVA'!A:A,'Pays TVA'!B:B))</f>
        <v>0.2</v>
      </c>
      <c r="O658" s="27" t="str">
        <f>IF(TCD!M659="","",TCD!M659)</f>
        <v/>
      </c>
      <c r="P658" s="27" t="str">
        <f>IF(TCD!J659="","",TCD!J659)</f>
        <v/>
      </c>
      <c r="Q658" s="27" t="str">
        <f>IF(AND(TCD!L659="",TCD!Q659=""),"",IF(SUM(TCD!L659,TCD!Q659)&gt;15,29,9.5))</f>
        <v/>
      </c>
      <c r="R658" s="27">
        <f>_xlfn.XLOOKUP(F658,TCD!E:E,TCD!K:K,"")</f>
        <v>0</v>
      </c>
      <c r="S658" s="27" t="str">
        <f>IF(TCD!I659="","",IF(TCD!I659&gt;8.5,17,8.5))</f>
        <v/>
      </c>
      <c r="T658" s="27">
        <f>TCD!Y659</f>
        <v>4.75</v>
      </c>
    </row>
    <row r="659" spans="1:20" x14ac:dyDescent="0.2">
      <c r="A659" s="13" t="str">
        <f>TCD!V660</f>
        <v>CHRONOPOST</v>
      </c>
      <c r="B659" s="1">
        <f t="shared" si="30"/>
        <v>46143</v>
      </c>
      <c r="F659" t="str">
        <f>TCD!E660</f>
        <v>XS444808199FR</v>
      </c>
      <c r="H659" s="6" t="str">
        <f t="shared" si="31"/>
        <v>P</v>
      </c>
      <c r="I659" t="str">
        <f>LOOKUP(F659,'Facture Chronopost'!L:L,'Facture Chronopost'!H:H)</f>
        <v/>
      </c>
      <c r="J659" s="6">
        <f>TCD!U660</f>
        <v>86</v>
      </c>
      <c r="K659">
        <f t="shared" si="32"/>
        <v>1</v>
      </c>
      <c r="L659" s="27">
        <f>_xlfn.XLOOKUP(F659,'TCD poids'!A:A,'TCD poids'!C:C)</f>
        <v>4.5999999999999996</v>
      </c>
      <c r="M659">
        <f>TCD!T660</f>
        <v>86</v>
      </c>
      <c r="N659">
        <f>IF(I659="",0.2,LOOKUP(I659,'Pays TVA'!A:A,'Pays TVA'!B:B))</f>
        <v>0.2</v>
      </c>
      <c r="O659" s="27" t="str">
        <f>IF(TCD!M660="","",TCD!M660)</f>
        <v/>
      </c>
      <c r="P659" s="27" t="str">
        <f>IF(TCD!J660="","",TCD!J660)</f>
        <v/>
      </c>
      <c r="Q659" s="27" t="str">
        <f>IF(AND(TCD!L660="",TCD!Q660=""),"",IF(SUM(TCD!L660,TCD!Q660)&gt;15,29,9.5))</f>
        <v/>
      </c>
      <c r="R659" s="27">
        <f>_xlfn.XLOOKUP(F659,TCD!E:E,TCD!K:K,"")</f>
        <v>0</v>
      </c>
      <c r="S659" s="27" t="str">
        <f>IF(TCD!I660="","",IF(TCD!I660&gt;8.5,17,8.5))</f>
        <v/>
      </c>
      <c r="T659" s="27">
        <f>TCD!Y660</f>
        <v>6.38</v>
      </c>
    </row>
    <row r="660" spans="1:20" x14ac:dyDescent="0.2">
      <c r="A660" s="13" t="str">
        <f>TCD!V661</f>
        <v>CHRONOPOST</v>
      </c>
      <c r="B660" s="1">
        <f t="shared" si="30"/>
        <v>46143</v>
      </c>
      <c r="F660" t="str">
        <f>TCD!E661</f>
        <v>XS444969735FR</v>
      </c>
      <c r="H660" s="6" t="str">
        <f t="shared" si="31"/>
        <v>P</v>
      </c>
      <c r="I660" t="str">
        <f>LOOKUP(F660,'Facture Chronopost'!L:L,'Facture Chronopost'!H:H)</f>
        <v/>
      </c>
      <c r="J660" s="6">
        <f>TCD!U661</f>
        <v>86</v>
      </c>
      <c r="K660">
        <f t="shared" si="32"/>
        <v>1</v>
      </c>
      <c r="L660" s="27">
        <f>_xlfn.XLOOKUP(F660,'TCD poids'!A:A,'TCD poids'!C:C)</f>
        <v>0.30000000000000004</v>
      </c>
      <c r="M660">
        <f>TCD!T661</f>
        <v>86</v>
      </c>
      <c r="N660">
        <f>IF(I660="",0.2,LOOKUP(I660,'Pays TVA'!A:A,'Pays TVA'!B:B))</f>
        <v>0.2</v>
      </c>
      <c r="O660" s="27" t="str">
        <f>IF(TCD!M661="","",TCD!M661)</f>
        <v/>
      </c>
      <c r="P660" s="27" t="str">
        <f>IF(TCD!J661="","",TCD!J661)</f>
        <v/>
      </c>
      <c r="Q660" s="27" t="str">
        <f>IF(AND(TCD!L661="",TCD!Q661=""),"",IF(SUM(TCD!L661,TCD!Q661)&gt;15,29,9.5))</f>
        <v/>
      </c>
      <c r="R660" s="27">
        <f>_xlfn.XLOOKUP(F660,TCD!E:E,TCD!K:K,"")</f>
        <v>0</v>
      </c>
      <c r="S660" s="27" t="str">
        <f>IF(TCD!I661="","",IF(TCD!I661&gt;8.5,17,8.5))</f>
        <v/>
      </c>
      <c r="T660" s="27">
        <f>TCD!Y661</f>
        <v>4.75</v>
      </c>
    </row>
    <row r="661" spans="1:20" x14ac:dyDescent="0.2">
      <c r="A661" s="13" t="str">
        <f>TCD!V662</f>
        <v>CHRONOPOST</v>
      </c>
      <c r="B661" s="1">
        <f t="shared" si="30"/>
        <v>46143</v>
      </c>
      <c r="F661" t="str">
        <f>TCD!E662</f>
        <v>XS444970367FR</v>
      </c>
      <c r="H661" s="6" t="str">
        <f t="shared" si="31"/>
        <v>P</v>
      </c>
      <c r="I661" t="str">
        <f>LOOKUP(F661,'Facture Chronopost'!L:L,'Facture Chronopost'!H:H)</f>
        <v/>
      </c>
      <c r="J661" s="6">
        <f>TCD!U662</f>
        <v>86</v>
      </c>
      <c r="K661">
        <f t="shared" si="32"/>
        <v>1</v>
      </c>
      <c r="L661" s="27">
        <f>_xlfn.XLOOKUP(F661,'TCD poids'!A:A,'TCD poids'!C:C)</f>
        <v>6.5</v>
      </c>
      <c r="M661">
        <f>TCD!T662</f>
        <v>86</v>
      </c>
      <c r="N661">
        <f>IF(I661="",0.2,LOOKUP(I661,'Pays TVA'!A:A,'Pays TVA'!B:B))</f>
        <v>0.2</v>
      </c>
      <c r="O661" s="27" t="str">
        <f>IF(TCD!M662="","",TCD!M662)</f>
        <v/>
      </c>
      <c r="P661" s="27" t="str">
        <f>IF(TCD!J662="","",TCD!J662)</f>
        <v/>
      </c>
      <c r="Q661" s="27" t="str">
        <f>IF(AND(TCD!L662="",TCD!Q662=""),"",IF(SUM(TCD!L662,TCD!Q662)&gt;15,29,9.5))</f>
        <v/>
      </c>
      <c r="R661" s="27">
        <f>_xlfn.XLOOKUP(F661,TCD!E:E,TCD!K:K,"")</f>
        <v>0</v>
      </c>
      <c r="S661" s="27" t="str">
        <f>IF(TCD!I662="","",IF(TCD!I662&gt;8.5,17,8.5))</f>
        <v/>
      </c>
      <c r="T661" s="27">
        <f>TCD!Y662</f>
        <v>7.4</v>
      </c>
    </row>
    <row r="662" spans="1:20" x14ac:dyDescent="0.2">
      <c r="A662" s="13" t="str">
        <f>TCD!V663</f>
        <v>CHRONOPOST</v>
      </c>
      <c r="B662" s="1">
        <f t="shared" si="30"/>
        <v>46143</v>
      </c>
      <c r="F662" t="str">
        <f>TCD!E663</f>
        <v>XS444971291FR</v>
      </c>
      <c r="H662" s="6" t="str">
        <f t="shared" si="31"/>
        <v>P</v>
      </c>
      <c r="I662" t="str">
        <f>LOOKUP(F662,'Facture Chronopost'!L:L,'Facture Chronopost'!H:H)</f>
        <v/>
      </c>
      <c r="J662" s="6">
        <f>TCD!U663</f>
        <v>86</v>
      </c>
      <c r="K662">
        <f t="shared" si="32"/>
        <v>1</v>
      </c>
      <c r="L662" s="27">
        <f>_xlfn.XLOOKUP(F662,'TCD poids'!A:A,'TCD poids'!C:C)</f>
        <v>0.1</v>
      </c>
      <c r="M662">
        <f>TCD!T663</f>
        <v>86</v>
      </c>
      <c r="N662">
        <f>IF(I662="",0.2,LOOKUP(I662,'Pays TVA'!A:A,'Pays TVA'!B:B))</f>
        <v>0.2</v>
      </c>
      <c r="O662" s="27" t="str">
        <f>IF(TCD!M663="","",TCD!M663)</f>
        <v/>
      </c>
      <c r="P662" s="27" t="str">
        <f>IF(TCD!J663="","",TCD!J663)</f>
        <v/>
      </c>
      <c r="Q662" s="27" t="str">
        <f>IF(AND(TCD!L663="",TCD!Q663=""),"",IF(SUM(TCD!L663,TCD!Q663)&gt;15,29,9.5))</f>
        <v/>
      </c>
      <c r="R662" s="27">
        <f>_xlfn.XLOOKUP(F662,TCD!E:E,TCD!K:K,"")</f>
        <v>0</v>
      </c>
      <c r="S662" s="27" t="str">
        <f>IF(TCD!I663="","",IF(TCD!I663&gt;8.5,17,8.5))</f>
        <v/>
      </c>
      <c r="T662" s="27">
        <f>TCD!Y663</f>
        <v>4.75</v>
      </c>
    </row>
    <row r="663" spans="1:20" x14ac:dyDescent="0.2">
      <c r="A663" s="13" t="str">
        <f>TCD!V664</f>
        <v>CHRONOPOST</v>
      </c>
      <c r="B663" s="1">
        <f t="shared" si="30"/>
        <v>46143</v>
      </c>
      <c r="F663" t="str">
        <f>TCD!E664</f>
        <v>XS444973505FR</v>
      </c>
      <c r="H663" s="6" t="str">
        <f t="shared" si="31"/>
        <v>P</v>
      </c>
      <c r="I663" t="str">
        <f>LOOKUP(F663,'Facture Chronopost'!L:L,'Facture Chronopost'!H:H)</f>
        <v/>
      </c>
      <c r="J663" s="6">
        <f>TCD!U664</f>
        <v>86</v>
      </c>
      <c r="K663">
        <f t="shared" si="32"/>
        <v>1</v>
      </c>
      <c r="L663" s="27">
        <f>_xlfn.XLOOKUP(F663,'TCD poids'!A:A,'TCD poids'!C:C)</f>
        <v>0.1</v>
      </c>
      <c r="M663">
        <f>TCD!T664</f>
        <v>86</v>
      </c>
      <c r="N663">
        <f>IF(I663="",0.2,LOOKUP(I663,'Pays TVA'!A:A,'Pays TVA'!B:B))</f>
        <v>0.2</v>
      </c>
      <c r="O663" s="27" t="str">
        <f>IF(TCD!M664="","",TCD!M664)</f>
        <v/>
      </c>
      <c r="P663" s="27" t="str">
        <f>IF(TCD!J664="","",TCD!J664)</f>
        <v/>
      </c>
      <c r="Q663" s="27" t="str">
        <f>IF(AND(TCD!L664="",TCD!Q664=""),"",IF(SUM(TCD!L664,TCD!Q664)&gt;15,29,9.5))</f>
        <v/>
      </c>
      <c r="R663" s="27">
        <f>_xlfn.XLOOKUP(F663,TCD!E:E,TCD!K:K,"")</f>
        <v>0</v>
      </c>
      <c r="S663" s="27" t="str">
        <f>IF(TCD!I664="","",IF(TCD!I664&gt;8.5,17,8.5))</f>
        <v/>
      </c>
      <c r="T663" s="27">
        <f>TCD!Y664</f>
        <v>4.75</v>
      </c>
    </row>
    <row r="664" spans="1:20" x14ac:dyDescent="0.2">
      <c r="A664" s="13" t="str">
        <f>TCD!V665</f>
        <v>CHRONOPOST</v>
      </c>
      <c r="B664" s="1">
        <f t="shared" si="30"/>
        <v>46143</v>
      </c>
      <c r="F664" t="str">
        <f>TCD!E665</f>
        <v>XS444977351FR</v>
      </c>
      <c r="H664" s="6" t="str">
        <f t="shared" si="31"/>
        <v>P</v>
      </c>
      <c r="I664" t="str">
        <f>LOOKUP(F664,'Facture Chronopost'!L:L,'Facture Chronopost'!H:H)</f>
        <v/>
      </c>
      <c r="J664" s="6">
        <f>TCD!U665</f>
        <v>86</v>
      </c>
      <c r="K664">
        <f t="shared" si="32"/>
        <v>1</v>
      </c>
      <c r="L664" s="27">
        <f>_xlfn.XLOOKUP(F664,'TCD poids'!A:A,'TCD poids'!C:C)</f>
        <v>0.2</v>
      </c>
      <c r="M664">
        <f>TCD!T665</f>
        <v>86</v>
      </c>
      <c r="N664">
        <f>IF(I664="",0.2,LOOKUP(I664,'Pays TVA'!A:A,'Pays TVA'!B:B))</f>
        <v>0.2</v>
      </c>
      <c r="O664" s="27" t="str">
        <f>IF(TCD!M665="","",TCD!M665)</f>
        <v/>
      </c>
      <c r="P664" s="27" t="str">
        <f>IF(TCD!J665="","",TCD!J665)</f>
        <v/>
      </c>
      <c r="Q664" s="27" t="str">
        <f>IF(AND(TCD!L665="",TCD!Q665=""),"",IF(SUM(TCD!L665,TCD!Q665)&gt;15,29,9.5))</f>
        <v/>
      </c>
      <c r="R664" s="27">
        <f>_xlfn.XLOOKUP(F664,TCD!E:E,TCD!K:K,"")</f>
        <v>0</v>
      </c>
      <c r="S664" s="27" t="str">
        <f>IF(TCD!I665="","",IF(TCD!I665&gt;8.5,17,8.5))</f>
        <v/>
      </c>
      <c r="T664" s="27">
        <f>TCD!Y665</f>
        <v>4.75</v>
      </c>
    </row>
    <row r="665" spans="1:20" x14ac:dyDescent="0.2">
      <c r="A665" s="13" t="str">
        <f>TCD!V666</f>
        <v>CHRONOPOST</v>
      </c>
      <c r="B665" s="1">
        <f t="shared" si="30"/>
        <v>46143</v>
      </c>
      <c r="F665" t="str">
        <f>TCD!E666</f>
        <v>XS445063474FR</v>
      </c>
      <c r="H665" s="6" t="str">
        <f t="shared" si="31"/>
        <v>P</v>
      </c>
      <c r="I665" t="str">
        <f>LOOKUP(F665,'Facture Chronopost'!L:L,'Facture Chronopost'!H:H)</f>
        <v/>
      </c>
      <c r="J665" s="6">
        <f>TCD!U666</f>
        <v>86</v>
      </c>
      <c r="K665">
        <f t="shared" si="32"/>
        <v>1</v>
      </c>
      <c r="L665" s="27">
        <f>_xlfn.XLOOKUP(F665,'TCD poids'!A:A,'TCD poids'!C:C)</f>
        <v>0.2</v>
      </c>
      <c r="M665">
        <f>TCD!T666</f>
        <v>86</v>
      </c>
      <c r="N665">
        <f>IF(I665="",0.2,LOOKUP(I665,'Pays TVA'!A:A,'Pays TVA'!B:B))</f>
        <v>0.2</v>
      </c>
      <c r="O665" s="27" t="str">
        <f>IF(TCD!M666="","",TCD!M666)</f>
        <v/>
      </c>
      <c r="P665" s="27" t="str">
        <f>IF(TCD!J666="","",TCD!J666)</f>
        <v/>
      </c>
      <c r="Q665" s="27" t="str">
        <f>IF(AND(TCD!L666="",TCD!Q666=""),"",IF(SUM(TCD!L666,TCD!Q666)&gt;15,29,9.5))</f>
        <v/>
      </c>
      <c r="R665" s="27">
        <f>_xlfn.XLOOKUP(F665,TCD!E:E,TCD!K:K,"")</f>
        <v>0</v>
      </c>
      <c r="S665" s="27" t="str">
        <f>IF(TCD!I666="","",IF(TCD!I666&gt;8.5,17,8.5))</f>
        <v/>
      </c>
      <c r="T665" s="27">
        <f>TCD!Y666</f>
        <v>4.75</v>
      </c>
    </row>
    <row r="666" spans="1:20" x14ac:dyDescent="0.2">
      <c r="A666" s="13" t="str">
        <f>TCD!V667</f>
        <v>CHRONOPOST</v>
      </c>
      <c r="B666" s="1">
        <f t="shared" si="30"/>
        <v>46143</v>
      </c>
      <c r="F666" t="str">
        <f>TCD!E667</f>
        <v>XS445067706FR</v>
      </c>
      <c r="H666" s="6" t="str">
        <f t="shared" si="31"/>
        <v>P</v>
      </c>
      <c r="I666" t="str">
        <f>LOOKUP(F666,'Facture Chronopost'!L:L,'Facture Chronopost'!H:H)</f>
        <v/>
      </c>
      <c r="J666" s="6">
        <f>TCD!U667</f>
        <v>86</v>
      </c>
      <c r="K666">
        <f t="shared" si="32"/>
        <v>1</v>
      </c>
      <c r="L666" s="27">
        <f>_xlfn.XLOOKUP(F666,'TCD poids'!A:A,'TCD poids'!C:C)</f>
        <v>6.1</v>
      </c>
      <c r="M666">
        <f>TCD!T667</f>
        <v>86</v>
      </c>
      <c r="N666">
        <f>IF(I666="",0.2,LOOKUP(I666,'Pays TVA'!A:A,'Pays TVA'!B:B))</f>
        <v>0.2</v>
      </c>
      <c r="O666" s="27" t="str">
        <f>IF(TCD!M667="","",TCD!M667)</f>
        <v/>
      </c>
      <c r="P666" s="27" t="str">
        <f>IF(TCD!J667="","",TCD!J667)</f>
        <v/>
      </c>
      <c r="Q666" s="27">
        <f>IF(AND(TCD!L667="",TCD!Q667=""),"",IF(SUM(TCD!L667,TCD!Q667)&gt;15,29,9.5))</f>
        <v>9.5</v>
      </c>
      <c r="R666" s="27">
        <f>_xlfn.XLOOKUP(F666,TCD!E:E,TCD!K:K,"")</f>
        <v>0</v>
      </c>
      <c r="S666" s="27" t="str">
        <f>IF(TCD!I667="","",IF(TCD!I667&gt;8.5,17,8.5))</f>
        <v/>
      </c>
      <c r="T666" s="27">
        <f>TCD!Y667</f>
        <v>7.4</v>
      </c>
    </row>
    <row r="667" spans="1:20" x14ac:dyDescent="0.2">
      <c r="A667" s="13" t="str">
        <f>TCD!V668</f>
        <v>CHRONOPOST</v>
      </c>
      <c r="B667" s="1">
        <f t="shared" si="30"/>
        <v>46143</v>
      </c>
      <c r="F667" t="str">
        <f>TCD!E668</f>
        <v>XS445092864FR</v>
      </c>
      <c r="H667" s="6" t="str">
        <f t="shared" si="31"/>
        <v>P</v>
      </c>
      <c r="I667" t="str">
        <f>LOOKUP(F667,'Facture Chronopost'!L:L,'Facture Chronopost'!H:H)</f>
        <v/>
      </c>
      <c r="J667" s="6">
        <f>TCD!U668</f>
        <v>86</v>
      </c>
      <c r="K667">
        <f t="shared" si="32"/>
        <v>1</v>
      </c>
      <c r="L667" s="27">
        <f>_xlfn.XLOOKUP(F667,'TCD poids'!A:A,'TCD poids'!C:C)</f>
        <v>6.3</v>
      </c>
      <c r="M667">
        <f>TCD!T668</f>
        <v>86</v>
      </c>
      <c r="N667">
        <f>IF(I667="",0.2,LOOKUP(I667,'Pays TVA'!A:A,'Pays TVA'!B:B))</f>
        <v>0.2</v>
      </c>
      <c r="O667" s="27" t="str">
        <f>IF(TCD!M668="","",TCD!M668)</f>
        <v/>
      </c>
      <c r="P667" s="27" t="str">
        <f>IF(TCD!J668="","",TCD!J668)</f>
        <v/>
      </c>
      <c r="Q667" s="27" t="str">
        <f>IF(AND(TCD!L668="",TCD!Q668=""),"",IF(SUM(TCD!L668,TCD!Q668)&gt;15,29,9.5))</f>
        <v/>
      </c>
      <c r="R667" s="27">
        <f>_xlfn.XLOOKUP(F667,TCD!E:E,TCD!K:K,"")</f>
        <v>0</v>
      </c>
      <c r="S667" s="27" t="str">
        <f>IF(TCD!I668="","",IF(TCD!I668&gt;8.5,17,8.5))</f>
        <v/>
      </c>
      <c r="T667" s="27">
        <f>TCD!Y668</f>
        <v>7.4</v>
      </c>
    </row>
    <row r="668" spans="1:20" x14ac:dyDescent="0.2">
      <c r="A668" s="13" t="str">
        <f>TCD!V669</f>
        <v>CHRONOPOST</v>
      </c>
      <c r="B668" s="1">
        <f t="shared" si="30"/>
        <v>46143</v>
      </c>
      <c r="F668" t="str">
        <f>TCD!E669</f>
        <v>XS445104001FR</v>
      </c>
      <c r="H668" s="6" t="str">
        <f t="shared" si="31"/>
        <v>P</v>
      </c>
      <c r="I668" t="str">
        <f>LOOKUP(F668,'Facture Chronopost'!L:L,'Facture Chronopost'!H:H)</f>
        <v/>
      </c>
      <c r="J668" s="6">
        <f>TCD!U669</f>
        <v>86</v>
      </c>
      <c r="K668">
        <f t="shared" si="32"/>
        <v>1</v>
      </c>
      <c r="L668" s="27">
        <f>_xlfn.XLOOKUP(F668,'TCD poids'!A:A,'TCD poids'!C:C)</f>
        <v>0.1</v>
      </c>
      <c r="M668">
        <f>TCD!T669</f>
        <v>86</v>
      </c>
      <c r="N668">
        <f>IF(I668="",0.2,LOOKUP(I668,'Pays TVA'!A:A,'Pays TVA'!B:B))</f>
        <v>0.2</v>
      </c>
      <c r="O668" s="27" t="str">
        <f>IF(TCD!M669="","",TCD!M669)</f>
        <v/>
      </c>
      <c r="P668" s="27" t="str">
        <f>IF(TCD!J669="","",TCD!J669)</f>
        <v/>
      </c>
      <c r="Q668" s="27" t="str">
        <f>IF(AND(TCD!L669="",TCD!Q669=""),"",IF(SUM(TCD!L669,TCD!Q669)&gt;15,29,9.5))</f>
        <v/>
      </c>
      <c r="R668" s="27">
        <f>_xlfn.XLOOKUP(F668,TCD!E:E,TCD!K:K,"")</f>
        <v>0</v>
      </c>
      <c r="S668" s="27" t="str">
        <f>IF(TCD!I669="","",IF(TCD!I669&gt;8.5,17,8.5))</f>
        <v/>
      </c>
      <c r="T668" s="27">
        <f>TCD!Y669</f>
        <v>4.75</v>
      </c>
    </row>
    <row r="669" spans="1:20" x14ac:dyDescent="0.2">
      <c r="A669" s="13" t="str">
        <f>TCD!V670</f>
        <v>CHRONOPOST</v>
      </c>
      <c r="B669" s="1">
        <f t="shared" si="30"/>
        <v>46143</v>
      </c>
      <c r="F669" t="str">
        <f>TCD!E670</f>
        <v>XS445146355FR</v>
      </c>
      <c r="H669" s="6" t="str">
        <f t="shared" si="31"/>
        <v>P</v>
      </c>
      <c r="I669" t="str">
        <f>LOOKUP(F669,'Facture Chronopost'!L:L,'Facture Chronopost'!H:H)</f>
        <v/>
      </c>
      <c r="J669" s="6">
        <f>TCD!U670</f>
        <v>86</v>
      </c>
      <c r="K669">
        <f t="shared" si="32"/>
        <v>1</v>
      </c>
      <c r="L669" s="27">
        <f>_xlfn.XLOOKUP(F669,'TCD poids'!A:A,'TCD poids'!C:C)</f>
        <v>4.8</v>
      </c>
      <c r="M669">
        <f>TCD!T670</f>
        <v>86</v>
      </c>
      <c r="N669">
        <f>IF(I669="",0.2,LOOKUP(I669,'Pays TVA'!A:A,'Pays TVA'!B:B))</f>
        <v>0.2</v>
      </c>
      <c r="O669" s="27" t="str">
        <f>IF(TCD!M670="","",TCD!M670)</f>
        <v/>
      </c>
      <c r="P669" s="27" t="str">
        <f>IF(TCD!J670="","",TCD!J670)</f>
        <v/>
      </c>
      <c r="Q669" s="27" t="str">
        <f>IF(AND(TCD!L670="",TCD!Q670=""),"",IF(SUM(TCD!L670,TCD!Q670)&gt;15,29,9.5))</f>
        <v/>
      </c>
      <c r="R669" s="27">
        <f>_xlfn.XLOOKUP(F669,TCD!E:E,TCD!K:K,"")</f>
        <v>0</v>
      </c>
      <c r="S669" s="27" t="str">
        <f>IF(TCD!I670="","",IF(TCD!I670&gt;8.5,17,8.5))</f>
        <v/>
      </c>
      <c r="T669" s="27">
        <f>TCD!Y670</f>
        <v>6.38</v>
      </c>
    </row>
    <row r="670" spans="1:20" x14ac:dyDescent="0.2">
      <c r="A670" s="13" t="str">
        <f>TCD!V671</f>
        <v>CHRONOPOST</v>
      </c>
      <c r="B670" s="1">
        <f t="shared" si="30"/>
        <v>46143</v>
      </c>
      <c r="F670" t="str">
        <f>TCD!E671</f>
        <v>XS445147130FR</v>
      </c>
      <c r="H670" s="6" t="str">
        <f t="shared" si="31"/>
        <v>P</v>
      </c>
      <c r="I670" t="str">
        <f>LOOKUP(F670,'Facture Chronopost'!L:L,'Facture Chronopost'!H:H)</f>
        <v/>
      </c>
      <c r="J670" s="6">
        <f>TCD!U671</f>
        <v>86</v>
      </c>
      <c r="K670">
        <f t="shared" si="32"/>
        <v>1</v>
      </c>
      <c r="L670" s="27">
        <f>_xlfn.XLOOKUP(F670,'TCD poids'!A:A,'TCD poids'!C:C)</f>
        <v>4.6999999999999993</v>
      </c>
      <c r="M670">
        <f>TCD!T671</f>
        <v>86</v>
      </c>
      <c r="N670">
        <f>IF(I670="",0.2,LOOKUP(I670,'Pays TVA'!A:A,'Pays TVA'!B:B))</f>
        <v>0.2</v>
      </c>
      <c r="O670" s="27" t="str">
        <f>IF(TCD!M671="","",TCD!M671)</f>
        <v/>
      </c>
      <c r="P670" s="27" t="str">
        <f>IF(TCD!J671="","",TCD!J671)</f>
        <v/>
      </c>
      <c r="Q670" s="27" t="str">
        <f>IF(AND(TCD!L671="",TCD!Q671=""),"",IF(SUM(TCD!L671,TCD!Q671)&gt;15,29,9.5))</f>
        <v/>
      </c>
      <c r="R670" s="27">
        <f>_xlfn.XLOOKUP(F670,TCD!E:E,TCD!K:K,"")</f>
        <v>0</v>
      </c>
      <c r="S670" s="27" t="str">
        <f>IF(TCD!I671="","",IF(TCD!I671&gt;8.5,17,8.5))</f>
        <v/>
      </c>
      <c r="T670" s="27">
        <f>TCD!Y671</f>
        <v>6.38</v>
      </c>
    </row>
    <row r="671" spans="1:20" x14ac:dyDescent="0.2">
      <c r="A671" s="13" t="str">
        <f>TCD!V672</f>
        <v>CHRONOPOST</v>
      </c>
      <c r="B671" s="1">
        <f t="shared" si="30"/>
        <v>46143</v>
      </c>
      <c r="F671" t="str">
        <f>TCD!E672</f>
        <v>XS445153078FR</v>
      </c>
      <c r="H671" s="6" t="str">
        <f t="shared" si="31"/>
        <v>P</v>
      </c>
      <c r="I671" t="str">
        <f>LOOKUP(F671,'Facture Chronopost'!L:L,'Facture Chronopost'!H:H)</f>
        <v/>
      </c>
      <c r="J671" s="6">
        <f>TCD!U672</f>
        <v>86</v>
      </c>
      <c r="K671">
        <f t="shared" si="32"/>
        <v>1</v>
      </c>
      <c r="L671" s="27">
        <f>_xlfn.XLOOKUP(F671,'TCD poids'!A:A,'TCD poids'!C:C)</f>
        <v>4.5999999999999996</v>
      </c>
      <c r="M671">
        <f>TCD!T672</f>
        <v>86</v>
      </c>
      <c r="N671">
        <f>IF(I671="",0.2,LOOKUP(I671,'Pays TVA'!A:A,'Pays TVA'!B:B))</f>
        <v>0.2</v>
      </c>
      <c r="O671" s="27" t="str">
        <f>IF(TCD!M672="","",TCD!M672)</f>
        <v/>
      </c>
      <c r="P671" s="27" t="str">
        <f>IF(TCD!J672="","",TCD!J672)</f>
        <v/>
      </c>
      <c r="Q671" s="27" t="str">
        <f>IF(AND(TCD!L672="",TCD!Q672=""),"",IF(SUM(TCD!L672,TCD!Q672)&gt;15,29,9.5))</f>
        <v/>
      </c>
      <c r="R671" s="27">
        <f>_xlfn.XLOOKUP(F671,TCD!E:E,TCD!K:K,"")</f>
        <v>0</v>
      </c>
      <c r="S671" s="27" t="str">
        <f>IF(TCD!I672="","",IF(TCD!I672&gt;8.5,17,8.5))</f>
        <v/>
      </c>
      <c r="T671" s="27">
        <f>TCD!Y672</f>
        <v>6.38</v>
      </c>
    </row>
    <row r="672" spans="1:20" x14ac:dyDescent="0.2">
      <c r="A672" s="13" t="str">
        <f>TCD!V673</f>
        <v>CHRONOPOST</v>
      </c>
      <c r="B672" s="1">
        <f t="shared" si="30"/>
        <v>46143</v>
      </c>
      <c r="F672" t="str">
        <f>TCD!E673</f>
        <v>XS445366594FR</v>
      </c>
      <c r="H672" s="6" t="str">
        <f t="shared" si="31"/>
        <v>P</v>
      </c>
      <c r="I672" t="str">
        <f>LOOKUP(F672,'Facture Chronopost'!L:L,'Facture Chronopost'!H:H)</f>
        <v/>
      </c>
      <c r="J672" s="6">
        <f>TCD!U673</f>
        <v>86</v>
      </c>
      <c r="K672">
        <f t="shared" si="32"/>
        <v>1</v>
      </c>
      <c r="L672" s="27">
        <f>_xlfn.XLOOKUP(F672,'TCD poids'!A:A,'TCD poids'!C:C)</f>
        <v>0.2</v>
      </c>
      <c r="M672">
        <f>TCD!T673</f>
        <v>86</v>
      </c>
      <c r="N672">
        <f>IF(I672="",0.2,LOOKUP(I672,'Pays TVA'!A:A,'Pays TVA'!B:B))</f>
        <v>0.2</v>
      </c>
      <c r="O672" s="27" t="str">
        <f>IF(TCD!M673="","",TCD!M673)</f>
        <v/>
      </c>
      <c r="P672" s="27" t="str">
        <f>IF(TCD!J673="","",TCD!J673)</f>
        <v/>
      </c>
      <c r="Q672" s="27">
        <f>IF(AND(TCD!L673="",TCD!Q673=""),"",IF(SUM(TCD!L673,TCD!Q673)&gt;15,29,9.5))</f>
        <v>9.5</v>
      </c>
      <c r="R672" s="27">
        <f>_xlfn.XLOOKUP(F672,TCD!E:E,TCD!K:K,"")</f>
        <v>0</v>
      </c>
      <c r="S672" s="27" t="str">
        <f>IF(TCD!I673="","",IF(TCD!I673&gt;8.5,17,8.5))</f>
        <v/>
      </c>
      <c r="T672" s="27">
        <f>TCD!Y673</f>
        <v>4.75</v>
      </c>
    </row>
    <row r="673" spans="1:20" x14ac:dyDescent="0.2">
      <c r="A673" s="13" t="str">
        <f>TCD!V674</f>
        <v>CHRONOPOST</v>
      </c>
      <c r="B673" s="1">
        <f t="shared" si="30"/>
        <v>46143</v>
      </c>
      <c r="F673" t="str">
        <f>TCD!E674</f>
        <v>XS445366909FR</v>
      </c>
      <c r="H673" s="6" t="str">
        <f t="shared" si="31"/>
        <v>P</v>
      </c>
      <c r="I673" t="str">
        <f>LOOKUP(F673,'Facture Chronopost'!L:L,'Facture Chronopost'!H:H)</f>
        <v/>
      </c>
      <c r="J673" s="6">
        <f>TCD!U674</f>
        <v>86</v>
      </c>
      <c r="K673">
        <f t="shared" si="32"/>
        <v>1</v>
      </c>
      <c r="L673" s="27">
        <f>_xlfn.XLOOKUP(F673,'TCD poids'!A:A,'TCD poids'!C:C)</f>
        <v>4.6999999999999993</v>
      </c>
      <c r="M673">
        <f>TCD!T674</f>
        <v>86</v>
      </c>
      <c r="N673">
        <f>IF(I673="",0.2,LOOKUP(I673,'Pays TVA'!A:A,'Pays TVA'!B:B))</f>
        <v>0.2</v>
      </c>
      <c r="O673" s="27" t="str">
        <f>IF(TCD!M674="","",TCD!M674)</f>
        <v/>
      </c>
      <c r="P673" s="27" t="str">
        <f>IF(TCD!J674="","",TCD!J674)</f>
        <v/>
      </c>
      <c r="Q673" s="27" t="str">
        <f>IF(AND(TCD!L674="",TCD!Q674=""),"",IF(SUM(TCD!L674,TCD!Q674)&gt;15,29,9.5))</f>
        <v/>
      </c>
      <c r="R673" s="27">
        <f>_xlfn.XLOOKUP(F673,TCD!E:E,TCD!K:K,"")</f>
        <v>0</v>
      </c>
      <c r="S673" s="27" t="str">
        <f>IF(TCD!I674="","",IF(TCD!I674&gt;8.5,17,8.5))</f>
        <v/>
      </c>
      <c r="T673" s="27">
        <f>TCD!Y674</f>
        <v>6.38</v>
      </c>
    </row>
    <row r="674" spans="1:20" x14ac:dyDescent="0.2">
      <c r="A674" s="13" t="str">
        <f>TCD!V675</f>
        <v>CHRONOPOST</v>
      </c>
      <c r="B674" s="1">
        <f t="shared" si="30"/>
        <v>46143</v>
      </c>
      <c r="F674" t="str">
        <f>TCD!E675</f>
        <v>XS445367100FR</v>
      </c>
      <c r="H674" s="6" t="str">
        <f t="shared" si="31"/>
        <v>P</v>
      </c>
      <c r="I674" t="str">
        <f>LOOKUP(F674,'Facture Chronopost'!L:L,'Facture Chronopost'!H:H)</f>
        <v/>
      </c>
      <c r="J674" s="6">
        <f>TCD!U675</f>
        <v>86</v>
      </c>
      <c r="K674">
        <f t="shared" si="32"/>
        <v>1</v>
      </c>
      <c r="L674" s="27">
        <f>_xlfn.XLOOKUP(F674,'TCD poids'!A:A,'TCD poids'!C:C)</f>
        <v>0.1</v>
      </c>
      <c r="M674">
        <f>TCD!T675</f>
        <v>86</v>
      </c>
      <c r="N674">
        <f>IF(I674="",0.2,LOOKUP(I674,'Pays TVA'!A:A,'Pays TVA'!B:B))</f>
        <v>0.2</v>
      </c>
      <c r="O674" s="27" t="str">
        <f>IF(TCD!M675="","",TCD!M675)</f>
        <v/>
      </c>
      <c r="P674" s="27" t="str">
        <f>IF(TCD!J675="","",TCD!J675)</f>
        <v/>
      </c>
      <c r="Q674" s="27" t="str">
        <f>IF(AND(TCD!L675="",TCD!Q675=""),"",IF(SUM(TCD!L675,TCD!Q675)&gt;15,29,9.5))</f>
        <v/>
      </c>
      <c r="R674" s="27">
        <f>_xlfn.XLOOKUP(F674,TCD!E:E,TCD!K:K,"")</f>
        <v>0</v>
      </c>
      <c r="S674" s="27" t="str">
        <f>IF(TCD!I675="","",IF(TCD!I675&gt;8.5,17,8.5))</f>
        <v/>
      </c>
      <c r="T674" s="27">
        <f>TCD!Y675</f>
        <v>4.75</v>
      </c>
    </row>
    <row r="675" spans="1:20" x14ac:dyDescent="0.2">
      <c r="A675" s="13" t="str">
        <f>TCD!V676</f>
        <v>CHRONOPOST</v>
      </c>
      <c r="B675" s="1">
        <f t="shared" si="30"/>
        <v>46143</v>
      </c>
      <c r="F675" t="str">
        <f>TCD!E676</f>
        <v>XS445367303FR</v>
      </c>
      <c r="H675" s="6" t="str">
        <f t="shared" si="31"/>
        <v>P</v>
      </c>
      <c r="I675" t="str">
        <f>LOOKUP(F675,'Facture Chronopost'!L:L,'Facture Chronopost'!H:H)</f>
        <v/>
      </c>
      <c r="J675" s="6">
        <f>TCD!U676</f>
        <v>86</v>
      </c>
      <c r="K675">
        <f t="shared" si="32"/>
        <v>1</v>
      </c>
      <c r="L675" s="27">
        <f>_xlfn.XLOOKUP(F675,'TCD poids'!A:A,'TCD poids'!C:C)</f>
        <v>4.6999999999999993</v>
      </c>
      <c r="M675">
        <f>TCD!T676</f>
        <v>86</v>
      </c>
      <c r="N675">
        <f>IF(I675="",0.2,LOOKUP(I675,'Pays TVA'!A:A,'Pays TVA'!B:B))</f>
        <v>0.2</v>
      </c>
      <c r="O675" s="27" t="str">
        <f>IF(TCD!M676="","",TCD!M676)</f>
        <v/>
      </c>
      <c r="P675" s="27" t="str">
        <f>IF(TCD!J676="","",TCD!J676)</f>
        <v/>
      </c>
      <c r="Q675" s="27" t="str">
        <f>IF(AND(TCD!L676="",TCD!Q676=""),"",IF(SUM(TCD!L676,TCD!Q676)&gt;15,29,9.5))</f>
        <v/>
      </c>
      <c r="R675" s="27">
        <f>_xlfn.XLOOKUP(F675,TCD!E:E,TCD!K:K,"")</f>
        <v>0</v>
      </c>
      <c r="S675" s="27" t="str">
        <f>IF(TCD!I676="","",IF(TCD!I676&gt;8.5,17,8.5))</f>
        <v/>
      </c>
      <c r="T675" s="27">
        <f>TCD!Y676</f>
        <v>6.38</v>
      </c>
    </row>
    <row r="676" spans="1:20" x14ac:dyDescent="0.2">
      <c r="A676" s="13" t="str">
        <f>TCD!V677</f>
        <v>CHRONOPOST</v>
      </c>
      <c r="B676" s="1">
        <f t="shared" si="30"/>
        <v>46143</v>
      </c>
      <c r="F676" t="str">
        <f>TCD!E677</f>
        <v>XS445367440FR</v>
      </c>
      <c r="H676" s="6" t="str">
        <f t="shared" si="31"/>
        <v>P</v>
      </c>
      <c r="I676" t="str">
        <f>LOOKUP(F676,'Facture Chronopost'!L:L,'Facture Chronopost'!H:H)</f>
        <v/>
      </c>
      <c r="J676" s="6">
        <f>TCD!U677</f>
        <v>86</v>
      </c>
      <c r="K676">
        <f t="shared" si="32"/>
        <v>1</v>
      </c>
      <c r="L676" s="27">
        <f>_xlfn.XLOOKUP(F676,'TCD poids'!A:A,'TCD poids'!C:C)</f>
        <v>0.2</v>
      </c>
      <c r="M676">
        <f>TCD!T677</f>
        <v>86</v>
      </c>
      <c r="N676">
        <f>IF(I676="",0.2,LOOKUP(I676,'Pays TVA'!A:A,'Pays TVA'!B:B))</f>
        <v>0.2</v>
      </c>
      <c r="O676" s="27" t="str">
        <f>IF(TCD!M677="","",TCD!M677)</f>
        <v/>
      </c>
      <c r="P676" s="27" t="str">
        <f>IF(TCD!J677="","",TCD!J677)</f>
        <v/>
      </c>
      <c r="Q676" s="27" t="str">
        <f>IF(AND(TCD!L677="",TCD!Q677=""),"",IF(SUM(TCD!L677,TCD!Q677)&gt;15,29,9.5))</f>
        <v/>
      </c>
      <c r="R676" s="27">
        <f>_xlfn.XLOOKUP(F676,TCD!E:E,TCD!K:K,"")</f>
        <v>0</v>
      </c>
      <c r="S676" s="27" t="str">
        <f>IF(TCD!I677="","",IF(TCD!I677&gt;8.5,17,8.5))</f>
        <v/>
      </c>
      <c r="T676" s="27">
        <f>TCD!Y677</f>
        <v>4.75</v>
      </c>
    </row>
    <row r="677" spans="1:20" x14ac:dyDescent="0.2">
      <c r="A677" s="13" t="str">
        <f>TCD!V678</f>
        <v>CHRONOPOST</v>
      </c>
      <c r="B677" s="1">
        <f t="shared" si="30"/>
        <v>46143</v>
      </c>
      <c r="F677" t="str">
        <f>TCD!E678</f>
        <v>XS445367630FR</v>
      </c>
      <c r="H677" s="6" t="str">
        <f t="shared" si="31"/>
        <v>P</v>
      </c>
      <c r="I677" t="str">
        <f>LOOKUP(F677,'Facture Chronopost'!L:L,'Facture Chronopost'!H:H)</f>
        <v/>
      </c>
      <c r="J677" s="6">
        <f>TCD!U678</f>
        <v>86</v>
      </c>
      <c r="K677">
        <f t="shared" si="32"/>
        <v>1</v>
      </c>
      <c r="L677" s="27">
        <f>_xlfn.XLOOKUP(F677,'TCD poids'!A:A,'TCD poids'!C:C)</f>
        <v>0.1</v>
      </c>
      <c r="M677">
        <f>TCD!T678</f>
        <v>86</v>
      </c>
      <c r="N677">
        <f>IF(I677="",0.2,LOOKUP(I677,'Pays TVA'!A:A,'Pays TVA'!B:B))</f>
        <v>0.2</v>
      </c>
      <c r="O677" s="27" t="str">
        <f>IF(TCD!M678="","",TCD!M678)</f>
        <v/>
      </c>
      <c r="P677" s="27" t="str">
        <f>IF(TCD!J678="","",TCD!J678)</f>
        <v/>
      </c>
      <c r="Q677" s="27" t="str">
        <f>IF(AND(TCD!L678="",TCD!Q678=""),"",IF(SUM(TCD!L678,TCD!Q678)&gt;15,29,9.5))</f>
        <v/>
      </c>
      <c r="R677" s="27">
        <f>_xlfn.XLOOKUP(F677,TCD!E:E,TCD!K:K,"")</f>
        <v>0</v>
      </c>
      <c r="S677" s="27" t="str">
        <f>IF(TCD!I678="","",IF(TCD!I678&gt;8.5,17,8.5))</f>
        <v/>
      </c>
      <c r="T677" s="27">
        <f>TCD!Y678</f>
        <v>4.75</v>
      </c>
    </row>
    <row r="678" spans="1:20" x14ac:dyDescent="0.2">
      <c r="A678" s="13" t="str">
        <f>TCD!V679</f>
        <v>CHRONOPOST</v>
      </c>
      <c r="B678" s="1">
        <f t="shared" si="30"/>
        <v>46143</v>
      </c>
      <c r="F678" t="str">
        <f>TCD!E679</f>
        <v>XS445367802FR</v>
      </c>
      <c r="H678" s="6" t="str">
        <f t="shared" si="31"/>
        <v>P</v>
      </c>
      <c r="I678" t="str">
        <f>LOOKUP(F678,'Facture Chronopost'!L:L,'Facture Chronopost'!H:H)</f>
        <v/>
      </c>
      <c r="J678" s="6">
        <f>TCD!U679</f>
        <v>86</v>
      </c>
      <c r="K678">
        <f t="shared" si="32"/>
        <v>1</v>
      </c>
      <c r="L678" s="27">
        <f>_xlfn.XLOOKUP(F678,'TCD poids'!A:A,'TCD poids'!C:C)</f>
        <v>4.8999999999999995</v>
      </c>
      <c r="M678">
        <f>TCD!T679</f>
        <v>86</v>
      </c>
      <c r="N678">
        <f>IF(I678="",0.2,LOOKUP(I678,'Pays TVA'!A:A,'Pays TVA'!B:B))</f>
        <v>0.2</v>
      </c>
      <c r="O678" s="27" t="str">
        <f>IF(TCD!M679="","",TCD!M679)</f>
        <v/>
      </c>
      <c r="P678" s="27" t="str">
        <f>IF(TCD!J679="","",TCD!J679)</f>
        <v/>
      </c>
      <c r="Q678" s="27" t="str">
        <f>IF(AND(TCD!L679="",TCD!Q679=""),"",IF(SUM(TCD!L679,TCD!Q679)&gt;15,29,9.5))</f>
        <v/>
      </c>
      <c r="R678" s="27">
        <f>_xlfn.XLOOKUP(F678,TCD!E:E,TCD!K:K,"")</f>
        <v>0</v>
      </c>
      <c r="S678" s="27" t="str">
        <f>IF(TCD!I679="","",IF(TCD!I679&gt;8.5,17,8.5))</f>
        <v/>
      </c>
      <c r="T678" s="27">
        <f>TCD!Y679</f>
        <v>6.38</v>
      </c>
    </row>
    <row r="679" spans="1:20" x14ac:dyDescent="0.2">
      <c r="A679" s="13" t="str">
        <f>TCD!V680</f>
        <v>CHRONOPOST</v>
      </c>
      <c r="B679" s="1">
        <f t="shared" si="30"/>
        <v>46143</v>
      </c>
      <c r="F679" t="str">
        <f>TCD!E680</f>
        <v>XS445368184FR</v>
      </c>
      <c r="H679" s="6" t="str">
        <f t="shared" si="31"/>
        <v>P</v>
      </c>
      <c r="I679" t="str">
        <f>LOOKUP(F679,'Facture Chronopost'!L:L,'Facture Chronopost'!H:H)</f>
        <v/>
      </c>
      <c r="J679" s="6">
        <f>TCD!U680</f>
        <v>86</v>
      </c>
      <c r="K679">
        <f t="shared" si="32"/>
        <v>1</v>
      </c>
      <c r="L679" s="27">
        <f>_xlfn.XLOOKUP(F679,'TCD poids'!A:A,'TCD poids'!C:C)</f>
        <v>4.8</v>
      </c>
      <c r="M679">
        <f>TCD!T680</f>
        <v>86</v>
      </c>
      <c r="N679">
        <f>IF(I679="",0.2,LOOKUP(I679,'Pays TVA'!A:A,'Pays TVA'!B:B))</f>
        <v>0.2</v>
      </c>
      <c r="O679" s="27" t="str">
        <f>IF(TCD!M680="","",TCD!M680)</f>
        <v/>
      </c>
      <c r="P679" s="27" t="str">
        <f>IF(TCD!J680="","",TCD!J680)</f>
        <v/>
      </c>
      <c r="Q679" s="27" t="str">
        <f>IF(AND(TCD!L680="",TCD!Q680=""),"",IF(SUM(TCD!L680,TCD!Q680)&gt;15,29,9.5))</f>
        <v/>
      </c>
      <c r="R679" s="27">
        <f>_xlfn.XLOOKUP(F679,TCD!E:E,TCD!K:K,"")</f>
        <v>0</v>
      </c>
      <c r="S679" s="27" t="str">
        <f>IF(TCD!I680="","",IF(TCD!I680&gt;8.5,17,8.5))</f>
        <v/>
      </c>
      <c r="T679" s="27">
        <f>TCD!Y680</f>
        <v>6.38</v>
      </c>
    </row>
    <row r="680" spans="1:20" x14ac:dyDescent="0.2">
      <c r="A680" s="13" t="str">
        <f>TCD!V681</f>
        <v>CHRONOPOST</v>
      </c>
      <c r="B680" s="1">
        <f t="shared" si="30"/>
        <v>46143</v>
      </c>
      <c r="F680" t="str">
        <f>TCD!E681</f>
        <v>XS445368873FR</v>
      </c>
      <c r="H680" s="6" t="str">
        <f t="shared" si="31"/>
        <v>P</v>
      </c>
      <c r="I680" t="str">
        <f>LOOKUP(F680,'Facture Chronopost'!L:L,'Facture Chronopost'!H:H)</f>
        <v/>
      </c>
      <c r="J680" s="6">
        <f>TCD!U681</f>
        <v>86</v>
      </c>
      <c r="K680">
        <f t="shared" si="32"/>
        <v>1</v>
      </c>
      <c r="L680" s="27">
        <f>_xlfn.XLOOKUP(F680,'TCD poids'!A:A,'TCD poids'!C:C)</f>
        <v>0.2</v>
      </c>
      <c r="M680">
        <f>TCD!T681</f>
        <v>86</v>
      </c>
      <c r="N680">
        <f>IF(I680="",0.2,LOOKUP(I680,'Pays TVA'!A:A,'Pays TVA'!B:B))</f>
        <v>0.2</v>
      </c>
      <c r="O680" s="27" t="str">
        <f>IF(TCD!M681="","",TCD!M681)</f>
        <v/>
      </c>
      <c r="P680" s="27" t="str">
        <f>IF(TCD!J681="","",TCD!J681)</f>
        <v/>
      </c>
      <c r="Q680" s="27" t="str">
        <f>IF(AND(TCD!L681="",TCD!Q681=""),"",IF(SUM(TCD!L681,TCD!Q681)&gt;15,29,9.5))</f>
        <v/>
      </c>
      <c r="R680" s="27">
        <f>_xlfn.XLOOKUP(F680,TCD!E:E,TCD!K:K,"")</f>
        <v>0</v>
      </c>
      <c r="S680" s="27" t="str">
        <f>IF(TCD!I681="","",IF(TCD!I681&gt;8.5,17,8.5))</f>
        <v/>
      </c>
      <c r="T680" s="27">
        <f>TCD!Y681</f>
        <v>4.75</v>
      </c>
    </row>
    <row r="681" spans="1:20" x14ac:dyDescent="0.2">
      <c r="A681" s="13" t="str">
        <f>TCD!V682</f>
        <v>CHRONOPOST</v>
      </c>
      <c r="B681" s="1">
        <f t="shared" si="30"/>
        <v>46143</v>
      </c>
      <c r="F681" t="str">
        <f>TCD!E682</f>
        <v>XS445369009FR</v>
      </c>
      <c r="H681" s="6" t="str">
        <f t="shared" si="31"/>
        <v>P</v>
      </c>
      <c r="I681" t="str">
        <f>LOOKUP(F681,'Facture Chronopost'!L:L,'Facture Chronopost'!H:H)</f>
        <v/>
      </c>
      <c r="J681" s="6">
        <f>TCD!U682</f>
        <v>86</v>
      </c>
      <c r="K681">
        <f t="shared" si="32"/>
        <v>1</v>
      </c>
      <c r="L681" s="27">
        <f>_xlfn.XLOOKUP(F681,'TCD poids'!A:A,'TCD poids'!C:C)</f>
        <v>4.8</v>
      </c>
      <c r="M681">
        <f>TCD!T682</f>
        <v>86</v>
      </c>
      <c r="N681">
        <f>IF(I681="",0.2,LOOKUP(I681,'Pays TVA'!A:A,'Pays TVA'!B:B))</f>
        <v>0.2</v>
      </c>
      <c r="O681" s="27" t="str">
        <f>IF(TCD!M682="","",TCD!M682)</f>
        <v/>
      </c>
      <c r="P681" s="27" t="str">
        <f>IF(TCD!J682="","",TCD!J682)</f>
        <v/>
      </c>
      <c r="Q681" s="27" t="str">
        <f>IF(AND(TCD!L682="",TCD!Q682=""),"",IF(SUM(TCD!L682,TCD!Q682)&gt;15,29,9.5))</f>
        <v/>
      </c>
      <c r="R681" s="27">
        <f>_xlfn.XLOOKUP(F681,TCD!E:E,TCD!K:K,"")</f>
        <v>0</v>
      </c>
      <c r="S681" s="27" t="str">
        <f>IF(TCD!I682="","",IF(TCD!I682&gt;8.5,17,8.5))</f>
        <v/>
      </c>
      <c r="T681" s="27">
        <f>TCD!Y682</f>
        <v>6.38</v>
      </c>
    </row>
    <row r="682" spans="1:20" x14ac:dyDescent="0.2">
      <c r="A682" s="13" t="str">
        <f>TCD!V683</f>
        <v>CHRONOPOST</v>
      </c>
      <c r="B682" s="1">
        <f t="shared" si="30"/>
        <v>46143</v>
      </c>
      <c r="F682" t="str">
        <f>TCD!E683</f>
        <v>XS445369865FR</v>
      </c>
      <c r="H682" s="6" t="str">
        <f t="shared" si="31"/>
        <v>P</v>
      </c>
      <c r="I682" t="str">
        <f>LOOKUP(F682,'Facture Chronopost'!L:L,'Facture Chronopost'!H:H)</f>
        <v/>
      </c>
      <c r="J682" s="6">
        <f>TCD!U683</f>
        <v>86</v>
      </c>
      <c r="K682">
        <f t="shared" si="32"/>
        <v>1</v>
      </c>
      <c r="L682" s="27">
        <f>_xlfn.XLOOKUP(F682,'TCD poids'!A:A,'TCD poids'!C:C)</f>
        <v>0.2</v>
      </c>
      <c r="M682">
        <f>TCD!T683</f>
        <v>86</v>
      </c>
      <c r="N682">
        <f>IF(I682="",0.2,LOOKUP(I682,'Pays TVA'!A:A,'Pays TVA'!B:B))</f>
        <v>0.2</v>
      </c>
      <c r="O682" s="27" t="str">
        <f>IF(TCD!M683="","",TCD!M683)</f>
        <v/>
      </c>
      <c r="P682" s="27" t="str">
        <f>IF(TCD!J683="","",TCD!J683)</f>
        <v/>
      </c>
      <c r="Q682" s="27" t="str">
        <f>IF(AND(TCD!L683="",TCD!Q683=""),"",IF(SUM(TCD!L683,TCD!Q683)&gt;15,29,9.5))</f>
        <v/>
      </c>
      <c r="R682" s="27">
        <f>_xlfn.XLOOKUP(F682,TCD!E:E,TCD!K:K,"")</f>
        <v>0</v>
      </c>
      <c r="S682" s="27" t="str">
        <f>IF(TCD!I683="","",IF(TCD!I683&gt;8.5,17,8.5))</f>
        <v/>
      </c>
      <c r="T682" s="27">
        <f>TCD!Y683</f>
        <v>4.75</v>
      </c>
    </row>
    <row r="683" spans="1:20" x14ac:dyDescent="0.2">
      <c r="A683" s="13" t="str">
        <f>TCD!V684</f>
        <v>CHRONOPOST</v>
      </c>
      <c r="B683" s="1">
        <f t="shared" si="30"/>
        <v>46143</v>
      </c>
      <c r="F683" t="str">
        <f>TCD!E684</f>
        <v>XS445370143FR</v>
      </c>
      <c r="H683" s="6" t="str">
        <f t="shared" si="31"/>
        <v>P</v>
      </c>
      <c r="I683" t="str">
        <f>LOOKUP(F683,'Facture Chronopost'!L:L,'Facture Chronopost'!H:H)</f>
        <v/>
      </c>
      <c r="J683" s="6">
        <f>TCD!U684</f>
        <v>86</v>
      </c>
      <c r="K683">
        <f t="shared" si="32"/>
        <v>1</v>
      </c>
      <c r="L683" s="27">
        <f>_xlfn.XLOOKUP(F683,'TCD poids'!A:A,'TCD poids'!C:C)</f>
        <v>4.8</v>
      </c>
      <c r="M683">
        <f>TCD!T684</f>
        <v>86</v>
      </c>
      <c r="N683">
        <f>IF(I683="",0.2,LOOKUP(I683,'Pays TVA'!A:A,'Pays TVA'!B:B))</f>
        <v>0.2</v>
      </c>
      <c r="O683" s="27" t="str">
        <f>IF(TCD!M684="","",TCD!M684)</f>
        <v/>
      </c>
      <c r="P683" s="27" t="str">
        <f>IF(TCD!J684="","",TCD!J684)</f>
        <v/>
      </c>
      <c r="Q683" s="27" t="str">
        <f>IF(AND(TCD!L684="",TCD!Q684=""),"",IF(SUM(TCD!L684,TCD!Q684)&gt;15,29,9.5))</f>
        <v/>
      </c>
      <c r="R683" s="27">
        <f>_xlfn.XLOOKUP(F683,TCD!E:E,TCD!K:K,"")</f>
        <v>0</v>
      </c>
      <c r="S683" s="27" t="str">
        <f>IF(TCD!I684="","",IF(TCD!I684&gt;8.5,17,8.5))</f>
        <v/>
      </c>
      <c r="T683" s="27">
        <f>TCD!Y684</f>
        <v>6.38</v>
      </c>
    </row>
    <row r="684" spans="1:20" x14ac:dyDescent="0.2">
      <c r="A684" s="13" t="str">
        <f>TCD!V685</f>
        <v>CHRONOPOST</v>
      </c>
      <c r="B684" s="1">
        <f t="shared" si="30"/>
        <v>46143</v>
      </c>
      <c r="F684" t="str">
        <f>TCD!E685</f>
        <v>XS445371529FR</v>
      </c>
      <c r="H684" s="6" t="str">
        <f t="shared" si="31"/>
        <v>P</v>
      </c>
      <c r="I684" t="str">
        <f>LOOKUP(F684,'Facture Chronopost'!L:L,'Facture Chronopost'!H:H)</f>
        <v/>
      </c>
      <c r="J684" s="6">
        <f>TCD!U685</f>
        <v>86</v>
      </c>
      <c r="K684">
        <f t="shared" si="32"/>
        <v>1</v>
      </c>
      <c r="L684" s="27">
        <f>_xlfn.XLOOKUP(F684,'TCD poids'!A:A,'TCD poids'!C:C)</f>
        <v>4.8</v>
      </c>
      <c r="M684">
        <f>TCD!T685</f>
        <v>86</v>
      </c>
      <c r="N684">
        <f>IF(I684="",0.2,LOOKUP(I684,'Pays TVA'!A:A,'Pays TVA'!B:B))</f>
        <v>0.2</v>
      </c>
      <c r="O684" s="27" t="str">
        <f>IF(TCD!M685="","",TCD!M685)</f>
        <v/>
      </c>
      <c r="P684" s="27" t="str">
        <f>IF(TCD!J685="","",TCD!J685)</f>
        <v/>
      </c>
      <c r="Q684" s="27" t="str">
        <f>IF(AND(TCD!L685="",TCD!Q685=""),"",IF(SUM(TCD!L685,TCD!Q685)&gt;15,29,9.5))</f>
        <v/>
      </c>
      <c r="R684" s="27">
        <f>_xlfn.XLOOKUP(F684,TCD!E:E,TCD!K:K,"")</f>
        <v>0</v>
      </c>
      <c r="S684" s="27" t="str">
        <f>IF(TCD!I685="","",IF(TCD!I685&gt;8.5,17,8.5))</f>
        <v/>
      </c>
      <c r="T684" s="27">
        <f>TCD!Y685</f>
        <v>6.38</v>
      </c>
    </row>
    <row r="685" spans="1:20" x14ac:dyDescent="0.2">
      <c r="A685" s="13" t="str">
        <f>TCD!V686</f>
        <v>CHRONOPOST</v>
      </c>
      <c r="B685" s="1">
        <f t="shared" si="30"/>
        <v>46143</v>
      </c>
      <c r="F685" t="str">
        <f>TCD!E686</f>
        <v>XS445372515FR</v>
      </c>
      <c r="H685" s="6" t="str">
        <f t="shared" si="31"/>
        <v>P</v>
      </c>
      <c r="I685" t="str">
        <f>LOOKUP(F685,'Facture Chronopost'!L:L,'Facture Chronopost'!H:H)</f>
        <v/>
      </c>
      <c r="J685" s="6">
        <f>TCD!U686</f>
        <v>86</v>
      </c>
      <c r="K685">
        <f t="shared" si="32"/>
        <v>1</v>
      </c>
      <c r="L685" s="27">
        <f>_xlfn.XLOOKUP(F685,'TCD poids'!A:A,'TCD poids'!C:C)</f>
        <v>0.2</v>
      </c>
      <c r="M685">
        <f>TCD!T686</f>
        <v>86</v>
      </c>
      <c r="N685">
        <f>IF(I685="",0.2,LOOKUP(I685,'Pays TVA'!A:A,'Pays TVA'!B:B))</f>
        <v>0.2</v>
      </c>
      <c r="O685" s="27" t="str">
        <f>IF(TCD!M686="","",TCD!M686)</f>
        <v/>
      </c>
      <c r="P685" s="27" t="str">
        <f>IF(TCD!J686="","",TCD!J686)</f>
        <v/>
      </c>
      <c r="Q685" s="27" t="str">
        <f>IF(AND(TCD!L686="",TCD!Q686=""),"",IF(SUM(TCD!L686,TCD!Q686)&gt;15,29,9.5))</f>
        <v/>
      </c>
      <c r="R685" s="27">
        <f>_xlfn.XLOOKUP(F685,TCD!E:E,TCD!K:K,"")</f>
        <v>0</v>
      </c>
      <c r="S685" s="27" t="str">
        <f>IF(TCD!I686="","",IF(TCD!I686&gt;8.5,17,8.5))</f>
        <v/>
      </c>
      <c r="T685" s="27">
        <f>TCD!Y686</f>
        <v>4.75</v>
      </c>
    </row>
    <row r="686" spans="1:20" x14ac:dyDescent="0.2">
      <c r="A686" s="13" t="str">
        <f>TCD!V687</f>
        <v>CHRONOPOST</v>
      </c>
      <c r="B686" s="1">
        <f t="shared" si="30"/>
        <v>46143</v>
      </c>
      <c r="F686" t="str">
        <f>TCD!E687</f>
        <v>XS445373839FR</v>
      </c>
      <c r="H686" s="6" t="str">
        <f t="shared" si="31"/>
        <v>P</v>
      </c>
      <c r="I686" t="str">
        <f>LOOKUP(F686,'Facture Chronopost'!L:L,'Facture Chronopost'!H:H)</f>
        <v/>
      </c>
      <c r="J686" s="6">
        <f>TCD!U687</f>
        <v>86</v>
      </c>
      <c r="K686">
        <f t="shared" si="32"/>
        <v>1</v>
      </c>
      <c r="L686" s="27">
        <f>_xlfn.XLOOKUP(F686,'TCD poids'!A:A,'TCD poids'!C:C)</f>
        <v>0.2</v>
      </c>
      <c r="M686">
        <f>TCD!T687</f>
        <v>86</v>
      </c>
      <c r="N686">
        <f>IF(I686="",0.2,LOOKUP(I686,'Pays TVA'!A:A,'Pays TVA'!B:B))</f>
        <v>0.2</v>
      </c>
      <c r="O686" s="27" t="str">
        <f>IF(TCD!M687="","",TCD!M687)</f>
        <v/>
      </c>
      <c r="P686" s="27" t="str">
        <f>IF(TCD!J687="","",TCD!J687)</f>
        <v/>
      </c>
      <c r="Q686" s="27" t="str">
        <f>IF(AND(TCD!L687="",TCD!Q687=""),"",IF(SUM(TCD!L687,TCD!Q687)&gt;15,29,9.5))</f>
        <v/>
      </c>
      <c r="R686" s="27">
        <f>_xlfn.XLOOKUP(F686,TCD!E:E,TCD!K:K,"")</f>
        <v>0</v>
      </c>
      <c r="S686" s="27" t="str">
        <f>IF(TCD!I687="","",IF(TCD!I687&gt;8.5,17,8.5))</f>
        <v/>
      </c>
      <c r="T686" s="27">
        <f>TCD!Y687</f>
        <v>4.75</v>
      </c>
    </row>
    <row r="687" spans="1:20" x14ac:dyDescent="0.2">
      <c r="A687" s="13" t="str">
        <f>TCD!V688</f>
        <v>CHRONOPOST</v>
      </c>
      <c r="B687" s="1">
        <f t="shared" si="30"/>
        <v>46143</v>
      </c>
      <c r="F687" t="str">
        <f>TCD!E688</f>
        <v>XS445374088FR</v>
      </c>
      <c r="H687" s="6" t="str">
        <f t="shared" si="31"/>
        <v>P</v>
      </c>
      <c r="I687" t="str">
        <f>LOOKUP(F687,'Facture Chronopost'!L:L,'Facture Chronopost'!H:H)</f>
        <v/>
      </c>
      <c r="J687" s="6">
        <f>TCD!U688</f>
        <v>86</v>
      </c>
      <c r="K687">
        <f t="shared" si="32"/>
        <v>1</v>
      </c>
      <c r="L687" s="27">
        <f>_xlfn.XLOOKUP(F687,'TCD poids'!A:A,'TCD poids'!C:C)</f>
        <v>0.2</v>
      </c>
      <c r="M687">
        <f>TCD!T688</f>
        <v>86</v>
      </c>
      <c r="N687">
        <f>IF(I687="",0.2,LOOKUP(I687,'Pays TVA'!A:A,'Pays TVA'!B:B))</f>
        <v>0.2</v>
      </c>
      <c r="O687" s="27" t="str">
        <f>IF(TCD!M688="","",TCD!M688)</f>
        <v/>
      </c>
      <c r="P687" s="27" t="str">
        <f>IF(TCD!J688="","",TCD!J688)</f>
        <v/>
      </c>
      <c r="Q687" s="27" t="str">
        <f>IF(AND(TCD!L688="",TCD!Q688=""),"",IF(SUM(TCD!L688,TCD!Q688)&gt;15,29,9.5))</f>
        <v/>
      </c>
      <c r="R687" s="27">
        <f>_xlfn.XLOOKUP(F687,TCD!E:E,TCD!K:K,"")</f>
        <v>0</v>
      </c>
      <c r="S687" s="27" t="str">
        <f>IF(TCD!I688="","",IF(TCD!I688&gt;8.5,17,8.5))</f>
        <v/>
      </c>
      <c r="T687" s="27">
        <f>TCD!Y688</f>
        <v>4.75</v>
      </c>
    </row>
    <row r="688" spans="1:20" x14ac:dyDescent="0.2">
      <c r="A688" s="13" t="str">
        <f>TCD!V689</f>
        <v>CHRONOPOST</v>
      </c>
      <c r="B688" s="1">
        <f t="shared" si="30"/>
        <v>46143</v>
      </c>
      <c r="F688" t="str">
        <f>TCD!E689</f>
        <v>XS445374255FR</v>
      </c>
      <c r="H688" s="6" t="str">
        <f t="shared" si="31"/>
        <v>P</v>
      </c>
      <c r="I688" t="str">
        <f>LOOKUP(F688,'Facture Chronopost'!L:L,'Facture Chronopost'!H:H)</f>
        <v/>
      </c>
      <c r="J688" s="6">
        <f>TCD!U689</f>
        <v>86</v>
      </c>
      <c r="K688">
        <f t="shared" si="32"/>
        <v>1</v>
      </c>
      <c r="L688" s="27">
        <f>_xlfn.XLOOKUP(F688,'TCD poids'!A:A,'TCD poids'!C:C)</f>
        <v>0.1</v>
      </c>
      <c r="M688">
        <f>TCD!T689</f>
        <v>86</v>
      </c>
      <c r="N688">
        <f>IF(I688="",0.2,LOOKUP(I688,'Pays TVA'!A:A,'Pays TVA'!B:B))</f>
        <v>0.2</v>
      </c>
      <c r="O688" s="27" t="str">
        <f>IF(TCD!M689="","",TCD!M689)</f>
        <v/>
      </c>
      <c r="P688" s="27" t="str">
        <f>IF(TCD!J689="","",TCD!J689)</f>
        <v/>
      </c>
      <c r="Q688" s="27" t="str">
        <f>IF(AND(TCD!L689="",TCD!Q689=""),"",IF(SUM(TCD!L689,TCD!Q689)&gt;15,29,9.5))</f>
        <v/>
      </c>
      <c r="R688" s="27">
        <f>_xlfn.XLOOKUP(F688,TCD!E:E,TCD!K:K,"")</f>
        <v>0</v>
      </c>
      <c r="S688" s="27" t="str">
        <f>IF(TCD!I689="","",IF(TCD!I689&gt;8.5,17,8.5))</f>
        <v/>
      </c>
      <c r="T688" s="27">
        <f>TCD!Y689</f>
        <v>4.75</v>
      </c>
    </row>
    <row r="689" spans="1:20" x14ac:dyDescent="0.2">
      <c r="A689" s="13" t="str">
        <f>TCD!V690</f>
        <v>CHRONOPOST</v>
      </c>
      <c r="B689" s="1">
        <f t="shared" si="30"/>
        <v>46143</v>
      </c>
      <c r="F689" t="str">
        <f>TCD!E690</f>
        <v>XS445374701FR</v>
      </c>
      <c r="H689" s="6" t="str">
        <f t="shared" si="31"/>
        <v>P</v>
      </c>
      <c r="I689" t="str">
        <f>LOOKUP(F689,'Facture Chronopost'!L:L,'Facture Chronopost'!H:H)</f>
        <v/>
      </c>
      <c r="J689" s="6">
        <f>TCD!U690</f>
        <v>86</v>
      </c>
      <c r="K689">
        <f t="shared" si="32"/>
        <v>1</v>
      </c>
      <c r="L689" s="27">
        <f>_xlfn.XLOOKUP(F689,'TCD poids'!A:A,'TCD poids'!C:C)</f>
        <v>0.1</v>
      </c>
      <c r="M689">
        <f>TCD!T690</f>
        <v>86</v>
      </c>
      <c r="N689">
        <f>IF(I689="",0.2,LOOKUP(I689,'Pays TVA'!A:A,'Pays TVA'!B:B))</f>
        <v>0.2</v>
      </c>
      <c r="O689" s="27" t="str">
        <f>IF(TCD!M690="","",TCD!M690)</f>
        <v/>
      </c>
      <c r="P689" s="27" t="str">
        <f>IF(TCD!J690="","",TCD!J690)</f>
        <v/>
      </c>
      <c r="Q689" s="27" t="str">
        <f>IF(AND(TCD!L690="",TCD!Q690=""),"",IF(SUM(TCD!L690,TCD!Q690)&gt;15,29,9.5))</f>
        <v/>
      </c>
      <c r="R689" s="27">
        <f>_xlfn.XLOOKUP(F689,TCD!E:E,TCD!K:K,"")</f>
        <v>0</v>
      </c>
      <c r="S689" s="27" t="str">
        <f>IF(TCD!I690="","",IF(TCD!I690&gt;8.5,17,8.5))</f>
        <v/>
      </c>
      <c r="T689" s="27">
        <f>TCD!Y690</f>
        <v>4.75</v>
      </c>
    </row>
    <row r="690" spans="1:20" x14ac:dyDescent="0.2">
      <c r="A690" s="13" t="str">
        <f>TCD!V691</f>
        <v>CHRONOPOST</v>
      </c>
      <c r="B690" s="1">
        <f t="shared" si="30"/>
        <v>46143</v>
      </c>
      <c r="F690" t="str">
        <f>TCD!E691</f>
        <v>XS445374984FR</v>
      </c>
      <c r="H690" s="6" t="str">
        <f t="shared" si="31"/>
        <v>P</v>
      </c>
      <c r="I690" t="str">
        <f>LOOKUP(F690,'Facture Chronopost'!L:L,'Facture Chronopost'!H:H)</f>
        <v/>
      </c>
      <c r="J690" s="6">
        <f>TCD!U691</f>
        <v>86</v>
      </c>
      <c r="K690">
        <f t="shared" si="32"/>
        <v>1</v>
      </c>
      <c r="L690" s="27">
        <f>_xlfn.XLOOKUP(F690,'TCD poids'!A:A,'TCD poids'!C:C)</f>
        <v>0.2</v>
      </c>
      <c r="M690">
        <f>TCD!T691</f>
        <v>86</v>
      </c>
      <c r="N690">
        <f>IF(I690="",0.2,LOOKUP(I690,'Pays TVA'!A:A,'Pays TVA'!B:B))</f>
        <v>0.2</v>
      </c>
      <c r="O690" s="27" t="str">
        <f>IF(TCD!M691="","",TCD!M691)</f>
        <v/>
      </c>
      <c r="P690" s="27" t="str">
        <f>IF(TCD!J691="","",TCD!J691)</f>
        <v/>
      </c>
      <c r="Q690" s="27" t="str">
        <f>IF(AND(TCD!L691="",TCD!Q691=""),"",IF(SUM(TCD!L691,TCD!Q691)&gt;15,29,9.5))</f>
        <v/>
      </c>
      <c r="R690" s="27">
        <f>_xlfn.XLOOKUP(F690,TCD!E:E,TCD!K:K,"")</f>
        <v>0</v>
      </c>
      <c r="S690" s="27" t="str">
        <f>IF(TCD!I691="","",IF(TCD!I691&gt;8.5,17,8.5))</f>
        <v/>
      </c>
      <c r="T690" s="27">
        <f>TCD!Y691</f>
        <v>4.75</v>
      </c>
    </row>
    <row r="691" spans="1:20" x14ac:dyDescent="0.2">
      <c r="A691" s="13" t="str">
        <f>TCD!V692</f>
        <v>CHRONOPOST</v>
      </c>
      <c r="B691" s="1">
        <f t="shared" si="30"/>
        <v>46143</v>
      </c>
      <c r="F691" t="str">
        <f>TCD!E692</f>
        <v>XS445375083FR</v>
      </c>
      <c r="H691" s="6" t="str">
        <f t="shared" si="31"/>
        <v>P</v>
      </c>
      <c r="I691" t="str">
        <f>LOOKUP(F691,'Facture Chronopost'!L:L,'Facture Chronopost'!H:H)</f>
        <v/>
      </c>
      <c r="J691" s="6">
        <f>TCD!U692</f>
        <v>86</v>
      </c>
      <c r="K691">
        <f t="shared" si="32"/>
        <v>1</v>
      </c>
      <c r="L691" s="27">
        <f>_xlfn.XLOOKUP(F691,'TCD poids'!A:A,'TCD poids'!C:C)</f>
        <v>0.2</v>
      </c>
      <c r="M691">
        <f>TCD!T692</f>
        <v>86</v>
      </c>
      <c r="N691">
        <f>IF(I691="",0.2,LOOKUP(I691,'Pays TVA'!A:A,'Pays TVA'!B:B))</f>
        <v>0.2</v>
      </c>
      <c r="O691" s="27" t="str">
        <f>IF(TCD!M692="","",TCD!M692)</f>
        <v/>
      </c>
      <c r="P691" s="27" t="str">
        <f>IF(TCD!J692="","",TCD!J692)</f>
        <v/>
      </c>
      <c r="Q691" s="27" t="str">
        <f>IF(AND(TCD!L692="",TCD!Q692=""),"",IF(SUM(TCD!L692,TCD!Q692)&gt;15,29,9.5))</f>
        <v/>
      </c>
      <c r="R691" s="27">
        <f>_xlfn.XLOOKUP(F691,TCD!E:E,TCD!K:K,"")</f>
        <v>0</v>
      </c>
      <c r="S691" s="27" t="str">
        <f>IF(TCD!I692="","",IF(TCD!I692&gt;8.5,17,8.5))</f>
        <v/>
      </c>
      <c r="T691" s="27">
        <f>TCD!Y692</f>
        <v>4.75</v>
      </c>
    </row>
    <row r="692" spans="1:20" x14ac:dyDescent="0.2">
      <c r="A692" s="13" t="str">
        <f>TCD!V693</f>
        <v>CHRONOPOST</v>
      </c>
      <c r="B692" s="1">
        <f t="shared" si="30"/>
        <v>46143</v>
      </c>
      <c r="F692" t="str">
        <f>TCD!E693</f>
        <v>XS445375171FR</v>
      </c>
      <c r="H692" s="6" t="str">
        <f t="shared" si="31"/>
        <v>P</v>
      </c>
      <c r="I692" t="str">
        <f>LOOKUP(F692,'Facture Chronopost'!L:L,'Facture Chronopost'!H:H)</f>
        <v/>
      </c>
      <c r="J692" s="6">
        <f>TCD!U693</f>
        <v>86</v>
      </c>
      <c r="K692">
        <f t="shared" si="32"/>
        <v>1</v>
      </c>
      <c r="L692" s="27">
        <f>_xlfn.XLOOKUP(F692,'TCD poids'!A:A,'TCD poids'!C:C)</f>
        <v>4.5999999999999996</v>
      </c>
      <c r="M692">
        <f>TCD!T693</f>
        <v>86</v>
      </c>
      <c r="N692">
        <f>IF(I692="",0.2,LOOKUP(I692,'Pays TVA'!A:A,'Pays TVA'!B:B))</f>
        <v>0.2</v>
      </c>
      <c r="O692" s="27" t="str">
        <f>IF(TCD!M693="","",TCD!M693)</f>
        <v/>
      </c>
      <c r="P692" s="27" t="str">
        <f>IF(TCD!J693="","",TCD!J693)</f>
        <v/>
      </c>
      <c r="Q692" s="27" t="str">
        <f>IF(AND(TCD!L693="",TCD!Q693=""),"",IF(SUM(TCD!L693,TCD!Q693)&gt;15,29,9.5))</f>
        <v/>
      </c>
      <c r="R692" s="27">
        <f>_xlfn.XLOOKUP(F692,TCD!E:E,TCD!K:K,"")</f>
        <v>0</v>
      </c>
      <c r="S692" s="27" t="str">
        <f>IF(TCD!I693="","",IF(TCD!I693&gt;8.5,17,8.5))</f>
        <v/>
      </c>
      <c r="T692" s="27">
        <f>TCD!Y693</f>
        <v>6.38</v>
      </c>
    </row>
    <row r="693" spans="1:20" x14ac:dyDescent="0.2">
      <c r="A693" s="13" t="str">
        <f>TCD!V694</f>
        <v>CHRONOPOST</v>
      </c>
      <c r="B693" s="1">
        <f t="shared" si="30"/>
        <v>46143</v>
      </c>
      <c r="F693" t="str">
        <f>TCD!E694</f>
        <v>XS445375358FR</v>
      </c>
      <c r="H693" s="6" t="str">
        <f t="shared" si="31"/>
        <v>P</v>
      </c>
      <c r="I693" t="str">
        <f>LOOKUP(F693,'Facture Chronopost'!L:L,'Facture Chronopost'!H:H)</f>
        <v/>
      </c>
      <c r="J693" s="6">
        <f>TCD!U694</f>
        <v>86</v>
      </c>
      <c r="K693">
        <f t="shared" si="32"/>
        <v>1</v>
      </c>
      <c r="L693" s="27">
        <f>_xlfn.XLOOKUP(F693,'TCD poids'!A:A,'TCD poids'!C:C)</f>
        <v>0.2</v>
      </c>
      <c r="M693">
        <f>TCD!T694</f>
        <v>86</v>
      </c>
      <c r="N693">
        <f>IF(I693="",0.2,LOOKUP(I693,'Pays TVA'!A:A,'Pays TVA'!B:B))</f>
        <v>0.2</v>
      </c>
      <c r="O693" s="27" t="str">
        <f>IF(TCD!M694="","",TCD!M694)</f>
        <v/>
      </c>
      <c r="P693" s="27" t="str">
        <f>IF(TCD!J694="","",TCD!J694)</f>
        <v/>
      </c>
      <c r="Q693" s="27" t="str">
        <f>IF(AND(TCD!L694="",TCD!Q694=""),"",IF(SUM(TCD!L694,TCD!Q694)&gt;15,29,9.5))</f>
        <v/>
      </c>
      <c r="R693" s="27">
        <f>_xlfn.XLOOKUP(F693,TCD!E:E,TCD!K:K,"")</f>
        <v>0</v>
      </c>
      <c r="S693" s="27" t="str">
        <f>IF(TCD!I694="","",IF(TCD!I694&gt;8.5,17,8.5))</f>
        <v/>
      </c>
      <c r="T693" s="27">
        <f>TCD!Y694</f>
        <v>4.75</v>
      </c>
    </row>
    <row r="694" spans="1:20" x14ac:dyDescent="0.2">
      <c r="A694" s="13" t="str">
        <f>TCD!V695</f>
        <v>CHRONOPOST</v>
      </c>
      <c r="B694" s="1">
        <f t="shared" si="30"/>
        <v>46143</v>
      </c>
      <c r="F694" t="str">
        <f>TCD!E695</f>
        <v>XS445375392FR</v>
      </c>
      <c r="H694" s="6" t="str">
        <f t="shared" si="31"/>
        <v>P</v>
      </c>
      <c r="I694" t="str">
        <f>LOOKUP(F694,'Facture Chronopost'!L:L,'Facture Chronopost'!H:H)</f>
        <v/>
      </c>
      <c r="J694" s="6">
        <f>TCD!U695</f>
        <v>86</v>
      </c>
      <c r="K694">
        <f t="shared" si="32"/>
        <v>1</v>
      </c>
      <c r="L694" s="27">
        <f>_xlfn.XLOOKUP(F694,'TCD poids'!A:A,'TCD poids'!C:C)</f>
        <v>4.6999999999999993</v>
      </c>
      <c r="M694">
        <f>TCD!T695</f>
        <v>86</v>
      </c>
      <c r="N694">
        <f>IF(I694="",0.2,LOOKUP(I694,'Pays TVA'!A:A,'Pays TVA'!B:B))</f>
        <v>0.2</v>
      </c>
      <c r="O694" s="27" t="str">
        <f>IF(TCD!M695="","",TCD!M695)</f>
        <v/>
      </c>
      <c r="P694" s="27" t="str">
        <f>IF(TCD!J695="","",TCD!J695)</f>
        <v/>
      </c>
      <c r="Q694" s="27" t="str">
        <f>IF(AND(TCD!L695="",TCD!Q695=""),"",IF(SUM(TCD!L695,TCD!Q695)&gt;15,29,9.5))</f>
        <v/>
      </c>
      <c r="R694" s="27">
        <f>_xlfn.XLOOKUP(F694,TCD!E:E,TCD!K:K,"")</f>
        <v>0</v>
      </c>
      <c r="S694" s="27" t="str">
        <f>IF(TCD!I695="","",IF(TCD!I695&gt;8.5,17,8.5))</f>
        <v/>
      </c>
      <c r="T694" s="27">
        <f>TCD!Y695</f>
        <v>6.38</v>
      </c>
    </row>
    <row r="695" spans="1:20" x14ac:dyDescent="0.2">
      <c r="A695" s="13" t="str">
        <f>TCD!V696</f>
        <v>CHRONOPOST</v>
      </c>
      <c r="B695" s="1">
        <f t="shared" si="30"/>
        <v>46143</v>
      </c>
      <c r="F695" t="str">
        <f>TCD!E696</f>
        <v>XS445375914FR</v>
      </c>
      <c r="H695" s="6" t="str">
        <f t="shared" si="31"/>
        <v>P</v>
      </c>
      <c r="I695" t="str">
        <f>LOOKUP(F695,'Facture Chronopost'!L:L,'Facture Chronopost'!H:H)</f>
        <v/>
      </c>
      <c r="J695" s="6">
        <f>TCD!U696</f>
        <v>86</v>
      </c>
      <c r="K695">
        <f t="shared" si="32"/>
        <v>1</v>
      </c>
      <c r="L695" s="27">
        <f>_xlfn.XLOOKUP(F695,'TCD poids'!A:A,'TCD poids'!C:C)</f>
        <v>0.30000000000000004</v>
      </c>
      <c r="M695">
        <f>TCD!T696</f>
        <v>86</v>
      </c>
      <c r="N695">
        <f>IF(I695="",0.2,LOOKUP(I695,'Pays TVA'!A:A,'Pays TVA'!B:B))</f>
        <v>0.2</v>
      </c>
      <c r="O695" s="27" t="str">
        <f>IF(TCD!M696="","",TCD!M696)</f>
        <v/>
      </c>
      <c r="P695" s="27" t="str">
        <f>IF(TCD!J696="","",TCD!J696)</f>
        <v/>
      </c>
      <c r="Q695" s="27" t="str">
        <f>IF(AND(TCD!L696="",TCD!Q696=""),"",IF(SUM(TCD!L696,TCD!Q696)&gt;15,29,9.5))</f>
        <v/>
      </c>
      <c r="R695" s="27">
        <f>_xlfn.XLOOKUP(F695,TCD!E:E,TCD!K:K,"")</f>
        <v>0</v>
      </c>
      <c r="S695" s="27" t="str">
        <f>IF(TCD!I696="","",IF(TCD!I696&gt;8.5,17,8.5))</f>
        <v/>
      </c>
      <c r="T695" s="27">
        <f>TCD!Y696</f>
        <v>4.75</v>
      </c>
    </row>
    <row r="696" spans="1:20" x14ac:dyDescent="0.2">
      <c r="A696" s="13" t="str">
        <f>TCD!V697</f>
        <v>CHRONOPOST</v>
      </c>
      <c r="B696" s="1">
        <f t="shared" si="30"/>
        <v>46143</v>
      </c>
      <c r="F696" t="str">
        <f>TCD!E697</f>
        <v>XS445375976FR</v>
      </c>
      <c r="H696" s="6" t="str">
        <f t="shared" si="31"/>
        <v>P</v>
      </c>
      <c r="I696" t="str">
        <f>LOOKUP(F696,'Facture Chronopost'!L:L,'Facture Chronopost'!H:H)</f>
        <v/>
      </c>
      <c r="J696" s="6">
        <f>TCD!U697</f>
        <v>86</v>
      </c>
      <c r="K696">
        <f t="shared" si="32"/>
        <v>1</v>
      </c>
      <c r="L696" s="27">
        <f>_xlfn.XLOOKUP(F696,'TCD poids'!A:A,'TCD poids'!C:C)</f>
        <v>0.5</v>
      </c>
      <c r="M696">
        <f>TCD!T697</f>
        <v>86</v>
      </c>
      <c r="N696">
        <f>IF(I696="",0.2,LOOKUP(I696,'Pays TVA'!A:A,'Pays TVA'!B:B))</f>
        <v>0.2</v>
      </c>
      <c r="O696" s="27" t="str">
        <f>IF(TCD!M697="","",TCD!M697)</f>
        <v/>
      </c>
      <c r="P696" s="27" t="str">
        <f>IF(TCD!J697="","",TCD!J697)</f>
        <v/>
      </c>
      <c r="Q696" s="27" t="str">
        <f>IF(AND(TCD!L697="",TCD!Q697=""),"",IF(SUM(TCD!L697,TCD!Q697)&gt;15,29,9.5))</f>
        <v/>
      </c>
      <c r="R696" s="27">
        <f>_xlfn.XLOOKUP(F696,TCD!E:E,TCD!K:K,"")</f>
        <v>0</v>
      </c>
      <c r="S696" s="27" t="str">
        <f>IF(TCD!I697="","",IF(TCD!I697&gt;8.5,17,8.5))</f>
        <v/>
      </c>
      <c r="T696" s="27">
        <f>TCD!Y697</f>
        <v>4.75</v>
      </c>
    </row>
    <row r="697" spans="1:20" x14ac:dyDescent="0.2">
      <c r="A697" s="13" t="str">
        <f>TCD!V698</f>
        <v>CHRONOPOST</v>
      </c>
      <c r="B697" s="1">
        <f t="shared" si="30"/>
        <v>46143</v>
      </c>
      <c r="F697" t="str">
        <f>TCD!E698</f>
        <v>XS445376322FR</v>
      </c>
      <c r="H697" s="6" t="str">
        <f t="shared" si="31"/>
        <v>P</v>
      </c>
      <c r="I697" t="str">
        <f>LOOKUP(F697,'Facture Chronopost'!L:L,'Facture Chronopost'!H:H)</f>
        <v/>
      </c>
      <c r="J697" s="6">
        <f>TCD!U698</f>
        <v>86</v>
      </c>
      <c r="K697">
        <f t="shared" si="32"/>
        <v>1</v>
      </c>
      <c r="L697" s="27">
        <f>_xlfn.XLOOKUP(F697,'TCD poids'!A:A,'TCD poids'!C:C)</f>
        <v>0.30000000000000004</v>
      </c>
      <c r="M697">
        <f>TCD!T698</f>
        <v>86</v>
      </c>
      <c r="N697">
        <f>IF(I697="",0.2,LOOKUP(I697,'Pays TVA'!A:A,'Pays TVA'!B:B))</f>
        <v>0.2</v>
      </c>
      <c r="O697" s="27" t="str">
        <f>IF(TCD!M698="","",TCD!M698)</f>
        <v/>
      </c>
      <c r="P697" s="27" t="str">
        <f>IF(TCD!J698="","",TCD!J698)</f>
        <v/>
      </c>
      <c r="Q697" s="27" t="str">
        <f>IF(AND(TCD!L698="",TCD!Q698=""),"",IF(SUM(TCD!L698,TCD!Q698)&gt;15,29,9.5))</f>
        <v/>
      </c>
      <c r="R697" s="27">
        <f>_xlfn.XLOOKUP(F697,TCD!E:E,TCD!K:K,"")</f>
        <v>0</v>
      </c>
      <c r="S697" s="27" t="str">
        <f>IF(TCD!I698="","",IF(TCD!I698&gt;8.5,17,8.5))</f>
        <v/>
      </c>
      <c r="T697" s="27">
        <f>TCD!Y698</f>
        <v>4.75</v>
      </c>
    </row>
    <row r="698" spans="1:20" x14ac:dyDescent="0.2">
      <c r="A698" s="13" t="str">
        <f>TCD!V699</f>
        <v>CHRONOPOST</v>
      </c>
      <c r="B698" s="1">
        <f t="shared" si="30"/>
        <v>46143</v>
      </c>
      <c r="F698" t="str">
        <f>TCD!E699</f>
        <v>XS445376398FR</v>
      </c>
      <c r="H698" s="6" t="str">
        <f t="shared" si="31"/>
        <v>P</v>
      </c>
      <c r="I698" t="str">
        <f>LOOKUP(F698,'Facture Chronopost'!L:L,'Facture Chronopost'!H:H)</f>
        <v/>
      </c>
      <c r="J698" s="6">
        <f>TCD!U699</f>
        <v>86</v>
      </c>
      <c r="K698">
        <f t="shared" si="32"/>
        <v>1</v>
      </c>
      <c r="L698" s="27">
        <f>_xlfn.XLOOKUP(F698,'TCD poids'!A:A,'TCD poids'!C:C)</f>
        <v>0.1</v>
      </c>
      <c r="M698">
        <f>TCD!T699</f>
        <v>86</v>
      </c>
      <c r="N698">
        <f>IF(I698="",0.2,LOOKUP(I698,'Pays TVA'!A:A,'Pays TVA'!B:B))</f>
        <v>0.2</v>
      </c>
      <c r="O698" s="27" t="str">
        <f>IF(TCD!M699="","",TCD!M699)</f>
        <v/>
      </c>
      <c r="P698" s="27" t="str">
        <f>IF(TCD!J699="","",TCD!J699)</f>
        <v/>
      </c>
      <c r="Q698" s="27" t="str">
        <f>IF(AND(TCD!L699="",TCD!Q699=""),"",IF(SUM(TCD!L699,TCD!Q699)&gt;15,29,9.5))</f>
        <v/>
      </c>
      <c r="R698" s="27">
        <f>_xlfn.XLOOKUP(F698,TCD!E:E,TCD!K:K,"")</f>
        <v>0</v>
      </c>
      <c r="S698" s="27" t="str">
        <f>IF(TCD!I699="","",IF(TCD!I699&gt;8.5,17,8.5))</f>
        <v/>
      </c>
      <c r="T698" s="27">
        <f>TCD!Y699</f>
        <v>4.75</v>
      </c>
    </row>
    <row r="699" spans="1:20" x14ac:dyDescent="0.2">
      <c r="A699" s="13" t="str">
        <f>TCD!V700</f>
        <v>CHRONOPOST</v>
      </c>
      <c r="B699" s="1">
        <f t="shared" si="30"/>
        <v>46143</v>
      </c>
      <c r="F699" t="str">
        <f>TCD!E700</f>
        <v>XS445377124FR</v>
      </c>
      <c r="H699" s="6" t="str">
        <f t="shared" si="31"/>
        <v>P</v>
      </c>
      <c r="I699" t="str">
        <f>LOOKUP(F699,'Facture Chronopost'!L:L,'Facture Chronopost'!H:H)</f>
        <v/>
      </c>
      <c r="J699" s="6">
        <f>TCD!U700</f>
        <v>86</v>
      </c>
      <c r="K699">
        <f t="shared" si="32"/>
        <v>1</v>
      </c>
      <c r="L699" s="27">
        <f>_xlfn.XLOOKUP(F699,'TCD poids'!A:A,'TCD poids'!C:C)</f>
        <v>0.5</v>
      </c>
      <c r="M699">
        <f>TCD!T700</f>
        <v>86</v>
      </c>
      <c r="N699">
        <f>IF(I699="",0.2,LOOKUP(I699,'Pays TVA'!A:A,'Pays TVA'!B:B))</f>
        <v>0.2</v>
      </c>
      <c r="O699" s="27" t="str">
        <f>IF(TCD!M700="","",TCD!M700)</f>
        <v/>
      </c>
      <c r="P699" s="27" t="str">
        <f>IF(TCD!J700="","",TCD!J700)</f>
        <v/>
      </c>
      <c r="Q699" s="27" t="str">
        <f>IF(AND(TCD!L700="",TCD!Q700=""),"",IF(SUM(TCD!L700,TCD!Q700)&gt;15,29,9.5))</f>
        <v/>
      </c>
      <c r="R699" s="27">
        <f>_xlfn.XLOOKUP(F699,TCD!E:E,TCD!K:K,"")</f>
        <v>0</v>
      </c>
      <c r="S699" s="27" t="str">
        <f>IF(TCD!I700="","",IF(TCD!I700&gt;8.5,17,8.5))</f>
        <v/>
      </c>
      <c r="T699" s="27">
        <f>TCD!Y700</f>
        <v>4.75</v>
      </c>
    </row>
    <row r="700" spans="1:20" x14ac:dyDescent="0.2">
      <c r="A700" s="13" t="str">
        <f>TCD!V701</f>
        <v>CHRONOPOST</v>
      </c>
      <c r="B700" s="1">
        <f t="shared" si="30"/>
        <v>46143</v>
      </c>
      <c r="F700" t="str">
        <f>TCD!E701</f>
        <v>XS445377186FR</v>
      </c>
      <c r="H700" s="6" t="str">
        <f t="shared" si="31"/>
        <v>P</v>
      </c>
      <c r="I700" t="str">
        <f>LOOKUP(F700,'Facture Chronopost'!L:L,'Facture Chronopost'!H:H)</f>
        <v/>
      </c>
      <c r="J700" s="6">
        <f>TCD!U701</f>
        <v>86</v>
      </c>
      <c r="K700">
        <f t="shared" si="32"/>
        <v>1</v>
      </c>
      <c r="L700" s="27">
        <f>_xlfn.XLOOKUP(F700,'TCD poids'!A:A,'TCD poids'!C:C)</f>
        <v>5.8</v>
      </c>
      <c r="M700">
        <f>TCD!T701</f>
        <v>86</v>
      </c>
      <c r="N700">
        <f>IF(I700="",0.2,LOOKUP(I700,'Pays TVA'!A:A,'Pays TVA'!B:B))</f>
        <v>0.2</v>
      </c>
      <c r="O700" s="27" t="str">
        <f>IF(TCD!M701="","",TCD!M701)</f>
        <v/>
      </c>
      <c r="P700" s="27" t="str">
        <f>IF(TCD!J701="","",TCD!J701)</f>
        <v/>
      </c>
      <c r="Q700" s="27" t="str">
        <f>IF(AND(TCD!L701="",TCD!Q701=""),"",IF(SUM(TCD!L701,TCD!Q701)&gt;15,29,9.5))</f>
        <v/>
      </c>
      <c r="R700" s="27">
        <f>_xlfn.XLOOKUP(F700,TCD!E:E,TCD!K:K,"")</f>
        <v>0</v>
      </c>
      <c r="S700" s="27" t="str">
        <f>IF(TCD!I701="","",IF(TCD!I701&gt;8.5,17,8.5))</f>
        <v/>
      </c>
      <c r="T700" s="27">
        <f>TCD!Y701</f>
        <v>6.89</v>
      </c>
    </row>
    <row r="701" spans="1:20" x14ac:dyDescent="0.2">
      <c r="A701" s="13" t="str">
        <f>TCD!V702</f>
        <v>CHRONOPOST</v>
      </c>
      <c r="B701" s="1">
        <f t="shared" si="30"/>
        <v>46143</v>
      </c>
      <c r="F701" t="str">
        <f>TCD!E702</f>
        <v>XS445377243FR</v>
      </c>
      <c r="H701" s="6" t="str">
        <f t="shared" si="31"/>
        <v>P</v>
      </c>
      <c r="I701" t="str">
        <f>LOOKUP(F701,'Facture Chronopost'!L:L,'Facture Chronopost'!H:H)</f>
        <v/>
      </c>
      <c r="J701" s="6">
        <f>TCD!U702</f>
        <v>86</v>
      </c>
      <c r="K701">
        <f t="shared" si="32"/>
        <v>1</v>
      </c>
      <c r="L701" s="27">
        <f>_xlfn.XLOOKUP(F701,'TCD poids'!A:A,'TCD poids'!C:C)</f>
        <v>0.1</v>
      </c>
      <c r="M701">
        <f>TCD!T702</f>
        <v>86</v>
      </c>
      <c r="N701">
        <f>IF(I701="",0.2,LOOKUP(I701,'Pays TVA'!A:A,'Pays TVA'!B:B))</f>
        <v>0.2</v>
      </c>
      <c r="O701" s="27" t="str">
        <f>IF(TCD!M702="","",TCD!M702)</f>
        <v/>
      </c>
      <c r="P701" s="27" t="str">
        <f>IF(TCD!J702="","",TCD!J702)</f>
        <v/>
      </c>
      <c r="Q701" s="27" t="str">
        <f>IF(AND(TCD!L702="",TCD!Q702=""),"",IF(SUM(TCD!L702,TCD!Q702)&gt;15,29,9.5))</f>
        <v/>
      </c>
      <c r="R701" s="27">
        <f>_xlfn.XLOOKUP(F701,TCD!E:E,TCD!K:K,"")</f>
        <v>0</v>
      </c>
      <c r="S701" s="27" t="str">
        <f>IF(TCD!I702="","",IF(TCD!I702&gt;8.5,17,8.5))</f>
        <v/>
      </c>
      <c r="T701" s="27">
        <f>TCD!Y702</f>
        <v>4.75</v>
      </c>
    </row>
    <row r="702" spans="1:20" x14ac:dyDescent="0.2">
      <c r="A702" s="13" t="str">
        <f>TCD!V703</f>
        <v>CHRONOPOST</v>
      </c>
      <c r="B702" s="1">
        <f t="shared" si="30"/>
        <v>46143</v>
      </c>
      <c r="F702" t="str">
        <f>TCD!E703</f>
        <v>XS445377844FR</v>
      </c>
      <c r="H702" s="6" t="str">
        <f t="shared" si="31"/>
        <v>P</v>
      </c>
      <c r="I702" t="str">
        <f>LOOKUP(F702,'Facture Chronopost'!L:L,'Facture Chronopost'!H:H)</f>
        <v/>
      </c>
      <c r="J702" s="6">
        <f>TCD!U703</f>
        <v>86</v>
      </c>
      <c r="K702">
        <f t="shared" si="32"/>
        <v>1</v>
      </c>
      <c r="L702" s="27">
        <f>_xlfn.XLOOKUP(F702,'TCD poids'!A:A,'TCD poids'!C:C)</f>
        <v>0.1</v>
      </c>
      <c r="M702">
        <f>TCD!T703</f>
        <v>86</v>
      </c>
      <c r="N702">
        <f>IF(I702="",0.2,LOOKUP(I702,'Pays TVA'!A:A,'Pays TVA'!B:B))</f>
        <v>0.2</v>
      </c>
      <c r="O702" s="27" t="str">
        <f>IF(TCD!M703="","",TCD!M703)</f>
        <v/>
      </c>
      <c r="P702" s="27" t="str">
        <f>IF(TCD!J703="","",TCD!J703)</f>
        <v/>
      </c>
      <c r="Q702" s="27" t="str">
        <f>IF(AND(TCD!L703="",TCD!Q703=""),"",IF(SUM(TCD!L703,TCD!Q703)&gt;15,29,9.5))</f>
        <v/>
      </c>
      <c r="R702" s="27">
        <f>_xlfn.XLOOKUP(F702,TCD!E:E,TCD!K:K,"")</f>
        <v>0</v>
      </c>
      <c r="S702" s="27" t="str">
        <f>IF(TCD!I703="","",IF(TCD!I703&gt;8.5,17,8.5))</f>
        <v/>
      </c>
      <c r="T702" s="27">
        <f>TCD!Y703</f>
        <v>4.75</v>
      </c>
    </row>
    <row r="703" spans="1:20" x14ac:dyDescent="0.2">
      <c r="A703" s="13" t="str">
        <f>TCD!V704</f>
        <v>CHRONOPOST</v>
      </c>
      <c r="B703" s="1">
        <f t="shared" si="30"/>
        <v>46143</v>
      </c>
      <c r="F703" t="str">
        <f>TCD!E704</f>
        <v>XS445381469FR</v>
      </c>
      <c r="H703" s="6" t="str">
        <f t="shared" si="31"/>
        <v>P</v>
      </c>
      <c r="I703" t="str">
        <f>LOOKUP(F703,'Facture Chronopost'!L:L,'Facture Chronopost'!H:H)</f>
        <v/>
      </c>
      <c r="J703" s="6">
        <f>TCD!U704</f>
        <v>86</v>
      </c>
      <c r="K703">
        <f t="shared" si="32"/>
        <v>1</v>
      </c>
      <c r="L703" s="27">
        <f>_xlfn.XLOOKUP(F703,'TCD poids'!A:A,'TCD poids'!C:C)</f>
        <v>1.3</v>
      </c>
      <c r="M703">
        <f>TCD!T704</f>
        <v>86</v>
      </c>
      <c r="N703">
        <f>IF(I703="",0.2,LOOKUP(I703,'Pays TVA'!A:A,'Pays TVA'!B:B))</f>
        <v>0.2</v>
      </c>
      <c r="O703" s="27" t="str">
        <f>IF(TCD!M704="","",TCD!M704)</f>
        <v/>
      </c>
      <c r="P703" s="27" t="str">
        <f>IF(TCD!J704="","",TCD!J704)</f>
        <v/>
      </c>
      <c r="Q703" s="27" t="str">
        <f>IF(AND(TCD!L704="",TCD!Q704=""),"",IF(SUM(TCD!L704,TCD!Q704)&gt;15,29,9.5))</f>
        <v/>
      </c>
      <c r="R703" s="27">
        <f>_xlfn.XLOOKUP(F703,TCD!E:E,TCD!K:K,"")</f>
        <v>6</v>
      </c>
      <c r="S703" s="27" t="str">
        <f>IF(TCD!I704="","",IF(TCD!I704&gt;8.5,17,8.5))</f>
        <v/>
      </c>
      <c r="T703" s="27">
        <f>TCD!Y704</f>
        <v>5.08</v>
      </c>
    </row>
    <row r="704" spans="1:20" x14ac:dyDescent="0.2">
      <c r="A704" s="13" t="str">
        <f>TCD!V705</f>
        <v>CHRONOPOST</v>
      </c>
      <c r="B704" s="1">
        <f t="shared" si="30"/>
        <v>46143</v>
      </c>
      <c r="F704" t="str">
        <f>TCD!E705</f>
        <v>XS445381472FR</v>
      </c>
      <c r="H704" s="6" t="str">
        <f t="shared" si="31"/>
        <v>P</v>
      </c>
      <c r="I704" t="str">
        <f>LOOKUP(F704,'Facture Chronopost'!L:L,'Facture Chronopost'!H:H)</f>
        <v/>
      </c>
      <c r="J704" s="6">
        <f>TCD!U705</f>
        <v>86</v>
      </c>
      <c r="K704">
        <f t="shared" si="32"/>
        <v>1</v>
      </c>
      <c r="L704" s="27">
        <f>_xlfn.XLOOKUP(F704,'TCD poids'!A:A,'TCD poids'!C:C)</f>
        <v>0.30000000000000004</v>
      </c>
      <c r="M704">
        <f>TCD!T705</f>
        <v>86</v>
      </c>
      <c r="N704">
        <f>IF(I704="",0.2,LOOKUP(I704,'Pays TVA'!A:A,'Pays TVA'!B:B))</f>
        <v>0.2</v>
      </c>
      <c r="O704" s="27" t="str">
        <f>IF(TCD!M705="","",TCD!M705)</f>
        <v/>
      </c>
      <c r="P704" s="27" t="str">
        <f>IF(TCD!J705="","",TCD!J705)</f>
        <v/>
      </c>
      <c r="Q704" s="27" t="str">
        <f>IF(AND(TCD!L705="",TCD!Q705=""),"",IF(SUM(TCD!L705,TCD!Q705)&gt;15,29,9.5))</f>
        <v/>
      </c>
      <c r="R704" s="27">
        <f>_xlfn.XLOOKUP(F704,TCD!E:E,TCD!K:K,"")</f>
        <v>0</v>
      </c>
      <c r="S704" s="27" t="str">
        <f>IF(TCD!I705="","",IF(TCD!I705&gt;8.5,17,8.5))</f>
        <v/>
      </c>
      <c r="T704" s="27">
        <f>TCD!Y705</f>
        <v>4.75</v>
      </c>
    </row>
    <row r="705" spans="1:20" x14ac:dyDescent="0.2">
      <c r="A705" s="13" t="str">
        <f>TCD!V706</f>
        <v>CHRONOPOST</v>
      </c>
      <c r="B705" s="1">
        <f t="shared" si="30"/>
        <v>46143</v>
      </c>
      <c r="F705" t="str">
        <f>TCD!E706</f>
        <v>XS445384227FR</v>
      </c>
      <c r="H705" s="6" t="str">
        <f t="shared" si="31"/>
        <v>P</v>
      </c>
      <c r="I705" t="str">
        <f>LOOKUP(F705,'Facture Chronopost'!L:L,'Facture Chronopost'!H:H)</f>
        <v/>
      </c>
      <c r="J705" s="6">
        <f>TCD!U706</f>
        <v>86</v>
      </c>
      <c r="K705">
        <f t="shared" si="32"/>
        <v>1</v>
      </c>
      <c r="L705" s="27">
        <f>_xlfn.XLOOKUP(F705,'TCD poids'!A:A,'TCD poids'!C:C)</f>
        <v>4.5999999999999996</v>
      </c>
      <c r="M705">
        <f>TCD!T706</f>
        <v>86</v>
      </c>
      <c r="N705">
        <f>IF(I705="",0.2,LOOKUP(I705,'Pays TVA'!A:A,'Pays TVA'!B:B))</f>
        <v>0.2</v>
      </c>
      <c r="O705" s="27" t="str">
        <f>IF(TCD!M706="","",TCD!M706)</f>
        <v/>
      </c>
      <c r="P705" s="27" t="str">
        <f>IF(TCD!J706="","",TCD!J706)</f>
        <v/>
      </c>
      <c r="Q705" s="27" t="str">
        <f>IF(AND(TCD!L706="",TCD!Q706=""),"",IF(SUM(TCD!L706,TCD!Q706)&gt;15,29,9.5))</f>
        <v/>
      </c>
      <c r="R705" s="27">
        <f>_xlfn.XLOOKUP(F705,TCD!E:E,TCD!K:K,"")</f>
        <v>0</v>
      </c>
      <c r="S705" s="27" t="str">
        <f>IF(TCD!I706="","",IF(TCD!I706&gt;8.5,17,8.5))</f>
        <v/>
      </c>
      <c r="T705" s="27">
        <f>TCD!Y706</f>
        <v>6.38</v>
      </c>
    </row>
    <row r="706" spans="1:20" x14ac:dyDescent="0.2">
      <c r="A706" s="13" t="str">
        <f>TCD!V707</f>
        <v>CHRONOPOST</v>
      </c>
      <c r="B706" s="1">
        <f t="shared" si="30"/>
        <v>46143</v>
      </c>
      <c r="F706" t="str">
        <f>TCD!E707</f>
        <v>XS445407237FR</v>
      </c>
      <c r="H706" s="6" t="str">
        <f t="shared" si="31"/>
        <v>P</v>
      </c>
      <c r="I706" t="str">
        <f>LOOKUP(F706,'Facture Chronopost'!L:L,'Facture Chronopost'!H:H)</f>
        <v/>
      </c>
      <c r="J706" s="6">
        <f>TCD!U707</f>
        <v>86</v>
      </c>
      <c r="K706">
        <f t="shared" si="32"/>
        <v>1</v>
      </c>
      <c r="L706" s="27">
        <f>_xlfn.XLOOKUP(F706,'TCD poids'!A:A,'TCD poids'!C:C)</f>
        <v>9.6</v>
      </c>
      <c r="M706">
        <f>TCD!T707</f>
        <v>86</v>
      </c>
      <c r="N706">
        <f>IF(I706="",0.2,LOOKUP(I706,'Pays TVA'!A:A,'Pays TVA'!B:B))</f>
        <v>0.2</v>
      </c>
      <c r="O706" s="27" t="str">
        <f>IF(TCD!M707="","",TCD!M707)</f>
        <v/>
      </c>
      <c r="P706" s="27" t="str">
        <f>IF(TCD!J707="","",TCD!J707)</f>
        <v/>
      </c>
      <c r="Q706" s="27" t="str">
        <f>IF(AND(TCD!L707="",TCD!Q707=""),"",IF(SUM(TCD!L707,TCD!Q707)&gt;15,29,9.5))</f>
        <v/>
      </c>
      <c r="R706" s="27">
        <f>_xlfn.XLOOKUP(F706,TCD!E:E,TCD!K:K,"")</f>
        <v>0</v>
      </c>
      <c r="S706" s="27" t="str">
        <f>IF(TCD!I707="","",IF(TCD!I707&gt;8.5,17,8.5))</f>
        <v/>
      </c>
      <c r="T706" s="27">
        <f>TCD!Y707</f>
        <v>10.93</v>
      </c>
    </row>
    <row r="707" spans="1:20" x14ac:dyDescent="0.2">
      <c r="A707" s="13" t="str">
        <f>TCD!V708</f>
        <v>CHRONOPOST</v>
      </c>
      <c r="B707" s="1">
        <f t="shared" si="30"/>
        <v>46143</v>
      </c>
      <c r="F707" t="str">
        <f>TCD!E708</f>
        <v>XS445465610FR</v>
      </c>
      <c r="H707" s="6" t="str">
        <f t="shared" si="31"/>
        <v>P</v>
      </c>
      <c r="I707" t="str">
        <f>LOOKUP(F707,'Facture Chronopost'!L:L,'Facture Chronopost'!H:H)</f>
        <v/>
      </c>
      <c r="J707" s="6">
        <f>TCD!U708</f>
        <v>86</v>
      </c>
      <c r="K707">
        <f t="shared" si="32"/>
        <v>1</v>
      </c>
      <c r="L707" s="27">
        <f>_xlfn.XLOOKUP(F707,'TCD poids'!A:A,'TCD poids'!C:C)</f>
        <v>0.5</v>
      </c>
      <c r="M707">
        <f>TCD!T708</f>
        <v>86</v>
      </c>
      <c r="N707">
        <f>IF(I707="",0.2,LOOKUP(I707,'Pays TVA'!A:A,'Pays TVA'!B:B))</f>
        <v>0.2</v>
      </c>
      <c r="O707" s="27" t="str">
        <f>IF(TCD!M708="","",TCD!M708)</f>
        <v/>
      </c>
      <c r="P707" s="27" t="str">
        <f>IF(TCD!J708="","",TCD!J708)</f>
        <v/>
      </c>
      <c r="Q707" s="27" t="str">
        <f>IF(AND(TCD!L708="",TCD!Q708=""),"",IF(SUM(TCD!L708,TCD!Q708)&gt;15,29,9.5))</f>
        <v/>
      </c>
      <c r="R707" s="27">
        <f>_xlfn.XLOOKUP(F707,TCD!E:E,TCD!K:K,"")</f>
        <v>0</v>
      </c>
      <c r="S707" s="27" t="str">
        <f>IF(TCD!I708="","",IF(TCD!I708&gt;8.5,17,8.5))</f>
        <v/>
      </c>
      <c r="T707" s="27">
        <f>TCD!Y708</f>
        <v>4.75</v>
      </c>
    </row>
    <row r="708" spans="1:20" x14ac:dyDescent="0.2">
      <c r="A708" s="13" t="str">
        <f>TCD!V709</f>
        <v>CHRONOPOST</v>
      </c>
      <c r="B708" s="1">
        <f t="shared" ref="B708:B771" si="33">B707</f>
        <v>46143</v>
      </c>
      <c r="F708" t="str">
        <f>TCD!E709</f>
        <v>XS445465773FR</v>
      </c>
      <c r="H708" s="6" t="str">
        <f t="shared" ref="H708:H771" si="34">IF(RIGHT(J708,3)="BTB","E","P")</f>
        <v>P</v>
      </c>
      <c r="I708" t="str">
        <f>LOOKUP(F708,'Facture Chronopost'!L:L,'Facture Chronopost'!H:H)</f>
        <v/>
      </c>
      <c r="J708" s="6">
        <f>TCD!U709</f>
        <v>86</v>
      </c>
      <c r="K708">
        <f t="shared" ref="K708:K771" si="35">K707</f>
        <v>1</v>
      </c>
      <c r="L708" s="27">
        <f>_xlfn.XLOOKUP(F708,'TCD poids'!A:A,'TCD poids'!C:C)</f>
        <v>0.30000000000000004</v>
      </c>
      <c r="M708">
        <f>TCD!T709</f>
        <v>86</v>
      </c>
      <c r="N708">
        <f>IF(I708="",0.2,LOOKUP(I708,'Pays TVA'!A:A,'Pays TVA'!B:B))</f>
        <v>0.2</v>
      </c>
      <c r="O708" s="27" t="str">
        <f>IF(TCD!M709="","",TCD!M709)</f>
        <v/>
      </c>
      <c r="P708" s="27" t="str">
        <f>IF(TCD!J709="","",TCD!J709)</f>
        <v/>
      </c>
      <c r="Q708" s="27" t="str">
        <f>IF(AND(TCD!L709="",TCD!Q709=""),"",IF(SUM(TCD!L709,TCD!Q709)&gt;15,29,9.5))</f>
        <v/>
      </c>
      <c r="R708" s="27">
        <f>_xlfn.XLOOKUP(F708,TCD!E:E,TCD!K:K,"")</f>
        <v>0</v>
      </c>
      <c r="S708" s="27" t="str">
        <f>IF(TCD!I709="","",IF(TCD!I709&gt;8.5,17,8.5))</f>
        <v/>
      </c>
      <c r="T708" s="27">
        <f>TCD!Y709</f>
        <v>4.75</v>
      </c>
    </row>
    <row r="709" spans="1:20" x14ac:dyDescent="0.2">
      <c r="A709" s="13" t="str">
        <f>TCD!V710</f>
        <v>CHRONOPOST</v>
      </c>
      <c r="B709" s="1">
        <f t="shared" si="33"/>
        <v>46143</v>
      </c>
      <c r="F709" t="str">
        <f>TCD!E710</f>
        <v>XS445471442FR</v>
      </c>
      <c r="H709" s="6" t="str">
        <f t="shared" si="34"/>
        <v>P</v>
      </c>
      <c r="I709" t="str">
        <f>LOOKUP(F709,'Facture Chronopost'!L:L,'Facture Chronopost'!H:H)</f>
        <v/>
      </c>
      <c r="J709" s="6">
        <f>TCD!U710</f>
        <v>86</v>
      </c>
      <c r="K709">
        <f t="shared" si="35"/>
        <v>1</v>
      </c>
      <c r="L709" s="27">
        <f>_xlfn.XLOOKUP(F709,'TCD poids'!A:A,'TCD poids'!C:C)</f>
        <v>6</v>
      </c>
      <c r="M709">
        <f>TCD!T710</f>
        <v>86</v>
      </c>
      <c r="N709">
        <f>IF(I709="",0.2,LOOKUP(I709,'Pays TVA'!A:A,'Pays TVA'!B:B))</f>
        <v>0.2</v>
      </c>
      <c r="O709" s="27" t="str">
        <f>IF(TCD!M710="","",TCD!M710)</f>
        <v/>
      </c>
      <c r="P709" s="27" t="str">
        <f>IF(TCD!J710="","",TCD!J710)</f>
        <v/>
      </c>
      <c r="Q709" s="27" t="str">
        <f>IF(AND(TCD!L710="",TCD!Q710=""),"",IF(SUM(TCD!L710,TCD!Q710)&gt;15,29,9.5))</f>
        <v/>
      </c>
      <c r="R709" s="27">
        <f>_xlfn.XLOOKUP(F709,TCD!E:E,TCD!K:K,"")</f>
        <v>0</v>
      </c>
      <c r="S709" s="27" t="str">
        <f>IF(TCD!I710="","",IF(TCD!I710&gt;8.5,17,8.5))</f>
        <v/>
      </c>
      <c r="T709" s="27">
        <f>TCD!Y710</f>
        <v>6.89</v>
      </c>
    </row>
    <row r="710" spans="1:20" x14ac:dyDescent="0.2">
      <c r="A710" s="13" t="str">
        <f>TCD!V711</f>
        <v>CHRONOPOST</v>
      </c>
      <c r="B710" s="1">
        <f t="shared" si="33"/>
        <v>46143</v>
      </c>
      <c r="F710" t="str">
        <f>TCD!E711</f>
        <v>XS445472195FR</v>
      </c>
      <c r="H710" s="6" t="str">
        <f t="shared" si="34"/>
        <v>P</v>
      </c>
      <c r="I710" t="str">
        <f>LOOKUP(F710,'Facture Chronopost'!L:L,'Facture Chronopost'!H:H)</f>
        <v/>
      </c>
      <c r="J710" s="6">
        <f>TCD!U711</f>
        <v>86</v>
      </c>
      <c r="K710">
        <f t="shared" si="35"/>
        <v>1</v>
      </c>
      <c r="L710" s="27">
        <f>_xlfn.XLOOKUP(F710,'TCD poids'!A:A,'TCD poids'!C:C)</f>
        <v>0.5</v>
      </c>
      <c r="M710">
        <f>TCD!T711</f>
        <v>86</v>
      </c>
      <c r="N710">
        <f>IF(I710="",0.2,LOOKUP(I710,'Pays TVA'!A:A,'Pays TVA'!B:B))</f>
        <v>0.2</v>
      </c>
      <c r="O710" s="27" t="str">
        <f>IF(TCD!M711="","",TCD!M711)</f>
        <v/>
      </c>
      <c r="P710" s="27" t="str">
        <f>IF(TCD!J711="","",TCD!J711)</f>
        <v/>
      </c>
      <c r="Q710" s="27" t="str">
        <f>IF(AND(TCD!L711="",TCD!Q711=""),"",IF(SUM(TCD!L711,TCD!Q711)&gt;15,29,9.5))</f>
        <v/>
      </c>
      <c r="R710" s="27">
        <f>_xlfn.XLOOKUP(F710,TCD!E:E,TCD!K:K,"")</f>
        <v>0</v>
      </c>
      <c r="S710" s="27" t="str">
        <f>IF(TCD!I711="","",IF(TCD!I711&gt;8.5,17,8.5))</f>
        <v/>
      </c>
      <c r="T710" s="27">
        <f>TCD!Y711</f>
        <v>4.75</v>
      </c>
    </row>
    <row r="711" spans="1:20" x14ac:dyDescent="0.2">
      <c r="A711" s="13" t="str">
        <f>TCD!V712</f>
        <v>CHRONOPOST</v>
      </c>
      <c r="B711" s="1">
        <f t="shared" si="33"/>
        <v>46143</v>
      </c>
      <c r="F711" t="str">
        <f>TCD!E712</f>
        <v>XS445473704FR</v>
      </c>
      <c r="H711" s="6" t="str">
        <f t="shared" si="34"/>
        <v>P</v>
      </c>
      <c r="I711" t="str">
        <f>LOOKUP(F711,'Facture Chronopost'!L:L,'Facture Chronopost'!H:H)</f>
        <v/>
      </c>
      <c r="J711" s="6">
        <f>TCD!U712</f>
        <v>86</v>
      </c>
      <c r="K711">
        <f t="shared" si="35"/>
        <v>1</v>
      </c>
      <c r="L711" s="27">
        <f>_xlfn.XLOOKUP(F711,'TCD poids'!A:A,'TCD poids'!C:C)</f>
        <v>4.5999999999999996</v>
      </c>
      <c r="M711">
        <f>TCD!T712</f>
        <v>86</v>
      </c>
      <c r="N711">
        <f>IF(I711="",0.2,LOOKUP(I711,'Pays TVA'!A:A,'Pays TVA'!B:B))</f>
        <v>0.2</v>
      </c>
      <c r="O711" s="27" t="str">
        <f>IF(TCD!M712="","",TCD!M712)</f>
        <v/>
      </c>
      <c r="P711" s="27" t="str">
        <f>IF(TCD!J712="","",TCD!J712)</f>
        <v/>
      </c>
      <c r="Q711" s="27">
        <f>IF(AND(TCD!L712="",TCD!Q712=""),"",IF(SUM(TCD!L712,TCD!Q712)&gt;15,29,9.5))</f>
        <v>9.5</v>
      </c>
      <c r="R711" s="27">
        <f>_xlfn.XLOOKUP(F711,TCD!E:E,TCD!K:K,"")</f>
        <v>0</v>
      </c>
      <c r="S711" s="27" t="str">
        <f>IF(TCD!I712="","",IF(TCD!I712&gt;8.5,17,8.5))</f>
        <v/>
      </c>
      <c r="T711" s="27">
        <f>TCD!Y712</f>
        <v>6.3800000000000008</v>
      </c>
    </row>
    <row r="712" spans="1:20" x14ac:dyDescent="0.2">
      <c r="A712" s="13" t="str">
        <f>TCD!V713</f>
        <v>CHRONOPOST</v>
      </c>
      <c r="B712" s="1">
        <f t="shared" si="33"/>
        <v>46143</v>
      </c>
      <c r="F712" t="str">
        <f>TCD!E713</f>
        <v>XS445633131FR</v>
      </c>
      <c r="H712" s="6" t="str">
        <f t="shared" si="34"/>
        <v>P</v>
      </c>
      <c r="I712" t="str">
        <f>LOOKUP(F712,'Facture Chronopost'!L:L,'Facture Chronopost'!H:H)</f>
        <v/>
      </c>
      <c r="J712" s="6">
        <f>TCD!U713</f>
        <v>86</v>
      </c>
      <c r="K712">
        <f t="shared" si="35"/>
        <v>1</v>
      </c>
      <c r="L712" s="27">
        <f>_xlfn.XLOOKUP(F712,'TCD poids'!A:A,'TCD poids'!C:C)</f>
        <v>4.6999999999999993</v>
      </c>
      <c r="M712">
        <f>TCD!T713</f>
        <v>86</v>
      </c>
      <c r="N712">
        <f>IF(I712="",0.2,LOOKUP(I712,'Pays TVA'!A:A,'Pays TVA'!B:B))</f>
        <v>0.2</v>
      </c>
      <c r="O712" s="27" t="str">
        <f>IF(TCD!M713="","",TCD!M713)</f>
        <v/>
      </c>
      <c r="P712" s="27" t="str">
        <f>IF(TCD!J713="","",TCD!J713)</f>
        <v/>
      </c>
      <c r="Q712" s="27" t="str">
        <f>IF(AND(TCD!L713="",TCD!Q713=""),"",IF(SUM(TCD!L713,TCD!Q713)&gt;15,29,9.5))</f>
        <v/>
      </c>
      <c r="R712" s="27">
        <f>_xlfn.XLOOKUP(F712,TCD!E:E,TCD!K:K,"")</f>
        <v>0</v>
      </c>
      <c r="S712" s="27" t="str">
        <f>IF(TCD!I713="","",IF(TCD!I713&gt;8.5,17,8.5))</f>
        <v/>
      </c>
      <c r="T712" s="27">
        <f>TCD!Y713</f>
        <v>6.38</v>
      </c>
    </row>
    <row r="713" spans="1:20" x14ac:dyDescent="0.2">
      <c r="A713" s="13" t="str">
        <f>TCD!V714</f>
        <v>CHRONOPOST</v>
      </c>
      <c r="B713" s="1">
        <f t="shared" si="33"/>
        <v>46143</v>
      </c>
      <c r="F713" t="str">
        <f>TCD!E714</f>
        <v>XS445633437FR</v>
      </c>
      <c r="H713" s="6" t="str">
        <f t="shared" si="34"/>
        <v>P</v>
      </c>
      <c r="I713" t="str">
        <f>LOOKUP(F713,'Facture Chronopost'!L:L,'Facture Chronopost'!H:H)</f>
        <v/>
      </c>
      <c r="J713" s="6">
        <f>TCD!U714</f>
        <v>86</v>
      </c>
      <c r="K713">
        <f t="shared" si="35"/>
        <v>1</v>
      </c>
      <c r="L713" s="27">
        <f>_xlfn.XLOOKUP(F713,'TCD poids'!A:A,'TCD poids'!C:C)</f>
        <v>4.6999999999999993</v>
      </c>
      <c r="M713">
        <f>TCD!T714</f>
        <v>86</v>
      </c>
      <c r="N713">
        <f>IF(I713="",0.2,LOOKUP(I713,'Pays TVA'!A:A,'Pays TVA'!B:B))</f>
        <v>0.2</v>
      </c>
      <c r="O713" s="27" t="str">
        <f>IF(TCD!M714="","",TCD!M714)</f>
        <v/>
      </c>
      <c r="P713" s="27" t="str">
        <f>IF(TCD!J714="","",TCD!J714)</f>
        <v/>
      </c>
      <c r="Q713" s="27" t="str">
        <f>IF(AND(TCD!L714="",TCD!Q714=""),"",IF(SUM(TCD!L714,TCD!Q714)&gt;15,29,9.5))</f>
        <v/>
      </c>
      <c r="R713" s="27">
        <f>_xlfn.XLOOKUP(F713,TCD!E:E,TCD!K:K,"")</f>
        <v>0</v>
      </c>
      <c r="S713" s="27" t="str">
        <f>IF(TCD!I714="","",IF(TCD!I714&gt;8.5,17,8.5))</f>
        <v/>
      </c>
      <c r="T713" s="27">
        <f>TCD!Y714</f>
        <v>6.38</v>
      </c>
    </row>
    <row r="714" spans="1:20" x14ac:dyDescent="0.2">
      <c r="A714" s="13" t="str">
        <f>TCD!V715</f>
        <v>CHRONOPOST</v>
      </c>
      <c r="B714" s="1">
        <f t="shared" si="33"/>
        <v>46143</v>
      </c>
      <c r="F714" t="str">
        <f>TCD!E715</f>
        <v>XS445633936FR</v>
      </c>
      <c r="H714" s="6" t="str">
        <f t="shared" si="34"/>
        <v>P</v>
      </c>
      <c r="I714" t="str">
        <f>LOOKUP(F714,'Facture Chronopost'!L:L,'Facture Chronopost'!H:H)</f>
        <v/>
      </c>
      <c r="J714" s="6">
        <f>TCD!U715</f>
        <v>86</v>
      </c>
      <c r="K714">
        <f t="shared" si="35"/>
        <v>1</v>
      </c>
      <c r="L714" s="27">
        <f>_xlfn.XLOOKUP(F714,'TCD poids'!A:A,'TCD poids'!C:C)</f>
        <v>0.1</v>
      </c>
      <c r="M714">
        <f>TCD!T715</f>
        <v>86</v>
      </c>
      <c r="N714">
        <f>IF(I714="",0.2,LOOKUP(I714,'Pays TVA'!A:A,'Pays TVA'!B:B))</f>
        <v>0.2</v>
      </c>
      <c r="O714" s="27" t="str">
        <f>IF(TCD!M715="","",TCD!M715)</f>
        <v/>
      </c>
      <c r="P714" s="27" t="str">
        <f>IF(TCD!J715="","",TCD!J715)</f>
        <v/>
      </c>
      <c r="Q714" s="27" t="str">
        <f>IF(AND(TCD!L715="",TCD!Q715=""),"",IF(SUM(TCD!L715,TCD!Q715)&gt;15,29,9.5))</f>
        <v/>
      </c>
      <c r="R714" s="27">
        <f>_xlfn.XLOOKUP(F714,TCD!E:E,TCD!K:K,"")</f>
        <v>0</v>
      </c>
      <c r="S714" s="27" t="str">
        <f>IF(TCD!I715="","",IF(TCD!I715&gt;8.5,17,8.5))</f>
        <v/>
      </c>
      <c r="T714" s="27">
        <f>TCD!Y715</f>
        <v>4.75</v>
      </c>
    </row>
    <row r="715" spans="1:20" x14ac:dyDescent="0.2">
      <c r="A715" s="13" t="str">
        <f>TCD!V716</f>
        <v>CHRONOPOST</v>
      </c>
      <c r="B715" s="1">
        <f t="shared" si="33"/>
        <v>46143</v>
      </c>
      <c r="F715" t="str">
        <f>TCD!E716</f>
        <v>XS445636243FR</v>
      </c>
      <c r="H715" s="6" t="str">
        <f t="shared" si="34"/>
        <v>P</v>
      </c>
      <c r="I715" t="str">
        <f>LOOKUP(F715,'Facture Chronopost'!L:L,'Facture Chronopost'!H:H)</f>
        <v/>
      </c>
      <c r="J715" s="6">
        <f>TCD!U716</f>
        <v>86</v>
      </c>
      <c r="K715">
        <f t="shared" si="35"/>
        <v>1</v>
      </c>
      <c r="L715" s="27">
        <f>_xlfn.XLOOKUP(F715,'TCD poids'!A:A,'TCD poids'!C:C)</f>
        <v>4.5999999999999996</v>
      </c>
      <c r="M715">
        <f>TCD!T716</f>
        <v>86</v>
      </c>
      <c r="N715">
        <f>IF(I715="",0.2,LOOKUP(I715,'Pays TVA'!A:A,'Pays TVA'!B:B))</f>
        <v>0.2</v>
      </c>
      <c r="O715" s="27" t="str">
        <f>IF(TCD!M716="","",TCD!M716)</f>
        <v/>
      </c>
      <c r="P715" s="27" t="str">
        <f>IF(TCD!J716="","",TCD!J716)</f>
        <v/>
      </c>
      <c r="Q715" s="27" t="str">
        <f>IF(AND(TCD!L716="",TCD!Q716=""),"",IF(SUM(TCD!L716,TCD!Q716)&gt;15,29,9.5))</f>
        <v/>
      </c>
      <c r="R715" s="27">
        <f>_xlfn.XLOOKUP(F715,TCD!E:E,TCD!K:K,"")</f>
        <v>0</v>
      </c>
      <c r="S715" s="27" t="str">
        <f>IF(TCD!I716="","",IF(TCD!I716&gt;8.5,17,8.5))</f>
        <v/>
      </c>
      <c r="T715" s="27">
        <f>TCD!Y716</f>
        <v>6.38</v>
      </c>
    </row>
    <row r="716" spans="1:20" x14ac:dyDescent="0.2">
      <c r="A716" s="13" t="str">
        <f>TCD!V717</f>
        <v>CHRONOPOST</v>
      </c>
      <c r="B716" s="1">
        <f t="shared" si="33"/>
        <v>46143</v>
      </c>
      <c r="F716" t="str">
        <f>TCD!E717</f>
        <v>XS445636393FR</v>
      </c>
      <c r="H716" s="6" t="str">
        <f t="shared" si="34"/>
        <v>P</v>
      </c>
      <c r="I716" t="str">
        <f>LOOKUP(F716,'Facture Chronopost'!L:L,'Facture Chronopost'!H:H)</f>
        <v/>
      </c>
      <c r="J716" s="6">
        <f>TCD!U717</f>
        <v>86</v>
      </c>
      <c r="K716">
        <f t="shared" si="35"/>
        <v>1</v>
      </c>
      <c r="L716" s="27">
        <f>_xlfn.XLOOKUP(F716,'TCD poids'!A:A,'TCD poids'!C:C)</f>
        <v>0.4</v>
      </c>
      <c r="M716">
        <f>TCD!T717</f>
        <v>86</v>
      </c>
      <c r="N716">
        <f>IF(I716="",0.2,LOOKUP(I716,'Pays TVA'!A:A,'Pays TVA'!B:B))</f>
        <v>0.2</v>
      </c>
      <c r="O716" s="27" t="str">
        <f>IF(TCD!M717="","",TCD!M717)</f>
        <v/>
      </c>
      <c r="P716" s="27" t="str">
        <f>IF(TCD!J717="","",TCD!J717)</f>
        <v/>
      </c>
      <c r="Q716" s="27" t="str">
        <f>IF(AND(TCD!L717="",TCD!Q717=""),"",IF(SUM(TCD!L717,TCD!Q717)&gt;15,29,9.5))</f>
        <v/>
      </c>
      <c r="R716" s="27">
        <f>_xlfn.XLOOKUP(F716,TCD!E:E,TCD!K:K,"")</f>
        <v>0</v>
      </c>
      <c r="S716" s="27" t="str">
        <f>IF(TCD!I717="","",IF(TCD!I717&gt;8.5,17,8.5))</f>
        <v/>
      </c>
      <c r="T716" s="27">
        <f>TCD!Y717</f>
        <v>4.75</v>
      </c>
    </row>
    <row r="717" spans="1:20" x14ac:dyDescent="0.2">
      <c r="A717" s="13" t="str">
        <f>TCD!V718</f>
        <v>CHRONOPOST</v>
      </c>
      <c r="B717" s="1">
        <f t="shared" si="33"/>
        <v>46143</v>
      </c>
      <c r="F717" t="str">
        <f>TCD!E718</f>
        <v>XS445636725FR</v>
      </c>
      <c r="H717" s="6" t="str">
        <f t="shared" si="34"/>
        <v>P</v>
      </c>
      <c r="I717" t="str">
        <f>LOOKUP(F717,'Facture Chronopost'!L:L,'Facture Chronopost'!H:H)</f>
        <v/>
      </c>
      <c r="J717" s="6">
        <f>TCD!U718</f>
        <v>86</v>
      </c>
      <c r="K717">
        <f t="shared" si="35"/>
        <v>1</v>
      </c>
      <c r="L717" s="27">
        <f>_xlfn.XLOOKUP(F717,'TCD poids'!A:A,'TCD poids'!C:C)</f>
        <v>0.2</v>
      </c>
      <c r="M717">
        <f>TCD!T718</f>
        <v>86</v>
      </c>
      <c r="N717">
        <f>IF(I717="",0.2,LOOKUP(I717,'Pays TVA'!A:A,'Pays TVA'!B:B))</f>
        <v>0.2</v>
      </c>
      <c r="O717" s="27" t="str">
        <f>IF(TCD!M718="","",TCD!M718)</f>
        <v/>
      </c>
      <c r="P717" s="27" t="str">
        <f>IF(TCD!J718="","",TCD!J718)</f>
        <v/>
      </c>
      <c r="Q717" s="27" t="str">
        <f>IF(AND(TCD!L718="",TCD!Q718=""),"",IF(SUM(TCD!L718,TCD!Q718)&gt;15,29,9.5))</f>
        <v/>
      </c>
      <c r="R717" s="27">
        <f>_xlfn.XLOOKUP(F717,TCD!E:E,TCD!K:K,"")</f>
        <v>0</v>
      </c>
      <c r="S717" s="27" t="str">
        <f>IF(TCD!I718="","",IF(TCD!I718&gt;8.5,17,8.5))</f>
        <v/>
      </c>
      <c r="T717" s="27">
        <f>TCD!Y718</f>
        <v>4.75</v>
      </c>
    </row>
    <row r="718" spans="1:20" x14ac:dyDescent="0.2">
      <c r="A718" s="13" t="str">
        <f>TCD!V719</f>
        <v>CHRONOPOST</v>
      </c>
      <c r="B718" s="1">
        <f t="shared" si="33"/>
        <v>46143</v>
      </c>
      <c r="F718" t="str">
        <f>TCD!E719</f>
        <v>XS445636963FR</v>
      </c>
      <c r="H718" s="6" t="str">
        <f t="shared" si="34"/>
        <v>P</v>
      </c>
      <c r="I718" t="str">
        <f>LOOKUP(F718,'Facture Chronopost'!L:L,'Facture Chronopost'!H:H)</f>
        <v/>
      </c>
      <c r="J718" s="6">
        <f>TCD!U719</f>
        <v>86</v>
      </c>
      <c r="K718">
        <f t="shared" si="35"/>
        <v>1</v>
      </c>
      <c r="L718" s="27">
        <f>_xlfn.XLOOKUP(F718,'TCD poids'!A:A,'TCD poids'!C:C)</f>
        <v>0.1</v>
      </c>
      <c r="M718">
        <f>TCD!T719</f>
        <v>86</v>
      </c>
      <c r="N718">
        <f>IF(I718="",0.2,LOOKUP(I718,'Pays TVA'!A:A,'Pays TVA'!B:B))</f>
        <v>0.2</v>
      </c>
      <c r="O718" s="27" t="str">
        <f>IF(TCD!M719="","",TCD!M719)</f>
        <v/>
      </c>
      <c r="P718" s="27" t="str">
        <f>IF(TCD!J719="","",TCD!J719)</f>
        <v/>
      </c>
      <c r="Q718" s="27" t="str">
        <f>IF(AND(TCD!L719="",TCD!Q719=""),"",IF(SUM(TCD!L719,TCD!Q719)&gt;15,29,9.5))</f>
        <v/>
      </c>
      <c r="R718" s="27">
        <f>_xlfn.XLOOKUP(F718,TCD!E:E,TCD!K:K,"")</f>
        <v>0</v>
      </c>
      <c r="S718" s="27" t="str">
        <f>IF(TCD!I719="","",IF(TCD!I719&gt;8.5,17,8.5))</f>
        <v/>
      </c>
      <c r="T718" s="27">
        <f>TCD!Y719</f>
        <v>4.75</v>
      </c>
    </row>
    <row r="719" spans="1:20" x14ac:dyDescent="0.2">
      <c r="A719" s="13" t="str">
        <f>TCD!V720</f>
        <v>CHRONOPOST</v>
      </c>
      <c r="B719" s="1">
        <f t="shared" si="33"/>
        <v>46143</v>
      </c>
      <c r="F719" t="str">
        <f>TCD!E720</f>
        <v>XS445638085FR</v>
      </c>
      <c r="H719" s="6" t="str">
        <f t="shared" si="34"/>
        <v>P</v>
      </c>
      <c r="I719" t="str">
        <f>LOOKUP(F719,'Facture Chronopost'!L:L,'Facture Chronopost'!H:H)</f>
        <v/>
      </c>
      <c r="J719" s="6">
        <f>TCD!U720</f>
        <v>86</v>
      </c>
      <c r="K719">
        <f t="shared" si="35"/>
        <v>1</v>
      </c>
      <c r="L719" s="27">
        <f>_xlfn.XLOOKUP(F719,'TCD poids'!A:A,'TCD poids'!C:C)</f>
        <v>0.2</v>
      </c>
      <c r="M719">
        <f>TCD!T720</f>
        <v>86</v>
      </c>
      <c r="N719">
        <f>IF(I719="",0.2,LOOKUP(I719,'Pays TVA'!A:A,'Pays TVA'!B:B))</f>
        <v>0.2</v>
      </c>
      <c r="O719" s="27" t="str">
        <f>IF(TCD!M720="","",TCD!M720)</f>
        <v/>
      </c>
      <c r="P719" s="27" t="str">
        <f>IF(TCD!J720="","",TCD!J720)</f>
        <v/>
      </c>
      <c r="Q719" s="27" t="str">
        <f>IF(AND(TCD!L720="",TCD!Q720=""),"",IF(SUM(TCD!L720,TCD!Q720)&gt;15,29,9.5))</f>
        <v/>
      </c>
      <c r="R719" s="27">
        <f>_xlfn.XLOOKUP(F719,TCD!E:E,TCD!K:K,"")</f>
        <v>0</v>
      </c>
      <c r="S719" s="27" t="str">
        <f>IF(TCD!I720="","",IF(TCD!I720&gt;8.5,17,8.5))</f>
        <v/>
      </c>
      <c r="T719" s="27">
        <f>TCD!Y720</f>
        <v>4.75</v>
      </c>
    </row>
    <row r="720" spans="1:20" x14ac:dyDescent="0.2">
      <c r="A720" s="13" t="str">
        <f>TCD!V721</f>
        <v>CHRONOPOST</v>
      </c>
      <c r="B720" s="1">
        <f t="shared" si="33"/>
        <v>46143</v>
      </c>
      <c r="F720" t="str">
        <f>TCD!E721</f>
        <v>XS445638301FR</v>
      </c>
      <c r="H720" s="6" t="str">
        <f t="shared" si="34"/>
        <v>P</v>
      </c>
      <c r="I720" t="str">
        <f>LOOKUP(F720,'Facture Chronopost'!L:L,'Facture Chronopost'!H:H)</f>
        <v/>
      </c>
      <c r="J720" s="6">
        <f>TCD!U721</f>
        <v>86</v>
      </c>
      <c r="K720">
        <f t="shared" si="35"/>
        <v>1</v>
      </c>
      <c r="L720" s="27">
        <f>_xlfn.XLOOKUP(F720,'TCD poids'!A:A,'TCD poids'!C:C)</f>
        <v>0.2</v>
      </c>
      <c r="M720">
        <f>TCD!T721</f>
        <v>86</v>
      </c>
      <c r="N720">
        <f>IF(I720="",0.2,LOOKUP(I720,'Pays TVA'!A:A,'Pays TVA'!B:B))</f>
        <v>0.2</v>
      </c>
      <c r="O720" s="27" t="str">
        <f>IF(TCD!M721="","",TCD!M721)</f>
        <v/>
      </c>
      <c r="P720" s="27" t="str">
        <f>IF(TCD!J721="","",TCD!J721)</f>
        <v/>
      </c>
      <c r="Q720" s="27" t="str">
        <f>IF(AND(TCD!L721="",TCD!Q721=""),"",IF(SUM(TCD!L721,TCD!Q721)&gt;15,29,9.5))</f>
        <v/>
      </c>
      <c r="R720" s="27">
        <f>_xlfn.XLOOKUP(F720,TCD!E:E,TCD!K:K,"")</f>
        <v>0</v>
      </c>
      <c r="S720" s="27" t="str">
        <f>IF(TCD!I721="","",IF(TCD!I721&gt;8.5,17,8.5))</f>
        <v/>
      </c>
      <c r="T720" s="27">
        <f>TCD!Y721</f>
        <v>4.75</v>
      </c>
    </row>
    <row r="721" spans="1:20" x14ac:dyDescent="0.2">
      <c r="A721" s="13" t="str">
        <f>TCD!V722</f>
        <v>CHRONOPOST</v>
      </c>
      <c r="B721" s="1">
        <f t="shared" si="33"/>
        <v>46143</v>
      </c>
      <c r="F721" t="str">
        <f>TCD!E722</f>
        <v>XS445638690FR</v>
      </c>
      <c r="H721" s="6" t="str">
        <f t="shared" si="34"/>
        <v>P</v>
      </c>
      <c r="I721" t="str">
        <f>LOOKUP(F721,'Facture Chronopost'!L:L,'Facture Chronopost'!H:H)</f>
        <v/>
      </c>
      <c r="J721" s="6">
        <f>TCD!U722</f>
        <v>86</v>
      </c>
      <c r="K721">
        <f t="shared" si="35"/>
        <v>1</v>
      </c>
      <c r="L721" s="27">
        <f>_xlfn.XLOOKUP(F721,'TCD poids'!A:A,'TCD poids'!C:C)</f>
        <v>4.6999999999999993</v>
      </c>
      <c r="M721">
        <f>TCD!T722</f>
        <v>86</v>
      </c>
      <c r="N721">
        <f>IF(I721="",0.2,LOOKUP(I721,'Pays TVA'!A:A,'Pays TVA'!B:B))</f>
        <v>0.2</v>
      </c>
      <c r="O721" s="27" t="str">
        <f>IF(TCD!M722="","",TCD!M722)</f>
        <v/>
      </c>
      <c r="P721" s="27" t="str">
        <f>IF(TCD!J722="","",TCD!J722)</f>
        <v/>
      </c>
      <c r="Q721" s="27" t="str">
        <f>IF(AND(TCD!L722="",TCD!Q722=""),"",IF(SUM(TCD!L722,TCD!Q722)&gt;15,29,9.5))</f>
        <v/>
      </c>
      <c r="R721" s="27">
        <f>_xlfn.XLOOKUP(F721,TCD!E:E,TCD!K:K,"")</f>
        <v>0</v>
      </c>
      <c r="S721" s="27" t="str">
        <f>IF(TCD!I722="","",IF(TCD!I722&gt;8.5,17,8.5))</f>
        <v/>
      </c>
      <c r="T721" s="27">
        <f>TCD!Y722</f>
        <v>6.38</v>
      </c>
    </row>
    <row r="722" spans="1:20" x14ac:dyDescent="0.2">
      <c r="A722" s="13" t="str">
        <f>TCD!V723</f>
        <v>CHRONOPOST</v>
      </c>
      <c r="B722" s="1">
        <f t="shared" si="33"/>
        <v>46143</v>
      </c>
      <c r="F722" t="str">
        <f>TCD!E723</f>
        <v>XS445639103FR</v>
      </c>
      <c r="H722" s="6" t="str">
        <f t="shared" si="34"/>
        <v>P</v>
      </c>
      <c r="I722" t="str">
        <f>LOOKUP(F722,'Facture Chronopost'!L:L,'Facture Chronopost'!H:H)</f>
        <v/>
      </c>
      <c r="J722" s="6">
        <f>TCD!U723</f>
        <v>86</v>
      </c>
      <c r="K722">
        <f t="shared" si="35"/>
        <v>1</v>
      </c>
      <c r="L722" s="27">
        <f>_xlfn.XLOOKUP(F722,'TCD poids'!A:A,'TCD poids'!C:C)</f>
        <v>0.1</v>
      </c>
      <c r="M722">
        <f>TCD!T723</f>
        <v>86</v>
      </c>
      <c r="N722">
        <f>IF(I722="",0.2,LOOKUP(I722,'Pays TVA'!A:A,'Pays TVA'!B:B))</f>
        <v>0.2</v>
      </c>
      <c r="O722" s="27" t="str">
        <f>IF(TCD!M723="","",TCD!M723)</f>
        <v/>
      </c>
      <c r="P722" s="27" t="str">
        <f>IF(TCD!J723="","",TCD!J723)</f>
        <v/>
      </c>
      <c r="Q722" s="27" t="str">
        <f>IF(AND(TCD!L723="",TCD!Q723=""),"",IF(SUM(TCD!L723,TCD!Q723)&gt;15,29,9.5))</f>
        <v/>
      </c>
      <c r="R722" s="27">
        <f>_xlfn.XLOOKUP(F722,TCD!E:E,TCD!K:K,"")</f>
        <v>0</v>
      </c>
      <c r="S722" s="27" t="str">
        <f>IF(TCD!I723="","",IF(TCD!I723&gt;8.5,17,8.5))</f>
        <v/>
      </c>
      <c r="T722" s="27">
        <f>TCD!Y723</f>
        <v>4.75</v>
      </c>
    </row>
    <row r="723" spans="1:20" x14ac:dyDescent="0.2">
      <c r="A723" s="13" t="str">
        <f>TCD!V724</f>
        <v>CHRONOPOST</v>
      </c>
      <c r="B723" s="1">
        <f t="shared" si="33"/>
        <v>46143</v>
      </c>
      <c r="F723" t="str">
        <f>TCD!E724</f>
        <v>XS445639324FR</v>
      </c>
      <c r="H723" s="6" t="str">
        <f t="shared" si="34"/>
        <v>P</v>
      </c>
      <c r="I723" t="str">
        <f>LOOKUP(F723,'Facture Chronopost'!L:L,'Facture Chronopost'!H:H)</f>
        <v/>
      </c>
      <c r="J723" s="6">
        <f>TCD!U724</f>
        <v>86</v>
      </c>
      <c r="K723">
        <f t="shared" si="35"/>
        <v>1</v>
      </c>
      <c r="L723" s="27">
        <f>_xlfn.XLOOKUP(F723,'TCD poids'!A:A,'TCD poids'!C:C)</f>
        <v>0.1</v>
      </c>
      <c r="M723">
        <f>TCD!T724</f>
        <v>86</v>
      </c>
      <c r="N723">
        <f>IF(I723="",0.2,LOOKUP(I723,'Pays TVA'!A:A,'Pays TVA'!B:B))</f>
        <v>0.2</v>
      </c>
      <c r="O723" s="27" t="str">
        <f>IF(TCD!M724="","",TCD!M724)</f>
        <v/>
      </c>
      <c r="P723" s="27" t="str">
        <f>IF(TCD!J724="","",TCD!J724)</f>
        <v/>
      </c>
      <c r="Q723" s="27">
        <f>IF(AND(TCD!L724="",TCD!Q724=""),"",IF(SUM(TCD!L724,TCD!Q724)&gt;15,29,9.5))</f>
        <v>9.5</v>
      </c>
      <c r="R723" s="27">
        <f>_xlfn.XLOOKUP(F723,TCD!E:E,TCD!K:K,"")</f>
        <v>0</v>
      </c>
      <c r="S723" s="27" t="str">
        <f>IF(TCD!I724="","",IF(TCD!I724&gt;8.5,17,8.5))</f>
        <v/>
      </c>
      <c r="T723" s="27">
        <f>TCD!Y724</f>
        <v>4.75</v>
      </c>
    </row>
    <row r="724" spans="1:20" x14ac:dyDescent="0.2">
      <c r="A724" s="13" t="str">
        <f>TCD!V725</f>
        <v>CHRONOPOST</v>
      </c>
      <c r="B724" s="1">
        <f t="shared" si="33"/>
        <v>46143</v>
      </c>
      <c r="F724" t="str">
        <f>TCD!E725</f>
        <v>XS445640591FR</v>
      </c>
      <c r="H724" s="6" t="str">
        <f t="shared" si="34"/>
        <v>P</v>
      </c>
      <c r="I724" t="str">
        <f>LOOKUP(F724,'Facture Chronopost'!L:L,'Facture Chronopost'!H:H)</f>
        <v/>
      </c>
      <c r="J724" s="6">
        <f>TCD!U725</f>
        <v>86</v>
      </c>
      <c r="K724">
        <f t="shared" si="35"/>
        <v>1</v>
      </c>
      <c r="L724" s="27">
        <f>_xlfn.XLOOKUP(F724,'TCD poids'!A:A,'TCD poids'!C:C)</f>
        <v>4.5999999999999996</v>
      </c>
      <c r="M724">
        <f>TCD!T725</f>
        <v>86</v>
      </c>
      <c r="N724">
        <f>IF(I724="",0.2,LOOKUP(I724,'Pays TVA'!A:A,'Pays TVA'!B:B))</f>
        <v>0.2</v>
      </c>
      <c r="O724" s="27" t="str">
        <f>IF(TCD!M725="","",TCD!M725)</f>
        <v/>
      </c>
      <c r="P724" s="27" t="str">
        <f>IF(TCD!J725="","",TCD!J725)</f>
        <v/>
      </c>
      <c r="Q724" s="27" t="str">
        <f>IF(AND(TCD!L725="",TCD!Q725=""),"",IF(SUM(TCD!L725,TCD!Q725)&gt;15,29,9.5))</f>
        <v/>
      </c>
      <c r="R724" s="27">
        <f>_xlfn.XLOOKUP(F724,TCD!E:E,TCD!K:K,"")</f>
        <v>0</v>
      </c>
      <c r="S724" s="27" t="str">
        <f>IF(TCD!I725="","",IF(TCD!I725&gt;8.5,17,8.5))</f>
        <v/>
      </c>
      <c r="T724" s="27">
        <f>TCD!Y725</f>
        <v>6.38</v>
      </c>
    </row>
    <row r="725" spans="1:20" x14ac:dyDescent="0.2">
      <c r="A725" s="13" t="str">
        <f>TCD!V726</f>
        <v>CHRONOPOST</v>
      </c>
      <c r="B725" s="1">
        <f t="shared" si="33"/>
        <v>46143</v>
      </c>
      <c r="F725" t="str">
        <f>TCD!E726</f>
        <v>XS445646798FR</v>
      </c>
      <c r="H725" s="6" t="str">
        <f t="shared" si="34"/>
        <v>P</v>
      </c>
      <c r="I725" t="str">
        <f>LOOKUP(F725,'Facture Chronopost'!L:L,'Facture Chronopost'!H:H)</f>
        <v/>
      </c>
      <c r="J725" s="6">
        <f>TCD!U726</f>
        <v>86</v>
      </c>
      <c r="K725">
        <f t="shared" si="35"/>
        <v>1</v>
      </c>
      <c r="L725" s="27">
        <f>_xlfn.XLOOKUP(F725,'TCD poids'!A:A,'TCD poids'!C:C)</f>
        <v>4.8</v>
      </c>
      <c r="M725">
        <f>TCD!T726</f>
        <v>86</v>
      </c>
      <c r="N725">
        <f>IF(I725="",0.2,LOOKUP(I725,'Pays TVA'!A:A,'Pays TVA'!B:B))</f>
        <v>0.2</v>
      </c>
      <c r="O725" s="27" t="str">
        <f>IF(TCD!M726="","",TCD!M726)</f>
        <v/>
      </c>
      <c r="P725" s="27" t="str">
        <f>IF(TCD!J726="","",TCD!J726)</f>
        <v/>
      </c>
      <c r="Q725" s="27" t="str">
        <f>IF(AND(TCD!L726="",TCD!Q726=""),"",IF(SUM(TCD!L726,TCD!Q726)&gt;15,29,9.5))</f>
        <v/>
      </c>
      <c r="R725" s="27">
        <f>_xlfn.XLOOKUP(F725,TCD!E:E,TCD!K:K,"")</f>
        <v>0</v>
      </c>
      <c r="S725" s="27" t="str">
        <f>IF(TCD!I726="","",IF(TCD!I726&gt;8.5,17,8.5))</f>
        <v/>
      </c>
      <c r="T725" s="27">
        <f>TCD!Y726</f>
        <v>6.38</v>
      </c>
    </row>
    <row r="726" spans="1:20" x14ac:dyDescent="0.2">
      <c r="A726" s="13" t="str">
        <f>TCD!V727</f>
        <v>CHRONOPOST</v>
      </c>
      <c r="B726" s="1">
        <f t="shared" si="33"/>
        <v>46143</v>
      </c>
      <c r="F726" t="str">
        <f>TCD!E727</f>
        <v>XS445647780FR</v>
      </c>
      <c r="H726" s="6" t="str">
        <f t="shared" si="34"/>
        <v>P</v>
      </c>
      <c r="I726" t="str">
        <f>LOOKUP(F726,'Facture Chronopost'!L:L,'Facture Chronopost'!H:H)</f>
        <v/>
      </c>
      <c r="J726" s="6">
        <f>TCD!U727</f>
        <v>86</v>
      </c>
      <c r="K726">
        <f t="shared" si="35"/>
        <v>1</v>
      </c>
      <c r="L726" s="27">
        <f>_xlfn.XLOOKUP(F726,'TCD poids'!A:A,'TCD poids'!C:C)</f>
        <v>4.5999999999999996</v>
      </c>
      <c r="M726">
        <f>TCD!T727</f>
        <v>86</v>
      </c>
      <c r="N726">
        <f>IF(I726="",0.2,LOOKUP(I726,'Pays TVA'!A:A,'Pays TVA'!B:B))</f>
        <v>0.2</v>
      </c>
      <c r="O726" s="27" t="str">
        <f>IF(TCD!M727="","",TCD!M727)</f>
        <v/>
      </c>
      <c r="P726" s="27" t="str">
        <f>IF(TCD!J727="","",TCD!J727)</f>
        <v/>
      </c>
      <c r="Q726" s="27" t="str">
        <f>IF(AND(TCD!L727="",TCD!Q727=""),"",IF(SUM(TCD!L727,TCD!Q727)&gt;15,29,9.5))</f>
        <v/>
      </c>
      <c r="R726" s="27">
        <f>_xlfn.XLOOKUP(F726,TCD!E:E,TCD!K:K,"")</f>
        <v>0</v>
      </c>
      <c r="S726" s="27" t="str">
        <f>IF(TCD!I727="","",IF(TCD!I727&gt;8.5,17,8.5))</f>
        <v/>
      </c>
      <c r="T726" s="27">
        <f>TCD!Y727</f>
        <v>6.38</v>
      </c>
    </row>
    <row r="727" spans="1:20" x14ac:dyDescent="0.2">
      <c r="A727" s="13" t="str">
        <f>TCD!V728</f>
        <v>CHRONOPOST</v>
      </c>
      <c r="B727" s="1">
        <f t="shared" si="33"/>
        <v>46143</v>
      </c>
      <c r="F727" t="str">
        <f>TCD!E728</f>
        <v>XS445648414FR</v>
      </c>
      <c r="H727" s="6" t="str">
        <f t="shared" si="34"/>
        <v>P</v>
      </c>
      <c r="I727" t="str">
        <f>LOOKUP(F727,'Facture Chronopost'!L:L,'Facture Chronopost'!H:H)</f>
        <v/>
      </c>
      <c r="J727" s="6">
        <f>TCD!U728</f>
        <v>86</v>
      </c>
      <c r="K727">
        <f t="shared" si="35"/>
        <v>1</v>
      </c>
      <c r="L727" s="27">
        <f>_xlfn.XLOOKUP(F727,'TCD poids'!A:A,'TCD poids'!C:C)</f>
        <v>6.5</v>
      </c>
      <c r="M727">
        <f>TCD!T728</f>
        <v>86</v>
      </c>
      <c r="N727">
        <f>IF(I727="",0.2,LOOKUP(I727,'Pays TVA'!A:A,'Pays TVA'!B:B))</f>
        <v>0.2</v>
      </c>
      <c r="O727" s="27" t="str">
        <f>IF(TCD!M728="","",TCD!M728)</f>
        <v/>
      </c>
      <c r="P727" s="27" t="str">
        <f>IF(TCD!J728="","",TCD!J728)</f>
        <v/>
      </c>
      <c r="Q727" s="27" t="str">
        <f>IF(AND(TCD!L728="",TCD!Q728=""),"",IF(SUM(TCD!L728,TCD!Q728)&gt;15,29,9.5))</f>
        <v/>
      </c>
      <c r="R727" s="27">
        <f>_xlfn.XLOOKUP(F727,TCD!E:E,TCD!K:K,"")</f>
        <v>0</v>
      </c>
      <c r="S727" s="27" t="str">
        <f>IF(TCD!I728="","",IF(TCD!I728&gt;8.5,17,8.5))</f>
        <v/>
      </c>
      <c r="T727" s="27">
        <f>TCD!Y728</f>
        <v>7.4</v>
      </c>
    </row>
    <row r="728" spans="1:20" x14ac:dyDescent="0.2">
      <c r="A728" s="13" t="str">
        <f>TCD!V729</f>
        <v>CHRONOPOST</v>
      </c>
      <c r="B728" s="1">
        <f t="shared" si="33"/>
        <v>46143</v>
      </c>
      <c r="F728" t="str">
        <f>TCD!E729</f>
        <v>XS445649220FR</v>
      </c>
      <c r="H728" s="6" t="str">
        <f t="shared" si="34"/>
        <v>P</v>
      </c>
      <c r="I728" t="str">
        <f>LOOKUP(F728,'Facture Chronopost'!L:L,'Facture Chronopost'!H:H)</f>
        <v/>
      </c>
      <c r="J728" s="6">
        <f>TCD!U729</f>
        <v>86</v>
      </c>
      <c r="K728">
        <f t="shared" si="35"/>
        <v>1</v>
      </c>
      <c r="L728" s="27">
        <f>_xlfn.XLOOKUP(F728,'TCD poids'!A:A,'TCD poids'!C:C)</f>
        <v>0.30000000000000004</v>
      </c>
      <c r="M728">
        <f>TCD!T729</f>
        <v>86</v>
      </c>
      <c r="N728">
        <f>IF(I728="",0.2,LOOKUP(I728,'Pays TVA'!A:A,'Pays TVA'!B:B))</f>
        <v>0.2</v>
      </c>
      <c r="O728" s="27" t="str">
        <f>IF(TCD!M729="","",TCD!M729)</f>
        <v/>
      </c>
      <c r="P728" s="27" t="str">
        <f>IF(TCD!J729="","",TCD!J729)</f>
        <v/>
      </c>
      <c r="Q728" s="27" t="str">
        <f>IF(AND(TCD!L729="",TCD!Q729=""),"",IF(SUM(TCD!L729,TCD!Q729)&gt;15,29,9.5))</f>
        <v/>
      </c>
      <c r="R728" s="27">
        <f>_xlfn.XLOOKUP(F728,TCD!E:E,TCD!K:K,"")</f>
        <v>0</v>
      </c>
      <c r="S728" s="27" t="str">
        <f>IF(TCD!I729="","",IF(TCD!I729&gt;8.5,17,8.5))</f>
        <v/>
      </c>
      <c r="T728" s="27">
        <f>TCD!Y729</f>
        <v>4.75</v>
      </c>
    </row>
    <row r="729" spans="1:20" x14ac:dyDescent="0.2">
      <c r="A729" s="13" t="str">
        <f>TCD!V730</f>
        <v>CHRONOPOST</v>
      </c>
      <c r="B729" s="1">
        <f t="shared" si="33"/>
        <v>46143</v>
      </c>
      <c r="F729" t="str">
        <f>TCD!E730</f>
        <v>XS445793411FR</v>
      </c>
      <c r="H729" s="6" t="str">
        <f t="shared" si="34"/>
        <v>P</v>
      </c>
      <c r="I729" t="str">
        <f>LOOKUP(F729,'Facture Chronopost'!L:L,'Facture Chronopost'!H:H)</f>
        <v/>
      </c>
      <c r="J729" s="6">
        <f>TCD!U730</f>
        <v>86</v>
      </c>
      <c r="K729">
        <f t="shared" si="35"/>
        <v>1</v>
      </c>
      <c r="L729" s="27">
        <f>_xlfn.XLOOKUP(F729,'TCD poids'!A:A,'TCD poids'!C:C)</f>
        <v>4.6999999999999993</v>
      </c>
      <c r="M729">
        <f>TCD!T730</f>
        <v>86</v>
      </c>
      <c r="N729">
        <f>IF(I729="",0.2,LOOKUP(I729,'Pays TVA'!A:A,'Pays TVA'!B:B))</f>
        <v>0.2</v>
      </c>
      <c r="O729" s="27" t="str">
        <f>IF(TCD!M730="","",TCD!M730)</f>
        <v/>
      </c>
      <c r="P729" s="27" t="str">
        <f>IF(TCD!J730="","",TCD!J730)</f>
        <v/>
      </c>
      <c r="Q729" s="27" t="str">
        <f>IF(AND(TCD!L730="",TCD!Q730=""),"",IF(SUM(TCD!L730,TCD!Q730)&gt;15,29,9.5))</f>
        <v/>
      </c>
      <c r="R729" s="27">
        <f>_xlfn.XLOOKUP(F729,TCD!E:E,TCD!K:K,"")</f>
        <v>0</v>
      </c>
      <c r="S729" s="27" t="str">
        <f>IF(TCD!I730="","",IF(TCD!I730&gt;8.5,17,8.5))</f>
        <v/>
      </c>
      <c r="T729" s="27">
        <f>TCD!Y730</f>
        <v>6.38</v>
      </c>
    </row>
    <row r="730" spans="1:20" x14ac:dyDescent="0.2">
      <c r="A730" s="13" t="str">
        <f>TCD!V731</f>
        <v>CHRONOPOST</v>
      </c>
      <c r="B730" s="1">
        <f t="shared" si="33"/>
        <v>46143</v>
      </c>
      <c r="F730" t="str">
        <f>TCD!E731</f>
        <v>XS445937787FR</v>
      </c>
      <c r="H730" s="6" t="str">
        <f t="shared" si="34"/>
        <v>P</v>
      </c>
      <c r="I730" t="str">
        <f>LOOKUP(F730,'Facture Chronopost'!L:L,'Facture Chronopost'!H:H)</f>
        <v/>
      </c>
      <c r="J730" s="6">
        <f>TCD!U731</f>
        <v>86</v>
      </c>
      <c r="K730">
        <f t="shared" si="35"/>
        <v>1</v>
      </c>
      <c r="L730" s="27">
        <f>_xlfn.XLOOKUP(F730,'TCD poids'!A:A,'TCD poids'!C:C)</f>
        <v>4.6999999999999993</v>
      </c>
      <c r="M730">
        <f>TCD!T731</f>
        <v>86</v>
      </c>
      <c r="N730">
        <f>IF(I730="",0.2,LOOKUP(I730,'Pays TVA'!A:A,'Pays TVA'!B:B))</f>
        <v>0.2</v>
      </c>
      <c r="O730" s="27" t="str">
        <f>IF(TCD!M731="","",TCD!M731)</f>
        <v/>
      </c>
      <c r="P730" s="27" t="str">
        <f>IF(TCD!J731="","",TCD!J731)</f>
        <v/>
      </c>
      <c r="Q730" s="27">
        <f>IF(AND(TCD!L731="",TCD!Q731=""),"",IF(SUM(TCD!L731,TCD!Q731)&gt;15,29,9.5))</f>
        <v>9.5</v>
      </c>
      <c r="R730" s="27">
        <f>_xlfn.XLOOKUP(F730,TCD!E:E,TCD!K:K,"")</f>
        <v>0</v>
      </c>
      <c r="S730" s="27" t="str">
        <f>IF(TCD!I731="","",IF(TCD!I731&gt;8.5,17,8.5))</f>
        <v/>
      </c>
      <c r="T730" s="27">
        <f>TCD!Y731</f>
        <v>6.3800000000000008</v>
      </c>
    </row>
    <row r="731" spans="1:20" x14ac:dyDescent="0.2">
      <c r="A731" s="13" t="str">
        <f>TCD!V732</f>
        <v>CHRONOPOST</v>
      </c>
      <c r="B731" s="1">
        <f t="shared" si="33"/>
        <v>46143</v>
      </c>
      <c r="F731" t="str">
        <f>TCD!E732</f>
        <v>XS445942623FR</v>
      </c>
      <c r="H731" s="6" t="str">
        <f t="shared" si="34"/>
        <v>P</v>
      </c>
      <c r="I731" t="str">
        <f>LOOKUP(F731,'Facture Chronopost'!L:L,'Facture Chronopost'!H:H)</f>
        <v/>
      </c>
      <c r="J731" s="6">
        <f>TCD!U732</f>
        <v>86</v>
      </c>
      <c r="K731">
        <f t="shared" si="35"/>
        <v>1</v>
      </c>
      <c r="L731" s="27">
        <f>_xlfn.XLOOKUP(F731,'TCD poids'!A:A,'TCD poids'!C:C)</f>
        <v>0.30000000000000004</v>
      </c>
      <c r="M731">
        <f>TCD!T732</f>
        <v>86</v>
      </c>
      <c r="N731">
        <f>IF(I731="",0.2,LOOKUP(I731,'Pays TVA'!A:A,'Pays TVA'!B:B))</f>
        <v>0.2</v>
      </c>
      <c r="O731" s="27" t="str">
        <f>IF(TCD!M732="","",TCD!M732)</f>
        <v/>
      </c>
      <c r="P731" s="27" t="str">
        <f>IF(TCD!J732="","",TCD!J732)</f>
        <v/>
      </c>
      <c r="Q731" s="27" t="str">
        <f>IF(AND(TCD!L732="",TCD!Q732=""),"",IF(SUM(TCD!L732,TCD!Q732)&gt;15,29,9.5))</f>
        <v/>
      </c>
      <c r="R731" s="27">
        <f>_xlfn.XLOOKUP(F731,TCD!E:E,TCD!K:K,"")</f>
        <v>0</v>
      </c>
      <c r="S731" s="27" t="str">
        <f>IF(TCD!I732="","",IF(TCD!I732&gt;8.5,17,8.5))</f>
        <v/>
      </c>
      <c r="T731" s="27">
        <f>TCD!Y732</f>
        <v>4.75</v>
      </c>
    </row>
    <row r="732" spans="1:20" x14ac:dyDescent="0.2">
      <c r="A732" s="13" t="str">
        <f>TCD!V733</f>
        <v>CHRONOPOST</v>
      </c>
      <c r="B732" s="1">
        <f t="shared" si="33"/>
        <v>46143</v>
      </c>
      <c r="F732" t="str">
        <f>TCD!E733</f>
        <v>XS445943495FR</v>
      </c>
      <c r="H732" s="6" t="str">
        <f t="shared" si="34"/>
        <v>P</v>
      </c>
      <c r="I732" t="str">
        <f>LOOKUP(F732,'Facture Chronopost'!L:L,'Facture Chronopost'!H:H)</f>
        <v/>
      </c>
      <c r="J732" s="6">
        <f>TCD!U733</f>
        <v>86</v>
      </c>
      <c r="K732">
        <f t="shared" si="35"/>
        <v>1</v>
      </c>
      <c r="L732" s="27">
        <f>_xlfn.XLOOKUP(F732,'TCD poids'!A:A,'TCD poids'!C:C)</f>
        <v>4.6999999999999993</v>
      </c>
      <c r="M732">
        <f>TCD!T733</f>
        <v>86</v>
      </c>
      <c r="N732">
        <f>IF(I732="",0.2,LOOKUP(I732,'Pays TVA'!A:A,'Pays TVA'!B:B))</f>
        <v>0.2</v>
      </c>
      <c r="O732" s="27" t="str">
        <f>IF(TCD!M733="","",TCD!M733)</f>
        <v/>
      </c>
      <c r="P732" s="27" t="str">
        <f>IF(TCD!J733="","",TCD!J733)</f>
        <v/>
      </c>
      <c r="Q732" s="27" t="str">
        <f>IF(AND(TCD!L733="",TCD!Q733=""),"",IF(SUM(TCD!L733,TCD!Q733)&gt;15,29,9.5))</f>
        <v/>
      </c>
      <c r="R732" s="27">
        <f>_xlfn.XLOOKUP(F732,TCD!E:E,TCD!K:K,"")</f>
        <v>0</v>
      </c>
      <c r="S732" s="27" t="str">
        <f>IF(TCD!I733="","",IF(TCD!I733&gt;8.5,17,8.5))</f>
        <v/>
      </c>
      <c r="T732" s="27">
        <f>TCD!Y733</f>
        <v>6.38</v>
      </c>
    </row>
    <row r="733" spans="1:20" x14ac:dyDescent="0.2">
      <c r="A733" s="13" t="str">
        <f>TCD!V734</f>
        <v>CHRONOPOST</v>
      </c>
      <c r="B733" s="1">
        <f t="shared" si="33"/>
        <v>46143</v>
      </c>
      <c r="F733" t="str">
        <f>TCD!E734</f>
        <v>XS446017326FR</v>
      </c>
      <c r="H733" s="6" t="str">
        <f t="shared" si="34"/>
        <v>P</v>
      </c>
      <c r="I733" t="str">
        <f>LOOKUP(F733,'Facture Chronopost'!L:L,'Facture Chronopost'!H:H)</f>
        <v/>
      </c>
      <c r="J733" s="6">
        <f>TCD!U734</f>
        <v>86</v>
      </c>
      <c r="K733">
        <f t="shared" si="35"/>
        <v>1</v>
      </c>
      <c r="L733" s="27">
        <f>_xlfn.XLOOKUP(F733,'TCD poids'!A:A,'TCD poids'!C:C)</f>
        <v>0.1</v>
      </c>
      <c r="M733">
        <f>TCD!T734</f>
        <v>86</v>
      </c>
      <c r="N733">
        <f>IF(I733="",0.2,LOOKUP(I733,'Pays TVA'!A:A,'Pays TVA'!B:B))</f>
        <v>0.2</v>
      </c>
      <c r="O733" s="27" t="str">
        <f>IF(TCD!M734="","",TCD!M734)</f>
        <v/>
      </c>
      <c r="P733" s="27" t="str">
        <f>IF(TCD!J734="","",TCD!J734)</f>
        <v/>
      </c>
      <c r="Q733" s="27" t="str">
        <f>IF(AND(TCD!L734="",TCD!Q734=""),"",IF(SUM(TCD!L734,TCD!Q734)&gt;15,29,9.5))</f>
        <v/>
      </c>
      <c r="R733" s="27">
        <f>_xlfn.XLOOKUP(F733,TCD!E:E,TCD!K:K,"")</f>
        <v>0</v>
      </c>
      <c r="S733" s="27" t="str">
        <f>IF(TCD!I734="","",IF(TCD!I734&gt;8.5,17,8.5))</f>
        <v/>
      </c>
      <c r="T733" s="27">
        <f>TCD!Y734</f>
        <v>4.75</v>
      </c>
    </row>
    <row r="734" spans="1:20" x14ac:dyDescent="0.2">
      <c r="A734" s="13" t="str">
        <f>TCD!V735</f>
        <v>CHRONOPOST</v>
      </c>
      <c r="B734" s="1">
        <f t="shared" si="33"/>
        <v>46143</v>
      </c>
      <c r="F734" t="str">
        <f>TCD!E735</f>
        <v>XS446040404FR</v>
      </c>
      <c r="H734" s="6" t="str">
        <f t="shared" si="34"/>
        <v>P</v>
      </c>
      <c r="I734" t="str">
        <f>LOOKUP(F734,'Facture Chronopost'!L:L,'Facture Chronopost'!H:H)</f>
        <v/>
      </c>
      <c r="J734" s="6">
        <f>TCD!U735</f>
        <v>86</v>
      </c>
      <c r="K734">
        <f t="shared" si="35"/>
        <v>1</v>
      </c>
      <c r="L734" s="27">
        <f>_xlfn.XLOOKUP(F734,'TCD poids'!A:A,'TCD poids'!C:C)</f>
        <v>0.1</v>
      </c>
      <c r="M734">
        <f>TCD!T735</f>
        <v>86</v>
      </c>
      <c r="N734">
        <f>IF(I734="",0.2,LOOKUP(I734,'Pays TVA'!A:A,'Pays TVA'!B:B))</f>
        <v>0.2</v>
      </c>
      <c r="O734" s="27" t="str">
        <f>IF(TCD!M735="","",TCD!M735)</f>
        <v/>
      </c>
      <c r="P734" s="27" t="str">
        <f>IF(TCD!J735="","",TCD!J735)</f>
        <v/>
      </c>
      <c r="Q734" s="27" t="str">
        <f>IF(AND(TCD!L735="",TCD!Q735=""),"",IF(SUM(TCD!L735,TCD!Q735)&gt;15,29,9.5))</f>
        <v/>
      </c>
      <c r="R734" s="27">
        <f>_xlfn.XLOOKUP(F734,TCD!E:E,TCD!K:K,"")</f>
        <v>0</v>
      </c>
      <c r="S734" s="27" t="str">
        <f>IF(TCD!I735="","",IF(TCD!I735&gt;8.5,17,8.5))</f>
        <v/>
      </c>
      <c r="T734" s="27">
        <f>TCD!Y735</f>
        <v>4.75</v>
      </c>
    </row>
    <row r="735" spans="1:20" x14ac:dyDescent="0.2">
      <c r="A735" s="13" t="str">
        <f>TCD!V736</f>
        <v>CHRONOPOST</v>
      </c>
      <c r="B735" s="1">
        <f t="shared" si="33"/>
        <v>46143</v>
      </c>
      <c r="F735" t="str">
        <f>TCD!E736</f>
        <v>XS446057515FR</v>
      </c>
      <c r="H735" s="6" t="str">
        <f t="shared" si="34"/>
        <v>P</v>
      </c>
      <c r="I735" t="str">
        <f>LOOKUP(F735,'Facture Chronopost'!L:L,'Facture Chronopost'!H:H)</f>
        <v/>
      </c>
      <c r="J735" s="6">
        <f>TCD!U736</f>
        <v>86</v>
      </c>
      <c r="K735">
        <f t="shared" si="35"/>
        <v>1</v>
      </c>
      <c r="L735" s="27">
        <f>_xlfn.XLOOKUP(F735,'TCD poids'!A:A,'TCD poids'!C:C)</f>
        <v>0.2</v>
      </c>
      <c r="M735">
        <f>TCD!T736</f>
        <v>86</v>
      </c>
      <c r="N735">
        <f>IF(I735="",0.2,LOOKUP(I735,'Pays TVA'!A:A,'Pays TVA'!B:B))</f>
        <v>0.2</v>
      </c>
      <c r="O735" s="27" t="str">
        <f>IF(TCD!M736="","",TCD!M736)</f>
        <v/>
      </c>
      <c r="P735" s="27" t="str">
        <f>IF(TCD!J736="","",TCD!J736)</f>
        <v/>
      </c>
      <c r="Q735" s="27" t="str">
        <f>IF(AND(TCD!L736="",TCD!Q736=""),"",IF(SUM(TCD!L736,TCD!Q736)&gt;15,29,9.5))</f>
        <v/>
      </c>
      <c r="R735" s="27">
        <f>_xlfn.XLOOKUP(F735,TCD!E:E,TCD!K:K,"")</f>
        <v>0</v>
      </c>
      <c r="S735" s="27" t="str">
        <f>IF(TCD!I736="","",IF(TCD!I736&gt;8.5,17,8.5))</f>
        <v/>
      </c>
      <c r="T735" s="27">
        <f>TCD!Y736</f>
        <v>4.75</v>
      </c>
    </row>
    <row r="736" spans="1:20" x14ac:dyDescent="0.2">
      <c r="A736" s="13" t="str">
        <f>TCD!V737</f>
        <v>CHRONOPOST</v>
      </c>
      <c r="B736" s="1">
        <f t="shared" si="33"/>
        <v>46143</v>
      </c>
      <c r="F736" t="str">
        <f>TCD!E737</f>
        <v>XS446058793FR</v>
      </c>
      <c r="H736" s="6" t="str">
        <f t="shared" si="34"/>
        <v>P</v>
      </c>
      <c r="I736" t="str">
        <f>LOOKUP(F736,'Facture Chronopost'!L:L,'Facture Chronopost'!H:H)</f>
        <v/>
      </c>
      <c r="J736" s="6">
        <f>TCD!U737</f>
        <v>86</v>
      </c>
      <c r="K736">
        <f t="shared" si="35"/>
        <v>1</v>
      </c>
      <c r="L736" s="27">
        <f>_xlfn.XLOOKUP(F736,'TCD poids'!A:A,'TCD poids'!C:C)</f>
        <v>4.8999999999999995</v>
      </c>
      <c r="M736">
        <f>TCD!T737</f>
        <v>86</v>
      </c>
      <c r="N736">
        <f>IF(I736="",0.2,LOOKUP(I736,'Pays TVA'!A:A,'Pays TVA'!B:B))</f>
        <v>0.2</v>
      </c>
      <c r="O736" s="27" t="str">
        <f>IF(TCD!M737="","",TCD!M737)</f>
        <v/>
      </c>
      <c r="P736" s="27" t="str">
        <f>IF(TCD!J737="","",TCD!J737)</f>
        <v/>
      </c>
      <c r="Q736" s="27" t="str">
        <f>IF(AND(TCD!L737="",TCD!Q737=""),"",IF(SUM(TCD!L737,TCD!Q737)&gt;15,29,9.5))</f>
        <v/>
      </c>
      <c r="R736" s="27">
        <f>_xlfn.XLOOKUP(F736,TCD!E:E,TCD!K:K,"")</f>
        <v>0</v>
      </c>
      <c r="S736" s="27" t="str">
        <f>IF(TCD!I737="","",IF(TCD!I737&gt;8.5,17,8.5))</f>
        <v/>
      </c>
      <c r="T736" s="27">
        <f>TCD!Y737</f>
        <v>6.38</v>
      </c>
    </row>
    <row r="737" spans="1:20" x14ac:dyDescent="0.2">
      <c r="A737" s="13" t="str">
        <f>TCD!V738</f>
        <v>CHRONOPOST</v>
      </c>
      <c r="B737" s="1">
        <f t="shared" si="33"/>
        <v>46143</v>
      </c>
      <c r="F737" t="str">
        <f>TCD!E738</f>
        <v>XS446275373FR</v>
      </c>
      <c r="H737" s="6" t="str">
        <f t="shared" si="34"/>
        <v>P</v>
      </c>
      <c r="I737" t="str">
        <f>LOOKUP(F737,'Facture Chronopost'!L:L,'Facture Chronopost'!H:H)</f>
        <v/>
      </c>
      <c r="J737" s="6">
        <f>TCD!U738</f>
        <v>86</v>
      </c>
      <c r="K737">
        <f t="shared" si="35"/>
        <v>1</v>
      </c>
      <c r="L737" s="27">
        <f>_xlfn.XLOOKUP(F737,'TCD poids'!A:A,'TCD poids'!C:C)</f>
        <v>0.1</v>
      </c>
      <c r="M737">
        <f>TCD!T738</f>
        <v>86</v>
      </c>
      <c r="N737">
        <f>IF(I737="",0.2,LOOKUP(I737,'Pays TVA'!A:A,'Pays TVA'!B:B))</f>
        <v>0.2</v>
      </c>
      <c r="O737" s="27" t="str">
        <f>IF(TCD!M738="","",TCD!M738)</f>
        <v/>
      </c>
      <c r="P737" s="27" t="str">
        <f>IF(TCD!J738="","",TCD!J738)</f>
        <v/>
      </c>
      <c r="Q737" s="27" t="str">
        <f>IF(AND(TCD!L738="",TCD!Q738=""),"",IF(SUM(TCD!L738,TCD!Q738)&gt;15,29,9.5))</f>
        <v/>
      </c>
      <c r="R737" s="27">
        <f>_xlfn.XLOOKUP(F737,TCD!E:E,TCD!K:K,"")</f>
        <v>0</v>
      </c>
      <c r="S737" s="27" t="str">
        <f>IF(TCD!I738="","",IF(TCD!I738&gt;8.5,17,8.5))</f>
        <v/>
      </c>
      <c r="T737" s="27">
        <f>TCD!Y738</f>
        <v>4.75</v>
      </c>
    </row>
    <row r="738" spans="1:20" x14ac:dyDescent="0.2">
      <c r="A738" s="13" t="str">
        <f>TCD!V739</f>
        <v>CHRONOPOST</v>
      </c>
      <c r="B738" s="1">
        <f t="shared" si="33"/>
        <v>46143</v>
      </c>
      <c r="F738" t="str">
        <f>TCD!E739</f>
        <v>XS446275841FR</v>
      </c>
      <c r="H738" s="6" t="str">
        <f t="shared" si="34"/>
        <v>P</v>
      </c>
      <c r="I738" t="str">
        <f>LOOKUP(F738,'Facture Chronopost'!L:L,'Facture Chronopost'!H:H)</f>
        <v/>
      </c>
      <c r="J738" s="6">
        <f>TCD!U739</f>
        <v>86</v>
      </c>
      <c r="K738">
        <f t="shared" si="35"/>
        <v>1</v>
      </c>
      <c r="L738" s="27">
        <f>_xlfn.XLOOKUP(F738,'TCD poids'!A:A,'TCD poids'!C:C)</f>
        <v>0.1</v>
      </c>
      <c r="M738">
        <f>TCD!T739</f>
        <v>86</v>
      </c>
      <c r="N738">
        <f>IF(I738="",0.2,LOOKUP(I738,'Pays TVA'!A:A,'Pays TVA'!B:B))</f>
        <v>0.2</v>
      </c>
      <c r="O738" s="27" t="str">
        <f>IF(TCD!M739="","",TCD!M739)</f>
        <v/>
      </c>
      <c r="P738" s="27" t="str">
        <f>IF(TCD!J739="","",TCD!J739)</f>
        <v/>
      </c>
      <c r="Q738" s="27" t="str">
        <f>IF(AND(TCD!L739="",TCD!Q739=""),"",IF(SUM(TCD!L739,TCD!Q739)&gt;15,29,9.5))</f>
        <v/>
      </c>
      <c r="R738" s="27">
        <f>_xlfn.XLOOKUP(F738,TCD!E:E,TCD!K:K,"")</f>
        <v>0</v>
      </c>
      <c r="S738" s="27" t="str">
        <f>IF(TCD!I739="","",IF(TCD!I739&gt;8.5,17,8.5))</f>
        <v/>
      </c>
      <c r="T738" s="27">
        <f>TCD!Y739</f>
        <v>4.75</v>
      </c>
    </row>
    <row r="739" spans="1:20" x14ac:dyDescent="0.2">
      <c r="A739" s="13" t="str">
        <f>TCD!V740</f>
        <v>CHRONOPOST</v>
      </c>
      <c r="B739" s="1">
        <f t="shared" si="33"/>
        <v>46143</v>
      </c>
      <c r="F739" t="str">
        <f>TCD!E740</f>
        <v>XS446277048FR</v>
      </c>
      <c r="H739" s="6" t="str">
        <f t="shared" si="34"/>
        <v>P</v>
      </c>
      <c r="I739" t="str">
        <f>LOOKUP(F739,'Facture Chronopost'!L:L,'Facture Chronopost'!H:H)</f>
        <v/>
      </c>
      <c r="J739" s="6">
        <f>TCD!U740</f>
        <v>86</v>
      </c>
      <c r="K739">
        <f t="shared" si="35"/>
        <v>1</v>
      </c>
      <c r="L739" s="27">
        <f>_xlfn.XLOOKUP(F739,'TCD poids'!A:A,'TCD poids'!C:C)</f>
        <v>1.9000000000000001</v>
      </c>
      <c r="M739">
        <f>TCD!T740</f>
        <v>86</v>
      </c>
      <c r="N739">
        <f>IF(I739="",0.2,LOOKUP(I739,'Pays TVA'!A:A,'Pays TVA'!B:B))</f>
        <v>0.2</v>
      </c>
      <c r="O739" s="27" t="str">
        <f>IF(TCD!M740="","",TCD!M740)</f>
        <v/>
      </c>
      <c r="P739" s="27" t="str">
        <f>IF(TCD!J740="","",TCD!J740)</f>
        <v/>
      </c>
      <c r="Q739" s="27" t="str">
        <f>IF(AND(TCD!L740="",TCD!Q740=""),"",IF(SUM(TCD!L740,TCD!Q740)&gt;15,29,9.5))</f>
        <v/>
      </c>
      <c r="R739" s="27">
        <f>_xlfn.XLOOKUP(F739,TCD!E:E,TCD!K:K,"")</f>
        <v>0</v>
      </c>
      <c r="S739" s="27" t="str">
        <f>IF(TCD!I740="","",IF(TCD!I740&gt;8.5,17,8.5))</f>
        <v/>
      </c>
      <c r="T739" s="27">
        <f>TCD!Y740</f>
        <v>5.08</v>
      </c>
    </row>
    <row r="740" spans="1:20" x14ac:dyDescent="0.2">
      <c r="A740" s="13" t="str">
        <f>TCD!V741</f>
        <v>CHRONOPOST</v>
      </c>
      <c r="B740" s="1">
        <f t="shared" si="33"/>
        <v>46143</v>
      </c>
      <c r="F740" t="str">
        <f>TCD!E741</f>
        <v>XS446277595FR</v>
      </c>
      <c r="H740" s="6" t="str">
        <f t="shared" si="34"/>
        <v>P</v>
      </c>
      <c r="I740" t="str">
        <f>LOOKUP(F740,'Facture Chronopost'!L:L,'Facture Chronopost'!H:H)</f>
        <v/>
      </c>
      <c r="J740" s="6">
        <f>TCD!U741</f>
        <v>86</v>
      </c>
      <c r="K740">
        <f t="shared" si="35"/>
        <v>1</v>
      </c>
      <c r="L740" s="27">
        <f>_xlfn.XLOOKUP(F740,'TCD poids'!A:A,'TCD poids'!C:C)</f>
        <v>0.1</v>
      </c>
      <c r="M740">
        <f>TCD!T741</f>
        <v>86</v>
      </c>
      <c r="N740">
        <f>IF(I740="",0.2,LOOKUP(I740,'Pays TVA'!A:A,'Pays TVA'!B:B))</f>
        <v>0.2</v>
      </c>
      <c r="O740" s="27" t="str">
        <f>IF(TCD!M741="","",TCD!M741)</f>
        <v/>
      </c>
      <c r="P740" s="27" t="str">
        <f>IF(TCD!J741="","",TCD!J741)</f>
        <v/>
      </c>
      <c r="Q740" s="27" t="str">
        <f>IF(AND(TCD!L741="",TCD!Q741=""),"",IF(SUM(TCD!L741,TCD!Q741)&gt;15,29,9.5))</f>
        <v/>
      </c>
      <c r="R740" s="27">
        <f>_xlfn.XLOOKUP(F740,TCD!E:E,TCD!K:K,"")</f>
        <v>0</v>
      </c>
      <c r="S740" s="27" t="str">
        <f>IF(TCD!I741="","",IF(TCD!I741&gt;8.5,17,8.5))</f>
        <v/>
      </c>
      <c r="T740" s="27">
        <f>TCD!Y741</f>
        <v>4.75</v>
      </c>
    </row>
    <row r="741" spans="1:20" x14ac:dyDescent="0.2">
      <c r="A741" s="13" t="str">
        <f>TCD!V742</f>
        <v>CHRONOPOST</v>
      </c>
      <c r="B741" s="1">
        <f t="shared" si="33"/>
        <v>46143</v>
      </c>
      <c r="F741" t="str">
        <f>TCD!E742</f>
        <v>XS446277975FR</v>
      </c>
      <c r="H741" s="6" t="str">
        <f t="shared" si="34"/>
        <v>P</v>
      </c>
      <c r="I741" t="str">
        <f>LOOKUP(F741,'Facture Chronopost'!L:L,'Facture Chronopost'!H:H)</f>
        <v/>
      </c>
      <c r="J741" s="6">
        <f>TCD!U742</f>
        <v>86</v>
      </c>
      <c r="K741">
        <f t="shared" si="35"/>
        <v>1</v>
      </c>
      <c r="L741" s="27">
        <f>_xlfn.XLOOKUP(F741,'TCD poids'!A:A,'TCD poids'!C:C)</f>
        <v>0.1</v>
      </c>
      <c r="M741">
        <f>TCD!T742</f>
        <v>86</v>
      </c>
      <c r="N741">
        <f>IF(I741="",0.2,LOOKUP(I741,'Pays TVA'!A:A,'Pays TVA'!B:B))</f>
        <v>0.2</v>
      </c>
      <c r="O741" s="27" t="str">
        <f>IF(TCD!M742="","",TCD!M742)</f>
        <v/>
      </c>
      <c r="P741" s="27" t="str">
        <f>IF(TCD!J742="","",TCD!J742)</f>
        <v/>
      </c>
      <c r="Q741" s="27" t="str">
        <f>IF(AND(TCD!L742="",TCD!Q742=""),"",IF(SUM(TCD!L742,TCD!Q742)&gt;15,29,9.5))</f>
        <v/>
      </c>
      <c r="R741" s="27">
        <f>_xlfn.XLOOKUP(F741,TCD!E:E,TCD!K:K,"")</f>
        <v>0</v>
      </c>
      <c r="S741" s="27" t="str">
        <f>IF(TCD!I742="","",IF(TCD!I742&gt;8.5,17,8.5))</f>
        <v/>
      </c>
      <c r="T741" s="27">
        <f>TCD!Y742</f>
        <v>4.75</v>
      </c>
    </row>
    <row r="742" spans="1:20" x14ac:dyDescent="0.2">
      <c r="A742" s="13" t="str">
        <f>TCD!V743</f>
        <v>CHRONOPOST</v>
      </c>
      <c r="B742" s="1">
        <f t="shared" si="33"/>
        <v>46143</v>
      </c>
      <c r="F742" t="str">
        <f>TCD!E743</f>
        <v>XS446278247FR</v>
      </c>
      <c r="H742" s="6" t="str">
        <f t="shared" si="34"/>
        <v>P</v>
      </c>
      <c r="I742" t="str">
        <f>LOOKUP(F742,'Facture Chronopost'!L:L,'Facture Chronopost'!H:H)</f>
        <v/>
      </c>
      <c r="J742" s="6">
        <f>TCD!U743</f>
        <v>86</v>
      </c>
      <c r="K742">
        <f t="shared" si="35"/>
        <v>1</v>
      </c>
      <c r="L742" s="27">
        <f>_xlfn.XLOOKUP(F742,'TCD poids'!A:A,'TCD poids'!C:C)</f>
        <v>2.7</v>
      </c>
      <c r="M742">
        <f>TCD!T743</f>
        <v>86</v>
      </c>
      <c r="N742">
        <f>IF(I742="",0.2,LOOKUP(I742,'Pays TVA'!A:A,'Pays TVA'!B:B))</f>
        <v>0.2</v>
      </c>
      <c r="O742" s="27" t="str">
        <f>IF(TCD!M743="","",TCD!M743)</f>
        <v/>
      </c>
      <c r="P742" s="27" t="str">
        <f>IF(TCD!J743="","",TCD!J743)</f>
        <v/>
      </c>
      <c r="Q742" s="27" t="str">
        <f>IF(AND(TCD!L743="",TCD!Q743=""),"",IF(SUM(TCD!L743,TCD!Q743)&gt;15,29,9.5))</f>
        <v/>
      </c>
      <c r="R742" s="27">
        <f>_xlfn.XLOOKUP(F742,TCD!E:E,TCD!K:K,"")</f>
        <v>0</v>
      </c>
      <c r="S742" s="27" t="str">
        <f>IF(TCD!I743="","",IF(TCD!I743&gt;8.5,17,8.5))</f>
        <v/>
      </c>
      <c r="T742" s="27">
        <f>TCD!Y743</f>
        <v>5.46</v>
      </c>
    </row>
    <row r="743" spans="1:20" x14ac:dyDescent="0.2">
      <c r="A743" s="13" t="str">
        <f>TCD!V744</f>
        <v>CHRONOPOST</v>
      </c>
      <c r="B743" s="1">
        <f t="shared" si="33"/>
        <v>46143</v>
      </c>
      <c r="F743" t="str">
        <f>TCD!E744</f>
        <v>XS446279018FR</v>
      </c>
      <c r="H743" s="6" t="str">
        <f t="shared" si="34"/>
        <v>P</v>
      </c>
      <c r="I743" t="str">
        <f>LOOKUP(F743,'Facture Chronopost'!L:L,'Facture Chronopost'!H:H)</f>
        <v/>
      </c>
      <c r="J743" s="6">
        <f>TCD!U744</f>
        <v>86</v>
      </c>
      <c r="K743">
        <f t="shared" si="35"/>
        <v>1</v>
      </c>
      <c r="L743" s="27">
        <f>_xlfn.XLOOKUP(F743,'TCD poids'!A:A,'TCD poids'!C:C)</f>
        <v>0.30000000000000004</v>
      </c>
      <c r="M743">
        <f>TCD!T744</f>
        <v>86</v>
      </c>
      <c r="N743">
        <f>IF(I743="",0.2,LOOKUP(I743,'Pays TVA'!A:A,'Pays TVA'!B:B))</f>
        <v>0.2</v>
      </c>
      <c r="O743" s="27" t="str">
        <f>IF(TCD!M744="","",TCD!M744)</f>
        <v/>
      </c>
      <c r="P743" s="27" t="str">
        <f>IF(TCD!J744="","",TCD!J744)</f>
        <v/>
      </c>
      <c r="Q743" s="27" t="str">
        <f>IF(AND(TCD!L744="",TCD!Q744=""),"",IF(SUM(TCD!L744,TCD!Q744)&gt;15,29,9.5))</f>
        <v/>
      </c>
      <c r="R743" s="27">
        <f>_xlfn.XLOOKUP(F743,TCD!E:E,TCD!K:K,"")</f>
        <v>0</v>
      </c>
      <c r="S743" s="27" t="str">
        <f>IF(TCD!I744="","",IF(TCD!I744&gt;8.5,17,8.5))</f>
        <v/>
      </c>
      <c r="T743" s="27">
        <f>TCD!Y744</f>
        <v>4.75</v>
      </c>
    </row>
    <row r="744" spans="1:20" x14ac:dyDescent="0.2">
      <c r="A744" s="13" t="str">
        <f>TCD!V745</f>
        <v>CHRONOPOST</v>
      </c>
      <c r="B744" s="1">
        <f t="shared" si="33"/>
        <v>46143</v>
      </c>
      <c r="F744" t="str">
        <f>TCD!E745</f>
        <v>XS446279525FR</v>
      </c>
      <c r="H744" s="6" t="str">
        <f t="shared" si="34"/>
        <v>P</v>
      </c>
      <c r="I744" t="str">
        <f>LOOKUP(F744,'Facture Chronopost'!L:L,'Facture Chronopost'!H:H)</f>
        <v/>
      </c>
      <c r="J744" s="6">
        <f>TCD!U745</f>
        <v>86</v>
      </c>
      <c r="K744">
        <f t="shared" si="35"/>
        <v>1</v>
      </c>
      <c r="L744" s="27">
        <f>_xlfn.XLOOKUP(F744,'TCD poids'!A:A,'TCD poids'!C:C)</f>
        <v>0.2</v>
      </c>
      <c r="M744">
        <f>TCD!T745</f>
        <v>86</v>
      </c>
      <c r="N744">
        <f>IF(I744="",0.2,LOOKUP(I744,'Pays TVA'!A:A,'Pays TVA'!B:B))</f>
        <v>0.2</v>
      </c>
      <c r="O744" s="27" t="str">
        <f>IF(TCD!M745="","",TCD!M745)</f>
        <v/>
      </c>
      <c r="P744" s="27" t="str">
        <f>IF(TCD!J745="","",TCD!J745)</f>
        <v/>
      </c>
      <c r="Q744" s="27" t="str">
        <f>IF(AND(TCD!L745="",TCD!Q745=""),"",IF(SUM(TCD!L745,TCD!Q745)&gt;15,29,9.5))</f>
        <v/>
      </c>
      <c r="R744" s="27">
        <f>_xlfn.XLOOKUP(F744,TCD!E:E,TCD!K:K,"")</f>
        <v>0</v>
      </c>
      <c r="S744" s="27" t="str">
        <f>IF(TCD!I745="","",IF(TCD!I745&gt;8.5,17,8.5))</f>
        <v/>
      </c>
      <c r="T744" s="27">
        <f>TCD!Y745</f>
        <v>4.75</v>
      </c>
    </row>
    <row r="745" spans="1:20" x14ac:dyDescent="0.2">
      <c r="A745" s="13" t="str">
        <f>TCD!V746</f>
        <v>CHRONOPOST</v>
      </c>
      <c r="B745" s="1">
        <f t="shared" si="33"/>
        <v>46143</v>
      </c>
      <c r="F745" t="str">
        <f>TCD!E746</f>
        <v>XS446382240FR</v>
      </c>
      <c r="H745" s="6" t="str">
        <f t="shared" si="34"/>
        <v>P</v>
      </c>
      <c r="I745" t="str">
        <f>LOOKUP(F745,'Facture Chronopost'!L:L,'Facture Chronopost'!H:H)</f>
        <v/>
      </c>
      <c r="J745" s="6">
        <f>TCD!U746</f>
        <v>86</v>
      </c>
      <c r="K745">
        <f t="shared" si="35"/>
        <v>1</v>
      </c>
      <c r="L745" s="27">
        <f>_xlfn.XLOOKUP(F745,'TCD poids'!A:A,'TCD poids'!C:C)</f>
        <v>4.8999999999999995</v>
      </c>
      <c r="M745">
        <f>TCD!T746</f>
        <v>86</v>
      </c>
      <c r="N745">
        <f>IF(I745="",0.2,LOOKUP(I745,'Pays TVA'!A:A,'Pays TVA'!B:B))</f>
        <v>0.2</v>
      </c>
      <c r="O745" s="27" t="str">
        <f>IF(TCD!M746="","",TCD!M746)</f>
        <v/>
      </c>
      <c r="P745" s="27" t="str">
        <f>IF(TCD!J746="","",TCD!J746)</f>
        <v/>
      </c>
      <c r="Q745" s="27" t="str">
        <f>IF(AND(TCD!L746="",TCD!Q746=""),"",IF(SUM(TCD!L746,TCD!Q746)&gt;15,29,9.5))</f>
        <v/>
      </c>
      <c r="R745" s="27">
        <f>_xlfn.XLOOKUP(F745,TCD!E:E,TCD!K:K,"")</f>
        <v>0</v>
      </c>
      <c r="S745" s="27" t="str">
        <f>IF(TCD!I746="","",IF(TCD!I746&gt;8.5,17,8.5))</f>
        <v/>
      </c>
      <c r="T745" s="27">
        <f>TCD!Y746</f>
        <v>6.38</v>
      </c>
    </row>
    <row r="746" spans="1:20" x14ac:dyDescent="0.2">
      <c r="A746" s="13" t="str">
        <f>TCD!V747</f>
        <v>CHRONOPOST</v>
      </c>
      <c r="B746" s="1">
        <f t="shared" si="33"/>
        <v>46143</v>
      </c>
      <c r="F746" t="str">
        <f>TCD!E747</f>
        <v>XS446382871FR</v>
      </c>
      <c r="H746" s="6" t="str">
        <f t="shared" si="34"/>
        <v>P</v>
      </c>
      <c r="I746" t="str">
        <f>LOOKUP(F746,'Facture Chronopost'!L:L,'Facture Chronopost'!H:H)</f>
        <v/>
      </c>
      <c r="J746" s="6">
        <f>TCD!U747</f>
        <v>86</v>
      </c>
      <c r="K746">
        <f t="shared" si="35"/>
        <v>1</v>
      </c>
      <c r="L746" s="27">
        <f>_xlfn.XLOOKUP(F746,'TCD poids'!A:A,'TCD poids'!C:C)</f>
        <v>0.2</v>
      </c>
      <c r="M746">
        <f>TCD!T747</f>
        <v>86</v>
      </c>
      <c r="N746">
        <f>IF(I746="",0.2,LOOKUP(I746,'Pays TVA'!A:A,'Pays TVA'!B:B))</f>
        <v>0.2</v>
      </c>
      <c r="O746" s="27" t="str">
        <f>IF(TCD!M747="","",TCD!M747)</f>
        <v/>
      </c>
      <c r="P746" s="27" t="str">
        <f>IF(TCD!J747="","",TCD!J747)</f>
        <v/>
      </c>
      <c r="Q746" s="27" t="str">
        <f>IF(AND(TCD!L747="",TCD!Q747=""),"",IF(SUM(TCD!L747,TCD!Q747)&gt;15,29,9.5))</f>
        <v/>
      </c>
      <c r="R746" s="27">
        <f>_xlfn.XLOOKUP(F746,TCD!E:E,TCD!K:K,"")</f>
        <v>0</v>
      </c>
      <c r="S746" s="27" t="str">
        <f>IF(TCD!I747="","",IF(TCD!I747&gt;8.5,17,8.5))</f>
        <v/>
      </c>
      <c r="T746" s="27">
        <f>TCD!Y747</f>
        <v>4.75</v>
      </c>
    </row>
    <row r="747" spans="1:20" x14ac:dyDescent="0.2">
      <c r="A747" s="13" t="str">
        <f>TCD!V748</f>
        <v>CHRONOPOST</v>
      </c>
      <c r="B747" s="1">
        <f t="shared" si="33"/>
        <v>46143</v>
      </c>
      <c r="F747" t="str">
        <f>TCD!E748</f>
        <v>XS446384285FR</v>
      </c>
      <c r="H747" s="6" t="str">
        <f t="shared" si="34"/>
        <v>P</v>
      </c>
      <c r="I747" t="str">
        <f>LOOKUP(F747,'Facture Chronopost'!L:L,'Facture Chronopost'!H:H)</f>
        <v/>
      </c>
      <c r="J747" s="6">
        <f>TCD!U748</f>
        <v>86</v>
      </c>
      <c r="K747">
        <f t="shared" si="35"/>
        <v>1</v>
      </c>
      <c r="L747" s="27">
        <f>_xlfn.XLOOKUP(F747,'TCD poids'!A:A,'TCD poids'!C:C)</f>
        <v>4.6999999999999993</v>
      </c>
      <c r="M747">
        <f>TCD!T748</f>
        <v>86</v>
      </c>
      <c r="N747">
        <f>IF(I747="",0.2,LOOKUP(I747,'Pays TVA'!A:A,'Pays TVA'!B:B))</f>
        <v>0.2</v>
      </c>
      <c r="O747" s="27" t="str">
        <f>IF(TCD!M748="","",TCD!M748)</f>
        <v/>
      </c>
      <c r="P747" s="27" t="str">
        <f>IF(TCD!J748="","",TCD!J748)</f>
        <v/>
      </c>
      <c r="Q747" s="27" t="str">
        <f>IF(AND(TCD!L748="",TCD!Q748=""),"",IF(SUM(TCD!L748,TCD!Q748)&gt;15,29,9.5))</f>
        <v/>
      </c>
      <c r="R747" s="27">
        <f>_xlfn.XLOOKUP(F747,TCD!E:E,TCD!K:K,"")</f>
        <v>0</v>
      </c>
      <c r="S747" s="27" t="str">
        <f>IF(TCD!I748="","",IF(TCD!I748&gt;8.5,17,8.5))</f>
        <v/>
      </c>
      <c r="T747" s="27">
        <f>TCD!Y748</f>
        <v>6.38</v>
      </c>
    </row>
    <row r="748" spans="1:20" x14ac:dyDescent="0.2">
      <c r="A748" s="13" t="str">
        <f>TCD!V749</f>
        <v>CHRONOPOST</v>
      </c>
      <c r="B748" s="1">
        <f t="shared" si="33"/>
        <v>46143</v>
      </c>
      <c r="F748" t="str">
        <f>TCD!E749</f>
        <v>XS446430890FR</v>
      </c>
      <c r="H748" s="6" t="str">
        <f t="shared" si="34"/>
        <v>P</v>
      </c>
      <c r="I748" t="str">
        <f>LOOKUP(F748,'Facture Chronopost'!L:L,'Facture Chronopost'!H:H)</f>
        <v/>
      </c>
      <c r="J748" s="6">
        <f>TCD!U749</f>
        <v>86</v>
      </c>
      <c r="K748">
        <f t="shared" si="35"/>
        <v>1</v>
      </c>
      <c r="L748" s="27">
        <f>_xlfn.XLOOKUP(F748,'TCD poids'!A:A,'TCD poids'!C:C)</f>
        <v>0.6</v>
      </c>
      <c r="M748">
        <f>TCD!T749</f>
        <v>86</v>
      </c>
      <c r="N748">
        <f>IF(I748="",0.2,LOOKUP(I748,'Pays TVA'!A:A,'Pays TVA'!B:B))</f>
        <v>0.2</v>
      </c>
      <c r="O748" s="27" t="str">
        <f>IF(TCD!M749="","",TCD!M749)</f>
        <v/>
      </c>
      <c r="P748" s="27" t="str">
        <f>IF(TCD!J749="","",TCD!J749)</f>
        <v/>
      </c>
      <c r="Q748" s="27" t="str">
        <f>IF(AND(TCD!L749="",TCD!Q749=""),"",IF(SUM(TCD!L749,TCD!Q749)&gt;15,29,9.5))</f>
        <v/>
      </c>
      <c r="R748" s="27">
        <f>_xlfn.XLOOKUP(F748,TCD!E:E,TCD!K:K,"")</f>
        <v>0</v>
      </c>
      <c r="S748" s="27" t="str">
        <f>IF(TCD!I749="","",IF(TCD!I749&gt;8.5,17,8.5))</f>
        <v/>
      </c>
      <c r="T748" s="27">
        <f>TCD!Y749</f>
        <v>4.75</v>
      </c>
    </row>
    <row r="749" spans="1:20" x14ac:dyDescent="0.2">
      <c r="A749" s="13" t="str">
        <f>TCD!V750</f>
        <v>CHRONOPOST</v>
      </c>
      <c r="B749" s="1">
        <f t="shared" si="33"/>
        <v>46143</v>
      </c>
      <c r="F749" t="str">
        <f>TCD!E750</f>
        <v>XS446436875FR</v>
      </c>
      <c r="H749" s="6" t="str">
        <f t="shared" si="34"/>
        <v>P</v>
      </c>
      <c r="I749" t="str">
        <f>LOOKUP(F749,'Facture Chronopost'!L:L,'Facture Chronopost'!H:H)</f>
        <v/>
      </c>
      <c r="J749" s="6">
        <f>TCD!U750</f>
        <v>86</v>
      </c>
      <c r="K749">
        <f t="shared" si="35"/>
        <v>1</v>
      </c>
      <c r="L749" s="27">
        <f>_xlfn.XLOOKUP(F749,'TCD poids'!A:A,'TCD poids'!C:C)</f>
        <v>4.5999999999999996</v>
      </c>
      <c r="M749">
        <f>TCD!T750</f>
        <v>86</v>
      </c>
      <c r="N749">
        <f>IF(I749="",0.2,LOOKUP(I749,'Pays TVA'!A:A,'Pays TVA'!B:B))</f>
        <v>0.2</v>
      </c>
      <c r="O749" s="27" t="str">
        <f>IF(TCD!M750="","",TCD!M750)</f>
        <v/>
      </c>
      <c r="P749" s="27" t="str">
        <f>IF(TCD!J750="","",TCD!J750)</f>
        <v/>
      </c>
      <c r="Q749" s="27" t="str">
        <f>IF(AND(TCD!L750="",TCD!Q750=""),"",IF(SUM(TCD!L750,TCD!Q750)&gt;15,29,9.5))</f>
        <v/>
      </c>
      <c r="R749" s="27">
        <f>_xlfn.XLOOKUP(F749,TCD!E:E,TCD!K:K,"")</f>
        <v>0</v>
      </c>
      <c r="S749" s="27" t="str">
        <f>IF(TCD!I750="","",IF(TCD!I750&gt;8.5,17,8.5))</f>
        <v/>
      </c>
      <c r="T749" s="27">
        <f>TCD!Y750</f>
        <v>6.38</v>
      </c>
    </row>
    <row r="750" spans="1:20" x14ac:dyDescent="0.2">
      <c r="A750" s="13" t="str">
        <f>TCD!V751</f>
        <v>CHRONOPOST</v>
      </c>
      <c r="B750" s="1">
        <f t="shared" si="33"/>
        <v>46143</v>
      </c>
      <c r="F750" t="str">
        <f>TCD!E751</f>
        <v>XS446502781FR</v>
      </c>
      <c r="H750" s="6" t="str">
        <f t="shared" si="34"/>
        <v>P</v>
      </c>
      <c r="I750" t="str">
        <f>LOOKUP(F750,'Facture Chronopost'!L:L,'Facture Chronopost'!H:H)</f>
        <v/>
      </c>
      <c r="J750" s="6">
        <f>TCD!U751</f>
        <v>86</v>
      </c>
      <c r="K750">
        <f t="shared" si="35"/>
        <v>1</v>
      </c>
      <c r="L750" s="27">
        <f>_xlfn.XLOOKUP(F750,'TCD poids'!A:A,'TCD poids'!C:C)</f>
        <v>0.7</v>
      </c>
      <c r="M750">
        <f>TCD!T751</f>
        <v>86</v>
      </c>
      <c r="N750">
        <f>IF(I750="",0.2,LOOKUP(I750,'Pays TVA'!A:A,'Pays TVA'!B:B))</f>
        <v>0.2</v>
      </c>
      <c r="O750" s="27" t="str">
        <f>IF(TCD!M751="","",TCD!M751)</f>
        <v/>
      </c>
      <c r="P750" s="27" t="str">
        <f>IF(TCD!J751="","",TCD!J751)</f>
        <v/>
      </c>
      <c r="Q750" s="27" t="str">
        <f>IF(AND(TCD!L751="",TCD!Q751=""),"",IF(SUM(TCD!L751,TCD!Q751)&gt;15,29,9.5))</f>
        <v/>
      </c>
      <c r="R750" s="27">
        <f>_xlfn.XLOOKUP(F750,TCD!E:E,TCD!K:K,"")</f>
        <v>0</v>
      </c>
      <c r="S750" s="27" t="str">
        <f>IF(TCD!I751="","",IF(TCD!I751&gt;8.5,17,8.5))</f>
        <v/>
      </c>
      <c r="T750" s="27">
        <f>TCD!Y751</f>
        <v>6.75</v>
      </c>
    </row>
    <row r="751" spans="1:20" x14ac:dyDescent="0.2">
      <c r="A751" s="13" t="str">
        <f>TCD!V752</f>
        <v>CHRONOPOST</v>
      </c>
      <c r="B751" s="1">
        <f t="shared" si="33"/>
        <v>46143</v>
      </c>
      <c r="F751" t="str">
        <f>TCD!E752</f>
        <v>XS446506032FR</v>
      </c>
      <c r="H751" s="6" t="str">
        <f t="shared" si="34"/>
        <v>P</v>
      </c>
      <c r="I751" t="str">
        <f>LOOKUP(F751,'Facture Chronopost'!L:L,'Facture Chronopost'!H:H)</f>
        <v/>
      </c>
      <c r="J751" s="6">
        <f>TCD!U752</f>
        <v>86</v>
      </c>
      <c r="K751">
        <f t="shared" si="35"/>
        <v>1</v>
      </c>
      <c r="L751" s="27">
        <f>_xlfn.XLOOKUP(F751,'TCD poids'!A:A,'TCD poids'!C:C)</f>
        <v>8.1</v>
      </c>
      <c r="M751">
        <f>TCD!T752</f>
        <v>86</v>
      </c>
      <c r="N751">
        <f>IF(I751="",0.2,LOOKUP(I751,'Pays TVA'!A:A,'Pays TVA'!B:B))</f>
        <v>0.2</v>
      </c>
      <c r="O751" s="27" t="str">
        <f>IF(TCD!M752="","",TCD!M752)</f>
        <v/>
      </c>
      <c r="P751" s="27" t="str">
        <f>IF(TCD!J752="","",TCD!J752)</f>
        <v/>
      </c>
      <c r="Q751" s="27" t="str">
        <f>IF(AND(TCD!L752="",TCD!Q752=""),"",IF(SUM(TCD!L752,TCD!Q752)&gt;15,29,9.5))</f>
        <v/>
      </c>
      <c r="R751" s="27">
        <f>_xlfn.XLOOKUP(F751,TCD!E:E,TCD!K:K,"")</f>
        <v>0</v>
      </c>
      <c r="S751" s="27" t="str">
        <f>IF(TCD!I752="","",IF(TCD!I752&gt;8.5,17,8.5))</f>
        <v/>
      </c>
      <c r="T751" s="27">
        <f>TCD!Y752</f>
        <v>8.42</v>
      </c>
    </row>
    <row r="752" spans="1:20" x14ac:dyDescent="0.2">
      <c r="A752" s="13" t="str">
        <f>TCD!V753</f>
        <v>CHRONOPOST</v>
      </c>
      <c r="B752" s="1">
        <f t="shared" si="33"/>
        <v>46143</v>
      </c>
      <c r="F752" t="str">
        <f>TCD!E753</f>
        <v>XS446506390FR</v>
      </c>
      <c r="H752" s="6" t="str">
        <f t="shared" si="34"/>
        <v>P</v>
      </c>
      <c r="I752" t="str">
        <f>LOOKUP(F752,'Facture Chronopost'!L:L,'Facture Chronopost'!H:H)</f>
        <v/>
      </c>
      <c r="J752" s="6">
        <f>TCD!U753</f>
        <v>86</v>
      </c>
      <c r="K752">
        <f t="shared" si="35"/>
        <v>1</v>
      </c>
      <c r="L752" s="27">
        <f>_xlfn.XLOOKUP(F752,'TCD poids'!A:A,'TCD poids'!C:C)</f>
        <v>0.5</v>
      </c>
      <c r="M752">
        <f>TCD!T753</f>
        <v>86</v>
      </c>
      <c r="N752">
        <f>IF(I752="",0.2,LOOKUP(I752,'Pays TVA'!A:A,'Pays TVA'!B:B))</f>
        <v>0.2</v>
      </c>
      <c r="O752" s="27" t="str">
        <f>IF(TCD!M753="","",TCD!M753)</f>
        <v/>
      </c>
      <c r="P752" s="27" t="str">
        <f>IF(TCD!J753="","",TCD!J753)</f>
        <v/>
      </c>
      <c r="Q752" s="27" t="str">
        <f>IF(AND(TCD!L753="",TCD!Q753=""),"",IF(SUM(TCD!L753,TCD!Q753)&gt;15,29,9.5))</f>
        <v/>
      </c>
      <c r="R752" s="27">
        <f>_xlfn.XLOOKUP(F752,TCD!E:E,TCD!K:K,"")</f>
        <v>0</v>
      </c>
      <c r="S752" s="27" t="str">
        <f>IF(TCD!I753="","",IF(TCD!I753&gt;8.5,17,8.5))</f>
        <v/>
      </c>
      <c r="T752" s="27">
        <f>TCD!Y753</f>
        <v>4.75</v>
      </c>
    </row>
    <row r="753" spans="1:20" x14ac:dyDescent="0.2">
      <c r="A753" s="13" t="str">
        <f>TCD!V754</f>
        <v>CHRONOPOST</v>
      </c>
      <c r="B753" s="1">
        <f t="shared" si="33"/>
        <v>46143</v>
      </c>
      <c r="F753" t="str">
        <f>TCD!E754</f>
        <v>XS446506704FR</v>
      </c>
      <c r="H753" s="6" t="str">
        <f t="shared" si="34"/>
        <v>P</v>
      </c>
      <c r="I753" t="str">
        <f>LOOKUP(F753,'Facture Chronopost'!L:L,'Facture Chronopost'!H:H)</f>
        <v/>
      </c>
      <c r="J753" s="6">
        <f>TCD!U754</f>
        <v>86</v>
      </c>
      <c r="K753">
        <f t="shared" si="35"/>
        <v>1</v>
      </c>
      <c r="L753" s="27">
        <f>_xlfn.XLOOKUP(F753,'TCD poids'!A:A,'TCD poids'!C:C)</f>
        <v>4.5999999999999996</v>
      </c>
      <c r="M753">
        <f>TCD!T754</f>
        <v>86</v>
      </c>
      <c r="N753">
        <f>IF(I753="",0.2,LOOKUP(I753,'Pays TVA'!A:A,'Pays TVA'!B:B))</f>
        <v>0.2</v>
      </c>
      <c r="O753" s="27" t="str">
        <f>IF(TCD!M754="","",TCD!M754)</f>
        <v/>
      </c>
      <c r="P753" s="27" t="str">
        <f>IF(TCD!J754="","",TCD!J754)</f>
        <v/>
      </c>
      <c r="Q753" s="27" t="str">
        <f>IF(AND(TCD!L754="",TCD!Q754=""),"",IF(SUM(TCD!L754,TCD!Q754)&gt;15,29,9.5))</f>
        <v/>
      </c>
      <c r="R753" s="27">
        <f>_xlfn.XLOOKUP(F753,TCD!E:E,TCD!K:K,"")</f>
        <v>0</v>
      </c>
      <c r="S753" s="27" t="str">
        <f>IF(TCD!I754="","",IF(TCD!I754&gt;8.5,17,8.5))</f>
        <v/>
      </c>
      <c r="T753" s="27">
        <f>TCD!Y754</f>
        <v>6.38</v>
      </c>
    </row>
    <row r="754" spans="1:20" x14ac:dyDescent="0.2">
      <c r="A754" s="13" t="str">
        <f>TCD!V755</f>
        <v>CHRONOPOST</v>
      </c>
      <c r="B754" s="1">
        <f t="shared" si="33"/>
        <v>46143</v>
      </c>
      <c r="F754" t="str">
        <f>TCD!E755</f>
        <v>XS446510434FR</v>
      </c>
      <c r="H754" s="6" t="str">
        <f t="shared" si="34"/>
        <v>P</v>
      </c>
      <c r="I754" t="str">
        <f>LOOKUP(F754,'Facture Chronopost'!L:L,'Facture Chronopost'!H:H)</f>
        <v/>
      </c>
      <c r="J754" s="6">
        <f>TCD!U755</f>
        <v>86</v>
      </c>
      <c r="K754">
        <f t="shared" si="35"/>
        <v>1</v>
      </c>
      <c r="L754" s="27">
        <f>_xlfn.XLOOKUP(F754,'TCD poids'!A:A,'TCD poids'!C:C)</f>
        <v>4.8</v>
      </c>
      <c r="M754">
        <f>TCD!T755</f>
        <v>86</v>
      </c>
      <c r="N754">
        <f>IF(I754="",0.2,LOOKUP(I754,'Pays TVA'!A:A,'Pays TVA'!B:B))</f>
        <v>0.2</v>
      </c>
      <c r="O754" s="27" t="str">
        <f>IF(TCD!M755="","",TCD!M755)</f>
        <v/>
      </c>
      <c r="P754" s="27" t="str">
        <f>IF(TCD!J755="","",TCD!J755)</f>
        <v/>
      </c>
      <c r="Q754" s="27" t="str">
        <f>IF(AND(TCD!L755="",TCD!Q755=""),"",IF(SUM(TCD!L755,TCD!Q755)&gt;15,29,9.5))</f>
        <v/>
      </c>
      <c r="R754" s="27">
        <f>_xlfn.XLOOKUP(F754,TCD!E:E,TCD!K:K,"")</f>
        <v>0</v>
      </c>
      <c r="S754" s="27" t="str">
        <f>IF(TCD!I755="","",IF(TCD!I755&gt;8.5,17,8.5))</f>
        <v/>
      </c>
      <c r="T754" s="27">
        <f>TCD!Y755</f>
        <v>6.38</v>
      </c>
    </row>
    <row r="755" spans="1:20" x14ac:dyDescent="0.2">
      <c r="A755" s="13" t="str">
        <f>TCD!V756</f>
        <v>CHRONOPOST</v>
      </c>
      <c r="B755" s="1">
        <f t="shared" si="33"/>
        <v>46143</v>
      </c>
      <c r="F755" t="str">
        <f>TCD!E756</f>
        <v>XS446709070FR</v>
      </c>
      <c r="H755" s="6" t="str">
        <f t="shared" si="34"/>
        <v>P</v>
      </c>
      <c r="I755" t="str">
        <f>LOOKUP(F755,'Facture Chronopost'!L:L,'Facture Chronopost'!H:H)</f>
        <v/>
      </c>
      <c r="J755" s="6">
        <f>TCD!U756</f>
        <v>86</v>
      </c>
      <c r="K755">
        <f t="shared" si="35"/>
        <v>1</v>
      </c>
      <c r="L755" s="27">
        <f>_xlfn.XLOOKUP(F755,'TCD poids'!A:A,'TCD poids'!C:C)</f>
        <v>6.3</v>
      </c>
      <c r="M755">
        <f>TCD!T756</f>
        <v>86</v>
      </c>
      <c r="N755">
        <f>IF(I755="",0.2,LOOKUP(I755,'Pays TVA'!A:A,'Pays TVA'!B:B))</f>
        <v>0.2</v>
      </c>
      <c r="O755" s="27" t="str">
        <f>IF(TCD!M756="","",TCD!M756)</f>
        <v/>
      </c>
      <c r="P755" s="27" t="str">
        <f>IF(TCD!J756="","",TCD!J756)</f>
        <v/>
      </c>
      <c r="Q755" s="27" t="str">
        <f>IF(AND(TCD!L756="",TCD!Q756=""),"",IF(SUM(TCD!L756,TCD!Q756)&gt;15,29,9.5))</f>
        <v/>
      </c>
      <c r="R755" s="27">
        <f>_xlfn.XLOOKUP(F755,TCD!E:E,TCD!K:K,"")</f>
        <v>0</v>
      </c>
      <c r="S755" s="27" t="str">
        <f>IF(TCD!I756="","",IF(TCD!I756&gt;8.5,17,8.5))</f>
        <v/>
      </c>
      <c r="T755" s="27">
        <f>TCD!Y756</f>
        <v>7.4</v>
      </c>
    </row>
    <row r="756" spans="1:20" x14ac:dyDescent="0.2">
      <c r="A756" s="13" t="str">
        <f>TCD!V757</f>
        <v>CHRONOPOST</v>
      </c>
      <c r="B756" s="1">
        <f t="shared" si="33"/>
        <v>46143</v>
      </c>
      <c r="F756" t="str">
        <f>TCD!E757</f>
        <v>XS446710339FR</v>
      </c>
      <c r="H756" s="6" t="str">
        <f t="shared" si="34"/>
        <v>P</v>
      </c>
      <c r="I756" t="str">
        <f>LOOKUP(F756,'Facture Chronopost'!L:L,'Facture Chronopost'!H:H)</f>
        <v/>
      </c>
      <c r="J756" s="6">
        <f>TCD!U757</f>
        <v>86</v>
      </c>
      <c r="K756">
        <f t="shared" si="35"/>
        <v>1</v>
      </c>
      <c r="L756" s="27">
        <f>_xlfn.XLOOKUP(F756,'TCD poids'!A:A,'TCD poids'!C:C)</f>
        <v>6</v>
      </c>
      <c r="M756">
        <f>TCD!T757</f>
        <v>86</v>
      </c>
      <c r="N756">
        <f>IF(I756="",0.2,LOOKUP(I756,'Pays TVA'!A:A,'Pays TVA'!B:B))</f>
        <v>0.2</v>
      </c>
      <c r="O756" s="27" t="str">
        <f>IF(TCD!M757="","",TCD!M757)</f>
        <v/>
      </c>
      <c r="P756" s="27" t="str">
        <f>IF(TCD!J757="","",TCD!J757)</f>
        <v/>
      </c>
      <c r="Q756" s="27" t="str">
        <f>IF(AND(TCD!L757="",TCD!Q757=""),"",IF(SUM(TCD!L757,TCD!Q757)&gt;15,29,9.5))</f>
        <v/>
      </c>
      <c r="R756" s="27">
        <f>_xlfn.XLOOKUP(F756,TCD!E:E,TCD!K:K,"")</f>
        <v>0</v>
      </c>
      <c r="S756" s="27" t="str">
        <f>IF(TCD!I757="","",IF(TCD!I757&gt;8.5,17,8.5))</f>
        <v/>
      </c>
      <c r="T756" s="27">
        <f>TCD!Y757</f>
        <v>6.89</v>
      </c>
    </row>
    <row r="757" spans="1:20" x14ac:dyDescent="0.2">
      <c r="A757" s="13" t="str">
        <f>TCD!V758</f>
        <v>CHRONOPOST</v>
      </c>
      <c r="B757" s="1">
        <f t="shared" si="33"/>
        <v>46143</v>
      </c>
      <c r="F757" t="str">
        <f>TCD!E758</f>
        <v>XS446714755FR</v>
      </c>
      <c r="H757" s="6" t="str">
        <f t="shared" si="34"/>
        <v>P</v>
      </c>
      <c r="I757" t="str">
        <f>LOOKUP(F757,'Facture Chronopost'!L:L,'Facture Chronopost'!H:H)</f>
        <v/>
      </c>
      <c r="J757" s="6">
        <f>TCD!U758</f>
        <v>86</v>
      </c>
      <c r="K757">
        <f t="shared" si="35"/>
        <v>1</v>
      </c>
      <c r="L757" s="27">
        <f>_xlfn.XLOOKUP(F757,'TCD poids'!A:A,'TCD poids'!C:C)</f>
        <v>0.1</v>
      </c>
      <c r="M757">
        <f>TCD!T758</f>
        <v>86</v>
      </c>
      <c r="N757">
        <f>IF(I757="",0.2,LOOKUP(I757,'Pays TVA'!A:A,'Pays TVA'!B:B))</f>
        <v>0.2</v>
      </c>
      <c r="O757" s="27" t="str">
        <f>IF(TCD!M758="","",TCD!M758)</f>
        <v/>
      </c>
      <c r="P757" s="27" t="str">
        <f>IF(TCD!J758="","",TCD!J758)</f>
        <v/>
      </c>
      <c r="Q757" s="27" t="str">
        <f>IF(AND(TCD!L758="",TCD!Q758=""),"",IF(SUM(TCD!L758,TCD!Q758)&gt;15,29,9.5))</f>
        <v/>
      </c>
      <c r="R757" s="27">
        <f>_xlfn.XLOOKUP(F757,TCD!E:E,TCD!K:K,"")</f>
        <v>0</v>
      </c>
      <c r="S757" s="27" t="str">
        <f>IF(TCD!I758="","",IF(TCD!I758&gt;8.5,17,8.5))</f>
        <v/>
      </c>
      <c r="T757" s="27">
        <f>TCD!Y758</f>
        <v>4.75</v>
      </c>
    </row>
    <row r="758" spans="1:20" x14ac:dyDescent="0.2">
      <c r="A758" s="13" t="str">
        <f>TCD!V759</f>
        <v>CHRONOPOST</v>
      </c>
      <c r="B758" s="1">
        <f t="shared" si="33"/>
        <v>46143</v>
      </c>
      <c r="F758" t="str">
        <f>TCD!E759</f>
        <v>XS446723814FR</v>
      </c>
      <c r="H758" s="6" t="str">
        <f t="shared" si="34"/>
        <v>P</v>
      </c>
      <c r="I758" t="str">
        <f>LOOKUP(F758,'Facture Chronopost'!L:L,'Facture Chronopost'!H:H)</f>
        <v/>
      </c>
      <c r="J758" s="6">
        <f>TCD!U759</f>
        <v>86</v>
      </c>
      <c r="K758">
        <f t="shared" si="35"/>
        <v>1</v>
      </c>
      <c r="L758" s="27">
        <f>_xlfn.XLOOKUP(F758,'TCD poids'!A:A,'TCD poids'!C:C)</f>
        <v>6.1999999999999993</v>
      </c>
      <c r="M758">
        <f>TCD!T759</f>
        <v>86</v>
      </c>
      <c r="N758">
        <f>IF(I758="",0.2,LOOKUP(I758,'Pays TVA'!A:A,'Pays TVA'!B:B))</f>
        <v>0.2</v>
      </c>
      <c r="O758" s="27" t="str">
        <f>IF(TCD!M759="","",TCD!M759)</f>
        <v/>
      </c>
      <c r="P758" s="27" t="str">
        <f>IF(TCD!J759="","",TCD!J759)</f>
        <v/>
      </c>
      <c r="Q758" s="27" t="str">
        <f>IF(AND(TCD!L759="",TCD!Q759=""),"",IF(SUM(TCD!L759,TCD!Q759)&gt;15,29,9.5))</f>
        <v/>
      </c>
      <c r="R758" s="27">
        <f>_xlfn.XLOOKUP(F758,TCD!E:E,TCD!K:K,"")</f>
        <v>0</v>
      </c>
      <c r="S758" s="27" t="str">
        <f>IF(TCD!I759="","",IF(TCD!I759&gt;8.5,17,8.5))</f>
        <v/>
      </c>
      <c r="T758" s="27">
        <f>TCD!Y759</f>
        <v>7.4</v>
      </c>
    </row>
    <row r="759" spans="1:20" x14ac:dyDescent="0.2">
      <c r="A759" s="13" t="str">
        <f>TCD!V760</f>
        <v>CHRONOPOST</v>
      </c>
      <c r="B759" s="1">
        <f t="shared" si="33"/>
        <v>46143</v>
      </c>
      <c r="F759" t="str">
        <f>TCD!E760</f>
        <v>XS446726651FR</v>
      </c>
      <c r="H759" s="6" t="str">
        <f t="shared" si="34"/>
        <v>P</v>
      </c>
      <c r="I759" t="str">
        <f>LOOKUP(F759,'Facture Chronopost'!L:L,'Facture Chronopost'!H:H)</f>
        <v/>
      </c>
      <c r="J759" s="6">
        <f>TCD!U760</f>
        <v>86</v>
      </c>
      <c r="K759">
        <f t="shared" si="35"/>
        <v>1</v>
      </c>
      <c r="L759" s="27">
        <f>_xlfn.XLOOKUP(F759,'TCD poids'!A:A,'TCD poids'!C:C)</f>
        <v>4.6999999999999993</v>
      </c>
      <c r="M759">
        <f>TCD!T760</f>
        <v>86</v>
      </c>
      <c r="N759">
        <f>IF(I759="",0.2,LOOKUP(I759,'Pays TVA'!A:A,'Pays TVA'!B:B))</f>
        <v>0.2</v>
      </c>
      <c r="O759" s="27" t="str">
        <f>IF(TCD!M760="","",TCD!M760)</f>
        <v/>
      </c>
      <c r="P759" s="27" t="str">
        <f>IF(TCD!J760="","",TCD!J760)</f>
        <v/>
      </c>
      <c r="Q759" s="27" t="str">
        <f>IF(AND(TCD!L760="",TCD!Q760=""),"",IF(SUM(TCD!L760,TCD!Q760)&gt;15,29,9.5))</f>
        <v/>
      </c>
      <c r="R759" s="27">
        <f>_xlfn.XLOOKUP(F759,TCD!E:E,TCD!K:K,"")</f>
        <v>0</v>
      </c>
      <c r="S759" s="27" t="str">
        <f>IF(TCD!I760="","",IF(TCD!I760&gt;8.5,17,8.5))</f>
        <v/>
      </c>
      <c r="T759" s="27">
        <f>TCD!Y760</f>
        <v>6.38</v>
      </c>
    </row>
    <row r="760" spans="1:20" x14ac:dyDescent="0.2">
      <c r="A760" s="13" t="str">
        <f>TCD!V761</f>
        <v>CHRONOPOST</v>
      </c>
      <c r="B760" s="1">
        <f t="shared" si="33"/>
        <v>46143</v>
      </c>
      <c r="F760" t="str">
        <f>TCD!E761</f>
        <v>XS446727419FR</v>
      </c>
      <c r="H760" s="6" t="str">
        <f t="shared" si="34"/>
        <v>P</v>
      </c>
      <c r="I760" t="str">
        <f>LOOKUP(F760,'Facture Chronopost'!L:L,'Facture Chronopost'!H:H)</f>
        <v/>
      </c>
      <c r="J760" s="6">
        <f>TCD!U761</f>
        <v>86</v>
      </c>
      <c r="K760">
        <f t="shared" si="35"/>
        <v>1</v>
      </c>
      <c r="L760" s="27">
        <f>_xlfn.XLOOKUP(F760,'TCD poids'!A:A,'TCD poids'!C:C)</f>
        <v>4.5999999999999996</v>
      </c>
      <c r="M760">
        <f>TCD!T761</f>
        <v>86</v>
      </c>
      <c r="N760">
        <f>IF(I760="",0.2,LOOKUP(I760,'Pays TVA'!A:A,'Pays TVA'!B:B))</f>
        <v>0.2</v>
      </c>
      <c r="O760" s="27" t="str">
        <f>IF(TCD!M761="","",TCD!M761)</f>
        <v/>
      </c>
      <c r="P760" s="27" t="str">
        <f>IF(TCD!J761="","",TCD!J761)</f>
        <v/>
      </c>
      <c r="Q760" s="27" t="str">
        <f>IF(AND(TCD!L761="",TCD!Q761=""),"",IF(SUM(TCD!L761,TCD!Q761)&gt;15,29,9.5))</f>
        <v/>
      </c>
      <c r="R760" s="27">
        <f>_xlfn.XLOOKUP(F760,TCD!E:E,TCD!K:K,"")</f>
        <v>0</v>
      </c>
      <c r="S760" s="27" t="str">
        <f>IF(TCD!I761="","",IF(TCD!I761&gt;8.5,17,8.5))</f>
        <v/>
      </c>
      <c r="T760" s="27">
        <f>TCD!Y761</f>
        <v>6.38</v>
      </c>
    </row>
    <row r="761" spans="1:20" x14ac:dyDescent="0.2">
      <c r="A761" s="13" t="str">
        <f>TCD!V762</f>
        <v>CHRONOPOST</v>
      </c>
      <c r="B761" s="1">
        <f t="shared" si="33"/>
        <v>46143</v>
      </c>
      <c r="F761" t="str">
        <f>TCD!E762</f>
        <v>XS446729321FR</v>
      </c>
      <c r="H761" s="6" t="str">
        <f t="shared" si="34"/>
        <v>P</v>
      </c>
      <c r="I761" t="str">
        <f>LOOKUP(F761,'Facture Chronopost'!L:L,'Facture Chronopost'!H:H)</f>
        <v/>
      </c>
      <c r="J761" s="6">
        <f>TCD!U762</f>
        <v>86</v>
      </c>
      <c r="K761">
        <f t="shared" si="35"/>
        <v>1</v>
      </c>
      <c r="L761" s="27">
        <f>_xlfn.XLOOKUP(F761,'TCD poids'!A:A,'TCD poids'!C:C)</f>
        <v>4.5999999999999996</v>
      </c>
      <c r="M761">
        <f>TCD!T762</f>
        <v>86</v>
      </c>
      <c r="N761">
        <f>IF(I761="",0.2,LOOKUP(I761,'Pays TVA'!A:A,'Pays TVA'!B:B))</f>
        <v>0.2</v>
      </c>
      <c r="O761" s="27" t="str">
        <f>IF(TCD!M762="","",TCD!M762)</f>
        <v/>
      </c>
      <c r="P761" s="27" t="str">
        <f>IF(TCD!J762="","",TCD!J762)</f>
        <v/>
      </c>
      <c r="Q761" s="27" t="str">
        <f>IF(AND(TCD!L762="",TCD!Q762=""),"",IF(SUM(TCD!L762,TCD!Q762)&gt;15,29,9.5))</f>
        <v/>
      </c>
      <c r="R761" s="27">
        <f>_xlfn.XLOOKUP(F761,TCD!E:E,TCD!K:K,"")</f>
        <v>0</v>
      </c>
      <c r="S761" s="27" t="str">
        <f>IF(TCD!I762="","",IF(TCD!I762&gt;8.5,17,8.5))</f>
        <v/>
      </c>
      <c r="T761" s="27">
        <f>TCD!Y762</f>
        <v>6.38</v>
      </c>
    </row>
    <row r="762" spans="1:20" x14ac:dyDescent="0.2">
      <c r="A762" s="13" t="str">
        <f>TCD!V763</f>
        <v>CHRONOPOST</v>
      </c>
      <c r="B762" s="1">
        <f t="shared" si="33"/>
        <v>46143</v>
      </c>
      <c r="F762" t="str">
        <f>TCD!E763</f>
        <v>XS446731427FR</v>
      </c>
      <c r="H762" s="6" t="str">
        <f t="shared" si="34"/>
        <v>P</v>
      </c>
      <c r="I762" t="str">
        <f>LOOKUP(F762,'Facture Chronopost'!L:L,'Facture Chronopost'!H:H)</f>
        <v/>
      </c>
      <c r="J762" s="6">
        <f>TCD!U763</f>
        <v>86</v>
      </c>
      <c r="K762">
        <f t="shared" si="35"/>
        <v>1</v>
      </c>
      <c r="L762" s="27">
        <f>_xlfn.XLOOKUP(F762,'TCD poids'!A:A,'TCD poids'!C:C)</f>
        <v>0.1</v>
      </c>
      <c r="M762">
        <f>TCD!T763</f>
        <v>86</v>
      </c>
      <c r="N762">
        <f>IF(I762="",0.2,LOOKUP(I762,'Pays TVA'!A:A,'Pays TVA'!B:B))</f>
        <v>0.2</v>
      </c>
      <c r="O762" s="27" t="str">
        <f>IF(TCD!M763="","",TCD!M763)</f>
        <v/>
      </c>
      <c r="P762" s="27" t="str">
        <f>IF(TCD!J763="","",TCD!J763)</f>
        <v/>
      </c>
      <c r="Q762" s="27" t="str">
        <f>IF(AND(TCD!L763="",TCD!Q763=""),"",IF(SUM(TCD!L763,TCD!Q763)&gt;15,29,9.5))</f>
        <v/>
      </c>
      <c r="R762" s="27">
        <f>_xlfn.XLOOKUP(F762,TCD!E:E,TCD!K:K,"")</f>
        <v>0</v>
      </c>
      <c r="S762" s="27" t="str">
        <f>IF(TCD!I763="","",IF(TCD!I763&gt;8.5,17,8.5))</f>
        <v/>
      </c>
      <c r="T762" s="27">
        <f>TCD!Y763</f>
        <v>4.75</v>
      </c>
    </row>
    <row r="763" spans="1:20" x14ac:dyDescent="0.2">
      <c r="A763" s="13" t="str">
        <f>TCD!V764</f>
        <v>CHRONOPOST</v>
      </c>
      <c r="B763" s="1">
        <f t="shared" si="33"/>
        <v>46143</v>
      </c>
      <c r="F763" t="str">
        <f>TCD!E764</f>
        <v>XS446735021FR</v>
      </c>
      <c r="H763" s="6" t="str">
        <f t="shared" si="34"/>
        <v>P</v>
      </c>
      <c r="I763" t="str">
        <f>LOOKUP(F763,'Facture Chronopost'!L:L,'Facture Chronopost'!H:H)</f>
        <v/>
      </c>
      <c r="J763" s="6">
        <f>TCD!U764</f>
        <v>86</v>
      </c>
      <c r="K763">
        <f t="shared" si="35"/>
        <v>1</v>
      </c>
      <c r="L763" s="27">
        <f>_xlfn.XLOOKUP(F763,'TCD poids'!A:A,'TCD poids'!C:C)</f>
        <v>4.5999999999999996</v>
      </c>
      <c r="M763">
        <f>TCD!T764</f>
        <v>86</v>
      </c>
      <c r="N763">
        <f>IF(I763="",0.2,LOOKUP(I763,'Pays TVA'!A:A,'Pays TVA'!B:B))</f>
        <v>0.2</v>
      </c>
      <c r="O763" s="27" t="str">
        <f>IF(TCD!M764="","",TCD!M764)</f>
        <v/>
      </c>
      <c r="P763" s="27" t="str">
        <f>IF(TCD!J764="","",TCD!J764)</f>
        <v/>
      </c>
      <c r="Q763" s="27" t="str">
        <f>IF(AND(TCD!L764="",TCD!Q764=""),"",IF(SUM(TCD!L764,TCD!Q764)&gt;15,29,9.5))</f>
        <v/>
      </c>
      <c r="R763" s="27">
        <f>_xlfn.XLOOKUP(F763,TCD!E:E,TCD!K:K,"")</f>
        <v>0</v>
      </c>
      <c r="S763" s="27" t="str">
        <f>IF(TCD!I764="","",IF(TCD!I764&gt;8.5,17,8.5))</f>
        <v/>
      </c>
      <c r="T763" s="27">
        <f>TCD!Y764</f>
        <v>6.38</v>
      </c>
    </row>
    <row r="764" spans="1:20" x14ac:dyDescent="0.2">
      <c r="A764" s="13" t="str">
        <f>TCD!V765</f>
        <v>CHRONOPOST</v>
      </c>
      <c r="B764" s="1">
        <f t="shared" si="33"/>
        <v>46143</v>
      </c>
      <c r="F764" t="str">
        <f>TCD!E765</f>
        <v>XS446875196FR</v>
      </c>
      <c r="H764" s="6" t="str">
        <f t="shared" si="34"/>
        <v>P</v>
      </c>
      <c r="I764" t="str">
        <f>LOOKUP(F764,'Facture Chronopost'!L:L,'Facture Chronopost'!H:H)</f>
        <v/>
      </c>
      <c r="J764" s="6">
        <f>TCD!U765</f>
        <v>86</v>
      </c>
      <c r="K764">
        <f t="shared" si="35"/>
        <v>1</v>
      </c>
      <c r="L764" s="27">
        <f>_xlfn.XLOOKUP(F764,'TCD poids'!A:A,'TCD poids'!C:C)</f>
        <v>4.5999999999999996</v>
      </c>
      <c r="M764">
        <f>TCD!T765</f>
        <v>86</v>
      </c>
      <c r="N764">
        <f>IF(I764="",0.2,LOOKUP(I764,'Pays TVA'!A:A,'Pays TVA'!B:B))</f>
        <v>0.2</v>
      </c>
      <c r="O764" s="27" t="str">
        <f>IF(TCD!M765="","",TCD!M765)</f>
        <v/>
      </c>
      <c r="P764" s="27" t="str">
        <f>IF(TCD!J765="","",TCD!J765)</f>
        <v/>
      </c>
      <c r="Q764" s="27" t="str">
        <f>IF(AND(TCD!L765="",TCD!Q765=""),"",IF(SUM(TCD!L765,TCD!Q765)&gt;15,29,9.5))</f>
        <v/>
      </c>
      <c r="R764" s="27">
        <f>_xlfn.XLOOKUP(F764,TCD!E:E,TCD!K:K,"")</f>
        <v>0</v>
      </c>
      <c r="S764" s="27" t="str">
        <f>IF(TCD!I765="","",IF(TCD!I765&gt;8.5,17,8.5))</f>
        <v/>
      </c>
      <c r="T764" s="27">
        <f>TCD!Y765</f>
        <v>6.38</v>
      </c>
    </row>
    <row r="765" spans="1:20" x14ac:dyDescent="0.2">
      <c r="A765" s="13" t="str">
        <f>TCD!V766</f>
        <v>CHRONOPOST</v>
      </c>
      <c r="B765" s="1">
        <f t="shared" si="33"/>
        <v>46143</v>
      </c>
      <c r="F765" t="str">
        <f>TCD!E766</f>
        <v>XS446928101FR</v>
      </c>
      <c r="H765" s="6" t="str">
        <f t="shared" si="34"/>
        <v>P</v>
      </c>
      <c r="I765" t="str">
        <f>LOOKUP(F765,'Facture Chronopost'!L:L,'Facture Chronopost'!H:H)</f>
        <v/>
      </c>
      <c r="J765" s="6">
        <f>TCD!U766</f>
        <v>86</v>
      </c>
      <c r="K765">
        <f t="shared" si="35"/>
        <v>1</v>
      </c>
      <c r="L765" s="27">
        <f>_xlfn.XLOOKUP(F765,'TCD poids'!A:A,'TCD poids'!C:C)</f>
        <v>6.3</v>
      </c>
      <c r="M765">
        <f>TCD!T766</f>
        <v>86</v>
      </c>
      <c r="N765">
        <f>IF(I765="",0.2,LOOKUP(I765,'Pays TVA'!A:A,'Pays TVA'!B:B))</f>
        <v>0.2</v>
      </c>
      <c r="O765" s="27" t="str">
        <f>IF(TCD!M766="","",TCD!M766)</f>
        <v/>
      </c>
      <c r="P765" s="27" t="str">
        <f>IF(TCD!J766="","",TCD!J766)</f>
        <v/>
      </c>
      <c r="Q765" s="27" t="str">
        <f>IF(AND(TCD!L766="",TCD!Q766=""),"",IF(SUM(TCD!L766,TCD!Q766)&gt;15,29,9.5))</f>
        <v/>
      </c>
      <c r="R765" s="27">
        <f>_xlfn.XLOOKUP(F765,TCD!E:E,TCD!K:K,"")</f>
        <v>0</v>
      </c>
      <c r="S765" s="27" t="str">
        <f>IF(TCD!I766="","",IF(TCD!I766&gt;8.5,17,8.5))</f>
        <v/>
      </c>
      <c r="T765" s="27">
        <f>TCD!Y766</f>
        <v>7.4</v>
      </c>
    </row>
    <row r="766" spans="1:20" x14ac:dyDescent="0.2">
      <c r="A766" s="13" t="str">
        <f>TCD!V767</f>
        <v>CHRONOPOST</v>
      </c>
      <c r="B766" s="1">
        <f t="shared" si="33"/>
        <v>46143</v>
      </c>
      <c r="F766" t="str">
        <f>TCD!E767</f>
        <v>XS446946555FR</v>
      </c>
      <c r="H766" s="6" t="str">
        <f t="shared" si="34"/>
        <v>P</v>
      </c>
      <c r="I766" t="str">
        <f>LOOKUP(F766,'Facture Chronopost'!L:L,'Facture Chronopost'!H:H)</f>
        <v/>
      </c>
      <c r="J766" s="6">
        <f>TCD!U767</f>
        <v>86</v>
      </c>
      <c r="K766">
        <f t="shared" si="35"/>
        <v>1</v>
      </c>
      <c r="L766" s="27">
        <f>_xlfn.XLOOKUP(F766,'TCD poids'!A:A,'TCD poids'!C:C)</f>
        <v>4.6999999999999993</v>
      </c>
      <c r="M766">
        <f>TCD!T767</f>
        <v>86</v>
      </c>
      <c r="N766">
        <f>IF(I766="",0.2,LOOKUP(I766,'Pays TVA'!A:A,'Pays TVA'!B:B))</f>
        <v>0.2</v>
      </c>
      <c r="O766" s="27" t="str">
        <f>IF(TCD!M767="","",TCD!M767)</f>
        <v/>
      </c>
      <c r="P766" s="27" t="str">
        <f>IF(TCD!J767="","",TCD!J767)</f>
        <v/>
      </c>
      <c r="Q766" s="27" t="str">
        <f>IF(AND(TCD!L767="",TCD!Q767=""),"",IF(SUM(TCD!L767,TCD!Q767)&gt;15,29,9.5))</f>
        <v/>
      </c>
      <c r="R766" s="27">
        <f>_xlfn.XLOOKUP(F766,TCD!E:E,TCD!K:K,"")</f>
        <v>0</v>
      </c>
      <c r="S766" s="27" t="str">
        <f>IF(TCD!I767="","",IF(TCD!I767&gt;8.5,17,8.5))</f>
        <v/>
      </c>
      <c r="T766" s="27">
        <f>TCD!Y767</f>
        <v>6.38</v>
      </c>
    </row>
    <row r="767" spans="1:20" x14ac:dyDescent="0.2">
      <c r="A767" s="13" t="str">
        <f>TCD!V768</f>
        <v>CHRONOPOST</v>
      </c>
      <c r="B767" s="1">
        <f t="shared" si="33"/>
        <v>46143</v>
      </c>
      <c r="F767" t="str">
        <f>TCD!E768</f>
        <v>XS446947105FR</v>
      </c>
      <c r="H767" s="6" t="str">
        <f t="shared" si="34"/>
        <v>P</v>
      </c>
      <c r="I767" t="str">
        <f>LOOKUP(F767,'Facture Chronopost'!L:L,'Facture Chronopost'!H:H)</f>
        <v/>
      </c>
      <c r="J767" s="6">
        <f>TCD!U768</f>
        <v>86</v>
      </c>
      <c r="K767">
        <f t="shared" si="35"/>
        <v>1</v>
      </c>
      <c r="L767" s="27">
        <f>_xlfn.XLOOKUP(F767,'TCD poids'!A:A,'TCD poids'!C:C)</f>
        <v>4.8</v>
      </c>
      <c r="M767">
        <f>TCD!T768</f>
        <v>86</v>
      </c>
      <c r="N767">
        <f>IF(I767="",0.2,LOOKUP(I767,'Pays TVA'!A:A,'Pays TVA'!B:B))</f>
        <v>0.2</v>
      </c>
      <c r="O767" s="27" t="str">
        <f>IF(TCD!M768="","",TCD!M768)</f>
        <v/>
      </c>
      <c r="P767" s="27" t="str">
        <f>IF(TCD!J768="","",TCD!J768)</f>
        <v/>
      </c>
      <c r="Q767" s="27" t="str">
        <f>IF(AND(TCD!L768="",TCD!Q768=""),"",IF(SUM(TCD!L768,TCD!Q768)&gt;15,29,9.5))</f>
        <v/>
      </c>
      <c r="R767" s="27">
        <f>_xlfn.XLOOKUP(F767,TCD!E:E,TCD!K:K,"")</f>
        <v>0</v>
      </c>
      <c r="S767" s="27" t="str">
        <f>IF(TCD!I768="","",IF(TCD!I768&gt;8.5,17,8.5))</f>
        <v/>
      </c>
      <c r="T767" s="27">
        <f>TCD!Y768</f>
        <v>6.38</v>
      </c>
    </row>
    <row r="768" spans="1:20" x14ac:dyDescent="0.2">
      <c r="A768" s="13" t="str">
        <f>TCD!V769</f>
        <v>CHRONOPOST</v>
      </c>
      <c r="B768" s="1">
        <f t="shared" si="33"/>
        <v>46143</v>
      </c>
      <c r="F768" t="str">
        <f>TCD!E769</f>
        <v>XS447135925FR</v>
      </c>
      <c r="H768" s="6" t="str">
        <f t="shared" si="34"/>
        <v>P</v>
      </c>
      <c r="I768" t="str">
        <f>LOOKUP(F768,'Facture Chronopost'!L:L,'Facture Chronopost'!H:H)</f>
        <v/>
      </c>
      <c r="J768" s="6">
        <f>TCD!U769</f>
        <v>86</v>
      </c>
      <c r="K768">
        <f t="shared" si="35"/>
        <v>1</v>
      </c>
      <c r="L768" s="27">
        <f>_xlfn.XLOOKUP(F768,'TCD poids'!A:A,'TCD poids'!C:C)</f>
        <v>6</v>
      </c>
      <c r="M768">
        <f>TCD!T769</f>
        <v>86</v>
      </c>
      <c r="N768">
        <f>IF(I768="",0.2,LOOKUP(I768,'Pays TVA'!A:A,'Pays TVA'!B:B))</f>
        <v>0.2</v>
      </c>
      <c r="O768" s="27" t="str">
        <f>IF(TCD!M769="","",TCD!M769)</f>
        <v/>
      </c>
      <c r="P768" s="27" t="str">
        <f>IF(TCD!J769="","",TCD!J769)</f>
        <v/>
      </c>
      <c r="Q768" s="27" t="str">
        <f>IF(AND(TCD!L769="",TCD!Q769=""),"",IF(SUM(TCD!L769,TCD!Q769)&gt;15,29,9.5))</f>
        <v/>
      </c>
      <c r="R768" s="27">
        <f>_xlfn.XLOOKUP(F768,TCD!E:E,TCD!K:K,"")</f>
        <v>0</v>
      </c>
      <c r="S768" s="27" t="str">
        <f>IF(TCD!I769="","",IF(TCD!I769&gt;8.5,17,8.5))</f>
        <v/>
      </c>
      <c r="T768" s="27">
        <f>TCD!Y769</f>
        <v>6.89</v>
      </c>
    </row>
    <row r="769" spans="1:20" x14ac:dyDescent="0.2">
      <c r="A769" s="13" t="str">
        <f>TCD!V770</f>
        <v>CHRONOPOST</v>
      </c>
      <c r="B769" s="1">
        <f t="shared" si="33"/>
        <v>46143</v>
      </c>
      <c r="F769" t="str">
        <f>TCD!E770</f>
        <v>XS447137767FR</v>
      </c>
      <c r="H769" s="6" t="str">
        <f t="shared" si="34"/>
        <v>P</v>
      </c>
      <c r="I769" t="str">
        <f>LOOKUP(F769,'Facture Chronopost'!L:L,'Facture Chronopost'!H:H)</f>
        <v/>
      </c>
      <c r="J769" s="6">
        <f>TCD!U770</f>
        <v>86</v>
      </c>
      <c r="K769">
        <f t="shared" si="35"/>
        <v>1</v>
      </c>
      <c r="L769" s="27">
        <f>_xlfn.XLOOKUP(F769,'TCD poids'!A:A,'TCD poids'!C:C)</f>
        <v>0.30000000000000004</v>
      </c>
      <c r="M769">
        <f>TCD!T770</f>
        <v>86</v>
      </c>
      <c r="N769">
        <f>IF(I769="",0.2,LOOKUP(I769,'Pays TVA'!A:A,'Pays TVA'!B:B))</f>
        <v>0.2</v>
      </c>
      <c r="O769" s="27" t="str">
        <f>IF(TCD!M770="","",TCD!M770)</f>
        <v/>
      </c>
      <c r="P769" s="27" t="str">
        <f>IF(TCD!J770="","",TCD!J770)</f>
        <v/>
      </c>
      <c r="Q769" s="27" t="str">
        <f>IF(AND(TCD!L770="",TCD!Q770=""),"",IF(SUM(TCD!L770,TCD!Q770)&gt;15,29,9.5))</f>
        <v/>
      </c>
      <c r="R769" s="27">
        <f>_xlfn.XLOOKUP(F769,TCD!E:E,TCD!K:K,"")</f>
        <v>0</v>
      </c>
      <c r="S769" s="27" t="str">
        <f>IF(TCD!I770="","",IF(TCD!I770&gt;8.5,17,8.5))</f>
        <v/>
      </c>
      <c r="T769" s="27">
        <f>TCD!Y770</f>
        <v>4.75</v>
      </c>
    </row>
    <row r="770" spans="1:20" x14ac:dyDescent="0.2">
      <c r="A770" s="13" t="str">
        <f>TCD!V771</f>
        <v>CHRONOPOST</v>
      </c>
      <c r="B770" s="1">
        <f t="shared" si="33"/>
        <v>46143</v>
      </c>
      <c r="F770" t="str">
        <f>TCD!E771</f>
        <v>XS447137988FR</v>
      </c>
      <c r="H770" s="6" t="str">
        <f t="shared" si="34"/>
        <v>P</v>
      </c>
      <c r="I770" t="str">
        <f>LOOKUP(F770,'Facture Chronopost'!L:L,'Facture Chronopost'!H:H)</f>
        <v/>
      </c>
      <c r="J770" s="6">
        <f>TCD!U771</f>
        <v>86</v>
      </c>
      <c r="K770">
        <f t="shared" si="35"/>
        <v>1</v>
      </c>
      <c r="L770" s="27">
        <f>_xlfn.XLOOKUP(F770,'TCD poids'!A:A,'TCD poids'!C:C)</f>
        <v>0.1</v>
      </c>
      <c r="M770">
        <f>TCD!T771</f>
        <v>86</v>
      </c>
      <c r="N770">
        <f>IF(I770="",0.2,LOOKUP(I770,'Pays TVA'!A:A,'Pays TVA'!B:B))</f>
        <v>0.2</v>
      </c>
      <c r="O770" s="27" t="str">
        <f>IF(TCD!M771="","",TCD!M771)</f>
        <v/>
      </c>
      <c r="P770" s="27" t="str">
        <f>IF(TCD!J771="","",TCD!J771)</f>
        <v/>
      </c>
      <c r="Q770" s="27" t="str">
        <f>IF(AND(TCD!L771="",TCD!Q771=""),"",IF(SUM(TCD!L771,TCD!Q771)&gt;15,29,9.5))</f>
        <v/>
      </c>
      <c r="R770" s="27">
        <f>_xlfn.XLOOKUP(F770,TCD!E:E,TCD!K:K,"")</f>
        <v>0</v>
      </c>
      <c r="S770" s="27" t="str">
        <f>IF(TCD!I771="","",IF(TCD!I771&gt;8.5,17,8.5))</f>
        <v/>
      </c>
      <c r="T770" s="27">
        <f>TCD!Y771</f>
        <v>4.75</v>
      </c>
    </row>
    <row r="771" spans="1:20" x14ac:dyDescent="0.2">
      <c r="A771" s="13" t="str">
        <f>TCD!V772</f>
        <v>CHRONOPOST</v>
      </c>
      <c r="B771" s="1">
        <f t="shared" si="33"/>
        <v>46143</v>
      </c>
      <c r="F771" t="str">
        <f>TCD!E772</f>
        <v>XS447141449FR</v>
      </c>
      <c r="H771" s="6" t="str">
        <f t="shared" si="34"/>
        <v>P</v>
      </c>
      <c r="I771" t="str">
        <f>LOOKUP(F771,'Facture Chronopost'!L:L,'Facture Chronopost'!H:H)</f>
        <v/>
      </c>
      <c r="J771" s="6">
        <f>TCD!U772</f>
        <v>86</v>
      </c>
      <c r="K771">
        <f t="shared" si="35"/>
        <v>1</v>
      </c>
      <c r="L771" s="27">
        <f>_xlfn.XLOOKUP(F771,'TCD poids'!A:A,'TCD poids'!C:C)</f>
        <v>0.30000000000000004</v>
      </c>
      <c r="M771">
        <f>TCD!T772</f>
        <v>86</v>
      </c>
      <c r="N771">
        <f>IF(I771="",0.2,LOOKUP(I771,'Pays TVA'!A:A,'Pays TVA'!B:B))</f>
        <v>0.2</v>
      </c>
      <c r="O771" s="27" t="str">
        <f>IF(TCD!M772="","",TCD!M772)</f>
        <v/>
      </c>
      <c r="P771" s="27" t="str">
        <f>IF(TCD!J772="","",TCD!J772)</f>
        <v/>
      </c>
      <c r="Q771" s="27" t="str">
        <f>IF(AND(TCD!L772="",TCD!Q772=""),"",IF(SUM(TCD!L772,TCD!Q772)&gt;15,29,9.5))</f>
        <v/>
      </c>
      <c r="R771" s="27">
        <f>_xlfn.XLOOKUP(F771,TCD!E:E,TCD!K:K,"")</f>
        <v>0</v>
      </c>
      <c r="S771" s="27" t="str">
        <f>IF(TCD!I772="","",IF(TCD!I772&gt;8.5,17,8.5))</f>
        <v/>
      </c>
      <c r="T771" s="27">
        <f>TCD!Y772</f>
        <v>4.75</v>
      </c>
    </row>
    <row r="772" spans="1:20" x14ac:dyDescent="0.2">
      <c r="A772" s="13" t="str">
        <f>TCD!V773</f>
        <v>CHRONOPOST</v>
      </c>
      <c r="B772" s="1">
        <f t="shared" ref="B772:B835" si="36">B771</f>
        <v>46143</v>
      </c>
      <c r="F772" t="str">
        <f>TCD!E773</f>
        <v>XS447142356FR</v>
      </c>
      <c r="H772" s="6" t="str">
        <f t="shared" ref="H772:H835" si="37">IF(RIGHT(J772,3)="BTB","E","P")</f>
        <v>P</v>
      </c>
      <c r="I772" t="str">
        <f>LOOKUP(F772,'Facture Chronopost'!L:L,'Facture Chronopost'!H:H)</f>
        <v/>
      </c>
      <c r="J772" s="6">
        <f>TCD!U773</f>
        <v>86</v>
      </c>
      <c r="K772">
        <f t="shared" ref="K772:K835" si="38">K771</f>
        <v>1</v>
      </c>
      <c r="L772" s="27">
        <f>_xlfn.XLOOKUP(F772,'TCD poids'!A:A,'TCD poids'!C:C)</f>
        <v>0.1</v>
      </c>
      <c r="M772">
        <f>TCD!T773</f>
        <v>86</v>
      </c>
      <c r="N772">
        <f>IF(I772="",0.2,LOOKUP(I772,'Pays TVA'!A:A,'Pays TVA'!B:B))</f>
        <v>0.2</v>
      </c>
      <c r="O772" s="27" t="str">
        <f>IF(TCD!M773="","",TCD!M773)</f>
        <v/>
      </c>
      <c r="P772" s="27" t="str">
        <f>IF(TCD!J773="","",TCD!J773)</f>
        <v/>
      </c>
      <c r="Q772" s="27" t="str">
        <f>IF(AND(TCD!L773="",TCD!Q773=""),"",IF(SUM(TCD!L773,TCD!Q773)&gt;15,29,9.5))</f>
        <v/>
      </c>
      <c r="R772" s="27">
        <f>_xlfn.XLOOKUP(F772,TCD!E:E,TCD!K:K,"")</f>
        <v>0</v>
      </c>
      <c r="S772" s="27" t="str">
        <f>IF(TCD!I773="","",IF(TCD!I773&gt;8.5,17,8.5))</f>
        <v/>
      </c>
      <c r="T772" s="27">
        <f>TCD!Y773</f>
        <v>4.75</v>
      </c>
    </row>
    <row r="773" spans="1:20" x14ac:dyDescent="0.2">
      <c r="A773" s="13" t="str">
        <f>TCD!V774</f>
        <v>CHRONOPOST</v>
      </c>
      <c r="B773" s="1">
        <f t="shared" si="36"/>
        <v>46143</v>
      </c>
      <c r="F773" t="str">
        <f>TCD!E774</f>
        <v>XS447142679FR</v>
      </c>
      <c r="H773" s="6" t="str">
        <f t="shared" si="37"/>
        <v>P</v>
      </c>
      <c r="I773" t="str">
        <f>LOOKUP(F773,'Facture Chronopost'!L:L,'Facture Chronopost'!H:H)</f>
        <v/>
      </c>
      <c r="J773" s="6">
        <f>TCD!U774</f>
        <v>86</v>
      </c>
      <c r="K773">
        <f t="shared" si="38"/>
        <v>1</v>
      </c>
      <c r="L773" s="27">
        <f>_xlfn.XLOOKUP(F773,'TCD poids'!A:A,'TCD poids'!C:C)</f>
        <v>0.1</v>
      </c>
      <c r="M773">
        <f>TCD!T774</f>
        <v>86</v>
      </c>
      <c r="N773">
        <f>IF(I773="",0.2,LOOKUP(I773,'Pays TVA'!A:A,'Pays TVA'!B:B))</f>
        <v>0.2</v>
      </c>
      <c r="O773" s="27" t="str">
        <f>IF(TCD!M774="","",TCD!M774)</f>
        <v/>
      </c>
      <c r="P773" s="27" t="str">
        <f>IF(TCD!J774="","",TCD!J774)</f>
        <v/>
      </c>
      <c r="Q773" s="27" t="str">
        <f>IF(AND(TCD!L774="",TCD!Q774=""),"",IF(SUM(TCD!L774,TCD!Q774)&gt;15,29,9.5))</f>
        <v/>
      </c>
      <c r="R773" s="27">
        <f>_xlfn.XLOOKUP(F773,TCD!E:E,TCD!K:K,"")</f>
        <v>0</v>
      </c>
      <c r="S773" s="27" t="str">
        <f>IF(TCD!I774="","",IF(TCD!I774&gt;8.5,17,8.5))</f>
        <v/>
      </c>
      <c r="T773" s="27">
        <f>TCD!Y774</f>
        <v>4.75</v>
      </c>
    </row>
    <row r="774" spans="1:20" x14ac:dyDescent="0.2">
      <c r="A774" s="13" t="str">
        <f>TCD!V775</f>
        <v>CHRONOPOST</v>
      </c>
      <c r="B774" s="1">
        <f t="shared" si="36"/>
        <v>46143</v>
      </c>
      <c r="F774" t="str">
        <f>TCD!E775</f>
        <v>XS447143365FR</v>
      </c>
      <c r="H774" s="6" t="str">
        <f t="shared" si="37"/>
        <v>P</v>
      </c>
      <c r="I774" t="str">
        <f>LOOKUP(F774,'Facture Chronopost'!L:L,'Facture Chronopost'!H:H)</f>
        <v/>
      </c>
      <c r="J774" s="6">
        <f>TCD!U775</f>
        <v>86</v>
      </c>
      <c r="K774">
        <f t="shared" si="38"/>
        <v>1</v>
      </c>
      <c r="L774" s="27">
        <f>_xlfn.XLOOKUP(F774,'TCD poids'!A:A,'TCD poids'!C:C)</f>
        <v>0.30000000000000004</v>
      </c>
      <c r="M774">
        <f>TCD!T775</f>
        <v>86</v>
      </c>
      <c r="N774">
        <f>IF(I774="",0.2,LOOKUP(I774,'Pays TVA'!A:A,'Pays TVA'!B:B))</f>
        <v>0.2</v>
      </c>
      <c r="O774" s="27" t="str">
        <f>IF(TCD!M775="","",TCD!M775)</f>
        <v/>
      </c>
      <c r="P774" s="27" t="str">
        <f>IF(TCD!J775="","",TCD!J775)</f>
        <v/>
      </c>
      <c r="Q774" s="27" t="str">
        <f>IF(AND(TCD!L775="",TCD!Q775=""),"",IF(SUM(TCD!L775,TCD!Q775)&gt;15,29,9.5))</f>
        <v/>
      </c>
      <c r="R774" s="27">
        <f>_xlfn.XLOOKUP(F774,TCD!E:E,TCD!K:K,"")</f>
        <v>0</v>
      </c>
      <c r="S774" s="27" t="str">
        <f>IF(TCD!I775="","",IF(TCD!I775&gt;8.5,17,8.5))</f>
        <v/>
      </c>
      <c r="T774" s="27">
        <f>TCD!Y775</f>
        <v>4.75</v>
      </c>
    </row>
    <row r="775" spans="1:20" x14ac:dyDescent="0.2">
      <c r="A775" s="13" t="str">
        <f>TCD!V776</f>
        <v>CHRONOPOST</v>
      </c>
      <c r="B775" s="1">
        <f t="shared" si="36"/>
        <v>46143</v>
      </c>
      <c r="F775" t="str">
        <f>TCD!E776</f>
        <v>XS447284270FR</v>
      </c>
      <c r="H775" s="6" t="str">
        <f t="shared" si="37"/>
        <v>P</v>
      </c>
      <c r="I775" t="str">
        <f>LOOKUP(F775,'Facture Chronopost'!L:L,'Facture Chronopost'!H:H)</f>
        <v/>
      </c>
      <c r="J775" s="6">
        <f>TCD!U776</f>
        <v>86</v>
      </c>
      <c r="K775">
        <f t="shared" si="38"/>
        <v>1</v>
      </c>
      <c r="L775" s="27">
        <f>_xlfn.XLOOKUP(F775,'TCD poids'!A:A,'TCD poids'!C:C)</f>
        <v>0.2</v>
      </c>
      <c r="M775">
        <f>TCD!T776</f>
        <v>86</v>
      </c>
      <c r="N775">
        <f>IF(I775="",0.2,LOOKUP(I775,'Pays TVA'!A:A,'Pays TVA'!B:B))</f>
        <v>0.2</v>
      </c>
      <c r="O775" s="27" t="str">
        <f>IF(TCD!M776="","",TCD!M776)</f>
        <v/>
      </c>
      <c r="P775" s="27" t="str">
        <f>IF(TCD!J776="","",TCD!J776)</f>
        <v/>
      </c>
      <c r="Q775" s="27" t="str">
        <f>IF(AND(TCD!L776="",TCD!Q776=""),"",IF(SUM(TCD!L776,TCD!Q776)&gt;15,29,9.5))</f>
        <v/>
      </c>
      <c r="R775" s="27">
        <f>_xlfn.XLOOKUP(F775,TCD!E:E,TCD!K:K,"")</f>
        <v>0</v>
      </c>
      <c r="S775" s="27" t="str">
        <f>IF(TCD!I776="","",IF(TCD!I776&gt;8.5,17,8.5))</f>
        <v/>
      </c>
      <c r="T775" s="27">
        <f>TCD!Y776</f>
        <v>4.75</v>
      </c>
    </row>
    <row r="776" spans="1:20" x14ac:dyDescent="0.2">
      <c r="A776" s="13" t="str">
        <f>TCD!V777</f>
        <v>CHRONOPOST</v>
      </c>
      <c r="B776" s="1">
        <f t="shared" si="36"/>
        <v>46143</v>
      </c>
      <c r="F776" t="str">
        <f>TCD!E777</f>
        <v>XS447290686FR</v>
      </c>
      <c r="H776" s="6" t="str">
        <f t="shared" si="37"/>
        <v>P</v>
      </c>
      <c r="I776" t="str">
        <f>LOOKUP(F776,'Facture Chronopost'!L:L,'Facture Chronopost'!H:H)</f>
        <v/>
      </c>
      <c r="J776" s="6">
        <f>TCD!U777</f>
        <v>86</v>
      </c>
      <c r="K776">
        <f t="shared" si="38"/>
        <v>1</v>
      </c>
      <c r="L776" s="27">
        <f>_xlfn.XLOOKUP(F776,'TCD poids'!A:A,'TCD poids'!C:C)</f>
        <v>0.2</v>
      </c>
      <c r="M776">
        <f>TCD!T777</f>
        <v>86</v>
      </c>
      <c r="N776">
        <f>IF(I776="",0.2,LOOKUP(I776,'Pays TVA'!A:A,'Pays TVA'!B:B))</f>
        <v>0.2</v>
      </c>
      <c r="O776" s="27" t="str">
        <f>IF(TCD!M777="","",TCD!M777)</f>
        <v/>
      </c>
      <c r="P776" s="27" t="str">
        <f>IF(TCD!J777="","",TCD!J777)</f>
        <v/>
      </c>
      <c r="Q776" s="27" t="str">
        <f>IF(AND(TCD!L777="",TCD!Q777=""),"",IF(SUM(TCD!L777,TCD!Q777)&gt;15,29,9.5))</f>
        <v/>
      </c>
      <c r="R776" s="27">
        <f>_xlfn.XLOOKUP(F776,TCD!E:E,TCD!K:K,"")</f>
        <v>0</v>
      </c>
      <c r="S776" s="27" t="str">
        <f>IF(TCD!I777="","",IF(TCD!I777&gt;8.5,17,8.5))</f>
        <v/>
      </c>
      <c r="T776" s="27">
        <f>TCD!Y777</f>
        <v>4.75</v>
      </c>
    </row>
    <row r="777" spans="1:20" x14ac:dyDescent="0.2">
      <c r="A777" s="13" t="str">
        <f>TCD!V778</f>
        <v>CHRONOPOST</v>
      </c>
      <c r="B777" s="1">
        <f t="shared" si="36"/>
        <v>46143</v>
      </c>
      <c r="F777" t="str">
        <f>TCD!E778</f>
        <v>XS447291222FR</v>
      </c>
      <c r="H777" s="6" t="str">
        <f t="shared" si="37"/>
        <v>P</v>
      </c>
      <c r="I777" t="str">
        <f>LOOKUP(F777,'Facture Chronopost'!L:L,'Facture Chronopost'!H:H)</f>
        <v/>
      </c>
      <c r="J777" s="6">
        <f>TCD!U778</f>
        <v>86</v>
      </c>
      <c r="K777">
        <f t="shared" si="38"/>
        <v>1</v>
      </c>
      <c r="L777" s="27">
        <f>_xlfn.XLOOKUP(F777,'TCD poids'!A:A,'TCD poids'!C:C)</f>
        <v>0.2</v>
      </c>
      <c r="M777">
        <f>TCD!T778</f>
        <v>86</v>
      </c>
      <c r="N777">
        <f>IF(I777="",0.2,LOOKUP(I777,'Pays TVA'!A:A,'Pays TVA'!B:B))</f>
        <v>0.2</v>
      </c>
      <c r="O777" s="27" t="str">
        <f>IF(TCD!M778="","",TCD!M778)</f>
        <v/>
      </c>
      <c r="P777" s="27" t="str">
        <f>IF(TCD!J778="","",TCD!J778)</f>
        <v/>
      </c>
      <c r="Q777" s="27" t="str">
        <f>IF(AND(TCD!L778="",TCD!Q778=""),"",IF(SUM(TCD!L778,TCD!Q778)&gt;15,29,9.5))</f>
        <v/>
      </c>
      <c r="R777" s="27">
        <f>_xlfn.XLOOKUP(F777,TCD!E:E,TCD!K:K,"")</f>
        <v>0</v>
      </c>
      <c r="S777" s="27" t="str">
        <f>IF(TCD!I778="","",IF(TCD!I778&gt;8.5,17,8.5))</f>
        <v/>
      </c>
      <c r="T777" s="27">
        <f>TCD!Y778</f>
        <v>4.75</v>
      </c>
    </row>
    <row r="778" spans="1:20" x14ac:dyDescent="0.2">
      <c r="A778" s="13" t="str">
        <f>TCD!V779</f>
        <v>CHRONOPOST</v>
      </c>
      <c r="B778" s="1">
        <f t="shared" si="36"/>
        <v>46143</v>
      </c>
      <c r="F778" t="str">
        <f>TCD!E779</f>
        <v>XS447291911FR</v>
      </c>
      <c r="H778" s="6" t="str">
        <f t="shared" si="37"/>
        <v>P</v>
      </c>
      <c r="I778" t="str">
        <f>LOOKUP(F778,'Facture Chronopost'!L:L,'Facture Chronopost'!H:H)</f>
        <v/>
      </c>
      <c r="J778" s="6">
        <f>TCD!U779</f>
        <v>86</v>
      </c>
      <c r="K778">
        <f t="shared" si="38"/>
        <v>1</v>
      </c>
      <c r="L778" s="27">
        <f>_xlfn.XLOOKUP(F778,'TCD poids'!A:A,'TCD poids'!C:C)</f>
        <v>2.4</v>
      </c>
      <c r="M778">
        <f>TCD!T779</f>
        <v>86</v>
      </c>
      <c r="N778">
        <f>IF(I778="",0.2,LOOKUP(I778,'Pays TVA'!A:A,'Pays TVA'!B:B))</f>
        <v>0.2</v>
      </c>
      <c r="O778" s="27" t="str">
        <f>IF(TCD!M779="","",TCD!M779)</f>
        <v/>
      </c>
      <c r="P778" s="27" t="str">
        <f>IF(TCD!J779="","",TCD!J779)</f>
        <v/>
      </c>
      <c r="Q778" s="27">
        <f>IF(AND(TCD!L779="",TCD!Q779=""),"",IF(SUM(TCD!L779,TCD!Q779)&gt;15,29,9.5))</f>
        <v>9.5</v>
      </c>
      <c r="R778" s="27">
        <f>_xlfn.XLOOKUP(F778,TCD!E:E,TCD!K:K,"")</f>
        <v>0</v>
      </c>
      <c r="S778" s="27" t="str">
        <f>IF(TCD!I779="","",IF(TCD!I779&gt;8.5,17,8.5))</f>
        <v/>
      </c>
      <c r="T778" s="27">
        <f>TCD!Y779</f>
        <v>5.4600000000000009</v>
      </c>
    </row>
    <row r="779" spans="1:20" x14ac:dyDescent="0.2">
      <c r="A779" s="13" t="str">
        <f>TCD!V780</f>
        <v>CHRONOPOST</v>
      </c>
      <c r="B779" s="1">
        <f t="shared" si="36"/>
        <v>46143</v>
      </c>
      <c r="F779" t="str">
        <f>TCD!E780</f>
        <v>XS447293197FR</v>
      </c>
      <c r="H779" s="6" t="str">
        <f t="shared" si="37"/>
        <v>P</v>
      </c>
      <c r="I779" t="str">
        <f>LOOKUP(F779,'Facture Chronopost'!L:L,'Facture Chronopost'!H:H)</f>
        <v/>
      </c>
      <c r="J779" s="6">
        <f>TCD!U780</f>
        <v>86</v>
      </c>
      <c r="K779">
        <f t="shared" si="38"/>
        <v>1</v>
      </c>
      <c r="L779" s="27">
        <f>_xlfn.XLOOKUP(F779,'TCD poids'!A:A,'TCD poids'!C:C)</f>
        <v>4.6999999999999993</v>
      </c>
      <c r="M779">
        <f>TCD!T780</f>
        <v>86</v>
      </c>
      <c r="N779">
        <f>IF(I779="",0.2,LOOKUP(I779,'Pays TVA'!A:A,'Pays TVA'!B:B))</f>
        <v>0.2</v>
      </c>
      <c r="O779" s="27" t="str">
        <f>IF(TCD!M780="","",TCD!M780)</f>
        <v/>
      </c>
      <c r="P779" s="27" t="str">
        <f>IF(TCD!J780="","",TCD!J780)</f>
        <v/>
      </c>
      <c r="Q779" s="27" t="str">
        <f>IF(AND(TCD!L780="",TCD!Q780=""),"",IF(SUM(TCD!L780,TCD!Q780)&gt;15,29,9.5))</f>
        <v/>
      </c>
      <c r="R779" s="27">
        <f>_xlfn.XLOOKUP(F779,TCD!E:E,TCD!K:K,"")</f>
        <v>0</v>
      </c>
      <c r="S779" s="27" t="str">
        <f>IF(TCD!I780="","",IF(TCD!I780&gt;8.5,17,8.5))</f>
        <v/>
      </c>
      <c r="T779" s="27">
        <f>TCD!Y780</f>
        <v>6.38</v>
      </c>
    </row>
    <row r="780" spans="1:20" x14ac:dyDescent="0.2">
      <c r="A780" s="13" t="str">
        <f>TCD!V781</f>
        <v>CHRONOPOST</v>
      </c>
      <c r="B780" s="1">
        <f t="shared" si="36"/>
        <v>46143</v>
      </c>
      <c r="F780" t="str">
        <f>TCD!E781</f>
        <v>XS447337573FR</v>
      </c>
      <c r="H780" s="6" t="str">
        <f t="shared" si="37"/>
        <v>P</v>
      </c>
      <c r="I780" t="str">
        <f>LOOKUP(F780,'Facture Chronopost'!L:L,'Facture Chronopost'!H:H)</f>
        <v/>
      </c>
      <c r="J780" s="6">
        <f>TCD!U781</f>
        <v>86</v>
      </c>
      <c r="K780">
        <f t="shared" si="38"/>
        <v>1</v>
      </c>
      <c r="L780" s="27">
        <f>_xlfn.XLOOKUP(F780,'TCD poids'!A:A,'TCD poids'!C:C)</f>
        <v>4.5999999999999996</v>
      </c>
      <c r="M780">
        <f>TCD!T781</f>
        <v>86</v>
      </c>
      <c r="N780">
        <f>IF(I780="",0.2,LOOKUP(I780,'Pays TVA'!A:A,'Pays TVA'!B:B))</f>
        <v>0.2</v>
      </c>
      <c r="O780" s="27" t="str">
        <f>IF(TCD!M781="","",TCD!M781)</f>
        <v/>
      </c>
      <c r="P780" s="27" t="str">
        <f>IF(TCD!J781="","",TCD!J781)</f>
        <v/>
      </c>
      <c r="Q780" s="27" t="str">
        <f>IF(AND(TCD!L781="",TCD!Q781=""),"",IF(SUM(TCD!L781,TCD!Q781)&gt;15,29,9.5))</f>
        <v/>
      </c>
      <c r="R780" s="27">
        <f>_xlfn.XLOOKUP(F780,TCD!E:E,TCD!K:K,"")</f>
        <v>0</v>
      </c>
      <c r="S780" s="27" t="str">
        <f>IF(TCD!I781="","",IF(TCD!I781&gt;8.5,17,8.5))</f>
        <v/>
      </c>
      <c r="T780" s="27">
        <f>TCD!Y781</f>
        <v>6.38</v>
      </c>
    </row>
    <row r="781" spans="1:20" x14ac:dyDescent="0.2">
      <c r="A781" s="13" t="str">
        <f>TCD!V782</f>
        <v>CHRONO_2SHOP</v>
      </c>
      <c r="B781" s="1">
        <f t="shared" si="36"/>
        <v>46143</v>
      </c>
      <c r="F781" t="str">
        <f>TCD!E782</f>
        <v>XT256909132TS</v>
      </c>
      <c r="H781" s="6" t="str">
        <f t="shared" si="37"/>
        <v>P</v>
      </c>
      <c r="I781" t="str">
        <f>LOOKUP(F781,'Facture Chronopost'!L:L,'Facture Chronopost'!H:H)</f>
        <v/>
      </c>
      <c r="J781" s="6" t="str">
        <f>TCD!U782</f>
        <v>5Y</v>
      </c>
      <c r="K781">
        <f t="shared" si="38"/>
        <v>1</v>
      </c>
      <c r="L781" s="27">
        <f>_xlfn.XLOOKUP(F781,'TCD poids'!A:A,'TCD poids'!C:C)</f>
        <v>0.7</v>
      </c>
      <c r="M781" t="str">
        <f>TCD!T782</f>
        <v>5Y</v>
      </c>
      <c r="N781">
        <f>IF(I781="",0.2,LOOKUP(I781,'Pays TVA'!A:A,'Pays TVA'!B:B))</f>
        <v>0.2</v>
      </c>
      <c r="O781" s="27" t="str">
        <f>IF(TCD!M782="","",TCD!M782)</f>
        <v/>
      </c>
      <c r="P781" s="27" t="str">
        <f>IF(TCD!J782="","",TCD!J782)</f>
        <v/>
      </c>
      <c r="Q781" s="27" t="str">
        <f>IF(AND(TCD!L782="",TCD!Q782=""),"",IF(SUM(TCD!L782,TCD!Q782)&gt;15,29,9.5))</f>
        <v/>
      </c>
      <c r="R781" s="27">
        <f>_xlfn.XLOOKUP(F781,TCD!E:E,TCD!K:K,"")</f>
        <v>0</v>
      </c>
      <c r="S781" s="27" t="str">
        <f>IF(TCD!I782="","",IF(TCD!I782&gt;8.5,17,8.5))</f>
        <v/>
      </c>
      <c r="T781" s="27">
        <f>TCD!Y782</f>
        <v>3.25</v>
      </c>
    </row>
    <row r="782" spans="1:20" x14ac:dyDescent="0.2">
      <c r="A782" s="13" t="str">
        <f>TCD!V783</f>
        <v>CHRONO_2SHOP</v>
      </c>
      <c r="B782" s="1">
        <f t="shared" si="36"/>
        <v>46143</v>
      </c>
      <c r="F782" t="str">
        <f>TCD!E783</f>
        <v>XT257571337TS</v>
      </c>
      <c r="H782" s="6" t="str">
        <f t="shared" si="37"/>
        <v>P</v>
      </c>
      <c r="I782" t="str">
        <f>LOOKUP(F782,'Facture Chronopost'!L:L,'Facture Chronopost'!H:H)</f>
        <v/>
      </c>
      <c r="J782" s="6" t="str">
        <f>TCD!U783</f>
        <v>5Y</v>
      </c>
      <c r="K782">
        <f t="shared" si="38"/>
        <v>1</v>
      </c>
      <c r="L782" s="27">
        <f>_xlfn.XLOOKUP(F782,'TCD poids'!A:A,'TCD poids'!C:C)</f>
        <v>1.5</v>
      </c>
      <c r="M782" t="str">
        <f>TCD!T783</f>
        <v>5Y</v>
      </c>
      <c r="N782">
        <f>IF(I782="",0.2,LOOKUP(I782,'Pays TVA'!A:A,'Pays TVA'!B:B))</f>
        <v>0.2</v>
      </c>
      <c r="O782" s="27" t="str">
        <f>IF(TCD!M783="","",TCD!M783)</f>
        <v/>
      </c>
      <c r="P782" s="27" t="str">
        <f>IF(TCD!J783="","",TCD!J783)</f>
        <v/>
      </c>
      <c r="Q782" s="27" t="str">
        <f>IF(AND(TCD!L783="",TCD!Q783=""),"",IF(SUM(TCD!L783,TCD!Q783)&gt;15,29,9.5))</f>
        <v/>
      </c>
      <c r="R782" s="27">
        <f>_xlfn.XLOOKUP(F782,TCD!E:E,TCD!K:K,"")</f>
        <v>0</v>
      </c>
      <c r="S782" s="27" t="str">
        <f>IF(TCD!I783="","",IF(TCD!I783&gt;8.5,17,8.5))</f>
        <v/>
      </c>
      <c r="T782" s="27">
        <f>TCD!Y783</f>
        <v>3.57</v>
      </c>
    </row>
    <row r="783" spans="1:20" x14ac:dyDescent="0.2">
      <c r="A783" s="13" t="str">
        <f>TCD!V784</f>
        <v>CHRONO_2SHOP</v>
      </c>
      <c r="B783" s="1">
        <f t="shared" si="36"/>
        <v>46143</v>
      </c>
      <c r="F783" t="str">
        <f>TCD!E784</f>
        <v>XT257629880TS</v>
      </c>
      <c r="H783" s="6" t="str">
        <f t="shared" si="37"/>
        <v>P</v>
      </c>
      <c r="I783" t="str">
        <f>LOOKUP(F783,'Facture Chronopost'!L:L,'Facture Chronopost'!H:H)</f>
        <v/>
      </c>
      <c r="J783" s="6" t="str">
        <f>TCD!U784</f>
        <v>5Y</v>
      </c>
      <c r="K783">
        <f t="shared" si="38"/>
        <v>1</v>
      </c>
      <c r="L783" s="27">
        <f>_xlfn.XLOOKUP(F783,'TCD poids'!A:A,'TCD poids'!C:C)</f>
        <v>0.2</v>
      </c>
      <c r="M783" t="str">
        <f>TCD!T784</f>
        <v>5Y</v>
      </c>
      <c r="N783">
        <f>IF(I783="",0.2,LOOKUP(I783,'Pays TVA'!A:A,'Pays TVA'!B:B))</f>
        <v>0.2</v>
      </c>
      <c r="O783" s="27" t="str">
        <f>IF(TCD!M784="","",TCD!M784)</f>
        <v/>
      </c>
      <c r="P783" s="27" t="str">
        <f>IF(TCD!J784="","",TCD!J784)</f>
        <v/>
      </c>
      <c r="Q783" s="27" t="str">
        <f>IF(AND(TCD!L784="",TCD!Q784=""),"",IF(SUM(TCD!L784,TCD!Q784)&gt;15,29,9.5))</f>
        <v/>
      </c>
      <c r="R783" s="27">
        <f>_xlfn.XLOOKUP(F783,TCD!E:E,TCD!K:K,"")</f>
        <v>0</v>
      </c>
      <c r="S783" s="27" t="str">
        <f>IF(TCD!I784="","",IF(TCD!I784&gt;8.5,17,8.5))</f>
        <v/>
      </c>
      <c r="T783" s="27">
        <f>TCD!Y784</f>
        <v>3.15</v>
      </c>
    </row>
    <row r="784" spans="1:20" x14ac:dyDescent="0.2">
      <c r="A784" s="13" t="str">
        <f>TCD!V785</f>
        <v>CHRONO_2SHOP</v>
      </c>
      <c r="B784" s="1">
        <f t="shared" si="36"/>
        <v>46143</v>
      </c>
      <c r="F784" t="str">
        <f>TCD!E785</f>
        <v>XT257673398TS</v>
      </c>
      <c r="H784" s="6" t="str">
        <f t="shared" si="37"/>
        <v>P</v>
      </c>
      <c r="I784" t="str">
        <f>LOOKUP(F784,'Facture Chronopost'!L:L,'Facture Chronopost'!H:H)</f>
        <v/>
      </c>
      <c r="J784" s="6" t="str">
        <f>TCD!U785</f>
        <v>5Y</v>
      </c>
      <c r="K784">
        <f t="shared" si="38"/>
        <v>1</v>
      </c>
      <c r="L784" s="27">
        <f>_xlfn.XLOOKUP(F784,'TCD poids'!A:A,'TCD poids'!C:C)</f>
        <v>0.8</v>
      </c>
      <c r="M784" t="str">
        <f>TCD!T785</f>
        <v>5Y</v>
      </c>
      <c r="N784">
        <f>IF(I784="",0.2,LOOKUP(I784,'Pays TVA'!A:A,'Pays TVA'!B:B))</f>
        <v>0.2</v>
      </c>
      <c r="O784" s="27" t="str">
        <f>IF(TCD!M785="","",TCD!M785)</f>
        <v/>
      </c>
      <c r="P784" s="27" t="str">
        <f>IF(TCD!J785="","",TCD!J785)</f>
        <v/>
      </c>
      <c r="Q784" s="27" t="str">
        <f>IF(AND(TCD!L785="",TCD!Q785=""),"",IF(SUM(TCD!L785,TCD!Q785)&gt;15,29,9.5))</f>
        <v/>
      </c>
      <c r="R784" s="27">
        <f>_xlfn.XLOOKUP(F784,TCD!E:E,TCD!K:K,"")</f>
        <v>0</v>
      </c>
      <c r="S784" s="27" t="str">
        <f>IF(TCD!I785="","",IF(TCD!I785&gt;8.5,17,8.5))</f>
        <v/>
      </c>
      <c r="T784" s="27">
        <f>TCD!Y785</f>
        <v>3.25</v>
      </c>
    </row>
    <row r="785" spans="1:20" x14ac:dyDescent="0.2">
      <c r="A785" s="13" t="str">
        <f>TCD!V786</f>
        <v>CHRONO_2SHOP</v>
      </c>
      <c r="B785" s="1">
        <f t="shared" si="36"/>
        <v>46143</v>
      </c>
      <c r="F785" t="str">
        <f>TCD!E786</f>
        <v>XT257681947TS</v>
      </c>
      <c r="H785" s="6" t="str">
        <f t="shared" si="37"/>
        <v>P</v>
      </c>
      <c r="I785" t="str">
        <f>LOOKUP(F785,'Facture Chronopost'!L:L,'Facture Chronopost'!H:H)</f>
        <v/>
      </c>
      <c r="J785" s="6" t="str">
        <f>TCD!U786</f>
        <v>5Y</v>
      </c>
      <c r="K785">
        <f t="shared" si="38"/>
        <v>1</v>
      </c>
      <c r="L785" s="27">
        <f>_xlfn.XLOOKUP(F785,'TCD poids'!A:A,'TCD poids'!C:C)</f>
        <v>0.30000000000000004</v>
      </c>
      <c r="M785" t="str">
        <f>TCD!T786</f>
        <v>5Y</v>
      </c>
      <c r="N785">
        <f>IF(I785="",0.2,LOOKUP(I785,'Pays TVA'!A:A,'Pays TVA'!B:B))</f>
        <v>0.2</v>
      </c>
      <c r="O785" s="27" t="str">
        <f>IF(TCD!M786="","",TCD!M786)</f>
        <v/>
      </c>
      <c r="P785" s="27" t="str">
        <f>IF(TCD!J786="","",TCD!J786)</f>
        <v/>
      </c>
      <c r="Q785" s="27" t="str">
        <f>IF(AND(TCD!L786="",TCD!Q786=""),"",IF(SUM(TCD!L786,TCD!Q786)&gt;15,29,9.5))</f>
        <v/>
      </c>
      <c r="R785" s="27">
        <f>_xlfn.XLOOKUP(F785,TCD!E:E,TCD!K:K,"")</f>
        <v>0</v>
      </c>
      <c r="S785" s="27" t="str">
        <f>IF(TCD!I786="","",IF(TCD!I786&gt;8.5,17,8.5))</f>
        <v/>
      </c>
      <c r="T785" s="27">
        <f>TCD!Y786</f>
        <v>3.15</v>
      </c>
    </row>
    <row r="786" spans="1:20" x14ac:dyDescent="0.2">
      <c r="A786" s="13" t="str">
        <f>TCD!V787</f>
        <v>CHRONO_2SHOP</v>
      </c>
      <c r="B786" s="1">
        <f t="shared" si="36"/>
        <v>46143</v>
      </c>
      <c r="F786" t="str">
        <f>TCD!E787</f>
        <v>XT257705175TS</v>
      </c>
      <c r="H786" s="6" t="str">
        <f t="shared" si="37"/>
        <v>P</v>
      </c>
      <c r="I786" t="str">
        <f>LOOKUP(F786,'Facture Chronopost'!L:L,'Facture Chronopost'!H:H)</f>
        <v/>
      </c>
      <c r="J786" s="6" t="str">
        <f>TCD!U787</f>
        <v>5Y</v>
      </c>
      <c r="K786">
        <f t="shared" si="38"/>
        <v>1</v>
      </c>
      <c r="L786" s="27">
        <f>_xlfn.XLOOKUP(F786,'TCD poids'!A:A,'TCD poids'!C:C)</f>
        <v>0.8</v>
      </c>
      <c r="M786" t="str">
        <f>TCD!T787</f>
        <v>5Y</v>
      </c>
      <c r="N786">
        <f>IF(I786="",0.2,LOOKUP(I786,'Pays TVA'!A:A,'Pays TVA'!B:B))</f>
        <v>0.2</v>
      </c>
      <c r="O786" s="27" t="str">
        <f>IF(TCD!M787="","",TCD!M787)</f>
        <v/>
      </c>
      <c r="P786" s="27" t="str">
        <f>IF(TCD!J787="","",TCD!J787)</f>
        <v/>
      </c>
      <c r="Q786" s="27" t="str">
        <f>IF(AND(TCD!L787="",TCD!Q787=""),"",IF(SUM(TCD!L787,TCD!Q787)&gt;15,29,9.5))</f>
        <v/>
      </c>
      <c r="R786" s="27">
        <f>_xlfn.XLOOKUP(F786,TCD!E:E,TCD!K:K,"")</f>
        <v>0</v>
      </c>
      <c r="S786" s="27" t="str">
        <f>IF(TCD!I787="","",IF(TCD!I787&gt;8.5,17,8.5))</f>
        <v/>
      </c>
      <c r="T786" s="27">
        <f>TCD!Y787</f>
        <v>3.25</v>
      </c>
    </row>
    <row r="787" spans="1:20" x14ac:dyDescent="0.2">
      <c r="A787" s="13" t="str">
        <f>TCD!V788</f>
        <v>CHRONO_2SHOP</v>
      </c>
      <c r="B787" s="1">
        <f t="shared" si="36"/>
        <v>46143</v>
      </c>
      <c r="F787" t="str">
        <f>TCD!E788</f>
        <v>XT257708477TS</v>
      </c>
      <c r="H787" s="6" t="str">
        <f t="shared" si="37"/>
        <v>P</v>
      </c>
      <c r="I787" t="str">
        <f>LOOKUP(F787,'Facture Chronopost'!L:L,'Facture Chronopost'!H:H)</f>
        <v/>
      </c>
      <c r="J787" s="6" t="str">
        <f>TCD!U788</f>
        <v>5Y</v>
      </c>
      <c r="K787">
        <f t="shared" si="38"/>
        <v>1</v>
      </c>
      <c r="L787" s="27">
        <f>_xlfn.XLOOKUP(F787,'TCD poids'!A:A,'TCD poids'!C:C)</f>
        <v>0.2</v>
      </c>
      <c r="M787" t="str">
        <f>TCD!T788</f>
        <v>5Y</v>
      </c>
      <c r="N787">
        <f>IF(I787="",0.2,LOOKUP(I787,'Pays TVA'!A:A,'Pays TVA'!B:B))</f>
        <v>0.2</v>
      </c>
      <c r="O787" s="27" t="str">
        <f>IF(TCD!M788="","",TCD!M788)</f>
        <v/>
      </c>
      <c r="P787" s="27" t="str">
        <f>IF(TCD!J788="","",TCD!J788)</f>
        <v/>
      </c>
      <c r="Q787" s="27" t="str">
        <f>IF(AND(TCD!L788="",TCD!Q788=""),"",IF(SUM(TCD!L788,TCD!Q788)&gt;15,29,9.5))</f>
        <v/>
      </c>
      <c r="R787" s="27">
        <f>_xlfn.XLOOKUP(F787,TCD!E:E,TCD!K:K,"")</f>
        <v>0</v>
      </c>
      <c r="S787" s="27" t="str">
        <f>IF(TCD!I788="","",IF(TCD!I788&gt;8.5,17,8.5))</f>
        <v/>
      </c>
      <c r="T787" s="27">
        <f>TCD!Y788</f>
        <v>3.15</v>
      </c>
    </row>
    <row r="788" spans="1:20" x14ac:dyDescent="0.2">
      <c r="A788" s="13" t="str">
        <f>TCD!V789</f>
        <v>CHRONO_2SHOP</v>
      </c>
      <c r="B788" s="1">
        <f t="shared" si="36"/>
        <v>46143</v>
      </c>
      <c r="F788" t="str">
        <f>TCD!E789</f>
        <v>XT257719979TS</v>
      </c>
      <c r="H788" s="6" t="str">
        <f t="shared" si="37"/>
        <v>P</v>
      </c>
      <c r="I788" t="str">
        <f>LOOKUP(F788,'Facture Chronopost'!L:L,'Facture Chronopost'!H:H)</f>
        <v/>
      </c>
      <c r="J788" s="6" t="str">
        <f>TCD!U789</f>
        <v>5Y</v>
      </c>
      <c r="K788">
        <f t="shared" si="38"/>
        <v>1</v>
      </c>
      <c r="L788" s="27">
        <f>_xlfn.XLOOKUP(F788,'TCD poids'!A:A,'TCD poids'!C:C)</f>
        <v>0.5</v>
      </c>
      <c r="M788" t="str">
        <f>TCD!T789</f>
        <v>5Y</v>
      </c>
      <c r="N788">
        <f>IF(I788="",0.2,LOOKUP(I788,'Pays TVA'!A:A,'Pays TVA'!B:B))</f>
        <v>0.2</v>
      </c>
      <c r="O788" s="27" t="str">
        <f>IF(TCD!M789="","",TCD!M789)</f>
        <v/>
      </c>
      <c r="P788" s="27" t="str">
        <f>IF(TCD!J789="","",TCD!J789)</f>
        <v/>
      </c>
      <c r="Q788" s="27" t="str">
        <f>IF(AND(TCD!L789="",TCD!Q789=""),"",IF(SUM(TCD!L789,TCD!Q789)&gt;15,29,9.5))</f>
        <v/>
      </c>
      <c r="R788" s="27">
        <f>_xlfn.XLOOKUP(F788,TCD!E:E,TCD!K:K,"")</f>
        <v>0</v>
      </c>
      <c r="S788" s="27" t="str">
        <f>IF(TCD!I789="","",IF(TCD!I789&gt;8.5,17,8.5))</f>
        <v/>
      </c>
      <c r="T788" s="27">
        <f>TCD!Y789</f>
        <v>3.15</v>
      </c>
    </row>
    <row r="789" spans="1:20" x14ac:dyDescent="0.2">
      <c r="A789" s="13" t="str">
        <f>TCD!V790</f>
        <v>CHRONO_2SHOP</v>
      </c>
      <c r="B789" s="1">
        <f t="shared" si="36"/>
        <v>46143</v>
      </c>
      <c r="F789" t="str">
        <f>TCD!E790</f>
        <v>XT257720597TS</v>
      </c>
      <c r="H789" s="6" t="str">
        <f t="shared" si="37"/>
        <v>P</v>
      </c>
      <c r="I789" t="str">
        <f>LOOKUP(F789,'Facture Chronopost'!L:L,'Facture Chronopost'!H:H)</f>
        <v/>
      </c>
      <c r="J789" s="6" t="str">
        <f>TCD!U790</f>
        <v>5Y</v>
      </c>
      <c r="K789">
        <f t="shared" si="38"/>
        <v>1</v>
      </c>
      <c r="L789" s="27">
        <f>_xlfn.XLOOKUP(F789,'TCD poids'!A:A,'TCD poids'!C:C)</f>
        <v>0.9</v>
      </c>
      <c r="M789" t="str">
        <f>TCD!T790</f>
        <v>5Y</v>
      </c>
      <c r="N789">
        <f>IF(I789="",0.2,LOOKUP(I789,'Pays TVA'!A:A,'Pays TVA'!B:B))</f>
        <v>0.2</v>
      </c>
      <c r="O789" s="27" t="str">
        <f>IF(TCD!M790="","",TCD!M790)</f>
        <v/>
      </c>
      <c r="P789" s="27" t="str">
        <f>IF(TCD!J790="","",TCD!J790)</f>
        <v/>
      </c>
      <c r="Q789" s="27" t="str">
        <f>IF(AND(TCD!L790="",TCD!Q790=""),"",IF(SUM(TCD!L790,TCD!Q790)&gt;15,29,9.5))</f>
        <v/>
      </c>
      <c r="R789" s="27">
        <f>_xlfn.XLOOKUP(F789,TCD!E:E,TCD!K:K,"")</f>
        <v>0</v>
      </c>
      <c r="S789" s="27" t="str">
        <f>IF(TCD!I790="","",IF(TCD!I790&gt;8.5,17,8.5))</f>
        <v/>
      </c>
      <c r="T789" s="27">
        <f>TCD!Y790</f>
        <v>3.25</v>
      </c>
    </row>
    <row r="790" spans="1:20" x14ac:dyDescent="0.2">
      <c r="A790" s="13" t="str">
        <f>TCD!V791</f>
        <v>CHRONO_2SHOP</v>
      </c>
      <c r="B790" s="1">
        <f t="shared" si="36"/>
        <v>46143</v>
      </c>
      <c r="F790" t="str">
        <f>TCD!E791</f>
        <v>XT257734485TS</v>
      </c>
      <c r="H790" s="6" t="str">
        <f t="shared" si="37"/>
        <v>P</v>
      </c>
      <c r="I790" t="str">
        <f>LOOKUP(F790,'Facture Chronopost'!L:L,'Facture Chronopost'!H:H)</f>
        <v/>
      </c>
      <c r="J790" s="6" t="str">
        <f>TCD!U791</f>
        <v>5Y</v>
      </c>
      <c r="K790">
        <f t="shared" si="38"/>
        <v>1</v>
      </c>
      <c r="L790" s="27">
        <f>_xlfn.XLOOKUP(F790,'TCD poids'!A:A,'TCD poids'!C:C)</f>
        <v>0.30000000000000004</v>
      </c>
      <c r="M790" t="str">
        <f>TCD!T791</f>
        <v>5Y</v>
      </c>
      <c r="N790">
        <f>IF(I790="",0.2,LOOKUP(I790,'Pays TVA'!A:A,'Pays TVA'!B:B))</f>
        <v>0.2</v>
      </c>
      <c r="O790" s="27" t="str">
        <f>IF(TCD!M791="","",TCD!M791)</f>
        <v/>
      </c>
      <c r="P790" s="27" t="str">
        <f>IF(TCD!J791="","",TCD!J791)</f>
        <v/>
      </c>
      <c r="Q790" s="27" t="str">
        <f>IF(AND(TCD!L791="",TCD!Q791=""),"",IF(SUM(TCD!L791,TCD!Q791)&gt;15,29,9.5))</f>
        <v/>
      </c>
      <c r="R790" s="27">
        <f>_xlfn.XLOOKUP(F790,TCD!E:E,TCD!K:K,"")</f>
        <v>0</v>
      </c>
      <c r="S790" s="27" t="str">
        <f>IF(TCD!I791="","",IF(TCD!I791&gt;8.5,17,8.5))</f>
        <v/>
      </c>
      <c r="T790" s="27">
        <f>TCD!Y791</f>
        <v>3.15</v>
      </c>
    </row>
    <row r="791" spans="1:20" x14ac:dyDescent="0.2">
      <c r="A791" s="13" t="str">
        <f>TCD!V792</f>
        <v>CHRONO_2SHOP</v>
      </c>
      <c r="B791" s="1">
        <f t="shared" si="36"/>
        <v>46143</v>
      </c>
      <c r="F791" t="str">
        <f>TCD!E792</f>
        <v>XT257739664TS</v>
      </c>
      <c r="H791" s="6" t="str">
        <f t="shared" si="37"/>
        <v>P</v>
      </c>
      <c r="I791" t="str">
        <f>LOOKUP(F791,'Facture Chronopost'!L:L,'Facture Chronopost'!H:H)</f>
        <v/>
      </c>
      <c r="J791" s="6" t="str">
        <f>TCD!U792</f>
        <v>5Y</v>
      </c>
      <c r="K791">
        <f t="shared" si="38"/>
        <v>1</v>
      </c>
      <c r="L791" s="27">
        <f>_xlfn.XLOOKUP(F791,'TCD poids'!A:A,'TCD poids'!C:C)</f>
        <v>1.6</v>
      </c>
      <c r="M791" t="str">
        <f>TCD!T792</f>
        <v>5Y</v>
      </c>
      <c r="N791">
        <f>IF(I791="",0.2,LOOKUP(I791,'Pays TVA'!A:A,'Pays TVA'!B:B))</f>
        <v>0.2</v>
      </c>
      <c r="O791" s="27" t="str">
        <f>IF(TCD!M792="","",TCD!M792)</f>
        <v/>
      </c>
      <c r="P791" s="27" t="str">
        <f>IF(TCD!J792="","",TCD!J792)</f>
        <v/>
      </c>
      <c r="Q791" s="27" t="str">
        <f>IF(AND(TCD!L792="",TCD!Q792=""),"",IF(SUM(TCD!L792,TCD!Q792)&gt;15,29,9.5))</f>
        <v/>
      </c>
      <c r="R791" s="27">
        <f>_xlfn.XLOOKUP(F791,TCD!E:E,TCD!K:K,"")</f>
        <v>0</v>
      </c>
      <c r="S791" s="27" t="str">
        <f>IF(TCD!I792="","",IF(TCD!I792&gt;8.5,17,8.5))</f>
        <v/>
      </c>
      <c r="T791" s="27">
        <f>TCD!Y792</f>
        <v>3.57</v>
      </c>
    </row>
    <row r="792" spans="1:20" x14ac:dyDescent="0.2">
      <c r="A792" s="13" t="str">
        <f>TCD!V793</f>
        <v>CHRONO_2SHOP</v>
      </c>
      <c r="B792" s="1">
        <f t="shared" si="36"/>
        <v>46143</v>
      </c>
      <c r="F792" t="str">
        <f>TCD!E793</f>
        <v>XT257749556TS</v>
      </c>
      <c r="H792" s="6" t="str">
        <f t="shared" si="37"/>
        <v>P</v>
      </c>
      <c r="I792" t="str">
        <f>LOOKUP(F792,'Facture Chronopost'!L:L,'Facture Chronopost'!H:H)</f>
        <v/>
      </c>
      <c r="J792" s="6" t="str">
        <f>TCD!U793</f>
        <v>5Y</v>
      </c>
      <c r="K792">
        <f t="shared" si="38"/>
        <v>1</v>
      </c>
      <c r="L792" s="27">
        <f>_xlfn.XLOOKUP(F792,'TCD poids'!A:A,'TCD poids'!C:C)</f>
        <v>1.6</v>
      </c>
      <c r="M792" t="str">
        <f>TCD!T793</f>
        <v>5Y</v>
      </c>
      <c r="N792">
        <f>IF(I792="",0.2,LOOKUP(I792,'Pays TVA'!A:A,'Pays TVA'!B:B))</f>
        <v>0.2</v>
      </c>
      <c r="O792" s="27" t="str">
        <f>IF(TCD!M793="","",TCD!M793)</f>
        <v/>
      </c>
      <c r="P792" s="27" t="str">
        <f>IF(TCD!J793="","",TCD!J793)</f>
        <v/>
      </c>
      <c r="Q792" s="27" t="str">
        <f>IF(AND(TCD!L793="",TCD!Q793=""),"",IF(SUM(TCD!L793,TCD!Q793)&gt;15,29,9.5))</f>
        <v/>
      </c>
      <c r="R792" s="27">
        <f>_xlfn.XLOOKUP(F792,TCD!E:E,TCD!K:K,"")</f>
        <v>0</v>
      </c>
      <c r="S792" s="27" t="str">
        <f>IF(TCD!I793="","",IF(TCD!I793&gt;8.5,17,8.5))</f>
        <v/>
      </c>
      <c r="T792" s="27">
        <f>TCD!Y793</f>
        <v>3.57</v>
      </c>
    </row>
    <row r="793" spans="1:20" x14ac:dyDescent="0.2">
      <c r="A793" s="13" t="str">
        <f>TCD!V794</f>
        <v>CHRONO_2SHOP</v>
      </c>
      <c r="B793" s="1">
        <f t="shared" si="36"/>
        <v>46143</v>
      </c>
      <c r="F793" t="str">
        <f>TCD!E794</f>
        <v>XT257750302TS</v>
      </c>
      <c r="H793" s="6" t="str">
        <f t="shared" si="37"/>
        <v>P</v>
      </c>
      <c r="I793" t="str">
        <f>LOOKUP(F793,'Facture Chronopost'!L:L,'Facture Chronopost'!H:H)</f>
        <v/>
      </c>
      <c r="J793" s="6" t="str">
        <f>TCD!U794</f>
        <v>5Y</v>
      </c>
      <c r="K793">
        <f t="shared" si="38"/>
        <v>1</v>
      </c>
      <c r="L793" s="27">
        <f>_xlfn.XLOOKUP(F793,'TCD poids'!A:A,'TCD poids'!C:C)</f>
        <v>0.30000000000000004</v>
      </c>
      <c r="M793" t="str">
        <f>TCD!T794</f>
        <v>5Y</v>
      </c>
      <c r="N793">
        <f>IF(I793="",0.2,LOOKUP(I793,'Pays TVA'!A:A,'Pays TVA'!B:B))</f>
        <v>0.2</v>
      </c>
      <c r="O793" s="27" t="str">
        <f>IF(TCD!M794="","",TCD!M794)</f>
        <v/>
      </c>
      <c r="P793" s="27" t="str">
        <f>IF(TCD!J794="","",TCD!J794)</f>
        <v/>
      </c>
      <c r="Q793" s="27" t="str">
        <f>IF(AND(TCD!L794="",TCD!Q794=""),"",IF(SUM(TCD!L794,TCD!Q794)&gt;15,29,9.5))</f>
        <v/>
      </c>
      <c r="R793" s="27">
        <f>_xlfn.XLOOKUP(F793,TCD!E:E,TCD!K:K,"")</f>
        <v>0</v>
      </c>
      <c r="S793" s="27" t="str">
        <f>IF(TCD!I794="","",IF(TCD!I794&gt;8.5,17,8.5))</f>
        <v/>
      </c>
      <c r="T793" s="27">
        <f>TCD!Y794</f>
        <v>3.15</v>
      </c>
    </row>
    <row r="794" spans="1:20" x14ac:dyDescent="0.2">
      <c r="A794" s="13" t="str">
        <f>TCD!V795</f>
        <v>CHRONO_2SHOP</v>
      </c>
      <c r="B794" s="1">
        <f t="shared" si="36"/>
        <v>46143</v>
      </c>
      <c r="F794" t="str">
        <f>TCD!E795</f>
        <v>XT257750903TS</v>
      </c>
      <c r="H794" s="6" t="str">
        <f t="shared" si="37"/>
        <v>P</v>
      </c>
      <c r="I794" t="str">
        <f>LOOKUP(F794,'Facture Chronopost'!L:L,'Facture Chronopost'!H:H)</f>
        <v/>
      </c>
      <c r="J794" s="6" t="str">
        <f>TCD!U795</f>
        <v>5Y</v>
      </c>
      <c r="K794">
        <f t="shared" si="38"/>
        <v>1</v>
      </c>
      <c r="L794" s="27">
        <f>_xlfn.XLOOKUP(F794,'TCD poids'!A:A,'TCD poids'!C:C)</f>
        <v>0.4</v>
      </c>
      <c r="M794" t="str">
        <f>TCD!T795</f>
        <v>5Y</v>
      </c>
      <c r="N794">
        <f>IF(I794="",0.2,LOOKUP(I794,'Pays TVA'!A:A,'Pays TVA'!B:B))</f>
        <v>0.2</v>
      </c>
      <c r="O794" s="27" t="str">
        <f>IF(TCD!M795="","",TCD!M795)</f>
        <v/>
      </c>
      <c r="P794" s="27" t="str">
        <f>IF(TCD!J795="","",TCD!J795)</f>
        <v/>
      </c>
      <c r="Q794" s="27" t="str">
        <f>IF(AND(TCD!L795="",TCD!Q795=""),"",IF(SUM(TCD!L795,TCD!Q795)&gt;15,29,9.5))</f>
        <v/>
      </c>
      <c r="R794" s="27">
        <f>_xlfn.XLOOKUP(F794,TCD!E:E,TCD!K:K,"")</f>
        <v>0</v>
      </c>
      <c r="S794" s="27" t="str">
        <f>IF(TCD!I795="","",IF(TCD!I795&gt;8.5,17,8.5))</f>
        <v/>
      </c>
      <c r="T794" s="27">
        <f>TCD!Y795</f>
        <v>3.15</v>
      </c>
    </row>
    <row r="795" spans="1:20" x14ac:dyDescent="0.2">
      <c r="A795" s="13" t="str">
        <f>TCD!V796</f>
        <v>CHRONO_2SHOP</v>
      </c>
      <c r="B795" s="1">
        <f t="shared" si="36"/>
        <v>46143</v>
      </c>
      <c r="F795" t="str">
        <f>TCD!E796</f>
        <v>XT257758907TS</v>
      </c>
      <c r="H795" s="6" t="str">
        <f t="shared" si="37"/>
        <v>P</v>
      </c>
      <c r="I795" t="str">
        <f>LOOKUP(F795,'Facture Chronopost'!L:L,'Facture Chronopost'!H:H)</f>
        <v/>
      </c>
      <c r="J795" s="6" t="str">
        <f>TCD!U796</f>
        <v>5Y</v>
      </c>
      <c r="K795">
        <f t="shared" si="38"/>
        <v>1</v>
      </c>
      <c r="L795" s="27">
        <f>_xlfn.XLOOKUP(F795,'TCD poids'!A:A,'TCD poids'!C:C)</f>
        <v>0.30000000000000004</v>
      </c>
      <c r="M795" t="str">
        <f>TCD!T796</f>
        <v>5Y</v>
      </c>
      <c r="N795">
        <f>IF(I795="",0.2,LOOKUP(I795,'Pays TVA'!A:A,'Pays TVA'!B:B))</f>
        <v>0.2</v>
      </c>
      <c r="O795" s="27" t="str">
        <f>IF(TCD!M796="","",TCD!M796)</f>
        <v/>
      </c>
      <c r="P795" s="27" t="str">
        <f>IF(TCD!J796="","",TCD!J796)</f>
        <v/>
      </c>
      <c r="Q795" s="27" t="str">
        <f>IF(AND(TCD!L796="",TCD!Q796=""),"",IF(SUM(TCD!L796,TCD!Q796)&gt;15,29,9.5))</f>
        <v/>
      </c>
      <c r="R795" s="27">
        <f>_xlfn.XLOOKUP(F795,TCD!E:E,TCD!K:K,"")</f>
        <v>0</v>
      </c>
      <c r="S795" s="27" t="str">
        <f>IF(TCD!I796="","",IF(TCD!I796&gt;8.5,17,8.5))</f>
        <v/>
      </c>
      <c r="T795" s="27">
        <f>TCD!Y796</f>
        <v>3.15</v>
      </c>
    </row>
    <row r="796" spans="1:20" x14ac:dyDescent="0.2">
      <c r="A796" s="13" t="str">
        <f>TCD!V797</f>
        <v>CHRONO_2SHOP</v>
      </c>
      <c r="B796" s="1">
        <f t="shared" si="36"/>
        <v>46143</v>
      </c>
      <c r="F796" t="str">
        <f>TCD!E797</f>
        <v>XT257763765TS</v>
      </c>
      <c r="H796" s="6" t="str">
        <f t="shared" si="37"/>
        <v>P</v>
      </c>
      <c r="I796" t="str">
        <f>LOOKUP(F796,'Facture Chronopost'!L:L,'Facture Chronopost'!H:H)</f>
        <v/>
      </c>
      <c r="J796" s="6" t="str">
        <f>TCD!U797</f>
        <v>5Y</v>
      </c>
      <c r="K796">
        <f t="shared" si="38"/>
        <v>1</v>
      </c>
      <c r="L796" s="27">
        <f>_xlfn.XLOOKUP(F796,'TCD poids'!A:A,'TCD poids'!C:C)</f>
        <v>0.7</v>
      </c>
      <c r="M796" t="str">
        <f>TCD!T797</f>
        <v>5Y</v>
      </c>
      <c r="N796">
        <f>IF(I796="",0.2,LOOKUP(I796,'Pays TVA'!A:A,'Pays TVA'!B:B))</f>
        <v>0.2</v>
      </c>
      <c r="O796" s="27" t="str">
        <f>IF(TCD!M797="","",TCD!M797)</f>
        <v/>
      </c>
      <c r="P796" s="27" t="str">
        <f>IF(TCD!J797="","",TCD!J797)</f>
        <v/>
      </c>
      <c r="Q796" s="27" t="str">
        <f>IF(AND(TCD!L797="",TCD!Q797=""),"",IF(SUM(TCD!L797,TCD!Q797)&gt;15,29,9.5))</f>
        <v/>
      </c>
      <c r="R796" s="27">
        <f>_xlfn.XLOOKUP(F796,TCD!E:E,TCD!K:K,"")</f>
        <v>0</v>
      </c>
      <c r="S796" s="27" t="str">
        <f>IF(TCD!I797="","",IF(TCD!I797&gt;8.5,17,8.5))</f>
        <v/>
      </c>
      <c r="T796" s="27">
        <f>TCD!Y797</f>
        <v>5.25</v>
      </c>
    </row>
    <row r="797" spans="1:20" x14ac:dyDescent="0.2">
      <c r="A797" s="13" t="str">
        <f>TCD!V798</f>
        <v>CHRONO_2SHOP</v>
      </c>
      <c r="B797" s="1">
        <f t="shared" si="36"/>
        <v>46143</v>
      </c>
      <c r="F797" t="str">
        <f>TCD!E798</f>
        <v>XT257767170TS</v>
      </c>
      <c r="H797" s="6" t="str">
        <f t="shared" si="37"/>
        <v>P</v>
      </c>
      <c r="I797" t="str">
        <f>LOOKUP(F797,'Facture Chronopost'!L:L,'Facture Chronopost'!H:H)</f>
        <v/>
      </c>
      <c r="J797" s="6" t="str">
        <f>TCD!U798</f>
        <v>5Y</v>
      </c>
      <c r="K797">
        <f t="shared" si="38"/>
        <v>1</v>
      </c>
      <c r="L797" s="27">
        <f>_xlfn.XLOOKUP(F797,'TCD poids'!A:A,'TCD poids'!C:C)</f>
        <v>0.6</v>
      </c>
      <c r="M797" t="str">
        <f>TCD!T798</f>
        <v>5Y</v>
      </c>
      <c r="N797">
        <f>IF(I797="",0.2,LOOKUP(I797,'Pays TVA'!A:A,'Pays TVA'!B:B))</f>
        <v>0.2</v>
      </c>
      <c r="O797" s="27" t="str">
        <f>IF(TCD!M798="","",TCD!M798)</f>
        <v/>
      </c>
      <c r="P797" s="27" t="str">
        <f>IF(TCD!J798="","",TCD!J798)</f>
        <v/>
      </c>
      <c r="Q797" s="27" t="str">
        <f>IF(AND(TCD!L798="",TCD!Q798=""),"",IF(SUM(TCD!L798,TCD!Q798)&gt;15,29,9.5))</f>
        <v/>
      </c>
      <c r="R797" s="27">
        <f>_xlfn.XLOOKUP(F797,TCD!E:E,TCD!K:K,"")</f>
        <v>0</v>
      </c>
      <c r="S797" s="27" t="str">
        <f>IF(TCD!I798="","",IF(TCD!I798&gt;8.5,17,8.5))</f>
        <v/>
      </c>
      <c r="T797" s="27">
        <f>TCD!Y798</f>
        <v>3.25</v>
      </c>
    </row>
    <row r="798" spans="1:20" x14ac:dyDescent="0.2">
      <c r="A798" s="13" t="str">
        <f>TCD!V799</f>
        <v>CHRONO_2SHOP</v>
      </c>
      <c r="B798" s="1">
        <f t="shared" si="36"/>
        <v>46143</v>
      </c>
      <c r="F798" t="str">
        <f>TCD!E799</f>
        <v>XT257769666TS</v>
      </c>
      <c r="H798" s="6" t="str">
        <f t="shared" si="37"/>
        <v>P</v>
      </c>
      <c r="I798" t="str">
        <f>LOOKUP(F798,'Facture Chronopost'!L:L,'Facture Chronopost'!H:H)</f>
        <v/>
      </c>
      <c r="J798" s="6" t="str">
        <f>TCD!U799</f>
        <v>5Y</v>
      </c>
      <c r="K798">
        <f t="shared" si="38"/>
        <v>1</v>
      </c>
      <c r="L798" s="27">
        <f>_xlfn.XLOOKUP(F798,'TCD poids'!A:A,'TCD poids'!C:C)</f>
        <v>0.30000000000000004</v>
      </c>
      <c r="M798" t="str">
        <f>TCD!T799</f>
        <v>5Y</v>
      </c>
      <c r="N798">
        <f>IF(I798="",0.2,LOOKUP(I798,'Pays TVA'!A:A,'Pays TVA'!B:B))</f>
        <v>0.2</v>
      </c>
      <c r="O798" s="27" t="str">
        <f>IF(TCD!M799="","",TCD!M799)</f>
        <v/>
      </c>
      <c r="P798" s="27" t="str">
        <f>IF(TCD!J799="","",TCD!J799)</f>
        <v/>
      </c>
      <c r="Q798" s="27" t="str">
        <f>IF(AND(TCD!L799="",TCD!Q799=""),"",IF(SUM(TCD!L799,TCD!Q799)&gt;15,29,9.5))</f>
        <v/>
      </c>
      <c r="R798" s="27">
        <f>_xlfn.XLOOKUP(F798,TCD!E:E,TCD!K:K,"")</f>
        <v>0</v>
      </c>
      <c r="S798" s="27" t="str">
        <f>IF(TCD!I799="","",IF(TCD!I799&gt;8.5,17,8.5))</f>
        <v/>
      </c>
      <c r="T798" s="27">
        <f>TCD!Y799</f>
        <v>3.15</v>
      </c>
    </row>
    <row r="799" spans="1:20" x14ac:dyDescent="0.2">
      <c r="A799" s="13" t="str">
        <f>TCD!V800</f>
        <v>CHRONO_2SHOP</v>
      </c>
      <c r="B799" s="1">
        <f t="shared" si="36"/>
        <v>46143</v>
      </c>
      <c r="F799" t="str">
        <f>TCD!E800</f>
        <v>XT257778606TS</v>
      </c>
      <c r="H799" s="6" t="str">
        <f t="shared" si="37"/>
        <v>P</v>
      </c>
      <c r="I799" t="str">
        <f>LOOKUP(F799,'Facture Chronopost'!L:L,'Facture Chronopost'!H:H)</f>
        <v/>
      </c>
      <c r="J799" s="6" t="str">
        <f>TCD!U800</f>
        <v>5Y</v>
      </c>
      <c r="K799">
        <f t="shared" si="38"/>
        <v>1</v>
      </c>
      <c r="L799" s="27">
        <f>_xlfn.XLOOKUP(F799,'TCD poids'!A:A,'TCD poids'!C:C)</f>
        <v>0.30000000000000004</v>
      </c>
      <c r="M799" t="str">
        <f>TCD!T800</f>
        <v>5Y</v>
      </c>
      <c r="N799">
        <f>IF(I799="",0.2,LOOKUP(I799,'Pays TVA'!A:A,'Pays TVA'!B:B))</f>
        <v>0.2</v>
      </c>
      <c r="O799" s="27" t="str">
        <f>IF(TCD!M800="","",TCD!M800)</f>
        <v/>
      </c>
      <c r="P799" s="27" t="str">
        <f>IF(TCD!J800="","",TCD!J800)</f>
        <v/>
      </c>
      <c r="Q799" s="27" t="str">
        <f>IF(AND(TCD!L800="",TCD!Q800=""),"",IF(SUM(TCD!L800,TCD!Q800)&gt;15,29,9.5))</f>
        <v/>
      </c>
      <c r="R799" s="27">
        <f>_xlfn.XLOOKUP(F799,TCD!E:E,TCD!K:K,"")</f>
        <v>0</v>
      </c>
      <c r="S799" s="27" t="str">
        <f>IF(TCD!I800="","",IF(TCD!I800&gt;8.5,17,8.5))</f>
        <v/>
      </c>
      <c r="T799" s="27">
        <f>TCD!Y800</f>
        <v>3.15</v>
      </c>
    </row>
    <row r="800" spans="1:20" x14ac:dyDescent="0.2">
      <c r="A800" s="13" t="str">
        <f>TCD!V801</f>
        <v>CHRONO_2SHOP</v>
      </c>
      <c r="B800" s="1">
        <f t="shared" si="36"/>
        <v>46143</v>
      </c>
      <c r="F800" t="str">
        <f>TCD!E801</f>
        <v>XT257778795TS</v>
      </c>
      <c r="H800" s="6" t="str">
        <f t="shared" si="37"/>
        <v>P</v>
      </c>
      <c r="I800" t="str">
        <f>LOOKUP(F800,'Facture Chronopost'!L:L,'Facture Chronopost'!H:H)</f>
        <v/>
      </c>
      <c r="J800" s="6" t="str">
        <f>TCD!U801</f>
        <v>5Y</v>
      </c>
      <c r="K800">
        <f t="shared" si="38"/>
        <v>1</v>
      </c>
      <c r="L800" s="27">
        <f>_xlfn.XLOOKUP(F800,'TCD poids'!A:A,'TCD poids'!C:C)</f>
        <v>0.4</v>
      </c>
      <c r="M800" t="str">
        <f>TCD!T801</f>
        <v>5Y</v>
      </c>
      <c r="N800">
        <f>IF(I800="",0.2,LOOKUP(I800,'Pays TVA'!A:A,'Pays TVA'!B:B))</f>
        <v>0.2</v>
      </c>
      <c r="O800" s="27" t="str">
        <f>IF(TCD!M801="","",TCD!M801)</f>
        <v/>
      </c>
      <c r="P800" s="27" t="str">
        <f>IF(TCD!J801="","",TCD!J801)</f>
        <v/>
      </c>
      <c r="Q800" s="27" t="str">
        <f>IF(AND(TCD!L801="",TCD!Q801=""),"",IF(SUM(TCD!L801,TCD!Q801)&gt;15,29,9.5))</f>
        <v/>
      </c>
      <c r="R800" s="27">
        <f>_xlfn.XLOOKUP(F800,TCD!E:E,TCD!K:K,"")</f>
        <v>0</v>
      </c>
      <c r="S800" s="27" t="str">
        <f>IF(TCD!I801="","",IF(TCD!I801&gt;8.5,17,8.5))</f>
        <v/>
      </c>
      <c r="T800" s="27">
        <f>TCD!Y801</f>
        <v>3.15</v>
      </c>
    </row>
    <row r="801" spans="1:20" x14ac:dyDescent="0.2">
      <c r="A801" s="13" t="str">
        <f>TCD!V802</f>
        <v>CHRONO_2SHOP</v>
      </c>
      <c r="B801" s="1">
        <f t="shared" si="36"/>
        <v>46143</v>
      </c>
      <c r="F801" t="str">
        <f>TCD!E802</f>
        <v>XT257787188TS</v>
      </c>
      <c r="H801" s="6" t="str">
        <f t="shared" si="37"/>
        <v>P</v>
      </c>
      <c r="I801" t="str">
        <f>LOOKUP(F801,'Facture Chronopost'!L:L,'Facture Chronopost'!H:H)</f>
        <v/>
      </c>
      <c r="J801" s="6" t="str">
        <f>TCD!U802</f>
        <v>5Y</v>
      </c>
      <c r="K801">
        <f t="shared" si="38"/>
        <v>1</v>
      </c>
      <c r="L801" s="27">
        <f>_xlfn.XLOOKUP(F801,'TCD poids'!A:A,'TCD poids'!C:C)</f>
        <v>0.4</v>
      </c>
      <c r="M801" t="str">
        <f>TCD!T802</f>
        <v>5Y</v>
      </c>
      <c r="N801">
        <f>IF(I801="",0.2,LOOKUP(I801,'Pays TVA'!A:A,'Pays TVA'!B:B))</f>
        <v>0.2</v>
      </c>
      <c r="O801" s="27" t="str">
        <f>IF(TCD!M802="","",TCD!M802)</f>
        <v/>
      </c>
      <c r="P801" s="27" t="str">
        <f>IF(TCD!J802="","",TCD!J802)</f>
        <v/>
      </c>
      <c r="Q801" s="27" t="str">
        <f>IF(AND(TCD!L802="",TCD!Q802=""),"",IF(SUM(TCD!L802,TCD!Q802)&gt;15,29,9.5))</f>
        <v/>
      </c>
      <c r="R801" s="27">
        <f>_xlfn.XLOOKUP(F801,TCD!E:E,TCD!K:K,"")</f>
        <v>0</v>
      </c>
      <c r="S801" s="27" t="str">
        <f>IF(TCD!I802="","",IF(TCD!I802&gt;8.5,17,8.5))</f>
        <v/>
      </c>
      <c r="T801" s="27">
        <f>TCD!Y802</f>
        <v>3.15</v>
      </c>
    </row>
    <row r="802" spans="1:20" x14ac:dyDescent="0.2">
      <c r="A802" s="13" t="str">
        <f>TCD!V803</f>
        <v>CHRONO_2SHOP</v>
      </c>
      <c r="B802" s="1">
        <f t="shared" si="36"/>
        <v>46143</v>
      </c>
      <c r="F802" t="str">
        <f>TCD!E803</f>
        <v>XT257789325TS</v>
      </c>
      <c r="H802" s="6" t="str">
        <f t="shared" si="37"/>
        <v>P</v>
      </c>
      <c r="I802" t="str">
        <f>LOOKUP(F802,'Facture Chronopost'!L:L,'Facture Chronopost'!H:H)</f>
        <v/>
      </c>
      <c r="J802" s="6" t="str">
        <f>TCD!U803</f>
        <v>5Y</v>
      </c>
      <c r="K802">
        <f t="shared" si="38"/>
        <v>1</v>
      </c>
      <c r="L802" s="27">
        <f>_xlfn.XLOOKUP(F802,'TCD poids'!A:A,'TCD poids'!C:C)</f>
        <v>0.2</v>
      </c>
      <c r="M802" t="str">
        <f>TCD!T803</f>
        <v>5Y</v>
      </c>
      <c r="N802">
        <f>IF(I802="",0.2,LOOKUP(I802,'Pays TVA'!A:A,'Pays TVA'!B:B))</f>
        <v>0.2</v>
      </c>
      <c r="O802" s="27" t="str">
        <f>IF(TCD!M803="","",TCD!M803)</f>
        <v/>
      </c>
      <c r="P802" s="27" t="str">
        <f>IF(TCD!J803="","",TCD!J803)</f>
        <v/>
      </c>
      <c r="Q802" s="27" t="str">
        <f>IF(AND(TCD!L803="",TCD!Q803=""),"",IF(SUM(TCD!L803,TCD!Q803)&gt;15,29,9.5))</f>
        <v/>
      </c>
      <c r="R802" s="27">
        <f>_xlfn.XLOOKUP(F802,TCD!E:E,TCD!K:K,"")</f>
        <v>0</v>
      </c>
      <c r="S802" s="27" t="str">
        <f>IF(TCD!I803="","",IF(TCD!I803&gt;8.5,17,8.5))</f>
        <v/>
      </c>
      <c r="T802" s="27">
        <f>TCD!Y803</f>
        <v>3.15</v>
      </c>
    </row>
    <row r="803" spans="1:20" x14ac:dyDescent="0.2">
      <c r="A803" s="13" t="str">
        <f>TCD!V804</f>
        <v>CHRONO_2SHOP</v>
      </c>
      <c r="B803" s="1">
        <f t="shared" si="36"/>
        <v>46143</v>
      </c>
      <c r="F803" t="str">
        <f>TCD!E804</f>
        <v>XT257792231TS</v>
      </c>
      <c r="H803" s="6" t="str">
        <f t="shared" si="37"/>
        <v>P</v>
      </c>
      <c r="I803" t="str">
        <f>LOOKUP(F803,'Facture Chronopost'!L:L,'Facture Chronopost'!H:H)</f>
        <v/>
      </c>
      <c r="J803" s="6" t="str">
        <f>TCD!U804</f>
        <v>5Y</v>
      </c>
      <c r="K803">
        <f t="shared" si="38"/>
        <v>1</v>
      </c>
      <c r="L803" s="27">
        <f>_xlfn.XLOOKUP(F803,'TCD poids'!A:A,'TCD poids'!C:C)</f>
        <v>0.79999999999999993</v>
      </c>
      <c r="M803" t="str">
        <f>TCD!T804</f>
        <v>5Y</v>
      </c>
      <c r="N803">
        <f>IF(I803="",0.2,LOOKUP(I803,'Pays TVA'!A:A,'Pays TVA'!B:B))</f>
        <v>0.2</v>
      </c>
      <c r="O803" s="27" t="str">
        <f>IF(TCD!M804="","",TCD!M804)</f>
        <v/>
      </c>
      <c r="P803" s="27" t="str">
        <f>IF(TCD!J804="","",TCD!J804)</f>
        <v/>
      </c>
      <c r="Q803" s="27" t="str">
        <f>IF(AND(TCD!L804="",TCD!Q804=""),"",IF(SUM(TCD!L804,TCD!Q804)&gt;15,29,9.5))</f>
        <v/>
      </c>
      <c r="R803" s="27">
        <f>_xlfn.XLOOKUP(F803,TCD!E:E,TCD!K:K,"")</f>
        <v>0</v>
      </c>
      <c r="S803" s="27" t="str">
        <f>IF(TCD!I804="","",IF(TCD!I804&gt;8.5,17,8.5))</f>
        <v/>
      </c>
      <c r="T803" s="27">
        <f>TCD!Y804</f>
        <v>3.25</v>
      </c>
    </row>
    <row r="804" spans="1:20" x14ac:dyDescent="0.2">
      <c r="A804" s="13" t="str">
        <f>TCD!V805</f>
        <v>CHRONO_2SHOP</v>
      </c>
      <c r="B804" s="1">
        <f t="shared" si="36"/>
        <v>46143</v>
      </c>
      <c r="F804" t="str">
        <f>TCD!E805</f>
        <v>XT257797525TS</v>
      </c>
      <c r="H804" s="6" t="str">
        <f t="shared" si="37"/>
        <v>P</v>
      </c>
      <c r="I804" t="str">
        <f>LOOKUP(F804,'Facture Chronopost'!L:L,'Facture Chronopost'!H:H)</f>
        <v/>
      </c>
      <c r="J804" s="6" t="str">
        <f>TCD!U805</f>
        <v>5Y</v>
      </c>
      <c r="K804">
        <f t="shared" si="38"/>
        <v>1</v>
      </c>
      <c r="L804" s="27">
        <f>_xlfn.XLOOKUP(F804,'TCD poids'!A:A,'TCD poids'!C:C)</f>
        <v>0.30000000000000004</v>
      </c>
      <c r="M804" t="str">
        <f>TCD!T805</f>
        <v>5Y</v>
      </c>
      <c r="N804">
        <f>IF(I804="",0.2,LOOKUP(I804,'Pays TVA'!A:A,'Pays TVA'!B:B))</f>
        <v>0.2</v>
      </c>
      <c r="O804" s="27" t="str">
        <f>IF(TCD!M805="","",TCD!M805)</f>
        <v/>
      </c>
      <c r="P804" s="27" t="str">
        <f>IF(TCD!J805="","",TCD!J805)</f>
        <v/>
      </c>
      <c r="Q804" s="27" t="str">
        <f>IF(AND(TCD!L805="",TCD!Q805=""),"",IF(SUM(TCD!L805,TCD!Q805)&gt;15,29,9.5))</f>
        <v/>
      </c>
      <c r="R804" s="27">
        <f>_xlfn.XLOOKUP(F804,TCD!E:E,TCD!K:K,"")</f>
        <v>0</v>
      </c>
      <c r="S804" s="27" t="str">
        <f>IF(TCD!I805="","",IF(TCD!I805&gt;8.5,17,8.5))</f>
        <v/>
      </c>
      <c r="T804" s="27">
        <f>TCD!Y805</f>
        <v>3.15</v>
      </c>
    </row>
    <row r="805" spans="1:20" x14ac:dyDescent="0.2">
      <c r="A805" s="13" t="str">
        <f>TCD!V806</f>
        <v>CHRONO_2SHOP</v>
      </c>
      <c r="B805" s="1">
        <f t="shared" si="36"/>
        <v>46143</v>
      </c>
      <c r="F805" t="str">
        <f>TCD!E806</f>
        <v>XT257798910TS</v>
      </c>
      <c r="H805" s="6" t="str">
        <f t="shared" si="37"/>
        <v>P</v>
      </c>
      <c r="I805" t="str">
        <f>LOOKUP(F805,'Facture Chronopost'!L:L,'Facture Chronopost'!H:H)</f>
        <v/>
      </c>
      <c r="J805" s="6" t="str">
        <f>TCD!U806</f>
        <v>5Y</v>
      </c>
      <c r="K805">
        <f t="shared" si="38"/>
        <v>1</v>
      </c>
      <c r="L805" s="27">
        <f>_xlfn.XLOOKUP(F805,'TCD poids'!A:A,'TCD poids'!C:C)</f>
        <v>0.2</v>
      </c>
      <c r="M805" t="str">
        <f>TCD!T806</f>
        <v>5Y</v>
      </c>
      <c r="N805">
        <f>IF(I805="",0.2,LOOKUP(I805,'Pays TVA'!A:A,'Pays TVA'!B:B))</f>
        <v>0.2</v>
      </c>
      <c r="O805" s="27" t="str">
        <f>IF(TCD!M806="","",TCD!M806)</f>
        <v/>
      </c>
      <c r="P805" s="27" t="str">
        <f>IF(TCD!J806="","",TCD!J806)</f>
        <v/>
      </c>
      <c r="Q805" s="27" t="str">
        <f>IF(AND(TCD!L806="",TCD!Q806=""),"",IF(SUM(TCD!L806,TCD!Q806)&gt;15,29,9.5))</f>
        <v/>
      </c>
      <c r="R805" s="27">
        <f>_xlfn.XLOOKUP(F805,TCD!E:E,TCD!K:K,"")</f>
        <v>0</v>
      </c>
      <c r="S805" s="27" t="str">
        <f>IF(TCD!I806="","",IF(TCD!I806&gt;8.5,17,8.5))</f>
        <v/>
      </c>
      <c r="T805" s="27">
        <f>TCD!Y806</f>
        <v>3.15</v>
      </c>
    </row>
    <row r="806" spans="1:20" x14ac:dyDescent="0.2">
      <c r="A806" s="13" t="str">
        <f>TCD!V807</f>
        <v>CHRONO_2SHOP</v>
      </c>
      <c r="B806" s="1">
        <f t="shared" si="36"/>
        <v>46143</v>
      </c>
      <c r="F806" t="str">
        <f>TCD!E807</f>
        <v>XT257803447TS</v>
      </c>
      <c r="H806" s="6" t="str">
        <f t="shared" si="37"/>
        <v>P</v>
      </c>
      <c r="I806" t="str">
        <f>LOOKUP(F806,'Facture Chronopost'!L:L,'Facture Chronopost'!H:H)</f>
        <v/>
      </c>
      <c r="J806" s="6" t="str">
        <f>TCD!U807</f>
        <v>5Y</v>
      </c>
      <c r="K806">
        <f t="shared" si="38"/>
        <v>1</v>
      </c>
      <c r="L806" s="27">
        <f>_xlfn.XLOOKUP(F806,'TCD poids'!A:A,'TCD poids'!C:C)</f>
        <v>0.2</v>
      </c>
      <c r="M806" t="str">
        <f>TCD!T807</f>
        <v>5Y</v>
      </c>
      <c r="N806">
        <f>IF(I806="",0.2,LOOKUP(I806,'Pays TVA'!A:A,'Pays TVA'!B:B))</f>
        <v>0.2</v>
      </c>
      <c r="O806" s="27" t="str">
        <f>IF(TCD!M807="","",TCD!M807)</f>
        <v/>
      </c>
      <c r="P806" s="27" t="str">
        <f>IF(TCD!J807="","",TCD!J807)</f>
        <v/>
      </c>
      <c r="Q806" s="27" t="str">
        <f>IF(AND(TCD!L807="",TCD!Q807=""),"",IF(SUM(TCD!L807,TCD!Q807)&gt;15,29,9.5))</f>
        <v/>
      </c>
      <c r="R806" s="27">
        <f>_xlfn.XLOOKUP(F806,TCD!E:E,TCD!K:K,"")</f>
        <v>0</v>
      </c>
      <c r="S806" s="27" t="str">
        <f>IF(TCD!I807="","",IF(TCD!I807&gt;8.5,17,8.5))</f>
        <v/>
      </c>
      <c r="T806" s="27">
        <f>TCD!Y807</f>
        <v>3.15</v>
      </c>
    </row>
    <row r="807" spans="1:20" x14ac:dyDescent="0.2">
      <c r="A807" s="13" t="str">
        <f>TCD!V808</f>
        <v>CHRONO_2SHOP</v>
      </c>
      <c r="B807" s="1">
        <f t="shared" si="36"/>
        <v>46143</v>
      </c>
      <c r="F807" t="str">
        <f>TCD!E808</f>
        <v>XT257805814TS</v>
      </c>
      <c r="H807" s="6" t="str">
        <f t="shared" si="37"/>
        <v>P</v>
      </c>
      <c r="I807" t="str">
        <f>LOOKUP(F807,'Facture Chronopost'!L:L,'Facture Chronopost'!H:H)</f>
        <v/>
      </c>
      <c r="J807" s="6" t="str">
        <f>TCD!U808</f>
        <v>5Y</v>
      </c>
      <c r="K807">
        <f t="shared" si="38"/>
        <v>1</v>
      </c>
      <c r="L807" s="27">
        <f>_xlfn.XLOOKUP(F807,'TCD poids'!A:A,'TCD poids'!C:C)</f>
        <v>0.30000000000000004</v>
      </c>
      <c r="M807" t="str">
        <f>TCD!T808</f>
        <v>5Y</v>
      </c>
      <c r="N807">
        <f>IF(I807="",0.2,LOOKUP(I807,'Pays TVA'!A:A,'Pays TVA'!B:B))</f>
        <v>0.2</v>
      </c>
      <c r="O807" s="27" t="str">
        <f>IF(TCD!M808="","",TCD!M808)</f>
        <v/>
      </c>
      <c r="P807" s="27" t="str">
        <f>IF(TCD!J808="","",TCD!J808)</f>
        <v/>
      </c>
      <c r="Q807" s="27" t="str">
        <f>IF(AND(TCD!L808="",TCD!Q808=""),"",IF(SUM(TCD!L808,TCD!Q808)&gt;15,29,9.5))</f>
        <v/>
      </c>
      <c r="R807" s="27">
        <f>_xlfn.XLOOKUP(F807,TCD!E:E,TCD!K:K,"")</f>
        <v>0</v>
      </c>
      <c r="S807" s="27" t="str">
        <f>IF(TCD!I808="","",IF(TCD!I808&gt;8.5,17,8.5))</f>
        <v/>
      </c>
      <c r="T807" s="27">
        <f>TCD!Y808</f>
        <v>3.15</v>
      </c>
    </row>
    <row r="808" spans="1:20" x14ac:dyDescent="0.2">
      <c r="A808" s="13" t="str">
        <f>TCD!V809</f>
        <v>CHRONO_2SHOP</v>
      </c>
      <c r="B808" s="1">
        <f t="shared" si="36"/>
        <v>46143</v>
      </c>
      <c r="F808" t="str">
        <f>TCD!E809</f>
        <v>XT257810981TS</v>
      </c>
      <c r="H808" s="6" t="str">
        <f t="shared" si="37"/>
        <v>P</v>
      </c>
      <c r="I808" t="str">
        <f>LOOKUP(F808,'Facture Chronopost'!L:L,'Facture Chronopost'!H:H)</f>
        <v/>
      </c>
      <c r="J808" s="6" t="str">
        <f>TCD!U809</f>
        <v>5Y</v>
      </c>
      <c r="K808">
        <f t="shared" si="38"/>
        <v>1</v>
      </c>
      <c r="L808" s="27">
        <f>_xlfn.XLOOKUP(F808,'TCD poids'!A:A,'TCD poids'!C:C)</f>
        <v>0.79999999999999993</v>
      </c>
      <c r="M808" t="str">
        <f>TCD!T809</f>
        <v>5Y</v>
      </c>
      <c r="N808">
        <f>IF(I808="",0.2,LOOKUP(I808,'Pays TVA'!A:A,'Pays TVA'!B:B))</f>
        <v>0.2</v>
      </c>
      <c r="O808" s="27" t="str">
        <f>IF(TCD!M809="","",TCD!M809)</f>
        <v/>
      </c>
      <c r="P808" s="27" t="str">
        <f>IF(TCD!J809="","",TCD!J809)</f>
        <v/>
      </c>
      <c r="Q808" s="27" t="str">
        <f>IF(AND(TCD!L809="",TCD!Q809=""),"",IF(SUM(TCD!L809,TCD!Q809)&gt;15,29,9.5))</f>
        <v/>
      </c>
      <c r="R808" s="27">
        <f>_xlfn.XLOOKUP(F808,TCD!E:E,TCD!K:K,"")</f>
        <v>0</v>
      </c>
      <c r="S808" s="27" t="str">
        <f>IF(TCD!I809="","",IF(TCD!I809&gt;8.5,17,8.5))</f>
        <v/>
      </c>
      <c r="T808" s="27">
        <f>TCD!Y809</f>
        <v>3.25</v>
      </c>
    </row>
    <row r="809" spans="1:20" x14ac:dyDescent="0.2">
      <c r="A809" s="13" t="str">
        <f>TCD!V810</f>
        <v>CHRONO_2SHOP</v>
      </c>
      <c r="B809" s="1">
        <f t="shared" si="36"/>
        <v>46143</v>
      </c>
      <c r="F809" t="str">
        <f>TCD!E810</f>
        <v>XT257813387TS</v>
      </c>
      <c r="H809" s="6" t="str">
        <f t="shared" si="37"/>
        <v>P</v>
      </c>
      <c r="I809" t="str">
        <f>LOOKUP(F809,'Facture Chronopost'!L:L,'Facture Chronopost'!H:H)</f>
        <v/>
      </c>
      <c r="J809" s="6" t="str">
        <f>TCD!U810</f>
        <v>5Y</v>
      </c>
      <c r="K809">
        <f t="shared" si="38"/>
        <v>1</v>
      </c>
      <c r="L809" s="27">
        <f>_xlfn.XLOOKUP(F809,'TCD poids'!A:A,'TCD poids'!C:C)</f>
        <v>0.30000000000000004</v>
      </c>
      <c r="M809" t="str">
        <f>TCD!T810</f>
        <v>5Y</v>
      </c>
      <c r="N809">
        <f>IF(I809="",0.2,LOOKUP(I809,'Pays TVA'!A:A,'Pays TVA'!B:B))</f>
        <v>0.2</v>
      </c>
      <c r="O809" s="27" t="str">
        <f>IF(TCD!M810="","",TCD!M810)</f>
        <v/>
      </c>
      <c r="P809" s="27" t="str">
        <f>IF(TCD!J810="","",TCD!J810)</f>
        <v/>
      </c>
      <c r="Q809" s="27" t="str">
        <f>IF(AND(TCD!L810="",TCD!Q810=""),"",IF(SUM(TCD!L810,TCD!Q810)&gt;15,29,9.5))</f>
        <v/>
      </c>
      <c r="R809" s="27">
        <f>_xlfn.XLOOKUP(F809,TCD!E:E,TCD!K:K,"")</f>
        <v>0</v>
      </c>
      <c r="S809" s="27" t="str">
        <f>IF(TCD!I810="","",IF(TCD!I810&gt;8.5,17,8.5))</f>
        <v/>
      </c>
      <c r="T809" s="27">
        <f>TCD!Y810</f>
        <v>3.15</v>
      </c>
    </row>
    <row r="810" spans="1:20" x14ac:dyDescent="0.2">
      <c r="A810" s="13" t="str">
        <f>TCD!V811</f>
        <v>CHRONO_2SHOP</v>
      </c>
      <c r="B810" s="1">
        <f t="shared" si="36"/>
        <v>46143</v>
      </c>
      <c r="F810" t="str">
        <f>TCD!E811</f>
        <v>XT257815269TS</v>
      </c>
      <c r="H810" s="6" t="str">
        <f t="shared" si="37"/>
        <v>P</v>
      </c>
      <c r="I810" t="str">
        <f>LOOKUP(F810,'Facture Chronopost'!L:L,'Facture Chronopost'!H:H)</f>
        <v/>
      </c>
      <c r="J810" s="6" t="str">
        <f>TCD!U811</f>
        <v>5Y</v>
      </c>
      <c r="K810">
        <f t="shared" si="38"/>
        <v>1</v>
      </c>
      <c r="L810" s="27">
        <f>_xlfn.XLOOKUP(F810,'TCD poids'!A:A,'TCD poids'!C:C)</f>
        <v>0.1</v>
      </c>
      <c r="M810" t="str">
        <f>TCD!T811</f>
        <v>5Y</v>
      </c>
      <c r="N810">
        <f>IF(I810="",0.2,LOOKUP(I810,'Pays TVA'!A:A,'Pays TVA'!B:B))</f>
        <v>0.2</v>
      </c>
      <c r="O810" s="27" t="str">
        <f>IF(TCD!M811="","",TCD!M811)</f>
        <v/>
      </c>
      <c r="P810" s="27" t="str">
        <f>IF(TCD!J811="","",TCD!J811)</f>
        <v/>
      </c>
      <c r="Q810" s="27" t="str">
        <f>IF(AND(TCD!L811="",TCD!Q811=""),"",IF(SUM(TCD!L811,TCD!Q811)&gt;15,29,9.5))</f>
        <v/>
      </c>
      <c r="R810" s="27">
        <f>_xlfn.XLOOKUP(F810,TCD!E:E,TCD!K:K,"")</f>
        <v>0</v>
      </c>
      <c r="S810" s="27" t="str">
        <f>IF(TCD!I811="","",IF(TCD!I811&gt;8.5,17,8.5))</f>
        <v/>
      </c>
      <c r="T810" s="27">
        <f>TCD!Y811</f>
        <v>3.15</v>
      </c>
    </row>
    <row r="811" spans="1:20" x14ac:dyDescent="0.2">
      <c r="A811" s="13" t="str">
        <f>TCD!V812</f>
        <v>CHRONO_2SHOP</v>
      </c>
      <c r="B811" s="1">
        <f t="shared" si="36"/>
        <v>46143</v>
      </c>
      <c r="F811" t="str">
        <f>TCD!E812</f>
        <v>XT257816940TS</v>
      </c>
      <c r="H811" s="6" t="str">
        <f t="shared" si="37"/>
        <v>P</v>
      </c>
      <c r="I811" t="str">
        <f>LOOKUP(F811,'Facture Chronopost'!L:L,'Facture Chronopost'!H:H)</f>
        <v/>
      </c>
      <c r="J811" s="6" t="str">
        <f>TCD!U812</f>
        <v>5Y</v>
      </c>
      <c r="K811">
        <f t="shared" si="38"/>
        <v>1</v>
      </c>
      <c r="L811" s="27">
        <f>_xlfn.XLOOKUP(F811,'TCD poids'!A:A,'TCD poids'!C:C)</f>
        <v>0.30000000000000004</v>
      </c>
      <c r="M811" t="str">
        <f>TCD!T812</f>
        <v>5Y</v>
      </c>
      <c r="N811">
        <f>IF(I811="",0.2,LOOKUP(I811,'Pays TVA'!A:A,'Pays TVA'!B:B))</f>
        <v>0.2</v>
      </c>
      <c r="O811" s="27" t="str">
        <f>IF(TCD!M812="","",TCD!M812)</f>
        <v/>
      </c>
      <c r="P811" s="27" t="str">
        <f>IF(TCD!J812="","",TCD!J812)</f>
        <v/>
      </c>
      <c r="Q811" s="27" t="str">
        <f>IF(AND(TCD!L812="",TCD!Q812=""),"",IF(SUM(TCD!L812,TCD!Q812)&gt;15,29,9.5))</f>
        <v/>
      </c>
      <c r="R811" s="27">
        <f>_xlfn.XLOOKUP(F811,TCD!E:E,TCD!K:K,"")</f>
        <v>0</v>
      </c>
      <c r="S811" s="27" t="str">
        <f>IF(TCD!I812="","",IF(TCD!I812&gt;8.5,17,8.5))</f>
        <v/>
      </c>
      <c r="T811" s="27">
        <f>TCD!Y812</f>
        <v>3.15</v>
      </c>
    </row>
    <row r="812" spans="1:20" x14ac:dyDescent="0.2">
      <c r="A812" s="13" t="str">
        <f>TCD!V813</f>
        <v>CHRONO_2SHOP</v>
      </c>
      <c r="B812" s="1">
        <f t="shared" si="36"/>
        <v>46143</v>
      </c>
      <c r="F812" t="str">
        <f>TCD!E813</f>
        <v>XT257826893TS</v>
      </c>
      <c r="H812" s="6" t="str">
        <f t="shared" si="37"/>
        <v>P</v>
      </c>
      <c r="I812" t="str">
        <f>LOOKUP(F812,'Facture Chronopost'!L:L,'Facture Chronopost'!H:H)</f>
        <v/>
      </c>
      <c r="J812" s="6" t="str">
        <f>TCD!U813</f>
        <v>5Y</v>
      </c>
      <c r="K812">
        <f t="shared" si="38"/>
        <v>1</v>
      </c>
      <c r="L812" s="27">
        <f>_xlfn.XLOOKUP(F812,'TCD poids'!A:A,'TCD poids'!C:C)</f>
        <v>0.2</v>
      </c>
      <c r="M812" t="str">
        <f>TCD!T813</f>
        <v>5Y</v>
      </c>
      <c r="N812">
        <f>IF(I812="",0.2,LOOKUP(I812,'Pays TVA'!A:A,'Pays TVA'!B:B))</f>
        <v>0.2</v>
      </c>
      <c r="O812" s="27" t="str">
        <f>IF(TCD!M813="","",TCD!M813)</f>
        <v/>
      </c>
      <c r="P812" s="27" t="str">
        <f>IF(TCD!J813="","",TCD!J813)</f>
        <v/>
      </c>
      <c r="Q812" s="27" t="str">
        <f>IF(AND(TCD!L813="",TCD!Q813=""),"",IF(SUM(TCD!L813,TCD!Q813)&gt;15,29,9.5))</f>
        <v/>
      </c>
      <c r="R812" s="27">
        <f>_xlfn.XLOOKUP(F812,TCD!E:E,TCD!K:K,"")</f>
        <v>0</v>
      </c>
      <c r="S812" s="27" t="str">
        <f>IF(TCD!I813="","",IF(TCD!I813&gt;8.5,17,8.5))</f>
        <v/>
      </c>
      <c r="T812" s="27">
        <f>TCD!Y813</f>
        <v>3.15</v>
      </c>
    </row>
    <row r="813" spans="1:20" x14ac:dyDescent="0.2">
      <c r="A813" s="13" t="str">
        <f>TCD!V814</f>
        <v>CHRONO_2SHOP</v>
      </c>
      <c r="B813" s="1">
        <f t="shared" si="36"/>
        <v>46143</v>
      </c>
      <c r="F813" t="str">
        <f>TCD!E814</f>
        <v>XT257830717TS</v>
      </c>
      <c r="H813" s="6" t="str">
        <f t="shared" si="37"/>
        <v>P</v>
      </c>
      <c r="I813" t="str">
        <f>LOOKUP(F813,'Facture Chronopost'!L:L,'Facture Chronopost'!H:H)</f>
        <v/>
      </c>
      <c r="J813" s="6" t="str">
        <f>TCD!U814</f>
        <v>5Y</v>
      </c>
      <c r="K813">
        <f t="shared" si="38"/>
        <v>1</v>
      </c>
      <c r="L813" s="27">
        <f>_xlfn.XLOOKUP(F813,'TCD poids'!A:A,'TCD poids'!C:C)</f>
        <v>1.4</v>
      </c>
      <c r="M813" t="str">
        <f>TCD!T814</f>
        <v>5Y</v>
      </c>
      <c r="N813">
        <f>IF(I813="",0.2,LOOKUP(I813,'Pays TVA'!A:A,'Pays TVA'!B:B))</f>
        <v>0.2</v>
      </c>
      <c r="O813" s="27" t="str">
        <f>IF(TCD!M814="","",TCD!M814)</f>
        <v/>
      </c>
      <c r="P813" s="27" t="str">
        <f>IF(TCD!J814="","",TCD!J814)</f>
        <v/>
      </c>
      <c r="Q813" s="27" t="str">
        <f>IF(AND(TCD!L814="",TCD!Q814=""),"",IF(SUM(TCD!L814,TCD!Q814)&gt;15,29,9.5))</f>
        <v/>
      </c>
      <c r="R813" s="27">
        <f>_xlfn.XLOOKUP(F813,TCD!E:E,TCD!K:K,"")</f>
        <v>0</v>
      </c>
      <c r="S813" s="27" t="str">
        <f>IF(TCD!I814="","",IF(TCD!I814&gt;8.5,17,8.5))</f>
        <v/>
      </c>
      <c r="T813" s="27">
        <f>TCD!Y814</f>
        <v>3.57</v>
      </c>
    </row>
    <row r="814" spans="1:20" x14ac:dyDescent="0.2">
      <c r="A814" s="13" t="str">
        <f>TCD!V815</f>
        <v>CHRONO_2SHOP</v>
      </c>
      <c r="B814" s="1">
        <f t="shared" si="36"/>
        <v>46143</v>
      </c>
      <c r="F814" t="str">
        <f>TCD!E815</f>
        <v>XT257854449TS</v>
      </c>
      <c r="H814" s="6" t="str">
        <f t="shared" si="37"/>
        <v>P</v>
      </c>
      <c r="I814" t="str">
        <f>LOOKUP(F814,'Facture Chronopost'!L:L,'Facture Chronopost'!H:H)</f>
        <v/>
      </c>
      <c r="J814" s="6" t="str">
        <f>TCD!U815</f>
        <v>5Y</v>
      </c>
      <c r="K814">
        <f t="shared" si="38"/>
        <v>1</v>
      </c>
      <c r="L814" s="27">
        <f>_xlfn.XLOOKUP(F814,'TCD poids'!A:A,'TCD poids'!C:C)</f>
        <v>0.1</v>
      </c>
      <c r="M814" t="str">
        <f>TCD!T815</f>
        <v>5Y</v>
      </c>
      <c r="N814">
        <f>IF(I814="",0.2,LOOKUP(I814,'Pays TVA'!A:A,'Pays TVA'!B:B))</f>
        <v>0.2</v>
      </c>
      <c r="O814" s="27" t="str">
        <f>IF(TCD!M815="","",TCD!M815)</f>
        <v/>
      </c>
      <c r="P814" s="27" t="str">
        <f>IF(TCD!J815="","",TCD!J815)</f>
        <v/>
      </c>
      <c r="Q814" s="27" t="str">
        <f>IF(AND(TCD!L815="",TCD!Q815=""),"",IF(SUM(TCD!L815,TCD!Q815)&gt;15,29,9.5))</f>
        <v/>
      </c>
      <c r="R814" s="27">
        <f>_xlfn.XLOOKUP(F814,TCD!E:E,TCD!K:K,"")</f>
        <v>0</v>
      </c>
      <c r="S814" s="27" t="str">
        <f>IF(TCD!I815="","",IF(TCD!I815&gt;8.5,17,8.5))</f>
        <v/>
      </c>
      <c r="T814" s="27">
        <f>TCD!Y815</f>
        <v>3.15</v>
      </c>
    </row>
    <row r="815" spans="1:20" x14ac:dyDescent="0.2">
      <c r="A815" s="13" t="str">
        <f>TCD!V816</f>
        <v>CHRONO_2SHOP</v>
      </c>
      <c r="B815" s="1">
        <f t="shared" si="36"/>
        <v>46143</v>
      </c>
      <c r="F815" t="str">
        <f>TCD!E816</f>
        <v>XT257854727TS</v>
      </c>
      <c r="H815" s="6" t="str">
        <f t="shared" si="37"/>
        <v>P</v>
      </c>
      <c r="I815" t="str">
        <f>LOOKUP(F815,'Facture Chronopost'!L:L,'Facture Chronopost'!H:H)</f>
        <v/>
      </c>
      <c r="J815" s="6" t="str">
        <f>TCD!U816</f>
        <v>5Y</v>
      </c>
      <c r="K815">
        <f t="shared" si="38"/>
        <v>1</v>
      </c>
      <c r="L815" s="27">
        <f>_xlfn.XLOOKUP(F815,'TCD poids'!A:A,'TCD poids'!C:C)</f>
        <v>0.5</v>
      </c>
      <c r="M815" t="str">
        <f>TCD!T816</f>
        <v>5Y</v>
      </c>
      <c r="N815">
        <f>IF(I815="",0.2,LOOKUP(I815,'Pays TVA'!A:A,'Pays TVA'!B:B))</f>
        <v>0.2</v>
      </c>
      <c r="O815" s="27" t="str">
        <f>IF(TCD!M816="","",TCD!M816)</f>
        <v/>
      </c>
      <c r="P815" s="27" t="str">
        <f>IF(TCD!J816="","",TCD!J816)</f>
        <v/>
      </c>
      <c r="Q815" s="27" t="str">
        <f>IF(AND(TCD!L816="",TCD!Q816=""),"",IF(SUM(TCD!L816,TCD!Q816)&gt;15,29,9.5))</f>
        <v/>
      </c>
      <c r="R815" s="27">
        <f>_xlfn.XLOOKUP(F815,TCD!E:E,TCD!K:K,"")</f>
        <v>0</v>
      </c>
      <c r="S815" s="27" t="str">
        <f>IF(TCD!I816="","",IF(TCD!I816&gt;8.5,17,8.5))</f>
        <v/>
      </c>
      <c r="T815" s="27">
        <f>TCD!Y816</f>
        <v>3.15</v>
      </c>
    </row>
    <row r="816" spans="1:20" x14ac:dyDescent="0.2">
      <c r="A816" s="13" t="str">
        <f>TCD!V817</f>
        <v>CHRONO_2SHOP</v>
      </c>
      <c r="B816" s="1">
        <f t="shared" si="36"/>
        <v>46143</v>
      </c>
      <c r="F816" t="str">
        <f>TCD!E817</f>
        <v>XT257855299TS</v>
      </c>
      <c r="H816" s="6" t="str">
        <f t="shared" si="37"/>
        <v>P</v>
      </c>
      <c r="I816" t="str">
        <f>LOOKUP(F816,'Facture Chronopost'!L:L,'Facture Chronopost'!H:H)</f>
        <v/>
      </c>
      <c r="J816" s="6" t="str">
        <f>TCD!U817</f>
        <v>5Y</v>
      </c>
      <c r="K816">
        <f t="shared" si="38"/>
        <v>1</v>
      </c>
      <c r="L816" s="27">
        <f>_xlfn.XLOOKUP(F816,'TCD poids'!A:A,'TCD poids'!C:C)</f>
        <v>1.1000000000000001</v>
      </c>
      <c r="M816" t="str">
        <f>TCD!T817</f>
        <v>5Y</v>
      </c>
      <c r="N816">
        <f>IF(I816="",0.2,LOOKUP(I816,'Pays TVA'!A:A,'Pays TVA'!B:B))</f>
        <v>0.2</v>
      </c>
      <c r="O816" s="27" t="str">
        <f>IF(TCD!M817="","",TCD!M817)</f>
        <v/>
      </c>
      <c r="P816" s="27" t="str">
        <f>IF(TCD!J817="","",TCD!J817)</f>
        <v/>
      </c>
      <c r="Q816" s="27" t="str">
        <f>IF(AND(TCD!L817="",TCD!Q817=""),"",IF(SUM(TCD!L817,TCD!Q817)&gt;15,29,9.5))</f>
        <v/>
      </c>
      <c r="R816" s="27">
        <f>_xlfn.XLOOKUP(F816,TCD!E:E,TCD!K:K,"")</f>
        <v>0</v>
      </c>
      <c r="S816" s="27" t="str">
        <f>IF(TCD!I817="","",IF(TCD!I817&gt;8.5,17,8.5))</f>
        <v/>
      </c>
      <c r="T816" s="27">
        <f>TCD!Y817</f>
        <v>3.57</v>
      </c>
    </row>
    <row r="817" spans="1:20" x14ac:dyDescent="0.2">
      <c r="A817" s="13" t="str">
        <f>TCD!V818</f>
        <v>CHRONO_2SHOP</v>
      </c>
      <c r="B817" s="1">
        <f t="shared" si="36"/>
        <v>46143</v>
      </c>
      <c r="F817" t="str">
        <f>TCD!E818</f>
        <v>XT257861609TS</v>
      </c>
      <c r="H817" s="6" t="str">
        <f t="shared" si="37"/>
        <v>P</v>
      </c>
      <c r="I817" t="str">
        <f>LOOKUP(F817,'Facture Chronopost'!L:L,'Facture Chronopost'!H:H)</f>
        <v/>
      </c>
      <c r="J817" s="6" t="str">
        <f>TCD!U818</f>
        <v>5Y</v>
      </c>
      <c r="K817">
        <f t="shared" si="38"/>
        <v>1</v>
      </c>
      <c r="L817" s="27">
        <f>_xlfn.XLOOKUP(F817,'TCD poids'!A:A,'TCD poids'!C:C)</f>
        <v>2.2000000000000002</v>
      </c>
      <c r="M817" t="str">
        <f>TCD!T818</f>
        <v>5Y</v>
      </c>
      <c r="N817">
        <f>IF(I817="",0.2,LOOKUP(I817,'Pays TVA'!A:A,'Pays TVA'!B:B))</f>
        <v>0.2</v>
      </c>
      <c r="O817" s="27" t="str">
        <f>IF(TCD!M818="","",TCD!M818)</f>
        <v/>
      </c>
      <c r="P817" s="27" t="str">
        <f>IF(TCD!J818="","",TCD!J818)</f>
        <v/>
      </c>
      <c r="Q817" s="27" t="str">
        <f>IF(AND(TCD!L818="",TCD!Q818=""),"",IF(SUM(TCD!L818,TCD!Q818)&gt;15,29,9.5))</f>
        <v/>
      </c>
      <c r="R817" s="27">
        <f>_xlfn.XLOOKUP(F817,TCD!E:E,TCD!K:K,"")</f>
        <v>0</v>
      </c>
      <c r="S817" s="27" t="str">
        <f>IF(TCD!I818="","",IF(TCD!I818&gt;8.5,17,8.5))</f>
        <v/>
      </c>
      <c r="T817" s="27">
        <f>TCD!Y818</f>
        <v>3.99</v>
      </c>
    </row>
    <row r="818" spans="1:20" x14ac:dyDescent="0.2">
      <c r="A818" s="13" t="str">
        <f>TCD!V819</f>
        <v>CHRONO_2SHOP</v>
      </c>
      <c r="B818" s="1">
        <f t="shared" si="36"/>
        <v>46143</v>
      </c>
      <c r="F818" t="str">
        <f>TCD!E819</f>
        <v>XT257869179TS</v>
      </c>
      <c r="H818" s="6" t="str">
        <f t="shared" si="37"/>
        <v>P</v>
      </c>
      <c r="I818" t="str">
        <f>LOOKUP(F818,'Facture Chronopost'!L:L,'Facture Chronopost'!H:H)</f>
        <v/>
      </c>
      <c r="J818" s="6" t="str">
        <f>TCD!U819</f>
        <v>5Y</v>
      </c>
      <c r="K818">
        <f t="shared" si="38"/>
        <v>1</v>
      </c>
      <c r="L818" s="27">
        <f>_xlfn.XLOOKUP(F818,'TCD poids'!A:A,'TCD poids'!C:C)</f>
        <v>0.7</v>
      </c>
      <c r="M818" t="str">
        <f>TCD!T819</f>
        <v>5Y</v>
      </c>
      <c r="N818">
        <f>IF(I818="",0.2,LOOKUP(I818,'Pays TVA'!A:A,'Pays TVA'!B:B))</f>
        <v>0.2</v>
      </c>
      <c r="O818" s="27" t="str">
        <f>IF(TCD!M819="","",TCD!M819)</f>
        <v/>
      </c>
      <c r="P818" s="27" t="str">
        <f>IF(TCD!J819="","",TCD!J819)</f>
        <v/>
      </c>
      <c r="Q818" s="27" t="str">
        <f>IF(AND(TCD!L819="",TCD!Q819=""),"",IF(SUM(TCD!L819,TCD!Q819)&gt;15,29,9.5))</f>
        <v/>
      </c>
      <c r="R818" s="27">
        <f>_xlfn.XLOOKUP(F818,TCD!E:E,TCD!K:K,"")</f>
        <v>0</v>
      </c>
      <c r="S818" s="27" t="str">
        <f>IF(TCD!I819="","",IF(TCD!I819&gt;8.5,17,8.5))</f>
        <v/>
      </c>
      <c r="T818" s="27">
        <f>TCD!Y819</f>
        <v>3.25</v>
      </c>
    </row>
    <row r="819" spans="1:20" x14ac:dyDescent="0.2">
      <c r="A819" s="13" t="str">
        <f>TCD!V820</f>
        <v>CHRONO_2SHOP</v>
      </c>
      <c r="B819" s="1">
        <f t="shared" si="36"/>
        <v>46143</v>
      </c>
      <c r="F819" t="str">
        <f>TCD!E820</f>
        <v>XT257877475TS</v>
      </c>
      <c r="H819" s="6" t="str">
        <f t="shared" si="37"/>
        <v>P</v>
      </c>
      <c r="I819" t="str">
        <f>LOOKUP(F819,'Facture Chronopost'!L:L,'Facture Chronopost'!H:H)</f>
        <v/>
      </c>
      <c r="J819" s="6" t="str">
        <f>TCD!U820</f>
        <v>5Y</v>
      </c>
      <c r="K819">
        <f t="shared" si="38"/>
        <v>1</v>
      </c>
      <c r="L819" s="27">
        <f>_xlfn.XLOOKUP(F819,'TCD poids'!A:A,'TCD poids'!C:C)</f>
        <v>0.2</v>
      </c>
      <c r="M819" t="str">
        <f>TCD!T820</f>
        <v>5Y</v>
      </c>
      <c r="N819">
        <f>IF(I819="",0.2,LOOKUP(I819,'Pays TVA'!A:A,'Pays TVA'!B:B))</f>
        <v>0.2</v>
      </c>
      <c r="O819" s="27" t="str">
        <f>IF(TCD!M820="","",TCD!M820)</f>
        <v/>
      </c>
      <c r="P819" s="27" t="str">
        <f>IF(TCD!J820="","",TCD!J820)</f>
        <v/>
      </c>
      <c r="Q819" s="27" t="str">
        <f>IF(AND(TCD!L820="",TCD!Q820=""),"",IF(SUM(TCD!L820,TCD!Q820)&gt;15,29,9.5))</f>
        <v/>
      </c>
      <c r="R819" s="27">
        <f>_xlfn.XLOOKUP(F819,TCD!E:E,TCD!K:K,"")</f>
        <v>0</v>
      </c>
      <c r="S819" s="27" t="str">
        <f>IF(TCD!I820="","",IF(TCD!I820&gt;8.5,17,8.5))</f>
        <v/>
      </c>
      <c r="T819" s="27">
        <f>TCD!Y820</f>
        <v>3.15</v>
      </c>
    </row>
    <row r="820" spans="1:20" x14ac:dyDescent="0.2">
      <c r="A820" s="13" t="str">
        <f>TCD!V821</f>
        <v>CHRONO_2SHOP</v>
      </c>
      <c r="B820" s="1">
        <f t="shared" si="36"/>
        <v>46143</v>
      </c>
      <c r="F820" t="str">
        <f>TCD!E821</f>
        <v>XT257881427TS</v>
      </c>
      <c r="H820" s="6" t="str">
        <f t="shared" si="37"/>
        <v>P</v>
      </c>
      <c r="I820" t="str">
        <f>LOOKUP(F820,'Facture Chronopost'!L:L,'Facture Chronopost'!H:H)</f>
        <v/>
      </c>
      <c r="J820" s="6" t="str">
        <f>TCD!U821</f>
        <v>5Y</v>
      </c>
      <c r="K820">
        <f t="shared" si="38"/>
        <v>1</v>
      </c>
      <c r="L820" s="27">
        <f>_xlfn.XLOOKUP(F820,'TCD poids'!A:A,'TCD poids'!C:C)</f>
        <v>0.7</v>
      </c>
      <c r="M820" t="str">
        <f>TCD!T821</f>
        <v>5Y</v>
      </c>
      <c r="N820">
        <f>IF(I820="",0.2,LOOKUP(I820,'Pays TVA'!A:A,'Pays TVA'!B:B))</f>
        <v>0.2</v>
      </c>
      <c r="O820" s="27" t="str">
        <f>IF(TCD!M821="","",TCD!M821)</f>
        <v/>
      </c>
      <c r="P820" s="27" t="str">
        <f>IF(TCD!J821="","",TCD!J821)</f>
        <v/>
      </c>
      <c r="Q820" s="27" t="str">
        <f>IF(AND(TCD!L821="",TCD!Q821=""),"",IF(SUM(TCD!L821,TCD!Q821)&gt;15,29,9.5))</f>
        <v/>
      </c>
      <c r="R820" s="27">
        <f>_xlfn.XLOOKUP(F820,TCD!E:E,TCD!K:K,"")</f>
        <v>0</v>
      </c>
      <c r="S820" s="27" t="str">
        <f>IF(TCD!I821="","",IF(TCD!I821&gt;8.5,17,8.5))</f>
        <v/>
      </c>
      <c r="T820" s="27">
        <f>TCD!Y821</f>
        <v>3.25</v>
      </c>
    </row>
    <row r="821" spans="1:20" x14ac:dyDescent="0.2">
      <c r="A821" s="13" t="str">
        <f>TCD!V822</f>
        <v>CHRONO_2SHOP</v>
      </c>
      <c r="B821" s="1">
        <f t="shared" si="36"/>
        <v>46143</v>
      </c>
      <c r="F821" t="str">
        <f>TCD!E822</f>
        <v>XT257881775TS</v>
      </c>
      <c r="H821" s="6" t="str">
        <f t="shared" si="37"/>
        <v>P</v>
      </c>
      <c r="I821" t="str">
        <f>LOOKUP(F821,'Facture Chronopost'!L:L,'Facture Chronopost'!H:H)</f>
        <v/>
      </c>
      <c r="J821" s="6" t="str">
        <f>TCD!U822</f>
        <v>5Y</v>
      </c>
      <c r="K821">
        <f t="shared" si="38"/>
        <v>1</v>
      </c>
      <c r="L821" s="27">
        <f>_xlfn.XLOOKUP(F821,'TCD poids'!A:A,'TCD poids'!C:C)</f>
        <v>0.7</v>
      </c>
      <c r="M821" t="str">
        <f>TCD!T822</f>
        <v>5Y</v>
      </c>
      <c r="N821">
        <f>IF(I821="",0.2,LOOKUP(I821,'Pays TVA'!A:A,'Pays TVA'!B:B))</f>
        <v>0.2</v>
      </c>
      <c r="O821" s="27" t="str">
        <f>IF(TCD!M822="","",TCD!M822)</f>
        <v/>
      </c>
      <c r="P821" s="27" t="str">
        <f>IF(TCD!J822="","",TCD!J822)</f>
        <v/>
      </c>
      <c r="Q821" s="27" t="str">
        <f>IF(AND(TCD!L822="",TCD!Q822=""),"",IF(SUM(TCD!L822,TCD!Q822)&gt;15,29,9.5))</f>
        <v/>
      </c>
      <c r="R821" s="27">
        <f>_xlfn.XLOOKUP(F821,TCD!E:E,TCD!K:K,"")</f>
        <v>0</v>
      </c>
      <c r="S821" s="27" t="str">
        <f>IF(TCD!I822="","",IF(TCD!I822&gt;8.5,17,8.5))</f>
        <v/>
      </c>
      <c r="T821" s="27">
        <f>TCD!Y822</f>
        <v>3.25</v>
      </c>
    </row>
    <row r="822" spans="1:20" x14ac:dyDescent="0.2">
      <c r="A822" s="13" t="str">
        <f>TCD!V823</f>
        <v>CHRONO_2SHOP</v>
      </c>
      <c r="B822" s="1">
        <f t="shared" si="36"/>
        <v>46143</v>
      </c>
      <c r="F822" t="str">
        <f>TCD!E823</f>
        <v>XT257887518TS</v>
      </c>
      <c r="H822" s="6" t="str">
        <f t="shared" si="37"/>
        <v>P</v>
      </c>
      <c r="I822" t="str">
        <f>LOOKUP(F822,'Facture Chronopost'!L:L,'Facture Chronopost'!H:H)</f>
        <v/>
      </c>
      <c r="J822" s="6" t="str">
        <f>TCD!U823</f>
        <v>5Y</v>
      </c>
      <c r="K822">
        <f t="shared" si="38"/>
        <v>1</v>
      </c>
      <c r="L822" s="27">
        <f>_xlfn.XLOOKUP(F822,'TCD poids'!A:A,'TCD poids'!C:C)</f>
        <v>1.2</v>
      </c>
      <c r="M822" t="str">
        <f>TCD!T823</f>
        <v>5Y</v>
      </c>
      <c r="N822">
        <f>IF(I822="",0.2,LOOKUP(I822,'Pays TVA'!A:A,'Pays TVA'!B:B))</f>
        <v>0.2</v>
      </c>
      <c r="O822" s="27" t="str">
        <f>IF(TCD!M823="","",TCD!M823)</f>
        <v/>
      </c>
      <c r="P822" s="27" t="str">
        <f>IF(TCD!J823="","",TCD!J823)</f>
        <v/>
      </c>
      <c r="Q822" s="27" t="str">
        <f>IF(AND(TCD!L823="",TCD!Q823=""),"",IF(SUM(TCD!L823,TCD!Q823)&gt;15,29,9.5))</f>
        <v/>
      </c>
      <c r="R822" s="27">
        <f>_xlfn.XLOOKUP(F822,TCD!E:E,TCD!K:K,"")</f>
        <v>0</v>
      </c>
      <c r="S822" s="27" t="str">
        <f>IF(TCD!I823="","",IF(TCD!I823&gt;8.5,17,8.5))</f>
        <v/>
      </c>
      <c r="T822" s="27">
        <f>TCD!Y823</f>
        <v>3.57</v>
      </c>
    </row>
    <row r="823" spans="1:20" x14ac:dyDescent="0.2">
      <c r="A823" s="13" t="str">
        <f>TCD!V824</f>
        <v>CHRONO_2SHOP</v>
      </c>
      <c r="B823" s="1">
        <f t="shared" si="36"/>
        <v>46143</v>
      </c>
      <c r="F823" t="str">
        <f>TCD!E824</f>
        <v>XT257901427TS</v>
      </c>
      <c r="H823" s="6" t="str">
        <f t="shared" si="37"/>
        <v>P</v>
      </c>
      <c r="I823" t="str">
        <f>LOOKUP(F823,'Facture Chronopost'!L:L,'Facture Chronopost'!H:H)</f>
        <v/>
      </c>
      <c r="J823" s="6" t="str">
        <f>TCD!U824</f>
        <v>5Y</v>
      </c>
      <c r="K823">
        <f t="shared" si="38"/>
        <v>1</v>
      </c>
      <c r="L823" s="27">
        <f>_xlfn.XLOOKUP(F823,'TCD poids'!A:A,'TCD poids'!C:C)</f>
        <v>0.30000000000000004</v>
      </c>
      <c r="M823" t="str">
        <f>TCD!T824</f>
        <v>5Y</v>
      </c>
      <c r="N823">
        <f>IF(I823="",0.2,LOOKUP(I823,'Pays TVA'!A:A,'Pays TVA'!B:B))</f>
        <v>0.2</v>
      </c>
      <c r="O823" s="27" t="str">
        <f>IF(TCD!M824="","",TCD!M824)</f>
        <v/>
      </c>
      <c r="P823" s="27" t="str">
        <f>IF(TCD!J824="","",TCD!J824)</f>
        <v/>
      </c>
      <c r="Q823" s="27" t="str">
        <f>IF(AND(TCD!L824="",TCD!Q824=""),"",IF(SUM(TCD!L824,TCD!Q824)&gt;15,29,9.5))</f>
        <v/>
      </c>
      <c r="R823" s="27">
        <f>_xlfn.XLOOKUP(F823,TCD!E:E,TCD!K:K,"")</f>
        <v>0</v>
      </c>
      <c r="S823" s="27" t="str">
        <f>IF(TCD!I824="","",IF(TCD!I824&gt;8.5,17,8.5))</f>
        <v/>
      </c>
      <c r="T823" s="27">
        <f>TCD!Y824</f>
        <v>3.15</v>
      </c>
    </row>
    <row r="824" spans="1:20" x14ac:dyDescent="0.2">
      <c r="A824" s="13" t="str">
        <f>TCD!V825</f>
        <v>CHRONO_2SHOP</v>
      </c>
      <c r="B824" s="1">
        <f t="shared" si="36"/>
        <v>46143</v>
      </c>
      <c r="F824" t="str">
        <f>TCD!E825</f>
        <v>XT257906013TS</v>
      </c>
      <c r="H824" s="6" t="str">
        <f t="shared" si="37"/>
        <v>P</v>
      </c>
      <c r="I824" t="str">
        <f>LOOKUP(F824,'Facture Chronopost'!L:L,'Facture Chronopost'!H:H)</f>
        <v/>
      </c>
      <c r="J824" s="6" t="str">
        <f>TCD!U825</f>
        <v>5Y</v>
      </c>
      <c r="K824">
        <f t="shared" si="38"/>
        <v>1</v>
      </c>
      <c r="L824" s="27">
        <f>_xlfn.XLOOKUP(F824,'TCD poids'!A:A,'TCD poids'!C:C)</f>
        <v>0.7</v>
      </c>
      <c r="M824" t="str">
        <f>TCD!T825</f>
        <v>5Y</v>
      </c>
      <c r="N824">
        <f>IF(I824="",0.2,LOOKUP(I824,'Pays TVA'!A:A,'Pays TVA'!B:B))</f>
        <v>0.2</v>
      </c>
      <c r="O824" s="27" t="str">
        <f>IF(TCD!M825="","",TCD!M825)</f>
        <v/>
      </c>
      <c r="P824" s="27" t="str">
        <f>IF(TCD!J825="","",TCD!J825)</f>
        <v/>
      </c>
      <c r="Q824" s="27" t="str">
        <f>IF(AND(TCD!L825="",TCD!Q825=""),"",IF(SUM(TCD!L825,TCD!Q825)&gt;15,29,9.5))</f>
        <v/>
      </c>
      <c r="R824" s="27">
        <f>_xlfn.XLOOKUP(F824,TCD!E:E,TCD!K:K,"")</f>
        <v>0</v>
      </c>
      <c r="S824" s="27" t="str">
        <f>IF(TCD!I825="","",IF(TCD!I825&gt;8.5,17,8.5))</f>
        <v/>
      </c>
      <c r="T824" s="27">
        <f>TCD!Y825</f>
        <v>3.25</v>
      </c>
    </row>
    <row r="825" spans="1:20" x14ac:dyDescent="0.2">
      <c r="A825" s="13" t="str">
        <f>TCD!V826</f>
        <v>CHRONO_2SHOP</v>
      </c>
      <c r="B825" s="1">
        <f t="shared" si="36"/>
        <v>46143</v>
      </c>
      <c r="F825" t="str">
        <f>TCD!E826</f>
        <v>XT257921188TS</v>
      </c>
      <c r="H825" s="6" t="str">
        <f t="shared" si="37"/>
        <v>P</v>
      </c>
      <c r="I825" t="str">
        <f>LOOKUP(F825,'Facture Chronopost'!L:L,'Facture Chronopost'!H:H)</f>
        <v/>
      </c>
      <c r="J825" s="6" t="str">
        <f>TCD!U826</f>
        <v>5Y</v>
      </c>
      <c r="K825">
        <f t="shared" si="38"/>
        <v>1</v>
      </c>
      <c r="L825" s="27">
        <f>_xlfn.XLOOKUP(F825,'TCD poids'!A:A,'TCD poids'!C:C)</f>
        <v>0.2</v>
      </c>
      <c r="M825" t="str">
        <f>TCD!T826</f>
        <v>5Y</v>
      </c>
      <c r="N825">
        <f>IF(I825="",0.2,LOOKUP(I825,'Pays TVA'!A:A,'Pays TVA'!B:B))</f>
        <v>0.2</v>
      </c>
      <c r="O825" s="27" t="str">
        <f>IF(TCD!M826="","",TCD!M826)</f>
        <v/>
      </c>
      <c r="P825" s="27" t="str">
        <f>IF(TCD!J826="","",TCD!J826)</f>
        <v/>
      </c>
      <c r="Q825" s="27" t="str">
        <f>IF(AND(TCD!L826="",TCD!Q826=""),"",IF(SUM(TCD!L826,TCD!Q826)&gt;15,29,9.5))</f>
        <v/>
      </c>
      <c r="R825" s="27">
        <f>_xlfn.XLOOKUP(F825,TCD!E:E,TCD!K:K,"")</f>
        <v>0</v>
      </c>
      <c r="S825" s="27" t="str">
        <f>IF(TCD!I826="","",IF(TCD!I826&gt;8.5,17,8.5))</f>
        <v/>
      </c>
      <c r="T825" s="27">
        <f>TCD!Y826</f>
        <v>3.15</v>
      </c>
    </row>
    <row r="826" spans="1:20" x14ac:dyDescent="0.2">
      <c r="A826" s="13" t="str">
        <f>TCD!V827</f>
        <v>CHRONO_2SHOP</v>
      </c>
      <c r="B826" s="1">
        <f t="shared" si="36"/>
        <v>46143</v>
      </c>
      <c r="F826" t="str">
        <f>TCD!E827</f>
        <v>XT257923541TS</v>
      </c>
      <c r="H826" s="6" t="str">
        <f t="shared" si="37"/>
        <v>P</v>
      </c>
      <c r="I826" t="str">
        <f>LOOKUP(F826,'Facture Chronopost'!L:L,'Facture Chronopost'!H:H)</f>
        <v/>
      </c>
      <c r="J826" s="6" t="str">
        <f>TCD!U827</f>
        <v>5Y</v>
      </c>
      <c r="K826">
        <f t="shared" si="38"/>
        <v>1</v>
      </c>
      <c r="L826" s="27">
        <f>_xlfn.XLOOKUP(F826,'TCD poids'!A:A,'TCD poids'!C:C)</f>
        <v>0.5</v>
      </c>
      <c r="M826" t="str">
        <f>TCD!T827</f>
        <v>5Y</v>
      </c>
      <c r="N826">
        <f>IF(I826="",0.2,LOOKUP(I826,'Pays TVA'!A:A,'Pays TVA'!B:B))</f>
        <v>0.2</v>
      </c>
      <c r="O826" s="27" t="str">
        <f>IF(TCD!M827="","",TCD!M827)</f>
        <v/>
      </c>
      <c r="P826" s="27" t="str">
        <f>IF(TCD!J827="","",TCD!J827)</f>
        <v/>
      </c>
      <c r="Q826" s="27" t="str">
        <f>IF(AND(TCD!L827="",TCD!Q827=""),"",IF(SUM(TCD!L827,TCD!Q827)&gt;15,29,9.5))</f>
        <v/>
      </c>
      <c r="R826" s="27">
        <f>_xlfn.XLOOKUP(F826,TCD!E:E,TCD!K:K,"")</f>
        <v>0</v>
      </c>
      <c r="S826" s="27" t="str">
        <f>IF(TCD!I827="","",IF(TCD!I827&gt;8.5,17,8.5))</f>
        <v/>
      </c>
      <c r="T826" s="27">
        <f>TCD!Y827</f>
        <v>3.15</v>
      </c>
    </row>
    <row r="827" spans="1:20" x14ac:dyDescent="0.2">
      <c r="A827" s="13" t="str">
        <f>TCD!V828</f>
        <v>CHRONO_2SHOP</v>
      </c>
      <c r="B827" s="1">
        <f t="shared" si="36"/>
        <v>46143</v>
      </c>
      <c r="F827" t="str">
        <f>TCD!E828</f>
        <v>XT257925159TS</v>
      </c>
      <c r="H827" s="6" t="str">
        <f t="shared" si="37"/>
        <v>P</v>
      </c>
      <c r="I827" t="str">
        <f>LOOKUP(F827,'Facture Chronopost'!L:L,'Facture Chronopost'!H:H)</f>
        <v/>
      </c>
      <c r="J827" s="6" t="str">
        <f>TCD!U828</f>
        <v>5Y</v>
      </c>
      <c r="K827">
        <f t="shared" si="38"/>
        <v>1</v>
      </c>
      <c r="L827" s="27">
        <f>_xlfn.XLOOKUP(F827,'TCD poids'!A:A,'TCD poids'!C:C)</f>
        <v>0.5</v>
      </c>
      <c r="M827" t="str">
        <f>TCD!T828</f>
        <v>5Y</v>
      </c>
      <c r="N827">
        <f>IF(I827="",0.2,LOOKUP(I827,'Pays TVA'!A:A,'Pays TVA'!B:B))</f>
        <v>0.2</v>
      </c>
      <c r="O827" s="27" t="str">
        <f>IF(TCD!M828="","",TCD!M828)</f>
        <v/>
      </c>
      <c r="P827" s="27" t="str">
        <f>IF(TCD!J828="","",TCD!J828)</f>
        <v/>
      </c>
      <c r="Q827" s="27" t="str">
        <f>IF(AND(TCD!L828="",TCD!Q828=""),"",IF(SUM(TCD!L828,TCD!Q828)&gt;15,29,9.5))</f>
        <v/>
      </c>
      <c r="R827" s="27">
        <f>_xlfn.XLOOKUP(F827,TCD!E:E,TCD!K:K,"")</f>
        <v>0</v>
      </c>
      <c r="S827" s="27" t="str">
        <f>IF(TCD!I828="","",IF(TCD!I828&gt;8.5,17,8.5))</f>
        <v/>
      </c>
      <c r="T827" s="27">
        <f>TCD!Y828</f>
        <v>3.15</v>
      </c>
    </row>
    <row r="828" spans="1:20" x14ac:dyDescent="0.2">
      <c r="A828" s="13" t="str">
        <f>TCD!V829</f>
        <v>CHRONO_2SHOP</v>
      </c>
      <c r="B828" s="1">
        <f t="shared" si="36"/>
        <v>46143</v>
      </c>
      <c r="F828" t="str">
        <f>TCD!E829</f>
        <v>XT257935947TS</v>
      </c>
      <c r="H828" s="6" t="str">
        <f t="shared" si="37"/>
        <v>P</v>
      </c>
      <c r="I828" t="str">
        <f>LOOKUP(F828,'Facture Chronopost'!L:L,'Facture Chronopost'!H:H)</f>
        <v/>
      </c>
      <c r="J828" s="6" t="str">
        <f>TCD!U829</f>
        <v>5Y</v>
      </c>
      <c r="K828">
        <f t="shared" si="38"/>
        <v>1</v>
      </c>
      <c r="L828" s="27">
        <f>_xlfn.XLOOKUP(F828,'TCD poids'!A:A,'TCD poids'!C:C)</f>
        <v>0.8</v>
      </c>
      <c r="M828" t="str">
        <f>TCD!T829</f>
        <v>5Y</v>
      </c>
      <c r="N828">
        <f>IF(I828="",0.2,LOOKUP(I828,'Pays TVA'!A:A,'Pays TVA'!B:B))</f>
        <v>0.2</v>
      </c>
      <c r="O828" s="27" t="str">
        <f>IF(TCD!M829="","",TCD!M829)</f>
        <v/>
      </c>
      <c r="P828" s="27" t="str">
        <f>IF(TCD!J829="","",TCD!J829)</f>
        <v/>
      </c>
      <c r="Q828" s="27" t="str">
        <f>IF(AND(TCD!L829="",TCD!Q829=""),"",IF(SUM(TCD!L829,TCD!Q829)&gt;15,29,9.5))</f>
        <v/>
      </c>
      <c r="R828" s="27">
        <f>_xlfn.XLOOKUP(F828,TCD!E:E,TCD!K:K,"")</f>
        <v>0</v>
      </c>
      <c r="S828" s="27" t="str">
        <f>IF(TCD!I829="","",IF(TCD!I829&gt;8.5,17,8.5))</f>
        <v/>
      </c>
      <c r="T828" s="27">
        <f>TCD!Y829</f>
        <v>3.25</v>
      </c>
    </row>
    <row r="829" spans="1:20" x14ac:dyDescent="0.2">
      <c r="A829" s="13" t="str">
        <f>TCD!V830</f>
        <v>CHRONO_2SHOP</v>
      </c>
      <c r="B829" s="1">
        <f t="shared" si="36"/>
        <v>46143</v>
      </c>
      <c r="F829" t="str">
        <f>TCD!E830</f>
        <v>XT257951777TS</v>
      </c>
      <c r="H829" s="6" t="str">
        <f t="shared" si="37"/>
        <v>P</v>
      </c>
      <c r="I829" t="str">
        <f>LOOKUP(F829,'Facture Chronopost'!L:L,'Facture Chronopost'!H:H)</f>
        <v/>
      </c>
      <c r="J829" s="6" t="str">
        <f>TCD!U830</f>
        <v>5Y</v>
      </c>
      <c r="K829">
        <f t="shared" si="38"/>
        <v>1</v>
      </c>
      <c r="L829" s="27">
        <f>_xlfn.XLOOKUP(F829,'TCD poids'!A:A,'TCD poids'!C:C)</f>
        <v>0.4</v>
      </c>
      <c r="M829" t="str">
        <f>TCD!T830</f>
        <v>5Y</v>
      </c>
      <c r="N829">
        <f>IF(I829="",0.2,LOOKUP(I829,'Pays TVA'!A:A,'Pays TVA'!B:B))</f>
        <v>0.2</v>
      </c>
      <c r="O829" s="27" t="str">
        <f>IF(TCD!M830="","",TCD!M830)</f>
        <v/>
      </c>
      <c r="P829" s="27" t="str">
        <f>IF(TCD!J830="","",TCD!J830)</f>
        <v/>
      </c>
      <c r="Q829" s="27" t="str">
        <f>IF(AND(TCD!L830="",TCD!Q830=""),"",IF(SUM(TCD!L830,TCD!Q830)&gt;15,29,9.5))</f>
        <v/>
      </c>
      <c r="R829" s="27">
        <f>_xlfn.XLOOKUP(F829,TCD!E:E,TCD!K:K,"")</f>
        <v>0</v>
      </c>
      <c r="S829" s="27" t="str">
        <f>IF(TCD!I830="","",IF(TCD!I830&gt;8.5,17,8.5))</f>
        <v/>
      </c>
      <c r="T829" s="27">
        <f>TCD!Y830</f>
        <v>3.15</v>
      </c>
    </row>
    <row r="830" spans="1:20" x14ac:dyDescent="0.2">
      <c r="A830" s="13" t="str">
        <f>TCD!V831</f>
        <v>CHRONO_2SHOP</v>
      </c>
      <c r="B830" s="1">
        <f t="shared" si="36"/>
        <v>46143</v>
      </c>
      <c r="F830" t="str">
        <f>TCD!E831</f>
        <v>XT257954570TS</v>
      </c>
      <c r="H830" s="6" t="str">
        <f t="shared" si="37"/>
        <v>P</v>
      </c>
      <c r="I830" t="str">
        <f>LOOKUP(F830,'Facture Chronopost'!L:L,'Facture Chronopost'!H:H)</f>
        <v/>
      </c>
      <c r="J830" s="6" t="str">
        <f>TCD!U831</f>
        <v>5Y</v>
      </c>
      <c r="K830">
        <f t="shared" si="38"/>
        <v>1</v>
      </c>
      <c r="L830" s="27">
        <f>_xlfn.XLOOKUP(F830,'TCD poids'!A:A,'TCD poids'!C:C)</f>
        <v>0.4</v>
      </c>
      <c r="M830" t="str">
        <f>TCD!T831</f>
        <v>5Y</v>
      </c>
      <c r="N830">
        <f>IF(I830="",0.2,LOOKUP(I830,'Pays TVA'!A:A,'Pays TVA'!B:B))</f>
        <v>0.2</v>
      </c>
      <c r="O830" s="27" t="str">
        <f>IF(TCD!M831="","",TCD!M831)</f>
        <v/>
      </c>
      <c r="P830" s="27" t="str">
        <f>IF(TCD!J831="","",TCD!J831)</f>
        <v/>
      </c>
      <c r="Q830" s="27" t="str">
        <f>IF(AND(TCD!L831="",TCD!Q831=""),"",IF(SUM(TCD!L831,TCD!Q831)&gt;15,29,9.5))</f>
        <v/>
      </c>
      <c r="R830" s="27">
        <f>_xlfn.XLOOKUP(F830,TCD!E:E,TCD!K:K,"")</f>
        <v>0</v>
      </c>
      <c r="S830" s="27" t="str">
        <f>IF(TCD!I831="","",IF(TCD!I831&gt;8.5,17,8.5))</f>
        <v/>
      </c>
      <c r="T830" s="27">
        <f>TCD!Y831</f>
        <v>3.15</v>
      </c>
    </row>
    <row r="831" spans="1:20" x14ac:dyDescent="0.2">
      <c r="A831" s="13" t="str">
        <f>TCD!V832</f>
        <v>CHRONO_2SHOP</v>
      </c>
      <c r="B831" s="1">
        <f t="shared" si="36"/>
        <v>46143</v>
      </c>
      <c r="F831" t="str">
        <f>TCD!E832</f>
        <v>XT257958554TS</v>
      </c>
      <c r="H831" s="6" t="str">
        <f t="shared" si="37"/>
        <v>P</v>
      </c>
      <c r="I831" t="str">
        <f>LOOKUP(F831,'Facture Chronopost'!L:L,'Facture Chronopost'!H:H)</f>
        <v/>
      </c>
      <c r="J831" s="6" t="str">
        <f>TCD!U832</f>
        <v>5Y</v>
      </c>
      <c r="K831">
        <f t="shared" si="38"/>
        <v>1</v>
      </c>
      <c r="L831" s="27">
        <f>_xlfn.XLOOKUP(F831,'TCD poids'!A:A,'TCD poids'!C:C)</f>
        <v>0.6</v>
      </c>
      <c r="M831" t="str">
        <f>TCD!T832</f>
        <v>5Y</v>
      </c>
      <c r="N831">
        <f>IF(I831="",0.2,LOOKUP(I831,'Pays TVA'!A:A,'Pays TVA'!B:B))</f>
        <v>0.2</v>
      </c>
      <c r="O831" s="27" t="str">
        <f>IF(TCD!M832="","",TCD!M832)</f>
        <v/>
      </c>
      <c r="P831" s="27" t="str">
        <f>IF(TCD!J832="","",TCD!J832)</f>
        <v/>
      </c>
      <c r="Q831" s="27" t="str">
        <f>IF(AND(TCD!L832="",TCD!Q832=""),"",IF(SUM(TCD!L832,TCD!Q832)&gt;15,29,9.5))</f>
        <v/>
      </c>
      <c r="R831" s="27">
        <f>_xlfn.XLOOKUP(F831,TCD!E:E,TCD!K:K,"")</f>
        <v>0</v>
      </c>
      <c r="S831" s="27" t="str">
        <f>IF(TCD!I832="","",IF(TCD!I832&gt;8.5,17,8.5))</f>
        <v/>
      </c>
      <c r="T831" s="27">
        <f>TCD!Y832</f>
        <v>3.25</v>
      </c>
    </row>
    <row r="832" spans="1:20" x14ac:dyDescent="0.2">
      <c r="A832" s="13" t="str">
        <f>TCD!V833</f>
        <v>CHRONO_2SHOP</v>
      </c>
      <c r="B832" s="1">
        <f t="shared" si="36"/>
        <v>46143</v>
      </c>
      <c r="F832" t="str">
        <f>TCD!E833</f>
        <v>XT257964427TS</v>
      </c>
      <c r="H832" s="6" t="str">
        <f t="shared" si="37"/>
        <v>P</v>
      </c>
      <c r="I832" t="str">
        <f>LOOKUP(F832,'Facture Chronopost'!L:L,'Facture Chronopost'!H:H)</f>
        <v/>
      </c>
      <c r="J832" s="6" t="str">
        <f>TCD!U833</f>
        <v>5Y</v>
      </c>
      <c r="K832">
        <f t="shared" si="38"/>
        <v>1</v>
      </c>
      <c r="L832" s="27">
        <f>_xlfn.XLOOKUP(F832,'TCD poids'!A:A,'TCD poids'!C:C)</f>
        <v>0.30000000000000004</v>
      </c>
      <c r="M832" t="str">
        <f>TCD!T833</f>
        <v>5Y</v>
      </c>
      <c r="N832">
        <f>IF(I832="",0.2,LOOKUP(I832,'Pays TVA'!A:A,'Pays TVA'!B:B))</f>
        <v>0.2</v>
      </c>
      <c r="O832" s="27" t="str">
        <f>IF(TCD!M833="","",TCD!M833)</f>
        <v/>
      </c>
      <c r="P832" s="27" t="str">
        <f>IF(TCD!J833="","",TCD!J833)</f>
        <v/>
      </c>
      <c r="Q832" s="27" t="str">
        <f>IF(AND(TCD!L833="",TCD!Q833=""),"",IF(SUM(TCD!L833,TCD!Q833)&gt;15,29,9.5))</f>
        <v/>
      </c>
      <c r="R832" s="27">
        <f>_xlfn.XLOOKUP(F832,TCD!E:E,TCD!K:K,"")</f>
        <v>0</v>
      </c>
      <c r="S832" s="27" t="str">
        <f>IF(TCD!I833="","",IF(TCD!I833&gt;8.5,17,8.5))</f>
        <v/>
      </c>
      <c r="T832" s="27">
        <f>TCD!Y833</f>
        <v>3.15</v>
      </c>
    </row>
    <row r="833" spans="1:20" x14ac:dyDescent="0.2">
      <c r="A833" s="13" t="str">
        <f>TCD!V834</f>
        <v>CHRONO_2SHOP</v>
      </c>
      <c r="B833" s="1">
        <f t="shared" si="36"/>
        <v>46143</v>
      </c>
      <c r="F833" t="str">
        <f>TCD!E834</f>
        <v>XT257970691TS</v>
      </c>
      <c r="H833" s="6" t="str">
        <f t="shared" si="37"/>
        <v>P</v>
      </c>
      <c r="I833" t="str">
        <f>LOOKUP(F833,'Facture Chronopost'!L:L,'Facture Chronopost'!H:H)</f>
        <v/>
      </c>
      <c r="J833" s="6" t="str">
        <f>TCD!U834</f>
        <v>5Y</v>
      </c>
      <c r="K833">
        <f t="shared" si="38"/>
        <v>1</v>
      </c>
      <c r="L833" s="27">
        <f>_xlfn.XLOOKUP(F833,'TCD poids'!A:A,'TCD poids'!C:C)</f>
        <v>0.6</v>
      </c>
      <c r="M833" t="str">
        <f>TCD!T834</f>
        <v>5Y</v>
      </c>
      <c r="N833">
        <f>IF(I833="",0.2,LOOKUP(I833,'Pays TVA'!A:A,'Pays TVA'!B:B))</f>
        <v>0.2</v>
      </c>
      <c r="O833" s="27" t="str">
        <f>IF(TCD!M834="","",TCD!M834)</f>
        <v/>
      </c>
      <c r="P833" s="27" t="str">
        <f>IF(TCD!J834="","",TCD!J834)</f>
        <v/>
      </c>
      <c r="Q833" s="27" t="str">
        <f>IF(AND(TCD!L834="",TCD!Q834=""),"",IF(SUM(TCD!L834,TCD!Q834)&gt;15,29,9.5))</f>
        <v/>
      </c>
      <c r="R833" s="27">
        <f>_xlfn.XLOOKUP(F833,TCD!E:E,TCD!K:K,"")</f>
        <v>0</v>
      </c>
      <c r="S833" s="27" t="str">
        <f>IF(TCD!I834="","",IF(TCD!I834&gt;8.5,17,8.5))</f>
        <v/>
      </c>
      <c r="T833" s="27">
        <f>TCD!Y834</f>
        <v>3.25</v>
      </c>
    </row>
    <row r="834" spans="1:20" x14ac:dyDescent="0.2">
      <c r="A834" s="13" t="str">
        <f>TCD!V835</f>
        <v>CHRONO_2SHOP</v>
      </c>
      <c r="B834" s="1">
        <f t="shared" si="36"/>
        <v>46143</v>
      </c>
      <c r="F834" t="str">
        <f>TCD!E835</f>
        <v>XT257972278TS</v>
      </c>
      <c r="H834" s="6" t="str">
        <f t="shared" si="37"/>
        <v>P</v>
      </c>
      <c r="I834" t="str">
        <f>LOOKUP(F834,'Facture Chronopost'!L:L,'Facture Chronopost'!H:H)</f>
        <v/>
      </c>
      <c r="J834" s="6" t="str">
        <f>TCD!U835</f>
        <v>5Y</v>
      </c>
      <c r="K834">
        <f t="shared" si="38"/>
        <v>1</v>
      </c>
      <c r="L834" s="27">
        <f>_xlfn.XLOOKUP(F834,'TCD poids'!A:A,'TCD poids'!C:C)</f>
        <v>0.3</v>
      </c>
      <c r="M834" t="str">
        <f>TCD!T835</f>
        <v>5Y</v>
      </c>
      <c r="N834">
        <f>IF(I834="",0.2,LOOKUP(I834,'Pays TVA'!A:A,'Pays TVA'!B:B))</f>
        <v>0.2</v>
      </c>
      <c r="O834" s="27" t="str">
        <f>IF(TCD!M835="","",TCD!M835)</f>
        <v/>
      </c>
      <c r="P834" s="27" t="str">
        <f>IF(TCD!J835="","",TCD!J835)</f>
        <v/>
      </c>
      <c r="Q834" s="27" t="str">
        <f>IF(AND(TCD!L835="",TCD!Q835=""),"",IF(SUM(TCD!L835,TCD!Q835)&gt;15,29,9.5))</f>
        <v/>
      </c>
      <c r="R834" s="27">
        <f>_xlfn.XLOOKUP(F834,TCD!E:E,TCD!K:K,"")</f>
        <v>0</v>
      </c>
      <c r="S834" s="27" t="str">
        <f>IF(TCD!I835="","",IF(TCD!I835&gt;8.5,17,8.5))</f>
        <v/>
      </c>
      <c r="T834" s="27">
        <f>TCD!Y835</f>
        <v>3.15</v>
      </c>
    </row>
    <row r="835" spans="1:20" x14ac:dyDescent="0.2">
      <c r="A835" s="13" t="str">
        <f>TCD!V836</f>
        <v>CHRONO_2SHOP</v>
      </c>
      <c r="B835" s="1">
        <f t="shared" si="36"/>
        <v>46143</v>
      </c>
      <c r="F835" t="str">
        <f>TCD!E836</f>
        <v>XT257975416TS</v>
      </c>
      <c r="H835" s="6" t="str">
        <f t="shared" si="37"/>
        <v>P</v>
      </c>
      <c r="I835" t="str">
        <f>LOOKUP(F835,'Facture Chronopost'!L:L,'Facture Chronopost'!H:H)</f>
        <v/>
      </c>
      <c r="J835" s="6" t="str">
        <f>TCD!U836</f>
        <v>5Y</v>
      </c>
      <c r="K835">
        <f t="shared" si="38"/>
        <v>1</v>
      </c>
      <c r="L835" s="27">
        <f>_xlfn.XLOOKUP(F835,'TCD poids'!A:A,'TCD poids'!C:C)</f>
        <v>0.2</v>
      </c>
      <c r="M835" t="str">
        <f>TCD!T836</f>
        <v>5Y</v>
      </c>
      <c r="N835">
        <f>IF(I835="",0.2,LOOKUP(I835,'Pays TVA'!A:A,'Pays TVA'!B:B))</f>
        <v>0.2</v>
      </c>
      <c r="O835" s="27" t="str">
        <f>IF(TCD!M836="","",TCD!M836)</f>
        <v/>
      </c>
      <c r="P835" s="27" t="str">
        <f>IF(TCD!J836="","",TCD!J836)</f>
        <v/>
      </c>
      <c r="Q835" s="27" t="str">
        <f>IF(AND(TCD!L836="",TCD!Q836=""),"",IF(SUM(TCD!L836,TCD!Q836)&gt;15,29,9.5))</f>
        <v/>
      </c>
      <c r="R835" s="27">
        <f>_xlfn.XLOOKUP(F835,TCD!E:E,TCD!K:K,"")</f>
        <v>0</v>
      </c>
      <c r="S835" s="27" t="str">
        <f>IF(TCD!I836="","",IF(TCD!I836&gt;8.5,17,8.5))</f>
        <v/>
      </c>
      <c r="T835" s="27">
        <f>TCD!Y836</f>
        <v>3.15</v>
      </c>
    </row>
    <row r="836" spans="1:20" x14ac:dyDescent="0.2">
      <c r="A836" s="13" t="str">
        <f>TCD!V837</f>
        <v>CHRONO_2SHOP</v>
      </c>
      <c r="B836" s="1">
        <f t="shared" ref="B836:B899" si="39">B835</f>
        <v>46143</v>
      </c>
      <c r="F836" t="str">
        <f>TCD!E837</f>
        <v>XT257982920TS</v>
      </c>
      <c r="H836" s="6" t="str">
        <f t="shared" ref="H836:H899" si="40">IF(RIGHT(J836,3)="BTB","E","P")</f>
        <v>P</v>
      </c>
      <c r="I836" t="str">
        <f>LOOKUP(F836,'Facture Chronopost'!L:L,'Facture Chronopost'!H:H)</f>
        <v/>
      </c>
      <c r="J836" s="6" t="str">
        <f>TCD!U837</f>
        <v>5Y</v>
      </c>
      <c r="K836">
        <f t="shared" ref="K836:K899" si="41">K835</f>
        <v>1</v>
      </c>
      <c r="L836" s="27">
        <f>_xlfn.XLOOKUP(F836,'TCD poids'!A:A,'TCD poids'!C:C)</f>
        <v>0.30000000000000004</v>
      </c>
      <c r="M836" t="str">
        <f>TCD!T837</f>
        <v>5Y</v>
      </c>
      <c r="N836">
        <f>IF(I836="",0.2,LOOKUP(I836,'Pays TVA'!A:A,'Pays TVA'!B:B))</f>
        <v>0.2</v>
      </c>
      <c r="O836" s="27" t="str">
        <f>IF(TCD!M837="","",TCD!M837)</f>
        <v/>
      </c>
      <c r="P836" s="27" t="str">
        <f>IF(TCD!J837="","",TCD!J837)</f>
        <v/>
      </c>
      <c r="Q836" s="27" t="str">
        <f>IF(AND(TCD!L837="",TCD!Q837=""),"",IF(SUM(TCD!L837,TCD!Q837)&gt;15,29,9.5))</f>
        <v/>
      </c>
      <c r="R836" s="27">
        <f>_xlfn.XLOOKUP(F836,TCD!E:E,TCD!K:K,"")</f>
        <v>0</v>
      </c>
      <c r="S836" s="27" t="str">
        <f>IF(TCD!I837="","",IF(TCD!I837&gt;8.5,17,8.5))</f>
        <v/>
      </c>
      <c r="T836" s="27">
        <f>TCD!Y837</f>
        <v>3.15</v>
      </c>
    </row>
    <row r="837" spans="1:20" x14ac:dyDescent="0.2">
      <c r="A837" s="13" t="str">
        <f>TCD!V838</f>
        <v>CHRONO_2SHOP</v>
      </c>
      <c r="B837" s="1">
        <f t="shared" si="39"/>
        <v>46143</v>
      </c>
      <c r="F837" t="str">
        <f>TCD!E838</f>
        <v>XT257988383TS</v>
      </c>
      <c r="H837" s="6" t="str">
        <f t="shared" si="40"/>
        <v>P</v>
      </c>
      <c r="I837" t="str">
        <f>LOOKUP(F837,'Facture Chronopost'!L:L,'Facture Chronopost'!H:H)</f>
        <v/>
      </c>
      <c r="J837" s="6" t="str">
        <f>TCD!U838</f>
        <v>5Y</v>
      </c>
      <c r="K837">
        <f t="shared" si="41"/>
        <v>1</v>
      </c>
      <c r="L837" s="27">
        <f>_xlfn.XLOOKUP(F837,'TCD poids'!A:A,'TCD poids'!C:C)</f>
        <v>0.2</v>
      </c>
      <c r="M837" t="str">
        <f>TCD!T838</f>
        <v>5Y</v>
      </c>
      <c r="N837">
        <f>IF(I837="",0.2,LOOKUP(I837,'Pays TVA'!A:A,'Pays TVA'!B:B))</f>
        <v>0.2</v>
      </c>
      <c r="O837" s="27" t="str">
        <f>IF(TCD!M838="","",TCD!M838)</f>
        <v/>
      </c>
      <c r="P837" s="27" t="str">
        <f>IF(TCD!J838="","",TCD!J838)</f>
        <v/>
      </c>
      <c r="Q837" s="27" t="str">
        <f>IF(AND(TCD!L838="",TCD!Q838=""),"",IF(SUM(TCD!L838,TCD!Q838)&gt;15,29,9.5))</f>
        <v/>
      </c>
      <c r="R837" s="27">
        <f>_xlfn.XLOOKUP(F837,TCD!E:E,TCD!K:K,"")</f>
        <v>0</v>
      </c>
      <c r="S837" s="27" t="str">
        <f>IF(TCD!I838="","",IF(TCD!I838&gt;8.5,17,8.5))</f>
        <v/>
      </c>
      <c r="T837" s="27">
        <f>TCD!Y838</f>
        <v>3.15</v>
      </c>
    </row>
    <row r="838" spans="1:20" x14ac:dyDescent="0.2">
      <c r="A838" s="13" t="str">
        <f>TCD!V839</f>
        <v>CHRONO_2SHOP</v>
      </c>
      <c r="B838" s="1">
        <f t="shared" si="39"/>
        <v>46143</v>
      </c>
      <c r="F838" t="str">
        <f>TCD!E839</f>
        <v>XT258001478TS</v>
      </c>
      <c r="H838" s="6" t="str">
        <f t="shared" si="40"/>
        <v>P</v>
      </c>
      <c r="I838" t="str">
        <f>LOOKUP(F838,'Facture Chronopost'!L:L,'Facture Chronopost'!H:H)</f>
        <v/>
      </c>
      <c r="J838" s="6" t="str">
        <f>TCD!U839</f>
        <v>5Y</v>
      </c>
      <c r="K838">
        <f t="shared" si="41"/>
        <v>1</v>
      </c>
      <c r="L838" s="27">
        <f>_xlfn.XLOOKUP(F838,'TCD poids'!A:A,'TCD poids'!C:C)</f>
        <v>0.5</v>
      </c>
      <c r="M838" t="str">
        <f>TCD!T839</f>
        <v>5Y</v>
      </c>
      <c r="N838">
        <f>IF(I838="",0.2,LOOKUP(I838,'Pays TVA'!A:A,'Pays TVA'!B:B))</f>
        <v>0.2</v>
      </c>
      <c r="O838" s="27" t="str">
        <f>IF(TCD!M839="","",TCD!M839)</f>
        <v/>
      </c>
      <c r="P838" s="27" t="str">
        <f>IF(TCD!J839="","",TCD!J839)</f>
        <v/>
      </c>
      <c r="Q838" s="27" t="str">
        <f>IF(AND(TCD!L839="",TCD!Q839=""),"",IF(SUM(TCD!L839,TCD!Q839)&gt;15,29,9.5))</f>
        <v/>
      </c>
      <c r="R838" s="27">
        <f>_xlfn.XLOOKUP(F838,TCD!E:E,TCD!K:K,"")</f>
        <v>0</v>
      </c>
      <c r="S838" s="27" t="str">
        <f>IF(TCD!I839="","",IF(TCD!I839&gt;8.5,17,8.5))</f>
        <v/>
      </c>
      <c r="T838" s="27">
        <f>TCD!Y839</f>
        <v>3.15</v>
      </c>
    </row>
    <row r="839" spans="1:20" x14ac:dyDescent="0.2">
      <c r="A839" s="13" t="str">
        <f>TCD!V840</f>
        <v>CHRONO_2SHOP</v>
      </c>
      <c r="B839" s="1">
        <f t="shared" si="39"/>
        <v>46143</v>
      </c>
      <c r="F839" t="str">
        <f>TCD!E840</f>
        <v>XT258006679TS</v>
      </c>
      <c r="H839" s="6" t="str">
        <f t="shared" si="40"/>
        <v>P</v>
      </c>
      <c r="I839" t="str">
        <f>LOOKUP(F839,'Facture Chronopost'!L:L,'Facture Chronopost'!H:H)</f>
        <v/>
      </c>
      <c r="J839" s="6" t="str">
        <f>TCD!U840</f>
        <v>5Y</v>
      </c>
      <c r="K839">
        <f t="shared" si="41"/>
        <v>1</v>
      </c>
      <c r="L839" s="27">
        <f>_xlfn.XLOOKUP(F839,'TCD poids'!A:A,'TCD poids'!C:C)</f>
        <v>0.30000000000000004</v>
      </c>
      <c r="M839" t="str">
        <f>TCD!T840</f>
        <v>5Y</v>
      </c>
      <c r="N839">
        <f>IF(I839="",0.2,LOOKUP(I839,'Pays TVA'!A:A,'Pays TVA'!B:B))</f>
        <v>0.2</v>
      </c>
      <c r="O839" s="27" t="str">
        <f>IF(TCD!M840="","",TCD!M840)</f>
        <v/>
      </c>
      <c r="P839" s="27" t="str">
        <f>IF(TCD!J840="","",TCD!J840)</f>
        <v/>
      </c>
      <c r="Q839" s="27" t="str">
        <f>IF(AND(TCD!L840="",TCD!Q840=""),"",IF(SUM(TCD!L840,TCD!Q840)&gt;15,29,9.5))</f>
        <v/>
      </c>
      <c r="R839" s="27">
        <f>_xlfn.XLOOKUP(F839,TCD!E:E,TCD!K:K,"")</f>
        <v>0</v>
      </c>
      <c r="S839" s="27" t="str">
        <f>IF(TCD!I840="","",IF(TCD!I840&gt;8.5,17,8.5))</f>
        <v/>
      </c>
      <c r="T839" s="27">
        <f>TCD!Y840</f>
        <v>3.15</v>
      </c>
    </row>
    <row r="840" spans="1:20" x14ac:dyDescent="0.2">
      <c r="A840" s="13" t="str">
        <f>TCD!V841</f>
        <v>CHRONO_2SHOP</v>
      </c>
      <c r="B840" s="1">
        <f t="shared" si="39"/>
        <v>46143</v>
      </c>
      <c r="F840" t="str">
        <f>TCD!E841</f>
        <v>XT258009026TS</v>
      </c>
      <c r="H840" s="6" t="str">
        <f t="shared" si="40"/>
        <v>P</v>
      </c>
      <c r="I840" t="str">
        <f>LOOKUP(F840,'Facture Chronopost'!L:L,'Facture Chronopost'!H:H)</f>
        <v/>
      </c>
      <c r="J840" s="6" t="str">
        <f>TCD!U841</f>
        <v>5Y</v>
      </c>
      <c r="K840">
        <f t="shared" si="41"/>
        <v>1</v>
      </c>
      <c r="L840" s="27">
        <f>_xlfn.XLOOKUP(F840,'TCD poids'!A:A,'TCD poids'!C:C)</f>
        <v>0.4</v>
      </c>
      <c r="M840" t="str">
        <f>TCD!T841</f>
        <v>5Y</v>
      </c>
      <c r="N840">
        <f>IF(I840="",0.2,LOOKUP(I840,'Pays TVA'!A:A,'Pays TVA'!B:B))</f>
        <v>0.2</v>
      </c>
      <c r="O840" s="27" t="str">
        <f>IF(TCD!M841="","",TCD!M841)</f>
        <v/>
      </c>
      <c r="P840" s="27" t="str">
        <f>IF(TCD!J841="","",TCD!J841)</f>
        <v/>
      </c>
      <c r="Q840" s="27" t="str">
        <f>IF(AND(TCD!L841="",TCD!Q841=""),"",IF(SUM(TCD!L841,TCD!Q841)&gt;15,29,9.5))</f>
        <v/>
      </c>
      <c r="R840" s="27">
        <f>_xlfn.XLOOKUP(F840,TCD!E:E,TCD!K:K,"")</f>
        <v>0</v>
      </c>
      <c r="S840" s="27" t="str">
        <f>IF(TCD!I841="","",IF(TCD!I841&gt;8.5,17,8.5))</f>
        <v/>
      </c>
      <c r="T840" s="27">
        <f>TCD!Y841</f>
        <v>3.15</v>
      </c>
    </row>
    <row r="841" spans="1:20" x14ac:dyDescent="0.2">
      <c r="A841" s="13" t="str">
        <f>TCD!V842</f>
        <v>CHRONO_2SHOP</v>
      </c>
      <c r="B841" s="1">
        <f t="shared" si="39"/>
        <v>46143</v>
      </c>
      <c r="F841" t="str">
        <f>TCD!E842</f>
        <v>XT258009057TS</v>
      </c>
      <c r="H841" s="6" t="str">
        <f t="shared" si="40"/>
        <v>P</v>
      </c>
      <c r="I841" t="str">
        <f>LOOKUP(F841,'Facture Chronopost'!L:L,'Facture Chronopost'!H:H)</f>
        <v/>
      </c>
      <c r="J841" s="6" t="str">
        <f>TCD!U842</f>
        <v>5Y</v>
      </c>
      <c r="K841">
        <f t="shared" si="41"/>
        <v>1</v>
      </c>
      <c r="L841" s="27">
        <f>_xlfn.XLOOKUP(F841,'TCD poids'!A:A,'TCD poids'!C:C)</f>
        <v>0.6</v>
      </c>
      <c r="M841" t="str">
        <f>TCD!T842</f>
        <v>5Y</v>
      </c>
      <c r="N841">
        <f>IF(I841="",0.2,LOOKUP(I841,'Pays TVA'!A:A,'Pays TVA'!B:B))</f>
        <v>0.2</v>
      </c>
      <c r="O841" s="27" t="str">
        <f>IF(TCD!M842="","",TCD!M842)</f>
        <v/>
      </c>
      <c r="P841" s="27" t="str">
        <f>IF(TCD!J842="","",TCD!J842)</f>
        <v/>
      </c>
      <c r="Q841" s="27" t="str">
        <f>IF(AND(TCD!L842="",TCD!Q842=""),"",IF(SUM(TCD!L842,TCD!Q842)&gt;15,29,9.5))</f>
        <v/>
      </c>
      <c r="R841" s="27">
        <f>_xlfn.XLOOKUP(F841,TCD!E:E,TCD!K:K,"")</f>
        <v>0</v>
      </c>
      <c r="S841" s="27" t="str">
        <f>IF(TCD!I842="","",IF(TCD!I842&gt;8.5,17,8.5))</f>
        <v/>
      </c>
      <c r="T841" s="27">
        <f>TCD!Y842</f>
        <v>3.25</v>
      </c>
    </row>
    <row r="842" spans="1:20" x14ac:dyDescent="0.2">
      <c r="A842" s="13" t="str">
        <f>TCD!V843</f>
        <v>CHRONO_2SHOP</v>
      </c>
      <c r="B842" s="1">
        <f t="shared" si="39"/>
        <v>46143</v>
      </c>
      <c r="F842" t="str">
        <f>TCD!E843</f>
        <v>XT258015375TS</v>
      </c>
      <c r="H842" s="6" t="str">
        <f t="shared" si="40"/>
        <v>P</v>
      </c>
      <c r="I842" t="str">
        <f>LOOKUP(F842,'Facture Chronopost'!L:L,'Facture Chronopost'!H:H)</f>
        <v/>
      </c>
      <c r="J842" s="6" t="str">
        <f>TCD!U843</f>
        <v>5Y</v>
      </c>
      <c r="K842">
        <f t="shared" si="41"/>
        <v>1</v>
      </c>
      <c r="L842" s="27">
        <f>_xlfn.XLOOKUP(F842,'TCD poids'!A:A,'TCD poids'!C:C)</f>
        <v>0.4</v>
      </c>
      <c r="M842" t="str">
        <f>TCD!T843</f>
        <v>5Y</v>
      </c>
      <c r="N842">
        <f>IF(I842="",0.2,LOOKUP(I842,'Pays TVA'!A:A,'Pays TVA'!B:B))</f>
        <v>0.2</v>
      </c>
      <c r="O842" s="27" t="str">
        <f>IF(TCD!M843="","",TCD!M843)</f>
        <v/>
      </c>
      <c r="P842" s="27" t="str">
        <f>IF(TCD!J843="","",TCD!J843)</f>
        <v/>
      </c>
      <c r="Q842" s="27" t="str">
        <f>IF(AND(TCD!L843="",TCD!Q843=""),"",IF(SUM(TCD!L843,TCD!Q843)&gt;15,29,9.5))</f>
        <v/>
      </c>
      <c r="R842" s="27">
        <f>_xlfn.XLOOKUP(F842,TCD!E:E,TCD!K:K,"")</f>
        <v>0</v>
      </c>
      <c r="S842" s="27" t="str">
        <f>IF(TCD!I843="","",IF(TCD!I843&gt;8.5,17,8.5))</f>
        <v/>
      </c>
      <c r="T842" s="27">
        <f>TCD!Y843</f>
        <v>3.15</v>
      </c>
    </row>
    <row r="843" spans="1:20" x14ac:dyDescent="0.2">
      <c r="A843" s="13" t="str">
        <f>TCD!V844</f>
        <v>CHRONO_2SHOP</v>
      </c>
      <c r="B843" s="1">
        <f t="shared" si="39"/>
        <v>46143</v>
      </c>
      <c r="F843" t="str">
        <f>TCD!E844</f>
        <v>XT258018717TS</v>
      </c>
      <c r="H843" s="6" t="str">
        <f t="shared" si="40"/>
        <v>P</v>
      </c>
      <c r="I843" t="str">
        <f>LOOKUP(F843,'Facture Chronopost'!L:L,'Facture Chronopost'!H:H)</f>
        <v/>
      </c>
      <c r="J843" s="6" t="str">
        <f>TCD!U844</f>
        <v>5Y</v>
      </c>
      <c r="K843">
        <f t="shared" si="41"/>
        <v>1</v>
      </c>
      <c r="L843" s="27">
        <f>_xlfn.XLOOKUP(F843,'TCD poids'!A:A,'TCD poids'!C:C)</f>
        <v>0.30000000000000004</v>
      </c>
      <c r="M843" t="str">
        <f>TCD!T844</f>
        <v>5Y</v>
      </c>
      <c r="N843">
        <f>IF(I843="",0.2,LOOKUP(I843,'Pays TVA'!A:A,'Pays TVA'!B:B))</f>
        <v>0.2</v>
      </c>
      <c r="O843" s="27" t="str">
        <f>IF(TCD!M844="","",TCD!M844)</f>
        <v/>
      </c>
      <c r="P843" s="27" t="str">
        <f>IF(TCD!J844="","",TCD!J844)</f>
        <v/>
      </c>
      <c r="Q843" s="27" t="str">
        <f>IF(AND(TCD!L844="",TCD!Q844=""),"",IF(SUM(TCD!L844,TCD!Q844)&gt;15,29,9.5))</f>
        <v/>
      </c>
      <c r="R843" s="27">
        <f>_xlfn.XLOOKUP(F843,TCD!E:E,TCD!K:K,"")</f>
        <v>0</v>
      </c>
      <c r="S843" s="27" t="str">
        <f>IF(TCD!I844="","",IF(TCD!I844&gt;8.5,17,8.5))</f>
        <v/>
      </c>
      <c r="T843" s="27">
        <f>TCD!Y844</f>
        <v>3.15</v>
      </c>
    </row>
    <row r="844" spans="1:20" x14ac:dyDescent="0.2">
      <c r="A844" s="13" t="str">
        <f>TCD!V845</f>
        <v>CHRONO_2SHOP</v>
      </c>
      <c r="B844" s="1">
        <f t="shared" si="39"/>
        <v>46143</v>
      </c>
      <c r="F844" t="str">
        <f>TCD!E845</f>
        <v>XT258030973TS</v>
      </c>
      <c r="H844" s="6" t="str">
        <f t="shared" si="40"/>
        <v>P</v>
      </c>
      <c r="I844" t="str">
        <f>LOOKUP(F844,'Facture Chronopost'!L:L,'Facture Chronopost'!H:H)</f>
        <v/>
      </c>
      <c r="J844" s="6" t="str">
        <f>TCD!U845</f>
        <v>5Y</v>
      </c>
      <c r="K844">
        <f t="shared" si="41"/>
        <v>1</v>
      </c>
      <c r="L844" s="27">
        <f>_xlfn.XLOOKUP(F844,'TCD poids'!A:A,'TCD poids'!C:C)</f>
        <v>0.1</v>
      </c>
      <c r="M844" t="str">
        <f>TCD!T845</f>
        <v>5Y</v>
      </c>
      <c r="N844">
        <f>IF(I844="",0.2,LOOKUP(I844,'Pays TVA'!A:A,'Pays TVA'!B:B))</f>
        <v>0.2</v>
      </c>
      <c r="O844" s="27" t="str">
        <f>IF(TCD!M845="","",TCD!M845)</f>
        <v/>
      </c>
      <c r="P844" s="27" t="str">
        <f>IF(TCD!J845="","",TCD!J845)</f>
        <v/>
      </c>
      <c r="Q844" s="27" t="str">
        <f>IF(AND(TCD!L845="",TCD!Q845=""),"",IF(SUM(TCD!L845,TCD!Q845)&gt;15,29,9.5))</f>
        <v/>
      </c>
      <c r="R844" s="27">
        <f>_xlfn.XLOOKUP(F844,TCD!E:E,TCD!K:K,"")</f>
        <v>0</v>
      </c>
      <c r="S844" s="27" t="str">
        <f>IF(TCD!I845="","",IF(TCD!I845&gt;8.5,17,8.5))</f>
        <v/>
      </c>
      <c r="T844" s="27">
        <f>TCD!Y845</f>
        <v>3.15</v>
      </c>
    </row>
    <row r="845" spans="1:20" x14ac:dyDescent="0.2">
      <c r="A845" s="13" t="str">
        <f>TCD!V846</f>
        <v>CHRONO_2SHOP</v>
      </c>
      <c r="B845" s="1">
        <f t="shared" si="39"/>
        <v>46143</v>
      </c>
      <c r="F845" t="str">
        <f>TCD!E846</f>
        <v>XT258033688TS</v>
      </c>
      <c r="H845" s="6" t="str">
        <f t="shared" si="40"/>
        <v>P</v>
      </c>
      <c r="I845" t="str">
        <f>LOOKUP(F845,'Facture Chronopost'!L:L,'Facture Chronopost'!H:H)</f>
        <v/>
      </c>
      <c r="J845" s="6" t="str">
        <f>TCD!U846</f>
        <v>5Y</v>
      </c>
      <c r="K845">
        <f t="shared" si="41"/>
        <v>1</v>
      </c>
      <c r="L845" s="27">
        <f>_xlfn.XLOOKUP(F845,'TCD poids'!A:A,'TCD poids'!C:C)</f>
        <v>0.2</v>
      </c>
      <c r="M845" t="str">
        <f>TCD!T846</f>
        <v>5Y</v>
      </c>
      <c r="N845">
        <f>IF(I845="",0.2,LOOKUP(I845,'Pays TVA'!A:A,'Pays TVA'!B:B))</f>
        <v>0.2</v>
      </c>
      <c r="O845" s="27" t="str">
        <f>IF(TCD!M846="","",TCD!M846)</f>
        <v/>
      </c>
      <c r="P845" s="27" t="str">
        <f>IF(TCD!J846="","",TCD!J846)</f>
        <v/>
      </c>
      <c r="Q845" s="27" t="str">
        <f>IF(AND(TCD!L846="",TCD!Q846=""),"",IF(SUM(TCD!L846,TCD!Q846)&gt;15,29,9.5))</f>
        <v/>
      </c>
      <c r="R845" s="27">
        <f>_xlfn.XLOOKUP(F845,TCD!E:E,TCD!K:K,"")</f>
        <v>0</v>
      </c>
      <c r="S845" s="27" t="str">
        <f>IF(TCD!I846="","",IF(TCD!I846&gt;8.5,17,8.5))</f>
        <v/>
      </c>
      <c r="T845" s="27">
        <f>TCD!Y846</f>
        <v>3.15</v>
      </c>
    </row>
    <row r="846" spans="1:20" x14ac:dyDescent="0.2">
      <c r="A846" s="13" t="str">
        <f>TCD!V847</f>
        <v>CHRONO_2SHOP</v>
      </c>
      <c r="B846" s="1">
        <f t="shared" si="39"/>
        <v>46143</v>
      </c>
      <c r="F846" t="str">
        <f>TCD!E847</f>
        <v>XT258043305TS</v>
      </c>
      <c r="H846" s="6" t="str">
        <f t="shared" si="40"/>
        <v>P</v>
      </c>
      <c r="I846" t="str">
        <f>LOOKUP(F846,'Facture Chronopost'!L:L,'Facture Chronopost'!H:H)</f>
        <v/>
      </c>
      <c r="J846" s="6" t="str">
        <f>TCD!U847</f>
        <v>5Y</v>
      </c>
      <c r="K846">
        <f t="shared" si="41"/>
        <v>1</v>
      </c>
      <c r="L846" s="27">
        <f>_xlfn.XLOOKUP(F846,'TCD poids'!A:A,'TCD poids'!C:C)</f>
        <v>0.5</v>
      </c>
      <c r="M846" t="str">
        <f>TCD!T847</f>
        <v>5Y</v>
      </c>
      <c r="N846">
        <f>IF(I846="",0.2,LOOKUP(I846,'Pays TVA'!A:A,'Pays TVA'!B:B))</f>
        <v>0.2</v>
      </c>
      <c r="O846" s="27" t="str">
        <f>IF(TCD!M847="","",TCD!M847)</f>
        <v/>
      </c>
      <c r="P846" s="27" t="str">
        <f>IF(TCD!J847="","",TCD!J847)</f>
        <v/>
      </c>
      <c r="Q846" s="27" t="str">
        <f>IF(AND(TCD!L847="",TCD!Q847=""),"",IF(SUM(TCD!L847,TCD!Q847)&gt;15,29,9.5))</f>
        <v/>
      </c>
      <c r="R846" s="27">
        <f>_xlfn.XLOOKUP(F846,TCD!E:E,TCD!K:K,"")</f>
        <v>0</v>
      </c>
      <c r="S846" s="27" t="str">
        <f>IF(TCD!I847="","",IF(TCD!I847&gt;8.5,17,8.5))</f>
        <v/>
      </c>
      <c r="T846" s="27">
        <f>TCD!Y847</f>
        <v>5.15</v>
      </c>
    </row>
    <row r="847" spans="1:20" x14ac:dyDescent="0.2">
      <c r="A847" s="13" t="str">
        <f>TCD!V848</f>
        <v>CHRONO_2SHOP</v>
      </c>
      <c r="B847" s="1">
        <f t="shared" si="39"/>
        <v>46143</v>
      </c>
      <c r="F847" t="str">
        <f>TCD!E848</f>
        <v>XT258048603TS</v>
      </c>
      <c r="H847" s="6" t="str">
        <f t="shared" si="40"/>
        <v>P</v>
      </c>
      <c r="I847" t="str">
        <f>LOOKUP(F847,'Facture Chronopost'!L:L,'Facture Chronopost'!H:H)</f>
        <v/>
      </c>
      <c r="J847" s="6" t="str">
        <f>TCD!U848</f>
        <v>5Y</v>
      </c>
      <c r="K847">
        <f t="shared" si="41"/>
        <v>1</v>
      </c>
      <c r="L847" s="27">
        <f>_xlfn.XLOOKUP(F847,'TCD poids'!A:A,'TCD poids'!C:C)</f>
        <v>0.1</v>
      </c>
      <c r="M847" t="str">
        <f>TCD!T848</f>
        <v>5Y</v>
      </c>
      <c r="N847">
        <f>IF(I847="",0.2,LOOKUP(I847,'Pays TVA'!A:A,'Pays TVA'!B:B))</f>
        <v>0.2</v>
      </c>
      <c r="O847" s="27" t="str">
        <f>IF(TCD!M848="","",TCD!M848)</f>
        <v/>
      </c>
      <c r="P847" s="27" t="str">
        <f>IF(TCD!J848="","",TCD!J848)</f>
        <v/>
      </c>
      <c r="Q847" s="27" t="str">
        <f>IF(AND(TCD!L848="",TCD!Q848=""),"",IF(SUM(TCD!L848,TCD!Q848)&gt;15,29,9.5))</f>
        <v/>
      </c>
      <c r="R847" s="27">
        <f>_xlfn.XLOOKUP(F847,TCD!E:E,TCD!K:K,"")</f>
        <v>0</v>
      </c>
      <c r="S847" s="27" t="str">
        <f>IF(TCD!I848="","",IF(TCD!I848&gt;8.5,17,8.5))</f>
        <v/>
      </c>
      <c r="T847" s="27">
        <f>TCD!Y848</f>
        <v>3.15</v>
      </c>
    </row>
    <row r="848" spans="1:20" x14ac:dyDescent="0.2">
      <c r="A848" s="13" t="str">
        <f>TCD!V849</f>
        <v>CHRONO_2SHOP</v>
      </c>
      <c r="B848" s="1">
        <f t="shared" si="39"/>
        <v>46143</v>
      </c>
      <c r="F848" t="str">
        <f>TCD!E849</f>
        <v>XT258057450TS</v>
      </c>
      <c r="H848" s="6" t="str">
        <f t="shared" si="40"/>
        <v>P</v>
      </c>
      <c r="I848" t="str">
        <f>LOOKUP(F848,'Facture Chronopost'!L:L,'Facture Chronopost'!H:H)</f>
        <v/>
      </c>
      <c r="J848" s="6" t="str">
        <f>TCD!U849</f>
        <v>5Y</v>
      </c>
      <c r="K848">
        <f t="shared" si="41"/>
        <v>1</v>
      </c>
      <c r="L848" s="27">
        <f>_xlfn.XLOOKUP(F848,'TCD poids'!A:A,'TCD poids'!C:C)</f>
        <v>0.30000000000000004</v>
      </c>
      <c r="M848" t="str">
        <f>TCD!T849</f>
        <v>5Y</v>
      </c>
      <c r="N848">
        <f>IF(I848="",0.2,LOOKUP(I848,'Pays TVA'!A:A,'Pays TVA'!B:B))</f>
        <v>0.2</v>
      </c>
      <c r="O848" s="27" t="str">
        <f>IF(TCD!M849="","",TCD!M849)</f>
        <v/>
      </c>
      <c r="P848" s="27" t="str">
        <f>IF(TCD!J849="","",TCD!J849)</f>
        <v/>
      </c>
      <c r="Q848" s="27" t="str">
        <f>IF(AND(TCD!L849="",TCD!Q849=""),"",IF(SUM(TCD!L849,TCD!Q849)&gt;15,29,9.5))</f>
        <v/>
      </c>
      <c r="R848" s="27">
        <f>_xlfn.XLOOKUP(F848,TCD!E:E,TCD!K:K,"")</f>
        <v>0</v>
      </c>
      <c r="S848" s="27" t="str">
        <f>IF(TCD!I849="","",IF(TCD!I849&gt;8.5,17,8.5))</f>
        <v/>
      </c>
      <c r="T848" s="27">
        <f>TCD!Y849</f>
        <v>3.15</v>
      </c>
    </row>
    <row r="849" spans="1:20" x14ac:dyDescent="0.2">
      <c r="A849" s="13" t="str">
        <f>TCD!V850</f>
        <v>CHRONO_2SHOP</v>
      </c>
      <c r="B849" s="1">
        <f t="shared" si="39"/>
        <v>46143</v>
      </c>
      <c r="F849" t="str">
        <f>TCD!E850</f>
        <v>XT258058490TS</v>
      </c>
      <c r="H849" s="6" t="str">
        <f t="shared" si="40"/>
        <v>P</v>
      </c>
      <c r="I849" t="str">
        <f>LOOKUP(F849,'Facture Chronopost'!L:L,'Facture Chronopost'!H:H)</f>
        <v/>
      </c>
      <c r="J849" s="6" t="str">
        <f>TCD!U850</f>
        <v>5Y</v>
      </c>
      <c r="K849">
        <f t="shared" si="41"/>
        <v>1</v>
      </c>
      <c r="L849" s="27">
        <f>_xlfn.XLOOKUP(F849,'TCD poids'!A:A,'TCD poids'!C:C)</f>
        <v>0.4</v>
      </c>
      <c r="M849" t="str">
        <f>TCD!T850</f>
        <v>5Y</v>
      </c>
      <c r="N849">
        <f>IF(I849="",0.2,LOOKUP(I849,'Pays TVA'!A:A,'Pays TVA'!B:B))</f>
        <v>0.2</v>
      </c>
      <c r="O849" s="27" t="str">
        <f>IF(TCD!M850="","",TCD!M850)</f>
        <v/>
      </c>
      <c r="P849" s="27" t="str">
        <f>IF(TCD!J850="","",TCD!J850)</f>
        <v/>
      </c>
      <c r="Q849" s="27" t="str">
        <f>IF(AND(TCD!L850="",TCD!Q850=""),"",IF(SUM(TCD!L850,TCD!Q850)&gt;15,29,9.5))</f>
        <v/>
      </c>
      <c r="R849" s="27">
        <f>_xlfn.XLOOKUP(F849,TCD!E:E,TCD!K:K,"")</f>
        <v>0</v>
      </c>
      <c r="S849" s="27" t="str">
        <f>IF(TCD!I850="","",IF(TCD!I850&gt;8.5,17,8.5))</f>
        <v/>
      </c>
      <c r="T849" s="27">
        <f>TCD!Y850</f>
        <v>3.15</v>
      </c>
    </row>
    <row r="850" spans="1:20" x14ac:dyDescent="0.2">
      <c r="A850" s="13" t="str">
        <f>TCD!V851</f>
        <v>CHRONO_2SHOP</v>
      </c>
      <c r="B850" s="1">
        <f t="shared" si="39"/>
        <v>46143</v>
      </c>
      <c r="F850" t="str">
        <f>TCD!E851</f>
        <v>XT258058778TS</v>
      </c>
      <c r="H850" s="6" t="str">
        <f t="shared" si="40"/>
        <v>P</v>
      </c>
      <c r="I850" t="str">
        <f>LOOKUP(F850,'Facture Chronopost'!L:L,'Facture Chronopost'!H:H)</f>
        <v/>
      </c>
      <c r="J850" s="6" t="str">
        <f>TCD!U851</f>
        <v>5Y</v>
      </c>
      <c r="K850">
        <f t="shared" si="41"/>
        <v>1</v>
      </c>
      <c r="L850" s="27">
        <f>_xlfn.XLOOKUP(F850,'TCD poids'!A:A,'TCD poids'!C:C)</f>
        <v>0.4</v>
      </c>
      <c r="M850" t="str">
        <f>TCD!T851</f>
        <v>5Y</v>
      </c>
      <c r="N850">
        <f>IF(I850="",0.2,LOOKUP(I850,'Pays TVA'!A:A,'Pays TVA'!B:B))</f>
        <v>0.2</v>
      </c>
      <c r="O850" s="27" t="str">
        <f>IF(TCD!M851="","",TCD!M851)</f>
        <v/>
      </c>
      <c r="P850" s="27" t="str">
        <f>IF(TCD!J851="","",TCD!J851)</f>
        <v/>
      </c>
      <c r="Q850" s="27" t="str">
        <f>IF(AND(TCD!L851="",TCD!Q851=""),"",IF(SUM(TCD!L851,TCD!Q851)&gt;15,29,9.5))</f>
        <v/>
      </c>
      <c r="R850" s="27">
        <f>_xlfn.XLOOKUP(F850,TCD!E:E,TCD!K:K,"")</f>
        <v>0</v>
      </c>
      <c r="S850" s="27" t="str">
        <f>IF(TCD!I851="","",IF(TCD!I851&gt;8.5,17,8.5))</f>
        <v/>
      </c>
      <c r="T850" s="27">
        <f>TCD!Y851</f>
        <v>3.15</v>
      </c>
    </row>
    <row r="851" spans="1:20" x14ac:dyDescent="0.2">
      <c r="A851" s="13" t="str">
        <f>TCD!V852</f>
        <v>CHRONO_2SHOP</v>
      </c>
      <c r="B851" s="1">
        <f t="shared" si="39"/>
        <v>46143</v>
      </c>
      <c r="F851" t="str">
        <f>TCD!E852</f>
        <v>XT258071068TS</v>
      </c>
      <c r="H851" s="6" t="str">
        <f t="shared" si="40"/>
        <v>P</v>
      </c>
      <c r="I851" t="str">
        <f>LOOKUP(F851,'Facture Chronopost'!L:L,'Facture Chronopost'!H:H)</f>
        <v/>
      </c>
      <c r="J851" s="6" t="str">
        <f>TCD!U852</f>
        <v>5Y</v>
      </c>
      <c r="K851">
        <f t="shared" si="41"/>
        <v>1</v>
      </c>
      <c r="L851" s="27">
        <f>_xlfn.XLOOKUP(F851,'TCD poids'!A:A,'TCD poids'!C:C)</f>
        <v>0.8</v>
      </c>
      <c r="M851" t="str">
        <f>TCD!T852</f>
        <v>5Y</v>
      </c>
      <c r="N851">
        <f>IF(I851="",0.2,LOOKUP(I851,'Pays TVA'!A:A,'Pays TVA'!B:B))</f>
        <v>0.2</v>
      </c>
      <c r="O851" s="27" t="str">
        <f>IF(TCD!M852="","",TCD!M852)</f>
        <v/>
      </c>
      <c r="P851" s="27" t="str">
        <f>IF(TCD!J852="","",TCD!J852)</f>
        <v/>
      </c>
      <c r="Q851" s="27" t="str">
        <f>IF(AND(TCD!L852="",TCD!Q852=""),"",IF(SUM(TCD!L852,TCD!Q852)&gt;15,29,9.5))</f>
        <v/>
      </c>
      <c r="R851" s="27">
        <f>_xlfn.XLOOKUP(F851,TCD!E:E,TCD!K:K,"")</f>
        <v>0</v>
      </c>
      <c r="S851" s="27" t="str">
        <f>IF(TCD!I852="","",IF(TCD!I852&gt;8.5,17,8.5))</f>
        <v/>
      </c>
      <c r="T851" s="27">
        <f>TCD!Y852</f>
        <v>3.25</v>
      </c>
    </row>
    <row r="852" spans="1:20" x14ac:dyDescent="0.2">
      <c r="A852" s="13" t="str">
        <f>TCD!V853</f>
        <v>CHRONO_2SHOP</v>
      </c>
      <c r="B852" s="1">
        <f t="shared" si="39"/>
        <v>46143</v>
      </c>
      <c r="F852" t="str">
        <f>TCD!E853</f>
        <v>XT258071496TS</v>
      </c>
      <c r="H852" s="6" t="str">
        <f t="shared" si="40"/>
        <v>P</v>
      </c>
      <c r="I852" t="str">
        <f>LOOKUP(F852,'Facture Chronopost'!L:L,'Facture Chronopost'!H:H)</f>
        <v/>
      </c>
      <c r="J852" s="6" t="str">
        <f>TCD!U853</f>
        <v>5Y</v>
      </c>
      <c r="K852">
        <f t="shared" si="41"/>
        <v>1</v>
      </c>
      <c r="L852" s="27">
        <f>_xlfn.XLOOKUP(F852,'TCD poids'!A:A,'TCD poids'!C:C)</f>
        <v>0.2</v>
      </c>
      <c r="M852" t="str">
        <f>TCD!T853</f>
        <v>5Y</v>
      </c>
      <c r="N852">
        <f>IF(I852="",0.2,LOOKUP(I852,'Pays TVA'!A:A,'Pays TVA'!B:B))</f>
        <v>0.2</v>
      </c>
      <c r="O852" s="27" t="str">
        <f>IF(TCD!M853="","",TCD!M853)</f>
        <v/>
      </c>
      <c r="P852" s="27" t="str">
        <f>IF(TCD!J853="","",TCD!J853)</f>
        <v/>
      </c>
      <c r="Q852" s="27" t="str">
        <f>IF(AND(TCD!L853="",TCD!Q853=""),"",IF(SUM(TCD!L853,TCD!Q853)&gt;15,29,9.5))</f>
        <v/>
      </c>
      <c r="R852" s="27">
        <f>_xlfn.XLOOKUP(F852,TCD!E:E,TCD!K:K,"")</f>
        <v>0</v>
      </c>
      <c r="S852" s="27" t="str">
        <f>IF(TCD!I853="","",IF(TCD!I853&gt;8.5,17,8.5))</f>
        <v/>
      </c>
      <c r="T852" s="27">
        <f>TCD!Y853</f>
        <v>3.15</v>
      </c>
    </row>
    <row r="853" spans="1:20" x14ac:dyDescent="0.2">
      <c r="A853" s="13" t="str">
        <f>TCD!V854</f>
        <v>CHRONO_2SHOP</v>
      </c>
      <c r="B853" s="1">
        <f t="shared" si="39"/>
        <v>46143</v>
      </c>
      <c r="F853" t="str">
        <f>TCD!E854</f>
        <v>XT258071726TS</v>
      </c>
      <c r="H853" s="6" t="str">
        <f t="shared" si="40"/>
        <v>P</v>
      </c>
      <c r="I853" t="str">
        <f>LOOKUP(F853,'Facture Chronopost'!L:L,'Facture Chronopost'!H:H)</f>
        <v/>
      </c>
      <c r="J853" s="6" t="str">
        <f>TCD!U854</f>
        <v>5Y</v>
      </c>
      <c r="K853">
        <f t="shared" si="41"/>
        <v>1</v>
      </c>
      <c r="L853" s="27">
        <f>_xlfn.XLOOKUP(F853,'TCD poids'!A:A,'TCD poids'!C:C)</f>
        <v>0.3</v>
      </c>
      <c r="M853" t="str">
        <f>TCD!T854</f>
        <v>5Y</v>
      </c>
      <c r="N853">
        <f>IF(I853="",0.2,LOOKUP(I853,'Pays TVA'!A:A,'Pays TVA'!B:B))</f>
        <v>0.2</v>
      </c>
      <c r="O853" s="27" t="str">
        <f>IF(TCD!M854="","",TCD!M854)</f>
        <v/>
      </c>
      <c r="P853" s="27" t="str">
        <f>IF(TCD!J854="","",TCD!J854)</f>
        <v/>
      </c>
      <c r="Q853" s="27" t="str">
        <f>IF(AND(TCD!L854="",TCD!Q854=""),"",IF(SUM(TCD!L854,TCD!Q854)&gt;15,29,9.5))</f>
        <v/>
      </c>
      <c r="R853" s="27">
        <f>_xlfn.XLOOKUP(F853,TCD!E:E,TCD!K:K,"")</f>
        <v>0</v>
      </c>
      <c r="S853" s="27" t="str">
        <f>IF(TCD!I854="","",IF(TCD!I854&gt;8.5,17,8.5))</f>
        <v/>
      </c>
      <c r="T853" s="27">
        <f>TCD!Y854</f>
        <v>3.15</v>
      </c>
    </row>
    <row r="854" spans="1:20" x14ac:dyDescent="0.2">
      <c r="A854" s="13" t="str">
        <f>TCD!V855</f>
        <v>CHRONO_2SHOP</v>
      </c>
      <c r="B854" s="1">
        <f t="shared" si="39"/>
        <v>46143</v>
      </c>
      <c r="F854" t="str">
        <f>TCD!E855</f>
        <v>XT258074991TS</v>
      </c>
      <c r="H854" s="6" t="str">
        <f t="shared" si="40"/>
        <v>P</v>
      </c>
      <c r="I854" t="str">
        <f>LOOKUP(F854,'Facture Chronopost'!L:L,'Facture Chronopost'!H:H)</f>
        <v/>
      </c>
      <c r="J854" s="6" t="str">
        <f>TCD!U855</f>
        <v>5Y</v>
      </c>
      <c r="K854">
        <f t="shared" si="41"/>
        <v>1</v>
      </c>
      <c r="L854" s="27">
        <f>_xlfn.XLOOKUP(F854,'TCD poids'!A:A,'TCD poids'!C:C)</f>
        <v>0.4</v>
      </c>
      <c r="M854" t="str">
        <f>TCD!T855</f>
        <v>5Y</v>
      </c>
      <c r="N854">
        <f>IF(I854="",0.2,LOOKUP(I854,'Pays TVA'!A:A,'Pays TVA'!B:B))</f>
        <v>0.2</v>
      </c>
      <c r="O854" s="27" t="str">
        <f>IF(TCD!M855="","",TCD!M855)</f>
        <v/>
      </c>
      <c r="P854" s="27" t="str">
        <f>IF(TCD!J855="","",TCD!J855)</f>
        <v/>
      </c>
      <c r="Q854" s="27" t="str">
        <f>IF(AND(TCD!L855="",TCD!Q855=""),"",IF(SUM(TCD!L855,TCD!Q855)&gt;15,29,9.5))</f>
        <v/>
      </c>
      <c r="R854" s="27">
        <f>_xlfn.XLOOKUP(F854,TCD!E:E,TCD!K:K,"")</f>
        <v>0</v>
      </c>
      <c r="S854" s="27" t="str">
        <f>IF(TCD!I855="","",IF(TCD!I855&gt;8.5,17,8.5))</f>
        <v/>
      </c>
      <c r="T854" s="27">
        <f>TCD!Y855</f>
        <v>3.15</v>
      </c>
    </row>
    <row r="855" spans="1:20" x14ac:dyDescent="0.2">
      <c r="A855" s="13" t="str">
        <f>TCD!V856</f>
        <v>CHRONO_2SHOP</v>
      </c>
      <c r="B855" s="1">
        <f t="shared" si="39"/>
        <v>46143</v>
      </c>
      <c r="F855" t="str">
        <f>TCD!E856</f>
        <v>XT258078106TS</v>
      </c>
      <c r="H855" s="6" t="str">
        <f t="shared" si="40"/>
        <v>P</v>
      </c>
      <c r="I855" t="str">
        <f>LOOKUP(F855,'Facture Chronopost'!L:L,'Facture Chronopost'!H:H)</f>
        <v/>
      </c>
      <c r="J855" s="6" t="str">
        <f>TCD!U856</f>
        <v>5Y</v>
      </c>
      <c r="K855">
        <f t="shared" si="41"/>
        <v>1</v>
      </c>
      <c r="L855" s="27">
        <f>_xlfn.XLOOKUP(F855,'TCD poids'!A:A,'TCD poids'!C:C)</f>
        <v>1.5</v>
      </c>
      <c r="M855" t="str">
        <f>TCD!T856</f>
        <v>5Y</v>
      </c>
      <c r="N855">
        <f>IF(I855="",0.2,LOOKUP(I855,'Pays TVA'!A:A,'Pays TVA'!B:B))</f>
        <v>0.2</v>
      </c>
      <c r="O855" s="27" t="str">
        <f>IF(TCD!M856="","",TCD!M856)</f>
        <v/>
      </c>
      <c r="P855" s="27" t="str">
        <f>IF(TCD!J856="","",TCD!J856)</f>
        <v/>
      </c>
      <c r="Q855" s="27" t="str">
        <f>IF(AND(TCD!L856="",TCD!Q856=""),"",IF(SUM(TCD!L856,TCD!Q856)&gt;15,29,9.5))</f>
        <v/>
      </c>
      <c r="R855" s="27">
        <f>_xlfn.XLOOKUP(F855,TCD!E:E,TCD!K:K,"")</f>
        <v>0</v>
      </c>
      <c r="S855" s="27" t="str">
        <f>IF(TCD!I856="","",IF(TCD!I856&gt;8.5,17,8.5))</f>
        <v/>
      </c>
      <c r="T855" s="27">
        <f>TCD!Y856</f>
        <v>3.57</v>
      </c>
    </row>
    <row r="856" spans="1:20" x14ac:dyDescent="0.2">
      <c r="A856" s="13" t="str">
        <f>TCD!V857</f>
        <v>CHRONO_2SHOP</v>
      </c>
      <c r="B856" s="1">
        <f t="shared" si="39"/>
        <v>46143</v>
      </c>
      <c r="F856" t="str">
        <f>TCD!E857</f>
        <v>XT258078874TS</v>
      </c>
      <c r="H856" s="6" t="str">
        <f t="shared" si="40"/>
        <v>P</v>
      </c>
      <c r="I856" t="str">
        <f>LOOKUP(F856,'Facture Chronopost'!L:L,'Facture Chronopost'!H:H)</f>
        <v/>
      </c>
      <c r="J856" s="6" t="str">
        <f>TCD!U857</f>
        <v>5Y</v>
      </c>
      <c r="K856">
        <f t="shared" si="41"/>
        <v>1</v>
      </c>
      <c r="L856" s="27">
        <f>_xlfn.XLOOKUP(F856,'TCD poids'!A:A,'TCD poids'!C:C)</f>
        <v>0.4</v>
      </c>
      <c r="M856" t="str">
        <f>TCD!T857</f>
        <v>5Y</v>
      </c>
      <c r="N856">
        <f>IF(I856="",0.2,LOOKUP(I856,'Pays TVA'!A:A,'Pays TVA'!B:B))</f>
        <v>0.2</v>
      </c>
      <c r="O856" s="27" t="str">
        <f>IF(TCD!M857="","",TCD!M857)</f>
        <v/>
      </c>
      <c r="P856" s="27" t="str">
        <f>IF(TCD!J857="","",TCD!J857)</f>
        <v/>
      </c>
      <c r="Q856" s="27" t="str">
        <f>IF(AND(TCD!L857="",TCD!Q857=""),"",IF(SUM(TCD!L857,TCD!Q857)&gt;15,29,9.5))</f>
        <v/>
      </c>
      <c r="R856" s="27">
        <f>_xlfn.XLOOKUP(F856,TCD!E:E,TCD!K:K,"")</f>
        <v>0</v>
      </c>
      <c r="S856" s="27" t="str">
        <f>IF(TCD!I857="","",IF(TCD!I857&gt;8.5,17,8.5))</f>
        <v/>
      </c>
      <c r="T856" s="27">
        <f>TCD!Y857</f>
        <v>3.15</v>
      </c>
    </row>
    <row r="857" spans="1:20" x14ac:dyDescent="0.2">
      <c r="A857" s="13" t="str">
        <f>TCD!V858</f>
        <v>CHRONO_2SHOP</v>
      </c>
      <c r="B857" s="1">
        <f t="shared" si="39"/>
        <v>46143</v>
      </c>
      <c r="F857" t="str">
        <f>TCD!E858</f>
        <v>XT258081649TS</v>
      </c>
      <c r="H857" s="6" t="str">
        <f t="shared" si="40"/>
        <v>P</v>
      </c>
      <c r="I857" t="str">
        <f>LOOKUP(F857,'Facture Chronopost'!L:L,'Facture Chronopost'!H:H)</f>
        <v/>
      </c>
      <c r="J857" s="6" t="str">
        <f>TCD!U858</f>
        <v>5Y</v>
      </c>
      <c r="K857">
        <f t="shared" si="41"/>
        <v>1</v>
      </c>
      <c r="L857" s="27">
        <f>_xlfn.XLOOKUP(F857,'TCD poids'!A:A,'TCD poids'!C:C)</f>
        <v>1</v>
      </c>
      <c r="M857" t="str">
        <f>TCD!T858</f>
        <v>5Y</v>
      </c>
      <c r="N857">
        <f>IF(I857="",0.2,LOOKUP(I857,'Pays TVA'!A:A,'Pays TVA'!B:B))</f>
        <v>0.2</v>
      </c>
      <c r="O857" s="27" t="str">
        <f>IF(TCD!M858="","",TCD!M858)</f>
        <v/>
      </c>
      <c r="P857" s="27" t="str">
        <f>IF(TCD!J858="","",TCD!J858)</f>
        <v/>
      </c>
      <c r="Q857" s="27" t="str">
        <f>IF(AND(TCD!L858="",TCD!Q858=""),"",IF(SUM(TCD!L858,TCD!Q858)&gt;15,29,9.5))</f>
        <v/>
      </c>
      <c r="R857" s="27">
        <f>_xlfn.XLOOKUP(F857,TCD!E:E,TCD!K:K,"")</f>
        <v>0</v>
      </c>
      <c r="S857" s="27" t="str">
        <f>IF(TCD!I858="","",IF(TCD!I858&gt;8.5,17,8.5))</f>
        <v/>
      </c>
      <c r="T857" s="27">
        <f>TCD!Y858</f>
        <v>3.25</v>
      </c>
    </row>
    <row r="858" spans="1:20" x14ac:dyDescent="0.2">
      <c r="A858" s="13" t="str">
        <f>TCD!V859</f>
        <v>CHRONO_2SHOP</v>
      </c>
      <c r="B858" s="1">
        <f t="shared" si="39"/>
        <v>46143</v>
      </c>
      <c r="F858" t="str">
        <f>TCD!E859</f>
        <v>XT258083110TS</v>
      </c>
      <c r="H858" s="6" t="str">
        <f t="shared" si="40"/>
        <v>P</v>
      </c>
      <c r="I858" t="str">
        <f>LOOKUP(F858,'Facture Chronopost'!L:L,'Facture Chronopost'!H:H)</f>
        <v/>
      </c>
      <c r="J858" s="6" t="str">
        <f>TCD!U859</f>
        <v>5Y</v>
      </c>
      <c r="K858">
        <f t="shared" si="41"/>
        <v>1</v>
      </c>
      <c r="L858" s="27">
        <f>_xlfn.XLOOKUP(F858,'TCD poids'!A:A,'TCD poids'!C:C)</f>
        <v>0.7</v>
      </c>
      <c r="M858" t="str">
        <f>TCD!T859</f>
        <v>5Y</v>
      </c>
      <c r="N858">
        <f>IF(I858="",0.2,LOOKUP(I858,'Pays TVA'!A:A,'Pays TVA'!B:B))</f>
        <v>0.2</v>
      </c>
      <c r="O858" s="27" t="str">
        <f>IF(TCD!M859="","",TCD!M859)</f>
        <v/>
      </c>
      <c r="P858" s="27" t="str">
        <f>IF(TCD!J859="","",TCD!J859)</f>
        <v/>
      </c>
      <c r="Q858" s="27" t="str">
        <f>IF(AND(TCD!L859="",TCD!Q859=""),"",IF(SUM(TCD!L859,TCD!Q859)&gt;15,29,9.5))</f>
        <v/>
      </c>
      <c r="R858" s="27">
        <f>_xlfn.XLOOKUP(F858,TCD!E:E,TCD!K:K,"")</f>
        <v>0</v>
      </c>
      <c r="S858" s="27" t="str">
        <f>IF(TCD!I859="","",IF(TCD!I859&gt;8.5,17,8.5))</f>
        <v/>
      </c>
      <c r="T858" s="27">
        <f>TCD!Y859</f>
        <v>3.25</v>
      </c>
    </row>
    <row r="859" spans="1:20" x14ac:dyDescent="0.2">
      <c r="A859" s="13" t="str">
        <f>TCD!V860</f>
        <v>CHRONO_2SHOP</v>
      </c>
      <c r="B859" s="1">
        <f t="shared" si="39"/>
        <v>46143</v>
      </c>
      <c r="F859" t="str">
        <f>TCD!E860</f>
        <v>XT258089188TS</v>
      </c>
      <c r="H859" s="6" t="str">
        <f t="shared" si="40"/>
        <v>P</v>
      </c>
      <c r="I859" t="str">
        <f>LOOKUP(F859,'Facture Chronopost'!L:L,'Facture Chronopost'!H:H)</f>
        <v/>
      </c>
      <c r="J859" s="6" t="str">
        <f>TCD!U860</f>
        <v>5Y</v>
      </c>
      <c r="K859">
        <f t="shared" si="41"/>
        <v>1</v>
      </c>
      <c r="L859" s="27">
        <f>_xlfn.XLOOKUP(F859,'TCD poids'!A:A,'TCD poids'!C:C)</f>
        <v>0.4</v>
      </c>
      <c r="M859" t="str">
        <f>TCD!T860</f>
        <v>5Y</v>
      </c>
      <c r="N859">
        <f>IF(I859="",0.2,LOOKUP(I859,'Pays TVA'!A:A,'Pays TVA'!B:B))</f>
        <v>0.2</v>
      </c>
      <c r="O859" s="27" t="str">
        <f>IF(TCD!M860="","",TCD!M860)</f>
        <v/>
      </c>
      <c r="P859" s="27" t="str">
        <f>IF(TCD!J860="","",TCD!J860)</f>
        <v/>
      </c>
      <c r="Q859" s="27" t="str">
        <f>IF(AND(TCD!L860="",TCD!Q860=""),"",IF(SUM(TCD!L860,TCD!Q860)&gt;15,29,9.5))</f>
        <v/>
      </c>
      <c r="R859" s="27">
        <f>_xlfn.XLOOKUP(F859,TCD!E:E,TCD!K:K,"")</f>
        <v>20</v>
      </c>
      <c r="S859" s="27" t="str">
        <f>IF(TCD!I860="","",IF(TCD!I860&gt;8.5,17,8.5))</f>
        <v/>
      </c>
      <c r="T859" s="27">
        <f>TCD!Y860</f>
        <v>3.1499999999999986</v>
      </c>
    </row>
    <row r="860" spans="1:20" x14ac:dyDescent="0.2">
      <c r="A860" s="13" t="str">
        <f>TCD!V861</f>
        <v>CHRONO_2SHOP</v>
      </c>
      <c r="B860" s="1">
        <f t="shared" si="39"/>
        <v>46143</v>
      </c>
      <c r="F860" t="str">
        <f>TCD!E861</f>
        <v>XT258096952TS</v>
      </c>
      <c r="H860" s="6" t="str">
        <f t="shared" si="40"/>
        <v>P</v>
      </c>
      <c r="I860" t="str">
        <f>LOOKUP(F860,'Facture Chronopost'!L:L,'Facture Chronopost'!H:H)</f>
        <v/>
      </c>
      <c r="J860" s="6" t="str">
        <f>TCD!U861</f>
        <v>5Y</v>
      </c>
      <c r="K860">
        <f t="shared" si="41"/>
        <v>1</v>
      </c>
      <c r="L860" s="27">
        <f>_xlfn.XLOOKUP(F860,'TCD poids'!A:A,'TCD poids'!C:C)</f>
        <v>0.4</v>
      </c>
      <c r="M860" t="str">
        <f>TCD!T861</f>
        <v>5Y</v>
      </c>
      <c r="N860">
        <f>IF(I860="",0.2,LOOKUP(I860,'Pays TVA'!A:A,'Pays TVA'!B:B))</f>
        <v>0.2</v>
      </c>
      <c r="O860" s="27" t="str">
        <f>IF(TCD!M861="","",TCD!M861)</f>
        <v/>
      </c>
      <c r="P860" s="27" t="str">
        <f>IF(TCD!J861="","",TCD!J861)</f>
        <v/>
      </c>
      <c r="Q860" s="27" t="str">
        <f>IF(AND(TCD!L861="",TCD!Q861=""),"",IF(SUM(TCD!L861,TCD!Q861)&gt;15,29,9.5))</f>
        <v/>
      </c>
      <c r="R860" s="27">
        <f>_xlfn.XLOOKUP(F860,TCD!E:E,TCD!K:K,"")</f>
        <v>0</v>
      </c>
      <c r="S860" s="27" t="str">
        <f>IF(TCD!I861="","",IF(TCD!I861&gt;8.5,17,8.5))</f>
        <v/>
      </c>
      <c r="T860" s="27">
        <f>TCD!Y861</f>
        <v>3.15</v>
      </c>
    </row>
    <row r="861" spans="1:20" x14ac:dyDescent="0.2">
      <c r="A861" s="13" t="str">
        <f>TCD!V862</f>
        <v>CHRONO_2SHOP</v>
      </c>
      <c r="B861" s="1">
        <f t="shared" si="39"/>
        <v>46143</v>
      </c>
      <c r="F861" t="str">
        <f>TCD!E862</f>
        <v>XT258111093TS</v>
      </c>
      <c r="H861" s="6" t="str">
        <f t="shared" si="40"/>
        <v>P</v>
      </c>
      <c r="I861" t="str">
        <f>LOOKUP(F861,'Facture Chronopost'!L:L,'Facture Chronopost'!H:H)</f>
        <v/>
      </c>
      <c r="J861" s="6" t="str">
        <f>TCD!U862</f>
        <v>5Y</v>
      </c>
      <c r="K861">
        <f t="shared" si="41"/>
        <v>1</v>
      </c>
      <c r="L861" s="27">
        <f>_xlfn.XLOOKUP(F861,'TCD poids'!A:A,'TCD poids'!C:C)</f>
        <v>1.2000000000000002</v>
      </c>
      <c r="M861" t="str">
        <f>TCD!T862</f>
        <v>5Y</v>
      </c>
      <c r="N861">
        <f>IF(I861="",0.2,LOOKUP(I861,'Pays TVA'!A:A,'Pays TVA'!B:B))</f>
        <v>0.2</v>
      </c>
      <c r="O861" s="27" t="str">
        <f>IF(TCD!M862="","",TCD!M862)</f>
        <v/>
      </c>
      <c r="P861" s="27" t="str">
        <f>IF(TCD!J862="","",TCD!J862)</f>
        <v/>
      </c>
      <c r="Q861" s="27" t="str">
        <f>IF(AND(TCD!L862="",TCD!Q862=""),"",IF(SUM(TCD!L862,TCD!Q862)&gt;15,29,9.5))</f>
        <v/>
      </c>
      <c r="R861" s="27">
        <f>_xlfn.XLOOKUP(F861,TCD!E:E,TCD!K:K,"")</f>
        <v>0</v>
      </c>
      <c r="S861" s="27" t="str">
        <f>IF(TCD!I862="","",IF(TCD!I862&gt;8.5,17,8.5))</f>
        <v/>
      </c>
      <c r="T861" s="27">
        <f>TCD!Y862</f>
        <v>3.57</v>
      </c>
    </row>
    <row r="862" spans="1:20" x14ac:dyDescent="0.2">
      <c r="A862" s="13" t="str">
        <f>TCD!V863</f>
        <v>CHRONO_2SHOP</v>
      </c>
      <c r="B862" s="1">
        <f t="shared" si="39"/>
        <v>46143</v>
      </c>
      <c r="F862" t="str">
        <f>TCD!E863</f>
        <v>XT258129559TS</v>
      </c>
      <c r="H862" s="6" t="str">
        <f t="shared" si="40"/>
        <v>P</v>
      </c>
      <c r="I862" t="str">
        <f>LOOKUP(F862,'Facture Chronopost'!L:L,'Facture Chronopost'!H:H)</f>
        <v/>
      </c>
      <c r="J862" s="6" t="str">
        <f>TCD!U863</f>
        <v>5Y</v>
      </c>
      <c r="K862">
        <f t="shared" si="41"/>
        <v>1</v>
      </c>
      <c r="L862" s="27">
        <f>_xlfn.XLOOKUP(F862,'TCD poids'!A:A,'TCD poids'!C:C)</f>
        <v>0.7</v>
      </c>
      <c r="M862" t="str">
        <f>TCD!T863</f>
        <v>5Y</v>
      </c>
      <c r="N862">
        <f>IF(I862="",0.2,LOOKUP(I862,'Pays TVA'!A:A,'Pays TVA'!B:B))</f>
        <v>0.2</v>
      </c>
      <c r="O862" s="27" t="str">
        <f>IF(TCD!M863="","",TCD!M863)</f>
        <v/>
      </c>
      <c r="P862" s="27" t="str">
        <f>IF(TCD!J863="","",TCD!J863)</f>
        <v/>
      </c>
      <c r="Q862" s="27" t="str">
        <f>IF(AND(TCD!L863="",TCD!Q863=""),"",IF(SUM(TCD!L863,TCD!Q863)&gt;15,29,9.5))</f>
        <v/>
      </c>
      <c r="R862" s="27">
        <f>_xlfn.XLOOKUP(F862,TCD!E:E,TCD!K:K,"")</f>
        <v>0</v>
      </c>
      <c r="S862" s="27" t="str">
        <f>IF(TCD!I863="","",IF(TCD!I863&gt;8.5,17,8.5))</f>
        <v/>
      </c>
      <c r="T862" s="27">
        <f>TCD!Y863</f>
        <v>3.25</v>
      </c>
    </row>
    <row r="863" spans="1:20" x14ac:dyDescent="0.2">
      <c r="A863" s="13" t="str">
        <f>TCD!V864</f>
        <v>CHRONO_2SHOP</v>
      </c>
      <c r="B863" s="1">
        <f t="shared" si="39"/>
        <v>46143</v>
      </c>
      <c r="F863" t="str">
        <f>TCD!E864</f>
        <v>XT258130702TS</v>
      </c>
      <c r="H863" s="6" t="str">
        <f t="shared" si="40"/>
        <v>P</v>
      </c>
      <c r="I863" t="str">
        <f>LOOKUP(F863,'Facture Chronopost'!L:L,'Facture Chronopost'!H:H)</f>
        <v/>
      </c>
      <c r="J863" s="6" t="str">
        <f>TCD!U864</f>
        <v>5Y</v>
      </c>
      <c r="K863">
        <f t="shared" si="41"/>
        <v>1</v>
      </c>
      <c r="L863" s="27">
        <f>_xlfn.XLOOKUP(F863,'TCD poids'!A:A,'TCD poids'!C:C)</f>
        <v>0.9</v>
      </c>
      <c r="M863" t="str">
        <f>TCD!T864</f>
        <v>5Y</v>
      </c>
      <c r="N863">
        <f>IF(I863="",0.2,LOOKUP(I863,'Pays TVA'!A:A,'Pays TVA'!B:B))</f>
        <v>0.2</v>
      </c>
      <c r="O863" s="27" t="str">
        <f>IF(TCD!M864="","",TCD!M864)</f>
        <v/>
      </c>
      <c r="P863" s="27" t="str">
        <f>IF(TCD!J864="","",TCD!J864)</f>
        <v/>
      </c>
      <c r="Q863" s="27" t="str">
        <f>IF(AND(TCD!L864="",TCD!Q864=""),"",IF(SUM(TCD!L864,TCD!Q864)&gt;15,29,9.5))</f>
        <v/>
      </c>
      <c r="R863" s="27">
        <f>_xlfn.XLOOKUP(F863,TCD!E:E,TCD!K:K,"")</f>
        <v>0</v>
      </c>
      <c r="S863" s="27" t="str">
        <f>IF(TCD!I864="","",IF(TCD!I864&gt;8.5,17,8.5))</f>
        <v/>
      </c>
      <c r="T863" s="27">
        <f>TCD!Y864</f>
        <v>3.25</v>
      </c>
    </row>
    <row r="864" spans="1:20" x14ac:dyDescent="0.2">
      <c r="A864" s="13" t="str">
        <f>TCD!V865</f>
        <v>CHRONO_2SHOP</v>
      </c>
      <c r="B864" s="1">
        <f t="shared" si="39"/>
        <v>46143</v>
      </c>
      <c r="F864" t="str">
        <f>TCD!E865</f>
        <v>XT258136435TS</v>
      </c>
      <c r="H864" s="6" t="str">
        <f t="shared" si="40"/>
        <v>P</v>
      </c>
      <c r="I864" t="str">
        <f>LOOKUP(F864,'Facture Chronopost'!L:L,'Facture Chronopost'!H:H)</f>
        <v/>
      </c>
      <c r="J864" s="6" t="str">
        <f>TCD!U865</f>
        <v>5Y</v>
      </c>
      <c r="K864">
        <f t="shared" si="41"/>
        <v>1</v>
      </c>
      <c r="L864" s="27">
        <f>_xlfn.XLOOKUP(F864,'TCD poids'!A:A,'TCD poids'!C:C)</f>
        <v>0.2</v>
      </c>
      <c r="M864" t="str">
        <f>TCD!T865</f>
        <v>5Y</v>
      </c>
      <c r="N864">
        <f>IF(I864="",0.2,LOOKUP(I864,'Pays TVA'!A:A,'Pays TVA'!B:B))</f>
        <v>0.2</v>
      </c>
      <c r="O864" s="27" t="str">
        <f>IF(TCD!M865="","",TCD!M865)</f>
        <v/>
      </c>
      <c r="P864" s="27" t="str">
        <f>IF(TCD!J865="","",TCD!J865)</f>
        <v/>
      </c>
      <c r="Q864" s="27" t="str">
        <f>IF(AND(TCD!L865="",TCD!Q865=""),"",IF(SUM(TCD!L865,TCD!Q865)&gt;15,29,9.5))</f>
        <v/>
      </c>
      <c r="R864" s="27">
        <f>_xlfn.XLOOKUP(F864,TCD!E:E,TCD!K:K,"")</f>
        <v>0</v>
      </c>
      <c r="S864" s="27" t="str">
        <f>IF(TCD!I865="","",IF(TCD!I865&gt;8.5,17,8.5))</f>
        <v/>
      </c>
      <c r="T864" s="27">
        <f>TCD!Y865</f>
        <v>3.15</v>
      </c>
    </row>
    <row r="865" spans="1:20" x14ac:dyDescent="0.2">
      <c r="A865" s="13" t="str">
        <f>TCD!V866</f>
        <v>CHRONO_2SHOP</v>
      </c>
      <c r="B865" s="1">
        <f t="shared" si="39"/>
        <v>46143</v>
      </c>
      <c r="F865" t="str">
        <f>TCD!E866</f>
        <v>XT258137060TS</v>
      </c>
      <c r="H865" s="6" t="str">
        <f t="shared" si="40"/>
        <v>P</v>
      </c>
      <c r="I865" t="str">
        <f>LOOKUP(F865,'Facture Chronopost'!L:L,'Facture Chronopost'!H:H)</f>
        <v/>
      </c>
      <c r="J865" s="6" t="str">
        <f>TCD!U866</f>
        <v>5Y</v>
      </c>
      <c r="K865">
        <f t="shared" si="41"/>
        <v>1</v>
      </c>
      <c r="L865" s="27">
        <f>_xlfn.XLOOKUP(F865,'TCD poids'!A:A,'TCD poids'!C:C)</f>
        <v>0.3</v>
      </c>
      <c r="M865" t="str">
        <f>TCD!T866</f>
        <v>5Y</v>
      </c>
      <c r="N865">
        <f>IF(I865="",0.2,LOOKUP(I865,'Pays TVA'!A:A,'Pays TVA'!B:B))</f>
        <v>0.2</v>
      </c>
      <c r="O865" s="27" t="str">
        <f>IF(TCD!M866="","",TCD!M866)</f>
        <v/>
      </c>
      <c r="P865" s="27" t="str">
        <f>IF(TCD!J866="","",TCD!J866)</f>
        <v/>
      </c>
      <c r="Q865" s="27" t="str">
        <f>IF(AND(TCD!L866="",TCD!Q866=""),"",IF(SUM(TCD!L866,TCD!Q866)&gt;15,29,9.5))</f>
        <v/>
      </c>
      <c r="R865" s="27">
        <f>_xlfn.XLOOKUP(F865,TCD!E:E,TCD!K:K,"")</f>
        <v>0</v>
      </c>
      <c r="S865" s="27" t="str">
        <f>IF(TCD!I866="","",IF(TCD!I866&gt;8.5,17,8.5))</f>
        <v/>
      </c>
      <c r="T865" s="27">
        <f>TCD!Y866</f>
        <v>3.15</v>
      </c>
    </row>
    <row r="866" spans="1:20" x14ac:dyDescent="0.2">
      <c r="A866" s="13" t="str">
        <f>TCD!V867</f>
        <v>CHRONO_2SHOP</v>
      </c>
      <c r="B866" s="1">
        <f t="shared" si="39"/>
        <v>46143</v>
      </c>
      <c r="F866" t="str">
        <f>TCD!E867</f>
        <v>XT258137541TS</v>
      </c>
      <c r="H866" s="6" t="str">
        <f t="shared" si="40"/>
        <v>P</v>
      </c>
      <c r="I866" t="str">
        <f>LOOKUP(F866,'Facture Chronopost'!L:L,'Facture Chronopost'!H:H)</f>
        <v/>
      </c>
      <c r="J866" s="6" t="str">
        <f>TCD!U867</f>
        <v>5Y</v>
      </c>
      <c r="K866">
        <f t="shared" si="41"/>
        <v>1</v>
      </c>
      <c r="L866" s="27">
        <f>_xlfn.XLOOKUP(F866,'TCD poids'!A:A,'TCD poids'!C:C)</f>
        <v>0.7</v>
      </c>
      <c r="M866" t="str">
        <f>TCD!T867</f>
        <v>5Y</v>
      </c>
      <c r="N866">
        <f>IF(I866="",0.2,LOOKUP(I866,'Pays TVA'!A:A,'Pays TVA'!B:B))</f>
        <v>0.2</v>
      </c>
      <c r="O866" s="27" t="str">
        <f>IF(TCD!M867="","",TCD!M867)</f>
        <v/>
      </c>
      <c r="P866" s="27" t="str">
        <f>IF(TCD!J867="","",TCD!J867)</f>
        <v/>
      </c>
      <c r="Q866" s="27" t="str">
        <f>IF(AND(TCD!L867="",TCD!Q867=""),"",IF(SUM(TCD!L867,TCD!Q867)&gt;15,29,9.5))</f>
        <v/>
      </c>
      <c r="R866" s="27">
        <f>_xlfn.XLOOKUP(F866,TCD!E:E,TCD!K:K,"")</f>
        <v>0</v>
      </c>
      <c r="S866" s="27" t="str">
        <f>IF(TCD!I867="","",IF(TCD!I867&gt;8.5,17,8.5))</f>
        <v/>
      </c>
      <c r="T866" s="27">
        <f>TCD!Y867</f>
        <v>3.25</v>
      </c>
    </row>
    <row r="867" spans="1:20" x14ac:dyDescent="0.2">
      <c r="A867" s="13" t="str">
        <f>TCD!V868</f>
        <v>CHRONO_2SHOP</v>
      </c>
      <c r="B867" s="1">
        <f t="shared" si="39"/>
        <v>46143</v>
      </c>
      <c r="F867" t="str">
        <f>TCD!E868</f>
        <v>XT258146089TS</v>
      </c>
      <c r="H867" s="6" t="str">
        <f t="shared" si="40"/>
        <v>P</v>
      </c>
      <c r="I867" t="str">
        <f>LOOKUP(F867,'Facture Chronopost'!L:L,'Facture Chronopost'!H:H)</f>
        <v/>
      </c>
      <c r="J867" s="6" t="str">
        <f>TCD!U868</f>
        <v>5Y</v>
      </c>
      <c r="K867">
        <f t="shared" si="41"/>
        <v>1</v>
      </c>
      <c r="L867" s="27">
        <f>_xlfn.XLOOKUP(F867,'TCD poids'!A:A,'TCD poids'!C:C)</f>
        <v>0.30000000000000004</v>
      </c>
      <c r="M867" t="str">
        <f>TCD!T868</f>
        <v>5Y</v>
      </c>
      <c r="N867">
        <f>IF(I867="",0.2,LOOKUP(I867,'Pays TVA'!A:A,'Pays TVA'!B:B))</f>
        <v>0.2</v>
      </c>
      <c r="O867" s="27" t="str">
        <f>IF(TCD!M868="","",TCD!M868)</f>
        <v/>
      </c>
      <c r="P867" s="27" t="str">
        <f>IF(TCD!J868="","",TCD!J868)</f>
        <v/>
      </c>
      <c r="Q867" s="27" t="str">
        <f>IF(AND(TCD!L868="",TCD!Q868=""),"",IF(SUM(TCD!L868,TCD!Q868)&gt;15,29,9.5))</f>
        <v/>
      </c>
      <c r="R867" s="27">
        <f>_xlfn.XLOOKUP(F867,TCD!E:E,TCD!K:K,"")</f>
        <v>0</v>
      </c>
      <c r="S867" s="27" t="str">
        <f>IF(TCD!I868="","",IF(TCD!I868&gt;8.5,17,8.5))</f>
        <v/>
      </c>
      <c r="T867" s="27">
        <f>TCD!Y868</f>
        <v>3.15</v>
      </c>
    </row>
    <row r="868" spans="1:20" x14ac:dyDescent="0.2">
      <c r="A868" s="13" t="str">
        <f>TCD!V869</f>
        <v>CHRONO_2SHOP</v>
      </c>
      <c r="B868" s="1">
        <f t="shared" si="39"/>
        <v>46143</v>
      </c>
      <c r="F868" t="str">
        <f>TCD!E869</f>
        <v>XT258146150TS</v>
      </c>
      <c r="H868" s="6" t="str">
        <f t="shared" si="40"/>
        <v>P</v>
      </c>
      <c r="I868" t="str">
        <f>LOOKUP(F868,'Facture Chronopost'!L:L,'Facture Chronopost'!H:H)</f>
        <v/>
      </c>
      <c r="J868" s="6" t="str">
        <f>TCD!U869</f>
        <v>5Y</v>
      </c>
      <c r="K868">
        <f t="shared" si="41"/>
        <v>1</v>
      </c>
      <c r="L868" s="27">
        <f>_xlfn.XLOOKUP(F868,'TCD poids'!A:A,'TCD poids'!C:C)</f>
        <v>1</v>
      </c>
      <c r="M868" t="str">
        <f>TCD!T869</f>
        <v>5Y</v>
      </c>
      <c r="N868">
        <f>IF(I868="",0.2,LOOKUP(I868,'Pays TVA'!A:A,'Pays TVA'!B:B))</f>
        <v>0.2</v>
      </c>
      <c r="O868" s="27" t="str">
        <f>IF(TCD!M869="","",TCD!M869)</f>
        <v/>
      </c>
      <c r="P868" s="27" t="str">
        <f>IF(TCD!J869="","",TCD!J869)</f>
        <v/>
      </c>
      <c r="Q868" s="27" t="str">
        <f>IF(AND(TCD!L869="",TCD!Q869=""),"",IF(SUM(TCD!L869,TCD!Q869)&gt;15,29,9.5))</f>
        <v/>
      </c>
      <c r="R868" s="27">
        <f>_xlfn.XLOOKUP(F868,TCD!E:E,TCD!K:K,"")</f>
        <v>0</v>
      </c>
      <c r="S868" s="27" t="str">
        <f>IF(TCD!I869="","",IF(TCD!I869&gt;8.5,17,8.5))</f>
        <v/>
      </c>
      <c r="T868" s="27">
        <f>TCD!Y869</f>
        <v>3.25</v>
      </c>
    </row>
    <row r="869" spans="1:20" x14ac:dyDescent="0.2">
      <c r="A869" s="13" t="str">
        <f>TCD!V870</f>
        <v>CHRONO_2SHOP</v>
      </c>
      <c r="B869" s="1">
        <f t="shared" si="39"/>
        <v>46143</v>
      </c>
      <c r="F869" t="str">
        <f>TCD!E870</f>
        <v>XT258148822TS</v>
      </c>
      <c r="H869" s="6" t="str">
        <f t="shared" si="40"/>
        <v>P</v>
      </c>
      <c r="I869" t="str">
        <f>LOOKUP(F869,'Facture Chronopost'!L:L,'Facture Chronopost'!H:H)</f>
        <v/>
      </c>
      <c r="J869" s="6" t="str">
        <f>TCD!U870</f>
        <v>5Y</v>
      </c>
      <c r="K869">
        <f t="shared" si="41"/>
        <v>1</v>
      </c>
      <c r="L869" s="27">
        <f>_xlfn.XLOOKUP(F869,'TCD poids'!A:A,'TCD poids'!C:C)</f>
        <v>0.30000000000000004</v>
      </c>
      <c r="M869" t="str">
        <f>TCD!T870</f>
        <v>5Y</v>
      </c>
      <c r="N869">
        <f>IF(I869="",0.2,LOOKUP(I869,'Pays TVA'!A:A,'Pays TVA'!B:B))</f>
        <v>0.2</v>
      </c>
      <c r="O869" s="27" t="str">
        <f>IF(TCD!M870="","",TCD!M870)</f>
        <v/>
      </c>
      <c r="P869" s="27" t="str">
        <f>IF(TCD!J870="","",TCD!J870)</f>
        <v/>
      </c>
      <c r="Q869" s="27" t="str">
        <f>IF(AND(TCD!L870="",TCD!Q870=""),"",IF(SUM(TCD!L870,TCD!Q870)&gt;15,29,9.5))</f>
        <v/>
      </c>
      <c r="R869" s="27">
        <f>_xlfn.XLOOKUP(F869,TCD!E:E,TCD!K:K,"")</f>
        <v>0</v>
      </c>
      <c r="S869" s="27" t="str">
        <f>IF(TCD!I870="","",IF(TCD!I870&gt;8.5,17,8.5))</f>
        <v/>
      </c>
      <c r="T869" s="27">
        <f>TCD!Y870</f>
        <v>3.15</v>
      </c>
    </row>
    <row r="870" spans="1:20" x14ac:dyDescent="0.2">
      <c r="A870" s="13" t="str">
        <f>TCD!V871</f>
        <v>CHRONO_2SHOP</v>
      </c>
      <c r="B870" s="1">
        <f t="shared" si="39"/>
        <v>46143</v>
      </c>
      <c r="F870" t="str">
        <f>TCD!E871</f>
        <v>XT258150300TS</v>
      </c>
      <c r="H870" s="6" t="str">
        <f t="shared" si="40"/>
        <v>P</v>
      </c>
      <c r="I870" t="str">
        <f>LOOKUP(F870,'Facture Chronopost'!L:L,'Facture Chronopost'!H:H)</f>
        <v/>
      </c>
      <c r="J870" s="6" t="str">
        <f>TCD!U871</f>
        <v>5Y</v>
      </c>
      <c r="K870">
        <f t="shared" si="41"/>
        <v>1</v>
      </c>
      <c r="L870" s="27">
        <f>_xlfn.XLOOKUP(F870,'TCD poids'!A:A,'TCD poids'!C:C)</f>
        <v>0.2</v>
      </c>
      <c r="M870" t="str">
        <f>TCD!T871</f>
        <v>5Y</v>
      </c>
      <c r="N870">
        <f>IF(I870="",0.2,LOOKUP(I870,'Pays TVA'!A:A,'Pays TVA'!B:B))</f>
        <v>0.2</v>
      </c>
      <c r="O870" s="27" t="str">
        <f>IF(TCD!M871="","",TCD!M871)</f>
        <v/>
      </c>
      <c r="P870" s="27" t="str">
        <f>IF(TCD!J871="","",TCD!J871)</f>
        <v/>
      </c>
      <c r="Q870" s="27" t="str">
        <f>IF(AND(TCD!L871="",TCD!Q871=""),"",IF(SUM(TCD!L871,TCD!Q871)&gt;15,29,9.5))</f>
        <v/>
      </c>
      <c r="R870" s="27">
        <f>_xlfn.XLOOKUP(F870,TCD!E:E,TCD!K:K,"")</f>
        <v>0</v>
      </c>
      <c r="S870" s="27" t="str">
        <f>IF(TCD!I871="","",IF(TCD!I871&gt;8.5,17,8.5))</f>
        <v/>
      </c>
      <c r="T870" s="27">
        <f>TCD!Y871</f>
        <v>3.15</v>
      </c>
    </row>
    <row r="871" spans="1:20" x14ac:dyDescent="0.2">
      <c r="A871" s="13" t="str">
        <f>TCD!V872</f>
        <v>CHRONO_2SHOP</v>
      </c>
      <c r="B871" s="1">
        <f t="shared" si="39"/>
        <v>46143</v>
      </c>
      <c r="F871" t="str">
        <f>TCD!E872</f>
        <v>XT258157625TS</v>
      </c>
      <c r="H871" s="6" t="str">
        <f t="shared" si="40"/>
        <v>P</v>
      </c>
      <c r="I871" t="str">
        <f>LOOKUP(F871,'Facture Chronopost'!L:L,'Facture Chronopost'!H:H)</f>
        <v/>
      </c>
      <c r="J871" s="6" t="str">
        <f>TCD!U872</f>
        <v>5Y</v>
      </c>
      <c r="K871">
        <f t="shared" si="41"/>
        <v>1</v>
      </c>
      <c r="L871" s="27">
        <f>_xlfn.XLOOKUP(F871,'TCD poids'!A:A,'TCD poids'!C:C)</f>
        <v>0.4</v>
      </c>
      <c r="M871" t="str">
        <f>TCD!T872</f>
        <v>5Y</v>
      </c>
      <c r="N871">
        <f>IF(I871="",0.2,LOOKUP(I871,'Pays TVA'!A:A,'Pays TVA'!B:B))</f>
        <v>0.2</v>
      </c>
      <c r="O871" s="27" t="str">
        <f>IF(TCD!M872="","",TCD!M872)</f>
        <v/>
      </c>
      <c r="P871" s="27" t="str">
        <f>IF(TCD!J872="","",TCD!J872)</f>
        <v/>
      </c>
      <c r="Q871" s="27" t="str">
        <f>IF(AND(TCD!L872="",TCD!Q872=""),"",IF(SUM(TCD!L872,TCD!Q872)&gt;15,29,9.5))</f>
        <v/>
      </c>
      <c r="R871" s="27">
        <f>_xlfn.XLOOKUP(F871,TCD!E:E,TCD!K:K,"")</f>
        <v>0</v>
      </c>
      <c r="S871" s="27" t="str">
        <f>IF(TCD!I872="","",IF(TCD!I872&gt;8.5,17,8.5))</f>
        <v/>
      </c>
      <c r="T871" s="27">
        <f>TCD!Y872</f>
        <v>3.15</v>
      </c>
    </row>
    <row r="872" spans="1:20" x14ac:dyDescent="0.2">
      <c r="A872" s="13" t="str">
        <f>TCD!V873</f>
        <v>CHRONO_2SHOP</v>
      </c>
      <c r="B872" s="1">
        <f t="shared" si="39"/>
        <v>46143</v>
      </c>
      <c r="F872" t="str">
        <f>TCD!E873</f>
        <v>XT258163008TS</v>
      </c>
      <c r="H872" s="6" t="str">
        <f t="shared" si="40"/>
        <v>P</v>
      </c>
      <c r="I872" t="str">
        <f>LOOKUP(F872,'Facture Chronopost'!L:L,'Facture Chronopost'!H:H)</f>
        <v/>
      </c>
      <c r="J872" s="6" t="str">
        <f>TCD!U873</f>
        <v>5Y</v>
      </c>
      <c r="K872">
        <f t="shared" si="41"/>
        <v>1</v>
      </c>
      <c r="L872" s="27">
        <f>_xlfn.XLOOKUP(F872,'TCD poids'!A:A,'TCD poids'!C:C)</f>
        <v>0.30000000000000004</v>
      </c>
      <c r="M872" t="str">
        <f>TCD!T873</f>
        <v>5Y</v>
      </c>
      <c r="N872">
        <f>IF(I872="",0.2,LOOKUP(I872,'Pays TVA'!A:A,'Pays TVA'!B:B))</f>
        <v>0.2</v>
      </c>
      <c r="O872" s="27" t="str">
        <f>IF(TCD!M873="","",TCD!M873)</f>
        <v/>
      </c>
      <c r="P872" s="27" t="str">
        <f>IF(TCD!J873="","",TCD!J873)</f>
        <v/>
      </c>
      <c r="Q872" s="27" t="str">
        <f>IF(AND(TCD!L873="",TCD!Q873=""),"",IF(SUM(TCD!L873,TCD!Q873)&gt;15,29,9.5))</f>
        <v/>
      </c>
      <c r="R872" s="27">
        <f>_xlfn.XLOOKUP(F872,TCD!E:E,TCD!K:K,"")</f>
        <v>0</v>
      </c>
      <c r="S872" s="27" t="str">
        <f>IF(TCD!I873="","",IF(TCD!I873&gt;8.5,17,8.5))</f>
        <v/>
      </c>
      <c r="T872" s="27">
        <f>TCD!Y873</f>
        <v>3.15</v>
      </c>
    </row>
    <row r="873" spans="1:20" x14ac:dyDescent="0.2">
      <c r="A873" s="13" t="str">
        <f>TCD!V874</f>
        <v>CHRONO_2SHOP</v>
      </c>
      <c r="B873" s="1">
        <f t="shared" si="39"/>
        <v>46143</v>
      </c>
      <c r="F873" t="str">
        <f>TCD!E874</f>
        <v>XT258168314TS</v>
      </c>
      <c r="H873" s="6" t="str">
        <f t="shared" si="40"/>
        <v>P</v>
      </c>
      <c r="I873" t="str">
        <f>LOOKUP(F873,'Facture Chronopost'!L:L,'Facture Chronopost'!H:H)</f>
        <v/>
      </c>
      <c r="J873" s="6" t="str">
        <f>TCD!U874</f>
        <v>5Y</v>
      </c>
      <c r="K873">
        <f t="shared" si="41"/>
        <v>1</v>
      </c>
      <c r="L873" s="27">
        <f>_xlfn.XLOOKUP(F873,'TCD poids'!A:A,'TCD poids'!C:C)</f>
        <v>0.2</v>
      </c>
      <c r="M873" t="str">
        <f>TCD!T874</f>
        <v>5Y</v>
      </c>
      <c r="N873">
        <f>IF(I873="",0.2,LOOKUP(I873,'Pays TVA'!A:A,'Pays TVA'!B:B))</f>
        <v>0.2</v>
      </c>
      <c r="O873" s="27" t="str">
        <f>IF(TCD!M874="","",TCD!M874)</f>
        <v/>
      </c>
      <c r="P873" s="27" t="str">
        <f>IF(TCD!J874="","",TCD!J874)</f>
        <v/>
      </c>
      <c r="Q873" s="27" t="str">
        <f>IF(AND(TCD!L874="",TCD!Q874=""),"",IF(SUM(TCD!L874,TCD!Q874)&gt;15,29,9.5))</f>
        <v/>
      </c>
      <c r="R873" s="27">
        <f>_xlfn.XLOOKUP(F873,TCD!E:E,TCD!K:K,"")</f>
        <v>0</v>
      </c>
      <c r="S873" s="27" t="str">
        <f>IF(TCD!I874="","",IF(TCD!I874&gt;8.5,17,8.5))</f>
        <v/>
      </c>
      <c r="T873" s="27">
        <f>TCD!Y874</f>
        <v>3.15</v>
      </c>
    </row>
    <row r="874" spans="1:20" x14ac:dyDescent="0.2">
      <c r="A874" s="13" t="str">
        <f>TCD!V875</f>
        <v>CHRONO_2SHOP</v>
      </c>
      <c r="B874" s="1">
        <f t="shared" si="39"/>
        <v>46143</v>
      </c>
      <c r="F874" t="str">
        <f>TCD!E875</f>
        <v>XT258171830TS</v>
      </c>
      <c r="H874" s="6" t="str">
        <f t="shared" si="40"/>
        <v>P</v>
      </c>
      <c r="I874" t="str">
        <f>LOOKUP(F874,'Facture Chronopost'!L:L,'Facture Chronopost'!H:H)</f>
        <v/>
      </c>
      <c r="J874" s="6" t="str">
        <f>TCD!U875</f>
        <v>5Y</v>
      </c>
      <c r="K874">
        <f t="shared" si="41"/>
        <v>1</v>
      </c>
      <c r="L874" s="27">
        <f>_xlfn.XLOOKUP(F874,'TCD poids'!A:A,'TCD poids'!C:C)</f>
        <v>0.4</v>
      </c>
      <c r="M874" t="str">
        <f>TCD!T875</f>
        <v>5Y</v>
      </c>
      <c r="N874">
        <f>IF(I874="",0.2,LOOKUP(I874,'Pays TVA'!A:A,'Pays TVA'!B:B))</f>
        <v>0.2</v>
      </c>
      <c r="O874" s="27" t="str">
        <f>IF(TCD!M875="","",TCD!M875)</f>
        <v/>
      </c>
      <c r="P874" s="27" t="str">
        <f>IF(TCD!J875="","",TCD!J875)</f>
        <v/>
      </c>
      <c r="Q874" s="27" t="str">
        <f>IF(AND(TCD!L875="",TCD!Q875=""),"",IF(SUM(TCD!L875,TCD!Q875)&gt;15,29,9.5))</f>
        <v/>
      </c>
      <c r="R874" s="27">
        <f>_xlfn.XLOOKUP(F874,TCD!E:E,TCD!K:K,"")</f>
        <v>0</v>
      </c>
      <c r="S874" s="27" t="str">
        <f>IF(TCD!I875="","",IF(TCD!I875&gt;8.5,17,8.5))</f>
        <v/>
      </c>
      <c r="T874" s="27">
        <f>TCD!Y875</f>
        <v>3.15</v>
      </c>
    </row>
    <row r="875" spans="1:20" x14ac:dyDescent="0.2">
      <c r="A875" s="13" t="str">
        <f>TCD!V876</f>
        <v>CHRONO_2SHOP</v>
      </c>
      <c r="B875" s="1">
        <f t="shared" si="39"/>
        <v>46143</v>
      </c>
      <c r="F875" t="str">
        <f>TCD!E876</f>
        <v>XT258172217TS</v>
      </c>
      <c r="H875" s="6" t="str">
        <f t="shared" si="40"/>
        <v>P</v>
      </c>
      <c r="I875" t="str">
        <f>LOOKUP(F875,'Facture Chronopost'!L:L,'Facture Chronopost'!H:H)</f>
        <v/>
      </c>
      <c r="J875" s="6" t="str">
        <f>TCD!U876</f>
        <v>5Y</v>
      </c>
      <c r="K875">
        <f t="shared" si="41"/>
        <v>1</v>
      </c>
      <c r="L875" s="27">
        <f>_xlfn.XLOOKUP(F875,'TCD poids'!A:A,'TCD poids'!C:C)</f>
        <v>0.2</v>
      </c>
      <c r="M875" t="str">
        <f>TCD!T876</f>
        <v>5Y</v>
      </c>
      <c r="N875">
        <f>IF(I875="",0.2,LOOKUP(I875,'Pays TVA'!A:A,'Pays TVA'!B:B))</f>
        <v>0.2</v>
      </c>
      <c r="O875" s="27" t="str">
        <f>IF(TCD!M876="","",TCD!M876)</f>
        <v/>
      </c>
      <c r="P875" s="27" t="str">
        <f>IF(TCD!J876="","",TCD!J876)</f>
        <v/>
      </c>
      <c r="Q875" s="27" t="str">
        <f>IF(AND(TCD!L876="",TCD!Q876=""),"",IF(SUM(TCD!L876,TCD!Q876)&gt;15,29,9.5))</f>
        <v/>
      </c>
      <c r="R875" s="27">
        <f>_xlfn.XLOOKUP(F875,TCD!E:E,TCD!K:K,"")</f>
        <v>0</v>
      </c>
      <c r="S875" s="27" t="str">
        <f>IF(TCD!I876="","",IF(TCD!I876&gt;8.5,17,8.5))</f>
        <v/>
      </c>
      <c r="T875" s="27">
        <f>TCD!Y876</f>
        <v>3.15</v>
      </c>
    </row>
    <row r="876" spans="1:20" x14ac:dyDescent="0.2">
      <c r="A876" s="13" t="str">
        <f>TCD!V877</f>
        <v>CHRONO_2SHOP</v>
      </c>
      <c r="B876" s="1">
        <f t="shared" si="39"/>
        <v>46143</v>
      </c>
      <c r="F876" t="str">
        <f>TCD!E877</f>
        <v>XT258176355TS</v>
      </c>
      <c r="H876" s="6" t="str">
        <f t="shared" si="40"/>
        <v>P</v>
      </c>
      <c r="I876" t="str">
        <f>LOOKUP(F876,'Facture Chronopost'!L:L,'Facture Chronopost'!H:H)</f>
        <v/>
      </c>
      <c r="J876" s="6" t="str">
        <f>TCD!U877</f>
        <v>5Y</v>
      </c>
      <c r="K876">
        <f t="shared" si="41"/>
        <v>1</v>
      </c>
      <c r="L876" s="27">
        <f>_xlfn.XLOOKUP(F876,'TCD poids'!A:A,'TCD poids'!C:C)</f>
        <v>0.1</v>
      </c>
      <c r="M876" t="str">
        <f>TCD!T877</f>
        <v>5Y</v>
      </c>
      <c r="N876">
        <f>IF(I876="",0.2,LOOKUP(I876,'Pays TVA'!A:A,'Pays TVA'!B:B))</f>
        <v>0.2</v>
      </c>
      <c r="O876" s="27" t="str">
        <f>IF(TCD!M877="","",TCD!M877)</f>
        <v/>
      </c>
      <c r="P876" s="27" t="str">
        <f>IF(TCD!J877="","",TCD!J877)</f>
        <v/>
      </c>
      <c r="Q876" s="27" t="str">
        <f>IF(AND(TCD!L877="",TCD!Q877=""),"",IF(SUM(TCD!L877,TCD!Q877)&gt;15,29,9.5))</f>
        <v/>
      </c>
      <c r="R876" s="27">
        <f>_xlfn.XLOOKUP(F876,TCD!E:E,TCD!K:K,"")</f>
        <v>0</v>
      </c>
      <c r="S876" s="27" t="str">
        <f>IF(TCD!I877="","",IF(TCD!I877&gt;8.5,17,8.5))</f>
        <v/>
      </c>
      <c r="T876" s="27">
        <f>TCD!Y877</f>
        <v>3.15</v>
      </c>
    </row>
    <row r="877" spans="1:20" x14ac:dyDescent="0.2">
      <c r="A877" s="13" t="str">
        <f>TCD!V878</f>
        <v>CHRONO_2SHOP</v>
      </c>
      <c r="B877" s="1">
        <f t="shared" si="39"/>
        <v>46143</v>
      </c>
      <c r="F877" t="str">
        <f>TCD!E878</f>
        <v>XT258177355TS</v>
      </c>
      <c r="H877" s="6" t="str">
        <f t="shared" si="40"/>
        <v>P</v>
      </c>
      <c r="I877" t="str">
        <f>LOOKUP(F877,'Facture Chronopost'!L:L,'Facture Chronopost'!H:H)</f>
        <v/>
      </c>
      <c r="J877" s="6" t="str">
        <f>TCD!U878</f>
        <v>5Y</v>
      </c>
      <c r="K877">
        <f t="shared" si="41"/>
        <v>1</v>
      </c>
      <c r="L877" s="27">
        <f>_xlfn.XLOOKUP(F877,'TCD poids'!A:A,'TCD poids'!C:C)</f>
        <v>0.2</v>
      </c>
      <c r="M877" t="str">
        <f>TCD!T878</f>
        <v>5Y</v>
      </c>
      <c r="N877">
        <f>IF(I877="",0.2,LOOKUP(I877,'Pays TVA'!A:A,'Pays TVA'!B:B))</f>
        <v>0.2</v>
      </c>
      <c r="O877" s="27" t="str">
        <f>IF(TCD!M878="","",TCD!M878)</f>
        <v/>
      </c>
      <c r="P877" s="27" t="str">
        <f>IF(TCD!J878="","",TCD!J878)</f>
        <v/>
      </c>
      <c r="Q877" s="27" t="str">
        <f>IF(AND(TCD!L878="",TCD!Q878=""),"",IF(SUM(TCD!L878,TCD!Q878)&gt;15,29,9.5))</f>
        <v/>
      </c>
      <c r="R877" s="27">
        <f>_xlfn.XLOOKUP(F877,TCD!E:E,TCD!K:K,"")</f>
        <v>0</v>
      </c>
      <c r="S877" s="27" t="str">
        <f>IF(TCD!I878="","",IF(TCD!I878&gt;8.5,17,8.5))</f>
        <v/>
      </c>
      <c r="T877" s="27">
        <f>TCD!Y878</f>
        <v>3.15</v>
      </c>
    </row>
    <row r="878" spans="1:20" x14ac:dyDescent="0.2">
      <c r="A878" s="13" t="str">
        <f>TCD!V879</f>
        <v>CHRONO_2SHOP</v>
      </c>
      <c r="B878" s="1">
        <f t="shared" si="39"/>
        <v>46143</v>
      </c>
      <c r="F878" t="str">
        <f>TCD!E879</f>
        <v>XT258179422TS</v>
      </c>
      <c r="H878" s="6" t="str">
        <f t="shared" si="40"/>
        <v>P</v>
      </c>
      <c r="I878" t="str">
        <f>LOOKUP(F878,'Facture Chronopost'!L:L,'Facture Chronopost'!H:H)</f>
        <v/>
      </c>
      <c r="J878" s="6" t="str">
        <f>TCD!U879</f>
        <v>5Y</v>
      </c>
      <c r="K878">
        <f t="shared" si="41"/>
        <v>1</v>
      </c>
      <c r="L878" s="27">
        <f>_xlfn.XLOOKUP(F878,'TCD poids'!A:A,'TCD poids'!C:C)</f>
        <v>0.2</v>
      </c>
      <c r="M878" t="str">
        <f>TCD!T879</f>
        <v>5Y</v>
      </c>
      <c r="N878">
        <f>IF(I878="",0.2,LOOKUP(I878,'Pays TVA'!A:A,'Pays TVA'!B:B))</f>
        <v>0.2</v>
      </c>
      <c r="O878" s="27" t="str">
        <f>IF(TCD!M879="","",TCD!M879)</f>
        <v/>
      </c>
      <c r="P878" s="27" t="str">
        <f>IF(TCD!J879="","",TCD!J879)</f>
        <v/>
      </c>
      <c r="Q878" s="27" t="str">
        <f>IF(AND(TCD!L879="",TCD!Q879=""),"",IF(SUM(TCD!L879,TCD!Q879)&gt;15,29,9.5))</f>
        <v/>
      </c>
      <c r="R878" s="27">
        <f>_xlfn.XLOOKUP(F878,TCD!E:E,TCD!K:K,"")</f>
        <v>0</v>
      </c>
      <c r="S878" s="27" t="str">
        <f>IF(TCD!I879="","",IF(TCD!I879&gt;8.5,17,8.5))</f>
        <v/>
      </c>
      <c r="T878" s="27">
        <f>TCD!Y879</f>
        <v>3.15</v>
      </c>
    </row>
    <row r="879" spans="1:20" x14ac:dyDescent="0.2">
      <c r="A879" s="13" t="str">
        <f>TCD!V880</f>
        <v>CHRONO_2SHOP</v>
      </c>
      <c r="B879" s="1">
        <f t="shared" si="39"/>
        <v>46143</v>
      </c>
      <c r="F879" t="str">
        <f>TCD!E880</f>
        <v>XT258179572TS</v>
      </c>
      <c r="H879" s="6" t="str">
        <f t="shared" si="40"/>
        <v>P</v>
      </c>
      <c r="I879" t="str">
        <f>LOOKUP(F879,'Facture Chronopost'!L:L,'Facture Chronopost'!H:H)</f>
        <v/>
      </c>
      <c r="J879" s="6" t="str">
        <f>TCD!U880</f>
        <v>5Y</v>
      </c>
      <c r="K879">
        <f t="shared" si="41"/>
        <v>1</v>
      </c>
      <c r="L879" s="27">
        <f>_xlfn.XLOOKUP(F879,'TCD poids'!A:A,'TCD poids'!C:C)</f>
        <v>0.7</v>
      </c>
      <c r="M879" t="str">
        <f>TCD!T880</f>
        <v>5Y</v>
      </c>
      <c r="N879">
        <f>IF(I879="",0.2,LOOKUP(I879,'Pays TVA'!A:A,'Pays TVA'!B:B))</f>
        <v>0.2</v>
      </c>
      <c r="O879" s="27" t="str">
        <f>IF(TCD!M880="","",TCD!M880)</f>
        <v/>
      </c>
      <c r="P879" s="27" t="str">
        <f>IF(TCD!J880="","",TCD!J880)</f>
        <v/>
      </c>
      <c r="Q879" s="27" t="str">
        <f>IF(AND(TCD!L880="",TCD!Q880=""),"",IF(SUM(TCD!L880,TCD!Q880)&gt;15,29,9.5))</f>
        <v/>
      </c>
      <c r="R879" s="27">
        <f>_xlfn.XLOOKUP(F879,TCD!E:E,TCD!K:K,"")</f>
        <v>0</v>
      </c>
      <c r="S879" s="27" t="str">
        <f>IF(TCD!I880="","",IF(TCD!I880&gt;8.5,17,8.5))</f>
        <v/>
      </c>
      <c r="T879" s="27">
        <f>TCD!Y880</f>
        <v>3.25</v>
      </c>
    </row>
    <row r="880" spans="1:20" x14ac:dyDescent="0.2">
      <c r="A880" s="13" t="str">
        <f>TCD!V881</f>
        <v>CHRONO_2SHOP</v>
      </c>
      <c r="B880" s="1">
        <f t="shared" si="39"/>
        <v>46143</v>
      </c>
      <c r="F880" t="str">
        <f>TCD!E881</f>
        <v>XT258180709TS</v>
      </c>
      <c r="H880" s="6" t="str">
        <f t="shared" si="40"/>
        <v>P</v>
      </c>
      <c r="I880" t="str">
        <f>LOOKUP(F880,'Facture Chronopost'!L:L,'Facture Chronopost'!H:H)</f>
        <v/>
      </c>
      <c r="J880" s="6" t="str">
        <f>TCD!U881</f>
        <v>5Y</v>
      </c>
      <c r="K880">
        <f t="shared" si="41"/>
        <v>1</v>
      </c>
      <c r="L880" s="27">
        <f>_xlfn.XLOOKUP(F880,'TCD poids'!A:A,'TCD poids'!C:C)</f>
        <v>0.2</v>
      </c>
      <c r="M880" t="str">
        <f>TCD!T881</f>
        <v>5Y</v>
      </c>
      <c r="N880">
        <f>IF(I880="",0.2,LOOKUP(I880,'Pays TVA'!A:A,'Pays TVA'!B:B))</f>
        <v>0.2</v>
      </c>
      <c r="O880" s="27" t="str">
        <f>IF(TCD!M881="","",TCD!M881)</f>
        <v/>
      </c>
      <c r="P880" s="27" t="str">
        <f>IF(TCD!J881="","",TCD!J881)</f>
        <v/>
      </c>
      <c r="Q880" s="27" t="str">
        <f>IF(AND(TCD!L881="",TCD!Q881=""),"",IF(SUM(TCD!L881,TCD!Q881)&gt;15,29,9.5))</f>
        <v/>
      </c>
      <c r="R880" s="27">
        <f>_xlfn.XLOOKUP(F880,TCD!E:E,TCD!K:K,"")</f>
        <v>0</v>
      </c>
      <c r="S880" s="27" t="str">
        <f>IF(TCD!I881="","",IF(TCD!I881&gt;8.5,17,8.5))</f>
        <v/>
      </c>
      <c r="T880" s="27">
        <f>TCD!Y881</f>
        <v>3.15</v>
      </c>
    </row>
    <row r="881" spans="1:20" x14ac:dyDescent="0.2">
      <c r="A881" s="13" t="str">
        <f>TCD!V882</f>
        <v>CHRONO_2SHOP</v>
      </c>
      <c r="B881" s="1">
        <f t="shared" si="39"/>
        <v>46143</v>
      </c>
      <c r="F881" t="str">
        <f>TCD!E882</f>
        <v>XT258186732TS</v>
      </c>
      <c r="H881" s="6" t="str">
        <f t="shared" si="40"/>
        <v>P</v>
      </c>
      <c r="I881" t="str">
        <f>LOOKUP(F881,'Facture Chronopost'!L:L,'Facture Chronopost'!H:H)</f>
        <v/>
      </c>
      <c r="J881" s="6" t="str">
        <f>TCD!U882</f>
        <v>5Y</v>
      </c>
      <c r="K881">
        <f t="shared" si="41"/>
        <v>1</v>
      </c>
      <c r="L881" s="27">
        <f>_xlfn.XLOOKUP(F881,'TCD poids'!A:A,'TCD poids'!C:C)</f>
        <v>0.7</v>
      </c>
      <c r="M881" t="str">
        <f>TCD!T882</f>
        <v>5Y</v>
      </c>
      <c r="N881">
        <f>IF(I881="",0.2,LOOKUP(I881,'Pays TVA'!A:A,'Pays TVA'!B:B))</f>
        <v>0.2</v>
      </c>
      <c r="O881" s="27" t="str">
        <f>IF(TCD!M882="","",TCD!M882)</f>
        <v/>
      </c>
      <c r="P881" s="27" t="str">
        <f>IF(TCD!J882="","",TCD!J882)</f>
        <v/>
      </c>
      <c r="Q881" s="27" t="str">
        <f>IF(AND(TCD!L882="",TCD!Q882=""),"",IF(SUM(TCD!L882,TCD!Q882)&gt;15,29,9.5))</f>
        <v/>
      </c>
      <c r="R881" s="27">
        <f>_xlfn.XLOOKUP(F881,TCD!E:E,TCD!K:K,"")</f>
        <v>0</v>
      </c>
      <c r="S881" s="27" t="str">
        <f>IF(TCD!I882="","",IF(TCD!I882&gt;8.5,17,8.5))</f>
        <v/>
      </c>
      <c r="T881" s="27">
        <f>TCD!Y882</f>
        <v>3.25</v>
      </c>
    </row>
    <row r="882" spans="1:20" x14ac:dyDescent="0.2">
      <c r="A882" s="13" t="str">
        <f>TCD!V883</f>
        <v>CHRONO_2SHOP</v>
      </c>
      <c r="B882" s="1">
        <f t="shared" si="39"/>
        <v>46143</v>
      </c>
      <c r="F882" t="str">
        <f>TCD!E883</f>
        <v>XT258189654TS</v>
      </c>
      <c r="H882" s="6" t="str">
        <f t="shared" si="40"/>
        <v>P</v>
      </c>
      <c r="I882" t="str">
        <f>LOOKUP(F882,'Facture Chronopost'!L:L,'Facture Chronopost'!H:H)</f>
        <v/>
      </c>
      <c r="J882" s="6" t="str">
        <f>TCD!U883</f>
        <v>5Y</v>
      </c>
      <c r="K882">
        <f t="shared" si="41"/>
        <v>1</v>
      </c>
      <c r="L882" s="27">
        <f>_xlfn.XLOOKUP(F882,'TCD poids'!A:A,'TCD poids'!C:C)</f>
        <v>0.1</v>
      </c>
      <c r="M882" t="str">
        <f>TCD!T883</f>
        <v>5Y</v>
      </c>
      <c r="N882">
        <f>IF(I882="",0.2,LOOKUP(I882,'Pays TVA'!A:A,'Pays TVA'!B:B))</f>
        <v>0.2</v>
      </c>
      <c r="O882" s="27" t="str">
        <f>IF(TCD!M883="","",TCD!M883)</f>
        <v/>
      </c>
      <c r="P882" s="27" t="str">
        <f>IF(TCD!J883="","",TCD!J883)</f>
        <v/>
      </c>
      <c r="Q882" s="27" t="str">
        <f>IF(AND(TCD!L883="",TCD!Q883=""),"",IF(SUM(TCD!L883,TCD!Q883)&gt;15,29,9.5))</f>
        <v/>
      </c>
      <c r="R882" s="27">
        <f>_xlfn.XLOOKUP(F882,TCD!E:E,TCD!K:K,"")</f>
        <v>0</v>
      </c>
      <c r="S882" s="27" t="str">
        <f>IF(TCD!I883="","",IF(TCD!I883&gt;8.5,17,8.5))</f>
        <v/>
      </c>
      <c r="T882" s="27">
        <f>TCD!Y883</f>
        <v>3.15</v>
      </c>
    </row>
    <row r="883" spans="1:20" x14ac:dyDescent="0.2">
      <c r="A883" s="13" t="str">
        <f>TCD!V884</f>
        <v>CHRONO_2SHOP</v>
      </c>
      <c r="B883" s="1">
        <f t="shared" si="39"/>
        <v>46143</v>
      </c>
      <c r="F883" t="str">
        <f>TCD!E884</f>
        <v>XT258190856TS</v>
      </c>
      <c r="H883" s="6" t="str">
        <f t="shared" si="40"/>
        <v>P</v>
      </c>
      <c r="I883" t="str">
        <f>LOOKUP(F883,'Facture Chronopost'!L:L,'Facture Chronopost'!H:H)</f>
        <v/>
      </c>
      <c r="J883" s="6" t="str">
        <f>TCD!U884</f>
        <v>5Y</v>
      </c>
      <c r="K883">
        <f t="shared" si="41"/>
        <v>1</v>
      </c>
      <c r="L883" s="27">
        <f>_xlfn.XLOOKUP(F883,'TCD poids'!A:A,'TCD poids'!C:C)</f>
        <v>0.3</v>
      </c>
      <c r="M883" t="str">
        <f>TCD!T884</f>
        <v>5Y</v>
      </c>
      <c r="N883">
        <f>IF(I883="",0.2,LOOKUP(I883,'Pays TVA'!A:A,'Pays TVA'!B:B))</f>
        <v>0.2</v>
      </c>
      <c r="O883" s="27" t="str">
        <f>IF(TCD!M884="","",TCD!M884)</f>
        <v/>
      </c>
      <c r="P883" s="27" t="str">
        <f>IF(TCD!J884="","",TCD!J884)</f>
        <v/>
      </c>
      <c r="Q883" s="27" t="str">
        <f>IF(AND(TCD!L884="",TCD!Q884=""),"",IF(SUM(TCD!L884,TCD!Q884)&gt;15,29,9.5))</f>
        <v/>
      </c>
      <c r="R883" s="27">
        <f>_xlfn.XLOOKUP(F883,TCD!E:E,TCD!K:K,"")</f>
        <v>0</v>
      </c>
      <c r="S883" s="27" t="str">
        <f>IF(TCD!I884="","",IF(TCD!I884&gt;8.5,17,8.5))</f>
        <v/>
      </c>
      <c r="T883" s="27">
        <f>TCD!Y884</f>
        <v>5.15</v>
      </c>
    </row>
    <row r="884" spans="1:20" x14ac:dyDescent="0.2">
      <c r="A884" s="13" t="str">
        <f>TCD!V885</f>
        <v>CHRONO_2SHOP</v>
      </c>
      <c r="B884" s="1">
        <f t="shared" si="39"/>
        <v>46143</v>
      </c>
      <c r="F884" t="str">
        <f>TCD!E885</f>
        <v>XT258199325TS</v>
      </c>
      <c r="H884" s="6" t="str">
        <f t="shared" si="40"/>
        <v>P</v>
      </c>
      <c r="I884" t="str">
        <f>LOOKUP(F884,'Facture Chronopost'!L:L,'Facture Chronopost'!H:H)</f>
        <v/>
      </c>
      <c r="J884" s="6" t="str">
        <f>TCD!U885</f>
        <v>5Y</v>
      </c>
      <c r="K884">
        <f t="shared" si="41"/>
        <v>1</v>
      </c>
      <c r="L884" s="27">
        <f>_xlfn.XLOOKUP(F884,'TCD poids'!A:A,'TCD poids'!C:C)</f>
        <v>1</v>
      </c>
      <c r="M884" t="str">
        <f>TCD!T885</f>
        <v>5Y</v>
      </c>
      <c r="N884">
        <f>IF(I884="",0.2,LOOKUP(I884,'Pays TVA'!A:A,'Pays TVA'!B:B))</f>
        <v>0.2</v>
      </c>
      <c r="O884" s="27" t="str">
        <f>IF(TCD!M885="","",TCD!M885)</f>
        <v/>
      </c>
      <c r="P884" s="27" t="str">
        <f>IF(TCD!J885="","",TCD!J885)</f>
        <v/>
      </c>
      <c r="Q884" s="27" t="str">
        <f>IF(AND(TCD!L885="",TCD!Q885=""),"",IF(SUM(TCD!L885,TCD!Q885)&gt;15,29,9.5))</f>
        <v/>
      </c>
      <c r="R884" s="27">
        <f>_xlfn.XLOOKUP(F884,TCD!E:E,TCD!K:K,"")</f>
        <v>0</v>
      </c>
      <c r="S884" s="27" t="str">
        <f>IF(TCD!I885="","",IF(TCD!I885&gt;8.5,17,8.5))</f>
        <v/>
      </c>
      <c r="T884" s="27">
        <f>TCD!Y885</f>
        <v>3.25</v>
      </c>
    </row>
    <row r="885" spans="1:20" x14ac:dyDescent="0.2">
      <c r="A885" s="13" t="str">
        <f>TCD!V886</f>
        <v>CHRONO_2SHOP</v>
      </c>
      <c r="B885" s="1">
        <f t="shared" si="39"/>
        <v>46143</v>
      </c>
      <c r="F885" t="str">
        <f>TCD!E886</f>
        <v>XT258199387TS</v>
      </c>
      <c r="H885" s="6" t="str">
        <f t="shared" si="40"/>
        <v>P</v>
      </c>
      <c r="I885" t="str">
        <f>LOOKUP(F885,'Facture Chronopost'!L:L,'Facture Chronopost'!H:H)</f>
        <v/>
      </c>
      <c r="J885" s="6" t="str">
        <f>TCD!U886</f>
        <v>5Y</v>
      </c>
      <c r="K885">
        <f t="shared" si="41"/>
        <v>1</v>
      </c>
      <c r="L885" s="27">
        <f>_xlfn.XLOOKUP(F885,'TCD poids'!A:A,'TCD poids'!C:C)</f>
        <v>0.2</v>
      </c>
      <c r="M885" t="str">
        <f>TCD!T886</f>
        <v>5Y</v>
      </c>
      <c r="N885">
        <f>IF(I885="",0.2,LOOKUP(I885,'Pays TVA'!A:A,'Pays TVA'!B:B))</f>
        <v>0.2</v>
      </c>
      <c r="O885" s="27" t="str">
        <f>IF(TCD!M886="","",TCD!M886)</f>
        <v/>
      </c>
      <c r="P885" s="27" t="str">
        <f>IF(TCD!J886="","",TCD!J886)</f>
        <v/>
      </c>
      <c r="Q885" s="27" t="str">
        <f>IF(AND(TCD!L886="",TCD!Q886=""),"",IF(SUM(TCD!L886,TCD!Q886)&gt;15,29,9.5))</f>
        <v/>
      </c>
      <c r="R885" s="27">
        <f>_xlfn.XLOOKUP(F885,TCD!E:E,TCD!K:K,"")</f>
        <v>0</v>
      </c>
      <c r="S885" s="27" t="str">
        <f>IF(TCD!I886="","",IF(TCD!I886&gt;8.5,17,8.5))</f>
        <v/>
      </c>
      <c r="T885" s="27">
        <f>TCD!Y886</f>
        <v>3.15</v>
      </c>
    </row>
    <row r="886" spans="1:20" x14ac:dyDescent="0.2">
      <c r="A886" s="13" t="str">
        <f>TCD!V887</f>
        <v>CHRONO_2SHOP</v>
      </c>
      <c r="B886" s="1">
        <f t="shared" si="39"/>
        <v>46143</v>
      </c>
      <c r="F886" t="str">
        <f>TCD!E887</f>
        <v>XT258204776TS</v>
      </c>
      <c r="H886" s="6" t="str">
        <f t="shared" si="40"/>
        <v>P</v>
      </c>
      <c r="I886" t="str">
        <f>LOOKUP(F886,'Facture Chronopost'!L:L,'Facture Chronopost'!H:H)</f>
        <v/>
      </c>
      <c r="J886" s="6" t="str">
        <f>TCD!U887</f>
        <v>5Y</v>
      </c>
      <c r="K886">
        <f t="shared" si="41"/>
        <v>1</v>
      </c>
      <c r="L886" s="27">
        <f>_xlfn.XLOOKUP(F886,'TCD poids'!A:A,'TCD poids'!C:C)</f>
        <v>0.6</v>
      </c>
      <c r="M886" t="str">
        <f>TCD!T887</f>
        <v>5Y</v>
      </c>
      <c r="N886">
        <f>IF(I886="",0.2,LOOKUP(I886,'Pays TVA'!A:A,'Pays TVA'!B:B))</f>
        <v>0.2</v>
      </c>
      <c r="O886" s="27" t="str">
        <f>IF(TCD!M887="","",TCD!M887)</f>
        <v/>
      </c>
      <c r="P886" s="27" t="str">
        <f>IF(TCD!J887="","",TCD!J887)</f>
        <v/>
      </c>
      <c r="Q886" s="27" t="str">
        <f>IF(AND(TCD!L887="",TCD!Q887=""),"",IF(SUM(TCD!L887,TCD!Q887)&gt;15,29,9.5))</f>
        <v/>
      </c>
      <c r="R886" s="27">
        <f>_xlfn.XLOOKUP(F886,TCD!E:E,TCD!K:K,"")</f>
        <v>0</v>
      </c>
      <c r="S886" s="27" t="str">
        <f>IF(TCD!I887="","",IF(TCD!I887&gt;8.5,17,8.5))</f>
        <v/>
      </c>
      <c r="T886" s="27">
        <f>TCD!Y887</f>
        <v>3.25</v>
      </c>
    </row>
    <row r="887" spans="1:20" x14ac:dyDescent="0.2">
      <c r="A887" s="13" t="str">
        <f>TCD!V888</f>
        <v>CHRONO_2SHOP</v>
      </c>
      <c r="B887" s="1">
        <f t="shared" si="39"/>
        <v>46143</v>
      </c>
      <c r="F887" t="str">
        <f>TCD!E888</f>
        <v>XT258206406TS</v>
      </c>
      <c r="H887" s="6" t="str">
        <f t="shared" si="40"/>
        <v>P</v>
      </c>
      <c r="I887" t="str">
        <f>LOOKUP(F887,'Facture Chronopost'!L:L,'Facture Chronopost'!H:H)</f>
        <v/>
      </c>
      <c r="J887" s="6" t="str">
        <f>TCD!U888</f>
        <v>5Y</v>
      </c>
      <c r="K887">
        <f t="shared" si="41"/>
        <v>1</v>
      </c>
      <c r="L887" s="27">
        <f>_xlfn.XLOOKUP(F887,'TCD poids'!A:A,'TCD poids'!C:C)</f>
        <v>0.30000000000000004</v>
      </c>
      <c r="M887" t="str">
        <f>TCD!T888</f>
        <v>5Y</v>
      </c>
      <c r="N887">
        <f>IF(I887="",0.2,LOOKUP(I887,'Pays TVA'!A:A,'Pays TVA'!B:B))</f>
        <v>0.2</v>
      </c>
      <c r="O887" s="27" t="str">
        <f>IF(TCD!M888="","",TCD!M888)</f>
        <v/>
      </c>
      <c r="P887" s="27" t="str">
        <f>IF(TCD!J888="","",TCD!J888)</f>
        <v/>
      </c>
      <c r="Q887" s="27" t="str">
        <f>IF(AND(TCD!L888="",TCD!Q888=""),"",IF(SUM(TCD!L888,TCD!Q888)&gt;15,29,9.5))</f>
        <v/>
      </c>
      <c r="R887" s="27">
        <f>_xlfn.XLOOKUP(F887,TCD!E:E,TCD!K:K,"")</f>
        <v>0</v>
      </c>
      <c r="S887" s="27" t="str">
        <f>IF(TCD!I888="","",IF(TCD!I888&gt;8.5,17,8.5))</f>
        <v/>
      </c>
      <c r="T887" s="27">
        <f>TCD!Y888</f>
        <v>3.15</v>
      </c>
    </row>
    <row r="888" spans="1:20" x14ac:dyDescent="0.2">
      <c r="A888" s="13" t="str">
        <f>TCD!V889</f>
        <v>CHRONO_2SHOP</v>
      </c>
      <c r="B888" s="1">
        <f t="shared" si="39"/>
        <v>46143</v>
      </c>
      <c r="F888" t="str">
        <f>TCD!E889</f>
        <v>XT258209169TS</v>
      </c>
      <c r="H888" s="6" t="str">
        <f t="shared" si="40"/>
        <v>P</v>
      </c>
      <c r="I888" t="str">
        <f>LOOKUP(F888,'Facture Chronopost'!L:L,'Facture Chronopost'!H:H)</f>
        <v/>
      </c>
      <c r="J888" s="6" t="str">
        <f>TCD!U889</f>
        <v>5Y</v>
      </c>
      <c r="K888">
        <f t="shared" si="41"/>
        <v>1</v>
      </c>
      <c r="L888" s="27">
        <f>_xlfn.XLOOKUP(F888,'TCD poids'!A:A,'TCD poids'!C:C)</f>
        <v>0.1</v>
      </c>
      <c r="M888" t="str">
        <f>TCD!T889</f>
        <v>5Y</v>
      </c>
      <c r="N888">
        <f>IF(I888="",0.2,LOOKUP(I888,'Pays TVA'!A:A,'Pays TVA'!B:B))</f>
        <v>0.2</v>
      </c>
      <c r="O888" s="27" t="str">
        <f>IF(TCD!M889="","",TCD!M889)</f>
        <v/>
      </c>
      <c r="P888" s="27" t="str">
        <f>IF(TCD!J889="","",TCD!J889)</f>
        <v/>
      </c>
      <c r="Q888" s="27" t="str">
        <f>IF(AND(TCD!L889="",TCD!Q889=""),"",IF(SUM(TCD!L889,TCD!Q889)&gt;15,29,9.5))</f>
        <v/>
      </c>
      <c r="R888" s="27">
        <f>_xlfn.XLOOKUP(F888,TCD!E:E,TCD!K:K,"")</f>
        <v>0</v>
      </c>
      <c r="S888" s="27" t="str">
        <f>IF(TCD!I889="","",IF(TCD!I889&gt;8.5,17,8.5))</f>
        <v/>
      </c>
      <c r="T888" s="27">
        <f>TCD!Y889</f>
        <v>3.15</v>
      </c>
    </row>
    <row r="889" spans="1:20" x14ac:dyDescent="0.2">
      <c r="A889" s="13" t="str">
        <f>TCD!V890</f>
        <v>CHRONO_2SHOP</v>
      </c>
      <c r="B889" s="1">
        <f t="shared" si="39"/>
        <v>46143</v>
      </c>
      <c r="F889" t="str">
        <f>TCD!E890</f>
        <v>XT258212392TS</v>
      </c>
      <c r="H889" s="6" t="str">
        <f t="shared" si="40"/>
        <v>P</v>
      </c>
      <c r="I889" t="str">
        <f>LOOKUP(F889,'Facture Chronopost'!L:L,'Facture Chronopost'!H:H)</f>
        <v/>
      </c>
      <c r="J889" s="6" t="str">
        <f>TCD!U890</f>
        <v>5Y</v>
      </c>
      <c r="K889">
        <f t="shared" si="41"/>
        <v>1</v>
      </c>
      <c r="L889" s="27">
        <f>_xlfn.XLOOKUP(F889,'TCD poids'!A:A,'TCD poids'!C:C)</f>
        <v>0.1</v>
      </c>
      <c r="M889" t="str">
        <f>TCD!T890</f>
        <v>5Y</v>
      </c>
      <c r="N889">
        <f>IF(I889="",0.2,LOOKUP(I889,'Pays TVA'!A:A,'Pays TVA'!B:B))</f>
        <v>0.2</v>
      </c>
      <c r="O889" s="27" t="str">
        <f>IF(TCD!M890="","",TCD!M890)</f>
        <v/>
      </c>
      <c r="P889" s="27" t="str">
        <f>IF(TCD!J890="","",TCD!J890)</f>
        <v/>
      </c>
      <c r="Q889" s="27" t="str">
        <f>IF(AND(TCD!L890="",TCD!Q890=""),"",IF(SUM(TCD!L890,TCD!Q890)&gt;15,29,9.5))</f>
        <v/>
      </c>
      <c r="R889" s="27">
        <f>_xlfn.XLOOKUP(F889,TCD!E:E,TCD!K:K,"")</f>
        <v>0</v>
      </c>
      <c r="S889" s="27" t="str">
        <f>IF(TCD!I890="","",IF(TCD!I890&gt;8.5,17,8.5))</f>
        <v/>
      </c>
      <c r="T889" s="27">
        <f>TCD!Y890</f>
        <v>3.15</v>
      </c>
    </row>
    <row r="890" spans="1:20" x14ac:dyDescent="0.2">
      <c r="A890" s="13" t="str">
        <f>TCD!V891</f>
        <v>CHRONO_2SHOP</v>
      </c>
      <c r="B890" s="1">
        <f t="shared" si="39"/>
        <v>46143</v>
      </c>
      <c r="F890" t="str">
        <f>TCD!E891</f>
        <v>XT258214209TS</v>
      </c>
      <c r="H890" s="6" t="str">
        <f t="shared" si="40"/>
        <v>P</v>
      </c>
      <c r="I890" t="str">
        <f>LOOKUP(F890,'Facture Chronopost'!L:L,'Facture Chronopost'!H:H)</f>
        <v/>
      </c>
      <c r="J890" s="6" t="str">
        <f>TCD!U891</f>
        <v>5Y</v>
      </c>
      <c r="K890">
        <f t="shared" si="41"/>
        <v>1</v>
      </c>
      <c r="L890" s="27">
        <f>_xlfn.XLOOKUP(F890,'TCD poids'!A:A,'TCD poids'!C:C)</f>
        <v>0.1</v>
      </c>
      <c r="M890" t="str">
        <f>TCD!T891</f>
        <v>5Y</v>
      </c>
      <c r="N890">
        <f>IF(I890="",0.2,LOOKUP(I890,'Pays TVA'!A:A,'Pays TVA'!B:B))</f>
        <v>0.2</v>
      </c>
      <c r="O890" s="27" t="str">
        <f>IF(TCD!M891="","",TCD!M891)</f>
        <v/>
      </c>
      <c r="P890" s="27" t="str">
        <f>IF(TCD!J891="","",TCD!J891)</f>
        <v/>
      </c>
      <c r="Q890" s="27" t="str">
        <f>IF(AND(TCD!L891="",TCD!Q891=""),"",IF(SUM(TCD!L891,TCD!Q891)&gt;15,29,9.5))</f>
        <v/>
      </c>
      <c r="R890" s="27">
        <f>_xlfn.XLOOKUP(F890,TCD!E:E,TCD!K:K,"")</f>
        <v>0</v>
      </c>
      <c r="S890" s="27" t="str">
        <f>IF(TCD!I891="","",IF(TCD!I891&gt;8.5,17,8.5))</f>
        <v/>
      </c>
      <c r="T890" s="27">
        <f>TCD!Y891</f>
        <v>3.15</v>
      </c>
    </row>
    <row r="891" spans="1:20" x14ac:dyDescent="0.2">
      <c r="A891" s="13" t="str">
        <f>TCD!V892</f>
        <v>CHRONO_2SHOP</v>
      </c>
      <c r="B891" s="1">
        <f t="shared" si="39"/>
        <v>46143</v>
      </c>
      <c r="F891" t="str">
        <f>TCD!E892</f>
        <v>XT258216690TS</v>
      </c>
      <c r="H891" s="6" t="str">
        <f t="shared" si="40"/>
        <v>P</v>
      </c>
      <c r="I891" t="str">
        <f>LOOKUP(F891,'Facture Chronopost'!L:L,'Facture Chronopost'!H:H)</f>
        <v/>
      </c>
      <c r="J891" s="6" t="str">
        <f>TCD!U892</f>
        <v>5Y</v>
      </c>
      <c r="K891">
        <f t="shared" si="41"/>
        <v>1</v>
      </c>
      <c r="L891" s="27">
        <f>_xlfn.XLOOKUP(F891,'TCD poids'!A:A,'TCD poids'!C:C)</f>
        <v>0.4</v>
      </c>
      <c r="M891" t="str">
        <f>TCD!T892</f>
        <v>5Y</v>
      </c>
      <c r="N891">
        <f>IF(I891="",0.2,LOOKUP(I891,'Pays TVA'!A:A,'Pays TVA'!B:B))</f>
        <v>0.2</v>
      </c>
      <c r="O891" s="27" t="str">
        <f>IF(TCD!M892="","",TCD!M892)</f>
        <v/>
      </c>
      <c r="P891" s="27" t="str">
        <f>IF(TCD!J892="","",TCD!J892)</f>
        <v/>
      </c>
      <c r="Q891" s="27" t="str">
        <f>IF(AND(TCD!L892="",TCD!Q892=""),"",IF(SUM(TCD!L892,TCD!Q892)&gt;15,29,9.5))</f>
        <v/>
      </c>
      <c r="R891" s="27">
        <f>_xlfn.XLOOKUP(F891,TCD!E:E,TCD!K:K,"")</f>
        <v>0</v>
      </c>
      <c r="S891" s="27" t="str">
        <f>IF(TCD!I892="","",IF(TCD!I892&gt;8.5,17,8.5))</f>
        <v/>
      </c>
      <c r="T891" s="27">
        <f>TCD!Y892</f>
        <v>3.15</v>
      </c>
    </row>
    <row r="892" spans="1:20" x14ac:dyDescent="0.2">
      <c r="A892" s="13" t="str">
        <f>TCD!V893</f>
        <v>CHRONO_2SHOP</v>
      </c>
      <c r="B892" s="1">
        <f t="shared" si="39"/>
        <v>46143</v>
      </c>
      <c r="F892" t="str">
        <f>TCD!E893</f>
        <v>XT258220120TS</v>
      </c>
      <c r="H892" s="6" t="str">
        <f t="shared" si="40"/>
        <v>P</v>
      </c>
      <c r="I892" t="str">
        <f>LOOKUP(F892,'Facture Chronopost'!L:L,'Facture Chronopost'!H:H)</f>
        <v/>
      </c>
      <c r="J892" s="6" t="str">
        <f>TCD!U893</f>
        <v>5Y</v>
      </c>
      <c r="K892">
        <f t="shared" si="41"/>
        <v>1</v>
      </c>
      <c r="L892" s="27">
        <f>_xlfn.XLOOKUP(F892,'TCD poids'!A:A,'TCD poids'!C:C)</f>
        <v>0.30000000000000004</v>
      </c>
      <c r="M892" t="str">
        <f>TCD!T893</f>
        <v>5Y</v>
      </c>
      <c r="N892">
        <f>IF(I892="",0.2,LOOKUP(I892,'Pays TVA'!A:A,'Pays TVA'!B:B))</f>
        <v>0.2</v>
      </c>
      <c r="O892" s="27" t="str">
        <f>IF(TCD!M893="","",TCD!M893)</f>
        <v/>
      </c>
      <c r="P892" s="27" t="str">
        <f>IF(TCD!J893="","",TCD!J893)</f>
        <v/>
      </c>
      <c r="Q892" s="27" t="str">
        <f>IF(AND(TCD!L893="",TCD!Q893=""),"",IF(SUM(TCD!L893,TCD!Q893)&gt;15,29,9.5))</f>
        <v/>
      </c>
      <c r="R892" s="27">
        <f>_xlfn.XLOOKUP(F892,TCD!E:E,TCD!K:K,"")</f>
        <v>0</v>
      </c>
      <c r="S892" s="27" t="str">
        <f>IF(TCD!I893="","",IF(TCD!I893&gt;8.5,17,8.5))</f>
        <v/>
      </c>
      <c r="T892" s="27">
        <f>TCD!Y893</f>
        <v>3.15</v>
      </c>
    </row>
    <row r="893" spans="1:20" x14ac:dyDescent="0.2">
      <c r="A893" s="13" t="str">
        <f>TCD!V894</f>
        <v>CHRONO_2SHOP</v>
      </c>
      <c r="B893" s="1">
        <f t="shared" si="39"/>
        <v>46143</v>
      </c>
      <c r="F893" t="str">
        <f>TCD!E894</f>
        <v>XT258225918TS</v>
      </c>
      <c r="H893" s="6" t="str">
        <f t="shared" si="40"/>
        <v>P</v>
      </c>
      <c r="I893" t="str">
        <f>LOOKUP(F893,'Facture Chronopost'!L:L,'Facture Chronopost'!H:H)</f>
        <v/>
      </c>
      <c r="J893" s="6" t="str">
        <f>TCD!U894</f>
        <v>5Y</v>
      </c>
      <c r="K893">
        <f t="shared" si="41"/>
        <v>1</v>
      </c>
      <c r="L893" s="27">
        <f>_xlfn.XLOOKUP(F893,'TCD poids'!A:A,'TCD poids'!C:C)</f>
        <v>0.5</v>
      </c>
      <c r="M893" t="str">
        <f>TCD!T894</f>
        <v>5Y</v>
      </c>
      <c r="N893">
        <f>IF(I893="",0.2,LOOKUP(I893,'Pays TVA'!A:A,'Pays TVA'!B:B))</f>
        <v>0.2</v>
      </c>
      <c r="O893" s="27" t="str">
        <f>IF(TCD!M894="","",TCD!M894)</f>
        <v/>
      </c>
      <c r="P893" s="27" t="str">
        <f>IF(TCD!J894="","",TCD!J894)</f>
        <v/>
      </c>
      <c r="Q893" s="27" t="str">
        <f>IF(AND(TCD!L894="",TCD!Q894=""),"",IF(SUM(TCD!L894,TCD!Q894)&gt;15,29,9.5))</f>
        <v/>
      </c>
      <c r="R893" s="27">
        <f>_xlfn.XLOOKUP(F893,TCD!E:E,TCD!K:K,"")</f>
        <v>0</v>
      </c>
      <c r="S893" s="27" t="str">
        <f>IF(TCD!I894="","",IF(TCD!I894&gt;8.5,17,8.5))</f>
        <v/>
      </c>
      <c r="T893" s="27">
        <f>TCD!Y894</f>
        <v>3.15</v>
      </c>
    </row>
    <row r="894" spans="1:20" x14ac:dyDescent="0.2">
      <c r="A894" s="13" t="str">
        <f>TCD!V895</f>
        <v>CHRONO_2SHOP</v>
      </c>
      <c r="B894" s="1">
        <f t="shared" si="39"/>
        <v>46143</v>
      </c>
      <c r="F894" t="str">
        <f>TCD!E895</f>
        <v>XT258227539TS</v>
      </c>
      <c r="H894" s="6" t="str">
        <f t="shared" si="40"/>
        <v>P</v>
      </c>
      <c r="I894" t="str">
        <f>LOOKUP(F894,'Facture Chronopost'!L:L,'Facture Chronopost'!H:H)</f>
        <v/>
      </c>
      <c r="J894" s="6" t="str">
        <f>TCD!U895</f>
        <v>5Y</v>
      </c>
      <c r="K894">
        <f t="shared" si="41"/>
        <v>1</v>
      </c>
      <c r="L894" s="27">
        <f>_xlfn.XLOOKUP(F894,'TCD poids'!A:A,'TCD poids'!C:C)</f>
        <v>0.2</v>
      </c>
      <c r="M894" t="str">
        <f>TCD!T895</f>
        <v>5Y</v>
      </c>
      <c r="N894">
        <f>IF(I894="",0.2,LOOKUP(I894,'Pays TVA'!A:A,'Pays TVA'!B:B))</f>
        <v>0.2</v>
      </c>
      <c r="O894" s="27" t="str">
        <f>IF(TCD!M895="","",TCD!M895)</f>
        <v/>
      </c>
      <c r="P894" s="27" t="str">
        <f>IF(TCD!J895="","",TCD!J895)</f>
        <v/>
      </c>
      <c r="Q894" s="27" t="str">
        <f>IF(AND(TCD!L895="",TCD!Q895=""),"",IF(SUM(TCD!L895,TCD!Q895)&gt;15,29,9.5))</f>
        <v/>
      </c>
      <c r="R894" s="27">
        <f>_xlfn.XLOOKUP(F894,TCD!E:E,TCD!K:K,"")</f>
        <v>0</v>
      </c>
      <c r="S894" s="27" t="str">
        <f>IF(TCD!I895="","",IF(TCD!I895&gt;8.5,17,8.5))</f>
        <v/>
      </c>
      <c r="T894" s="27">
        <f>TCD!Y895</f>
        <v>3.15</v>
      </c>
    </row>
    <row r="895" spans="1:20" x14ac:dyDescent="0.2">
      <c r="A895" s="13" t="str">
        <f>TCD!V896</f>
        <v>CHRONO_2SHOP</v>
      </c>
      <c r="B895" s="1">
        <f t="shared" si="39"/>
        <v>46143</v>
      </c>
      <c r="F895" t="str">
        <f>TCD!E896</f>
        <v>XT258230073TS</v>
      </c>
      <c r="H895" s="6" t="str">
        <f t="shared" si="40"/>
        <v>P</v>
      </c>
      <c r="I895" t="str">
        <f>LOOKUP(F895,'Facture Chronopost'!L:L,'Facture Chronopost'!H:H)</f>
        <v/>
      </c>
      <c r="J895" s="6" t="str">
        <f>TCD!U896</f>
        <v>5Y</v>
      </c>
      <c r="K895">
        <f t="shared" si="41"/>
        <v>1</v>
      </c>
      <c r="L895" s="27">
        <f>_xlfn.XLOOKUP(F895,'TCD poids'!A:A,'TCD poids'!C:C)</f>
        <v>0.1</v>
      </c>
      <c r="M895" t="str">
        <f>TCD!T896</f>
        <v>5Y</v>
      </c>
      <c r="N895">
        <f>IF(I895="",0.2,LOOKUP(I895,'Pays TVA'!A:A,'Pays TVA'!B:B))</f>
        <v>0.2</v>
      </c>
      <c r="O895" s="27" t="str">
        <f>IF(TCD!M896="","",TCD!M896)</f>
        <v/>
      </c>
      <c r="P895" s="27" t="str">
        <f>IF(TCD!J896="","",TCD!J896)</f>
        <v/>
      </c>
      <c r="Q895" s="27" t="str">
        <f>IF(AND(TCD!L896="",TCD!Q896=""),"",IF(SUM(TCD!L896,TCD!Q896)&gt;15,29,9.5))</f>
        <v/>
      </c>
      <c r="R895" s="27">
        <f>_xlfn.XLOOKUP(F895,TCD!E:E,TCD!K:K,"")</f>
        <v>0</v>
      </c>
      <c r="S895" s="27" t="str">
        <f>IF(TCD!I896="","",IF(TCD!I896&gt;8.5,17,8.5))</f>
        <v/>
      </c>
      <c r="T895" s="27">
        <f>TCD!Y896</f>
        <v>3.15</v>
      </c>
    </row>
    <row r="896" spans="1:20" x14ac:dyDescent="0.2">
      <c r="A896" s="13" t="str">
        <f>TCD!V897</f>
        <v>CHRONO_2SHOP</v>
      </c>
      <c r="B896" s="1">
        <f t="shared" si="39"/>
        <v>46143</v>
      </c>
      <c r="F896" t="str">
        <f>TCD!E897</f>
        <v>XT258235478TS</v>
      </c>
      <c r="H896" s="6" t="str">
        <f t="shared" si="40"/>
        <v>P</v>
      </c>
      <c r="I896" t="str">
        <f>LOOKUP(F896,'Facture Chronopost'!L:L,'Facture Chronopost'!H:H)</f>
        <v/>
      </c>
      <c r="J896" s="6" t="str">
        <f>TCD!U897</f>
        <v>5Y</v>
      </c>
      <c r="K896">
        <f t="shared" si="41"/>
        <v>1</v>
      </c>
      <c r="L896" s="27">
        <f>_xlfn.XLOOKUP(F896,'TCD poids'!A:A,'TCD poids'!C:C)</f>
        <v>0.4</v>
      </c>
      <c r="M896" t="str">
        <f>TCD!T897</f>
        <v>5Y</v>
      </c>
      <c r="N896">
        <f>IF(I896="",0.2,LOOKUP(I896,'Pays TVA'!A:A,'Pays TVA'!B:B))</f>
        <v>0.2</v>
      </c>
      <c r="O896" s="27" t="str">
        <f>IF(TCD!M897="","",TCD!M897)</f>
        <v/>
      </c>
      <c r="P896" s="27" t="str">
        <f>IF(TCD!J897="","",TCD!J897)</f>
        <v/>
      </c>
      <c r="Q896" s="27" t="str">
        <f>IF(AND(TCD!L897="",TCD!Q897=""),"",IF(SUM(TCD!L897,TCD!Q897)&gt;15,29,9.5))</f>
        <v/>
      </c>
      <c r="R896" s="27">
        <f>_xlfn.XLOOKUP(F896,TCD!E:E,TCD!K:K,"")</f>
        <v>0</v>
      </c>
      <c r="S896" s="27" t="str">
        <f>IF(TCD!I897="","",IF(TCD!I897&gt;8.5,17,8.5))</f>
        <v/>
      </c>
      <c r="T896" s="27">
        <f>TCD!Y897</f>
        <v>3.15</v>
      </c>
    </row>
    <row r="897" spans="1:20" x14ac:dyDescent="0.2">
      <c r="A897" s="13" t="str">
        <f>TCD!V898</f>
        <v>CHRONO_2SHOP</v>
      </c>
      <c r="B897" s="1">
        <f t="shared" si="39"/>
        <v>46143</v>
      </c>
      <c r="F897" t="str">
        <f>TCD!E898</f>
        <v>XT258236955TS</v>
      </c>
      <c r="H897" s="6" t="str">
        <f t="shared" si="40"/>
        <v>P</v>
      </c>
      <c r="I897" t="str">
        <f>LOOKUP(F897,'Facture Chronopost'!L:L,'Facture Chronopost'!H:H)</f>
        <v/>
      </c>
      <c r="J897" s="6" t="str">
        <f>TCD!U898</f>
        <v>5Y</v>
      </c>
      <c r="K897">
        <f t="shared" si="41"/>
        <v>1</v>
      </c>
      <c r="L897" s="27">
        <f>_xlfn.XLOOKUP(F897,'TCD poids'!A:A,'TCD poids'!C:C)</f>
        <v>0.6</v>
      </c>
      <c r="M897" t="str">
        <f>TCD!T898</f>
        <v>5Y</v>
      </c>
      <c r="N897">
        <f>IF(I897="",0.2,LOOKUP(I897,'Pays TVA'!A:A,'Pays TVA'!B:B))</f>
        <v>0.2</v>
      </c>
      <c r="O897" s="27" t="str">
        <f>IF(TCD!M898="","",TCD!M898)</f>
        <v/>
      </c>
      <c r="P897" s="27" t="str">
        <f>IF(TCD!J898="","",TCD!J898)</f>
        <v/>
      </c>
      <c r="Q897" s="27" t="str">
        <f>IF(AND(TCD!L898="",TCD!Q898=""),"",IF(SUM(TCD!L898,TCD!Q898)&gt;15,29,9.5))</f>
        <v/>
      </c>
      <c r="R897" s="27">
        <f>_xlfn.XLOOKUP(F897,TCD!E:E,TCD!K:K,"")</f>
        <v>0</v>
      </c>
      <c r="S897" s="27" t="str">
        <f>IF(TCD!I898="","",IF(TCD!I898&gt;8.5,17,8.5))</f>
        <v/>
      </c>
      <c r="T897" s="27">
        <f>TCD!Y898</f>
        <v>3.25</v>
      </c>
    </row>
    <row r="898" spans="1:20" x14ac:dyDescent="0.2">
      <c r="A898" s="13" t="str">
        <f>TCD!V899</f>
        <v>CHRONO_2SHOP</v>
      </c>
      <c r="B898" s="1">
        <f t="shared" si="39"/>
        <v>46143</v>
      </c>
      <c r="F898" t="str">
        <f>TCD!E899</f>
        <v>XT258237006TS</v>
      </c>
      <c r="H898" s="6" t="str">
        <f t="shared" si="40"/>
        <v>P</v>
      </c>
      <c r="I898" t="str">
        <f>LOOKUP(F898,'Facture Chronopost'!L:L,'Facture Chronopost'!H:H)</f>
        <v/>
      </c>
      <c r="J898" s="6" t="str">
        <f>TCD!U899</f>
        <v>5Y</v>
      </c>
      <c r="K898">
        <f t="shared" si="41"/>
        <v>1</v>
      </c>
      <c r="L898" s="27">
        <f>_xlfn.XLOOKUP(F898,'TCD poids'!A:A,'TCD poids'!C:C)</f>
        <v>0.30000000000000004</v>
      </c>
      <c r="M898" t="str">
        <f>TCD!T899</f>
        <v>5Y</v>
      </c>
      <c r="N898">
        <f>IF(I898="",0.2,LOOKUP(I898,'Pays TVA'!A:A,'Pays TVA'!B:B))</f>
        <v>0.2</v>
      </c>
      <c r="O898" s="27" t="str">
        <f>IF(TCD!M899="","",TCD!M899)</f>
        <v/>
      </c>
      <c r="P898" s="27" t="str">
        <f>IF(TCD!J899="","",TCD!J899)</f>
        <v/>
      </c>
      <c r="Q898" s="27" t="str">
        <f>IF(AND(TCD!L899="",TCD!Q899=""),"",IF(SUM(TCD!L899,TCD!Q899)&gt;15,29,9.5))</f>
        <v/>
      </c>
      <c r="R898" s="27">
        <f>_xlfn.XLOOKUP(F898,TCD!E:E,TCD!K:K,"")</f>
        <v>0</v>
      </c>
      <c r="S898" s="27" t="str">
        <f>IF(TCD!I899="","",IF(TCD!I899&gt;8.5,17,8.5))</f>
        <v/>
      </c>
      <c r="T898" s="27">
        <f>TCD!Y899</f>
        <v>3.15</v>
      </c>
    </row>
    <row r="899" spans="1:20" x14ac:dyDescent="0.2">
      <c r="A899" s="13" t="str">
        <f>TCD!V900</f>
        <v>CHRONO_2SHOP</v>
      </c>
      <c r="B899" s="1">
        <f t="shared" si="39"/>
        <v>46143</v>
      </c>
      <c r="F899" t="str">
        <f>TCD!E900</f>
        <v>XT258237757TS</v>
      </c>
      <c r="H899" s="6" t="str">
        <f t="shared" si="40"/>
        <v>P</v>
      </c>
      <c r="I899" t="str">
        <f>LOOKUP(F899,'Facture Chronopost'!L:L,'Facture Chronopost'!H:H)</f>
        <v/>
      </c>
      <c r="J899" s="6" t="str">
        <f>TCD!U900</f>
        <v>5Y</v>
      </c>
      <c r="K899">
        <f t="shared" si="41"/>
        <v>1</v>
      </c>
      <c r="L899" s="27">
        <f>_xlfn.XLOOKUP(F899,'TCD poids'!A:A,'TCD poids'!C:C)</f>
        <v>0.7</v>
      </c>
      <c r="M899" t="str">
        <f>TCD!T900</f>
        <v>5Y</v>
      </c>
      <c r="N899">
        <f>IF(I899="",0.2,LOOKUP(I899,'Pays TVA'!A:A,'Pays TVA'!B:B))</f>
        <v>0.2</v>
      </c>
      <c r="O899" s="27" t="str">
        <f>IF(TCD!M900="","",TCD!M900)</f>
        <v/>
      </c>
      <c r="P899" s="27" t="str">
        <f>IF(TCD!J900="","",TCD!J900)</f>
        <v/>
      </c>
      <c r="Q899" s="27" t="str">
        <f>IF(AND(TCD!L900="",TCD!Q900=""),"",IF(SUM(TCD!L900,TCD!Q900)&gt;15,29,9.5))</f>
        <v/>
      </c>
      <c r="R899" s="27">
        <f>_xlfn.XLOOKUP(F899,TCD!E:E,TCD!K:K,"")</f>
        <v>0</v>
      </c>
      <c r="S899" s="27" t="str">
        <f>IF(TCD!I900="","",IF(TCD!I900&gt;8.5,17,8.5))</f>
        <v/>
      </c>
      <c r="T899" s="27">
        <f>TCD!Y900</f>
        <v>3.25</v>
      </c>
    </row>
    <row r="900" spans="1:20" x14ac:dyDescent="0.2">
      <c r="A900" s="13" t="str">
        <f>TCD!V901</f>
        <v>CHRONO_2SHOP</v>
      </c>
      <c r="B900" s="1">
        <f t="shared" ref="B900:B963" si="42">B899</f>
        <v>46143</v>
      </c>
      <c r="F900" t="str">
        <f>TCD!E901</f>
        <v>XT258243770TS</v>
      </c>
      <c r="H900" s="6" t="str">
        <f t="shared" ref="H900:H963" si="43">IF(RIGHT(J900,3)="BTB","E","P")</f>
        <v>P</v>
      </c>
      <c r="I900" t="str">
        <f>LOOKUP(F900,'Facture Chronopost'!L:L,'Facture Chronopost'!H:H)</f>
        <v/>
      </c>
      <c r="J900" s="6" t="str">
        <f>TCD!U901</f>
        <v>5Y</v>
      </c>
      <c r="K900">
        <f t="shared" ref="K900:K963" si="44">K899</f>
        <v>1</v>
      </c>
      <c r="L900" s="27">
        <f>_xlfn.XLOOKUP(F900,'TCD poids'!A:A,'TCD poids'!C:C)</f>
        <v>0.5</v>
      </c>
      <c r="M900" t="str">
        <f>TCD!T901</f>
        <v>5Y</v>
      </c>
      <c r="N900">
        <f>IF(I900="",0.2,LOOKUP(I900,'Pays TVA'!A:A,'Pays TVA'!B:B))</f>
        <v>0.2</v>
      </c>
      <c r="O900" s="27" t="str">
        <f>IF(TCD!M901="","",TCD!M901)</f>
        <v/>
      </c>
      <c r="P900" s="27" t="str">
        <f>IF(TCD!J901="","",TCD!J901)</f>
        <v/>
      </c>
      <c r="Q900" s="27" t="str">
        <f>IF(AND(TCD!L901="",TCD!Q901=""),"",IF(SUM(TCD!L901,TCD!Q901)&gt;15,29,9.5))</f>
        <v/>
      </c>
      <c r="R900" s="27">
        <f>_xlfn.XLOOKUP(F900,TCD!E:E,TCD!K:K,"")</f>
        <v>0</v>
      </c>
      <c r="S900" s="27" t="str">
        <f>IF(TCD!I901="","",IF(TCD!I901&gt;8.5,17,8.5))</f>
        <v/>
      </c>
      <c r="T900" s="27">
        <f>TCD!Y901</f>
        <v>3.15</v>
      </c>
    </row>
    <row r="901" spans="1:20" x14ac:dyDescent="0.2">
      <c r="A901" s="13" t="str">
        <f>TCD!V902</f>
        <v>CHRONO_2SHOP</v>
      </c>
      <c r="B901" s="1">
        <f t="shared" si="42"/>
        <v>46143</v>
      </c>
      <c r="F901" t="str">
        <f>TCD!E902</f>
        <v>XT258257014TS</v>
      </c>
      <c r="H901" s="6" t="str">
        <f t="shared" si="43"/>
        <v>P</v>
      </c>
      <c r="I901" t="str">
        <f>LOOKUP(F901,'Facture Chronopost'!L:L,'Facture Chronopost'!H:H)</f>
        <v/>
      </c>
      <c r="J901" s="6" t="str">
        <f>TCD!U902</f>
        <v>5Y</v>
      </c>
      <c r="K901">
        <f t="shared" si="44"/>
        <v>1</v>
      </c>
      <c r="L901" s="27">
        <f>_xlfn.XLOOKUP(F901,'TCD poids'!A:A,'TCD poids'!C:C)</f>
        <v>0.2</v>
      </c>
      <c r="M901" t="str">
        <f>TCD!T902</f>
        <v>5Y</v>
      </c>
      <c r="N901">
        <f>IF(I901="",0.2,LOOKUP(I901,'Pays TVA'!A:A,'Pays TVA'!B:B))</f>
        <v>0.2</v>
      </c>
      <c r="O901" s="27" t="str">
        <f>IF(TCD!M902="","",TCD!M902)</f>
        <v/>
      </c>
      <c r="P901" s="27" t="str">
        <f>IF(TCD!J902="","",TCD!J902)</f>
        <v/>
      </c>
      <c r="Q901" s="27" t="str">
        <f>IF(AND(TCD!L902="",TCD!Q902=""),"",IF(SUM(TCD!L902,TCD!Q902)&gt;15,29,9.5))</f>
        <v/>
      </c>
      <c r="R901" s="27">
        <f>_xlfn.XLOOKUP(F901,TCD!E:E,TCD!K:K,"")</f>
        <v>0</v>
      </c>
      <c r="S901" s="27" t="str">
        <f>IF(TCD!I902="","",IF(TCD!I902&gt;8.5,17,8.5))</f>
        <v/>
      </c>
      <c r="T901" s="27">
        <f>TCD!Y902</f>
        <v>3.15</v>
      </c>
    </row>
    <row r="902" spans="1:20" x14ac:dyDescent="0.2">
      <c r="A902" s="13" t="str">
        <f>TCD!V903</f>
        <v>CHRONO_2SHOP</v>
      </c>
      <c r="B902" s="1">
        <f t="shared" si="42"/>
        <v>46143</v>
      </c>
      <c r="F902" t="str">
        <f>TCD!E903</f>
        <v>XT258258831TS</v>
      </c>
      <c r="H902" s="6" t="str">
        <f t="shared" si="43"/>
        <v>P</v>
      </c>
      <c r="I902" t="str">
        <f>LOOKUP(F902,'Facture Chronopost'!L:L,'Facture Chronopost'!H:H)</f>
        <v/>
      </c>
      <c r="J902" s="6" t="str">
        <f>TCD!U903</f>
        <v>5Y</v>
      </c>
      <c r="K902">
        <f t="shared" si="44"/>
        <v>1</v>
      </c>
      <c r="L902" s="27">
        <f>_xlfn.XLOOKUP(F902,'TCD poids'!A:A,'TCD poids'!C:C)</f>
        <v>0.8</v>
      </c>
      <c r="M902" t="str">
        <f>TCD!T903</f>
        <v>5Y</v>
      </c>
      <c r="N902">
        <f>IF(I902="",0.2,LOOKUP(I902,'Pays TVA'!A:A,'Pays TVA'!B:B))</f>
        <v>0.2</v>
      </c>
      <c r="O902" s="27" t="str">
        <f>IF(TCD!M903="","",TCD!M903)</f>
        <v/>
      </c>
      <c r="P902" s="27" t="str">
        <f>IF(TCD!J903="","",TCD!J903)</f>
        <v/>
      </c>
      <c r="Q902" s="27" t="str">
        <f>IF(AND(TCD!L903="",TCD!Q903=""),"",IF(SUM(TCD!L903,TCD!Q903)&gt;15,29,9.5))</f>
        <v/>
      </c>
      <c r="R902" s="27">
        <f>_xlfn.XLOOKUP(F902,TCD!E:E,TCD!K:K,"")</f>
        <v>0</v>
      </c>
      <c r="S902" s="27" t="str">
        <f>IF(TCD!I903="","",IF(TCD!I903&gt;8.5,17,8.5))</f>
        <v/>
      </c>
      <c r="T902" s="27">
        <f>TCD!Y903</f>
        <v>3.25</v>
      </c>
    </row>
    <row r="903" spans="1:20" x14ac:dyDescent="0.2">
      <c r="A903" s="13" t="str">
        <f>TCD!V904</f>
        <v>CHRONO_2SHOP</v>
      </c>
      <c r="B903" s="1">
        <f t="shared" si="42"/>
        <v>46143</v>
      </c>
      <c r="F903" t="str">
        <f>TCD!E904</f>
        <v>XT258262601TS</v>
      </c>
      <c r="H903" s="6" t="str">
        <f t="shared" si="43"/>
        <v>P</v>
      </c>
      <c r="I903" t="str">
        <f>LOOKUP(F903,'Facture Chronopost'!L:L,'Facture Chronopost'!H:H)</f>
        <v/>
      </c>
      <c r="J903" s="6" t="str">
        <f>TCD!U904</f>
        <v>5Y</v>
      </c>
      <c r="K903">
        <f t="shared" si="44"/>
        <v>1</v>
      </c>
      <c r="L903" s="27">
        <f>_xlfn.XLOOKUP(F903,'TCD poids'!A:A,'TCD poids'!C:C)</f>
        <v>0.2</v>
      </c>
      <c r="M903" t="str">
        <f>TCD!T904</f>
        <v>5Y</v>
      </c>
      <c r="N903">
        <f>IF(I903="",0.2,LOOKUP(I903,'Pays TVA'!A:A,'Pays TVA'!B:B))</f>
        <v>0.2</v>
      </c>
      <c r="O903" s="27" t="str">
        <f>IF(TCD!M904="","",TCD!M904)</f>
        <v/>
      </c>
      <c r="P903" s="27" t="str">
        <f>IF(TCD!J904="","",TCD!J904)</f>
        <v/>
      </c>
      <c r="Q903" s="27" t="str">
        <f>IF(AND(TCD!L904="",TCD!Q904=""),"",IF(SUM(TCD!L904,TCD!Q904)&gt;15,29,9.5))</f>
        <v/>
      </c>
      <c r="R903" s="27">
        <f>_xlfn.XLOOKUP(F903,TCD!E:E,TCD!K:K,"")</f>
        <v>0</v>
      </c>
      <c r="S903" s="27" t="str">
        <f>IF(TCD!I904="","",IF(TCD!I904&gt;8.5,17,8.5))</f>
        <v/>
      </c>
      <c r="T903" s="27">
        <f>TCD!Y904</f>
        <v>3.15</v>
      </c>
    </row>
    <row r="904" spans="1:20" x14ac:dyDescent="0.2">
      <c r="A904" s="13" t="str">
        <f>TCD!V905</f>
        <v>CHRONO_2SHOP</v>
      </c>
      <c r="B904" s="1">
        <f t="shared" si="42"/>
        <v>46143</v>
      </c>
      <c r="F904" t="str">
        <f>TCD!E905</f>
        <v>XT258263289TS</v>
      </c>
      <c r="H904" s="6" t="str">
        <f t="shared" si="43"/>
        <v>P</v>
      </c>
      <c r="I904" t="str">
        <f>LOOKUP(F904,'Facture Chronopost'!L:L,'Facture Chronopost'!H:H)</f>
        <v/>
      </c>
      <c r="J904" s="6" t="str">
        <f>TCD!U905</f>
        <v>5Y</v>
      </c>
      <c r="K904">
        <f t="shared" si="44"/>
        <v>1</v>
      </c>
      <c r="L904" s="27">
        <f>_xlfn.XLOOKUP(F904,'TCD poids'!A:A,'TCD poids'!C:C)</f>
        <v>0.30000000000000004</v>
      </c>
      <c r="M904" t="str">
        <f>TCD!T905</f>
        <v>5Y</v>
      </c>
      <c r="N904">
        <f>IF(I904="",0.2,LOOKUP(I904,'Pays TVA'!A:A,'Pays TVA'!B:B))</f>
        <v>0.2</v>
      </c>
      <c r="O904" s="27" t="str">
        <f>IF(TCD!M905="","",TCD!M905)</f>
        <v/>
      </c>
      <c r="P904" s="27" t="str">
        <f>IF(TCD!J905="","",TCD!J905)</f>
        <v/>
      </c>
      <c r="Q904" s="27" t="str">
        <f>IF(AND(TCD!L905="",TCD!Q905=""),"",IF(SUM(TCD!L905,TCD!Q905)&gt;15,29,9.5))</f>
        <v/>
      </c>
      <c r="R904" s="27">
        <f>_xlfn.XLOOKUP(F904,TCD!E:E,TCD!K:K,"")</f>
        <v>0</v>
      </c>
      <c r="S904" s="27" t="str">
        <f>IF(TCD!I905="","",IF(TCD!I905&gt;8.5,17,8.5))</f>
        <v/>
      </c>
      <c r="T904" s="27">
        <f>TCD!Y905</f>
        <v>3.15</v>
      </c>
    </row>
    <row r="905" spans="1:20" x14ac:dyDescent="0.2">
      <c r="A905" s="13" t="str">
        <f>TCD!V906</f>
        <v>CHRONO_2SHOP</v>
      </c>
      <c r="B905" s="1">
        <f t="shared" si="42"/>
        <v>46143</v>
      </c>
      <c r="F905" t="str">
        <f>TCD!E906</f>
        <v>XT258264015TS</v>
      </c>
      <c r="H905" s="6" t="str">
        <f t="shared" si="43"/>
        <v>P</v>
      </c>
      <c r="I905" t="str">
        <f>LOOKUP(F905,'Facture Chronopost'!L:L,'Facture Chronopost'!H:H)</f>
        <v/>
      </c>
      <c r="J905" s="6" t="str">
        <f>TCD!U906</f>
        <v>5Y</v>
      </c>
      <c r="K905">
        <f t="shared" si="44"/>
        <v>1</v>
      </c>
      <c r="L905" s="27">
        <f>_xlfn.XLOOKUP(F905,'TCD poids'!A:A,'TCD poids'!C:C)</f>
        <v>0.6</v>
      </c>
      <c r="M905" t="str">
        <f>TCD!T906</f>
        <v>5Y</v>
      </c>
      <c r="N905">
        <f>IF(I905="",0.2,LOOKUP(I905,'Pays TVA'!A:A,'Pays TVA'!B:B))</f>
        <v>0.2</v>
      </c>
      <c r="O905" s="27" t="str">
        <f>IF(TCD!M906="","",TCD!M906)</f>
        <v/>
      </c>
      <c r="P905" s="27" t="str">
        <f>IF(TCD!J906="","",TCD!J906)</f>
        <v/>
      </c>
      <c r="Q905" s="27" t="str">
        <f>IF(AND(TCD!L906="",TCD!Q906=""),"",IF(SUM(TCD!L906,TCD!Q906)&gt;15,29,9.5))</f>
        <v/>
      </c>
      <c r="R905" s="27">
        <f>_xlfn.XLOOKUP(F905,TCD!E:E,TCD!K:K,"")</f>
        <v>0</v>
      </c>
      <c r="S905" s="27" t="str">
        <f>IF(TCD!I906="","",IF(TCD!I906&gt;8.5,17,8.5))</f>
        <v/>
      </c>
      <c r="T905" s="27">
        <f>TCD!Y906</f>
        <v>3.25</v>
      </c>
    </row>
    <row r="906" spans="1:20" x14ac:dyDescent="0.2">
      <c r="A906" s="13" t="str">
        <f>TCD!V907</f>
        <v>CHRONO_2SHOP</v>
      </c>
      <c r="B906" s="1">
        <f t="shared" si="42"/>
        <v>46143</v>
      </c>
      <c r="F906" t="str">
        <f>TCD!E907</f>
        <v>XT258266047TS</v>
      </c>
      <c r="H906" s="6" t="str">
        <f t="shared" si="43"/>
        <v>P</v>
      </c>
      <c r="I906" t="str">
        <f>LOOKUP(F906,'Facture Chronopost'!L:L,'Facture Chronopost'!H:H)</f>
        <v/>
      </c>
      <c r="J906" s="6" t="str">
        <f>TCD!U907</f>
        <v>5Y</v>
      </c>
      <c r="K906">
        <f t="shared" si="44"/>
        <v>1</v>
      </c>
      <c r="L906" s="27">
        <f>_xlfn.XLOOKUP(F906,'TCD poids'!A:A,'TCD poids'!C:C)</f>
        <v>0.6</v>
      </c>
      <c r="M906" t="str">
        <f>TCD!T907</f>
        <v>5Y</v>
      </c>
      <c r="N906">
        <f>IF(I906="",0.2,LOOKUP(I906,'Pays TVA'!A:A,'Pays TVA'!B:B))</f>
        <v>0.2</v>
      </c>
      <c r="O906" s="27" t="str">
        <f>IF(TCD!M907="","",TCD!M907)</f>
        <v/>
      </c>
      <c r="P906" s="27" t="str">
        <f>IF(TCD!J907="","",TCD!J907)</f>
        <v/>
      </c>
      <c r="Q906" s="27" t="str">
        <f>IF(AND(TCD!L907="",TCD!Q907=""),"",IF(SUM(TCD!L907,TCD!Q907)&gt;15,29,9.5))</f>
        <v/>
      </c>
      <c r="R906" s="27">
        <f>_xlfn.XLOOKUP(F906,TCD!E:E,TCD!K:K,"")</f>
        <v>0</v>
      </c>
      <c r="S906" s="27" t="str">
        <f>IF(TCD!I907="","",IF(TCD!I907&gt;8.5,17,8.5))</f>
        <v/>
      </c>
      <c r="T906" s="27">
        <f>TCD!Y907</f>
        <v>3.25</v>
      </c>
    </row>
    <row r="907" spans="1:20" x14ac:dyDescent="0.2">
      <c r="A907" s="13" t="str">
        <f>TCD!V908</f>
        <v>CHRONO_2SHOP</v>
      </c>
      <c r="B907" s="1">
        <f t="shared" si="42"/>
        <v>46143</v>
      </c>
      <c r="F907" t="str">
        <f>TCD!E908</f>
        <v>XT258275485TS</v>
      </c>
      <c r="H907" s="6" t="str">
        <f t="shared" si="43"/>
        <v>P</v>
      </c>
      <c r="I907" t="str">
        <f>LOOKUP(F907,'Facture Chronopost'!L:L,'Facture Chronopost'!H:H)</f>
        <v/>
      </c>
      <c r="J907" s="6" t="str">
        <f>TCD!U908</f>
        <v>5Y</v>
      </c>
      <c r="K907">
        <f t="shared" si="44"/>
        <v>1</v>
      </c>
      <c r="L907" s="27">
        <f>_xlfn.XLOOKUP(F907,'TCD poids'!A:A,'TCD poids'!C:C)</f>
        <v>0.5</v>
      </c>
      <c r="M907" t="str">
        <f>TCD!T908</f>
        <v>5Y</v>
      </c>
      <c r="N907">
        <f>IF(I907="",0.2,LOOKUP(I907,'Pays TVA'!A:A,'Pays TVA'!B:B))</f>
        <v>0.2</v>
      </c>
      <c r="O907" s="27" t="str">
        <f>IF(TCD!M908="","",TCD!M908)</f>
        <v/>
      </c>
      <c r="P907" s="27" t="str">
        <f>IF(TCD!J908="","",TCD!J908)</f>
        <v/>
      </c>
      <c r="Q907" s="27" t="str">
        <f>IF(AND(TCD!L908="",TCD!Q908=""),"",IF(SUM(TCD!L908,TCD!Q908)&gt;15,29,9.5))</f>
        <v/>
      </c>
      <c r="R907" s="27">
        <f>_xlfn.XLOOKUP(F907,TCD!E:E,TCD!K:K,"")</f>
        <v>0</v>
      </c>
      <c r="S907" s="27" t="str">
        <f>IF(TCD!I908="","",IF(TCD!I908&gt;8.5,17,8.5))</f>
        <v/>
      </c>
      <c r="T907" s="27">
        <f>TCD!Y908</f>
        <v>3.15</v>
      </c>
    </row>
    <row r="908" spans="1:20" x14ac:dyDescent="0.2">
      <c r="A908" s="13" t="str">
        <f>TCD!V909</f>
        <v>CHRONO_2SHOP</v>
      </c>
      <c r="B908" s="1">
        <f t="shared" si="42"/>
        <v>46143</v>
      </c>
      <c r="F908" t="str">
        <f>TCD!E909</f>
        <v>XT258283385TS</v>
      </c>
      <c r="H908" s="6" t="str">
        <f t="shared" si="43"/>
        <v>P</v>
      </c>
      <c r="I908" t="str">
        <f>LOOKUP(F908,'Facture Chronopost'!L:L,'Facture Chronopost'!H:H)</f>
        <v/>
      </c>
      <c r="J908" s="6" t="str">
        <f>TCD!U909</f>
        <v>5Y</v>
      </c>
      <c r="K908">
        <f t="shared" si="44"/>
        <v>1</v>
      </c>
      <c r="L908" s="27">
        <f>_xlfn.XLOOKUP(F908,'TCD poids'!A:A,'TCD poids'!C:C)</f>
        <v>0.4</v>
      </c>
      <c r="M908" t="str">
        <f>TCD!T909</f>
        <v>5Y</v>
      </c>
      <c r="N908">
        <f>IF(I908="",0.2,LOOKUP(I908,'Pays TVA'!A:A,'Pays TVA'!B:B))</f>
        <v>0.2</v>
      </c>
      <c r="O908" s="27" t="str">
        <f>IF(TCD!M909="","",TCD!M909)</f>
        <v/>
      </c>
      <c r="P908" s="27" t="str">
        <f>IF(TCD!J909="","",TCD!J909)</f>
        <v/>
      </c>
      <c r="Q908" s="27" t="str">
        <f>IF(AND(TCD!L909="",TCD!Q909=""),"",IF(SUM(TCD!L909,TCD!Q909)&gt;15,29,9.5))</f>
        <v/>
      </c>
      <c r="R908" s="27">
        <f>_xlfn.XLOOKUP(F908,TCD!E:E,TCD!K:K,"")</f>
        <v>0</v>
      </c>
      <c r="S908" s="27" t="str">
        <f>IF(TCD!I909="","",IF(TCD!I909&gt;8.5,17,8.5))</f>
        <v/>
      </c>
      <c r="T908" s="27">
        <f>TCD!Y909</f>
        <v>3.15</v>
      </c>
    </row>
    <row r="909" spans="1:20" x14ac:dyDescent="0.2">
      <c r="A909" s="13" t="str">
        <f>TCD!V910</f>
        <v>CHRONO_2SHOP</v>
      </c>
      <c r="B909" s="1">
        <f t="shared" si="42"/>
        <v>46143</v>
      </c>
      <c r="F909" t="str">
        <f>TCD!E910</f>
        <v>XT258298977TS</v>
      </c>
      <c r="H909" s="6" t="str">
        <f t="shared" si="43"/>
        <v>P</v>
      </c>
      <c r="I909" t="str">
        <f>LOOKUP(F909,'Facture Chronopost'!L:L,'Facture Chronopost'!H:H)</f>
        <v/>
      </c>
      <c r="J909" s="6" t="str">
        <f>TCD!U910</f>
        <v>5Y</v>
      </c>
      <c r="K909">
        <f t="shared" si="44"/>
        <v>1</v>
      </c>
      <c r="L909" s="27">
        <f>_xlfn.XLOOKUP(F909,'TCD poids'!A:A,'TCD poids'!C:C)</f>
        <v>0.2</v>
      </c>
      <c r="M909" t="str">
        <f>TCD!T910</f>
        <v>5Y</v>
      </c>
      <c r="N909">
        <f>IF(I909="",0.2,LOOKUP(I909,'Pays TVA'!A:A,'Pays TVA'!B:B))</f>
        <v>0.2</v>
      </c>
      <c r="O909" s="27" t="str">
        <f>IF(TCD!M910="","",TCD!M910)</f>
        <v/>
      </c>
      <c r="P909" s="27" t="str">
        <f>IF(TCD!J910="","",TCD!J910)</f>
        <v/>
      </c>
      <c r="Q909" s="27" t="str">
        <f>IF(AND(TCD!L910="",TCD!Q910=""),"",IF(SUM(TCD!L910,TCD!Q910)&gt;15,29,9.5))</f>
        <v/>
      </c>
      <c r="R909" s="27">
        <f>_xlfn.XLOOKUP(F909,TCD!E:E,TCD!K:K,"")</f>
        <v>0</v>
      </c>
      <c r="S909" s="27" t="str">
        <f>IF(TCD!I910="","",IF(TCD!I910&gt;8.5,17,8.5))</f>
        <v/>
      </c>
      <c r="T909" s="27">
        <f>TCD!Y910</f>
        <v>3.15</v>
      </c>
    </row>
    <row r="910" spans="1:20" x14ac:dyDescent="0.2">
      <c r="A910" s="13" t="str">
        <f>TCD!V911</f>
        <v>CHRONO_2SHOP</v>
      </c>
      <c r="B910" s="1">
        <f t="shared" si="42"/>
        <v>46143</v>
      </c>
      <c r="F910" t="str">
        <f>TCD!E911</f>
        <v>XT258299005TS</v>
      </c>
      <c r="H910" s="6" t="str">
        <f t="shared" si="43"/>
        <v>P</v>
      </c>
      <c r="I910" t="str">
        <f>LOOKUP(F910,'Facture Chronopost'!L:L,'Facture Chronopost'!H:H)</f>
        <v/>
      </c>
      <c r="J910" s="6" t="str">
        <f>TCD!U911</f>
        <v>5Y</v>
      </c>
      <c r="K910">
        <f t="shared" si="44"/>
        <v>1</v>
      </c>
      <c r="L910" s="27">
        <f>_xlfn.XLOOKUP(F910,'TCD poids'!A:A,'TCD poids'!C:C)</f>
        <v>0.2</v>
      </c>
      <c r="M910" t="str">
        <f>TCD!T911</f>
        <v>5Y</v>
      </c>
      <c r="N910">
        <f>IF(I910="",0.2,LOOKUP(I910,'Pays TVA'!A:A,'Pays TVA'!B:B))</f>
        <v>0.2</v>
      </c>
      <c r="O910" s="27" t="str">
        <f>IF(TCD!M911="","",TCD!M911)</f>
        <v/>
      </c>
      <c r="P910" s="27" t="str">
        <f>IF(TCD!J911="","",TCD!J911)</f>
        <v/>
      </c>
      <c r="Q910" s="27" t="str">
        <f>IF(AND(TCD!L911="",TCD!Q911=""),"",IF(SUM(TCD!L911,TCD!Q911)&gt;15,29,9.5))</f>
        <v/>
      </c>
      <c r="R910" s="27">
        <f>_xlfn.XLOOKUP(F910,TCD!E:E,TCD!K:K,"")</f>
        <v>0</v>
      </c>
      <c r="S910" s="27" t="str">
        <f>IF(TCD!I911="","",IF(TCD!I911&gt;8.5,17,8.5))</f>
        <v/>
      </c>
      <c r="T910" s="27">
        <f>TCD!Y911</f>
        <v>3.15</v>
      </c>
    </row>
    <row r="911" spans="1:20" x14ac:dyDescent="0.2">
      <c r="A911" s="13" t="str">
        <f>TCD!V912</f>
        <v>CHRONO_2SHOP</v>
      </c>
      <c r="B911" s="1">
        <f t="shared" si="42"/>
        <v>46143</v>
      </c>
      <c r="F911" t="str">
        <f>TCD!E912</f>
        <v>XT258299717TS</v>
      </c>
      <c r="H911" s="6" t="str">
        <f t="shared" si="43"/>
        <v>P</v>
      </c>
      <c r="I911" t="str">
        <f>LOOKUP(F911,'Facture Chronopost'!L:L,'Facture Chronopost'!H:H)</f>
        <v/>
      </c>
      <c r="J911" s="6" t="str">
        <f>TCD!U912</f>
        <v>5Y</v>
      </c>
      <c r="K911">
        <f t="shared" si="44"/>
        <v>1</v>
      </c>
      <c r="L911" s="27">
        <f>_xlfn.XLOOKUP(F911,'TCD poids'!A:A,'TCD poids'!C:C)</f>
        <v>0.4</v>
      </c>
      <c r="M911" t="str">
        <f>TCD!T912</f>
        <v>5Y</v>
      </c>
      <c r="N911">
        <f>IF(I911="",0.2,LOOKUP(I911,'Pays TVA'!A:A,'Pays TVA'!B:B))</f>
        <v>0.2</v>
      </c>
      <c r="O911" s="27" t="str">
        <f>IF(TCD!M912="","",TCD!M912)</f>
        <v/>
      </c>
      <c r="P911" s="27" t="str">
        <f>IF(TCD!J912="","",TCD!J912)</f>
        <v/>
      </c>
      <c r="Q911" s="27" t="str">
        <f>IF(AND(TCD!L912="",TCD!Q912=""),"",IF(SUM(TCD!L912,TCD!Q912)&gt;15,29,9.5))</f>
        <v/>
      </c>
      <c r="R911" s="27">
        <f>_xlfn.XLOOKUP(F911,TCD!E:E,TCD!K:K,"")</f>
        <v>0</v>
      </c>
      <c r="S911" s="27" t="str">
        <f>IF(TCD!I912="","",IF(TCD!I912&gt;8.5,17,8.5))</f>
        <v/>
      </c>
      <c r="T911" s="27">
        <f>TCD!Y912</f>
        <v>3.15</v>
      </c>
    </row>
    <row r="912" spans="1:20" x14ac:dyDescent="0.2">
      <c r="A912" s="13" t="str">
        <f>TCD!V913</f>
        <v>CHRONO_2SHOP</v>
      </c>
      <c r="B912" s="1">
        <f t="shared" si="42"/>
        <v>46143</v>
      </c>
      <c r="F912" t="str">
        <f>TCD!E913</f>
        <v>XT258300843TS</v>
      </c>
      <c r="H912" s="6" t="str">
        <f t="shared" si="43"/>
        <v>P</v>
      </c>
      <c r="I912" t="str">
        <f>LOOKUP(F912,'Facture Chronopost'!L:L,'Facture Chronopost'!H:H)</f>
        <v/>
      </c>
      <c r="J912" s="6" t="str">
        <f>TCD!U913</f>
        <v>5Y</v>
      </c>
      <c r="K912">
        <f t="shared" si="44"/>
        <v>1</v>
      </c>
      <c r="L912" s="27">
        <f>_xlfn.XLOOKUP(F912,'TCD poids'!A:A,'TCD poids'!C:C)</f>
        <v>0.3</v>
      </c>
      <c r="M912" t="str">
        <f>TCD!T913</f>
        <v>5Y</v>
      </c>
      <c r="N912">
        <f>IF(I912="",0.2,LOOKUP(I912,'Pays TVA'!A:A,'Pays TVA'!B:B))</f>
        <v>0.2</v>
      </c>
      <c r="O912" s="27" t="str">
        <f>IF(TCD!M913="","",TCD!M913)</f>
        <v/>
      </c>
      <c r="P912" s="27" t="str">
        <f>IF(TCD!J913="","",TCD!J913)</f>
        <v/>
      </c>
      <c r="Q912" s="27" t="str">
        <f>IF(AND(TCD!L913="",TCD!Q913=""),"",IF(SUM(TCD!L913,TCD!Q913)&gt;15,29,9.5))</f>
        <v/>
      </c>
      <c r="R912" s="27">
        <f>_xlfn.XLOOKUP(F912,TCD!E:E,TCD!K:K,"")</f>
        <v>0</v>
      </c>
      <c r="S912" s="27" t="str">
        <f>IF(TCD!I913="","",IF(TCD!I913&gt;8.5,17,8.5))</f>
        <v/>
      </c>
      <c r="T912" s="27">
        <f>TCD!Y913</f>
        <v>3.15</v>
      </c>
    </row>
    <row r="913" spans="1:20" x14ac:dyDescent="0.2">
      <c r="A913" s="13" t="str">
        <f>TCD!V914</f>
        <v>CHRONO_2SHOP</v>
      </c>
      <c r="B913" s="1">
        <f t="shared" si="42"/>
        <v>46143</v>
      </c>
      <c r="F913" t="str">
        <f>TCD!E914</f>
        <v>XT258306863TS</v>
      </c>
      <c r="H913" s="6" t="str">
        <f t="shared" si="43"/>
        <v>P</v>
      </c>
      <c r="I913" t="str">
        <f>LOOKUP(F913,'Facture Chronopost'!L:L,'Facture Chronopost'!H:H)</f>
        <v/>
      </c>
      <c r="J913" s="6" t="str">
        <f>TCD!U914</f>
        <v>5Y</v>
      </c>
      <c r="K913">
        <f t="shared" si="44"/>
        <v>1</v>
      </c>
      <c r="L913" s="27">
        <f>_xlfn.XLOOKUP(F913,'TCD poids'!A:A,'TCD poids'!C:C)</f>
        <v>0.1</v>
      </c>
      <c r="M913" t="str">
        <f>TCD!T914</f>
        <v>5Y</v>
      </c>
      <c r="N913">
        <f>IF(I913="",0.2,LOOKUP(I913,'Pays TVA'!A:A,'Pays TVA'!B:B))</f>
        <v>0.2</v>
      </c>
      <c r="O913" s="27" t="str">
        <f>IF(TCD!M914="","",TCD!M914)</f>
        <v/>
      </c>
      <c r="P913" s="27" t="str">
        <f>IF(TCD!J914="","",TCD!J914)</f>
        <v/>
      </c>
      <c r="Q913" s="27" t="str">
        <f>IF(AND(TCD!L914="",TCD!Q914=""),"",IF(SUM(TCD!L914,TCD!Q914)&gt;15,29,9.5))</f>
        <v/>
      </c>
      <c r="R913" s="27">
        <f>_xlfn.XLOOKUP(F913,TCD!E:E,TCD!K:K,"")</f>
        <v>0</v>
      </c>
      <c r="S913" s="27" t="str">
        <f>IF(TCD!I914="","",IF(TCD!I914&gt;8.5,17,8.5))</f>
        <v/>
      </c>
      <c r="T913" s="27">
        <f>TCD!Y914</f>
        <v>3.15</v>
      </c>
    </row>
    <row r="914" spans="1:20" x14ac:dyDescent="0.2">
      <c r="A914" s="13" t="str">
        <f>TCD!V915</f>
        <v>CHRONO_2SHOP</v>
      </c>
      <c r="B914" s="1">
        <f t="shared" si="42"/>
        <v>46143</v>
      </c>
      <c r="F914" t="str">
        <f>TCD!E915</f>
        <v>XT258308612TS</v>
      </c>
      <c r="H914" s="6" t="str">
        <f t="shared" si="43"/>
        <v>P</v>
      </c>
      <c r="I914" t="str">
        <f>LOOKUP(F914,'Facture Chronopost'!L:L,'Facture Chronopost'!H:H)</f>
        <v/>
      </c>
      <c r="J914" s="6" t="str">
        <f>TCD!U915</f>
        <v>5Y</v>
      </c>
      <c r="K914">
        <f t="shared" si="44"/>
        <v>1</v>
      </c>
      <c r="L914" s="27">
        <f>_xlfn.XLOOKUP(F914,'TCD poids'!A:A,'TCD poids'!C:C)</f>
        <v>0.30000000000000004</v>
      </c>
      <c r="M914" t="str">
        <f>TCD!T915</f>
        <v>5Y</v>
      </c>
      <c r="N914">
        <f>IF(I914="",0.2,LOOKUP(I914,'Pays TVA'!A:A,'Pays TVA'!B:B))</f>
        <v>0.2</v>
      </c>
      <c r="O914" s="27" t="str">
        <f>IF(TCD!M915="","",TCD!M915)</f>
        <v/>
      </c>
      <c r="P914" s="27" t="str">
        <f>IF(TCD!J915="","",TCD!J915)</f>
        <v/>
      </c>
      <c r="Q914" s="27" t="str">
        <f>IF(AND(TCD!L915="",TCD!Q915=""),"",IF(SUM(TCD!L915,TCD!Q915)&gt;15,29,9.5))</f>
        <v/>
      </c>
      <c r="R914" s="27">
        <f>_xlfn.XLOOKUP(F914,TCD!E:E,TCD!K:K,"")</f>
        <v>0</v>
      </c>
      <c r="S914" s="27" t="str">
        <f>IF(TCD!I915="","",IF(TCD!I915&gt;8.5,17,8.5))</f>
        <v/>
      </c>
      <c r="T914" s="27">
        <f>TCD!Y915</f>
        <v>3.15</v>
      </c>
    </row>
    <row r="915" spans="1:20" x14ac:dyDescent="0.2">
      <c r="A915" s="13" t="str">
        <f>TCD!V916</f>
        <v>CHRONO_2SHOP</v>
      </c>
      <c r="B915" s="1">
        <f t="shared" si="42"/>
        <v>46143</v>
      </c>
      <c r="F915" t="str">
        <f>TCD!E916</f>
        <v>XT258310465TS</v>
      </c>
      <c r="H915" s="6" t="str">
        <f t="shared" si="43"/>
        <v>P</v>
      </c>
      <c r="I915" t="str">
        <f>LOOKUP(F915,'Facture Chronopost'!L:L,'Facture Chronopost'!H:H)</f>
        <v/>
      </c>
      <c r="J915" s="6" t="str">
        <f>TCD!U916</f>
        <v>5Y</v>
      </c>
      <c r="K915">
        <f t="shared" si="44"/>
        <v>1</v>
      </c>
      <c r="L915" s="27">
        <f>_xlfn.XLOOKUP(F915,'TCD poids'!A:A,'TCD poids'!C:C)</f>
        <v>0.2</v>
      </c>
      <c r="M915" t="str">
        <f>TCD!T916</f>
        <v>5Y</v>
      </c>
      <c r="N915">
        <f>IF(I915="",0.2,LOOKUP(I915,'Pays TVA'!A:A,'Pays TVA'!B:B))</f>
        <v>0.2</v>
      </c>
      <c r="O915" s="27" t="str">
        <f>IF(TCD!M916="","",TCD!M916)</f>
        <v/>
      </c>
      <c r="P915" s="27" t="str">
        <f>IF(TCD!J916="","",TCD!J916)</f>
        <v/>
      </c>
      <c r="Q915" s="27" t="str">
        <f>IF(AND(TCD!L916="",TCD!Q916=""),"",IF(SUM(TCD!L916,TCD!Q916)&gt;15,29,9.5))</f>
        <v/>
      </c>
      <c r="R915" s="27">
        <f>_xlfn.XLOOKUP(F915,TCD!E:E,TCD!K:K,"")</f>
        <v>0</v>
      </c>
      <c r="S915" s="27" t="str">
        <f>IF(TCD!I916="","",IF(TCD!I916&gt;8.5,17,8.5))</f>
        <v/>
      </c>
      <c r="T915" s="27">
        <f>TCD!Y916</f>
        <v>3.15</v>
      </c>
    </row>
    <row r="916" spans="1:20" x14ac:dyDescent="0.2">
      <c r="A916" s="13" t="str">
        <f>TCD!V917</f>
        <v>CHRONO_2SHOP</v>
      </c>
      <c r="B916" s="1">
        <f t="shared" si="42"/>
        <v>46143</v>
      </c>
      <c r="F916" t="str">
        <f>TCD!E917</f>
        <v>XT258345592TS</v>
      </c>
      <c r="H916" s="6" t="str">
        <f t="shared" si="43"/>
        <v>P</v>
      </c>
      <c r="I916" t="str">
        <f>LOOKUP(F916,'Facture Chronopost'!L:L,'Facture Chronopost'!H:H)</f>
        <v/>
      </c>
      <c r="J916" s="6" t="str">
        <f>TCD!U917</f>
        <v>5Y</v>
      </c>
      <c r="K916">
        <f t="shared" si="44"/>
        <v>1</v>
      </c>
      <c r="L916" s="27">
        <f>_xlfn.XLOOKUP(F916,'TCD poids'!A:A,'TCD poids'!C:C)</f>
        <v>0.6</v>
      </c>
      <c r="M916" t="str">
        <f>TCD!T917</f>
        <v>5Y</v>
      </c>
      <c r="N916">
        <f>IF(I916="",0.2,LOOKUP(I916,'Pays TVA'!A:A,'Pays TVA'!B:B))</f>
        <v>0.2</v>
      </c>
      <c r="O916" s="27" t="str">
        <f>IF(TCD!M917="","",TCD!M917)</f>
        <v/>
      </c>
      <c r="P916" s="27" t="str">
        <f>IF(TCD!J917="","",TCD!J917)</f>
        <v/>
      </c>
      <c r="Q916" s="27" t="str">
        <f>IF(AND(TCD!L917="",TCD!Q917=""),"",IF(SUM(TCD!L917,TCD!Q917)&gt;15,29,9.5))</f>
        <v/>
      </c>
      <c r="R916" s="27">
        <f>_xlfn.XLOOKUP(F916,TCD!E:E,TCD!K:K,"")</f>
        <v>0</v>
      </c>
      <c r="S916" s="27" t="str">
        <f>IF(TCD!I917="","",IF(TCD!I917&gt;8.5,17,8.5))</f>
        <v/>
      </c>
      <c r="T916" s="27">
        <f>TCD!Y917</f>
        <v>3.25</v>
      </c>
    </row>
    <row r="917" spans="1:20" x14ac:dyDescent="0.2">
      <c r="A917" s="13" t="str">
        <f>TCD!V918</f>
        <v>CHRONO_2SHOP</v>
      </c>
      <c r="B917" s="1">
        <f t="shared" si="42"/>
        <v>46143</v>
      </c>
      <c r="F917" t="str">
        <f>TCD!E918</f>
        <v>XT258363715TS</v>
      </c>
      <c r="H917" s="6" t="str">
        <f t="shared" si="43"/>
        <v>P</v>
      </c>
      <c r="I917" t="str">
        <f>LOOKUP(F917,'Facture Chronopost'!L:L,'Facture Chronopost'!H:H)</f>
        <v/>
      </c>
      <c r="J917" s="6" t="str">
        <f>TCD!U918</f>
        <v>5Y</v>
      </c>
      <c r="K917">
        <f t="shared" si="44"/>
        <v>1</v>
      </c>
      <c r="L917" s="27">
        <f>_xlfn.XLOOKUP(F917,'TCD poids'!A:A,'TCD poids'!C:C)</f>
        <v>0.4</v>
      </c>
      <c r="M917" t="str">
        <f>TCD!T918</f>
        <v>5Y</v>
      </c>
      <c r="N917">
        <f>IF(I917="",0.2,LOOKUP(I917,'Pays TVA'!A:A,'Pays TVA'!B:B))</f>
        <v>0.2</v>
      </c>
      <c r="O917" s="27" t="str">
        <f>IF(TCD!M918="","",TCD!M918)</f>
        <v/>
      </c>
      <c r="P917" s="27" t="str">
        <f>IF(TCD!J918="","",TCD!J918)</f>
        <v/>
      </c>
      <c r="Q917" s="27" t="str">
        <f>IF(AND(TCD!L918="",TCD!Q918=""),"",IF(SUM(TCD!L918,TCD!Q918)&gt;15,29,9.5))</f>
        <v/>
      </c>
      <c r="R917" s="27">
        <f>_xlfn.XLOOKUP(F917,TCD!E:E,TCD!K:K,"")</f>
        <v>0</v>
      </c>
      <c r="S917" s="27" t="str">
        <f>IF(TCD!I918="","",IF(TCD!I918&gt;8.5,17,8.5))</f>
        <v/>
      </c>
      <c r="T917" s="27">
        <f>TCD!Y918</f>
        <v>3.15</v>
      </c>
    </row>
    <row r="918" spans="1:20" x14ac:dyDescent="0.2">
      <c r="A918" s="13" t="str">
        <f>TCD!V919</f>
        <v>CHRONO_2SHOP</v>
      </c>
      <c r="B918" s="1">
        <f t="shared" si="42"/>
        <v>46143</v>
      </c>
      <c r="F918" t="str">
        <f>TCD!E919</f>
        <v>XT258368134TS</v>
      </c>
      <c r="H918" s="6" t="str">
        <f t="shared" si="43"/>
        <v>P</v>
      </c>
      <c r="I918" t="str">
        <f>LOOKUP(F918,'Facture Chronopost'!L:L,'Facture Chronopost'!H:H)</f>
        <v/>
      </c>
      <c r="J918" s="6" t="str">
        <f>TCD!U919</f>
        <v>5Y</v>
      </c>
      <c r="K918">
        <f t="shared" si="44"/>
        <v>1</v>
      </c>
      <c r="L918" s="27">
        <f>_xlfn.XLOOKUP(F918,'TCD poids'!A:A,'TCD poids'!C:C)</f>
        <v>0.5</v>
      </c>
      <c r="M918" t="str">
        <f>TCD!T919</f>
        <v>5Y</v>
      </c>
      <c r="N918">
        <f>IF(I918="",0.2,LOOKUP(I918,'Pays TVA'!A:A,'Pays TVA'!B:B))</f>
        <v>0.2</v>
      </c>
      <c r="O918" s="27" t="str">
        <f>IF(TCD!M919="","",TCD!M919)</f>
        <v/>
      </c>
      <c r="P918" s="27" t="str">
        <f>IF(TCD!J919="","",TCD!J919)</f>
        <v/>
      </c>
      <c r="Q918" s="27" t="str">
        <f>IF(AND(TCD!L919="",TCD!Q919=""),"",IF(SUM(TCD!L919,TCD!Q919)&gt;15,29,9.5))</f>
        <v/>
      </c>
      <c r="R918" s="27">
        <f>_xlfn.XLOOKUP(F918,TCD!E:E,TCD!K:K,"")</f>
        <v>0</v>
      </c>
      <c r="S918" s="27" t="str">
        <f>IF(TCD!I919="","",IF(TCD!I919&gt;8.5,17,8.5))</f>
        <v/>
      </c>
      <c r="T918" s="27">
        <f>TCD!Y919</f>
        <v>3.15</v>
      </c>
    </row>
    <row r="919" spans="1:20" x14ac:dyDescent="0.2">
      <c r="A919" s="13" t="str">
        <f>TCD!V920</f>
        <v>CHRONO_2SHOP</v>
      </c>
      <c r="B919" s="1">
        <f t="shared" si="42"/>
        <v>46143</v>
      </c>
      <c r="F919" t="str">
        <f>TCD!E920</f>
        <v>XT258377330TS</v>
      </c>
      <c r="H919" s="6" t="str">
        <f t="shared" si="43"/>
        <v>P</v>
      </c>
      <c r="I919" t="str">
        <f>LOOKUP(F919,'Facture Chronopost'!L:L,'Facture Chronopost'!H:H)</f>
        <v/>
      </c>
      <c r="J919" s="6" t="str">
        <f>TCD!U920</f>
        <v>5Y</v>
      </c>
      <c r="K919">
        <f t="shared" si="44"/>
        <v>1</v>
      </c>
      <c r="L919" s="27">
        <f>_xlfn.XLOOKUP(F919,'TCD poids'!A:A,'TCD poids'!C:C)</f>
        <v>0.79999999999999993</v>
      </c>
      <c r="M919" t="str">
        <f>TCD!T920</f>
        <v>5Y</v>
      </c>
      <c r="N919">
        <f>IF(I919="",0.2,LOOKUP(I919,'Pays TVA'!A:A,'Pays TVA'!B:B))</f>
        <v>0.2</v>
      </c>
      <c r="O919" s="27" t="str">
        <f>IF(TCD!M920="","",TCD!M920)</f>
        <v/>
      </c>
      <c r="P919" s="27" t="str">
        <f>IF(TCD!J920="","",TCD!J920)</f>
        <v/>
      </c>
      <c r="Q919" s="27" t="str">
        <f>IF(AND(TCD!L920="",TCD!Q920=""),"",IF(SUM(TCD!L920,TCD!Q920)&gt;15,29,9.5))</f>
        <v/>
      </c>
      <c r="R919" s="27">
        <f>_xlfn.XLOOKUP(F919,TCD!E:E,TCD!K:K,"")</f>
        <v>0</v>
      </c>
      <c r="S919" s="27" t="str">
        <f>IF(TCD!I920="","",IF(TCD!I920&gt;8.5,17,8.5))</f>
        <v/>
      </c>
      <c r="T919" s="27">
        <f>TCD!Y920</f>
        <v>3.25</v>
      </c>
    </row>
    <row r="920" spans="1:20" x14ac:dyDescent="0.2">
      <c r="A920" s="13" t="str">
        <f>TCD!V921</f>
        <v>CHRONO_2SHOP</v>
      </c>
      <c r="B920" s="1">
        <f t="shared" si="42"/>
        <v>46143</v>
      </c>
      <c r="F920" t="str">
        <f>TCD!E921</f>
        <v>XT258381816TS</v>
      </c>
      <c r="H920" s="6" t="str">
        <f t="shared" si="43"/>
        <v>P</v>
      </c>
      <c r="I920" t="str">
        <f>LOOKUP(F920,'Facture Chronopost'!L:L,'Facture Chronopost'!H:H)</f>
        <v/>
      </c>
      <c r="J920" s="6" t="str">
        <f>TCD!U921</f>
        <v>5Y</v>
      </c>
      <c r="K920">
        <f t="shared" si="44"/>
        <v>1</v>
      </c>
      <c r="L920" s="27">
        <f>_xlfn.XLOOKUP(F920,'TCD poids'!A:A,'TCD poids'!C:C)</f>
        <v>0.4</v>
      </c>
      <c r="M920" t="str">
        <f>TCD!T921</f>
        <v>5Y</v>
      </c>
      <c r="N920">
        <f>IF(I920="",0.2,LOOKUP(I920,'Pays TVA'!A:A,'Pays TVA'!B:B))</f>
        <v>0.2</v>
      </c>
      <c r="O920" s="27" t="str">
        <f>IF(TCD!M921="","",TCD!M921)</f>
        <v/>
      </c>
      <c r="P920" s="27" t="str">
        <f>IF(TCD!J921="","",TCD!J921)</f>
        <v/>
      </c>
      <c r="Q920" s="27" t="str">
        <f>IF(AND(TCD!L921="",TCD!Q921=""),"",IF(SUM(TCD!L921,TCD!Q921)&gt;15,29,9.5))</f>
        <v/>
      </c>
      <c r="R920" s="27">
        <f>_xlfn.XLOOKUP(F920,TCD!E:E,TCD!K:K,"")</f>
        <v>0</v>
      </c>
      <c r="S920" s="27" t="str">
        <f>IF(TCD!I921="","",IF(TCD!I921&gt;8.5,17,8.5))</f>
        <v/>
      </c>
      <c r="T920" s="27">
        <f>TCD!Y921</f>
        <v>3.15</v>
      </c>
    </row>
    <row r="921" spans="1:20" x14ac:dyDescent="0.2">
      <c r="A921" s="13" t="str">
        <f>TCD!V922</f>
        <v>CHRONO_2SHOP</v>
      </c>
      <c r="B921" s="1">
        <f t="shared" si="42"/>
        <v>46143</v>
      </c>
      <c r="F921" t="str">
        <f>TCD!E922</f>
        <v>XT258399159TS</v>
      </c>
      <c r="H921" s="6" t="str">
        <f t="shared" si="43"/>
        <v>P</v>
      </c>
      <c r="I921" t="str">
        <f>LOOKUP(F921,'Facture Chronopost'!L:L,'Facture Chronopost'!H:H)</f>
        <v/>
      </c>
      <c r="J921" s="6" t="str">
        <f>TCD!U922</f>
        <v>5Y</v>
      </c>
      <c r="K921">
        <f t="shared" si="44"/>
        <v>1</v>
      </c>
      <c r="L921" s="27">
        <f>_xlfn.XLOOKUP(F921,'TCD poids'!A:A,'TCD poids'!C:C)</f>
        <v>0.1</v>
      </c>
      <c r="M921" t="str">
        <f>TCD!T922</f>
        <v>5Y</v>
      </c>
      <c r="N921">
        <f>IF(I921="",0.2,LOOKUP(I921,'Pays TVA'!A:A,'Pays TVA'!B:B))</f>
        <v>0.2</v>
      </c>
      <c r="O921" s="27" t="str">
        <f>IF(TCD!M922="","",TCD!M922)</f>
        <v/>
      </c>
      <c r="P921" s="27" t="str">
        <f>IF(TCD!J922="","",TCD!J922)</f>
        <v/>
      </c>
      <c r="Q921" s="27" t="str">
        <f>IF(AND(TCD!L922="",TCD!Q922=""),"",IF(SUM(TCD!L922,TCD!Q922)&gt;15,29,9.5))</f>
        <v/>
      </c>
      <c r="R921" s="27">
        <f>_xlfn.XLOOKUP(F921,TCD!E:E,TCD!K:K,"")</f>
        <v>0</v>
      </c>
      <c r="S921" s="27" t="str">
        <f>IF(TCD!I922="","",IF(TCD!I922&gt;8.5,17,8.5))</f>
        <v/>
      </c>
      <c r="T921" s="27">
        <f>TCD!Y922</f>
        <v>3.15</v>
      </c>
    </row>
    <row r="922" spans="1:20" x14ac:dyDescent="0.2">
      <c r="A922" s="13" t="str">
        <f>TCD!V923</f>
        <v>CHRONO_2SHOP</v>
      </c>
      <c r="B922" s="1">
        <f t="shared" si="42"/>
        <v>46143</v>
      </c>
      <c r="F922" t="str">
        <f>TCD!E923</f>
        <v>XT258402927TS</v>
      </c>
      <c r="H922" s="6" t="str">
        <f t="shared" si="43"/>
        <v>P</v>
      </c>
      <c r="I922" t="str">
        <f>LOOKUP(F922,'Facture Chronopost'!L:L,'Facture Chronopost'!H:H)</f>
        <v/>
      </c>
      <c r="J922" s="6" t="str">
        <f>TCD!U923</f>
        <v>5Y</v>
      </c>
      <c r="K922">
        <f t="shared" si="44"/>
        <v>1</v>
      </c>
      <c r="L922" s="27">
        <f>_xlfn.XLOOKUP(F922,'TCD poids'!A:A,'TCD poids'!C:C)</f>
        <v>0.7</v>
      </c>
      <c r="M922" t="str">
        <f>TCD!T923</f>
        <v>5Y</v>
      </c>
      <c r="N922">
        <f>IF(I922="",0.2,LOOKUP(I922,'Pays TVA'!A:A,'Pays TVA'!B:B))</f>
        <v>0.2</v>
      </c>
      <c r="O922" s="27" t="str">
        <f>IF(TCD!M923="","",TCD!M923)</f>
        <v/>
      </c>
      <c r="P922" s="27" t="str">
        <f>IF(TCD!J923="","",TCD!J923)</f>
        <v/>
      </c>
      <c r="Q922" s="27" t="str">
        <f>IF(AND(TCD!L923="",TCD!Q923=""),"",IF(SUM(TCD!L923,TCD!Q923)&gt;15,29,9.5))</f>
        <v/>
      </c>
      <c r="R922" s="27">
        <f>_xlfn.XLOOKUP(F922,TCD!E:E,TCD!K:K,"")</f>
        <v>0</v>
      </c>
      <c r="S922" s="27" t="str">
        <f>IF(TCD!I923="","",IF(TCD!I923&gt;8.5,17,8.5))</f>
        <v/>
      </c>
      <c r="T922" s="27">
        <f>TCD!Y923</f>
        <v>3.25</v>
      </c>
    </row>
    <row r="923" spans="1:20" x14ac:dyDescent="0.2">
      <c r="A923" s="13" t="str">
        <f>TCD!V924</f>
        <v>CHRONO_2SHOP</v>
      </c>
      <c r="B923" s="1">
        <f t="shared" si="42"/>
        <v>46143</v>
      </c>
      <c r="F923" t="str">
        <f>TCD!E924</f>
        <v>XT258408805TS</v>
      </c>
      <c r="H923" s="6" t="str">
        <f t="shared" si="43"/>
        <v>P</v>
      </c>
      <c r="I923" t="str">
        <f>LOOKUP(F923,'Facture Chronopost'!L:L,'Facture Chronopost'!H:H)</f>
        <v/>
      </c>
      <c r="J923" s="6" t="str">
        <f>TCD!U924</f>
        <v>5Y</v>
      </c>
      <c r="K923">
        <f t="shared" si="44"/>
        <v>1</v>
      </c>
      <c r="L923" s="27">
        <f>_xlfn.XLOOKUP(F923,'TCD poids'!A:A,'TCD poids'!C:C)</f>
        <v>0.30000000000000004</v>
      </c>
      <c r="M923" t="str">
        <f>TCD!T924</f>
        <v>5Y</v>
      </c>
      <c r="N923">
        <f>IF(I923="",0.2,LOOKUP(I923,'Pays TVA'!A:A,'Pays TVA'!B:B))</f>
        <v>0.2</v>
      </c>
      <c r="O923" s="27" t="str">
        <f>IF(TCD!M924="","",TCD!M924)</f>
        <v/>
      </c>
      <c r="P923" s="27" t="str">
        <f>IF(TCD!J924="","",TCD!J924)</f>
        <v/>
      </c>
      <c r="Q923" s="27" t="str">
        <f>IF(AND(TCD!L924="",TCD!Q924=""),"",IF(SUM(TCD!L924,TCD!Q924)&gt;15,29,9.5))</f>
        <v/>
      </c>
      <c r="R923" s="27">
        <f>_xlfn.XLOOKUP(F923,TCD!E:E,TCD!K:K,"")</f>
        <v>0</v>
      </c>
      <c r="S923" s="27" t="str">
        <f>IF(TCD!I924="","",IF(TCD!I924&gt;8.5,17,8.5))</f>
        <v/>
      </c>
      <c r="T923" s="27">
        <f>TCD!Y924</f>
        <v>3.15</v>
      </c>
    </row>
    <row r="924" spans="1:20" x14ac:dyDescent="0.2">
      <c r="A924" s="13" t="str">
        <f>TCD!V925</f>
        <v>CHRONO_2SHOP</v>
      </c>
      <c r="B924" s="1">
        <f t="shared" si="42"/>
        <v>46143</v>
      </c>
      <c r="F924" t="str">
        <f>TCD!E925</f>
        <v>XT258410778TS</v>
      </c>
      <c r="H924" s="6" t="str">
        <f t="shared" si="43"/>
        <v>P</v>
      </c>
      <c r="I924" t="str">
        <f>LOOKUP(F924,'Facture Chronopost'!L:L,'Facture Chronopost'!H:H)</f>
        <v/>
      </c>
      <c r="J924" s="6" t="str">
        <f>TCD!U925</f>
        <v>5Y</v>
      </c>
      <c r="K924">
        <f t="shared" si="44"/>
        <v>1</v>
      </c>
      <c r="L924" s="27">
        <f>_xlfn.XLOOKUP(F924,'TCD poids'!A:A,'TCD poids'!C:C)</f>
        <v>0.7</v>
      </c>
      <c r="M924" t="str">
        <f>TCD!T925</f>
        <v>5Y</v>
      </c>
      <c r="N924">
        <f>IF(I924="",0.2,LOOKUP(I924,'Pays TVA'!A:A,'Pays TVA'!B:B))</f>
        <v>0.2</v>
      </c>
      <c r="O924" s="27" t="str">
        <f>IF(TCD!M925="","",TCD!M925)</f>
        <v/>
      </c>
      <c r="P924" s="27" t="str">
        <f>IF(TCD!J925="","",TCD!J925)</f>
        <v/>
      </c>
      <c r="Q924" s="27" t="str">
        <f>IF(AND(TCD!L925="",TCD!Q925=""),"",IF(SUM(TCD!L925,TCD!Q925)&gt;15,29,9.5))</f>
        <v/>
      </c>
      <c r="R924" s="27">
        <f>_xlfn.XLOOKUP(F924,TCD!E:E,TCD!K:K,"")</f>
        <v>0</v>
      </c>
      <c r="S924" s="27" t="str">
        <f>IF(TCD!I925="","",IF(TCD!I925&gt;8.5,17,8.5))</f>
        <v/>
      </c>
      <c r="T924" s="27">
        <f>TCD!Y925</f>
        <v>3.25</v>
      </c>
    </row>
    <row r="925" spans="1:20" x14ac:dyDescent="0.2">
      <c r="A925" s="13" t="str">
        <f>TCD!V926</f>
        <v>CHRONO_2SHOP</v>
      </c>
      <c r="B925" s="1">
        <f t="shared" si="42"/>
        <v>46143</v>
      </c>
      <c r="F925" t="str">
        <f>TCD!E926</f>
        <v>XT258423839TS</v>
      </c>
      <c r="H925" s="6" t="str">
        <f t="shared" si="43"/>
        <v>P</v>
      </c>
      <c r="I925" t="str">
        <f>LOOKUP(F925,'Facture Chronopost'!L:L,'Facture Chronopost'!H:H)</f>
        <v/>
      </c>
      <c r="J925" s="6" t="str">
        <f>TCD!U926</f>
        <v>5Y</v>
      </c>
      <c r="K925">
        <f t="shared" si="44"/>
        <v>1</v>
      </c>
      <c r="L925" s="27">
        <f>_xlfn.XLOOKUP(F925,'TCD poids'!A:A,'TCD poids'!C:C)</f>
        <v>0.6</v>
      </c>
      <c r="M925" t="str">
        <f>TCD!T926</f>
        <v>5Y</v>
      </c>
      <c r="N925">
        <f>IF(I925="",0.2,LOOKUP(I925,'Pays TVA'!A:A,'Pays TVA'!B:B))</f>
        <v>0.2</v>
      </c>
      <c r="O925" s="27" t="str">
        <f>IF(TCD!M926="","",TCD!M926)</f>
        <v/>
      </c>
      <c r="P925" s="27" t="str">
        <f>IF(TCD!J926="","",TCD!J926)</f>
        <v/>
      </c>
      <c r="Q925" s="27" t="str">
        <f>IF(AND(TCD!L926="",TCD!Q926=""),"",IF(SUM(TCD!L926,TCD!Q926)&gt;15,29,9.5))</f>
        <v/>
      </c>
      <c r="R925" s="27">
        <f>_xlfn.XLOOKUP(F925,TCD!E:E,TCD!K:K,"")</f>
        <v>0</v>
      </c>
      <c r="S925" s="27" t="str">
        <f>IF(TCD!I926="","",IF(TCD!I926&gt;8.5,17,8.5))</f>
        <v/>
      </c>
      <c r="T925" s="27">
        <f>TCD!Y926</f>
        <v>3.25</v>
      </c>
    </row>
    <row r="926" spans="1:20" x14ac:dyDescent="0.2">
      <c r="A926" s="13" t="str">
        <f>TCD!V927</f>
        <v>CHRONO_2SHOP</v>
      </c>
      <c r="B926" s="1">
        <f t="shared" si="42"/>
        <v>46143</v>
      </c>
      <c r="F926" t="str">
        <f>TCD!E927</f>
        <v>XT258425826TS</v>
      </c>
      <c r="H926" s="6" t="str">
        <f t="shared" si="43"/>
        <v>P</v>
      </c>
      <c r="I926" t="str">
        <f>LOOKUP(F926,'Facture Chronopost'!L:L,'Facture Chronopost'!H:H)</f>
        <v/>
      </c>
      <c r="J926" s="6" t="str">
        <f>TCD!U927</f>
        <v>5Y</v>
      </c>
      <c r="K926">
        <f t="shared" si="44"/>
        <v>1</v>
      </c>
      <c r="L926" s="27">
        <f>_xlfn.XLOOKUP(F926,'TCD poids'!A:A,'TCD poids'!C:C)</f>
        <v>0.2</v>
      </c>
      <c r="M926" t="str">
        <f>TCD!T927</f>
        <v>5Y</v>
      </c>
      <c r="N926">
        <f>IF(I926="",0.2,LOOKUP(I926,'Pays TVA'!A:A,'Pays TVA'!B:B))</f>
        <v>0.2</v>
      </c>
      <c r="O926" s="27" t="str">
        <f>IF(TCD!M927="","",TCD!M927)</f>
        <v/>
      </c>
      <c r="P926" s="27" t="str">
        <f>IF(TCD!J927="","",TCD!J927)</f>
        <v/>
      </c>
      <c r="Q926" s="27" t="str">
        <f>IF(AND(TCD!L927="",TCD!Q927=""),"",IF(SUM(TCD!L927,TCD!Q927)&gt;15,29,9.5))</f>
        <v/>
      </c>
      <c r="R926" s="27">
        <f>_xlfn.XLOOKUP(F926,TCD!E:E,TCD!K:K,"")</f>
        <v>0</v>
      </c>
      <c r="S926" s="27" t="str">
        <f>IF(TCD!I927="","",IF(TCD!I927&gt;8.5,17,8.5))</f>
        <v/>
      </c>
      <c r="T926" s="27">
        <f>TCD!Y927</f>
        <v>3.15</v>
      </c>
    </row>
    <row r="927" spans="1:20" x14ac:dyDescent="0.2">
      <c r="A927" s="13" t="str">
        <f>TCD!V928</f>
        <v>CHRONO_2SHOP</v>
      </c>
      <c r="B927" s="1">
        <f t="shared" si="42"/>
        <v>46143</v>
      </c>
      <c r="F927" t="str">
        <f>TCD!E928</f>
        <v>XT258427416TS</v>
      </c>
      <c r="H927" s="6" t="str">
        <f t="shared" si="43"/>
        <v>P</v>
      </c>
      <c r="I927" t="str">
        <f>LOOKUP(F927,'Facture Chronopost'!L:L,'Facture Chronopost'!H:H)</f>
        <v/>
      </c>
      <c r="J927" s="6" t="str">
        <f>TCD!U928</f>
        <v>5Y</v>
      </c>
      <c r="K927">
        <f t="shared" si="44"/>
        <v>1</v>
      </c>
      <c r="L927" s="27">
        <f>_xlfn.XLOOKUP(F927,'TCD poids'!A:A,'TCD poids'!C:C)</f>
        <v>0.30000000000000004</v>
      </c>
      <c r="M927" t="str">
        <f>TCD!T928</f>
        <v>5Y</v>
      </c>
      <c r="N927">
        <f>IF(I927="",0.2,LOOKUP(I927,'Pays TVA'!A:A,'Pays TVA'!B:B))</f>
        <v>0.2</v>
      </c>
      <c r="O927" s="27" t="str">
        <f>IF(TCD!M928="","",TCD!M928)</f>
        <v/>
      </c>
      <c r="P927" s="27" t="str">
        <f>IF(TCD!J928="","",TCD!J928)</f>
        <v/>
      </c>
      <c r="Q927" s="27" t="str">
        <f>IF(AND(TCD!L928="",TCD!Q928=""),"",IF(SUM(TCD!L928,TCD!Q928)&gt;15,29,9.5))</f>
        <v/>
      </c>
      <c r="R927" s="27">
        <f>_xlfn.XLOOKUP(F927,TCD!E:E,TCD!K:K,"")</f>
        <v>0</v>
      </c>
      <c r="S927" s="27" t="str">
        <f>IF(TCD!I928="","",IF(TCD!I928&gt;8.5,17,8.5))</f>
        <v/>
      </c>
      <c r="T927" s="27">
        <f>TCD!Y928</f>
        <v>3.15</v>
      </c>
    </row>
    <row r="928" spans="1:20" x14ac:dyDescent="0.2">
      <c r="A928" s="13" t="str">
        <f>TCD!V929</f>
        <v>CHRONO_2SHOP</v>
      </c>
      <c r="B928" s="1">
        <f t="shared" si="42"/>
        <v>46143</v>
      </c>
      <c r="F928" t="str">
        <f>TCD!E929</f>
        <v>XT258439502TS</v>
      </c>
      <c r="H928" s="6" t="str">
        <f t="shared" si="43"/>
        <v>P</v>
      </c>
      <c r="I928" t="str">
        <f>LOOKUP(F928,'Facture Chronopost'!L:L,'Facture Chronopost'!H:H)</f>
        <v/>
      </c>
      <c r="J928" s="6" t="str">
        <f>TCD!U929</f>
        <v>5Y</v>
      </c>
      <c r="K928">
        <f t="shared" si="44"/>
        <v>1</v>
      </c>
      <c r="L928" s="27">
        <f>_xlfn.XLOOKUP(F928,'TCD poids'!A:A,'TCD poids'!C:C)</f>
        <v>0.30000000000000004</v>
      </c>
      <c r="M928" t="str">
        <f>TCD!T929</f>
        <v>5Y</v>
      </c>
      <c r="N928">
        <f>IF(I928="",0.2,LOOKUP(I928,'Pays TVA'!A:A,'Pays TVA'!B:B))</f>
        <v>0.2</v>
      </c>
      <c r="O928" s="27" t="str">
        <f>IF(TCD!M929="","",TCD!M929)</f>
        <v/>
      </c>
      <c r="P928" s="27" t="str">
        <f>IF(TCD!J929="","",TCD!J929)</f>
        <v/>
      </c>
      <c r="Q928" s="27" t="str">
        <f>IF(AND(TCD!L929="",TCD!Q929=""),"",IF(SUM(TCD!L929,TCD!Q929)&gt;15,29,9.5))</f>
        <v/>
      </c>
      <c r="R928" s="27">
        <f>_xlfn.XLOOKUP(F928,TCD!E:E,TCD!K:K,"")</f>
        <v>0</v>
      </c>
      <c r="S928" s="27" t="str">
        <f>IF(TCD!I929="","",IF(TCD!I929&gt;8.5,17,8.5))</f>
        <v/>
      </c>
      <c r="T928" s="27">
        <f>TCD!Y929</f>
        <v>3.15</v>
      </c>
    </row>
    <row r="929" spans="1:20" x14ac:dyDescent="0.2">
      <c r="A929" s="13" t="str">
        <f>TCD!V930</f>
        <v>CHRONO_2SHOP</v>
      </c>
      <c r="B929" s="1">
        <f t="shared" si="42"/>
        <v>46143</v>
      </c>
      <c r="F929" t="str">
        <f>TCD!E930</f>
        <v>XT258456633TS</v>
      </c>
      <c r="H929" s="6" t="str">
        <f t="shared" si="43"/>
        <v>P</v>
      </c>
      <c r="I929" t="str">
        <f>LOOKUP(F929,'Facture Chronopost'!L:L,'Facture Chronopost'!H:H)</f>
        <v/>
      </c>
      <c r="J929" s="6" t="str">
        <f>TCD!U930</f>
        <v>5Y</v>
      </c>
      <c r="K929">
        <f t="shared" si="44"/>
        <v>1</v>
      </c>
      <c r="L929" s="27">
        <f>_xlfn.XLOOKUP(F929,'TCD poids'!A:A,'TCD poids'!C:C)</f>
        <v>0.79999999999999993</v>
      </c>
      <c r="M929" t="str">
        <f>TCD!T930</f>
        <v>5Y</v>
      </c>
      <c r="N929">
        <f>IF(I929="",0.2,LOOKUP(I929,'Pays TVA'!A:A,'Pays TVA'!B:B))</f>
        <v>0.2</v>
      </c>
      <c r="O929" s="27" t="str">
        <f>IF(TCD!M930="","",TCD!M930)</f>
        <v/>
      </c>
      <c r="P929" s="27" t="str">
        <f>IF(TCD!J930="","",TCD!J930)</f>
        <v/>
      </c>
      <c r="Q929" s="27" t="str">
        <f>IF(AND(TCD!L930="",TCD!Q930=""),"",IF(SUM(TCD!L930,TCD!Q930)&gt;15,29,9.5))</f>
        <v/>
      </c>
      <c r="R929" s="27">
        <f>_xlfn.XLOOKUP(F929,TCD!E:E,TCD!K:K,"")</f>
        <v>0</v>
      </c>
      <c r="S929" s="27" t="str">
        <f>IF(TCD!I930="","",IF(TCD!I930&gt;8.5,17,8.5))</f>
        <v/>
      </c>
      <c r="T929" s="27">
        <f>TCD!Y930</f>
        <v>3.25</v>
      </c>
    </row>
    <row r="930" spans="1:20" x14ac:dyDescent="0.2">
      <c r="A930" s="13" t="str">
        <f>TCD!V931</f>
        <v>CHRONO_2SHOP</v>
      </c>
      <c r="B930" s="1">
        <f t="shared" si="42"/>
        <v>46143</v>
      </c>
      <c r="F930" t="str">
        <f>TCD!E931</f>
        <v>XT258464008TS</v>
      </c>
      <c r="H930" s="6" t="str">
        <f t="shared" si="43"/>
        <v>P</v>
      </c>
      <c r="I930" t="str">
        <f>LOOKUP(F930,'Facture Chronopost'!L:L,'Facture Chronopost'!H:H)</f>
        <v/>
      </c>
      <c r="J930" s="6" t="str">
        <f>TCD!U931</f>
        <v>5Y</v>
      </c>
      <c r="K930">
        <f t="shared" si="44"/>
        <v>1</v>
      </c>
      <c r="L930" s="27">
        <f>_xlfn.XLOOKUP(F930,'TCD poids'!A:A,'TCD poids'!C:C)</f>
        <v>0.4</v>
      </c>
      <c r="M930" t="str">
        <f>TCD!T931</f>
        <v>5Y</v>
      </c>
      <c r="N930">
        <f>IF(I930="",0.2,LOOKUP(I930,'Pays TVA'!A:A,'Pays TVA'!B:B))</f>
        <v>0.2</v>
      </c>
      <c r="O930" s="27" t="str">
        <f>IF(TCD!M931="","",TCD!M931)</f>
        <v/>
      </c>
      <c r="P930" s="27" t="str">
        <f>IF(TCD!J931="","",TCD!J931)</f>
        <v/>
      </c>
      <c r="Q930" s="27" t="str">
        <f>IF(AND(TCD!L931="",TCD!Q931=""),"",IF(SUM(TCD!L931,TCD!Q931)&gt;15,29,9.5))</f>
        <v/>
      </c>
      <c r="R930" s="27">
        <f>_xlfn.XLOOKUP(F930,TCD!E:E,TCD!K:K,"")</f>
        <v>0</v>
      </c>
      <c r="S930" s="27" t="str">
        <f>IF(TCD!I931="","",IF(TCD!I931&gt;8.5,17,8.5))</f>
        <v/>
      </c>
      <c r="T930" s="27">
        <f>TCD!Y931</f>
        <v>3.15</v>
      </c>
    </row>
    <row r="931" spans="1:20" x14ac:dyDescent="0.2">
      <c r="A931" s="13" t="str">
        <f>TCD!V932</f>
        <v>CHRONO_2SHOP</v>
      </c>
      <c r="B931" s="1">
        <f t="shared" si="42"/>
        <v>46143</v>
      </c>
      <c r="F931" t="str">
        <f>TCD!E932</f>
        <v>XT258471030TS</v>
      </c>
      <c r="H931" s="6" t="str">
        <f t="shared" si="43"/>
        <v>P</v>
      </c>
      <c r="I931" t="str">
        <f>LOOKUP(F931,'Facture Chronopost'!L:L,'Facture Chronopost'!H:H)</f>
        <v/>
      </c>
      <c r="J931" s="6" t="str">
        <f>TCD!U932</f>
        <v>5Y</v>
      </c>
      <c r="K931">
        <f t="shared" si="44"/>
        <v>1</v>
      </c>
      <c r="L931" s="27">
        <f>_xlfn.XLOOKUP(F931,'TCD poids'!A:A,'TCD poids'!C:C)</f>
        <v>0.2</v>
      </c>
      <c r="M931" t="str">
        <f>TCD!T932</f>
        <v>5Y</v>
      </c>
      <c r="N931">
        <f>IF(I931="",0.2,LOOKUP(I931,'Pays TVA'!A:A,'Pays TVA'!B:B))</f>
        <v>0.2</v>
      </c>
      <c r="O931" s="27" t="str">
        <f>IF(TCD!M932="","",TCD!M932)</f>
        <v/>
      </c>
      <c r="P931" s="27" t="str">
        <f>IF(TCD!J932="","",TCD!J932)</f>
        <v/>
      </c>
      <c r="Q931" s="27" t="str">
        <f>IF(AND(TCD!L932="",TCD!Q932=""),"",IF(SUM(TCD!L932,TCD!Q932)&gt;15,29,9.5))</f>
        <v/>
      </c>
      <c r="R931" s="27">
        <f>_xlfn.XLOOKUP(F931,TCD!E:E,TCD!K:K,"")</f>
        <v>0</v>
      </c>
      <c r="S931" s="27" t="str">
        <f>IF(TCD!I932="","",IF(TCD!I932&gt;8.5,17,8.5))</f>
        <v/>
      </c>
      <c r="T931" s="27">
        <f>TCD!Y932</f>
        <v>3.15</v>
      </c>
    </row>
    <row r="932" spans="1:20" x14ac:dyDescent="0.2">
      <c r="A932" s="13" t="str">
        <f>TCD!V933</f>
        <v>CHRONO_2SHOP</v>
      </c>
      <c r="B932" s="1">
        <f t="shared" si="42"/>
        <v>46143</v>
      </c>
      <c r="F932" t="str">
        <f>TCD!E933</f>
        <v>XT258472242TS</v>
      </c>
      <c r="H932" s="6" t="str">
        <f t="shared" si="43"/>
        <v>P</v>
      </c>
      <c r="I932" t="str">
        <f>LOOKUP(F932,'Facture Chronopost'!L:L,'Facture Chronopost'!H:H)</f>
        <v/>
      </c>
      <c r="J932" s="6" t="str">
        <f>TCD!U933</f>
        <v>5Y</v>
      </c>
      <c r="K932">
        <f t="shared" si="44"/>
        <v>1</v>
      </c>
      <c r="L932" s="27">
        <f>_xlfn.XLOOKUP(F932,'TCD poids'!A:A,'TCD poids'!C:C)</f>
        <v>0.30000000000000004</v>
      </c>
      <c r="M932" t="str">
        <f>TCD!T933</f>
        <v>5Y</v>
      </c>
      <c r="N932">
        <f>IF(I932="",0.2,LOOKUP(I932,'Pays TVA'!A:A,'Pays TVA'!B:B))</f>
        <v>0.2</v>
      </c>
      <c r="O932" s="27" t="str">
        <f>IF(TCD!M933="","",TCD!M933)</f>
        <v/>
      </c>
      <c r="P932" s="27" t="str">
        <f>IF(TCD!J933="","",TCD!J933)</f>
        <v/>
      </c>
      <c r="Q932" s="27" t="str">
        <f>IF(AND(TCD!L933="",TCD!Q933=""),"",IF(SUM(TCD!L933,TCD!Q933)&gt;15,29,9.5))</f>
        <v/>
      </c>
      <c r="R932" s="27">
        <f>_xlfn.XLOOKUP(F932,TCD!E:E,TCD!K:K,"")</f>
        <v>0</v>
      </c>
      <c r="S932" s="27" t="str">
        <f>IF(TCD!I933="","",IF(TCD!I933&gt;8.5,17,8.5))</f>
        <v/>
      </c>
      <c r="T932" s="27">
        <f>TCD!Y933</f>
        <v>3.15</v>
      </c>
    </row>
    <row r="933" spans="1:20" x14ac:dyDescent="0.2">
      <c r="A933" s="13" t="str">
        <f>TCD!V934</f>
        <v>CHRONO_2SHOP</v>
      </c>
      <c r="B933" s="1">
        <f t="shared" si="42"/>
        <v>46143</v>
      </c>
      <c r="F933" t="str">
        <f>TCD!E934</f>
        <v>XT258482094TS</v>
      </c>
      <c r="H933" s="6" t="str">
        <f t="shared" si="43"/>
        <v>P</v>
      </c>
      <c r="I933" t="str">
        <f>LOOKUP(F933,'Facture Chronopost'!L:L,'Facture Chronopost'!H:H)</f>
        <v/>
      </c>
      <c r="J933" s="6" t="str">
        <f>TCD!U934</f>
        <v>5Y</v>
      </c>
      <c r="K933">
        <f t="shared" si="44"/>
        <v>1</v>
      </c>
      <c r="L933" s="27">
        <f>_xlfn.XLOOKUP(F933,'TCD poids'!A:A,'TCD poids'!C:C)</f>
        <v>1.1000000000000001</v>
      </c>
      <c r="M933" t="str">
        <f>TCD!T934</f>
        <v>5Y</v>
      </c>
      <c r="N933">
        <f>IF(I933="",0.2,LOOKUP(I933,'Pays TVA'!A:A,'Pays TVA'!B:B))</f>
        <v>0.2</v>
      </c>
      <c r="O933" s="27" t="str">
        <f>IF(TCD!M934="","",TCD!M934)</f>
        <v/>
      </c>
      <c r="P933" s="27" t="str">
        <f>IF(TCD!J934="","",TCD!J934)</f>
        <v/>
      </c>
      <c r="Q933" s="27" t="str">
        <f>IF(AND(TCD!L934="",TCD!Q934=""),"",IF(SUM(TCD!L934,TCD!Q934)&gt;15,29,9.5))</f>
        <v/>
      </c>
      <c r="R933" s="27">
        <f>_xlfn.XLOOKUP(F933,TCD!E:E,TCD!K:K,"")</f>
        <v>0</v>
      </c>
      <c r="S933" s="27" t="str">
        <f>IF(TCD!I934="","",IF(TCD!I934&gt;8.5,17,8.5))</f>
        <v/>
      </c>
      <c r="T933" s="27">
        <f>TCD!Y934</f>
        <v>3.57</v>
      </c>
    </row>
    <row r="934" spans="1:20" x14ac:dyDescent="0.2">
      <c r="A934" s="13" t="str">
        <f>TCD!V935</f>
        <v>CHRONO_2SHOP</v>
      </c>
      <c r="B934" s="1">
        <f t="shared" si="42"/>
        <v>46143</v>
      </c>
      <c r="F934" t="str">
        <f>TCD!E935</f>
        <v>XT258483846TS</v>
      </c>
      <c r="H934" s="6" t="str">
        <f t="shared" si="43"/>
        <v>P</v>
      </c>
      <c r="I934" t="str">
        <f>LOOKUP(F934,'Facture Chronopost'!L:L,'Facture Chronopost'!H:H)</f>
        <v/>
      </c>
      <c r="J934" s="6" t="str">
        <f>TCD!U935</f>
        <v>5Y</v>
      </c>
      <c r="K934">
        <f t="shared" si="44"/>
        <v>1</v>
      </c>
      <c r="L934" s="27">
        <f>_xlfn.XLOOKUP(F934,'TCD poids'!A:A,'TCD poids'!C:C)</f>
        <v>0.2</v>
      </c>
      <c r="M934" t="str">
        <f>TCD!T935</f>
        <v>5Y</v>
      </c>
      <c r="N934">
        <f>IF(I934="",0.2,LOOKUP(I934,'Pays TVA'!A:A,'Pays TVA'!B:B))</f>
        <v>0.2</v>
      </c>
      <c r="O934" s="27" t="str">
        <f>IF(TCD!M935="","",TCD!M935)</f>
        <v/>
      </c>
      <c r="P934" s="27" t="str">
        <f>IF(TCD!J935="","",TCD!J935)</f>
        <v/>
      </c>
      <c r="Q934" s="27" t="str">
        <f>IF(AND(TCD!L935="",TCD!Q935=""),"",IF(SUM(TCD!L935,TCD!Q935)&gt;15,29,9.5))</f>
        <v/>
      </c>
      <c r="R934" s="27">
        <f>_xlfn.XLOOKUP(F934,TCD!E:E,TCD!K:K,"")</f>
        <v>0</v>
      </c>
      <c r="S934" s="27" t="str">
        <f>IF(TCD!I935="","",IF(TCD!I935&gt;8.5,17,8.5))</f>
        <v/>
      </c>
      <c r="T934" s="27">
        <f>TCD!Y935</f>
        <v>3.15</v>
      </c>
    </row>
    <row r="935" spans="1:20" x14ac:dyDescent="0.2">
      <c r="A935" s="13" t="str">
        <f>TCD!V936</f>
        <v>CHRONO_2SHOP</v>
      </c>
      <c r="B935" s="1">
        <f t="shared" si="42"/>
        <v>46143</v>
      </c>
      <c r="F935" t="str">
        <f>TCD!E936</f>
        <v>XT258501377TS</v>
      </c>
      <c r="H935" s="6" t="str">
        <f t="shared" si="43"/>
        <v>P</v>
      </c>
      <c r="I935" t="str">
        <f>LOOKUP(F935,'Facture Chronopost'!L:L,'Facture Chronopost'!H:H)</f>
        <v/>
      </c>
      <c r="J935" s="6" t="str">
        <f>TCD!U936</f>
        <v>5Y</v>
      </c>
      <c r="K935">
        <f t="shared" si="44"/>
        <v>1</v>
      </c>
      <c r="L935" s="27">
        <f>_xlfn.XLOOKUP(F935,'TCD poids'!A:A,'TCD poids'!C:C)</f>
        <v>0.30000000000000004</v>
      </c>
      <c r="M935" t="str">
        <f>TCD!T936</f>
        <v>5Y</v>
      </c>
      <c r="N935">
        <f>IF(I935="",0.2,LOOKUP(I935,'Pays TVA'!A:A,'Pays TVA'!B:B))</f>
        <v>0.2</v>
      </c>
      <c r="O935" s="27" t="str">
        <f>IF(TCD!M936="","",TCD!M936)</f>
        <v/>
      </c>
      <c r="P935" s="27" t="str">
        <f>IF(TCD!J936="","",TCD!J936)</f>
        <v/>
      </c>
      <c r="Q935" s="27" t="str">
        <f>IF(AND(TCD!L936="",TCD!Q936=""),"",IF(SUM(TCD!L936,TCD!Q936)&gt;15,29,9.5))</f>
        <v/>
      </c>
      <c r="R935" s="27">
        <f>_xlfn.XLOOKUP(F935,TCD!E:E,TCD!K:K,"")</f>
        <v>0</v>
      </c>
      <c r="S935" s="27" t="str">
        <f>IF(TCD!I936="","",IF(TCD!I936&gt;8.5,17,8.5))</f>
        <v/>
      </c>
      <c r="T935" s="27">
        <f>TCD!Y936</f>
        <v>3.15</v>
      </c>
    </row>
    <row r="936" spans="1:20" x14ac:dyDescent="0.2">
      <c r="A936" s="13" t="str">
        <f>TCD!V937</f>
        <v>CHRONO_2SHOP</v>
      </c>
      <c r="B936" s="1">
        <f t="shared" si="42"/>
        <v>46143</v>
      </c>
      <c r="F936" t="str">
        <f>TCD!E937</f>
        <v>XT258507777TS</v>
      </c>
      <c r="H936" s="6" t="str">
        <f t="shared" si="43"/>
        <v>P</v>
      </c>
      <c r="I936" t="str">
        <f>LOOKUP(F936,'Facture Chronopost'!L:L,'Facture Chronopost'!H:H)</f>
        <v/>
      </c>
      <c r="J936" s="6" t="str">
        <f>TCD!U937</f>
        <v>5Y</v>
      </c>
      <c r="K936">
        <f t="shared" si="44"/>
        <v>1</v>
      </c>
      <c r="L936" s="27">
        <f>_xlfn.XLOOKUP(F936,'TCD poids'!A:A,'TCD poids'!C:C)</f>
        <v>0.30000000000000004</v>
      </c>
      <c r="M936" t="str">
        <f>TCD!T937</f>
        <v>5Y</v>
      </c>
      <c r="N936">
        <f>IF(I936="",0.2,LOOKUP(I936,'Pays TVA'!A:A,'Pays TVA'!B:B))</f>
        <v>0.2</v>
      </c>
      <c r="O936" s="27" t="str">
        <f>IF(TCD!M937="","",TCD!M937)</f>
        <v/>
      </c>
      <c r="P936" s="27" t="str">
        <f>IF(TCD!J937="","",TCD!J937)</f>
        <v/>
      </c>
      <c r="Q936" s="27" t="str">
        <f>IF(AND(TCD!L937="",TCD!Q937=""),"",IF(SUM(TCD!L937,TCD!Q937)&gt;15,29,9.5))</f>
        <v/>
      </c>
      <c r="R936" s="27">
        <f>_xlfn.XLOOKUP(F936,TCD!E:E,TCD!K:K,"")</f>
        <v>0</v>
      </c>
      <c r="S936" s="27" t="str">
        <f>IF(TCD!I937="","",IF(TCD!I937&gt;8.5,17,8.5))</f>
        <v/>
      </c>
      <c r="T936" s="27">
        <f>TCD!Y937</f>
        <v>3.15</v>
      </c>
    </row>
    <row r="937" spans="1:20" x14ac:dyDescent="0.2">
      <c r="A937" s="13" t="str">
        <f>TCD!V938</f>
        <v>CHRONO_2SHOP</v>
      </c>
      <c r="B937" s="1">
        <f t="shared" si="42"/>
        <v>46143</v>
      </c>
      <c r="F937" t="str">
        <f>TCD!E938</f>
        <v>XT258516133TS</v>
      </c>
      <c r="H937" s="6" t="str">
        <f t="shared" si="43"/>
        <v>P</v>
      </c>
      <c r="I937" t="str">
        <f>LOOKUP(F937,'Facture Chronopost'!L:L,'Facture Chronopost'!H:H)</f>
        <v/>
      </c>
      <c r="J937" s="6" t="str">
        <f>TCD!U938</f>
        <v>5Y</v>
      </c>
      <c r="K937">
        <f t="shared" si="44"/>
        <v>1</v>
      </c>
      <c r="L937" s="27">
        <f>_xlfn.XLOOKUP(F937,'TCD poids'!A:A,'TCD poids'!C:C)</f>
        <v>0.4</v>
      </c>
      <c r="M937" t="str">
        <f>TCD!T938</f>
        <v>5Y</v>
      </c>
      <c r="N937">
        <f>IF(I937="",0.2,LOOKUP(I937,'Pays TVA'!A:A,'Pays TVA'!B:B))</f>
        <v>0.2</v>
      </c>
      <c r="O937" s="27" t="str">
        <f>IF(TCD!M938="","",TCD!M938)</f>
        <v/>
      </c>
      <c r="P937" s="27" t="str">
        <f>IF(TCD!J938="","",TCD!J938)</f>
        <v/>
      </c>
      <c r="Q937" s="27" t="str">
        <f>IF(AND(TCD!L938="",TCD!Q938=""),"",IF(SUM(TCD!L938,TCD!Q938)&gt;15,29,9.5))</f>
        <v/>
      </c>
      <c r="R937" s="27">
        <f>_xlfn.XLOOKUP(F937,TCD!E:E,TCD!K:K,"")</f>
        <v>0</v>
      </c>
      <c r="S937" s="27" t="str">
        <f>IF(TCD!I938="","",IF(TCD!I938&gt;8.5,17,8.5))</f>
        <v/>
      </c>
      <c r="T937" s="27">
        <f>TCD!Y938</f>
        <v>3.15</v>
      </c>
    </row>
    <row r="938" spans="1:20" x14ac:dyDescent="0.2">
      <c r="A938" s="13" t="str">
        <f>TCD!V939</f>
        <v>CHRONO_2SHOP</v>
      </c>
      <c r="B938" s="1">
        <f t="shared" si="42"/>
        <v>46143</v>
      </c>
      <c r="F938" t="str">
        <f>TCD!E939</f>
        <v>XT258516748TS</v>
      </c>
      <c r="H938" s="6" t="str">
        <f t="shared" si="43"/>
        <v>P</v>
      </c>
      <c r="I938" t="str">
        <f>LOOKUP(F938,'Facture Chronopost'!L:L,'Facture Chronopost'!H:H)</f>
        <v/>
      </c>
      <c r="J938" s="6" t="str">
        <f>TCD!U939</f>
        <v>5Y</v>
      </c>
      <c r="K938">
        <f t="shared" si="44"/>
        <v>1</v>
      </c>
      <c r="L938" s="27">
        <f>_xlfn.XLOOKUP(F938,'TCD poids'!A:A,'TCD poids'!C:C)</f>
        <v>0.4</v>
      </c>
      <c r="M938" t="str">
        <f>TCD!T939</f>
        <v>5Y</v>
      </c>
      <c r="N938">
        <f>IF(I938="",0.2,LOOKUP(I938,'Pays TVA'!A:A,'Pays TVA'!B:B))</f>
        <v>0.2</v>
      </c>
      <c r="O938" s="27" t="str">
        <f>IF(TCD!M939="","",TCD!M939)</f>
        <v/>
      </c>
      <c r="P938" s="27" t="str">
        <f>IF(TCD!J939="","",TCD!J939)</f>
        <v/>
      </c>
      <c r="Q938" s="27" t="str">
        <f>IF(AND(TCD!L939="",TCD!Q939=""),"",IF(SUM(TCD!L939,TCD!Q939)&gt;15,29,9.5))</f>
        <v/>
      </c>
      <c r="R938" s="27">
        <f>_xlfn.XLOOKUP(F938,TCD!E:E,TCD!K:K,"")</f>
        <v>0</v>
      </c>
      <c r="S938" s="27" t="str">
        <f>IF(TCD!I939="","",IF(TCD!I939&gt;8.5,17,8.5))</f>
        <v/>
      </c>
      <c r="T938" s="27">
        <f>TCD!Y939</f>
        <v>3.15</v>
      </c>
    </row>
    <row r="939" spans="1:20" x14ac:dyDescent="0.2">
      <c r="A939" s="13" t="str">
        <f>TCD!V940</f>
        <v>CHRONO_2SHOP</v>
      </c>
      <c r="B939" s="1">
        <f t="shared" si="42"/>
        <v>46143</v>
      </c>
      <c r="F939" t="str">
        <f>TCD!E940</f>
        <v>XT258529790TS</v>
      </c>
      <c r="H939" s="6" t="str">
        <f t="shared" si="43"/>
        <v>P</v>
      </c>
      <c r="I939" t="str">
        <f>LOOKUP(F939,'Facture Chronopost'!L:L,'Facture Chronopost'!H:H)</f>
        <v/>
      </c>
      <c r="J939" s="6" t="str">
        <f>TCD!U940</f>
        <v>5Y</v>
      </c>
      <c r="K939">
        <f t="shared" si="44"/>
        <v>1</v>
      </c>
      <c r="L939" s="27">
        <f>_xlfn.XLOOKUP(F939,'TCD poids'!A:A,'TCD poids'!C:C)</f>
        <v>0.79999999999999993</v>
      </c>
      <c r="M939" t="str">
        <f>TCD!T940</f>
        <v>5Y</v>
      </c>
      <c r="N939">
        <f>IF(I939="",0.2,LOOKUP(I939,'Pays TVA'!A:A,'Pays TVA'!B:B))</f>
        <v>0.2</v>
      </c>
      <c r="O939" s="27" t="str">
        <f>IF(TCD!M940="","",TCD!M940)</f>
        <v/>
      </c>
      <c r="P939" s="27" t="str">
        <f>IF(TCD!J940="","",TCD!J940)</f>
        <v/>
      </c>
      <c r="Q939" s="27" t="str">
        <f>IF(AND(TCD!L940="",TCD!Q940=""),"",IF(SUM(TCD!L940,TCD!Q940)&gt;15,29,9.5))</f>
        <v/>
      </c>
      <c r="R939" s="27">
        <f>_xlfn.XLOOKUP(F939,TCD!E:E,TCD!K:K,"")</f>
        <v>0</v>
      </c>
      <c r="S939" s="27" t="str">
        <f>IF(TCD!I940="","",IF(TCD!I940&gt;8.5,17,8.5))</f>
        <v/>
      </c>
      <c r="T939" s="27">
        <f>TCD!Y940</f>
        <v>3.25</v>
      </c>
    </row>
    <row r="940" spans="1:20" x14ac:dyDescent="0.2">
      <c r="A940" s="13" t="str">
        <f>TCD!V941</f>
        <v>CHRONO_2SHOP</v>
      </c>
      <c r="B940" s="1">
        <f t="shared" si="42"/>
        <v>46143</v>
      </c>
      <c r="F940" t="str">
        <f>TCD!E941</f>
        <v>XT258539046TS</v>
      </c>
      <c r="H940" s="6" t="str">
        <f t="shared" si="43"/>
        <v>P</v>
      </c>
      <c r="I940" t="str">
        <f>LOOKUP(F940,'Facture Chronopost'!L:L,'Facture Chronopost'!H:H)</f>
        <v/>
      </c>
      <c r="J940" s="6" t="str">
        <f>TCD!U941</f>
        <v>5Y</v>
      </c>
      <c r="K940">
        <f t="shared" si="44"/>
        <v>1</v>
      </c>
      <c r="L940" s="27">
        <f>_xlfn.XLOOKUP(F940,'TCD poids'!A:A,'TCD poids'!C:C)</f>
        <v>0.6</v>
      </c>
      <c r="M940" t="str">
        <f>TCD!T941</f>
        <v>5Y</v>
      </c>
      <c r="N940">
        <f>IF(I940="",0.2,LOOKUP(I940,'Pays TVA'!A:A,'Pays TVA'!B:B))</f>
        <v>0.2</v>
      </c>
      <c r="O940" s="27" t="str">
        <f>IF(TCD!M941="","",TCD!M941)</f>
        <v/>
      </c>
      <c r="P940" s="27" t="str">
        <f>IF(TCD!J941="","",TCD!J941)</f>
        <v/>
      </c>
      <c r="Q940" s="27" t="str">
        <f>IF(AND(TCD!L941="",TCD!Q941=""),"",IF(SUM(TCD!L941,TCD!Q941)&gt;15,29,9.5))</f>
        <v/>
      </c>
      <c r="R940" s="27">
        <f>_xlfn.XLOOKUP(F940,TCD!E:E,TCD!K:K,"")</f>
        <v>0</v>
      </c>
      <c r="S940" s="27" t="str">
        <f>IF(TCD!I941="","",IF(TCD!I941&gt;8.5,17,8.5))</f>
        <v/>
      </c>
      <c r="T940" s="27">
        <f>TCD!Y941</f>
        <v>3.25</v>
      </c>
    </row>
    <row r="941" spans="1:20" x14ac:dyDescent="0.2">
      <c r="A941" s="13" t="str">
        <f>TCD!V942</f>
        <v>CHRONO_2SHOP</v>
      </c>
      <c r="B941" s="1">
        <f t="shared" si="42"/>
        <v>46143</v>
      </c>
      <c r="F941" t="str">
        <f>TCD!E942</f>
        <v>XT258546395TS</v>
      </c>
      <c r="H941" s="6" t="str">
        <f t="shared" si="43"/>
        <v>P</v>
      </c>
      <c r="I941" t="str">
        <f>LOOKUP(F941,'Facture Chronopost'!L:L,'Facture Chronopost'!H:H)</f>
        <v/>
      </c>
      <c r="J941" s="6" t="str">
        <f>TCD!U942</f>
        <v>5Y</v>
      </c>
      <c r="K941">
        <f t="shared" si="44"/>
        <v>1</v>
      </c>
      <c r="L941" s="27">
        <f>_xlfn.XLOOKUP(F941,'TCD poids'!A:A,'TCD poids'!C:C)</f>
        <v>0.1</v>
      </c>
      <c r="M941" t="str">
        <f>TCD!T942</f>
        <v>5Y</v>
      </c>
      <c r="N941">
        <f>IF(I941="",0.2,LOOKUP(I941,'Pays TVA'!A:A,'Pays TVA'!B:B))</f>
        <v>0.2</v>
      </c>
      <c r="O941" s="27" t="str">
        <f>IF(TCD!M942="","",TCD!M942)</f>
        <v/>
      </c>
      <c r="P941" s="27" t="str">
        <f>IF(TCD!J942="","",TCD!J942)</f>
        <v/>
      </c>
      <c r="Q941" s="27" t="str">
        <f>IF(AND(TCD!L942="",TCD!Q942=""),"",IF(SUM(TCD!L942,TCD!Q942)&gt;15,29,9.5))</f>
        <v/>
      </c>
      <c r="R941" s="27">
        <f>_xlfn.XLOOKUP(F941,TCD!E:E,TCD!K:K,"")</f>
        <v>0</v>
      </c>
      <c r="S941" s="27" t="str">
        <f>IF(TCD!I942="","",IF(TCD!I942&gt;8.5,17,8.5))</f>
        <v/>
      </c>
      <c r="T941" s="27">
        <f>TCD!Y942</f>
        <v>3.15</v>
      </c>
    </row>
    <row r="942" spans="1:20" x14ac:dyDescent="0.2">
      <c r="A942" s="13" t="str">
        <f>TCD!V943</f>
        <v>CHRONO_2SHOP</v>
      </c>
      <c r="B942" s="1">
        <f t="shared" si="42"/>
        <v>46143</v>
      </c>
      <c r="F942" t="str">
        <f>TCD!E943</f>
        <v>XT258552073TS</v>
      </c>
      <c r="H942" s="6" t="str">
        <f t="shared" si="43"/>
        <v>P</v>
      </c>
      <c r="I942" t="str">
        <f>LOOKUP(F942,'Facture Chronopost'!L:L,'Facture Chronopost'!H:H)</f>
        <v/>
      </c>
      <c r="J942" s="6" t="str">
        <f>TCD!U943</f>
        <v>5Y</v>
      </c>
      <c r="K942">
        <f t="shared" si="44"/>
        <v>1</v>
      </c>
      <c r="L942" s="27">
        <f>_xlfn.XLOOKUP(F942,'TCD poids'!A:A,'TCD poids'!C:C)</f>
        <v>1.1000000000000001</v>
      </c>
      <c r="M942" t="str">
        <f>TCD!T943</f>
        <v>5Y</v>
      </c>
      <c r="N942">
        <f>IF(I942="",0.2,LOOKUP(I942,'Pays TVA'!A:A,'Pays TVA'!B:B))</f>
        <v>0.2</v>
      </c>
      <c r="O942" s="27" t="str">
        <f>IF(TCD!M943="","",TCD!M943)</f>
        <v/>
      </c>
      <c r="P942" s="27" t="str">
        <f>IF(TCD!J943="","",TCD!J943)</f>
        <v/>
      </c>
      <c r="Q942" s="27" t="str">
        <f>IF(AND(TCD!L943="",TCD!Q943=""),"",IF(SUM(TCD!L943,TCD!Q943)&gt;15,29,9.5))</f>
        <v/>
      </c>
      <c r="R942" s="27">
        <f>_xlfn.XLOOKUP(F942,TCD!E:E,TCD!K:K,"")</f>
        <v>0</v>
      </c>
      <c r="S942" s="27" t="str">
        <f>IF(TCD!I943="","",IF(TCD!I943&gt;8.5,17,8.5))</f>
        <v/>
      </c>
      <c r="T942" s="27">
        <f>TCD!Y943</f>
        <v>3.57</v>
      </c>
    </row>
    <row r="943" spans="1:20" x14ac:dyDescent="0.2">
      <c r="A943" s="13" t="str">
        <f>TCD!V944</f>
        <v>CHRONO_2SHOP</v>
      </c>
      <c r="B943" s="1">
        <f t="shared" si="42"/>
        <v>46143</v>
      </c>
      <c r="F943" t="str">
        <f>TCD!E944</f>
        <v>XT258553215TS</v>
      </c>
      <c r="H943" s="6" t="str">
        <f t="shared" si="43"/>
        <v>P</v>
      </c>
      <c r="I943" t="str">
        <f>LOOKUP(F943,'Facture Chronopost'!L:L,'Facture Chronopost'!H:H)</f>
        <v/>
      </c>
      <c r="J943" s="6" t="str">
        <f>TCD!U944</f>
        <v>5Y</v>
      </c>
      <c r="K943">
        <f t="shared" si="44"/>
        <v>1</v>
      </c>
      <c r="L943" s="27">
        <f>_xlfn.XLOOKUP(F943,'TCD poids'!A:A,'TCD poids'!C:C)</f>
        <v>0.7</v>
      </c>
      <c r="M943" t="str">
        <f>TCD!T944</f>
        <v>5Y</v>
      </c>
      <c r="N943">
        <f>IF(I943="",0.2,LOOKUP(I943,'Pays TVA'!A:A,'Pays TVA'!B:B))</f>
        <v>0.2</v>
      </c>
      <c r="O943" s="27" t="str">
        <f>IF(TCD!M944="","",TCD!M944)</f>
        <v/>
      </c>
      <c r="P943" s="27" t="str">
        <f>IF(TCD!J944="","",TCD!J944)</f>
        <v/>
      </c>
      <c r="Q943" s="27" t="str">
        <f>IF(AND(TCD!L944="",TCD!Q944=""),"",IF(SUM(TCD!L944,TCD!Q944)&gt;15,29,9.5))</f>
        <v/>
      </c>
      <c r="R943" s="27">
        <f>_xlfn.XLOOKUP(F943,TCD!E:E,TCD!K:K,"")</f>
        <v>0</v>
      </c>
      <c r="S943" s="27" t="str">
        <f>IF(TCD!I944="","",IF(TCD!I944&gt;8.5,17,8.5))</f>
        <v/>
      </c>
      <c r="T943" s="27">
        <f>TCD!Y944</f>
        <v>3.25</v>
      </c>
    </row>
    <row r="944" spans="1:20" x14ac:dyDescent="0.2">
      <c r="A944" s="13" t="str">
        <f>TCD!V945</f>
        <v>CHRONO_2SHOP</v>
      </c>
      <c r="B944" s="1">
        <f t="shared" si="42"/>
        <v>46143</v>
      </c>
      <c r="F944" t="str">
        <f>TCD!E945</f>
        <v>XT258556781TS</v>
      </c>
      <c r="H944" s="6" t="str">
        <f t="shared" si="43"/>
        <v>P</v>
      </c>
      <c r="I944" t="str">
        <f>LOOKUP(F944,'Facture Chronopost'!L:L,'Facture Chronopost'!H:H)</f>
        <v/>
      </c>
      <c r="J944" s="6" t="str">
        <f>TCD!U945</f>
        <v>5Y</v>
      </c>
      <c r="K944">
        <f t="shared" si="44"/>
        <v>1</v>
      </c>
      <c r="L944" s="27">
        <f>_xlfn.XLOOKUP(F944,'TCD poids'!A:A,'TCD poids'!C:C)</f>
        <v>1.1000000000000001</v>
      </c>
      <c r="M944" t="str">
        <f>TCD!T945</f>
        <v>5Y</v>
      </c>
      <c r="N944">
        <f>IF(I944="",0.2,LOOKUP(I944,'Pays TVA'!A:A,'Pays TVA'!B:B))</f>
        <v>0.2</v>
      </c>
      <c r="O944" s="27" t="str">
        <f>IF(TCD!M945="","",TCD!M945)</f>
        <v/>
      </c>
      <c r="P944" s="27" t="str">
        <f>IF(TCD!J945="","",TCD!J945)</f>
        <v/>
      </c>
      <c r="Q944" s="27" t="str">
        <f>IF(AND(TCD!L945="",TCD!Q945=""),"",IF(SUM(TCD!L945,TCD!Q945)&gt;15,29,9.5))</f>
        <v/>
      </c>
      <c r="R944" s="27">
        <f>_xlfn.XLOOKUP(F944,TCD!E:E,TCD!K:K,"")</f>
        <v>0</v>
      </c>
      <c r="S944" s="27" t="str">
        <f>IF(TCD!I945="","",IF(TCD!I945&gt;8.5,17,8.5))</f>
        <v/>
      </c>
      <c r="T944" s="27">
        <f>TCD!Y945</f>
        <v>5.57</v>
      </c>
    </row>
    <row r="945" spans="1:20" x14ac:dyDescent="0.2">
      <c r="A945" s="13" t="str">
        <f>TCD!V946</f>
        <v>CHRONO_2SHOP</v>
      </c>
      <c r="B945" s="1">
        <f t="shared" si="42"/>
        <v>46143</v>
      </c>
      <c r="F945" t="str">
        <f>TCD!E946</f>
        <v>XT258564425TS</v>
      </c>
      <c r="H945" s="6" t="str">
        <f t="shared" si="43"/>
        <v>P</v>
      </c>
      <c r="I945" t="str">
        <f>LOOKUP(F945,'Facture Chronopost'!L:L,'Facture Chronopost'!H:H)</f>
        <v/>
      </c>
      <c r="J945" s="6" t="str">
        <f>TCD!U946</f>
        <v>5Y</v>
      </c>
      <c r="K945">
        <f t="shared" si="44"/>
        <v>1</v>
      </c>
      <c r="L945" s="27">
        <f>_xlfn.XLOOKUP(F945,'TCD poids'!A:A,'TCD poids'!C:C)</f>
        <v>0.5</v>
      </c>
      <c r="M945" t="str">
        <f>TCD!T946</f>
        <v>5Y</v>
      </c>
      <c r="N945">
        <f>IF(I945="",0.2,LOOKUP(I945,'Pays TVA'!A:A,'Pays TVA'!B:B))</f>
        <v>0.2</v>
      </c>
      <c r="O945" s="27" t="str">
        <f>IF(TCD!M946="","",TCD!M946)</f>
        <v/>
      </c>
      <c r="P945" s="27" t="str">
        <f>IF(TCD!J946="","",TCD!J946)</f>
        <v/>
      </c>
      <c r="Q945" s="27" t="str">
        <f>IF(AND(TCD!L946="",TCD!Q946=""),"",IF(SUM(TCD!L946,TCD!Q946)&gt;15,29,9.5))</f>
        <v/>
      </c>
      <c r="R945" s="27">
        <f>_xlfn.XLOOKUP(F945,TCD!E:E,TCD!K:K,"")</f>
        <v>0</v>
      </c>
      <c r="S945" s="27" t="str">
        <f>IF(TCD!I946="","",IF(TCD!I946&gt;8.5,17,8.5))</f>
        <v/>
      </c>
      <c r="T945" s="27">
        <f>TCD!Y946</f>
        <v>3.15</v>
      </c>
    </row>
    <row r="946" spans="1:20" x14ac:dyDescent="0.2">
      <c r="A946" s="13" t="str">
        <f>TCD!V947</f>
        <v>CHRONO_2SHOP</v>
      </c>
      <c r="B946" s="1">
        <f t="shared" si="42"/>
        <v>46143</v>
      </c>
      <c r="F946" t="str">
        <f>TCD!E947</f>
        <v>XT258574493TS</v>
      </c>
      <c r="H946" s="6" t="str">
        <f t="shared" si="43"/>
        <v>P</v>
      </c>
      <c r="I946" t="str">
        <f>LOOKUP(F946,'Facture Chronopost'!L:L,'Facture Chronopost'!H:H)</f>
        <v/>
      </c>
      <c r="J946" s="6" t="str">
        <f>TCD!U947</f>
        <v>5Y</v>
      </c>
      <c r="K946">
        <f t="shared" si="44"/>
        <v>1</v>
      </c>
      <c r="L946" s="27">
        <f>_xlfn.XLOOKUP(F946,'TCD poids'!A:A,'TCD poids'!C:C)</f>
        <v>0.2</v>
      </c>
      <c r="M946" t="str">
        <f>TCD!T947</f>
        <v>5Y</v>
      </c>
      <c r="N946">
        <f>IF(I946="",0.2,LOOKUP(I946,'Pays TVA'!A:A,'Pays TVA'!B:B))</f>
        <v>0.2</v>
      </c>
      <c r="O946" s="27" t="str">
        <f>IF(TCD!M947="","",TCD!M947)</f>
        <v/>
      </c>
      <c r="P946" s="27" t="str">
        <f>IF(TCD!J947="","",TCD!J947)</f>
        <v/>
      </c>
      <c r="Q946" s="27" t="str">
        <f>IF(AND(TCD!L947="",TCD!Q947=""),"",IF(SUM(TCD!L947,TCD!Q947)&gt;15,29,9.5))</f>
        <v/>
      </c>
      <c r="R946" s="27">
        <f>_xlfn.XLOOKUP(F946,TCD!E:E,TCD!K:K,"")</f>
        <v>0</v>
      </c>
      <c r="S946" s="27" t="str">
        <f>IF(TCD!I947="","",IF(TCD!I947&gt;8.5,17,8.5))</f>
        <v/>
      </c>
      <c r="T946" s="27">
        <f>TCD!Y947</f>
        <v>3.15</v>
      </c>
    </row>
    <row r="947" spans="1:20" x14ac:dyDescent="0.2">
      <c r="A947" s="13" t="str">
        <f>TCD!V948</f>
        <v>CHRONO_2SHOP</v>
      </c>
      <c r="B947" s="1">
        <f t="shared" si="42"/>
        <v>46143</v>
      </c>
      <c r="F947" t="str">
        <f>TCD!E948</f>
        <v>XT258578739TS</v>
      </c>
      <c r="H947" s="6" t="str">
        <f t="shared" si="43"/>
        <v>P</v>
      </c>
      <c r="I947" t="str">
        <f>LOOKUP(F947,'Facture Chronopost'!L:L,'Facture Chronopost'!H:H)</f>
        <v/>
      </c>
      <c r="J947" s="6" t="str">
        <f>TCD!U948</f>
        <v>5Y</v>
      </c>
      <c r="K947">
        <f t="shared" si="44"/>
        <v>1</v>
      </c>
      <c r="L947" s="27">
        <f>_xlfn.XLOOKUP(F947,'TCD poids'!A:A,'TCD poids'!C:C)</f>
        <v>0.5</v>
      </c>
      <c r="M947" t="str">
        <f>TCD!T948</f>
        <v>5Y</v>
      </c>
      <c r="N947">
        <f>IF(I947="",0.2,LOOKUP(I947,'Pays TVA'!A:A,'Pays TVA'!B:B))</f>
        <v>0.2</v>
      </c>
      <c r="O947" s="27" t="str">
        <f>IF(TCD!M948="","",TCD!M948)</f>
        <v/>
      </c>
      <c r="P947" s="27" t="str">
        <f>IF(TCD!J948="","",TCD!J948)</f>
        <v/>
      </c>
      <c r="Q947" s="27" t="str">
        <f>IF(AND(TCD!L948="",TCD!Q948=""),"",IF(SUM(TCD!L948,TCD!Q948)&gt;15,29,9.5))</f>
        <v/>
      </c>
      <c r="R947" s="27">
        <f>_xlfn.XLOOKUP(F947,TCD!E:E,TCD!K:K,"")</f>
        <v>0</v>
      </c>
      <c r="S947" s="27" t="str">
        <f>IF(TCD!I948="","",IF(TCD!I948&gt;8.5,17,8.5))</f>
        <v/>
      </c>
      <c r="T947" s="27">
        <f>TCD!Y948</f>
        <v>3.15</v>
      </c>
    </row>
    <row r="948" spans="1:20" x14ac:dyDescent="0.2">
      <c r="A948" s="13" t="str">
        <f>TCD!V949</f>
        <v>CHRONO_2SHOP</v>
      </c>
      <c r="B948" s="1">
        <f t="shared" si="42"/>
        <v>46143</v>
      </c>
      <c r="F948" t="str">
        <f>TCD!E949</f>
        <v>XT258586871TS</v>
      </c>
      <c r="H948" s="6" t="str">
        <f t="shared" si="43"/>
        <v>P</v>
      </c>
      <c r="I948" t="str">
        <f>LOOKUP(F948,'Facture Chronopost'!L:L,'Facture Chronopost'!H:H)</f>
        <v/>
      </c>
      <c r="J948" s="6" t="str">
        <f>TCD!U949</f>
        <v>5Y</v>
      </c>
      <c r="K948">
        <f t="shared" si="44"/>
        <v>1</v>
      </c>
      <c r="L948" s="27">
        <f>_xlfn.XLOOKUP(F948,'TCD poids'!A:A,'TCD poids'!C:C)</f>
        <v>0.3</v>
      </c>
      <c r="M948" t="str">
        <f>TCD!T949</f>
        <v>5Y</v>
      </c>
      <c r="N948">
        <f>IF(I948="",0.2,LOOKUP(I948,'Pays TVA'!A:A,'Pays TVA'!B:B))</f>
        <v>0.2</v>
      </c>
      <c r="O948" s="27" t="str">
        <f>IF(TCD!M949="","",TCD!M949)</f>
        <v/>
      </c>
      <c r="P948" s="27" t="str">
        <f>IF(TCD!J949="","",TCD!J949)</f>
        <v/>
      </c>
      <c r="Q948" s="27" t="str">
        <f>IF(AND(TCD!L949="",TCD!Q949=""),"",IF(SUM(TCD!L949,TCD!Q949)&gt;15,29,9.5))</f>
        <v/>
      </c>
      <c r="R948" s="27">
        <f>_xlfn.XLOOKUP(F948,TCD!E:E,TCD!K:K,"")</f>
        <v>0</v>
      </c>
      <c r="S948" s="27" t="str">
        <f>IF(TCD!I949="","",IF(TCD!I949&gt;8.5,17,8.5))</f>
        <v/>
      </c>
      <c r="T948" s="27">
        <f>TCD!Y949</f>
        <v>3.15</v>
      </c>
    </row>
    <row r="949" spans="1:20" x14ac:dyDescent="0.2">
      <c r="A949" s="13" t="str">
        <f>TCD!V950</f>
        <v>CHRONO_2SHOP</v>
      </c>
      <c r="B949" s="1">
        <f t="shared" si="42"/>
        <v>46143</v>
      </c>
      <c r="F949" t="str">
        <f>TCD!E950</f>
        <v>XT258602702TS</v>
      </c>
      <c r="H949" s="6" t="str">
        <f t="shared" si="43"/>
        <v>P</v>
      </c>
      <c r="I949" t="str">
        <f>LOOKUP(F949,'Facture Chronopost'!L:L,'Facture Chronopost'!H:H)</f>
        <v/>
      </c>
      <c r="J949" s="6" t="str">
        <f>TCD!U950</f>
        <v>5Y</v>
      </c>
      <c r="K949">
        <f t="shared" si="44"/>
        <v>1</v>
      </c>
      <c r="L949" s="27">
        <f>_xlfn.XLOOKUP(F949,'TCD poids'!A:A,'TCD poids'!C:C)</f>
        <v>0.5</v>
      </c>
      <c r="M949" t="str">
        <f>TCD!T950</f>
        <v>5Y</v>
      </c>
      <c r="N949">
        <f>IF(I949="",0.2,LOOKUP(I949,'Pays TVA'!A:A,'Pays TVA'!B:B))</f>
        <v>0.2</v>
      </c>
      <c r="O949" s="27" t="str">
        <f>IF(TCD!M950="","",TCD!M950)</f>
        <v/>
      </c>
      <c r="P949" s="27" t="str">
        <f>IF(TCD!J950="","",TCD!J950)</f>
        <v/>
      </c>
      <c r="Q949" s="27" t="str">
        <f>IF(AND(TCD!L950="",TCD!Q950=""),"",IF(SUM(TCD!L950,TCD!Q950)&gt;15,29,9.5))</f>
        <v/>
      </c>
      <c r="R949" s="27">
        <f>_xlfn.XLOOKUP(F949,TCD!E:E,TCD!K:K,"")</f>
        <v>0</v>
      </c>
      <c r="S949" s="27" t="str">
        <f>IF(TCD!I950="","",IF(TCD!I950&gt;8.5,17,8.5))</f>
        <v/>
      </c>
      <c r="T949" s="27">
        <f>TCD!Y950</f>
        <v>3.15</v>
      </c>
    </row>
    <row r="950" spans="1:20" x14ac:dyDescent="0.2">
      <c r="A950" s="13" t="str">
        <f>TCD!V951</f>
        <v>CHRONO_2SHOP</v>
      </c>
      <c r="B950" s="1">
        <f t="shared" si="42"/>
        <v>46143</v>
      </c>
      <c r="F950" t="str">
        <f>TCD!E951</f>
        <v>XT258608722TS</v>
      </c>
      <c r="H950" s="6" t="str">
        <f t="shared" si="43"/>
        <v>P</v>
      </c>
      <c r="I950" t="str">
        <f>LOOKUP(F950,'Facture Chronopost'!L:L,'Facture Chronopost'!H:H)</f>
        <v/>
      </c>
      <c r="J950" s="6" t="str">
        <f>TCD!U951</f>
        <v>5Y</v>
      </c>
      <c r="K950">
        <f t="shared" si="44"/>
        <v>1</v>
      </c>
      <c r="L950" s="27">
        <f>_xlfn.XLOOKUP(F950,'TCD poids'!A:A,'TCD poids'!C:C)</f>
        <v>0.2</v>
      </c>
      <c r="M950" t="str">
        <f>TCD!T951</f>
        <v>5Y</v>
      </c>
      <c r="N950">
        <f>IF(I950="",0.2,LOOKUP(I950,'Pays TVA'!A:A,'Pays TVA'!B:B))</f>
        <v>0.2</v>
      </c>
      <c r="O950" s="27" t="str">
        <f>IF(TCD!M951="","",TCD!M951)</f>
        <v/>
      </c>
      <c r="P950" s="27" t="str">
        <f>IF(TCD!J951="","",TCD!J951)</f>
        <v/>
      </c>
      <c r="Q950" s="27" t="str">
        <f>IF(AND(TCD!L951="",TCD!Q951=""),"",IF(SUM(TCD!L951,TCD!Q951)&gt;15,29,9.5))</f>
        <v/>
      </c>
      <c r="R950" s="27">
        <f>_xlfn.XLOOKUP(F950,TCD!E:E,TCD!K:K,"")</f>
        <v>0</v>
      </c>
      <c r="S950" s="27" t="str">
        <f>IF(TCD!I951="","",IF(TCD!I951&gt;8.5,17,8.5))</f>
        <v/>
      </c>
      <c r="T950" s="27">
        <f>TCD!Y951</f>
        <v>3.15</v>
      </c>
    </row>
    <row r="951" spans="1:20" x14ac:dyDescent="0.2">
      <c r="A951" s="13" t="str">
        <f>TCD!V952</f>
        <v>CHRONO_2SHOP</v>
      </c>
      <c r="B951" s="1">
        <f t="shared" si="42"/>
        <v>46143</v>
      </c>
      <c r="F951" t="str">
        <f>TCD!E952</f>
        <v>XT258613308TS</v>
      </c>
      <c r="H951" s="6" t="str">
        <f t="shared" si="43"/>
        <v>P</v>
      </c>
      <c r="I951" t="str">
        <f>LOOKUP(F951,'Facture Chronopost'!L:L,'Facture Chronopost'!H:H)</f>
        <v/>
      </c>
      <c r="J951" s="6" t="str">
        <f>TCD!U952</f>
        <v>5Y</v>
      </c>
      <c r="K951">
        <f t="shared" si="44"/>
        <v>1</v>
      </c>
      <c r="L951" s="27">
        <f>_xlfn.XLOOKUP(F951,'TCD poids'!A:A,'TCD poids'!C:C)</f>
        <v>0.1</v>
      </c>
      <c r="M951" t="str">
        <f>TCD!T952</f>
        <v>5Y</v>
      </c>
      <c r="N951">
        <f>IF(I951="",0.2,LOOKUP(I951,'Pays TVA'!A:A,'Pays TVA'!B:B))</f>
        <v>0.2</v>
      </c>
      <c r="O951" s="27" t="str">
        <f>IF(TCD!M952="","",TCD!M952)</f>
        <v/>
      </c>
      <c r="P951" s="27" t="str">
        <f>IF(TCD!J952="","",TCD!J952)</f>
        <v/>
      </c>
      <c r="Q951" s="27" t="str">
        <f>IF(AND(TCD!L952="",TCD!Q952=""),"",IF(SUM(TCD!L952,TCD!Q952)&gt;15,29,9.5))</f>
        <v/>
      </c>
      <c r="R951" s="27">
        <f>_xlfn.XLOOKUP(F951,TCD!E:E,TCD!K:K,"")</f>
        <v>0</v>
      </c>
      <c r="S951" s="27" t="str">
        <f>IF(TCD!I952="","",IF(TCD!I952&gt;8.5,17,8.5))</f>
        <v/>
      </c>
      <c r="T951" s="27">
        <f>TCD!Y952</f>
        <v>3.15</v>
      </c>
    </row>
    <row r="952" spans="1:20" x14ac:dyDescent="0.2">
      <c r="A952" s="13" t="str">
        <f>TCD!V953</f>
        <v>CHRONO_2SHOP</v>
      </c>
      <c r="B952" s="1">
        <f t="shared" si="42"/>
        <v>46143</v>
      </c>
      <c r="F952" t="str">
        <f>TCD!E953</f>
        <v>XT258619645TS</v>
      </c>
      <c r="H952" s="6" t="str">
        <f t="shared" si="43"/>
        <v>P</v>
      </c>
      <c r="I952" t="str">
        <f>LOOKUP(F952,'Facture Chronopost'!L:L,'Facture Chronopost'!H:H)</f>
        <v/>
      </c>
      <c r="J952" s="6" t="str">
        <f>TCD!U953</f>
        <v>5Y</v>
      </c>
      <c r="K952">
        <f t="shared" si="44"/>
        <v>1</v>
      </c>
      <c r="L952" s="27">
        <f>_xlfn.XLOOKUP(F952,'TCD poids'!A:A,'TCD poids'!C:C)</f>
        <v>0.30000000000000004</v>
      </c>
      <c r="M952" t="str">
        <f>TCD!T953</f>
        <v>5Y</v>
      </c>
      <c r="N952">
        <f>IF(I952="",0.2,LOOKUP(I952,'Pays TVA'!A:A,'Pays TVA'!B:B))</f>
        <v>0.2</v>
      </c>
      <c r="O952" s="27" t="str">
        <f>IF(TCD!M953="","",TCD!M953)</f>
        <v/>
      </c>
      <c r="P952" s="27" t="str">
        <f>IF(TCD!J953="","",TCD!J953)</f>
        <v/>
      </c>
      <c r="Q952" s="27" t="str">
        <f>IF(AND(TCD!L953="",TCD!Q953=""),"",IF(SUM(TCD!L953,TCD!Q953)&gt;15,29,9.5))</f>
        <v/>
      </c>
      <c r="R952" s="27">
        <f>_xlfn.XLOOKUP(F952,TCD!E:E,TCD!K:K,"")</f>
        <v>0</v>
      </c>
      <c r="S952" s="27" t="str">
        <f>IF(TCD!I953="","",IF(TCD!I953&gt;8.5,17,8.5))</f>
        <v/>
      </c>
      <c r="T952" s="27">
        <f>TCD!Y953</f>
        <v>3.15</v>
      </c>
    </row>
    <row r="953" spans="1:20" x14ac:dyDescent="0.2">
      <c r="A953" s="13" t="str">
        <f>TCD!V954</f>
        <v>CHRONO_2SHOP</v>
      </c>
      <c r="B953" s="1">
        <f t="shared" si="42"/>
        <v>46143</v>
      </c>
      <c r="F953" t="str">
        <f>TCD!E954</f>
        <v>XT258635285TS</v>
      </c>
      <c r="H953" s="6" t="str">
        <f t="shared" si="43"/>
        <v>P</v>
      </c>
      <c r="I953" t="str">
        <f>LOOKUP(F953,'Facture Chronopost'!L:L,'Facture Chronopost'!H:H)</f>
        <v/>
      </c>
      <c r="J953" s="6" t="str">
        <f>TCD!U954</f>
        <v>5Y</v>
      </c>
      <c r="K953">
        <f t="shared" si="44"/>
        <v>1</v>
      </c>
      <c r="L953" s="27">
        <f>_xlfn.XLOOKUP(F953,'TCD poids'!A:A,'TCD poids'!C:C)</f>
        <v>0.6</v>
      </c>
      <c r="M953" t="str">
        <f>TCD!T954</f>
        <v>5Y</v>
      </c>
      <c r="N953">
        <f>IF(I953="",0.2,LOOKUP(I953,'Pays TVA'!A:A,'Pays TVA'!B:B))</f>
        <v>0.2</v>
      </c>
      <c r="O953" s="27" t="str">
        <f>IF(TCD!M954="","",TCD!M954)</f>
        <v/>
      </c>
      <c r="P953" s="27" t="str">
        <f>IF(TCD!J954="","",TCD!J954)</f>
        <v/>
      </c>
      <c r="Q953" s="27" t="str">
        <f>IF(AND(TCD!L954="",TCD!Q954=""),"",IF(SUM(TCD!L954,TCD!Q954)&gt;15,29,9.5))</f>
        <v/>
      </c>
      <c r="R953" s="27">
        <f>_xlfn.XLOOKUP(F953,TCD!E:E,TCD!K:K,"")</f>
        <v>0</v>
      </c>
      <c r="S953" s="27" t="str">
        <f>IF(TCD!I954="","",IF(TCD!I954&gt;8.5,17,8.5))</f>
        <v/>
      </c>
      <c r="T953" s="27">
        <f>TCD!Y954</f>
        <v>3.25</v>
      </c>
    </row>
    <row r="954" spans="1:20" x14ac:dyDescent="0.2">
      <c r="A954" s="13" t="str">
        <f>TCD!V955</f>
        <v>CHRONO_2SHOP</v>
      </c>
      <c r="B954" s="1">
        <f t="shared" si="42"/>
        <v>46143</v>
      </c>
      <c r="F954" t="str">
        <f>TCD!E955</f>
        <v>XT258637088TS</v>
      </c>
      <c r="H954" s="6" t="str">
        <f t="shared" si="43"/>
        <v>P</v>
      </c>
      <c r="I954" t="str">
        <f>LOOKUP(F954,'Facture Chronopost'!L:L,'Facture Chronopost'!H:H)</f>
        <v/>
      </c>
      <c r="J954" s="6" t="str">
        <f>TCD!U955</f>
        <v>5Y</v>
      </c>
      <c r="K954">
        <f t="shared" si="44"/>
        <v>1</v>
      </c>
      <c r="L954" s="27">
        <f>_xlfn.XLOOKUP(F954,'TCD poids'!A:A,'TCD poids'!C:C)</f>
        <v>0.4</v>
      </c>
      <c r="M954" t="str">
        <f>TCD!T955</f>
        <v>5Y</v>
      </c>
      <c r="N954">
        <f>IF(I954="",0.2,LOOKUP(I954,'Pays TVA'!A:A,'Pays TVA'!B:B))</f>
        <v>0.2</v>
      </c>
      <c r="O954" s="27" t="str">
        <f>IF(TCD!M955="","",TCD!M955)</f>
        <v/>
      </c>
      <c r="P954" s="27" t="str">
        <f>IF(TCD!J955="","",TCD!J955)</f>
        <v/>
      </c>
      <c r="Q954" s="27" t="str">
        <f>IF(AND(TCD!L955="",TCD!Q955=""),"",IF(SUM(TCD!L955,TCD!Q955)&gt;15,29,9.5))</f>
        <v/>
      </c>
      <c r="R954" s="27">
        <f>_xlfn.XLOOKUP(F954,TCD!E:E,TCD!K:K,"")</f>
        <v>0</v>
      </c>
      <c r="S954" s="27" t="str">
        <f>IF(TCD!I955="","",IF(TCD!I955&gt;8.5,17,8.5))</f>
        <v/>
      </c>
      <c r="T954" s="27">
        <f>TCD!Y955</f>
        <v>3.15</v>
      </c>
    </row>
    <row r="955" spans="1:20" x14ac:dyDescent="0.2">
      <c r="A955" s="13" t="str">
        <f>TCD!V956</f>
        <v>CHRONO_2SHOP</v>
      </c>
      <c r="B955" s="1">
        <f t="shared" si="42"/>
        <v>46143</v>
      </c>
      <c r="F955" t="str">
        <f>TCD!E956</f>
        <v>XT258640498TS</v>
      </c>
      <c r="H955" s="6" t="str">
        <f t="shared" si="43"/>
        <v>P</v>
      </c>
      <c r="I955" t="str">
        <f>LOOKUP(F955,'Facture Chronopost'!L:L,'Facture Chronopost'!H:H)</f>
        <v/>
      </c>
      <c r="J955" s="6" t="str">
        <f>TCD!U956</f>
        <v>5Y</v>
      </c>
      <c r="K955">
        <f t="shared" si="44"/>
        <v>1</v>
      </c>
      <c r="L955" s="27">
        <f>_xlfn.XLOOKUP(F955,'TCD poids'!A:A,'TCD poids'!C:C)</f>
        <v>0.1</v>
      </c>
      <c r="M955" t="str">
        <f>TCD!T956</f>
        <v>5Y</v>
      </c>
      <c r="N955">
        <f>IF(I955="",0.2,LOOKUP(I955,'Pays TVA'!A:A,'Pays TVA'!B:B))</f>
        <v>0.2</v>
      </c>
      <c r="O955" s="27" t="str">
        <f>IF(TCD!M956="","",TCD!M956)</f>
        <v/>
      </c>
      <c r="P955" s="27" t="str">
        <f>IF(TCD!J956="","",TCD!J956)</f>
        <v/>
      </c>
      <c r="Q955" s="27" t="str">
        <f>IF(AND(TCD!L956="",TCD!Q956=""),"",IF(SUM(TCD!L956,TCD!Q956)&gt;15,29,9.5))</f>
        <v/>
      </c>
      <c r="R955" s="27">
        <f>_xlfn.XLOOKUP(F955,TCD!E:E,TCD!K:K,"")</f>
        <v>0</v>
      </c>
      <c r="S955" s="27" t="str">
        <f>IF(TCD!I956="","",IF(TCD!I956&gt;8.5,17,8.5))</f>
        <v/>
      </c>
      <c r="T955" s="27">
        <f>TCD!Y956</f>
        <v>3.15</v>
      </c>
    </row>
    <row r="956" spans="1:20" x14ac:dyDescent="0.2">
      <c r="A956" s="13" t="str">
        <f>TCD!V957</f>
        <v>CHRONO_2SHOP</v>
      </c>
      <c r="B956" s="1">
        <f t="shared" si="42"/>
        <v>46143</v>
      </c>
      <c r="F956" t="str">
        <f>TCD!E957</f>
        <v>XT258640674TS</v>
      </c>
      <c r="H956" s="6" t="str">
        <f t="shared" si="43"/>
        <v>P</v>
      </c>
      <c r="I956" t="str">
        <f>LOOKUP(F956,'Facture Chronopost'!L:L,'Facture Chronopost'!H:H)</f>
        <v/>
      </c>
      <c r="J956" s="6" t="str">
        <f>TCD!U957</f>
        <v>5Y</v>
      </c>
      <c r="K956">
        <f t="shared" si="44"/>
        <v>1</v>
      </c>
      <c r="L956" s="27">
        <f>_xlfn.XLOOKUP(F956,'TCD poids'!A:A,'TCD poids'!C:C)</f>
        <v>0.6</v>
      </c>
      <c r="M956" t="str">
        <f>TCD!T957</f>
        <v>5Y</v>
      </c>
      <c r="N956">
        <f>IF(I956="",0.2,LOOKUP(I956,'Pays TVA'!A:A,'Pays TVA'!B:B))</f>
        <v>0.2</v>
      </c>
      <c r="O956" s="27" t="str">
        <f>IF(TCD!M957="","",TCD!M957)</f>
        <v/>
      </c>
      <c r="P956" s="27" t="str">
        <f>IF(TCD!J957="","",TCD!J957)</f>
        <v/>
      </c>
      <c r="Q956" s="27" t="str">
        <f>IF(AND(TCD!L957="",TCD!Q957=""),"",IF(SUM(TCD!L957,TCD!Q957)&gt;15,29,9.5))</f>
        <v/>
      </c>
      <c r="R956" s="27">
        <f>_xlfn.XLOOKUP(F956,TCD!E:E,TCD!K:K,"")</f>
        <v>0</v>
      </c>
      <c r="S956" s="27" t="str">
        <f>IF(TCD!I957="","",IF(TCD!I957&gt;8.5,17,8.5))</f>
        <v/>
      </c>
      <c r="T956" s="27">
        <f>TCD!Y957</f>
        <v>5.25</v>
      </c>
    </row>
    <row r="957" spans="1:20" x14ac:dyDescent="0.2">
      <c r="A957" s="13" t="str">
        <f>TCD!V958</f>
        <v>CHRONO_2SHOP</v>
      </c>
      <c r="B957" s="1">
        <f t="shared" si="42"/>
        <v>46143</v>
      </c>
      <c r="F957" t="str">
        <f>TCD!E958</f>
        <v>XT258653956TS</v>
      </c>
      <c r="H957" s="6" t="str">
        <f t="shared" si="43"/>
        <v>P</v>
      </c>
      <c r="I957" t="str">
        <f>LOOKUP(F957,'Facture Chronopost'!L:L,'Facture Chronopost'!H:H)</f>
        <v/>
      </c>
      <c r="J957" s="6" t="str">
        <f>TCD!U958</f>
        <v>5Y</v>
      </c>
      <c r="K957">
        <f t="shared" si="44"/>
        <v>1</v>
      </c>
      <c r="L957" s="27">
        <f>_xlfn.XLOOKUP(F957,'TCD poids'!A:A,'TCD poids'!C:C)</f>
        <v>0.5</v>
      </c>
      <c r="M957" t="str">
        <f>TCD!T958</f>
        <v>5Y</v>
      </c>
      <c r="N957">
        <f>IF(I957="",0.2,LOOKUP(I957,'Pays TVA'!A:A,'Pays TVA'!B:B))</f>
        <v>0.2</v>
      </c>
      <c r="O957" s="27" t="str">
        <f>IF(TCD!M958="","",TCD!M958)</f>
        <v/>
      </c>
      <c r="P957" s="27" t="str">
        <f>IF(TCD!J958="","",TCD!J958)</f>
        <v/>
      </c>
      <c r="Q957" s="27" t="str">
        <f>IF(AND(TCD!L958="",TCD!Q958=""),"",IF(SUM(TCD!L958,TCD!Q958)&gt;15,29,9.5))</f>
        <v/>
      </c>
      <c r="R957" s="27">
        <f>_xlfn.XLOOKUP(F957,TCD!E:E,TCD!K:K,"")</f>
        <v>0</v>
      </c>
      <c r="S957" s="27" t="str">
        <f>IF(TCD!I958="","",IF(TCD!I958&gt;8.5,17,8.5))</f>
        <v/>
      </c>
      <c r="T957" s="27">
        <f>TCD!Y958</f>
        <v>3.15</v>
      </c>
    </row>
    <row r="958" spans="1:20" x14ac:dyDescent="0.2">
      <c r="A958" s="13" t="str">
        <f>TCD!V959</f>
        <v>CHRONO_2SHOP</v>
      </c>
      <c r="B958" s="1">
        <f t="shared" si="42"/>
        <v>46143</v>
      </c>
      <c r="F958" t="str">
        <f>TCD!E959</f>
        <v>XT258655648TS</v>
      </c>
      <c r="H958" s="6" t="str">
        <f t="shared" si="43"/>
        <v>P</v>
      </c>
      <c r="I958" t="str">
        <f>LOOKUP(F958,'Facture Chronopost'!L:L,'Facture Chronopost'!H:H)</f>
        <v/>
      </c>
      <c r="J958" s="6" t="str">
        <f>TCD!U959</f>
        <v>5Y</v>
      </c>
      <c r="K958">
        <f t="shared" si="44"/>
        <v>1</v>
      </c>
      <c r="L958" s="27">
        <f>_xlfn.XLOOKUP(F958,'TCD poids'!A:A,'TCD poids'!C:C)</f>
        <v>0.7</v>
      </c>
      <c r="M958" t="str">
        <f>TCD!T959</f>
        <v>5Y</v>
      </c>
      <c r="N958">
        <f>IF(I958="",0.2,LOOKUP(I958,'Pays TVA'!A:A,'Pays TVA'!B:B))</f>
        <v>0.2</v>
      </c>
      <c r="O958" s="27" t="str">
        <f>IF(TCD!M959="","",TCD!M959)</f>
        <v/>
      </c>
      <c r="P958" s="27" t="str">
        <f>IF(TCD!J959="","",TCD!J959)</f>
        <v/>
      </c>
      <c r="Q958" s="27" t="str">
        <f>IF(AND(TCD!L959="",TCD!Q959=""),"",IF(SUM(TCD!L959,TCD!Q959)&gt;15,29,9.5))</f>
        <v/>
      </c>
      <c r="R958" s="27">
        <f>_xlfn.XLOOKUP(F958,TCD!E:E,TCD!K:K,"")</f>
        <v>0</v>
      </c>
      <c r="S958" s="27" t="str">
        <f>IF(TCD!I959="","",IF(TCD!I959&gt;8.5,17,8.5))</f>
        <v/>
      </c>
      <c r="T958" s="27">
        <f>TCD!Y959</f>
        <v>3.25</v>
      </c>
    </row>
    <row r="959" spans="1:20" x14ac:dyDescent="0.2">
      <c r="A959" s="13" t="str">
        <f>TCD!V960</f>
        <v>CHRONO_2SHOP</v>
      </c>
      <c r="B959" s="1">
        <f t="shared" si="42"/>
        <v>46143</v>
      </c>
      <c r="F959" t="str">
        <f>TCD!E960</f>
        <v>XT258656688TS</v>
      </c>
      <c r="H959" s="6" t="str">
        <f t="shared" si="43"/>
        <v>P</v>
      </c>
      <c r="I959" t="str">
        <f>LOOKUP(F959,'Facture Chronopost'!L:L,'Facture Chronopost'!H:H)</f>
        <v/>
      </c>
      <c r="J959" s="6" t="str">
        <f>TCD!U960</f>
        <v>5Y</v>
      </c>
      <c r="K959">
        <f t="shared" si="44"/>
        <v>1</v>
      </c>
      <c r="L959" s="27">
        <f>_xlfn.XLOOKUP(F959,'TCD poids'!A:A,'TCD poids'!C:C)</f>
        <v>0.30000000000000004</v>
      </c>
      <c r="M959" t="str">
        <f>TCD!T960</f>
        <v>5Y</v>
      </c>
      <c r="N959">
        <f>IF(I959="",0.2,LOOKUP(I959,'Pays TVA'!A:A,'Pays TVA'!B:B))</f>
        <v>0.2</v>
      </c>
      <c r="O959" s="27" t="str">
        <f>IF(TCD!M960="","",TCD!M960)</f>
        <v/>
      </c>
      <c r="P959" s="27" t="str">
        <f>IF(TCD!J960="","",TCD!J960)</f>
        <v/>
      </c>
      <c r="Q959" s="27" t="str">
        <f>IF(AND(TCD!L960="",TCD!Q960=""),"",IF(SUM(TCD!L960,TCD!Q960)&gt;15,29,9.5))</f>
        <v/>
      </c>
      <c r="R959" s="27">
        <f>_xlfn.XLOOKUP(F959,TCD!E:E,TCD!K:K,"")</f>
        <v>0</v>
      </c>
      <c r="S959" s="27" t="str">
        <f>IF(TCD!I960="","",IF(TCD!I960&gt;8.5,17,8.5))</f>
        <v/>
      </c>
      <c r="T959" s="27">
        <f>TCD!Y960</f>
        <v>3.15</v>
      </c>
    </row>
    <row r="960" spans="1:20" x14ac:dyDescent="0.2">
      <c r="A960" s="13" t="str">
        <f>TCD!V961</f>
        <v>CHRONO_2SHOP</v>
      </c>
      <c r="B960" s="1">
        <f t="shared" si="42"/>
        <v>46143</v>
      </c>
      <c r="F960" t="str">
        <f>TCD!E961</f>
        <v>XT258662944TS</v>
      </c>
      <c r="H960" s="6" t="str">
        <f t="shared" si="43"/>
        <v>P</v>
      </c>
      <c r="I960" t="str">
        <f>LOOKUP(F960,'Facture Chronopost'!L:L,'Facture Chronopost'!H:H)</f>
        <v/>
      </c>
      <c r="J960" s="6" t="str">
        <f>TCD!U961</f>
        <v>5Y</v>
      </c>
      <c r="K960">
        <f t="shared" si="44"/>
        <v>1</v>
      </c>
      <c r="L960" s="27">
        <f>_xlfn.XLOOKUP(F960,'TCD poids'!A:A,'TCD poids'!C:C)</f>
        <v>1</v>
      </c>
      <c r="M960" t="str">
        <f>TCD!T961</f>
        <v>5Y</v>
      </c>
      <c r="N960">
        <f>IF(I960="",0.2,LOOKUP(I960,'Pays TVA'!A:A,'Pays TVA'!B:B))</f>
        <v>0.2</v>
      </c>
      <c r="O960" s="27" t="str">
        <f>IF(TCD!M961="","",TCD!M961)</f>
        <v/>
      </c>
      <c r="P960" s="27" t="str">
        <f>IF(TCD!J961="","",TCD!J961)</f>
        <v/>
      </c>
      <c r="Q960" s="27" t="str">
        <f>IF(AND(TCD!L961="",TCD!Q961=""),"",IF(SUM(TCD!L961,TCD!Q961)&gt;15,29,9.5))</f>
        <v/>
      </c>
      <c r="R960" s="27">
        <f>_xlfn.XLOOKUP(F960,TCD!E:E,TCD!K:K,"")</f>
        <v>0</v>
      </c>
      <c r="S960" s="27" t="str">
        <f>IF(TCD!I961="","",IF(TCD!I961&gt;8.5,17,8.5))</f>
        <v/>
      </c>
      <c r="T960" s="27">
        <f>TCD!Y961</f>
        <v>3.25</v>
      </c>
    </row>
    <row r="961" spans="1:20" x14ac:dyDescent="0.2">
      <c r="A961" s="13" t="str">
        <f>TCD!V962</f>
        <v>CHRONO_2SHOP</v>
      </c>
      <c r="B961" s="1">
        <f t="shared" si="42"/>
        <v>46143</v>
      </c>
      <c r="F961" t="str">
        <f>TCD!E962</f>
        <v>XT258671637TS</v>
      </c>
      <c r="H961" s="6" t="str">
        <f t="shared" si="43"/>
        <v>P</v>
      </c>
      <c r="I961" t="str">
        <f>LOOKUP(F961,'Facture Chronopost'!L:L,'Facture Chronopost'!H:H)</f>
        <v/>
      </c>
      <c r="J961" s="6" t="str">
        <f>TCD!U962</f>
        <v>5Y</v>
      </c>
      <c r="K961">
        <f t="shared" si="44"/>
        <v>1</v>
      </c>
      <c r="L961" s="27">
        <f>_xlfn.XLOOKUP(F961,'TCD poids'!A:A,'TCD poids'!C:C)</f>
        <v>0.2</v>
      </c>
      <c r="M961" t="str">
        <f>TCD!T962</f>
        <v>5Y</v>
      </c>
      <c r="N961">
        <f>IF(I961="",0.2,LOOKUP(I961,'Pays TVA'!A:A,'Pays TVA'!B:B))</f>
        <v>0.2</v>
      </c>
      <c r="O961" s="27" t="str">
        <f>IF(TCD!M962="","",TCD!M962)</f>
        <v/>
      </c>
      <c r="P961" s="27" t="str">
        <f>IF(TCD!J962="","",TCD!J962)</f>
        <v/>
      </c>
      <c r="Q961" s="27" t="str">
        <f>IF(AND(TCD!L962="",TCD!Q962=""),"",IF(SUM(TCD!L962,TCD!Q962)&gt;15,29,9.5))</f>
        <v/>
      </c>
      <c r="R961" s="27">
        <f>_xlfn.XLOOKUP(F961,TCD!E:E,TCD!K:K,"")</f>
        <v>0</v>
      </c>
      <c r="S961" s="27" t="str">
        <f>IF(TCD!I962="","",IF(TCD!I962&gt;8.5,17,8.5))</f>
        <v/>
      </c>
      <c r="T961" s="27">
        <f>TCD!Y962</f>
        <v>3.15</v>
      </c>
    </row>
    <row r="962" spans="1:20" x14ac:dyDescent="0.2">
      <c r="A962" s="13" t="str">
        <f>TCD!V963</f>
        <v>CHRONO_2SHOP</v>
      </c>
      <c r="B962" s="1">
        <f t="shared" si="42"/>
        <v>46143</v>
      </c>
      <c r="F962" t="str">
        <f>TCD!E963</f>
        <v>XT258675850TS</v>
      </c>
      <c r="H962" s="6" t="str">
        <f t="shared" si="43"/>
        <v>P</v>
      </c>
      <c r="I962" t="str">
        <f>LOOKUP(F962,'Facture Chronopost'!L:L,'Facture Chronopost'!H:H)</f>
        <v/>
      </c>
      <c r="J962" s="6" t="str">
        <f>TCD!U963</f>
        <v>5Y</v>
      </c>
      <c r="K962">
        <f t="shared" si="44"/>
        <v>1</v>
      </c>
      <c r="L962" s="27">
        <f>_xlfn.XLOOKUP(F962,'TCD poids'!A:A,'TCD poids'!C:C)</f>
        <v>0.9</v>
      </c>
      <c r="M962" t="str">
        <f>TCD!T963</f>
        <v>5Y</v>
      </c>
      <c r="N962">
        <f>IF(I962="",0.2,LOOKUP(I962,'Pays TVA'!A:A,'Pays TVA'!B:B))</f>
        <v>0.2</v>
      </c>
      <c r="O962" s="27" t="str">
        <f>IF(TCD!M963="","",TCD!M963)</f>
        <v/>
      </c>
      <c r="P962" s="27" t="str">
        <f>IF(TCD!J963="","",TCD!J963)</f>
        <v/>
      </c>
      <c r="Q962" s="27" t="str">
        <f>IF(AND(TCD!L963="",TCD!Q963=""),"",IF(SUM(TCD!L963,TCD!Q963)&gt;15,29,9.5))</f>
        <v/>
      </c>
      <c r="R962" s="27">
        <f>_xlfn.XLOOKUP(F962,TCD!E:E,TCD!K:K,"")</f>
        <v>0</v>
      </c>
      <c r="S962" s="27" t="str">
        <f>IF(TCD!I963="","",IF(TCD!I963&gt;8.5,17,8.5))</f>
        <v/>
      </c>
      <c r="T962" s="27">
        <f>TCD!Y963</f>
        <v>3.25</v>
      </c>
    </row>
    <row r="963" spans="1:20" x14ac:dyDescent="0.2">
      <c r="A963" s="13" t="str">
        <f>TCD!V964</f>
        <v>CHRONO_2SHOP</v>
      </c>
      <c r="B963" s="1">
        <f t="shared" si="42"/>
        <v>46143</v>
      </c>
      <c r="F963" t="str">
        <f>TCD!E964</f>
        <v>XT258676237TS</v>
      </c>
      <c r="H963" s="6" t="str">
        <f t="shared" si="43"/>
        <v>P</v>
      </c>
      <c r="I963" t="str">
        <f>LOOKUP(F963,'Facture Chronopost'!L:L,'Facture Chronopost'!H:H)</f>
        <v/>
      </c>
      <c r="J963" s="6" t="str">
        <f>TCD!U964</f>
        <v>5Y</v>
      </c>
      <c r="K963">
        <f t="shared" si="44"/>
        <v>1</v>
      </c>
      <c r="L963" s="27">
        <f>_xlfn.XLOOKUP(F963,'TCD poids'!A:A,'TCD poids'!C:C)</f>
        <v>0.2</v>
      </c>
      <c r="M963" t="str">
        <f>TCD!T964</f>
        <v>5Y</v>
      </c>
      <c r="N963">
        <f>IF(I963="",0.2,LOOKUP(I963,'Pays TVA'!A:A,'Pays TVA'!B:B))</f>
        <v>0.2</v>
      </c>
      <c r="O963" s="27" t="str">
        <f>IF(TCD!M964="","",TCD!M964)</f>
        <v/>
      </c>
      <c r="P963" s="27" t="str">
        <f>IF(TCD!J964="","",TCD!J964)</f>
        <v/>
      </c>
      <c r="Q963" s="27" t="str">
        <f>IF(AND(TCD!L964="",TCD!Q964=""),"",IF(SUM(TCD!L964,TCD!Q964)&gt;15,29,9.5))</f>
        <v/>
      </c>
      <c r="R963" s="27">
        <f>_xlfn.XLOOKUP(F963,TCD!E:E,TCD!K:K,"")</f>
        <v>0</v>
      </c>
      <c r="S963" s="27" t="str">
        <f>IF(TCD!I964="","",IF(TCD!I964&gt;8.5,17,8.5))</f>
        <v/>
      </c>
      <c r="T963" s="27">
        <f>TCD!Y964</f>
        <v>3.15</v>
      </c>
    </row>
    <row r="964" spans="1:20" x14ac:dyDescent="0.2">
      <c r="A964" s="13" t="str">
        <f>TCD!V965</f>
        <v>CHRONO_2SHOP</v>
      </c>
      <c r="B964" s="1">
        <f t="shared" ref="B964:B1027" si="45">B963</f>
        <v>46143</v>
      </c>
      <c r="F964" t="str">
        <f>TCD!E965</f>
        <v>XT258676360TS</v>
      </c>
      <c r="H964" s="6" t="str">
        <f t="shared" ref="H964:H1027" si="46">IF(RIGHT(J964,3)="BTB","E","P")</f>
        <v>P</v>
      </c>
      <c r="I964" t="str">
        <f>LOOKUP(F964,'Facture Chronopost'!L:L,'Facture Chronopost'!H:H)</f>
        <v/>
      </c>
      <c r="J964" s="6" t="str">
        <f>TCD!U965</f>
        <v>5Y</v>
      </c>
      <c r="K964">
        <f t="shared" ref="K964:K1027" si="47">K963</f>
        <v>1</v>
      </c>
      <c r="L964" s="27">
        <f>_xlfn.XLOOKUP(F964,'TCD poids'!A:A,'TCD poids'!C:C)</f>
        <v>0.5</v>
      </c>
      <c r="M964" t="str">
        <f>TCD!T965</f>
        <v>5Y</v>
      </c>
      <c r="N964">
        <f>IF(I964="",0.2,LOOKUP(I964,'Pays TVA'!A:A,'Pays TVA'!B:B))</f>
        <v>0.2</v>
      </c>
      <c r="O964" s="27" t="str">
        <f>IF(TCD!M965="","",TCD!M965)</f>
        <v/>
      </c>
      <c r="P964" s="27" t="str">
        <f>IF(TCD!J965="","",TCD!J965)</f>
        <v/>
      </c>
      <c r="Q964" s="27" t="str">
        <f>IF(AND(TCD!L965="",TCD!Q965=""),"",IF(SUM(TCD!L965,TCD!Q965)&gt;15,29,9.5))</f>
        <v/>
      </c>
      <c r="R964" s="27">
        <f>_xlfn.XLOOKUP(F964,TCD!E:E,TCD!K:K,"")</f>
        <v>0</v>
      </c>
      <c r="S964" s="27" t="str">
        <f>IF(TCD!I965="","",IF(TCD!I965&gt;8.5,17,8.5))</f>
        <v/>
      </c>
      <c r="T964" s="27">
        <f>TCD!Y965</f>
        <v>3.15</v>
      </c>
    </row>
    <row r="965" spans="1:20" x14ac:dyDescent="0.2">
      <c r="A965" s="13" t="str">
        <f>TCD!V966</f>
        <v>CHRONO_2SHOP</v>
      </c>
      <c r="B965" s="1">
        <f t="shared" si="45"/>
        <v>46143</v>
      </c>
      <c r="F965" t="str">
        <f>TCD!E966</f>
        <v>XT258677983TS</v>
      </c>
      <c r="H965" s="6" t="str">
        <f t="shared" si="46"/>
        <v>P</v>
      </c>
      <c r="I965" t="str">
        <f>LOOKUP(F965,'Facture Chronopost'!L:L,'Facture Chronopost'!H:H)</f>
        <v/>
      </c>
      <c r="J965" s="6" t="str">
        <f>TCD!U966</f>
        <v>5Y</v>
      </c>
      <c r="K965">
        <f t="shared" si="47"/>
        <v>1</v>
      </c>
      <c r="L965" s="27">
        <f>_xlfn.XLOOKUP(F965,'TCD poids'!A:A,'TCD poids'!C:C)</f>
        <v>1.1000000000000001</v>
      </c>
      <c r="M965" t="str">
        <f>TCD!T966</f>
        <v>5Y</v>
      </c>
      <c r="N965">
        <f>IF(I965="",0.2,LOOKUP(I965,'Pays TVA'!A:A,'Pays TVA'!B:B))</f>
        <v>0.2</v>
      </c>
      <c r="O965" s="27" t="str">
        <f>IF(TCD!M966="","",TCD!M966)</f>
        <v/>
      </c>
      <c r="P965" s="27" t="str">
        <f>IF(TCD!J966="","",TCD!J966)</f>
        <v/>
      </c>
      <c r="Q965" s="27" t="str">
        <f>IF(AND(TCD!L966="",TCD!Q966=""),"",IF(SUM(TCD!L966,TCD!Q966)&gt;15,29,9.5))</f>
        <v/>
      </c>
      <c r="R965" s="27">
        <f>_xlfn.XLOOKUP(F965,TCD!E:E,TCD!K:K,"")</f>
        <v>0</v>
      </c>
      <c r="S965" s="27" t="str">
        <f>IF(TCD!I966="","",IF(TCD!I966&gt;8.5,17,8.5))</f>
        <v/>
      </c>
      <c r="T965" s="27">
        <f>TCD!Y966</f>
        <v>3.57</v>
      </c>
    </row>
    <row r="966" spans="1:20" x14ac:dyDescent="0.2">
      <c r="A966" s="13" t="str">
        <f>TCD!V967</f>
        <v>CHRONO_2SHOP</v>
      </c>
      <c r="B966" s="1">
        <f t="shared" si="45"/>
        <v>46143</v>
      </c>
      <c r="F966" t="str">
        <f>TCD!E967</f>
        <v>XT258679159TS</v>
      </c>
      <c r="H966" s="6" t="str">
        <f t="shared" si="46"/>
        <v>P</v>
      </c>
      <c r="I966" t="str">
        <f>LOOKUP(F966,'Facture Chronopost'!L:L,'Facture Chronopost'!H:H)</f>
        <v/>
      </c>
      <c r="J966" s="6" t="str">
        <f>TCD!U967</f>
        <v>5Y</v>
      </c>
      <c r="K966">
        <f t="shared" si="47"/>
        <v>1</v>
      </c>
      <c r="L966" s="27">
        <f>_xlfn.XLOOKUP(F966,'TCD poids'!A:A,'TCD poids'!C:C)</f>
        <v>0.79999999999999993</v>
      </c>
      <c r="M966" t="str">
        <f>TCD!T967</f>
        <v>5Y</v>
      </c>
      <c r="N966">
        <f>IF(I966="",0.2,LOOKUP(I966,'Pays TVA'!A:A,'Pays TVA'!B:B))</f>
        <v>0.2</v>
      </c>
      <c r="O966" s="27" t="str">
        <f>IF(TCD!M967="","",TCD!M967)</f>
        <v/>
      </c>
      <c r="P966" s="27" t="str">
        <f>IF(TCD!J967="","",TCD!J967)</f>
        <v/>
      </c>
      <c r="Q966" s="27" t="str">
        <f>IF(AND(TCD!L967="",TCD!Q967=""),"",IF(SUM(TCD!L967,TCD!Q967)&gt;15,29,9.5))</f>
        <v/>
      </c>
      <c r="R966" s="27">
        <f>_xlfn.XLOOKUP(F966,TCD!E:E,TCD!K:K,"")</f>
        <v>0</v>
      </c>
      <c r="S966" s="27" t="str">
        <f>IF(TCD!I967="","",IF(TCD!I967&gt;8.5,17,8.5))</f>
        <v/>
      </c>
      <c r="T966" s="27">
        <f>TCD!Y967</f>
        <v>3.25</v>
      </c>
    </row>
    <row r="967" spans="1:20" x14ac:dyDescent="0.2">
      <c r="A967" s="13" t="str">
        <f>TCD!V968</f>
        <v>CHRONO_2SHOP</v>
      </c>
      <c r="B967" s="1">
        <f t="shared" si="45"/>
        <v>46143</v>
      </c>
      <c r="F967" t="str">
        <f>TCD!E968</f>
        <v>XT258690707TS</v>
      </c>
      <c r="H967" s="6" t="str">
        <f t="shared" si="46"/>
        <v>P</v>
      </c>
      <c r="I967" t="str">
        <f>LOOKUP(F967,'Facture Chronopost'!L:L,'Facture Chronopost'!H:H)</f>
        <v/>
      </c>
      <c r="J967" s="6" t="str">
        <f>TCD!U968</f>
        <v>5Y</v>
      </c>
      <c r="K967">
        <f t="shared" si="47"/>
        <v>1</v>
      </c>
      <c r="L967" s="27">
        <f>_xlfn.XLOOKUP(F967,'TCD poids'!A:A,'TCD poids'!C:C)</f>
        <v>0.2</v>
      </c>
      <c r="M967" t="str">
        <f>TCD!T968</f>
        <v>5Y</v>
      </c>
      <c r="N967">
        <f>IF(I967="",0.2,LOOKUP(I967,'Pays TVA'!A:A,'Pays TVA'!B:B))</f>
        <v>0.2</v>
      </c>
      <c r="O967" s="27" t="str">
        <f>IF(TCD!M968="","",TCD!M968)</f>
        <v/>
      </c>
      <c r="P967" s="27" t="str">
        <f>IF(TCD!J968="","",TCD!J968)</f>
        <v/>
      </c>
      <c r="Q967" s="27" t="str">
        <f>IF(AND(TCD!L968="",TCD!Q968=""),"",IF(SUM(TCD!L968,TCD!Q968)&gt;15,29,9.5))</f>
        <v/>
      </c>
      <c r="R967" s="27">
        <f>_xlfn.XLOOKUP(F967,TCD!E:E,TCD!K:K,"")</f>
        <v>0</v>
      </c>
      <c r="S967" s="27" t="str">
        <f>IF(TCD!I968="","",IF(TCD!I968&gt;8.5,17,8.5))</f>
        <v/>
      </c>
      <c r="T967" s="27">
        <f>TCD!Y968</f>
        <v>3.15</v>
      </c>
    </row>
    <row r="968" spans="1:20" x14ac:dyDescent="0.2">
      <c r="A968" s="13" t="str">
        <f>TCD!V969</f>
        <v>CHRONO_2SHOP</v>
      </c>
      <c r="B968" s="1">
        <f t="shared" si="45"/>
        <v>46143</v>
      </c>
      <c r="F968" t="str">
        <f>TCD!E969</f>
        <v>XT258697183TS</v>
      </c>
      <c r="H968" s="6" t="str">
        <f t="shared" si="46"/>
        <v>P</v>
      </c>
      <c r="I968" t="str">
        <f>LOOKUP(F968,'Facture Chronopost'!L:L,'Facture Chronopost'!H:H)</f>
        <v/>
      </c>
      <c r="J968" s="6" t="str">
        <f>TCD!U969</f>
        <v>5Y</v>
      </c>
      <c r="K968">
        <f t="shared" si="47"/>
        <v>1</v>
      </c>
      <c r="L968" s="27">
        <f>_xlfn.XLOOKUP(F968,'TCD poids'!A:A,'TCD poids'!C:C)</f>
        <v>0.5</v>
      </c>
      <c r="M968" t="str">
        <f>TCD!T969</f>
        <v>5Y</v>
      </c>
      <c r="N968">
        <f>IF(I968="",0.2,LOOKUP(I968,'Pays TVA'!A:A,'Pays TVA'!B:B))</f>
        <v>0.2</v>
      </c>
      <c r="O968" s="27" t="str">
        <f>IF(TCD!M969="","",TCD!M969)</f>
        <v/>
      </c>
      <c r="P968" s="27" t="str">
        <f>IF(TCD!J969="","",TCD!J969)</f>
        <v/>
      </c>
      <c r="Q968" s="27" t="str">
        <f>IF(AND(TCD!L969="",TCD!Q969=""),"",IF(SUM(TCD!L969,TCD!Q969)&gt;15,29,9.5))</f>
        <v/>
      </c>
      <c r="R968" s="27">
        <f>_xlfn.XLOOKUP(F968,TCD!E:E,TCD!K:K,"")</f>
        <v>0</v>
      </c>
      <c r="S968" s="27" t="str">
        <f>IF(TCD!I969="","",IF(TCD!I969&gt;8.5,17,8.5))</f>
        <v/>
      </c>
      <c r="T968" s="27">
        <f>TCD!Y969</f>
        <v>3.15</v>
      </c>
    </row>
    <row r="969" spans="1:20" x14ac:dyDescent="0.2">
      <c r="A969" s="13" t="str">
        <f>TCD!V970</f>
        <v>CHRONO_2SHOP</v>
      </c>
      <c r="B969" s="1">
        <f t="shared" si="45"/>
        <v>46143</v>
      </c>
      <c r="F969" t="str">
        <f>TCD!E970</f>
        <v>XT258708368TS</v>
      </c>
      <c r="H969" s="6" t="str">
        <f t="shared" si="46"/>
        <v>P</v>
      </c>
      <c r="I969" t="str">
        <f>LOOKUP(F969,'Facture Chronopost'!L:L,'Facture Chronopost'!H:H)</f>
        <v/>
      </c>
      <c r="J969" s="6" t="str">
        <f>TCD!U970</f>
        <v>5Y</v>
      </c>
      <c r="K969">
        <f t="shared" si="47"/>
        <v>1</v>
      </c>
      <c r="L969" s="27">
        <f>_xlfn.XLOOKUP(F969,'TCD poids'!A:A,'TCD poids'!C:C)</f>
        <v>0.1</v>
      </c>
      <c r="M969" t="str">
        <f>TCD!T970</f>
        <v>5Y</v>
      </c>
      <c r="N969">
        <f>IF(I969="",0.2,LOOKUP(I969,'Pays TVA'!A:A,'Pays TVA'!B:B))</f>
        <v>0.2</v>
      </c>
      <c r="O969" s="27" t="str">
        <f>IF(TCD!M970="","",TCD!M970)</f>
        <v/>
      </c>
      <c r="P969" s="27" t="str">
        <f>IF(TCD!J970="","",TCD!J970)</f>
        <v/>
      </c>
      <c r="Q969" s="27" t="str">
        <f>IF(AND(TCD!L970="",TCD!Q970=""),"",IF(SUM(TCD!L970,TCD!Q970)&gt;15,29,9.5))</f>
        <v/>
      </c>
      <c r="R969" s="27">
        <f>_xlfn.XLOOKUP(F969,TCD!E:E,TCD!K:K,"")</f>
        <v>0</v>
      </c>
      <c r="S969" s="27" t="str">
        <f>IF(TCD!I970="","",IF(TCD!I970&gt;8.5,17,8.5))</f>
        <v/>
      </c>
      <c r="T969" s="27">
        <f>TCD!Y970</f>
        <v>3.15</v>
      </c>
    </row>
    <row r="970" spans="1:20" x14ac:dyDescent="0.2">
      <c r="A970" s="13" t="str">
        <f>TCD!V971</f>
        <v>CHRONO_2SHOP</v>
      </c>
      <c r="B970" s="1">
        <f t="shared" si="45"/>
        <v>46143</v>
      </c>
      <c r="F970" t="str">
        <f>TCD!E971</f>
        <v>XT258726185TS</v>
      </c>
      <c r="H970" s="6" t="str">
        <f t="shared" si="46"/>
        <v>P</v>
      </c>
      <c r="I970" t="str">
        <f>LOOKUP(F970,'Facture Chronopost'!L:L,'Facture Chronopost'!H:H)</f>
        <v/>
      </c>
      <c r="J970" s="6" t="str">
        <f>TCD!U971</f>
        <v>5Y</v>
      </c>
      <c r="K970">
        <f t="shared" si="47"/>
        <v>1</v>
      </c>
      <c r="L970" s="27">
        <f>_xlfn.XLOOKUP(F970,'TCD poids'!A:A,'TCD poids'!C:C)</f>
        <v>0.2</v>
      </c>
      <c r="M970" t="str">
        <f>TCD!T971</f>
        <v>5Y</v>
      </c>
      <c r="N970">
        <f>IF(I970="",0.2,LOOKUP(I970,'Pays TVA'!A:A,'Pays TVA'!B:B))</f>
        <v>0.2</v>
      </c>
      <c r="O970" s="27" t="str">
        <f>IF(TCD!M971="","",TCD!M971)</f>
        <v/>
      </c>
      <c r="P970" s="27" t="str">
        <f>IF(TCD!J971="","",TCD!J971)</f>
        <v/>
      </c>
      <c r="Q970" s="27" t="str">
        <f>IF(AND(TCD!L971="",TCD!Q971=""),"",IF(SUM(TCD!L971,TCD!Q971)&gt;15,29,9.5))</f>
        <v/>
      </c>
      <c r="R970" s="27">
        <f>_xlfn.XLOOKUP(F970,TCD!E:E,TCD!K:K,"")</f>
        <v>0</v>
      </c>
      <c r="S970" s="27" t="str">
        <f>IF(TCD!I971="","",IF(TCD!I971&gt;8.5,17,8.5))</f>
        <v/>
      </c>
      <c r="T970" s="27">
        <f>TCD!Y971</f>
        <v>3.15</v>
      </c>
    </row>
    <row r="971" spans="1:20" x14ac:dyDescent="0.2">
      <c r="A971" s="13" t="str">
        <f>TCD!V972</f>
        <v>CHRONO_2SHOP</v>
      </c>
      <c r="B971" s="1">
        <f t="shared" si="45"/>
        <v>46143</v>
      </c>
      <c r="F971" t="str">
        <f>TCD!E972</f>
        <v>XT258734487TS</v>
      </c>
      <c r="H971" s="6" t="str">
        <f t="shared" si="46"/>
        <v>P</v>
      </c>
      <c r="I971" t="str">
        <f>LOOKUP(F971,'Facture Chronopost'!L:L,'Facture Chronopost'!H:H)</f>
        <v/>
      </c>
      <c r="J971" s="6" t="str">
        <f>TCD!U972</f>
        <v>5Y</v>
      </c>
      <c r="K971">
        <f t="shared" si="47"/>
        <v>1</v>
      </c>
      <c r="L971" s="27">
        <f>_xlfn.XLOOKUP(F971,'TCD poids'!A:A,'TCD poids'!C:C)</f>
        <v>0.9</v>
      </c>
      <c r="M971" t="str">
        <f>TCD!T972</f>
        <v>5Y</v>
      </c>
      <c r="N971">
        <f>IF(I971="",0.2,LOOKUP(I971,'Pays TVA'!A:A,'Pays TVA'!B:B))</f>
        <v>0.2</v>
      </c>
      <c r="O971" s="27" t="str">
        <f>IF(TCD!M972="","",TCD!M972)</f>
        <v/>
      </c>
      <c r="P971" s="27" t="str">
        <f>IF(TCD!J972="","",TCD!J972)</f>
        <v/>
      </c>
      <c r="Q971" s="27" t="str">
        <f>IF(AND(TCD!L972="",TCD!Q972=""),"",IF(SUM(TCD!L972,TCD!Q972)&gt;15,29,9.5))</f>
        <v/>
      </c>
      <c r="R971" s="27">
        <f>_xlfn.XLOOKUP(F971,TCD!E:E,TCD!K:K,"")</f>
        <v>0</v>
      </c>
      <c r="S971" s="27" t="str">
        <f>IF(TCD!I972="","",IF(TCD!I972&gt;8.5,17,8.5))</f>
        <v/>
      </c>
      <c r="T971" s="27">
        <f>TCD!Y972</f>
        <v>3.25</v>
      </c>
    </row>
    <row r="972" spans="1:20" x14ac:dyDescent="0.2">
      <c r="A972" s="13" t="str">
        <f>TCD!V973</f>
        <v>CHRONO_2SHOP</v>
      </c>
      <c r="B972" s="1">
        <f t="shared" si="45"/>
        <v>46143</v>
      </c>
      <c r="F972" t="str">
        <f>TCD!E973</f>
        <v>XT258739379TS</v>
      </c>
      <c r="H972" s="6" t="str">
        <f t="shared" si="46"/>
        <v>P</v>
      </c>
      <c r="I972" t="str">
        <f>LOOKUP(F972,'Facture Chronopost'!L:L,'Facture Chronopost'!H:H)</f>
        <v/>
      </c>
      <c r="J972" s="6" t="str">
        <f>TCD!U973</f>
        <v>5Y</v>
      </c>
      <c r="K972">
        <f t="shared" si="47"/>
        <v>1</v>
      </c>
      <c r="L972" s="27">
        <f>_xlfn.XLOOKUP(F972,'TCD poids'!A:A,'TCD poids'!C:C)</f>
        <v>0.9</v>
      </c>
      <c r="M972" t="str">
        <f>TCD!T973</f>
        <v>5Y</v>
      </c>
      <c r="N972">
        <f>IF(I972="",0.2,LOOKUP(I972,'Pays TVA'!A:A,'Pays TVA'!B:B))</f>
        <v>0.2</v>
      </c>
      <c r="O972" s="27" t="str">
        <f>IF(TCD!M973="","",TCD!M973)</f>
        <v/>
      </c>
      <c r="P972" s="27" t="str">
        <f>IF(TCD!J973="","",TCD!J973)</f>
        <v/>
      </c>
      <c r="Q972" s="27" t="str">
        <f>IF(AND(TCD!L973="",TCD!Q973=""),"",IF(SUM(TCD!L973,TCD!Q973)&gt;15,29,9.5))</f>
        <v/>
      </c>
      <c r="R972" s="27">
        <f>_xlfn.XLOOKUP(F972,TCD!E:E,TCD!K:K,"")</f>
        <v>0</v>
      </c>
      <c r="S972" s="27" t="str">
        <f>IF(TCD!I973="","",IF(TCD!I973&gt;8.5,17,8.5))</f>
        <v/>
      </c>
      <c r="T972" s="27">
        <f>TCD!Y973</f>
        <v>3.25</v>
      </c>
    </row>
    <row r="973" spans="1:20" x14ac:dyDescent="0.2">
      <c r="A973" s="13" t="str">
        <f>TCD!V974</f>
        <v>CHRONO_2SHOP</v>
      </c>
      <c r="B973" s="1">
        <f t="shared" si="45"/>
        <v>46143</v>
      </c>
      <c r="F973" t="str">
        <f>TCD!E974</f>
        <v>XT258743625TS</v>
      </c>
      <c r="H973" s="6" t="str">
        <f t="shared" si="46"/>
        <v>P</v>
      </c>
      <c r="I973" t="str">
        <f>LOOKUP(F973,'Facture Chronopost'!L:L,'Facture Chronopost'!H:H)</f>
        <v/>
      </c>
      <c r="J973" s="6" t="str">
        <f>TCD!U974</f>
        <v>5Y</v>
      </c>
      <c r="K973">
        <f t="shared" si="47"/>
        <v>1</v>
      </c>
      <c r="L973" s="27">
        <f>_xlfn.XLOOKUP(F973,'TCD poids'!A:A,'TCD poids'!C:C)</f>
        <v>0.1</v>
      </c>
      <c r="M973" t="str">
        <f>TCD!T974</f>
        <v>5Y</v>
      </c>
      <c r="N973">
        <f>IF(I973="",0.2,LOOKUP(I973,'Pays TVA'!A:A,'Pays TVA'!B:B))</f>
        <v>0.2</v>
      </c>
      <c r="O973" s="27" t="str">
        <f>IF(TCD!M974="","",TCD!M974)</f>
        <v/>
      </c>
      <c r="P973" s="27" t="str">
        <f>IF(TCD!J974="","",TCD!J974)</f>
        <v/>
      </c>
      <c r="Q973" s="27" t="str">
        <f>IF(AND(TCD!L974="",TCD!Q974=""),"",IF(SUM(TCD!L974,TCD!Q974)&gt;15,29,9.5))</f>
        <v/>
      </c>
      <c r="R973" s="27">
        <f>_xlfn.XLOOKUP(F973,TCD!E:E,TCD!K:K,"")</f>
        <v>0</v>
      </c>
      <c r="S973" s="27" t="str">
        <f>IF(TCD!I974="","",IF(TCD!I974&gt;8.5,17,8.5))</f>
        <v/>
      </c>
      <c r="T973" s="27">
        <f>TCD!Y974</f>
        <v>3.15</v>
      </c>
    </row>
    <row r="974" spans="1:20" x14ac:dyDescent="0.2">
      <c r="A974" s="13" t="str">
        <f>TCD!V975</f>
        <v>CHRONO_2SHOP</v>
      </c>
      <c r="B974" s="1">
        <f t="shared" si="45"/>
        <v>46143</v>
      </c>
      <c r="F974" t="str">
        <f>TCD!E975</f>
        <v>XT258749685TS</v>
      </c>
      <c r="H974" s="6" t="str">
        <f t="shared" si="46"/>
        <v>P</v>
      </c>
      <c r="I974" t="str">
        <f>LOOKUP(F974,'Facture Chronopost'!L:L,'Facture Chronopost'!H:H)</f>
        <v/>
      </c>
      <c r="J974" s="6" t="str">
        <f>TCD!U975</f>
        <v>5Y</v>
      </c>
      <c r="K974">
        <f t="shared" si="47"/>
        <v>1</v>
      </c>
      <c r="L974" s="27">
        <f>_xlfn.XLOOKUP(F974,'TCD poids'!A:A,'TCD poids'!C:C)</f>
        <v>0.6</v>
      </c>
      <c r="M974" t="str">
        <f>TCD!T975</f>
        <v>5Y</v>
      </c>
      <c r="N974">
        <f>IF(I974="",0.2,LOOKUP(I974,'Pays TVA'!A:A,'Pays TVA'!B:B))</f>
        <v>0.2</v>
      </c>
      <c r="O974" s="27" t="str">
        <f>IF(TCD!M975="","",TCD!M975)</f>
        <v/>
      </c>
      <c r="P974" s="27" t="str">
        <f>IF(TCD!J975="","",TCD!J975)</f>
        <v/>
      </c>
      <c r="Q974" s="27" t="str">
        <f>IF(AND(TCD!L975="",TCD!Q975=""),"",IF(SUM(TCD!L975,TCD!Q975)&gt;15,29,9.5))</f>
        <v/>
      </c>
      <c r="R974" s="27">
        <f>_xlfn.XLOOKUP(F974,TCD!E:E,TCD!K:K,"")</f>
        <v>0</v>
      </c>
      <c r="S974" s="27" t="str">
        <f>IF(TCD!I975="","",IF(TCD!I975&gt;8.5,17,8.5))</f>
        <v/>
      </c>
      <c r="T974" s="27">
        <f>TCD!Y975</f>
        <v>3.25</v>
      </c>
    </row>
    <row r="975" spans="1:20" x14ac:dyDescent="0.2">
      <c r="A975" s="13" t="str">
        <f>TCD!V976</f>
        <v>CHRONO_2SHOP</v>
      </c>
      <c r="B975" s="1">
        <f t="shared" si="45"/>
        <v>46143</v>
      </c>
      <c r="F975" t="str">
        <f>TCD!E976</f>
        <v>XT258750343TS</v>
      </c>
      <c r="H975" s="6" t="str">
        <f t="shared" si="46"/>
        <v>P</v>
      </c>
      <c r="I975" t="str">
        <f>LOOKUP(F975,'Facture Chronopost'!L:L,'Facture Chronopost'!H:H)</f>
        <v/>
      </c>
      <c r="J975" s="6" t="str">
        <f>TCD!U976</f>
        <v>5Y</v>
      </c>
      <c r="K975">
        <f t="shared" si="47"/>
        <v>1</v>
      </c>
      <c r="L975" s="27">
        <f>_xlfn.XLOOKUP(F975,'TCD poids'!A:A,'TCD poids'!C:C)</f>
        <v>0.2</v>
      </c>
      <c r="M975" t="str">
        <f>TCD!T976</f>
        <v>5Y</v>
      </c>
      <c r="N975">
        <f>IF(I975="",0.2,LOOKUP(I975,'Pays TVA'!A:A,'Pays TVA'!B:B))</f>
        <v>0.2</v>
      </c>
      <c r="O975" s="27" t="str">
        <f>IF(TCD!M976="","",TCD!M976)</f>
        <v/>
      </c>
      <c r="P975" s="27" t="str">
        <f>IF(TCD!J976="","",TCD!J976)</f>
        <v/>
      </c>
      <c r="Q975" s="27" t="str">
        <f>IF(AND(TCD!L976="",TCD!Q976=""),"",IF(SUM(TCD!L976,TCD!Q976)&gt;15,29,9.5))</f>
        <v/>
      </c>
      <c r="R975" s="27">
        <f>_xlfn.XLOOKUP(F975,TCD!E:E,TCD!K:K,"")</f>
        <v>0</v>
      </c>
      <c r="S975" s="27" t="str">
        <f>IF(TCD!I976="","",IF(TCD!I976&gt;8.5,17,8.5))</f>
        <v/>
      </c>
      <c r="T975" s="27">
        <f>TCD!Y976</f>
        <v>3.15</v>
      </c>
    </row>
    <row r="976" spans="1:20" x14ac:dyDescent="0.2">
      <c r="A976" s="13" t="str">
        <f>TCD!V977</f>
        <v>CHRONO_2SHOP</v>
      </c>
      <c r="B976" s="1">
        <f t="shared" si="45"/>
        <v>46143</v>
      </c>
      <c r="F976" t="str">
        <f>TCD!E977</f>
        <v>XT258752653TS</v>
      </c>
      <c r="H976" s="6" t="str">
        <f t="shared" si="46"/>
        <v>P</v>
      </c>
      <c r="I976" t="str">
        <f>LOOKUP(F976,'Facture Chronopost'!L:L,'Facture Chronopost'!H:H)</f>
        <v/>
      </c>
      <c r="J976" s="6" t="str">
        <f>TCD!U977</f>
        <v>5Y</v>
      </c>
      <c r="K976">
        <f t="shared" si="47"/>
        <v>1</v>
      </c>
      <c r="L976" s="27">
        <f>_xlfn.XLOOKUP(F976,'TCD poids'!A:A,'TCD poids'!C:C)</f>
        <v>0.2</v>
      </c>
      <c r="M976" t="str">
        <f>TCD!T977</f>
        <v>5Y</v>
      </c>
      <c r="N976">
        <f>IF(I976="",0.2,LOOKUP(I976,'Pays TVA'!A:A,'Pays TVA'!B:B))</f>
        <v>0.2</v>
      </c>
      <c r="O976" s="27" t="str">
        <f>IF(TCD!M977="","",TCD!M977)</f>
        <v/>
      </c>
      <c r="P976" s="27" t="str">
        <f>IF(TCD!J977="","",TCD!J977)</f>
        <v/>
      </c>
      <c r="Q976" s="27" t="str">
        <f>IF(AND(TCD!L977="",TCD!Q977=""),"",IF(SUM(TCD!L977,TCD!Q977)&gt;15,29,9.5))</f>
        <v/>
      </c>
      <c r="R976" s="27">
        <f>_xlfn.XLOOKUP(F976,TCD!E:E,TCD!K:K,"")</f>
        <v>0</v>
      </c>
      <c r="S976" s="27" t="str">
        <f>IF(TCD!I977="","",IF(TCD!I977&gt;8.5,17,8.5))</f>
        <v/>
      </c>
      <c r="T976" s="27">
        <f>TCD!Y977</f>
        <v>3.15</v>
      </c>
    </row>
    <row r="977" spans="1:20" x14ac:dyDescent="0.2">
      <c r="A977" s="13" t="str">
        <f>TCD!V978</f>
        <v>CHRONO_2SHOP</v>
      </c>
      <c r="B977" s="1">
        <f t="shared" si="45"/>
        <v>46143</v>
      </c>
      <c r="F977" t="str">
        <f>TCD!E978</f>
        <v>XT258755249TS</v>
      </c>
      <c r="H977" s="6" t="str">
        <f t="shared" si="46"/>
        <v>P</v>
      </c>
      <c r="I977" t="str">
        <f>LOOKUP(F977,'Facture Chronopost'!L:L,'Facture Chronopost'!H:H)</f>
        <v/>
      </c>
      <c r="J977" s="6" t="str">
        <f>TCD!U978</f>
        <v>5Y</v>
      </c>
      <c r="K977">
        <f t="shared" si="47"/>
        <v>1</v>
      </c>
      <c r="L977" s="27">
        <f>_xlfn.XLOOKUP(F977,'TCD poids'!A:A,'TCD poids'!C:C)</f>
        <v>0.6</v>
      </c>
      <c r="M977" t="str">
        <f>TCD!T978</f>
        <v>5Y</v>
      </c>
      <c r="N977">
        <f>IF(I977="",0.2,LOOKUP(I977,'Pays TVA'!A:A,'Pays TVA'!B:B))</f>
        <v>0.2</v>
      </c>
      <c r="O977" s="27" t="str">
        <f>IF(TCD!M978="","",TCD!M978)</f>
        <v/>
      </c>
      <c r="P977" s="27" t="str">
        <f>IF(TCD!J978="","",TCD!J978)</f>
        <v/>
      </c>
      <c r="Q977" s="27" t="str">
        <f>IF(AND(TCD!L978="",TCD!Q978=""),"",IF(SUM(TCD!L978,TCD!Q978)&gt;15,29,9.5))</f>
        <v/>
      </c>
      <c r="R977" s="27">
        <f>_xlfn.XLOOKUP(F977,TCD!E:E,TCD!K:K,"")</f>
        <v>0</v>
      </c>
      <c r="S977" s="27" t="str">
        <f>IF(TCD!I978="","",IF(TCD!I978&gt;8.5,17,8.5))</f>
        <v/>
      </c>
      <c r="T977" s="27">
        <f>TCD!Y978</f>
        <v>3.25</v>
      </c>
    </row>
    <row r="978" spans="1:20" x14ac:dyDescent="0.2">
      <c r="A978" s="13" t="str">
        <f>TCD!V979</f>
        <v>CHRONO_2SHOP</v>
      </c>
      <c r="B978" s="1">
        <f t="shared" si="45"/>
        <v>46143</v>
      </c>
      <c r="F978" t="str">
        <f>TCD!E979</f>
        <v>XT258755751TS</v>
      </c>
      <c r="H978" s="6" t="str">
        <f t="shared" si="46"/>
        <v>P</v>
      </c>
      <c r="I978" t="str">
        <f>LOOKUP(F978,'Facture Chronopost'!L:L,'Facture Chronopost'!H:H)</f>
        <v/>
      </c>
      <c r="J978" s="6" t="str">
        <f>TCD!U979</f>
        <v>5Y</v>
      </c>
      <c r="K978">
        <f t="shared" si="47"/>
        <v>1</v>
      </c>
      <c r="L978" s="27">
        <f>_xlfn.XLOOKUP(F978,'TCD poids'!A:A,'TCD poids'!C:C)</f>
        <v>0.7</v>
      </c>
      <c r="M978" t="str">
        <f>TCD!T979</f>
        <v>5Y</v>
      </c>
      <c r="N978">
        <f>IF(I978="",0.2,LOOKUP(I978,'Pays TVA'!A:A,'Pays TVA'!B:B))</f>
        <v>0.2</v>
      </c>
      <c r="O978" s="27" t="str">
        <f>IF(TCD!M979="","",TCD!M979)</f>
        <v/>
      </c>
      <c r="P978" s="27" t="str">
        <f>IF(TCD!J979="","",TCD!J979)</f>
        <v/>
      </c>
      <c r="Q978" s="27" t="str">
        <f>IF(AND(TCD!L979="",TCD!Q979=""),"",IF(SUM(TCD!L979,TCD!Q979)&gt;15,29,9.5))</f>
        <v/>
      </c>
      <c r="R978" s="27">
        <f>_xlfn.XLOOKUP(F978,TCD!E:E,TCD!K:K,"")</f>
        <v>0</v>
      </c>
      <c r="S978" s="27" t="str">
        <f>IF(TCD!I979="","",IF(TCD!I979&gt;8.5,17,8.5))</f>
        <v/>
      </c>
      <c r="T978" s="27">
        <f>TCD!Y979</f>
        <v>3.25</v>
      </c>
    </row>
    <row r="979" spans="1:20" x14ac:dyDescent="0.2">
      <c r="A979" s="13" t="str">
        <f>TCD!V980</f>
        <v>CHRONO_2SHOP</v>
      </c>
      <c r="B979" s="1">
        <f t="shared" si="45"/>
        <v>46143</v>
      </c>
      <c r="F979" t="str">
        <f>TCD!E980</f>
        <v>XT258756054TS</v>
      </c>
      <c r="H979" s="6" t="str">
        <f t="shared" si="46"/>
        <v>P</v>
      </c>
      <c r="I979" t="str">
        <f>LOOKUP(F979,'Facture Chronopost'!L:L,'Facture Chronopost'!H:H)</f>
        <v/>
      </c>
      <c r="J979" s="6" t="str">
        <f>TCD!U980</f>
        <v>5Y</v>
      </c>
      <c r="K979">
        <f t="shared" si="47"/>
        <v>1</v>
      </c>
      <c r="L979" s="27">
        <f>_xlfn.XLOOKUP(F979,'TCD poids'!A:A,'TCD poids'!C:C)</f>
        <v>0.6</v>
      </c>
      <c r="M979" t="str">
        <f>TCD!T980</f>
        <v>5Y</v>
      </c>
      <c r="N979">
        <f>IF(I979="",0.2,LOOKUP(I979,'Pays TVA'!A:A,'Pays TVA'!B:B))</f>
        <v>0.2</v>
      </c>
      <c r="O979" s="27" t="str">
        <f>IF(TCD!M980="","",TCD!M980)</f>
        <v/>
      </c>
      <c r="P979" s="27" t="str">
        <f>IF(TCD!J980="","",TCD!J980)</f>
        <v/>
      </c>
      <c r="Q979" s="27" t="str">
        <f>IF(AND(TCD!L980="",TCD!Q980=""),"",IF(SUM(TCD!L980,TCD!Q980)&gt;15,29,9.5))</f>
        <v/>
      </c>
      <c r="R979" s="27">
        <f>_xlfn.XLOOKUP(F979,TCD!E:E,TCD!K:K,"")</f>
        <v>0</v>
      </c>
      <c r="S979" s="27" t="str">
        <f>IF(TCD!I980="","",IF(TCD!I980&gt;8.5,17,8.5))</f>
        <v/>
      </c>
      <c r="T979" s="27">
        <f>TCD!Y980</f>
        <v>3.25</v>
      </c>
    </row>
    <row r="980" spans="1:20" x14ac:dyDescent="0.2">
      <c r="A980" s="13" t="str">
        <f>TCD!V981</f>
        <v>CHRONO_2SHOP</v>
      </c>
      <c r="B980" s="1">
        <f t="shared" si="45"/>
        <v>46143</v>
      </c>
      <c r="F980" t="str">
        <f>TCD!E981</f>
        <v>XT258765475TS</v>
      </c>
      <c r="H980" s="6" t="str">
        <f t="shared" si="46"/>
        <v>P</v>
      </c>
      <c r="I980" t="str">
        <f>LOOKUP(F980,'Facture Chronopost'!L:L,'Facture Chronopost'!H:H)</f>
        <v/>
      </c>
      <c r="J980" s="6" t="str">
        <f>TCD!U981</f>
        <v>5Y</v>
      </c>
      <c r="K980">
        <f t="shared" si="47"/>
        <v>1</v>
      </c>
      <c r="L980" s="27">
        <f>_xlfn.XLOOKUP(F980,'TCD poids'!A:A,'TCD poids'!C:C)</f>
        <v>0.6</v>
      </c>
      <c r="M980" t="str">
        <f>TCD!T981</f>
        <v>5Y</v>
      </c>
      <c r="N980">
        <f>IF(I980="",0.2,LOOKUP(I980,'Pays TVA'!A:A,'Pays TVA'!B:B))</f>
        <v>0.2</v>
      </c>
      <c r="O980" s="27" t="str">
        <f>IF(TCD!M981="","",TCD!M981)</f>
        <v/>
      </c>
      <c r="P980" s="27" t="str">
        <f>IF(TCD!J981="","",TCD!J981)</f>
        <v/>
      </c>
      <c r="Q980" s="27" t="str">
        <f>IF(AND(TCD!L981="",TCD!Q981=""),"",IF(SUM(TCD!L981,TCD!Q981)&gt;15,29,9.5))</f>
        <v/>
      </c>
      <c r="R980" s="27">
        <f>_xlfn.XLOOKUP(F980,TCD!E:E,TCD!K:K,"")</f>
        <v>0</v>
      </c>
      <c r="S980" s="27" t="str">
        <f>IF(TCD!I981="","",IF(TCD!I981&gt;8.5,17,8.5))</f>
        <v/>
      </c>
      <c r="T980" s="27">
        <f>TCD!Y981</f>
        <v>3.25</v>
      </c>
    </row>
    <row r="981" spans="1:20" x14ac:dyDescent="0.2">
      <c r="A981" s="13" t="str">
        <f>TCD!V982</f>
        <v>CHRONO_2SHOP</v>
      </c>
      <c r="B981" s="1">
        <f t="shared" si="45"/>
        <v>46143</v>
      </c>
      <c r="F981" t="str">
        <f>TCD!E982</f>
        <v>XT258767255TS</v>
      </c>
      <c r="H981" s="6" t="str">
        <f t="shared" si="46"/>
        <v>P</v>
      </c>
      <c r="I981" t="str">
        <f>LOOKUP(F981,'Facture Chronopost'!L:L,'Facture Chronopost'!H:H)</f>
        <v/>
      </c>
      <c r="J981" s="6" t="str">
        <f>TCD!U982</f>
        <v>5Y</v>
      </c>
      <c r="K981">
        <f t="shared" si="47"/>
        <v>1</v>
      </c>
      <c r="L981" s="27">
        <f>_xlfn.XLOOKUP(F981,'TCD poids'!A:A,'TCD poids'!C:C)</f>
        <v>0.4</v>
      </c>
      <c r="M981" t="str">
        <f>TCD!T982</f>
        <v>5Y</v>
      </c>
      <c r="N981">
        <f>IF(I981="",0.2,LOOKUP(I981,'Pays TVA'!A:A,'Pays TVA'!B:B))</f>
        <v>0.2</v>
      </c>
      <c r="O981" s="27" t="str">
        <f>IF(TCD!M982="","",TCD!M982)</f>
        <v/>
      </c>
      <c r="P981" s="27" t="str">
        <f>IF(TCD!J982="","",TCD!J982)</f>
        <v/>
      </c>
      <c r="Q981" s="27" t="str">
        <f>IF(AND(TCD!L982="",TCD!Q982=""),"",IF(SUM(TCD!L982,TCD!Q982)&gt;15,29,9.5))</f>
        <v/>
      </c>
      <c r="R981" s="27">
        <f>_xlfn.XLOOKUP(F981,TCD!E:E,TCD!K:K,"")</f>
        <v>0</v>
      </c>
      <c r="S981" s="27" t="str">
        <f>IF(TCD!I982="","",IF(TCD!I982&gt;8.5,17,8.5))</f>
        <v/>
      </c>
      <c r="T981" s="27">
        <f>TCD!Y982</f>
        <v>3.15</v>
      </c>
    </row>
    <row r="982" spans="1:20" x14ac:dyDescent="0.2">
      <c r="A982" s="13" t="str">
        <f>TCD!V983</f>
        <v>CHRONO_2SHOP</v>
      </c>
      <c r="B982" s="1">
        <f t="shared" si="45"/>
        <v>46143</v>
      </c>
      <c r="F982" t="str">
        <f>TCD!E983</f>
        <v>XT258767803TS</v>
      </c>
      <c r="H982" s="6" t="str">
        <f t="shared" si="46"/>
        <v>P</v>
      </c>
      <c r="I982" t="str">
        <f>LOOKUP(F982,'Facture Chronopost'!L:L,'Facture Chronopost'!H:H)</f>
        <v/>
      </c>
      <c r="J982" s="6" t="str">
        <f>TCD!U983</f>
        <v>5Y</v>
      </c>
      <c r="K982">
        <f t="shared" si="47"/>
        <v>1</v>
      </c>
      <c r="L982" s="27">
        <f>_xlfn.XLOOKUP(F982,'TCD poids'!A:A,'TCD poids'!C:C)</f>
        <v>0.2</v>
      </c>
      <c r="M982" t="str">
        <f>TCD!T983</f>
        <v>5Y</v>
      </c>
      <c r="N982">
        <f>IF(I982="",0.2,LOOKUP(I982,'Pays TVA'!A:A,'Pays TVA'!B:B))</f>
        <v>0.2</v>
      </c>
      <c r="O982" s="27" t="str">
        <f>IF(TCD!M983="","",TCD!M983)</f>
        <v/>
      </c>
      <c r="P982" s="27" t="str">
        <f>IF(TCD!J983="","",TCD!J983)</f>
        <v/>
      </c>
      <c r="Q982" s="27" t="str">
        <f>IF(AND(TCD!L983="",TCD!Q983=""),"",IF(SUM(TCD!L983,TCD!Q983)&gt;15,29,9.5))</f>
        <v/>
      </c>
      <c r="R982" s="27">
        <f>_xlfn.XLOOKUP(F982,TCD!E:E,TCD!K:K,"")</f>
        <v>0</v>
      </c>
      <c r="S982" s="27" t="str">
        <f>IF(TCD!I983="","",IF(TCD!I983&gt;8.5,17,8.5))</f>
        <v/>
      </c>
      <c r="T982" s="27">
        <f>TCD!Y983</f>
        <v>3.15</v>
      </c>
    </row>
    <row r="983" spans="1:20" x14ac:dyDescent="0.2">
      <c r="A983" s="13" t="str">
        <f>TCD!V984</f>
        <v>CHRONO_2SHOP</v>
      </c>
      <c r="B983" s="1">
        <f t="shared" si="45"/>
        <v>46143</v>
      </c>
      <c r="F983" t="str">
        <f>TCD!E984</f>
        <v>XT258773049TS</v>
      </c>
      <c r="H983" s="6" t="str">
        <f t="shared" si="46"/>
        <v>P</v>
      </c>
      <c r="I983" t="str">
        <f>LOOKUP(F983,'Facture Chronopost'!L:L,'Facture Chronopost'!H:H)</f>
        <v/>
      </c>
      <c r="J983" s="6" t="str">
        <f>TCD!U984</f>
        <v>5Y</v>
      </c>
      <c r="K983">
        <f t="shared" si="47"/>
        <v>1</v>
      </c>
      <c r="L983" s="27">
        <f>_xlfn.XLOOKUP(F983,'TCD poids'!A:A,'TCD poids'!C:C)</f>
        <v>1.2</v>
      </c>
      <c r="M983" t="str">
        <f>TCD!T984</f>
        <v>5Y</v>
      </c>
      <c r="N983">
        <f>IF(I983="",0.2,LOOKUP(I983,'Pays TVA'!A:A,'Pays TVA'!B:B))</f>
        <v>0.2</v>
      </c>
      <c r="O983" s="27" t="str">
        <f>IF(TCD!M984="","",TCD!M984)</f>
        <v/>
      </c>
      <c r="P983" s="27" t="str">
        <f>IF(TCD!J984="","",TCD!J984)</f>
        <v/>
      </c>
      <c r="Q983" s="27" t="str">
        <f>IF(AND(TCD!L984="",TCD!Q984=""),"",IF(SUM(TCD!L984,TCD!Q984)&gt;15,29,9.5))</f>
        <v/>
      </c>
      <c r="R983" s="27">
        <f>_xlfn.XLOOKUP(F983,TCD!E:E,TCD!K:K,"")</f>
        <v>0</v>
      </c>
      <c r="S983" s="27" t="str">
        <f>IF(TCD!I984="","",IF(TCD!I984&gt;8.5,17,8.5))</f>
        <v/>
      </c>
      <c r="T983" s="27">
        <f>TCD!Y984</f>
        <v>3.57</v>
      </c>
    </row>
    <row r="984" spans="1:20" x14ac:dyDescent="0.2">
      <c r="A984" s="13" t="str">
        <f>TCD!V985</f>
        <v>CHRONO_2SHOP</v>
      </c>
      <c r="B984" s="1">
        <f t="shared" si="45"/>
        <v>46143</v>
      </c>
      <c r="F984" t="str">
        <f>TCD!E985</f>
        <v>XT258773653TS</v>
      </c>
      <c r="H984" s="6" t="str">
        <f t="shared" si="46"/>
        <v>P</v>
      </c>
      <c r="I984" t="str">
        <f>LOOKUP(F984,'Facture Chronopost'!L:L,'Facture Chronopost'!H:H)</f>
        <v/>
      </c>
      <c r="J984" s="6" t="str">
        <f>TCD!U985</f>
        <v>5Y</v>
      </c>
      <c r="K984">
        <f t="shared" si="47"/>
        <v>1</v>
      </c>
      <c r="L984" s="27">
        <f>_xlfn.XLOOKUP(F984,'TCD poids'!A:A,'TCD poids'!C:C)</f>
        <v>0.2</v>
      </c>
      <c r="M984" t="str">
        <f>TCD!T985</f>
        <v>5Y</v>
      </c>
      <c r="N984">
        <f>IF(I984="",0.2,LOOKUP(I984,'Pays TVA'!A:A,'Pays TVA'!B:B))</f>
        <v>0.2</v>
      </c>
      <c r="O984" s="27" t="str">
        <f>IF(TCD!M985="","",TCD!M985)</f>
        <v/>
      </c>
      <c r="P984" s="27" t="str">
        <f>IF(TCD!J985="","",TCD!J985)</f>
        <v/>
      </c>
      <c r="Q984" s="27" t="str">
        <f>IF(AND(TCD!L985="",TCD!Q985=""),"",IF(SUM(TCD!L985,TCD!Q985)&gt;15,29,9.5))</f>
        <v/>
      </c>
      <c r="R984" s="27">
        <f>_xlfn.XLOOKUP(F984,TCD!E:E,TCD!K:K,"")</f>
        <v>0</v>
      </c>
      <c r="S984" s="27" t="str">
        <f>IF(TCD!I985="","",IF(TCD!I985&gt;8.5,17,8.5))</f>
        <v/>
      </c>
      <c r="T984" s="27">
        <f>TCD!Y985</f>
        <v>3.15</v>
      </c>
    </row>
    <row r="985" spans="1:20" x14ac:dyDescent="0.2">
      <c r="A985" s="13" t="str">
        <f>TCD!V986</f>
        <v>CHRONO_2SHOP</v>
      </c>
      <c r="B985" s="1">
        <f t="shared" si="45"/>
        <v>46143</v>
      </c>
      <c r="F985" t="str">
        <f>TCD!E986</f>
        <v>XT258774424TS</v>
      </c>
      <c r="H985" s="6" t="str">
        <f t="shared" si="46"/>
        <v>P</v>
      </c>
      <c r="I985" t="str">
        <f>LOOKUP(F985,'Facture Chronopost'!L:L,'Facture Chronopost'!H:H)</f>
        <v/>
      </c>
      <c r="J985" s="6" t="str">
        <f>TCD!U986</f>
        <v>5Y</v>
      </c>
      <c r="K985">
        <f t="shared" si="47"/>
        <v>1</v>
      </c>
      <c r="L985" s="27">
        <f>_xlfn.XLOOKUP(F985,'TCD poids'!A:A,'TCD poids'!C:C)</f>
        <v>0.5</v>
      </c>
      <c r="M985" t="str">
        <f>TCD!T986</f>
        <v>5Y</v>
      </c>
      <c r="N985">
        <f>IF(I985="",0.2,LOOKUP(I985,'Pays TVA'!A:A,'Pays TVA'!B:B))</f>
        <v>0.2</v>
      </c>
      <c r="O985" s="27" t="str">
        <f>IF(TCD!M986="","",TCD!M986)</f>
        <v/>
      </c>
      <c r="P985" s="27" t="str">
        <f>IF(TCD!J986="","",TCD!J986)</f>
        <v/>
      </c>
      <c r="Q985" s="27" t="str">
        <f>IF(AND(TCD!L986="",TCD!Q986=""),"",IF(SUM(TCD!L986,TCD!Q986)&gt;15,29,9.5))</f>
        <v/>
      </c>
      <c r="R985" s="27">
        <f>_xlfn.XLOOKUP(F985,TCD!E:E,TCD!K:K,"")</f>
        <v>0</v>
      </c>
      <c r="S985" s="27" t="str">
        <f>IF(TCD!I986="","",IF(TCD!I986&gt;8.5,17,8.5))</f>
        <v/>
      </c>
      <c r="T985" s="27">
        <f>TCD!Y986</f>
        <v>3.15</v>
      </c>
    </row>
    <row r="986" spans="1:20" x14ac:dyDescent="0.2">
      <c r="A986" s="13" t="str">
        <f>TCD!V987</f>
        <v>CHRONO_2SHOP</v>
      </c>
      <c r="B986" s="1">
        <f t="shared" si="45"/>
        <v>46143</v>
      </c>
      <c r="F986" t="str">
        <f>TCD!E987</f>
        <v>XT258777350TS</v>
      </c>
      <c r="H986" s="6" t="str">
        <f t="shared" si="46"/>
        <v>P</v>
      </c>
      <c r="I986" t="str">
        <f>LOOKUP(F986,'Facture Chronopost'!L:L,'Facture Chronopost'!H:H)</f>
        <v/>
      </c>
      <c r="J986" s="6" t="str">
        <f>TCD!U987</f>
        <v>5Y</v>
      </c>
      <c r="K986">
        <f t="shared" si="47"/>
        <v>1</v>
      </c>
      <c r="L986" s="27">
        <f>_xlfn.XLOOKUP(F986,'TCD poids'!A:A,'TCD poids'!C:C)</f>
        <v>0.2</v>
      </c>
      <c r="M986" t="str">
        <f>TCD!T987</f>
        <v>5Y</v>
      </c>
      <c r="N986">
        <f>IF(I986="",0.2,LOOKUP(I986,'Pays TVA'!A:A,'Pays TVA'!B:B))</f>
        <v>0.2</v>
      </c>
      <c r="O986" s="27" t="str">
        <f>IF(TCD!M987="","",TCD!M987)</f>
        <v/>
      </c>
      <c r="P986" s="27" t="str">
        <f>IF(TCD!J987="","",TCD!J987)</f>
        <v/>
      </c>
      <c r="Q986" s="27" t="str">
        <f>IF(AND(TCD!L987="",TCD!Q987=""),"",IF(SUM(TCD!L987,TCD!Q987)&gt;15,29,9.5))</f>
        <v/>
      </c>
      <c r="R986" s="27">
        <f>_xlfn.XLOOKUP(F986,TCD!E:E,TCD!K:K,"")</f>
        <v>0</v>
      </c>
      <c r="S986" s="27" t="str">
        <f>IF(TCD!I987="","",IF(TCD!I987&gt;8.5,17,8.5))</f>
        <v/>
      </c>
      <c r="T986" s="27">
        <f>TCD!Y987</f>
        <v>3.15</v>
      </c>
    </row>
    <row r="987" spans="1:20" x14ac:dyDescent="0.2">
      <c r="A987" s="13" t="str">
        <f>TCD!V988</f>
        <v>CHRONO_2SHOP</v>
      </c>
      <c r="B987" s="1">
        <f t="shared" si="45"/>
        <v>46143</v>
      </c>
      <c r="F987" t="str">
        <f>TCD!E988</f>
        <v>XT258780331TS</v>
      </c>
      <c r="H987" s="6" t="str">
        <f t="shared" si="46"/>
        <v>P</v>
      </c>
      <c r="I987" t="str">
        <f>LOOKUP(F987,'Facture Chronopost'!L:L,'Facture Chronopost'!H:H)</f>
        <v/>
      </c>
      <c r="J987" s="6" t="str">
        <f>TCD!U988</f>
        <v>5Y</v>
      </c>
      <c r="K987">
        <f t="shared" si="47"/>
        <v>1</v>
      </c>
      <c r="L987" s="27">
        <f>_xlfn.XLOOKUP(F987,'TCD poids'!A:A,'TCD poids'!C:C)</f>
        <v>0.2</v>
      </c>
      <c r="M987" t="str">
        <f>TCD!T988</f>
        <v>5Y</v>
      </c>
      <c r="N987">
        <f>IF(I987="",0.2,LOOKUP(I987,'Pays TVA'!A:A,'Pays TVA'!B:B))</f>
        <v>0.2</v>
      </c>
      <c r="O987" s="27" t="str">
        <f>IF(TCD!M988="","",TCD!M988)</f>
        <v/>
      </c>
      <c r="P987" s="27" t="str">
        <f>IF(TCD!J988="","",TCD!J988)</f>
        <v/>
      </c>
      <c r="Q987" s="27" t="str">
        <f>IF(AND(TCD!L988="",TCD!Q988=""),"",IF(SUM(TCD!L988,TCD!Q988)&gt;15,29,9.5))</f>
        <v/>
      </c>
      <c r="R987" s="27">
        <f>_xlfn.XLOOKUP(F987,TCD!E:E,TCD!K:K,"")</f>
        <v>0</v>
      </c>
      <c r="S987" s="27" t="str">
        <f>IF(TCD!I988="","",IF(TCD!I988&gt;8.5,17,8.5))</f>
        <v/>
      </c>
      <c r="T987" s="27">
        <f>TCD!Y988</f>
        <v>3.15</v>
      </c>
    </row>
    <row r="988" spans="1:20" x14ac:dyDescent="0.2">
      <c r="A988" s="13" t="str">
        <f>TCD!V989</f>
        <v>CHRONO_2SHOP</v>
      </c>
      <c r="B988" s="1">
        <f t="shared" si="45"/>
        <v>46143</v>
      </c>
      <c r="F988" t="str">
        <f>TCD!E989</f>
        <v>XT258786952TS</v>
      </c>
      <c r="H988" s="6" t="str">
        <f t="shared" si="46"/>
        <v>P</v>
      </c>
      <c r="I988" t="str">
        <f>LOOKUP(F988,'Facture Chronopost'!L:L,'Facture Chronopost'!H:H)</f>
        <v/>
      </c>
      <c r="J988" s="6" t="str">
        <f>TCD!U989</f>
        <v>5Y</v>
      </c>
      <c r="K988">
        <f t="shared" si="47"/>
        <v>1</v>
      </c>
      <c r="L988" s="27">
        <f>_xlfn.XLOOKUP(F988,'TCD poids'!A:A,'TCD poids'!C:C)</f>
        <v>0.3</v>
      </c>
      <c r="M988" t="str">
        <f>TCD!T989</f>
        <v>5Y</v>
      </c>
      <c r="N988">
        <f>IF(I988="",0.2,LOOKUP(I988,'Pays TVA'!A:A,'Pays TVA'!B:B))</f>
        <v>0.2</v>
      </c>
      <c r="O988" s="27" t="str">
        <f>IF(TCD!M989="","",TCD!M989)</f>
        <v/>
      </c>
      <c r="P988" s="27" t="str">
        <f>IF(TCD!J989="","",TCD!J989)</f>
        <v/>
      </c>
      <c r="Q988" s="27" t="str">
        <f>IF(AND(TCD!L989="",TCD!Q989=""),"",IF(SUM(TCD!L989,TCD!Q989)&gt;15,29,9.5))</f>
        <v/>
      </c>
      <c r="R988" s="27">
        <f>_xlfn.XLOOKUP(F988,TCD!E:E,TCD!K:K,"")</f>
        <v>0</v>
      </c>
      <c r="S988" s="27" t="str">
        <f>IF(TCD!I989="","",IF(TCD!I989&gt;8.5,17,8.5))</f>
        <v/>
      </c>
      <c r="T988" s="27">
        <f>TCD!Y989</f>
        <v>3.15</v>
      </c>
    </row>
    <row r="989" spans="1:20" x14ac:dyDescent="0.2">
      <c r="A989" s="13" t="str">
        <f>TCD!V990</f>
        <v>CHRONO_2SHOP</v>
      </c>
      <c r="B989" s="1">
        <f t="shared" si="45"/>
        <v>46143</v>
      </c>
      <c r="F989" t="str">
        <f>TCD!E990</f>
        <v>XT258787207TS</v>
      </c>
      <c r="H989" s="6" t="str">
        <f t="shared" si="46"/>
        <v>P</v>
      </c>
      <c r="I989" t="str">
        <f>LOOKUP(F989,'Facture Chronopost'!L:L,'Facture Chronopost'!H:H)</f>
        <v/>
      </c>
      <c r="J989" s="6" t="str">
        <f>TCD!U990</f>
        <v>5Y</v>
      </c>
      <c r="K989">
        <f t="shared" si="47"/>
        <v>1</v>
      </c>
      <c r="L989" s="27">
        <f>_xlfn.XLOOKUP(F989,'TCD poids'!A:A,'TCD poids'!C:C)</f>
        <v>0.2</v>
      </c>
      <c r="M989" t="str">
        <f>TCD!T990</f>
        <v>5Y</v>
      </c>
      <c r="N989">
        <f>IF(I989="",0.2,LOOKUP(I989,'Pays TVA'!A:A,'Pays TVA'!B:B))</f>
        <v>0.2</v>
      </c>
      <c r="O989" s="27" t="str">
        <f>IF(TCD!M990="","",TCD!M990)</f>
        <v/>
      </c>
      <c r="P989" s="27" t="str">
        <f>IF(TCD!J990="","",TCD!J990)</f>
        <v/>
      </c>
      <c r="Q989" s="27" t="str">
        <f>IF(AND(TCD!L990="",TCD!Q990=""),"",IF(SUM(TCD!L990,TCD!Q990)&gt;15,29,9.5))</f>
        <v/>
      </c>
      <c r="R989" s="27">
        <f>_xlfn.XLOOKUP(F989,TCD!E:E,TCD!K:K,"")</f>
        <v>0</v>
      </c>
      <c r="S989" s="27" t="str">
        <f>IF(TCD!I990="","",IF(TCD!I990&gt;8.5,17,8.5))</f>
        <v/>
      </c>
      <c r="T989" s="27">
        <f>TCD!Y990</f>
        <v>3.15</v>
      </c>
    </row>
    <row r="990" spans="1:20" x14ac:dyDescent="0.2">
      <c r="A990" s="13" t="str">
        <f>TCD!V991</f>
        <v>CHRONO_2SHOP</v>
      </c>
      <c r="B990" s="1">
        <f t="shared" si="45"/>
        <v>46143</v>
      </c>
      <c r="F990" t="str">
        <f>TCD!E991</f>
        <v>XT258788131TS</v>
      </c>
      <c r="H990" s="6" t="str">
        <f t="shared" si="46"/>
        <v>P</v>
      </c>
      <c r="I990" t="str">
        <f>LOOKUP(F990,'Facture Chronopost'!L:L,'Facture Chronopost'!H:H)</f>
        <v/>
      </c>
      <c r="J990" s="6" t="str">
        <f>TCD!U991</f>
        <v>5Y</v>
      </c>
      <c r="K990">
        <f t="shared" si="47"/>
        <v>1</v>
      </c>
      <c r="L990" s="27">
        <f>_xlfn.XLOOKUP(F990,'TCD poids'!A:A,'TCD poids'!C:C)</f>
        <v>0.8</v>
      </c>
      <c r="M990" t="str">
        <f>TCD!T991</f>
        <v>5Y</v>
      </c>
      <c r="N990">
        <f>IF(I990="",0.2,LOOKUP(I990,'Pays TVA'!A:A,'Pays TVA'!B:B))</f>
        <v>0.2</v>
      </c>
      <c r="O990" s="27" t="str">
        <f>IF(TCD!M991="","",TCD!M991)</f>
        <v/>
      </c>
      <c r="P990" s="27" t="str">
        <f>IF(TCD!J991="","",TCD!J991)</f>
        <v/>
      </c>
      <c r="Q990" s="27" t="str">
        <f>IF(AND(TCD!L991="",TCD!Q991=""),"",IF(SUM(TCD!L991,TCD!Q991)&gt;15,29,9.5))</f>
        <v/>
      </c>
      <c r="R990" s="27">
        <f>_xlfn.XLOOKUP(F990,TCD!E:E,TCD!K:K,"")</f>
        <v>0</v>
      </c>
      <c r="S990" s="27" t="str">
        <f>IF(TCD!I991="","",IF(TCD!I991&gt;8.5,17,8.5))</f>
        <v/>
      </c>
      <c r="T990" s="27">
        <f>TCD!Y991</f>
        <v>3.25</v>
      </c>
    </row>
    <row r="991" spans="1:20" x14ac:dyDescent="0.2">
      <c r="A991" s="13" t="str">
        <f>TCD!V992</f>
        <v>CHRONO_2SHOP</v>
      </c>
      <c r="B991" s="1">
        <f t="shared" si="45"/>
        <v>46143</v>
      </c>
      <c r="F991" t="str">
        <f>TCD!E992</f>
        <v>XT258793732TS</v>
      </c>
      <c r="H991" s="6" t="str">
        <f t="shared" si="46"/>
        <v>P</v>
      </c>
      <c r="I991" t="str">
        <f>LOOKUP(F991,'Facture Chronopost'!L:L,'Facture Chronopost'!H:H)</f>
        <v/>
      </c>
      <c r="J991" s="6" t="str">
        <f>TCD!U992</f>
        <v>5Y</v>
      </c>
      <c r="K991">
        <f t="shared" si="47"/>
        <v>1</v>
      </c>
      <c r="L991" s="27">
        <f>_xlfn.XLOOKUP(F991,'TCD poids'!A:A,'TCD poids'!C:C)</f>
        <v>0.6</v>
      </c>
      <c r="M991" t="str">
        <f>TCD!T992</f>
        <v>5Y</v>
      </c>
      <c r="N991">
        <f>IF(I991="",0.2,LOOKUP(I991,'Pays TVA'!A:A,'Pays TVA'!B:B))</f>
        <v>0.2</v>
      </c>
      <c r="O991" s="27" t="str">
        <f>IF(TCD!M992="","",TCD!M992)</f>
        <v/>
      </c>
      <c r="P991" s="27" t="str">
        <f>IF(TCD!J992="","",TCD!J992)</f>
        <v/>
      </c>
      <c r="Q991" s="27" t="str">
        <f>IF(AND(TCD!L992="",TCD!Q992=""),"",IF(SUM(TCD!L992,TCD!Q992)&gt;15,29,9.5))</f>
        <v/>
      </c>
      <c r="R991" s="27">
        <f>_xlfn.XLOOKUP(F991,TCD!E:E,TCD!K:K,"")</f>
        <v>0</v>
      </c>
      <c r="S991" s="27" t="str">
        <f>IF(TCD!I992="","",IF(TCD!I992&gt;8.5,17,8.5))</f>
        <v/>
      </c>
      <c r="T991" s="27">
        <f>TCD!Y992</f>
        <v>3.25</v>
      </c>
    </row>
    <row r="992" spans="1:20" x14ac:dyDescent="0.2">
      <c r="A992" s="13" t="str">
        <f>TCD!V993</f>
        <v>CHRONO_2SHOP</v>
      </c>
      <c r="B992" s="1">
        <f t="shared" si="45"/>
        <v>46143</v>
      </c>
      <c r="F992" t="str">
        <f>TCD!E993</f>
        <v>XT258798068TS</v>
      </c>
      <c r="H992" s="6" t="str">
        <f t="shared" si="46"/>
        <v>P</v>
      </c>
      <c r="I992" t="str">
        <f>LOOKUP(F992,'Facture Chronopost'!L:L,'Facture Chronopost'!H:H)</f>
        <v/>
      </c>
      <c r="J992" s="6" t="str">
        <f>TCD!U993</f>
        <v>5Y</v>
      </c>
      <c r="K992">
        <f t="shared" si="47"/>
        <v>1</v>
      </c>
      <c r="L992" s="27">
        <f>_xlfn.XLOOKUP(F992,'TCD poids'!A:A,'TCD poids'!C:C)</f>
        <v>0.4</v>
      </c>
      <c r="M992" t="str">
        <f>TCD!T993</f>
        <v>5Y</v>
      </c>
      <c r="N992">
        <f>IF(I992="",0.2,LOOKUP(I992,'Pays TVA'!A:A,'Pays TVA'!B:B))</f>
        <v>0.2</v>
      </c>
      <c r="O992" s="27" t="str">
        <f>IF(TCD!M993="","",TCD!M993)</f>
        <v/>
      </c>
      <c r="P992" s="27" t="str">
        <f>IF(TCD!J993="","",TCD!J993)</f>
        <v/>
      </c>
      <c r="Q992" s="27" t="str">
        <f>IF(AND(TCD!L993="",TCD!Q993=""),"",IF(SUM(TCD!L993,TCD!Q993)&gt;15,29,9.5))</f>
        <v/>
      </c>
      <c r="R992" s="27">
        <f>_xlfn.XLOOKUP(F992,TCD!E:E,TCD!K:K,"")</f>
        <v>0</v>
      </c>
      <c r="S992" s="27" t="str">
        <f>IF(TCD!I993="","",IF(TCD!I993&gt;8.5,17,8.5))</f>
        <v/>
      </c>
      <c r="T992" s="27">
        <f>TCD!Y993</f>
        <v>3.15</v>
      </c>
    </row>
    <row r="993" spans="1:20" x14ac:dyDescent="0.2">
      <c r="A993" s="13" t="str">
        <f>TCD!V994</f>
        <v>CHRONO_2SHOP</v>
      </c>
      <c r="B993" s="1">
        <f t="shared" si="45"/>
        <v>46143</v>
      </c>
      <c r="F993" t="str">
        <f>TCD!E994</f>
        <v>XT258802187TS</v>
      </c>
      <c r="H993" s="6" t="str">
        <f t="shared" si="46"/>
        <v>P</v>
      </c>
      <c r="I993" t="str">
        <f>LOOKUP(F993,'Facture Chronopost'!L:L,'Facture Chronopost'!H:H)</f>
        <v/>
      </c>
      <c r="J993" s="6" t="str">
        <f>TCD!U994</f>
        <v>5Y</v>
      </c>
      <c r="K993">
        <f t="shared" si="47"/>
        <v>1</v>
      </c>
      <c r="L993" s="27">
        <f>_xlfn.XLOOKUP(F993,'TCD poids'!A:A,'TCD poids'!C:C)</f>
        <v>0.4</v>
      </c>
      <c r="M993" t="str">
        <f>TCD!T994</f>
        <v>5Y</v>
      </c>
      <c r="N993">
        <f>IF(I993="",0.2,LOOKUP(I993,'Pays TVA'!A:A,'Pays TVA'!B:B))</f>
        <v>0.2</v>
      </c>
      <c r="O993" s="27" t="str">
        <f>IF(TCD!M994="","",TCD!M994)</f>
        <v/>
      </c>
      <c r="P993" s="27" t="str">
        <f>IF(TCD!J994="","",TCD!J994)</f>
        <v/>
      </c>
      <c r="Q993" s="27" t="str">
        <f>IF(AND(TCD!L994="",TCD!Q994=""),"",IF(SUM(TCD!L994,TCD!Q994)&gt;15,29,9.5))</f>
        <v/>
      </c>
      <c r="R993" s="27">
        <f>_xlfn.XLOOKUP(F993,TCD!E:E,TCD!K:K,"")</f>
        <v>0</v>
      </c>
      <c r="S993" s="27" t="str">
        <f>IF(TCD!I994="","",IF(TCD!I994&gt;8.5,17,8.5))</f>
        <v/>
      </c>
      <c r="T993" s="27">
        <f>TCD!Y994</f>
        <v>3.15</v>
      </c>
    </row>
    <row r="994" spans="1:20" x14ac:dyDescent="0.2">
      <c r="A994" s="13" t="str">
        <f>TCD!V995</f>
        <v>CHRONO_2SHOP</v>
      </c>
      <c r="B994" s="1">
        <f t="shared" si="45"/>
        <v>46143</v>
      </c>
      <c r="F994" t="str">
        <f>TCD!E995</f>
        <v>XT258809945TS</v>
      </c>
      <c r="H994" s="6" t="str">
        <f t="shared" si="46"/>
        <v>P</v>
      </c>
      <c r="I994" t="str">
        <f>LOOKUP(F994,'Facture Chronopost'!L:L,'Facture Chronopost'!H:H)</f>
        <v/>
      </c>
      <c r="J994" s="6" t="str">
        <f>TCD!U995</f>
        <v>5Y</v>
      </c>
      <c r="K994">
        <f t="shared" si="47"/>
        <v>1</v>
      </c>
      <c r="L994" s="27">
        <f>_xlfn.XLOOKUP(F994,'TCD poids'!A:A,'TCD poids'!C:C)</f>
        <v>0.4</v>
      </c>
      <c r="M994" t="str">
        <f>TCD!T995</f>
        <v>5Y</v>
      </c>
      <c r="N994">
        <f>IF(I994="",0.2,LOOKUP(I994,'Pays TVA'!A:A,'Pays TVA'!B:B))</f>
        <v>0.2</v>
      </c>
      <c r="O994" s="27" t="str">
        <f>IF(TCD!M995="","",TCD!M995)</f>
        <v/>
      </c>
      <c r="P994" s="27" t="str">
        <f>IF(TCD!J995="","",TCD!J995)</f>
        <v/>
      </c>
      <c r="Q994" s="27" t="str">
        <f>IF(AND(TCD!L995="",TCD!Q995=""),"",IF(SUM(TCD!L995,TCD!Q995)&gt;15,29,9.5))</f>
        <v/>
      </c>
      <c r="R994" s="27">
        <f>_xlfn.XLOOKUP(F994,TCD!E:E,TCD!K:K,"")</f>
        <v>0</v>
      </c>
      <c r="S994" s="27" t="str">
        <f>IF(TCD!I995="","",IF(TCD!I995&gt;8.5,17,8.5))</f>
        <v/>
      </c>
      <c r="T994" s="27">
        <f>TCD!Y995</f>
        <v>3.15</v>
      </c>
    </row>
    <row r="995" spans="1:20" x14ac:dyDescent="0.2">
      <c r="A995" s="13" t="str">
        <f>TCD!V996</f>
        <v>CHRONO_2SHOP</v>
      </c>
      <c r="B995" s="1">
        <f t="shared" si="45"/>
        <v>46143</v>
      </c>
      <c r="F995" t="str">
        <f>TCD!E996</f>
        <v>XT258810206TS</v>
      </c>
      <c r="H995" s="6" t="str">
        <f t="shared" si="46"/>
        <v>P</v>
      </c>
      <c r="I995" t="str">
        <f>LOOKUP(F995,'Facture Chronopost'!L:L,'Facture Chronopost'!H:H)</f>
        <v/>
      </c>
      <c r="J995" s="6" t="str">
        <f>TCD!U996</f>
        <v>5Y</v>
      </c>
      <c r="K995">
        <f t="shared" si="47"/>
        <v>1</v>
      </c>
      <c r="L995" s="27">
        <f>_xlfn.XLOOKUP(F995,'TCD poids'!A:A,'TCD poids'!C:C)</f>
        <v>1.1000000000000001</v>
      </c>
      <c r="M995" t="str">
        <f>TCD!T996</f>
        <v>5Y</v>
      </c>
      <c r="N995">
        <f>IF(I995="",0.2,LOOKUP(I995,'Pays TVA'!A:A,'Pays TVA'!B:B))</f>
        <v>0.2</v>
      </c>
      <c r="O995" s="27" t="str">
        <f>IF(TCD!M996="","",TCD!M996)</f>
        <v/>
      </c>
      <c r="P995" s="27" t="str">
        <f>IF(TCD!J996="","",TCD!J996)</f>
        <v/>
      </c>
      <c r="Q995" s="27" t="str">
        <f>IF(AND(TCD!L996="",TCD!Q996=""),"",IF(SUM(TCD!L996,TCD!Q996)&gt;15,29,9.5))</f>
        <v/>
      </c>
      <c r="R995" s="27">
        <f>_xlfn.XLOOKUP(F995,TCD!E:E,TCD!K:K,"")</f>
        <v>0</v>
      </c>
      <c r="S995" s="27" t="str">
        <f>IF(TCD!I996="","",IF(TCD!I996&gt;8.5,17,8.5))</f>
        <v/>
      </c>
      <c r="T995" s="27">
        <f>TCD!Y996</f>
        <v>3.57</v>
      </c>
    </row>
    <row r="996" spans="1:20" x14ac:dyDescent="0.2">
      <c r="A996" s="13" t="str">
        <f>TCD!V997</f>
        <v>CHRONO_2SHOP</v>
      </c>
      <c r="B996" s="1">
        <f t="shared" si="45"/>
        <v>46143</v>
      </c>
      <c r="F996" t="str">
        <f>TCD!E997</f>
        <v>XT258817116TS</v>
      </c>
      <c r="H996" s="6" t="str">
        <f t="shared" si="46"/>
        <v>P</v>
      </c>
      <c r="I996" t="str">
        <f>LOOKUP(F996,'Facture Chronopost'!L:L,'Facture Chronopost'!H:H)</f>
        <v/>
      </c>
      <c r="J996" s="6" t="str">
        <f>TCD!U997</f>
        <v>5Y</v>
      </c>
      <c r="K996">
        <f t="shared" si="47"/>
        <v>1</v>
      </c>
      <c r="L996" s="27">
        <f>_xlfn.XLOOKUP(F996,'TCD poids'!A:A,'TCD poids'!C:C)</f>
        <v>0.30000000000000004</v>
      </c>
      <c r="M996" t="str">
        <f>TCD!T997</f>
        <v>5Y</v>
      </c>
      <c r="N996">
        <f>IF(I996="",0.2,LOOKUP(I996,'Pays TVA'!A:A,'Pays TVA'!B:B))</f>
        <v>0.2</v>
      </c>
      <c r="O996" s="27" t="str">
        <f>IF(TCD!M997="","",TCD!M997)</f>
        <v/>
      </c>
      <c r="P996" s="27" t="str">
        <f>IF(TCD!J997="","",TCD!J997)</f>
        <v/>
      </c>
      <c r="Q996" s="27" t="str">
        <f>IF(AND(TCD!L997="",TCD!Q997=""),"",IF(SUM(TCD!L997,TCD!Q997)&gt;15,29,9.5))</f>
        <v/>
      </c>
      <c r="R996" s="27">
        <f>_xlfn.XLOOKUP(F996,TCD!E:E,TCD!K:K,"")</f>
        <v>0</v>
      </c>
      <c r="S996" s="27" t="str">
        <f>IF(TCD!I997="","",IF(TCD!I997&gt;8.5,17,8.5))</f>
        <v/>
      </c>
      <c r="T996" s="27">
        <f>TCD!Y997</f>
        <v>3.15</v>
      </c>
    </row>
    <row r="997" spans="1:20" x14ac:dyDescent="0.2">
      <c r="A997" s="13" t="str">
        <f>TCD!V998</f>
        <v>CHRONO_2SHOP</v>
      </c>
      <c r="B997" s="1">
        <f t="shared" si="45"/>
        <v>46143</v>
      </c>
      <c r="F997" t="str">
        <f>TCD!E998</f>
        <v>XT258823156TS</v>
      </c>
      <c r="H997" s="6" t="str">
        <f t="shared" si="46"/>
        <v>P</v>
      </c>
      <c r="I997" t="str">
        <f>LOOKUP(F997,'Facture Chronopost'!L:L,'Facture Chronopost'!H:H)</f>
        <v/>
      </c>
      <c r="J997" s="6" t="str">
        <f>TCD!U998</f>
        <v>5Y</v>
      </c>
      <c r="K997">
        <f t="shared" si="47"/>
        <v>1</v>
      </c>
      <c r="L997" s="27">
        <f>_xlfn.XLOOKUP(F997,'TCD poids'!A:A,'TCD poids'!C:C)</f>
        <v>0.2</v>
      </c>
      <c r="M997" t="str">
        <f>TCD!T998</f>
        <v>5Y</v>
      </c>
      <c r="N997">
        <f>IF(I997="",0.2,LOOKUP(I997,'Pays TVA'!A:A,'Pays TVA'!B:B))</f>
        <v>0.2</v>
      </c>
      <c r="O997" s="27" t="str">
        <f>IF(TCD!M998="","",TCD!M998)</f>
        <v/>
      </c>
      <c r="P997" s="27" t="str">
        <f>IF(TCD!J998="","",TCD!J998)</f>
        <v/>
      </c>
      <c r="Q997" s="27" t="str">
        <f>IF(AND(TCD!L998="",TCD!Q998=""),"",IF(SUM(TCD!L998,TCD!Q998)&gt;15,29,9.5))</f>
        <v/>
      </c>
      <c r="R997" s="27">
        <f>_xlfn.XLOOKUP(F997,TCD!E:E,TCD!K:K,"")</f>
        <v>0</v>
      </c>
      <c r="S997" s="27" t="str">
        <f>IF(TCD!I998="","",IF(TCD!I998&gt;8.5,17,8.5))</f>
        <v/>
      </c>
      <c r="T997" s="27">
        <f>TCD!Y998</f>
        <v>3.15</v>
      </c>
    </row>
    <row r="998" spans="1:20" x14ac:dyDescent="0.2">
      <c r="A998" s="13" t="str">
        <f>TCD!V999</f>
        <v>CHRONO_2SHOP</v>
      </c>
      <c r="B998" s="1">
        <f t="shared" si="45"/>
        <v>46143</v>
      </c>
      <c r="F998" t="str">
        <f>TCD!E999</f>
        <v>XT258824960TS</v>
      </c>
      <c r="H998" s="6" t="str">
        <f t="shared" si="46"/>
        <v>P</v>
      </c>
      <c r="I998" t="str">
        <f>LOOKUP(F998,'Facture Chronopost'!L:L,'Facture Chronopost'!H:H)</f>
        <v/>
      </c>
      <c r="J998" s="6" t="str">
        <f>TCD!U999</f>
        <v>5Y</v>
      </c>
      <c r="K998">
        <f t="shared" si="47"/>
        <v>1</v>
      </c>
      <c r="L998" s="27">
        <f>_xlfn.XLOOKUP(F998,'TCD poids'!A:A,'TCD poids'!C:C)</f>
        <v>0.1</v>
      </c>
      <c r="M998" t="str">
        <f>TCD!T999</f>
        <v>5Y</v>
      </c>
      <c r="N998">
        <f>IF(I998="",0.2,LOOKUP(I998,'Pays TVA'!A:A,'Pays TVA'!B:B))</f>
        <v>0.2</v>
      </c>
      <c r="O998" s="27" t="str">
        <f>IF(TCD!M999="","",TCD!M999)</f>
        <v/>
      </c>
      <c r="P998" s="27" t="str">
        <f>IF(TCD!J999="","",TCD!J999)</f>
        <v/>
      </c>
      <c r="Q998" s="27" t="str">
        <f>IF(AND(TCD!L999="",TCD!Q999=""),"",IF(SUM(TCD!L999,TCD!Q999)&gt;15,29,9.5))</f>
        <v/>
      </c>
      <c r="R998" s="27">
        <f>_xlfn.XLOOKUP(F998,TCD!E:E,TCD!K:K,"")</f>
        <v>0</v>
      </c>
      <c r="S998" s="27" t="str">
        <f>IF(TCD!I999="","",IF(TCD!I999&gt;8.5,17,8.5))</f>
        <v/>
      </c>
      <c r="T998" s="27">
        <f>TCD!Y999</f>
        <v>3.15</v>
      </c>
    </row>
    <row r="999" spans="1:20" x14ac:dyDescent="0.2">
      <c r="A999" s="13" t="str">
        <f>TCD!V1000</f>
        <v>CHRONO_2SHOP</v>
      </c>
      <c r="B999" s="1">
        <f t="shared" si="45"/>
        <v>46143</v>
      </c>
      <c r="F999" t="str">
        <f>TCD!E1000</f>
        <v>XT258829180TS</v>
      </c>
      <c r="H999" s="6" t="str">
        <f t="shared" si="46"/>
        <v>P</v>
      </c>
      <c r="I999" t="str">
        <f>LOOKUP(F999,'Facture Chronopost'!L:L,'Facture Chronopost'!H:H)</f>
        <v/>
      </c>
      <c r="J999" s="6" t="str">
        <f>TCD!U1000</f>
        <v>5Y</v>
      </c>
      <c r="K999">
        <f t="shared" si="47"/>
        <v>1</v>
      </c>
      <c r="L999" s="27">
        <f>_xlfn.XLOOKUP(F999,'TCD poids'!A:A,'TCD poids'!C:C)</f>
        <v>0.79999999999999993</v>
      </c>
      <c r="M999" t="str">
        <f>TCD!T1000</f>
        <v>5Y</v>
      </c>
      <c r="N999">
        <f>IF(I999="",0.2,LOOKUP(I999,'Pays TVA'!A:A,'Pays TVA'!B:B))</f>
        <v>0.2</v>
      </c>
      <c r="O999" s="27" t="str">
        <f>IF(TCD!M1000="","",TCD!M1000)</f>
        <v/>
      </c>
      <c r="P999" s="27" t="str">
        <f>IF(TCD!J1000="","",TCD!J1000)</f>
        <v/>
      </c>
      <c r="Q999" s="27" t="str">
        <f>IF(AND(TCD!L1000="",TCD!Q1000=""),"",IF(SUM(TCD!L1000,TCD!Q1000)&gt;15,29,9.5))</f>
        <v/>
      </c>
      <c r="R999" s="27">
        <f>_xlfn.XLOOKUP(F999,TCD!E:E,TCD!K:K,"")</f>
        <v>0</v>
      </c>
      <c r="S999" s="27" t="str">
        <f>IF(TCD!I1000="","",IF(TCD!I1000&gt;8.5,17,8.5))</f>
        <v/>
      </c>
      <c r="T999" s="27">
        <f>TCD!Y1000</f>
        <v>3.25</v>
      </c>
    </row>
    <row r="1000" spans="1:20" x14ac:dyDescent="0.2">
      <c r="A1000" s="13" t="str">
        <f>TCD!V1001</f>
        <v>CHRONO_2SHOP</v>
      </c>
      <c r="B1000" s="1">
        <f t="shared" si="45"/>
        <v>46143</v>
      </c>
      <c r="F1000" t="str">
        <f>TCD!E1001</f>
        <v>XT258829366TS</v>
      </c>
      <c r="H1000" s="6" t="str">
        <f t="shared" si="46"/>
        <v>P</v>
      </c>
      <c r="I1000" t="str">
        <f>LOOKUP(F1000,'Facture Chronopost'!L:L,'Facture Chronopost'!H:H)</f>
        <v/>
      </c>
      <c r="J1000" s="6" t="str">
        <f>TCD!U1001</f>
        <v>5Y</v>
      </c>
      <c r="K1000">
        <f t="shared" si="47"/>
        <v>1</v>
      </c>
      <c r="L1000" s="27">
        <f>_xlfn.XLOOKUP(F1000,'TCD poids'!A:A,'TCD poids'!C:C)</f>
        <v>0.2</v>
      </c>
      <c r="M1000" t="str">
        <f>TCD!T1001</f>
        <v>5Y</v>
      </c>
      <c r="N1000">
        <f>IF(I1000="",0.2,LOOKUP(I1000,'Pays TVA'!A:A,'Pays TVA'!B:B))</f>
        <v>0.2</v>
      </c>
      <c r="O1000" s="27" t="str">
        <f>IF(TCD!M1001="","",TCD!M1001)</f>
        <v/>
      </c>
      <c r="P1000" s="27" t="str">
        <f>IF(TCD!J1001="","",TCD!J1001)</f>
        <v/>
      </c>
      <c r="Q1000" s="27" t="str">
        <f>IF(AND(TCD!L1001="",TCD!Q1001=""),"",IF(SUM(TCD!L1001,TCD!Q1001)&gt;15,29,9.5))</f>
        <v/>
      </c>
      <c r="R1000" s="27">
        <f>_xlfn.XLOOKUP(F1000,TCD!E:E,TCD!K:K,"")</f>
        <v>0</v>
      </c>
      <c r="S1000" s="27" t="str">
        <f>IF(TCD!I1001="","",IF(TCD!I1001&gt;8.5,17,8.5))</f>
        <v/>
      </c>
      <c r="T1000" s="27">
        <f>TCD!Y1001</f>
        <v>3.15</v>
      </c>
    </row>
    <row r="1001" spans="1:20" x14ac:dyDescent="0.2">
      <c r="A1001" s="13" t="str">
        <f>TCD!V1002</f>
        <v>CHRONO_2SHOP</v>
      </c>
      <c r="B1001" s="1">
        <f t="shared" si="45"/>
        <v>46143</v>
      </c>
      <c r="F1001" t="str">
        <f>TCD!E1002</f>
        <v>XT258837288TS</v>
      </c>
      <c r="H1001" s="6" t="str">
        <f t="shared" si="46"/>
        <v>P</v>
      </c>
      <c r="I1001" t="str">
        <f>LOOKUP(F1001,'Facture Chronopost'!L:L,'Facture Chronopost'!H:H)</f>
        <v/>
      </c>
      <c r="J1001" s="6" t="str">
        <f>TCD!U1002</f>
        <v>5Y</v>
      </c>
      <c r="K1001">
        <f t="shared" si="47"/>
        <v>1</v>
      </c>
      <c r="L1001" s="27">
        <f>_xlfn.XLOOKUP(F1001,'TCD poids'!A:A,'TCD poids'!C:C)</f>
        <v>1.6</v>
      </c>
      <c r="M1001" t="str">
        <f>TCD!T1002</f>
        <v>5Y</v>
      </c>
      <c r="N1001">
        <f>IF(I1001="",0.2,LOOKUP(I1001,'Pays TVA'!A:A,'Pays TVA'!B:B))</f>
        <v>0.2</v>
      </c>
      <c r="O1001" s="27" t="str">
        <f>IF(TCD!M1002="","",TCD!M1002)</f>
        <v/>
      </c>
      <c r="P1001" s="27" t="str">
        <f>IF(TCD!J1002="","",TCD!J1002)</f>
        <v/>
      </c>
      <c r="Q1001" s="27" t="str">
        <f>IF(AND(TCD!L1002="",TCD!Q1002=""),"",IF(SUM(TCD!L1002,TCD!Q1002)&gt;15,29,9.5))</f>
        <v/>
      </c>
      <c r="R1001" s="27">
        <f>_xlfn.XLOOKUP(F1001,TCD!E:E,TCD!K:K,"")</f>
        <v>0</v>
      </c>
      <c r="S1001" s="27" t="str">
        <f>IF(TCD!I1002="","",IF(TCD!I1002&gt;8.5,17,8.5))</f>
        <v/>
      </c>
      <c r="T1001" s="27">
        <f>TCD!Y1002</f>
        <v>3.57</v>
      </c>
    </row>
    <row r="1002" spans="1:20" x14ac:dyDescent="0.2">
      <c r="A1002" s="13" t="str">
        <f>TCD!V1003</f>
        <v>CHRONO_2SHOP</v>
      </c>
      <c r="B1002" s="1">
        <f t="shared" si="45"/>
        <v>46143</v>
      </c>
      <c r="F1002" t="str">
        <f>TCD!E1003</f>
        <v>XT258840344TS</v>
      </c>
      <c r="H1002" s="6" t="str">
        <f t="shared" si="46"/>
        <v>P</v>
      </c>
      <c r="I1002" t="str">
        <f>LOOKUP(F1002,'Facture Chronopost'!L:L,'Facture Chronopost'!H:H)</f>
        <v/>
      </c>
      <c r="J1002" s="6" t="str">
        <f>TCD!U1003</f>
        <v>5Y</v>
      </c>
      <c r="K1002">
        <f t="shared" si="47"/>
        <v>1</v>
      </c>
      <c r="L1002" s="27">
        <f>_xlfn.XLOOKUP(F1002,'TCD poids'!A:A,'TCD poids'!C:C)</f>
        <v>1</v>
      </c>
      <c r="M1002" t="str">
        <f>TCD!T1003</f>
        <v>5Y</v>
      </c>
      <c r="N1002">
        <f>IF(I1002="",0.2,LOOKUP(I1002,'Pays TVA'!A:A,'Pays TVA'!B:B))</f>
        <v>0.2</v>
      </c>
      <c r="O1002" s="27" t="str">
        <f>IF(TCD!M1003="","",TCD!M1003)</f>
        <v/>
      </c>
      <c r="P1002" s="27" t="str">
        <f>IF(TCD!J1003="","",TCD!J1003)</f>
        <v/>
      </c>
      <c r="Q1002" s="27" t="str">
        <f>IF(AND(TCD!L1003="",TCD!Q1003=""),"",IF(SUM(TCD!L1003,TCD!Q1003)&gt;15,29,9.5))</f>
        <v/>
      </c>
      <c r="R1002" s="27">
        <f>_xlfn.XLOOKUP(F1002,TCD!E:E,TCD!K:K,"")</f>
        <v>0</v>
      </c>
      <c r="S1002" s="27" t="str">
        <f>IF(TCD!I1003="","",IF(TCD!I1003&gt;8.5,17,8.5))</f>
        <v/>
      </c>
      <c r="T1002" s="27">
        <f>TCD!Y1003</f>
        <v>3.25</v>
      </c>
    </row>
    <row r="1003" spans="1:20" x14ac:dyDescent="0.2">
      <c r="A1003" s="13" t="str">
        <f>TCD!V1004</f>
        <v>CHRONO_2SHOP</v>
      </c>
      <c r="B1003" s="1">
        <f t="shared" si="45"/>
        <v>46143</v>
      </c>
      <c r="F1003" t="str">
        <f>TCD!E1004</f>
        <v>XT258844893TS</v>
      </c>
      <c r="H1003" s="6" t="str">
        <f t="shared" si="46"/>
        <v>P</v>
      </c>
      <c r="I1003" t="str">
        <f>LOOKUP(F1003,'Facture Chronopost'!L:L,'Facture Chronopost'!H:H)</f>
        <v/>
      </c>
      <c r="J1003" s="6" t="str">
        <f>TCD!U1004</f>
        <v>5Y</v>
      </c>
      <c r="K1003">
        <f t="shared" si="47"/>
        <v>1</v>
      </c>
      <c r="L1003" s="27">
        <f>_xlfn.XLOOKUP(F1003,'TCD poids'!A:A,'TCD poids'!C:C)</f>
        <v>1.4</v>
      </c>
      <c r="M1003" t="str">
        <f>TCD!T1004</f>
        <v>5Y</v>
      </c>
      <c r="N1003">
        <f>IF(I1003="",0.2,LOOKUP(I1003,'Pays TVA'!A:A,'Pays TVA'!B:B))</f>
        <v>0.2</v>
      </c>
      <c r="O1003" s="27" t="str">
        <f>IF(TCD!M1004="","",TCD!M1004)</f>
        <v/>
      </c>
      <c r="P1003" s="27" t="str">
        <f>IF(TCD!J1004="","",TCD!J1004)</f>
        <v/>
      </c>
      <c r="Q1003" s="27" t="str">
        <f>IF(AND(TCD!L1004="",TCD!Q1004=""),"",IF(SUM(TCD!L1004,TCD!Q1004)&gt;15,29,9.5))</f>
        <v/>
      </c>
      <c r="R1003" s="27">
        <f>_xlfn.XLOOKUP(F1003,TCD!E:E,TCD!K:K,"")</f>
        <v>0</v>
      </c>
      <c r="S1003" s="27" t="str">
        <f>IF(TCD!I1004="","",IF(TCD!I1004&gt;8.5,17,8.5))</f>
        <v/>
      </c>
      <c r="T1003" s="27">
        <f>TCD!Y1004</f>
        <v>3.57</v>
      </c>
    </row>
    <row r="1004" spans="1:20" x14ac:dyDescent="0.2">
      <c r="A1004" s="13" t="str">
        <f>TCD!V1005</f>
        <v>CHRONO_2SHOP</v>
      </c>
      <c r="B1004" s="1">
        <f t="shared" si="45"/>
        <v>46143</v>
      </c>
      <c r="F1004" t="str">
        <f>TCD!E1005</f>
        <v>XT258847648TS</v>
      </c>
      <c r="H1004" s="6" t="str">
        <f t="shared" si="46"/>
        <v>P</v>
      </c>
      <c r="I1004" t="str">
        <f>LOOKUP(F1004,'Facture Chronopost'!L:L,'Facture Chronopost'!H:H)</f>
        <v/>
      </c>
      <c r="J1004" s="6" t="str">
        <f>TCD!U1005</f>
        <v>5Y</v>
      </c>
      <c r="K1004">
        <f t="shared" si="47"/>
        <v>1</v>
      </c>
      <c r="L1004" s="27">
        <f>_xlfn.XLOOKUP(F1004,'TCD poids'!A:A,'TCD poids'!C:C)</f>
        <v>0.2</v>
      </c>
      <c r="M1004" t="str">
        <f>TCD!T1005</f>
        <v>5Y</v>
      </c>
      <c r="N1004">
        <f>IF(I1004="",0.2,LOOKUP(I1004,'Pays TVA'!A:A,'Pays TVA'!B:B))</f>
        <v>0.2</v>
      </c>
      <c r="O1004" s="27" t="str">
        <f>IF(TCD!M1005="","",TCD!M1005)</f>
        <v/>
      </c>
      <c r="P1004" s="27" t="str">
        <f>IF(TCD!J1005="","",TCD!J1005)</f>
        <v/>
      </c>
      <c r="Q1004" s="27" t="str">
        <f>IF(AND(TCD!L1005="",TCD!Q1005=""),"",IF(SUM(TCD!L1005,TCD!Q1005)&gt;15,29,9.5))</f>
        <v/>
      </c>
      <c r="R1004" s="27">
        <f>_xlfn.XLOOKUP(F1004,TCD!E:E,TCD!K:K,"")</f>
        <v>0</v>
      </c>
      <c r="S1004" s="27" t="str">
        <f>IF(TCD!I1005="","",IF(TCD!I1005&gt;8.5,17,8.5))</f>
        <v/>
      </c>
      <c r="T1004" s="27">
        <f>TCD!Y1005</f>
        <v>3.15</v>
      </c>
    </row>
    <row r="1005" spans="1:20" x14ac:dyDescent="0.2">
      <c r="A1005" s="13" t="str">
        <f>TCD!V1006</f>
        <v>CHRONO_2SHOP</v>
      </c>
      <c r="B1005" s="1">
        <f t="shared" si="45"/>
        <v>46143</v>
      </c>
      <c r="F1005" t="str">
        <f>TCD!E1006</f>
        <v>XT258851758TS</v>
      </c>
      <c r="H1005" s="6" t="str">
        <f t="shared" si="46"/>
        <v>P</v>
      </c>
      <c r="I1005" t="str">
        <f>LOOKUP(F1005,'Facture Chronopost'!L:L,'Facture Chronopost'!H:H)</f>
        <v/>
      </c>
      <c r="J1005" s="6" t="str">
        <f>TCD!U1006</f>
        <v>5Y</v>
      </c>
      <c r="K1005">
        <f t="shared" si="47"/>
        <v>1</v>
      </c>
      <c r="L1005" s="27">
        <f>_xlfn.XLOOKUP(F1005,'TCD poids'!A:A,'TCD poids'!C:C)</f>
        <v>0.30000000000000004</v>
      </c>
      <c r="M1005" t="str">
        <f>TCD!T1006</f>
        <v>5Y</v>
      </c>
      <c r="N1005">
        <f>IF(I1005="",0.2,LOOKUP(I1005,'Pays TVA'!A:A,'Pays TVA'!B:B))</f>
        <v>0.2</v>
      </c>
      <c r="O1005" s="27" t="str">
        <f>IF(TCD!M1006="","",TCD!M1006)</f>
        <v/>
      </c>
      <c r="P1005" s="27" t="str">
        <f>IF(TCD!J1006="","",TCD!J1006)</f>
        <v/>
      </c>
      <c r="Q1005" s="27" t="str">
        <f>IF(AND(TCD!L1006="",TCD!Q1006=""),"",IF(SUM(TCD!L1006,TCD!Q1006)&gt;15,29,9.5))</f>
        <v/>
      </c>
      <c r="R1005" s="27">
        <f>_xlfn.XLOOKUP(F1005,TCD!E:E,TCD!K:K,"")</f>
        <v>0</v>
      </c>
      <c r="S1005" s="27" t="str">
        <f>IF(TCD!I1006="","",IF(TCD!I1006&gt;8.5,17,8.5))</f>
        <v/>
      </c>
      <c r="T1005" s="27">
        <f>TCD!Y1006</f>
        <v>3.15</v>
      </c>
    </row>
    <row r="1006" spans="1:20" x14ac:dyDescent="0.2">
      <c r="A1006" s="13" t="str">
        <f>TCD!V1007</f>
        <v>CHRONO_2SHOP</v>
      </c>
      <c r="B1006" s="1">
        <f t="shared" si="45"/>
        <v>46143</v>
      </c>
      <c r="F1006" t="str">
        <f>TCD!E1007</f>
        <v>XT258852585TS</v>
      </c>
      <c r="H1006" s="6" t="str">
        <f t="shared" si="46"/>
        <v>P</v>
      </c>
      <c r="I1006" t="str">
        <f>LOOKUP(F1006,'Facture Chronopost'!L:L,'Facture Chronopost'!H:H)</f>
        <v/>
      </c>
      <c r="J1006" s="6" t="str">
        <f>TCD!U1007</f>
        <v>5Y</v>
      </c>
      <c r="K1006">
        <f t="shared" si="47"/>
        <v>1</v>
      </c>
      <c r="L1006" s="27">
        <f>_xlfn.XLOOKUP(F1006,'TCD poids'!A:A,'TCD poids'!C:C)</f>
        <v>1.1000000000000001</v>
      </c>
      <c r="M1006" t="str">
        <f>TCD!T1007</f>
        <v>5Y</v>
      </c>
      <c r="N1006">
        <f>IF(I1006="",0.2,LOOKUP(I1006,'Pays TVA'!A:A,'Pays TVA'!B:B))</f>
        <v>0.2</v>
      </c>
      <c r="O1006" s="27" t="str">
        <f>IF(TCD!M1007="","",TCD!M1007)</f>
        <v/>
      </c>
      <c r="P1006" s="27" t="str">
        <f>IF(TCD!J1007="","",TCD!J1007)</f>
        <v/>
      </c>
      <c r="Q1006" s="27" t="str">
        <f>IF(AND(TCD!L1007="",TCD!Q1007=""),"",IF(SUM(TCD!L1007,TCD!Q1007)&gt;15,29,9.5))</f>
        <v/>
      </c>
      <c r="R1006" s="27">
        <f>_xlfn.XLOOKUP(F1006,TCD!E:E,TCD!K:K,"")</f>
        <v>0</v>
      </c>
      <c r="S1006" s="27" t="str">
        <f>IF(TCD!I1007="","",IF(TCD!I1007&gt;8.5,17,8.5))</f>
        <v/>
      </c>
      <c r="T1006" s="27">
        <f>TCD!Y1007</f>
        <v>3.57</v>
      </c>
    </row>
    <row r="1007" spans="1:20" x14ac:dyDescent="0.2">
      <c r="A1007" s="13" t="str">
        <f>TCD!V1008</f>
        <v>CHRONO_2SHOP</v>
      </c>
      <c r="B1007" s="1">
        <f t="shared" si="45"/>
        <v>46143</v>
      </c>
      <c r="F1007" t="str">
        <f>TCD!E1008</f>
        <v>XT258853541TS</v>
      </c>
      <c r="H1007" s="6" t="str">
        <f t="shared" si="46"/>
        <v>P</v>
      </c>
      <c r="I1007" t="str">
        <f>LOOKUP(F1007,'Facture Chronopost'!L:L,'Facture Chronopost'!H:H)</f>
        <v/>
      </c>
      <c r="J1007" s="6" t="str">
        <f>TCD!U1008</f>
        <v>5Y</v>
      </c>
      <c r="K1007">
        <f t="shared" si="47"/>
        <v>1</v>
      </c>
      <c r="L1007" s="27">
        <f>_xlfn.XLOOKUP(F1007,'TCD poids'!A:A,'TCD poids'!C:C)</f>
        <v>0.1</v>
      </c>
      <c r="M1007" t="str">
        <f>TCD!T1008</f>
        <v>5Y</v>
      </c>
      <c r="N1007">
        <f>IF(I1007="",0.2,LOOKUP(I1007,'Pays TVA'!A:A,'Pays TVA'!B:B))</f>
        <v>0.2</v>
      </c>
      <c r="O1007" s="27" t="str">
        <f>IF(TCD!M1008="","",TCD!M1008)</f>
        <v/>
      </c>
      <c r="P1007" s="27" t="str">
        <f>IF(TCD!J1008="","",TCD!J1008)</f>
        <v/>
      </c>
      <c r="Q1007" s="27" t="str">
        <f>IF(AND(TCD!L1008="",TCD!Q1008=""),"",IF(SUM(TCD!L1008,TCD!Q1008)&gt;15,29,9.5))</f>
        <v/>
      </c>
      <c r="R1007" s="27">
        <f>_xlfn.XLOOKUP(F1007,TCD!E:E,TCD!K:K,"")</f>
        <v>0</v>
      </c>
      <c r="S1007" s="27" t="str">
        <f>IF(TCD!I1008="","",IF(TCD!I1008&gt;8.5,17,8.5))</f>
        <v/>
      </c>
      <c r="T1007" s="27">
        <f>TCD!Y1008</f>
        <v>3.15</v>
      </c>
    </row>
    <row r="1008" spans="1:20" x14ac:dyDescent="0.2">
      <c r="A1008" s="13" t="str">
        <f>TCD!V1009</f>
        <v>CHRONO_2SHOP</v>
      </c>
      <c r="B1008" s="1">
        <f t="shared" si="45"/>
        <v>46143</v>
      </c>
      <c r="F1008" t="str">
        <f>TCD!E1009</f>
        <v>XT258860803TS</v>
      </c>
      <c r="H1008" s="6" t="str">
        <f t="shared" si="46"/>
        <v>P</v>
      </c>
      <c r="I1008" t="str">
        <f>LOOKUP(F1008,'Facture Chronopost'!L:L,'Facture Chronopost'!H:H)</f>
        <v/>
      </c>
      <c r="J1008" s="6" t="str">
        <f>TCD!U1009</f>
        <v>5Y</v>
      </c>
      <c r="K1008">
        <f t="shared" si="47"/>
        <v>1</v>
      </c>
      <c r="L1008" s="27">
        <f>_xlfn.XLOOKUP(F1008,'TCD poids'!A:A,'TCD poids'!C:C)</f>
        <v>1</v>
      </c>
      <c r="M1008" t="str">
        <f>TCD!T1009</f>
        <v>5Y</v>
      </c>
      <c r="N1008">
        <f>IF(I1008="",0.2,LOOKUP(I1008,'Pays TVA'!A:A,'Pays TVA'!B:B))</f>
        <v>0.2</v>
      </c>
      <c r="O1008" s="27" t="str">
        <f>IF(TCD!M1009="","",TCD!M1009)</f>
        <v/>
      </c>
      <c r="P1008" s="27" t="str">
        <f>IF(TCD!J1009="","",TCD!J1009)</f>
        <v/>
      </c>
      <c r="Q1008" s="27" t="str">
        <f>IF(AND(TCD!L1009="",TCD!Q1009=""),"",IF(SUM(TCD!L1009,TCD!Q1009)&gt;15,29,9.5))</f>
        <v/>
      </c>
      <c r="R1008" s="27">
        <f>_xlfn.XLOOKUP(F1008,TCD!E:E,TCD!K:K,"")</f>
        <v>0</v>
      </c>
      <c r="S1008" s="27" t="str">
        <f>IF(TCD!I1009="","",IF(TCD!I1009&gt;8.5,17,8.5))</f>
        <v/>
      </c>
      <c r="T1008" s="27">
        <f>TCD!Y1009</f>
        <v>3.25</v>
      </c>
    </row>
    <row r="1009" spans="1:20" x14ac:dyDescent="0.2">
      <c r="A1009" s="13" t="str">
        <f>TCD!V1010</f>
        <v>CHRONO_2SHOP</v>
      </c>
      <c r="B1009" s="1">
        <f t="shared" si="45"/>
        <v>46143</v>
      </c>
      <c r="F1009" t="str">
        <f>TCD!E1010</f>
        <v>XT258861083TS</v>
      </c>
      <c r="H1009" s="6" t="str">
        <f t="shared" si="46"/>
        <v>P</v>
      </c>
      <c r="I1009" t="str">
        <f>LOOKUP(F1009,'Facture Chronopost'!L:L,'Facture Chronopost'!H:H)</f>
        <v/>
      </c>
      <c r="J1009" s="6" t="str">
        <f>TCD!U1010</f>
        <v>5Y</v>
      </c>
      <c r="K1009">
        <f t="shared" si="47"/>
        <v>1</v>
      </c>
      <c r="L1009" s="27">
        <f>_xlfn.XLOOKUP(F1009,'TCD poids'!A:A,'TCD poids'!C:C)</f>
        <v>0.7</v>
      </c>
      <c r="M1009" t="str">
        <f>TCD!T1010</f>
        <v>5Y</v>
      </c>
      <c r="N1009">
        <f>IF(I1009="",0.2,LOOKUP(I1009,'Pays TVA'!A:A,'Pays TVA'!B:B))</f>
        <v>0.2</v>
      </c>
      <c r="O1009" s="27" t="str">
        <f>IF(TCD!M1010="","",TCD!M1010)</f>
        <v/>
      </c>
      <c r="P1009" s="27" t="str">
        <f>IF(TCD!J1010="","",TCD!J1010)</f>
        <v/>
      </c>
      <c r="Q1009" s="27" t="str">
        <f>IF(AND(TCD!L1010="",TCD!Q1010=""),"",IF(SUM(TCD!L1010,TCD!Q1010)&gt;15,29,9.5))</f>
        <v/>
      </c>
      <c r="R1009" s="27">
        <f>_xlfn.XLOOKUP(F1009,TCD!E:E,TCD!K:K,"")</f>
        <v>0</v>
      </c>
      <c r="S1009" s="27" t="str">
        <f>IF(TCD!I1010="","",IF(TCD!I1010&gt;8.5,17,8.5))</f>
        <v/>
      </c>
      <c r="T1009" s="27">
        <f>TCD!Y1010</f>
        <v>3.25</v>
      </c>
    </row>
    <row r="1010" spans="1:20" x14ac:dyDescent="0.2">
      <c r="A1010" s="13" t="str">
        <f>TCD!V1011</f>
        <v>CHRONO_2SHOP</v>
      </c>
      <c r="B1010" s="1">
        <f t="shared" si="45"/>
        <v>46143</v>
      </c>
      <c r="F1010" t="str">
        <f>TCD!E1011</f>
        <v>XT258866298TS</v>
      </c>
      <c r="H1010" s="6" t="str">
        <f t="shared" si="46"/>
        <v>P</v>
      </c>
      <c r="I1010" t="str">
        <f>LOOKUP(F1010,'Facture Chronopost'!L:L,'Facture Chronopost'!H:H)</f>
        <v/>
      </c>
      <c r="J1010" s="6" t="str">
        <f>TCD!U1011</f>
        <v>5Y</v>
      </c>
      <c r="K1010">
        <f t="shared" si="47"/>
        <v>1</v>
      </c>
      <c r="L1010" s="27">
        <f>_xlfn.XLOOKUP(F1010,'TCD poids'!A:A,'TCD poids'!C:C)</f>
        <v>0.7</v>
      </c>
      <c r="M1010" t="str">
        <f>TCD!T1011</f>
        <v>5Y</v>
      </c>
      <c r="N1010">
        <f>IF(I1010="",0.2,LOOKUP(I1010,'Pays TVA'!A:A,'Pays TVA'!B:B))</f>
        <v>0.2</v>
      </c>
      <c r="O1010" s="27" t="str">
        <f>IF(TCD!M1011="","",TCD!M1011)</f>
        <v/>
      </c>
      <c r="P1010" s="27" t="str">
        <f>IF(TCD!J1011="","",TCD!J1011)</f>
        <v/>
      </c>
      <c r="Q1010" s="27" t="str">
        <f>IF(AND(TCD!L1011="",TCD!Q1011=""),"",IF(SUM(TCD!L1011,TCD!Q1011)&gt;15,29,9.5))</f>
        <v/>
      </c>
      <c r="R1010" s="27">
        <f>_xlfn.XLOOKUP(F1010,TCD!E:E,TCD!K:K,"")</f>
        <v>0</v>
      </c>
      <c r="S1010" s="27" t="str">
        <f>IF(TCD!I1011="","",IF(TCD!I1011&gt;8.5,17,8.5))</f>
        <v/>
      </c>
      <c r="T1010" s="27">
        <f>TCD!Y1011</f>
        <v>3.25</v>
      </c>
    </row>
    <row r="1011" spans="1:20" x14ac:dyDescent="0.2">
      <c r="A1011" s="13" t="str">
        <f>TCD!V1012</f>
        <v>CHRONO_2SHOP</v>
      </c>
      <c r="B1011" s="1">
        <f t="shared" si="45"/>
        <v>46143</v>
      </c>
      <c r="F1011" t="str">
        <f>TCD!E1012</f>
        <v>XT258876281TS</v>
      </c>
      <c r="H1011" s="6" t="str">
        <f t="shared" si="46"/>
        <v>P</v>
      </c>
      <c r="I1011" t="str">
        <f>LOOKUP(F1011,'Facture Chronopost'!L:L,'Facture Chronopost'!H:H)</f>
        <v/>
      </c>
      <c r="J1011" s="6" t="str">
        <f>TCD!U1012</f>
        <v>5Y</v>
      </c>
      <c r="K1011">
        <f t="shared" si="47"/>
        <v>1</v>
      </c>
      <c r="L1011" s="27">
        <f>_xlfn.XLOOKUP(F1011,'TCD poids'!A:A,'TCD poids'!C:C)</f>
        <v>0.9</v>
      </c>
      <c r="M1011" t="str">
        <f>TCD!T1012</f>
        <v>5Y</v>
      </c>
      <c r="N1011">
        <f>IF(I1011="",0.2,LOOKUP(I1011,'Pays TVA'!A:A,'Pays TVA'!B:B))</f>
        <v>0.2</v>
      </c>
      <c r="O1011" s="27" t="str">
        <f>IF(TCD!M1012="","",TCD!M1012)</f>
        <v/>
      </c>
      <c r="P1011" s="27" t="str">
        <f>IF(TCD!J1012="","",TCD!J1012)</f>
        <v/>
      </c>
      <c r="Q1011" s="27" t="str">
        <f>IF(AND(TCD!L1012="",TCD!Q1012=""),"",IF(SUM(TCD!L1012,TCD!Q1012)&gt;15,29,9.5))</f>
        <v/>
      </c>
      <c r="R1011" s="27">
        <f>_xlfn.XLOOKUP(F1011,TCD!E:E,TCD!K:K,"")</f>
        <v>0</v>
      </c>
      <c r="S1011" s="27" t="str">
        <f>IF(TCD!I1012="","",IF(TCD!I1012&gt;8.5,17,8.5))</f>
        <v/>
      </c>
      <c r="T1011" s="27">
        <f>TCD!Y1012</f>
        <v>3.25</v>
      </c>
    </row>
    <row r="1012" spans="1:20" x14ac:dyDescent="0.2">
      <c r="A1012" s="13" t="str">
        <f>TCD!V1013</f>
        <v>CHRONO_2SHOP</v>
      </c>
      <c r="B1012" s="1">
        <f t="shared" si="45"/>
        <v>46143</v>
      </c>
      <c r="F1012" t="str">
        <f>TCD!E1013</f>
        <v>XT258878906TS</v>
      </c>
      <c r="H1012" s="6" t="str">
        <f t="shared" si="46"/>
        <v>P</v>
      </c>
      <c r="I1012" t="str">
        <f>LOOKUP(F1012,'Facture Chronopost'!L:L,'Facture Chronopost'!H:H)</f>
        <v/>
      </c>
      <c r="J1012" s="6" t="str">
        <f>TCD!U1013</f>
        <v>5Y</v>
      </c>
      <c r="K1012">
        <f t="shared" si="47"/>
        <v>1</v>
      </c>
      <c r="L1012" s="27">
        <f>_xlfn.XLOOKUP(F1012,'TCD poids'!A:A,'TCD poids'!C:C)</f>
        <v>0.2</v>
      </c>
      <c r="M1012" t="str">
        <f>TCD!T1013</f>
        <v>5Y</v>
      </c>
      <c r="N1012">
        <f>IF(I1012="",0.2,LOOKUP(I1012,'Pays TVA'!A:A,'Pays TVA'!B:B))</f>
        <v>0.2</v>
      </c>
      <c r="O1012" s="27" t="str">
        <f>IF(TCD!M1013="","",TCD!M1013)</f>
        <v/>
      </c>
      <c r="P1012" s="27" t="str">
        <f>IF(TCD!J1013="","",TCD!J1013)</f>
        <v/>
      </c>
      <c r="Q1012" s="27" t="str">
        <f>IF(AND(TCD!L1013="",TCD!Q1013=""),"",IF(SUM(TCD!L1013,TCD!Q1013)&gt;15,29,9.5))</f>
        <v/>
      </c>
      <c r="R1012" s="27">
        <f>_xlfn.XLOOKUP(F1012,TCD!E:E,TCD!K:K,"")</f>
        <v>0</v>
      </c>
      <c r="S1012" s="27" t="str">
        <f>IF(TCD!I1013="","",IF(TCD!I1013&gt;8.5,17,8.5))</f>
        <v/>
      </c>
      <c r="T1012" s="27">
        <f>TCD!Y1013</f>
        <v>3.15</v>
      </c>
    </row>
    <row r="1013" spans="1:20" x14ac:dyDescent="0.2">
      <c r="A1013" s="13" t="str">
        <f>TCD!V1014</f>
        <v>CHRONO_2SHOP</v>
      </c>
      <c r="B1013" s="1">
        <f t="shared" si="45"/>
        <v>46143</v>
      </c>
      <c r="F1013" t="str">
        <f>TCD!E1014</f>
        <v>XT258914461TS</v>
      </c>
      <c r="H1013" s="6" t="str">
        <f t="shared" si="46"/>
        <v>P</v>
      </c>
      <c r="I1013" t="str">
        <f>LOOKUP(F1013,'Facture Chronopost'!L:L,'Facture Chronopost'!H:H)</f>
        <v/>
      </c>
      <c r="J1013" s="6" t="str">
        <f>TCD!U1014</f>
        <v>5Y</v>
      </c>
      <c r="K1013">
        <f t="shared" si="47"/>
        <v>1</v>
      </c>
      <c r="L1013" s="27">
        <f>_xlfn.XLOOKUP(F1013,'TCD poids'!A:A,'TCD poids'!C:C)</f>
        <v>0.30000000000000004</v>
      </c>
      <c r="M1013" t="str">
        <f>TCD!T1014</f>
        <v>5Y</v>
      </c>
      <c r="N1013">
        <f>IF(I1013="",0.2,LOOKUP(I1013,'Pays TVA'!A:A,'Pays TVA'!B:B))</f>
        <v>0.2</v>
      </c>
      <c r="O1013" s="27" t="str">
        <f>IF(TCD!M1014="","",TCD!M1014)</f>
        <v/>
      </c>
      <c r="P1013" s="27" t="str">
        <f>IF(TCD!J1014="","",TCD!J1014)</f>
        <v/>
      </c>
      <c r="Q1013" s="27" t="str">
        <f>IF(AND(TCD!L1014="",TCD!Q1014=""),"",IF(SUM(TCD!L1014,TCD!Q1014)&gt;15,29,9.5))</f>
        <v/>
      </c>
      <c r="R1013" s="27">
        <f>_xlfn.XLOOKUP(F1013,TCD!E:E,TCD!K:K,"")</f>
        <v>0</v>
      </c>
      <c r="S1013" s="27" t="str">
        <f>IF(TCD!I1014="","",IF(TCD!I1014&gt;8.5,17,8.5))</f>
        <v/>
      </c>
      <c r="T1013" s="27">
        <f>TCD!Y1014</f>
        <v>3.15</v>
      </c>
    </row>
    <row r="1014" spans="1:20" x14ac:dyDescent="0.2">
      <c r="A1014" s="13" t="str">
        <f>TCD!V1015</f>
        <v>CHRONO_2SHOP</v>
      </c>
      <c r="B1014" s="1">
        <f t="shared" si="45"/>
        <v>46143</v>
      </c>
      <c r="F1014" t="str">
        <f>TCD!E1015</f>
        <v>XT258926059TS</v>
      </c>
      <c r="H1014" s="6" t="str">
        <f t="shared" si="46"/>
        <v>P</v>
      </c>
      <c r="I1014" t="str">
        <f>LOOKUP(F1014,'Facture Chronopost'!L:L,'Facture Chronopost'!H:H)</f>
        <v/>
      </c>
      <c r="J1014" s="6" t="str">
        <f>TCD!U1015</f>
        <v>5Y</v>
      </c>
      <c r="K1014">
        <f t="shared" si="47"/>
        <v>1</v>
      </c>
      <c r="L1014" s="27">
        <f>_xlfn.XLOOKUP(F1014,'TCD poids'!A:A,'TCD poids'!C:C)</f>
        <v>0.9</v>
      </c>
      <c r="M1014" t="str">
        <f>TCD!T1015</f>
        <v>5Y</v>
      </c>
      <c r="N1014">
        <f>IF(I1014="",0.2,LOOKUP(I1014,'Pays TVA'!A:A,'Pays TVA'!B:B))</f>
        <v>0.2</v>
      </c>
      <c r="O1014" s="27" t="str">
        <f>IF(TCD!M1015="","",TCD!M1015)</f>
        <v/>
      </c>
      <c r="P1014" s="27" t="str">
        <f>IF(TCD!J1015="","",TCD!J1015)</f>
        <v/>
      </c>
      <c r="Q1014" s="27" t="str">
        <f>IF(AND(TCD!L1015="",TCD!Q1015=""),"",IF(SUM(TCD!L1015,TCD!Q1015)&gt;15,29,9.5))</f>
        <v/>
      </c>
      <c r="R1014" s="27">
        <f>_xlfn.XLOOKUP(F1014,TCD!E:E,TCD!K:K,"")</f>
        <v>0</v>
      </c>
      <c r="S1014" s="27" t="str">
        <f>IF(TCD!I1015="","",IF(TCD!I1015&gt;8.5,17,8.5))</f>
        <v/>
      </c>
      <c r="T1014" s="27">
        <f>TCD!Y1015</f>
        <v>3.25</v>
      </c>
    </row>
    <row r="1015" spans="1:20" x14ac:dyDescent="0.2">
      <c r="A1015" s="13" t="str">
        <f>TCD!V1016</f>
        <v>CHRONO_2SHOP</v>
      </c>
      <c r="B1015" s="1">
        <f t="shared" si="45"/>
        <v>46143</v>
      </c>
      <c r="F1015" t="str">
        <f>TCD!E1016</f>
        <v>XT258943406TS</v>
      </c>
      <c r="H1015" s="6" t="str">
        <f t="shared" si="46"/>
        <v>P</v>
      </c>
      <c r="I1015" t="str">
        <f>LOOKUP(F1015,'Facture Chronopost'!L:L,'Facture Chronopost'!H:H)</f>
        <v/>
      </c>
      <c r="J1015" s="6" t="str">
        <f>TCD!U1016</f>
        <v>5Y</v>
      </c>
      <c r="K1015">
        <f t="shared" si="47"/>
        <v>1</v>
      </c>
      <c r="L1015" s="27">
        <f>_xlfn.XLOOKUP(F1015,'TCD poids'!A:A,'TCD poids'!C:C)</f>
        <v>0.1</v>
      </c>
      <c r="M1015" t="str">
        <f>TCD!T1016</f>
        <v>5Y</v>
      </c>
      <c r="N1015">
        <f>IF(I1015="",0.2,LOOKUP(I1015,'Pays TVA'!A:A,'Pays TVA'!B:B))</f>
        <v>0.2</v>
      </c>
      <c r="O1015" s="27" t="str">
        <f>IF(TCD!M1016="","",TCD!M1016)</f>
        <v/>
      </c>
      <c r="P1015" s="27" t="str">
        <f>IF(TCD!J1016="","",TCD!J1016)</f>
        <v/>
      </c>
      <c r="Q1015" s="27" t="str">
        <f>IF(AND(TCD!L1016="",TCD!Q1016=""),"",IF(SUM(TCD!L1016,TCD!Q1016)&gt;15,29,9.5))</f>
        <v/>
      </c>
      <c r="R1015" s="27">
        <f>_xlfn.XLOOKUP(F1015,TCD!E:E,TCD!K:K,"")</f>
        <v>0</v>
      </c>
      <c r="S1015" s="27" t="str">
        <f>IF(TCD!I1016="","",IF(TCD!I1016&gt;8.5,17,8.5))</f>
        <v/>
      </c>
      <c r="T1015" s="27">
        <f>TCD!Y1016</f>
        <v>3.15</v>
      </c>
    </row>
    <row r="1016" spans="1:20" x14ac:dyDescent="0.2">
      <c r="A1016" s="13" t="str">
        <f>TCD!V1017</f>
        <v>CHRONO_2SHOP</v>
      </c>
      <c r="B1016" s="1">
        <f t="shared" si="45"/>
        <v>46143</v>
      </c>
      <c r="F1016" t="str">
        <f>TCD!E1017</f>
        <v>XT258946844TS</v>
      </c>
      <c r="H1016" s="6" t="str">
        <f t="shared" si="46"/>
        <v>P</v>
      </c>
      <c r="I1016" t="str">
        <f>LOOKUP(F1016,'Facture Chronopost'!L:L,'Facture Chronopost'!H:H)</f>
        <v/>
      </c>
      <c r="J1016" s="6" t="str">
        <f>TCD!U1017</f>
        <v>5Y</v>
      </c>
      <c r="K1016">
        <f t="shared" si="47"/>
        <v>1</v>
      </c>
      <c r="L1016" s="27">
        <f>_xlfn.XLOOKUP(F1016,'TCD poids'!A:A,'TCD poids'!C:C)</f>
        <v>0.79999999999999993</v>
      </c>
      <c r="M1016" t="str">
        <f>TCD!T1017</f>
        <v>5Y</v>
      </c>
      <c r="N1016">
        <f>IF(I1016="",0.2,LOOKUP(I1016,'Pays TVA'!A:A,'Pays TVA'!B:B))</f>
        <v>0.2</v>
      </c>
      <c r="O1016" s="27" t="str">
        <f>IF(TCD!M1017="","",TCD!M1017)</f>
        <v/>
      </c>
      <c r="P1016" s="27" t="str">
        <f>IF(TCD!J1017="","",TCD!J1017)</f>
        <v/>
      </c>
      <c r="Q1016" s="27" t="str">
        <f>IF(AND(TCD!L1017="",TCD!Q1017=""),"",IF(SUM(TCD!L1017,TCD!Q1017)&gt;15,29,9.5))</f>
        <v/>
      </c>
      <c r="R1016" s="27">
        <f>_xlfn.XLOOKUP(F1016,TCD!E:E,TCD!K:K,"")</f>
        <v>0</v>
      </c>
      <c r="S1016" s="27" t="str">
        <f>IF(TCD!I1017="","",IF(TCD!I1017&gt;8.5,17,8.5))</f>
        <v/>
      </c>
      <c r="T1016" s="27">
        <f>TCD!Y1017</f>
        <v>3.25</v>
      </c>
    </row>
    <row r="1017" spans="1:20" x14ac:dyDescent="0.2">
      <c r="A1017" s="13" t="str">
        <f>TCD!V1018</f>
        <v>CHRONO_2SHOP</v>
      </c>
      <c r="B1017" s="1">
        <f t="shared" si="45"/>
        <v>46143</v>
      </c>
      <c r="F1017" t="str">
        <f>TCD!E1018</f>
        <v>XT258952014TS</v>
      </c>
      <c r="H1017" s="6" t="str">
        <f t="shared" si="46"/>
        <v>P</v>
      </c>
      <c r="I1017" t="str">
        <f>LOOKUP(F1017,'Facture Chronopost'!L:L,'Facture Chronopost'!H:H)</f>
        <v/>
      </c>
      <c r="J1017" s="6" t="str">
        <f>TCD!U1018</f>
        <v>5Y</v>
      </c>
      <c r="K1017">
        <f t="shared" si="47"/>
        <v>1</v>
      </c>
      <c r="L1017" s="27">
        <f>_xlfn.XLOOKUP(F1017,'TCD poids'!A:A,'TCD poids'!C:C)</f>
        <v>0.30000000000000004</v>
      </c>
      <c r="M1017" t="str">
        <f>TCD!T1018</f>
        <v>5Y</v>
      </c>
      <c r="N1017">
        <f>IF(I1017="",0.2,LOOKUP(I1017,'Pays TVA'!A:A,'Pays TVA'!B:B))</f>
        <v>0.2</v>
      </c>
      <c r="O1017" s="27" t="str">
        <f>IF(TCD!M1018="","",TCD!M1018)</f>
        <v/>
      </c>
      <c r="P1017" s="27" t="str">
        <f>IF(TCD!J1018="","",TCD!J1018)</f>
        <v/>
      </c>
      <c r="Q1017" s="27" t="str">
        <f>IF(AND(TCD!L1018="",TCD!Q1018=""),"",IF(SUM(TCD!L1018,TCD!Q1018)&gt;15,29,9.5))</f>
        <v/>
      </c>
      <c r="R1017" s="27">
        <f>_xlfn.XLOOKUP(F1017,TCD!E:E,TCD!K:K,"")</f>
        <v>0</v>
      </c>
      <c r="S1017" s="27" t="str">
        <f>IF(TCD!I1018="","",IF(TCD!I1018&gt;8.5,17,8.5))</f>
        <v/>
      </c>
      <c r="T1017" s="27">
        <f>TCD!Y1018</f>
        <v>3.15</v>
      </c>
    </row>
    <row r="1018" spans="1:20" x14ac:dyDescent="0.2">
      <c r="A1018" s="13" t="str">
        <f>TCD!V1019</f>
        <v>CHRONO_2SHOP</v>
      </c>
      <c r="B1018" s="1">
        <f t="shared" si="45"/>
        <v>46143</v>
      </c>
      <c r="F1018" t="str">
        <f>TCD!E1019</f>
        <v>XT258965415TS</v>
      </c>
      <c r="H1018" s="6" t="str">
        <f t="shared" si="46"/>
        <v>P</v>
      </c>
      <c r="I1018" t="str">
        <f>LOOKUP(F1018,'Facture Chronopost'!L:L,'Facture Chronopost'!H:H)</f>
        <v/>
      </c>
      <c r="J1018" s="6" t="str">
        <f>TCD!U1019</f>
        <v>5Y</v>
      </c>
      <c r="K1018">
        <f t="shared" si="47"/>
        <v>1</v>
      </c>
      <c r="L1018" s="27">
        <f>_xlfn.XLOOKUP(F1018,'TCD poids'!A:A,'TCD poids'!C:C)</f>
        <v>0.4</v>
      </c>
      <c r="M1018" t="str">
        <f>TCD!T1019</f>
        <v>5Y</v>
      </c>
      <c r="N1018">
        <f>IF(I1018="",0.2,LOOKUP(I1018,'Pays TVA'!A:A,'Pays TVA'!B:B))</f>
        <v>0.2</v>
      </c>
      <c r="O1018" s="27" t="str">
        <f>IF(TCD!M1019="","",TCD!M1019)</f>
        <v/>
      </c>
      <c r="P1018" s="27" t="str">
        <f>IF(TCD!J1019="","",TCD!J1019)</f>
        <v/>
      </c>
      <c r="Q1018" s="27" t="str">
        <f>IF(AND(TCD!L1019="",TCD!Q1019=""),"",IF(SUM(TCD!L1019,TCD!Q1019)&gt;15,29,9.5))</f>
        <v/>
      </c>
      <c r="R1018" s="27">
        <f>_xlfn.XLOOKUP(F1018,TCD!E:E,TCD!K:K,"")</f>
        <v>0</v>
      </c>
      <c r="S1018" s="27" t="str">
        <f>IF(TCD!I1019="","",IF(TCD!I1019&gt;8.5,17,8.5))</f>
        <v/>
      </c>
      <c r="T1018" s="27">
        <f>TCD!Y1019</f>
        <v>3.15</v>
      </c>
    </row>
    <row r="1019" spans="1:20" x14ac:dyDescent="0.2">
      <c r="A1019" s="13" t="str">
        <f>TCD!V1020</f>
        <v>CHRONO_2SHOP</v>
      </c>
      <c r="B1019" s="1">
        <f t="shared" si="45"/>
        <v>46143</v>
      </c>
      <c r="F1019" t="str">
        <f>TCD!E1020</f>
        <v>XT258981404TS</v>
      </c>
      <c r="H1019" s="6" t="str">
        <f t="shared" si="46"/>
        <v>P</v>
      </c>
      <c r="I1019" t="str">
        <f>LOOKUP(F1019,'Facture Chronopost'!L:L,'Facture Chronopost'!H:H)</f>
        <v/>
      </c>
      <c r="J1019" s="6" t="str">
        <f>TCD!U1020</f>
        <v>5Y</v>
      </c>
      <c r="K1019">
        <f t="shared" si="47"/>
        <v>1</v>
      </c>
      <c r="L1019" s="27">
        <f>_xlfn.XLOOKUP(F1019,'TCD poids'!A:A,'TCD poids'!C:C)</f>
        <v>0.3</v>
      </c>
      <c r="M1019" t="str">
        <f>TCD!T1020</f>
        <v>5Y</v>
      </c>
      <c r="N1019">
        <f>IF(I1019="",0.2,LOOKUP(I1019,'Pays TVA'!A:A,'Pays TVA'!B:B))</f>
        <v>0.2</v>
      </c>
      <c r="O1019" s="27" t="str">
        <f>IF(TCD!M1020="","",TCD!M1020)</f>
        <v/>
      </c>
      <c r="P1019" s="27" t="str">
        <f>IF(TCD!J1020="","",TCD!J1020)</f>
        <v/>
      </c>
      <c r="Q1019" s="27" t="str">
        <f>IF(AND(TCD!L1020="",TCD!Q1020=""),"",IF(SUM(TCD!L1020,TCD!Q1020)&gt;15,29,9.5))</f>
        <v/>
      </c>
      <c r="R1019" s="27">
        <f>_xlfn.XLOOKUP(F1019,TCD!E:E,TCD!K:K,"")</f>
        <v>0</v>
      </c>
      <c r="S1019" s="27" t="str">
        <f>IF(TCD!I1020="","",IF(TCD!I1020&gt;8.5,17,8.5))</f>
        <v/>
      </c>
      <c r="T1019" s="27">
        <f>TCD!Y1020</f>
        <v>3.15</v>
      </c>
    </row>
    <row r="1020" spans="1:20" x14ac:dyDescent="0.2">
      <c r="A1020" s="13" t="str">
        <f>TCD!V1021</f>
        <v>CHRONO_2SHOP</v>
      </c>
      <c r="B1020" s="1">
        <f t="shared" si="45"/>
        <v>46143</v>
      </c>
      <c r="F1020" t="str">
        <f>TCD!E1021</f>
        <v>XT258990936TS</v>
      </c>
      <c r="H1020" s="6" t="str">
        <f t="shared" si="46"/>
        <v>P</v>
      </c>
      <c r="I1020" t="str">
        <f>LOOKUP(F1020,'Facture Chronopost'!L:L,'Facture Chronopost'!H:H)</f>
        <v/>
      </c>
      <c r="J1020" s="6" t="str">
        <f>TCD!U1021</f>
        <v>5Y</v>
      </c>
      <c r="K1020">
        <f t="shared" si="47"/>
        <v>1</v>
      </c>
      <c r="L1020" s="27">
        <f>_xlfn.XLOOKUP(F1020,'TCD poids'!A:A,'TCD poids'!C:C)</f>
        <v>0.30000000000000004</v>
      </c>
      <c r="M1020" t="str">
        <f>TCD!T1021</f>
        <v>5Y</v>
      </c>
      <c r="N1020">
        <f>IF(I1020="",0.2,LOOKUP(I1020,'Pays TVA'!A:A,'Pays TVA'!B:B))</f>
        <v>0.2</v>
      </c>
      <c r="O1020" s="27" t="str">
        <f>IF(TCD!M1021="","",TCD!M1021)</f>
        <v/>
      </c>
      <c r="P1020" s="27" t="str">
        <f>IF(TCD!J1021="","",TCD!J1021)</f>
        <v/>
      </c>
      <c r="Q1020" s="27" t="str">
        <f>IF(AND(TCD!L1021="",TCD!Q1021=""),"",IF(SUM(TCD!L1021,TCD!Q1021)&gt;15,29,9.5))</f>
        <v/>
      </c>
      <c r="R1020" s="27">
        <f>_xlfn.XLOOKUP(F1020,TCD!E:E,TCD!K:K,"")</f>
        <v>0</v>
      </c>
      <c r="S1020" s="27" t="str">
        <f>IF(TCD!I1021="","",IF(TCD!I1021&gt;8.5,17,8.5))</f>
        <v/>
      </c>
      <c r="T1020" s="27">
        <f>TCD!Y1021</f>
        <v>3.15</v>
      </c>
    </row>
    <row r="1021" spans="1:20" x14ac:dyDescent="0.2">
      <c r="A1021" s="13" t="str">
        <f>TCD!V1022</f>
        <v>CHRONO_2SHOP</v>
      </c>
      <c r="B1021" s="1">
        <f t="shared" si="45"/>
        <v>46143</v>
      </c>
      <c r="F1021" t="str">
        <f>TCD!E1022</f>
        <v>XT259006057TS</v>
      </c>
      <c r="H1021" s="6" t="str">
        <f t="shared" si="46"/>
        <v>P</v>
      </c>
      <c r="I1021" t="str">
        <f>LOOKUP(F1021,'Facture Chronopost'!L:L,'Facture Chronopost'!H:H)</f>
        <v/>
      </c>
      <c r="J1021" s="6" t="str">
        <f>TCD!U1022</f>
        <v>5Y</v>
      </c>
      <c r="K1021">
        <f t="shared" si="47"/>
        <v>1</v>
      </c>
      <c r="L1021" s="27">
        <f>_xlfn.XLOOKUP(F1021,'TCD poids'!A:A,'TCD poids'!C:C)</f>
        <v>0.2</v>
      </c>
      <c r="M1021" t="str">
        <f>TCD!T1022</f>
        <v>5Y</v>
      </c>
      <c r="N1021">
        <f>IF(I1021="",0.2,LOOKUP(I1021,'Pays TVA'!A:A,'Pays TVA'!B:B))</f>
        <v>0.2</v>
      </c>
      <c r="O1021" s="27" t="str">
        <f>IF(TCD!M1022="","",TCD!M1022)</f>
        <v/>
      </c>
      <c r="P1021" s="27" t="str">
        <f>IF(TCD!J1022="","",TCD!J1022)</f>
        <v/>
      </c>
      <c r="Q1021" s="27" t="str">
        <f>IF(AND(TCD!L1022="",TCD!Q1022=""),"",IF(SUM(TCD!L1022,TCD!Q1022)&gt;15,29,9.5))</f>
        <v/>
      </c>
      <c r="R1021" s="27">
        <f>_xlfn.XLOOKUP(F1021,TCD!E:E,TCD!K:K,"")</f>
        <v>0</v>
      </c>
      <c r="S1021" s="27" t="str">
        <f>IF(TCD!I1022="","",IF(TCD!I1022&gt;8.5,17,8.5))</f>
        <v/>
      </c>
      <c r="T1021" s="27">
        <f>TCD!Y1022</f>
        <v>3.15</v>
      </c>
    </row>
    <row r="1022" spans="1:20" x14ac:dyDescent="0.2">
      <c r="A1022" s="13" t="str">
        <f>TCD!V1023</f>
        <v>CHRONO_2SHOP</v>
      </c>
      <c r="B1022" s="1">
        <f t="shared" si="45"/>
        <v>46143</v>
      </c>
      <c r="F1022" t="str">
        <f>TCD!E1023</f>
        <v>XT259007517TS</v>
      </c>
      <c r="H1022" s="6" t="str">
        <f t="shared" si="46"/>
        <v>P</v>
      </c>
      <c r="I1022" t="str">
        <f>LOOKUP(F1022,'Facture Chronopost'!L:L,'Facture Chronopost'!H:H)</f>
        <v/>
      </c>
      <c r="J1022" s="6" t="str">
        <f>TCD!U1023</f>
        <v>5Y</v>
      </c>
      <c r="K1022">
        <f t="shared" si="47"/>
        <v>1</v>
      </c>
      <c r="L1022" s="27">
        <f>_xlfn.XLOOKUP(F1022,'TCD poids'!A:A,'TCD poids'!C:C)</f>
        <v>0.3</v>
      </c>
      <c r="M1022" t="str">
        <f>TCD!T1023</f>
        <v>5Y</v>
      </c>
      <c r="N1022">
        <f>IF(I1022="",0.2,LOOKUP(I1022,'Pays TVA'!A:A,'Pays TVA'!B:B))</f>
        <v>0.2</v>
      </c>
      <c r="O1022" s="27" t="str">
        <f>IF(TCD!M1023="","",TCD!M1023)</f>
        <v/>
      </c>
      <c r="P1022" s="27" t="str">
        <f>IF(TCD!J1023="","",TCD!J1023)</f>
        <v/>
      </c>
      <c r="Q1022" s="27" t="str">
        <f>IF(AND(TCD!L1023="",TCD!Q1023=""),"",IF(SUM(TCD!L1023,TCD!Q1023)&gt;15,29,9.5))</f>
        <v/>
      </c>
      <c r="R1022" s="27">
        <f>_xlfn.XLOOKUP(F1022,TCD!E:E,TCD!K:K,"")</f>
        <v>0</v>
      </c>
      <c r="S1022" s="27" t="str">
        <f>IF(TCD!I1023="","",IF(TCD!I1023&gt;8.5,17,8.5))</f>
        <v/>
      </c>
      <c r="T1022" s="27">
        <f>TCD!Y1023</f>
        <v>5.15</v>
      </c>
    </row>
    <row r="1023" spans="1:20" x14ac:dyDescent="0.2">
      <c r="A1023" s="13" t="str">
        <f>TCD!V1024</f>
        <v>CHRONO_2SHOP</v>
      </c>
      <c r="B1023" s="1">
        <f t="shared" si="45"/>
        <v>46143</v>
      </c>
      <c r="F1023" t="str">
        <f>TCD!E1024</f>
        <v>XT259010808TS</v>
      </c>
      <c r="H1023" s="6" t="str">
        <f t="shared" si="46"/>
        <v>P</v>
      </c>
      <c r="I1023" t="str">
        <f>LOOKUP(F1023,'Facture Chronopost'!L:L,'Facture Chronopost'!H:H)</f>
        <v/>
      </c>
      <c r="J1023" s="6" t="str">
        <f>TCD!U1024</f>
        <v>5Y</v>
      </c>
      <c r="K1023">
        <f t="shared" si="47"/>
        <v>1</v>
      </c>
      <c r="L1023" s="27">
        <f>_xlfn.XLOOKUP(F1023,'TCD poids'!A:A,'TCD poids'!C:C)</f>
        <v>0.7</v>
      </c>
      <c r="M1023" t="str">
        <f>TCD!T1024</f>
        <v>5Y</v>
      </c>
      <c r="N1023">
        <f>IF(I1023="",0.2,LOOKUP(I1023,'Pays TVA'!A:A,'Pays TVA'!B:B))</f>
        <v>0.2</v>
      </c>
      <c r="O1023" s="27" t="str">
        <f>IF(TCD!M1024="","",TCD!M1024)</f>
        <v/>
      </c>
      <c r="P1023" s="27" t="str">
        <f>IF(TCD!J1024="","",TCD!J1024)</f>
        <v/>
      </c>
      <c r="Q1023" s="27" t="str">
        <f>IF(AND(TCD!L1024="",TCD!Q1024=""),"",IF(SUM(TCD!L1024,TCD!Q1024)&gt;15,29,9.5))</f>
        <v/>
      </c>
      <c r="R1023" s="27">
        <f>_xlfn.XLOOKUP(F1023,TCD!E:E,TCD!K:K,"")</f>
        <v>0</v>
      </c>
      <c r="S1023" s="27" t="str">
        <f>IF(TCD!I1024="","",IF(TCD!I1024&gt;8.5,17,8.5))</f>
        <v/>
      </c>
      <c r="T1023" s="27">
        <f>TCD!Y1024</f>
        <v>3.25</v>
      </c>
    </row>
    <row r="1024" spans="1:20" x14ac:dyDescent="0.2">
      <c r="A1024" s="13" t="str">
        <f>TCD!V1025</f>
        <v>CHRONO_2SHOP</v>
      </c>
      <c r="B1024" s="1">
        <f t="shared" si="45"/>
        <v>46143</v>
      </c>
      <c r="F1024" t="str">
        <f>TCD!E1025</f>
        <v>XT259025538TS</v>
      </c>
      <c r="H1024" s="6" t="str">
        <f t="shared" si="46"/>
        <v>P</v>
      </c>
      <c r="I1024" t="str">
        <f>LOOKUP(F1024,'Facture Chronopost'!L:L,'Facture Chronopost'!H:H)</f>
        <v/>
      </c>
      <c r="J1024" s="6" t="str">
        <f>TCD!U1025</f>
        <v>5Y</v>
      </c>
      <c r="K1024">
        <f t="shared" si="47"/>
        <v>1</v>
      </c>
      <c r="L1024" s="27">
        <f>_xlfn.XLOOKUP(F1024,'TCD poids'!A:A,'TCD poids'!C:C)</f>
        <v>0.30000000000000004</v>
      </c>
      <c r="M1024" t="str">
        <f>TCD!T1025</f>
        <v>5Y</v>
      </c>
      <c r="N1024">
        <f>IF(I1024="",0.2,LOOKUP(I1024,'Pays TVA'!A:A,'Pays TVA'!B:B))</f>
        <v>0.2</v>
      </c>
      <c r="O1024" s="27" t="str">
        <f>IF(TCD!M1025="","",TCD!M1025)</f>
        <v/>
      </c>
      <c r="P1024" s="27" t="str">
        <f>IF(TCD!J1025="","",TCD!J1025)</f>
        <v/>
      </c>
      <c r="Q1024" s="27" t="str">
        <f>IF(AND(TCD!L1025="",TCD!Q1025=""),"",IF(SUM(TCD!L1025,TCD!Q1025)&gt;15,29,9.5))</f>
        <v/>
      </c>
      <c r="R1024" s="27">
        <f>_xlfn.XLOOKUP(F1024,TCD!E:E,TCD!K:K,"")</f>
        <v>0</v>
      </c>
      <c r="S1024" s="27" t="str">
        <f>IF(TCD!I1025="","",IF(TCD!I1025&gt;8.5,17,8.5))</f>
        <v/>
      </c>
      <c r="T1024" s="27">
        <f>TCD!Y1025</f>
        <v>3.15</v>
      </c>
    </row>
    <row r="1025" spans="1:20" x14ac:dyDescent="0.2">
      <c r="A1025" s="13" t="str">
        <f>TCD!V1026</f>
        <v>CHRONO_2SHOP</v>
      </c>
      <c r="B1025" s="1">
        <f t="shared" si="45"/>
        <v>46143</v>
      </c>
      <c r="F1025" t="str">
        <f>TCD!E1026</f>
        <v>XT259052326TS</v>
      </c>
      <c r="H1025" s="6" t="str">
        <f t="shared" si="46"/>
        <v>P</v>
      </c>
      <c r="I1025" t="str">
        <f>LOOKUP(F1025,'Facture Chronopost'!L:L,'Facture Chronopost'!H:H)</f>
        <v/>
      </c>
      <c r="J1025" s="6" t="str">
        <f>TCD!U1026</f>
        <v>5Y</v>
      </c>
      <c r="K1025">
        <f t="shared" si="47"/>
        <v>1</v>
      </c>
      <c r="L1025" s="27">
        <f>_xlfn.XLOOKUP(F1025,'TCD poids'!A:A,'TCD poids'!C:C)</f>
        <v>0.5</v>
      </c>
      <c r="M1025" t="str">
        <f>TCD!T1026</f>
        <v>5Y</v>
      </c>
      <c r="N1025">
        <f>IF(I1025="",0.2,LOOKUP(I1025,'Pays TVA'!A:A,'Pays TVA'!B:B))</f>
        <v>0.2</v>
      </c>
      <c r="O1025" s="27" t="str">
        <f>IF(TCD!M1026="","",TCD!M1026)</f>
        <v/>
      </c>
      <c r="P1025" s="27" t="str">
        <f>IF(TCD!J1026="","",TCD!J1026)</f>
        <v/>
      </c>
      <c r="Q1025" s="27" t="str">
        <f>IF(AND(TCD!L1026="",TCD!Q1026=""),"",IF(SUM(TCD!L1026,TCD!Q1026)&gt;15,29,9.5))</f>
        <v/>
      </c>
      <c r="R1025" s="27">
        <f>_xlfn.XLOOKUP(F1025,TCD!E:E,TCD!K:K,"")</f>
        <v>0</v>
      </c>
      <c r="S1025" s="27" t="str">
        <f>IF(TCD!I1026="","",IF(TCD!I1026&gt;8.5,17,8.5))</f>
        <v/>
      </c>
      <c r="T1025" s="27">
        <f>TCD!Y1026</f>
        <v>3.15</v>
      </c>
    </row>
    <row r="1026" spans="1:20" x14ac:dyDescent="0.2">
      <c r="A1026" s="13" t="str">
        <f>TCD!V1027</f>
        <v>CHRONO_2SHOP</v>
      </c>
      <c r="B1026" s="1">
        <f t="shared" si="45"/>
        <v>46143</v>
      </c>
      <c r="F1026" t="str">
        <f>TCD!E1027</f>
        <v>XT259072192TS</v>
      </c>
      <c r="H1026" s="6" t="str">
        <f t="shared" si="46"/>
        <v>P</v>
      </c>
      <c r="I1026" t="str">
        <f>LOOKUP(F1026,'Facture Chronopost'!L:L,'Facture Chronopost'!H:H)</f>
        <v/>
      </c>
      <c r="J1026" s="6" t="str">
        <f>TCD!U1027</f>
        <v>5Y</v>
      </c>
      <c r="K1026">
        <f t="shared" si="47"/>
        <v>1</v>
      </c>
      <c r="L1026" s="27">
        <f>_xlfn.XLOOKUP(F1026,'TCD poids'!A:A,'TCD poids'!C:C)</f>
        <v>1.1000000000000001</v>
      </c>
      <c r="M1026" t="str">
        <f>TCD!T1027</f>
        <v>5Y</v>
      </c>
      <c r="N1026">
        <f>IF(I1026="",0.2,LOOKUP(I1026,'Pays TVA'!A:A,'Pays TVA'!B:B))</f>
        <v>0.2</v>
      </c>
      <c r="O1026" s="27" t="str">
        <f>IF(TCD!M1027="","",TCD!M1027)</f>
        <v/>
      </c>
      <c r="P1026" s="27" t="str">
        <f>IF(TCD!J1027="","",TCD!J1027)</f>
        <v/>
      </c>
      <c r="Q1026" s="27" t="str">
        <f>IF(AND(TCD!L1027="",TCD!Q1027=""),"",IF(SUM(TCD!L1027,TCD!Q1027)&gt;15,29,9.5))</f>
        <v/>
      </c>
      <c r="R1026" s="27">
        <f>_xlfn.XLOOKUP(F1026,TCD!E:E,TCD!K:K,"")</f>
        <v>0</v>
      </c>
      <c r="S1026" s="27" t="str">
        <f>IF(TCD!I1027="","",IF(TCD!I1027&gt;8.5,17,8.5))</f>
        <v/>
      </c>
      <c r="T1026" s="27">
        <f>TCD!Y1027</f>
        <v>3.57</v>
      </c>
    </row>
    <row r="1027" spans="1:20" x14ac:dyDescent="0.2">
      <c r="A1027" s="13" t="str">
        <f>TCD!V1028</f>
        <v>CHRONO_2SHOP</v>
      </c>
      <c r="B1027" s="1">
        <f t="shared" si="45"/>
        <v>46143</v>
      </c>
      <c r="F1027" t="str">
        <f>TCD!E1028</f>
        <v>XT259072918TS</v>
      </c>
      <c r="H1027" s="6" t="str">
        <f t="shared" si="46"/>
        <v>P</v>
      </c>
      <c r="I1027" t="str">
        <f>LOOKUP(F1027,'Facture Chronopost'!L:L,'Facture Chronopost'!H:H)</f>
        <v/>
      </c>
      <c r="J1027" s="6" t="str">
        <f>TCD!U1028</f>
        <v>5Y</v>
      </c>
      <c r="K1027">
        <f t="shared" si="47"/>
        <v>1</v>
      </c>
      <c r="L1027" s="27">
        <f>_xlfn.XLOOKUP(F1027,'TCD poids'!A:A,'TCD poids'!C:C)</f>
        <v>0.4</v>
      </c>
      <c r="M1027" t="str">
        <f>TCD!T1028</f>
        <v>5Y</v>
      </c>
      <c r="N1027">
        <f>IF(I1027="",0.2,LOOKUP(I1027,'Pays TVA'!A:A,'Pays TVA'!B:B))</f>
        <v>0.2</v>
      </c>
      <c r="O1027" s="27" t="str">
        <f>IF(TCD!M1028="","",TCD!M1028)</f>
        <v/>
      </c>
      <c r="P1027" s="27" t="str">
        <f>IF(TCD!J1028="","",TCD!J1028)</f>
        <v/>
      </c>
      <c r="Q1027" s="27" t="str">
        <f>IF(AND(TCD!L1028="",TCD!Q1028=""),"",IF(SUM(TCD!L1028,TCD!Q1028)&gt;15,29,9.5))</f>
        <v/>
      </c>
      <c r="R1027" s="27">
        <f>_xlfn.XLOOKUP(F1027,TCD!E:E,TCD!K:K,"")</f>
        <v>0</v>
      </c>
      <c r="S1027" s="27" t="str">
        <f>IF(TCD!I1028="","",IF(TCD!I1028&gt;8.5,17,8.5))</f>
        <v/>
      </c>
      <c r="T1027" s="27">
        <f>TCD!Y1028</f>
        <v>3.15</v>
      </c>
    </row>
    <row r="1028" spans="1:20" x14ac:dyDescent="0.2">
      <c r="A1028" s="13" t="str">
        <f>TCD!V1029</f>
        <v>CHRONO_2SHOP</v>
      </c>
      <c r="B1028" s="1">
        <f t="shared" ref="B1028:B1091" si="48">B1027</f>
        <v>46143</v>
      </c>
      <c r="F1028" t="str">
        <f>TCD!E1029</f>
        <v>XT259109079TS</v>
      </c>
      <c r="H1028" s="6" t="str">
        <f t="shared" ref="H1028:H1091" si="49">IF(RIGHT(J1028,3)="BTB","E","P")</f>
        <v>P</v>
      </c>
      <c r="I1028" t="str">
        <f>LOOKUP(F1028,'Facture Chronopost'!L:L,'Facture Chronopost'!H:H)</f>
        <v/>
      </c>
      <c r="J1028" s="6" t="str">
        <f>TCD!U1029</f>
        <v>5Y</v>
      </c>
      <c r="K1028">
        <f t="shared" ref="K1028:K1091" si="50">K1027</f>
        <v>1</v>
      </c>
      <c r="L1028" s="27">
        <f>_xlfn.XLOOKUP(F1028,'TCD poids'!A:A,'TCD poids'!C:C)</f>
        <v>0.30000000000000004</v>
      </c>
      <c r="M1028" t="str">
        <f>TCD!T1029</f>
        <v>5Y</v>
      </c>
      <c r="N1028">
        <f>IF(I1028="",0.2,LOOKUP(I1028,'Pays TVA'!A:A,'Pays TVA'!B:B))</f>
        <v>0.2</v>
      </c>
      <c r="O1028" s="27" t="str">
        <f>IF(TCD!M1029="","",TCD!M1029)</f>
        <v/>
      </c>
      <c r="P1028" s="27" t="str">
        <f>IF(TCD!J1029="","",TCD!J1029)</f>
        <v/>
      </c>
      <c r="Q1028" s="27" t="str">
        <f>IF(AND(TCD!L1029="",TCD!Q1029=""),"",IF(SUM(TCD!L1029,TCD!Q1029)&gt;15,29,9.5))</f>
        <v/>
      </c>
      <c r="R1028" s="27">
        <f>_xlfn.XLOOKUP(F1028,TCD!E:E,TCD!K:K,"")</f>
        <v>0</v>
      </c>
      <c r="S1028" s="27" t="str">
        <f>IF(TCD!I1029="","",IF(TCD!I1029&gt;8.5,17,8.5))</f>
        <v/>
      </c>
      <c r="T1028" s="27">
        <f>TCD!Y1029</f>
        <v>3.15</v>
      </c>
    </row>
    <row r="1029" spans="1:20" x14ac:dyDescent="0.2">
      <c r="A1029" s="13" t="str">
        <f>TCD!V1030</f>
        <v>CHRONO_2SHOP</v>
      </c>
      <c r="B1029" s="1">
        <f t="shared" si="48"/>
        <v>46143</v>
      </c>
      <c r="F1029" t="str">
        <f>TCD!E1030</f>
        <v>XT259111846TS</v>
      </c>
      <c r="H1029" s="6" t="str">
        <f t="shared" si="49"/>
        <v>P</v>
      </c>
      <c r="I1029" t="str">
        <f>LOOKUP(F1029,'Facture Chronopost'!L:L,'Facture Chronopost'!H:H)</f>
        <v/>
      </c>
      <c r="J1029" s="6" t="str">
        <f>TCD!U1030</f>
        <v>5Y</v>
      </c>
      <c r="K1029">
        <f t="shared" si="50"/>
        <v>1</v>
      </c>
      <c r="L1029" s="27">
        <f>_xlfn.XLOOKUP(F1029,'TCD poids'!A:A,'TCD poids'!C:C)</f>
        <v>0.1</v>
      </c>
      <c r="M1029" t="str">
        <f>TCD!T1030</f>
        <v>5Y</v>
      </c>
      <c r="N1029">
        <f>IF(I1029="",0.2,LOOKUP(I1029,'Pays TVA'!A:A,'Pays TVA'!B:B))</f>
        <v>0.2</v>
      </c>
      <c r="O1029" s="27" t="str">
        <f>IF(TCD!M1030="","",TCD!M1030)</f>
        <v/>
      </c>
      <c r="P1029" s="27" t="str">
        <f>IF(TCD!J1030="","",TCD!J1030)</f>
        <v/>
      </c>
      <c r="Q1029" s="27" t="str">
        <f>IF(AND(TCD!L1030="",TCD!Q1030=""),"",IF(SUM(TCD!L1030,TCD!Q1030)&gt;15,29,9.5))</f>
        <v/>
      </c>
      <c r="R1029" s="27">
        <f>_xlfn.XLOOKUP(F1029,TCD!E:E,TCD!K:K,"")</f>
        <v>0</v>
      </c>
      <c r="S1029" s="27" t="str">
        <f>IF(TCD!I1030="","",IF(TCD!I1030&gt;8.5,17,8.5))</f>
        <v/>
      </c>
      <c r="T1029" s="27">
        <f>TCD!Y1030</f>
        <v>3.15</v>
      </c>
    </row>
    <row r="1030" spans="1:20" x14ac:dyDescent="0.2">
      <c r="A1030" s="13" t="str">
        <f>TCD!V1031</f>
        <v>CHRONO_2SHOP</v>
      </c>
      <c r="B1030" s="1">
        <f t="shared" si="48"/>
        <v>46143</v>
      </c>
      <c r="F1030" t="str">
        <f>TCD!E1031</f>
        <v>XT259112753TS</v>
      </c>
      <c r="H1030" s="6" t="str">
        <f t="shared" si="49"/>
        <v>P</v>
      </c>
      <c r="I1030" t="str">
        <f>LOOKUP(F1030,'Facture Chronopost'!L:L,'Facture Chronopost'!H:H)</f>
        <v/>
      </c>
      <c r="J1030" s="6" t="str">
        <f>TCD!U1031</f>
        <v>5Y</v>
      </c>
      <c r="K1030">
        <f t="shared" si="50"/>
        <v>1</v>
      </c>
      <c r="L1030" s="27">
        <f>_xlfn.XLOOKUP(F1030,'TCD poids'!A:A,'TCD poids'!C:C)</f>
        <v>0.7</v>
      </c>
      <c r="M1030" t="str">
        <f>TCD!T1031</f>
        <v>5Y</v>
      </c>
      <c r="N1030">
        <f>IF(I1030="",0.2,LOOKUP(I1030,'Pays TVA'!A:A,'Pays TVA'!B:B))</f>
        <v>0.2</v>
      </c>
      <c r="O1030" s="27" t="str">
        <f>IF(TCD!M1031="","",TCD!M1031)</f>
        <v/>
      </c>
      <c r="P1030" s="27" t="str">
        <f>IF(TCD!J1031="","",TCD!J1031)</f>
        <v/>
      </c>
      <c r="Q1030" s="27" t="str">
        <f>IF(AND(TCD!L1031="",TCD!Q1031=""),"",IF(SUM(TCD!L1031,TCD!Q1031)&gt;15,29,9.5))</f>
        <v/>
      </c>
      <c r="R1030" s="27">
        <f>_xlfn.XLOOKUP(F1030,TCD!E:E,TCD!K:K,"")</f>
        <v>0</v>
      </c>
      <c r="S1030" s="27" t="str">
        <f>IF(TCD!I1031="","",IF(TCD!I1031&gt;8.5,17,8.5))</f>
        <v/>
      </c>
      <c r="T1030" s="27">
        <f>TCD!Y1031</f>
        <v>3.25</v>
      </c>
    </row>
    <row r="1031" spans="1:20" x14ac:dyDescent="0.2">
      <c r="A1031" s="13" t="str">
        <f>TCD!V1032</f>
        <v>CHRONO_2SHOP</v>
      </c>
      <c r="B1031" s="1">
        <f t="shared" si="48"/>
        <v>46143</v>
      </c>
      <c r="F1031" t="str">
        <f>TCD!E1032</f>
        <v>XT259116525TS</v>
      </c>
      <c r="H1031" s="6" t="str">
        <f t="shared" si="49"/>
        <v>P</v>
      </c>
      <c r="I1031" t="str">
        <f>LOOKUP(F1031,'Facture Chronopost'!L:L,'Facture Chronopost'!H:H)</f>
        <v/>
      </c>
      <c r="J1031" s="6" t="str">
        <f>TCD!U1032</f>
        <v>5Y</v>
      </c>
      <c r="K1031">
        <f t="shared" si="50"/>
        <v>1</v>
      </c>
      <c r="L1031" s="27">
        <f>_xlfn.XLOOKUP(F1031,'TCD poids'!A:A,'TCD poids'!C:C)</f>
        <v>0.4</v>
      </c>
      <c r="M1031" t="str">
        <f>TCD!T1032</f>
        <v>5Y</v>
      </c>
      <c r="N1031">
        <f>IF(I1031="",0.2,LOOKUP(I1031,'Pays TVA'!A:A,'Pays TVA'!B:B))</f>
        <v>0.2</v>
      </c>
      <c r="O1031" s="27" t="str">
        <f>IF(TCD!M1032="","",TCD!M1032)</f>
        <v/>
      </c>
      <c r="P1031" s="27" t="str">
        <f>IF(TCD!J1032="","",TCD!J1032)</f>
        <v/>
      </c>
      <c r="Q1031" s="27" t="str">
        <f>IF(AND(TCD!L1032="",TCD!Q1032=""),"",IF(SUM(TCD!L1032,TCD!Q1032)&gt;15,29,9.5))</f>
        <v/>
      </c>
      <c r="R1031" s="27">
        <f>_xlfn.XLOOKUP(F1031,TCD!E:E,TCD!K:K,"")</f>
        <v>0</v>
      </c>
      <c r="S1031" s="27" t="str">
        <f>IF(TCD!I1032="","",IF(TCD!I1032&gt;8.5,17,8.5))</f>
        <v/>
      </c>
      <c r="T1031" s="27">
        <f>TCD!Y1032</f>
        <v>3.15</v>
      </c>
    </row>
    <row r="1032" spans="1:20" x14ac:dyDescent="0.2">
      <c r="A1032" s="13" t="str">
        <f>TCD!V1033</f>
        <v>CHRONO_2SHOP</v>
      </c>
      <c r="B1032" s="1">
        <f t="shared" si="48"/>
        <v>46143</v>
      </c>
      <c r="F1032" t="str">
        <f>TCD!E1033</f>
        <v>XT259116622TS</v>
      </c>
      <c r="H1032" s="6" t="str">
        <f t="shared" si="49"/>
        <v>P</v>
      </c>
      <c r="I1032" t="str">
        <f>LOOKUP(F1032,'Facture Chronopost'!L:L,'Facture Chronopost'!H:H)</f>
        <v/>
      </c>
      <c r="J1032" s="6" t="str">
        <f>TCD!U1033</f>
        <v>5Y</v>
      </c>
      <c r="K1032">
        <f t="shared" si="50"/>
        <v>1</v>
      </c>
      <c r="L1032" s="27">
        <f>_xlfn.XLOOKUP(F1032,'TCD poids'!A:A,'TCD poids'!C:C)</f>
        <v>0.79999999999999993</v>
      </c>
      <c r="M1032" t="str">
        <f>TCD!T1033</f>
        <v>5Y</v>
      </c>
      <c r="N1032">
        <f>IF(I1032="",0.2,LOOKUP(I1032,'Pays TVA'!A:A,'Pays TVA'!B:B))</f>
        <v>0.2</v>
      </c>
      <c r="O1032" s="27" t="str">
        <f>IF(TCD!M1033="","",TCD!M1033)</f>
        <v/>
      </c>
      <c r="P1032" s="27" t="str">
        <f>IF(TCD!J1033="","",TCD!J1033)</f>
        <v/>
      </c>
      <c r="Q1032" s="27" t="str">
        <f>IF(AND(TCD!L1033="",TCD!Q1033=""),"",IF(SUM(TCD!L1033,TCD!Q1033)&gt;15,29,9.5))</f>
        <v/>
      </c>
      <c r="R1032" s="27">
        <f>_xlfn.XLOOKUP(F1032,TCD!E:E,TCD!K:K,"")</f>
        <v>0</v>
      </c>
      <c r="S1032" s="27" t="str">
        <f>IF(TCD!I1033="","",IF(TCD!I1033&gt;8.5,17,8.5))</f>
        <v/>
      </c>
      <c r="T1032" s="27">
        <f>TCD!Y1033</f>
        <v>3.25</v>
      </c>
    </row>
    <row r="1033" spans="1:20" x14ac:dyDescent="0.2">
      <c r="A1033" s="13" t="str">
        <f>TCD!V1034</f>
        <v>CHRONO_2SHOP</v>
      </c>
      <c r="B1033" s="1">
        <f t="shared" si="48"/>
        <v>46143</v>
      </c>
      <c r="F1033" t="str">
        <f>TCD!E1034</f>
        <v>XT259134127TS</v>
      </c>
      <c r="H1033" s="6" t="str">
        <f t="shared" si="49"/>
        <v>P</v>
      </c>
      <c r="I1033" t="str">
        <f>LOOKUP(F1033,'Facture Chronopost'!L:L,'Facture Chronopost'!H:H)</f>
        <v/>
      </c>
      <c r="J1033" s="6" t="str">
        <f>TCD!U1034</f>
        <v>5Y</v>
      </c>
      <c r="K1033">
        <f t="shared" si="50"/>
        <v>1</v>
      </c>
      <c r="L1033" s="27">
        <f>_xlfn.XLOOKUP(F1033,'TCD poids'!A:A,'TCD poids'!C:C)</f>
        <v>0.6</v>
      </c>
      <c r="M1033" t="str">
        <f>TCD!T1034</f>
        <v>5Y</v>
      </c>
      <c r="N1033">
        <f>IF(I1033="",0.2,LOOKUP(I1033,'Pays TVA'!A:A,'Pays TVA'!B:B))</f>
        <v>0.2</v>
      </c>
      <c r="O1033" s="27" t="str">
        <f>IF(TCD!M1034="","",TCD!M1034)</f>
        <v/>
      </c>
      <c r="P1033" s="27" t="str">
        <f>IF(TCD!J1034="","",TCD!J1034)</f>
        <v/>
      </c>
      <c r="Q1033" s="27" t="str">
        <f>IF(AND(TCD!L1034="",TCD!Q1034=""),"",IF(SUM(TCD!L1034,TCD!Q1034)&gt;15,29,9.5))</f>
        <v/>
      </c>
      <c r="R1033" s="27">
        <f>_xlfn.XLOOKUP(F1033,TCD!E:E,TCD!K:K,"")</f>
        <v>0</v>
      </c>
      <c r="S1033" s="27" t="str">
        <f>IF(TCD!I1034="","",IF(TCD!I1034&gt;8.5,17,8.5))</f>
        <v/>
      </c>
      <c r="T1033" s="27">
        <f>TCD!Y1034</f>
        <v>3.25</v>
      </c>
    </row>
    <row r="1034" spans="1:20" x14ac:dyDescent="0.2">
      <c r="A1034" s="13" t="str">
        <f>TCD!V1035</f>
        <v>CHRONO_2SHOP</v>
      </c>
      <c r="B1034" s="1">
        <f t="shared" si="48"/>
        <v>46143</v>
      </c>
      <c r="F1034" t="str">
        <f>TCD!E1035</f>
        <v>XT259144053TS</v>
      </c>
      <c r="H1034" s="6" t="str">
        <f t="shared" si="49"/>
        <v>P</v>
      </c>
      <c r="I1034" t="str">
        <f>LOOKUP(F1034,'Facture Chronopost'!L:L,'Facture Chronopost'!H:H)</f>
        <v/>
      </c>
      <c r="J1034" s="6" t="str">
        <f>TCD!U1035</f>
        <v>5Y</v>
      </c>
      <c r="K1034">
        <f t="shared" si="50"/>
        <v>1</v>
      </c>
      <c r="L1034" s="27">
        <f>_xlfn.XLOOKUP(F1034,'TCD poids'!A:A,'TCD poids'!C:C)</f>
        <v>0.4</v>
      </c>
      <c r="M1034" t="str">
        <f>TCD!T1035</f>
        <v>5Y</v>
      </c>
      <c r="N1034">
        <f>IF(I1034="",0.2,LOOKUP(I1034,'Pays TVA'!A:A,'Pays TVA'!B:B))</f>
        <v>0.2</v>
      </c>
      <c r="O1034" s="27" t="str">
        <f>IF(TCD!M1035="","",TCD!M1035)</f>
        <v/>
      </c>
      <c r="P1034" s="27" t="str">
        <f>IF(TCD!J1035="","",TCD!J1035)</f>
        <v/>
      </c>
      <c r="Q1034" s="27" t="str">
        <f>IF(AND(TCD!L1035="",TCD!Q1035=""),"",IF(SUM(TCD!L1035,TCD!Q1035)&gt;15,29,9.5))</f>
        <v/>
      </c>
      <c r="R1034" s="27">
        <f>_xlfn.XLOOKUP(F1034,TCD!E:E,TCD!K:K,"")</f>
        <v>0</v>
      </c>
      <c r="S1034" s="27" t="str">
        <f>IF(TCD!I1035="","",IF(TCD!I1035&gt;8.5,17,8.5))</f>
        <v/>
      </c>
      <c r="T1034" s="27">
        <f>TCD!Y1035</f>
        <v>3.15</v>
      </c>
    </row>
    <row r="1035" spans="1:20" x14ac:dyDescent="0.2">
      <c r="A1035" s="13" t="str">
        <f>TCD!V1036</f>
        <v>CHRONO_2SHOP</v>
      </c>
      <c r="B1035" s="1">
        <f t="shared" si="48"/>
        <v>46143</v>
      </c>
      <c r="F1035" t="str">
        <f>TCD!E1036</f>
        <v>XT259161343TS</v>
      </c>
      <c r="H1035" s="6" t="str">
        <f t="shared" si="49"/>
        <v>P</v>
      </c>
      <c r="I1035" t="str">
        <f>LOOKUP(F1035,'Facture Chronopost'!L:L,'Facture Chronopost'!H:H)</f>
        <v/>
      </c>
      <c r="J1035" s="6" t="str">
        <f>TCD!U1036</f>
        <v>5Y</v>
      </c>
      <c r="K1035">
        <f t="shared" si="50"/>
        <v>1</v>
      </c>
      <c r="L1035" s="27">
        <f>_xlfn.XLOOKUP(F1035,'TCD poids'!A:A,'TCD poids'!C:C)</f>
        <v>0.1</v>
      </c>
      <c r="M1035" t="str">
        <f>TCD!T1036</f>
        <v>5Y</v>
      </c>
      <c r="N1035">
        <f>IF(I1035="",0.2,LOOKUP(I1035,'Pays TVA'!A:A,'Pays TVA'!B:B))</f>
        <v>0.2</v>
      </c>
      <c r="O1035" s="27" t="str">
        <f>IF(TCD!M1036="","",TCD!M1036)</f>
        <v/>
      </c>
      <c r="P1035" s="27" t="str">
        <f>IF(TCD!J1036="","",TCD!J1036)</f>
        <v/>
      </c>
      <c r="Q1035" s="27" t="str">
        <f>IF(AND(TCD!L1036="",TCD!Q1036=""),"",IF(SUM(TCD!L1036,TCD!Q1036)&gt;15,29,9.5))</f>
        <v/>
      </c>
      <c r="R1035" s="27">
        <f>_xlfn.XLOOKUP(F1035,TCD!E:E,TCD!K:K,"")</f>
        <v>0</v>
      </c>
      <c r="S1035" s="27" t="str">
        <f>IF(TCD!I1036="","",IF(TCD!I1036&gt;8.5,17,8.5))</f>
        <v/>
      </c>
      <c r="T1035" s="27">
        <f>TCD!Y1036</f>
        <v>3.15</v>
      </c>
    </row>
    <row r="1036" spans="1:20" x14ac:dyDescent="0.2">
      <c r="A1036" s="13" t="str">
        <f>TCD!V1037</f>
        <v>CHRONO_2SHOP</v>
      </c>
      <c r="B1036" s="1">
        <f t="shared" si="48"/>
        <v>46143</v>
      </c>
      <c r="F1036" t="str">
        <f>TCD!E1037</f>
        <v>XT259188540TS</v>
      </c>
      <c r="H1036" s="6" t="str">
        <f t="shared" si="49"/>
        <v>P</v>
      </c>
      <c r="I1036" t="str">
        <f>LOOKUP(F1036,'Facture Chronopost'!L:L,'Facture Chronopost'!H:H)</f>
        <v/>
      </c>
      <c r="J1036" s="6" t="str">
        <f>TCD!U1037</f>
        <v>5Y</v>
      </c>
      <c r="K1036">
        <f t="shared" si="50"/>
        <v>1</v>
      </c>
      <c r="L1036" s="27">
        <f>_xlfn.XLOOKUP(F1036,'TCD poids'!A:A,'TCD poids'!C:C)</f>
        <v>0.6</v>
      </c>
      <c r="M1036" t="str">
        <f>TCD!T1037</f>
        <v>5Y</v>
      </c>
      <c r="N1036">
        <f>IF(I1036="",0.2,LOOKUP(I1036,'Pays TVA'!A:A,'Pays TVA'!B:B))</f>
        <v>0.2</v>
      </c>
      <c r="O1036" s="27" t="str">
        <f>IF(TCD!M1037="","",TCD!M1037)</f>
        <v/>
      </c>
      <c r="P1036" s="27" t="str">
        <f>IF(TCD!J1037="","",TCD!J1037)</f>
        <v/>
      </c>
      <c r="Q1036" s="27" t="str">
        <f>IF(AND(TCD!L1037="",TCD!Q1037=""),"",IF(SUM(TCD!L1037,TCD!Q1037)&gt;15,29,9.5))</f>
        <v/>
      </c>
      <c r="R1036" s="27">
        <f>_xlfn.XLOOKUP(F1036,TCD!E:E,TCD!K:K,"")</f>
        <v>0</v>
      </c>
      <c r="S1036" s="27" t="str">
        <f>IF(TCD!I1037="","",IF(TCD!I1037&gt;8.5,17,8.5))</f>
        <v/>
      </c>
      <c r="T1036" s="27">
        <f>TCD!Y1037</f>
        <v>3.25</v>
      </c>
    </row>
    <row r="1037" spans="1:20" x14ac:dyDescent="0.2">
      <c r="A1037" s="13" t="str">
        <f>TCD!V1038</f>
        <v>CHRONO_2SHOP</v>
      </c>
      <c r="B1037" s="1">
        <f t="shared" si="48"/>
        <v>46143</v>
      </c>
      <c r="F1037" t="str">
        <f>TCD!E1038</f>
        <v>XT259188933TS</v>
      </c>
      <c r="H1037" s="6" t="str">
        <f t="shared" si="49"/>
        <v>P</v>
      </c>
      <c r="I1037" t="str">
        <f>LOOKUP(F1037,'Facture Chronopost'!L:L,'Facture Chronopost'!H:H)</f>
        <v/>
      </c>
      <c r="J1037" s="6" t="str">
        <f>TCD!U1038</f>
        <v>5Y</v>
      </c>
      <c r="K1037">
        <f t="shared" si="50"/>
        <v>1</v>
      </c>
      <c r="L1037" s="27">
        <f>_xlfn.XLOOKUP(F1037,'TCD poids'!A:A,'TCD poids'!C:C)</f>
        <v>0.1</v>
      </c>
      <c r="M1037" t="str">
        <f>TCD!T1038</f>
        <v>5Y</v>
      </c>
      <c r="N1037">
        <f>IF(I1037="",0.2,LOOKUP(I1037,'Pays TVA'!A:A,'Pays TVA'!B:B))</f>
        <v>0.2</v>
      </c>
      <c r="O1037" s="27" t="str">
        <f>IF(TCD!M1038="","",TCD!M1038)</f>
        <v/>
      </c>
      <c r="P1037" s="27" t="str">
        <f>IF(TCD!J1038="","",TCD!J1038)</f>
        <v/>
      </c>
      <c r="Q1037" s="27" t="str">
        <f>IF(AND(TCD!L1038="",TCD!Q1038=""),"",IF(SUM(TCD!L1038,TCD!Q1038)&gt;15,29,9.5))</f>
        <v/>
      </c>
      <c r="R1037" s="27">
        <f>_xlfn.XLOOKUP(F1037,TCD!E:E,TCD!K:K,"")</f>
        <v>0</v>
      </c>
      <c r="S1037" s="27" t="str">
        <f>IF(TCD!I1038="","",IF(TCD!I1038&gt;8.5,17,8.5))</f>
        <v/>
      </c>
      <c r="T1037" s="27">
        <f>TCD!Y1038</f>
        <v>3.15</v>
      </c>
    </row>
    <row r="1038" spans="1:20" x14ac:dyDescent="0.2">
      <c r="A1038" s="13" t="str">
        <f>TCD!V1039</f>
        <v>CHRONO_2SHOP</v>
      </c>
      <c r="B1038" s="1">
        <f t="shared" si="48"/>
        <v>46143</v>
      </c>
      <c r="F1038" t="str">
        <f>TCD!E1039</f>
        <v>XT259190248TS</v>
      </c>
      <c r="H1038" s="6" t="str">
        <f t="shared" si="49"/>
        <v>P</v>
      </c>
      <c r="I1038" t="str">
        <f>LOOKUP(F1038,'Facture Chronopost'!L:L,'Facture Chronopost'!H:H)</f>
        <v/>
      </c>
      <c r="J1038" s="6" t="str">
        <f>TCD!U1039</f>
        <v>5Y</v>
      </c>
      <c r="K1038">
        <f t="shared" si="50"/>
        <v>1</v>
      </c>
      <c r="L1038" s="27">
        <f>_xlfn.XLOOKUP(F1038,'TCD poids'!A:A,'TCD poids'!C:C)</f>
        <v>0.3</v>
      </c>
      <c r="M1038" t="str">
        <f>TCD!T1039</f>
        <v>5Y</v>
      </c>
      <c r="N1038">
        <f>IF(I1038="",0.2,LOOKUP(I1038,'Pays TVA'!A:A,'Pays TVA'!B:B))</f>
        <v>0.2</v>
      </c>
      <c r="O1038" s="27" t="str">
        <f>IF(TCD!M1039="","",TCD!M1039)</f>
        <v/>
      </c>
      <c r="P1038" s="27" t="str">
        <f>IF(TCD!J1039="","",TCD!J1039)</f>
        <v/>
      </c>
      <c r="Q1038" s="27" t="str">
        <f>IF(AND(TCD!L1039="",TCD!Q1039=""),"",IF(SUM(TCD!L1039,TCD!Q1039)&gt;15,29,9.5))</f>
        <v/>
      </c>
      <c r="R1038" s="27">
        <f>_xlfn.XLOOKUP(F1038,TCD!E:E,TCD!K:K,"")</f>
        <v>0</v>
      </c>
      <c r="S1038" s="27" t="str">
        <f>IF(TCD!I1039="","",IF(TCD!I1039&gt;8.5,17,8.5))</f>
        <v/>
      </c>
      <c r="T1038" s="27">
        <f>TCD!Y1039</f>
        <v>3.15</v>
      </c>
    </row>
    <row r="1039" spans="1:20" x14ac:dyDescent="0.2">
      <c r="A1039" s="13" t="str">
        <f>TCD!V1040</f>
        <v>CHRONO_2SHOP</v>
      </c>
      <c r="B1039" s="1">
        <f t="shared" si="48"/>
        <v>46143</v>
      </c>
      <c r="F1039" t="str">
        <f>TCD!E1040</f>
        <v>XT259195090TS</v>
      </c>
      <c r="H1039" s="6" t="str">
        <f t="shared" si="49"/>
        <v>P</v>
      </c>
      <c r="I1039" t="str">
        <f>LOOKUP(F1039,'Facture Chronopost'!L:L,'Facture Chronopost'!H:H)</f>
        <v/>
      </c>
      <c r="J1039" s="6" t="str">
        <f>TCD!U1040</f>
        <v>5Y</v>
      </c>
      <c r="K1039">
        <f t="shared" si="50"/>
        <v>1</v>
      </c>
      <c r="L1039" s="27">
        <f>_xlfn.XLOOKUP(F1039,'TCD poids'!A:A,'TCD poids'!C:C)</f>
        <v>1.3</v>
      </c>
      <c r="M1039" t="str">
        <f>TCD!T1040</f>
        <v>5Y</v>
      </c>
      <c r="N1039">
        <f>IF(I1039="",0.2,LOOKUP(I1039,'Pays TVA'!A:A,'Pays TVA'!B:B))</f>
        <v>0.2</v>
      </c>
      <c r="O1039" s="27" t="str">
        <f>IF(TCD!M1040="","",TCD!M1040)</f>
        <v/>
      </c>
      <c r="P1039" s="27" t="str">
        <f>IF(TCD!J1040="","",TCD!J1040)</f>
        <v/>
      </c>
      <c r="Q1039" s="27" t="str">
        <f>IF(AND(TCD!L1040="",TCD!Q1040=""),"",IF(SUM(TCD!L1040,TCD!Q1040)&gt;15,29,9.5))</f>
        <v/>
      </c>
      <c r="R1039" s="27">
        <f>_xlfn.XLOOKUP(F1039,TCD!E:E,TCD!K:K,"")</f>
        <v>0</v>
      </c>
      <c r="S1039" s="27" t="str">
        <f>IF(TCD!I1040="","",IF(TCD!I1040&gt;8.5,17,8.5))</f>
        <v/>
      </c>
      <c r="T1039" s="27">
        <f>TCD!Y1040</f>
        <v>3.57</v>
      </c>
    </row>
    <row r="1040" spans="1:20" x14ac:dyDescent="0.2">
      <c r="A1040" s="13" t="str">
        <f>TCD!V1041</f>
        <v>CHRONO_2SHOP</v>
      </c>
      <c r="B1040" s="1">
        <f t="shared" si="48"/>
        <v>46143</v>
      </c>
      <c r="F1040" t="str">
        <f>TCD!E1041</f>
        <v>XT259201983TS</v>
      </c>
      <c r="H1040" s="6" t="str">
        <f t="shared" si="49"/>
        <v>P</v>
      </c>
      <c r="I1040" t="str">
        <f>LOOKUP(F1040,'Facture Chronopost'!L:L,'Facture Chronopost'!H:H)</f>
        <v/>
      </c>
      <c r="J1040" s="6" t="str">
        <f>TCD!U1041</f>
        <v>5Y</v>
      </c>
      <c r="K1040">
        <f t="shared" si="50"/>
        <v>1</v>
      </c>
      <c r="L1040" s="27">
        <f>_xlfn.XLOOKUP(F1040,'TCD poids'!A:A,'TCD poids'!C:C)</f>
        <v>0.30000000000000004</v>
      </c>
      <c r="M1040" t="str">
        <f>TCD!T1041</f>
        <v>5Y</v>
      </c>
      <c r="N1040">
        <f>IF(I1040="",0.2,LOOKUP(I1040,'Pays TVA'!A:A,'Pays TVA'!B:B))</f>
        <v>0.2</v>
      </c>
      <c r="O1040" s="27" t="str">
        <f>IF(TCD!M1041="","",TCD!M1041)</f>
        <v/>
      </c>
      <c r="P1040" s="27" t="str">
        <f>IF(TCD!J1041="","",TCD!J1041)</f>
        <v/>
      </c>
      <c r="Q1040" s="27" t="str">
        <f>IF(AND(TCD!L1041="",TCD!Q1041=""),"",IF(SUM(TCD!L1041,TCD!Q1041)&gt;15,29,9.5))</f>
        <v/>
      </c>
      <c r="R1040" s="27">
        <f>_xlfn.XLOOKUP(F1040,TCD!E:E,TCD!K:K,"")</f>
        <v>0</v>
      </c>
      <c r="S1040" s="27" t="str">
        <f>IF(TCD!I1041="","",IF(TCD!I1041&gt;8.5,17,8.5))</f>
        <v/>
      </c>
      <c r="T1040" s="27">
        <f>TCD!Y1041</f>
        <v>3.15</v>
      </c>
    </row>
    <row r="1041" spans="1:20" x14ac:dyDescent="0.2">
      <c r="A1041" s="13" t="str">
        <f>TCD!V1042</f>
        <v>CHRONO_2SHOP</v>
      </c>
      <c r="B1041" s="1">
        <f t="shared" si="48"/>
        <v>46143</v>
      </c>
      <c r="F1041" t="str">
        <f>TCD!E1042</f>
        <v>XT259205852TS</v>
      </c>
      <c r="H1041" s="6" t="str">
        <f t="shared" si="49"/>
        <v>P</v>
      </c>
      <c r="I1041" t="str">
        <f>LOOKUP(F1041,'Facture Chronopost'!L:L,'Facture Chronopost'!H:H)</f>
        <v/>
      </c>
      <c r="J1041" s="6" t="str">
        <f>TCD!U1042</f>
        <v>5Y</v>
      </c>
      <c r="K1041">
        <f t="shared" si="50"/>
        <v>1</v>
      </c>
      <c r="L1041" s="27">
        <f>_xlfn.XLOOKUP(F1041,'TCD poids'!A:A,'TCD poids'!C:C)</f>
        <v>0.4</v>
      </c>
      <c r="M1041" t="str">
        <f>TCD!T1042</f>
        <v>5Y</v>
      </c>
      <c r="N1041">
        <f>IF(I1041="",0.2,LOOKUP(I1041,'Pays TVA'!A:A,'Pays TVA'!B:B))</f>
        <v>0.2</v>
      </c>
      <c r="O1041" s="27" t="str">
        <f>IF(TCD!M1042="","",TCD!M1042)</f>
        <v/>
      </c>
      <c r="P1041" s="27" t="str">
        <f>IF(TCD!J1042="","",TCD!J1042)</f>
        <v/>
      </c>
      <c r="Q1041" s="27" t="str">
        <f>IF(AND(TCD!L1042="",TCD!Q1042=""),"",IF(SUM(TCD!L1042,TCD!Q1042)&gt;15,29,9.5))</f>
        <v/>
      </c>
      <c r="R1041" s="27">
        <f>_xlfn.XLOOKUP(F1041,TCD!E:E,TCD!K:K,"")</f>
        <v>0</v>
      </c>
      <c r="S1041" s="27" t="str">
        <f>IF(TCD!I1042="","",IF(TCD!I1042&gt;8.5,17,8.5))</f>
        <v/>
      </c>
      <c r="T1041" s="27">
        <f>TCD!Y1042</f>
        <v>3.15</v>
      </c>
    </row>
    <row r="1042" spans="1:20" x14ac:dyDescent="0.2">
      <c r="A1042" s="13" t="str">
        <f>TCD!V1043</f>
        <v>CHRONO_2SHOP</v>
      </c>
      <c r="B1042" s="1">
        <f t="shared" si="48"/>
        <v>46143</v>
      </c>
      <c r="F1042" t="str">
        <f>TCD!E1043</f>
        <v>XT259222325TS</v>
      </c>
      <c r="H1042" s="6" t="str">
        <f t="shared" si="49"/>
        <v>P</v>
      </c>
      <c r="I1042" t="str">
        <f>LOOKUP(F1042,'Facture Chronopost'!L:L,'Facture Chronopost'!H:H)</f>
        <v/>
      </c>
      <c r="J1042" s="6" t="str">
        <f>TCD!U1043</f>
        <v>5Y</v>
      </c>
      <c r="K1042">
        <f t="shared" si="50"/>
        <v>1</v>
      </c>
      <c r="L1042" s="27">
        <f>_xlfn.XLOOKUP(F1042,'TCD poids'!A:A,'TCD poids'!C:C)</f>
        <v>0.6</v>
      </c>
      <c r="M1042" t="str">
        <f>TCD!T1043</f>
        <v>5Y</v>
      </c>
      <c r="N1042">
        <f>IF(I1042="",0.2,LOOKUP(I1042,'Pays TVA'!A:A,'Pays TVA'!B:B))</f>
        <v>0.2</v>
      </c>
      <c r="O1042" s="27" t="str">
        <f>IF(TCD!M1043="","",TCD!M1043)</f>
        <v/>
      </c>
      <c r="P1042" s="27" t="str">
        <f>IF(TCD!J1043="","",TCD!J1043)</f>
        <v/>
      </c>
      <c r="Q1042" s="27" t="str">
        <f>IF(AND(TCD!L1043="",TCD!Q1043=""),"",IF(SUM(TCD!L1043,TCD!Q1043)&gt;15,29,9.5))</f>
        <v/>
      </c>
      <c r="R1042" s="27">
        <f>_xlfn.XLOOKUP(F1042,TCD!E:E,TCD!K:K,"")</f>
        <v>0</v>
      </c>
      <c r="S1042" s="27" t="str">
        <f>IF(TCD!I1043="","",IF(TCD!I1043&gt;8.5,17,8.5))</f>
        <v/>
      </c>
      <c r="T1042" s="27">
        <f>TCD!Y1043</f>
        <v>3.25</v>
      </c>
    </row>
    <row r="1043" spans="1:20" x14ac:dyDescent="0.2">
      <c r="A1043" s="13" t="str">
        <f>TCD!V1044</f>
        <v>CHRONO_2SHOP</v>
      </c>
      <c r="B1043" s="1">
        <f t="shared" si="48"/>
        <v>46143</v>
      </c>
      <c r="F1043" t="str">
        <f>TCD!E1044</f>
        <v>XT259227053TS</v>
      </c>
      <c r="H1043" s="6" t="str">
        <f t="shared" si="49"/>
        <v>P</v>
      </c>
      <c r="I1043" t="str">
        <f>LOOKUP(F1043,'Facture Chronopost'!L:L,'Facture Chronopost'!H:H)</f>
        <v/>
      </c>
      <c r="J1043" s="6" t="str">
        <f>TCD!U1044</f>
        <v>5Y</v>
      </c>
      <c r="K1043">
        <f t="shared" si="50"/>
        <v>1</v>
      </c>
      <c r="L1043" s="27">
        <f>_xlfn.XLOOKUP(F1043,'TCD poids'!A:A,'TCD poids'!C:C)</f>
        <v>0.2</v>
      </c>
      <c r="M1043" t="str">
        <f>TCD!T1044</f>
        <v>5Y</v>
      </c>
      <c r="N1043">
        <f>IF(I1043="",0.2,LOOKUP(I1043,'Pays TVA'!A:A,'Pays TVA'!B:B))</f>
        <v>0.2</v>
      </c>
      <c r="O1043" s="27" t="str">
        <f>IF(TCD!M1044="","",TCD!M1044)</f>
        <v/>
      </c>
      <c r="P1043" s="27" t="str">
        <f>IF(TCD!J1044="","",TCD!J1044)</f>
        <v/>
      </c>
      <c r="Q1043" s="27" t="str">
        <f>IF(AND(TCD!L1044="",TCD!Q1044=""),"",IF(SUM(TCD!L1044,TCD!Q1044)&gt;15,29,9.5))</f>
        <v/>
      </c>
      <c r="R1043" s="27">
        <f>_xlfn.XLOOKUP(F1043,TCD!E:E,TCD!K:K,"")</f>
        <v>0</v>
      </c>
      <c r="S1043" s="27" t="str">
        <f>IF(TCD!I1044="","",IF(TCD!I1044&gt;8.5,17,8.5))</f>
        <v/>
      </c>
      <c r="T1043" s="27">
        <f>TCD!Y1044</f>
        <v>3.15</v>
      </c>
    </row>
    <row r="1044" spans="1:20" x14ac:dyDescent="0.2">
      <c r="A1044" s="13" t="str">
        <f>TCD!V1045</f>
        <v>CHRONO_2SHOP</v>
      </c>
      <c r="B1044" s="1">
        <f t="shared" si="48"/>
        <v>46143</v>
      </c>
      <c r="F1044" t="str">
        <f>TCD!E1045</f>
        <v>XT259242254TS</v>
      </c>
      <c r="H1044" s="6" t="str">
        <f t="shared" si="49"/>
        <v>P</v>
      </c>
      <c r="I1044" t="str">
        <f>LOOKUP(F1044,'Facture Chronopost'!L:L,'Facture Chronopost'!H:H)</f>
        <v/>
      </c>
      <c r="J1044" s="6" t="str">
        <f>TCD!U1045</f>
        <v>5Y</v>
      </c>
      <c r="K1044">
        <f t="shared" si="50"/>
        <v>1</v>
      </c>
      <c r="L1044" s="27">
        <f>_xlfn.XLOOKUP(F1044,'TCD poids'!A:A,'TCD poids'!C:C)</f>
        <v>0.30000000000000004</v>
      </c>
      <c r="M1044" t="str">
        <f>TCD!T1045</f>
        <v>5Y</v>
      </c>
      <c r="N1044">
        <f>IF(I1044="",0.2,LOOKUP(I1044,'Pays TVA'!A:A,'Pays TVA'!B:B))</f>
        <v>0.2</v>
      </c>
      <c r="O1044" s="27" t="str">
        <f>IF(TCD!M1045="","",TCD!M1045)</f>
        <v/>
      </c>
      <c r="P1044" s="27" t="str">
        <f>IF(TCD!J1045="","",TCD!J1045)</f>
        <v/>
      </c>
      <c r="Q1044" s="27" t="str">
        <f>IF(AND(TCD!L1045="",TCD!Q1045=""),"",IF(SUM(TCD!L1045,TCD!Q1045)&gt;15,29,9.5))</f>
        <v/>
      </c>
      <c r="R1044" s="27">
        <f>_xlfn.XLOOKUP(F1044,TCD!E:E,TCD!K:K,"")</f>
        <v>0</v>
      </c>
      <c r="S1044" s="27" t="str">
        <f>IF(TCD!I1045="","",IF(TCD!I1045&gt;8.5,17,8.5))</f>
        <v/>
      </c>
      <c r="T1044" s="27">
        <f>TCD!Y1045</f>
        <v>3.15</v>
      </c>
    </row>
    <row r="1045" spans="1:20" x14ac:dyDescent="0.2">
      <c r="A1045" s="13" t="str">
        <f>TCD!V1046</f>
        <v>CHRONO_2SHOP</v>
      </c>
      <c r="B1045" s="1">
        <f t="shared" si="48"/>
        <v>46143</v>
      </c>
      <c r="F1045" t="str">
        <f>TCD!E1046</f>
        <v>XT259243263TS</v>
      </c>
      <c r="H1045" s="6" t="str">
        <f t="shared" si="49"/>
        <v>P</v>
      </c>
      <c r="I1045" t="str">
        <f>LOOKUP(F1045,'Facture Chronopost'!L:L,'Facture Chronopost'!H:H)</f>
        <v/>
      </c>
      <c r="J1045" s="6" t="str">
        <f>TCD!U1046</f>
        <v>5Y</v>
      </c>
      <c r="K1045">
        <f t="shared" si="50"/>
        <v>1</v>
      </c>
      <c r="L1045" s="27">
        <f>_xlfn.XLOOKUP(F1045,'TCD poids'!A:A,'TCD poids'!C:C)</f>
        <v>0.7</v>
      </c>
      <c r="M1045" t="str">
        <f>TCD!T1046</f>
        <v>5Y</v>
      </c>
      <c r="N1045">
        <f>IF(I1045="",0.2,LOOKUP(I1045,'Pays TVA'!A:A,'Pays TVA'!B:B))</f>
        <v>0.2</v>
      </c>
      <c r="O1045" s="27" t="str">
        <f>IF(TCD!M1046="","",TCD!M1046)</f>
        <v/>
      </c>
      <c r="P1045" s="27" t="str">
        <f>IF(TCD!J1046="","",TCD!J1046)</f>
        <v/>
      </c>
      <c r="Q1045" s="27" t="str">
        <f>IF(AND(TCD!L1046="",TCD!Q1046=""),"",IF(SUM(TCD!L1046,TCD!Q1046)&gt;15,29,9.5))</f>
        <v/>
      </c>
      <c r="R1045" s="27">
        <f>_xlfn.XLOOKUP(F1045,TCD!E:E,TCD!K:K,"")</f>
        <v>0</v>
      </c>
      <c r="S1045" s="27" t="str">
        <f>IF(TCD!I1046="","",IF(TCD!I1046&gt;8.5,17,8.5))</f>
        <v/>
      </c>
      <c r="T1045" s="27">
        <f>TCD!Y1046</f>
        <v>3.25</v>
      </c>
    </row>
    <row r="1046" spans="1:20" x14ac:dyDescent="0.2">
      <c r="A1046" s="13" t="str">
        <f>TCD!V1047</f>
        <v>CHRONO_2SHOP</v>
      </c>
      <c r="B1046" s="1">
        <f t="shared" si="48"/>
        <v>46143</v>
      </c>
      <c r="F1046" t="str">
        <f>TCD!E1047</f>
        <v>XT259256015TS</v>
      </c>
      <c r="H1046" s="6" t="str">
        <f t="shared" si="49"/>
        <v>P</v>
      </c>
      <c r="I1046" t="str">
        <f>LOOKUP(F1046,'Facture Chronopost'!L:L,'Facture Chronopost'!H:H)</f>
        <v/>
      </c>
      <c r="J1046" s="6" t="str">
        <f>TCD!U1047</f>
        <v>5Y</v>
      </c>
      <c r="K1046">
        <f t="shared" si="50"/>
        <v>1</v>
      </c>
      <c r="L1046" s="27">
        <f>_xlfn.XLOOKUP(F1046,'TCD poids'!A:A,'TCD poids'!C:C)</f>
        <v>0.4</v>
      </c>
      <c r="M1046" t="str">
        <f>TCD!T1047</f>
        <v>5Y</v>
      </c>
      <c r="N1046">
        <f>IF(I1046="",0.2,LOOKUP(I1046,'Pays TVA'!A:A,'Pays TVA'!B:B))</f>
        <v>0.2</v>
      </c>
      <c r="O1046" s="27" t="str">
        <f>IF(TCD!M1047="","",TCD!M1047)</f>
        <v/>
      </c>
      <c r="P1046" s="27" t="str">
        <f>IF(TCD!J1047="","",TCD!J1047)</f>
        <v/>
      </c>
      <c r="Q1046" s="27" t="str">
        <f>IF(AND(TCD!L1047="",TCD!Q1047=""),"",IF(SUM(TCD!L1047,TCD!Q1047)&gt;15,29,9.5))</f>
        <v/>
      </c>
      <c r="R1046" s="27">
        <f>_xlfn.XLOOKUP(F1046,TCD!E:E,TCD!K:K,"")</f>
        <v>0</v>
      </c>
      <c r="S1046" s="27" t="str">
        <f>IF(TCD!I1047="","",IF(TCD!I1047&gt;8.5,17,8.5))</f>
        <v/>
      </c>
      <c r="T1046" s="27">
        <f>TCD!Y1047</f>
        <v>3.15</v>
      </c>
    </row>
    <row r="1047" spans="1:20" x14ac:dyDescent="0.2">
      <c r="A1047" s="13" t="str">
        <f>TCD!V1048</f>
        <v>CHRONO_2SHOP</v>
      </c>
      <c r="B1047" s="1">
        <f t="shared" si="48"/>
        <v>46143</v>
      </c>
      <c r="F1047" t="str">
        <f>TCD!E1048</f>
        <v>XT259260730TS</v>
      </c>
      <c r="H1047" s="6" t="str">
        <f t="shared" si="49"/>
        <v>P</v>
      </c>
      <c r="I1047" t="str">
        <f>LOOKUP(F1047,'Facture Chronopost'!L:L,'Facture Chronopost'!H:H)</f>
        <v/>
      </c>
      <c r="J1047" s="6" t="str">
        <f>TCD!U1048</f>
        <v>5Y</v>
      </c>
      <c r="K1047">
        <f t="shared" si="50"/>
        <v>1</v>
      </c>
      <c r="L1047" s="27">
        <f>_xlfn.XLOOKUP(F1047,'TCD poids'!A:A,'TCD poids'!C:C)</f>
        <v>0.2</v>
      </c>
      <c r="M1047" t="str">
        <f>TCD!T1048</f>
        <v>5Y</v>
      </c>
      <c r="N1047">
        <f>IF(I1047="",0.2,LOOKUP(I1047,'Pays TVA'!A:A,'Pays TVA'!B:B))</f>
        <v>0.2</v>
      </c>
      <c r="O1047" s="27" t="str">
        <f>IF(TCD!M1048="","",TCD!M1048)</f>
        <v/>
      </c>
      <c r="P1047" s="27" t="str">
        <f>IF(TCD!J1048="","",TCD!J1048)</f>
        <v/>
      </c>
      <c r="Q1047" s="27" t="str">
        <f>IF(AND(TCD!L1048="",TCD!Q1048=""),"",IF(SUM(TCD!L1048,TCD!Q1048)&gt;15,29,9.5))</f>
        <v/>
      </c>
      <c r="R1047" s="27">
        <f>_xlfn.XLOOKUP(F1047,TCD!E:E,TCD!K:K,"")</f>
        <v>0</v>
      </c>
      <c r="S1047" s="27" t="str">
        <f>IF(TCD!I1048="","",IF(TCD!I1048&gt;8.5,17,8.5))</f>
        <v/>
      </c>
      <c r="T1047" s="27">
        <f>TCD!Y1048</f>
        <v>3.15</v>
      </c>
    </row>
    <row r="1048" spans="1:20" x14ac:dyDescent="0.2">
      <c r="A1048" s="13" t="str">
        <f>TCD!V1049</f>
        <v>CHRONO_2SHOP</v>
      </c>
      <c r="B1048" s="1">
        <f t="shared" si="48"/>
        <v>46143</v>
      </c>
      <c r="F1048" t="str">
        <f>TCD!E1049</f>
        <v>XT259263135TS</v>
      </c>
      <c r="H1048" s="6" t="str">
        <f t="shared" si="49"/>
        <v>P</v>
      </c>
      <c r="I1048" t="str">
        <f>LOOKUP(F1048,'Facture Chronopost'!L:L,'Facture Chronopost'!H:H)</f>
        <v/>
      </c>
      <c r="J1048" s="6" t="str">
        <f>TCD!U1049</f>
        <v>5Y</v>
      </c>
      <c r="K1048">
        <f t="shared" si="50"/>
        <v>1</v>
      </c>
      <c r="L1048" s="27">
        <f>_xlfn.XLOOKUP(F1048,'TCD poids'!A:A,'TCD poids'!C:C)</f>
        <v>0.7</v>
      </c>
      <c r="M1048" t="str">
        <f>TCD!T1049</f>
        <v>5Y</v>
      </c>
      <c r="N1048">
        <f>IF(I1048="",0.2,LOOKUP(I1048,'Pays TVA'!A:A,'Pays TVA'!B:B))</f>
        <v>0.2</v>
      </c>
      <c r="O1048" s="27" t="str">
        <f>IF(TCD!M1049="","",TCD!M1049)</f>
        <v/>
      </c>
      <c r="P1048" s="27" t="str">
        <f>IF(TCD!J1049="","",TCD!J1049)</f>
        <v/>
      </c>
      <c r="Q1048" s="27" t="str">
        <f>IF(AND(TCD!L1049="",TCD!Q1049=""),"",IF(SUM(TCD!L1049,TCD!Q1049)&gt;15,29,9.5))</f>
        <v/>
      </c>
      <c r="R1048" s="27">
        <f>_xlfn.XLOOKUP(F1048,TCD!E:E,TCD!K:K,"")</f>
        <v>0</v>
      </c>
      <c r="S1048" s="27" t="str">
        <f>IF(TCD!I1049="","",IF(TCD!I1049&gt;8.5,17,8.5))</f>
        <v/>
      </c>
      <c r="T1048" s="27">
        <f>TCD!Y1049</f>
        <v>3.25</v>
      </c>
    </row>
    <row r="1049" spans="1:20" x14ac:dyDescent="0.2">
      <c r="A1049" s="13" t="str">
        <f>TCD!V1050</f>
        <v>CHRONO_2SHOP</v>
      </c>
      <c r="B1049" s="1">
        <f t="shared" si="48"/>
        <v>46143</v>
      </c>
      <c r="F1049" t="str">
        <f>TCD!E1050</f>
        <v>XT259263223TS</v>
      </c>
      <c r="H1049" s="6" t="str">
        <f t="shared" si="49"/>
        <v>P</v>
      </c>
      <c r="I1049" t="str">
        <f>LOOKUP(F1049,'Facture Chronopost'!L:L,'Facture Chronopost'!H:H)</f>
        <v/>
      </c>
      <c r="J1049" s="6" t="str">
        <f>TCD!U1050</f>
        <v>5Y</v>
      </c>
      <c r="K1049">
        <f t="shared" si="50"/>
        <v>1</v>
      </c>
      <c r="L1049" s="27">
        <f>_xlfn.XLOOKUP(F1049,'TCD poids'!A:A,'TCD poids'!C:C)</f>
        <v>0.30000000000000004</v>
      </c>
      <c r="M1049" t="str">
        <f>TCD!T1050</f>
        <v>5Y</v>
      </c>
      <c r="N1049">
        <f>IF(I1049="",0.2,LOOKUP(I1049,'Pays TVA'!A:A,'Pays TVA'!B:B))</f>
        <v>0.2</v>
      </c>
      <c r="O1049" s="27" t="str">
        <f>IF(TCD!M1050="","",TCD!M1050)</f>
        <v/>
      </c>
      <c r="P1049" s="27" t="str">
        <f>IF(TCD!J1050="","",TCD!J1050)</f>
        <v/>
      </c>
      <c r="Q1049" s="27" t="str">
        <f>IF(AND(TCD!L1050="",TCD!Q1050=""),"",IF(SUM(TCD!L1050,TCD!Q1050)&gt;15,29,9.5))</f>
        <v/>
      </c>
      <c r="R1049" s="27">
        <f>_xlfn.XLOOKUP(F1049,TCD!E:E,TCD!K:K,"")</f>
        <v>0</v>
      </c>
      <c r="S1049" s="27" t="str">
        <f>IF(TCD!I1050="","",IF(TCD!I1050&gt;8.5,17,8.5))</f>
        <v/>
      </c>
      <c r="T1049" s="27">
        <f>TCD!Y1050</f>
        <v>3.15</v>
      </c>
    </row>
    <row r="1050" spans="1:20" x14ac:dyDescent="0.2">
      <c r="A1050" s="13" t="str">
        <f>TCD!V1051</f>
        <v>CHRONO_2SHOP</v>
      </c>
      <c r="B1050" s="1">
        <f t="shared" si="48"/>
        <v>46143</v>
      </c>
      <c r="F1050" t="str">
        <f>TCD!E1051</f>
        <v>XT259268305TS</v>
      </c>
      <c r="H1050" s="6" t="str">
        <f t="shared" si="49"/>
        <v>P</v>
      </c>
      <c r="I1050" t="str">
        <f>LOOKUP(F1050,'Facture Chronopost'!L:L,'Facture Chronopost'!H:H)</f>
        <v/>
      </c>
      <c r="J1050" s="6" t="str">
        <f>TCD!U1051</f>
        <v>5Y</v>
      </c>
      <c r="K1050">
        <f t="shared" si="50"/>
        <v>1</v>
      </c>
      <c r="L1050" s="27">
        <f>_xlfn.XLOOKUP(F1050,'TCD poids'!A:A,'TCD poids'!C:C)</f>
        <v>0.9</v>
      </c>
      <c r="M1050" t="str">
        <f>TCD!T1051</f>
        <v>5Y</v>
      </c>
      <c r="N1050">
        <f>IF(I1050="",0.2,LOOKUP(I1050,'Pays TVA'!A:A,'Pays TVA'!B:B))</f>
        <v>0.2</v>
      </c>
      <c r="O1050" s="27" t="str">
        <f>IF(TCD!M1051="","",TCD!M1051)</f>
        <v/>
      </c>
      <c r="P1050" s="27" t="str">
        <f>IF(TCD!J1051="","",TCD!J1051)</f>
        <v/>
      </c>
      <c r="Q1050" s="27" t="str">
        <f>IF(AND(TCD!L1051="",TCD!Q1051=""),"",IF(SUM(TCD!L1051,TCD!Q1051)&gt;15,29,9.5))</f>
        <v/>
      </c>
      <c r="R1050" s="27">
        <f>_xlfn.XLOOKUP(F1050,TCD!E:E,TCD!K:K,"")</f>
        <v>0</v>
      </c>
      <c r="S1050" s="27" t="str">
        <f>IF(TCD!I1051="","",IF(TCD!I1051&gt;8.5,17,8.5))</f>
        <v/>
      </c>
      <c r="T1050" s="27">
        <f>TCD!Y1051</f>
        <v>3.25</v>
      </c>
    </row>
    <row r="1051" spans="1:20" x14ac:dyDescent="0.2">
      <c r="A1051" s="13" t="str">
        <f>TCD!V1052</f>
        <v>CHRONO_2SHOP</v>
      </c>
      <c r="B1051" s="1">
        <f t="shared" si="48"/>
        <v>46143</v>
      </c>
      <c r="F1051" t="str">
        <f>TCD!E1052</f>
        <v>XT259276519TS</v>
      </c>
      <c r="H1051" s="6" t="str">
        <f t="shared" si="49"/>
        <v>P</v>
      </c>
      <c r="I1051" t="str">
        <f>LOOKUP(F1051,'Facture Chronopost'!L:L,'Facture Chronopost'!H:H)</f>
        <v/>
      </c>
      <c r="J1051" s="6" t="str">
        <f>TCD!U1052</f>
        <v>5Y</v>
      </c>
      <c r="K1051">
        <f t="shared" si="50"/>
        <v>1</v>
      </c>
      <c r="L1051" s="27">
        <f>_xlfn.XLOOKUP(F1051,'TCD poids'!A:A,'TCD poids'!C:C)</f>
        <v>0.4</v>
      </c>
      <c r="M1051" t="str">
        <f>TCD!T1052</f>
        <v>5Y</v>
      </c>
      <c r="N1051">
        <f>IF(I1051="",0.2,LOOKUP(I1051,'Pays TVA'!A:A,'Pays TVA'!B:B))</f>
        <v>0.2</v>
      </c>
      <c r="O1051" s="27" t="str">
        <f>IF(TCD!M1052="","",TCD!M1052)</f>
        <v/>
      </c>
      <c r="P1051" s="27" t="str">
        <f>IF(TCD!J1052="","",TCD!J1052)</f>
        <v/>
      </c>
      <c r="Q1051" s="27" t="str">
        <f>IF(AND(TCD!L1052="",TCD!Q1052=""),"",IF(SUM(TCD!L1052,TCD!Q1052)&gt;15,29,9.5))</f>
        <v/>
      </c>
      <c r="R1051" s="27">
        <f>_xlfn.XLOOKUP(F1051,TCD!E:E,TCD!K:K,"")</f>
        <v>0</v>
      </c>
      <c r="S1051" s="27" t="str">
        <f>IF(TCD!I1052="","",IF(TCD!I1052&gt;8.5,17,8.5))</f>
        <v/>
      </c>
      <c r="T1051" s="27">
        <f>TCD!Y1052</f>
        <v>3.15</v>
      </c>
    </row>
    <row r="1052" spans="1:20" x14ac:dyDescent="0.2">
      <c r="A1052" s="13" t="str">
        <f>TCD!V1053</f>
        <v>CHRONO_2SHOP</v>
      </c>
      <c r="B1052" s="1">
        <f t="shared" si="48"/>
        <v>46143</v>
      </c>
      <c r="F1052" t="str">
        <f>TCD!E1053</f>
        <v>XT259277029TS</v>
      </c>
      <c r="H1052" s="6" t="str">
        <f t="shared" si="49"/>
        <v>P</v>
      </c>
      <c r="I1052" t="str">
        <f>LOOKUP(F1052,'Facture Chronopost'!L:L,'Facture Chronopost'!H:H)</f>
        <v/>
      </c>
      <c r="J1052" s="6" t="str">
        <f>TCD!U1053</f>
        <v>5Y</v>
      </c>
      <c r="K1052">
        <f t="shared" si="50"/>
        <v>1</v>
      </c>
      <c r="L1052" s="27">
        <f>_xlfn.XLOOKUP(F1052,'TCD poids'!A:A,'TCD poids'!C:C)</f>
        <v>0.2</v>
      </c>
      <c r="M1052" t="str">
        <f>TCD!T1053</f>
        <v>5Y</v>
      </c>
      <c r="N1052">
        <f>IF(I1052="",0.2,LOOKUP(I1052,'Pays TVA'!A:A,'Pays TVA'!B:B))</f>
        <v>0.2</v>
      </c>
      <c r="O1052" s="27" t="str">
        <f>IF(TCD!M1053="","",TCD!M1053)</f>
        <v/>
      </c>
      <c r="P1052" s="27" t="str">
        <f>IF(TCD!J1053="","",TCD!J1053)</f>
        <v/>
      </c>
      <c r="Q1052" s="27" t="str">
        <f>IF(AND(TCD!L1053="",TCD!Q1053=""),"",IF(SUM(TCD!L1053,TCD!Q1053)&gt;15,29,9.5))</f>
        <v/>
      </c>
      <c r="R1052" s="27">
        <f>_xlfn.XLOOKUP(F1052,TCD!E:E,TCD!K:K,"")</f>
        <v>0</v>
      </c>
      <c r="S1052" s="27" t="str">
        <f>IF(TCD!I1053="","",IF(TCD!I1053&gt;8.5,17,8.5))</f>
        <v/>
      </c>
      <c r="T1052" s="27">
        <f>TCD!Y1053</f>
        <v>3.15</v>
      </c>
    </row>
    <row r="1053" spans="1:20" x14ac:dyDescent="0.2">
      <c r="A1053" s="13" t="str">
        <f>TCD!V1054</f>
        <v>CHRONO_2SHOP</v>
      </c>
      <c r="B1053" s="1">
        <f t="shared" si="48"/>
        <v>46143</v>
      </c>
      <c r="F1053" t="str">
        <f>TCD!E1054</f>
        <v>XT259281862TS</v>
      </c>
      <c r="H1053" s="6" t="str">
        <f t="shared" si="49"/>
        <v>P</v>
      </c>
      <c r="I1053" t="str">
        <f>LOOKUP(F1053,'Facture Chronopost'!L:L,'Facture Chronopost'!H:H)</f>
        <v/>
      </c>
      <c r="J1053" s="6" t="str">
        <f>TCD!U1054</f>
        <v>5Y</v>
      </c>
      <c r="K1053">
        <f t="shared" si="50"/>
        <v>1</v>
      </c>
      <c r="L1053" s="27">
        <f>_xlfn.XLOOKUP(F1053,'TCD poids'!A:A,'TCD poids'!C:C)</f>
        <v>1.2000000000000002</v>
      </c>
      <c r="M1053" t="str">
        <f>TCD!T1054</f>
        <v>5Y</v>
      </c>
      <c r="N1053">
        <f>IF(I1053="",0.2,LOOKUP(I1053,'Pays TVA'!A:A,'Pays TVA'!B:B))</f>
        <v>0.2</v>
      </c>
      <c r="O1053" s="27" t="str">
        <f>IF(TCD!M1054="","",TCD!M1054)</f>
        <v/>
      </c>
      <c r="P1053" s="27" t="str">
        <f>IF(TCD!J1054="","",TCD!J1054)</f>
        <v/>
      </c>
      <c r="Q1053" s="27" t="str">
        <f>IF(AND(TCD!L1054="",TCD!Q1054=""),"",IF(SUM(TCD!L1054,TCD!Q1054)&gt;15,29,9.5))</f>
        <v/>
      </c>
      <c r="R1053" s="27">
        <f>_xlfn.XLOOKUP(F1053,TCD!E:E,TCD!K:K,"")</f>
        <v>0</v>
      </c>
      <c r="S1053" s="27" t="str">
        <f>IF(TCD!I1054="","",IF(TCD!I1054&gt;8.5,17,8.5))</f>
        <v/>
      </c>
      <c r="T1053" s="27">
        <f>TCD!Y1054</f>
        <v>3.57</v>
      </c>
    </row>
    <row r="1054" spans="1:20" x14ac:dyDescent="0.2">
      <c r="A1054" s="13" t="str">
        <f>TCD!V1055</f>
        <v>CHRONO_2SHOP</v>
      </c>
      <c r="B1054" s="1">
        <f t="shared" si="48"/>
        <v>46143</v>
      </c>
      <c r="F1054" t="str">
        <f>TCD!E1055</f>
        <v>XT259290855TS</v>
      </c>
      <c r="H1054" s="6" t="str">
        <f t="shared" si="49"/>
        <v>P</v>
      </c>
      <c r="I1054" t="str">
        <f>LOOKUP(F1054,'Facture Chronopost'!L:L,'Facture Chronopost'!H:H)</f>
        <v/>
      </c>
      <c r="J1054" s="6" t="str">
        <f>TCD!U1055</f>
        <v>5Y</v>
      </c>
      <c r="K1054">
        <f t="shared" si="50"/>
        <v>1</v>
      </c>
      <c r="L1054" s="27">
        <f>_xlfn.XLOOKUP(F1054,'TCD poids'!A:A,'TCD poids'!C:C)</f>
        <v>0.4</v>
      </c>
      <c r="M1054" t="str">
        <f>TCD!T1055</f>
        <v>5Y</v>
      </c>
      <c r="N1054">
        <f>IF(I1054="",0.2,LOOKUP(I1054,'Pays TVA'!A:A,'Pays TVA'!B:B))</f>
        <v>0.2</v>
      </c>
      <c r="O1054" s="27" t="str">
        <f>IF(TCD!M1055="","",TCD!M1055)</f>
        <v/>
      </c>
      <c r="P1054" s="27" t="str">
        <f>IF(TCD!J1055="","",TCD!J1055)</f>
        <v/>
      </c>
      <c r="Q1054" s="27" t="str">
        <f>IF(AND(TCD!L1055="",TCD!Q1055=""),"",IF(SUM(TCD!L1055,TCD!Q1055)&gt;15,29,9.5))</f>
        <v/>
      </c>
      <c r="R1054" s="27">
        <f>_xlfn.XLOOKUP(F1054,TCD!E:E,TCD!K:K,"")</f>
        <v>0</v>
      </c>
      <c r="S1054" s="27" t="str">
        <f>IF(TCD!I1055="","",IF(TCD!I1055&gt;8.5,17,8.5))</f>
        <v/>
      </c>
      <c r="T1054" s="27">
        <f>TCD!Y1055</f>
        <v>3.15</v>
      </c>
    </row>
    <row r="1055" spans="1:20" x14ac:dyDescent="0.2">
      <c r="A1055" s="13" t="str">
        <f>TCD!V1056</f>
        <v>CHRONO_2SHOP</v>
      </c>
      <c r="B1055" s="1">
        <f t="shared" si="48"/>
        <v>46143</v>
      </c>
      <c r="F1055" t="str">
        <f>TCD!E1056</f>
        <v>XT259295535TS</v>
      </c>
      <c r="H1055" s="6" t="str">
        <f t="shared" si="49"/>
        <v>P</v>
      </c>
      <c r="I1055" t="str">
        <f>LOOKUP(F1055,'Facture Chronopost'!L:L,'Facture Chronopost'!H:H)</f>
        <v/>
      </c>
      <c r="J1055" s="6" t="str">
        <f>TCD!U1056</f>
        <v>5Y</v>
      </c>
      <c r="K1055">
        <f t="shared" si="50"/>
        <v>1</v>
      </c>
      <c r="L1055" s="27">
        <f>_xlfn.XLOOKUP(F1055,'TCD poids'!A:A,'TCD poids'!C:C)</f>
        <v>0.2</v>
      </c>
      <c r="M1055" t="str">
        <f>TCD!T1056</f>
        <v>5Y</v>
      </c>
      <c r="N1055">
        <f>IF(I1055="",0.2,LOOKUP(I1055,'Pays TVA'!A:A,'Pays TVA'!B:B))</f>
        <v>0.2</v>
      </c>
      <c r="O1055" s="27" t="str">
        <f>IF(TCD!M1056="","",TCD!M1056)</f>
        <v/>
      </c>
      <c r="P1055" s="27" t="str">
        <f>IF(TCD!J1056="","",TCD!J1056)</f>
        <v/>
      </c>
      <c r="Q1055" s="27" t="str">
        <f>IF(AND(TCD!L1056="",TCD!Q1056=""),"",IF(SUM(TCD!L1056,TCD!Q1056)&gt;15,29,9.5))</f>
        <v/>
      </c>
      <c r="R1055" s="27">
        <f>_xlfn.XLOOKUP(F1055,TCD!E:E,TCD!K:K,"")</f>
        <v>0</v>
      </c>
      <c r="S1055" s="27" t="str">
        <f>IF(TCD!I1056="","",IF(TCD!I1056&gt;8.5,17,8.5))</f>
        <v/>
      </c>
      <c r="T1055" s="27">
        <f>TCD!Y1056</f>
        <v>3.15</v>
      </c>
    </row>
    <row r="1056" spans="1:20" x14ac:dyDescent="0.2">
      <c r="A1056" s="13" t="str">
        <f>TCD!V1057</f>
        <v>CHRONO_2SHOP</v>
      </c>
      <c r="B1056" s="1">
        <f t="shared" si="48"/>
        <v>46143</v>
      </c>
      <c r="F1056" t="str">
        <f>TCD!E1057</f>
        <v>XT259302514TS</v>
      </c>
      <c r="H1056" s="6" t="str">
        <f t="shared" si="49"/>
        <v>P</v>
      </c>
      <c r="I1056" t="str">
        <f>LOOKUP(F1056,'Facture Chronopost'!L:L,'Facture Chronopost'!H:H)</f>
        <v/>
      </c>
      <c r="J1056" s="6" t="str">
        <f>TCD!U1057</f>
        <v>5Y</v>
      </c>
      <c r="K1056">
        <f t="shared" si="50"/>
        <v>1</v>
      </c>
      <c r="L1056" s="27">
        <f>_xlfn.XLOOKUP(F1056,'TCD poids'!A:A,'TCD poids'!C:C)</f>
        <v>0.2</v>
      </c>
      <c r="M1056" t="str">
        <f>TCD!T1057</f>
        <v>5Y</v>
      </c>
      <c r="N1056">
        <f>IF(I1056="",0.2,LOOKUP(I1056,'Pays TVA'!A:A,'Pays TVA'!B:B))</f>
        <v>0.2</v>
      </c>
      <c r="O1056" s="27" t="str">
        <f>IF(TCD!M1057="","",TCD!M1057)</f>
        <v/>
      </c>
      <c r="P1056" s="27" t="str">
        <f>IF(TCD!J1057="","",TCD!J1057)</f>
        <v/>
      </c>
      <c r="Q1056" s="27" t="str">
        <f>IF(AND(TCD!L1057="",TCD!Q1057=""),"",IF(SUM(TCD!L1057,TCD!Q1057)&gt;15,29,9.5))</f>
        <v/>
      </c>
      <c r="R1056" s="27">
        <f>_xlfn.XLOOKUP(F1056,TCD!E:E,TCD!K:K,"")</f>
        <v>0</v>
      </c>
      <c r="S1056" s="27" t="str">
        <f>IF(TCD!I1057="","",IF(TCD!I1057&gt;8.5,17,8.5))</f>
        <v/>
      </c>
      <c r="T1056" s="27">
        <f>TCD!Y1057</f>
        <v>3.15</v>
      </c>
    </row>
    <row r="1057" spans="1:20" x14ac:dyDescent="0.2">
      <c r="A1057" s="13" t="str">
        <f>TCD!V1058</f>
        <v>CHRONO_2SHOP</v>
      </c>
      <c r="B1057" s="1">
        <f t="shared" si="48"/>
        <v>46143</v>
      </c>
      <c r="F1057" t="str">
        <f>TCD!E1058</f>
        <v>XT259309693TS</v>
      </c>
      <c r="H1057" s="6" t="str">
        <f t="shared" si="49"/>
        <v>P</v>
      </c>
      <c r="I1057" t="str">
        <f>LOOKUP(F1057,'Facture Chronopost'!L:L,'Facture Chronopost'!H:H)</f>
        <v/>
      </c>
      <c r="J1057" s="6" t="str">
        <f>TCD!U1058</f>
        <v>5Y</v>
      </c>
      <c r="K1057">
        <f t="shared" si="50"/>
        <v>1</v>
      </c>
      <c r="L1057" s="27">
        <f>_xlfn.XLOOKUP(F1057,'TCD poids'!A:A,'TCD poids'!C:C)</f>
        <v>0.7</v>
      </c>
      <c r="M1057" t="str">
        <f>TCD!T1058</f>
        <v>5Y</v>
      </c>
      <c r="N1057">
        <f>IF(I1057="",0.2,LOOKUP(I1057,'Pays TVA'!A:A,'Pays TVA'!B:B))</f>
        <v>0.2</v>
      </c>
      <c r="O1057" s="27" t="str">
        <f>IF(TCD!M1058="","",TCD!M1058)</f>
        <v/>
      </c>
      <c r="P1057" s="27" t="str">
        <f>IF(TCD!J1058="","",TCD!J1058)</f>
        <v/>
      </c>
      <c r="Q1057" s="27" t="str">
        <f>IF(AND(TCD!L1058="",TCD!Q1058=""),"",IF(SUM(TCD!L1058,TCD!Q1058)&gt;15,29,9.5))</f>
        <v/>
      </c>
      <c r="R1057" s="27">
        <f>_xlfn.XLOOKUP(F1057,TCD!E:E,TCD!K:K,"")</f>
        <v>0</v>
      </c>
      <c r="S1057" s="27" t="str">
        <f>IF(TCD!I1058="","",IF(TCD!I1058&gt;8.5,17,8.5))</f>
        <v/>
      </c>
      <c r="T1057" s="27">
        <f>TCD!Y1058</f>
        <v>3.25</v>
      </c>
    </row>
    <row r="1058" spans="1:20" x14ac:dyDescent="0.2">
      <c r="A1058" s="13" t="str">
        <f>TCD!V1059</f>
        <v>CHRONO_2SHOP</v>
      </c>
      <c r="B1058" s="1">
        <f t="shared" si="48"/>
        <v>46143</v>
      </c>
      <c r="F1058" t="str">
        <f>TCD!E1059</f>
        <v>XT259316204TS</v>
      </c>
      <c r="H1058" s="6" t="str">
        <f t="shared" si="49"/>
        <v>P</v>
      </c>
      <c r="I1058" t="str">
        <f>LOOKUP(F1058,'Facture Chronopost'!L:L,'Facture Chronopost'!H:H)</f>
        <v/>
      </c>
      <c r="J1058" s="6" t="str">
        <f>TCD!U1059</f>
        <v>5Y</v>
      </c>
      <c r="K1058">
        <f t="shared" si="50"/>
        <v>1</v>
      </c>
      <c r="L1058" s="27">
        <f>_xlfn.XLOOKUP(F1058,'TCD poids'!A:A,'TCD poids'!C:C)</f>
        <v>0.5</v>
      </c>
      <c r="M1058" t="str">
        <f>TCD!T1059</f>
        <v>5Y</v>
      </c>
      <c r="N1058">
        <f>IF(I1058="",0.2,LOOKUP(I1058,'Pays TVA'!A:A,'Pays TVA'!B:B))</f>
        <v>0.2</v>
      </c>
      <c r="O1058" s="27" t="str">
        <f>IF(TCD!M1059="","",TCD!M1059)</f>
        <v/>
      </c>
      <c r="P1058" s="27" t="str">
        <f>IF(TCD!J1059="","",TCD!J1059)</f>
        <v/>
      </c>
      <c r="Q1058" s="27" t="str">
        <f>IF(AND(TCD!L1059="",TCD!Q1059=""),"",IF(SUM(TCD!L1059,TCD!Q1059)&gt;15,29,9.5))</f>
        <v/>
      </c>
      <c r="R1058" s="27">
        <f>_xlfn.XLOOKUP(F1058,TCD!E:E,TCD!K:K,"")</f>
        <v>0</v>
      </c>
      <c r="S1058" s="27" t="str">
        <f>IF(TCD!I1059="","",IF(TCD!I1059&gt;8.5,17,8.5))</f>
        <v/>
      </c>
      <c r="T1058" s="27">
        <f>TCD!Y1059</f>
        <v>3.15</v>
      </c>
    </row>
    <row r="1059" spans="1:20" x14ac:dyDescent="0.2">
      <c r="A1059" s="13" t="str">
        <f>TCD!V1060</f>
        <v>CHRONO_2SHOP</v>
      </c>
      <c r="B1059" s="1">
        <f t="shared" si="48"/>
        <v>46143</v>
      </c>
      <c r="F1059" t="str">
        <f>TCD!E1060</f>
        <v>XT259316575TS</v>
      </c>
      <c r="H1059" s="6" t="str">
        <f t="shared" si="49"/>
        <v>P</v>
      </c>
      <c r="I1059" t="str">
        <f>LOOKUP(F1059,'Facture Chronopost'!L:L,'Facture Chronopost'!H:H)</f>
        <v/>
      </c>
      <c r="J1059" s="6" t="str">
        <f>TCD!U1060</f>
        <v>5Y</v>
      </c>
      <c r="K1059">
        <f t="shared" si="50"/>
        <v>1</v>
      </c>
      <c r="L1059" s="27">
        <f>_xlfn.XLOOKUP(F1059,'TCD poids'!A:A,'TCD poids'!C:C)</f>
        <v>0.5</v>
      </c>
      <c r="M1059" t="str">
        <f>TCD!T1060</f>
        <v>5Y</v>
      </c>
      <c r="N1059">
        <f>IF(I1059="",0.2,LOOKUP(I1059,'Pays TVA'!A:A,'Pays TVA'!B:B))</f>
        <v>0.2</v>
      </c>
      <c r="O1059" s="27" t="str">
        <f>IF(TCD!M1060="","",TCD!M1060)</f>
        <v/>
      </c>
      <c r="P1059" s="27" t="str">
        <f>IF(TCD!J1060="","",TCD!J1060)</f>
        <v/>
      </c>
      <c r="Q1059" s="27" t="str">
        <f>IF(AND(TCD!L1060="",TCD!Q1060=""),"",IF(SUM(TCD!L1060,TCD!Q1060)&gt;15,29,9.5))</f>
        <v/>
      </c>
      <c r="R1059" s="27">
        <f>_xlfn.XLOOKUP(F1059,TCD!E:E,TCD!K:K,"")</f>
        <v>0</v>
      </c>
      <c r="S1059" s="27" t="str">
        <f>IF(TCD!I1060="","",IF(TCD!I1060&gt;8.5,17,8.5))</f>
        <v/>
      </c>
      <c r="T1059" s="27">
        <f>TCD!Y1060</f>
        <v>3.15</v>
      </c>
    </row>
    <row r="1060" spans="1:20" x14ac:dyDescent="0.2">
      <c r="A1060" s="13" t="str">
        <f>TCD!V1061</f>
        <v>CHRONO_2SHOP</v>
      </c>
      <c r="B1060" s="1">
        <f t="shared" si="48"/>
        <v>46143</v>
      </c>
      <c r="F1060" t="str">
        <f>TCD!E1061</f>
        <v>XT259321734TS</v>
      </c>
      <c r="H1060" s="6" t="str">
        <f t="shared" si="49"/>
        <v>P</v>
      </c>
      <c r="I1060" t="str">
        <f>LOOKUP(F1060,'Facture Chronopost'!L:L,'Facture Chronopost'!H:H)</f>
        <v/>
      </c>
      <c r="J1060" s="6" t="str">
        <f>TCD!U1061</f>
        <v>5Y</v>
      </c>
      <c r="K1060">
        <f t="shared" si="50"/>
        <v>1</v>
      </c>
      <c r="L1060" s="27">
        <f>_xlfn.XLOOKUP(F1060,'TCD poids'!A:A,'TCD poids'!C:C)</f>
        <v>0.79999999999999993</v>
      </c>
      <c r="M1060" t="str">
        <f>TCD!T1061</f>
        <v>5Y</v>
      </c>
      <c r="N1060">
        <f>IF(I1060="",0.2,LOOKUP(I1060,'Pays TVA'!A:A,'Pays TVA'!B:B))</f>
        <v>0.2</v>
      </c>
      <c r="O1060" s="27" t="str">
        <f>IF(TCD!M1061="","",TCD!M1061)</f>
        <v/>
      </c>
      <c r="P1060" s="27" t="str">
        <f>IF(TCD!J1061="","",TCD!J1061)</f>
        <v/>
      </c>
      <c r="Q1060" s="27" t="str">
        <f>IF(AND(TCD!L1061="",TCD!Q1061=""),"",IF(SUM(TCD!L1061,TCD!Q1061)&gt;15,29,9.5))</f>
        <v/>
      </c>
      <c r="R1060" s="27">
        <f>_xlfn.XLOOKUP(F1060,TCD!E:E,TCD!K:K,"")</f>
        <v>0</v>
      </c>
      <c r="S1060" s="27" t="str">
        <f>IF(TCD!I1061="","",IF(TCD!I1061&gt;8.5,17,8.5))</f>
        <v/>
      </c>
      <c r="T1060" s="27">
        <f>TCD!Y1061</f>
        <v>3.25</v>
      </c>
    </row>
    <row r="1061" spans="1:20" x14ac:dyDescent="0.2">
      <c r="A1061" s="13" t="str">
        <f>TCD!V1062</f>
        <v>CHRONO_2SHOP</v>
      </c>
      <c r="B1061" s="1">
        <f t="shared" si="48"/>
        <v>46143</v>
      </c>
      <c r="F1061" t="str">
        <f>TCD!E1062</f>
        <v>XT259325223TS</v>
      </c>
      <c r="H1061" s="6" t="str">
        <f t="shared" si="49"/>
        <v>P</v>
      </c>
      <c r="I1061" t="str">
        <f>LOOKUP(F1061,'Facture Chronopost'!L:L,'Facture Chronopost'!H:H)</f>
        <v/>
      </c>
      <c r="J1061" s="6" t="str">
        <f>TCD!U1062</f>
        <v>5Y</v>
      </c>
      <c r="K1061">
        <f t="shared" si="50"/>
        <v>1</v>
      </c>
      <c r="L1061" s="27">
        <f>_xlfn.XLOOKUP(F1061,'TCD poids'!A:A,'TCD poids'!C:C)</f>
        <v>1</v>
      </c>
      <c r="M1061" t="str">
        <f>TCD!T1062</f>
        <v>5Y</v>
      </c>
      <c r="N1061">
        <f>IF(I1061="",0.2,LOOKUP(I1061,'Pays TVA'!A:A,'Pays TVA'!B:B))</f>
        <v>0.2</v>
      </c>
      <c r="O1061" s="27" t="str">
        <f>IF(TCD!M1062="","",TCD!M1062)</f>
        <v/>
      </c>
      <c r="P1061" s="27" t="str">
        <f>IF(TCD!J1062="","",TCD!J1062)</f>
        <v/>
      </c>
      <c r="Q1061" s="27" t="str">
        <f>IF(AND(TCD!L1062="",TCD!Q1062=""),"",IF(SUM(TCD!L1062,TCD!Q1062)&gt;15,29,9.5))</f>
        <v/>
      </c>
      <c r="R1061" s="27">
        <f>_xlfn.XLOOKUP(F1061,TCD!E:E,TCD!K:K,"")</f>
        <v>0</v>
      </c>
      <c r="S1061" s="27" t="str">
        <f>IF(TCD!I1062="","",IF(TCD!I1062&gt;8.5,17,8.5))</f>
        <v/>
      </c>
      <c r="T1061" s="27">
        <f>TCD!Y1062</f>
        <v>3.25</v>
      </c>
    </row>
    <row r="1062" spans="1:20" x14ac:dyDescent="0.2">
      <c r="A1062" s="13" t="str">
        <f>TCD!V1063</f>
        <v>CHRONO_2SHOP</v>
      </c>
      <c r="B1062" s="1">
        <f t="shared" si="48"/>
        <v>46143</v>
      </c>
      <c r="F1062" t="str">
        <f>TCD!E1063</f>
        <v>XT259342460TS</v>
      </c>
      <c r="H1062" s="6" t="str">
        <f t="shared" si="49"/>
        <v>P</v>
      </c>
      <c r="I1062" t="str">
        <f>LOOKUP(F1062,'Facture Chronopost'!L:L,'Facture Chronopost'!H:H)</f>
        <v/>
      </c>
      <c r="J1062" s="6" t="str">
        <f>TCD!U1063</f>
        <v>5Y</v>
      </c>
      <c r="K1062">
        <f t="shared" si="50"/>
        <v>1</v>
      </c>
      <c r="L1062" s="27">
        <f>_xlfn.XLOOKUP(F1062,'TCD poids'!A:A,'TCD poids'!C:C)</f>
        <v>0.5</v>
      </c>
      <c r="M1062" t="str">
        <f>TCD!T1063</f>
        <v>5Y</v>
      </c>
      <c r="N1062">
        <f>IF(I1062="",0.2,LOOKUP(I1062,'Pays TVA'!A:A,'Pays TVA'!B:B))</f>
        <v>0.2</v>
      </c>
      <c r="O1062" s="27" t="str">
        <f>IF(TCD!M1063="","",TCD!M1063)</f>
        <v/>
      </c>
      <c r="P1062" s="27" t="str">
        <f>IF(TCD!J1063="","",TCD!J1063)</f>
        <v/>
      </c>
      <c r="Q1062" s="27" t="str">
        <f>IF(AND(TCD!L1063="",TCD!Q1063=""),"",IF(SUM(TCD!L1063,TCD!Q1063)&gt;15,29,9.5))</f>
        <v/>
      </c>
      <c r="R1062" s="27">
        <f>_xlfn.XLOOKUP(F1062,TCD!E:E,TCD!K:K,"")</f>
        <v>0</v>
      </c>
      <c r="S1062" s="27" t="str">
        <f>IF(TCD!I1063="","",IF(TCD!I1063&gt;8.5,17,8.5))</f>
        <v/>
      </c>
      <c r="T1062" s="27">
        <f>TCD!Y1063</f>
        <v>3.15</v>
      </c>
    </row>
    <row r="1063" spans="1:20" x14ac:dyDescent="0.2">
      <c r="A1063" s="13" t="str">
        <f>TCD!V1064</f>
        <v>CHRONO_2SHOP</v>
      </c>
      <c r="B1063" s="1">
        <f t="shared" si="48"/>
        <v>46143</v>
      </c>
      <c r="F1063" t="str">
        <f>TCD!E1064</f>
        <v>XT259346152TS</v>
      </c>
      <c r="H1063" s="6" t="str">
        <f t="shared" si="49"/>
        <v>P</v>
      </c>
      <c r="I1063" t="str">
        <f>LOOKUP(F1063,'Facture Chronopost'!L:L,'Facture Chronopost'!H:H)</f>
        <v/>
      </c>
      <c r="J1063" s="6" t="str">
        <f>TCD!U1064</f>
        <v>5Y</v>
      </c>
      <c r="K1063">
        <f t="shared" si="50"/>
        <v>1</v>
      </c>
      <c r="L1063" s="27">
        <f>_xlfn.XLOOKUP(F1063,'TCD poids'!A:A,'TCD poids'!C:C)</f>
        <v>0.2</v>
      </c>
      <c r="M1063" t="str">
        <f>TCD!T1064</f>
        <v>5Y</v>
      </c>
      <c r="N1063">
        <f>IF(I1063="",0.2,LOOKUP(I1063,'Pays TVA'!A:A,'Pays TVA'!B:B))</f>
        <v>0.2</v>
      </c>
      <c r="O1063" s="27" t="str">
        <f>IF(TCD!M1064="","",TCD!M1064)</f>
        <v/>
      </c>
      <c r="P1063" s="27" t="str">
        <f>IF(TCD!J1064="","",TCD!J1064)</f>
        <v/>
      </c>
      <c r="Q1063" s="27" t="str">
        <f>IF(AND(TCD!L1064="",TCD!Q1064=""),"",IF(SUM(TCD!L1064,TCD!Q1064)&gt;15,29,9.5))</f>
        <v/>
      </c>
      <c r="R1063" s="27">
        <f>_xlfn.XLOOKUP(F1063,TCD!E:E,TCD!K:K,"")</f>
        <v>0</v>
      </c>
      <c r="S1063" s="27" t="str">
        <f>IF(TCD!I1064="","",IF(TCD!I1064&gt;8.5,17,8.5))</f>
        <v/>
      </c>
      <c r="T1063" s="27">
        <f>TCD!Y1064</f>
        <v>3.15</v>
      </c>
    </row>
    <row r="1064" spans="1:20" x14ac:dyDescent="0.2">
      <c r="A1064" s="13" t="str">
        <f>TCD!V1065</f>
        <v>CHRONO_2SHOP</v>
      </c>
      <c r="B1064" s="1">
        <f t="shared" si="48"/>
        <v>46143</v>
      </c>
      <c r="F1064" t="str">
        <f>TCD!E1065</f>
        <v>XT259346170TS</v>
      </c>
      <c r="H1064" s="6" t="str">
        <f t="shared" si="49"/>
        <v>P</v>
      </c>
      <c r="I1064" t="str">
        <f>LOOKUP(F1064,'Facture Chronopost'!L:L,'Facture Chronopost'!H:H)</f>
        <v/>
      </c>
      <c r="J1064" s="6" t="str">
        <f>TCD!U1065</f>
        <v>5Y</v>
      </c>
      <c r="K1064">
        <f t="shared" si="50"/>
        <v>1</v>
      </c>
      <c r="L1064" s="27">
        <f>_xlfn.XLOOKUP(F1064,'TCD poids'!A:A,'TCD poids'!C:C)</f>
        <v>0.1</v>
      </c>
      <c r="M1064" t="str">
        <f>TCD!T1065</f>
        <v>5Y</v>
      </c>
      <c r="N1064">
        <f>IF(I1064="",0.2,LOOKUP(I1064,'Pays TVA'!A:A,'Pays TVA'!B:B))</f>
        <v>0.2</v>
      </c>
      <c r="O1064" s="27" t="str">
        <f>IF(TCD!M1065="","",TCD!M1065)</f>
        <v/>
      </c>
      <c r="P1064" s="27" t="str">
        <f>IF(TCD!J1065="","",TCD!J1065)</f>
        <v/>
      </c>
      <c r="Q1064" s="27" t="str">
        <f>IF(AND(TCD!L1065="",TCD!Q1065=""),"",IF(SUM(TCD!L1065,TCD!Q1065)&gt;15,29,9.5))</f>
        <v/>
      </c>
      <c r="R1064" s="27">
        <f>_xlfn.XLOOKUP(F1064,TCD!E:E,TCD!K:K,"")</f>
        <v>0</v>
      </c>
      <c r="S1064" s="27" t="str">
        <f>IF(TCD!I1065="","",IF(TCD!I1065&gt;8.5,17,8.5))</f>
        <v/>
      </c>
      <c r="T1064" s="27">
        <f>TCD!Y1065</f>
        <v>3.15</v>
      </c>
    </row>
    <row r="1065" spans="1:20" x14ac:dyDescent="0.2">
      <c r="A1065" s="13" t="str">
        <f>TCD!V1066</f>
        <v>CHRONO_2SHOP</v>
      </c>
      <c r="B1065" s="1">
        <f t="shared" si="48"/>
        <v>46143</v>
      </c>
      <c r="F1065" t="str">
        <f>TCD!E1066</f>
        <v>XT259350072TS</v>
      </c>
      <c r="H1065" s="6" t="str">
        <f t="shared" si="49"/>
        <v>P</v>
      </c>
      <c r="I1065" t="str">
        <f>LOOKUP(F1065,'Facture Chronopost'!L:L,'Facture Chronopost'!H:H)</f>
        <v/>
      </c>
      <c r="J1065" s="6" t="str">
        <f>TCD!U1066</f>
        <v>5Y</v>
      </c>
      <c r="K1065">
        <f t="shared" si="50"/>
        <v>1</v>
      </c>
      <c r="L1065" s="27">
        <f>_xlfn.XLOOKUP(F1065,'TCD poids'!A:A,'TCD poids'!C:C)</f>
        <v>0.4</v>
      </c>
      <c r="M1065" t="str">
        <f>TCD!T1066</f>
        <v>5Y</v>
      </c>
      <c r="N1065">
        <f>IF(I1065="",0.2,LOOKUP(I1065,'Pays TVA'!A:A,'Pays TVA'!B:B))</f>
        <v>0.2</v>
      </c>
      <c r="O1065" s="27" t="str">
        <f>IF(TCD!M1066="","",TCD!M1066)</f>
        <v/>
      </c>
      <c r="P1065" s="27" t="str">
        <f>IF(TCD!J1066="","",TCD!J1066)</f>
        <v/>
      </c>
      <c r="Q1065" s="27" t="str">
        <f>IF(AND(TCD!L1066="",TCD!Q1066=""),"",IF(SUM(TCD!L1066,TCD!Q1066)&gt;15,29,9.5))</f>
        <v/>
      </c>
      <c r="R1065" s="27">
        <f>_xlfn.XLOOKUP(F1065,TCD!E:E,TCD!K:K,"")</f>
        <v>0</v>
      </c>
      <c r="S1065" s="27" t="str">
        <f>IF(TCD!I1066="","",IF(TCD!I1066&gt;8.5,17,8.5))</f>
        <v/>
      </c>
      <c r="T1065" s="27">
        <f>TCD!Y1066</f>
        <v>3.15</v>
      </c>
    </row>
    <row r="1066" spans="1:20" x14ac:dyDescent="0.2">
      <c r="A1066" s="13" t="str">
        <f>TCD!V1067</f>
        <v>CHRONO_2SHOP</v>
      </c>
      <c r="B1066" s="1">
        <f t="shared" si="48"/>
        <v>46143</v>
      </c>
      <c r="F1066" t="str">
        <f>TCD!E1067</f>
        <v>XT259360018TS</v>
      </c>
      <c r="H1066" s="6" t="str">
        <f t="shared" si="49"/>
        <v>P</v>
      </c>
      <c r="I1066" t="str">
        <f>LOOKUP(F1066,'Facture Chronopost'!L:L,'Facture Chronopost'!H:H)</f>
        <v/>
      </c>
      <c r="J1066" s="6" t="str">
        <f>TCD!U1067</f>
        <v>5Y</v>
      </c>
      <c r="K1066">
        <f t="shared" si="50"/>
        <v>1</v>
      </c>
      <c r="L1066" s="27">
        <f>_xlfn.XLOOKUP(F1066,'TCD poids'!A:A,'TCD poids'!C:C)</f>
        <v>0.2</v>
      </c>
      <c r="M1066" t="str">
        <f>TCD!T1067</f>
        <v>5Y</v>
      </c>
      <c r="N1066">
        <f>IF(I1066="",0.2,LOOKUP(I1066,'Pays TVA'!A:A,'Pays TVA'!B:B))</f>
        <v>0.2</v>
      </c>
      <c r="O1066" s="27" t="str">
        <f>IF(TCD!M1067="","",TCD!M1067)</f>
        <v/>
      </c>
      <c r="P1066" s="27" t="str">
        <f>IF(TCD!J1067="","",TCD!J1067)</f>
        <v/>
      </c>
      <c r="Q1066" s="27" t="str">
        <f>IF(AND(TCD!L1067="",TCD!Q1067=""),"",IF(SUM(TCD!L1067,TCD!Q1067)&gt;15,29,9.5))</f>
        <v/>
      </c>
      <c r="R1066" s="27">
        <f>_xlfn.XLOOKUP(F1066,TCD!E:E,TCD!K:K,"")</f>
        <v>0</v>
      </c>
      <c r="S1066" s="27" t="str">
        <f>IF(TCD!I1067="","",IF(TCD!I1067&gt;8.5,17,8.5))</f>
        <v/>
      </c>
      <c r="T1066" s="27">
        <f>TCD!Y1067</f>
        <v>3.15</v>
      </c>
    </row>
    <row r="1067" spans="1:20" x14ac:dyDescent="0.2">
      <c r="A1067" s="13" t="str">
        <f>TCD!V1068</f>
        <v>CHRONO_2SHOP</v>
      </c>
      <c r="B1067" s="1">
        <f t="shared" si="48"/>
        <v>46143</v>
      </c>
      <c r="F1067" t="str">
        <f>TCD!E1068</f>
        <v>XT259372064TS</v>
      </c>
      <c r="H1067" s="6" t="str">
        <f t="shared" si="49"/>
        <v>P</v>
      </c>
      <c r="I1067" t="str">
        <f>LOOKUP(F1067,'Facture Chronopost'!L:L,'Facture Chronopost'!H:H)</f>
        <v/>
      </c>
      <c r="J1067" s="6" t="str">
        <f>TCD!U1068</f>
        <v>5Y</v>
      </c>
      <c r="K1067">
        <f t="shared" si="50"/>
        <v>1</v>
      </c>
      <c r="L1067" s="27">
        <f>_xlfn.XLOOKUP(F1067,'TCD poids'!A:A,'TCD poids'!C:C)</f>
        <v>0.30000000000000004</v>
      </c>
      <c r="M1067" t="str">
        <f>TCD!T1068</f>
        <v>5Y</v>
      </c>
      <c r="N1067">
        <f>IF(I1067="",0.2,LOOKUP(I1067,'Pays TVA'!A:A,'Pays TVA'!B:B))</f>
        <v>0.2</v>
      </c>
      <c r="O1067" s="27" t="str">
        <f>IF(TCD!M1068="","",TCD!M1068)</f>
        <v/>
      </c>
      <c r="P1067" s="27" t="str">
        <f>IF(TCD!J1068="","",TCD!J1068)</f>
        <v/>
      </c>
      <c r="Q1067" s="27" t="str">
        <f>IF(AND(TCD!L1068="",TCD!Q1068=""),"",IF(SUM(TCD!L1068,TCD!Q1068)&gt;15,29,9.5))</f>
        <v/>
      </c>
      <c r="R1067" s="27">
        <f>_xlfn.XLOOKUP(F1067,TCD!E:E,TCD!K:K,"")</f>
        <v>0</v>
      </c>
      <c r="S1067" s="27" t="str">
        <f>IF(TCD!I1068="","",IF(TCD!I1068&gt;8.5,17,8.5))</f>
        <v/>
      </c>
      <c r="T1067" s="27">
        <f>TCD!Y1068</f>
        <v>3.15</v>
      </c>
    </row>
    <row r="1068" spans="1:20" x14ac:dyDescent="0.2">
      <c r="A1068" s="13" t="str">
        <f>TCD!V1069</f>
        <v>CHRONO_2SHOP</v>
      </c>
      <c r="B1068" s="1">
        <f t="shared" si="48"/>
        <v>46143</v>
      </c>
      <c r="F1068" t="str">
        <f>TCD!E1069</f>
        <v>XT259397931TS</v>
      </c>
      <c r="H1068" s="6" t="str">
        <f t="shared" si="49"/>
        <v>P</v>
      </c>
      <c r="I1068" t="str">
        <f>LOOKUP(F1068,'Facture Chronopost'!L:L,'Facture Chronopost'!H:H)</f>
        <v/>
      </c>
      <c r="J1068" s="6" t="str">
        <f>TCD!U1069</f>
        <v>5Y</v>
      </c>
      <c r="K1068">
        <f t="shared" si="50"/>
        <v>1</v>
      </c>
      <c r="L1068" s="27">
        <f>_xlfn.XLOOKUP(F1068,'TCD poids'!A:A,'TCD poids'!C:C)</f>
        <v>0.1</v>
      </c>
      <c r="M1068" t="str">
        <f>TCD!T1069</f>
        <v>5Y</v>
      </c>
      <c r="N1068">
        <f>IF(I1068="",0.2,LOOKUP(I1068,'Pays TVA'!A:A,'Pays TVA'!B:B))</f>
        <v>0.2</v>
      </c>
      <c r="O1068" s="27" t="str">
        <f>IF(TCD!M1069="","",TCD!M1069)</f>
        <v/>
      </c>
      <c r="P1068" s="27" t="str">
        <f>IF(TCD!J1069="","",TCD!J1069)</f>
        <v/>
      </c>
      <c r="Q1068" s="27" t="str">
        <f>IF(AND(TCD!L1069="",TCD!Q1069=""),"",IF(SUM(TCD!L1069,TCD!Q1069)&gt;15,29,9.5))</f>
        <v/>
      </c>
      <c r="R1068" s="27">
        <f>_xlfn.XLOOKUP(F1068,TCD!E:E,TCD!K:K,"")</f>
        <v>0</v>
      </c>
      <c r="S1068" s="27" t="str">
        <f>IF(TCD!I1069="","",IF(TCD!I1069&gt;8.5,17,8.5))</f>
        <v/>
      </c>
      <c r="T1068" s="27">
        <f>TCD!Y1069</f>
        <v>3.15</v>
      </c>
    </row>
    <row r="1069" spans="1:20" x14ac:dyDescent="0.2">
      <c r="A1069" s="13" t="str">
        <f>TCD!V1070</f>
        <v>CHRONO_2SHOP</v>
      </c>
      <c r="B1069" s="1">
        <f t="shared" si="48"/>
        <v>46143</v>
      </c>
      <c r="F1069" t="str">
        <f>TCD!E1070</f>
        <v>XT259404080TS</v>
      </c>
      <c r="H1069" s="6" t="str">
        <f t="shared" si="49"/>
        <v>P</v>
      </c>
      <c r="I1069" t="str">
        <f>LOOKUP(F1069,'Facture Chronopost'!L:L,'Facture Chronopost'!H:H)</f>
        <v/>
      </c>
      <c r="J1069" s="6" t="str">
        <f>TCD!U1070</f>
        <v>5Y</v>
      </c>
      <c r="K1069">
        <f t="shared" si="50"/>
        <v>1</v>
      </c>
      <c r="L1069" s="27">
        <f>_xlfn.XLOOKUP(F1069,'TCD poids'!A:A,'TCD poids'!C:C)</f>
        <v>0.1</v>
      </c>
      <c r="M1069" t="str">
        <f>TCD!T1070</f>
        <v>5Y</v>
      </c>
      <c r="N1069">
        <f>IF(I1069="",0.2,LOOKUP(I1069,'Pays TVA'!A:A,'Pays TVA'!B:B))</f>
        <v>0.2</v>
      </c>
      <c r="O1069" s="27" t="str">
        <f>IF(TCD!M1070="","",TCD!M1070)</f>
        <v/>
      </c>
      <c r="P1069" s="27" t="str">
        <f>IF(TCD!J1070="","",TCD!J1070)</f>
        <v/>
      </c>
      <c r="Q1069" s="27" t="str">
        <f>IF(AND(TCD!L1070="",TCD!Q1070=""),"",IF(SUM(TCD!L1070,TCD!Q1070)&gt;15,29,9.5))</f>
        <v/>
      </c>
      <c r="R1069" s="27">
        <f>_xlfn.XLOOKUP(F1069,TCD!E:E,TCD!K:K,"")</f>
        <v>0</v>
      </c>
      <c r="S1069" s="27" t="str">
        <f>IF(TCD!I1070="","",IF(TCD!I1070&gt;8.5,17,8.5))</f>
        <v/>
      </c>
      <c r="T1069" s="27">
        <f>TCD!Y1070</f>
        <v>3.15</v>
      </c>
    </row>
    <row r="1070" spans="1:20" x14ac:dyDescent="0.2">
      <c r="A1070" s="13" t="str">
        <f>TCD!V1071</f>
        <v>CHRONO_2SHOP</v>
      </c>
      <c r="B1070" s="1">
        <f t="shared" si="48"/>
        <v>46143</v>
      </c>
      <c r="F1070" t="str">
        <f>TCD!E1071</f>
        <v>XT259407245TS</v>
      </c>
      <c r="H1070" s="6" t="str">
        <f t="shared" si="49"/>
        <v>P</v>
      </c>
      <c r="I1070" t="str">
        <f>LOOKUP(F1070,'Facture Chronopost'!L:L,'Facture Chronopost'!H:H)</f>
        <v/>
      </c>
      <c r="J1070" s="6" t="str">
        <f>TCD!U1071</f>
        <v>5Y</v>
      </c>
      <c r="K1070">
        <f t="shared" si="50"/>
        <v>1</v>
      </c>
      <c r="L1070" s="27">
        <f>_xlfn.XLOOKUP(F1070,'TCD poids'!A:A,'TCD poids'!C:C)</f>
        <v>0.6</v>
      </c>
      <c r="M1070" t="str">
        <f>TCD!T1071</f>
        <v>5Y</v>
      </c>
      <c r="N1070">
        <f>IF(I1070="",0.2,LOOKUP(I1070,'Pays TVA'!A:A,'Pays TVA'!B:B))</f>
        <v>0.2</v>
      </c>
      <c r="O1070" s="27" t="str">
        <f>IF(TCD!M1071="","",TCD!M1071)</f>
        <v/>
      </c>
      <c r="P1070" s="27" t="str">
        <f>IF(TCD!J1071="","",TCD!J1071)</f>
        <v/>
      </c>
      <c r="Q1070" s="27" t="str">
        <f>IF(AND(TCD!L1071="",TCD!Q1071=""),"",IF(SUM(TCD!L1071,TCD!Q1071)&gt;15,29,9.5))</f>
        <v/>
      </c>
      <c r="R1070" s="27">
        <f>_xlfn.XLOOKUP(F1070,TCD!E:E,TCD!K:K,"")</f>
        <v>0</v>
      </c>
      <c r="S1070" s="27" t="str">
        <f>IF(TCD!I1071="","",IF(TCD!I1071&gt;8.5,17,8.5))</f>
        <v/>
      </c>
      <c r="T1070" s="27">
        <f>TCD!Y1071</f>
        <v>3.25</v>
      </c>
    </row>
    <row r="1071" spans="1:20" x14ac:dyDescent="0.2">
      <c r="A1071" s="13" t="str">
        <f>TCD!V1072</f>
        <v>CHRONO_2SHOP</v>
      </c>
      <c r="B1071" s="1">
        <f t="shared" si="48"/>
        <v>46143</v>
      </c>
      <c r="F1071" t="str">
        <f>TCD!E1072</f>
        <v>XT259415935TS</v>
      </c>
      <c r="H1071" s="6" t="str">
        <f t="shared" si="49"/>
        <v>P</v>
      </c>
      <c r="I1071" t="str">
        <f>LOOKUP(F1071,'Facture Chronopost'!L:L,'Facture Chronopost'!H:H)</f>
        <v/>
      </c>
      <c r="J1071" s="6" t="str">
        <f>TCD!U1072</f>
        <v>5Y</v>
      </c>
      <c r="K1071">
        <f t="shared" si="50"/>
        <v>1</v>
      </c>
      <c r="L1071" s="27">
        <f>_xlfn.XLOOKUP(F1071,'TCD poids'!A:A,'TCD poids'!C:C)</f>
        <v>0.30000000000000004</v>
      </c>
      <c r="M1071" t="str">
        <f>TCD!T1072</f>
        <v>5Y</v>
      </c>
      <c r="N1071">
        <f>IF(I1071="",0.2,LOOKUP(I1071,'Pays TVA'!A:A,'Pays TVA'!B:B))</f>
        <v>0.2</v>
      </c>
      <c r="O1071" s="27" t="str">
        <f>IF(TCD!M1072="","",TCD!M1072)</f>
        <v/>
      </c>
      <c r="P1071" s="27" t="str">
        <f>IF(TCD!J1072="","",TCD!J1072)</f>
        <v/>
      </c>
      <c r="Q1071" s="27" t="str">
        <f>IF(AND(TCD!L1072="",TCD!Q1072=""),"",IF(SUM(TCD!L1072,TCD!Q1072)&gt;15,29,9.5))</f>
        <v/>
      </c>
      <c r="R1071" s="27">
        <f>_xlfn.XLOOKUP(F1071,TCD!E:E,TCD!K:K,"")</f>
        <v>0</v>
      </c>
      <c r="S1071" s="27" t="str">
        <f>IF(TCD!I1072="","",IF(TCD!I1072&gt;8.5,17,8.5))</f>
        <v/>
      </c>
      <c r="T1071" s="27">
        <f>TCD!Y1072</f>
        <v>3.15</v>
      </c>
    </row>
    <row r="1072" spans="1:20" x14ac:dyDescent="0.2">
      <c r="A1072" s="13" t="str">
        <f>TCD!V1073</f>
        <v>CHRONO_2SHOP</v>
      </c>
      <c r="B1072" s="1">
        <f t="shared" si="48"/>
        <v>46143</v>
      </c>
      <c r="F1072" t="str">
        <f>TCD!E1073</f>
        <v>XT259424985TS</v>
      </c>
      <c r="H1072" s="6" t="str">
        <f t="shared" si="49"/>
        <v>P</v>
      </c>
      <c r="I1072" t="str">
        <f>LOOKUP(F1072,'Facture Chronopost'!L:L,'Facture Chronopost'!H:H)</f>
        <v/>
      </c>
      <c r="J1072" s="6" t="str">
        <f>TCD!U1073</f>
        <v>5Y</v>
      </c>
      <c r="K1072">
        <f t="shared" si="50"/>
        <v>1</v>
      </c>
      <c r="L1072" s="27">
        <f>_xlfn.XLOOKUP(F1072,'TCD poids'!A:A,'TCD poids'!C:C)</f>
        <v>0.4</v>
      </c>
      <c r="M1072" t="str">
        <f>TCD!T1073</f>
        <v>5Y</v>
      </c>
      <c r="N1072">
        <f>IF(I1072="",0.2,LOOKUP(I1072,'Pays TVA'!A:A,'Pays TVA'!B:B))</f>
        <v>0.2</v>
      </c>
      <c r="O1072" s="27" t="str">
        <f>IF(TCD!M1073="","",TCD!M1073)</f>
        <v/>
      </c>
      <c r="P1072" s="27" t="str">
        <f>IF(TCD!J1073="","",TCD!J1073)</f>
        <v/>
      </c>
      <c r="Q1072" s="27" t="str">
        <f>IF(AND(TCD!L1073="",TCD!Q1073=""),"",IF(SUM(TCD!L1073,TCD!Q1073)&gt;15,29,9.5))</f>
        <v/>
      </c>
      <c r="R1072" s="27">
        <f>_xlfn.XLOOKUP(F1072,TCD!E:E,TCD!K:K,"")</f>
        <v>0</v>
      </c>
      <c r="S1072" s="27" t="str">
        <f>IF(TCD!I1073="","",IF(TCD!I1073&gt;8.5,17,8.5))</f>
        <v/>
      </c>
      <c r="T1072" s="27">
        <f>TCD!Y1073</f>
        <v>3.15</v>
      </c>
    </row>
    <row r="1073" spans="1:20" x14ac:dyDescent="0.2">
      <c r="A1073" s="13" t="str">
        <f>TCD!V1074</f>
        <v>CHRONO_2SHOP</v>
      </c>
      <c r="B1073" s="1">
        <f t="shared" si="48"/>
        <v>46143</v>
      </c>
      <c r="F1073" t="str">
        <f>TCD!E1074</f>
        <v>XT259426995TS</v>
      </c>
      <c r="H1073" s="6" t="str">
        <f t="shared" si="49"/>
        <v>P</v>
      </c>
      <c r="I1073" t="str">
        <f>LOOKUP(F1073,'Facture Chronopost'!L:L,'Facture Chronopost'!H:H)</f>
        <v/>
      </c>
      <c r="J1073" s="6" t="str">
        <f>TCD!U1074</f>
        <v>5Y</v>
      </c>
      <c r="K1073">
        <f t="shared" si="50"/>
        <v>1</v>
      </c>
      <c r="L1073" s="27">
        <f>_xlfn.XLOOKUP(F1073,'TCD poids'!A:A,'TCD poids'!C:C)</f>
        <v>0.2</v>
      </c>
      <c r="M1073" t="str">
        <f>TCD!T1074</f>
        <v>5Y</v>
      </c>
      <c r="N1073">
        <f>IF(I1073="",0.2,LOOKUP(I1073,'Pays TVA'!A:A,'Pays TVA'!B:B))</f>
        <v>0.2</v>
      </c>
      <c r="O1073" s="27" t="str">
        <f>IF(TCD!M1074="","",TCD!M1074)</f>
        <v/>
      </c>
      <c r="P1073" s="27" t="str">
        <f>IF(TCD!J1074="","",TCD!J1074)</f>
        <v/>
      </c>
      <c r="Q1073" s="27" t="str">
        <f>IF(AND(TCD!L1074="",TCD!Q1074=""),"",IF(SUM(TCD!L1074,TCD!Q1074)&gt;15,29,9.5))</f>
        <v/>
      </c>
      <c r="R1073" s="27">
        <f>_xlfn.XLOOKUP(F1073,TCD!E:E,TCD!K:K,"")</f>
        <v>0</v>
      </c>
      <c r="S1073" s="27" t="str">
        <f>IF(TCD!I1074="","",IF(TCD!I1074&gt;8.5,17,8.5))</f>
        <v/>
      </c>
      <c r="T1073" s="27">
        <f>TCD!Y1074</f>
        <v>3.15</v>
      </c>
    </row>
    <row r="1074" spans="1:20" x14ac:dyDescent="0.2">
      <c r="A1074" s="13" t="str">
        <f>TCD!V1075</f>
        <v>CHRONO_2SHOP</v>
      </c>
      <c r="B1074" s="1">
        <f t="shared" si="48"/>
        <v>46143</v>
      </c>
      <c r="F1074" t="str">
        <f>TCD!E1075</f>
        <v>XT259429855TS</v>
      </c>
      <c r="H1074" s="6" t="str">
        <f t="shared" si="49"/>
        <v>P</v>
      </c>
      <c r="I1074" t="str">
        <f>LOOKUP(F1074,'Facture Chronopost'!L:L,'Facture Chronopost'!H:H)</f>
        <v/>
      </c>
      <c r="J1074" s="6" t="str">
        <f>TCD!U1075</f>
        <v>5Y</v>
      </c>
      <c r="K1074">
        <f t="shared" si="50"/>
        <v>1</v>
      </c>
      <c r="L1074" s="27">
        <f>_xlfn.XLOOKUP(F1074,'TCD poids'!A:A,'TCD poids'!C:C)</f>
        <v>0.30000000000000004</v>
      </c>
      <c r="M1074" t="str">
        <f>TCD!T1075</f>
        <v>5Y</v>
      </c>
      <c r="N1074">
        <f>IF(I1074="",0.2,LOOKUP(I1074,'Pays TVA'!A:A,'Pays TVA'!B:B))</f>
        <v>0.2</v>
      </c>
      <c r="O1074" s="27" t="str">
        <f>IF(TCD!M1075="","",TCD!M1075)</f>
        <v/>
      </c>
      <c r="P1074" s="27" t="str">
        <f>IF(TCD!J1075="","",TCD!J1075)</f>
        <v/>
      </c>
      <c r="Q1074" s="27" t="str">
        <f>IF(AND(TCD!L1075="",TCD!Q1075=""),"",IF(SUM(TCD!L1075,TCD!Q1075)&gt;15,29,9.5))</f>
        <v/>
      </c>
      <c r="R1074" s="27">
        <f>_xlfn.XLOOKUP(F1074,TCD!E:E,TCD!K:K,"")</f>
        <v>0</v>
      </c>
      <c r="S1074" s="27" t="str">
        <f>IF(TCD!I1075="","",IF(TCD!I1075&gt;8.5,17,8.5))</f>
        <v/>
      </c>
      <c r="T1074" s="27">
        <f>TCD!Y1075</f>
        <v>3.15</v>
      </c>
    </row>
    <row r="1075" spans="1:20" x14ac:dyDescent="0.2">
      <c r="A1075" s="13" t="str">
        <f>TCD!V1076</f>
        <v>CHRONO_2SHOP</v>
      </c>
      <c r="B1075" s="1">
        <f t="shared" si="48"/>
        <v>46143</v>
      </c>
      <c r="F1075" t="str">
        <f>TCD!E1076</f>
        <v>XT259446266TS</v>
      </c>
      <c r="H1075" s="6" t="str">
        <f t="shared" si="49"/>
        <v>P</v>
      </c>
      <c r="I1075" t="str">
        <f>LOOKUP(F1075,'Facture Chronopost'!L:L,'Facture Chronopost'!H:H)</f>
        <v/>
      </c>
      <c r="J1075" s="6" t="str">
        <f>TCD!U1076</f>
        <v>5Y</v>
      </c>
      <c r="K1075">
        <f t="shared" si="50"/>
        <v>1</v>
      </c>
      <c r="L1075" s="27">
        <f>_xlfn.XLOOKUP(F1075,'TCD poids'!A:A,'TCD poids'!C:C)</f>
        <v>0.2</v>
      </c>
      <c r="M1075" t="str">
        <f>TCD!T1076</f>
        <v>5Y</v>
      </c>
      <c r="N1075">
        <f>IF(I1075="",0.2,LOOKUP(I1075,'Pays TVA'!A:A,'Pays TVA'!B:B))</f>
        <v>0.2</v>
      </c>
      <c r="O1075" s="27" t="str">
        <f>IF(TCD!M1076="","",TCD!M1076)</f>
        <v/>
      </c>
      <c r="P1075" s="27" t="str">
        <f>IF(TCD!J1076="","",TCD!J1076)</f>
        <v/>
      </c>
      <c r="Q1075" s="27" t="str">
        <f>IF(AND(TCD!L1076="",TCD!Q1076=""),"",IF(SUM(TCD!L1076,TCD!Q1076)&gt;15,29,9.5))</f>
        <v/>
      </c>
      <c r="R1075" s="27">
        <f>_xlfn.XLOOKUP(F1075,TCD!E:E,TCD!K:K,"")</f>
        <v>0</v>
      </c>
      <c r="S1075" s="27" t="str">
        <f>IF(TCD!I1076="","",IF(TCD!I1076&gt;8.5,17,8.5))</f>
        <v/>
      </c>
      <c r="T1075" s="27">
        <f>TCD!Y1076</f>
        <v>3.15</v>
      </c>
    </row>
    <row r="1076" spans="1:20" x14ac:dyDescent="0.2">
      <c r="A1076" s="13" t="str">
        <f>TCD!V1077</f>
        <v>CHRONO_2SHOP</v>
      </c>
      <c r="B1076" s="1">
        <f t="shared" si="48"/>
        <v>46143</v>
      </c>
      <c r="F1076" t="str">
        <f>TCD!E1077</f>
        <v>XT259446371TS</v>
      </c>
      <c r="H1076" s="6" t="str">
        <f t="shared" si="49"/>
        <v>P</v>
      </c>
      <c r="I1076" t="str">
        <f>LOOKUP(F1076,'Facture Chronopost'!L:L,'Facture Chronopost'!H:H)</f>
        <v/>
      </c>
      <c r="J1076" s="6" t="str">
        <f>TCD!U1077</f>
        <v>5Y</v>
      </c>
      <c r="K1076">
        <f t="shared" si="50"/>
        <v>1</v>
      </c>
      <c r="L1076" s="27">
        <f>_xlfn.XLOOKUP(F1076,'TCD poids'!A:A,'TCD poids'!C:C)</f>
        <v>0.6</v>
      </c>
      <c r="M1076" t="str">
        <f>TCD!T1077</f>
        <v>5Y</v>
      </c>
      <c r="N1076">
        <f>IF(I1076="",0.2,LOOKUP(I1076,'Pays TVA'!A:A,'Pays TVA'!B:B))</f>
        <v>0.2</v>
      </c>
      <c r="O1076" s="27" t="str">
        <f>IF(TCD!M1077="","",TCD!M1077)</f>
        <v/>
      </c>
      <c r="P1076" s="27" t="str">
        <f>IF(TCD!J1077="","",TCD!J1077)</f>
        <v/>
      </c>
      <c r="Q1076" s="27" t="str">
        <f>IF(AND(TCD!L1077="",TCD!Q1077=""),"",IF(SUM(TCD!L1077,TCD!Q1077)&gt;15,29,9.5))</f>
        <v/>
      </c>
      <c r="R1076" s="27">
        <f>_xlfn.XLOOKUP(F1076,TCD!E:E,TCD!K:K,"")</f>
        <v>0</v>
      </c>
      <c r="S1076" s="27" t="str">
        <f>IF(TCD!I1077="","",IF(TCD!I1077&gt;8.5,17,8.5))</f>
        <v/>
      </c>
      <c r="T1076" s="27">
        <f>TCD!Y1077</f>
        <v>3.25</v>
      </c>
    </row>
    <row r="1077" spans="1:20" x14ac:dyDescent="0.2">
      <c r="A1077" s="13" t="str">
        <f>TCD!V1078</f>
        <v>CHRONO_2SHOP</v>
      </c>
      <c r="B1077" s="1">
        <f t="shared" si="48"/>
        <v>46143</v>
      </c>
      <c r="F1077" t="str">
        <f>TCD!E1078</f>
        <v>XT259448488TS</v>
      </c>
      <c r="H1077" s="6" t="str">
        <f t="shared" si="49"/>
        <v>P</v>
      </c>
      <c r="I1077" t="str">
        <f>LOOKUP(F1077,'Facture Chronopost'!L:L,'Facture Chronopost'!H:H)</f>
        <v/>
      </c>
      <c r="J1077" s="6" t="str">
        <f>TCD!U1078</f>
        <v>5Y</v>
      </c>
      <c r="K1077">
        <f t="shared" si="50"/>
        <v>1</v>
      </c>
      <c r="L1077" s="27">
        <f>_xlfn.XLOOKUP(F1077,'TCD poids'!A:A,'TCD poids'!C:C)</f>
        <v>0.2</v>
      </c>
      <c r="M1077" t="str">
        <f>TCD!T1078</f>
        <v>5Y</v>
      </c>
      <c r="N1077">
        <f>IF(I1077="",0.2,LOOKUP(I1077,'Pays TVA'!A:A,'Pays TVA'!B:B))</f>
        <v>0.2</v>
      </c>
      <c r="O1077" s="27" t="str">
        <f>IF(TCD!M1078="","",TCD!M1078)</f>
        <v/>
      </c>
      <c r="P1077" s="27" t="str">
        <f>IF(TCD!J1078="","",TCD!J1078)</f>
        <v/>
      </c>
      <c r="Q1077" s="27" t="str">
        <f>IF(AND(TCD!L1078="",TCD!Q1078=""),"",IF(SUM(TCD!L1078,TCD!Q1078)&gt;15,29,9.5))</f>
        <v/>
      </c>
      <c r="R1077" s="27">
        <f>_xlfn.XLOOKUP(F1077,TCD!E:E,TCD!K:K,"")</f>
        <v>0</v>
      </c>
      <c r="S1077" s="27" t="str">
        <f>IF(TCD!I1078="","",IF(TCD!I1078&gt;8.5,17,8.5))</f>
        <v/>
      </c>
      <c r="T1077" s="27">
        <f>TCD!Y1078</f>
        <v>3.15</v>
      </c>
    </row>
    <row r="1078" spans="1:20" x14ac:dyDescent="0.2">
      <c r="A1078" s="13" t="str">
        <f>TCD!V1079</f>
        <v>CHRONO_2SHOP</v>
      </c>
      <c r="B1078" s="1">
        <f t="shared" si="48"/>
        <v>46143</v>
      </c>
      <c r="F1078" t="str">
        <f>TCD!E1079</f>
        <v>XT259453369TS</v>
      </c>
      <c r="H1078" s="6" t="str">
        <f t="shared" si="49"/>
        <v>P</v>
      </c>
      <c r="I1078" t="str">
        <f>LOOKUP(F1078,'Facture Chronopost'!L:L,'Facture Chronopost'!H:H)</f>
        <v/>
      </c>
      <c r="J1078" s="6" t="str">
        <f>TCD!U1079</f>
        <v>5Y</v>
      </c>
      <c r="K1078">
        <f t="shared" si="50"/>
        <v>1</v>
      </c>
      <c r="L1078" s="27">
        <f>_xlfn.XLOOKUP(F1078,'TCD poids'!A:A,'TCD poids'!C:C)</f>
        <v>0.6</v>
      </c>
      <c r="M1078" t="str">
        <f>TCD!T1079</f>
        <v>5Y</v>
      </c>
      <c r="N1078">
        <f>IF(I1078="",0.2,LOOKUP(I1078,'Pays TVA'!A:A,'Pays TVA'!B:B))</f>
        <v>0.2</v>
      </c>
      <c r="O1078" s="27" t="str">
        <f>IF(TCD!M1079="","",TCD!M1079)</f>
        <v/>
      </c>
      <c r="P1078" s="27" t="str">
        <f>IF(TCD!J1079="","",TCD!J1079)</f>
        <v/>
      </c>
      <c r="Q1078" s="27" t="str">
        <f>IF(AND(TCD!L1079="",TCD!Q1079=""),"",IF(SUM(TCD!L1079,TCD!Q1079)&gt;15,29,9.5))</f>
        <v/>
      </c>
      <c r="R1078" s="27">
        <f>_xlfn.XLOOKUP(F1078,TCD!E:E,TCD!K:K,"")</f>
        <v>0</v>
      </c>
      <c r="S1078" s="27" t="str">
        <f>IF(TCD!I1079="","",IF(TCD!I1079&gt;8.5,17,8.5))</f>
        <v/>
      </c>
      <c r="T1078" s="27">
        <f>TCD!Y1079</f>
        <v>3.25</v>
      </c>
    </row>
    <row r="1079" spans="1:20" x14ac:dyDescent="0.2">
      <c r="A1079" s="13" t="str">
        <f>TCD!V1080</f>
        <v>CHRONO_2SHOP</v>
      </c>
      <c r="B1079" s="1">
        <f t="shared" si="48"/>
        <v>46143</v>
      </c>
      <c r="F1079" t="str">
        <f>TCD!E1080</f>
        <v>XT259459928TS</v>
      </c>
      <c r="H1079" s="6" t="str">
        <f t="shared" si="49"/>
        <v>P</v>
      </c>
      <c r="I1079" t="str">
        <f>LOOKUP(F1079,'Facture Chronopost'!L:L,'Facture Chronopost'!H:H)</f>
        <v/>
      </c>
      <c r="J1079" s="6" t="str">
        <f>TCD!U1080</f>
        <v>5Y</v>
      </c>
      <c r="K1079">
        <f t="shared" si="50"/>
        <v>1</v>
      </c>
      <c r="L1079" s="27">
        <f>_xlfn.XLOOKUP(F1079,'TCD poids'!A:A,'TCD poids'!C:C)</f>
        <v>1.5</v>
      </c>
      <c r="M1079" t="str">
        <f>TCD!T1080</f>
        <v>5Y</v>
      </c>
      <c r="N1079">
        <f>IF(I1079="",0.2,LOOKUP(I1079,'Pays TVA'!A:A,'Pays TVA'!B:B))</f>
        <v>0.2</v>
      </c>
      <c r="O1079" s="27" t="str">
        <f>IF(TCD!M1080="","",TCD!M1080)</f>
        <v/>
      </c>
      <c r="P1079" s="27" t="str">
        <f>IF(TCD!J1080="","",TCD!J1080)</f>
        <v/>
      </c>
      <c r="Q1079" s="27" t="str">
        <f>IF(AND(TCD!L1080="",TCD!Q1080=""),"",IF(SUM(TCD!L1080,TCD!Q1080)&gt;15,29,9.5))</f>
        <v/>
      </c>
      <c r="R1079" s="27">
        <f>_xlfn.XLOOKUP(F1079,TCD!E:E,TCD!K:K,"")</f>
        <v>0</v>
      </c>
      <c r="S1079" s="27" t="str">
        <f>IF(TCD!I1080="","",IF(TCD!I1080&gt;8.5,17,8.5))</f>
        <v/>
      </c>
      <c r="T1079" s="27">
        <f>TCD!Y1080</f>
        <v>3.57</v>
      </c>
    </row>
    <row r="1080" spans="1:20" x14ac:dyDescent="0.2">
      <c r="A1080" s="13" t="str">
        <f>TCD!V1081</f>
        <v>CHRONO_2SHOP</v>
      </c>
      <c r="B1080" s="1">
        <f t="shared" si="48"/>
        <v>46143</v>
      </c>
      <c r="F1080" t="str">
        <f>TCD!E1081</f>
        <v>XT259466331TS</v>
      </c>
      <c r="H1080" s="6" t="str">
        <f t="shared" si="49"/>
        <v>P</v>
      </c>
      <c r="I1080" t="str">
        <f>LOOKUP(F1080,'Facture Chronopost'!L:L,'Facture Chronopost'!H:H)</f>
        <v/>
      </c>
      <c r="J1080" s="6" t="str">
        <f>TCD!U1081</f>
        <v>5Y</v>
      </c>
      <c r="K1080">
        <f t="shared" si="50"/>
        <v>1</v>
      </c>
      <c r="L1080" s="27">
        <f>_xlfn.XLOOKUP(F1080,'TCD poids'!A:A,'TCD poids'!C:C)</f>
        <v>0.30000000000000004</v>
      </c>
      <c r="M1080" t="str">
        <f>TCD!T1081</f>
        <v>5Y</v>
      </c>
      <c r="N1080">
        <f>IF(I1080="",0.2,LOOKUP(I1080,'Pays TVA'!A:A,'Pays TVA'!B:B))</f>
        <v>0.2</v>
      </c>
      <c r="O1080" s="27" t="str">
        <f>IF(TCD!M1081="","",TCD!M1081)</f>
        <v/>
      </c>
      <c r="P1080" s="27" t="str">
        <f>IF(TCD!J1081="","",TCD!J1081)</f>
        <v/>
      </c>
      <c r="Q1080" s="27" t="str">
        <f>IF(AND(TCD!L1081="",TCD!Q1081=""),"",IF(SUM(TCD!L1081,TCD!Q1081)&gt;15,29,9.5))</f>
        <v/>
      </c>
      <c r="R1080" s="27">
        <f>_xlfn.XLOOKUP(F1080,TCD!E:E,TCD!K:K,"")</f>
        <v>0</v>
      </c>
      <c r="S1080" s="27" t="str">
        <f>IF(TCD!I1081="","",IF(TCD!I1081&gt;8.5,17,8.5))</f>
        <v/>
      </c>
      <c r="T1080" s="27">
        <f>TCD!Y1081</f>
        <v>3.15</v>
      </c>
    </row>
    <row r="1081" spans="1:20" x14ac:dyDescent="0.2">
      <c r="A1081" s="13" t="str">
        <f>TCD!V1082</f>
        <v>CHRONO_2SHOP</v>
      </c>
      <c r="B1081" s="1">
        <f t="shared" si="48"/>
        <v>46143</v>
      </c>
      <c r="F1081" t="str">
        <f>TCD!E1082</f>
        <v>XT259468301TS</v>
      </c>
      <c r="H1081" s="6" t="str">
        <f t="shared" si="49"/>
        <v>P</v>
      </c>
      <c r="I1081" t="str">
        <f>LOOKUP(F1081,'Facture Chronopost'!L:L,'Facture Chronopost'!H:H)</f>
        <v/>
      </c>
      <c r="J1081" s="6" t="str">
        <f>TCD!U1082</f>
        <v>5Y</v>
      </c>
      <c r="K1081">
        <f t="shared" si="50"/>
        <v>1</v>
      </c>
      <c r="L1081" s="27">
        <f>_xlfn.XLOOKUP(F1081,'TCD poids'!A:A,'TCD poids'!C:C)</f>
        <v>0.5</v>
      </c>
      <c r="M1081" t="str">
        <f>TCD!T1082</f>
        <v>5Y</v>
      </c>
      <c r="N1081">
        <f>IF(I1081="",0.2,LOOKUP(I1081,'Pays TVA'!A:A,'Pays TVA'!B:B))</f>
        <v>0.2</v>
      </c>
      <c r="O1081" s="27" t="str">
        <f>IF(TCD!M1082="","",TCD!M1082)</f>
        <v/>
      </c>
      <c r="P1081" s="27" t="str">
        <f>IF(TCD!J1082="","",TCD!J1082)</f>
        <v/>
      </c>
      <c r="Q1081" s="27" t="str">
        <f>IF(AND(TCD!L1082="",TCD!Q1082=""),"",IF(SUM(TCD!L1082,TCD!Q1082)&gt;15,29,9.5))</f>
        <v/>
      </c>
      <c r="R1081" s="27">
        <f>_xlfn.XLOOKUP(F1081,TCD!E:E,TCD!K:K,"")</f>
        <v>0</v>
      </c>
      <c r="S1081" s="27" t="str">
        <f>IF(TCD!I1082="","",IF(TCD!I1082&gt;8.5,17,8.5))</f>
        <v/>
      </c>
      <c r="T1081" s="27">
        <f>TCD!Y1082</f>
        <v>3.15</v>
      </c>
    </row>
    <row r="1082" spans="1:20" x14ac:dyDescent="0.2">
      <c r="A1082" s="13" t="str">
        <f>TCD!V1083</f>
        <v>CHRONO_2SHOP</v>
      </c>
      <c r="B1082" s="1">
        <f t="shared" si="48"/>
        <v>46143</v>
      </c>
      <c r="F1082" t="str">
        <f>TCD!E1083</f>
        <v>XT259468553TS</v>
      </c>
      <c r="H1082" s="6" t="str">
        <f t="shared" si="49"/>
        <v>P</v>
      </c>
      <c r="I1082" t="str">
        <f>LOOKUP(F1082,'Facture Chronopost'!L:L,'Facture Chronopost'!H:H)</f>
        <v/>
      </c>
      <c r="J1082" s="6" t="str">
        <f>TCD!U1083</f>
        <v>5Y</v>
      </c>
      <c r="K1082">
        <f t="shared" si="50"/>
        <v>1</v>
      </c>
      <c r="L1082" s="27">
        <f>_xlfn.XLOOKUP(F1082,'TCD poids'!A:A,'TCD poids'!C:C)</f>
        <v>0.2</v>
      </c>
      <c r="M1082" t="str">
        <f>TCD!T1083</f>
        <v>5Y</v>
      </c>
      <c r="N1082">
        <f>IF(I1082="",0.2,LOOKUP(I1082,'Pays TVA'!A:A,'Pays TVA'!B:B))</f>
        <v>0.2</v>
      </c>
      <c r="O1082" s="27" t="str">
        <f>IF(TCD!M1083="","",TCD!M1083)</f>
        <v/>
      </c>
      <c r="P1082" s="27" t="str">
        <f>IF(TCD!J1083="","",TCD!J1083)</f>
        <v/>
      </c>
      <c r="Q1082" s="27" t="str">
        <f>IF(AND(TCD!L1083="",TCD!Q1083=""),"",IF(SUM(TCD!L1083,TCD!Q1083)&gt;15,29,9.5))</f>
        <v/>
      </c>
      <c r="R1082" s="27">
        <f>_xlfn.XLOOKUP(F1082,TCD!E:E,TCD!K:K,"")</f>
        <v>0</v>
      </c>
      <c r="S1082" s="27" t="str">
        <f>IF(TCD!I1083="","",IF(TCD!I1083&gt;8.5,17,8.5))</f>
        <v/>
      </c>
      <c r="T1082" s="27">
        <f>TCD!Y1083</f>
        <v>3.15</v>
      </c>
    </row>
    <row r="1083" spans="1:20" x14ac:dyDescent="0.2">
      <c r="A1083" s="13" t="str">
        <f>TCD!V1084</f>
        <v>CHRONO_2SHOP</v>
      </c>
      <c r="B1083" s="1">
        <f t="shared" si="48"/>
        <v>46143</v>
      </c>
      <c r="F1083" t="str">
        <f>TCD!E1084</f>
        <v>XT259484281TS</v>
      </c>
      <c r="H1083" s="6" t="str">
        <f t="shared" si="49"/>
        <v>P</v>
      </c>
      <c r="I1083" t="str">
        <f>LOOKUP(F1083,'Facture Chronopost'!L:L,'Facture Chronopost'!H:H)</f>
        <v/>
      </c>
      <c r="J1083" s="6" t="str">
        <f>TCD!U1084</f>
        <v>5Y</v>
      </c>
      <c r="K1083">
        <f t="shared" si="50"/>
        <v>1</v>
      </c>
      <c r="L1083" s="27">
        <f>_xlfn.XLOOKUP(F1083,'TCD poids'!A:A,'TCD poids'!C:C)</f>
        <v>0.1</v>
      </c>
      <c r="M1083" t="str">
        <f>TCD!T1084</f>
        <v>5Y</v>
      </c>
      <c r="N1083">
        <f>IF(I1083="",0.2,LOOKUP(I1083,'Pays TVA'!A:A,'Pays TVA'!B:B))</f>
        <v>0.2</v>
      </c>
      <c r="O1083" s="27" t="str">
        <f>IF(TCD!M1084="","",TCD!M1084)</f>
        <v/>
      </c>
      <c r="P1083" s="27" t="str">
        <f>IF(TCD!J1084="","",TCD!J1084)</f>
        <v/>
      </c>
      <c r="Q1083" s="27" t="str">
        <f>IF(AND(TCD!L1084="",TCD!Q1084=""),"",IF(SUM(TCD!L1084,TCD!Q1084)&gt;15,29,9.5))</f>
        <v/>
      </c>
      <c r="R1083" s="27">
        <f>_xlfn.XLOOKUP(F1083,TCD!E:E,TCD!K:K,"")</f>
        <v>0</v>
      </c>
      <c r="S1083" s="27" t="str">
        <f>IF(TCD!I1084="","",IF(TCD!I1084&gt;8.5,17,8.5))</f>
        <v/>
      </c>
      <c r="T1083" s="27">
        <f>TCD!Y1084</f>
        <v>3.15</v>
      </c>
    </row>
    <row r="1084" spans="1:20" x14ac:dyDescent="0.2">
      <c r="A1084" s="13" t="str">
        <f>TCD!V1085</f>
        <v>CHRONO_2SHOP</v>
      </c>
      <c r="B1084" s="1">
        <f t="shared" si="48"/>
        <v>46143</v>
      </c>
      <c r="F1084" t="str">
        <f>TCD!E1085</f>
        <v>XT259490619TS</v>
      </c>
      <c r="H1084" s="6" t="str">
        <f t="shared" si="49"/>
        <v>P</v>
      </c>
      <c r="I1084" t="str">
        <f>LOOKUP(F1084,'Facture Chronopost'!L:L,'Facture Chronopost'!H:H)</f>
        <v/>
      </c>
      <c r="J1084" s="6" t="str">
        <f>TCD!U1085</f>
        <v>5Y</v>
      </c>
      <c r="K1084">
        <f t="shared" si="50"/>
        <v>1</v>
      </c>
      <c r="L1084" s="27">
        <f>_xlfn.XLOOKUP(F1084,'TCD poids'!A:A,'TCD poids'!C:C)</f>
        <v>0.30000000000000004</v>
      </c>
      <c r="M1084" t="str">
        <f>TCD!T1085</f>
        <v>5Y</v>
      </c>
      <c r="N1084">
        <f>IF(I1084="",0.2,LOOKUP(I1084,'Pays TVA'!A:A,'Pays TVA'!B:B))</f>
        <v>0.2</v>
      </c>
      <c r="O1084" s="27" t="str">
        <f>IF(TCD!M1085="","",TCD!M1085)</f>
        <v/>
      </c>
      <c r="P1084" s="27" t="str">
        <f>IF(TCD!J1085="","",TCD!J1085)</f>
        <v/>
      </c>
      <c r="Q1084" s="27" t="str">
        <f>IF(AND(TCD!L1085="",TCD!Q1085=""),"",IF(SUM(TCD!L1085,TCD!Q1085)&gt;15,29,9.5))</f>
        <v/>
      </c>
      <c r="R1084" s="27">
        <f>_xlfn.XLOOKUP(F1084,TCD!E:E,TCD!K:K,"")</f>
        <v>0</v>
      </c>
      <c r="S1084" s="27" t="str">
        <f>IF(TCD!I1085="","",IF(TCD!I1085&gt;8.5,17,8.5))</f>
        <v/>
      </c>
      <c r="T1084" s="27">
        <f>TCD!Y1085</f>
        <v>3.15</v>
      </c>
    </row>
    <row r="1085" spans="1:20" x14ac:dyDescent="0.2">
      <c r="A1085" s="13" t="str">
        <f>TCD!V1086</f>
        <v>CHRONO_2SHOP</v>
      </c>
      <c r="B1085" s="1">
        <f t="shared" si="48"/>
        <v>46143</v>
      </c>
      <c r="F1085" t="str">
        <f>TCD!E1086</f>
        <v>XT259495647TS</v>
      </c>
      <c r="H1085" s="6" t="str">
        <f t="shared" si="49"/>
        <v>P</v>
      </c>
      <c r="I1085" t="str">
        <f>LOOKUP(F1085,'Facture Chronopost'!L:L,'Facture Chronopost'!H:H)</f>
        <v/>
      </c>
      <c r="J1085" s="6" t="str">
        <f>TCD!U1086</f>
        <v>5Y</v>
      </c>
      <c r="K1085">
        <f t="shared" si="50"/>
        <v>1</v>
      </c>
      <c r="L1085" s="27">
        <f>_xlfn.XLOOKUP(F1085,'TCD poids'!A:A,'TCD poids'!C:C)</f>
        <v>0.1</v>
      </c>
      <c r="M1085" t="str">
        <f>TCD!T1086</f>
        <v>5Y</v>
      </c>
      <c r="N1085">
        <f>IF(I1085="",0.2,LOOKUP(I1085,'Pays TVA'!A:A,'Pays TVA'!B:B))</f>
        <v>0.2</v>
      </c>
      <c r="O1085" s="27" t="str">
        <f>IF(TCD!M1086="","",TCD!M1086)</f>
        <v/>
      </c>
      <c r="P1085" s="27" t="str">
        <f>IF(TCD!J1086="","",TCD!J1086)</f>
        <v/>
      </c>
      <c r="Q1085" s="27" t="str">
        <f>IF(AND(TCD!L1086="",TCD!Q1086=""),"",IF(SUM(TCD!L1086,TCD!Q1086)&gt;15,29,9.5))</f>
        <v/>
      </c>
      <c r="R1085" s="27">
        <f>_xlfn.XLOOKUP(F1085,TCD!E:E,TCD!K:K,"")</f>
        <v>0</v>
      </c>
      <c r="S1085" s="27" t="str">
        <f>IF(TCD!I1086="","",IF(TCD!I1086&gt;8.5,17,8.5))</f>
        <v/>
      </c>
      <c r="T1085" s="27">
        <f>TCD!Y1086</f>
        <v>3.15</v>
      </c>
    </row>
    <row r="1086" spans="1:20" x14ac:dyDescent="0.2">
      <c r="A1086" s="13" t="str">
        <f>TCD!V1087</f>
        <v>CHRONO_2SHOP</v>
      </c>
      <c r="B1086" s="1">
        <f t="shared" si="48"/>
        <v>46143</v>
      </c>
      <c r="F1086" t="str">
        <f>TCD!E1087</f>
        <v>XT259499808TS</v>
      </c>
      <c r="H1086" s="6" t="str">
        <f t="shared" si="49"/>
        <v>P</v>
      </c>
      <c r="I1086" t="str">
        <f>LOOKUP(F1086,'Facture Chronopost'!L:L,'Facture Chronopost'!H:H)</f>
        <v/>
      </c>
      <c r="J1086" s="6" t="str">
        <f>TCD!U1087</f>
        <v>5Y</v>
      </c>
      <c r="K1086">
        <f t="shared" si="50"/>
        <v>1</v>
      </c>
      <c r="L1086" s="27">
        <f>_xlfn.XLOOKUP(F1086,'TCD poids'!A:A,'TCD poids'!C:C)</f>
        <v>0.2</v>
      </c>
      <c r="M1086" t="str">
        <f>TCD!T1087</f>
        <v>5Y</v>
      </c>
      <c r="N1086">
        <f>IF(I1086="",0.2,LOOKUP(I1086,'Pays TVA'!A:A,'Pays TVA'!B:B))</f>
        <v>0.2</v>
      </c>
      <c r="O1086" s="27" t="str">
        <f>IF(TCD!M1087="","",TCD!M1087)</f>
        <v/>
      </c>
      <c r="P1086" s="27" t="str">
        <f>IF(TCD!J1087="","",TCD!J1087)</f>
        <v/>
      </c>
      <c r="Q1086" s="27" t="str">
        <f>IF(AND(TCD!L1087="",TCD!Q1087=""),"",IF(SUM(TCD!L1087,TCD!Q1087)&gt;15,29,9.5))</f>
        <v/>
      </c>
      <c r="R1086" s="27">
        <f>_xlfn.XLOOKUP(F1086,TCD!E:E,TCD!K:K,"")</f>
        <v>0</v>
      </c>
      <c r="S1086" s="27" t="str">
        <f>IF(TCD!I1087="","",IF(TCD!I1087&gt;8.5,17,8.5))</f>
        <v/>
      </c>
      <c r="T1086" s="27">
        <f>TCD!Y1087</f>
        <v>3.15</v>
      </c>
    </row>
    <row r="1087" spans="1:20" x14ac:dyDescent="0.2">
      <c r="A1087" s="13" t="str">
        <f>TCD!V1088</f>
        <v>CHRONO_2SHOP</v>
      </c>
      <c r="B1087" s="1">
        <f t="shared" si="48"/>
        <v>46143</v>
      </c>
      <c r="F1087" t="str">
        <f>TCD!E1088</f>
        <v>XT259502881TS</v>
      </c>
      <c r="H1087" s="6" t="str">
        <f t="shared" si="49"/>
        <v>P</v>
      </c>
      <c r="I1087" t="str">
        <f>LOOKUP(F1087,'Facture Chronopost'!L:L,'Facture Chronopost'!H:H)</f>
        <v/>
      </c>
      <c r="J1087" s="6" t="str">
        <f>TCD!U1088</f>
        <v>5Y</v>
      </c>
      <c r="K1087">
        <f t="shared" si="50"/>
        <v>1</v>
      </c>
      <c r="L1087" s="27">
        <f>_xlfn.XLOOKUP(F1087,'TCD poids'!A:A,'TCD poids'!C:C)</f>
        <v>0.6</v>
      </c>
      <c r="M1087" t="str">
        <f>TCD!T1088</f>
        <v>5Y</v>
      </c>
      <c r="N1087">
        <f>IF(I1087="",0.2,LOOKUP(I1087,'Pays TVA'!A:A,'Pays TVA'!B:B))</f>
        <v>0.2</v>
      </c>
      <c r="O1087" s="27" t="str">
        <f>IF(TCD!M1088="","",TCD!M1088)</f>
        <v/>
      </c>
      <c r="P1087" s="27" t="str">
        <f>IF(TCD!J1088="","",TCD!J1088)</f>
        <v/>
      </c>
      <c r="Q1087" s="27" t="str">
        <f>IF(AND(TCD!L1088="",TCD!Q1088=""),"",IF(SUM(TCD!L1088,TCD!Q1088)&gt;15,29,9.5))</f>
        <v/>
      </c>
      <c r="R1087" s="27">
        <f>_xlfn.XLOOKUP(F1087,TCD!E:E,TCD!K:K,"")</f>
        <v>0</v>
      </c>
      <c r="S1087" s="27" t="str">
        <f>IF(TCD!I1088="","",IF(TCD!I1088&gt;8.5,17,8.5))</f>
        <v/>
      </c>
      <c r="T1087" s="27">
        <f>TCD!Y1088</f>
        <v>3.25</v>
      </c>
    </row>
    <row r="1088" spans="1:20" x14ac:dyDescent="0.2">
      <c r="A1088" s="13" t="str">
        <f>TCD!V1089</f>
        <v>CHRONO_2SHOP</v>
      </c>
      <c r="B1088" s="1">
        <f t="shared" si="48"/>
        <v>46143</v>
      </c>
      <c r="F1088" t="str">
        <f>TCD!E1089</f>
        <v>XT259504321TS</v>
      </c>
      <c r="H1088" s="6" t="str">
        <f t="shared" si="49"/>
        <v>P</v>
      </c>
      <c r="I1088" t="str">
        <f>LOOKUP(F1088,'Facture Chronopost'!L:L,'Facture Chronopost'!H:H)</f>
        <v/>
      </c>
      <c r="J1088" s="6" t="str">
        <f>TCD!U1089</f>
        <v>5Y</v>
      </c>
      <c r="K1088">
        <f t="shared" si="50"/>
        <v>1</v>
      </c>
      <c r="L1088" s="27">
        <f>_xlfn.XLOOKUP(F1088,'TCD poids'!A:A,'TCD poids'!C:C)</f>
        <v>0.2</v>
      </c>
      <c r="M1088" t="str">
        <f>TCD!T1089</f>
        <v>5Y</v>
      </c>
      <c r="N1088">
        <f>IF(I1088="",0.2,LOOKUP(I1088,'Pays TVA'!A:A,'Pays TVA'!B:B))</f>
        <v>0.2</v>
      </c>
      <c r="O1088" s="27" t="str">
        <f>IF(TCD!M1089="","",TCD!M1089)</f>
        <v/>
      </c>
      <c r="P1088" s="27" t="str">
        <f>IF(TCD!J1089="","",TCD!J1089)</f>
        <v/>
      </c>
      <c r="Q1088" s="27" t="str">
        <f>IF(AND(TCD!L1089="",TCD!Q1089=""),"",IF(SUM(TCD!L1089,TCD!Q1089)&gt;15,29,9.5))</f>
        <v/>
      </c>
      <c r="R1088" s="27">
        <f>_xlfn.XLOOKUP(F1088,TCD!E:E,TCD!K:K,"")</f>
        <v>0</v>
      </c>
      <c r="S1088" s="27" t="str">
        <f>IF(TCD!I1089="","",IF(TCD!I1089&gt;8.5,17,8.5))</f>
        <v/>
      </c>
      <c r="T1088" s="27">
        <f>TCD!Y1089</f>
        <v>3.15</v>
      </c>
    </row>
    <row r="1089" spans="1:20" x14ac:dyDescent="0.2">
      <c r="A1089" s="13" t="str">
        <f>TCD!V1090</f>
        <v>CHRONO_2SHOP</v>
      </c>
      <c r="B1089" s="1">
        <f t="shared" si="48"/>
        <v>46143</v>
      </c>
      <c r="F1089" t="str">
        <f>TCD!E1090</f>
        <v>XT259508297TS</v>
      </c>
      <c r="H1089" s="6" t="str">
        <f t="shared" si="49"/>
        <v>P</v>
      </c>
      <c r="I1089" t="str">
        <f>LOOKUP(F1089,'Facture Chronopost'!L:L,'Facture Chronopost'!H:H)</f>
        <v/>
      </c>
      <c r="J1089" s="6" t="str">
        <f>TCD!U1090</f>
        <v>5Y</v>
      </c>
      <c r="K1089">
        <f t="shared" si="50"/>
        <v>1</v>
      </c>
      <c r="L1089" s="27">
        <f>_xlfn.XLOOKUP(F1089,'TCD poids'!A:A,'TCD poids'!C:C)</f>
        <v>0.1</v>
      </c>
      <c r="M1089" t="str">
        <f>TCD!T1090</f>
        <v>5Y</v>
      </c>
      <c r="N1089">
        <f>IF(I1089="",0.2,LOOKUP(I1089,'Pays TVA'!A:A,'Pays TVA'!B:B))</f>
        <v>0.2</v>
      </c>
      <c r="O1089" s="27" t="str">
        <f>IF(TCD!M1090="","",TCD!M1090)</f>
        <v/>
      </c>
      <c r="P1089" s="27" t="str">
        <f>IF(TCD!J1090="","",TCD!J1090)</f>
        <v/>
      </c>
      <c r="Q1089" s="27" t="str">
        <f>IF(AND(TCD!L1090="",TCD!Q1090=""),"",IF(SUM(TCD!L1090,TCD!Q1090)&gt;15,29,9.5))</f>
        <v/>
      </c>
      <c r="R1089" s="27">
        <f>_xlfn.XLOOKUP(F1089,TCD!E:E,TCD!K:K,"")</f>
        <v>0</v>
      </c>
      <c r="S1089" s="27" t="str">
        <f>IF(TCD!I1090="","",IF(TCD!I1090&gt;8.5,17,8.5))</f>
        <v/>
      </c>
      <c r="T1089" s="27">
        <f>TCD!Y1090</f>
        <v>3.15</v>
      </c>
    </row>
    <row r="1090" spans="1:20" x14ac:dyDescent="0.2">
      <c r="A1090" s="13" t="str">
        <f>TCD!V1091</f>
        <v>CHRONO_2SHOP</v>
      </c>
      <c r="B1090" s="1">
        <f t="shared" si="48"/>
        <v>46143</v>
      </c>
      <c r="F1090" t="str">
        <f>TCD!E1091</f>
        <v>XT259517546TS</v>
      </c>
      <c r="H1090" s="6" t="str">
        <f t="shared" si="49"/>
        <v>P</v>
      </c>
      <c r="I1090" t="str">
        <f>LOOKUP(F1090,'Facture Chronopost'!L:L,'Facture Chronopost'!H:H)</f>
        <v/>
      </c>
      <c r="J1090" s="6" t="str">
        <f>TCD!U1091</f>
        <v>5Y</v>
      </c>
      <c r="K1090">
        <f t="shared" si="50"/>
        <v>1</v>
      </c>
      <c r="L1090" s="27">
        <f>_xlfn.XLOOKUP(F1090,'TCD poids'!A:A,'TCD poids'!C:C)</f>
        <v>0.6</v>
      </c>
      <c r="M1090" t="str">
        <f>TCD!T1091</f>
        <v>5Y</v>
      </c>
      <c r="N1090">
        <f>IF(I1090="",0.2,LOOKUP(I1090,'Pays TVA'!A:A,'Pays TVA'!B:B))</f>
        <v>0.2</v>
      </c>
      <c r="O1090" s="27" t="str">
        <f>IF(TCD!M1091="","",TCD!M1091)</f>
        <v/>
      </c>
      <c r="P1090" s="27" t="str">
        <f>IF(TCD!J1091="","",TCD!J1091)</f>
        <v/>
      </c>
      <c r="Q1090" s="27" t="str">
        <f>IF(AND(TCD!L1091="",TCD!Q1091=""),"",IF(SUM(TCD!L1091,TCD!Q1091)&gt;15,29,9.5))</f>
        <v/>
      </c>
      <c r="R1090" s="27">
        <f>_xlfn.XLOOKUP(F1090,TCD!E:E,TCD!K:K,"")</f>
        <v>0</v>
      </c>
      <c r="S1090" s="27" t="str">
        <f>IF(TCD!I1091="","",IF(TCD!I1091&gt;8.5,17,8.5))</f>
        <v/>
      </c>
      <c r="T1090" s="27">
        <f>TCD!Y1091</f>
        <v>3.25</v>
      </c>
    </row>
    <row r="1091" spans="1:20" x14ac:dyDescent="0.2">
      <c r="A1091" s="13" t="str">
        <f>TCD!V1092</f>
        <v>CHRONO_2SHOP</v>
      </c>
      <c r="B1091" s="1">
        <f t="shared" si="48"/>
        <v>46143</v>
      </c>
      <c r="F1091" t="str">
        <f>TCD!E1092</f>
        <v>XT259517886TS</v>
      </c>
      <c r="H1091" s="6" t="str">
        <f t="shared" si="49"/>
        <v>P</v>
      </c>
      <c r="I1091" t="str">
        <f>LOOKUP(F1091,'Facture Chronopost'!L:L,'Facture Chronopost'!H:H)</f>
        <v/>
      </c>
      <c r="J1091" s="6" t="str">
        <f>TCD!U1092</f>
        <v>5Y</v>
      </c>
      <c r="K1091">
        <f t="shared" si="50"/>
        <v>1</v>
      </c>
      <c r="L1091" s="27">
        <f>_xlfn.XLOOKUP(F1091,'TCD poids'!A:A,'TCD poids'!C:C)</f>
        <v>0.30000000000000004</v>
      </c>
      <c r="M1091" t="str">
        <f>TCD!T1092</f>
        <v>5Y</v>
      </c>
      <c r="N1091">
        <f>IF(I1091="",0.2,LOOKUP(I1091,'Pays TVA'!A:A,'Pays TVA'!B:B))</f>
        <v>0.2</v>
      </c>
      <c r="O1091" s="27" t="str">
        <f>IF(TCD!M1092="","",TCD!M1092)</f>
        <v/>
      </c>
      <c r="P1091" s="27" t="str">
        <f>IF(TCD!J1092="","",TCD!J1092)</f>
        <v/>
      </c>
      <c r="Q1091" s="27" t="str">
        <f>IF(AND(TCD!L1092="",TCD!Q1092=""),"",IF(SUM(TCD!L1092,TCD!Q1092)&gt;15,29,9.5))</f>
        <v/>
      </c>
      <c r="R1091" s="27">
        <f>_xlfn.XLOOKUP(F1091,TCD!E:E,TCD!K:K,"")</f>
        <v>0</v>
      </c>
      <c r="S1091" s="27" t="str">
        <f>IF(TCD!I1092="","",IF(TCD!I1092&gt;8.5,17,8.5))</f>
        <v/>
      </c>
      <c r="T1091" s="27">
        <f>TCD!Y1092</f>
        <v>3.15</v>
      </c>
    </row>
    <row r="1092" spans="1:20" x14ac:dyDescent="0.2">
      <c r="A1092" s="13" t="str">
        <f>TCD!V1093</f>
        <v>CHRONO_2SHOP</v>
      </c>
      <c r="B1092" s="1">
        <f t="shared" ref="B1092:B1155" si="51">B1091</f>
        <v>46143</v>
      </c>
      <c r="F1092" t="str">
        <f>TCD!E1093</f>
        <v>XT259526123TS</v>
      </c>
      <c r="H1092" s="6" t="str">
        <f t="shared" ref="H1092:H1155" si="52">IF(RIGHT(J1092,3)="BTB","E","P")</f>
        <v>P</v>
      </c>
      <c r="I1092" t="str">
        <f>LOOKUP(F1092,'Facture Chronopost'!L:L,'Facture Chronopost'!H:H)</f>
        <v/>
      </c>
      <c r="J1092" s="6" t="str">
        <f>TCD!U1093</f>
        <v>5Y</v>
      </c>
      <c r="K1092">
        <f t="shared" ref="K1092:K1155" si="53">K1091</f>
        <v>1</v>
      </c>
      <c r="L1092" s="27">
        <f>_xlfn.XLOOKUP(F1092,'TCD poids'!A:A,'TCD poids'!C:C)</f>
        <v>0.4</v>
      </c>
      <c r="M1092" t="str">
        <f>TCD!T1093</f>
        <v>5Y</v>
      </c>
      <c r="N1092">
        <f>IF(I1092="",0.2,LOOKUP(I1092,'Pays TVA'!A:A,'Pays TVA'!B:B))</f>
        <v>0.2</v>
      </c>
      <c r="O1092" s="27" t="str">
        <f>IF(TCD!M1093="","",TCD!M1093)</f>
        <v/>
      </c>
      <c r="P1092" s="27" t="str">
        <f>IF(TCD!J1093="","",TCD!J1093)</f>
        <v/>
      </c>
      <c r="Q1092" s="27" t="str">
        <f>IF(AND(TCD!L1093="",TCD!Q1093=""),"",IF(SUM(TCD!L1093,TCD!Q1093)&gt;15,29,9.5))</f>
        <v/>
      </c>
      <c r="R1092" s="27">
        <f>_xlfn.XLOOKUP(F1092,TCD!E:E,TCD!K:K,"")</f>
        <v>0</v>
      </c>
      <c r="S1092" s="27" t="str">
        <f>IF(TCD!I1093="","",IF(TCD!I1093&gt;8.5,17,8.5))</f>
        <v/>
      </c>
      <c r="T1092" s="27">
        <f>TCD!Y1093</f>
        <v>3.15</v>
      </c>
    </row>
    <row r="1093" spans="1:20" x14ac:dyDescent="0.2">
      <c r="A1093" s="13" t="str">
        <f>TCD!V1094</f>
        <v>CHRONO_2SHOP</v>
      </c>
      <c r="B1093" s="1">
        <f t="shared" si="51"/>
        <v>46143</v>
      </c>
      <c r="F1093" t="str">
        <f>TCD!E1094</f>
        <v>XT259530030TS</v>
      </c>
      <c r="H1093" s="6" t="str">
        <f t="shared" si="52"/>
        <v>P</v>
      </c>
      <c r="I1093" t="str">
        <f>LOOKUP(F1093,'Facture Chronopost'!L:L,'Facture Chronopost'!H:H)</f>
        <v/>
      </c>
      <c r="J1093" s="6" t="str">
        <f>TCD!U1094</f>
        <v>5Y</v>
      </c>
      <c r="K1093">
        <f t="shared" si="53"/>
        <v>1</v>
      </c>
      <c r="L1093" s="27">
        <f>_xlfn.XLOOKUP(F1093,'TCD poids'!A:A,'TCD poids'!C:C)</f>
        <v>0.30000000000000004</v>
      </c>
      <c r="M1093" t="str">
        <f>TCD!T1094</f>
        <v>5Y</v>
      </c>
      <c r="N1093">
        <f>IF(I1093="",0.2,LOOKUP(I1093,'Pays TVA'!A:A,'Pays TVA'!B:B))</f>
        <v>0.2</v>
      </c>
      <c r="O1093" s="27" t="str">
        <f>IF(TCD!M1094="","",TCD!M1094)</f>
        <v/>
      </c>
      <c r="P1093" s="27" t="str">
        <f>IF(TCD!J1094="","",TCD!J1094)</f>
        <v/>
      </c>
      <c r="Q1093" s="27" t="str">
        <f>IF(AND(TCD!L1094="",TCD!Q1094=""),"",IF(SUM(TCD!L1094,TCD!Q1094)&gt;15,29,9.5))</f>
        <v/>
      </c>
      <c r="R1093" s="27">
        <f>_xlfn.XLOOKUP(F1093,TCD!E:E,TCD!K:K,"")</f>
        <v>0</v>
      </c>
      <c r="S1093" s="27" t="str">
        <f>IF(TCD!I1094="","",IF(TCD!I1094&gt;8.5,17,8.5))</f>
        <v/>
      </c>
      <c r="T1093" s="27">
        <f>TCD!Y1094</f>
        <v>3.15</v>
      </c>
    </row>
    <row r="1094" spans="1:20" x14ac:dyDescent="0.2">
      <c r="A1094" s="13" t="str">
        <f>TCD!V1095</f>
        <v>CHRONO_2SHOP</v>
      </c>
      <c r="B1094" s="1">
        <f t="shared" si="51"/>
        <v>46143</v>
      </c>
      <c r="F1094" t="str">
        <f>TCD!E1095</f>
        <v>XT259530975TS</v>
      </c>
      <c r="H1094" s="6" t="str">
        <f t="shared" si="52"/>
        <v>P</v>
      </c>
      <c r="I1094" t="str">
        <f>LOOKUP(F1094,'Facture Chronopost'!L:L,'Facture Chronopost'!H:H)</f>
        <v/>
      </c>
      <c r="J1094" s="6" t="str">
        <f>TCD!U1095</f>
        <v>5Y</v>
      </c>
      <c r="K1094">
        <f t="shared" si="53"/>
        <v>1</v>
      </c>
      <c r="L1094" s="27">
        <f>_xlfn.XLOOKUP(F1094,'TCD poids'!A:A,'TCD poids'!C:C)</f>
        <v>0.30000000000000004</v>
      </c>
      <c r="M1094" t="str">
        <f>TCD!T1095</f>
        <v>5Y</v>
      </c>
      <c r="N1094">
        <f>IF(I1094="",0.2,LOOKUP(I1094,'Pays TVA'!A:A,'Pays TVA'!B:B))</f>
        <v>0.2</v>
      </c>
      <c r="O1094" s="27" t="str">
        <f>IF(TCD!M1095="","",TCD!M1095)</f>
        <v/>
      </c>
      <c r="P1094" s="27" t="str">
        <f>IF(TCD!J1095="","",TCD!J1095)</f>
        <v/>
      </c>
      <c r="Q1094" s="27" t="str">
        <f>IF(AND(TCD!L1095="",TCD!Q1095=""),"",IF(SUM(TCD!L1095,TCD!Q1095)&gt;15,29,9.5))</f>
        <v/>
      </c>
      <c r="R1094" s="27">
        <f>_xlfn.XLOOKUP(F1094,TCD!E:E,TCD!K:K,"")</f>
        <v>0</v>
      </c>
      <c r="S1094" s="27" t="str">
        <f>IF(TCD!I1095="","",IF(TCD!I1095&gt;8.5,17,8.5))</f>
        <v/>
      </c>
      <c r="T1094" s="27">
        <f>TCD!Y1095</f>
        <v>3.15</v>
      </c>
    </row>
    <row r="1095" spans="1:20" x14ac:dyDescent="0.2">
      <c r="A1095" s="13" t="str">
        <f>TCD!V1096</f>
        <v>CHRONO_2SHOP</v>
      </c>
      <c r="B1095" s="1">
        <f t="shared" si="51"/>
        <v>46143</v>
      </c>
      <c r="F1095" t="str">
        <f>TCD!E1096</f>
        <v>XT259535791TS</v>
      </c>
      <c r="H1095" s="6" t="str">
        <f t="shared" si="52"/>
        <v>P</v>
      </c>
      <c r="I1095" t="str">
        <f>LOOKUP(F1095,'Facture Chronopost'!L:L,'Facture Chronopost'!H:H)</f>
        <v/>
      </c>
      <c r="J1095" s="6" t="str">
        <f>TCD!U1096</f>
        <v>5Y</v>
      </c>
      <c r="K1095">
        <f t="shared" si="53"/>
        <v>1</v>
      </c>
      <c r="L1095" s="27">
        <f>_xlfn.XLOOKUP(F1095,'TCD poids'!A:A,'TCD poids'!C:C)</f>
        <v>0.9</v>
      </c>
      <c r="M1095" t="str">
        <f>TCD!T1096</f>
        <v>5Y</v>
      </c>
      <c r="N1095">
        <f>IF(I1095="",0.2,LOOKUP(I1095,'Pays TVA'!A:A,'Pays TVA'!B:B))</f>
        <v>0.2</v>
      </c>
      <c r="O1095" s="27" t="str">
        <f>IF(TCD!M1096="","",TCD!M1096)</f>
        <v/>
      </c>
      <c r="P1095" s="27" t="str">
        <f>IF(TCD!J1096="","",TCD!J1096)</f>
        <v/>
      </c>
      <c r="Q1095" s="27" t="str">
        <f>IF(AND(TCD!L1096="",TCD!Q1096=""),"",IF(SUM(TCD!L1096,TCD!Q1096)&gt;15,29,9.5))</f>
        <v/>
      </c>
      <c r="R1095" s="27">
        <f>_xlfn.XLOOKUP(F1095,TCD!E:E,TCD!K:K,"")</f>
        <v>0</v>
      </c>
      <c r="S1095" s="27" t="str">
        <f>IF(TCD!I1096="","",IF(TCD!I1096&gt;8.5,17,8.5))</f>
        <v/>
      </c>
      <c r="T1095" s="27">
        <f>TCD!Y1096</f>
        <v>3.25</v>
      </c>
    </row>
    <row r="1096" spans="1:20" x14ac:dyDescent="0.2">
      <c r="A1096" s="13" t="str">
        <f>TCD!V1097</f>
        <v>CHRONO_2SHOP</v>
      </c>
      <c r="B1096" s="1">
        <f t="shared" si="51"/>
        <v>46143</v>
      </c>
      <c r="F1096" t="str">
        <f>TCD!E1097</f>
        <v>XT259537832TS</v>
      </c>
      <c r="H1096" s="6" t="str">
        <f t="shared" si="52"/>
        <v>P</v>
      </c>
      <c r="I1096" t="str">
        <f>LOOKUP(F1096,'Facture Chronopost'!L:L,'Facture Chronopost'!H:H)</f>
        <v/>
      </c>
      <c r="J1096" s="6" t="str">
        <f>TCD!U1097</f>
        <v>5Y</v>
      </c>
      <c r="K1096">
        <f t="shared" si="53"/>
        <v>1</v>
      </c>
      <c r="L1096" s="27">
        <f>_xlfn.XLOOKUP(F1096,'TCD poids'!A:A,'TCD poids'!C:C)</f>
        <v>0.4</v>
      </c>
      <c r="M1096" t="str">
        <f>TCD!T1097</f>
        <v>5Y</v>
      </c>
      <c r="N1096">
        <f>IF(I1096="",0.2,LOOKUP(I1096,'Pays TVA'!A:A,'Pays TVA'!B:B))</f>
        <v>0.2</v>
      </c>
      <c r="O1096" s="27" t="str">
        <f>IF(TCD!M1097="","",TCD!M1097)</f>
        <v/>
      </c>
      <c r="P1096" s="27" t="str">
        <f>IF(TCD!J1097="","",TCD!J1097)</f>
        <v/>
      </c>
      <c r="Q1096" s="27" t="str">
        <f>IF(AND(TCD!L1097="",TCD!Q1097=""),"",IF(SUM(TCD!L1097,TCD!Q1097)&gt;15,29,9.5))</f>
        <v/>
      </c>
      <c r="R1096" s="27">
        <f>_xlfn.XLOOKUP(F1096,TCD!E:E,TCD!K:K,"")</f>
        <v>0</v>
      </c>
      <c r="S1096" s="27" t="str">
        <f>IF(TCD!I1097="","",IF(TCD!I1097&gt;8.5,17,8.5))</f>
        <v/>
      </c>
      <c r="T1096" s="27">
        <f>TCD!Y1097</f>
        <v>3.15</v>
      </c>
    </row>
    <row r="1097" spans="1:20" x14ac:dyDescent="0.2">
      <c r="A1097" s="13" t="str">
        <f>TCD!V1098</f>
        <v>CHRONO_2SHOP</v>
      </c>
      <c r="B1097" s="1">
        <f t="shared" si="51"/>
        <v>46143</v>
      </c>
      <c r="F1097" t="str">
        <f>TCD!E1098</f>
        <v>XT259565688TS</v>
      </c>
      <c r="H1097" s="6" t="str">
        <f t="shared" si="52"/>
        <v>P</v>
      </c>
      <c r="I1097" t="str">
        <f>LOOKUP(F1097,'Facture Chronopost'!L:L,'Facture Chronopost'!H:H)</f>
        <v/>
      </c>
      <c r="J1097" s="6" t="str">
        <f>TCD!U1098</f>
        <v>5Y</v>
      </c>
      <c r="K1097">
        <f t="shared" si="53"/>
        <v>1</v>
      </c>
      <c r="L1097" s="27">
        <f>_xlfn.XLOOKUP(F1097,'TCD poids'!A:A,'TCD poids'!C:C)</f>
        <v>0.2</v>
      </c>
      <c r="M1097" t="str">
        <f>TCD!T1098</f>
        <v>5Y</v>
      </c>
      <c r="N1097">
        <f>IF(I1097="",0.2,LOOKUP(I1097,'Pays TVA'!A:A,'Pays TVA'!B:B))</f>
        <v>0.2</v>
      </c>
      <c r="O1097" s="27" t="str">
        <f>IF(TCD!M1098="","",TCD!M1098)</f>
        <v/>
      </c>
      <c r="P1097" s="27" t="str">
        <f>IF(TCD!J1098="","",TCD!J1098)</f>
        <v/>
      </c>
      <c r="Q1097" s="27" t="str">
        <f>IF(AND(TCD!L1098="",TCD!Q1098=""),"",IF(SUM(TCD!L1098,TCD!Q1098)&gt;15,29,9.5))</f>
        <v/>
      </c>
      <c r="R1097" s="27">
        <f>_xlfn.XLOOKUP(F1097,TCD!E:E,TCD!K:K,"")</f>
        <v>0</v>
      </c>
      <c r="S1097" s="27" t="str">
        <f>IF(TCD!I1098="","",IF(TCD!I1098&gt;8.5,17,8.5))</f>
        <v/>
      </c>
      <c r="T1097" s="27">
        <f>TCD!Y1098</f>
        <v>3.15</v>
      </c>
    </row>
    <row r="1098" spans="1:20" x14ac:dyDescent="0.2">
      <c r="A1098" s="13" t="str">
        <f>TCD!V1099</f>
        <v>CHRONO_2SHOP</v>
      </c>
      <c r="B1098" s="1">
        <f t="shared" si="51"/>
        <v>46143</v>
      </c>
      <c r="F1098" t="str">
        <f>TCD!E1099</f>
        <v>XT259567613TS</v>
      </c>
      <c r="H1098" s="6" t="str">
        <f t="shared" si="52"/>
        <v>P</v>
      </c>
      <c r="I1098" t="str">
        <f>LOOKUP(F1098,'Facture Chronopost'!L:L,'Facture Chronopost'!H:H)</f>
        <v/>
      </c>
      <c r="J1098" s="6" t="str">
        <f>TCD!U1099</f>
        <v>5Y</v>
      </c>
      <c r="K1098">
        <f t="shared" si="53"/>
        <v>1</v>
      </c>
      <c r="L1098" s="27">
        <f>_xlfn.XLOOKUP(F1098,'TCD poids'!A:A,'TCD poids'!C:C)</f>
        <v>0.2</v>
      </c>
      <c r="M1098" t="str">
        <f>TCD!T1099</f>
        <v>5Y</v>
      </c>
      <c r="N1098">
        <f>IF(I1098="",0.2,LOOKUP(I1098,'Pays TVA'!A:A,'Pays TVA'!B:B))</f>
        <v>0.2</v>
      </c>
      <c r="O1098" s="27" t="str">
        <f>IF(TCD!M1099="","",TCD!M1099)</f>
        <v/>
      </c>
      <c r="P1098" s="27" t="str">
        <f>IF(TCD!J1099="","",TCD!J1099)</f>
        <v/>
      </c>
      <c r="Q1098" s="27" t="str">
        <f>IF(AND(TCD!L1099="",TCD!Q1099=""),"",IF(SUM(TCD!L1099,TCD!Q1099)&gt;15,29,9.5))</f>
        <v/>
      </c>
      <c r="R1098" s="27">
        <f>_xlfn.XLOOKUP(F1098,TCD!E:E,TCD!K:K,"")</f>
        <v>0</v>
      </c>
      <c r="S1098" s="27" t="str">
        <f>IF(TCD!I1099="","",IF(TCD!I1099&gt;8.5,17,8.5))</f>
        <v/>
      </c>
      <c r="T1098" s="27">
        <f>TCD!Y1099</f>
        <v>3.15</v>
      </c>
    </row>
    <row r="1099" spans="1:20" x14ac:dyDescent="0.2">
      <c r="A1099" s="13" t="str">
        <f>TCD!V1100</f>
        <v>CHRONO_2SHOP</v>
      </c>
      <c r="B1099" s="1">
        <f t="shared" si="51"/>
        <v>46143</v>
      </c>
      <c r="F1099" t="str">
        <f>TCD!E1100</f>
        <v>XT259570303TS</v>
      </c>
      <c r="H1099" s="6" t="str">
        <f t="shared" si="52"/>
        <v>P</v>
      </c>
      <c r="I1099" t="str">
        <f>LOOKUP(F1099,'Facture Chronopost'!L:L,'Facture Chronopost'!H:H)</f>
        <v/>
      </c>
      <c r="J1099" s="6" t="str">
        <f>TCD!U1100</f>
        <v>5Y</v>
      </c>
      <c r="K1099">
        <f t="shared" si="53"/>
        <v>1</v>
      </c>
      <c r="L1099" s="27">
        <f>_xlfn.XLOOKUP(F1099,'TCD poids'!A:A,'TCD poids'!C:C)</f>
        <v>0.2</v>
      </c>
      <c r="M1099" t="str">
        <f>TCD!T1100</f>
        <v>5Y</v>
      </c>
      <c r="N1099">
        <f>IF(I1099="",0.2,LOOKUP(I1099,'Pays TVA'!A:A,'Pays TVA'!B:B))</f>
        <v>0.2</v>
      </c>
      <c r="O1099" s="27" t="str">
        <f>IF(TCD!M1100="","",TCD!M1100)</f>
        <v/>
      </c>
      <c r="P1099" s="27" t="str">
        <f>IF(TCD!J1100="","",TCD!J1100)</f>
        <v/>
      </c>
      <c r="Q1099" s="27" t="str">
        <f>IF(AND(TCD!L1100="",TCD!Q1100=""),"",IF(SUM(TCD!L1100,TCD!Q1100)&gt;15,29,9.5))</f>
        <v/>
      </c>
      <c r="R1099" s="27">
        <f>_xlfn.XLOOKUP(F1099,TCD!E:E,TCD!K:K,"")</f>
        <v>0</v>
      </c>
      <c r="S1099" s="27" t="str">
        <f>IF(TCD!I1100="","",IF(TCD!I1100&gt;8.5,17,8.5))</f>
        <v/>
      </c>
      <c r="T1099" s="27">
        <f>TCD!Y1100</f>
        <v>3.15</v>
      </c>
    </row>
    <row r="1100" spans="1:20" x14ac:dyDescent="0.2">
      <c r="A1100" s="13" t="str">
        <f>TCD!V1101</f>
        <v>CHRONO_2SHOP</v>
      </c>
      <c r="B1100" s="1">
        <f t="shared" si="51"/>
        <v>46143</v>
      </c>
      <c r="F1100" t="str">
        <f>TCD!E1101</f>
        <v>XT259579951TS</v>
      </c>
      <c r="H1100" s="6" t="str">
        <f t="shared" si="52"/>
        <v>P</v>
      </c>
      <c r="I1100" t="str">
        <f>LOOKUP(F1100,'Facture Chronopost'!L:L,'Facture Chronopost'!H:H)</f>
        <v/>
      </c>
      <c r="J1100" s="6" t="str">
        <f>TCD!U1101</f>
        <v>5Y</v>
      </c>
      <c r="K1100">
        <f t="shared" si="53"/>
        <v>1</v>
      </c>
      <c r="L1100" s="27">
        <f>_xlfn.XLOOKUP(F1100,'TCD poids'!A:A,'TCD poids'!C:C)</f>
        <v>0.6</v>
      </c>
      <c r="M1100" t="str">
        <f>TCD!T1101</f>
        <v>5Y</v>
      </c>
      <c r="N1100">
        <f>IF(I1100="",0.2,LOOKUP(I1100,'Pays TVA'!A:A,'Pays TVA'!B:B))</f>
        <v>0.2</v>
      </c>
      <c r="O1100" s="27" t="str">
        <f>IF(TCD!M1101="","",TCD!M1101)</f>
        <v/>
      </c>
      <c r="P1100" s="27" t="str">
        <f>IF(TCD!J1101="","",TCD!J1101)</f>
        <v/>
      </c>
      <c r="Q1100" s="27" t="str">
        <f>IF(AND(TCD!L1101="",TCD!Q1101=""),"",IF(SUM(TCD!L1101,TCD!Q1101)&gt;15,29,9.5))</f>
        <v/>
      </c>
      <c r="R1100" s="27">
        <f>_xlfn.XLOOKUP(F1100,TCD!E:E,TCD!K:K,"")</f>
        <v>0</v>
      </c>
      <c r="S1100" s="27" t="str">
        <f>IF(TCD!I1101="","",IF(TCD!I1101&gt;8.5,17,8.5))</f>
        <v/>
      </c>
      <c r="T1100" s="27">
        <f>TCD!Y1101</f>
        <v>3.25</v>
      </c>
    </row>
    <row r="1101" spans="1:20" x14ac:dyDescent="0.2">
      <c r="A1101" s="13" t="str">
        <f>TCD!V1102</f>
        <v>CHRONO_2SHOP</v>
      </c>
      <c r="B1101" s="1">
        <f t="shared" si="51"/>
        <v>46143</v>
      </c>
      <c r="F1101" t="str">
        <f>TCD!E1102</f>
        <v>XT259580433TS</v>
      </c>
      <c r="H1101" s="6" t="str">
        <f t="shared" si="52"/>
        <v>P</v>
      </c>
      <c r="I1101" t="str">
        <f>LOOKUP(F1101,'Facture Chronopost'!L:L,'Facture Chronopost'!H:H)</f>
        <v/>
      </c>
      <c r="J1101" s="6" t="str">
        <f>TCD!U1102</f>
        <v>5Y</v>
      </c>
      <c r="K1101">
        <f t="shared" si="53"/>
        <v>1</v>
      </c>
      <c r="L1101" s="27">
        <f>_xlfn.XLOOKUP(F1101,'TCD poids'!A:A,'TCD poids'!C:C)</f>
        <v>1.1000000000000001</v>
      </c>
      <c r="M1101" t="str">
        <f>TCD!T1102</f>
        <v>5Y</v>
      </c>
      <c r="N1101">
        <f>IF(I1101="",0.2,LOOKUP(I1101,'Pays TVA'!A:A,'Pays TVA'!B:B))</f>
        <v>0.2</v>
      </c>
      <c r="O1101" s="27" t="str">
        <f>IF(TCD!M1102="","",TCD!M1102)</f>
        <v/>
      </c>
      <c r="P1101" s="27" t="str">
        <f>IF(TCD!J1102="","",TCD!J1102)</f>
        <v/>
      </c>
      <c r="Q1101" s="27" t="str">
        <f>IF(AND(TCD!L1102="",TCD!Q1102=""),"",IF(SUM(TCD!L1102,TCD!Q1102)&gt;15,29,9.5))</f>
        <v/>
      </c>
      <c r="R1101" s="27">
        <f>_xlfn.XLOOKUP(F1101,TCD!E:E,TCD!K:K,"")</f>
        <v>0</v>
      </c>
      <c r="S1101" s="27" t="str">
        <f>IF(TCD!I1102="","",IF(TCD!I1102&gt;8.5,17,8.5))</f>
        <v/>
      </c>
      <c r="T1101" s="27">
        <f>TCD!Y1102</f>
        <v>3.57</v>
      </c>
    </row>
    <row r="1102" spans="1:20" x14ac:dyDescent="0.2">
      <c r="A1102" s="13" t="str">
        <f>TCD!V1103</f>
        <v>CHRONO_2SHOP</v>
      </c>
      <c r="B1102" s="1">
        <f t="shared" si="51"/>
        <v>46143</v>
      </c>
      <c r="F1102" t="str">
        <f>TCD!E1103</f>
        <v>XT259590807TS</v>
      </c>
      <c r="H1102" s="6" t="str">
        <f t="shared" si="52"/>
        <v>P</v>
      </c>
      <c r="I1102" t="str">
        <f>LOOKUP(F1102,'Facture Chronopost'!L:L,'Facture Chronopost'!H:H)</f>
        <v/>
      </c>
      <c r="J1102" s="6" t="str">
        <f>TCD!U1103</f>
        <v>5Y</v>
      </c>
      <c r="K1102">
        <f t="shared" si="53"/>
        <v>1</v>
      </c>
      <c r="L1102" s="27">
        <f>_xlfn.XLOOKUP(F1102,'TCD poids'!A:A,'TCD poids'!C:C)</f>
        <v>0.30000000000000004</v>
      </c>
      <c r="M1102" t="str">
        <f>TCD!T1103</f>
        <v>5Y</v>
      </c>
      <c r="N1102">
        <f>IF(I1102="",0.2,LOOKUP(I1102,'Pays TVA'!A:A,'Pays TVA'!B:B))</f>
        <v>0.2</v>
      </c>
      <c r="O1102" s="27" t="str">
        <f>IF(TCD!M1103="","",TCD!M1103)</f>
        <v/>
      </c>
      <c r="P1102" s="27" t="str">
        <f>IF(TCD!J1103="","",TCD!J1103)</f>
        <v/>
      </c>
      <c r="Q1102" s="27" t="str">
        <f>IF(AND(TCD!L1103="",TCD!Q1103=""),"",IF(SUM(TCD!L1103,TCD!Q1103)&gt;15,29,9.5))</f>
        <v/>
      </c>
      <c r="R1102" s="27">
        <f>_xlfn.XLOOKUP(F1102,TCD!E:E,TCD!K:K,"")</f>
        <v>0</v>
      </c>
      <c r="S1102" s="27" t="str">
        <f>IF(TCD!I1103="","",IF(TCD!I1103&gt;8.5,17,8.5))</f>
        <v/>
      </c>
      <c r="T1102" s="27">
        <f>TCD!Y1103</f>
        <v>3.15</v>
      </c>
    </row>
    <row r="1103" spans="1:20" x14ac:dyDescent="0.2">
      <c r="A1103" s="13" t="str">
        <f>TCD!V1104</f>
        <v>CHRONO_2SHOP</v>
      </c>
      <c r="B1103" s="1">
        <f t="shared" si="51"/>
        <v>46143</v>
      </c>
      <c r="F1103" t="str">
        <f>TCD!E1104</f>
        <v>XT259598638TS</v>
      </c>
      <c r="H1103" s="6" t="str">
        <f t="shared" si="52"/>
        <v>P</v>
      </c>
      <c r="I1103" t="str">
        <f>LOOKUP(F1103,'Facture Chronopost'!L:L,'Facture Chronopost'!H:H)</f>
        <v/>
      </c>
      <c r="J1103" s="6" t="str">
        <f>TCD!U1104</f>
        <v>5Y</v>
      </c>
      <c r="K1103">
        <f t="shared" si="53"/>
        <v>1</v>
      </c>
      <c r="L1103" s="27">
        <f>_xlfn.XLOOKUP(F1103,'TCD poids'!A:A,'TCD poids'!C:C)</f>
        <v>0.30000000000000004</v>
      </c>
      <c r="M1103" t="str">
        <f>TCD!T1104</f>
        <v>5Y</v>
      </c>
      <c r="N1103">
        <f>IF(I1103="",0.2,LOOKUP(I1103,'Pays TVA'!A:A,'Pays TVA'!B:B))</f>
        <v>0.2</v>
      </c>
      <c r="O1103" s="27" t="str">
        <f>IF(TCD!M1104="","",TCD!M1104)</f>
        <v/>
      </c>
      <c r="P1103" s="27" t="str">
        <f>IF(TCD!J1104="","",TCD!J1104)</f>
        <v/>
      </c>
      <c r="Q1103" s="27" t="str">
        <f>IF(AND(TCD!L1104="",TCD!Q1104=""),"",IF(SUM(TCD!L1104,TCD!Q1104)&gt;15,29,9.5))</f>
        <v/>
      </c>
      <c r="R1103" s="27">
        <f>_xlfn.XLOOKUP(F1103,TCD!E:E,TCD!K:K,"")</f>
        <v>0</v>
      </c>
      <c r="S1103" s="27" t="str">
        <f>IF(TCD!I1104="","",IF(TCD!I1104&gt;8.5,17,8.5))</f>
        <v/>
      </c>
      <c r="T1103" s="27">
        <f>TCD!Y1104</f>
        <v>3.15</v>
      </c>
    </row>
    <row r="1104" spans="1:20" x14ac:dyDescent="0.2">
      <c r="A1104" s="13" t="str">
        <f>TCD!V1105</f>
        <v>CHRONO_2SHOP</v>
      </c>
      <c r="B1104" s="1">
        <f t="shared" si="51"/>
        <v>46143</v>
      </c>
      <c r="F1104" t="str">
        <f>TCD!E1105</f>
        <v>XT259603240TS</v>
      </c>
      <c r="H1104" s="6" t="str">
        <f t="shared" si="52"/>
        <v>P</v>
      </c>
      <c r="I1104" t="str">
        <f>LOOKUP(F1104,'Facture Chronopost'!L:L,'Facture Chronopost'!H:H)</f>
        <v/>
      </c>
      <c r="J1104" s="6" t="str">
        <f>TCD!U1105</f>
        <v>5Y</v>
      </c>
      <c r="K1104">
        <f t="shared" si="53"/>
        <v>1</v>
      </c>
      <c r="L1104" s="27">
        <f>_xlfn.XLOOKUP(F1104,'TCD poids'!A:A,'TCD poids'!C:C)</f>
        <v>0.2</v>
      </c>
      <c r="M1104" t="str">
        <f>TCD!T1105</f>
        <v>5Y</v>
      </c>
      <c r="N1104">
        <f>IF(I1104="",0.2,LOOKUP(I1104,'Pays TVA'!A:A,'Pays TVA'!B:B))</f>
        <v>0.2</v>
      </c>
      <c r="O1104" s="27" t="str">
        <f>IF(TCD!M1105="","",TCD!M1105)</f>
        <v/>
      </c>
      <c r="P1104" s="27" t="str">
        <f>IF(TCD!J1105="","",TCD!J1105)</f>
        <v/>
      </c>
      <c r="Q1104" s="27" t="str">
        <f>IF(AND(TCD!L1105="",TCD!Q1105=""),"",IF(SUM(TCD!L1105,TCD!Q1105)&gt;15,29,9.5))</f>
        <v/>
      </c>
      <c r="R1104" s="27">
        <f>_xlfn.XLOOKUP(F1104,TCD!E:E,TCD!K:K,"")</f>
        <v>0</v>
      </c>
      <c r="S1104" s="27" t="str">
        <f>IF(TCD!I1105="","",IF(TCD!I1105&gt;8.5,17,8.5))</f>
        <v/>
      </c>
      <c r="T1104" s="27">
        <f>TCD!Y1105</f>
        <v>3.15</v>
      </c>
    </row>
    <row r="1105" spans="1:20" x14ac:dyDescent="0.2">
      <c r="A1105" s="13" t="str">
        <f>TCD!V1106</f>
        <v>CHRONO_2SHOP</v>
      </c>
      <c r="B1105" s="1">
        <f t="shared" si="51"/>
        <v>46143</v>
      </c>
      <c r="F1105" t="str">
        <f>TCD!E1106</f>
        <v>XT259611453TS</v>
      </c>
      <c r="H1105" s="6" t="str">
        <f t="shared" si="52"/>
        <v>P</v>
      </c>
      <c r="I1105" t="str">
        <f>LOOKUP(F1105,'Facture Chronopost'!L:L,'Facture Chronopost'!H:H)</f>
        <v/>
      </c>
      <c r="J1105" s="6" t="str">
        <f>TCD!U1106</f>
        <v>5Y</v>
      </c>
      <c r="K1105">
        <f t="shared" si="53"/>
        <v>1</v>
      </c>
      <c r="L1105" s="27">
        <f>_xlfn.XLOOKUP(F1105,'TCD poids'!A:A,'TCD poids'!C:C)</f>
        <v>1.8</v>
      </c>
      <c r="M1105" t="str">
        <f>TCD!T1106</f>
        <v>5Y</v>
      </c>
      <c r="N1105">
        <f>IF(I1105="",0.2,LOOKUP(I1105,'Pays TVA'!A:A,'Pays TVA'!B:B))</f>
        <v>0.2</v>
      </c>
      <c r="O1105" s="27" t="str">
        <f>IF(TCD!M1106="","",TCD!M1106)</f>
        <v/>
      </c>
      <c r="P1105" s="27" t="str">
        <f>IF(TCD!J1106="","",TCD!J1106)</f>
        <v/>
      </c>
      <c r="Q1105" s="27" t="str">
        <f>IF(AND(TCD!L1106="",TCD!Q1106=""),"",IF(SUM(TCD!L1106,TCD!Q1106)&gt;15,29,9.5))</f>
        <v/>
      </c>
      <c r="R1105" s="27">
        <f>_xlfn.XLOOKUP(F1105,TCD!E:E,TCD!K:K,"")</f>
        <v>0</v>
      </c>
      <c r="S1105" s="27" t="str">
        <f>IF(TCD!I1106="","",IF(TCD!I1106&gt;8.5,17,8.5))</f>
        <v/>
      </c>
      <c r="T1105" s="27">
        <f>TCD!Y1106</f>
        <v>3.57</v>
      </c>
    </row>
    <row r="1106" spans="1:20" x14ac:dyDescent="0.2">
      <c r="A1106" s="13" t="str">
        <f>TCD!V1107</f>
        <v>CHRONO_2SHOP</v>
      </c>
      <c r="B1106" s="1">
        <f t="shared" si="51"/>
        <v>46143</v>
      </c>
      <c r="F1106" t="str">
        <f>TCD!E1107</f>
        <v>XT259615129TS</v>
      </c>
      <c r="H1106" s="6" t="str">
        <f t="shared" si="52"/>
        <v>P</v>
      </c>
      <c r="I1106" t="str">
        <f>LOOKUP(F1106,'Facture Chronopost'!L:L,'Facture Chronopost'!H:H)</f>
        <v/>
      </c>
      <c r="J1106" s="6" t="str">
        <f>TCD!U1107</f>
        <v>5Y</v>
      </c>
      <c r="K1106">
        <f t="shared" si="53"/>
        <v>1</v>
      </c>
      <c r="L1106" s="27">
        <f>_xlfn.XLOOKUP(F1106,'TCD poids'!A:A,'TCD poids'!C:C)</f>
        <v>0.30000000000000004</v>
      </c>
      <c r="M1106" t="str">
        <f>TCD!T1107</f>
        <v>5Y</v>
      </c>
      <c r="N1106">
        <f>IF(I1106="",0.2,LOOKUP(I1106,'Pays TVA'!A:A,'Pays TVA'!B:B))</f>
        <v>0.2</v>
      </c>
      <c r="O1106" s="27" t="str">
        <f>IF(TCD!M1107="","",TCD!M1107)</f>
        <v/>
      </c>
      <c r="P1106" s="27" t="str">
        <f>IF(TCD!J1107="","",TCD!J1107)</f>
        <v/>
      </c>
      <c r="Q1106" s="27" t="str">
        <f>IF(AND(TCD!L1107="",TCD!Q1107=""),"",IF(SUM(TCD!L1107,TCD!Q1107)&gt;15,29,9.5))</f>
        <v/>
      </c>
      <c r="R1106" s="27">
        <f>_xlfn.XLOOKUP(F1106,TCD!E:E,TCD!K:K,"")</f>
        <v>0</v>
      </c>
      <c r="S1106" s="27" t="str">
        <f>IF(TCD!I1107="","",IF(TCD!I1107&gt;8.5,17,8.5))</f>
        <v/>
      </c>
      <c r="T1106" s="27">
        <f>TCD!Y1107</f>
        <v>3.15</v>
      </c>
    </row>
    <row r="1107" spans="1:20" x14ac:dyDescent="0.2">
      <c r="A1107" s="13" t="str">
        <f>TCD!V1108</f>
        <v>CHRONO_2SHOP</v>
      </c>
      <c r="B1107" s="1">
        <f t="shared" si="51"/>
        <v>46143</v>
      </c>
      <c r="F1107" t="str">
        <f>TCD!E1108</f>
        <v>XT259615764TS</v>
      </c>
      <c r="H1107" s="6" t="str">
        <f t="shared" si="52"/>
        <v>P</v>
      </c>
      <c r="I1107" t="str">
        <f>LOOKUP(F1107,'Facture Chronopost'!L:L,'Facture Chronopost'!H:H)</f>
        <v/>
      </c>
      <c r="J1107" s="6" t="str">
        <f>TCD!U1108</f>
        <v>5Y</v>
      </c>
      <c r="K1107">
        <f t="shared" si="53"/>
        <v>1</v>
      </c>
      <c r="L1107" s="27">
        <f>_xlfn.XLOOKUP(F1107,'TCD poids'!A:A,'TCD poids'!C:C)</f>
        <v>0.30000000000000004</v>
      </c>
      <c r="M1107" t="str">
        <f>TCD!T1108</f>
        <v>5Y</v>
      </c>
      <c r="N1107">
        <f>IF(I1107="",0.2,LOOKUP(I1107,'Pays TVA'!A:A,'Pays TVA'!B:B))</f>
        <v>0.2</v>
      </c>
      <c r="O1107" s="27" t="str">
        <f>IF(TCD!M1108="","",TCD!M1108)</f>
        <v/>
      </c>
      <c r="P1107" s="27" t="str">
        <f>IF(TCD!J1108="","",TCD!J1108)</f>
        <v/>
      </c>
      <c r="Q1107" s="27" t="str">
        <f>IF(AND(TCD!L1108="",TCD!Q1108=""),"",IF(SUM(TCD!L1108,TCD!Q1108)&gt;15,29,9.5))</f>
        <v/>
      </c>
      <c r="R1107" s="27">
        <f>_xlfn.XLOOKUP(F1107,TCD!E:E,TCD!K:K,"")</f>
        <v>0</v>
      </c>
      <c r="S1107" s="27" t="str">
        <f>IF(TCD!I1108="","",IF(TCD!I1108&gt;8.5,17,8.5))</f>
        <v/>
      </c>
      <c r="T1107" s="27">
        <f>TCD!Y1108</f>
        <v>3.15</v>
      </c>
    </row>
    <row r="1108" spans="1:20" x14ac:dyDescent="0.2">
      <c r="A1108" s="13" t="str">
        <f>TCD!V1109</f>
        <v>CHRONO_2SHOP</v>
      </c>
      <c r="B1108" s="1">
        <f t="shared" si="51"/>
        <v>46143</v>
      </c>
      <c r="F1108" t="str">
        <f>TCD!E1109</f>
        <v>XT259616138TS</v>
      </c>
      <c r="H1108" s="6" t="str">
        <f t="shared" si="52"/>
        <v>P</v>
      </c>
      <c r="I1108" t="str">
        <f>LOOKUP(F1108,'Facture Chronopost'!L:L,'Facture Chronopost'!H:H)</f>
        <v/>
      </c>
      <c r="J1108" s="6" t="str">
        <f>TCD!U1109</f>
        <v>5Y</v>
      </c>
      <c r="K1108">
        <f t="shared" si="53"/>
        <v>1</v>
      </c>
      <c r="L1108" s="27">
        <f>_xlfn.XLOOKUP(F1108,'TCD poids'!A:A,'TCD poids'!C:C)</f>
        <v>0.5</v>
      </c>
      <c r="M1108" t="str">
        <f>TCD!T1109</f>
        <v>5Y</v>
      </c>
      <c r="N1108">
        <f>IF(I1108="",0.2,LOOKUP(I1108,'Pays TVA'!A:A,'Pays TVA'!B:B))</f>
        <v>0.2</v>
      </c>
      <c r="O1108" s="27" t="str">
        <f>IF(TCD!M1109="","",TCD!M1109)</f>
        <v/>
      </c>
      <c r="P1108" s="27" t="str">
        <f>IF(TCD!J1109="","",TCD!J1109)</f>
        <v/>
      </c>
      <c r="Q1108" s="27" t="str">
        <f>IF(AND(TCD!L1109="",TCD!Q1109=""),"",IF(SUM(TCD!L1109,TCD!Q1109)&gt;15,29,9.5))</f>
        <v/>
      </c>
      <c r="R1108" s="27">
        <f>_xlfn.XLOOKUP(F1108,TCD!E:E,TCD!K:K,"")</f>
        <v>0</v>
      </c>
      <c r="S1108" s="27" t="str">
        <f>IF(TCD!I1109="","",IF(TCD!I1109&gt;8.5,17,8.5))</f>
        <v/>
      </c>
      <c r="T1108" s="27">
        <f>TCD!Y1109</f>
        <v>3.15</v>
      </c>
    </row>
    <row r="1109" spans="1:20" x14ac:dyDescent="0.2">
      <c r="A1109" s="13" t="str">
        <f>TCD!V1110</f>
        <v>CHRONO_2SHOP</v>
      </c>
      <c r="B1109" s="1">
        <f t="shared" si="51"/>
        <v>46143</v>
      </c>
      <c r="F1109" t="str">
        <f>TCD!E1110</f>
        <v>XT259619911TS</v>
      </c>
      <c r="H1109" s="6" t="str">
        <f t="shared" si="52"/>
        <v>P</v>
      </c>
      <c r="I1109" t="str">
        <f>LOOKUP(F1109,'Facture Chronopost'!L:L,'Facture Chronopost'!H:H)</f>
        <v/>
      </c>
      <c r="J1109" s="6" t="str">
        <f>TCD!U1110</f>
        <v>5Y</v>
      </c>
      <c r="K1109">
        <f t="shared" si="53"/>
        <v>1</v>
      </c>
      <c r="L1109" s="27">
        <f>_xlfn.XLOOKUP(F1109,'TCD poids'!A:A,'TCD poids'!C:C)</f>
        <v>0.2</v>
      </c>
      <c r="M1109" t="str">
        <f>TCD!T1110</f>
        <v>5Y</v>
      </c>
      <c r="N1109">
        <f>IF(I1109="",0.2,LOOKUP(I1109,'Pays TVA'!A:A,'Pays TVA'!B:B))</f>
        <v>0.2</v>
      </c>
      <c r="O1109" s="27" t="str">
        <f>IF(TCD!M1110="","",TCD!M1110)</f>
        <v/>
      </c>
      <c r="P1109" s="27" t="str">
        <f>IF(TCD!J1110="","",TCD!J1110)</f>
        <v/>
      </c>
      <c r="Q1109" s="27" t="str">
        <f>IF(AND(TCD!L1110="",TCD!Q1110=""),"",IF(SUM(TCD!L1110,TCD!Q1110)&gt;15,29,9.5))</f>
        <v/>
      </c>
      <c r="R1109" s="27">
        <f>_xlfn.XLOOKUP(F1109,TCD!E:E,TCD!K:K,"")</f>
        <v>0</v>
      </c>
      <c r="S1109" s="27" t="str">
        <f>IF(TCD!I1110="","",IF(TCD!I1110&gt;8.5,17,8.5))</f>
        <v/>
      </c>
      <c r="T1109" s="27">
        <f>TCD!Y1110</f>
        <v>3.15</v>
      </c>
    </row>
    <row r="1110" spans="1:20" x14ac:dyDescent="0.2">
      <c r="A1110" s="13" t="str">
        <f>TCD!V1111</f>
        <v>CHRONO_2SHOP</v>
      </c>
      <c r="B1110" s="1">
        <f t="shared" si="51"/>
        <v>46143</v>
      </c>
      <c r="F1110" t="str">
        <f>TCD!E1111</f>
        <v>XT259635208TS</v>
      </c>
      <c r="H1110" s="6" t="str">
        <f t="shared" si="52"/>
        <v>P</v>
      </c>
      <c r="I1110" t="str">
        <f>LOOKUP(F1110,'Facture Chronopost'!L:L,'Facture Chronopost'!H:H)</f>
        <v/>
      </c>
      <c r="J1110" s="6" t="str">
        <f>TCD!U1111</f>
        <v>5Y</v>
      </c>
      <c r="K1110">
        <f t="shared" si="53"/>
        <v>1</v>
      </c>
      <c r="L1110" s="27">
        <f>_xlfn.XLOOKUP(F1110,'TCD poids'!A:A,'TCD poids'!C:C)</f>
        <v>0.8</v>
      </c>
      <c r="M1110" t="str">
        <f>TCD!T1111</f>
        <v>5Y</v>
      </c>
      <c r="N1110">
        <f>IF(I1110="",0.2,LOOKUP(I1110,'Pays TVA'!A:A,'Pays TVA'!B:B))</f>
        <v>0.2</v>
      </c>
      <c r="O1110" s="27" t="str">
        <f>IF(TCD!M1111="","",TCD!M1111)</f>
        <v/>
      </c>
      <c r="P1110" s="27" t="str">
        <f>IF(TCD!J1111="","",TCD!J1111)</f>
        <v/>
      </c>
      <c r="Q1110" s="27" t="str">
        <f>IF(AND(TCD!L1111="",TCD!Q1111=""),"",IF(SUM(TCD!L1111,TCD!Q1111)&gt;15,29,9.5))</f>
        <v/>
      </c>
      <c r="R1110" s="27">
        <f>_xlfn.XLOOKUP(F1110,TCD!E:E,TCD!K:K,"")</f>
        <v>0</v>
      </c>
      <c r="S1110" s="27" t="str">
        <f>IF(TCD!I1111="","",IF(TCD!I1111&gt;8.5,17,8.5))</f>
        <v/>
      </c>
      <c r="T1110" s="27">
        <f>TCD!Y1111</f>
        <v>3.25</v>
      </c>
    </row>
    <row r="1111" spans="1:20" x14ac:dyDescent="0.2">
      <c r="A1111" s="13" t="str">
        <f>TCD!V1112</f>
        <v>CHRONO_2SHOP</v>
      </c>
      <c r="B1111" s="1">
        <f t="shared" si="51"/>
        <v>46143</v>
      </c>
      <c r="F1111" t="str">
        <f>TCD!E1112</f>
        <v>XT259643765TS</v>
      </c>
      <c r="H1111" s="6" t="str">
        <f t="shared" si="52"/>
        <v>P</v>
      </c>
      <c r="I1111" t="str">
        <f>LOOKUP(F1111,'Facture Chronopost'!L:L,'Facture Chronopost'!H:H)</f>
        <v/>
      </c>
      <c r="J1111" s="6" t="str">
        <f>TCD!U1112</f>
        <v>5Y</v>
      </c>
      <c r="K1111">
        <f t="shared" si="53"/>
        <v>1</v>
      </c>
      <c r="L1111" s="27">
        <f>_xlfn.XLOOKUP(F1111,'TCD poids'!A:A,'TCD poids'!C:C)</f>
        <v>0.8</v>
      </c>
      <c r="M1111" t="str">
        <f>TCD!T1112</f>
        <v>5Y</v>
      </c>
      <c r="N1111">
        <f>IF(I1111="",0.2,LOOKUP(I1111,'Pays TVA'!A:A,'Pays TVA'!B:B))</f>
        <v>0.2</v>
      </c>
      <c r="O1111" s="27" t="str">
        <f>IF(TCD!M1112="","",TCD!M1112)</f>
        <v/>
      </c>
      <c r="P1111" s="27" t="str">
        <f>IF(TCD!J1112="","",TCD!J1112)</f>
        <v/>
      </c>
      <c r="Q1111" s="27" t="str">
        <f>IF(AND(TCD!L1112="",TCD!Q1112=""),"",IF(SUM(TCD!L1112,TCD!Q1112)&gt;15,29,9.5))</f>
        <v/>
      </c>
      <c r="R1111" s="27">
        <f>_xlfn.XLOOKUP(F1111,TCD!E:E,TCD!K:K,"")</f>
        <v>0</v>
      </c>
      <c r="S1111" s="27" t="str">
        <f>IF(TCD!I1112="","",IF(TCD!I1112&gt;8.5,17,8.5))</f>
        <v/>
      </c>
      <c r="T1111" s="27">
        <f>TCD!Y1112</f>
        <v>3.25</v>
      </c>
    </row>
    <row r="1112" spans="1:20" x14ac:dyDescent="0.2">
      <c r="A1112" s="13" t="str">
        <f>TCD!V1113</f>
        <v>CHRONO_2SHOP</v>
      </c>
      <c r="B1112" s="1">
        <f t="shared" si="51"/>
        <v>46143</v>
      </c>
      <c r="F1112" t="str">
        <f>TCD!E1113</f>
        <v>XT259649754TS</v>
      </c>
      <c r="H1112" s="6" t="str">
        <f t="shared" si="52"/>
        <v>P</v>
      </c>
      <c r="I1112" t="str">
        <f>LOOKUP(F1112,'Facture Chronopost'!L:L,'Facture Chronopost'!H:H)</f>
        <v/>
      </c>
      <c r="J1112" s="6" t="str">
        <f>TCD!U1113</f>
        <v>5Y</v>
      </c>
      <c r="K1112">
        <f t="shared" si="53"/>
        <v>1</v>
      </c>
      <c r="L1112" s="27">
        <f>_xlfn.XLOOKUP(F1112,'TCD poids'!A:A,'TCD poids'!C:C)</f>
        <v>0.6</v>
      </c>
      <c r="M1112" t="str">
        <f>TCD!T1113</f>
        <v>5Y</v>
      </c>
      <c r="N1112">
        <f>IF(I1112="",0.2,LOOKUP(I1112,'Pays TVA'!A:A,'Pays TVA'!B:B))</f>
        <v>0.2</v>
      </c>
      <c r="O1112" s="27" t="str">
        <f>IF(TCD!M1113="","",TCD!M1113)</f>
        <v/>
      </c>
      <c r="P1112" s="27" t="str">
        <f>IF(TCD!J1113="","",TCD!J1113)</f>
        <v/>
      </c>
      <c r="Q1112" s="27" t="str">
        <f>IF(AND(TCD!L1113="",TCD!Q1113=""),"",IF(SUM(TCD!L1113,TCD!Q1113)&gt;15,29,9.5))</f>
        <v/>
      </c>
      <c r="R1112" s="27">
        <f>_xlfn.XLOOKUP(F1112,TCD!E:E,TCD!K:K,"")</f>
        <v>0</v>
      </c>
      <c r="S1112" s="27" t="str">
        <f>IF(TCD!I1113="","",IF(TCD!I1113&gt;8.5,17,8.5))</f>
        <v/>
      </c>
      <c r="T1112" s="27">
        <f>TCD!Y1113</f>
        <v>3.25</v>
      </c>
    </row>
    <row r="1113" spans="1:20" x14ac:dyDescent="0.2">
      <c r="A1113" s="13" t="str">
        <f>TCD!V1114</f>
        <v>CHRONO_2SHOP</v>
      </c>
      <c r="B1113" s="1">
        <f t="shared" si="51"/>
        <v>46143</v>
      </c>
      <c r="F1113" t="str">
        <f>TCD!E1114</f>
        <v>XT259668563TS</v>
      </c>
      <c r="H1113" s="6" t="str">
        <f t="shared" si="52"/>
        <v>P</v>
      </c>
      <c r="I1113" t="str">
        <f>LOOKUP(F1113,'Facture Chronopost'!L:L,'Facture Chronopost'!H:H)</f>
        <v/>
      </c>
      <c r="J1113" s="6" t="str">
        <f>TCD!U1114</f>
        <v>5Y</v>
      </c>
      <c r="K1113">
        <f t="shared" si="53"/>
        <v>1</v>
      </c>
      <c r="L1113" s="27">
        <f>_xlfn.XLOOKUP(F1113,'TCD poids'!A:A,'TCD poids'!C:C)</f>
        <v>0.2</v>
      </c>
      <c r="M1113" t="str">
        <f>TCD!T1114</f>
        <v>5Y</v>
      </c>
      <c r="N1113">
        <f>IF(I1113="",0.2,LOOKUP(I1113,'Pays TVA'!A:A,'Pays TVA'!B:B))</f>
        <v>0.2</v>
      </c>
      <c r="O1113" s="27" t="str">
        <f>IF(TCD!M1114="","",TCD!M1114)</f>
        <v/>
      </c>
      <c r="P1113" s="27" t="str">
        <f>IF(TCD!J1114="","",TCD!J1114)</f>
        <v/>
      </c>
      <c r="Q1113" s="27" t="str">
        <f>IF(AND(TCD!L1114="",TCD!Q1114=""),"",IF(SUM(TCD!L1114,TCD!Q1114)&gt;15,29,9.5))</f>
        <v/>
      </c>
      <c r="R1113" s="27">
        <f>_xlfn.XLOOKUP(F1113,TCD!E:E,TCD!K:K,"")</f>
        <v>0</v>
      </c>
      <c r="S1113" s="27" t="str">
        <f>IF(TCD!I1114="","",IF(TCD!I1114&gt;8.5,17,8.5))</f>
        <v/>
      </c>
      <c r="T1113" s="27">
        <f>TCD!Y1114</f>
        <v>3.15</v>
      </c>
    </row>
    <row r="1114" spans="1:20" x14ac:dyDescent="0.2">
      <c r="A1114" s="13" t="str">
        <f>TCD!V1115</f>
        <v>CHRONO_2SHOP</v>
      </c>
      <c r="B1114" s="1">
        <f t="shared" si="51"/>
        <v>46143</v>
      </c>
      <c r="F1114" t="str">
        <f>TCD!E1115</f>
        <v>XT259670672TS</v>
      </c>
      <c r="H1114" s="6" t="str">
        <f t="shared" si="52"/>
        <v>P</v>
      </c>
      <c r="I1114" t="str">
        <f>LOOKUP(F1114,'Facture Chronopost'!L:L,'Facture Chronopost'!H:H)</f>
        <v/>
      </c>
      <c r="J1114" s="6" t="str">
        <f>TCD!U1115</f>
        <v>5Y</v>
      </c>
      <c r="K1114">
        <f t="shared" si="53"/>
        <v>1</v>
      </c>
      <c r="L1114" s="27">
        <f>_xlfn.XLOOKUP(F1114,'TCD poids'!A:A,'TCD poids'!C:C)</f>
        <v>0.2</v>
      </c>
      <c r="M1114" t="str">
        <f>TCD!T1115</f>
        <v>5Y</v>
      </c>
      <c r="N1114">
        <f>IF(I1114="",0.2,LOOKUP(I1114,'Pays TVA'!A:A,'Pays TVA'!B:B))</f>
        <v>0.2</v>
      </c>
      <c r="O1114" s="27" t="str">
        <f>IF(TCD!M1115="","",TCD!M1115)</f>
        <v/>
      </c>
      <c r="P1114" s="27" t="str">
        <f>IF(TCD!J1115="","",TCD!J1115)</f>
        <v/>
      </c>
      <c r="Q1114" s="27" t="str">
        <f>IF(AND(TCD!L1115="",TCD!Q1115=""),"",IF(SUM(TCD!L1115,TCD!Q1115)&gt;15,29,9.5))</f>
        <v/>
      </c>
      <c r="R1114" s="27">
        <f>_xlfn.XLOOKUP(F1114,TCD!E:E,TCD!K:K,"")</f>
        <v>0</v>
      </c>
      <c r="S1114" s="27" t="str">
        <f>IF(TCD!I1115="","",IF(TCD!I1115&gt;8.5,17,8.5))</f>
        <v/>
      </c>
      <c r="T1114" s="27">
        <f>TCD!Y1115</f>
        <v>3.15</v>
      </c>
    </row>
    <row r="1115" spans="1:20" x14ac:dyDescent="0.2">
      <c r="A1115" s="13" t="str">
        <f>TCD!V1116</f>
        <v>CHRONO_2SHOP</v>
      </c>
      <c r="B1115" s="1">
        <f t="shared" si="51"/>
        <v>46143</v>
      </c>
      <c r="F1115" t="str">
        <f>TCD!E1116</f>
        <v>XT259671987TS</v>
      </c>
      <c r="H1115" s="6" t="str">
        <f t="shared" si="52"/>
        <v>P</v>
      </c>
      <c r="I1115" t="str">
        <f>LOOKUP(F1115,'Facture Chronopost'!L:L,'Facture Chronopost'!H:H)</f>
        <v/>
      </c>
      <c r="J1115" s="6" t="str">
        <f>TCD!U1116</f>
        <v>5Y</v>
      </c>
      <c r="K1115">
        <f t="shared" si="53"/>
        <v>1</v>
      </c>
      <c r="L1115" s="27">
        <f>_xlfn.XLOOKUP(F1115,'TCD poids'!A:A,'TCD poids'!C:C)</f>
        <v>0.7</v>
      </c>
      <c r="M1115" t="str">
        <f>TCD!T1116</f>
        <v>5Y</v>
      </c>
      <c r="N1115">
        <f>IF(I1115="",0.2,LOOKUP(I1115,'Pays TVA'!A:A,'Pays TVA'!B:B))</f>
        <v>0.2</v>
      </c>
      <c r="O1115" s="27" t="str">
        <f>IF(TCD!M1116="","",TCD!M1116)</f>
        <v/>
      </c>
      <c r="P1115" s="27" t="str">
        <f>IF(TCD!J1116="","",TCD!J1116)</f>
        <v/>
      </c>
      <c r="Q1115" s="27" t="str">
        <f>IF(AND(TCD!L1116="",TCD!Q1116=""),"",IF(SUM(TCD!L1116,TCD!Q1116)&gt;15,29,9.5))</f>
        <v/>
      </c>
      <c r="R1115" s="27">
        <f>_xlfn.XLOOKUP(F1115,TCD!E:E,TCD!K:K,"")</f>
        <v>0</v>
      </c>
      <c r="S1115" s="27" t="str">
        <f>IF(TCD!I1116="","",IF(TCD!I1116&gt;8.5,17,8.5))</f>
        <v/>
      </c>
      <c r="T1115" s="27">
        <f>TCD!Y1116</f>
        <v>3.25</v>
      </c>
    </row>
    <row r="1116" spans="1:20" x14ac:dyDescent="0.2">
      <c r="A1116" s="13" t="str">
        <f>TCD!V1117</f>
        <v>CHRONO_2SHOP</v>
      </c>
      <c r="B1116" s="1">
        <f t="shared" si="51"/>
        <v>46143</v>
      </c>
      <c r="F1116" t="str">
        <f>TCD!E1117</f>
        <v>XT259680710TS</v>
      </c>
      <c r="H1116" s="6" t="str">
        <f t="shared" si="52"/>
        <v>P</v>
      </c>
      <c r="I1116" t="str">
        <f>LOOKUP(F1116,'Facture Chronopost'!L:L,'Facture Chronopost'!H:H)</f>
        <v/>
      </c>
      <c r="J1116" s="6" t="str">
        <f>TCD!U1117</f>
        <v>5Y</v>
      </c>
      <c r="K1116">
        <f t="shared" si="53"/>
        <v>1</v>
      </c>
      <c r="L1116" s="27">
        <f>_xlfn.XLOOKUP(F1116,'TCD poids'!A:A,'TCD poids'!C:C)</f>
        <v>1.1000000000000001</v>
      </c>
      <c r="M1116" t="str">
        <f>TCD!T1117</f>
        <v>5Y</v>
      </c>
      <c r="N1116">
        <f>IF(I1116="",0.2,LOOKUP(I1116,'Pays TVA'!A:A,'Pays TVA'!B:B))</f>
        <v>0.2</v>
      </c>
      <c r="O1116" s="27" t="str">
        <f>IF(TCD!M1117="","",TCD!M1117)</f>
        <v/>
      </c>
      <c r="P1116" s="27" t="str">
        <f>IF(TCD!J1117="","",TCD!J1117)</f>
        <v/>
      </c>
      <c r="Q1116" s="27" t="str">
        <f>IF(AND(TCD!L1117="",TCD!Q1117=""),"",IF(SUM(TCD!L1117,TCD!Q1117)&gt;15,29,9.5))</f>
        <v/>
      </c>
      <c r="R1116" s="27">
        <f>_xlfn.XLOOKUP(F1116,TCD!E:E,TCD!K:K,"")</f>
        <v>0</v>
      </c>
      <c r="S1116" s="27" t="str">
        <f>IF(TCD!I1117="","",IF(TCD!I1117&gt;8.5,17,8.5))</f>
        <v/>
      </c>
      <c r="T1116" s="27">
        <f>TCD!Y1117</f>
        <v>3.57</v>
      </c>
    </row>
    <row r="1117" spans="1:20" x14ac:dyDescent="0.2">
      <c r="A1117" s="13" t="str">
        <f>TCD!V1118</f>
        <v>CHRONO_2SHOP</v>
      </c>
      <c r="B1117" s="1">
        <f t="shared" si="51"/>
        <v>46143</v>
      </c>
      <c r="F1117" t="str">
        <f>TCD!E1118</f>
        <v>XT259688585TS</v>
      </c>
      <c r="H1117" s="6" t="str">
        <f t="shared" si="52"/>
        <v>P</v>
      </c>
      <c r="I1117" t="str">
        <f>LOOKUP(F1117,'Facture Chronopost'!L:L,'Facture Chronopost'!H:H)</f>
        <v/>
      </c>
      <c r="J1117" s="6" t="str">
        <f>TCD!U1118</f>
        <v>5Y</v>
      </c>
      <c r="K1117">
        <f t="shared" si="53"/>
        <v>1</v>
      </c>
      <c r="L1117" s="27">
        <f>_xlfn.XLOOKUP(F1117,'TCD poids'!A:A,'TCD poids'!C:C)</f>
        <v>0.30000000000000004</v>
      </c>
      <c r="M1117" t="str">
        <f>TCD!T1118</f>
        <v>5Y</v>
      </c>
      <c r="N1117">
        <f>IF(I1117="",0.2,LOOKUP(I1117,'Pays TVA'!A:A,'Pays TVA'!B:B))</f>
        <v>0.2</v>
      </c>
      <c r="O1117" s="27" t="str">
        <f>IF(TCD!M1118="","",TCD!M1118)</f>
        <v/>
      </c>
      <c r="P1117" s="27" t="str">
        <f>IF(TCD!J1118="","",TCD!J1118)</f>
        <v/>
      </c>
      <c r="Q1117" s="27" t="str">
        <f>IF(AND(TCD!L1118="",TCD!Q1118=""),"",IF(SUM(TCD!L1118,TCD!Q1118)&gt;15,29,9.5))</f>
        <v/>
      </c>
      <c r="R1117" s="27">
        <f>_xlfn.XLOOKUP(F1117,TCD!E:E,TCD!K:K,"")</f>
        <v>0</v>
      </c>
      <c r="S1117" s="27" t="str">
        <f>IF(TCD!I1118="","",IF(TCD!I1118&gt;8.5,17,8.5))</f>
        <v/>
      </c>
      <c r="T1117" s="27">
        <f>TCD!Y1118</f>
        <v>3.15</v>
      </c>
    </row>
    <row r="1118" spans="1:20" x14ac:dyDescent="0.2">
      <c r="A1118" s="13" t="str">
        <f>TCD!V1119</f>
        <v>CHRONO_2SHOP</v>
      </c>
      <c r="B1118" s="1">
        <f t="shared" si="51"/>
        <v>46143</v>
      </c>
      <c r="F1118" t="str">
        <f>TCD!E1119</f>
        <v>XT259691920TS</v>
      </c>
      <c r="H1118" s="6" t="str">
        <f t="shared" si="52"/>
        <v>P</v>
      </c>
      <c r="I1118" t="str">
        <f>LOOKUP(F1118,'Facture Chronopost'!L:L,'Facture Chronopost'!H:H)</f>
        <v/>
      </c>
      <c r="J1118" s="6" t="str">
        <f>TCD!U1119</f>
        <v>5Y</v>
      </c>
      <c r="K1118">
        <f t="shared" si="53"/>
        <v>1</v>
      </c>
      <c r="L1118" s="27">
        <f>_xlfn.XLOOKUP(F1118,'TCD poids'!A:A,'TCD poids'!C:C)</f>
        <v>0.2</v>
      </c>
      <c r="M1118" t="str">
        <f>TCD!T1119</f>
        <v>5Y</v>
      </c>
      <c r="N1118">
        <f>IF(I1118="",0.2,LOOKUP(I1118,'Pays TVA'!A:A,'Pays TVA'!B:B))</f>
        <v>0.2</v>
      </c>
      <c r="O1118" s="27" t="str">
        <f>IF(TCD!M1119="","",TCD!M1119)</f>
        <v/>
      </c>
      <c r="P1118" s="27" t="str">
        <f>IF(TCD!J1119="","",TCD!J1119)</f>
        <v/>
      </c>
      <c r="Q1118" s="27" t="str">
        <f>IF(AND(TCD!L1119="",TCD!Q1119=""),"",IF(SUM(TCD!L1119,TCD!Q1119)&gt;15,29,9.5))</f>
        <v/>
      </c>
      <c r="R1118" s="27">
        <f>_xlfn.XLOOKUP(F1118,TCD!E:E,TCD!K:K,"")</f>
        <v>0</v>
      </c>
      <c r="S1118" s="27" t="str">
        <f>IF(TCD!I1119="","",IF(TCD!I1119&gt;8.5,17,8.5))</f>
        <v/>
      </c>
      <c r="T1118" s="27">
        <f>TCD!Y1119</f>
        <v>3.15</v>
      </c>
    </row>
    <row r="1119" spans="1:20" x14ac:dyDescent="0.2">
      <c r="A1119" s="13" t="str">
        <f>TCD!V1120</f>
        <v>CHRONO_2SHOP</v>
      </c>
      <c r="B1119" s="1">
        <f t="shared" si="51"/>
        <v>46143</v>
      </c>
      <c r="F1119" t="str">
        <f>TCD!E1120</f>
        <v>XT259692797TS</v>
      </c>
      <c r="H1119" s="6" t="str">
        <f t="shared" si="52"/>
        <v>P</v>
      </c>
      <c r="I1119" t="str">
        <f>LOOKUP(F1119,'Facture Chronopost'!L:L,'Facture Chronopost'!H:H)</f>
        <v/>
      </c>
      <c r="J1119" s="6" t="str">
        <f>TCD!U1120</f>
        <v>5Y</v>
      </c>
      <c r="K1119">
        <f t="shared" si="53"/>
        <v>1</v>
      </c>
      <c r="L1119" s="27">
        <f>_xlfn.XLOOKUP(F1119,'TCD poids'!A:A,'TCD poids'!C:C)</f>
        <v>0.4</v>
      </c>
      <c r="M1119" t="str">
        <f>TCD!T1120</f>
        <v>5Y</v>
      </c>
      <c r="N1119">
        <f>IF(I1119="",0.2,LOOKUP(I1119,'Pays TVA'!A:A,'Pays TVA'!B:B))</f>
        <v>0.2</v>
      </c>
      <c r="O1119" s="27" t="str">
        <f>IF(TCD!M1120="","",TCD!M1120)</f>
        <v/>
      </c>
      <c r="P1119" s="27" t="str">
        <f>IF(TCD!J1120="","",TCD!J1120)</f>
        <v/>
      </c>
      <c r="Q1119" s="27" t="str">
        <f>IF(AND(TCD!L1120="",TCD!Q1120=""),"",IF(SUM(TCD!L1120,TCD!Q1120)&gt;15,29,9.5))</f>
        <v/>
      </c>
      <c r="R1119" s="27">
        <f>_xlfn.XLOOKUP(F1119,TCD!E:E,TCD!K:K,"")</f>
        <v>0</v>
      </c>
      <c r="S1119" s="27" t="str">
        <f>IF(TCD!I1120="","",IF(TCD!I1120&gt;8.5,17,8.5))</f>
        <v/>
      </c>
      <c r="T1119" s="27">
        <f>TCD!Y1120</f>
        <v>3.15</v>
      </c>
    </row>
    <row r="1120" spans="1:20" x14ac:dyDescent="0.2">
      <c r="A1120" s="13" t="str">
        <f>TCD!V1121</f>
        <v>CHRONO_2SHOP</v>
      </c>
      <c r="B1120" s="1">
        <f t="shared" si="51"/>
        <v>46143</v>
      </c>
      <c r="F1120" t="str">
        <f>TCD!E1121</f>
        <v>XT259693205TS</v>
      </c>
      <c r="H1120" s="6" t="str">
        <f t="shared" si="52"/>
        <v>P</v>
      </c>
      <c r="I1120" t="str">
        <f>LOOKUP(F1120,'Facture Chronopost'!L:L,'Facture Chronopost'!H:H)</f>
        <v/>
      </c>
      <c r="J1120" s="6" t="str">
        <f>TCD!U1121</f>
        <v>5Y</v>
      </c>
      <c r="K1120">
        <f t="shared" si="53"/>
        <v>1</v>
      </c>
      <c r="L1120" s="27">
        <f>_xlfn.XLOOKUP(F1120,'TCD poids'!A:A,'TCD poids'!C:C)</f>
        <v>0.2</v>
      </c>
      <c r="M1120" t="str">
        <f>TCD!T1121</f>
        <v>5Y</v>
      </c>
      <c r="N1120">
        <f>IF(I1120="",0.2,LOOKUP(I1120,'Pays TVA'!A:A,'Pays TVA'!B:B))</f>
        <v>0.2</v>
      </c>
      <c r="O1120" s="27" t="str">
        <f>IF(TCD!M1121="","",TCD!M1121)</f>
        <v/>
      </c>
      <c r="P1120" s="27" t="str">
        <f>IF(TCD!J1121="","",TCD!J1121)</f>
        <v/>
      </c>
      <c r="Q1120" s="27" t="str">
        <f>IF(AND(TCD!L1121="",TCD!Q1121=""),"",IF(SUM(TCD!L1121,TCD!Q1121)&gt;15,29,9.5))</f>
        <v/>
      </c>
      <c r="R1120" s="27">
        <f>_xlfn.XLOOKUP(F1120,TCD!E:E,TCD!K:K,"")</f>
        <v>0</v>
      </c>
      <c r="S1120" s="27" t="str">
        <f>IF(TCD!I1121="","",IF(TCD!I1121&gt;8.5,17,8.5))</f>
        <v/>
      </c>
      <c r="T1120" s="27">
        <f>TCD!Y1121</f>
        <v>3.15</v>
      </c>
    </row>
    <row r="1121" spans="1:20" x14ac:dyDescent="0.2">
      <c r="A1121" s="13" t="str">
        <f>TCD!V1122</f>
        <v>CHRONO_2SHOP</v>
      </c>
      <c r="B1121" s="1">
        <f t="shared" si="51"/>
        <v>46143</v>
      </c>
      <c r="F1121" t="str">
        <f>TCD!E1122</f>
        <v>XT259703027TS</v>
      </c>
      <c r="H1121" s="6" t="str">
        <f t="shared" si="52"/>
        <v>P</v>
      </c>
      <c r="I1121" t="str">
        <f>LOOKUP(F1121,'Facture Chronopost'!L:L,'Facture Chronopost'!H:H)</f>
        <v/>
      </c>
      <c r="J1121" s="6" t="str">
        <f>TCD!U1122</f>
        <v>5Y</v>
      </c>
      <c r="K1121">
        <f t="shared" si="53"/>
        <v>1</v>
      </c>
      <c r="L1121" s="27">
        <f>_xlfn.XLOOKUP(F1121,'TCD poids'!A:A,'TCD poids'!C:C)</f>
        <v>0.2</v>
      </c>
      <c r="M1121" t="str">
        <f>TCD!T1122</f>
        <v>5Y</v>
      </c>
      <c r="N1121">
        <f>IF(I1121="",0.2,LOOKUP(I1121,'Pays TVA'!A:A,'Pays TVA'!B:B))</f>
        <v>0.2</v>
      </c>
      <c r="O1121" s="27" t="str">
        <f>IF(TCD!M1122="","",TCD!M1122)</f>
        <v/>
      </c>
      <c r="P1121" s="27" t="str">
        <f>IF(TCD!J1122="","",TCD!J1122)</f>
        <v/>
      </c>
      <c r="Q1121" s="27" t="str">
        <f>IF(AND(TCD!L1122="",TCD!Q1122=""),"",IF(SUM(TCD!L1122,TCD!Q1122)&gt;15,29,9.5))</f>
        <v/>
      </c>
      <c r="R1121" s="27">
        <f>_xlfn.XLOOKUP(F1121,TCD!E:E,TCD!K:K,"")</f>
        <v>0</v>
      </c>
      <c r="S1121" s="27" t="str">
        <f>IF(TCD!I1122="","",IF(TCD!I1122&gt;8.5,17,8.5))</f>
        <v/>
      </c>
      <c r="T1121" s="27">
        <f>TCD!Y1122</f>
        <v>3.15</v>
      </c>
    </row>
    <row r="1122" spans="1:20" x14ac:dyDescent="0.2">
      <c r="A1122" s="13" t="str">
        <f>TCD!V1123</f>
        <v>CHRONO_2SHOP</v>
      </c>
      <c r="B1122" s="1">
        <f t="shared" si="51"/>
        <v>46143</v>
      </c>
      <c r="F1122" t="str">
        <f>TCD!E1123</f>
        <v>XT259712633TS</v>
      </c>
      <c r="H1122" s="6" t="str">
        <f t="shared" si="52"/>
        <v>P</v>
      </c>
      <c r="I1122" t="str">
        <f>LOOKUP(F1122,'Facture Chronopost'!L:L,'Facture Chronopost'!H:H)</f>
        <v/>
      </c>
      <c r="J1122" s="6" t="str">
        <f>TCD!U1123</f>
        <v>5Y</v>
      </c>
      <c r="K1122">
        <f t="shared" si="53"/>
        <v>1</v>
      </c>
      <c r="L1122" s="27">
        <f>_xlfn.XLOOKUP(F1122,'TCD poids'!A:A,'TCD poids'!C:C)</f>
        <v>0.6</v>
      </c>
      <c r="M1122" t="str">
        <f>TCD!T1123</f>
        <v>5Y</v>
      </c>
      <c r="N1122">
        <f>IF(I1122="",0.2,LOOKUP(I1122,'Pays TVA'!A:A,'Pays TVA'!B:B))</f>
        <v>0.2</v>
      </c>
      <c r="O1122" s="27" t="str">
        <f>IF(TCD!M1123="","",TCD!M1123)</f>
        <v/>
      </c>
      <c r="P1122" s="27" t="str">
        <f>IF(TCD!J1123="","",TCD!J1123)</f>
        <v/>
      </c>
      <c r="Q1122" s="27" t="str">
        <f>IF(AND(TCD!L1123="",TCD!Q1123=""),"",IF(SUM(TCD!L1123,TCD!Q1123)&gt;15,29,9.5))</f>
        <v/>
      </c>
      <c r="R1122" s="27">
        <f>_xlfn.XLOOKUP(F1122,TCD!E:E,TCD!K:K,"")</f>
        <v>0</v>
      </c>
      <c r="S1122" s="27" t="str">
        <f>IF(TCD!I1123="","",IF(TCD!I1123&gt;8.5,17,8.5))</f>
        <v/>
      </c>
      <c r="T1122" s="27">
        <f>TCD!Y1123</f>
        <v>3.25</v>
      </c>
    </row>
    <row r="1123" spans="1:20" x14ac:dyDescent="0.2">
      <c r="A1123" s="13" t="str">
        <f>TCD!V1124</f>
        <v>CHRONO_2SHOP</v>
      </c>
      <c r="B1123" s="1">
        <f t="shared" si="51"/>
        <v>46143</v>
      </c>
      <c r="F1123" t="str">
        <f>TCD!E1124</f>
        <v>XT259721578TS</v>
      </c>
      <c r="H1123" s="6" t="str">
        <f t="shared" si="52"/>
        <v>P</v>
      </c>
      <c r="I1123" t="str">
        <f>LOOKUP(F1123,'Facture Chronopost'!L:L,'Facture Chronopost'!H:H)</f>
        <v/>
      </c>
      <c r="J1123" s="6" t="str">
        <f>TCD!U1124</f>
        <v>5Y</v>
      </c>
      <c r="K1123">
        <f t="shared" si="53"/>
        <v>1</v>
      </c>
      <c r="L1123" s="27">
        <f>_xlfn.XLOOKUP(F1123,'TCD poids'!A:A,'TCD poids'!C:C)</f>
        <v>0.3</v>
      </c>
      <c r="M1123" t="str">
        <f>TCD!T1124</f>
        <v>5Y</v>
      </c>
      <c r="N1123">
        <f>IF(I1123="",0.2,LOOKUP(I1123,'Pays TVA'!A:A,'Pays TVA'!B:B))</f>
        <v>0.2</v>
      </c>
      <c r="O1123" s="27" t="str">
        <f>IF(TCD!M1124="","",TCD!M1124)</f>
        <v/>
      </c>
      <c r="P1123" s="27" t="str">
        <f>IF(TCD!J1124="","",TCD!J1124)</f>
        <v/>
      </c>
      <c r="Q1123" s="27" t="str">
        <f>IF(AND(TCD!L1124="",TCD!Q1124=""),"",IF(SUM(TCD!L1124,TCD!Q1124)&gt;15,29,9.5))</f>
        <v/>
      </c>
      <c r="R1123" s="27">
        <f>_xlfn.XLOOKUP(F1123,TCD!E:E,TCD!K:K,"")</f>
        <v>0</v>
      </c>
      <c r="S1123" s="27" t="str">
        <f>IF(TCD!I1124="","",IF(TCD!I1124&gt;8.5,17,8.5))</f>
        <v/>
      </c>
      <c r="T1123" s="27">
        <f>TCD!Y1124</f>
        <v>3.15</v>
      </c>
    </row>
    <row r="1124" spans="1:20" x14ac:dyDescent="0.2">
      <c r="A1124" s="13" t="str">
        <f>TCD!V1125</f>
        <v>CHRONO_2SHOP</v>
      </c>
      <c r="B1124" s="1">
        <f t="shared" si="51"/>
        <v>46143</v>
      </c>
      <c r="F1124" t="str">
        <f>TCD!E1125</f>
        <v>XT259721799TS</v>
      </c>
      <c r="H1124" s="6" t="str">
        <f t="shared" si="52"/>
        <v>P</v>
      </c>
      <c r="I1124" t="str">
        <f>LOOKUP(F1124,'Facture Chronopost'!L:L,'Facture Chronopost'!H:H)</f>
        <v/>
      </c>
      <c r="J1124" s="6" t="str">
        <f>TCD!U1125</f>
        <v>5Y</v>
      </c>
      <c r="K1124">
        <f t="shared" si="53"/>
        <v>1</v>
      </c>
      <c r="L1124" s="27">
        <f>_xlfn.XLOOKUP(F1124,'TCD poids'!A:A,'TCD poids'!C:C)</f>
        <v>0.30000000000000004</v>
      </c>
      <c r="M1124" t="str">
        <f>TCD!T1125</f>
        <v>5Y</v>
      </c>
      <c r="N1124">
        <f>IF(I1124="",0.2,LOOKUP(I1124,'Pays TVA'!A:A,'Pays TVA'!B:B))</f>
        <v>0.2</v>
      </c>
      <c r="O1124" s="27" t="str">
        <f>IF(TCD!M1125="","",TCD!M1125)</f>
        <v/>
      </c>
      <c r="P1124" s="27" t="str">
        <f>IF(TCD!J1125="","",TCD!J1125)</f>
        <v/>
      </c>
      <c r="Q1124" s="27" t="str">
        <f>IF(AND(TCD!L1125="",TCD!Q1125=""),"",IF(SUM(TCD!L1125,TCD!Q1125)&gt;15,29,9.5))</f>
        <v/>
      </c>
      <c r="R1124" s="27">
        <f>_xlfn.XLOOKUP(F1124,TCD!E:E,TCD!K:K,"")</f>
        <v>0</v>
      </c>
      <c r="S1124" s="27" t="str">
        <f>IF(TCD!I1125="","",IF(TCD!I1125&gt;8.5,17,8.5))</f>
        <v/>
      </c>
      <c r="T1124" s="27">
        <f>TCD!Y1125</f>
        <v>3.15</v>
      </c>
    </row>
    <row r="1125" spans="1:20" x14ac:dyDescent="0.2">
      <c r="A1125" s="13" t="str">
        <f>TCD!V1126</f>
        <v>CHRONO_2SHOP</v>
      </c>
      <c r="B1125" s="1">
        <f t="shared" si="51"/>
        <v>46143</v>
      </c>
      <c r="F1125" t="str">
        <f>TCD!E1126</f>
        <v>XT259724279TS</v>
      </c>
      <c r="H1125" s="6" t="str">
        <f t="shared" si="52"/>
        <v>P</v>
      </c>
      <c r="I1125" t="str">
        <f>LOOKUP(F1125,'Facture Chronopost'!L:L,'Facture Chronopost'!H:H)</f>
        <v/>
      </c>
      <c r="J1125" s="6" t="str">
        <f>TCD!U1126</f>
        <v>5Y</v>
      </c>
      <c r="K1125">
        <f t="shared" si="53"/>
        <v>1</v>
      </c>
      <c r="L1125" s="27">
        <f>_xlfn.XLOOKUP(F1125,'TCD poids'!A:A,'TCD poids'!C:C)</f>
        <v>1.1000000000000001</v>
      </c>
      <c r="M1125" t="str">
        <f>TCD!T1126</f>
        <v>5Y</v>
      </c>
      <c r="N1125">
        <f>IF(I1125="",0.2,LOOKUP(I1125,'Pays TVA'!A:A,'Pays TVA'!B:B))</f>
        <v>0.2</v>
      </c>
      <c r="O1125" s="27" t="str">
        <f>IF(TCD!M1126="","",TCD!M1126)</f>
        <v/>
      </c>
      <c r="P1125" s="27" t="str">
        <f>IF(TCD!J1126="","",TCD!J1126)</f>
        <v/>
      </c>
      <c r="Q1125" s="27" t="str">
        <f>IF(AND(TCD!L1126="",TCD!Q1126=""),"",IF(SUM(TCD!L1126,TCD!Q1126)&gt;15,29,9.5))</f>
        <v/>
      </c>
      <c r="R1125" s="27">
        <f>_xlfn.XLOOKUP(F1125,TCD!E:E,TCD!K:K,"")</f>
        <v>0</v>
      </c>
      <c r="S1125" s="27" t="str">
        <f>IF(TCD!I1126="","",IF(TCD!I1126&gt;8.5,17,8.5))</f>
        <v/>
      </c>
      <c r="T1125" s="27">
        <f>TCD!Y1126</f>
        <v>3.57</v>
      </c>
    </row>
    <row r="1126" spans="1:20" x14ac:dyDescent="0.2">
      <c r="A1126" s="13" t="str">
        <f>TCD!V1127</f>
        <v>CHRONO_2SHOP</v>
      </c>
      <c r="B1126" s="1">
        <f t="shared" si="51"/>
        <v>46143</v>
      </c>
      <c r="F1126" t="str">
        <f>TCD!E1127</f>
        <v>XT259738091TS</v>
      </c>
      <c r="H1126" s="6" t="str">
        <f t="shared" si="52"/>
        <v>P</v>
      </c>
      <c r="I1126" t="str">
        <f>LOOKUP(F1126,'Facture Chronopost'!L:L,'Facture Chronopost'!H:H)</f>
        <v/>
      </c>
      <c r="J1126" s="6" t="str">
        <f>TCD!U1127</f>
        <v>5Y</v>
      </c>
      <c r="K1126">
        <f t="shared" si="53"/>
        <v>1</v>
      </c>
      <c r="L1126" s="27">
        <f>_xlfn.XLOOKUP(F1126,'TCD poids'!A:A,'TCD poids'!C:C)</f>
        <v>0.2</v>
      </c>
      <c r="M1126" t="str">
        <f>TCD!T1127</f>
        <v>5Y</v>
      </c>
      <c r="N1126">
        <f>IF(I1126="",0.2,LOOKUP(I1126,'Pays TVA'!A:A,'Pays TVA'!B:B))</f>
        <v>0.2</v>
      </c>
      <c r="O1126" s="27" t="str">
        <f>IF(TCD!M1127="","",TCD!M1127)</f>
        <v/>
      </c>
      <c r="P1126" s="27" t="str">
        <f>IF(TCD!J1127="","",TCD!J1127)</f>
        <v/>
      </c>
      <c r="Q1126" s="27" t="str">
        <f>IF(AND(TCD!L1127="",TCD!Q1127=""),"",IF(SUM(TCD!L1127,TCD!Q1127)&gt;15,29,9.5))</f>
        <v/>
      </c>
      <c r="R1126" s="27">
        <f>_xlfn.XLOOKUP(F1126,TCD!E:E,TCD!K:K,"")</f>
        <v>0</v>
      </c>
      <c r="S1126" s="27" t="str">
        <f>IF(TCD!I1127="","",IF(TCD!I1127&gt;8.5,17,8.5))</f>
        <v/>
      </c>
      <c r="T1126" s="27">
        <f>TCD!Y1127</f>
        <v>3.15</v>
      </c>
    </row>
    <row r="1127" spans="1:20" x14ac:dyDescent="0.2">
      <c r="A1127" s="13" t="str">
        <f>TCD!V1128</f>
        <v>CHRONO_2SHOP</v>
      </c>
      <c r="B1127" s="1">
        <f t="shared" si="51"/>
        <v>46143</v>
      </c>
      <c r="F1127" t="str">
        <f>TCD!E1128</f>
        <v>XT259749664TS</v>
      </c>
      <c r="H1127" s="6" t="str">
        <f t="shared" si="52"/>
        <v>P</v>
      </c>
      <c r="I1127" t="str">
        <f>LOOKUP(F1127,'Facture Chronopost'!L:L,'Facture Chronopost'!H:H)</f>
        <v/>
      </c>
      <c r="J1127" s="6" t="str">
        <f>TCD!U1128</f>
        <v>5Y</v>
      </c>
      <c r="K1127">
        <f t="shared" si="53"/>
        <v>1</v>
      </c>
      <c r="L1127" s="27">
        <f>_xlfn.XLOOKUP(F1127,'TCD poids'!A:A,'TCD poids'!C:C)</f>
        <v>0.2</v>
      </c>
      <c r="M1127" t="str">
        <f>TCD!T1128</f>
        <v>5Y</v>
      </c>
      <c r="N1127">
        <f>IF(I1127="",0.2,LOOKUP(I1127,'Pays TVA'!A:A,'Pays TVA'!B:B))</f>
        <v>0.2</v>
      </c>
      <c r="O1127" s="27" t="str">
        <f>IF(TCD!M1128="","",TCD!M1128)</f>
        <v/>
      </c>
      <c r="P1127" s="27" t="str">
        <f>IF(TCD!J1128="","",TCD!J1128)</f>
        <v/>
      </c>
      <c r="Q1127" s="27" t="str">
        <f>IF(AND(TCD!L1128="",TCD!Q1128=""),"",IF(SUM(TCD!L1128,TCD!Q1128)&gt;15,29,9.5))</f>
        <v/>
      </c>
      <c r="R1127" s="27">
        <f>_xlfn.XLOOKUP(F1127,TCD!E:E,TCD!K:K,"")</f>
        <v>0</v>
      </c>
      <c r="S1127" s="27" t="str">
        <f>IF(TCD!I1128="","",IF(TCD!I1128&gt;8.5,17,8.5))</f>
        <v/>
      </c>
      <c r="T1127" s="27">
        <f>TCD!Y1128</f>
        <v>3.15</v>
      </c>
    </row>
    <row r="1128" spans="1:20" x14ac:dyDescent="0.2">
      <c r="A1128" s="13" t="str">
        <f>TCD!V1129</f>
        <v>CHRONO_2SHOP</v>
      </c>
      <c r="B1128" s="1">
        <f t="shared" si="51"/>
        <v>46143</v>
      </c>
      <c r="F1128" t="str">
        <f>TCD!E1129</f>
        <v>XT259758445TS</v>
      </c>
      <c r="H1128" s="6" t="str">
        <f t="shared" si="52"/>
        <v>P</v>
      </c>
      <c r="I1128" t="str">
        <f>LOOKUP(F1128,'Facture Chronopost'!L:L,'Facture Chronopost'!H:H)</f>
        <v/>
      </c>
      <c r="J1128" s="6" t="str">
        <f>TCD!U1129</f>
        <v>5Y</v>
      </c>
      <c r="K1128">
        <f t="shared" si="53"/>
        <v>1</v>
      </c>
      <c r="L1128" s="27">
        <f>_xlfn.XLOOKUP(F1128,'TCD poids'!A:A,'TCD poids'!C:C)</f>
        <v>0.3</v>
      </c>
      <c r="M1128" t="str">
        <f>TCD!T1129</f>
        <v>5Y</v>
      </c>
      <c r="N1128">
        <f>IF(I1128="",0.2,LOOKUP(I1128,'Pays TVA'!A:A,'Pays TVA'!B:B))</f>
        <v>0.2</v>
      </c>
      <c r="O1128" s="27" t="str">
        <f>IF(TCD!M1129="","",TCD!M1129)</f>
        <v/>
      </c>
      <c r="P1128" s="27" t="str">
        <f>IF(TCD!J1129="","",TCD!J1129)</f>
        <v/>
      </c>
      <c r="Q1128" s="27" t="str">
        <f>IF(AND(TCD!L1129="",TCD!Q1129=""),"",IF(SUM(TCD!L1129,TCD!Q1129)&gt;15,29,9.5))</f>
        <v/>
      </c>
      <c r="R1128" s="27">
        <f>_xlfn.XLOOKUP(F1128,TCD!E:E,TCD!K:K,"")</f>
        <v>0</v>
      </c>
      <c r="S1128" s="27" t="str">
        <f>IF(TCD!I1129="","",IF(TCD!I1129&gt;8.5,17,8.5))</f>
        <v/>
      </c>
      <c r="T1128" s="27">
        <f>TCD!Y1129</f>
        <v>3.15</v>
      </c>
    </row>
    <row r="1129" spans="1:20" x14ac:dyDescent="0.2">
      <c r="A1129" s="13" t="str">
        <f>TCD!V1130</f>
        <v>CHRONO_2SHOP</v>
      </c>
      <c r="B1129" s="1">
        <f t="shared" si="51"/>
        <v>46143</v>
      </c>
      <c r="F1129" t="str">
        <f>TCD!E1130</f>
        <v>XT259759193TS</v>
      </c>
      <c r="H1129" s="6" t="str">
        <f t="shared" si="52"/>
        <v>P</v>
      </c>
      <c r="I1129" t="str">
        <f>LOOKUP(F1129,'Facture Chronopost'!L:L,'Facture Chronopost'!H:H)</f>
        <v/>
      </c>
      <c r="J1129" s="6" t="str">
        <f>TCD!U1130</f>
        <v>5Y</v>
      </c>
      <c r="K1129">
        <f t="shared" si="53"/>
        <v>1</v>
      </c>
      <c r="L1129" s="27">
        <f>_xlfn.XLOOKUP(F1129,'TCD poids'!A:A,'TCD poids'!C:C)</f>
        <v>0.79999999999999993</v>
      </c>
      <c r="M1129" t="str">
        <f>TCD!T1130</f>
        <v>5Y</v>
      </c>
      <c r="N1129">
        <f>IF(I1129="",0.2,LOOKUP(I1129,'Pays TVA'!A:A,'Pays TVA'!B:B))</f>
        <v>0.2</v>
      </c>
      <c r="O1129" s="27" t="str">
        <f>IF(TCD!M1130="","",TCD!M1130)</f>
        <v/>
      </c>
      <c r="P1129" s="27" t="str">
        <f>IF(TCD!J1130="","",TCD!J1130)</f>
        <v/>
      </c>
      <c r="Q1129" s="27" t="str">
        <f>IF(AND(TCD!L1130="",TCD!Q1130=""),"",IF(SUM(TCD!L1130,TCD!Q1130)&gt;15,29,9.5))</f>
        <v/>
      </c>
      <c r="R1129" s="27">
        <f>_xlfn.XLOOKUP(F1129,TCD!E:E,TCD!K:K,"")</f>
        <v>0</v>
      </c>
      <c r="S1129" s="27" t="str">
        <f>IF(TCD!I1130="","",IF(TCD!I1130&gt;8.5,17,8.5))</f>
        <v/>
      </c>
      <c r="T1129" s="27">
        <f>TCD!Y1130</f>
        <v>3.25</v>
      </c>
    </row>
    <row r="1130" spans="1:20" x14ac:dyDescent="0.2">
      <c r="A1130" s="13" t="str">
        <f>TCD!V1131</f>
        <v>CHRONO_2SHOP</v>
      </c>
      <c r="B1130" s="1">
        <f t="shared" si="51"/>
        <v>46143</v>
      </c>
      <c r="F1130" t="str">
        <f>TCD!E1131</f>
        <v>XT259764658TS</v>
      </c>
      <c r="H1130" s="6" t="str">
        <f t="shared" si="52"/>
        <v>P</v>
      </c>
      <c r="I1130" t="str">
        <f>LOOKUP(F1130,'Facture Chronopost'!L:L,'Facture Chronopost'!H:H)</f>
        <v/>
      </c>
      <c r="J1130" s="6" t="str">
        <f>TCD!U1131</f>
        <v>5Y</v>
      </c>
      <c r="K1130">
        <f t="shared" si="53"/>
        <v>1</v>
      </c>
      <c r="L1130" s="27">
        <f>_xlfn.XLOOKUP(F1130,'TCD poids'!A:A,'TCD poids'!C:C)</f>
        <v>0.3</v>
      </c>
      <c r="M1130" t="str">
        <f>TCD!T1131</f>
        <v>5Y</v>
      </c>
      <c r="N1130">
        <f>IF(I1130="",0.2,LOOKUP(I1130,'Pays TVA'!A:A,'Pays TVA'!B:B))</f>
        <v>0.2</v>
      </c>
      <c r="O1130" s="27" t="str">
        <f>IF(TCD!M1131="","",TCD!M1131)</f>
        <v/>
      </c>
      <c r="P1130" s="27" t="str">
        <f>IF(TCD!J1131="","",TCD!J1131)</f>
        <v/>
      </c>
      <c r="Q1130" s="27" t="str">
        <f>IF(AND(TCD!L1131="",TCD!Q1131=""),"",IF(SUM(TCD!L1131,TCD!Q1131)&gt;15,29,9.5))</f>
        <v/>
      </c>
      <c r="R1130" s="27">
        <f>_xlfn.XLOOKUP(F1130,TCD!E:E,TCD!K:K,"")</f>
        <v>0</v>
      </c>
      <c r="S1130" s="27" t="str">
        <f>IF(TCD!I1131="","",IF(TCD!I1131&gt;8.5,17,8.5))</f>
        <v/>
      </c>
      <c r="T1130" s="27">
        <f>TCD!Y1131</f>
        <v>3.15</v>
      </c>
    </row>
    <row r="1131" spans="1:20" x14ac:dyDescent="0.2">
      <c r="A1131" s="13" t="str">
        <f>TCD!V1132</f>
        <v>CHRONO_2SHOP</v>
      </c>
      <c r="B1131" s="1">
        <f t="shared" si="51"/>
        <v>46143</v>
      </c>
      <c r="F1131" t="str">
        <f>TCD!E1132</f>
        <v>XT259767036TS</v>
      </c>
      <c r="H1131" s="6" t="str">
        <f t="shared" si="52"/>
        <v>P</v>
      </c>
      <c r="I1131" t="str">
        <f>LOOKUP(F1131,'Facture Chronopost'!L:L,'Facture Chronopost'!H:H)</f>
        <v/>
      </c>
      <c r="J1131" s="6" t="str">
        <f>TCD!U1132</f>
        <v>5Y</v>
      </c>
      <c r="K1131">
        <f t="shared" si="53"/>
        <v>1</v>
      </c>
      <c r="L1131" s="27">
        <f>_xlfn.XLOOKUP(F1131,'TCD poids'!A:A,'TCD poids'!C:C)</f>
        <v>0.30000000000000004</v>
      </c>
      <c r="M1131" t="str">
        <f>TCD!T1132</f>
        <v>5Y</v>
      </c>
      <c r="N1131">
        <f>IF(I1131="",0.2,LOOKUP(I1131,'Pays TVA'!A:A,'Pays TVA'!B:B))</f>
        <v>0.2</v>
      </c>
      <c r="O1131" s="27" t="str">
        <f>IF(TCD!M1132="","",TCD!M1132)</f>
        <v/>
      </c>
      <c r="P1131" s="27" t="str">
        <f>IF(TCD!J1132="","",TCD!J1132)</f>
        <v/>
      </c>
      <c r="Q1131" s="27" t="str">
        <f>IF(AND(TCD!L1132="",TCD!Q1132=""),"",IF(SUM(TCD!L1132,TCD!Q1132)&gt;15,29,9.5))</f>
        <v/>
      </c>
      <c r="R1131" s="27">
        <f>_xlfn.XLOOKUP(F1131,TCD!E:E,TCD!K:K,"")</f>
        <v>0</v>
      </c>
      <c r="S1131" s="27" t="str">
        <f>IF(TCD!I1132="","",IF(TCD!I1132&gt;8.5,17,8.5))</f>
        <v/>
      </c>
      <c r="T1131" s="27">
        <f>TCD!Y1132</f>
        <v>3.15</v>
      </c>
    </row>
    <row r="1132" spans="1:20" x14ac:dyDescent="0.2">
      <c r="A1132" s="13" t="str">
        <f>TCD!V1133</f>
        <v>CHRONO_2SHOP</v>
      </c>
      <c r="B1132" s="1">
        <f t="shared" si="51"/>
        <v>46143</v>
      </c>
      <c r="F1132" t="str">
        <f>TCD!E1133</f>
        <v>XT259768456TS</v>
      </c>
      <c r="H1132" s="6" t="str">
        <f t="shared" si="52"/>
        <v>P</v>
      </c>
      <c r="I1132" t="str">
        <f>LOOKUP(F1132,'Facture Chronopost'!L:L,'Facture Chronopost'!H:H)</f>
        <v/>
      </c>
      <c r="J1132" s="6" t="str">
        <f>TCD!U1133</f>
        <v>5Y</v>
      </c>
      <c r="K1132">
        <f t="shared" si="53"/>
        <v>1</v>
      </c>
      <c r="L1132" s="27">
        <f>_xlfn.XLOOKUP(F1132,'TCD poids'!A:A,'TCD poids'!C:C)</f>
        <v>0.30000000000000004</v>
      </c>
      <c r="M1132" t="str">
        <f>TCD!T1133</f>
        <v>5Y</v>
      </c>
      <c r="N1132">
        <f>IF(I1132="",0.2,LOOKUP(I1132,'Pays TVA'!A:A,'Pays TVA'!B:B))</f>
        <v>0.2</v>
      </c>
      <c r="O1132" s="27" t="str">
        <f>IF(TCD!M1133="","",TCD!M1133)</f>
        <v/>
      </c>
      <c r="P1132" s="27" t="str">
        <f>IF(TCD!J1133="","",TCD!J1133)</f>
        <v/>
      </c>
      <c r="Q1132" s="27" t="str">
        <f>IF(AND(TCD!L1133="",TCD!Q1133=""),"",IF(SUM(TCD!L1133,TCD!Q1133)&gt;15,29,9.5))</f>
        <v/>
      </c>
      <c r="R1132" s="27">
        <f>_xlfn.XLOOKUP(F1132,TCD!E:E,TCD!K:K,"")</f>
        <v>0</v>
      </c>
      <c r="S1132" s="27" t="str">
        <f>IF(TCD!I1133="","",IF(TCD!I1133&gt;8.5,17,8.5))</f>
        <v/>
      </c>
      <c r="T1132" s="27">
        <f>TCD!Y1133</f>
        <v>3.15</v>
      </c>
    </row>
    <row r="1133" spans="1:20" x14ac:dyDescent="0.2">
      <c r="A1133" s="13" t="str">
        <f>TCD!V1134</f>
        <v>CHRONO_2SHOP</v>
      </c>
      <c r="B1133" s="1">
        <f t="shared" si="51"/>
        <v>46143</v>
      </c>
      <c r="F1133" t="str">
        <f>TCD!E1134</f>
        <v>XT259768513TS</v>
      </c>
      <c r="H1133" s="6" t="str">
        <f t="shared" si="52"/>
        <v>P</v>
      </c>
      <c r="I1133" t="str">
        <f>LOOKUP(F1133,'Facture Chronopost'!L:L,'Facture Chronopost'!H:H)</f>
        <v/>
      </c>
      <c r="J1133" s="6" t="str">
        <f>TCD!U1134</f>
        <v>5Y</v>
      </c>
      <c r="K1133">
        <f t="shared" si="53"/>
        <v>1</v>
      </c>
      <c r="L1133" s="27">
        <f>_xlfn.XLOOKUP(F1133,'TCD poids'!A:A,'TCD poids'!C:C)</f>
        <v>0.2</v>
      </c>
      <c r="M1133" t="str">
        <f>TCD!T1134</f>
        <v>5Y</v>
      </c>
      <c r="N1133">
        <f>IF(I1133="",0.2,LOOKUP(I1133,'Pays TVA'!A:A,'Pays TVA'!B:B))</f>
        <v>0.2</v>
      </c>
      <c r="O1133" s="27" t="str">
        <f>IF(TCD!M1134="","",TCD!M1134)</f>
        <v/>
      </c>
      <c r="P1133" s="27" t="str">
        <f>IF(TCD!J1134="","",TCD!J1134)</f>
        <v/>
      </c>
      <c r="Q1133" s="27" t="str">
        <f>IF(AND(TCD!L1134="",TCD!Q1134=""),"",IF(SUM(TCD!L1134,TCD!Q1134)&gt;15,29,9.5))</f>
        <v/>
      </c>
      <c r="R1133" s="27">
        <f>_xlfn.XLOOKUP(F1133,TCD!E:E,TCD!K:K,"")</f>
        <v>0</v>
      </c>
      <c r="S1133" s="27" t="str">
        <f>IF(TCD!I1134="","",IF(TCD!I1134&gt;8.5,17,8.5))</f>
        <v/>
      </c>
      <c r="T1133" s="27">
        <f>TCD!Y1134</f>
        <v>3.15</v>
      </c>
    </row>
    <row r="1134" spans="1:20" x14ac:dyDescent="0.2">
      <c r="A1134" s="13" t="str">
        <f>TCD!V1135</f>
        <v>CHRONO_2SHOP</v>
      </c>
      <c r="B1134" s="1">
        <f t="shared" si="51"/>
        <v>46143</v>
      </c>
      <c r="F1134" t="str">
        <f>TCD!E1135</f>
        <v>XT259768822TS</v>
      </c>
      <c r="H1134" s="6" t="str">
        <f t="shared" si="52"/>
        <v>P</v>
      </c>
      <c r="I1134" t="str">
        <f>LOOKUP(F1134,'Facture Chronopost'!L:L,'Facture Chronopost'!H:H)</f>
        <v/>
      </c>
      <c r="J1134" s="6" t="str">
        <f>TCD!U1135</f>
        <v>5Y</v>
      </c>
      <c r="K1134">
        <f t="shared" si="53"/>
        <v>1</v>
      </c>
      <c r="L1134" s="27">
        <f>_xlfn.XLOOKUP(F1134,'TCD poids'!A:A,'TCD poids'!C:C)</f>
        <v>0.30000000000000004</v>
      </c>
      <c r="M1134" t="str">
        <f>TCD!T1135</f>
        <v>5Y</v>
      </c>
      <c r="N1134">
        <f>IF(I1134="",0.2,LOOKUP(I1134,'Pays TVA'!A:A,'Pays TVA'!B:B))</f>
        <v>0.2</v>
      </c>
      <c r="O1134" s="27" t="str">
        <f>IF(TCD!M1135="","",TCD!M1135)</f>
        <v/>
      </c>
      <c r="P1134" s="27" t="str">
        <f>IF(TCD!J1135="","",TCD!J1135)</f>
        <v/>
      </c>
      <c r="Q1134" s="27" t="str">
        <f>IF(AND(TCD!L1135="",TCD!Q1135=""),"",IF(SUM(TCD!L1135,TCD!Q1135)&gt;15,29,9.5))</f>
        <v/>
      </c>
      <c r="R1134" s="27">
        <f>_xlfn.XLOOKUP(F1134,TCD!E:E,TCD!K:K,"")</f>
        <v>0</v>
      </c>
      <c r="S1134" s="27" t="str">
        <f>IF(TCD!I1135="","",IF(TCD!I1135&gt;8.5,17,8.5))</f>
        <v/>
      </c>
      <c r="T1134" s="27">
        <f>TCD!Y1135</f>
        <v>3.15</v>
      </c>
    </row>
    <row r="1135" spans="1:20" x14ac:dyDescent="0.2">
      <c r="A1135" s="13" t="str">
        <f>TCD!V1136</f>
        <v>CHRONO_2SHOP</v>
      </c>
      <c r="B1135" s="1">
        <f t="shared" si="51"/>
        <v>46143</v>
      </c>
      <c r="F1135" t="str">
        <f>TCD!E1136</f>
        <v>XT259769638TS</v>
      </c>
      <c r="H1135" s="6" t="str">
        <f t="shared" si="52"/>
        <v>P</v>
      </c>
      <c r="I1135" t="str">
        <f>LOOKUP(F1135,'Facture Chronopost'!L:L,'Facture Chronopost'!H:H)</f>
        <v/>
      </c>
      <c r="J1135" s="6" t="str">
        <f>TCD!U1136</f>
        <v>5Y</v>
      </c>
      <c r="K1135">
        <f t="shared" si="53"/>
        <v>1</v>
      </c>
      <c r="L1135" s="27">
        <f>_xlfn.XLOOKUP(F1135,'TCD poids'!A:A,'TCD poids'!C:C)</f>
        <v>0.30000000000000004</v>
      </c>
      <c r="M1135" t="str">
        <f>TCD!T1136</f>
        <v>5Y</v>
      </c>
      <c r="N1135">
        <f>IF(I1135="",0.2,LOOKUP(I1135,'Pays TVA'!A:A,'Pays TVA'!B:B))</f>
        <v>0.2</v>
      </c>
      <c r="O1135" s="27" t="str">
        <f>IF(TCD!M1136="","",TCD!M1136)</f>
        <v/>
      </c>
      <c r="P1135" s="27" t="str">
        <f>IF(TCD!J1136="","",TCD!J1136)</f>
        <v/>
      </c>
      <c r="Q1135" s="27" t="str">
        <f>IF(AND(TCD!L1136="",TCD!Q1136=""),"",IF(SUM(TCD!L1136,TCD!Q1136)&gt;15,29,9.5))</f>
        <v/>
      </c>
      <c r="R1135" s="27">
        <f>_xlfn.XLOOKUP(F1135,TCD!E:E,TCD!K:K,"")</f>
        <v>0</v>
      </c>
      <c r="S1135" s="27" t="str">
        <f>IF(TCD!I1136="","",IF(TCD!I1136&gt;8.5,17,8.5))</f>
        <v/>
      </c>
      <c r="T1135" s="27">
        <f>TCD!Y1136</f>
        <v>5.15</v>
      </c>
    </row>
    <row r="1136" spans="1:20" x14ac:dyDescent="0.2">
      <c r="A1136" s="13" t="str">
        <f>TCD!V1137</f>
        <v>CHRONO_2SHOP</v>
      </c>
      <c r="B1136" s="1">
        <f t="shared" si="51"/>
        <v>46143</v>
      </c>
      <c r="F1136" t="str">
        <f>TCD!E1137</f>
        <v>XT259769686TS</v>
      </c>
      <c r="H1136" s="6" t="str">
        <f t="shared" si="52"/>
        <v>P</v>
      </c>
      <c r="I1136" t="str">
        <f>LOOKUP(F1136,'Facture Chronopost'!L:L,'Facture Chronopost'!H:H)</f>
        <v/>
      </c>
      <c r="J1136" s="6" t="str">
        <f>TCD!U1137</f>
        <v>5Y</v>
      </c>
      <c r="K1136">
        <f t="shared" si="53"/>
        <v>1</v>
      </c>
      <c r="L1136" s="27">
        <f>_xlfn.XLOOKUP(F1136,'TCD poids'!A:A,'TCD poids'!C:C)</f>
        <v>0.6</v>
      </c>
      <c r="M1136" t="str">
        <f>TCD!T1137</f>
        <v>5Y</v>
      </c>
      <c r="N1136">
        <f>IF(I1136="",0.2,LOOKUP(I1136,'Pays TVA'!A:A,'Pays TVA'!B:B))</f>
        <v>0.2</v>
      </c>
      <c r="O1136" s="27" t="str">
        <f>IF(TCD!M1137="","",TCD!M1137)</f>
        <v/>
      </c>
      <c r="P1136" s="27" t="str">
        <f>IF(TCD!J1137="","",TCD!J1137)</f>
        <v/>
      </c>
      <c r="Q1136" s="27" t="str">
        <f>IF(AND(TCD!L1137="",TCD!Q1137=""),"",IF(SUM(TCD!L1137,TCD!Q1137)&gt;15,29,9.5))</f>
        <v/>
      </c>
      <c r="R1136" s="27">
        <f>_xlfn.XLOOKUP(F1136,TCD!E:E,TCD!K:K,"")</f>
        <v>0</v>
      </c>
      <c r="S1136" s="27" t="str">
        <f>IF(TCD!I1137="","",IF(TCD!I1137&gt;8.5,17,8.5))</f>
        <v/>
      </c>
      <c r="T1136" s="27">
        <f>TCD!Y1137</f>
        <v>5.25</v>
      </c>
    </row>
    <row r="1137" spans="1:20" x14ac:dyDescent="0.2">
      <c r="A1137" s="13" t="str">
        <f>TCD!V1138</f>
        <v>CHRONO_2SHOP</v>
      </c>
      <c r="B1137" s="1">
        <f t="shared" si="51"/>
        <v>46143</v>
      </c>
      <c r="F1137" t="str">
        <f>TCD!E1138</f>
        <v>XT259778073TS</v>
      </c>
      <c r="H1137" s="6" t="str">
        <f t="shared" si="52"/>
        <v>P</v>
      </c>
      <c r="I1137" t="str">
        <f>LOOKUP(F1137,'Facture Chronopost'!L:L,'Facture Chronopost'!H:H)</f>
        <v/>
      </c>
      <c r="J1137" s="6" t="str">
        <f>TCD!U1138</f>
        <v>5Y</v>
      </c>
      <c r="K1137">
        <f t="shared" si="53"/>
        <v>1</v>
      </c>
      <c r="L1137" s="27">
        <f>_xlfn.XLOOKUP(F1137,'TCD poids'!A:A,'TCD poids'!C:C)</f>
        <v>0.30000000000000004</v>
      </c>
      <c r="M1137" t="str">
        <f>TCD!T1138</f>
        <v>5Y</v>
      </c>
      <c r="N1137">
        <f>IF(I1137="",0.2,LOOKUP(I1137,'Pays TVA'!A:A,'Pays TVA'!B:B))</f>
        <v>0.2</v>
      </c>
      <c r="O1137" s="27" t="str">
        <f>IF(TCD!M1138="","",TCD!M1138)</f>
        <v/>
      </c>
      <c r="P1137" s="27" t="str">
        <f>IF(TCD!J1138="","",TCD!J1138)</f>
        <v/>
      </c>
      <c r="Q1137" s="27" t="str">
        <f>IF(AND(TCD!L1138="",TCD!Q1138=""),"",IF(SUM(TCD!L1138,TCD!Q1138)&gt;15,29,9.5))</f>
        <v/>
      </c>
      <c r="R1137" s="27">
        <f>_xlfn.XLOOKUP(F1137,TCD!E:E,TCD!K:K,"")</f>
        <v>0</v>
      </c>
      <c r="S1137" s="27" t="str">
        <f>IF(TCD!I1138="","",IF(TCD!I1138&gt;8.5,17,8.5))</f>
        <v/>
      </c>
      <c r="T1137" s="27">
        <f>TCD!Y1138</f>
        <v>3.15</v>
      </c>
    </row>
    <row r="1138" spans="1:20" x14ac:dyDescent="0.2">
      <c r="A1138" s="13" t="str">
        <f>TCD!V1139</f>
        <v>CHRONO_2SHOP</v>
      </c>
      <c r="B1138" s="1">
        <f t="shared" si="51"/>
        <v>46143</v>
      </c>
      <c r="F1138" t="str">
        <f>TCD!E1139</f>
        <v>XT259779635TS</v>
      </c>
      <c r="H1138" s="6" t="str">
        <f t="shared" si="52"/>
        <v>P</v>
      </c>
      <c r="I1138" t="str">
        <f>LOOKUP(F1138,'Facture Chronopost'!L:L,'Facture Chronopost'!H:H)</f>
        <v/>
      </c>
      <c r="J1138" s="6" t="str">
        <f>TCD!U1139</f>
        <v>5Y</v>
      </c>
      <c r="K1138">
        <f t="shared" si="53"/>
        <v>1</v>
      </c>
      <c r="L1138" s="27">
        <f>_xlfn.XLOOKUP(F1138,'TCD poids'!A:A,'TCD poids'!C:C)</f>
        <v>0.2</v>
      </c>
      <c r="M1138" t="str">
        <f>TCD!T1139</f>
        <v>5Y</v>
      </c>
      <c r="N1138">
        <f>IF(I1138="",0.2,LOOKUP(I1138,'Pays TVA'!A:A,'Pays TVA'!B:B))</f>
        <v>0.2</v>
      </c>
      <c r="O1138" s="27" t="str">
        <f>IF(TCD!M1139="","",TCD!M1139)</f>
        <v/>
      </c>
      <c r="P1138" s="27" t="str">
        <f>IF(TCD!J1139="","",TCD!J1139)</f>
        <v/>
      </c>
      <c r="Q1138" s="27" t="str">
        <f>IF(AND(TCD!L1139="",TCD!Q1139=""),"",IF(SUM(TCD!L1139,TCD!Q1139)&gt;15,29,9.5))</f>
        <v/>
      </c>
      <c r="R1138" s="27">
        <f>_xlfn.XLOOKUP(F1138,TCD!E:E,TCD!K:K,"")</f>
        <v>0</v>
      </c>
      <c r="S1138" s="27" t="str">
        <f>IF(TCD!I1139="","",IF(TCD!I1139&gt;8.5,17,8.5))</f>
        <v/>
      </c>
      <c r="T1138" s="27">
        <f>TCD!Y1139</f>
        <v>3.15</v>
      </c>
    </row>
    <row r="1139" spans="1:20" x14ac:dyDescent="0.2">
      <c r="A1139" s="13" t="str">
        <f>TCD!V1140</f>
        <v>CHRONO_2SHOP</v>
      </c>
      <c r="B1139" s="1">
        <f t="shared" si="51"/>
        <v>46143</v>
      </c>
      <c r="F1139" t="str">
        <f>TCD!E1140</f>
        <v>XT259782988TS</v>
      </c>
      <c r="H1139" s="6" t="str">
        <f t="shared" si="52"/>
        <v>P</v>
      </c>
      <c r="I1139" t="str">
        <f>LOOKUP(F1139,'Facture Chronopost'!L:L,'Facture Chronopost'!H:H)</f>
        <v/>
      </c>
      <c r="J1139" s="6" t="str">
        <f>TCD!U1140</f>
        <v>5Y</v>
      </c>
      <c r="K1139">
        <f t="shared" si="53"/>
        <v>1</v>
      </c>
      <c r="L1139" s="27">
        <f>_xlfn.XLOOKUP(F1139,'TCD poids'!A:A,'TCD poids'!C:C)</f>
        <v>0.30000000000000004</v>
      </c>
      <c r="M1139" t="str">
        <f>TCD!T1140</f>
        <v>5Y</v>
      </c>
      <c r="N1139">
        <f>IF(I1139="",0.2,LOOKUP(I1139,'Pays TVA'!A:A,'Pays TVA'!B:B))</f>
        <v>0.2</v>
      </c>
      <c r="O1139" s="27" t="str">
        <f>IF(TCD!M1140="","",TCD!M1140)</f>
        <v/>
      </c>
      <c r="P1139" s="27" t="str">
        <f>IF(TCD!J1140="","",TCD!J1140)</f>
        <v/>
      </c>
      <c r="Q1139" s="27" t="str">
        <f>IF(AND(TCD!L1140="",TCD!Q1140=""),"",IF(SUM(TCD!L1140,TCD!Q1140)&gt;15,29,9.5))</f>
        <v/>
      </c>
      <c r="R1139" s="27">
        <f>_xlfn.XLOOKUP(F1139,TCD!E:E,TCD!K:K,"")</f>
        <v>0</v>
      </c>
      <c r="S1139" s="27" t="str">
        <f>IF(TCD!I1140="","",IF(TCD!I1140&gt;8.5,17,8.5))</f>
        <v/>
      </c>
      <c r="T1139" s="27">
        <f>TCD!Y1140</f>
        <v>3.15</v>
      </c>
    </row>
    <row r="1140" spans="1:20" x14ac:dyDescent="0.2">
      <c r="A1140" s="13" t="str">
        <f>TCD!V1141</f>
        <v>CHRONO_2SHOP</v>
      </c>
      <c r="B1140" s="1">
        <f t="shared" si="51"/>
        <v>46143</v>
      </c>
      <c r="F1140" t="str">
        <f>TCD!E1141</f>
        <v>XT259783691TS</v>
      </c>
      <c r="H1140" s="6" t="str">
        <f t="shared" si="52"/>
        <v>P</v>
      </c>
      <c r="I1140" t="str">
        <f>LOOKUP(F1140,'Facture Chronopost'!L:L,'Facture Chronopost'!H:H)</f>
        <v/>
      </c>
      <c r="J1140" s="6" t="str">
        <f>TCD!U1141</f>
        <v>5Y</v>
      </c>
      <c r="K1140">
        <f t="shared" si="53"/>
        <v>1</v>
      </c>
      <c r="L1140" s="27">
        <f>_xlfn.XLOOKUP(F1140,'TCD poids'!A:A,'TCD poids'!C:C)</f>
        <v>0.1</v>
      </c>
      <c r="M1140" t="str">
        <f>TCD!T1141</f>
        <v>5Y</v>
      </c>
      <c r="N1140">
        <f>IF(I1140="",0.2,LOOKUP(I1140,'Pays TVA'!A:A,'Pays TVA'!B:B))</f>
        <v>0.2</v>
      </c>
      <c r="O1140" s="27" t="str">
        <f>IF(TCD!M1141="","",TCD!M1141)</f>
        <v/>
      </c>
      <c r="P1140" s="27" t="str">
        <f>IF(TCD!J1141="","",TCD!J1141)</f>
        <v/>
      </c>
      <c r="Q1140" s="27" t="str">
        <f>IF(AND(TCD!L1141="",TCD!Q1141=""),"",IF(SUM(TCD!L1141,TCD!Q1141)&gt;15,29,9.5))</f>
        <v/>
      </c>
      <c r="R1140" s="27">
        <f>_xlfn.XLOOKUP(F1140,TCD!E:E,TCD!K:K,"")</f>
        <v>0</v>
      </c>
      <c r="S1140" s="27" t="str">
        <f>IF(TCD!I1141="","",IF(TCD!I1141&gt;8.5,17,8.5))</f>
        <v/>
      </c>
      <c r="T1140" s="27">
        <f>TCD!Y1141</f>
        <v>3.15</v>
      </c>
    </row>
    <row r="1141" spans="1:20" x14ac:dyDescent="0.2">
      <c r="A1141" s="13" t="str">
        <f>TCD!V1142</f>
        <v>CHRONO_2SHOP</v>
      </c>
      <c r="B1141" s="1">
        <f t="shared" si="51"/>
        <v>46143</v>
      </c>
      <c r="F1141" t="str">
        <f>TCD!E1142</f>
        <v>XT259785851TS</v>
      </c>
      <c r="H1141" s="6" t="str">
        <f t="shared" si="52"/>
        <v>P</v>
      </c>
      <c r="I1141" t="str">
        <f>LOOKUP(F1141,'Facture Chronopost'!L:L,'Facture Chronopost'!H:H)</f>
        <v/>
      </c>
      <c r="J1141" s="6" t="str">
        <f>TCD!U1142</f>
        <v>5Y</v>
      </c>
      <c r="K1141">
        <f t="shared" si="53"/>
        <v>1</v>
      </c>
      <c r="L1141" s="27">
        <f>_xlfn.XLOOKUP(F1141,'TCD poids'!A:A,'TCD poids'!C:C)</f>
        <v>0.2</v>
      </c>
      <c r="M1141" t="str">
        <f>TCD!T1142</f>
        <v>5Y</v>
      </c>
      <c r="N1141">
        <f>IF(I1141="",0.2,LOOKUP(I1141,'Pays TVA'!A:A,'Pays TVA'!B:B))</f>
        <v>0.2</v>
      </c>
      <c r="O1141" s="27" t="str">
        <f>IF(TCD!M1142="","",TCD!M1142)</f>
        <v/>
      </c>
      <c r="P1141" s="27" t="str">
        <f>IF(TCD!J1142="","",TCD!J1142)</f>
        <v/>
      </c>
      <c r="Q1141" s="27" t="str">
        <f>IF(AND(TCD!L1142="",TCD!Q1142=""),"",IF(SUM(TCD!L1142,TCD!Q1142)&gt;15,29,9.5))</f>
        <v/>
      </c>
      <c r="R1141" s="27">
        <f>_xlfn.XLOOKUP(F1141,TCD!E:E,TCD!K:K,"")</f>
        <v>0</v>
      </c>
      <c r="S1141" s="27" t="str">
        <f>IF(TCD!I1142="","",IF(TCD!I1142&gt;8.5,17,8.5))</f>
        <v/>
      </c>
      <c r="T1141" s="27">
        <f>TCD!Y1142</f>
        <v>3.15</v>
      </c>
    </row>
    <row r="1142" spans="1:20" x14ac:dyDescent="0.2">
      <c r="A1142" s="13" t="str">
        <f>TCD!V1143</f>
        <v>CHRONO_2SHOP</v>
      </c>
      <c r="B1142" s="1">
        <f t="shared" si="51"/>
        <v>46143</v>
      </c>
      <c r="F1142" t="str">
        <f>TCD!E1143</f>
        <v>XT259787146TS</v>
      </c>
      <c r="H1142" s="6" t="str">
        <f t="shared" si="52"/>
        <v>P</v>
      </c>
      <c r="I1142" t="str">
        <f>LOOKUP(F1142,'Facture Chronopost'!L:L,'Facture Chronopost'!H:H)</f>
        <v/>
      </c>
      <c r="J1142" s="6" t="str">
        <f>TCD!U1143</f>
        <v>5Y</v>
      </c>
      <c r="K1142">
        <f t="shared" si="53"/>
        <v>1</v>
      </c>
      <c r="L1142" s="27">
        <f>_xlfn.XLOOKUP(F1142,'TCD poids'!A:A,'TCD poids'!C:C)</f>
        <v>0.3</v>
      </c>
      <c r="M1142" t="str">
        <f>TCD!T1143</f>
        <v>5Y</v>
      </c>
      <c r="N1142">
        <f>IF(I1142="",0.2,LOOKUP(I1142,'Pays TVA'!A:A,'Pays TVA'!B:B))</f>
        <v>0.2</v>
      </c>
      <c r="O1142" s="27" t="str">
        <f>IF(TCD!M1143="","",TCD!M1143)</f>
        <v/>
      </c>
      <c r="P1142" s="27" t="str">
        <f>IF(TCD!J1143="","",TCD!J1143)</f>
        <v/>
      </c>
      <c r="Q1142" s="27" t="str">
        <f>IF(AND(TCD!L1143="",TCD!Q1143=""),"",IF(SUM(TCD!L1143,TCD!Q1143)&gt;15,29,9.5))</f>
        <v/>
      </c>
      <c r="R1142" s="27">
        <f>_xlfn.XLOOKUP(F1142,TCD!E:E,TCD!K:K,"")</f>
        <v>0</v>
      </c>
      <c r="S1142" s="27" t="str">
        <f>IF(TCD!I1143="","",IF(TCD!I1143&gt;8.5,17,8.5))</f>
        <v/>
      </c>
      <c r="T1142" s="27">
        <f>TCD!Y1143</f>
        <v>3.15</v>
      </c>
    </row>
    <row r="1143" spans="1:20" x14ac:dyDescent="0.2">
      <c r="A1143" s="13" t="str">
        <f>TCD!V1144</f>
        <v>CHRONO_2SHOP</v>
      </c>
      <c r="B1143" s="1">
        <f t="shared" si="51"/>
        <v>46143</v>
      </c>
      <c r="F1143" t="str">
        <f>TCD!E1144</f>
        <v>XT259796845TS</v>
      </c>
      <c r="H1143" s="6" t="str">
        <f t="shared" si="52"/>
        <v>P</v>
      </c>
      <c r="I1143" t="str">
        <f>LOOKUP(F1143,'Facture Chronopost'!L:L,'Facture Chronopost'!H:H)</f>
        <v/>
      </c>
      <c r="J1143" s="6" t="str">
        <f>TCD!U1144</f>
        <v>5Y</v>
      </c>
      <c r="K1143">
        <f t="shared" si="53"/>
        <v>1</v>
      </c>
      <c r="L1143" s="27">
        <f>_xlfn.XLOOKUP(F1143,'TCD poids'!A:A,'TCD poids'!C:C)</f>
        <v>0.9</v>
      </c>
      <c r="M1143" t="str">
        <f>TCD!T1144</f>
        <v>5Y</v>
      </c>
      <c r="N1143">
        <f>IF(I1143="",0.2,LOOKUP(I1143,'Pays TVA'!A:A,'Pays TVA'!B:B))</f>
        <v>0.2</v>
      </c>
      <c r="O1143" s="27" t="str">
        <f>IF(TCD!M1144="","",TCD!M1144)</f>
        <v/>
      </c>
      <c r="P1143" s="27" t="str">
        <f>IF(TCD!J1144="","",TCD!J1144)</f>
        <v/>
      </c>
      <c r="Q1143" s="27" t="str">
        <f>IF(AND(TCD!L1144="",TCD!Q1144=""),"",IF(SUM(TCD!L1144,TCD!Q1144)&gt;15,29,9.5))</f>
        <v/>
      </c>
      <c r="R1143" s="27">
        <f>_xlfn.XLOOKUP(F1143,TCD!E:E,TCD!K:K,"")</f>
        <v>0</v>
      </c>
      <c r="S1143" s="27" t="str">
        <f>IF(TCD!I1144="","",IF(TCD!I1144&gt;8.5,17,8.5))</f>
        <v/>
      </c>
      <c r="T1143" s="27">
        <f>TCD!Y1144</f>
        <v>3.25</v>
      </c>
    </row>
    <row r="1144" spans="1:20" x14ac:dyDescent="0.2">
      <c r="A1144" s="13" t="str">
        <f>TCD!V1145</f>
        <v>CHRONO_2SHOP</v>
      </c>
      <c r="B1144" s="1">
        <f t="shared" si="51"/>
        <v>46143</v>
      </c>
      <c r="F1144" t="str">
        <f>TCD!E1145</f>
        <v>XT259803802TS</v>
      </c>
      <c r="H1144" s="6" t="str">
        <f t="shared" si="52"/>
        <v>P</v>
      </c>
      <c r="I1144" t="str">
        <f>LOOKUP(F1144,'Facture Chronopost'!L:L,'Facture Chronopost'!H:H)</f>
        <v/>
      </c>
      <c r="J1144" s="6" t="str">
        <f>TCD!U1145</f>
        <v>5Y</v>
      </c>
      <c r="K1144">
        <f t="shared" si="53"/>
        <v>1</v>
      </c>
      <c r="L1144" s="27">
        <f>_xlfn.XLOOKUP(F1144,'TCD poids'!A:A,'TCD poids'!C:C)</f>
        <v>0.30000000000000004</v>
      </c>
      <c r="M1144" t="str">
        <f>TCD!T1145</f>
        <v>5Y</v>
      </c>
      <c r="N1144">
        <f>IF(I1144="",0.2,LOOKUP(I1144,'Pays TVA'!A:A,'Pays TVA'!B:B))</f>
        <v>0.2</v>
      </c>
      <c r="O1144" s="27" t="str">
        <f>IF(TCD!M1145="","",TCD!M1145)</f>
        <v/>
      </c>
      <c r="P1144" s="27" t="str">
        <f>IF(TCD!J1145="","",TCD!J1145)</f>
        <v/>
      </c>
      <c r="Q1144" s="27" t="str">
        <f>IF(AND(TCD!L1145="",TCD!Q1145=""),"",IF(SUM(TCD!L1145,TCD!Q1145)&gt;15,29,9.5))</f>
        <v/>
      </c>
      <c r="R1144" s="27">
        <f>_xlfn.XLOOKUP(F1144,TCD!E:E,TCD!K:K,"")</f>
        <v>0</v>
      </c>
      <c r="S1144" s="27" t="str">
        <f>IF(TCD!I1145="","",IF(TCD!I1145&gt;8.5,17,8.5))</f>
        <v/>
      </c>
      <c r="T1144" s="27">
        <f>TCD!Y1145</f>
        <v>3.15</v>
      </c>
    </row>
    <row r="1145" spans="1:20" x14ac:dyDescent="0.2">
      <c r="A1145" s="13" t="str">
        <f>TCD!V1146</f>
        <v>CHRONO_2SHOP</v>
      </c>
      <c r="B1145" s="1">
        <f t="shared" si="51"/>
        <v>46143</v>
      </c>
      <c r="F1145" t="str">
        <f>TCD!E1146</f>
        <v>XT259806049TS</v>
      </c>
      <c r="H1145" s="6" t="str">
        <f t="shared" si="52"/>
        <v>P</v>
      </c>
      <c r="I1145" t="str">
        <f>LOOKUP(F1145,'Facture Chronopost'!L:L,'Facture Chronopost'!H:H)</f>
        <v/>
      </c>
      <c r="J1145" s="6" t="str">
        <f>TCD!U1146</f>
        <v>5Y</v>
      </c>
      <c r="K1145">
        <f t="shared" si="53"/>
        <v>1</v>
      </c>
      <c r="L1145" s="27">
        <f>_xlfn.XLOOKUP(F1145,'TCD poids'!A:A,'TCD poids'!C:C)</f>
        <v>0.30000000000000004</v>
      </c>
      <c r="M1145" t="str">
        <f>TCD!T1146</f>
        <v>5Y</v>
      </c>
      <c r="N1145">
        <f>IF(I1145="",0.2,LOOKUP(I1145,'Pays TVA'!A:A,'Pays TVA'!B:B))</f>
        <v>0.2</v>
      </c>
      <c r="O1145" s="27" t="str">
        <f>IF(TCD!M1146="","",TCD!M1146)</f>
        <v/>
      </c>
      <c r="P1145" s="27" t="str">
        <f>IF(TCD!J1146="","",TCD!J1146)</f>
        <v/>
      </c>
      <c r="Q1145" s="27" t="str">
        <f>IF(AND(TCD!L1146="",TCD!Q1146=""),"",IF(SUM(TCD!L1146,TCD!Q1146)&gt;15,29,9.5))</f>
        <v/>
      </c>
      <c r="R1145" s="27">
        <f>_xlfn.XLOOKUP(F1145,TCD!E:E,TCD!K:K,"")</f>
        <v>0</v>
      </c>
      <c r="S1145" s="27" t="str">
        <f>IF(TCD!I1146="","",IF(TCD!I1146&gt;8.5,17,8.5))</f>
        <v/>
      </c>
      <c r="T1145" s="27">
        <f>TCD!Y1146</f>
        <v>3.15</v>
      </c>
    </row>
    <row r="1146" spans="1:20" x14ac:dyDescent="0.2">
      <c r="A1146" s="13" t="str">
        <f>TCD!V1147</f>
        <v>CHRONO_2SHOP</v>
      </c>
      <c r="B1146" s="1">
        <f t="shared" si="51"/>
        <v>46143</v>
      </c>
      <c r="F1146" t="str">
        <f>TCD!E1147</f>
        <v>XT259807217TS</v>
      </c>
      <c r="H1146" s="6" t="str">
        <f t="shared" si="52"/>
        <v>P</v>
      </c>
      <c r="I1146" t="str">
        <f>LOOKUP(F1146,'Facture Chronopost'!L:L,'Facture Chronopost'!H:H)</f>
        <v/>
      </c>
      <c r="J1146" s="6" t="str">
        <f>TCD!U1147</f>
        <v>5Y</v>
      </c>
      <c r="K1146">
        <f t="shared" si="53"/>
        <v>1</v>
      </c>
      <c r="L1146" s="27">
        <f>_xlfn.XLOOKUP(F1146,'TCD poids'!A:A,'TCD poids'!C:C)</f>
        <v>0.4</v>
      </c>
      <c r="M1146" t="str">
        <f>TCD!T1147</f>
        <v>5Y</v>
      </c>
      <c r="N1146">
        <f>IF(I1146="",0.2,LOOKUP(I1146,'Pays TVA'!A:A,'Pays TVA'!B:B))</f>
        <v>0.2</v>
      </c>
      <c r="O1146" s="27" t="str">
        <f>IF(TCD!M1147="","",TCD!M1147)</f>
        <v/>
      </c>
      <c r="P1146" s="27" t="str">
        <f>IF(TCD!J1147="","",TCD!J1147)</f>
        <v/>
      </c>
      <c r="Q1146" s="27" t="str">
        <f>IF(AND(TCD!L1147="",TCD!Q1147=""),"",IF(SUM(TCD!L1147,TCD!Q1147)&gt;15,29,9.5))</f>
        <v/>
      </c>
      <c r="R1146" s="27">
        <f>_xlfn.XLOOKUP(F1146,TCD!E:E,TCD!K:K,"")</f>
        <v>0</v>
      </c>
      <c r="S1146" s="27" t="str">
        <f>IF(TCD!I1147="","",IF(TCD!I1147&gt;8.5,17,8.5))</f>
        <v/>
      </c>
      <c r="T1146" s="27">
        <f>TCD!Y1147</f>
        <v>3.15</v>
      </c>
    </row>
    <row r="1147" spans="1:20" x14ac:dyDescent="0.2">
      <c r="A1147" s="13" t="str">
        <f>TCD!V1148</f>
        <v>CHRONO_2SHOP</v>
      </c>
      <c r="B1147" s="1">
        <f t="shared" si="51"/>
        <v>46143</v>
      </c>
      <c r="F1147" t="str">
        <f>TCD!E1148</f>
        <v>XT259812322TS</v>
      </c>
      <c r="H1147" s="6" t="str">
        <f t="shared" si="52"/>
        <v>P</v>
      </c>
      <c r="I1147" t="str">
        <f>LOOKUP(F1147,'Facture Chronopost'!L:L,'Facture Chronopost'!H:H)</f>
        <v/>
      </c>
      <c r="J1147" s="6" t="str">
        <f>TCD!U1148</f>
        <v>5Y</v>
      </c>
      <c r="K1147">
        <f t="shared" si="53"/>
        <v>1</v>
      </c>
      <c r="L1147" s="27">
        <f>_xlfn.XLOOKUP(F1147,'TCD poids'!A:A,'TCD poids'!C:C)</f>
        <v>0.4</v>
      </c>
      <c r="M1147" t="str">
        <f>TCD!T1148</f>
        <v>5Y</v>
      </c>
      <c r="N1147">
        <f>IF(I1147="",0.2,LOOKUP(I1147,'Pays TVA'!A:A,'Pays TVA'!B:B))</f>
        <v>0.2</v>
      </c>
      <c r="O1147" s="27" t="str">
        <f>IF(TCD!M1148="","",TCD!M1148)</f>
        <v/>
      </c>
      <c r="P1147" s="27" t="str">
        <f>IF(TCD!J1148="","",TCD!J1148)</f>
        <v/>
      </c>
      <c r="Q1147" s="27" t="str">
        <f>IF(AND(TCD!L1148="",TCD!Q1148=""),"",IF(SUM(TCD!L1148,TCD!Q1148)&gt;15,29,9.5))</f>
        <v/>
      </c>
      <c r="R1147" s="27">
        <f>_xlfn.XLOOKUP(F1147,TCD!E:E,TCD!K:K,"")</f>
        <v>0</v>
      </c>
      <c r="S1147" s="27" t="str">
        <f>IF(TCD!I1148="","",IF(TCD!I1148&gt;8.5,17,8.5))</f>
        <v/>
      </c>
      <c r="T1147" s="27">
        <f>TCD!Y1148</f>
        <v>3.15</v>
      </c>
    </row>
    <row r="1148" spans="1:20" x14ac:dyDescent="0.2">
      <c r="A1148" s="13" t="str">
        <f>TCD!V1149</f>
        <v>CHRONO_2SHOP</v>
      </c>
      <c r="B1148" s="1">
        <f t="shared" si="51"/>
        <v>46143</v>
      </c>
      <c r="F1148" t="str">
        <f>TCD!E1149</f>
        <v>XT259812469TS</v>
      </c>
      <c r="H1148" s="6" t="str">
        <f t="shared" si="52"/>
        <v>P</v>
      </c>
      <c r="I1148" t="str">
        <f>LOOKUP(F1148,'Facture Chronopost'!L:L,'Facture Chronopost'!H:H)</f>
        <v/>
      </c>
      <c r="J1148" s="6" t="str">
        <f>TCD!U1149</f>
        <v>5Y</v>
      </c>
      <c r="K1148">
        <f t="shared" si="53"/>
        <v>1</v>
      </c>
      <c r="L1148" s="27">
        <f>_xlfn.XLOOKUP(F1148,'TCD poids'!A:A,'TCD poids'!C:C)</f>
        <v>0.30000000000000004</v>
      </c>
      <c r="M1148" t="str">
        <f>TCD!T1149</f>
        <v>5Y</v>
      </c>
      <c r="N1148">
        <f>IF(I1148="",0.2,LOOKUP(I1148,'Pays TVA'!A:A,'Pays TVA'!B:B))</f>
        <v>0.2</v>
      </c>
      <c r="O1148" s="27" t="str">
        <f>IF(TCD!M1149="","",TCD!M1149)</f>
        <v/>
      </c>
      <c r="P1148" s="27" t="str">
        <f>IF(TCD!J1149="","",TCD!J1149)</f>
        <v/>
      </c>
      <c r="Q1148" s="27" t="str">
        <f>IF(AND(TCD!L1149="",TCD!Q1149=""),"",IF(SUM(TCD!L1149,TCD!Q1149)&gt;15,29,9.5))</f>
        <v/>
      </c>
      <c r="R1148" s="27">
        <f>_xlfn.XLOOKUP(F1148,TCD!E:E,TCD!K:K,"")</f>
        <v>0</v>
      </c>
      <c r="S1148" s="27" t="str">
        <f>IF(TCD!I1149="","",IF(TCD!I1149&gt;8.5,17,8.5))</f>
        <v/>
      </c>
      <c r="T1148" s="27">
        <f>TCD!Y1149</f>
        <v>3.15</v>
      </c>
    </row>
    <row r="1149" spans="1:20" x14ac:dyDescent="0.2">
      <c r="A1149" s="13" t="str">
        <f>TCD!V1150</f>
        <v>CHRONO_2SHOP</v>
      </c>
      <c r="B1149" s="1">
        <f t="shared" si="51"/>
        <v>46143</v>
      </c>
      <c r="F1149" t="str">
        <f>TCD!E1150</f>
        <v>XT259813138TS</v>
      </c>
      <c r="H1149" s="6" t="str">
        <f t="shared" si="52"/>
        <v>P</v>
      </c>
      <c r="I1149" t="str">
        <f>LOOKUP(F1149,'Facture Chronopost'!L:L,'Facture Chronopost'!H:H)</f>
        <v/>
      </c>
      <c r="J1149" s="6" t="str">
        <f>TCD!U1150</f>
        <v>5Y</v>
      </c>
      <c r="K1149">
        <f t="shared" si="53"/>
        <v>1</v>
      </c>
      <c r="L1149" s="27">
        <f>_xlfn.XLOOKUP(F1149,'TCD poids'!A:A,'TCD poids'!C:C)</f>
        <v>0.2</v>
      </c>
      <c r="M1149" t="str">
        <f>TCD!T1150</f>
        <v>5Y</v>
      </c>
      <c r="N1149">
        <f>IF(I1149="",0.2,LOOKUP(I1149,'Pays TVA'!A:A,'Pays TVA'!B:B))</f>
        <v>0.2</v>
      </c>
      <c r="O1149" s="27" t="str">
        <f>IF(TCD!M1150="","",TCD!M1150)</f>
        <v/>
      </c>
      <c r="P1149" s="27" t="str">
        <f>IF(TCD!J1150="","",TCD!J1150)</f>
        <v/>
      </c>
      <c r="Q1149" s="27" t="str">
        <f>IF(AND(TCD!L1150="",TCD!Q1150=""),"",IF(SUM(TCD!L1150,TCD!Q1150)&gt;15,29,9.5))</f>
        <v/>
      </c>
      <c r="R1149" s="27">
        <f>_xlfn.XLOOKUP(F1149,TCD!E:E,TCD!K:K,"")</f>
        <v>0</v>
      </c>
      <c r="S1149" s="27" t="str">
        <f>IF(TCD!I1150="","",IF(TCD!I1150&gt;8.5,17,8.5))</f>
        <v/>
      </c>
      <c r="T1149" s="27">
        <f>TCD!Y1150</f>
        <v>3.15</v>
      </c>
    </row>
    <row r="1150" spans="1:20" x14ac:dyDescent="0.2">
      <c r="A1150" s="13" t="str">
        <f>TCD!V1151</f>
        <v>CHRONO_2SHOP</v>
      </c>
      <c r="B1150" s="1">
        <f t="shared" si="51"/>
        <v>46143</v>
      </c>
      <c r="F1150" t="str">
        <f>TCD!E1151</f>
        <v>XT259815023TS</v>
      </c>
      <c r="H1150" s="6" t="str">
        <f t="shared" si="52"/>
        <v>P</v>
      </c>
      <c r="I1150" t="str">
        <f>LOOKUP(F1150,'Facture Chronopost'!L:L,'Facture Chronopost'!H:H)</f>
        <v/>
      </c>
      <c r="J1150" s="6" t="str">
        <f>TCD!U1151</f>
        <v>5Y</v>
      </c>
      <c r="K1150">
        <f t="shared" si="53"/>
        <v>1</v>
      </c>
      <c r="L1150" s="27">
        <f>_xlfn.XLOOKUP(F1150,'TCD poids'!A:A,'TCD poids'!C:C)</f>
        <v>0.1</v>
      </c>
      <c r="M1150" t="str">
        <f>TCD!T1151</f>
        <v>5Y</v>
      </c>
      <c r="N1150">
        <f>IF(I1150="",0.2,LOOKUP(I1150,'Pays TVA'!A:A,'Pays TVA'!B:B))</f>
        <v>0.2</v>
      </c>
      <c r="O1150" s="27" t="str">
        <f>IF(TCD!M1151="","",TCD!M1151)</f>
        <v/>
      </c>
      <c r="P1150" s="27" t="str">
        <f>IF(TCD!J1151="","",TCD!J1151)</f>
        <v/>
      </c>
      <c r="Q1150" s="27" t="str">
        <f>IF(AND(TCD!L1151="",TCD!Q1151=""),"",IF(SUM(TCD!L1151,TCD!Q1151)&gt;15,29,9.5))</f>
        <v/>
      </c>
      <c r="R1150" s="27">
        <f>_xlfn.XLOOKUP(F1150,TCD!E:E,TCD!K:K,"")</f>
        <v>0</v>
      </c>
      <c r="S1150" s="27" t="str">
        <f>IF(TCD!I1151="","",IF(TCD!I1151&gt;8.5,17,8.5))</f>
        <v/>
      </c>
      <c r="T1150" s="27">
        <f>TCD!Y1151</f>
        <v>3.15</v>
      </c>
    </row>
    <row r="1151" spans="1:20" x14ac:dyDescent="0.2">
      <c r="A1151" s="13" t="str">
        <f>TCD!V1152</f>
        <v>CHRONO_2SHOP</v>
      </c>
      <c r="B1151" s="1">
        <f t="shared" si="51"/>
        <v>46143</v>
      </c>
      <c r="F1151" t="str">
        <f>TCD!E1152</f>
        <v>XT259819113TS</v>
      </c>
      <c r="H1151" s="6" t="str">
        <f t="shared" si="52"/>
        <v>P</v>
      </c>
      <c r="I1151" t="str">
        <f>LOOKUP(F1151,'Facture Chronopost'!L:L,'Facture Chronopost'!H:H)</f>
        <v/>
      </c>
      <c r="J1151" s="6" t="str">
        <f>TCD!U1152</f>
        <v>5Y</v>
      </c>
      <c r="K1151">
        <f t="shared" si="53"/>
        <v>1</v>
      </c>
      <c r="L1151" s="27">
        <f>_xlfn.XLOOKUP(F1151,'TCD poids'!A:A,'TCD poids'!C:C)</f>
        <v>0.2</v>
      </c>
      <c r="M1151" t="str">
        <f>TCD!T1152</f>
        <v>5Y</v>
      </c>
      <c r="N1151">
        <f>IF(I1151="",0.2,LOOKUP(I1151,'Pays TVA'!A:A,'Pays TVA'!B:B))</f>
        <v>0.2</v>
      </c>
      <c r="O1151" s="27" t="str">
        <f>IF(TCD!M1152="","",TCD!M1152)</f>
        <v/>
      </c>
      <c r="P1151" s="27" t="str">
        <f>IF(TCD!J1152="","",TCD!J1152)</f>
        <v/>
      </c>
      <c r="Q1151" s="27" t="str">
        <f>IF(AND(TCD!L1152="",TCD!Q1152=""),"",IF(SUM(TCD!L1152,TCD!Q1152)&gt;15,29,9.5))</f>
        <v/>
      </c>
      <c r="R1151" s="27">
        <f>_xlfn.XLOOKUP(F1151,TCD!E:E,TCD!K:K,"")</f>
        <v>0</v>
      </c>
      <c r="S1151" s="27" t="str">
        <f>IF(TCD!I1152="","",IF(TCD!I1152&gt;8.5,17,8.5))</f>
        <v/>
      </c>
      <c r="T1151" s="27">
        <f>TCD!Y1152</f>
        <v>3.15</v>
      </c>
    </row>
    <row r="1152" spans="1:20" x14ac:dyDescent="0.2">
      <c r="A1152" s="13" t="str">
        <f>TCD!V1153</f>
        <v>CHRONO_2SHOP</v>
      </c>
      <c r="B1152" s="1">
        <f t="shared" si="51"/>
        <v>46143</v>
      </c>
      <c r="F1152" t="str">
        <f>TCD!E1153</f>
        <v>XT259829169TS</v>
      </c>
      <c r="H1152" s="6" t="str">
        <f t="shared" si="52"/>
        <v>P</v>
      </c>
      <c r="I1152" t="str">
        <f>LOOKUP(F1152,'Facture Chronopost'!L:L,'Facture Chronopost'!H:H)</f>
        <v/>
      </c>
      <c r="J1152" s="6" t="str">
        <f>TCD!U1153</f>
        <v>5Y</v>
      </c>
      <c r="K1152">
        <f t="shared" si="53"/>
        <v>1</v>
      </c>
      <c r="L1152" s="27">
        <f>_xlfn.XLOOKUP(F1152,'TCD poids'!A:A,'TCD poids'!C:C)</f>
        <v>0.2</v>
      </c>
      <c r="M1152" t="str">
        <f>TCD!T1153</f>
        <v>5Y</v>
      </c>
      <c r="N1152">
        <f>IF(I1152="",0.2,LOOKUP(I1152,'Pays TVA'!A:A,'Pays TVA'!B:B))</f>
        <v>0.2</v>
      </c>
      <c r="O1152" s="27" t="str">
        <f>IF(TCD!M1153="","",TCD!M1153)</f>
        <v/>
      </c>
      <c r="P1152" s="27" t="str">
        <f>IF(TCD!J1153="","",TCD!J1153)</f>
        <v/>
      </c>
      <c r="Q1152" s="27" t="str">
        <f>IF(AND(TCD!L1153="",TCD!Q1153=""),"",IF(SUM(TCD!L1153,TCD!Q1153)&gt;15,29,9.5))</f>
        <v/>
      </c>
      <c r="R1152" s="27">
        <f>_xlfn.XLOOKUP(F1152,TCD!E:E,TCD!K:K,"")</f>
        <v>0</v>
      </c>
      <c r="S1152" s="27" t="str">
        <f>IF(TCD!I1153="","",IF(TCD!I1153&gt;8.5,17,8.5))</f>
        <v/>
      </c>
      <c r="T1152" s="27">
        <f>TCD!Y1153</f>
        <v>3.15</v>
      </c>
    </row>
    <row r="1153" spans="1:20" x14ac:dyDescent="0.2">
      <c r="A1153" s="13" t="str">
        <f>TCD!V1154</f>
        <v>CHRONO_2SHOP</v>
      </c>
      <c r="B1153" s="1">
        <f t="shared" si="51"/>
        <v>46143</v>
      </c>
      <c r="F1153" t="str">
        <f>TCD!E1154</f>
        <v>XT259830462TS</v>
      </c>
      <c r="H1153" s="6" t="str">
        <f t="shared" si="52"/>
        <v>P</v>
      </c>
      <c r="I1153" t="str">
        <f>LOOKUP(F1153,'Facture Chronopost'!L:L,'Facture Chronopost'!H:H)</f>
        <v/>
      </c>
      <c r="J1153" s="6" t="str">
        <f>TCD!U1154</f>
        <v>5Y</v>
      </c>
      <c r="K1153">
        <f t="shared" si="53"/>
        <v>1</v>
      </c>
      <c r="L1153" s="27">
        <f>_xlfn.XLOOKUP(F1153,'TCD poids'!A:A,'TCD poids'!C:C)</f>
        <v>0.1</v>
      </c>
      <c r="M1153" t="str">
        <f>TCD!T1154</f>
        <v>5Y</v>
      </c>
      <c r="N1153">
        <f>IF(I1153="",0.2,LOOKUP(I1153,'Pays TVA'!A:A,'Pays TVA'!B:B))</f>
        <v>0.2</v>
      </c>
      <c r="O1153" s="27" t="str">
        <f>IF(TCD!M1154="","",TCD!M1154)</f>
        <v/>
      </c>
      <c r="P1153" s="27" t="str">
        <f>IF(TCD!J1154="","",TCD!J1154)</f>
        <v/>
      </c>
      <c r="Q1153" s="27" t="str">
        <f>IF(AND(TCD!L1154="",TCD!Q1154=""),"",IF(SUM(TCD!L1154,TCD!Q1154)&gt;15,29,9.5))</f>
        <v/>
      </c>
      <c r="R1153" s="27">
        <f>_xlfn.XLOOKUP(F1153,TCD!E:E,TCD!K:K,"")</f>
        <v>0</v>
      </c>
      <c r="S1153" s="27" t="str">
        <f>IF(TCD!I1154="","",IF(TCD!I1154&gt;8.5,17,8.5))</f>
        <v/>
      </c>
      <c r="T1153" s="27">
        <f>TCD!Y1154</f>
        <v>3.15</v>
      </c>
    </row>
    <row r="1154" spans="1:20" x14ac:dyDescent="0.2">
      <c r="A1154" s="13" t="str">
        <f>TCD!V1155</f>
        <v>CHRONO_2SHOP</v>
      </c>
      <c r="B1154" s="1">
        <f t="shared" si="51"/>
        <v>46143</v>
      </c>
      <c r="F1154" t="str">
        <f>TCD!E1155</f>
        <v>XT259842085TS</v>
      </c>
      <c r="H1154" s="6" t="str">
        <f t="shared" si="52"/>
        <v>P</v>
      </c>
      <c r="I1154" t="str">
        <f>LOOKUP(F1154,'Facture Chronopost'!L:L,'Facture Chronopost'!H:H)</f>
        <v/>
      </c>
      <c r="J1154" s="6" t="str">
        <f>TCD!U1155</f>
        <v>5Y</v>
      </c>
      <c r="K1154">
        <f t="shared" si="53"/>
        <v>1</v>
      </c>
      <c r="L1154" s="27">
        <f>_xlfn.XLOOKUP(F1154,'TCD poids'!A:A,'TCD poids'!C:C)</f>
        <v>0.4</v>
      </c>
      <c r="M1154" t="str">
        <f>TCD!T1155</f>
        <v>5Y</v>
      </c>
      <c r="N1154">
        <f>IF(I1154="",0.2,LOOKUP(I1154,'Pays TVA'!A:A,'Pays TVA'!B:B))</f>
        <v>0.2</v>
      </c>
      <c r="O1154" s="27" t="str">
        <f>IF(TCD!M1155="","",TCD!M1155)</f>
        <v/>
      </c>
      <c r="P1154" s="27" t="str">
        <f>IF(TCD!J1155="","",TCD!J1155)</f>
        <v/>
      </c>
      <c r="Q1154" s="27" t="str">
        <f>IF(AND(TCD!L1155="",TCD!Q1155=""),"",IF(SUM(TCD!L1155,TCD!Q1155)&gt;15,29,9.5))</f>
        <v/>
      </c>
      <c r="R1154" s="27">
        <f>_xlfn.XLOOKUP(F1154,TCD!E:E,TCD!K:K,"")</f>
        <v>0</v>
      </c>
      <c r="S1154" s="27" t="str">
        <f>IF(TCD!I1155="","",IF(TCD!I1155&gt;8.5,17,8.5))</f>
        <v/>
      </c>
      <c r="T1154" s="27">
        <f>TCD!Y1155</f>
        <v>3.15</v>
      </c>
    </row>
    <row r="1155" spans="1:20" x14ac:dyDescent="0.2">
      <c r="A1155" s="13" t="str">
        <f>TCD!V1156</f>
        <v>CHRONO_2SHOP</v>
      </c>
      <c r="B1155" s="1">
        <f t="shared" si="51"/>
        <v>46143</v>
      </c>
      <c r="F1155" t="str">
        <f>TCD!E1156</f>
        <v>XT259856354TS</v>
      </c>
      <c r="H1155" s="6" t="str">
        <f t="shared" si="52"/>
        <v>P</v>
      </c>
      <c r="I1155" t="str">
        <f>LOOKUP(F1155,'Facture Chronopost'!L:L,'Facture Chronopost'!H:H)</f>
        <v/>
      </c>
      <c r="J1155" s="6" t="str">
        <f>TCD!U1156</f>
        <v>5Y</v>
      </c>
      <c r="K1155">
        <f t="shared" si="53"/>
        <v>1</v>
      </c>
      <c r="L1155" s="27">
        <f>_xlfn.XLOOKUP(F1155,'TCD poids'!A:A,'TCD poids'!C:C)</f>
        <v>0.79999999999999993</v>
      </c>
      <c r="M1155" t="str">
        <f>TCD!T1156</f>
        <v>5Y</v>
      </c>
      <c r="N1155">
        <f>IF(I1155="",0.2,LOOKUP(I1155,'Pays TVA'!A:A,'Pays TVA'!B:B))</f>
        <v>0.2</v>
      </c>
      <c r="O1155" s="27" t="str">
        <f>IF(TCD!M1156="","",TCD!M1156)</f>
        <v/>
      </c>
      <c r="P1155" s="27" t="str">
        <f>IF(TCD!J1156="","",TCD!J1156)</f>
        <v/>
      </c>
      <c r="Q1155" s="27" t="str">
        <f>IF(AND(TCD!L1156="",TCD!Q1156=""),"",IF(SUM(TCD!L1156,TCD!Q1156)&gt;15,29,9.5))</f>
        <v/>
      </c>
      <c r="R1155" s="27">
        <f>_xlfn.XLOOKUP(F1155,TCD!E:E,TCD!K:K,"")</f>
        <v>0</v>
      </c>
      <c r="S1155" s="27" t="str">
        <f>IF(TCD!I1156="","",IF(TCD!I1156&gt;8.5,17,8.5))</f>
        <v/>
      </c>
      <c r="T1155" s="27">
        <f>TCD!Y1156</f>
        <v>3.25</v>
      </c>
    </row>
    <row r="1156" spans="1:20" x14ac:dyDescent="0.2">
      <c r="A1156" s="13" t="str">
        <f>TCD!V1157</f>
        <v>CHRONO_2SHOP</v>
      </c>
      <c r="B1156" s="1">
        <f t="shared" ref="B1156:B1219" si="54">B1155</f>
        <v>46143</v>
      </c>
      <c r="F1156" t="str">
        <f>TCD!E1157</f>
        <v>XT259858369TS</v>
      </c>
      <c r="H1156" s="6" t="str">
        <f t="shared" ref="H1156:H1219" si="55">IF(RIGHT(J1156,3)="BTB","E","P")</f>
        <v>P</v>
      </c>
      <c r="I1156" t="str">
        <f>LOOKUP(F1156,'Facture Chronopost'!L:L,'Facture Chronopost'!H:H)</f>
        <v/>
      </c>
      <c r="J1156" s="6" t="str">
        <f>TCD!U1157</f>
        <v>5Y</v>
      </c>
      <c r="K1156">
        <f t="shared" ref="K1156:K1219" si="56">K1155</f>
        <v>1</v>
      </c>
      <c r="L1156" s="27">
        <f>_xlfn.XLOOKUP(F1156,'TCD poids'!A:A,'TCD poids'!C:C)</f>
        <v>0.1</v>
      </c>
      <c r="M1156" t="str">
        <f>TCD!T1157</f>
        <v>5Y</v>
      </c>
      <c r="N1156">
        <f>IF(I1156="",0.2,LOOKUP(I1156,'Pays TVA'!A:A,'Pays TVA'!B:B))</f>
        <v>0.2</v>
      </c>
      <c r="O1156" s="27" t="str">
        <f>IF(TCD!M1157="","",TCD!M1157)</f>
        <v/>
      </c>
      <c r="P1156" s="27" t="str">
        <f>IF(TCD!J1157="","",TCD!J1157)</f>
        <v/>
      </c>
      <c r="Q1156" s="27" t="str">
        <f>IF(AND(TCD!L1157="",TCD!Q1157=""),"",IF(SUM(TCD!L1157,TCD!Q1157)&gt;15,29,9.5))</f>
        <v/>
      </c>
      <c r="R1156" s="27">
        <f>_xlfn.XLOOKUP(F1156,TCD!E:E,TCD!K:K,"")</f>
        <v>0</v>
      </c>
      <c r="S1156" s="27" t="str">
        <f>IF(TCD!I1157="","",IF(TCD!I1157&gt;8.5,17,8.5))</f>
        <v/>
      </c>
      <c r="T1156" s="27">
        <f>TCD!Y1157</f>
        <v>3.15</v>
      </c>
    </row>
    <row r="1157" spans="1:20" x14ac:dyDescent="0.2">
      <c r="A1157" s="13" t="str">
        <f>TCD!V1158</f>
        <v>CHRONO_2SHOP</v>
      </c>
      <c r="B1157" s="1">
        <f t="shared" si="54"/>
        <v>46143</v>
      </c>
      <c r="F1157" t="str">
        <f>TCD!E1158</f>
        <v>XT259860504TS</v>
      </c>
      <c r="H1157" s="6" t="str">
        <f t="shared" si="55"/>
        <v>P</v>
      </c>
      <c r="I1157" t="str">
        <f>LOOKUP(F1157,'Facture Chronopost'!L:L,'Facture Chronopost'!H:H)</f>
        <v/>
      </c>
      <c r="J1157" s="6" t="str">
        <f>TCD!U1158</f>
        <v>5Y</v>
      </c>
      <c r="K1157">
        <f t="shared" si="56"/>
        <v>1</v>
      </c>
      <c r="L1157" s="27">
        <f>_xlfn.XLOOKUP(F1157,'TCD poids'!A:A,'TCD poids'!C:C)</f>
        <v>0.2</v>
      </c>
      <c r="M1157" t="str">
        <f>TCD!T1158</f>
        <v>5Y</v>
      </c>
      <c r="N1157">
        <f>IF(I1157="",0.2,LOOKUP(I1157,'Pays TVA'!A:A,'Pays TVA'!B:B))</f>
        <v>0.2</v>
      </c>
      <c r="O1157" s="27" t="str">
        <f>IF(TCD!M1158="","",TCD!M1158)</f>
        <v/>
      </c>
      <c r="P1157" s="27" t="str">
        <f>IF(TCD!J1158="","",TCD!J1158)</f>
        <v/>
      </c>
      <c r="Q1157" s="27" t="str">
        <f>IF(AND(TCD!L1158="",TCD!Q1158=""),"",IF(SUM(TCD!L1158,TCD!Q1158)&gt;15,29,9.5))</f>
        <v/>
      </c>
      <c r="R1157" s="27">
        <f>_xlfn.XLOOKUP(F1157,TCD!E:E,TCD!K:K,"")</f>
        <v>0</v>
      </c>
      <c r="S1157" s="27" t="str">
        <f>IF(TCD!I1158="","",IF(TCD!I1158&gt;8.5,17,8.5))</f>
        <v/>
      </c>
      <c r="T1157" s="27">
        <f>TCD!Y1158</f>
        <v>3.15</v>
      </c>
    </row>
    <row r="1158" spans="1:20" x14ac:dyDescent="0.2">
      <c r="A1158" s="13" t="str">
        <f>TCD!V1159</f>
        <v>CHRONO_2SHOP</v>
      </c>
      <c r="B1158" s="1">
        <f t="shared" si="54"/>
        <v>46143</v>
      </c>
      <c r="F1158" t="str">
        <f>TCD!E1159</f>
        <v>XT259860610TS</v>
      </c>
      <c r="H1158" s="6" t="str">
        <f t="shared" si="55"/>
        <v>P</v>
      </c>
      <c r="I1158" t="str">
        <f>LOOKUP(F1158,'Facture Chronopost'!L:L,'Facture Chronopost'!H:H)</f>
        <v/>
      </c>
      <c r="J1158" s="6" t="str">
        <f>TCD!U1159</f>
        <v>5Y</v>
      </c>
      <c r="K1158">
        <f t="shared" si="56"/>
        <v>1</v>
      </c>
      <c r="L1158" s="27">
        <f>_xlfn.XLOOKUP(F1158,'TCD poids'!A:A,'TCD poids'!C:C)</f>
        <v>1</v>
      </c>
      <c r="M1158" t="str">
        <f>TCD!T1159</f>
        <v>5Y</v>
      </c>
      <c r="N1158">
        <f>IF(I1158="",0.2,LOOKUP(I1158,'Pays TVA'!A:A,'Pays TVA'!B:B))</f>
        <v>0.2</v>
      </c>
      <c r="O1158" s="27" t="str">
        <f>IF(TCD!M1159="","",TCD!M1159)</f>
        <v/>
      </c>
      <c r="P1158" s="27" t="str">
        <f>IF(TCD!J1159="","",TCD!J1159)</f>
        <v/>
      </c>
      <c r="Q1158" s="27" t="str">
        <f>IF(AND(TCD!L1159="",TCD!Q1159=""),"",IF(SUM(TCD!L1159,TCD!Q1159)&gt;15,29,9.5))</f>
        <v/>
      </c>
      <c r="R1158" s="27">
        <f>_xlfn.XLOOKUP(F1158,TCD!E:E,TCD!K:K,"")</f>
        <v>0</v>
      </c>
      <c r="S1158" s="27" t="str">
        <f>IF(TCD!I1159="","",IF(TCD!I1159&gt;8.5,17,8.5))</f>
        <v/>
      </c>
      <c r="T1158" s="27">
        <f>TCD!Y1159</f>
        <v>3.25</v>
      </c>
    </row>
    <row r="1159" spans="1:20" x14ac:dyDescent="0.2">
      <c r="A1159" s="13" t="str">
        <f>TCD!V1160</f>
        <v>CHRONO_2SHOP</v>
      </c>
      <c r="B1159" s="1">
        <f t="shared" si="54"/>
        <v>46143</v>
      </c>
      <c r="F1159" t="str">
        <f>TCD!E1160</f>
        <v>XT259866731TS</v>
      </c>
      <c r="H1159" s="6" t="str">
        <f t="shared" si="55"/>
        <v>P</v>
      </c>
      <c r="I1159" t="str">
        <f>LOOKUP(F1159,'Facture Chronopost'!L:L,'Facture Chronopost'!H:H)</f>
        <v/>
      </c>
      <c r="J1159" s="6" t="str">
        <f>TCD!U1160</f>
        <v>5Y</v>
      </c>
      <c r="K1159">
        <f t="shared" si="56"/>
        <v>1</v>
      </c>
      <c r="L1159" s="27">
        <f>_xlfn.XLOOKUP(F1159,'TCD poids'!A:A,'TCD poids'!C:C)</f>
        <v>0.7</v>
      </c>
      <c r="M1159" t="str">
        <f>TCD!T1160</f>
        <v>5Y</v>
      </c>
      <c r="N1159">
        <f>IF(I1159="",0.2,LOOKUP(I1159,'Pays TVA'!A:A,'Pays TVA'!B:B))</f>
        <v>0.2</v>
      </c>
      <c r="O1159" s="27" t="str">
        <f>IF(TCD!M1160="","",TCD!M1160)</f>
        <v/>
      </c>
      <c r="P1159" s="27" t="str">
        <f>IF(TCD!J1160="","",TCD!J1160)</f>
        <v/>
      </c>
      <c r="Q1159" s="27" t="str">
        <f>IF(AND(TCD!L1160="",TCD!Q1160=""),"",IF(SUM(TCD!L1160,TCD!Q1160)&gt;15,29,9.5))</f>
        <v/>
      </c>
      <c r="R1159" s="27">
        <f>_xlfn.XLOOKUP(F1159,TCD!E:E,TCD!K:K,"")</f>
        <v>0</v>
      </c>
      <c r="S1159" s="27" t="str">
        <f>IF(TCD!I1160="","",IF(TCD!I1160&gt;8.5,17,8.5))</f>
        <v/>
      </c>
      <c r="T1159" s="27">
        <f>TCD!Y1160</f>
        <v>3.25</v>
      </c>
    </row>
    <row r="1160" spans="1:20" x14ac:dyDescent="0.2">
      <c r="A1160" s="13" t="str">
        <f>TCD!V1161</f>
        <v>CHRONO_2SHOP</v>
      </c>
      <c r="B1160" s="1">
        <f t="shared" si="54"/>
        <v>46143</v>
      </c>
      <c r="F1160" t="str">
        <f>TCD!E1161</f>
        <v>XT259868278TS</v>
      </c>
      <c r="H1160" s="6" t="str">
        <f t="shared" si="55"/>
        <v>P</v>
      </c>
      <c r="I1160" t="str">
        <f>LOOKUP(F1160,'Facture Chronopost'!L:L,'Facture Chronopost'!H:H)</f>
        <v/>
      </c>
      <c r="J1160" s="6" t="str">
        <f>TCD!U1161</f>
        <v>5Y</v>
      </c>
      <c r="K1160">
        <f t="shared" si="56"/>
        <v>1</v>
      </c>
      <c r="L1160" s="27">
        <f>_xlfn.XLOOKUP(F1160,'TCD poids'!A:A,'TCD poids'!C:C)</f>
        <v>0.30000000000000004</v>
      </c>
      <c r="M1160" t="str">
        <f>TCD!T1161</f>
        <v>5Y</v>
      </c>
      <c r="N1160">
        <f>IF(I1160="",0.2,LOOKUP(I1160,'Pays TVA'!A:A,'Pays TVA'!B:B))</f>
        <v>0.2</v>
      </c>
      <c r="O1160" s="27" t="str">
        <f>IF(TCD!M1161="","",TCD!M1161)</f>
        <v/>
      </c>
      <c r="P1160" s="27" t="str">
        <f>IF(TCD!J1161="","",TCD!J1161)</f>
        <v/>
      </c>
      <c r="Q1160" s="27" t="str">
        <f>IF(AND(TCD!L1161="",TCD!Q1161=""),"",IF(SUM(TCD!L1161,TCD!Q1161)&gt;15,29,9.5))</f>
        <v/>
      </c>
      <c r="R1160" s="27">
        <f>_xlfn.XLOOKUP(F1160,TCD!E:E,TCD!K:K,"")</f>
        <v>0</v>
      </c>
      <c r="S1160" s="27" t="str">
        <f>IF(TCD!I1161="","",IF(TCD!I1161&gt;8.5,17,8.5))</f>
        <v/>
      </c>
      <c r="T1160" s="27">
        <f>TCD!Y1161</f>
        <v>3.15</v>
      </c>
    </row>
    <row r="1161" spans="1:20" x14ac:dyDescent="0.2">
      <c r="A1161" s="13" t="str">
        <f>TCD!V1162</f>
        <v>CHRONO_2SHOP</v>
      </c>
      <c r="B1161" s="1">
        <f t="shared" si="54"/>
        <v>46143</v>
      </c>
      <c r="F1161" t="str">
        <f>TCD!E1162</f>
        <v>XT259871833TS</v>
      </c>
      <c r="H1161" s="6" t="str">
        <f t="shared" si="55"/>
        <v>P</v>
      </c>
      <c r="I1161" t="str">
        <f>LOOKUP(F1161,'Facture Chronopost'!L:L,'Facture Chronopost'!H:H)</f>
        <v/>
      </c>
      <c r="J1161" s="6" t="str">
        <f>TCD!U1162</f>
        <v>5Y</v>
      </c>
      <c r="K1161">
        <f t="shared" si="56"/>
        <v>1</v>
      </c>
      <c r="L1161" s="27">
        <f>_xlfn.XLOOKUP(F1161,'TCD poids'!A:A,'TCD poids'!C:C)</f>
        <v>0.2</v>
      </c>
      <c r="M1161" t="str">
        <f>TCD!T1162</f>
        <v>5Y</v>
      </c>
      <c r="N1161">
        <f>IF(I1161="",0.2,LOOKUP(I1161,'Pays TVA'!A:A,'Pays TVA'!B:B))</f>
        <v>0.2</v>
      </c>
      <c r="O1161" s="27" t="str">
        <f>IF(TCD!M1162="","",TCD!M1162)</f>
        <v/>
      </c>
      <c r="P1161" s="27" t="str">
        <f>IF(TCD!J1162="","",TCD!J1162)</f>
        <v/>
      </c>
      <c r="Q1161" s="27" t="str">
        <f>IF(AND(TCD!L1162="",TCD!Q1162=""),"",IF(SUM(TCD!L1162,TCD!Q1162)&gt;15,29,9.5))</f>
        <v/>
      </c>
      <c r="R1161" s="27">
        <f>_xlfn.XLOOKUP(F1161,TCD!E:E,TCD!K:K,"")</f>
        <v>0</v>
      </c>
      <c r="S1161" s="27" t="str">
        <f>IF(TCD!I1162="","",IF(TCD!I1162&gt;8.5,17,8.5))</f>
        <v/>
      </c>
      <c r="T1161" s="27">
        <f>TCD!Y1162</f>
        <v>3.15</v>
      </c>
    </row>
    <row r="1162" spans="1:20" x14ac:dyDescent="0.2">
      <c r="A1162" s="13" t="str">
        <f>TCD!V1163</f>
        <v>CHRONO_2SHOP</v>
      </c>
      <c r="B1162" s="1">
        <f t="shared" si="54"/>
        <v>46143</v>
      </c>
      <c r="F1162" t="str">
        <f>TCD!E1163</f>
        <v>XT259873542TS</v>
      </c>
      <c r="H1162" s="6" t="str">
        <f t="shared" si="55"/>
        <v>P</v>
      </c>
      <c r="I1162" t="str">
        <f>LOOKUP(F1162,'Facture Chronopost'!L:L,'Facture Chronopost'!H:H)</f>
        <v/>
      </c>
      <c r="J1162" s="6" t="str">
        <f>TCD!U1163</f>
        <v>5Y</v>
      </c>
      <c r="K1162">
        <f t="shared" si="56"/>
        <v>1</v>
      </c>
      <c r="L1162" s="27">
        <f>_xlfn.XLOOKUP(F1162,'TCD poids'!A:A,'TCD poids'!C:C)</f>
        <v>0.2</v>
      </c>
      <c r="M1162" t="str">
        <f>TCD!T1163</f>
        <v>5Y</v>
      </c>
      <c r="N1162">
        <f>IF(I1162="",0.2,LOOKUP(I1162,'Pays TVA'!A:A,'Pays TVA'!B:B))</f>
        <v>0.2</v>
      </c>
      <c r="O1162" s="27" t="str">
        <f>IF(TCD!M1163="","",TCD!M1163)</f>
        <v/>
      </c>
      <c r="P1162" s="27" t="str">
        <f>IF(TCD!J1163="","",TCD!J1163)</f>
        <v/>
      </c>
      <c r="Q1162" s="27" t="str">
        <f>IF(AND(TCD!L1163="",TCD!Q1163=""),"",IF(SUM(TCD!L1163,TCD!Q1163)&gt;15,29,9.5))</f>
        <v/>
      </c>
      <c r="R1162" s="27">
        <f>_xlfn.XLOOKUP(F1162,TCD!E:E,TCD!K:K,"")</f>
        <v>0</v>
      </c>
      <c r="S1162" s="27" t="str">
        <f>IF(TCD!I1163="","",IF(TCD!I1163&gt;8.5,17,8.5))</f>
        <v/>
      </c>
      <c r="T1162" s="27">
        <f>TCD!Y1163</f>
        <v>3.15</v>
      </c>
    </row>
    <row r="1163" spans="1:20" x14ac:dyDescent="0.2">
      <c r="A1163" s="13" t="str">
        <f>TCD!V1164</f>
        <v>CHRONO_2SHOP</v>
      </c>
      <c r="B1163" s="1">
        <f t="shared" si="54"/>
        <v>46143</v>
      </c>
      <c r="F1163" t="str">
        <f>TCD!E1164</f>
        <v>XT259876115TS</v>
      </c>
      <c r="H1163" s="6" t="str">
        <f t="shared" si="55"/>
        <v>P</v>
      </c>
      <c r="I1163" t="str">
        <f>LOOKUP(F1163,'Facture Chronopost'!L:L,'Facture Chronopost'!H:H)</f>
        <v/>
      </c>
      <c r="J1163" s="6" t="str">
        <f>TCD!U1164</f>
        <v>5Y</v>
      </c>
      <c r="K1163">
        <f t="shared" si="56"/>
        <v>1</v>
      </c>
      <c r="L1163" s="27">
        <f>_xlfn.XLOOKUP(F1163,'TCD poids'!A:A,'TCD poids'!C:C)</f>
        <v>0.4</v>
      </c>
      <c r="M1163" t="str">
        <f>TCD!T1164</f>
        <v>5Y</v>
      </c>
      <c r="N1163">
        <f>IF(I1163="",0.2,LOOKUP(I1163,'Pays TVA'!A:A,'Pays TVA'!B:B))</f>
        <v>0.2</v>
      </c>
      <c r="O1163" s="27" t="str">
        <f>IF(TCD!M1164="","",TCD!M1164)</f>
        <v/>
      </c>
      <c r="P1163" s="27" t="str">
        <f>IF(TCD!J1164="","",TCD!J1164)</f>
        <v/>
      </c>
      <c r="Q1163" s="27" t="str">
        <f>IF(AND(TCD!L1164="",TCD!Q1164=""),"",IF(SUM(TCD!L1164,TCD!Q1164)&gt;15,29,9.5))</f>
        <v/>
      </c>
      <c r="R1163" s="27">
        <f>_xlfn.XLOOKUP(F1163,TCD!E:E,TCD!K:K,"")</f>
        <v>0</v>
      </c>
      <c r="S1163" s="27" t="str">
        <f>IF(TCD!I1164="","",IF(TCD!I1164&gt;8.5,17,8.5))</f>
        <v/>
      </c>
      <c r="T1163" s="27">
        <f>TCD!Y1164</f>
        <v>3.15</v>
      </c>
    </row>
    <row r="1164" spans="1:20" x14ac:dyDescent="0.2">
      <c r="A1164" s="13" t="str">
        <f>TCD!V1165</f>
        <v>CHRONO_2SHOP</v>
      </c>
      <c r="B1164" s="1">
        <f t="shared" si="54"/>
        <v>46143</v>
      </c>
      <c r="F1164" t="str">
        <f>TCD!E1165</f>
        <v>XT259876169TS</v>
      </c>
      <c r="H1164" s="6" t="str">
        <f t="shared" si="55"/>
        <v>P</v>
      </c>
      <c r="I1164" t="str">
        <f>LOOKUP(F1164,'Facture Chronopost'!L:L,'Facture Chronopost'!H:H)</f>
        <v/>
      </c>
      <c r="J1164" s="6" t="str">
        <f>TCD!U1165</f>
        <v>5Y</v>
      </c>
      <c r="K1164">
        <f t="shared" si="56"/>
        <v>1</v>
      </c>
      <c r="L1164" s="27">
        <f>_xlfn.XLOOKUP(F1164,'TCD poids'!A:A,'TCD poids'!C:C)</f>
        <v>0.4</v>
      </c>
      <c r="M1164" t="str">
        <f>TCD!T1165</f>
        <v>5Y</v>
      </c>
      <c r="N1164">
        <f>IF(I1164="",0.2,LOOKUP(I1164,'Pays TVA'!A:A,'Pays TVA'!B:B))</f>
        <v>0.2</v>
      </c>
      <c r="O1164" s="27" t="str">
        <f>IF(TCD!M1165="","",TCD!M1165)</f>
        <v/>
      </c>
      <c r="P1164" s="27" t="str">
        <f>IF(TCD!J1165="","",TCD!J1165)</f>
        <v/>
      </c>
      <c r="Q1164" s="27" t="str">
        <f>IF(AND(TCD!L1165="",TCD!Q1165=""),"",IF(SUM(TCD!L1165,TCD!Q1165)&gt;15,29,9.5))</f>
        <v/>
      </c>
      <c r="R1164" s="27">
        <f>_xlfn.XLOOKUP(F1164,TCD!E:E,TCD!K:K,"")</f>
        <v>0</v>
      </c>
      <c r="S1164" s="27" t="str">
        <f>IF(TCD!I1165="","",IF(TCD!I1165&gt;8.5,17,8.5))</f>
        <v/>
      </c>
      <c r="T1164" s="27">
        <f>TCD!Y1165</f>
        <v>3.15</v>
      </c>
    </row>
    <row r="1165" spans="1:20" x14ac:dyDescent="0.2">
      <c r="A1165" s="13" t="str">
        <f>TCD!V1166</f>
        <v>CHRONO_2SHOP</v>
      </c>
      <c r="B1165" s="1">
        <f t="shared" si="54"/>
        <v>46143</v>
      </c>
      <c r="F1165" t="str">
        <f>TCD!E1166</f>
        <v>XT259878275TS</v>
      </c>
      <c r="H1165" s="6" t="str">
        <f t="shared" si="55"/>
        <v>P</v>
      </c>
      <c r="I1165" t="str">
        <f>LOOKUP(F1165,'Facture Chronopost'!L:L,'Facture Chronopost'!H:H)</f>
        <v/>
      </c>
      <c r="J1165" s="6" t="str">
        <f>TCD!U1166</f>
        <v>5Y</v>
      </c>
      <c r="K1165">
        <f t="shared" si="56"/>
        <v>1</v>
      </c>
      <c r="L1165" s="27">
        <f>_xlfn.XLOOKUP(F1165,'TCD poids'!A:A,'TCD poids'!C:C)</f>
        <v>0.5</v>
      </c>
      <c r="M1165" t="str">
        <f>TCD!T1166</f>
        <v>5Y</v>
      </c>
      <c r="N1165">
        <f>IF(I1165="",0.2,LOOKUP(I1165,'Pays TVA'!A:A,'Pays TVA'!B:B))</f>
        <v>0.2</v>
      </c>
      <c r="O1165" s="27" t="str">
        <f>IF(TCD!M1166="","",TCD!M1166)</f>
        <v/>
      </c>
      <c r="P1165" s="27" t="str">
        <f>IF(TCD!J1166="","",TCD!J1166)</f>
        <v/>
      </c>
      <c r="Q1165" s="27" t="str">
        <f>IF(AND(TCD!L1166="",TCD!Q1166=""),"",IF(SUM(TCD!L1166,TCD!Q1166)&gt;15,29,9.5))</f>
        <v/>
      </c>
      <c r="R1165" s="27">
        <f>_xlfn.XLOOKUP(F1165,TCD!E:E,TCD!K:K,"")</f>
        <v>0</v>
      </c>
      <c r="S1165" s="27" t="str">
        <f>IF(TCD!I1166="","",IF(TCD!I1166&gt;8.5,17,8.5))</f>
        <v/>
      </c>
      <c r="T1165" s="27">
        <f>TCD!Y1166</f>
        <v>3.15</v>
      </c>
    </row>
    <row r="1166" spans="1:20" x14ac:dyDescent="0.2">
      <c r="A1166" s="13" t="str">
        <f>TCD!V1167</f>
        <v>CHRONO_2SHOP</v>
      </c>
      <c r="B1166" s="1">
        <f t="shared" si="54"/>
        <v>46143</v>
      </c>
      <c r="F1166" t="str">
        <f>TCD!E1167</f>
        <v>XT259880129TS</v>
      </c>
      <c r="H1166" s="6" t="str">
        <f t="shared" si="55"/>
        <v>P</v>
      </c>
      <c r="I1166" t="str">
        <f>LOOKUP(F1166,'Facture Chronopost'!L:L,'Facture Chronopost'!H:H)</f>
        <v/>
      </c>
      <c r="J1166" s="6" t="str">
        <f>TCD!U1167</f>
        <v>5Y</v>
      </c>
      <c r="K1166">
        <f t="shared" si="56"/>
        <v>1</v>
      </c>
      <c r="L1166" s="27">
        <f>_xlfn.XLOOKUP(F1166,'TCD poids'!A:A,'TCD poids'!C:C)</f>
        <v>0.2</v>
      </c>
      <c r="M1166" t="str">
        <f>TCD!T1167</f>
        <v>5Y</v>
      </c>
      <c r="N1166">
        <f>IF(I1166="",0.2,LOOKUP(I1166,'Pays TVA'!A:A,'Pays TVA'!B:B))</f>
        <v>0.2</v>
      </c>
      <c r="O1166" s="27" t="str">
        <f>IF(TCD!M1167="","",TCD!M1167)</f>
        <v/>
      </c>
      <c r="P1166" s="27" t="str">
        <f>IF(TCD!J1167="","",TCD!J1167)</f>
        <v/>
      </c>
      <c r="Q1166" s="27" t="str">
        <f>IF(AND(TCD!L1167="",TCD!Q1167=""),"",IF(SUM(TCD!L1167,TCD!Q1167)&gt;15,29,9.5))</f>
        <v/>
      </c>
      <c r="R1166" s="27">
        <f>_xlfn.XLOOKUP(F1166,TCD!E:E,TCD!K:K,"")</f>
        <v>0</v>
      </c>
      <c r="S1166" s="27" t="str">
        <f>IF(TCD!I1167="","",IF(TCD!I1167&gt;8.5,17,8.5))</f>
        <v/>
      </c>
      <c r="T1166" s="27">
        <f>TCD!Y1167</f>
        <v>3.15</v>
      </c>
    </row>
    <row r="1167" spans="1:20" x14ac:dyDescent="0.2">
      <c r="A1167" s="13" t="str">
        <f>TCD!V1168</f>
        <v>CHRONO_2SHOP</v>
      </c>
      <c r="B1167" s="1">
        <f t="shared" si="54"/>
        <v>46143</v>
      </c>
      <c r="F1167" t="str">
        <f>TCD!E1168</f>
        <v>XT259882615TS</v>
      </c>
      <c r="H1167" s="6" t="str">
        <f t="shared" si="55"/>
        <v>P</v>
      </c>
      <c r="I1167" t="str">
        <f>LOOKUP(F1167,'Facture Chronopost'!L:L,'Facture Chronopost'!H:H)</f>
        <v/>
      </c>
      <c r="J1167" s="6" t="str">
        <f>TCD!U1168</f>
        <v>5Y</v>
      </c>
      <c r="K1167">
        <f t="shared" si="56"/>
        <v>1</v>
      </c>
      <c r="L1167" s="27">
        <f>_xlfn.XLOOKUP(F1167,'TCD poids'!A:A,'TCD poids'!C:C)</f>
        <v>0.9</v>
      </c>
      <c r="M1167" t="str">
        <f>TCD!T1168</f>
        <v>5Y</v>
      </c>
      <c r="N1167">
        <f>IF(I1167="",0.2,LOOKUP(I1167,'Pays TVA'!A:A,'Pays TVA'!B:B))</f>
        <v>0.2</v>
      </c>
      <c r="O1167" s="27" t="str">
        <f>IF(TCD!M1168="","",TCD!M1168)</f>
        <v/>
      </c>
      <c r="P1167" s="27" t="str">
        <f>IF(TCD!J1168="","",TCD!J1168)</f>
        <v/>
      </c>
      <c r="Q1167" s="27" t="str">
        <f>IF(AND(TCD!L1168="",TCD!Q1168=""),"",IF(SUM(TCD!L1168,TCD!Q1168)&gt;15,29,9.5))</f>
        <v/>
      </c>
      <c r="R1167" s="27">
        <f>_xlfn.XLOOKUP(F1167,TCD!E:E,TCD!K:K,"")</f>
        <v>0</v>
      </c>
      <c r="S1167" s="27" t="str">
        <f>IF(TCD!I1168="","",IF(TCD!I1168&gt;8.5,17,8.5))</f>
        <v/>
      </c>
      <c r="T1167" s="27">
        <f>TCD!Y1168</f>
        <v>3.25</v>
      </c>
    </row>
    <row r="1168" spans="1:20" x14ac:dyDescent="0.2">
      <c r="A1168" s="13" t="str">
        <f>TCD!V1169</f>
        <v>CHRONO_2SHOP</v>
      </c>
      <c r="B1168" s="1">
        <f t="shared" si="54"/>
        <v>46143</v>
      </c>
      <c r="F1168" t="str">
        <f>TCD!E1169</f>
        <v>XT259883200TS</v>
      </c>
      <c r="H1168" s="6" t="str">
        <f t="shared" si="55"/>
        <v>P</v>
      </c>
      <c r="I1168" t="str">
        <f>LOOKUP(F1168,'Facture Chronopost'!L:L,'Facture Chronopost'!H:H)</f>
        <v/>
      </c>
      <c r="J1168" s="6" t="str">
        <f>TCD!U1169</f>
        <v>5Y</v>
      </c>
      <c r="K1168">
        <f t="shared" si="56"/>
        <v>1</v>
      </c>
      <c r="L1168" s="27">
        <f>_xlfn.XLOOKUP(F1168,'TCD poids'!A:A,'TCD poids'!C:C)</f>
        <v>0.2</v>
      </c>
      <c r="M1168" t="str">
        <f>TCD!T1169</f>
        <v>5Y</v>
      </c>
      <c r="N1168">
        <f>IF(I1168="",0.2,LOOKUP(I1168,'Pays TVA'!A:A,'Pays TVA'!B:B))</f>
        <v>0.2</v>
      </c>
      <c r="O1168" s="27" t="str">
        <f>IF(TCD!M1169="","",TCD!M1169)</f>
        <v/>
      </c>
      <c r="P1168" s="27" t="str">
        <f>IF(TCD!J1169="","",TCD!J1169)</f>
        <v/>
      </c>
      <c r="Q1168" s="27" t="str">
        <f>IF(AND(TCD!L1169="",TCD!Q1169=""),"",IF(SUM(TCD!L1169,TCD!Q1169)&gt;15,29,9.5))</f>
        <v/>
      </c>
      <c r="R1168" s="27">
        <f>_xlfn.XLOOKUP(F1168,TCD!E:E,TCD!K:K,"")</f>
        <v>0</v>
      </c>
      <c r="S1168" s="27" t="str">
        <f>IF(TCD!I1169="","",IF(TCD!I1169&gt;8.5,17,8.5))</f>
        <v/>
      </c>
      <c r="T1168" s="27">
        <f>TCD!Y1169</f>
        <v>3.15</v>
      </c>
    </row>
    <row r="1169" spans="1:20" x14ac:dyDescent="0.2">
      <c r="A1169" s="13" t="str">
        <f>TCD!V1170</f>
        <v>CHRONO_2SHOP</v>
      </c>
      <c r="B1169" s="1">
        <f t="shared" si="54"/>
        <v>46143</v>
      </c>
      <c r="F1169" t="str">
        <f>TCD!E1170</f>
        <v>XT259884196TS</v>
      </c>
      <c r="H1169" s="6" t="str">
        <f t="shared" si="55"/>
        <v>P</v>
      </c>
      <c r="I1169" t="str">
        <f>LOOKUP(F1169,'Facture Chronopost'!L:L,'Facture Chronopost'!H:H)</f>
        <v/>
      </c>
      <c r="J1169" s="6" t="str">
        <f>TCD!U1170</f>
        <v>5Y</v>
      </c>
      <c r="K1169">
        <f t="shared" si="56"/>
        <v>1</v>
      </c>
      <c r="L1169" s="27">
        <f>_xlfn.XLOOKUP(F1169,'TCD poids'!A:A,'TCD poids'!C:C)</f>
        <v>0.30000000000000004</v>
      </c>
      <c r="M1169" t="str">
        <f>TCD!T1170</f>
        <v>5Y</v>
      </c>
      <c r="N1169">
        <f>IF(I1169="",0.2,LOOKUP(I1169,'Pays TVA'!A:A,'Pays TVA'!B:B))</f>
        <v>0.2</v>
      </c>
      <c r="O1169" s="27" t="str">
        <f>IF(TCD!M1170="","",TCD!M1170)</f>
        <v/>
      </c>
      <c r="P1169" s="27" t="str">
        <f>IF(TCD!J1170="","",TCD!J1170)</f>
        <v/>
      </c>
      <c r="Q1169" s="27" t="str">
        <f>IF(AND(TCD!L1170="",TCD!Q1170=""),"",IF(SUM(TCD!L1170,TCD!Q1170)&gt;15,29,9.5))</f>
        <v/>
      </c>
      <c r="R1169" s="27">
        <f>_xlfn.XLOOKUP(F1169,TCD!E:E,TCD!K:K,"")</f>
        <v>0</v>
      </c>
      <c r="S1169" s="27" t="str">
        <f>IF(TCD!I1170="","",IF(TCD!I1170&gt;8.5,17,8.5))</f>
        <v/>
      </c>
      <c r="T1169" s="27">
        <f>TCD!Y1170</f>
        <v>3.15</v>
      </c>
    </row>
    <row r="1170" spans="1:20" x14ac:dyDescent="0.2">
      <c r="A1170" s="13" t="str">
        <f>TCD!V1171</f>
        <v>CHRONO_2SHOP</v>
      </c>
      <c r="B1170" s="1">
        <f t="shared" si="54"/>
        <v>46143</v>
      </c>
      <c r="F1170" t="str">
        <f>TCD!E1171</f>
        <v>XT259884338TS</v>
      </c>
      <c r="H1170" s="6" t="str">
        <f t="shared" si="55"/>
        <v>P</v>
      </c>
      <c r="I1170" t="str">
        <f>LOOKUP(F1170,'Facture Chronopost'!L:L,'Facture Chronopost'!H:H)</f>
        <v/>
      </c>
      <c r="J1170" s="6" t="str">
        <f>TCD!U1171</f>
        <v>5Y</v>
      </c>
      <c r="K1170">
        <f t="shared" si="56"/>
        <v>1</v>
      </c>
      <c r="L1170" s="27">
        <f>_xlfn.XLOOKUP(F1170,'TCD poids'!A:A,'TCD poids'!C:C)</f>
        <v>0.8</v>
      </c>
      <c r="M1170" t="str">
        <f>TCD!T1171</f>
        <v>5Y</v>
      </c>
      <c r="N1170">
        <f>IF(I1170="",0.2,LOOKUP(I1170,'Pays TVA'!A:A,'Pays TVA'!B:B))</f>
        <v>0.2</v>
      </c>
      <c r="O1170" s="27" t="str">
        <f>IF(TCD!M1171="","",TCD!M1171)</f>
        <v/>
      </c>
      <c r="P1170" s="27" t="str">
        <f>IF(TCD!J1171="","",TCD!J1171)</f>
        <v/>
      </c>
      <c r="Q1170" s="27" t="str">
        <f>IF(AND(TCD!L1171="",TCD!Q1171=""),"",IF(SUM(TCD!L1171,TCD!Q1171)&gt;15,29,9.5))</f>
        <v/>
      </c>
      <c r="R1170" s="27">
        <f>_xlfn.XLOOKUP(F1170,TCD!E:E,TCD!K:K,"")</f>
        <v>0</v>
      </c>
      <c r="S1170" s="27" t="str">
        <f>IF(TCD!I1171="","",IF(TCD!I1171&gt;8.5,17,8.5))</f>
        <v/>
      </c>
      <c r="T1170" s="27">
        <f>TCD!Y1171</f>
        <v>3.25</v>
      </c>
    </row>
    <row r="1171" spans="1:20" x14ac:dyDescent="0.2">
      <c r="A1171" s="13" t="str">
        <f>TCD!V1172</f>
        <v>CHRONO_2SHOP</v>
      </c>
      <c r="B1171" s="1">
        <f t="shared" si="54"/>
        <v>46143</v>
      </c>
      <c r="F1171" t="str">
        <f>TCD!E1172</f>
        <v>XT259890245TS</v>
      </c>
      <c r="H1171" s="6" t="str">
        <f t="shared" si="55"/>
        <v>P</v>
      </c>
      <c r="I1171" t="str">
        <f>LOOKUP(F1171,'Facture Chronopost'!L:L,'Facture Chronopost'!H:H)</f>
        <v/>
      </c>
      <c r="J1171" s="6" t="str">
        <f>TCD!U1172</f>
        <v>5Y</v>
      </c>
      <c r="K1171">
        <f t="shared" si="56"/>
        <v>1</v>
      </c>
      <c r="L1171" s="27">
        <f>_xlfn.XLOOKUP(F1171,'TCD poids'!A:A,'TCD poids'!C:C)</f>
        <v>0.30000000000000004</v>
      </c>
      <c r="M1171" t="str">
        <f>TCD!T1172</f>
        <v>5Y</v>
      </c>
      <c r="N1171">
        <f>IF(I1171="",0.2,LOOKUP(I1171,'Pays TVA'!A:A,'Pays TVA'!B:B))</f>
        <v>0.2</v>
      </c>
      <c r="O1171" s="27" t="str">
        <f>IF(TCD!M1172="","",TCD!M1172)</f>
        <v/>
      </c>
      <c r="P1171" s="27" t="str">
        <f>IF(TCD!J1172="","",TCD!J1172)</f>
        <v/>
      </c>
      <c r="Q1171" s="27" t="str">
        <f>IF(AND(TCD!L1172="",TCD!Q1172=""),"",IF(SUM(TCD!L1172,TCD!Q1172)&gt;15,29,9.5))</f>
        <v/>
      </c>
      <c r="R1171" s="27">
        <f>_xlfn.XLOOKUP(F1171,TCD!E:E,TCD!K:K,"")</f>
        <v>0</v>
      </c>
      <c r="S1171" s="27" t="str">
        <f>IF(TCD!I1172="","",IF(TCD!I1172&gt;8.5,17,8.5))</f>
        <v/>
      </c>
      <c r="T1171" s="27">
        <f>TCD!Y1172</f>
        <v>3.15</v>
      </c>
    </row>
    <row r="1172" spans="1:20" x14ac:dyDescent="0.2">
      <c r="A1172" s="13" t="str">
        <f>TCD!V1173</f>
        <v>CHRONO_2SHOP</v>
      </c>
      <c r="B1172" s="1">
        <f t="shared" si="54"/>
        <v>46143</v>
      </c>
      <c r="F1172" t="str">
        <f>TCD!E1173</f>
        <v>XT259894851TS</v>
      </c>
      <c r="H1172" s="6" t="str">
        <f t="shared" si="55"/>
        <v>P</v>
      </c>
      <c r="I1172" t="str">
        <f>LOOKUP(F1172,'Facture Chronopost'!L:L,'Facture Chronopost'!H:H)</f>
        <v/>
      </c>
      <c r="J1172" s="6" t="str">
        <f>TCD!U1173</f>
        <v>5Y</v>
      </c>
      <c r="K1172">
        <f t="shared" si="56"/>
        <v>1</v>
      </c>
      <c r="L1172" s="27">
        <f>_xlfn.XLOOKUP(F1172,'TCD poids'!A:A,'TCD poids'!C:C)</f>
        <v>0.4</v>
      </c>
      <c r="M1172" t="str">
        <f>TCD!T1173</f>
        <v>5Y</v>
      </c>
      <c r="N1172">
        <f>IF(I1172="",0.2,LOOKUP(I1172,'Pays TVA'!A:A,'Pays TVA'!B:B))</f>
        <v>0.2</v>
      </c>
      <c r="O1172" s="27" t="str">
        <f>IF(TCD!M1173="","",TCD!M1173)</f>
        <v/>
      </c>
      <c r="P1172" s="27" t="str">
        <f>IF(TCD!J1173="","",TCD!J1173)</f>
        <v/>
      </c>
      <c r="Q1172" s="27" t="str">
        <f>IF(AND(TCD!L1173="",TCD!Q1173=""),"",IF(SUM(TCD!L1173,TCD!Q1173)&gt;15,29,9.5))</f>
        <v/>
      </c>
      <c r="R1172" s="27">
        <f>_xlfn.XLOOKUP(F1172,TCD!E:E,TCD!K:K,"")</f>
        <v>0</v>
      </c>
      <c r="S1172" s="27" t="str">
        <f>IF(TCD!I1173="","",IF(TCD!I1173&gt;8.5,17,8.5))</f>
        <v/>
      </c>
      <c r="T1172" s="27">
        <f>TCD!Y1173</f>
        <v>3.15</v>
      </c>
    </row>
    <row r="1173" spans="1:20" x14ac:dyDescent="0.2">
      <c r="A1173" s="13" t="str">
        <f>TCD!V1174</f>
        <v>CHRONO_2SHOP</v>
      </c>
      <c r="B1173" s="1">
        <f t="shared" si="54"/>
        <v>46143</v>
      </c>
      <c r="F1173" t="str">
        <f>TCD!E1174</f>
        <v>XT259897481TS</v>
      </c>
      <c r="H1173" s="6" t="str">
        <f t="shared" si="55"/>
        <v>P</v>
      </c>
      <c r="I1173" t="str">
        <f>LOOKUP(F1173,'Facture Chronopost'!L:L,'Facture Chronopost'!H:H)</f>
        <v/>
      </c>
      <c r="J1173" s="6" t="str">
        <f>TCD!U1174</f>
        <v>5Y</v>
      </c>
      <c r="K1173">
        <f t="shared" si="56"/>
        <v>1</v>
      </c>
      <c r="L1173" s="27">
        <f>_xlfn.XLOOKUP(F1173,'TCD poids'!A:A,'TCD poids'!C:C)</f>
        <v>0.1</v>
      </c>
      <c r="M1173" t="str">
        <f>TCD!T1174</f>
        <v>5Y</v>
      </c>
      <c r="N1173">
        <f>IF(I1173="",0.2,LOOKUP(I1173,'Pays TVA'!A:A,'Pays TVA'!B:B))</f>
        <v>0.2</v>
      </c>
      <c r="O1173" s="27" t="str">
        <f>IF(TCD!M1174="","",TCD!M1174)</f>
        <v/>
      </c>
      <c r="P1173" s="27" t="str">
        <f>IF(TCD!J1174="","",TCD!J1174)</f>
        <v/>
      </c>
      <c r="Q1173" s="27" t="str">
        <f>IF(AND(TCD!L1174="",TCD!Q1174=""),"",IF(SUM(TCD!L1174,TCD!Q1174)&gt;15,29,9.5))</f>
        <v/>
      </c>
      <c r="R1173" s="27">
        <f>_xlfn.XLOOKUP(F1173,TCD!E:E,TCD!K:K,"")</f>
        <v>0</v>
      </c>
      <c r="S1173" s="27" t="str">
        <f>IF(TCD!I1174="","",IF(TCD!I1174&gt;8.5,17,8.5))</f>
        <v/>
      </c>
      <c r="T1173" s="27">
        <f>TCD!Y1174</f>
        <v>3.15</v>
      </c>
    </row>
    <row r="1174" spans="1:20" x14ac:dyDescent="0.2">
      <c r="A1174" s="13" t="str">
        <f>TCD!V1175</f>
        <v>CHRONO_2SHOP</v>
      </c>
      <c r="B1174" s="1">
        <f t="shared" si="54"/>
        <v>46143</v>
      </c>
      <c r="F1174" t="str">
        <f>TCD!E1175</f>
        <v>XT259902164TS</v>
      </c>
      <c r="H1174" s="6" t="str">
        <f t="shared" si="55"/>
        <v>P</v>
      </c>
      <c r="I1174" t="str">
        <f>LOOKUP(F1174,'Facture Chronopost'!L:L,'Facture Chronopost'!H:H)</f>
        <v/>
      </c>
      <c r="J1174" s="6" t="str">
        <f>TCD!U1175</f>
        <v>5Y</v>
      </c>
      <c r="K1174">
        <f t="shared" si="56"/>
        <v>1</v>
      </c>
      <c r="L1174" s="27">
        <f>_xlfn.XLOOKUP(F1174,'TCD poids'!A:A,'TCD poids'!C:C)</f>
        <v>0.2</v>
      </c>
      <c r="M1174" t="str">
        <f>TCD!T1175</f>
        <v>5Y</v>
      </c>
      <c r="N1174">
        <f>IF(I1174="",0.2,LOOKUP(I1174,'Pays TVA'!A:A,'Pays TVA'!B:B))</f>
        <v>0.2</v>
      </c>
      <c r="O1174" s="27" t="str">
        <f>IF(TCD!M1175="","",TCD!M1175)</f>
        <v/>
      </c>
      <c r="P1174" s="27" t="str">
        <f>IF(TCD!J1175="","",TCD!J1175)</f>
        <v/>
      </c>
      <c r="Q1174" s="27" t="str">
        <f>IF(AND(TCD!L1175="",TCD!Q1175=""),"",IF(SUM(TCD!L1175,TCD!Q1175)&gt;15,29,9.5))</f>
        <v/>
      </c>
      <c r="R1174" s="27">
        <f>_xlfn.XLOOKUP(F1174,TCD!E:E,TCD!K:K,"")</f>
        <v>0</v>
      </c>
      <c r="S1174" s="27" t="str">
        <f>IF(TCD!I1175="","",IF(TCD!I1175&gt;8.5,17,8.5))</f>
        <v/>
      </c>
      <c r="T1174" s="27">
        <f>TCD!Y1175</f>
        <v>3.15</v>
      </c>
    </row>
    <row r="1175" spans="1:20" x14ac:dyDescent="0.2">
      <c r="A1175" s="13" t="str">
        <f>TCD!V1176</f>
        <v>CHRONO_2SHOP</v>
      </c>
      <c r="B1175" s="1">
        <f t="shared" si="54"/>
        <v>46143</v>
      </c>
      <c r="F1175" t="str">
        <f>TCD!E1176</f>
        <v>XT259902765TS</v>
      </c>
      <c r="H1175" s="6" t="str">
        <f t="shared" si="55"/>
        <v>P</v>
      </c>
      <c r="I1175" t="str">
        <f>LOOKUP(F1175,'Facture Chronopost'!L:L,'Facture Chronopost'!H:H)</f>
        <v/>
      </c>
      <c r="J1175" s="6" t="str">
        <f>TCD!U1176</f>
        <v>5Y</v>
      </c>
      <c r="K1175">
        <f t="shared" si="56"/>
        <v>1</v>
      </c>
      <c r="L1175" s="27">
        <f>_xlfn.XLOOKUP(F1175,'TCD poids'!A:A,'TCD poids'!C:C)</f>
        <v>0.30000000000000004</v>
      </c>
      <c r="M1175" t="str">
        <f>TCD!T1176</f>
        <v>5Y</v>
      </c>
      <c r="N1175">
        <f>IF(I1175="",0.2,LOOKUP(I1175,'Pays TVA'!A:A,'Pays TVA'!B:B))</f>
        <v>0.2</v>
      </c>
      <c r="O1175" s="27" t="str">
        <f>IF(TCD!M1176="","",TCD!M1176)</f>
        <v/>
      </c>
      <c r="P1175" s="27" t="str">
        <f>IF(TCD!J1176="","",TCD!J1176)</f>
        <v/>
      </c>
      <c r="Q1175" s="27" t="str">
        <f>IF(AND(TCD!L1176="",TCD!Q1176=""),"",IF(SUM(TCD!L1176,TCD!Q1176)&gt;15,29,9.5))</f>
        <v/>
      </c>
      <c r="R1175" s="27">
        <f>_xlfn.XLOOKUP(F1175,TCD!E:E,TCD!K:K,"")</f>
        <v>0</v>
      </c>
      <c r="S1175" s="27" t="str">
        <f>IF(TCD!I1176="","",IF(TCD!I1176&gt;8.5,17,8.5))</f>
        <v/>
      </c>
      <c r="T1175" s="27">
        <f>TCD!Y1176</f>
        <v>3.15</v>
      </c>
    </row>
    <row r="1176" spans="1:20" x14ac:dyDescent="0.2">
      <c r="A1176" s="13" t="str">
        <f>TCD!V1177</f>
        <v>CHRONO_2SHOP</v>
      </c>
      <c r="B1176" s="1">
        <f t="shared" si="54"/>
        <v>46143</v>
      </c>
      <c r="F1176" t="str">
        <f>TCD!E1177</f>
        <v>XT259906515TS</v>
      </c>
      <c r="H1176" s="6" t="str">
        <f t="shared" si="55"/>
        <v>P</v>
      </c>
      <c r="I1176" t="str">
        <f>LOOKUP(F1176,'Facture Chronopost'!L:L,'Facture Chronopost'!H:H)</f>
        <v/>
      </c>
      <c r="J1176" s="6" t="str">
        <f>TCD!U1177</f>
        <v>5Y</v>
      </c>
      <c r="K1176">
        <f t="shared" si="56"/>
        <v>1</v>
      </c>
      <c r="L1176" s="27">
        <f>_xlfn.XLOOKUP(F1176,'TCD poids'!A:A,'TCD poids'!C:C)</f>
        <v>0.79999999999999993</v>
      </c>
      <c r="M1176" t="str">
        <f>TCD!T1177</f>
        <v>5Y</v>
      </c>
      <c r="N1176">
        <f>IF(I1176="",0.2,LOOKUP(I1176,'Pays TVA'!A:A,'Pays TVA'!B:B))</f>
        <v>0.2</v>
      </c>
      <c r="O1176" s="27" t="str">
        <f>IF(TCD!M1177="","",TCD!M1177)</f>
        <v/>
      </c>
      <c r="P1176" s="27" t="str">
        <f>IF(TCD!J1177="","",TCD!J1177)</f>
        <v/>
      </c>
      <c r="Q1176" s="27" t="str">
        <f>IF(AND(TCD!L1177="",TCD!Q1177=""),"",IF(SUM(TCD!L1177,TCD!Q1177)&gt;15,29,9.5))</f>
        <v/>
      </c>
      <c r="R1176" s="27">
        <f>_xlfn.XLOOKUP(F1176,TCD!E:E,TCD!K:K,"")</f>
        <v>0</v>
      </c>
      <c r="S1176" s="27" t="str">
        <f>IF(TCD!I1177="","",IF(TCD!I1177&gt;8.5,17,8.5))</f>
        <v/>
      </c>
      <c r="T1176" s="27">
        <f>TCD!Y1177</f>
        <v>3.25</v>
      </c>
    </row>
    <row r="1177" spans="1:20" x14ac:dyDescent="0.2">
      <c r="A1177" s="13" t="str">
        <f>TCD!V1178</f>
        <v>CHRONO_2SHOP</v>
      </c>
      <c r="B1177" s="1">
        <f t="shared" si="54"/>
        <v>46143</v>
      </c>
      <c r="F1177" t="str">
        <f>TCD!E1178</f>
        <v>XT259914445TS</v>
      </c>
      <c r="H1177" s="6" t="str">
        <f t="shared" si="55"/>
        <v>P</v>
      </c>
      <c r="I1177" t="str">
        <f>LOOKUP(F1177,'Facture Chronopost'!L:L,'Facture Chronopost'!H:H)</f>
        <v/>
      </c>
      <c r="J1177" s="6" t="str">
        <f>TCD!U1178</f>
        <v>5Y</v>
      </c>
      <c r="K1177">
        <f t="shared" si="56"/>
        <v>1</v>
      </c>
      <c r="L1177" s="27">
        <f>_xlfn.XLOOKUP(F1177,'TCD poids'!A:A,'TCD poids'!C:C)</f>
        <v>0.1</v>
      </c>
      <c r="M1177" t="str">
        <f>TCD!T1178</f>
        <v>5Y</v>
      </c>
      <c r="N1177">
        <f>IF(I1177="",0.2,LOOKUP(I1177,'Pays TVA'!A:A,'Pays TVA'!B:B))</f>
        <v>0.2</v>
      </c>
      <c r="O1177" s="27" t="str">
        <f>IF(TCD!M1178="","",TCD!M1178)</f>
        <v/>
      </c>
      <c r="P1177" s="27" t="str">
        <f>IF(TCD!J1178="","",TCD!J1178)</f>
        <v/>
      </c>
      <c r="Q1177" s="27" t="str">
        <f>IF(AND(TCD!L1178="",TCD!Q1178=""),"",IF(SUM(TCD!L1178,TCD!Q1178)&gt;15,29,9.5))</f>
        <v/>
      </c>
      <c r="R1177" s="27">
        <f>_xlfn.XLOOKUP(F1177,TCD!E:E,TCD!K:K,"")</f>
        <v>0</v>
      </c>
      <c r="S1177" s="27" t="str">
        <f>IF(TCD!I1178="","",IF(TCD!I1178&gt;8.5,17,8.5))</f>
        <v/>
      </c>
      <c r="T1177" s="27">
        <f>TCD!Y1178</f>
        <v>3.15</v>
      </c>
    </row>
    <row r="1178" spans="1:20" x14ac:dyDescent="0.2">
      <c r="A1178" s="13" t="str">
        <f>TCD!V1179</f>
        <v>CHRONO_2SHOP</v>
      </c>
      <c r="B1178" s="1">
        <f t="shared" si="54"/>
        <v>46143</v>
      </c>
      <c r="F1178" t="str">
        <f>TCD!E1179</f>
        <v>XT259915843TS</v>
      </c>
      <c r="H1178" s="6" t="str">
        <f t="shared" si="55"/>
        <v>P</v>
      </c>
      <c r="I1178" t="str">
        <f>LOOKUP(F1178,'Facture Chronopost'!L:L,'Facture Chronopost'!H:H)</f>
        <v/>
      </c>
      <c r="J1178" s="6" t="str">
        <f>TCD!U1179</f>
        <v>5Y</v>
      </c>
      <c r="K1178">
        <f t="shared" si="56"/>
        <v>1</v>
      </c>
      <c r="L1178" s="27">
        <f>_xlfn.XLOOKUP(F1178,'TCD poids'!A:A,'TCD poids'!C:C)</f>
        <v>0.30000000000000004</v>
      </c>
      <c r="M1178" t="str">
        <f>TCD!T1179</f>
        <v>5Y</v>
      </c>
      <c r="N1178">
        <f>IF(I1178="",0.2,LOOKUP(I1178,'Pays TVA'!A:A,'Pays TVA'!B:B))</f>
        <v>0.2</v>
      </c>
      <c r="O1178" s="27" t="str">
        <f>IF(TCD!M1179="","",TCD!M1179)</f>
        <v/>
      </c>
      <c r="P1178" s="27" t="str">
        <f>IF(TCD!J1179="","",TCD!J1179)</f>
        <v/>
      </c>
      <c r="Q1178" s="27" t="str">
        <f>IF(AND(TCD!L1179="",TCD!Q1179=""),"",IF(SUM(TCD!L1179,TCD!Q1179)&gt;15,29,9.5))</f>
        <v/>
      </c>
      <c r="R1178" s="27">
        <f>_xlfn.XLOOKUP(F1178,TCD!E:E,TCD!K:K,"")</f>
        <v>0</v>
      </c>
      <c r="S1178" s="27" t="str">
        <f>IF(TCD!I1179="","",IF(TCD!I1179&gt;8.5,17,8.5))</f>
        <v/>
      </c>
      <c r="T1178" s="27">
        <f>TCD!Y1179</f>
        <v>3.15</v>
      </c>
    </row>
    <row r="1179" spans="1:20" x14ac:dyDescent="0.2">
      <c r="A1179" s="13" t="str">
        <f>TCD!V1180</f>
        <v>CHRONO_2SHOP</v>
      </c>
      <c r="B1179" s="1">
        <f t="shared" si="54"/>
        <v>46143</v>
      </c>
      <c r="F1179" t="str">
        <f>TCD!E1180</f>
        <v>XT259923235TS</v>
      </c>
      <c r="H1179" s="6" t="str">
        <f t="shared" si="55"/>
        <v>P</v>
      </c>
      <c r="I1179" t="str">
        <f>LOOKUP(F1179,'Facture Chronopost'!L:L,'Facture Chronopost'!H:H)</f>
        <v/>
      </c>
      <c r="J1179" s="6" t="str">
        <f>TCD!U1180</f>
        <v>5Y</v>
      </c>
      <c r="K1179">
        <f t="shared" si="56"/>
        <v>1</v>
      </c>
      <c r="L1179" s="27">
        <f>_xlfn.XLOOKUP(F1179,'TCD poids'!A:A,'TCD poids'!C:C)</f>
        <v>0.4</v>
      </c>
      <c r="M1179" t="str">
        <f>TCD!T1180</f>
        <v>5Y</v>
      </c>
      <c r="N1179">
        <f>IF(I1179="",0.2,LOOKUP(I1179,'Pays TVA'!A:A,'Pays TVA'!B:B))</f>
        <v>0.2</v>
      </c>
      <c r="O1179" s="27" t="str">
        <f>IF(TCD!M1180="","",TCD!M1180)</f>
        <v/>
      </c>
      <c r="P1179" s="27" t="str">
        <f>IF(TCD!J1180="","",TCD!J1180)</f>
        <v/>
      </c>
      <c r="Q1179" s="27" t="str">
        <f>IF(AND(TCD!L1180="",TCD!Q1180=""),"",IF(SUM(TCD!L1180,TCD!Q1180)&gt;15,29,9.5))</f>
        <v/>
      </c>
      <c r="R1179" s="27">
        <f>_xlfn.XLOOKUP(F1179,TCD!E:E,TCD!K:K,"")</f>
        <v>0</v>
      </c>
      <c r="S1179" s="27" t="str">
        <f>IF(TCD!I1180="","",IF(TCD!I1180&gt;8.5,17,8.5))</f>
        <v/>
      </c>
      <c r="T1179" s="27">
        <f>TCD!Y1180</f>
        <v>3.15</v>
      </c>
    </row>
    <row r="1180" spans="1:20" x14ac:dyDescent="0.2">
      <c r="A1180" s="13" t="str">
        <f>TCD!V1181</f>
        <v>CHRONO_2SHOP</v>
      </c>
      <c r="B1180" s="1">
        <f t="shared" si="54"/>
        <v>46143</v>
      </c>
      <c r="F1180" t="str">
        <f>TCD!E1181</f>
        <v>XT259926571TS</v>
      </c>
      <c r="H1180" s="6" t="str">
        <f t="shared" si="55"/>
        <v>P</v>
      </c>
      <c r="I1180" t="str">
        <f>LOOKUP(F1180,'Facture Chronopost'!L:L,'Facture Chronopost'!H:H)</f>
        <v/>
      </c>
      <c r="J1180" s="6" t="str">
        <f>TCD!U1181</f>
        <v>5Y</v>
      </c>
      <c r="K1180">
        <f t="shared" si="56"/>
        <v>1</v>
      </c>
      <c r="L1180" s="27">
        <f>_xlfn.XLOOKUP(F1180,'TCD poids'!A:A,'TCD poids'!C:C)</f>
        <v>0.7</v>
      </c>
      <c r="M1180" t="str">
        <f>TCD!T1181</f>
        <v>5Y</v>
      </c>
      <c r="N1180">
        <f>IF(I1180="",0.2,LOOKUP(I1180,'Pays TVA'!A:A,'Pays TVA'!B:B))</f>
        <v>0.2</v>
      </c>
      <c r="O1180" s="27" t="str">
        <f>IF(TCD!M1181="","",TCD!M1181)</f>
        <v/>
      </c>
      <c r="P1180" s="27" t="str">
        <f>IF(TCD!J1181="","",TCD!J1181)</f>
        <v/>
      </c>
      <c r="Q1180" s="27" t="str">
        <f>IF(AND(TCD!L1181="",TCD!Q1181=""),"",IF(SUM(TCD!L1181,TCD!Q1181)&gt;15,29,9.5))</f>
        <v/>
      </c>
      <c r="R1180" s="27">
        <f>_xlfn.XLOOKUP(F1180,TCD!E:E,TCD!K:K,"")</f>
        <v>0</v>
      </c>
      <c r="S1180" s="27" t="str">
        <f>IF(TCD!I1181="","",IF(TCD!I1181&gt;8.5,17,8.5))</f>
        <v/>
      </c>
      <c r="T1180" s="27">
        <f>TCD!Y1181</f>
        <v>3.25</v>
      </c>
    </row>
    <row r="1181" spans="1:20" x14ac:dyDescent="0.2">
      <c r="A1181" s="13" t="str">
        <f>TCD!V1182</f>
        <v>CHRONO_2SHOP</v>
      </c>
      <c r="B1181" s="1">
        <f t="shared" si="54"/>
        <v>46143</v>
      </c>
      <c r="F1181" t="str">
        <f>TCD!E1182</f>
        <v>XT259927152TS</v>
      </c>
      <c r="H1181" s="6" t="str">
        <f t="shared" si="55"/>
        <v>P</v>
      </c>
      <c r="I1181" t="str">
        <f>LOOKUP(F1181,'Facture Chronopost'!L:L,'Facture Chronopost'!H:H)</f>
        <v/>
      </c>
      <c r="J1181" s="6" t="str">
        <f>TCD!U1182</f>
        <v>5Y</v>
      </c>
      <c r="K1181">
        <f t="shared" si="56"/>
        <v>1</v>
      </c>
      <c r="L1181" s="27">
        <f>_xlfn.XLOOKUP(F1181,'TCD poids'!A:A,'TCD poids'!C:C)</f>
        <v>0.30000000000000004</v>
      </c>
      <c r="M1181" t="str">
        <f>TCD!T1182</f>
        <v>5Y</v>
      </c>
      <c r="N1181">
        <f>IF(I1181="",0.2,LOOKUP(I1181,'Pays TVA'!A:A,'Pays TVA'!B:B))</f>
        <v>0.2</v>
      </c>
      <c r="O1181" s="27" t="str">
        <f>IF(TCD!M1182="","",TCD!M1182)</f>
        <v/>
      </c>
      <c r="P1181" s="27" t="str">
        <f>IF(TCD!J1182="","",TCD!J1182)</f>
        <v/>
      </c>
      <c r="Q1181" s="27" t="str">
        <f>IF(AND(TCD!L1182="",TCD!Q1182=""),"",IF(SUM(TCD!L1182,TCD!Q1182)&gt;15,29,9.5))</f>
        <v/>
      </c>
      <c r="R1181" s="27">
        <f>_xlfn.XLOOKUP(F1181,TCD!E:E,TCD!K:K,"")</f>
        <v>0</v>
      </c>
      <c r="S1181" s="27" t="str">
        <f>IF(TCD!I1182="","",IF(TCD!I1182&gt;8.5,17,8.5))</f>
        <v/>
      </c>
      <c r="T1181" s="27">
        <f>TCD!Y1182</f>
        <v>3.15</v>
      </c>
    </row>
    <row r="1182" spans="1:20" x14ac:dyDescent="0.2">
      <c r="A1182" s="13" t="str">
        <f>TCD!V1183</f>
        <v>CHRONO_2SHOP</v>
      </c>
      <c r="B1182" s="1">
        <f t="shared" si="54"/>
        <v>46143</v>
      </c>
      <c r="F1182" t="str">
        <f>TCD!E1183</f>
        <v>XT259927400TS</v>
      </c>
      <c r="H1182" s="6" t="str">
        <f t="shared" si="55"/>
        <v>P</v>
      </c>
      <c r="I1182" t="str">
        <f>LOOKUP(F1182,'Facture Chronopost'!L:L,'Facture Chronopost'!H:H)</f>
        <v/>
      </c>
      <c r="J1182" s="6" t="str">
        <f>TCD!U1183</f>
        <v>5Y</v>
      </c>
      <c r="K1182">
        <f t="shared" si="56"/>
        <v>1</v>
      </c>
      <c r="L1182" s="27">
        <f>_xlfn.XLOOKUP(F1182,'TCD poids'!A:A,'TCD poids'!C:C)</f>
        <v>0.3</v>
      </c>
      <c r="M1182" t="str">
        <f>TCD!T1183</f>
        <v>5Y</v>
      </c>
      <c r="N1182">
        <f>IF(I1182="",0.2,LOOKUP(I1182,'Pays TVA'!A:A,'Pays TVA'!B:B))</f>
        <v>0.2</v>
      </c>
      <c r="O1182" s="27" t="str">
        <f>IF(TCD!M1183="","",TCD!M1183)</f>
        <v/>
      </c>
      <c r="P1182" s="27" t="str">
        <f>IF(TCD!J1183="","",TCD!J1183)</f>
        <v/>
      </c>
      <c r="Q1182" s="27" t="str">
        <f>IF(AND(TCD!L1183="",TCD!Q1183=""),"",IF(SUM(TCD!L1183,TCD!Q1183)&gt;15,29,9.5))</f>
        <v/>
      </c>
      <c r="R1182" s="27">
        <f>_xlfn.XLOOKUP(F1182,TCD!E:E,TCD!K:K,"")</f>
        <v>0</v>
      </c>
      <c r="S1182" s="27" t="str">
        <f>IF(TCD!I1183="","",IF(TCD!I1183&gt;8.5,17,8.5))</f>
        <v/>
      </c>
      <c r="T1182" s="27">
        <f>TCD!Y1183</f>
        <v>3.15</v>
      </c>
    </row>
    <row r="1183" spans="1:20" x14ac:dyDescent="0.2">
      <c r="A1183" s="13" t="str">
        <f>TCD!V1184</f>
        <v>CHRONO_2SHOP</v>
      </c>
      <c r="B1183" s="1">
        <f t="shared" si="54"/>
        <v>46143</v>
      </c>
      <c r="F1183" t="str">
        <f>TCD!E1184</f>
        <v>XT259930338TS</v>
      </c>
      <c r="H1183" s="6" t="str">
        <f t="shared" si="55"/>
        <v>P</v>
      </c>
      <c r="I1183" t="str">
        <f>LOOKUP(F1183,'Facture Chronopost'!L:L,'Facture Chronopost'!H:H)</f>
        <v/>
      </c>
      <c r="J1183" s="6" t="str">
        <f>TCD!U1184</f>
        <v>5Y</v>
      </c>
      <c r="K1183">
        <f t="shared" si="56"/>
        <v>1</v>
      </c>
      <c r="L1183" s="27">
        <f>_xlfn.XLOOKUP(F1183,'TCD poids'!A:A,'TCD poids'!C:C)</f>
        <v>0.2</v>
      </c>
      <c r="M1183" t="str">
        <f>TCD!T1184</f>
        <v>5Y</v>
      </c>
      <c r="N1183">
        <f>IF(I1183="",0.2,LOOKUP(I1183,'Pays TVA'!A:A,'Pays TVA'!B:B))</f>
        <v>0.2</v>
      </c>
      <c r="O1183" s="27" t="str">
        <f>IF(TCD!M1184="","",TCD!M1184)</f>
        <v/>
      </c>
      <c r="P1183" s="27" t="str">
        <f>IF(TCD!J1184="","",TCD!J1184)</f>
        <v/>
      </c>
      <c r="Q1183" s="27" t="str">
        <f>IF(AND(TCD!L1184="",TCD!Q1184=""),"",IF(SUM(TCD!L1184,TCD!Q1184)&gt;15,29,9.5))</f>
        <v/>
      </c>
      <c r="R1183" s="27">
        <f>_xlfn.XLOOKUP(F1183,TCD!E:E,TCD!K:K,"")</f>
        <v>0</v>
      </c>
      <c r="S1183" s="27" t="str">
        <f>IF(TCD!I1184="","",IF(TCD!I1184&gt;8.5,17,8.5))</f>
        <v/>
      </c>
      <c r="T1183" s="27">
        <f>TCD!Y1184</f>
        <v>3.15</v>
      </c>
    </row>
    <row r="1184" spans="1:20" x14ac:dyDescent="0.2">
      <c r="A1184" s="13" t="str">
        <f>TCD!V1185</f>
        <v>CHRONO_2SHOP</v>
      </c>
      <c r="B1184" s="1">
        <f t="shared" si="54"/>
        <v>46143</v>
      </c>
      <c r="F1184" t="str">
        <f>TCD!E1185</f>
        <v>XT259936675TS</v>
      </c>
      <c r="H1184" s="6" t="str">
        <f t="shared" si="55"/>
        <v>P</v>
      </c>
      <c r="I1184" t="str">
        <f>LOOKUP(F1184,'Facture Chronopost'!L:L,'Facture Chronopost'!H:H)</f>
        <v/>
      </c>
      <c r="J1184" s="6" t="str">
        <f>TCD!U1185</f>
        <v>5Y</v>
      </c>
      <c r="K1184">
        <f t="shared" si="56"/>
        <v>1</v>
      </c>
      <c r="L1184" s="27">
        <f>_xlfn.XLOOKUP(F1184,'TCD poids'!A:A,'TCD poids'!C:C)</f>
        <v>0.2</v>
      </c>
      <c r="M1184" t="str">
        <f>TCD!T1185</f>
        <v>5Y</v>
      </c>
      <c r="N1184">
        <f>IF(I1184="",0.2,LOOKUP(I1184,'Pays TVA'!A:A,'Pays TVA'!B:B))</f>
        <v>0.2</v>
      </c>
      <c r="O1184" s="27" t="str">
        <f>IF(TCD!M1185="","",TCD!M1185)</f>
        <v/>
      </c>
      <c r="P1184" s="27" t="str">
        <f>IF(TCD!J1185="","",TCD!J1185)</f>
        <v/>
      </c>
      <c r="Q1184" s="27" t="str">
        <f>IF(AND(TCD!L1185="",TCD!Q1185=""),"",IF(SUM(TCD!L1185,TCD!Q1185)&gt;15,29,9.5))</f>
        <v/>
      </c>
      <c r="R1184" s="27">
        <f>_xlfn.XLOOKUP(F1184,TCD!E:E,TCD!K:K,"")</f>
        <v>0</v>
      </c>
      <c r="S1184" s="27" t="str">
        <f>IF(TCD!I1185="","",IF(TCD!I1185&gt;8.5,17,8.5))</f>
        <v/>
      </c>
      <c r="T1184" s="27">
        <f>TCD!Y1185</f>
        <v>3.15</v>
      </c>
    </row>
    <row r="1185" spans="1:20" x14ac:dyDescent="0.2">
      <c r="A1185" s="13" t="str">
        <f>TCD!V1186</f>
        <v>CHRONO_2SHOP</v>
      </c>
      <c r="B1185" s="1">
        <f t="shared" si="54"/>
        <v>46143</v>
      </c>
      <c r="F1185" t="str">
        <f>TCD!E1186</f>
        <v>XT259936980TS</v>
      </c>
      <c r="H1185" s="6" t="str">
        <f t="shared" si="55"/>
        <v>P</v>
      </c>
      <c r="I1185" t="str">
        <f>LOOKUP(F1185,'Facture Chronopost'!L:L,'Facture Chronopost'!H:H)</f>
        <v/>
      </c>
      <c r="J1185" s="6" t="str">
        <f>TCD!U1186</f>
        <v>5Y</v>
      </c>
      <c r="K1185">
        <f t="shared" si="56"/>
        <v>1</v>
      </c>
      <c r="L1185" s="27">
        <f>_xlfn.XLOOKUP(F1185,'TCD poids'!A:A,'TCD poids'!C:C)</f>
        <v>0.1</v>
      </c>
      <c r="M1185" t="str">
        <f>TCD!T1186</f>
        <v>5Y</v>
      </c>
      <c r="N1185">
        <f>IF(I1185="",0.2,LOOKUP(I1185,'Pays TVA'!A:A,'Pays TVA'!B:B))</f>
        <v>0.2</v>
      </c>
      <c r="O1185" s="27" t="str">
        <f>IF(TCD!M1186="","",TCD!M1186)</f>
        <v/>
      </c>
      <c r="P1185" s="27" t="str">
        <f>IF(TCD!J1186="","",TCD!J1186)</f>
        <v/>
      </c>
      <c r="Q1185" s="27" t="str">
        <f>IF(AND(TCD!L1186="",TCD!Q1186=""),"",IF(SUM(TCD!L1186,TCD!Q1186)&gt;15,29,9.5))</f>
        <v/>
      </c>
      <c r="R1185" s="27">
        <f>_xlfn.XLOOKUP(F1185,TCD!E:E,TCD!K:K,"")</f>
        <v>0</v>
      </c>
      <c r="S1185" s="27" t="str">
        <f>IF(TCD!I1186="","",IF(TCD!I1186&gt;8.5,17,8.5))</f>
        <v/>
      </c>
      <c r="T1185" s="27">
        <f>TCD!Y1186</f>
        <v>3.15</v>
      </c>
    </row>
    <row r="1186" spans="1:20" x14ac:dyDescent="0.2">
      <c r="A1186" s="13" t="str">
        <f>TCD!V1187</f>
        <v>CHRONO_2SHOP</v>
      </c>
      <c r="B1186" s="1">
        <f t="shared" si="54"/>
        <v>46143</v>
      </c>
      <c r="F1186" t="str">
        <f>TCD!E1187</f>
        <v>XT259944867TS</v>
      </c>
      <c r="H1186" s="6" t="str">
        <f t="shared" si="55"/>
        <v>P</v>
      </c>
      <c r="I1186" t="str">
        <f>LOOKUP(F1186,'Facture Chronopost'!L:L,'Facture Chronopost'!H:H)</f>
        <v/>
      </c>
      <c r="J1186" s="6" t="str">
        <f>TCD!U1187</f>
        <v>5Y</v>
      </c>
      <c r="K1186">
        <f t="shared" si="56"/>
        <v>1</v>
      </c>
      <c r="L1186" s="27">
        <f>_xlfn.XLOOKUP(F1186,'TCD poids'!A:A,'TCD poids'!C:C)</f>
        <v>0.30000000000000004</v>
      </c>
      <c r="M1186" t="str">
        <f>TCD!T1187</f>
        <v>5Y</v>
      </c>
      <c r="N1186">
        <f>IF(I1186="",0.2,LOOKUP(I1186,'Pays TVA'!A:A,'Pays TVA'!B:B))</f>
        <v>0.2</v>
      </c>
      <c r="O1186" s="27" t="str">
        <f>IF(TCD!M1187="","",TCD!M1187)</f>
        <v/>
      </c>
      <c r="P1186" s="27" t="str">
        <f>IF(TCD!J1187="","",TCD!J1187)</f>
        <v/>
      </c>
      <c r="Q1186" s="27" t="str">
        <f>IF(AND(TCD!L1187="",TCD!Q1187=""),"",IF(SUM(TCD!L1187,TCD!Q1187)&gt;15,29,9.5))</f>
        <v/>
      </c>
      <c r="R1186" s="27">
        <f>_xlfn.XLOOKUP(F1186,TCD!E:E,TCD!K:K,"")</f>
        <v>0</v>
      </c>
      <c r="S1186" s="27" t="str">
        <f>IF(TCD!I1187="","",IF(TCD!I1187&gt;8.5,17,8.5))</f>
        <v/>
      </c>
      <c r="T1186" s="27">
        <f>TCD!Y1187</f>
        <v>3.15</v>
      </c>
    </row>
    <row r="1187" spans="1:20" x14ac:dyDescent="0.2">
      <c r="A1187" s="13" t="str">
        <f>TCD!V1188</f>
        <v>CHRONO_2SHOP</v>
      </c>
      <c r="B1187" s="1">
        <f t="shared" si="54"/>
        <v>46143</v>
      </c>
      <c r="F1187" t="str">
        <f>TCD!E1188</f>
        <v>XT259957208TS</v>
      </c>
      <c r="H1187" s="6" t="str">
        <f t="shared" si="55"/>
        <v>P</v>
      </c>
      <c r="I1187" t="str">
        <f>LOOKUP(F1187,'Facture Chronopost'!L:L,'Facture Chronopost'!H:H)</f>
        <v/>
      </c>
      <c r="J1187" s="6" t="str">
        <f>TCD!U1188</f>
        <v>5Y</v>
      </c>
      <c r="K1187">
        <f t="shared" si="56"/>
        <v>1</v>
      </c>
      <c r="L1187" s="27">
        <f>_xlfn.XLOOKUP(F1187,'TCD poids'!A:A,'TCD poids'!C:C)</f>
        <v>0.30000000000000004</v>
      </c>
      <c r="M1187" t="str">
        <f>TCD!T1188</f>
        <v>5Y</v>
      </c>
      <c r="N1187">
        <f>IF(I1187="",0.2,LOOKUP(I1187,'Pays TVA'!A:A,'Pays TVA'!B:B))</f>
        <v>0.2</v>
      </c>
      <c r="O1187" s="27" t="str">
        <f>IF(TCD!M1188="","",TCD!M1188)</f>
        <v/>
      </c>
      <c r="P1187" s="27" t="str">
        <f>IF(TCD!J1188="","",TCD!J1188)</f>
        <v/>
      </c>
      <c r="Q1187" s="27" t="str">
        <f>IF(AND(TCD!L1188="",TCD!Q1188=""),"",IF(SUM(TCD!L1188,TCD!Q1188)&gt;15,29,9.5))</f>
        <v/>
      </c>
      <c r="R1187" s="27">
        <f>_xlfn.XLOOKUP(F1187,TCD!E:E,TCD!K:K,"")</f>
        <v>0</v>
      </c>
      <c r="S1187" s="27" t="str">
        <f>IF(TCD!I1188="","",IF(TCD!I1188&gt;8.5,17,8.5))</f>
        <v/>
      </c>
      <c r="T1187" s="27">
        <f>TCD!Y1188</f>
        <v>3.15</v>
      </c>
    </row>
    <row r="1188" spans="1:20" x14ac:dyDescent="0.2">
      <c r="A1188" s="13" t="str">
        <f>TCD!V1189</f>
        <v>CHRONO_2SHOP</v>
      </c>
      <c r="B1188" s="1">
        <f t="shared" si="54"/>
        <v>46143</v>
      </c>
      <c r="F1188" t="str">
        <f>TCD!E1189</f>
        <v>XT259957653TS</v>
      </c>
      <c r="H1188" s="6" t="str">
        <f t="shared" si="55"/>
        <v>P</v>
      </c>
      <c r="I1188" t="str">
        <f>LOOKUP(F1188,'Facture Chronopost'!L:L,'Facture Chronopost'!H:H)</f>
        <v/>
      </c>
      <c r="J1188" s="6" t="str">
        <f>TCD!U1189</f>
        <v>5Y</v>
      </c>
      <c r="K1188">
        <f t="shared" si="56"/>
        <v>1</v>
      </c>
      <c r="L1188" s="27">
        <f>_xlfn.XLOOKUP(F1188,'TCD poids'!A:A,'TCD poids'!C:C)</f>
        <v>0.30000000000000004</v>
      </c>
      <c r="M1188" t="str">
        <f>TCD!T1189</f>
        <v>5Y</v>
      </c>
      <c r="N1188">
        <f>IF(I1188="",0.2,LOOKUP(I1188,'Pays TVA'!A:A,'Pays TVA'!B:B))</f>
        <v>0.2</v>
      </c>
      <c r="O1188" s="27" t="str">
        <f>IF(TCD!M1189="","",TCD!M1189)</f>
        <v/>
      </c>
      <c r="P1188" s="27" t="str">
        <f>IF(TCD!J1189="","",TCD!J1189)</f>
        <v/>
      </c>
      <c r="Q1188" s="27" t="str">
        <f>IF(AND(TCD!L1189="",TCD!Q1189=""),"",IF(SUM(TCD!L1189,TCD!Q1189)&gt;15,29,9.5))</f>
        <v/>
      </c>
      <c r="R1188" s="27">
        <f>_xlfn.XLOOKUP(F1188,TCD!E:E,TCD!K:K,"")</f>
        <v>0</v>
      </c>
      <c r="S1188" s="27" t="str">
        <f>IF(TCD!I1189="","",IF(TCD!I1189&gt;8.5,17,8.5))</f>
        <v/>
      </c>
      <c r="T1188" s="27">
        <f>TCD!Y1189</f>
        <v>3.15</v>
      </c>
    </row>
    <row r="1189" spans="1:20" x14ac:dyDescent="0.2">
      <c r="A1189" s="13" t="str">
        <f>TCD!V1190</f>
        <v>CHRONO_2SHOP</v>
      </c>
      <c r="B1189" s="1">
        <f t="shared" si="54"/>
        <v>46143</v>
      </c>
      <c r="F1189" t="str">
        <f>TCD!E1190</f>
        <v>XT259958322TS</v>
      </c>
      <c r="H1189" s="6" t="str">
        <f t="shared" si="55"/>
        <v>P</v>
      </c>
      <c r="I1189" t="str">
        <f>LOOKUP(F1189,'Facture Chronopost'!L:L,'Facture Chronopost'!H:H)</f>
        <v/>
      </c>
      <c r="J1189" s="6" t="str">
        <f>TCD!U1190</f>
        <v>5Y</v>
      </c>
      <c r="K1189">
        <f t="shared" si="56"/>
        <v>1</v>
      </c>
      <c r="L1189" s="27">
        <f>_xlfn.XLOOKUP(F1189,'TCD poids'!A:A,'TCD poids'!C:C)</f>
        <v>0.1</v>
      </c>
      <c r="M1189" t="str">
        <f>TCD!T1190</f>
        <v>5Y</v>
      </c>
      <c r="N1189">
        <f>IF(I1189="",0.2,LOOKUP(I1189,'Pays TVA'!A:A,'Pays TVA'!B:B))</f>
        <v>0.2</v>
      </c>
      <c r="O1189" s="27" t="str">
        <f>IF(TCD!M1190="","",TCD!M1190)</f>
        <v/>
      </c>
      <c r="P1189" s="27" t="str">
        <f>IF(TCD!J1190="","",TCD!J1190)</f>
        <v/>
      </c>
      <c r="Q1189" s="27" t="str">
        <f>IF(AND(TCD!L1190="",TCD!Q1190=""),"",IF(SUM(TCD!L1190,TCD!Q1190)&gt;15,29,9.5))</f>
        <v/>
      </c>
      <c r="R1189" s="27">
        <f>_xlfn.XLOOKUP(F1189,TCD!E:E,TCD!K:K,"")</f>
        <v>0</v>
      </c>
      <c r="S1189" s="27" t="str">
        <f>IF(TCD!I1190="","",IF(TCD!I1190&gt;8.5,17,8.5))</f>
        <v/>
      </c>
      <c r="T1189" s="27">
        <f>TCD!Y1190</f>
        <v>3.15</v>
      </c>
    </row>
    <row r="1190" spans="1:20" x14ac:dyDescent="0.2">
      <c r="A1190" s="13" t="str">
        <f>TCD!V1191</f>
        <v>CHRONO_2SHOP</v>
      </c>
      <c r="B1190" s="1">
        <f t="shared" si="54"/>
        <v>46143</v>
      </c>
      <c r="F1190" t="str">
        <f>TCD!E1191</f>
        <v>XT259961397TS</v>
      </c>
      <c r="H1190" s="6" t="str">
        <f t="shared" si="55"/>
        <v>P</v>
      </c>
      <c r="I1190" t="str">
        <f>LOOKUP(F1190,'Facture Chronopost'!L:L,'Facture Chronopost'!H:H)</f>
        <v/>
      </c>
      <c r="J1190" s="6" t="str">
        <f>TCD!U1191</f>
        <v>5Y</v>
      </c>
      <c r="K1190">
        <f t="shared" si="56"/>
        <v>1</v>
      </c>
      <c r="L1190" s="27">
        <f>_xlfn.XLOOKUP(F1190,'TCD poids'!A:A,'TCD poids'!C:C)</f>
        <v>0.30000000000000004</v>
      </c>
      <c r="M1190" t="str">
        <f>TCD!T1191</f>
        <v>5Y</v>
      </c>
      <c r="N1190">
        <f>IF(I1190="",0.2,LOOKUP(I1190,'Pays TVA'!A:A,'Pays TVA'!B:B))</f>
        <v>0.2</v>
      </c>
      <c r="O1190" s="27" t="str">
        <f>IF(TCD!M1191="","",TCD!M1191)</f>
        <v/>
      </c>
      <c r="P1190" s="27" t="str">
        <f>IF(TCD!J1191="","",TCD!J1191)</f>
        <v/>
      </c>
      <c r="Q1190" s="27" t="str">
        <f>IF(AND(TCD!L1191="",TCD!Q1191=""),"",IF(SUM(TCD!L1191,TCD!Q1191)&gt;15,29,9.5))</f>
        <v/>
      </c>
      <c r="R1190" s="27">
        <f>_xlfn.XLOOKUP(F1190,TCD!E:E,TCD!K:K,"")</f>
        <v>0</v>
      </c>
      <c r="S1190" s="27" t="str">
        <f>IF(TCD!I1191="","",IF(TCD!I1191&gt;8.5,17,8.5))</f>
        <v/>
      </c>
      <c r="T1190" s="27">
        <f>TCD!Y1191</f>
        <v>3.15</v>
      </c>
    </row>
    <row r="1191" spans="1:20" x14ac:dyDescent="0.2">
      <c r="A1191" s="13" t="str">
        <f>TCD!V1192</f>
        <v>CHRONO_2SHOP</v>
      </c>
      <c r="B1191" s="1">
        <f t="shared" si="54"/>
        <v>46143</v>
      </c>
      <c r="F1191" t="str">
        <f>TCD!E1192</f>
        <v>XT259966037TS</v>
      </c>
      <c r="H1191" s="6" t="str">
        <f t="shared" si="55"/>
        <v>P</v>
      </c>
      <c r="I1191" t="str">
        <f>LOOKUP(F1191,'Facture Chronopost'!L:L,'Facture Chronopost'!H:H)</f>
        <v/>
      </c>
      <c r="J1191" s="6" t="str">
        <f>TCD!U1192</f>
        <v>5Y</v>
      </c>
      <c r="K1191">
        <f t="shared" si="56"/>
        <v>1</v>
      </c>
      <c r="L1191" s="27">
        <f>_xlfn.XLOOKUP(F1191,'TCD poids'!A:A,'TCD poids'!C:C)</f>
        <v>0.7</v>
      </c>
      <c r="M1191" t="str">
        <f>TCD!T1192</f>
        <v>5Y</v>
      </c>
      <c r="N1191">
        <f>IF(I1191="",0.2,LOOKUP(I1191,'Pays TVA'!A:A,'Pays TVA'!B:B))</f>
        <v>0.2</v>
      </c>
      <c r="O1191" s="27" t="str">
        <f>IF(TCD!M1192="","",TCD!M1192)</f>
        <v/>
      </c>
      <c r="P1191" s="27" t="str">
        <f>IF(TCD!J1192="","",TCD!J1192)</f>
        <v/>
      </c>
      <c r="Q1191" s="27" t="str">
        <f>IF(AND(TCD!L1192="",TCD!Q1192=""),"",IF(SUM(TCD!L1192,TCD!Q1192)&gt;15,29,9.5))</f>
        <v/>
      </c>
      <c r="R1191" s="27">
        <f>_xlfn.XLOOKUP(F1191,TCD!E:E,TCD!K:K,"")</f>
        <v>0</v>
      </c>
      <c r="S1191" s="27" t="str">
        <f>IF(TCD!I1192="","",IF(TCD!I1192&gt;8.5,17,8.5))</f>
        <v/>
      </c>
      <c r="T1191" s="27">
        <f>TCD!Y1192</f>
        <v>3.25</v>
      </c>
    </row>
    <row r="1192" spans="1:20" x14ac:dyDescent="0.2">
      <c r="A1192" s="13" t="str">
        <f>TCD!V1193</f>
        <v>CHRONO_2SHOP</v>
      </c>
      <c r="B1192" s="1">
        <f t="shared" si="54"/>
        <v>46143</v>
      </c>
      <c r="F1192" t="str">
        <f>TCD!E1193</f>
        <v>XT259967077TS</v>
      </c>
      <c r="H1192" s="6" t="str">
        <f t="shared" si="55"/>
        <v>P</v>
      </c>
      <c r="I1192" t="str">
        <f>LOOKUP(F1192,'Facture Chronopost'!L:L,'Facture Chronopost'!H:H)</f>
        <v/>
      </c>
      <c r="J1192" s="6" t="str">
        <f>TCD!U1193</f>
        <v>5Y</v>
      </c>
      <c r="K1192">
        <f t="shared" si="56"/>
        <v>1</v>
      </c>
      <c r="L1192" s="27">
        <f>_xlfn.XLOOKUP(F1192,'TCD poids'!A:A,'TCD poids'!C:C)</f>
        <v>0.2</v>
      </c>
      <c r="M1192" t="str">
        <f>TCD!T1193</f>
        <v>5Y</v>
      </c>
      <c r="N1192">
        <f>IF(I1192="",0.2,LOOKUP(I1192,'Pays TVA'!A:A,'Pays TVA'!B:B))</f>
        <v>0.2</v>
      </c>
      <c r="O1192" s="27" t="str">
        <f>IF(TCD!M1193="","",TCD!M1193)</f>
        <v/>
      </c>
      <c r="P1192" s="27" t="str">
        <f>IF(TCD!J1193="","",TCD!J1193)</f>
        <v/>
      </c>
      <c r="Q1192" s="27" t="str">
        <f>IF(AND(TCD!L1193="",TCD!Q1193=""),"",IF(SUM(TCD!L1193,TCD!Q1193)&gt;15,29,9.5))</f>
        <v/>
      </c>
      <c r="R1192" s="27">
        <f>_xlfn.XLOOKUP(F1192,TCD!E:E,TCD!K:K,"")</f>
        <v>0</v>
      </c>
      <c r="S1192" s="27" t="str">
        <f>IF(TCD!I1193="","",IF(TCD!I1193&gt;8.5,17,8.5))</f>
        <v/>
      </c>
      <c r="T1192" s="27">
        <f>TCD!Y1193</f>
        <v>3.15</v>
      </c>
    </row>
    <row r="1193" spans="1:20" x14ac:dyDescent="0.2">
      <c r="A1193" s="13" t="str">
        <f>TCD!V1194</f>
        <v>CHRONO_2SHOP</v>
      </c>
      <c r="B1193" s="1">
        <f t="shared" si="54"/>
        <v>46143</v>
      </c>
      <c r="F1193" t="str">
        <f>TCD!E1194</f>
        <v>XT259967386TS</v>
      </c>
      <c r="H1193" s="6" t="str">
        <f t="shared" si="55"/>
        <v>P</v>
      </c>
      <c r="I1193" t="str">
        <f>LOOKUP(F1193,'Facture Chronopost'!L:L,'Facture Chronopost'!H:H)</f>
        <v/>
      </c>
      <c r="J1193" s="6" t="str">
        <f>TCD!U1194</f>
        <v>5Y</v>
      </c>
      <c r="K1193">
        <f t="shared" si="56"/>
        <v>1</v>
      </c>
      <c r="L1193" s="27">
        <f>_xlfn.XLOOKUP(F1193,'TCD poids'!A:A,'TCD poids'!C:C)</f>
        <v>0.1</v>
      </c>
      <c r="M1193" t="str">
        <f>TCD!T1194</f>
        <v>5Y</v>
      </c>
      <c r="N1193">
        <f>IF(I1193="",0.2,LOOKUP(I1193,'Pays TVA'!A:A,'Pays TVA'!B:B))</f>
        <v>0.2</v>
      </c>
      <c r="O1193" s="27" t="str">
        <f>IF(TCD!M1194="","",TCD!M1194)</f>
        <v/>
      </c>
      <c r="P1193" s="27" t="str">
        <f>IF(TCD!J1194="","",TCD!J1194)</f>
        <v/>
      </c>
      <c r="Q1193" s="27" t="str">
        <f>IF(AND(TCD!L1194="",TCD!Q1194=""),"",IF(SUM(TCD!L1194,TCD!Q1194)&gt;15,29,9.5))</f>
        <v/>
      </c>
      <c r="R1193" s="27">
        <f>_xlfn.XLOOKUP(F1193,TCD!E:E,TCD!K:K,"")</f>
        <v>0</v>
      </c>
      <c r="S1193" s="27" t="str">
        <f>IF(TCD!I1194="","",IF(TCD!I1194&gt;8.5,17,8.5))</f>
        <v/>
      </c>
      <c r="T1193" s="27">
        <f>TCD!Y1194</f>
        <v>3.15</v>
      </c>
    </row>
    <row r="1194" spans="1:20" x14ac:dyDescent="0.2">
      <c r="A1194" s="13" t="str">
        <f>TCD!V1195</f>
        <v>CHRONO_2SHOP</v>
      </c>
      <c r="B1194" s="1">
        <f t="shared" si="54"/>
        <v>46143</v>
      </c>
      <c r="F1194" t="str">
        <f>TCD!E1195</f>
        <v>XT259970442TS</v>
      </c>
      <c r="H1194" s="6" t="str">
        <f t="shared" si="55"/>
        <v>P</v>
      </c>
      <c r="I1194" t="str">
        <f>LOOKUP(F1194,'Facture Chronopost'!L:L,'Facture Chronopost'!H:H)</f>
        <v/>
      </c>
      <c r="J1194" s="6" t="str">
        <f>TCD!U1195</f>
        <v>5Y</v>
      </c>
      <c r="K1194">
        <f t="shared" si="56"/>
        <v>1</v>
      </c>
      <c r="L1194" s="27">
        <f>_xlfn.XLOOKUP(F1194,'TCD poids'!A:A,'TCD poids'!C:C)</f>
        <v>0.2</v>
      </c>
      <c r="M1194" t="str">
        <f>TCD!T1195</f>
        <v>5Y</v>
      </c>
      <c r="N1194">
        <f>IF(I1194="",0.2,LOOKUP(I1194,'Pays TVA'!A:A,'Pays TVA'!B:B))</f>
        <v>0.2</v>
      </c>
      <c r="O1194" s="27" t="str">
        <f>IF(TCD!M1195="","",TCD!M1195)</f>
        <v/>
      </c>
      <c r="P1194" s="27" t="str">
        <f>IF(TCD!J1195="","",TCD!J1195)</f>
        <v/>
      </c>
      <c r="Q1194" s="27" t="str">
        <f>IF(AND(TCD!L1195="",TCD!Q1195=""),"",IF(SUM(TCD!L1195,TCD!Q1195)&gt;15,29,9.5))</f>
        <v/>
      </c>
      <c r="R1194" s="27">
        <f>_xlfn.XLOOKUP(F1194,TCD!E:E,TCD!K:K,"")</f>
        <v>0</v>
      </c>
      <c r="S1194" s="27" t="str">
        <f>IF(TCD!I1195="","",IF(TCD!I1195&gt;8.5,17,8.5))</f>
        <v/>
      </c>
      <c r="T1194" s="27">
        <f>TCD!Y1195</f>
        <v>3.15</v>
      </c>
    </row>
    <row r="1195" spans="1:20" x14ac:dyDescent="0.2">
      <c r="A1195" s="13" t="str">
        <f>TCD!V1196</f>
        <v>CHRONO_2SHOP</v>
      </c>
      <c r="B1195" s="1">
        <f t="shared" si="54"/>
        <v>46143</v>
      </c>
      <c r="F1195" t="str">
        <f>TCD!E1196</f>
        <v>XT259972593TS</v>
      </c>
      <c r="H1195" s="6" t="str">
        <f t="shared" si="55"/>
        <v>P</v>
      </c>
      <c r="I1195" t="str">
        <f>LOOKUP(F1195,'Facture Chronopost'!L:L,'Facture Chronopost'!H:H)</f>
        <v/>
      </c>
      <c r="J1195" s="6" t="str">
        <f>TCD!U1196</f>
        <v>5Y</v>
      </c>
      <c r="K1195">
        <f t="shared" si="56"/>
        <v>1</v>
      </c>
      <c r="L1195" s="27">
        <f>_xlfn.XLOOKUP(F1195,'TCD poids'!A:A,'TCD poids'!C:C)</f>
        <v>0.30000000000000004</v>
      </c>
      <c r="M1195" t="str">
        <f>TCD!T1196</f>
        <v>5Y</v>
      </c>
      <c r="N1195">
        <f>IF(I1195="",0.2,LOOKUP(I1195,'Pays TVA'!A:A,'Pays TVA'!B:B))</f>
        <v>0.2</v>
      </c>
      <c r="O1195" s="27" t="str">
        <f>IF(TCD!M1196="","",TCD!M1196)</f>
        <v/>
      </c>
      <c r="P1195" s="27" t="str">
        <f>IF(TCD!J1196="","",TCD!J1196)</f>
        <v/>
      </c>
      <c r="Q1195" s="27" t="str">
        <f>IF(AND(TCD!L1196="",TCD!Q1196=""),"",IF(SUM(TCD!L1196,TCD!Q1196)&gt;15,29,9.5))</f>
        <v/>
      </c>
      <c r="R1195" s="27">
        <f>_xlfn.XLOOKUP(F1195,TCD!E:E,TCD!K:K,"")</f>
        <v>0</v>
      </c>
      <c r="S1195" s="27" t="str">
        <f>IF(TCD!I1196="","",IF(TCD!I1196&gt;8.5,17,8.5))</f>
        <v/>
      </c>
      <c r="T1195" s="27">
        <f>TCD!Y1196</f>
        <v>3.15</v>
      </c>
    </row>
    <row r="1196" spans="1:20" x14ac:dyDescent="0.2">
      <c r="A1196" s="13" t="str">
        <f>TCD!V1197</f>
        <v>CHRONO_2SHOP</v>
      </c>
      <c r="B1196" s="1">
        <f t="shared" si="54"/>
        <v>46143</v>
      </c>
      <c r="F1196" t="str">
        <f>TCD!E1197</f>
        <v>XT259974183TS</v>
      </c>
      <c r="H1196" s="6" t="str">
        <f t="shared" si="55"/>
        <v>P</v>
      </c>
      <c r="I1196" t="str">
        <f>LOOKUP(F1196,'Facture Chronopost'!L:L,'Facture Chronopost'!H:H)</f>
        <v/>
      </c>
      <c r="J1196" s="6" t="str">
        <f>TCD!U1197</f>
        <v>5Y</v>
      </c>
      <c r="K1196">
        <f t="shared" si="56"/>
        <v>1</v>
      </c>
      <c r="L1196" s="27">
        <f>_xlfn.XLOOKUP(F1196,'TCD poids'!A:A,'TCD poids'!C:C)</f>
        <v>0.30000000000000004</v>
      </c>
      <c r="M1196" t="str">
        <f>TCD!T1197</f>
        <v>5Y</v>
      </c>
      <c r="N1196">
        <f>IF(I1196="",0.2,LOOKUP(I1196,'Pays TVA'!A:A,'Pays TVA'!B:B))</f>
        <v>0.2</v>
      </c>
      <c r="O1196" s="27" t="str">
        <f>IF(TCD!M1197="","",TCD!M1197)</f>
        <v/>
      </c>
      <c r="P1196" s="27" t="str">
        <f>IF(TCD!J1197="","",TCD!J1197)</f>
        <v/>
      </c>
      <c r="Q1196" s="27" t="str">
        <f>IF(AND(TCD!L1197="",TCD!Q1197=""),"",IF(SUM(TCD!L1197,TCD!Q1197)&gt;15,29,9.5))</f>
        <v/>
      </c>
      <c r="R1196" s="27">
        <f>_xlfn.XLOOKUP(F1196,TCD!E:E,TCD!K:K,"")</f>
        <v>0</v>
      </c>
      <c r="S1196" s="27" t="str">
        <f>IF(TCD!I1197="","",IF(TCD!I1197&gt;8.5,17,8.5))</f>
        <v/>
      </c>
      <c r="T1196" s="27">
        <f>TCD!Y1197</f>
        <v>3.15</v>
      </c>
    </row>
    <row r="1197" spans="1:20" x14ac:dyDescent="0.2">
      <c r="A1197" s="13" t="str">
        <f>TCD!V1198</f>
        <v>CHRONO_2SHOP</v>
      </c>
      <c r="B1197" s="1">
        <f t="shared" si="54"/>
        <v>46143</v>
      </c>
      <c r="F1197" t="str">
        <f>TCD!E1198</f>
        <v>XT259999812TS</v>
      </c>
      <c r="H1197" s="6" t="str">
        <f t="shared" si="55"/>
        <v>P</v>
      </c>
      <c r="I1197" t="str">
        <f>LOOKUP(F1197,'Facture Chronopost'!L:L,'Facture Chronopost'!H:H)</f>
        <v/>
      </c>
      <c r="J1197" s="6" t="str">
        <f>TCD!U1198</f>
        <v>5Y</v>
      </c>
      <c r="K1197">
        <f t="shared" si="56"/>
        <v>1</v>
      </c>
      <c r="L1197" s="27">
        <f>_xlfn.XLOOKUP(F1197,'TCD poids'!A:A,'TCD poids'!C:C)</f>
        <v>0.2</v>
      </c>
      <c r="M1197" t="str">
        <f>TCD!T1198</f>
        <v>5Y</v>
      </c>
      <c r="N1197">
        <f>IF(I1197="",0.2,LOOKUP(I1197,'Pays TVA'!A:A,'Pays TVA'!B:B))</f>
        <v>0.2</v>
      </c>
      <c r="O1197" s="27" t="str">
        <f>IF(TCD!M1198="","",TCD!M1198)</f>
        <v/>
      </c>
      <c r="P1197" s="27" t="str">
        <f>IF(TCD!J1198="","",TCD!J1198)</f>
        <v/>
      </c>
      <c r="Q1197" s="27" t="str">
        <f>IF(AND(TCD!L1198="",TCD!Q1198=""),"",IF(SUM(TCD!L1198,TCD!Q1198)&gt;15,29,9.5))</f>
        <v/>
      </c>
      <c r="R1197" s="27">
        <f>_xlfn.XLOOKUP(F1197,TCD!E:E,TCD!K:K,"")</f>
        <v>0</v>
      </c>
      <c r="S1197" s="27" t="str">
        <f>IF(TCD!I1198="","",IF(TCD!I1198&gt;8.5,17,8.5))</f>
        <v/>
      </c>
      <c r="T1197" s="27">
        <f>TCD!Y1198</f>
        <v>3.15</v>
      </c>
    </row>
    <row r="1198" spans="1:20" x14ac:dyDescent="0.2">
      <c r="A1198" s="13" t="str">
        <f>TCD!V1199</f>
        <v>CHRONO_2SHOP</v>
      </c>
      <c r="B1198" s="1">
        <f t="shared" si="54"/>
        <v>46143</v>
      </c>
      <c r="F1198" t="str">
        <f>TCD!E1199</f>
        <v>XT260000706TS</v>
      </c>
      <c r="H1198" s="6" t="str">
        <f t="shared" si="55"/>
        <v>P</v>
      </c>
      <c r="I1198" t="str">
        <f>LOOKUP(F1198,'Facture Chronopost'!L:L,'Facture Chronopost'!H:H)</f>
        <v/>
      </c>
      <c r="J1198" s="6" t="str">
        <f>TCD!U1199</f>
        <v>5Y</v>
      </c>
      <c r="K1198">
        <f t="shared" si="56"/>
        <v>1</v>
      </c>
      <c r="L1198" s="27">
        <f>_xlfn.XLOOKUP(F1198,'TCD poids'!A:A,'TCD poids'!C:C)</f>
        <v>0.2</v>
      </c>
      <c r="M1198" t="str">
        <f>TCD!T1199</f>
        <v>5Y</v>
      </c>
      <c r="N1198">
        <f>IF(I1198="",0.2,LOOKUP(I1198,'Pays TVA'!A:A,'Pays TVA'!B:B))</f>
        <v>0.2</v>
      </c>
      <c r="O1198" s="27" t="str">
        <f>IF(TCD!M1199="","",TCD!M1199)</f>
        <v/>
      </c>
      <c r="P1198" s="27" t="str">
        <f>IF(TCD!J1199="","",TCD!J1199)</f>
        <v/>
      </c>
      <c r="Q1198" s="27" t="str">
        <f>IF(AND(TCD!L1199="",TCD!Q1199=""),"",IF(SUM(TCD!L1199,TCD!Q1199)&gt;15,29,9.5))</f>
        <v/>
      </c>
      <c r="R1198" s="27">
        <f>_xlfn.XLOOKUP(F1198,TCD!E:E,TCD!K:K,"")</f>
        <v>0</v>
      </c>
      <c r="S1198" s="27" t="str">
        <f>IF(TCD!I1199="","",IF(TCD!I1199&gt;8.5,17,8.5))</f>
        <v/>
      </c>
      <c r="T1198" s="27">
        <f>TCD!Y1199</f>
        <v>3.15</v>
      </c>
    </row>
    <row r="1199" spans="1:20" x14ac:dyDescent="0.2">
      <c r="A1199" s="13" t="str">
        <f>TCD!V1200</f>
        <v>CHRONO_2SHOP</v>
      </c>
      <c r="B1199" s="1">
        <f t="shared" si="54"/>
        <v>46143</v>
      </c>
      <c r="F1199" t="str">
        <f>TCD!E1200</f>
        <v>XT260003185TS</v>
      </c>
      <c r="H1199" s="6" t="str">
        <f t="shared" si="55"/>
        <v>P</v>
      </c>
      <c r="I1199" t="str">
        <f>LOOKUP(F1199,'Facture Chronopost'!L:L,'Facture Chronopost'!H:H)</f>
        <v/>
      </c>
      <c r="J1199" s="6" t="str">
        <f>TCD!U1200</f>
        <v>5Y</v>
      </c>
      <c r="K1199">
        <f t="shared" si="56"/>
        <v>1</v>
      </c>
      <c r="L1199" s="27">
        <f>_xlfn.XLOOKUP(F1199,'TCD poids'!A:A,'TCD poids'!C:C)</f>
        <v>0.4</v>
      </c>
      <c r="M1199" t="str">
        <f>TCD!T1200</f>
        <v>5Y</v>
      </c>
      <c r="N1199">
        <f>IF(I1199="",0.2,LOOKUP(I1199,'Pays TVA'!A:A,'Pays TVA'!B:B))</f>
        <v>0.2</v>
      </c>
      <c r="O1199" s="27" t="str">
        <f>IF(TCD!M1200="","",TCD!M1200)</f>
        <v/>
      </c>
      <c r="P1199" s="27" t="str">
        <f>IF(TCD!J1200="","",TCD!J1200)</f>
        <v/>
      </c>
      <c r="Q1199" s="27" t="str">
        <f>IF(AND(TCD!L1200="",TCD!Q1200=""),"",IF(SUM(TCD!L1200,TCD!Q1200)&gt;15,29,9.5))</f>
        <v/>
      </c>
      <c r="R1199" s="27">
        <f>_xlfn.XLOOKUP(F1199,TCD!E:E,TCD!K:K,"")</f>
        <v>0</v>
      </c>
      <c r="S1199" s="27" t="str">
        <f>IF(TCD!I1200="","",IF(TCD!I1200&gt;8.5,17,8.5))</f>
        <v/>
      </c>
      <c r="T1199" s="27">
        <f>TCD!Y1200</f>
        <v>3.15</v>
      </c>
    </row>
    <row r="1200" spans="1:20" x14ac:dyDescent="0.2">
      <c r="A1200" s="13" t="str">
        <f>TCD!V1201</f>
        <v>CHRONO_2SHOP</v>
      </c>
      <c r="B1200" s="1">
        <f t="shared" si="54"/>
        <v>46143</v>
      </c>
      <c r="F1200" t="str">
        <f>TCD!E1201</f>
        <v>XT260003702TS</v>
      </c>
      <c r="H1200" s="6" t="str">
        <f t="shared" si="55"/>
        <v>P</v>
      </c>
      <c r="I1200" t="str">
        <f>LOOKUP(F1200,'Facture Chronopost'!L:L,'Facture Chronopost'!H:H)</f>
        <v/>
      </c>
      <c r="J1200" s="6" t="str">
        <f>TCD!U1201</f>
        <v>5Y</v>
      </c>
      <c r="K1200">
        <f t="shared" si="56"/>
        <v>1</v>
      </c>
      <c r="L1200" s="27">
        <f>_xlfn.XLOOKUP(F1200,'TCD poids'!A:A,'TCD poids'!C:C)</f>
        <v>0.30000000000000004</v>
      </c>
      <c r="M1200" t="str">
        <f>TCD!T1201</f>
        <v>5Y</v>
      </c>
      <c r="N1200">
        <f>IF(I1200="",0.2,LOOKUP(I1200,'Pays TVA'!A:A,'Pays TVA'!B:B))</f>
        <v>0.2</v>
      </c>
      <c r="O1200" s="27" t="str">
        <f>IF(TCD!M1201="","",TCD!M1201)</f>
        <v/>
      </c>
      <c r="P1200" s="27" t="str">
        <f>IF(TCD!J1201="","",TCD!J1201)</f>
        <v/>
      </c>
      <c r="Q1200" s="27" t="str">
        <f>IF(AND(TCD!L1201="",TCD!Q1201=""),"",IF(SUM(TCD!L1201,TCD!Q1201)&gt;15,29,9.5))</f>
        <v/>
      </c>
      <c r="R1200" s="27">
        <f>_xlfn.XLOOKUP(F1200,TCD!E:E,TCD!K:K,"")</f>
        <v>0</v>
      </c>
      <c r="S1200" s="27" t="str">
        <f>IF(TCD!I1201="","",IF(TCD!I1201&gt;8.5,17,8.5))</f>
        <v/>
      </c>
      <c r="T1200" s="27">
        <f>TCD!Y1201</f>
        <v>3.15</v>
      </c>
    </row>
    <row r="1201" spans="1:20" x14ac:dyDescent="0.2">
      <c r="A1201" s="13" t="str">
        <f>TCD!V1202</f>
        <v>CHRONO_2SHOP</v>
      </c>
      <c r="B1201" s="1">
        <f t="shared" si="54"/>
        <v>46143</v>
      </c>
      <c r="F1201" t="str">
        <f>TCD!E1202</f>
        <v>XT260009254TS</v>
      </c>
      <c r="H1201" s="6" t="str">
        <f t="shared" si="55"/>
        <v>P</v>
      </c>
      <c r="I1201" t="str">
        <f>LOOKUP(F1201,'Facture Chronopost'!L:L,'Facture Chronopost'!H:H)</f>
        <v/>
      </c>
      <c r="J1201" s="6" t="str">
        <f>TCD!U1202</f>
        <v>5Y</v>
      </c>
      <c r="K1201">
        <f t="shared" si="56"/>
        <v>1</v>
      </c>
      <c r="L1201" s="27">
        <f>_xlfn.XLOOKUP(F1201,'TCD poids'!A:A,'TCD poids'!C:C)</f>
        <v>0.2</v>
      </c>
      <c r="M1201" t="str">
        <f>TCD!T1202</f>
        <v>5Y</v>
      </c>
      <c r="N1201">
        <f>IF(I1201="",0.2,LOOKUP(I1201,'Pays TVA'!A:A,'Pays TVA'!B:B))</f>
        <v>0.2</v>
      </c>
      <c r="O1201" s="27" t="str">
        <f>IF(TCD!M1202="","",TCD!M1202)</f>
        <v/>
      </c>
      <c r="P1201" s="27" t="str">
        <f>IF(TCD!J1202="","",TCD!J1202)</f>
        <v/>
      </c>
      <c r="Q1201" s="27" t="str">
        <f>IF(AND(TCD!L1202="",TCD!Q1202=""),"",IF(SUM(TCD!L1202,TCD!Q1202)&gt;15,29,9.5))</f>
        <v/>
      </c>
      <c r="R1201" s="27">
        <f>_xlfn.XLOOKUP(F1201,TCD!E:E,TCD!K:K,"")</f>
        <v>0</v>
      </c>
      <c r="S1201" s="27" t="str">
        <f>IF(TCD!I1202="","",IF(TCD!I1202&gt;8.5,17,8.5))</f>
        <v/>
      </c>
      <c r="T1201" s="27">
        <f>TCD!Y1202</f>
        <v>3.15</v>
      </c>
    </row>
    <row r="1202" spans="1:20" x14ac:dyDescent="0.2">
      <c r="A1202" s="13" t="str">
        <f>TCD!V1203</f>
        <v>CHRONO_2SHOP</v>
      </c>
      <c r="B1202" s="1">
        <f t="shared" si="54"/>
        <v>46143</v>
      </c>
      <c r="F1202" t="str">
        <f>TCD!E1203</f>
        <v>XT260009815TS</v>
      </c>
      <c r="H1202" s="6" t="str">
        <f t="shared" si="55"/>
        <v>P</v>
      </c>
      <c r="I1202" t="str">
        <f>LOOKUP(F1202,'Facture Chronopost'!L:L,'Facture Chronopost'!H:H)</f>
        <v/>
      </c>
      <c r="J1202" s="6" t="str">
        <f>TCD!U1203</f>
        <v>5Y</v>
      </c>
      <c r="K1202">
        <f t="shared" si="56"/>
        <v>1</v>
      </c>
      <c r="L1202" s="27">
        <f>_xlfn.XLOOKUP(F1202,'TCD poids'!A:A,'TCD poids'!C:C)</f>
        <v>0.30000000000000004</v>
      </c>
      <c r="M1202" t="str">
        <f>TCD!T1203</f>
        <v>5Y</v>
      </c>
      <c r="N1202">
        <f>IF(I1202="",0.2,LOOKUP(I1202,'Pays TVA'!A:A,'Pays TVA'!B:B))</f>
        <v>0.2</v>
      </c>
      <c r="O1202" s="27" t="str">
        <f>IF(TCD!M1203="","",TCD!M1203)</f>
        <v/>
      </c>
      <c r="P1202" s="27" t="str">
        <f>IF(TCD!J1203="","",TCD!J1203)</f>
        <v/>
      </c>
      <c r="Q1202" s="27" t="str">
        <f>IF(AND(TCD!L1203="",TCD!Q1203=""),"",IF(SUM(TCD!L1203,TCD!Q1203)&gt;15,29,9.5))</f>
        <v/>
      </c>
      <c r="R1202" s="27">
        <f>_xlfn.XLOOKUP(F1202,TCD!E:E,TCD!K:K,"")</f>
        <v>0</v>
      </c>
      <c r="S1202" s="27" t="str">
        <f>IF(TCD!I1203="","",IF(TCD!I1203&gt;8.5,17,8.5))</f>
        <v/>
      </c>
      <c r="T1202" s="27">
        <f>TCD!Y1203</f>
        <v>3.15</v>
      </c>
    </row>
    <row r="1203" spans="1:20" x14ac:dyDescent="0.2">
      <c r="A1203" s="13" t="str">
        <f>TCD!V1204</f>
        <v>CHRONO_2SHOP</v>
      </c>
      <c r="B1203" s="1">
        <f t="shared" si="54"/>
        <v>46143</v>
      </c>
      <c r="F1203" t="str">
        <f>TCD!E1204</f>
        <v>XT260010558TS</v>
      </c>
      <c r="H1203" s="6" t="str">
        <f t="shared" si="55"/>
        <v>P</v>
      </c>
      <c r="I1203" t="str">
        <f>LOOKUP(F1203,'Facture Chronopost'!L:L,'Facture Chronopost'!H:H)</f>
        <v/>
      </c>
      <c r="J1203" s="6" t="str">
        <f>TCD!U1204</f>
        <v>5Y</v>
      </c>
      <c r="K1203">
        <f t="shared" si="56"/>
        <v>1</v>
      </c>
      <c r="L1203" s="27">
        <f>_xlfn.XLOOKUP(F1203,'TCD poids'!A:A,'TCD poids'!C:C)</f>
        <v>0.1</v>
      </c>
      <c r="M1203" t="str">
        <f>TCD!T1204</f>
        <v>5Y</v>
      </c>
      <c r="N1203">
        <f>IF(I1203="",0.2,LOOKUP(I1203,'Pays TVA'!A:A,'Pays TVA'!B:B))</f>
        <v>0.2</v>
      </c>
      <c r="O1203" s="27" t="str">
        <f>IF(TCD!M1204="","",TCD!M1204)</f>
        <v/>
      </c>
      <c r="P1203" s="27" t="str">
        <f>IF(TCD!J1204="","",TCD!J1204)</f>
        <v/>
      </c>
      <c r="Q1203" s="27" t="str">
        <f>IF(AND(TCD!L1204="",TCD!Q1204=""),"",IF(SUM(TCD!L1204,TCD!Q1204)&gt;15,29,9.5))</f>
        <v/>
      </c>
      <c r="R1203" s="27">
        <f>_xlfn.XLOOKUP(F1203,TCD!E:E,TCD!K:K,"")</f>
        <v>0</v>
      </c>
      <c r="S1203" s="27" t="str">
        <f>IF(TCD!I1204="","",IF(TCD!I1204&gt;8.5,17,8.5))</f>
        <v/>
      </c>
      <c r="T1203" s="27">
        <f>TCD!Y1204</f>
        <v>3.15</v>
      </c>
    </row>
    <row r="1204" spans="1:20" x14ac:dyDescent="0.2">
      <c r="A1204" s="13" t="str">
        <f>TCD!V1205</f>
        <v>CHRONO_2SHOP</v>
      </c>
      <c r="B1204" s="1">
        <f t="shared" si="54"/>
        <v>46143</v>
      </c>
      <c r="F1204" t="str">
        <f>TCD!E1205</f>
        <v>XT260010685TS</v>
      </c>
      <c r="H1204" s="6" t="str">
        <f t="shared" si="55"/>
        <v>P</v>
      </c>
      <c r="I1204" t="str">
        <f>LOOKUP(F1204,'Facture Chronopost'!L:L,'Facture Chronopost'!H:H)</f>
        <v/>
      </c>
      <c r="J1204" s="6" t="str">
        <f>TCD!U1205</f>
        <v>5Y</v>
      </c>
      <c r="K1204">
        <f t="shared" si="56"/>
        <v>1</v>
      </c>
      <c r="L1204" s="27">
        <f>_xlfn.XLOOKUP(F1204,'TCD poids'!A:A,'TCD poids'!C:C)</f>
        <v>0.1</v>
      </c>
      <c r="M1204" t="str">
        <f>TCD!T1205</f>
        <v>5Y</v>
      </c>
      <c r="N1204">
        <f>IF(I1204="",0.2,LOOKUP(I1204,'Pays TVA'!A:A,'Pays TVA'!B:B))</f>
        <v>0.2</v>
      </c>
      <c r="O1204" s="27" t="str">
        <f>IF(TCD!M1205="","",TCD!M1205)</f>
        <v/>
      </c>
      <c r="P1204" s="27" t="str">
        <f>IF(TCD!J1205="","",TCD!J1205)</f>
        <v/>
      </c>
      <c r="Q1204" s="27" t="str">
        <f>IF(AND(TCD!L1205="",TCD!Q1205=""),"",IF(SUM(TCD!L1205,TCD!Q1205)&gt;15,29,9.5))</f>
        <v/>
      </c>
      <c r="R1204" s="27">
        <f>_xlfn.XLOOKUP(F1204,TCD!E:E,TCD!K:K,"")</f>
        <v>0</v>
      </c>
      <c r="S1204" s="27" t="str">
        <f>IF(TCD!I1205="","",IF(TCD!I1205&gt;8.5,17,8.5))</f>
        <v/>
      </c>
      <c r="T1204" s="27">
        <f>TCD!Y1205</f>
        <v>3.15</v>
      </c>
    </row>
    <row r="1205" spans="1:20" x14ac:dyDescent="0.2">
      <c r="A1205" s="13" t="str">
        <f>TCD!V1206</f>
        <v>CHRONO_2SHOP</v>
      </c>
      <c r="B1205" s="1">
        <f t="shared" si="54"/>
        <v>46143</v>
      </c>
      <c r="F1205" t="str">
        <f>TCD!E1206</f>
        <v>XT260014360TS</v>
      </c>
      <c r="H1205" s="6" t="str">
        <f t="shared" si="55"/>
        <v>P</v>
      </c>
      <c r="I1205" t="str">
        <f>LOOKUP(F1205,'Facture Chronopost'!L:L,'Facture Chronopost'!H:H)</f>
        <v/>
      </c>
      <c r="J1205" s="6" t="str">
        <f>TCD!U1206</f>
        <v>5Y</v>
      </c>
      <c r="K1205">
        <f t="shared" si="56"/>
        <v>1</v>
      </c>
      <c r="L1205" s="27">
        <f>_xlfn.XLOOKUP(F1205,'TCD poids'!A:A,'TCD poids'!C:C)</f>
        <v>0.2</v>
      </c>
      <c r="M1205" t="str">
        <f>TCD!T1206</f>
        <v>5Y</v>
      </c>
      <c r="N1205">
        <f>IF(I1205="",0.2,LOOKUP(I1205,'Pays TVA'!A:A,'Pays TVA'!B:B))</f>
        <v>0.2</v>
      </c>
      <c r="O1205" s="27" t="str">
        <f>IF(TCD!M1206="","",TCD!M1206)</f>
        <v/>
      </c>
      <c r="P1205" s="27" t="str">
        <f>IF(TCD!J1206="","",TCD!J1206)</f>
        <v/>
      </c>
      <c r="Q1205" s="27" t="str">
        <f>IF(AND(TCD!L1206="",TCD!Q1206=""),"",IF(SUM(TCD!L1206,TCD!Q1206)&gt;15,29,9.5))</f>
        <v/>
      </c>
      <c r="R1205" s="27">
        <f>_xlfn.XLOOKUP(F1205,TCD!E:E,TCD!K:K,"")</f>
        <v>0</v>
      </c>
      <c r="S1205" s="27" t="str">
        <f>IF(TCD!I1206="","",IF(TCD!I1206&gt;8.5,17,8.5))</f>
        <v/>
      </c>
      <c r="T1205" s="27">
        <f>TCD!Y1206</f>
        <v>3.15</v>
      </c>
    </row>
    <row r="1206" spans="1:20" x14ac:dyDescent="0.2">
      <c r="A1206" s="13" t="str">
        <f>TCD!V1207</f>
        <v>CHRONO_2SHOP</v>
      </c>
      <c r="B1206" s="1">
        <f t="shared" si="54"/>
        <v>46143</v>
      </c>
      <c r="F1206" t="str">
        <f>TCD!E1207</f>
        <v>XT260014373TS</v>
      </c>
      <c r="H1206" s="6" t="str">
        <f t="shared" si="55"/>
        <v>P</v>
      </c>
      <c r="I1206" t="str">
        <f>LOOKUP(F1206,'Facture Chronopost'!L:L,'Facture Chronopost'!H:H)</f>
        <v/>
      </c>
      <c r="J1206" s="6" t="str">
        <f>TCD!U1207</f>
        <v>5Y</v>
      </c>
      <c r="K1206">
        <f t="shared" si="56"/>
        <v>1</v>
      </c>
      <c r="L1206" s="27">
        <f>_xlfn.XLOOKUP(F1206,'TCD poids'!A:A,'TCD poids'!C:C)</f>
        <v>0.2</v>
      </c>
      <c r="M1206" t="str">
        <f>TCD!T1207</f>
        <v>5Y</v>
      </c>
      <c r="N1206">
        <f>IF(I1206="",0.2,LOOKUP(I1206,'Pays TVA'!A:A,'Pays TVA'!B:B))</f>
        <v>0.2</v>
      </c>
      <c r="O1206" s="27" t="str">
        <f>IF(TCD!M1207="","",TCD!M1207)</f>
        <v/>
      </c>
      <c r="P1206" s="27" t="str">
        <f>IF(TCD!J1207="","",TCD!J1207)</f>
        <v/>
      </c>
      <c r="Q1206" s="27" t="str">
        <f>IF(AND(TCD!L1207="",TCD!Q1207=""),"",IF(SUM(TCD!L1207,TCD!Q1207)&gt;15,29,9.5))</f>
        <v/>
      </c>
      <c r="R1206" s="27">
        <f>_xlfn.XLOOKUP(F1206,TCD!E:E,TCD!K:K,"")</f>
        <v>0</v>
      </c>
      <c r="S1206" s="27" t="str">
        <f>IF(TCD!I1207="","",IF(TCD!I1207&gt;8.5,17,8.5))</f>
        <v/>
      </c>
      <c r="T1206" s="27">
        <f>TCD!Y1207</f>
        <v>3.15</v>
      </c>
    </row>
    <row r="1207" spans="1:20" x14ac:dyDescent="0.2">
      <c r="A1207" s="13" t="str">
        <f>TCD!V1208</f>
        <v>CHRONO_2SHOP</v>
      </c>
      <c r="B1207" s="1">
        <f t="shared" si="54"/>
        <v>46143</v>
      </c>
      <c r="F1207" t="str">
        <f>TCD!E1208</f>
        <v>XT260016414TS</v>
      </c>
      <c r="H1207" s="6" t="str">
        <f t="shared" si="55"/>
        <v>P</v>
      </c>
      <c r="I1207" t="str">
        <f>LOOKUP(F1207,'Facture Chronopost'!L:L,'Facture Chronopost'!H:H)</f>
        <v/>
      </c>
      <c r="J1207" s="6" t="str">
        <f>TCD!U1208</f>
        <v>5Y</v>
      </c>
      <c r="K1207">
        <f t="shared" si="56"/>
        <v>1</v>
      </c>
      <c r="L1207" s="27">
        <f>_xlfn.XLOOKUP(F1207,'TCD poids'!A:A,'TCD poids'!C:C)</f>
        <v>0.2</v>
      </c>
      <c r="M1207" t="str">
        <f>TCD!T1208</f>
        <v>5Y</v>
      </c>
      <c r="N1207">
        <f>IF(I1207="",0.2,LOOKUP(I1207,'Pays TVA'!A:A,'Pays TVA'!B:B))</f>
        <v>0.2</v>
      </c>
      <c r="O1207" s="27" t="str">
        <f>IF(TCD!M1208="","",TCD!M1208)</f>
        <v/>
      </c>
      <c r="P1207" s="27" t="str">
        <f>IF(TCD!J1208="","",TCD!J1208)</f>
        <v/>
      </c>
      <c r="Q1207" s="27" t="str">
        <f>IF(AND(TCD!L1208="",TCD!Q1208=""),"",IF(SUM(TCD!L1208,TCD!Q1208)&gt;15,29,9.5))</f>
        <v/>
      </c>
      <c r="R1207" s="27">
        <f>_xlfn.XLOOKUP(F1207,TCD!E:E,TCD!K:K,"")</f>
        <v>0</v>
      </c>
      <c r="S1207" s="27" t="str">
        <f>IF(TCD!I1208="","",IF(TCD!I1208&gt;8.5,17,8.5))</f>
        <v/>
      </c>
      <c r="T1207" s="27">
        <f>TCD!Y1208</f>
        <v>3.15</v>
      </c>
    </row>
    <row r="1208" spans="1:20" x14ac:dyDescent="0.2">
      <c r="A1208" s="13" t="str">
        <f>TCD!V1209</f>
        <v>CHRONO_2SHOP</v>
      </c>
      <c r="B1208" s="1">
        <f t="shared" si="54"/>
        <v>46143</v>
      </c>
      <c r="F1208" t="str">
        <f>TCD!E1209</f>
        <v>XT260020246TS</v>
      </c>
      <c r="H1208" s="6" t="str">
        <f t="shared" si="55"/>
        <v>P</v>
      </c>
      <c r="I1208" t="str">
        <f>LOOKUP(F1208,'Facture Chronopost'!L:L,'Facture Chronopost'!H:H)</f>
        <v/>
      </c>
      <c r="J1208" s="6" t="str">
        <f>TCD!U1209</f>
        <v>5Y</v>
      </c>
      <c r="K1208">
        <f t="shared" si="56"/>
        <v>1</v>
      </c>
      <c r="L1208" s="27">
        <f>_xlfn.XLOOKUP(F1208,'TCD poids'!A:A,'TCD poids'!C:C)</f>
        <v>0.30000000000000004</v>
      </c>
      <c r="M1208" t="str">
        <f>TCD!T1209</f>
        <v>5Y</v>
      </c>
      <c r="N1208">
        <f>IF(I1208="",0.2,LOOKUP(I1208,'Pays TVA'!A:A,'Pays TVA'!B:B))</f>
        <v>0.2</v>
      </c>
      <c r="O1208" s="27" t="str">
        <f>IF(TCD!M1209="","",TCD!M1209)</f>
        <v/>
      </c>
      <c r="P1208" s="27" t="str">
        <f>IF(TCD!J1209="","",TCD!J1209)</f>
        <v/>
      </c>
      <c r="Q1208" s="27" t="str">
        <f>IF(AND(TCD!L1209="",TCD!Q1209=""),"",IF(SUM(TCD!L1209,TCD!Q1209)&gt;15,29,9.5))</f>
        <v/>
      </c>
      <c r="R1208" s="27">
        <f>_xlfn.XLOOKUP(F1208,TCD!E:E,TCD!K:K,"")</f>
        <v>0</v>
      </c>
      <c r="S1208" s="27" t="str">
        <f>IF(TCD!I1209="","",IF(TCD!I1209&gt;8.5,17,8.5))</f>
        <v/>
      </c>
      <c r="T1208" s="27">
        <f>TCD!Y1209</f>
        <v>3.15</v>
      </c>
    </row>
    <row r="1209" spans="1:20" x14ac:dyDescent="0.2">
      <c r="A1209" s="13" t="str">
        <f>TCD!V1210</f>
        <v>CHRONO_2SHOP</v>
      </c>
      <c r="B1209" s="1">
        <f t="shared" si="54"/>
        <v>46143</v>
      </c>
      <c r="F1209" t="str">
        <f>TCD!E1210</f>
        <v>XT260023401TS</v>
      </c>
      <c r="H1209" s="6" t="str">
        <f t="shared" si="55"/>
        <v>P</v>
      </c>
      <c r="I1209" t="str">
        <f>LOOKUP(F1209,'Facture Chronopost'!L:L,'Facture Chronopost'!H:H)</f>
        <v/>
      </c>
      <c r="J1209" s="6" t="str">
        <f>TCD!U1210</f>
        <v>5Y</v>
      </c>
      <c r="K1209">
        <f t="shared" si="56"/>
        <v>1</v>
      </c>
      <c r="L1209" s="27">
        <f>_xlfn.XLOOKUP(F1209,'TCD poids'!A:A,'TCD poids'!C:C)</f>
        <v>0.2</v>
      </c>
      <c r="M1209" t="str">
        <f>TCD!T1210</f>
        <v>5Y</v>
      </c>
      <c r="N1209">
        <f>IF(I1209="",0.2,LOOKUP(I1209,'Pays TVA'!A:A,'Pays TVA'!B:B))</f>
        <v>0.2</v>
      </c>
      <c r="O1209" s="27" t="str">
        <f>IF(TCD!M1210="","",TCD!M1210)</f>
        <v/>
      </c>
      <c r="P1209" s="27" t="str">
        <f>IF(TCD!J1210="","",TCD!J1210)</f>
        <v/>
      </c>
      <c r="Q1209" s="27" t="str">
        <f>IF(AND(TCD!L1210="",TCD!Q1210=""),"",IF(SUM(TCD!L1210,TCD!Q1210)&gt;15,29,9.5))</f>
        <v/>
      </c>
      <c r="R1209" s="27">
        <f>_xlfn.XLOOKUP(F1209,TCD!E:E,TCD!K:K,"")</f>
        <v>0</v>
      </c>
      <c r="S1209" s="27" t="str">
        <f>IF(TCD!I1210="","",IF(TCD!I1210&gt;8.5,17,8.5))</f>
        <v/>
      </c>
      <c r="T1209" s="27">
        <f>TCD!Y1210</f>
        <v>3.15</v>
      </c>
    </row>
    <row r="1210" spans="1:20" x14ac:dyDescent="0.2">
      <c r="A1210" s="13" t="str">
        <f>TCD!V1211</f>
        <v>CHRONO_2SHOP</v>
      </c>
      <c r="B1210" s="1">
        <f t="shared" si="54"/>
        <v>46143</v>
      </c>
      <c r="F1210" t="str">
        <f>TCD!E1211</f>
        <v>XT260024251TS</v>
      </c>
      <c r="H1210" s="6" t="str">
        <f t="shared" si="55"/>
        <v>P</v>
      </c>
      <c r="I1210" t="str">
        <f>LOOKUP(F1210,'Facture Chronopost'!L:L,'Facture Chronopost'!H:H)</f>
        <v/>
      </c>
      <c r="J1210" s="6" t="str">
        <f>TCD!U1211</f>
        <v>5Y</v>
      </c>
      <c r="K1210">
        <f t="shared" si="56"/>
        <v>1</v>
      </c>
      <c r="L1210" s="27">
        <f>_xlfn.XLOOKUP(F1210,'TCD poids'!A:A,'TCD poids'!C:C)</f>
        <v>0.30000000000000004</v>
      </c>
      <c r="M1210" t="str">
        <f>TCD!T1211</f>
        <v>5Y</v>
      </c>
      <c r="N1210">
        <f>IF(I1210="",0.2,LOOKUP(I1210,'Pays TVA'!A:A,'Pays TVA'!B:B))</f>
        <v>0.2</v>
      </c>
      <c r="O1210" s="27" t="str">
        <f>IF(TCD!M1211="","",TCD!M1211)</f>
        <v/>
      </c>
      <c r="P1210" s="27" t="str">
        <f>IF(TCD!J1211="","",TCD!J1211)</f>
        <v/>
      </c>
      <c r="Q1210" s="27" t="str">
        <f>IF(AND(TCD!L1211="",TCD!Q1211=""),"",IF(SUM(TCD!L1211,TCD!Q1211)&gt;15,29,9.5))</f>
        <v/>
      </c>
      <c r="R1210" s="27">
        <f>_xlfn.XLOOKUP(F1210,TCD!E:E,TCD!K:K,"")</f>
        <v>0</v>
      </c>
      <c r="S1210" s="27" t="str">
        <f>IF(TCD!I1211="","",IF(TCD!I1211&gt;8.5,17,8.5))</f>
        <v/>
      </c>
      <c r="T1210" s="27">
        <f>TCD!Y1211</f>
        <v>3.15</v>
      </c>
    </row>
    <row r="1211" spans="1:20" x14ac:dyDescent="0.2">
      <c r="A1211" s="13" t="str">
        <f>TCD!V1212</f>
        <v>CHRONO_2SHOP</v>
      </c>
      <c r="B1211" s="1">
        <f t="shared" si="54"/>
        <v>46143</v>
      </c>
      <c r="F1211" t="str">
        <f>TCD!E1212</f>
        <v>XT260028995TS</v>
      </c>
      <c r="H1211" s="6" t="str">
        <f t="shared" si="55"/>
        <v>P</v>
      </c>
      <c r="I1211" t="str">
        <f>LOOKUP(F1211,'Facture Chronopost'!L:L,'Facture Chronopost'!H:H)</f>
        <v/>
      </c>
      <c r="J1211" s="6" t="str">
        <f>TCD!U1212</f>
        <v>5Y</v>
      </c>
      <c r="K1211">
        <f t="shared" si="56"/>
        <v>1</v>
      </c>
      <c r="L1211" s="27">
        <f>_xlfn.XLOOKUP(F1211,'TCD poids'!A:A,'TCD poids'!C:C)</f>
        <v>0.1</v>
      </c>
      <c r="M1211" t="str">
        <f>TCD!T1212</f>
        <v>5Y</v>
      </c>
      <c r="N1211">
        <f>IF(I1211="",0.2,LOOKUP(I1211,'Pays TVA'!A:A,'Pays TVA'!B:B))</f>
        <v>0.2</v>
      </c>
      <c r="O1211" s="27" t="str">
        <f>IF(TCD!M1212="","",TCD!M1212)</f>
        <v/>
      </c>
      <c r="P1211" s="27" t="str">
        <f>IF(TCD!J1212="","",TCD!J1212)</f>
        <v/>
      </c>
      <c r="Q1211" s="27" t="str">
        <f>IF(AND(TCD!L1212="",TCD!Q1212=""),"",IF(SUM(TCD!L1212,TCD!Q1212)&gt;15,29,9.5))</f>
        <v/>
      </c>
      <c r="R1211" s="27">
        <f>_xlfn.XLOOKUP(F1211,TCD!E:E,TCD!K:K,"")</f>
        <v>0</v>
      </c>
      <c r="S1211" s="27" t="str">
        <f>IF(TCD!I1212="","",IF(TCD!I1212&gt;8.5,17,8.5))</f>
        <v/>
      </c>
      <c r="T1211" s="27">
        <f>TCD!Y1212</f>
        <v>3.15</v>
      </c>
    </row>
    <row r="1212" spans="1:20" x14ac:dyDescent="0.2">
      <c r="A1212" s="13" t="str">
        <f>TCD!V1213</f>
        <v>CHRONO_2SHOP</v>
      </c>
      <c r="B1212" s="1">
        <f t="shared" si="54"/>
        <v>46143</v>
      </c>
      <c r="F1212" t="str">
        <f>TCD!E1213</f>
        <v>XT260033531TS</v>
      </c>
      <c r="H1212" s="6" t="str">
        <f t="shared" si="55"/>
        <v>P</v>
      </c>
      <c r="I1212" t="str">
        <f>LOOKUP(F1212,'Facture Chronopost'!L:L,'Facture Chronopost'!H:H)</f>
        <v/>
      </c>
      <c r="J1212" s="6" t="str">
        <f>TCD!U1213</f>
        <v>5Y</v>
      </c>
      <c r="K1212">
        <f t="shared" si="56"/>
        <v>1</v>
      </c>
      <c r="L1212" s="27">
        <f>_xlfn.XLOOKUP(F1212,'TCD poids'!A:A,'TCD poids'!C:C)</f>
        <v>0.2</v>
      </c>
      <c r="M1212" t="str">
        <f>TCD!T1213</f>
        <v>5Y</v>
      </c>
      <c r="N1212">
        <f>IF(I1212="",0.2,LOOKUP(I1212,'Pays TVA'!A:A,'Pays TVA'!B:B))</f>
        <v>0.2</v>
      </c>
      <c r="O1212" s="27" t="str">
        <f>IF(TCD!M1213="","",TCD!M1213)</f>
        <v/>
      </c>
      <c r="P1212" s="27" t="str">
        <f>IF(TCD!J1213="","",TCD!J1213)</f>
        <v/>
      </c>
      <c r="Q1212" s="27" t="str">
        <f>IF(AND(TCD!L1213="",TCD!Q1213=""),"",IF(SUM(TCD!L1213,TCD!Q1213)&gt;15,29,9.5))</f>
        <v/>
      </c>
      <c r="R1212" s="27">
        <f>_xlfn.XLOOKUP(F1212,TCD!E:E,TCD!K:K,"")</f>
        <v>0</v>
      </c>
      <c r="S1212" s="27" t="str">
        <f>IF(TCD!I1213="","",IF(TCD!I1213&gt;8.5,17,8.5))</f>
        <v/>
      </c>
      <c r="T1212" s="27">
        <f>TCD!Y1213</f>
        <v>3.15</v>
      </c>
    </row>
    <row r="1213" spans="1:20" x14ac:dyDescent="0.2">
      <c r="A1213" s="13" t="str">
        <f>TCD!V1214</f>
        <v>CHRONO_2SHOP</v>
      </c>
      <c r="B1213" s="1">
        <f t="shared" si="54"/>
        <v>46143</v>
      </c>
      <c r="F1213" t="str">
        <f>TCD!E1214</f>
        <v>XT260037326TS</v>
      </c>
      <c r="H1213" s="6" t="str">
        <f t="shared" si="55"/>
        <v>P</v>
      </c>
      <c r="I1213" t="str">
        <f>LOOKUP(F1213,'Facture Chronopost'!L:L,'Facture Chronopost'!H:H)</f>
        <v/>
      </c>
      <c r="J1213" s="6" t="str">
        <f>TCD!U1214</f>
        <v>5Y</v>
      </c>
      <c r="K1213">
        <f t="shared" si="56"/>
        <v>1</v>
      </c>
      <c r="L1213" s="27">
        <f>_xlfn.XLOOKUP(F1213,'TCD poids'!A:A,'TCD poids'!C:C)</f>
        <v>0.2</v>
      </c>
      <c r="M1213" t="str">
        <f>TCD!T1214</f>
        <v>5Y</v>
      </c>
      <c r="N1213">
        <f>IF(I1213="",0.2,LOOKUP(I1213,'Pays TVA'!A:A,'Pays TVA'!B:B))</f>
        <v>0.2</v>
      </c>
      <c r="O1213" s="27" t="str">
        <f>IF(TCD!M1214="","",TCD!M1214)</f>
        <v/>
      </c>
      <c r="P1213" s="27" t="str">
        <f>IF(TCD!J1214="","",TCD!J1214)</f>
        <v/>
      </c>
      <c r="Q1213" s="27" t="str">
        <f>IF(AND(TCD!L1214="",TCD!Q1214=""),"",IF(SUM(TCD!L1214,TCD!Q1214)&gt;15,29,9.5))</f>
        <v/>
      </c>
      <c r="R1213" s="27">
        <f>_xlfn.XLOOKUP(F1213,TCD!E:E,TCD!K:K,"")</f>
        <v>0</v>
      </c>
      <c r="S1213" s="27" t="str">
        <f>IF(TCD!I1214="","",IF(TCD!I1214&gt;8.5,17,8.5))</f>
        <v/>
      </c>
      <c r="T1213" s="27">
        <f>TCD!Y1214</f>
        <v>3.15</v>
      </c>
    </row>
    <row r="1214" spans="1:20" x14ac:dyDescent="0.2">
      <c r="A1214" s="13" t="str">
        <f>TCD!V1215</f>
        <v>CHRONO_2SHOP</v>
      </c>
      <c r="B1214" s="1">
        <f t="shared" si="54"/>
        <v>46143</v>
      </c>
      <c r="F1214" t="str">
        <f>TCD!E1215</f>
        <v>XT328769278TS</v>
      </c>
      <c r="H1214" s="6" t="str">
        <f t="shared" si="55"/>
        <v>P</v>
      </c>
      <c r="I1214" t="str">
        <f>LOOKUP(F1214,'Facture Chronopost'!L:L,'Facture Chronopost'!H:H)</f>
        <v>BE</v>
      </c>
      <c r="J1214" s="6">
        <f>TCD!U1215</f>
        <v>2</v>
      </c>
      <c r="K1214">
        <f t="shared" si="56"/>
        <v>1</v>
      </c>
      <c r="L1214" s="27">
        <f>_xlfn.XLOOKUP(F1214,'TCD poids'!A:A,'TCD poids'!C:C)</f>
        <v>0.1</v>
      </c>
      <c r="M1214" t="str">
        <f>TCD!T1215</f>
        <v>6B</v>
      </c>
      <c r="N1214">
        <f>IF(I1214="",0.2,LOOKUP(I1214,'Pays TVA'!A:A,'Pays TVA'!B:B))</f>
        <v>0.2</v>
      </c>
      <c r="O1214" s="27" t="str">
        <f>IF(TCD!M1215="","",TCD!M1215)</f>
        <v/>
      </c>
      <c r="P1214" s="27" t="str">
        <f>IF(TCD!J1215="","",TCD!J1215)</f>
        <v/>
      </c>
      <c r="Q1214" s="27" t="str">
        <f>IF(AND(TCD!L1215="",TCD!Q1215=""),"",IF(SUM(TCD!L1215,TCD!Q1215)&gt;15,29,9.5))</f>
        <v/>
      </c>
      <c r="R1214" s="27">
        <f>_xlfn.XLOOKUP(F1214,TCD!E:E,TCD!K:K,"")</f>
        <v>0</v>
      </c>
      <c r="S1214" s="27" t="str">
        <f>IF(TCD!I1215="","",IF(TCD!I1215&gt;8.5,17,8.5))</f>
        <v/>
      </c>
      <c r="T1214" s="27">
        <f>TCD!Y1215</f>
        <v>20.079999999999998</v>
      </c>
    </row>
    <row r="1215" spans="1:20" x14ac:dyDescent="0.2">
      <c r="A1215" s="13" t="str">
        <f>TCD!V1216</f>
        <v>CHRONO_2SHOP</v>
      </c>
      <c r="B1215" s="1">
        <f t="shared" si="54"/>
        <v>46143</v>
      </c>
      <c r="F1215" t="str">
        <f>TCD!E1216</f>
        <v>XT328868942TS</v>
      </c>
      <c r="H1215" s="6" t="str">
        <f t="shared" si="55"/>
        <v>P</v>
      </c>
      <c r="I1215" t="str">
        <f>LOOKUP(F1215,'Facture Chronopost'!L:L,'Facture Chronopost'!H:H)</f>
        <v>PT</v>
      </c>
      <c r="J1215" s="6">
        <f>TCD!U1216</f>
        <v>9</v>
      </c>
      <c r="K1215">
        <f t="shared" si="56"/>
        <v>1</v>
      </c>
      <c r="L1215" s="27">
        <f>_xlfn.XLOOKUP(F1215,'TCD poids'!A:A,'TCD poids'!C:C)</f>
        <v>6</v>
      </c>
      <c r="M1215" t="str">
        <f>TCD!T1216</f>
        <v>6B</v>
      </c>
      <c r="N1215">
        <f>IF(I1215="",0.2,LOOKUP(I1215,'Pays TVA'!A:A,'Pays TVA'!B:B))</f>
        <v>0</v>
      </c>
      <c r="O1215" s="27" t="str">
        <f>IF(TCD!M1216="","",TCD!M1216)</f>
        <v/>
      </c>
      <c r="P1215" s="27" t="str">
        <f>IF(TCD!J1216="","",TCD!J1216)</f>
        <v/>
      </c>
      <c r="Q1215" s="27" t="str">
        <f>IF(AND(TCD!L1216="",TCD!Q1216=""),"",IF(SUM(TCD!L1216,TCD!Q1216)&gt;15,29,9.5))</f>
        <v/>
      </c>
      <c r="R1215" s="27">
        <f>_xlfn.XLOOKUP(F1215,TCD!E:E,TCD!K:K,"")</f>
        <v>0</v>
      </c>
      <c r="S1215" s="27" t="str">
        <f>IF(TCD!I1216="","",IF(TCD!I1216&gt;8.5,17,8.5))</f>
        <v/>
      </c>
      <c r="T1215" s="27">
        <f>TCD!Y1216</f>
        <v>7.43</v>
      </c>
    </row>
    <row r="1216" spans="1:20" x14ac:dyDescent="0.2">
      <c r="A1216" s="13" t="str">
        <f>TCD!V1217</f>
        <v>CHRONO_2SHOP</v>
      </c>
      <c r="B1216" s="1">
        <f t="shared" si="54"/>
        <v>46143</v>
      </c>
      <c r="F1216" t="str">
        <f>TCD!E1217</f>
        <v>XT328895673TS</v>
      </c>
      <c r="H1216" s="6" t="str">
        <f t="shared" si="55"/>
        <v>P</v>
      </c>
      <c r="I1216" t="str">
        <f>LOOKUP(F1216,'Facture Chronopost'!L:L,'Facture Chronopost'!H:H)</f>
        <v>PT</v>
      </c>
      <c r="J1216" s="6">
        <f>TCD!U1217</f>
        <v>9</v>
      </c>
      <c r="K1216">
        <f t="shared" si="56"/>
        <v>1</v>
      </c>
      <c r="L1216" s="27">
        <f>_xlfn.XLOOKUP(F1216,'TCD poids'!A:A,'TCD poids'!C:C)</f>
        <v>1</v>
      </c>
      <c r="M1216" t="str">
        <f>TCD!T1217</f>
        <v>6B</v>
      </c>
      <c r="N1216">
        <f>IF(I1216="",0.2,LOOKUP(I1216,'Pays TVA'!A:A,'Pays TVA'!B:B))</f>
        <v>0</v>
      </c>
      <c r="O1216" s="27" t="str">
        <f>IF(TCD!M1217="","",TCD!M1217)</f>
        <v/>
      </c>
      <c r="P1216" s="27" t="str">
        <f>IF(TCD!J1217="","",TCD!J1217)</f>
        <v/>
      </c>
      <c r="Q1216" s="27" t="str">
        <f>IF(AND(TCD!L1217="",TCD!Q1217=""),"",IF(SUM(TCD!L1217,TCD!Q1217)&gt;15,29,9.5))</f>
        <v/>
      </c>
      <c r="R1216" s="27">
        <f>_xlfn.XLOOKUP(F1216,TCD!E:E,TCD!K:K,"")</f>
        <v>0</v>
      </c>
      <c r="S1216" s="27" t="str">
        <f>IF(TCD!I1217="","",IF(TCD!I1217&gt;8.5,17,8.5))</f>
        <v/>
      </c>
      <c r="T1216" s="27">
        <f>TCD!Y1217</f>
        <v>4.26</v>
      </c>
    </row>
    <row r="1217" spans="1:20" x14ac:dyDescent="0.2">
      <c r="A1217" s="13" t="str">
        <f>TCD!V1218</f>
        <v>CHRONO_2SHOP</v>
      </c>
      <c r="B1217" s="1">
        <f t="shared" si="54"/>
        <v>46143</v>
      </c>
      <c r="F1217" t="str">
        <f>TCD!E1218</f>
        <v>XT328923754TS</v>
      </c>
      <c r="H1217" s="6" t="str">
        <f t="shared" si="55"/>
        <v>P</v>
      </c>
      <c r="I1217" t="str">
        <f>LOOKUP(F1217,'Facture Chronopost'!L:L,'Facture Chronopost'!H:H)</f>
        <v>PT</v>
      </c>
      <c r="J1217" s="6">
        <f>TCD!U1218</f>
        <v>9</v>
      </c>
      <c r="K1217">
        <f t="shared" si="56"/>
        <v>1</v>
      </c>
      <c r="L1217" s="27">
        <f>_xlfn.XLOOKUP(F1217,'TCD poids'!A:A,'TCD poids'!C:C)</f>
        <v>4.6999999999999993</v>
      </c>
      <c r="M1217" t="str">
        <f>TCD!T1218</f>
        <v>6B</v>
      </c>
      <c r="N1217">
        <f>IF(I1217="",0.2,LOOKUP(I1217,'Pays TVA'!A:A,'Pays TVA'!B:B))</f>
        <v>0</v>
      </c>
      <c r="O1217" s="27" t="str">
        <f>IF(TCD!M1218="","",TCD!M1218)</f>
        <v/>
      </c>
      <c r="P1217" s="27" t="str">
        <f>IF(TCD!J1218="","",TCD!J1218)</f>
        <v/>
      </c>
      <c r="Q1217" s="27" t="str">
        <f>IF(AND(TCD!L1218="",TCD!Q1218=""),"",IF(SUM(TCD!L1218,TCD!Q1218)&gt;15,29,9.5))</f>
        <v/>
      </c>
      <c r="R1217" s="27">
        <f>_xlfn.XLOOKUP(F1217,TCD!E:E,TCD!K:K,"")</f>
        <v>0</v>
      </c>
      <c r="S1217" s="27" t="str">
        <f>IF(TCD!I1218="","",IF(TCD!I1218&gt;8.5,17,8.5))</f>
        <v/>
      </c>
      <c r="T1217" s="27">
        <f>TCD!Y1218</f>
        <v>6.79</v>
      </c>
    </row>
    <row r="1218" spans="1:20" x14ac:dyDescent="0.2">
      <c r="A1218" s="13" t="str">
        <f>TCD!V1219</f>
        <v>CHRONO_2SHOP</v>
      </c>
      <c r="B1218" s="1">
        <f t="shared" si="54"/>
        <v>46143</v>
      </c>
      <c r="F1218" t="str">
        <f>TCD!E1219</f>
        <v>XT329002712TS</v>
      </c>
      <c r="H1218" s="6" t="str">
        <f t="shared" si="55"/>
        <v>P</v>
      </c>
      <c r="I1218" t="str">
        <f>LOOKUP(F1218,'Facture Chronopost'!L:L,'Facture Chronopost'!H:H)</f>
        <v>PT</v>
      </c>
      <c r="J1218" s="6">
        <f>TCD!U1219</f>
        <v>9</v>
      </c>
      <c r="K1218">
        <f t="shared" si="56"/>
        <v>1</v>
      </c>
      <c r="L1218" s="27">
        <f>_xlfn.XLOOKUP(F1218,'TCD poids'!A:A,'TCD poids'!C:C)</f>
        <v>6</v>
      </c>
      <c r="M1218" t="str">
        <f>TCD!T1219</f>
        <v>6B</v>
      </c>
      <c r="N1218">
        <f>IF(I1218="",0.2,LOOKUP(I1218,'Pays TVA'!A:A,'Pays TVA'!B:B))</f>
        <v>0</v>
      </c>
      <c r="O1218" s="27" t="str">
        <f>IF(TCD!M1219="","",TCD!M1219)</f>
        <v/>
      </c>
      <c r="P1218" s="27" t="str">
        <f>IF(TCD!J1219="","",TCD!J1219)</f>
        <v/>
      </c>
      <c r="Q1218" s="27" t="str">
        <f>IF(AND(TCD!L1219="",TCD!Q1219=""),"",IF(SUM(TCD!L1219,TCD!Q1219)&gt;15,29,9.5))</f>
        <v/>
      </c>
      <c r="R1218" s="27">
        <f>_xlfn.XLOOKUP(F1218,TCD!E:E,TCD!K:K,"")</f>
        <v>0</v>
      </c>
      <c r="S1218" s="27" t="str">
        <f>IF(TCD!I1219="","",IF(TCD!I1219&gt;8.5,17,8.5))</f>
        <v/>
      </c>
      <c r="T1218" s="27">
        <f>TCD!Y1219</f>
        <v>7.43</v>
      </c>
    </row>
    <row r="1219" spans="1:20" x14ac:dyDescent="0.2">
      <c r="A1219" s="13" t="str">
        <f>TCD!V1220</f>
        <v>CHRONO_2SHOP</v>
      </c>
      <c r="B1219" s="1">
        <f t="shared" si="54"/>
        <v>46143</v>
      </c>
      <c r="F1219" t="str">
        <f>TCD!E1220</f>
        <v>XT329005016TS</v>
      </c>
      <c r="H1219" s="6" t="str">
        <f t="shared" si="55"/>
        <v>P</v>
      </c>
      <c r="I1219" t="str">
        <f>LOOKUP(F1219,'Facture Chronopost'!L:L,'Facture Chronopost'!H:H)</f>
        <v>BE</v>
      </c>
      <c r="J1219" s="6">
        <f>TCD!U1220</f>
        <v>2</v>
      </c>
      <c r="K1219">
        <f t="shared" si="56"/>
        <v>1</v>
      </c>
      <c r="L1219" s="27">
        <f>_xlfn.XLOOKUP(F1219,'TCD poids'!A:A,'TCD poids'!C:C)</f>
        <v>0.1</v>
      </c>
      <c r="M1219" t="str">
        <f>TCD!T1220</f>
        <v>6B</v>
      </c>
      <c r="N1219">
        <f>IF(I1219="",0.2,LOOKUP(I1219,'Pays TVA'!A:A,'Pays TVA'!B:B))</f>
        <v>0.2</v>
      </c>
      <c r="O1219" s="27" t="str">
        <f>IF(TCD!M1220="","",TCD!M1220)</f>
        <v/>
      </c>
      <c r="P1219" s="27" t="str">
        <f>IF(TCD!J1220="","",TCD!J1220)</f>
        <v/>
      </c>
      <c r="Q1219" s="27" t="str">
        <f>IF(AND(TCD!L1220="",TCD!Q1220=""),"",IF(SUM(TCD!L1220,TCD!Q1220)&gt;15,29,9.5))</f>
        <v/>
      </c>
      <c r="R1219" s="27">
        <f>_xlfn.XLOOKUP(F1219,TCD!E:E,TCD!K:K,"")</f>
        <v>0</v>
      </c>
      <c r="S1219" s="27" t="str">
        <f>IF(TCD!I1220="","",IF(TCD!I1220&gt;8.5,17,8.5))</f>
        <v/>
      </c>
      <c r="T1219" s="27">
        <f>TCD!Y1220</f>
        <v>3.46</v>
      </c>
    </row>
    <row r="1220" spans="1:20" x14ac:dyDescent="0.2">
      <c r="A1220" s="13" t="str">
        <f>TCD!V1221</f>
        <v>CHRONO_2SHOP</v>
      </c>
      <c r="B1220" s="1">
        <f t="shared" ref="B1220:B1283" si="57">B1219</f>
        <v>46143</v>
      </c>
      <c r="F1220" t="str">
        <f>TCD!E1221</f>
        <v>XT329054051TS</v>
      </c>
      <c r="H1220" s="6" t="str">
        <f t="shared" ref="H1220:H1283" si="58">IF(RIGHT(J1220,3)="BTB","E","P")</f>
        <v>P</v>
      </c>
      <c r="I1220" t="str">
        <f>LOOKUP(F1220,'Facture Chronopost'!L:L,'Facture Chronopost'!H:H)</f>
        <v>PT</v>
      </c>
      <c r="J1220" s="6">
        <f>TCD!U1221</f>
        <v>9</v>
      </c>
      <c r="K1220">
        <f t="shared" ref="K1220:K1283" si="59">K1219</f>
        <v>1</v>
      </c>
      <c r="L1220" s="27">
        <f>_xlfn.XLOOKUP(F1220,'TCD poids'!A:A,'TCD poids'!C:C)</f>
        <v>4.8</v>
      </c>
      <c r="M1220" t="str">
        <f>TCD!T1221</f>
        <v>6B</v>
      </c>
      <c r="N1220">
        <f>IF(I1220="",0.2,LOOKUP(I1220,'Pays TVA'!A:A,'Pays TVA'!B:B))</f>
        <v>0</v>
      </c>
      <c r="O1220" s="27" t="str">
        <f>IF(TCD!M1221="","",TCD!M1221)</f>
        <v/>
      </c>
      <c r="P1220" s="27" t="str">
        <f>IF(TCD!J1221="","",TCD!J1221)</f>
        <v/>
      </c>
      <c r="Q1220" s="27" t="str">
        <f>IF(AND(TCD!L1221="",TCD!Q1221=""),"",IF(SUM(TCD!L1221,TCD!Q1221)&gt;15,29,9.5))</f>
        <v/>
      </c>
      <c r="R1220" s="27">
        <f>_xlfn.XLOOKUP(F1220,TCD!E:E,TCD!K:K,"")</f>
        <v>0</v>
      </c>
      <c r="S1220" s="27" t="str">
        <f>IF(TCD!I1221="","",IF(TCD!I1221&gt;8.5,17,8.5))</f>
        <v/>
      </c>
      <c r="T1220" s="27">
        <f>TCD!Y1221</f>
        <v>6.79</v>
      </c>
    </row>
    <row r="1221" spans="1:20" x14ac:dyDescent="0.2">
      <c r="A1221" s="13" t="str">
        <f>TCD!V1222</f>
        <v>CHRONO_2SHOP</v>
      </c>
      <c r="B1221" s="1">
        <f t="shared" si="57"/>
        <v>46143</v>
      </c>
      <c r="F1221" t="str">
        <f>TCD!E1222</f>
        <v>XT329071390TS</v>
      </c>
      <c r="H1221" s="6" t="str">
        <f t="shared" si="58"/>
        <v>P</v>
      </c>
      <c r="I1221" t="str">
        <f>LOOKUP(F1221,'Facture Chronopost'!L:L,'Facture Chronopost'!H:H)</f>
        <v>PT</v>
      </c>
      <c r="J1221" s="6">
        <f>TCD!U1222</f>
        <v>9</v>
      </c>
      <c r="K1221">
        <f t="shared" si="59"/>
        <v>1</v>
      </c>
      <c r="L1221" s="27">
        <f>_xlfn.XLOOKUP(F1221,'TCD poids'!A:A,'TCD poids'!C:C)</f>
        <v>6</v>
      </c>
      <c r="M1221" t="str">
        <f>TCD!T1222</f>
        <v>6B</v>
      </c>
      <c r="N1221">
        <f>IF(I1221="",0.2,LOOKUP(I1221,'Pays TVA'!A:A,'Pays TVA'!B:B))</f>
        <v>0</v>
      </c>
      <c r="O1221" s="27" t="str">
        <f>IF(TCD!M1222="","",TCD!M1222)</f>
        <v/>
      </c>
      <c r="P1221" s="27" t="str">
        <f>IF(TCD!J1222="","",TCD!J1222)</f>
        <v/>
      </c>
      <c r="Q1221" s="27" t="str">
        <f>IF(AND(TCD!L1222="",TCD!Q1222=""),"",IF(SUM(TCD!L1222,TCD!Q1222)&gt;15,29,9.5))</f>
        <v/>
      </c>
      <c r="R1221" s="27">
        <f>_xlfn.XLOOKUP(F1221,TCD!E:E,TCD!K:K,"")</f>
        <v>0</v>
      </c>
      <c r="S1221" s="27" t="str">
        <f>IF(TCD!I1222="","",IF(TCD!I1222&gt;8.5,17,8.5))</f>
        <v/>
      </c>
      <c r="T1221" s="27">
        <f>TCD!Y1222</f>
        <v>7.43</v>
      </c>
    </row>
    <row r="1222" spans="1:20" x14ac:dyDescent="0.2">
      <c r="A1222" s="13" t="str">
        <f>TCD!V1223</f>
        <v>CHRONO_2SHOP</v>
      </c>
      <c r="B1222" s="1">
        <f t="shared" si="57"/>
        <v>46143</v>
      </c>
      <c r="F1222" t="str">
        <f>TCD!E1223</f>
        <v>XT329261751TS</v>
      </c>
      <c r="H1222" s="6" t="str">
        <f t="shared" si="58"/>
        <v>P</v>
      </c>
      <c r="I1222" t="str">
        <f>LOOKUP(F1222,'Facture Chronopost'!L:L,'Facture Chronopost'!H:H)</f>
        <v>PT</v>
      </c>
      <c r="J1222" s="6">
        <f>TCD!U1223</f>
        <v>9</v>
      </c>
      <c r="K1222">
        <f t="shared" si="59"/>
        <v>1</v>
      </c>
      <c r="L1222" s="27">
        <f>_xlfn.XLOOKUP(F1222,'TCD poids'!A:A,'TCD poids'!C:C)</f>
        <v>0.1</v>
      </c>
      <c r="M1222" t="str">
        <f>TCD!T1223</f>
        <v>6B</v>
      </c>
      <c r="N1222">
        <f>IF(I1222="",0.2,LOOKUP(I1222,'Pays TVA'!A:A,'Pays TVA'!B:B))</f>
        <v>0</v>
      </c>
      <c r="O1222" s="27" t="str">
        <f>IF(TCD!M1223="","",TCD!M1223)</f>
        <v/>
      </c>
      <c r="P1222" s="27" t="str">
        <f>IF(TCD!J1223="","",TCD!J1223)</f>
        <v/>
      </c>
      <c r="Q1222" s="27" t="str">
        <f>IF(AND(TCD!L1223="",TCD!Q1223=""),"",IF(SUM(TCD!L1223,TCD!Q1223)&gt;15,29,9.5))</f>
        <v/>
      </c>
      <c r="R1222" s="27">
        <f>_xlfn.XLOOKUP(F1222,TCD!E:E,TCD!K:K,"")</f>
        <v>0</v>
      </c>
      <c r="S1222" s="27" t="str">
        <f>IF(TCD!I1223="","",IF(TCD!I1223&gt;8.5,17,8.5))</f>
        <v/>
      </c>
      <c r="T1222" s="27">
        <f>TCD!Y1223</f>
        <v>4.04</v>
      </c>
    </row>
    <row r="1223" spans="1:20" x14ac:dyDescent="0.2">
      <c r="A1223" s="13" t="str">
        <f>TCD!V1224</f>
        <v>CHRONO_2SHOP</v>
      </c>
      <c r="B1223" s="1">
        <f t="shared" si="57"/>
        <v>46143</v>
      </c>
      <c r="F1223" t="str">
        <f>TCD!E1224</f>
        <v>XT329268088TS</v>
      </c>
      <c r="H1223" s="6" t="str">
        <f t="shared" si="58"/>
        <v>P</v>
      </c>
      <c r="I1223" t="str">
        <f>LOOKUP(F1223,'Facture Chronopost'!L:L,'Facture Chronopost'!H:H)</f>
        <v>PT</v>
      </c>
      <c r="J1223" s="6">
        <f>TCD!U1224</f>
        <v>9</v>
      </c>
      <c r="K1223">
        <f t="shared" si="59"/>
        <v>1</v>
      </c>
      <c r="L1223" s="27">
        <f>_xlfn.XLOOKUP(F1223,'TCD poids'!A:A,'TCD poids'!C:C)</f>
        <v>4.8</v>
      </c>
      <c r="M1223" t="str">
        <f>TCD!T1224</f>
        <v>6B</v>
      </c>
      <c r="N1223">
        <f>IF(I1223="",0.2,LOOKUP(I1223,'Pays TVA'!A:A,'Pays TVA'!B:B))</f>
        <v>0</v>
      </c>
      <c r="O1223" s="27" t="str">
        <f>IF(TCD!M1224="","",TCD!M1224)</f>
        <v/>
      </c>
      <c r="P1223" s="27" t="str">
        <f>IF(TCD!J1224="","",TCD!J1224)</f>
        <v/>
      </c>
      <c r="Q1223" s="27" t="str">
        <f>IF(AND(TCD!L1224="",TCD!Q1224=""),"",IF(SUM(TCD!L1224,TCD!Q1224)&gt;15,29,9.5))</f>
        <v/>
      </c>
      <c r="R1223" s="27">
        <f>_xlfn.XLOOKUP(F1223,TCD!E:E,TCD!K:K,"")</f>
        <v>0</v>
      </c>
      <c r="S1223" s="27" t="str">
        <f>IF(TCD!I1224="","",IF(TCD!I1224&gt;8.5,17,8.5))</f>
        <v/>
      </c>
      <c r="T1223" s="27">
        <f>TCD!Y1224</f>
        <v>6.79</v>
      </c>
    </row>
    <row r="1224" spans="1:20" x14ac:dyDescent="0.2">
      <c r="A1224" s="13" t="str">
        <f>TCD!V1225</f>
        <v>CHRONO_2SHOP</v>
      </c>
      <c r="B1224" s="1">
        <f t="shared" si="57"/>
        <v>46143</v>
      </c>
      <c r="F1224" t="str">
        <f>TCD!E1225</f>
        <v>XT329636281TS</v>
      </c>
      <c r="H1224" s="6" t="str">
        <f t="shared" si="58"/>
        <v>P</v>
      </c>
      <c r="I1224" t="str">
        <f>LOOKUP(F1224,'Facture Chronopost'!L:L,'Facture Chronopost'!H:H)</f>
        <v>PT</v>
      </c>
      <c r="J1224" s="6">
        <f>TCD!U1225</f>
        <v>9</v>
      </c>
      <c r="K1224">
        <f t="shared" si="59"/>
        <v>1</v>
      </c>
      <c r="L1224" s="27">
        <f>_xlfn.XLOOKUP(F1224,'TCD poids'!A:A,'TCD poids'!C:C)</f>
        <v>0.79999999999999993</v>
      </c>
      <c r="M1224" t="str">
        <f>TCD!T1225</f>
        <v>6B</v>
      </c>
      <c r="N1224">
        <f>IF(I1224="",0.2,LOOKUP(I1224,'Pays TVA'!A:A,'Pays TVA'!B:B))</f>
        <v>0</v>
      </c>
      <c r="O1224" s="27" t="str">
        <f>IF(TCD!M1225="","",TCD!M1225)</f>
        <v/>
      </c>
      <c r="P1224" s="27" t="str">
        <f>IF(TCD!J1225="","",TCD!J1225)</f>
        <v/>
      </c>
      <c r="Q1224" s="27" t="str">
        <f>IF(AND(TCD!L1225="",TCD!Q1225=""),"",IF(SUM(TCD!L1225,TCD!Q1225)&gt;15,29,9.5))</f>
        <v/>
      </c>
      <c r="R1224" s="27">
        <f>_xlfn.XLOOKUP(F1224,TCD!E:E,TCD!K:K,"")</f>
        <v>0</v>
      </c>
      <c r="S1224" s="27" t="str">
        <f>IF(TCD!I1225="","",IF(TCD!I1225&gt;8.5,17,8.5))</f>
        <v/>
      </c>
      <c r="T1224" s="27">
        <f>TCD!Y1225</f>
        <v>4.26</v>
      </c>
    </row>
    <row r="1225" spans="1:20" x14ac:dyDescent="0.2">
      <c r="A1225" s="13" t="str">
        <f>TCD!V1226</f>
        <v>CHRONO_2SHOP</v>
      </c>
      <c r="B1225" s="1">
        <f t="shared" si="57"/>
        <v>46143</v>
      </c>
      <c r="F1225" t="str">
        <f>TCD!E1226</f>
        <v>XT329652219TS</v>
      </c>
      <c r="H1225" s="6" t="str">
        <f t="shared" si="58"/>
        <v>P</v>
      </c>
      <c r="I1225" t="str">
        <f>LOOKUP(F1225,'Facture Chronopost'!L:L,'Facture Chronopost'!H:H)</f>
        <v>PT</v>
      </c>
      <c r="J1225" s="6">
        <f>TCD!U1226</f>
        <v>9</v>
      </c>
      <c r="K1225">
        <f t="shared" si="59"/>
        <v>1</v>
      </c>
      <c r="L1225" s="27">
        <f>_xlfn.XLOOKUP(F1225,'TCD poids'!A:A,'TCD poids'!C:C)</f>
        <v>0.5</v>
      </c>
      <c r="M1225" t="str">
        <f>TCD!T1226</f>
        <v>6B</v>
      </c>
      <c r="N1225">
        <f>IF(I1225="",0.2,LOOKUP(I1225,'Pays TVA'!A:A,'Pays TVA'!B:B))</f>
        <v>0</v>
      </c>
      <c r="O1225" s="27" t="str">
        <f>IF(TCD!M1226="","",TCD!M1226)</f>
        <v/>
      </c>
      <c r="P1225" s="27" t="str">
        <f>IF(TCD!J1226="","",TCD!J1226)</f>
        <v/>
      </c>
      <c r="Q1225" s="27" t="str">
        <f>IF(AND(TCD!L1226="",TCD!Q1226=""),"",IF(SUM(TCD!L1226,TCD!Q1226)&gt;15,29,9.5))</f>
        <v/>
      </c>
      <c r="R1225" s="27">
        <f>_xlfn.XLOOKUP(F1225,TCD!E:E,TCD!K:K,"")</f>
        <v>0</v>
      </c>
      <c r="S1225" s="27" t="str">
        <f>IF(TCD!I1226="","",IF(TCD!I1226&gt;8.5,17,8.5))</f>
        <v/>
      </c>
      <c r="T1225" s="27">
        <f>TCD!Y1226</f>
        <v>4.04</v>
      </c>
    </row>
    <row r="1226" spans="1:20" x14ac:dyDescent="0.2">
      <c r="A1226" s="13" t="str">
        <f>TCD!V1227</f>
        <v>CHRONO_2SHOP</v>
      </c>
      <c r="B1226" s="1">
        <f t="shared" si="57"/>
        <v>46143</v>
      </c>
      <c r="F1226" t="str">
        <f>TCD!E1227</f>
        <v>XT329997427TS</v>
      </c>
      <c r="H1226" s="6" t="str">
        <f t="shared" si="58"/>
        <v>P</v>
      </c>
      <c r="I1226" t="str">
        <f>LOOKUP(F1226,'Facture Chronopost'!L:L,'Facture Chronopost'!H:H)</f>
        <v>PT</v>
      </c>
      <c r="J1226" s="6">
        <f>TCD!U1227</f>
        <v>9</v>
      </c>
      <c r="K1226">
        <f t="shared" si="59"/>
        <v>1</v>
      </c>
      <c r="L1226" s="27">
        <f>_xlfn.XLOOKUP(F1226,'TCD poids'!A:A,'TCD poids'!C:C)</f>
        <v>0.30000000000000004</v>
      </c>
      <c r="M1226" t="str">
        <f>TCD!T1227</f>
        <v>6B</v>
      </c>
      <c r="N1226">
        <f>IF(I1226="",0.2,LOOKUP(I1226,'Pays TVA'!A:A,'Pays TVA'!B:B))</f>
        <v>0</v>
      </c>
      <c r="O1226" s="27" t="str">
        <f>IF(TCD!M1227="","",TCD!M1227)</f>
        <v/>
      </c>
      <c r="P1226" s="27" t="str">
        <f>IF(TCD!J1227="","",TCD!J1227)</f>
        <v/>
      </c>
      <c r="Q1226" s="27" t="str">
        <f>IF(AND(TCD!L1227="",TCD!Q1227=""),"",IF(SUM(TCD!L1227,TCD!Q1227)&gt;15,29,9.5))</f>
        <v/>
      </c>
      <c r="R1226" s="27">
        <f>_xlfn.XLOOKUP(F1226,TCD!E:E,TCD!K:K,"")</f>
        <v>0</v>
      </c>
      <c r="S1226" s="27" t="str">
        <f>IF(TCD!I1227="","",IF(TCD!I1227&gt;8.5,17,8.5))</f>
        <v/>
      </c>
      <c r="T1226" s="27">
        <f>TCD!Y1227</f>
        <v>4.04</v>
      </c>
    </row>
    <row r="1227" spans="1:20" x14ac:dyDescent="0.2">
      <c r="A1227" s="13" t="str">
        <f>TCD!V1228</f>
        <v>CHRONO_2SHOP</v>
      </c>
      <c r="B1227" s="1">
        <f t="shared" si="57"/>
        <v>46143</v>
      </c>
      <c r="F1227" t="str">
        <f>TCD!E1228</f>
        <v>XT330062850TS</v>
      </c>
      <c r="H1227" s="6" t="str">
        <f t="shared" si="58"/>
        <v>P</v>
      </c>
      <c r="I1227" t="str">
        <f>LOOKUP(F1227,'Facture Chronopost'!L:L,'Facture Chronopost'!H:H)</f>
        <v>PT</v>
      </c>
      <c r="J1227" s="6">
        <f>TCD!U1228</f>
        <v>9</v>
      </c>
      <c r="K1227">
        <f t="shared" si="59"/>
        <v>1</v>
      </c>
      <c r="L1227" s="27">
        <f>_xlfn.XLOOKUP(F1227,'TCD poids'!A:A,'TCD poids'!C:C)</f>
        <v>0.7</v>
      </c>
      <c r="M1227" t="str">
        <f>TCD!T1228</f>
        <v>6B</v>
      </c>
      <c r="N1227">
        <f>IF(I1227="",0.2,LOOKUP(I1227,'Pays TVA'!A:A,'Pays TVA'!B:B))</f>
        <v>0</v>
      </c>
      <c r="O1227" s="27" t="str">
        <f>IF(TCD!M1228="","",TCD!M1228)</f>
        <v/>
      </c>
      <c r="P1227" s="27" t="str">
        <f>IF(TCD!J1228="","",TCD!J1228)</f>
        <v/>
      </c>
      <c r="Q1227" s="27" t="str">
        <f>IF(AND(TCD!L1228="",TCD!Q1228=""),"",IF(SUM(TCD!L1228,TCD!Q1228)&gt;15,29,9.5))</f>
        <v/>
      </c>
      <c r="R1227" s="27">
        <f>_xlfn.XLOOKUP(F1227,TCD!E:E,TCD!K:K,"")</f>
        <v>0</v>
      </c>
      <c r="S1227" s="27" t="str">
        <f>IF(TCD!I1228="","",IF(TCD!I1228&gt;8.5,17,8.5))</f>
        <v/>
      </c>
      <c r="T1227" s="27">
        <f>TCD!Y1228</f>
        <v>4.26</v>
      </c>
    </row>
    <row r="1228" spans="1:20" x14ac:dyDescent="0.2">
      <c r="A1228" s="13" t="str">
        <f>TCD!V1229</f>
        <v>CHRONO_2SHOP</v>
      </c>
      <c r="B1228" s="1">
        <f t="shared" si="57"/>
        <v>46143</v>
      </c>
      <c r="F1228" t="str">
        <f>TCD!E1229</f>
        <v>XT330065768TS</v>
      </c>
      <c r="H1228" s="6" t="str">
        <f t="shared" si="58"/>
        <v>P</v>
      </c>
      <c r="I1228" t="str">
        <f>LOOKUP(F1228,'Facture Chronopost'!L:L,'Facture Chronopost'!H:H)</f>
        <v>PT</v>
      </c>
      <c r="J1228" s="6">
        <f>TCD!U1229</f>
        <v>9</v>
      </c>
      <c r="K1228">
        <f t="shared" si="59"/>
        <v>1</v>
      </c>
      <c r="L1228" s="27">
        <f>_xlfn.XLOOKUP(F1228,'TCD poids'!A:A,'TCD poids'!C:C)</f>
        <v>0.7</v>
      </c>
      <c r="M1228" t="str">
        <f>TCD!T1229</f>
        <v>6B</v>
      </c>
      <c r="N1228">
        <f>IF(I1228="",0.2,LOOKUP(I1228,'Pays TVA'!A:A,'Pays TVA'!B:B))</f>
        <v>0</v>
      </c>
      <c r="O1228" s="27" t="str">
        <f>IF(TCD!M1229="","",TCD!M1229)</f>
        <v/>
      </c>
      <c r="P1228" s="27" t="str">
        <f>IF(TCD!J1229="","",TCD!J1229)</f>
        <v/>
      </c>
      <c r="Q1228" s="27" t="str">
        <f>IF(AND(TCD!L1229="",TCD!Q1229=""),"",IF(SUM(TCD!L1229,TCD!Q1229)&gt;15,29,9.5))</f>
        <v/>
      </c>
      <c r="R1228" s="27">
        <f>_xlfn.XLOOKUP(F1228,TCD!E:E,TCD!K:K,"")</f>
        <v>0</v>
      </c>
      <c r="S1228" s="27" t="str">
        <f>IF(TCD!I1229="","",IF(TCD!I1229&gt;8.5,17,8.5))</f>
        <v/>
      </c>
      <c r="T1228" s="27">
        <f>TCD!Y1229</f>
        <v>4.26</v>
      </c>
    </row>
    <row r="1229" spans="1:20" x14ac:dyDescent="0.2">
      <c r="A1229" s="13" t="str">
        <f>TCD!V1230</f>
        <v>CHRONO_2SHOP</v>
      </c>
      <c r="B1229" s="1">
        <f t="shared" si="57"/>
        <v>46143</v>
      </c>
      <c r="F1229" t="str">
        <f>TCD!E1230</f>
        <v>XT330066701TS</v>
      </c>
      <c r="H1229" s="6" t="str">
        <f t="shared" si="58"/>
        <v>P</v>
      </c>
      <c r="I1229" t="str">
        <f>LOOKUP(F1229,'Facture Chronopost'!L:L,'Facture Chronopost'!H:H)</f>
        <v>PT</v>
      </c>
      <c r="J1229" s="6">
        <f>TCD!U1230</f>
        <v>9</v>
      </c>
      <c r="K1229">
        <f t="shared" si="59"/>
        <v>1</v>
      </c>
      <c r="L1229" s="27">
        <f>_xlfn.XLOOKUP(F1229,'TCD poids'!A:A,'TCD poids'!C:C)</f>
        <v>2.6</v>
      </c>
      <c r="M1229" t="str">
        <f>TCD!T1230</f>
        <v>6B</v>
      </c>
      <c r="N1229">
        <f>IF(I1229="",0.2,LOOKUP(I1229,'Pays TVA'!A:A,'Pays TVA'!B:B))</f>
        <v>0</v>
      </c>
      <c r="O1229" s="27" t="str">
        <f>IF(TCD!M1230="","",TCD!M1230)</f>
        <v/>
      </c>
      <c r="P1229" s="27" t="str">
        <f>IF(TCD!J1230="","",TCD!J1230)</f>
        <v/>
      </c>
      <c r="Q1229" s="27" t="str">
        <f>IF(AND(TCD!L1230="",TCD!Q1230=""),"",IF(SUM(TCD!L1230,TCD!Q1230)&gt;15,29,9.5))</f>
        <v/>
      </c>
      <c r="R1229" s="27">
        <f>_xlfn.XLOOKUP(F1229,TCD!E:E,TCD!K:K,"")</f>
        <v>0</v>
      </c>
      <c r="S1229" s="27" t="str">
        <f>IF(TCD!I1230="","",IF(TCD!I1230&gt;8.5,17,8.5))</f>
        <v/>
      </c>
      <c r="T1229" s="27">
        <f>TCD!Y1230</f>
        <v>5.51</v>
      </c>
    </row>
    <row r="1230" spans="1:20" x14ac:dyDescent="0.2">
      <c r="A1230" s="13" t="str">
        <f>TCD!V1231</f>
        <v>CHRONO_2SHOP</v>
      </c>
      <c r="B1230" s="1">
        <f t="shared" si="57"/>
        <v>46143</v>
      </c>
      <c r="F1230" t="str">
        <f>TCD!E1231</f>
        <v>XT330151081TS</v>
      </c>
      <c r="H1230" s="6" t="str">
        <f t="shared" si="58"/>
        <v>P</v>
      </c>
      <c r="I1230" t="str">
        <f>LOOKUP(F1230,'Facture Chronopost'!L:L,'Facture Chronopost'!H:H)</f>
        <v>PT</v>
      </c>
      <c r="J1230" s="6">
        <f>TCD!U1231</f>
        <v>9</v>
      </c>
      <c r="K1230">
        <f t="shared" si="59"/>
        <v>1</v>
      </c>
      <c r="L1230" s="27">
        <f>_xlfn.XLOOKUP(F1230,'TCD poids'!A:A,'TCD poids'!C:C)</f>
        <v>4.8</v>
      </c>
      <c r="M1230" t="str">
        <f>TCD!T1231</f>
        <v>6B</v>
      </c>
      <c r="N1230">
        <f>IF(I1230="",0.2,LOOKUP(I1230,'Pays TVA'!A:A,'Pays TVA'!B:B))</f>
        <v>0</v>
      </c>
      <c r="O1230" s="27" t="str">
        <f>IF(TCD!M1231="","",TCD!M1231)</f>
        <v/>
      </c>
      <c r="P1230" s="27" t="str">
        <f>IF(TCD!J1231="","",TCD!J1231)</f>
        <v/>
      </c>
      <c r="Q1230" s="27" t="str">
        <f>IF(AND(TCD!L1231="",TCD!Q1231=""),"",IF(SUM(TCD!L1231,TCD!Q1231)&gt;15,29,9.5))</f>
        <v/>
      </c>
      <c r="R1230" s="27">
        <f>_xlfn.XLOOKUP(F1230,TCD!E:E,TCD!K:K,"")</f>
        <v>0</v>
      </c>
      <c r="S1230" s="27" t="str">
        <f>IF(TCD!I1231="","",IF(TCD!I1231&gt;8.5,17,8.5))</f>
        <v/>
      </c>
      <c r="T1230" s="27">
        <f>TCD!Y1231</f>
        <v>6.79</v>
      </c>
    </row>
    <row r="1231" spans="1:20" x14ac:dyDescent="0.2">
      <c r="A1231" s="13" t="str">
        <f>TCD!V1232</f>
        <v>CHRONO_2SHOP</v>
      </c>
      <c r="B1231" s="1">
        <f t="shared" si="57"/>
        <v>46143</v>
      </c>
      <c r="F1231" t="str">
        <f>TCD!E1232</f>
        <v>XT330157212TS</v>
      </c>
      <c r="H1231" s="6" t="str">
        <f t="shared" si="58"/>
        <v>P</v>
      </c>
      <c r="I1231" t="str">
        <f>LOOKUP(F1231,'Facture Chronopost'!L:L,'Facture Chronopost'!H:H)</f>
        <v>PT</v>
      </c>
      <c r="J1231" s="6">
        <f>TCD!U1232</f>
        <v>9</v>
      </c>
      <c r="K1231">
        <f t="shared" si="59"/>
        <v>1</v>
      </c>
      <c r="L1231" s="27">
        <f>_xlfn.XLOOKUP(F1231,'TCD poids'!A:A,'TCD poids'!C:C)</f>
        <v>4.8</v>
      </c>
      <c r="M1231" t="str">
        <f>TCD!T1232</f>
        <v>6B</v>
      </c>
      <c r="N1231">
        <f>IF(I1231="",0.2,LOOKUP(I1231,'Pays TVA'!A:A,'Pays TVA'!B:B))</f>
        <v>0</v>
      </c>
      <c r="O1231" s="27" t="str">
        <f>IF(TCD!M1232="","",TCD!M1232)</f>
        <v/>
      </c>
      <c r="P1231" s="27" t="str">
        <f>IF(TCD!J1232="","",TCD!J1232)</f>
        <v/>
      </c>
      <c r="Q1231" s="27" t="str">
        <f>IF(AND(TCD!L1232="",TCD!Q1232=""),"",IF(SUM(TCD!L1232,TCD!Q1232)&gt;15,29,9.5))</f>
        <v/>
      </c>
      <c r="R1231" s="27">
        <f>_xlfn.XLOOKUP(F1231,TCD!E:E,TCD!K:K,"")</f>
        <v>0</v>
      </c>
      <c r="S1231" s="27" t="str">
        <f>IF(TCD!I1232="","",IF(TCD!I1232&gt;8.5,17,8.5))</f>
        <v/>
      </c>
      <c r="T1231" s="27">
        <f>TCD!Y1232</f>
        <v>6.79</v>
      </c>
    </row>
    <row r="1232" spans="1:20" x14ac:dyDescent="0.2">
      <c r="A1232" s="13" t="str">
        <f>TCD!V1233</f>
        <v>CHRONO_2SHOP</v>
      </c>
      <c r="B1232" s="1">
        <f t="shared" si="57"/>
        <v>46143</v>
      </c>
      <c r="F1232" t="str">
        <f>TCD!E1233</f>
        <v>XT330172104TS</v>
      </c>
      <c r="H1232" s="6" t="str">
        <f t="shared" si="58"/>
        <v>P</v>
      </c>
      <c r="I1232" t="str">
        <f>LOOKUP(F1232,'Facture Chronopost'!L:L,'Facture Chronopost'!H:H)</f>
        <v>PT</v>
      </c>
      <c r="J1232" s="6">
        <f>TCD!U1233</f>
        <v>9</v>
      </c>
      <c r="K1232">
        <f t="shared" si="59"/>
        <v>1</v>
      </c>
      <c r="L1232" s="27">
        <f>_xlfn.XLOOKUP(F1232,'TCD poids'!A:A,'TCD poids'!C:C)</f>
        <v>4.6999999999999993</v>
      </c>
      <c r="M1232" t="str">
        <f>TCD!T1233</f>
        <v>6B</v>
      </c>
      <c r="N1232">
        <f>IF(I1232="",0.2,LOOKUP(I1232,'Pays TVA'!A:A,'Pays TVA'!B:B))</f>
        <v>0</v>
      </c>
      <c r="O1232" s="27" t="str">
        <f>IF(TCD!M1233="","",TCD!M1233)</f>
        <v/>
      </c>
      <c r="P1232" s="27" t="str">
        <f>IF(TCD!J1233="","",TCD!J1233)</f>
        <v/>
      </c>
      <c r="Q1232" s="27" t="str">
        <f>IF(AND(TCD!L1233="",TCD!Q1233=""),"",IF(SUM(TCD!L1233,TCD!Q1233)&gt;15,29,9.5))</f>
        <v/>
      </c>
      <c r="R1232" s="27">
        <f>_xlfn.XLOOKUP(F1232,TCD!E:E,TCD!K:K,"")</f>
        <v>0</v>
      </c>
      <c r="S1232" s="27" t="str">
        <f>IF(TCD!I1233="","",IF(TCD!I1233&gt;8.5,17,8.5))</f>
        <v/>
      </c>
      <c r="T1232" s="27">
        <f>TCD!Y1233</f>
        <v>6.79</v>
      </c>
    </row>
    <row r="1233" spans="1:20" x14ac:dyDescent="0.2">
      <c r="A1233" s="13" t="str">
        <f>TCD!V1234</f>
        <v>CHRONO_2SHOP</v>
      </c>
      <c r="B1233" s="1">
        <f t="shared" si="57"/>
        <v>46143</v>
      </c>
      <c r="F1233" t="str">
        <f>TCD!E1234</f>
        <v>XT330178291TS</v>
      </c>
      <c r="H1233" s="6" t="str">
        <f t="shared" si="58"/>
        <v>P</v>
      </c>
      <c r="I1233" t="str">
        <f>LOOKUP(F1233,'Facture Chronopost'!L:L,'Facture Chronopost'!H:H)</f>
        <v>PT</v>
      </c>
      <c r="J1233" s="6">
        <f>TCD!U1234</f>
        <v>9</v>
      </c>
      <c r="K1233">
        <f t="shared" si="59"/>
        <v>1</v>
      </c>
      <c r="L1233" s="27">
        <f>_xlfn.XLOOKUP(F1233,'TCD poids'!A:A,'TCD poids'!C:C)</f>
        <v>0.4</v>
      </c>
      <c r="M1233" t="str">
        <f>TCD!T1234</f>
        <v>6B</v>
      </c>
      <c r="N1233">
        <f>IF(I1233="",0.2,LOOKUP(I1233,'Pays TVA'!A:A,'Pays TVA'!B:B))</f>
        <v>0</v>
      </c>
      <c r="O1233" s="27" t="str">
        <f>IF(TCD!M1234="","",TCD!M1234)</f>
        <v/>
      </c>
      <c r="P1233" s="27" t="str">
        <f>IF(TCD!J1234="","",TCD!J1234)</f>
        <v/>
      </c>
      <c r="Q1233" s="27" t="str">
        <f>IF(AND(TCD!L1234="",TCD!Q1234=""),"",IF(SUM(TCD!L1234,TCD!Q1234)&gt;15,29,9.5))</f>
        <v/>
      </c>
      <c r="R1233" s="27">
        <f>_xlfn.XLOOKUP(F1233,TCD!E:E,TCD!K:K,"")</f>
        <v>0</v>
      </c>
      <c r="S1233" s="27" t="str">
        <f>IF(TCD!I1234="","",IF(TCD!I1234&gt;8.5,17,8.5))</f>
        <v/>
      </c>
      <c r="T1233" s="27">
        <f>TCD!Y1234</f>
        <v>4.04</v>
      </c>
    </row>
    <row r="1234" spans="1:20" x14ac:dyDescent="0.2">
      <c r="A1234" s="13" t="str">
        <f>TCD!V1235</f>
        <v>CHRONO_2SHOP</v>
      </c>
      <c r="B1234" s="1">
        <f t="shared" si="57"/>
        <v>46143</v>
      </c>
      <c r="F1234" t="str">
        <f>TCD!E1235</f>
        <v>XT330212951TS</v>
      </c>
      <c r="H1234" s="6" t="str">
        <f t="shared" si="58"/>
        <v>P</v>
      </c>
      <c r="I1234" t="str">
        <f>LOOKUP(F1234,'Facture Chronopost'!L:L,'Facture Chronopost'!H:H)</f>
        <v>PT</v>
      </c>
      <c r="J1234" s="6">
        <f>TCD!U1235</f>
        <v>9</v>
      </c>
      <c r="K1234">
        <f t="shared" si="59"/>
        <v>1</v>
      </c>
      <c r="L1234" s="27">
        <f>_xlfn.XLOOKUP(F1234,'TCD poids'!A:A,'TCD poids'!C:C)</f>
        <v>0.4</v>
      </c>
      <c r="M1234" t="str">
        <f>TCD!T1235</f>
        <v>6B</v>
      </c>
      <c r="N1234">
        <f>IF(I1234="",0.2,LOOKUP(I1234,'Pays TVA'!A:A,'Pays TVA'!B:B))</f>
        <v>0</v>
      </c>
      <c r="O1234" s="27" t="str">
        <f>IF(TCD!M1235="","",TCD!M1235)</f>
        <v/>
      </c>
      <c r="P1234" s="27" t="str">
        <f>IF(TCD!J1235="","",TCD!J1235)</f>
        <v/>
      </c>
      <c r="Q1234" s="27" t="str">
        <f>IF(AND(TCD!L1235="",TCD!Q1235=""),"",IF(SUM(TCD!L1235,TCD!Q1235)&gt;15,29,9.5))</f>
        <v/>
      </c>
      <c r="R1234" s="27">
        <f>_xlfn.XLOOKUP(F1234,TCD!E:E,TCD!K:K,"")</f>
        <v>0</v>
      </c>
      <c r="S1234" s="27" t="str">
        <f>IF(TCD!I1235="","",IF(TCD!I1235&gt;8.5,17,8.5))</f>
        <v/>
      </c>
      <c r="T1234" s="27">
        <f>TCD!Y1235</f>
        <v>4.04</v>
      </c>
    </row>
    <row r="1235" spans="1:20" x14ac:dyDescent="0.2">
      <c r="A1235" s="13" t="str">
        <f>TCD!V1236</f>
        <v>CHRONO_2SHOP</v>
      </c>
      <c r="B1235" s="1">
        <f t="shared" si="57"/>
        <v>46143</v>
      </c>
      <c r="F1235" t="str">
        <f>TCD!E1236</f>
        <v>XT330268394TS</v>
      </c>
      <c r="H1235" s="6" t="str">
        <f t="shared" si="58"/>
        <v>P</v>
      </c>
      <c r="I1235" t="str">
        <f>LOOKUP(F1235,'Facture Chronopost'!L:L,'Facture Chronopost'!H:H)</f>
        <v>PT</v>
      </c>
      <c r="J1235" s="6">
        <f>TCD!U1236</f>
        <v>9</v>
      </c>
      <c r="K1235">
        <f t="shared" si="59"/>
        <v>1</v>
      </c>
      <c r="L1235" s="27">
        <f>_xlfn.XLOOKUP(F1235,'TCD poids'!A:A,'TCD poids'!C:C)</f>
        <v>4.6999999999999993</v>
      </c>
      <c r="M1235" t="str">
        <f>TCD!T1236</f>
        <v>6B</v>
      </c>
      <c r="N1235">
        <f>IF(I1235="",0.2,LOOKUP(I1235,'Pays TVA'!A:A,'Pays TVA'!B:B))</f>
        <v>0</v>
      </c>
      <c r="O1235" s="27" t="str">
        <f>IF(TCD!M1236="","",TCD!M1236)</f>
        <v/>
      </c>
      <c r="P1235" s="27" t="str">
        <f>IF(TCD!J1236="","",TCD!J1236)</f>
        <v/>
      </c>
      <c r="Q1235" s="27" t="str">
        <f>IF(AND(TCD!L1236="",TCD!Q1236=""),"",IF(SUM(TCD!L1236,TCD!Q1236)&gt;15,29,9.5))</f>
        <v/>
      </c>
      <c r="R1235" s="27">
        <f>_xlfn.XLOOKUP(F1235,TCD!E:E,TCD!K:K,"")</f>
        <v>0</v>
      </c>
      <c r="S1235" s="27" t="str">
        <f>IF(TCD!I1236="","",IF(TCD!I1236&gt;8.5,17,8.5))</f>
        <v/>
      </c>
      <c r="T1235" s="27">
        <f>TCD!Y1236</f>
        <v>6.79</v>
      </c>
    </row>
    <row r="1236" spans="1:20" x14ac:dyDescent="0.2">
      <c r="A1236" s="13" t="str">
        <f>TCD!V1237</f>
        <v>CHRONO_2SHOP</v>
      </c>
      <c r="B1236" s="1">
        <f t="shared" si="57"/>
        <v>46143</v>
      </c>
      <c r="F1236" t="str">
        <f>TCD!E1237</f>
        <v>XT413735942TS</v>
      </c>
      <c r="H1236" s="6" t="str">
        <f t="shared" si="58"/>
        <v>P</v>
      </c>
      <c r="I1236" t="str">
        <f>LOOKUP(F1236,'Facture Chronopost'!L:L,'Facture Chronopost'!H:H)</f>
        <v>FR</v>
      </c>
      <c r="J1236" s="6">
        <f>TCD!U1237</f>
        <v>33</v>
      </c>
      <c r="K1236">
        <f t="shared" si="59"/>
        <v>1</v>
      </c>
      <c r="L1236" s="27">
        <f>_xlfn.XLOOKUP(F1236,'TCD poids'!A:A,'TCD poids'!C:C)</f>
        <v>7.6</v>
      </c>
      <c r="M1236" t="str">
        <f>TCD!T1237</f>
        <v>6C</v>
      </c>
      <c r="N1236">
        <f>IF(I1236="",0.2,LOOKUP(I1236,'Pays TVA'!A:A,'Pays TVA'!B:B))</f>
        <v>0.2</v>
      </c>
      <c r="O1236" s="27" t="str">
        <f>IF(TCD!M1237="","",TCD!M1237)</f>
        <v/>
      </c>
      <c r="P1236" s="27" t="str">
        <f>IF(TCD!J1237="","",TCD!J1237)</f>
        <v/>
      </c>
      <c r="Q1236" s="27" t="str">
        <f>IF(AND(TCD!L1237="",TCD!Q1237=""),"",IF(SUM(TCD!L1237,TCD!Q1237)&gt;15,29,9.5))</f>
        <v/>
      </c>
      <c r="R1236" s="27">
        <f>_xlfn.XLOOKUP(F1236,TCD!E:E,TCD!K:K,"")</f>
        <v>0</v>
      </c>
      <c r="S1236" s="27" t="str">
        <f>IF(TCD!I1237="","",IF(TCD!I1237&gt;8.5,17,8.5))</f>
        <v/>
      </c>
      <c r="T1236" s="27">
        <f>TCD!Y1237</f>
        <v>12.82</v>
      </c>
    </row>
    <row r="1237" spans="1:20" x14ac:dyDescent="0.2">
      <c r="A1237" s="13" t="str">
        <f>TCD!V1238</f>
        <v>CHRONO_2SHOP</v>
      </c>
      <c r="B1237" s="1">
        <f t="shared" si="57"/>
        <v>46143</v>
      </c>
      <c r="F1237" t="str">
        <f>TCD!E1238</f>
        <v>XT413860675TS</v>
      </c>
      <c r="H1237" s="6" t="str">
        <f t="shared" si="58"/>
        <v>P</v>
      </c>
      <c r="I1237" t="str">
        <f>LOOKUP(F1237,'Facture Chronopost'!L:L,'Facture Chronopost'!H:H)</f>
        <v>FR</v>
      </c>
      <c r="J1237" s="6">
        <f>TCD!U1238</f>
        <v>30</v>
      </c>
      <c r="K1237">
        <f t="shared" si="59"/>
        <v>1</v>
      </c>
      <c r="L1237" s="27">
        <f>_xlfn.XLOOKUP(F1237,'TCD poids'!A:A,'TCD poids'!C:C)</f>
        <v>4.5999999999999996</v>
      </c>
      <c r="M1237" t="str">
        <f>TCD!T1238</f>
        <v>6C</v>
      </c>
      <c r="N1237">
        <f>IF(I1237="",0.2,LOOKUP(I1237,'Pays TVA'!A:A,'Pays TVA'!B:B))</f>
        <v>0.2</v>
      </c>
      <c r="O1237" s="27" t="str">
        <f>IF(TCD!M1238="","",TCD!M1238)</f>
        <v/>
      </c>
      <c r="P1237" s="27" t="str">
        <f>IF(TCD!J1238="","",TCD!J1238)</f>
        <v/>
      </c>
      <c r="Q1237" s="27" t="str">
        <f>IF(AND(TCD!L1238="",TCD!Q1238=""),"",IF(SUM(TCD!L1238,TCD!Q1238)&gt;15,29,9.5))</f>
        <v/>
      </c>
      <c r="R1237" s="27">
        <f>_xlfn.XLOOKUP(F1237,TCD!E:E,TCD!K:K,"")</f>
        <v>0</v>
      </c>
      <c r="S1237" s="27" t="str">
        <f>IF(TCD!I1238="","",IF(TCD!I1238&gt;8.5,17,8.5))</f>
        <v/>
      </c>
      <c r="T1237" s="27">
        <f>TCD!Y1238</f>
        <v>9.77</v>
      </c>
    </row>
    <row r="1238" spans="1:20" x14ac:dyDescent="0.2">
      <c r="A1238" s="13" t="str">
        <f>TCD!V1239</f>
        <v>CHRONO_2SHOP</v>
      </c>
      <c r="B1238" s="1">
        <f t="shared" si="57"/>
        <v>46143</v>
      </c>
      <c r="F1238" t="str">
        <f>TCD!E1239</f>
        <v>XT413866245TS</v>
      </c>
      <c r="H1238" s="6" t="str">
        <f t="shared" si="58"/>
        <v>P</v>
      </c>
      <c r="I1238" t="str">
        <f>LOOKUP(F1238,'Facture Chronopost'!L:L,'Facture Chronopost'!H:H)</f>
        <v>FR</v>
      </c>
      <c r="J1238" s="6">
        <f>TCD!U1239</f>
        <v>30</v>
      </c>
      <c r="K1238">
        <f t="shared" si="59"/>
        <v>1</v>
      </c>
      <c r="L1238" s="27">
        <f>_xlfn.XLOOKUP(F1238,'TCD poids'!A:A,'TCD poids'!C:C)</f>
        <v>0.7</v>
      </c>
      <c r="M1238" t="str">
        <f>TCD!T1239</f>
        <v>6C</v>
      </c>
      <c r="N1238">
        <f>IF(I1238="",0.2,LOOKUP(I1238,'Pays TVA'!A:A,'Pays TVA'!B:B))</f>
        <v>0.2</v>
      </c>
      <c r="O1238" s="27" t="str">
        <f>IF(TCD!M1239="","",TCD!M1239)</f>
        <v/>
      </c>
      <c r="P1238" s="27" t="str">
        <f>IF(TCD!J1239="","",TCD!J1239)</f>
        <v/>
      </c>
      <c r="Q1238" s="27" t="str">
        <f>IF(AND(TCD!L1239="",TCD!Q1239=""),"",IF(SUM(TCD!L1239,TCD!Q1239)&gt;15,29,9.5))</f>
        <v/>
      </c>
      <c r="R1238" s="27">
        <f>_xlfn.XLOOKUP(F1238,TCD!E:E,TCD!K:K,"")</f>
        <v>0</v>
      </c>
      <c r="S1238" s="27" t="str">
        <f>IF(TCD!I1239="","",IF(TCD!I1239&gt;8.5,17,8.5))</f>
        <v/>
      </c>
      <c r="T1238" s="27">
        <f>TCD!Y1239</f>
        <v>5.63</v>
      </c>
    </row>
    <row r="1239" spans="1:20" x14ac:dyDescent="0.2">
      <c r="A1239" s="13" t="str">
        <f>TCD!V1240</f>
        <v>CHRONO_2SHOP</v>
      </c>
      <c r="B1239" s="1">
        <f t="shared" si="57"/>
        <v>46143</v>
      </c>
      <c r="F1239" t="str">
        <f>TCD!E1240</f>
        <v>XT413873847TS</v>
      </c>
      <c r="H1239" s="6" t="str">
        <f t="shared" si="58"/>
        <v>P</v>
      </c>
      <c r="I1239" t="str">
        <f>LOOKUP(F1239,'Facture Chronopost'!L:L,'Facture Chronopost'!H:H)</f>
        <v>FR</v>
      </c>
      <c r="J1239" s="6">
        <f>TCD!U1240</f>
        <v>30</v>
      </c>
      <c r="K1239">
        <f t="shared" si="59"/>
        <v>1</v>
      </c>
      <c r="L1239" s="27">
        <f>_xlfn.XLOOKUP(F1239,'TCD poids'!A:A,'TCD poids'!C:C)</f>
        <v>4.5999999999999996</v>
      </c>
      <c r="M1239" t="str">
        <f>TCD!T1240</f>
        <v>6C</v>
      </c>
      <c r="N1239">
        <f>IF(I1239="",0.2,LOOKUP(I1239,'Pays TVA'!A:A,'Pays TVA'!B:B))</f>
        <v>0.2</v>
      </c>
      <c r="O1239" s="27" t="str">
        <f>IF(TCD!M1240="","",TCD!M1240)</f>
        <v/>
      </c>
      <c r="P1239" s="27" t="str">
        <f>IF(TCD!J1240="","",TCD!J1240)</f>
        <v/>
      </c>
      <c r="Q1239" s="27" t="str">
        <f>IF(AND(TCD!L1240="",TCD!Q1240=""),"",IF(SUM(TCD!L1240,TCD!Q1240)&gt;15,29,9.5))</f>
        <v/>
      </c>
      <c r="R1239" s="27">
        <f>_xlfn.XLOOKUP(F1239,TCD!E:E,TCD!K:K,"")</f>
        <v>0</v>
      </c>
      <c r="S1239" s="27" t="str">
        <f>IF(TCD!I1240="","",IF(TCD!I1240&gt;8.5,17,8.5))</f>
        <v/>
      </c>
      <c r="T1239" s="27">
        <f>TCD!Y1240</f>
        <v>9.77</v>
      </c>
    </row>
    <row r="1240" spans="1:20" x14ac:dyDescent="0.2">
      <c r="A1240" s="13" t="str">
        <f>TCD!V1241</f>
        <v>CHRONO_2SHOP</v>
      </c>
      <c r="B1240" s="1">
        <f t="shared" si="57"/>
        <v>46143</v>
      </c>
      <c r="F1240" t="str">
        <f>TCD!E1241</f>
        <v>XT413876707TS</v>
      </c>
      <c r="H1240" s="6" t="str">
        <f t="shared" si="58"/>
        <v>P</v>
      </c>
      <c r="I1240" t="str">
        <f>LOOKUP(F1240,'Facture Chronopost'!L:L,'Facture Chronopost'!H:H)</f>
        <v>FR</v>
      </c>
      <c r="J1240" s="6">
        <f>TCD!U1241</f>
        <v>30</v>
      </c>
      <c r="K1240">
        <f t="shared" si="59"/>
        <v>1</v>
      </c>
      <c r="L1240" s="27">
        <f>_xlfn.XLOOKUP(F1240,'TCD poids'!A:A,'TCD poids'!C:C)</f>
        <v>4.3999999999999995</v>
      </c>
      <c r="M1240" t="str">
        <f>TCD!T1241</f>
        <v>6C</v>
      </c>
      <c r="N1240">
        <f>IF(I1240="",0.2,LOOKUP(I1240,'Pays TVA'!A:A,'Pays TVA'!B:B))</f>
        <v>0.2</v>
      </c>
      <c r="O1240" s="27" t="str">
        <f>IF(TCD!M1241="","",TCD!M1241)</f>
        <v/>
      </c>
      <c r="P1240" s="27" t="str">
        <f>IF(TCD!J1241="","",TCD!J1241)</f>
        <v/>
      </c>
      <c r="Q1240" s="27" t="str">
        <f>IF(AND(TCD!L1241="",TCD!Q1241=""),"",IF(SUM(TCD!L1241,TCD!Q1241)&gt;15,29,9.5))</f>
        <v/>
      </c>
      <c r="R1240" s="27">
        <f>_xlfn.XLOOKUP(F1240,TCD!E:E,TCD!K:K,"")</f>
        <v>0</v>
      </c>
      <c r="S1240" s="27" t="str">
        <f>IF(TCD!I1241="","",IF(TCD!I1241&gt;8.5,17,8.5))</f>
        <v/>
      </c>
      <c r="T1240" s="27">
        <f>TCD!Y1241</f>
        <v>9.77</v>
      </c>
    </row>
    <row r="1241" spans="1:20" x14ac:dyDescent="0.2">
      <c r="A1241" s="13" t="str">
        <f>TCD!V1242</f>
        <v>CHRONO_2SHOP</v>
      </c>
      <c r="B1241" s="1">
        <f t="shared" si="57"/>
        <v>46143</v>
      </c>
      <c r="F1241" t="str">
        <f>TCD!E1242</f>
        <v>XT413878376TS</v>
      </c>
      <c r="H1241" s="6" t="str">
        <f t="shared" si="58"/>
        <v>P</v>
      </c>
      <c r="I1241" t="str">
        <f>LOOKUP(F1241,'Facture Chronopost'!L:L,'Facture Chronopost'!H:H)</f>
        <v>FR</v>
      </c>
      <c r="J1241" s="6">
        <f>TCD!U1242</f>
        <v>30</v>
      </c>
      <c r="K1241">
        <f t="shared" si="59"/>
        <v>1</v>
      </c>
      <c r="L1241" s="27">
        <f>_xlfn.XLOOKUP(F1241,'TCD poids'!A:A,'TCD poids'!C:C)</f>
        <v>0.79999999999999993</v>
      </c>
      <c r="M1241" t="str">
        <f>TCD!T1242</f>
        <v>6C</v>
      </c>
      <c r="N1241">
        <f>IF(I1241="",0.2,LOOKUP(I1241,'Pays TVA'!A:A,'Pays TVA'!B:B))</f>
        <v>0.2</v>
      </c>
      <c r="O1241" s="27" t="str">
        <f>IF(TCD!M1242="","",TCD!M1242)</f>
        <v/>
      </c>
      <c r="P1241" s="27" t="str">
        <f>IF(TCD!J1242="","",TCD!J1242)</f>
        <v/>
      </c>
      <c r="Q1241" s="27" t="str">
        <f>IF(AND(TCD!L1242="",TCD!Q1242=""),"",IF(SUM(TCD!L1242,TCD!Q1242)&gt;15,29,9.5))</f>
        <v/>
      </c>
      <c r="R1241" s="27">
        <f>_xlfn.XLOOKUP(F1241,TCD!E:E,TCD!K:K,"")</f>
        <v>0</v>
      </c>
      <c r="S1241" s="27" t="str">
        <f>IF(TCD!I1242="","",IF(TCD!I1242&gt;8.5,17,8.5))</f>
        <v/>
      </c>
      <c r="T1241" s="27">
        <f>TCD!Y1242</f>
        <v>5.63</v>
      </c>
    </row>
    <row r="1242" spans="1:20" x14ac:dyDescent="0.2">
      <c r="A1242" s="13" t="str">
        <f>TCD!V1243</f>
        <v>CHRONO_2SHOP</v>
      </c>
      <c r="B1242" s="1">
        <f t="shared" si="57"/>
        <v>46143</v>
      </c>
      <c r="F1242" t="str">
        <f>TCD!E1243</f>
        <v>XT413880406TS</v>
      </c>
      <c r="H1242" s="6" t="str">
        <f t="shared" si="58"/>
        <v>P</v>
      </c>
      <c r="I1242" t="str">
        <f>LOOKUP(F1242,'Facture Chronopost'!L:L,'Facture Chronopost'!H:H)</f>
        <v>FR</v>
      </c>
      <c r="J1242" s="6">
        <f>TCD!U1243</f>
        <v>30</v>
      </c>
      <c r="K1242">
        <f t="shared" si="59"/>
        <v>1</v>
      </c>
      <c r="L1242" s="27">
        <f>_xlfn.XLOOKUP(F1242,'TCD poids'!A:A,'TCD poids'!C:C)</f>
        <v>5.6999999999999993</v>
      </c>
      <c r="M1242" t="str">
        <f>TCD!T1243</f>
        <v>6C</v>
      </c>
      <c r="N1242">
        <f>IF(I1242="",0.2,LOOKUP(I1242,'Pays TVA'!A:A,'Pays TVA'!B:B))</f>
        <v>0.2</v>
      </c>
      <c r="O1242" s="27" t="str">
        <f>IF(TCD!M1243="","",TCD!M1243)</f>
        <v/>
      </c>
      <c r="P1242" s="27" t="str">
        <f>IF(TCD!J1243="","",TCD!J1243)</f>
        <v/>
      </c>
      <c r="Q1242" s="27" t="str">
        <f>IF(AND(TCD!L1243="",TCD!Q1243=""),"",IF(SUM(TCD!L1243,TCD!Q1243)&gt;15,29,9.5))</f>
        <v/>
      </c>
      <c r="R1242" s="27">
        <f>_xlfn.XLOOKUP(F1242,TCD!E:E,TCD!K:K,"")</f>
        <v>0</v>
      </c>
      <c r="S1242" s="27" t="str">
        <f>IF(TCD!I1243="","",IF(TCD!I1243&gt;8.5,17,8.5))</f>
        <v/>
      </c>
      <c r="T1242" s="27">
        <f>TCD!Y1243</f>
        <v>10.43</v>
      </c>
    </row>
    <row r="1243" spans="1:20" x14ac:dyDescent="0.2">
      <c r="A1243" s="13" t="str">
        <f>TCD!V1244</f>
        <v>CHRONO_2SHOP</v>
      </c>
      <c r="B1243" s="1">
        <f t="shared" si="57"/>
        <v>46143</v>
      </c>
      <c r="F1243" t="str">
        <f>TCD!E1244</f>
        <v>XT413883708TS</v>
      </c>
      <c r="H1243" s="6" t="str">
        <f t="shared" si="58"/>
        <v>P</v>
      </c>
      <c r="I1243" t="str">
        <f>LOOKUP(F1243,'Facture Chronopost'!L:L,'Facture Chronopost'!H:H)</f>
        <v>FR</v>
      </c>
      <c r="J1243" s="6">
        <f>TCD!U1244</f>
        <v>30</v>
      </c>
      <c r="K1243">
        <f t="shared" si="59"/>
        <v>1</v>
      </c>
      <c r="L1243" s="27">
        <f>_xlfn.XLOOKUP(F1243,'TCD poids'!A:A,'TCD poids'!C:C)</f>
        <v>4.5999999999999996</v>
      </c>
      <c r="M1243" t="str">
        <f>TCD!T1244</f>
        <v>6C</v>
      </c>
      <c r="N1243">
        <f>IF(I1243="",0.2,LOOKUP(I1243,'Pays TVA'!A:A,'Pays TVA'!B:B))</f>
        <v>0.2</v>
      </c>
      <c r="O1243" s="27" t="str">
        <f>IF(TCD!M1244="","",TCD!M1244)</f>
        <v/>
      </c>
      <c r="P1243" s="27" t="str">
        <f>IF(TCD!J1244="","",TCD!J1244)</f>
        <v/>
      </c>
      <c r="Q1243" s="27" t="str">
        <f>IF(AND(TCD!L1244="",TCD!Q1244=""),"",IF(SUM(TCD!L1244,TCD!Q1244)&gt;15,29,9.5))</f>
        <v/>
      </c>
      <c r="R1243" s="27">
        <f>_xlfn.XLOOKUP(F1243,TCD!E:E,TCD!K:K,"")</f>
        <v>0</v>
      </c>
      <c r="S1243" s="27" t="str">
        <f>IF(TCD!I1244="","",IF(TCD!I1244&gt;8.5,17,8.5))</f>
        <v/>
      </c>
      <c r="T1243" s="27">
        <f>TCD!Y1244</f>
        <v>9.77</v>
      </c>
    </row>
    <row r="1244" spans="1:20" x14ac:dyDescent="0.2">
      <c r="A1244" s="13" t="str">
        <f>TCD!V1245</f>
        <v>CHRONO_2SHOP</v>
      </c>
      <c r="B1244" s="1">
        <f t="shared" si="57"/>
        <v>46143</v>
      </c>
      <c r="F1244" t="str">
        <f>TCD!E1245</f>
        <v>XT413889776TS</v>
      </c>
      <c r="H1244" s="6" t="str">
        <f t="shared" si="58"/>
        <v>P</v>
      </c>
      <c r="I1244" t="str">
        <f>LOOKUP(F1244,'Facture Chronopost'!L:L,'Facture Chronopost'!H:H)</f>
        <v>FR</v>
      </c>
      <c r="J1244" s="6">
        <f>TCD!U1245</f>
        <v>30</v>
      </c>
      <c r="K1244">
        <f t="shared" si="59"/>
        <v>1</v>
      </c>
      <c r="L1244" s="27">
        <f>_xlfn.XLOOKUP(F1244,'TCD poids'!A:A,'TCD poids'!C:C)</f>
        <v>1.4000000000000001</v>
      </c>
      <c r="M1244" t="str">
        <f>TCD!T1245</f>
        <v>6C</v>
      </c>
      <c r="N1244">
        <f>IF(I1244="",0.2,LOOKUP(I1244,'Pays TVA'!A:A,'Pays TVA'!B:B))</f>
        <v>0.2</v>
      </c>
      <c r="O1244" s="27" t="str">
        <f>IF(TCD!M1245="","",TCD!M1245)</f>
        <v/>
      </c>
      <c r="P1244" s="27" t="str">
        <f>IF(TCD!J1245="","",TCD!J1245)</f>
        <v/>
      </c>
      <c r="Q1244" s="27" t="str">
        <f>IF(AND(TCD!L1245="",TCD!Q1245=""),"",IF(SUM(TCD!L1245,TCD!Q1245)&gt;15,29,9.5))</f>
        <v/>
      </c>
      <c r="R1244" s="27">
        <f>_xlfn.XLOOKUP(F1244,TCD!E:E,TCD!K:K,"")</f>
        <v>0</v>
      </c>
      <c r="S1244" s="27" t="str">
        <f>IF(TCD!I1245="","",IF(TCD!I1245&gt;8.5,17,8.5))</f>
        <v/>
      </c>
      <c r="T1244" s="27">
        <f>TCD!Y1245</f>
        <v>5.96</v>
      </c>
    </row>
    <row r="1245" spans="1:20" x14ac:dyDescent="0.2">
      <c r="A1245" s="13" t="str">
        <f>TCD!V1246</f>
        <v>CHRONO_2SHOP</v>
      </c>
      <c r="B1245" s="1">
        <f t="shared" si="57"/>
        <v>46143</v>
      </c>
      <c r="F1245" t="str">
        <f>TCD!E1246</f>
        <v>XT413890519TS</v>
      </c>
      <c r="H1245" s="6" t="str">
        <f t="shared" si="58"/>
        <v>P</v>
      </c>
      <c r="I1245" t="str">
        <f>LOOKUP(F1245,'Facture Chronopost'!L:L,'Facture Chronopost'!H:H)</f>
        <v>FR</v>
      </c>
      <c r="J1245" s="6">
        <f>TCD!U1246</f>
        <v>30</v>
      </c>
      <c r="K1245">
        <f t="shared" si="59"/>
        <v>1</v>
      </c>
      <c r="L1245" s="27">
        <f>_xlfn.XLOOKUP(F1245,'TCD poids'!A:A,'TCD poids'!C:C)</f>
        <v>4.8</v>
      </c>
      <c r="M1245" t="str">
        <f>TCD!T1246</f>
        <v>6C</v>
      </c>
      <c r="N1245">
        <f>IF(I1245="",0.2,LOOKUP(I1245,'Pays TVA'!A:A,'Pays TVA'!B:B))</f>
        <v>0.2</v>
      </c>
      <c r="O1245" s="27" t="str">
        <f>IF(TCD!M1246="","",TCD!M1246)</f>
        <v/>
      </c>
      <c r="P1245" s="27" t="str">
        <f>IF(TCD!J1246="","",TCD!J1246)</f>
        <v/>
      </c>
      <c r="Q1245" s="27" t="str">
        <f>IF(AND(TCD!L1246="",TCD!Q1246=""),"",IF(SUM(TCD!L1246,TCD!Q1246)&gt;15,29,9.5))</f>
        <v/>
      </c>
      <c r="R1245" s="27">
        <f>_xlfn.XLOOKUP(F1245,TCD!E:E,TCD!K:K,"")</f>
        <v>0</v>
      </c>
      <c r="S1245" s="27" t="str">
        <f>IF(TCD!I1246="","",IF(TCD!I1246&gt;8.5,17,8.5))</f>
        <v/>
      </c>
      <c r="T1245" s="27">
        <f>TCD!Y1246</f>
        <v>9.77</v>
      </c>
    </row>
    <row r="1246" spans="1:20" x14ac:dyDescent="0.2">
      <c r="A1246" s="13" t="str">
        <f>TCD!V1247</f>
        <v>CHRONO_2SHOP</v>
      </c>
      <c r="B1246" s="1">
        <f t="shared" si="57"/>
        <v>46143</v>
      </c>
      <c r="F1246" t="str">
        <f>TCD!E1247</f>
        <v>XT413896542TS</v>
      </c>
      <c r="H1246" s="6" t="str">
        <f t="shared" si="58"/>
        <v>P</v>
      </c>
      <c r="I1246" t="str">
        <f>LOOKUP(F1246,'Facture Chronopost'!L:L,'Facture Chronopost'!H:H)</f>
        <v>FR</v>
      </c>
      <c r="J1246" s="6">
        <f>TCD!U1247</f>
        <v>25</v>
      </c>
      <c r="K1246">
        <f t="shared" si="59"/>
        <v>1</v>
      </c>
      <c r="L1246" s="27">
        <f>_xlfn.XLOOKUP(F1246,'TCD poids'!A:A,'TCD poids'!C:C)</f>
        <v>4.8</v>
      </c>
      <c r="M1246" t="str">
        <f>TCD!T1247</f>
        <v>6C</v>
      </c>
      <c r="N1246">
        <f>IF(I1246="",0.2,LOOKUP(I1246,'Pays TVA'!A:A,'Pays TVA'!B:B))</f>
        <v>0.2</v>
      </c>
      <c r="O1246" s="27" t="str">
        <f>IF(TCD!M1247="","",TCD!M1247)</f>
        <v/>
      </c>
      <c r="P1246" s="27" t="str">
        <f>IF(TCD!J1247="","",TCD!J1247)</f>
        <v/>
      </c>
      <c r="Q1246" s="27" t="str">
        <f>IF(AND(TCD!L1247="",TCD!Q1247=""),"",IF(SUM(TCD!L1247,TCD!Q1247)&gt;15,29,9.5))</f>
        <v/>
      </c>
      <c r="R1246" s="27">
        <f>_xlfn.XLOOKUP(F1246,TCD!E:E,TCD!K:K,"")</f>
        <v>0</v>
      </c>
      <c r="S1246" s="27" t="str">
        <f>IF(TCD!I1247="","",IF(TCD!I1247&gt;8.5,17,8.5))</f>
        <v/>
      </c>
      <c r="T1246" s="27">
        <f>TCD!Y1247</f>
        <v>13.91</v>
      </c>
    </row>
    <row r="1247" spans="1:20" x14ac:dyDescent="0.2">
      <c r="A1247" s="13" t="str">
        <f>TCD!V1248</f>
        <v>CHRONO_2SHOP</v>
      </c>
      <c r="B1247" s="1">
        <f t="shared" si="57"/>
        <v>46143</v>
      </c>
      <c r="F1247" t="str">
        <f>TCD!E1248</f>
        <v>XT413900984TS</v>
      </c>
      <c r="H1247" s="6" t="str">
        <f t="shared" si="58"/>
        <v>P</v>
      </c>
      <c r="I1247" t="str">
        <f>LOOKUP(F1247,'Facture Chronopost'!L:L,'Facture Chronopost'!H:H)</f>
        <v>FR</v>
      </c>
      <c r="J1247" s="6">
        <f>TCD!U1248</f>
        <v>30</v>
      </c>
      <c r="K1247">
        <f t="shared" si="59"/>
        <v>1</v>
      </c>
      <c r="L1247" s="27">
        <f>_xlfn.XLOOKUP(F1247,'TCD poids'!A:A,'TCD poids'!C:C)</f>
        <v>6.6999999999999993</v>
      </c>
      <c r="M1247" t="str">
        <f>TCD!T1248</f>
        <v>6C</v>
      </c>
      <c r="N1247">
        <f>IF(I1247="",0.2,LOOKUP(I1247,'Pays TVA'!A:A,'Pays TVA'!B:B))</f>
        <v>0.2</v>
      </c>
      <c r="O1247" s="27" t="str">
        <f>IF(TCD!M1248="","",TCD!M1248)</f>
        <v/>
      </c>
      <c r="P1247" s="27" t="str">
        <f>IF(TCD!J1248="","",TCD!J1248)</f>
        <v/>
      </c>
      <c r="Q1247" s="27" t="str">
        <f>IF(AND(TCD!L1248="",TCD!Q1248=""),"",IF(SUM(TCD!L1248,TCD!Q1248)&gt;15,29,9.5))</f>
        <v/>
      </c>
      <c r="R1247" s="27">
        <f>_xlfn.XLOOKUP(F1247,TCD!E:E,TCD!K:K,"")</f>
        <v>0</v>
      </c>
      <c r="S1247" s="27" t="str">
        <f>IF(TCD!I1248="","",IF(TCD!I1248&gt;8.5,17,8.5))</f>
        <v/>
      </c>
      <c r="T1247" s="27">
        <f>TCD!Y1248</f>
        <v>11.09</v>
      </c>
    </row>
    <row r="1248" spans="1:20" x14ac:dyDescent="0.2">
      <c r="A1248" s="13" t="str">
        <f>TCD!V1249</f>
        <v>CHRONO_2SHOP</v>
      </c>
      <c r="B1248" s="1">
        <f t="shared" si="57"/>
        <v>46143</v>
      </c>
      <c r="F1248" t="str">
        <f>TCD!E1249</f>
        <v>XT413903654TS</v>
      </c>
      <c r="H1248" s="6" t="str">
        <f t="shared" si="58"/>
        <v>P</v>
      </c>
      <c r="I1248" t="str">
        <f>LOOKUP(F1248,'Facture Chronopost'!L:L,'Facture Chronopost'!H:H)</f>
        <v>FR</v>
      </c>
      <c r="J1248" s="6">
        <f>TCD!U1249</f>
        <v>33</v>
      </c>
      <c r="K1248">
        <f t="shared" si="59"/>
        <v>1</v>
      </c>
      <c r="L1248" s="27">
        <f>_xlfn.XLOOKUP(F1248,'TCD poids'!A:A,'TCD poids'!C:C)</f>
        <v>1.2000000000000002</v>
      </c>
      <c r="M1248" t="str">
        <f>TCD!T1249</f>
        <v>6C</v>
      </c>
      <c r="N1248">
        <f>IF(I1248="",0.2,LOOKUP(I1248,'Pays TVA'!A:A,'Pays TVA'!B:B))</f>
        <v>0.2</v>
      </c>
      <c r="O1248" s="27" t="str">
        <f>IF(TCD!M1249="","",TCD!M1249)</f>
        <v/>
      </c>
      <c r="P1248" s="27" t="str">
        <f>IF(TCD!J1249="","",TCD!J1249)</f>
        <v/>
      </c>
      <c r="Q1248" s="27" t="str">
        <f>IF(AND(TCD!L1249="",TCD!Q1249=""),"",IF(SUM(TCD!L1249,TCD!Q1249)&gt;15,29,9.5))</f>
        <v/>
      </c>
      <c r="R1248" s="27">
        <f>_xlfn.XLOOKUP(F1248,TCD!E:E,TCD!K:K,"")</f>
        <v>0</v>
      </c>
      <c r="S1248" s="27" t="str">
        <f>IF(TCD!I1249="","",IF(TCD!I1249&gt;8.5,17,8.5))</f>
        <v/>
      </c>
      <c r="T1248" s="27">
        <f>TCD!Y1249</f>
        <v>7.03</v>
      </c>
    </row>
    <row r="1249" spans="1:20" x14ac:dyDescent="0.2">
      <c r="A1249" s="13" t="str">
        <f>TCD!V1250</f>
        <v>CHRONO_2SHOP</v>
      </c>
      <c r="B1249" s="1">
        <f t="shared" si="57"/>
        <v>46143</v>
      </c>
      <c r="F1249" t="str">
        <f>TCD!E1250</f>
        <v>XT413903800TS</v>
      </c>
      <c r="H1249" s="6" t="str">
        <f t="shared" si="58"/>
        <v>P</v>
      </c>
      <c r="I1249" t="str">
        <f>LOOKUP(F1249,'Facture Chronopost'!L:L,'Facture Chronopost'!H:H)</f>
        <v>FR</v>
      </c>
      <c r="J1249" s="6">
        <f>TCD!U1250</f>
        <v>33</v>
      </c>
      <c r="K1249">
        <f t="shared" si="59"/>
        <v>1</v>
      </c>
      <c r="L1249" s="27">
        <f>_xlfn.XLOOKUP(F1249,'TCD poids'!A:A,'TCD poids'!C:C)</f>
        <v>5.0999999999999996</v>
      </c>
      <c r="M1249" t="str">
        <f>TCD!T1250</f>
        <v>6C</v>
      </c>
      <c r="N1249">
        <f>IF(I1249="",0.2,LOOKUP(I1249,'Pays TVA'!A:A,'Pays TVA'!B:B))</f>
        <v>0.2</v>
      </c>
      <c r="O1249" s="27" t="str">
        <f>IF(TCD!M1250="","",TCD!M1250)</f>
        <v/>
      </c>
      <c r="P1249" s="27" t="str">
        <f>IF(TCD!J1250="","",TCD!J1250)</f>
        <v/>
      </c>
      <c r="Q1249" s="27" t="str">
        <f>IF(AND(TCD!L1250="",TCD!Q1250=""),"",IF(SUM(TCD!L1250,TCD!Q1250)&gt;15,29,9.5))</f>
        <v/>
      </c>
      <c r="R1249" s="27">
        <f>_xlfn.XLOOKUP(F1249,TCD!E:E,TCD!K:K,"")</f>
        <v>0</v>
      </c>
      <c r="S1249" s="27" t="str">
        <f>IF(TCD!I1250="","",IF(TCD!I1250&gt;8.5,17,8.5))</f>
        <v/>
      </c>
      <c r="T1249" s="27">
        <f>TCD!Y1250</f>
        <v>11.5</v>
      </c>
    </row>
    <row r="1250" spans="1:20" x14ac:dyDescent="0.2">
      <c r="A1250" s="13" t="str">
        <f>TCD!V1251</f>
        <v>CHRONO_2SHOP</v>
      </c>
      <c r="B1250" s="1">
        <f t="shared" si="57"/>
        <v>46143</v>
      </c>
      <c r="F1250" t="str">
        <f>TCD!E1251</f>
        <v>XT413904650TS</v>
      </c>
      <c r="H1250" s="6" t="str">
        <f t="shared" si="58"/>
        <v>P</v>
      </c>
      <c r="I1250" t="str">
        <f>LOOKUP(F1250,'Facture Chronopost'!L:L,'Facture Chronopost'!H:H)</f>
        <v>FR</v>
      </c>
      <c r="J1250" s="6">
        <f>TCD!U1251</f>
        <v>25</v>
      </c>
      <c r="K1250">
        <f t="shared" si="59"/>
        <v>1</v>
      </c>
      <c r="L1250" s="27">
        <f>_xlfn.XLOOKUP(F1250,'TCD poids'!A:A,'TCD poids'!C:C)</f>
        <v>4.6999999999999993</v>
      </c>
      <c r="M1250" t="str">
        <f>TCD!T1251</f>
        <v>6C</v>
      </c>
      <c r="N1250">
        <f>IF(I1250="",0.2,LOOKUP(I1250,'Pays TVA'!A:A,'Pays TVA'!B:B))</f>
        <v>0.2</v>
      </c>
      <c r="O1250" s="27" t="str">
        <f>IF(TCD!M1251="","",TCD!M1251)</f>
        <v/>
      </c>
      <c r="P1250" s="27" t="str">
        <f>IF(TCD!J1251="","",TCD!J1251)</f>
        <v/>
      </c>
      <c r="Q1250" s="27" t="str">
        <f>IF(AND(TCD!L1251="",TCD!Q1251=""),"",IF(SUM(TCD!L1251,TCD!Q1251)&gt;15,29,9.5))</f>
        <v/>
      </c>
      <c r="R1250" s="27">
        <f>_xlfn.XLOOKUP(F1250,TCD!E:E,TCD!K:K,"")</f>
        <v>0</v>
      </c>
      <c r="S1250" s="27" t="str">
        <f>IF(TCD!I1251="","",IF(TCD!I1251&gt;8.5,17,8.5))</f>
        <v/>
      </c>
      <c r="T1250" s="27">
        <f>TCD!Y1251</f>
        <v>13.91</v>
      </c>
    </row>
    <row r="1251" spans="1:20" x14ac:dyDescent="0.2">
      <c r="A1251" s="13" t="str">
        <f>TCD!V1252</f>
        <v>CHRONO_2SHOP</v>
      </c>
      <c r="B1251" s="1">
        <f t="shared" si="57"/>
        <v>46143</v>
      </c>
      <c r="F1251" t="str">
        <f>TCD!E1252</f>
        <v>XT413905156TS</v>
      </c>
      <c r="H1251" s="6" t="str">
        <f t="shared" si="58"/>
        <v>P</v>
      </c>
      <c r="I1251" t="str">
        <f>LOOKUP(F1251,'Facture Chronopost'!L:L,'Facture Chronopost'!H:H)</f>
        <v>FR</v>
      </c>
      <c r="J1251" s="6">
        <f>TCD!U1252</f>
        <v>30</v>
      </c>
      <c r="K1251">
        <f t="shared" si="59"/>
        <v>1</v>
      </c>
      <c r="L1251" s="27">
        <f>_xlfn.XLOOKUP(F1251,'TCD poids'!A:A,'TCD poids'!C:C)</f>
        <v>4.5999999999999996</v>
      </c>
      <c r="M1251" t="str">
        <f>TCD!T1252</f>
        <v>6C</v>
      </c>
      <c r="N1251">
        <f>IF(I1251="",0.2,LOOKUP(I1251,'Pays TVA'!A:A,'Pays TVA'!B:B))</f>
        <v>0.2</v>
      </c>
      <c r="O1251" s="27" t="str">
        <f>IF(TCD!M1252="","",TCD!M1252)</f>
        <v/>
      </c>
      <c r="P1251" s="27" t="str">
        <f>IF(TCD!J1252="","",TCD!J1252)</f>
        <v/>
      </c>
      <c r="Q1251" s="27" t="str">
        <f>IF(AND(TCD!L1252="",TCD!Q1252=""),"",IF(SUM(TCD!L1252,TCD!Q1252)&gt;15,29,9.5))</f>
        <v/>
      </c>
      <c r="R1251" s="27">
        <f>_xlfn.XLOOKUP(F1251,TCD!E:E,TCD!K:K,"")</f>
        <v>0</v>
      </c>
      <c r="S1251" s="27" t="str">
        <f>IF(TCD!I1252="","",IF(TCD!I1252&gt;8.5,17,8.5))</f>
        <v/>
      </c>
      <c r="T1251" s="27">
        <f>TCD!Y1252</f>
        <v>9.77</v>
      </c>
    </row>
    <row r="1252" spans="1:20" x14ac:dyDescent="0.2">
      <c r="A1252" s="13" t="str">
        <f>TCD!V1253</f>
        <v>CHRONO_2SHOP</v>
      </c>
      <c r="B1252" s="1">
        <f t="shared" si="57"/>
        <v>46143</v>
      </c>
      <c r="F1252" t="str">
        <f>TCD!E1253</f>
        <v>XT413905315TS</v>
      </c>
      <c r="H1252" s="6" t="str">
        <f t="shared" si="58"/>
        <v>P</v>
      </c>
      <c r="I1252" t="str">
        <f>LOOKUP(F1252,'Facture Chronopost'!L:L,'Facture Chronopost'!H:H)</f>
        <v>FR</v>
      </c>
      <c r="J1252" s="6">
        <f>TCD!U1253</f>
        <v>30</v>
      </c>
      <c r="K1252">
        <f t="shared" si="59"/>
        <v>1</v>
      </c>
      <c r="L1252" s="27">
        <f>_xlfn.XLOOKUP(F1252,'TCD poids'!A:A,'TCD poids'!C:C)</f>
        <v>2.2000000000000002</v>
      </c>
      <c r="M1252" t="str">
        <f>TCD!T1253</f>
        <v>6C</v>
      </c>
      <c r="N1252">
        <f>IF(I1252="",0.2,LOOKUP(I1252,'Pays TVA'!A:A,'Pays TVA'!B:B))</f>
        <v>0.2</v>
      </c>
      <c r="O1252" s="27" t="str">
        <f>IF(TCD!M1253="","",TCD!M1253)</f>
        <v/>
      </c>
      <c r="P1252" s="27" t="str">
        <f>IF(TCD!J1253="","",TCD!J1253)</f>
        <v/>
      </c>
      <c r="Q1252" s="27" t="str">
        <f>IF(AND(TCD!L1253="",TCD!Q1253=""),"",IF(SUM(TCD!L1253,TCD!Q1253)&gt;15,29,9.5))</f>
        <v/>
      </c>
      <c r="R1252" s="27">
        <f>_xlfn.XLOOKUP(F1252,TCD!E:E,TCD!K:K,"")</f>
        <v>0</v>
      </c>
      <c r="S1252" s="27" t="str">
        <f>IF(TCD!I1253="","",IF(TCD!I1253&gt;8.5,17,8.5))</f>
        <v/>
      </c>
      <c r="T1252" s="27">
        <f>TCD!Y1253</f>
        <v>8.4499999999999993</v>
      </c>
    </row>
    <row r="1253" spans="1:20" x14ac:dyDescent="0.2">
      <c r="A1253" s="13" t="str">
        <f>TCD!V1254</f>
        <v>CHRONO_2SHOP</v>
      </c>
      <c r="B1253" s="1">
        <f t="shared" si="57"/>
        <v>46143</v>
      </c>
      <c r="F1253" t="str">
        <f>TCD!E1254</f>
        <v>XT413908271TS</v>
      </c>
      <c r="H1253" s="6" t="str">
        <f t="shared" si="58"/>
        <v>P</v>
      </c>
      <c r="I1253" t="str">
        <f>LOOKUP(F1253,'Facture Chronopost'!L:L,'Facture Chronopost'!H:H)</f>
        <v>FR</v>
      </c>
      <c r="J1253" s="6">
        <f>TCD!U1254</f>
        <v>30</v>
      </c>
      <c r="K1253">
        <f t="shared" si="59"/>
        <v>1</v>
      </c>
      <c r="L1253" s="27">
        <f>_xlfn.XLOOKUP(F1253,'TCD poids'!A:A,'TCD poids'!C:C)</f>
        <v>4.6999999999999993</v>
      </c>
      <c r="M1253" t="str">
        <f>TCD!T1254</f>
        <v>6C</v>
      </c>
      <c r="N1253">
        <f>IF(I1253="",0.2,LOOKUP(I1253,'Pays TVA'!A:A,'Pays TVA'!B:B))</f>
        <v>0.2</v>
      </c>
      <c r="O1253" s="27" t="str">
        <f>IF(TCD!M1254="","",TCD!M1254)</f>
        <v/>
      </c>
      <c r="P1253" s="27" t="str">
        <f>IF(TCD!J1254="","",TCD!J1254)</f>
        <v/>
      </c>
      <c r="Q1253" s="27" t="str">
        <f>IF(AND(TCD!L1254="",TCD!Q1254=""),"",IF(SUM(TCD!L1254,TCD!Q1254)&gt;15,29,9.5))</f>
        <v/>
      </c>
      <c r="R1253" s="27">
        <f>_xlfn.XLOOKUP(F1253,TCD!E:E,TCD!K:K,"")</f>
        <v>0</v>
      </c>
      <c r="S1253" s="27" t="str">
        <f>IF(TCD!I1254="","",IF(TCD!I1254&gt;8.5,17,8.5))</f>
        <v/>
      </c>
      <c r="T1253" s="27">
        <f>TCD!Y1254</f>
        <v>9.77</v>
      </c>
    </row>
    <row r="1254" spans="1:20" x14ac:dyDescent="0.2">
      <c r="A1254" s="13" t="str">
        <f>TCD!V1255</f>
        <v>CHRONO_2SHOP</v>
      </c>
      <c r="B1254" s="1">
        <f t="shared" si="57"/>
        <v>46143</v>
      </c>
      <c r="F1254" t="str">
        <f>TCD!E1255</f>
        <v>XT413909325TS</v>
      </c>
      <c r="H1254" s="6" t="str">
        <f t="shared" si="58"/>
        <v>P</v>
      </c>
      <c r="I1254" t="str">
        <f>LOOKUP(F1254,'Facture Chronopost'!L:L,'Facture Chronopost'!H:H)</f>
        <v>FR</v>
      </c>
      <c r="J1254" s="6">
        <f>TCD!U1255</f>
        <v>30</v>
      </c>
      <c r="K1254">
        <f t="shared" si="59"/>
        <v>1</v>
      </c>
      <c r="L1254" s="27">
        <f>_xlfn.XLOOKUP(F1254,'TCD poids'!A:A,'TCD poids'!C:C)</f>
        <v>1.8</v>
      </c>
      <c r="M1254" t="str">
        <f>TCD!T1255</f>
        <v>6C</v>
      </c>
      <c r="N1254">
        <f>IF(I1254="",0.2,LOOKUP(I1254,'Pays TVA'!A:A,'Pays TVA'!B:B))</f>
        <v>0.2</v>
      </c>
      <c r="O1254" s="27" t="str">
        <f>IF(TCD!M1255="","",TCD!M1255)</f>
        <v/>
      </c>
      <c r="P1254" s="27" t="str">
        <f>IF(TCD!J1255="","",TCD!J1255)</f>
        <v/>
      </c>
      <c r="Q1254" s="27" t="str">
        <f>IF(AND(TCD!L1255="",TCD!Q1255=""),"",IF(SUM(TCD!L1255,TCD!Q1255)&gt;15,29,9.5))</f>
        <v/>
      </c>
      <c r="R1254" s="27">
        <f>_xlfn.XLOOKUP(F1254,TCD!E:E,TCD!K:K,"")</f>
        <v>0</v>
      </c>
      <c r="S1254" s="27" t="str">
        <f>IF(TCD!I1255="","",IF(TCD!I1255&gt;8.5,17,8.5))</f>
        <v/>
      </c>
      <c r="T1254" s="27">
        <f>TCD!Y1255</f>
        <v>5.96</v>
      </c>
    </row>
    <row r="1255" spans="1:20" x14ac:dyDescent="0.2">
      <c r="A1255" s="13" t="str">
        <f>TCD!V1256</f>
        <v>CHRONO_2SHOP</v>
      </c>
      <c r="B1255" s="1">
        <f t="shared" si="57"/>
        <v>46143</v>
      </c>
      <c r="F1255" t="str">
        <f>TCD!E1256</f>
        <v>XT413909351TS</v>
      </c>
      <c r="H1255" s="6" t="str">
        <f t="shared" si="58"/>
        <v>P</v>
      </c>
      <c r="I1255" t="str">
        <f>LOOKUP(F1255,'Facture Chronopost'!L:L,'Facture Chronopost'!H:H)</f>
        <v>FR</v>
      </c>
      <c r="J1255" s="6">
        <f>TCD!U1256</f>
        <v>30</v>
      </c>
      <c r="K1255">
        <f t="shared" si="59"/>
        <v>1</v>
      </c>
      <c r="L1255" s="27">
        <f>_xlfn.XLOOKUP(F1255,'TCD poids'!A:A,'TCD poids'!C:C)</f>
        <v>0.2</v>
      </c>
      <c r="M1255" t="str">
        <f>TCD!T1256</f>
        <v>6C</v>
      </c>
      <c r="N1255">
        <f>IF(I1255="",0.2,LOOKUP(I1255,'Pays TVA'!A:A,'Pays TVA'!B:B))</f>
        <v>0.2</v>
      </c>
      <c r="O1255" s="27" t="str">
        <f>IF(TCD!M1256="","",TCD!M1256)</f>
        <v/>
      </c>
      <c r="P1255" s="27" t="str">
        <f>IF(TCD!J1256="","",TCD!J1256)</f>
        <v/>
      </c>
      <c r="Q1255" s="27" t="str">
        <f>IF(AND(TCD!L1256="",TCD!Q1256=""),"",IF(SUM(TCD!L1256,TCD!Q1256)&gt;15,29,9.5))</f>
        <v/>
      </c>
      <c r="R1255" s="27">
        <f>_xlfn.XLOOKUP(F1255,TCD!E:E,TCD!K:K,"")</f>
        <v>0</v>
      </c>
      <c r="S1255" s="27" t="str">
        <f>IF(TCD!I1256="","",IF(TCD!I1256&gt;8.5,17,8.5))</f>
        <v/>
      </c>
      <c r="T1255" s="27">
        <f>TCD!Y1256</f>
        <v>5.41</v>
      </c>
    </row>
    <row r="1256" spans="1:20" x14ac:dyDescent="0.2">
      <c r="A1256" s="13" t="str">
        <f>TCD!V1257</f>
        <v>CHRONO_2SHOP</v>
      </c>
      <c r="B1256" s="1">
        <f t="shared" si="57"/>
        <v>46143</v>
      </c>
      <c r="F1256" t="str">
        <f>TCD!E1257</f>
        <v>XT413909396TS</v>
      </c>
      <c r="H1256" s="6" t="str">
        <f t="shared" si="58"/>
        <v>P</v>
      </c>
      <c r="I1256" t="str">
        <f>LOOKUP(F1256,'Facture Chronopost'!L:L,'Facture Chronopost'!H:H)</f>
        <v>FR</v>
      </c>
      <c r="J1256" s="6">
        <f>TCD!U1257</f>
        <v>30</v>
      </c>
      <c r="K1256">
        <f t="shared" si="59"/>
        <v>1</v>
      </c>
      <c r="L1256" s="27">
        <f>_xlfn.XLOOKUP(F1256,'TCD poids'!A:A,'TCD poids'!C:C)</f>
        <v>1</v>
      </c>
      <c r="M1256" t="str">
        <f>TCD!T1257</f>
        <v>6C</v>
      </c>
      <c r="N1256">
        <f>IF(I1256="",0.2,LOOKUP(I1256,'Pays TVA'!A:A,'Pays TVA'!B:B))</f>
        <v>0.2</v>
      </c>
      <c r="O1256" s="27" t="str">
        <f>IF(TCD!M1257="","",TCD!M1257)</f>
        <v/>
      </c>
      <c r="P1256" s="27" t="str">
        <f>IF(TCD!J1257="","",TCD!J1257)</f>
        <v/>
      </c>
      <c r="Q1256" s="27" t="str">
        <f>IF(AND(TCD!L1257="",TCD!Q1257=""),"",IF(SUM(TCD!L1257,TCD!Q1257)&gt;15,29,9.5))</f>
        <v/>
      </c>
      <c r="R1256" s="27">
        <f>_xlfn.XLOOKUP(F1256,TCD!E:E,TCD!K:K,"")</f>
        <v>0</v>
      </c>
      <c r="S1256" s="27" t="str">
        <f>IF(TCD!I1257="","",IF(TCD!I1257&gt;8.5,17,8.5))</f>
        <v/>
      </c>
      <c r="T1256" s="27">
        <f>TCD!Y1257</f>
        <v>5.63</v>
      </c>
    </row>
    <row r="1257" spans="1:20" x14ac:dyDescent="0.2">
      <c r="A1257" s="13" t="str">
        <f>TCD!V1258</f>
        <v>CHRONO_2SHOP</v>
      </c>
      <c r="B1257" s="1">
        <f t="shared" si="57"/>
        <v>46143</v>
      </c>
      <c r="F1257" t="str">
        <f>TCD!E1258</f>
        <v>XT413910350TS</v>
      </c>
      <c r="H1257" s="6" t="str">
        <f t="shared" si="58"/>
        <v>P</v>
      </c>
      <c r="I1257" t="str">
        <f>LOOKUP(F1257,'Facture Chronopost'!L:L,'Facture Chronopost'!H:H)</f>
        <v>FR</v>
      </c>
      <c r="J1257" s="6">
        <f>TCD!U1258</f>
        <v>30</v>
      </c>
      <c r="K1257">
        <f t="shared" si="59"/>
        <v>1</v>
      </c>
      <c r="L1257" s="27">
        <f>_xlfn.XLOOKUP(F1257,'TCD poids'!A:A,'TCD poids'!C:C)</f>
        <v>0.79999999999999993</v>
      </c>
      <c r="M1257" t="str">
        <f>TCD!T1258</f>
        <v>6C</v>
      </c>
      <c r="N1257">
        <f>IF(I1257="",0.2,LOOKUP(I1257,'Pays TVA'!A:A,'Pays TVA'!B:B))</f>
        <v>0.2</v>
      </c>
      <c r="O1257" s="27" t="str">
        <f>IF(TCD!M1258="","",TCD!M1258)</f>
        <v/>
      </c>
      <c r="P1257" s="27" t="str">
        <f>IF(TCD!J1258="","",TCD!J1258)</f>
        <v/>
      </c>
      <c r="Q1257" s="27" t="str">
        <f>IF(AND(TCD!L1258="",TCD!Q1258=""),"",IF(SUM(TCD!L1258,TCD!Q1258)&gt;15,29,9.5))</f>
        <v/>
      </c>
      <c r="R1257" s="27">
        <f>_xlfn.XLOOKUP(F1257,TCD!E:E,TCD!K:K,"")</f>
        <v>0</v>
      </c>
      <c r="S1257" s="27" t="str">
        <f>IF(TCD!I1258="","",IF(TCD!I1258&gt;8.5,17,8.5))</f>
        <v/>
      </c>
      <c r="T1257" s="27">
        <f>TCD!Y1258</f>
        <v>5.63</v>
      </c>
    </row>
    <row r="1258" spans="1:20" x14ac:dyDescent="0.2">
      <c r="A1258" s="13" t="str">
        <f>TCD!V1259</f>
        <v>CHRONO_2SHOP</v>
      </c>
      <c r="B1258" s="1">
        <f t="shared" si="57"/>
        <v>46143</v>
      </c>
      <c r="F1258" t="str">
        <f>TCD!E1259</f>
        <v>XT413910394TS</v>
      </c>
      <c r="H1258" s="6" t="str">
        <f t="shared" si="58"/>
        <v>P</v>
      </c>
      <c r="I1258" t="str">
        <f>LOOKUP(F1258,'Facture Chronopost'!L:L,'Facture Chronopost'!H:H)</f>
        <v>FR</v>
      </c>
      <c r="J1258" s="6">
        <f>TCD!U1259</f>
        <v>42</v>
      </c>
      <c r="K1258">
        <f t="shared" si="59"/>
        <v>1</v>
      </c>
      <c r="L1258" s="27">
        <f>_xlfn.XLOOKUP(F1258,'TCD poids'!A:A,'TCD poids'!C:C)</f>
        <v>5.8999999999999995</v>
      </c>
      <c r="M1258" t="str">
        <f>TCD!T1259</f>
        <v>6C</v>
      </c>
      <c r="N1258">
        <f>IF(I1258="",0.2,LOOKUP(I1258,'Pays TVA'!A:A,'Pays TVA'!B:B))</f>
        <v>0.2</v>
      </c>
      <c r="O1258" s="27" t="str">
        <f>IF(TCD!M1259="","",TCD!M1259)</f>
        <v/>
      </c>
      <c r="P1258" s="27" t="str">
        <f>IF(TCD!J1259="","",TCD!J1259)</f>
        <v/>
      </c>
      <c r="Q1258" s="27" t="str">
        <f>IF(AND(TCD!L1259="",TCD!Q1259=""),"",IF(SUM(TCD!L1259,TCD!Q1259)&gt;15,29,9.5))</f>
        <v/>
      </c>
      <c r="R1258" s="27">
        <f>_xlfn.XLOOKUP(F1258,TCD!E:E,TCD!K:K,"")</f>
        <v>0</v>
      </c>
      <c r="S1258" s="27" t="str">
        <f>IF(TCD!I1259="","",IF(TCD!I1259&gt;8.5,17,8.5))</f>
        <v/>
      </c>
      <c r="T1258" s="27">
        <f>TCD!Y1259</f>
        <v>10.43</v>
      </c>
    </row>
    <row r="1259" spans="1:20" x14ac:dyDescent="0.2">
      <c r="A1259" s="13" t="str">
        <f>TCD!V1260</f>
        <v>CHRONO_2SHOP</v>
      </c>
      <c r="B1259" s="1">
        <f t="shared" si="57"/>
        <v>46143</v>
      </c>
      <c r="F1259" t="str">
        <f>TCD!E1260</f>
        <v>XT413910451TS</v>
      </c>
      <c r="H1259" s="6" t="str">
        <f t="shared" si="58"/>
        <v>P</v>
      </c>
      <c r="I1259" t="str">
        <f>LOOKUP(F1259,'Facture Chronopost'!L:L,'Facture Chronopost'!H:H)</f>
        <v>FR</v>
      </c>
      <c r="J1259" s="6">
        <f>TCD!U1260</f>
        <v>30</v>
      </c>
      <c r="K1259">
        <f t="shared" si="59"/>
        <v>1</v>
      </c>
      <c r="L1259" s="27">
        <f>_xlfn.XLOOKUP(F1259,'TCD poids'!A:A,'TCD poids'!C:C)</f>
        <v>4.6999999999999993</v>
      </c>
      <c r="M1259" t="str">
        <f>TCD!T1260</f>
        <v>6C</v>
      </c>
      <c r="N1259">
        <f>IF(I1259="",0.2,LOOKUP(I1259,'Pays TVA'!A:A,'Pays TVA'!B:B))</f>
        <v>0.2</v>
      </c>
      <c r="O1259" s="27" t="str">
        <f>IF(TCD!M1260="","",TCD!M1260)</f>
        <v/>
      </c>
      <c r="P1259" s="27" t="str">
        <f>IF(TCD!J1260="","",TCD!J1260)</f>
        <v/>
      </c>
      <c r="Q1259" s="27" t="str">
        <f>IF(AND(TCD!L1260="",TCD!Q1260=""),"",IF(SUM(TCD!L1260,TCD!Q1260)&gt;15,29,9.5))</f>
        <v/>
      </c>
      <c r="R1259" s="27">
        <f>_xlfn.XLOOKUP(F1259,TCD!E:E,TCD!K:K,"")</f>
        <v>0</v>
      </c>
      <c r="S1259" s="27" t="str">
        <f>IF(TCD!I1260="","",IF(TCD!I1260&gt;8.5,17,8.5))</f>
        <v/>
      </c>
      <c r="T1259" s="27">
        <f>TCD!Y1260</f>
        <v>9.77</v>
      </c>
    </row>
    <row r="1260" spans="1:20" x14ac:dyDescent="0.2">
      <c r="A1260" s="13" t="str">
        <f>TCD!V1261</f>
        <v>CHRONO_2SHOP</v>
      </c>
      <c r="B1260" s="1">
        <f t="shared" si="57"/>
        <v>46143</v>
      </c>
      <c r="F1260" t="str">
        <f>TCD!E1261</f>
        <v>XT413910933TS</v>
      </c>
      <c r="H1260" s="6" t="str">
        <f t="shared" si="58"/>
        <v>P</v>
      </c>
      <c r="I1260" t="str">
        <f>LOOKUP(F1260,'Facture Chronopost'!L:L,'Facture Chronopost'!H:H)</f>
        <v>FR</v>
      </c>
      <c r="J1260" s="6">
        <f>TCD!U1261</f>
        <v>30</v>
      </c>
      <c r="K1260">
        <f t="shared" si="59"/>
        <v>1</v>
      </c>
      <c r="L1260" s="27">
        <f>_xlfn.XLOOKUP(F1260,'TCD poids'!A:A,'TCD poids'!C:C)</f>
        <v>4.8999999999999995</v>
      </c>
      <c r="M1260" t="str">
        <f>TCD!T1261</f>
        <v>6C</v>
      </c>
      <c r="N1260">
        <f>IF(I1260="",0.2,LOOKUP(I1260,'Pays TVA'!A:A,'Pays TVA'!B:B))</f>
        <v>0.2</v>
      </c>
      <c r="O1260" s="27" t="str">
        <f>IF(TCD!M1261="","",TCD!M1261)</f>
        <v/>
      </c>
      <c r="P1260" s="27" t="str">
        <f>IF(TCD!J1261="","",TCD!J1261)</f>
        <v/>
      </c>
      <c r="Q1260" s="27" t="str">
        <f>IF(AND(TCD!L1261="",TCD!Q1261=""),"",IF(SUM(TCD!L1261,TCD!Q1261)&gt;15,29,9.5))</f>
        <v/>
      </c>
      <c r="R1260" s="27">
        <f>_xlfn.XLOOKUP(F1260,TCD!E:E,TCD!K:K,"")</f>
        <v>0</v>
      </c>
      <c r="S1260" s="27" t="str">
        <f>IF(TCD!I1261="","",IF(TCD!I1261&gt;8.5,17,8.5))</f>
        <v/>
      </c>
      <c r="T1260" s="27">
        <f>TCD!Y1261</f>
        <v>9.77</v>
      </c>
    </row>
    <row r="1261" spans="1:20" x14ac:dyDescent="0.2">
      <c r="A1261" s="13" t="str">
        <f>TCD!V1262</f>
        <v>CHRONO_2SHOP</v>
      </c>
      <c r="B1261" s="1">
        <f t="shared" si="57"/>
        <v>46143</v>
      </c>
      <c r="F1261" t="str">
        <f>TCD!E1262</f>
        <v>XT413910955TS</v>
      </c>
      <c r="H1261" s="6" t="str">
        <f t="shared" si="58"/>
        <v>P</v>
      </c>
      <c r="I1261" t="str">
        <f>LOOKUP(F1261,'Facture Chronopost'!L:L,'Facture Chronopost'!H:H)</f>
        <v>FR</v>
      </c>
      <c r="J1261" s="6">
        <f>TCD!U1262</f>
        <v>30</v>
      </c>
      <c r="K1261">
        <f t="shared" si="59"/>
        <v>1</v>
      </c>
      <c r="L1261" s="27">
        <f>_xlfn.XLOOKUP(F1261,'TCD poids'!A:A,'TCD poids'!C:C)</f>
        <v>4.3999999999999995</v>
      </c>
      <c r="M1261" t="str">
        <f>TCD!T1262</f>
        <v>6C</v>
      </c>
      <c r="N1261">
        <f>IF(I1261="",0.2,LOOKUP(I1261,'Pays TVA'!A:A,'Pays TVA'!B:B))</f>
        <v>0.2</v>
      </c>
      <c r="O1261" s="27" t="str">
        <f>IF(TCD!M1262="","",TCD!M1262)</f>
        <v/>
      </c>
      <c r="P1261" s="27" t="str">
        <f>IF(TCD!J1262="","",TCD!J1262)</f>
        <v/>
      </c>
      <c r="Q1261" s="27" t="str">
        <f>IF(AND(TCD!L1262="",TCD!Q1262=""),"",IF(SUM(TCD!L1262,TCD!Q1262)&gt;15,29,9.5))</f>
        <v/>
      </c>
      <c r="R1261" s="27">
        <f>_xlfn.XLOOKUP(F1261,TCD!E:E,TCD!K:K,"")</f>
        <v>0</v>
      </c>
      <c r="S1261" s="27" t="str">
        <f>IF(TCD!I1262="","",IF(TCD!I1262&gt;8.5,17,8.5))</f>
        <v/>
      </c>
      <c r="T1261" s="27">
        <f>TCD!Y1262</f>
        <v>9.77</v>
      </c>
    </row>
    <row r="1262" spans="1:20" x14ac:dyDescent="0.2">
      <c r="A1262" s="13" t="str">
        <f>TCD!V1263</f>
        <v>CHRONO_2SHOP</v>
      </c>
      <c r="B1262" s="1">
        <f t="shared" si="57"/>
        <v>46143</v>
      </c>
      <c r="F1262" t="str">
        <f>TCD!E1263</f>
        <v>XT413911465TS</v>
      </c>
      <c r="H1262" s="6" t="str">
        <f t="shared" si="58"/>
        <v>P</v>
      </c>
      <c r="I1262" t="str">
        <f>LOOKUP(F1262,'Facture Chronopost'!L:L,'Facture Chronopost'!H:H)</f>
        <v>FR</v>
      </c>
      <c r="J1262" s="6">
        <f>TCD!U1263</f>
        <v>30</v>
      </c>
      <c r="K1262">
        <f t="shared" si="59"/>
        <v>1</v>
      </c>
      <c r="L1262" s="27">
        <f>_xlfn.XLOOKUP(F1262,'TCD poids'!A:A,'TCD poids'!C:C)</f>
        <v>0.6</v>
      </c>
      <c r="M1262" t="str">
        <f>TCD!T1263</f>
        <v>6C</v>
      </c>
      <c r="N1262">
        <f>IF(I1262="",0.2,LOOKUP(I1262,'Pays TVA'!A:A,'Pays TVA'!B:B))</f>
        <v>0.2</v>
      </c>
      <c r="O1262" s="27" t="str">
        <f>IF(TCD!M1263="","",TCD!M1263)</f>
        <v/>
      </c>
      <c r="P1262" s="27" t="str">
        <f>IF(TCD!J1263="","",TCD!J1263)</f>
        <v/>
      </c>
      <c r="Q1262" s="27" t="str">
        <f>IF(AND(TCD!L1263="",TCD!Q1263=""),"",IF(SUM(TCD!L1263,TCD!Q1263)&gt;15,29,9.5))</f>
        <v/>
      </c>
      <c r="R1262" s="27">
        <f>_xlfn.XLOOKUP(F1262,TCD!E:E,TCD!K:K,"")</f>
        <v>0</v>
      </c>
      <c r="S1262" s="27" t="str">
        <f>IF(TCD!I1263="","",IF(TCD!I1263&gt;8.5,17,8.5))</f>
        <v/>
      </c>
      <c r="T1262" s="27">
        <f>TCD!Y1263</f>
        <v>5.63</v>
      </c>
    </row>
    <row r="1263" spans="1:20" x14ac:dyDescent="0.2">
      <c r="A1263" s="13" t="str">
        <f>TCD!V1264</f>
        <v>CHRONO_2SHOP</v>
      </c>
      <c r="B1263" s="1">
        <f t="shared" si="57"/>
        <v>46143</v>
      </c>
      <c r="F1263" t="str">
        <f>TCD!E1264</f>
        <v>XT413911925TS</v>
      </c>
      <c r="H1263" s="6" t="str">
        <f t="shared" si="58"/>
        <v>P</v>
      </c>
      <c r="I1263" t="str">
        <f>LOOKUP(F1263,'Facture Chronopost'!L:L,'Facture Chronopost'!H:H)</f>
        <v>FR</v>
      </c>
      <c r="J1263" s="6">
        <f>TCD!U1264</f>
        <v>30</v>
      </c>
      <c r="K1263">
        <f t="shared" si="59"/>
        <v>1</v>
      </c>
      <c r="L1263" s="27">
        <f>_xlfn.XLOOKUP(F1263,'TCD poids'!A:A,'TCD poids'!C:C)</f>
        <v>4.8</v>
      </c>
      <c r="M1263" t="str">
        <f>TCD!T1264</f>
        <v>6C</v>
      </c>
      <c r="N1263">
        <f>IF(I1263="",0.2,LOOKUP(I1263,'Pays TVA'!A:A,'Pays TVA'!B:B))</f>
        <v>0.2</v>
      </c>
      <c r="O1263" s="27" t="str">
        <f>IF(TCD!M1264="","",TCD!M1264)</f>
        <v/>
      </c>
      <c r="P1263" s="27" t="str">
        <f>IF(TCD!J1264="","",TCD!J1264)</f>
        <v/>
      </c>
      <c r="Q1263" s="27" t="str">
        <f>IF(AND(TCD!L1264="",TCD!Q1264=""),"",IF(SUM(TCD!L1264,TCD!Q1264)&gt;15,29,9.5))</f>
        <v/>
      </c>
      <c r="R1263" s="27">
        <f>_xlfn.XLOOKUP(F1263,TCD!E:E,TCD!K:K,"")</f>
        <v>0</v>
      </c>
      <c r="S1263" s="27" t="str">
        <f>IF(TCD!I1264="","",IF(TCD!I1264&gt;8.5,17,8.5))</f>
        <v/>
      </c>
      <c r="T1263" s="27">
        <f>TCD!Y1264</f>
        <v>9.77</v>
      </c>
    </row>
    <row r="1264" spans="1:20" x14ac:dyDescent="0.2">
      <c r="A1264" s="13" t="str">
        <f>TCD!V1265</f>
        <v>CHRONO_2SHOP</v>
      </c>
      <c r="B1264" s="1">
        <f t="shared" si="57"/>
        <v>46143</v>
      </c>
      <c r="F1264" t="str">
        <f>TCD!E1265</f>
        <v>XT413912069TS</v>
      </c>
      <c r="H1264" s="6" t="str">
        <f t="shared" si="58"/>
        <v>P</v>
      </c>
      <c r="I1264" t="str">
        <f>LOOKUP(F1264,'Facture Chronopost'!L:L,'Facture Chronopost'!H:H)</f>
        <v>FR</v>
      </c>
      <c r="J1264" s="6">
        <f>TCD!U1265</f>
        <v>30</v>
      </c>
      <c r="K1264">
        <f t="shared" si="59"/>
        <v>1</v>
      </c>
      <c r="L1264" s="27">
        <f>_xlfn.XLOOKUP(F1264,'TCD poids'!A:A,'TCD poids'!C:C)</f>
        <v>0.1</v>
      </c>
      <c r="M1264" t="str">
        <f>TCD!T1265</f>
        <v>6C</v>
      </c>
      <c r="N1264">
        <f>IF(I1264="",0.2,LOOKUP(I1264,'Pays TVA'!A:A,'Pays TVA'!B:B))</f>
        <v>0.2</v>
      </c>
      <c r="O1264" s="27" t="str">
        <f>IF(TCD!M1265="","",TCD!M1265)</f>
        <v/>
      </c>
      <c r="P1264" s="27" t="str">
        <f>IF(TCD!J1265="","",TCD!J1265)</f>
        <v/>
      </c>
      <c r="Q1264" s="27" t="str">
        <f>IF(AND(TCD!L1265="",TCD!Q1265=""),"",IF(SUM(TCD!L1265,TCD!Q1265)&gt;15,29,9.5))</f>
        <v/>
      </c>
      <c r="R1264" s="27">
        <f>_xlfn.XLOOKUP(F1264,TCD!E:E,TCD!K:K,"")</f>
        <v>0</v>
      </c>
      <c r="S1264" s="27" t="str">
        <f>IF(TCD!I1265="","",IF(TCD!I1265&gt;8.5,17,8.5))</f>
        <v/>
      </c>
      <c r="T1264" s="27">
        <f>TCD!Y1265</f>
        <v>5.41</v>
      </c>
    </row>
    <row r="1265" spans="1:20" x14ac:dyDescent="0.2">
      <c r="A1265" s="13" t="str">
        <f>TCD!V1266</f>
        <v>CHRONO_2SHOP</v>
      </c>
      <c r="B1265" s="1">
        <f t="shared" si="57"/>
        <v>46143</v>
      </c>
      <c r="F1265" t="str">
        <f>TCD!E1266</f>
        <v>XT413912435TS</v>
      </c>
      <c r="H1265" s="6" t="str">
        <f t="shared" si="58"/>
        <v>P</v>
      </c>
      <c r="I1265" t="str">
        <f>LOOKUP(F1265,'Facture Chronopost'!L:L,'Facture Chronopost'!H:H)</f>
        <v>FR</v>
      </c>
      <c r="J1265" s="6">
        <f>TCD!U1266</f>
        <v>30</v>
      </c>
      <c r="K1265">
        <f t="shared" si="59"/>
        <v>1</v>
      </c>
      <c r="L1265" s="27">
        <f>_xlfn.XLOOKUP(F1265,'TCD poids'!A:A,'TCD poids'!C:C)</f>
        <v>4.6999999999999993</v>
      </c>
      <c r="M1265" t="str">
        <f>TCD!T1266</f>
        <v>6C</v>
      </c>
      <c r="N1265">
        <f>IF(I1265="",0.2,LOOKUP(I1265,'Pays TVA'!A:A,'Pays TVA'!B:B))</f>
        <v>0.2</v>
      </c>
      <c r="O1265" s="27" t="str">
        <f>IF(TCD!M1266="","",TCD!M1266)</f>
        <v/>
      </c>
      <c r="P1265" s="27" t="str">
        <f>IF(TCD!J1266="","",TCD!J1266)</f>
        <v/>
      </c>
      <c r="Q1265" s="27" t="str">
        <f>IF(AND(TCD!L1266="",TCD!Q1266=""),"",IF(SUM(TCD!L1266,TCD!Q1266)&gt;15,29,9.5))</f>
        <v/>
      </c>
      <c r="R1265" s="27">
        <f>_xlfn.XLOOKUP(F1265,TCD!E:E,TCD!K:K,"")</f>
        <v>0</v>
      </c>
      <c r="S1265" s="27" t="str">
        <f>IF(TCD!I1266="","",IF(TCD!I1266&gt;8.5,17,8.5))</f>
        <v/>
      </c>
      <c r="T1265" s="27">
        <f>TCD!Y1266</f>
        <v>11.77</v>
      </c>
    </row>
    <row r="1266" spans="1:20" x14ac:dyDescent="0.2">
      <c r="A1266" s="13" t="str">
        <f>TCD!V1267</f>
        <v>CHRONO_2SHOP</v>
      </c>
      <c r="B1266" s="1">
        <f t="shared" si="57"/>
        <v>46143</v>
      </c>
      <c r="F1266" t="str">
        <f>TCD!E1267</f>
        <v>XT413912554TS</v>
      </c>
      <c r="H1266" s="6" t="str">
        <f t="shared" si="58"/>
        <v>P</v>
      </c>
      <c r="I1266" t="str">
        <f>LOOKUP(F1266,'Facture Chronopost'!L:L,'Facture Chronopost'!H:H)</f>
        <v>FR</v>
      </c>
      <c r="J1266" s="6">
        <f>TCD!U1267</f>
        <v>25</v>
      </c>
      <c r="K1266">
        <f t="shared" si="59"/>
        <v>1</v>
      </c>
      <c r="L1266" s="27">
        <f>_xlfn.XLOOKUP(F1266,'TCD poids'!A:A,'TCD poids'!C:C)</f>
        <v>0.5</v>
      </c>
      <c r="M1266" t="str">
        <f>TCD!T1267</f>
        <v>6C</v>
      </c>
      <c r="N1266">
        <f>IF(I1266="",0.2,LOOKUP(I1266,'Pays TVA'!A:A,'Pays TVA'!B:B))</f>
        <v>0.2</v>
      </c>
      <c r="O1266" s="27" t="str">
        <f>IF(TCD!M1267="","",TCD!M1267)</f>
        <v/>
      </c>
      <c r="P1266" s="27" t="str">
        <f>IF(TCD!J1267="","",TCD!J1267)</f>
        <v/>
      </c>
      <c r="Q1266" s="27" t="str">
        <f>IF(AND(TCD!L1267="",TCD!Q1267=""),"",IF(SUM(TCD!L1267,TCD!Q1267)&gt;15,29,9.5))</f>
        <v/>
      </c>
      <c r="R1266" s="27">
        <f>_xlfn.XLOOKUP(F1266,TCD!E:E,TCD!K:K,"")</f>
        <v>0</v>
      </c>
      <c r="S1266" s="27" t="str">
        <f>IF(TCD!I1267="","",IF(TCD!I1267&gt;8.5,17,8.5))</f>
        <v/>
      </c>
      <c r="T1266" s="27">
        <f>TCD!Y1267</f>
        <v>9.5500000000000007</v>
      </c>
    </row>
    <row r="1267" spans="1:20" x14ac:dyDescent="0.2">
      <c r="A1267" s="13" t="str">
        <f>TCD!V1268</f>
        <v>CHRONO_2SHOP</v>
      </c>
      <c r="B1267" s="1">
        <f t="shared" si="57"/>
        <v>46143</v>
      </c>
      <c r="F1267" t="str">
        <f>TCD!E1268</f>
        <v>XT413912744TS</v>
      </c>
      <c r="H1267" s="6" t="str">
        <f t="shared" si="58"/>
        <v>P</v>
      </c>
      <c r="I1267" t="str">
        <f>LOOKUP(F1267,'Facture Chronopost'!L:L,'Facture Chronopost'!H:H)</f>
        <v>FR</v>
      </c>
      <c r="J1267" s="6">
        <f>TCD!U1268</f>
        <v>30</v>
      </c>
      <c r="K1267">
        <f t="shared" si="59"/>
        <v>1</v>
      </c>
      <c r="L1267" s="27">
        <f>_xlfn.XLOOKUP(F1267,'TCD poids'!A:A,'TCD poids'!C:C)</f>
        <v>5</v>
      </c>
      <c r="M1267" t="str">
        <f>TCD!T1268</f>
        <v>6C</v>
      </c>
      <c r="N1267">
        <f>IF(I1267="",0.2,LOOKUP(I1267,'Pays TVA'!A:A,'Pays TVA'!B:B))</f>
        <v>0.2</v>
      </c>
      <c r="O1267" s="27" t="str">
        <f>IF(TCD!M1268="","",TCD!M1268)</f>
        <v/>
      </c>
      <c r="P1267" s="27" t="str">
        <f>IF(TCD!J1268="","",TCD!J1268)</f>
        <v/>
      </c>
      <c r="Q1267" s="27" t="str">
        <f>IF(AND(TCD!L1268="",TCD!Q1268=""),"",IF(SUM(TCD!L1268,TCD!Q1268)&gt;15,29,9.5))</f>
        <v/>
      </c>
      <c r="R1267" s="27">
        <f>_xlfn.XLOOKUP(F1267,TCD!E:E,TCD!K:K,"")</f>
        <v>0</v>
      </c>
      <c r="S1267" s="27" t="str">
        <f>IF(TCD!I1268="","",IF(TCD!I1268&gt;8.5,17,8.5))</f>
        <v/>
      </c>
      <c r="T1267" s="27">
        <f>TCD!Y1268</f>
        <v>9.77</v>
      </c>
    </row>
    <row r="1268" spans="1:20" x14ac:dyDescent="0.2">
      <c r="A1268" s="13" t="str">
        <f>TCD!V1269</f>
        <v>CHRONO_2SHOP</v>
      </c>
      <c r="B1268" s="1">
        <f t="shared" si="57"/>
        <v>46143</v>
      </c>
      <c r="F1268" t="str">
        <f>TCD!E1269</f>
        <v>XT413913356TS</v>
      </c>
      <c r="H1268" s="6" t="str">
        <f t="shared" si="58"/>
        <v>P</v>
      </c>
      <c r="I1268" t="str">
        <f>LOOKUP(F1268,'Facture Chronopost'!L:L,'Facture Chronopost'!H:H)</f>
        <v>FR</v>
      </c>
      <c r="J1268" s="6">
        <f>TCD!U1269</f>
        <v>30</v>
      </c>
      <c r="K1268">
        <f t="shared" si="59"/>
        <v>1</v>
      </c>
      <c r="L1268" s="27">
        <f>_xlfn.XLOOKUP(F1268,'TCD poids'!A:A,'TCD poids'!C:C)</f>
        <v>4.8</v>
      </c>
      <c r="M1268" t="str">
        <f>TCD!T1269</f>
        <v>6C</v>
      </c>
      <c r="N1268">
        <f>IF(I1268="",0.2,LOOKUP(I1268,'Pays TVA'!A:A,'Pays TVA'!B:B))</f>
        <v>0.2</v>
      </c>
      <c r="O1268" s="27" t="str">
        <f>IF(TCD!M1269="","",TCD!M1269)</f>
        <v/>
      </c>
      <c r="P1268" s="27" t="str">
        <f>IF(TCD!J1269="","",TCD!J1269)</f>
        <v/>
      </c>
      <c r="Q1268" s="27" t="str">
        <f>IF(AND(TCD!L1269="",TCD!Q1269=""),"",IF(SUM(TCD!L1269,TCD!Q1269)&gt;15,29,9.5))</f>
        <v/>
      </c>
      <c r="R1268" s="27">
        <f>_xlfn.XLOOKUP(F1268,TCD!E:E,TCD!K:K,"")</f>
        <v>0</v>
      </c>
      <c r="S1268" s="27" t="str">
        <f>IF(TCD!I1269="","",IF(TCD!I1269&gt;8.5,17,8.5))</f>
        <v/>
      </c>
      <c r="T1268" s="27">
        <f>TCD!Y1269</f>
        <v>9.77</v>
      </c>
    </row>
    <row r="1269" spans="1:20" x14ac:dyDescent="0.2">
      <c r="A1269" s="13" t="str">
        <f>TCD!V1270</f>
        <v>CHRONO_2SHOP</v>
      </c>
      <c r="B1269" s="1">
        <f t="shared" si="57"/>
        <v>46143</v>
      </c>
      <c r="F1269" t="str">
        <f>TCD!E1270</f>
        <v>XT413913585TS</v>
      </c>
      <c r="H1269" s="6" t="str">
        <f t="shared" si="58"/>
        <v>P</v>
      </c>
      <c r="I1269" t="str">
        <f>LOOKUP(F1269,'Facture Chronopost'!L:L,'Facture Chronopost'!H:H)</f>
        <v>FR</v>
      </c>
      <c r="J1269" s="6">
        <f>TCD!U1270</f>
        <v>30</v>
      </c>
      <c r="K1269">
        <f t="shared" si="59"/>
        <v>1</v>
      </c>
      <c r="L1269" s="27">
        <f>_xlfn.XLOOKUP(F1269,'TCD poids'!A:A,'TCD poids'!C:C)</f>
        <v>0.79999999999999993</v>
      </c>
      <c r="M1269" t="str">
        <f>TCD!T1270</f>
        <v>6C</v>
      </c>
      <c r="N1269">
        <f>IF(I1269="",0.2,LOOKUP(I1269,'Pays TVA'!A:A,'Pays TVA'!B:B))</f>
        <v>0.2</v>
      </c>
      <c r="O1269" s="27" t="str">
        <f>IF(TCD!M1270="","",TCD!M1270)</f>
        <v/>
      </c>
      <c r="P1269" s="27" t="str">
        <f>IF(TCD!J1270="","",TCD!J1270)</f>
        <v/>
      </c>
      <c r="Q1269" s="27" t="str">
        <f>IF(AND(TCD!L1270="",TCD!Q1270=""),"",IF(SUM(TCD!L1270,TCD!Q1270)&gt;15,29,9.5))</f>
        <v/>
      </c>
      <c r="R1269" s="27">
        <f>_xlfn.XLOOKUP(F1269,TCD!E:E,TCD!K:K,"")</f>
        <v>0</v>
      </c>
      <c r="S1269" s="27" t="str">
        <f>IF(TCD!I1270="","",IF(TCD!I1270&gt;8.5,17,8.5))</f>
        <v/>
      </c>
      <c r="T1269" s="27">
        <f>TCD!Y1270</f>
        <v>5.63</v>
      </c>
    </row>
    <row r="1270" spans="1:20" x14ac:dyDescent="0.2">
      <c r="A1270" s="13" t="str">
        <f>TCD!V1271</f>
        <v>CHRONO_2SHOP</v>
      </c>
      <c r="B1270" s="1">
        <f t="shared" si="57"/>
        <v>46143</v>
      </c>
      <c r="F1270" t="str">
        <f>TCD!E1271</f>
        <v>XT413914833TS</v>
      </c>
      <c r="H1270" s="6" t="str">
        <f t="shared" si="58"/>
        <v>P</v>
      </c>
      <c r="I1270" t="str">
        <f>LOOKUP(F1270,'Facture Chronopost'!L:L,'Facture Chronopost'!H:H)</f>
        <v>FR</v>
      </c>
      <c r="J1270" s="6">
        <f>TCD!U1271</f>
        <v>25</v>
      </c>
      <c r="K1270">
        <f t="shared" si="59"/>
        <v>1</v>
      </c>
      <c r="L1270" s="27">
        <f>_xlfn.XLOOKUP(F1270,'TCD poids'!A:A,'TCD poids'!C:C)</f>
        <v>4.8</v>
      </c>
      <c r="M1270" t="str">
        <f>TCD!T1271</f>
        <v>6C</v>
      </c>
      <c r="N1270">
        <f>IF(I1270="",0.2,LOOKUP(I1270,'Pays TVA'!A:A,'Pays TVA'!B:B))</f>
        <v>0.2</v>
      </c>
      <c r="O1270" s="27" t="str">
        <f>IF(TCD!M1271="","",TCD!M1271)</f>
        <v/>
      </c>
      <c r="P1270" s="27" t="str">
        <f>IF(TCD!J1271="","",TCD!J1271)</f>
        <v/>
      </c>
      <c r="Q1270" s="27" t="str">
        <f>IF(AND(TCD!L1271="",TCD!Q1271=""),"",IF(SUM(TCD!L1271,TCD!Q1271)&gt;15,29,9.5))</f>
        <v/>
      </c>
      <c r="R1270" s="27">
        <f>_xlfn.XLOOKUP(F1270,TCD!E:E,TCD!K:K,"")</f>
        <v>0</v>
      </c>
      <c r="S1270" s="27" t="str">
        <f>IF(TCD!I1271="","",IF(TCD!I1271&gt;8.5,17,8.5))</f>
        <v/>
      </c>
      <c r="T1270" s="27">
        <f>TCD!Y1271</f>
        <v>13.91</v>
      </c>
    </row>
    <row r="1271" spans="1:20" x14ac:dyDescent="0.2">
      <c r="A1271" s="13" t="str">
        <f>TCD!V1272</f>
        <v>CHRONO_2SHOP</v>
      </c>
      <c r="B1271" s="1">
        <f t="shared" si="57"/>
        <v>46143</v>
      </c>
      <c r="F1271" t="str">
        <f>TCD!E1272</f>
        <v>XT413915238TS</v>
      </c>
      <c r="H1271" s="6" t="str">
        <f t="shared" si="58"/>
        <v>P</v>
      </c>
      <c r="I1271" t="str">
        <f>LOOKUP(F1271,'Facture Chronopost'!L:L,'Facture Chronopost'!H:H)</f>
        <v>FR</v>
      </c>
      <c r="J1271" s="6">
        <f>TCD!U1272</f>
        <v>30</v>
      </c>
      <c r="K1271">
        <f t="shared" si="59"/>
        <v>1</v>
      </c>
      <c r="L1271" s="27">
        <f>_xlfn.XLOOKUP(F1271,'TCD poids'!A:A,'TCD poids'!C:C)</f>
        <v>5.8</v>
      </c>
      <c r="M1271" t="str">
        <f>TCD!T1272</f>
        <v>6C</v>
      </c>
      <c r="N1271">
        <f>IF(I1271="",0.2,LOOKUP(I1271,'Pays TVA'!A:A,'Pays TVA'!B:B))</f>
        <v>0.2</v>
      </c>
      <c r="O1271" s="27" t="str">
        <f>IF(TCD!M1272="","",TCD!M1272)</f>
        <v/>
      </c>
      <c r="P1271" s="27" t="str">
        <f>IF(TCD!J1272="","",TCD!J1272)</f>
        <v/>
      </c>
      <c r="Q1271" s="27" t="str">
        <f>IF(AND(TCD!L1272="",TCD!Q1272=""),"",IF(SUM(TCD!L1272,TCD!Q1272)&gt;15,29,9.5))</f>
        <v/>
      </c>
      <c r="R1271" s="27">
        <f>_xlfn.XLOOKUP(F1271,TCD!E:E,TCD!K:K,"")</f>
        <v>0</v>
      </c>
      <c r="S1271" s="27" t="str">
        <f>IF(TCD!I1272="","",IF(TCD!I1272&gt;8.5,17,8.5))</f>
        <v/>
      </c>
      <c r="T1271" s="27">
        <f>TCD!Y1272</f>
        <v>10.43</v>
      </c>
    </row>
    <row r="1272" spans="1:20" x14ac:dyDescent="0.2">
      <c r="A1272" s="13" t="str">
        <f>TCD!V1273</f>
        <v>CHRONO_2SHOP</v>
      </c>
      <c r="B1272" s="1">
        <f t="shared" si="57"/>
        <v>46143</v>
      </c>
      <c r="F1272" t="str">
        <f>TCD!E1273</f>
        <v>XT413915706TS</v>
      </c>
      <c r="H1272" s="6" t="str">
        <f t="shared" si="58"/>
        <v>P</v>
      </c>
      <c r="I1272" t="str">
        <f>LOOKUP(F1272,'Facture Chronopost'!L:L,'Facture Chronopost'!H:H)</f>
        <v>FR</v>
      </c>
      <c r="J1272" s="6">
        <f>TCD!U1273</f>
        <v>42</v>
      </c>
      <c r="K1272">
        <f t="shared" si="59"/>
        <v>1</v>
      </c>
      <c r="L1272" s="27">
        <f>_xlfn.XLOOKUP(F1272,'TCD poids'!A:A,'TCD poids'!C:C)</f>
        <v>5.6</v>
      </c>
      <c r="M1272" t="str">
        <f>TCD!T1273</f>
        <v>6C</v>
      </c>
      <c r="N1272">
        <f>IF(I1272="",0.2,LOOKUP(I1272,'Pays TVA'!A:A,'Pays TVA'!B:B))</f>
        <v>0.2</v>
      </c>
      <c r="O1272" s="27" t="str">
        <f>IF(TCD!M1273="","",TCD!M1273)</f>
        <v/>
      </c>
      <c r="P1272" s="27" t="str">
        <f>IF(TCD!J1273="","",TCD!J1273)</f>
        <v/>
      </c>
      <c r="Q1272" s="27" t="str">
        <f>IF(AND(TCD!L1273="",TCD!Q1273=""),"",IF(SUM(TCD!L1273,TCD!Q1273)&gt;15,29,9.5))</f>
        <v/>
      </c>
      <c r="R1272" s="27">
        <f>_xlfn.XLOOKUP(F1272,TCD!E:E,TCD!K:K,"")</f>
        <v>0</v>
      </c>
      <c r="S1272" s="27" t="str">
        <f>IF(TCD!I1273="","",IF(TCD!I1273&gt;8.5,17,8.5))</f>
        <v/>
      </c>
      <c r="T1272" s="27">
        <f>TCD!Y1273</f>
        <v>10.43</v>
      </c>
    </row>
    <row r="1273" spans="1:20" x14ac:dyDescent="0.2">
      <c r="A1273" s="13" t="str">
        <f>TCD!V1274</f>
        <v>CHRONO_2SHOP</v>
      </c>
      <c r="B1273" s="1">
        <f t="shared" si="57"/>
        <v>46143</v>
      </c>
      <c r="F1273" t="str">
        <f>TCD!E1274</f>
        <v>XT413915737TS</v>
      </c>
      <c r="H1273" s="6" t="str">
        <f t="shared" si="58"/>
        <v>P</v>
      </c>
      <c r="I1273" t="str">
        <f>LOOKUP(F1273,'Facture Chronopost'!L:L,'Facture Chronopost'!H:H)</f>
        <v>FR</v>
      </c>
      <c r="J1273" s="6">
        <f>TCD!U1274</f>
        <v>42</v>
      </c>
      <c r="K1273">
        <f t="shared" si="59"/>
        <v>1</v>
      </c>
      <c r="L1273" s="27">
        <f>_xlfn.XLOOKUP(F1273,'TCD poids'!A:A,'TCD poids'!C:C)</f>
        <v>4.6999999999999993</v>
      </c>
      <c r="M1273" t="str">
        <f>TCD!T1274</f>
        <v>6C</v>
      </c>
      <c r="N1273">
        <f>IF(I1273="",0.2,LOOKUP(I1273,'Pays TVA'!A:A,'Pays TVA'!B:B))</f>
        <v>0.2</v>
      </c>
      <c r="O1273" s="27" t="str">
        <f>IF(TCD!M1274="","",TCD!M1274)</f>
        <v/>
      </c>
      <c r="P1273" s="27" t="str">
        <f>IF(TCD!J1274="","",TCD!J1274)</f>
        <v/>
      </c>
      <c r="Q1273" s="27" t="str">
        <f>IF(AND(TCD!L1274="",TCD!Q1274=""),"",IF(SUM(TCD!L1274,TCD!Q1274)&gt;15,29,9.5))</f>
        <v/>
      </c>
      <c r="R1273" s="27">
        <f>_xlfn.XLOOKUP(F1273,TCD!E:E,TCD!K:K,"")</f>
        <v>0</v>
      </c>
      <c r="S1273" s="27" t="str">
        <f>IF(TCD!I1274="","",IF(TCD!I1274&gt;8.5,17,8.5))</f>
        <v/>
      </c>
      <c r="T1273" s="27">
        <f>TCD!Y1274</f>
        <v>9.77</v>
      </c>
    </row>
    <row r="1274" spans="1:20" x14ac:dyDescent="0.2">
      <c r="A1274" s="13" t="str">
        <f>TCD!V1275</f>
        <v>CHRONO_2SHOP</v>
      </c>
      <c r="B1274" s="1">
        <f t="shared" si="57"/>
        <v>46143</v>
      </c>
      <c r="F1274" t="str">
        <f>TCD!E1275</f>
        <v>XT413915913TS</v>
      </c>
      <c r="H1274" s="6" t="str">
        <f t="shared" si="58"/>
        <v>P</v>
      </c>
      <c r="I1274" t="str">
        <f>LOOKUP(F1274,'Facture Chronopost'!L:L,'Facture Chronopost'!H:H)</f>
        <v>FR</v>
      </c>
      <c r="J1274" s="6">
        <f>TCD!U1275</f>
        <v>30</v>
      </c>
      <c r="K1274">
        <f t="shared" si="59"/>
        <v>1</v>
      </c>
      <c r="L1274" s="27">
        <f>_xlfn.XLOOKUP(F1274,'TCD poids'!A:A,'TCD poids'!C:C)</f>
        <v>4.6999999999999993</v>
      </c>
      <c r="M1274" t="str">
        <f>TCD!T1275</f>
        <v>6C</v>
      </c>
      <c r="N1274">
        <f>IF(I1274="",0.2,LOOKUP(I1274,'Pays TVA'!A:A,'Pays TVA'!B:B))</f>
        <v>0.2</v>
      </c>
      <c r="O1274" s="27" t="str">
        <f>IF(TCD!M1275="","",TCD!M1275)</f>
        <v/>
      </c>
      <c r="P1274" s="27" t="str">
        <f>IF(TCD!J1275="","",TCD!J1275)</f>
        <v/>
      </c>
      <c r="Q1274" s="27" t="str">
        <f>IF(AND(TCD!L1275="",TCD!Q1275=""),"",IF(SUM(TCD!L1275,TCD!Q1275)&gt;15,29,9.5))</f>
        <v/>
      </c>
      <c r="R1274" s="27">
        <f>_xlfn.XLOOKUP(F1274,TCD!E:E,TCD!K:K,"")</f>
        <v>0</v>
      </c>
      <c r="S1274" s="27" t="str">
        <f>IF(TCD!I1275="","",IF(TCD!I1275&gt;8.5,17,8.5))</f>
        <v/>
      </c>
      <c r="T1274" s="27">
        <f>TCD!Y1275</f>
        <v>9.77</v>
      </c>
    </row>
    <row r="1275" spans="1:20" x14ac:dyDescent="0.2">
      <c r="A1275" s="13" t="str">
        <f>TCD!V1276</f>
        <v>CHRONO_2SHOP</v>
      </c>
      <c r="B1275" s="1">
        <f t="shared" si="57"/>
        <v>46143</v>
      </c>
      <c r="F1275" t="str">
        <f>TCD!E1276</f>
        <v>XT413916105TS</v>
      </c>
      <c r="H1275" s="6" t="str">
        <f t="shared" si="58"/>
        <v>P</v>
      </c>
      <c r="I1275" t="str">
        <f>LOOKUP(F1275,'Facture Chronopost'!L:L,'Facture Chronopost'!H:H)</f>
        <v>FR</v>
      </c>
      <c r="J1275" s="6">
        <f>TCD!U1276</f>
        <v>39</v>
      </c>
      <c r="K1275">
        <f t="shared" si="59"/>
        <v>1</v>
      </c>
      <c r="L1275" s="27">
        <f>_xlfn.XLOOKUP(F1275,'TCD poids'!A:A,'TCD poids'!C:C)</f>
        <v>4.8</v>
      </c>
      <c r="M1275" t="str">
        <f>TCD!T1276</f>
        <v>6C</v>
      </c>
      <c r="N1275">
        <f>IF(I1275="",0.2,LOOKUP(I1275,'Pays TVA'!A:A,'Pays TVA'!B:B))</f>
        <v>0.2</v>
      </c>
      <c r="O1275" s="27" t="str">
        <f>IF(TCD!M1276="","",TCD!M1276)</f>
        <v/>
      </c>
      <c r="P1275" s="27" t="str">
        <f>IF(TCD!J1276="","",TCD!J1276)</f>
        <v/>
      </c>
      <c r="Q1275" s="27" t="str">
        <f>IF(AND(TCD!L1276="",TCD!Q1276=""),"",IF(SUM(TCD!L1276,TCD!Q1276)&gt;15,29,9.5))</f>
        <v/>
      </c>
      <c r="R1275" s="27">
        <f>_xlfn.XLOOKUP(F1275,TCD!E:E,TCD!K:K,"")</f>
        <v>0</v>
      </c>
      <c r="S1275" s="27" t="str">
        <f>IF(TCD!I1276="","",IF(TCD!I1276&gt;8.5,17,8.5))</f>
        <v/>
      </c>
      <c r="T1275" s="27">
        <f>TCD!Y1276</f>
        <v>14.76</v>
      </c>
    </row>
    <row r="1276" spans="1:20" x14ac:dyDescent="0.2">
      <c r="A1276" s="13" t="str">
        <f>TCD!V1277</f>
        <v>CHRONO_2SHOP</v>
      </c>
      <c r="B1276" s="1">
        <f t="shared" si="57"/>
        <v>46143</v>
      </c>
      <c r="F1276" t="str">
        <f>TCD!E1277</f>
        <v>XT413916159TS</v>
      </c>
      <c r="H1276" s="6" t="str">
        <f t="shared" si="58"/>
        <v>P</v>
      </c>
      <c r="I1276" t="str">
        <f>LOOKUP(F1276,'Facture Chronopost'!L:L,'Facture Chronopost'!H:H)</f>
        <v>FR</v>
      </c>
      <c r="J1276" s="6">
        <f>TCD!U1277</f>
        <v>30</v>
      </c>
      <c r="K1276">
        <f t="shared" si="59"/>
        <v>1</v>
      </c>
      <c r="L1276" s="27">
        <f>_xlfn.XLOOKUP(F1276,'TCD poids'!A:A,'TCD poids'!C:C)</f>
        <v>4.6999999999999993</v>
      </c>
      <c r="M1276" t="str">
        <f>TCD!T1277</f>
        <v>6C</v>
      </c>
      <c r="N1276">
        <f>IF(I1276="",0.2,LOOKUP(I1276,'Pays TVA'!A:A,'Pays TVA'!B:B))</f>
        <v>0.2</v>
      </c>
      <c r="O1276" s="27" t="str">
        <f>IF(TCD!M1277="","",TCD!M1277)</f>
        <v/>
      </c>
      <c r="P1276" s="27" t="str">
        <f>IF(TCD!J1277="","",TCD!J1277)</f>
        <v/>
      </c>
      <c r="Q1276" s="27" t="str">
        <f>IF(AND(TCD!L1277="",TCD!Q1277=""),"",IF(SUM(TCD!L1277,TCD!Q1277)&gt;15,29,9.5))</f>
        <v/>
      </c>
      <c r="R1276" s="27">
        <f>_xlfn.XLOOKUP(F1276,TCD!E:E,TCD!K:K,"")</f>
        <v>0</v>
      </c>
      <c r="S1276" s="27" t="str">
        <f>IF(TCD!I1277="","",IF(TCD!I1277&gt;8.5,17,8.5))</f>
        <v/>
      </c>
      <c r="T1276" s="27">
        <f>TCD!Y1277</f>
        <v>11.77</v>
      </c>
    </row>
    <row r="1277" spans="1:20" x14ac:dyDescent="0.2">
      <c r="A1277" s="13" t="str">
        <f>TCD!V1278</f>
        <v>CHRONO_2SHOP</v>
      </c>
      <c r="B1277" s="1">
        <f t="shared" si="57"/>
        <v>46143</v>
      </c>
      <c r="F1277" t="str">
        <f>TCD!E1278</f>
        <v>XT413916587TS</v>
      </c>
      <c r="H1277" s="6" t="str">
        <f t="shared" si="58"/>
        <v>P</v>
      </c>
      <c r="I1277" t="str">
        <f>LOOKUP(F1277,'Facture Chronopost'!L:L,'Facture Chronopost'!H:H)</f>
        <v>FR</v>
      </c>
      <c r="J1277" s="6">
        <f>TCD!U1278</f>
        <v>33</v>
      </c>
      <c r="K1277">
        <f t="shared" si="59"/>
        <v>1</v>
      </c>
      <c r="L1277" s="27">
        <f>_xlfn.XLOOKUP(F1277,'TCD poids'!A:A,'TCD poids'!C:C)</f>
        <v>0.79999999999999993</v>
      </c>
      <c r="M1277" t="str">
        <f>TCD!T1278</f>
        <v>6C</v>
      </c>
      <c r="N1277">
        <f>IF(I1277="",0.2,LOOKUP(I1277,'Pays TVA'!A:A,'Pays TVA'!B:B))</f>
        <v>0.2</v>
      </c>
      <c r="O1277" s="27" t="str">
        <f>IF(TCD!M1278="","",TCD!M1278)</f>
        <v/>
      </c>
      <c r="P1277" s="27" t="str">
        <f>IF(TCD!J1278="","",TCD!J1278)</f>
        <v/>
      </c>
      <c r="Q1277" s="27" t="str">
        <f>IF(AND(TCD!L1278="",TCD!Q1278=""),"",IF(SUM(TCD!L1278,TCD!Q1278)&gt;15,29,9.5))</f>
        <v/>
      </c>
      <c r="R1277" s="27">
        <f>_xlfn.XLOOKUP(F1277,TCD!E:E,TCD!K:K,"")</f>
        <v>0</v>
      </c>
      <c r="S1277" s="27" t="str">
        <f>IF(TCD!I1278="","",IF(TCD!I1278&gt;8.5,17,8.5))</f>
        <v/>
      </c>
      <c r="T1277" s="27">
        <f>TCD!Y1278</f>
        <v>6.7</v>
      </c>
    </row>
    <row r="1278" spans="1:20" x14ac:dyDescent="0.2">
      <c r="A1278" s="13" t="str">
        <f>TCD!V1279</f>
        <v>CHRONO_2SHOP</v>
      </c>
      <c r="B1278" s="1">
        <f t="shared" si="57"/>
        <v>46143</v>
      </c>
      <c r="F1278" t="str">
        <f>TCD!E1279</f>
        <v>XT413916613TS</v>
      </c>
      <c r="H1278" s="6" t="str">
        <f t="shared" si="58"/>
        <v>P</v>
      </c>
      <c r="I1278" t="str">
        <f>LOOKUP(F1278,'Facture Chronopost'!L:L,'Facture Chronopost'!H:H)</f>
        <v>FR</v>
      </c>
      <c r="J1278" s="6">
        <f>TCD!U1279</f>
        <v>33</v>
      </c>
      <c r="K1278">
        <f t="shared" si="59"/>
        <v>1</v>
      </c>
      <c r="L1278" s="27">
        <f>_xlfn.XLOOKUP(F1278,'TCD poids'!A:A,'TCD poids'!C:C)</f>
        <v>0.1</v>
      </c>
      <c r="M1278" t="str">
        <f>TCD!T1279</f>
        <v>6C</v>
      </c>
      <c r="N1278">
        <f>IF(I1278="",0.2,LOOKUP(I1278,'Pays TVA'!A:A,'Pays TVA'!B:B))</f>
        <v>0.2</v>
      </c>
      <c r="O1278" s="27" t="str">
        <f>IF(TCD!M1279="","",TCD!M1279)</f>
        <v/>
      </c>
      <c r="P1278" s="27" t="str">
        <f>IF(TCD!J1279="","",TCD!J1279)</f>
        <v/>
      </c>
      <c r="Q1278" s="27" t="str">
        <f>IF(AND(TCD!L1279="",TCD!Q1279=""),"",IF(SUM(TCD!L1279,TCD!Q1279)&gt;15,29,9.5))</f>
        <v/>
      </c>
      <c r="R1278" s="27">
        <f>_xlfn.XLOOKUP(F1278,TCD!E:E,TCD!K:K,"")</f>
        <v>0</v>
      </c>
      <c r="S1278" s="27" t="str">
        <f>IF(TCD!I1279="","",IF(TCD!I1279&gt;8.5,17,8.5))</f>
        <v/>
      </c>
      <c r="T1278" s="27">
        <f>TCD!Y1279</f>
        <v>6.48</v>
      </c>
    </row>
    <row r="1279" spans="1:20" x14ac:dyDescent="0.2">
      <c r="A1279" s="13" t="str">
        <f>TCD!V1280</f>
        <v>CHRONO_2SHOP</v>
      </c>
      <c r="B1279" s="1">
        <f t="shared" si="57"/>
        <v>46143</v>
      </c>
      <c r="F1279" t="str">
        <f>TCD!E1280</f>
        <v>XT413916644TS</v>
      </c>
      <c r="H1279" s="6" t="str">
        <f t="shared" si="58"/>
        <v>P</v>
      </c>
      <c r="I1279" t="str">
        <f>LOOKUP(F1279,'Facture Chronopost'!L:L,'Facture Chronopost'!H:H)</f>
        <v>FR</v>
      </c>
      <c r="J1279" s="6">
        <f>TCD!U1280</f>
        <v>30</v>
      </c>
      <c r="K1279">
        <f t="shared" si="59"/>
        <v>1</v>
      </c>
      <c r="L1279" s="27">
        <f>_xlfn.XLOOKUP(F1279,'TCD poids'!A:A,'TCD poids'!C:C)</f>
        <v>4.6999999999999993</v>
      </c>
      <c r="M1279" t="str">
        <f>TCD!T1280</f>
        <v>6C</v>
      </c>
      <c r="N1279">
        <f>IF(I1279="",0.2,LOOKUP(I1279,'Pays TVA'!A:A,'Pays TVA'!B:B))</f>
        <v>0.2</v>
      </c>
      <c r="O1279" s="27" t="str">
        <f>IF(TCD!M1280="","",TCD!M1280)</f>
        <v/>
      </c>
      <c r="P1279" s="27" t="str">
        <f>IF(TCD!J1280="","",TCD!J1280)</f>
        <v/>
      </c>
      <c r="Q1279" s="27" t="str">
        <f>IF(AND(TCD!L1280="",TCD!Q1280=""),"",IF(SUM(TCD!L1280,TCD!Q1280)&gt;15,29,9.5))</f>
        <v/>
      </c>
      <c r="R1279" s="27">
        <f>_xlfn.XLOOKUP(F1279,TCD!E:E,TCD!K:K,"")</f>
        <v>0</v>
      </c>
      <c r="S1279" s="27" t="str">
        <f>IF(TCD!I1280="","",IF(TCD!I1280&gt;8.5,17,8.5))</f>
        <v/>
      </c>
      <c r="T1279" s="27">
        <f>TCD!Y1280</f>
        <v>9.77</v>
      </c>
    </row>
    <row r="1280" spans="1:20" x14ac:dyDescent="0.2">
      <c r="A1280" s="13" t="str">
        <f>TCD!V1281</f>
        <v>CHRONO_2SHOP</v>
      </c>
      <c r="B1280" s="1">
        <f t="shared" si="57"/>
        <v>46143</v>
      </c>
      <c r="F1280" t="str">
        <f>TCD!E1281</f>
        <v>XT413916975TS</v>
      </c>
      <c r="H1280" s="6" t="str">
        <f t="shared" si="58"/>
        <v>P</v>
      </c>
      <c r="I1280" t="str">
        <f>LOOKUP(F1280,'Facture Chronopost'!L:L,'Facture Chronopost'!H:H)</f>
        <v>FR</v>
      </c>
      <c r="J1280" s="6">
        <f>TCD!U1281</f>
        <v>30</v>
      </c>
      <c r="K1280">
        <f t="shared" si="59"/>
        <v>1</v>
      </c>
      <c r="L1280" s="27">
        <f>_xlfn.XLOOKUP(F1280,'TCD poids'!A:A,'TCD poids'!C:C)</f>
        <v>4.3</v>
      </c>
      <c r="M1280" t="str">
        <f>TCD!T1281</f>
        <v>6C</v>
      </c>
      <c r="N1280">
        <f>IF(I1280="",0.2,LOOKUP(I1280,'Pays TVA'!A:A,'Pays TVA'!B:B))</f>
        <v>0.2</v>
      </c>
      <c r="O1280" s="27" t="str">
        <f>IF(TCD!M1281="","",TCD!M1281)</f>
        <v/>
      </c>
      <c r="P1280" s="27" t="str">
        <f>IF(TCD!J1281="","",TCD!J1281)</f>
        <v/>
      </c>
      <c r="Q1280" s="27" t="str">
        <f>IF(AND(TCD!L1281="",TCD!Q1281=""),"",IF(SUM(TCD!L1281,TCD!Q1281)&gt;15,29,9.5))</f>
        <v/>
      </c>
      <c r="R1280" s="27">
        <f>_xlfn.XLOOKUP(F1280,TCD!E:E,TCD!K:K,"")</f>
        <v>0</v>
      </c>
      <c r="S1280" s="27" t="str">
        <f>IF(TCD!I1281="","",IF(TCD!I1281&gt;8.5,17,8.5))</f>
        <v/>
      </c>
      <c r="T1280" s="27">
        <f>TCD!Y1281</f>
        <v>9.77</v>
      </c>
    </row>
    <row r="1281" spans="1:20" x14ac:dyDescent="0.2">
      <c r="A1281" s="13" t="str">
        <f>TCD!V1282</f>
        <v>CHRONO_2SHOP</v>
      </c>
      <c r="B1281" s="1">
        <f t="shared" si="57"/>
        <v>46143</v>
      </c>
      <c r="F1281" t="str">
        <f>TCD!E1282</f>
        <v>XT413917021TS</v>
      </c>
      <c r="H1281" s="6" t="str">
        <f t="shared" si="58"/>
        <v>P</v>
      </c>
      <c r="I1281" t="str">
        <f>LOOKUP(F1281,'Facture Chronopost'!L:L,'Facture Chronopost'!H:H)</f>
        <v>FR</v>
      </c>
      <c r="J1281" s="6">
        <f>TCD!U1282</f>
        <v>42</v>
      </c>
      <c r="K1281">
        <f t="shared" si="59"/>
        <v>1</v>
      </c>
      <c r="L1281" s="27">
        <f>_xlfn.XLOOKUP(F1281,'TCD poids'!A:A,'TCD poids'!C:C)</f>
        <v>4.8</v>
      </c>
      <c r="M1281" t="str">
        <f>TCD!T1282</f>
        <v>6C</v>
      </c>
      <c r="N1281">
        <f>IF(I1281="",0.2,LOOKUP(I1281,'Pays TVA'!A:A,'Pays TVA'!B:B))</f>
        <v>0.2</v>
      </c>
      <c r="O1281" s="27" t="str">
        <f>IF(TCD!M1282="","",TCD!M1282)</f>
        <v/>
      </c>
      <c r="P1281" s="27" t="str">
        <f>IF(TCD!J1282="","",TCD!J1282)</f>
        <v/>
      </c>
      <c r="Q1281" s="27" t="str">
        <f>IF(AND(TCD!L1282="",TCD!Q1282=""),"",IF(SUM(TCD!L1282,TCD!Q1282)&gt;15,29,9.5))</f>
        <v/>
      </c>
      <c r="R1281" s="27">
        <f>_xlfn.XLOOKUP(F1281,TCD!E:E,TCD!K:K,"")</f>
        <v>0</v>
      </c>
      <c r="S1281" s="27" t="str">
        <f>IF(TCD!I1282="","",IF(TCD!I1282&gt;8.5,17,8.5))</f>
        <v/>
      </c>
      <c r="T1281" s="27">
        <f>TCD!Y1282</f>
        <v>9.77</v>
      </c>
    </row>
    <row r="1282" spans="1:20" x14ac:dyDescent="0.2">
      <c r="A1282" s="13" t="str">
        <f>TCD!V1283</f>
        <v>CHRONO_2SHOP</v>
      </c>
      <c r="B1282" s="1">
        <f t="shared" si="57"/>
        <v>46143</v>
      </c>
      <c r="F1282" t="str">
        <f>TCD!E1283</f>
        <v>XT413917052TS</v>
      </c>
      <c r="H1282" s="6" t="str">
        <f t="shared" si="58"/>
        <v>P</v>
      </c>
      <c r="I1282" t="str">
        <f>LOOKUP(F1282,'Facture Chronopost'!L:L,'Facture Chronopost'!H:H)</f>
        <v>FR</v>
      </c>
      <c r="J1282" s="6">
        <f>TCD!U1283</f>
        <v>30</v>
      </c>
      <c r="K1282">
        <f t="shared" si="59"/>
        <v>1</v>
      </c>
      <c r="L1282" s="27">
        <f>_xlfn.XLOOKUP(F1282,'TCD poids'!A:A,'TCD poids'!C:C)</f>
        <v>1</v>
      </c>
      <c r="M1282" t="str">
        <f>TCD!T1283</f>
        <v>6C</v>
      </c>
      <c r="N1282">
        <f>IF(I1282="",0.2,LOOKUP(I1282,'Pays TVA'!A:A,'Pays TVA'!B:B))</f>
        <v>0.2</v>
      </c>
      <c r="O1282" s="27" t="str">
        <f>IF(TCD!M1283="","",TCD!M1283)</f>
        <v/>
      </c>
      <c r="P1282" s="27" t="str">
        <f>IF(TCD!J1283="","",TCD!J1283)</f>
        <v/>
      </c>
      <c r="Q1282" s="27" t="str">
        <f>IF(AND(TCD!L1283="",TCD!Q1283=""),"",IF(SUM(TCD!L1283,TCD!Q1283)&gt;15,29,9.5))</f>
        <v/>
      </c>
      <c r="R1282" s="27">
        <f>_xlfn.XLOOKUP(F1282,TCD!E:E,TCD!K:K,"")</f>
        <v>0</v>
      </c>
      <c r="S1282" s="27" t="str">
        <f>IF(TCD!I1283="","",IF(TCD!I1283&gt;8.5,17,8.5))</f>
        <v/>
      </c>
      <c r="T1282" s="27">
        <f>TCD!Y1283</f>
        <v>5.63</v>
      </c>
    </row>
    <row r="1283" spans="1:20" x14ac:dyDescent="0.2">
      <c r="A1283" s="13" t="str">
        <f>TCD!V1284</f>
        <v>CHRONO_2SHOP</v>
      </c>
      <c r="B1283" s="1">
        <f t="shared" si="57"/>
        <v>46143</v>
      </c>
      <c r="F1283" t="str">
        <f>TCD!E1284</f>
        <v>XT413917199TS</v>
      </c>
      <c r="H1283" s="6" t="str">
        <f t="shared" si="58"/>
        <v>P</v>
      </c>
      <c r="I1283" t="str">
        <f>LOOKUP(F1283,'Facture Chronopost'!L:L,'Facture Chronopost'!H:H)</f>
        <v>FR</v>
      </c>
      <c r="J1283" s="6">
        <f>TCD!U1284</f>
        <v>30</v>
      </c>
      <c r="K1283">
        <f t="shared" si="59"/>
        <v>1</v>
      </c>
      <c r="L1283" s="27">
        <f>_xlfn.XLOOKUP(F1283,'TCD poids'!A:A,'TCD poids'!C:C)</f>
        <v>5</v>
      </c>
      <c r="M1283" t="str">
        <f>TCD!T1284</f>
        <v>6C</v>
      </c>
      <c r="N1283">
        <f>IF(I1283="",0.2,LOOKUP(I1283,'Pays TVA'!A:A,'Pays TVA'!B:B))</f>
        <v>0.2</v>
      </c>
      <c r="O1283" s="27" t="str">
        <f>IF(TCD!M1284="","",TCD!M1284)</f>
        <v/>
      </c>
      <c r="P1283" s="27" t="str">
        <f>IF(TCD!J1284="","",TCD!J1284)</f>
        <v/>
      </c>
      <c r="Q1283" s="27" t="str">
        <f>IF(AND(TCD!L1284="",TCD!Q1284=""),"",IF(SUM(TCD!L1284,TCD!Q1284)&gt;15,29,9.5))</f>
        <v/>
      </c>
      <c r="R1283" s="27">
        <f>_xlfn.XLOOKUP(F1283,TCD!E:E,TCD!K:K,"")</f>
        <v>0</v>
      </c>
      <c r="S1283" s="27" t="str">
        <f>IF(TCD!I1284="","",IF(TCD!I1284&gt;8.5,17,8.5))</f>
        <v/>
      </c>
      <c r="T1283" s="27">
        <f>TCD!Y1284</f>
        <v>9.77</v>
      </c>
    </row>
    <row r="1284" spans="1:20" x14ac:dyDescent="0.2">
      <c r="A1284" s="13" t="str">
        <f>TCD!V1285</f>
        <v>CHRONO_2SHOP</v>
      </c>
      <c r="B1284" s="1">
        <f t="shared" ref="B1284:B1347" si="60">B1283</f>
        <v>46143</v>
      </c>
      <c r="F1284" t="str">
        <f>TCD!E1285</f>
        <v>XT413917260TS</v>
      </c>
      <c r="H1284" s="6" t="str">
        <f t="shared" ref="H1284:H1347" si="61">IF(RIGHT(J1284,3)="BTB","E","P")</f>
        <v>P</v>
      </c>
      <c r="I1284" t="str">
        <f>LOOKUP(F1284,'Facture Chronopost'!L:L,'Facture Chronopost'!H:H)</f>
        <v>FR</v>
      </c>
      <c r="J1284" s="6">
        <f>TCD!U1285</f>
        <v>26</v>
      </c>
      <c r="K1284">
        <f t="shared" ref="K1284:K1347" si="62">K1283</f>
        <v>1</v>
      </c>
      <c r="L1284" s="27">
        <f>_xlfn.XLOOKUP(F1284,'TCD poids'!A:A,'TCD poids'!C:C)</f>
        <v>0.7</v>
      </c>
      <c r="M1284" t="str">
        <f>TCD!T1285</f>
        <v>6C</v>
      </c>
      <c r="N1284">
        <f>IF(I1284="",0.2,LOOKUP(I1284,'Pays TVA'!A:A,'Pays TVA'!B:B))</f>
        <v>0.2</v>
      </c>
      <c r="O1284" s="27" t="str">
        <f>IF(TCD!M1285="","",TCD!M1285)</f>
        <v/>
      </c>
      <c r="P1284" s="27" t="str">
        <f>IF(TCD!J1285="","",TCD!J1285)</f>
        <v/>
      </c>
      <c r="Q1284" s="27" t="str">
        <f>IF(AND(TCD!L1285="",TCD!Q1285=""),"",IF(SUM(TCD!L1285,TCD!Q1285)&gt;15,29,9.5))</f>
        <v/>
      </c>
      <c r="R1284" s="27">
        <f>_xlfn.XLOOKUP(F1284,TCD!E:E,TCD!K:K,"")</f>
        <v>0</v>
      </c>
      <c r="S1284" s="27" t="str">
        <f>IF(TCD!I1285="","",IF(TCD!I1285&gt;8.5,17,8.5))</f>
        <v/>
      </c>
      <c r="T1284" s="27">
        <f>TCD!Y1285</f>
        <v>5.03</v>
      </c>
    </row>
    <row r="1285" spans="1:20" x14ac:dyDescent="0.2">
      <c r="A1285" s="13" t="str">
        <f>TCD!V1286</f>
        <v>CHRONO_2SHOP</v>
      </c>
      <c r="B1285" s="1">
        <f t="shared" si="60"/>
        <v>46143</v>
      </c>
      <c r="F1285" t="str">
        <f>TCD!E1286</f>
        <v>XT413917401TS</v>
      </c>
      <c r="H1285" s="6" t="str">
        <f t="shared" si="61"/>
        <v>P</v>
      </c>
      <c r="I1285" t="str">
        <f>LOOKUP(F1285,'Facture Chronopost'!L:L,'Facture Chronopost'!H:H)</f>
        <v>FR</v>
      </c>
      <c r="J1285" s="6">
        <f>TCD!U1286</f>
        <v>30</v>
      </c>
      <c r="K1285">
        <f t="shared" si="62"/>
        <v>1</v>
      </c>
      <c r="L1285" s="27">
        <f>_xlfn.XLOOKUP(F1285,'TCD poids'!A:A,'TCD poids'!C:C)</f>
        <v>2.9</v>
      </c>
      <c r="M1285" t="str">
        <f>TCD!T1286</f>
        <v>6C</v>
      </c>
      <c r="N1285">
        <f>IF(I1285="",0.2,LOOKUP(I1285,'Pays TVA'!A:A,'Pays TVA'!B:B))</f>
        <v>0.2</v>
      </c>
      <c r="O1285" s="27" t="str">
        <f>IF(TCD!M1286="","",TCD!M1286)</f>
        <v/>
      </c>
      <c r="P1285" s="27" t="str">
        <f>IF(TCD!J1286="","",TCD!J1286)</f>
        <v/>
      </c>
      <c r="Q1285" s="27" t="str">
        <f>IF(AND(TCD!L1286="",TCD!Q1286=""),"",IF(SUM(TCD!L1286,TCD!Q1286)&gt;15,29,9.5))</f>
        <v/>
      </c>
      <c r="R1285" s="27">
        <f>_xlfn.XLOOKUP(F1285,TCD!E:E,TCD!K:K,"")</f>
        <v>0</v>
      </c>
      <c r="S1285" s="27" t="str">
        <f>IF(TCD!I1286="","",IF(TCD!I1286&gt;8.5,17,8.5))</f>
        <v/>
      </c>
      <c r="T1285" s="27">
        <f>TCD!Y1286</f>
        <v>8.4499999999999993</v>
      </c>
    </row>
    <row r="1286" spans="1:20" x14ac:dyDescent="0.2">
      <c r="A1286" s="13" t="str">
        <f>TCD!V1287</f>
        <v>CHRONO_2SHOP</v>
      </c>
      <c r="B1286" s="1">
        <f t="shared" si="60"/>
        <v>46143</v>
      </c>
      <c r="F1286" t="str">
        <f>TCD!E1287</f>
        <v>XT413917432TS</v>
      </c>
      <c r="H1286" s="6" t="str">
        <f t="shared" si="61"/>
        <v>P</v>
      </c>
      <c r="I1286" t="str">
        <f>LOOKUP(F1286,'Facture Chronopost'!L:L,'Facture Chronopost'!H:H)</f>
        <v>FR</v>
      </c>
      <c r="J1286" s="6">
        <f>TCD!U1287</f>
        <v>30</v>
      </c>
      <c r="K1286">
        <f t="shared" si="62"/>
        <v>1</v>
      </c>
      <c r="L1286" s="27">
        <f>_xlfn.XLOOKUP(F1286,'TCD poids'!A:A,'TCD poids'!C:C)</f>
        <v>0.4</v>
      </c>
      <c r="M1286" t="str">
        <f>TCD!T1287</f>
        <v>6C</v>
      </c>
      <c r="N1286">
        <f>IF(I1286="",0.2,LOOKUP(I1286,'Pays TVA'!A:A,'Pays TVA'!B:B))</f>
        <v>0.2</v>
      </c>
      <c r="O1286" s="27" t="str">
        <f>IF(TCD!M1287="","",TCD!M1287)</f>
        <v/>
      </c>
      <c r="P1286" s="27" t="str">
        <f>IF(TCD!J1287="","",TCD!J1287)</f>
        <v/>
      </c>
      <c r="Q1286" s="27" t="str">
        <f>IF(AND(TCD!L1287="",TCD!Q1287=""),"",IF(SUM(TCD!L1287,TCD!Q1287)&gt;15,29,9.5))</f>
        <v/>
      </c>
      <c r="R1286" s="27">
        <f>_xlfn.XLOOKUP(F1286,TCD!E:E,TCD!K:K,"")</f>
        <v>0</v>
      </c>
      <c r="S1286" s="27" t="str">
        <f>IF(TCD!I1287="","",IF(TCD!I1287&gt;8.5,17,8.5))</f>
        <v/>
      </c>
      <c r="T1286" s="27">
        <f>TCD!Y1287</f>
        <v>5.41</v>
      </c>
    </row>
    <row r="1287" spans="1:20" x14ac:dyDescent="0.2">
      <c r="A1287" s="13" t="str">
        <f>TCD!V1288</f>
        <v>CHRONO_2SHOP</v>
      </c>
      <c r="B1287" s="1">
        <f t="shared" si="60"/>
        <v>46143</v>
      </c>
      <c r="F1287" t="str">
        <f>TCD!E1288</f>
        <v>XT413917959TS</v>
      </c>
      <c r="H1287" s="6" t="str">
        <f t="shared" si="61"/>
        <v>P</v>
      </c>
      <c r="I1287" t="str">
        <f>LOOKUP(F1287,'Facture Chronopost'!L:L,'Facture Chronopost'!H:H)</f>
        <v>FR</v>
      </c>
      <c r="J1287" s="6">
        <f>TCD!U1288</f>
        <v>33</v>
      </c>
      <c r="K1287">
        <f t="shared" si="62"/>
        <v>1</v>
      </c>
      <c r="L1287" s="27">
        <f>_xlfn.XLOOKUP(F1287,'TCD poids'!A:A,'TCD poids'!C:C)</f>
        <v>0.1</v>
      </c>
      <c r="M1287" t="str">
        <f>TCD!T1288</f>
        <v>6C</v>
      </c>
      <c r="N1287">
        <f>IF(I1287="",0.2,LOOKUP(I1287,'Pays TVA'!A:A,'Pays TVA'!B:B))</f>
        <v>0.2</v>
      </c>
      <c r="O1287" s="27" t="str">
        <f>IF(TCD!M1288="","",TCD!M1288)</f>
        <v/>
      </c>
      <c r="P1287" s="27" t="str">
        <f>IF(TCD!J1288="","",TCD!J1288)</f>
        <v/>
      </c>
      <c r="Q1287" s="27" t="str">
        <f>IF(AND(TCD!L1288="",TCD!Q1288=""),"",IF(SUM(TCD!L1288,TCD!Q1288)&gt;15,29,9.5))</f>
        <v/>
      </c>
      <c r="R1287" s="27">
        <f>_xlfn.XLOOKUP(F1287,TCD!E:E,TCD!K:K,"")</f>
        <v>0</v>
      </c>
      <c r="S1287" s="27" t="str">
        <f>IF(TCD!I1288="","",IF(TCD!I1288&gt;8.5,17,8.5))</f>
        <v/>
      </c>
      <c r="T1287" s="27">
        <f>TCD!Y1288</f>
        <v>6.48</v>
      </c>
    </row>
    <row r="1288" spans="1:20" x14ac:dyDescent="0.2">
      <c r="A1288" s="13" t="str">
        <f>TCD!V1289</f>
        <v>CHRONO_2SHOP</v>
      </c>
      <c r="B1288" s="1">
        <f t="shared" si="60"/>
        <v>46143</v>
      </c>
      <c r="F1288" t="str">
        <f>TCD!E1289</f>
        <v>XT413917993TS</v>
      </c>
      <c r="H1288" s="6" t="str">
        <f t="shared" si="61"/>
        <v>P</v>
      </c>
      <c r="I1288" t="str">
        <f>LOOKUP(F1288,'Facture Chronopost'!L:L,'Facture Chronopost'!H:H)</f>
        <v>FR</v>
      </c>
      <c r="J1288" s="6">
        <f>TCD!U1289</f>
        <v>42</v>
      </c>
      <c r="K1288">
        <f t="shared" si="62"/>
        <v>1</v>
      </c>
      <c r="L1288" s="27">
        <f>_xlfn.XLOOKUP(F1288,'TCD poids'!A:A,'TCD poids'!C:C)</f>
        <v>0.5</v>
      </c>
      <c r="M1288" t="str">
        <f>TCD!T1289</f>
        <v>6C</v>
      </c>
      <c r="N1288">
        <f>IF(I1288="",0.2,LOOKUP(I1288,'Pays TVA'!A:A,'Pays TVA'!B:B))</f>
        <v>0.2</v>
      </c>
      <c r="O1288" s="27" t="str">
        <f>IF(TCD!M1289="","",TCD!M1289)</f>
        <v/>
      </c>
      <c r="P1288" s="27" t="str">
        <f>IF(TCD!J1289="","",TCD!J1289)</f>
        <v/>
      </c>
      <c r="Q1288" s="27" t="str">
        <f>IF(AND(TCD!L1289="",TCD!Q1289=""),"",IF(SUM(TCD!L1289,TCD!Q1289)&gt;15,29,9.5))</f>
        <v/>
      </c>
      <c r="R1288" s="27">
        <f>_xlfn.XLOOKUP(F1288,TCD!E:E,TCD!K:K,"")</f>
        <v>0</v>
      </c>
      <c r="S1288" s="27" t="str">
        <f>IF(TCD!I1289="","",IF(TCD!I1289&gt;8.5,17,8.5))</f>
        <v/>
      </c>
      <c r="T1288" s="27">
        <f>TCD!Y1289</f>
        <v>5.41</v>
      </c>
    </row>
    <row r="1289" spans="1:20" x14ac:dyDescent="0.2">
      <c r="A1289" s="13" t="str">
        <f>TCD!V1290</f>
        <v>CHRONO_2SHOP</v>
      </c>
      <c r="B1289" s="1">
        <f t="shared" si="60"/>
        <v>46143</v>
      </c>
      <c r="F1289" t="str">
        <f>TCD!E1290</f>
        <v>XT413918000TS</v>
      </c>
      <c r="H1289" s="6" t="str">
        <f t="shared" si="61"/>
        <v>P</v>
      </c>
      <c r="I1289" t="str">
        <f>LOOKUP(F1289,'Facture Chronopost'!L:L,'Facture Chronopost'!H:H)</f>
        <v>FR</v>
      </c>
      <c r="J1289" s="6">
        <f>TCD!U1290</f>
        <v>30</v>
      </c>
      <c r="K1289">
        <f t="shared" si="62"/>
        <v>1</v>
      </c>
      <c r="L1289" s="27">
        <f>_xlfn.XLOOKUP(F1289,'TCD poids'!A:A,'TCD poids'!C:C)</f>
        <v>5.6999999999999993</v>
      </c>
      <c r="M1289" t="str">
        <f>TCD!T1290</f>
        <v>6C</v>
      </c>
      <c r="N1289">
        <f>IF(I1289="",0.2,LOOKUP(I1289,'Pays TVA'!A:A,'Pays TVA'!B:B))</f>
        <v>0.2</v>
      </c>
      <c r="O1289" s="27" t="str">
        <f>IF(TCD!M1290="","",TCD!M1290)</f>
        <v/>
      </c>
      <c r="P1289" s="27" t="str">
        <f>IF(TCD!J1290="","",TCD!J1290)</f>
        <v/>
      </c>
      <c r="Q1289" s="27" t="str">
        <f>IF(AND(TCD!L1290="",TCD!Q1290=""),"",IF(SUM(TCD!L1290,TCD!Q1290)&gt;15,29,9.5))</f>
        <v/>
      </c>
      <c r="R1289" s="27">
        <f>_xlfn.XLOOKUP(F1289,TCD!E:E,TCD!K:K,"")</f>
        <v>0</v>
      </c>
      <c r="S1289" s="27" t="str">
        <f>IF(TCD!I1290="","",IF(TCD!I1290&gt;8.5,17,8.5))</f>
        <v/>
      </c>
      <c r="T1289" s="27">
        <f>TCD!Y1290</f>
        <v>10.43</v>
      </c>
    </row>
    <row r="1290" spans="1:20" x14ac:dyDescent="0.2">
      <c r="A1290" s="13" t="str">
        <f>TCD!V1291</f>
        <v>CHRONO_2SHOP</v>
      </c>
      <c r="B1290" s="1">
        <f t="shared" si="60"/>
        <v>46143</v>
      </c>
      <c r="F1290" t="str">
        <f>TCD!E1291</f>
        <v>XT413918203TS</v>
      </c>
      <c r="H1290" s="6" t="str">
        <f t="shared" si="61"/>
        <v>P</v>
      </c>
      <c r="I1290" t="str">
        <f>LOOKUP(F1290,'Facture Chronopost'!L:L,'Facture Chronopost'!H:H)</f>
        <v>FR</v>
      </c>
      <c r="J1290" s="6">
        <f>TCD!U1291</f>
        <v>30</v>
      </c>
      <c r="K1290">
        <f t="shared" si="62"/>
        <v>1</v>
      </c>
      <c r="L1290" s="27">
        <f>_xlfn.XLOOKUP(F1290,'TCD poids'!A:A,'TCD poids'!C:C)</f>
        <v>2.4</v>
      </c>
      <c r="M1290" t="str">
        <f>TCD!T1291</f>
        <v>6C</v>
      </c>
      <c r="N1290">
        <f>IF(I1290="",0.2,LOOKUP(I1290,'Pays TVA'!A:A,'Pays TVA'!B:B))</f>
        <v>0.2</v>
      </c>
      <c r="O1290" s="27" t="str">
        <f>IF(TCD!M1291="","",TCD!M1291)</f>
        <v/>
      </c>
      <c r="P1290" s="27" t="str">
        <f>IF(TCD!J1291="","",TCD!J1291)</f>
        <v/>
      </c>
      <c r="Q1290" s="27" t="str">
        <f>IF(AND(TCD!L1291="",TCD!Q1291=""),"",IF(SUM(TCD!L1291,TCD!Q1291)&gt;15,29,9.5))</f>
        <v/>
      </c>
      <c r="R1290" s="27">
        <f>_xlfn.XLOOKUP(F1290,TCD!E:E,TCD!K:K,"")</f>
        <v>0</v>
      </c>
      <c r="S1290" s="27" t="str">
        <f>IF(TCD!I1291="","",IF(TCD!I1291&gt;8.5,17,8.5))</f>
        <v/>
      </c>
      <c r="T1290" s="27">
        <f>TCD!Y1291</f>
        <v>8.4499999999999993</v>
      </c>
    </row>
    <row r="1291" spans="1:20" x14ac:dyDescent="0.2">
      <c r="A1291" s="13" t="str">
        <f>TCD!V1292</f>
        <v>CHRONO_2SHOP</v>
      </c>
      <c r="B1291" s="1">
        <f t="shared" si="60"/>
        <v>46143</v>
      </c>
      <c r="F1291" t="str">
        <f>TCD!E1292</f>
        <v>XT413918375TS</v>
      </c>
      <c r="H1291" s="6" t="str">
        <f t="shared" si="61"/>
        <v>P</v>
      </c>
      <c r="I1291" t="str">
        <f>LOOKUP(F1291,'Facture Chronopost'!L:L,'Facture Chronopost'!H:H)</f>
        <v>FR</v>
      </c>
      <c r="J1291" s="6">
        <f>TCD!U1292</f>
        <v>30</v>
      </c>
      <c r="K1291">
        <f t="shared" si="62"/>
        <v>1</v>
      </c>
      <c r="L1291" s="27">
        <f>_xlfn.XLOOKUP(F1291,'TCD poids'!A:A,'TCD poids'!C:C)</f>
        <v>5</v>
      </c>
      <c r="M1291" t="str">
        <f>TCD!T1292</f>
        <v>6C</v>
      </c>
      <c r="N1291">
        <f>IF(I1291="",0.2,LOOKUP(I1291,'Pays TVA'!A:A,'Pays TVA'!B:B))</f>
        <v>0.2</v>
      </c>
      <c r="O1291" s="27" t="str">
        <f>IF(TCD!M1292="","",TCD!M1292)</f>
        <v/>
      </c>
      <c r="P1291" s="27" t="str">
        <f>IF(TCD!J1292="","",TCD!J1292)</f>
        <v/>
      </c>
      <c r="Q1291" s="27" t="str">
        <f>IF(AND(TCD!L1292="",TCD!Q1292=""),"",IF(SUM(TCD!L1292,TCD!Q1292)&gt;15,29,9.5))</f>
        <v/>
      </c>
      <c r="R1291" s="27">
        <f>_xlfn.XLOOKUP(F1291,TCD!E:E,TCD!K:K,"")</f>
        <v>0</v>
      </c>
      <c r="S1291" s="27" t="str">
        <f>IF(TCD!I1292="","",IF(TCD!I1292&gt;8.5,17,8.5))</f>
        <v/>
      </c>
      <c r="T1291" s="27">
        <f>TCD!Y1292</f>
        <v>9.77</v>
      </c>
    </row>
    <row r="1292" spans="1:20" x14ac:dyDescent="0.2">
      <c r="A1292" s="13" t="str">
        <f>TCD!V1293</f>
        <v>CHRONO_2SHOP</v>
      </c>
      <c r="B1292" s="1">
        <f t="shared" si="60"/>
        <v>46143</v>
      </c>
      <c r="F1292" t="str">
        <f>TCD!E1293</f>
        <v>XT413918472TS</v>
      </c>
      <c r="H1292" s="6" t="str">
        <f t="shared" si="61"/>
        <v>P</v>
      </c>
      <c r="I1292" t="str">
        <f>LOOKUP(F1292,'Facture Chronopost'!L:L,'Facture Chronopost'!H:H)</f>
        <v>FR</v>
      </c>
      <c r="J1292" s="6">
        <f>TCD!U1293</f>
        <v>30</v>
      </c>
      <c r="K1292">
        <f t="shared" si="62"/>
        <v>1</v>
      </c>
      <c r="L1292" s="27">
        <f>_xlfn.XLOOKUP(F1292,'TCD poids'!A:A,'TCD poids'!C:C)</f>
        <v>2.1</v>
      </c>
      <c r="M1292" t="str">
        <f>TCD!T1293</f>
        <v>6C</v>
      </c>
      <c r="N1292">
        <f>IF(I1292="",0.2,LOOKUP(I1292,'Pays TVA'!A:A,'Pays TVA'!B:B))</f>
        <v>0.2</v>
      </c>
      <c r="O1292" s="27" t="str">
        <f>IF(TCD!M1293="","",TCD!M1293)</f>
        <v/>
      </c>
      <c r="P1292" s="27" t="str">
        <f>IF(TCD!J1293="","",TCD!J1293)</f>
        <v/>
      </c>
      <c r="Q1292" s="27" t="str">
        <f>IF(AND(TCD!L1293="",TCD!Q1293=""),"",IF(SUM(TCD!L1293,TCD!Q1293)&gt;15,29,9.5))</f>
        <v/>
      </c>
      <c r="R1292" s="27">
        <f>_xlfn.XLOOKUP(F1292,TCD!E:E,TCD!K:K,"")</f>
        <v>0</v>
      </c>
      <c r="S1292" s="27" t="str">
        <f>IF(TCD!I1293="","",IF(TCD!I1293&gt;8.5,17,8.5))</f>
        <v/>
      </c>
      <c r="T1292" s="27">
        <f>TCD!Y1293</f>
        <v>8.4499999999999993</v>
      </c>
    </row>
    <row r="1293" spans="1:20" x14ac:dyDescent="0.2">
      <c r="A1293" s="13" t="str">
        <f>TCD!V1294</f>
        <v>CHRONO_2SHOP</v>
      </c>
      <c r="B1293" s="1">
        <f t="shared" si="60"/>
        <v>46143</v>
      </c>
      <c r="F1293" t="str">
        <f>TCD!E1294</f>
        <v>XT413918659TS</v>
      </c>
      <c r="H1293" s="6" t="str">
        <f t="shared" si="61"/>
        <v>P</v>
      </c>
      <c r="I1293" t="str">
        <f>LOOKUP(F1293,'Facture Chronopost'!L:L,'Facture Chronopost'!H:H)</f>
        <v>FR</v>
      </c>
      <c r="J1293" s="6">
        <f>TCD!U1294</f>
        <v>30</v>
      </c>
      <c r="K1293">
        <f t="shared" si="62"/>
        <v>1</v>
      </c>
      <c r="L1293" s="27">
        <f>_xlfn.XLOOKUP(F1293,'TCD poids'!A:A,'TCD poids'!C:C)</f>
        <v>0.9</v>
      </c>
      <c r="M1293" t="str">
        <f>TCD!T1294</f>
        <v>6C</v>
      </c>
      <c r="N1293">
        <f>IF(I1293="",0.2,LOOKUP(I1293,'Pays TVA'!A:A,'Pays TVA'!B:B))</f>
        <v>0.2</v>
      </c>
      <c r="O1293" s="27" t="str">
        <f>IF(TCD!M1294="","",TCD!M1294)</f>
        <v/>
      </c>
      <c r="P1293" s="27" t="str">
        <f>IF(TCD!J1294="","",TCD!J1294)</f>
        <v/>
      </c>
      <c r="Q1293" s="27" t="str">
        <f>IF(AND(TCD!L1294="",TCD!Q1294=""),"",IF(SUM(TCD!L1294,TCD!Q1294)&gt;15,29,9.5))</f>
        <v/>
      </c>
      <c r="R1293" s="27">
        <f>_xlfn.XLOOKUP(F1293,TCD!E:E,TCD!K:K,"")</f>
        <v>0</v>
      </c>
      <c r="S1293" s="27" t="str">
        <f>IF(TCD!I1294="","",IF(TCD!I1294&gt;8.5,17,8.5))</f>
        <v/>
      </c>
      <c r="T1293" s="27">
        <f>TCD!Y1294</f>
        <v>5.63</v>
      </c>
    </row>
    <row r="1294" spans="1:20" x14ac:dyDescent="0.2">
      <c r="A1294" s="13" t="str">
        <f>TCD!V1295</f>
        <v>CHRONO_2SHOP</v>
      </c>
      <c r="B1294" s="1">
        <f t="shared" si="60"/>
        <v>46143</v>
      </c>
      <c r="F1294" t="str">
        <f>TCD!E1295</f>
        <v>XT413918821TS</v>
      </c>
      <c r="H1294" s="6" t="str">
        <f t="shared" si="61"/>
        <v>P</v>
      </c>
      <c r="I1294" t="str">
        <f>LOOKUP(F1294,'Facture Chronopost'!L:L,'Facture Chronopost'!H:H)</f>
        <v>FR</v>
      </c>
      <c r="J1294" s="6">
        <f>TCD!U1295</f>
        <v>30</v>
      </c>
      <c r="K1294">
        <f t="shared" si="62"/>
        <v>1</v>
      </c>
      <c r="L1294" s="27">
        <f>_xlfn.XLOOKUP(F1294,'TCD poids'!A:A,'TCD poids'!C:C)</f>
        <v>0.7</v>
      </c>
      <c r="M1294" t="str">
        <f>TCD!T1295</f>
        <v>6C</v>
      </c>
      <c r="N1294">
        <f>IF(I1294="",0.2,LOOKUP(I1294,'Pays TVA'!A:A,'Pays TVA'!B:B))</f>
        <v>0.2</v>
      </c>
      <c r="O1294" s="27" t="str">
        <f>IF(TCD!M1295="","",TCD!M1295)</f>
        <v/>
      </c>
      <c r="P1294" s="27" t="str">
        <f>IF(TCD!J1295="","",TCD!J1295)</f>
        <v/>
      </c>
      <c r="Q1294" s="27" t="str">
        <f>IF(AND(TCD!L1295="",TCD!Q1295=""),"",IF(SUM(TCD!L1295,TCD!Q1295)&gt;15,29,9.5))</f>
        <v/>
      </c>
      <c r="R1294" s="27">
        <f>_xlfn.XLOOKUP(F1294,TCD!E:E,TCD!K:K,"")</f>
        <v>0</v>
      </c>
      <c r="S1294" s="27" t="str">
        <f>IF(TCD!I1295="","",IF(TCD!I1295&gt;8.5,17,8.5))</f>
        <v/>
      </c>
      <c r="T1294" s="27">
        <f>TCD!Y1295</f>
        <v>5.63</v>
      </c>
    </row>
    <row r="1295" spans="1:20" x14ac:dyDescent="0.2">
      <c r="A1295" s="13" t="str">
        <f>TCD!V1296</f>
        <v>CHRONO_2SHOP</v>
      </c>
      <c r="B1295" s="1">
        <f t="shared" si="60"/>
        <v>46143</v>
      </c>
      <c r="F1295" t="str">
        <f>TCD!E1296</f>
        <v>XT413918937TS</v>
      </c>
      <c r="H1295" s="6" t="str">
        <f t="shared" si="61"/>
        <v>P</v>
      </c>
      <c r="I1295" t="str">
        <f>LOOKUP(F1295,'Facture Chronopost'!L:L,'Facture Chronopost'!H:H)</f>
        <v>FR</v>
      </c>
      <c r="J1295" s="6">
        <f>TCD!U1296</f>
        <v>30</v>
      </c>
      <c r="K1295">
        <f t="shared" si="62"/>
        <v>1</v>
      </c>
      <c r="L1295" s="27">
        <f>_xlfn.XLOOKUP(F1295,'TCD poids'!A:A,'TCD poids'!C:C)</f>
        <v>4.5999999999999996</v>
      </c>
      <c r="M1295" t="str">
        <f>TCD!T1296</f>
        <v>6C</v>
      </c>
      <c r="N1295">
        <f>IF(I1295="",0.2,LOOKUP(I1295,'Pays TVA'!A:A,'Pays TVA'!B:B))</f>
        <v>0.2</v>
      </c>
      <c r="O1295" s="27" t="str">
        <f>IF(TCD!M1296="","",TCD!M1296)</f>
        <v/>
      </c>
      <c r="P1295" s="27" t="str">
        <f>IF(TCD!J1296="","",TCD!J1296)</f>
        <v/>
      </c>
      <c r="Q1295" s="27" t="str">
        <f>IF(AND(TCD!L1296="",TCD!Q1296=""),"",IF(SUM(TCD!L1296,TCD!Q1296)&gt;15,29,9.5))</f>
        <v/>
      </c>
      <c r="R1295" s="27">
        <f>_xlfn.XLOOKUP(F1295,TCD!E:E,TCD!K:K,"")</f>
        <v>0</v>
      </c>
      <c r="S1295" s="27" t="str">
        <f>IF(TCD!I1296="","",IF(TCD!I1296&gt;8.5,17,8.5))</f>
        <v/>
      </c>
      <c r="T1295" s="27">
        <f>TCD!Y1296</f>
        <v>9.77</v>
      </c>
    </row>
    <row r="1296" spans="1:20" x14ac:dyDescent="0.2">
      <c r="A1296" s="13" t="str">
        <f>TCD!V1297</f>
        <v>CHRONO_2SHOP</v>
      </c>
      <c r="B1296" s="1">
        <f t="shared" si="60"/>
        <v>46143</v>
      </c>
      <c r="F1296" t="str">
        <f>TCD!E1297</f>
        <v>XT413920927TS</v>
      </c>
      <c r="H1296" s="6" t="str">
        <f t="shared" si="61"/>
        <v>P</v>
      </c>
      <c r="I1296" t="str">
        <f>LOOKUP(F1296,'Facture Chronopost'!L:L,'Facture Chronopost'!H:H)</f>
        <v>FR</v>
      </c>
      <c r="J1296" s="6">
        <f>TCD!U1297</f>
        <v>30</v>
      </c>
      <c r="K1296">
        <f t="shared" si="62"/>
        <v>1</v>
      </c>
      <c r="L1296" s="27">
        <f>_xlfn.XLOOKUP(F1296,'TCD poids'!A:A,'TCD poids'!C:C)</f>
        <v>4.5999999999999996</v>
      </c>
      <c r="M1296" t="str">
        <f>TCD!T1297</f>
        <v>6C</v>
      </c>
      <c r="N1296">
        <f>IF(I1296="",0.2,LOOKUP(I1296,'Pays TVA'!A:A,'Pays TVA'!B:B))</f>
        <v>0.2</v>
      </c>
      <c r="O1296" s="27" t="str">
        <f>IF(TCD!M1297="","",TCD!M1297)</f>
        <v/>
      </c>
      <c r="P1296" s="27" t="str">
        <f>IF(TCD!J1297="","",TCD!J1297)</f>
        <v/>
      </c>
      <c r="Q1296" s="27" t="str">
        <f>IF(AND(TCD!L1297="",TCD!Q1297=""),"",IF(SUM(TCD!L1297,TCD!Q1297)&gt;15,29,9.5))</f>
        <v/>
      </c>
      <c r="R1296" s="27">
        <f>_xlfn.XLOOKUP(F1296,TCD!E:E,TCD!K:K,"")</f>
        <v>0</v>
      </c>
      <c r="S1296" s="27" t="str">
        <f>IF(TCD!I1297="","",IF(TCD!I1297&gt;8.5,17,8.5))</f>
        <v/>
      </c>
      <c r="T1296" s="27">
        <f>TCD!Y1297</f>
        <v>9.77</v>
      </c>
    </row>
    <row r="1297" spans="1:20" x14ac:dyDescent="0.2">
      <c r="A1297" s="13" t="str">
        <f>TCD!V1298</f>
        <v>CHRONO_2SHOP</v>
      </c>
      <c r="B1297" s="1">
        <f t="shared" si="60"/>
        <v>46143</v>
      </c>
      <c r="F1297" t="str">
        <f>TCD!E1298</f>
        <v>XT413922622TS</v>
      </c>
      <c r="H1297" s="6" t="str">
        <f t="shared" si="61"/>
        <v>P</v>
      </c>
      <c r="I1297" t="str">
        <f>LOOKUP(F1297,'Facture Chronopost'!L:L,'Facture Chronopost'!H:H)</f>
        <v>FR</v>
      </c>
      <c r="J1297" s="6">
        <f>TCD!U1298</f>
        <v>30</v>
      </c>
      <c r="K1297">
        <f t="shared" si="62"/>
        <v>1</v>
      </c>
      <c r="L1297" s="27">
        <f>_xlfn.XLOOKUP(F1297,'TCD poids'!A:A,'TCD poids'!C:C)</f>
        <v>0.4</v>
      </c>
      <c r="M1297" t="str">
        <f>TCD!T1298</f>
        <v>6C</v>
      </c>
      <c r="N1297">
        <f>IF(I1297="",0.2,LOOKUP(I1297,'Pays TVA'!A:A,'Pays TVA'!B:B))</f>
        <v>0.2</v>
      </c>
      <c r="O1297" s="27" t="str">
        <f>IF(TCD!M1298="","",TCD!M1298)</f>
        <v/>
      </c>
      <c r="P1297" s="27" t="str">
        <f>IF(TCD!J1298="","",TCD!J1298)</f>
        <v/>
      </c>
      <c r="Q1297" s="27" t="str">
        <f>IF(AND(TCD!L1298="",TCD!Q1298=""),"",IF(SUM(TCD!L1298,TCD!Q1298)&gt;15,29,9.5))</f>
        <v/>
      </c>
      <c r="R1297" s="27">
        <f>_xlfn.XLOOKUP(F1297,TCD!E:E,TCD!K:K,"")</f>
        <v>0</v>
      </c>
      <c r="S1297" s="27" t="str">
        <f>IF(TCD!I1298="","",IF(TCD!I1298&gt;8.5,17,8.5))</f>
        <v/>
      </c>
      <c r="T1297" s="27">
        <f>TCD!Y1298</f>
        <v>5.41</v>
      </c>
    </row>
    <row r="1298" spans="1:20" x14ac:dyDescent="0.2">
      <c r="A1298" s="13" t="str">
        <f>TCD!V1299</f>
        <v>CHRONO_2SHOP</v>
      </c>
      <c r="B1298" s="1">
        <f t="shared" si="60"/>
        <v>46143</v>
      </c>
      <c r="F1298" t="str">
        <f>TCD!E1299</f>
        <v>XT413925399TS</v>
      </c>
      <c r="H1298" s="6" t="str">
        <f t="shared" si="61"/>
        <v>P</v>
      </c>
      <c r="I1298" t="str">
        <f>LOOKUP(F1298,'Facture Chronopost'!L:L,'Facture Chronopost'!H:H)</f>
        <v>FR</v>
      </c>
      <c r="J1298" s="6">
        <f>TCD!U1299</f>
        <v>30</v>
      </c>
      <c r="K1298">
        <f t="shared" si="62"/>
        <v>1</v>
      </c>
      <c r="L1298" s="27">
        <f>_xlfn.XLOOKUP(F1298,'TCD poids'!A:A,'TCD poids'!C:C)</f>
        <v>3.3000000000000003</v>
      </c>
      <c r="M1298" t="str">
        <f>TCD!T1299</f>
        <v>6C</v>
      </c>
      <c r="N1298">
        <f>IF(I1298="",0.2,LOOKUP(I1298,'Pays TVA'!A:A,'Pays TVA'!B:B))</f>
        <v>0.2</v>
      </c>
      <c r="O1298" s="27" t="str">
        <f>IF(TCD!M1299="","",TCD!M1299)</f>
        <v/>
      </c>
      <c r="P1298" s="27" t="str">
        <f>IF(TCD!J1299="","",TCD!J1299)</f>
        <v/>
      </c>
      <c r="Q1298" s="27" t="str">
        <f>IF(AND(TCD!L1299="",TCD!Q1299=""),"",IF(SUM(TCD!L1299,TCD!Q1299)&gt;15,29,9.5))</f>
        <v/>
      </c>
      <c r="R1298" s="27">
        <f>_xlfn.XLOOKUP(F1298,TCD!E:E,TCD!K:K,"")</f>
        <v>0</v>
      </c>
      <c r="S1298" s="27" t="str">
        <f>IF(TCD!I1299="","",IF(TCD!I1299&gt;8.5,17,8.5))</f>
        <v/>
      </c>
      <c r="T1298" s="27">
        <f>TCD!Y1299</f>
        <v>9.11</v>
      </c>
    </row>
    <row r="1299" spans="1:20" x14ac:dyDescent="0.2">
      <c r="A1299" s="13" t="str">
        <f>TCD!V1300</f>
        <v>CHRONO_2SHOP</v>
      </c>
      <c r="B1299" s="1">
        <f t="shared" si="60"/>
        <v>46143</v>
      </c>
      <c r="F1299" t="str">
        <f>TCD!E1300</f>
        <v>XT413926859TS</v>
      </c>
      <c r="H1299" s="6" t="str">
        <f t="shared" si="61"/>
        <v>P</v>
      </c>
      <c r="I1299" t="str">
        <f>LOOKUP(F1299,'Facture Chronopost'!L:L,'Facture Chronopost'!H:H)</f>
        <v>FR</v>
      </c>
      <c r="J1299" s="6">
        <f>TCD!U1300</f>
        <v>33</v>
      </c>
      <c r="K1299">
        <f t="shared" si="62"/>
        <v>1</v>
      </c>
      <c r="L1299" s="27">
        <f>_xlfn.XLOOKUP(F1299,'TCD poids'!A:A,'TCD poids'!C:C)</f>
        <v>0.79999999999999993</v>
      </c>
      <c r="M1299" t="str">
        <f>TCD!T1300</f>
        <v>6C</v>
      </c>
      <c r="N1299">
        <f>IF(I1299="",0.2,LOOKUP(I1299,'Pays TVA'!A:A,'Pays TVA'!B:B))</f>
        <v>0.2</v>
      </c>
      <c r="O1299" s="27" t="str">
        <f>IF(TCD!M1300="","",TCD!M1300)</f>
        <v/>
      </c>
      <c r="P1299" s="27" t="str">
        <f>IF(TCD!J1300="","",TCD!J1300)</f>
        <v/>
      </c>
      <c r="Q1299" s="27" t="str">
        <f>IF(AND(TCD!L1300="",TCD!Q1300=""),"",IF(SUM(TCD!L1300,TCD!Q1300)&gt;15,29,9.5))</f>
        <v/>
      </c>
      <c r="R1299" s="27">
        <f>_xlfn.XLOOKUP(F1299,TCD!E:E,TCD!K:K,"")</f>
        <v>0</v>
      </c>
      <c r="S1299" s="27" t="str">
        <f>IF(TCD!I1300="","",IF(TCD!I1300&gt;8.5,17,8.5))</f>
        <v/>
      </c>
      <c r="T1299" s="27">
        <f>TCD!Y1300</f>
        <v>6.7</v>
      </c>
    </row>
    <row r="1300" spans="1:20" x14ac:dyDescent="0.2">
      <c r="A1300" s="13" t="str">
        <f>TCD!V1301</f>
        <v>CHRONO_2SHOP</v>
      </c>
      <c r="B1300" s="1">
        <f t="shared" si="60"/>
        <v>46143</v>
      </c>
      <c r="F1300" t="str">
        <f>TCD!E1301</f>
        <v>XT413926920TS</v>
      </c>
      <c r="H1300" s="6" t="str">
        <f t="shared" si="61"/>
        <v>P</v>
      </c>
      <c r="I1300" t="str">
        <f>LOOKUP(F1300,'Facture Chronopost'!L:L,'Facture Chronopost'!H:H)</f>
        <v>FR</v>
      </c>
      <c r="J1300" s="6">
        <f>TCD!U1301</f>
        <v>30</v>
      </c>
      <c r="K1300">
        <f t="shared" si="62"/>
        <v>1</v>
      </c>
      <c r="L1300" s="27">
        <f>_xlfn.XLOOKUP(F1300,'TCD poids'!A:A,'TCD poids'!C:C)</f>
        <v>4.6999999999999993</v>
      </c>
      <c r="M1300" t="str">
        <f>TCD!T1301</f>
        <v>6C</v>
      </c>
      <c r="N1300">
        <f>IF(I1300="",0.2,LOOKUP(I1300,'Pays TVA'!A:A,'Pays TVA'!B:B))</f>
        <v>0.2</v>
      </c>
      <c r="O1300" s="27" t="str">
        <f>IF(TCD!M1301="","",TCD!M1301)</f>
        <v/>
      </c>
      <c r="P1300" s="27" t="str">
        <f>IF(TCD!J1301="","",TCD!J1301)</f>
        <v/>
      </c>
      <c r="Q1300" s="27" t="str">
        <f>IF(AND(TCD!L1301="",TCD!Q1301=""),"",IF(SUM(TCD!L1301,TCD!Q1301)&gt;15,29,9.5))</f>
        <v/>
      </c>
      <c r="R1300" s="27">
        <f>_xlfn.XLOOKUP(F1300,TCD!E:E,TCD!K:K,"")</f>
        <v>0</v>
      </c>
      <c r="S1300" s="27" t="str">
        <f>IF(TCD!I1301="","",IF(TCD!I1301&gt;8.5,17,8.5))</f>
        <v/>
      </c>
      <c r="T1300" s="27">
        <f>TCD!Y1301</f>
        <v>9.77</v>
      </c>
    </row>
    <row r="1301" spans="1:20" x14ac:dyDescent="0.2">
      <c r="A1301" s="13" t="str">
        <f>TCD!V1302</f>
        <v>CHRONO_2SHOP</v>
      </c>
      <c r="B1301" s="1">
        <f t="shared" si="60"/>
        <v>46143</v>
      </c>
      <c r="F1301" t="str">
        <f>TCD!E1302</f>
        <v>XT413927085TS</v>
      </c>
      <c r="H1301" s="6" t="str">
        <f t="shared" si="61"/>
        <v>P</v>
      </c>
      <c r="I1301" t="str">
        <f>LOOKUP(F1301,'Facture Chronopost'!L:L,'Facture Chronopost'!H:H)</f>
        <v>FR</v>
      </c>
      <c r="J1301" s="6">
        <f>TCD!U1302</f>
        <v>30</v>
      </c>
      <c r="K1301">
        <f t="shared" si="62"/>
        <v>1</v>
      </c>
      <c r="L1301" s="27">
        <f>_xlfn.XLOOKUP(F1301,'TCD poids'!A:A,'TCD poids'!C:C)</f>
        <v>4.8</v>
      </c>
      <c r="M1301" t="str">
        <f>TCD!T1302</f>
        <v>6C</v>
      </c>
      <c r="N1301">
        <f>IF(I1301="",0.2,LOOKUP(I1301,'Pays TVA'!A:A,'Pays TVA'!B:B))</f>
        <v>0.2</v>
      </c>
      <c r="O1301" s="27" t="str">
        <f>IF(TCD!M1302="","",TCD!M1302)</f>
        <v/>
      </c>
      <c r="P1301" s="27" t="str">
        <f>IF(TCD!J1302="","",TCD!J1302)</f>
        <v/>
      </c>
      <c r="Q1301" s="27" t="str">
        <f>IF(AND(TCD!L1302="",TCD!Q1302=""),"",IF(SUM(TCD!L1302,TCD!Q1302)&gt;15,29,9.5))</f>
        <v/>
      </c>
      <c r="R1301" s="27">
        <f>_xlfn.XLOOKUP(F1301,TCD!E:E,TCD!K:K,"")</f>
        <v>0</v>
      </c>
      <c r="S1301" s="27" t="str">
        <f>IF(TCD!I1302="","",IF(TCD!I1302&gt;8.5,17,8.5))</f>
        <v/>
      </c>
      <c r="T1301" s="27">
        <f>TCD!Y1302</f>
        <v>9.77</v>
      </c>
    </row>
    <row r="1302" spans="1:20" x14ac:dyDescent="0.2">
      <c r="A1302" s="13" t="str">
        <f>TCD!V1303</f>
        <v>CHRONO_2SHOP</v>
      </c>
      <c r="B1302" s="1">
        <f t="shared" si="60"/>
        <v>46143</v>
      </c>
      <c r="F1302" t="str">
        <f>TCD!E1303</f>
        <v>XT413927545TS</v>
      </c>
      <c r="H1302" s="6" t="str">
        <f t="shared" si="61"/>
        <v>P</v>
      </c>
      <c r="I1302" t="str">
        <f>LOOKUP(F1302,'Facture Chronopost'!L:L,'Facture Chronopost'!H:H)</f>
        <v>FR</v>
      </c>
      <c r="J1302" s="6">
        <f>TCD!U1303</f>
        <v>30</v>
      </c>
      <c r="K1302">
        <f t="shared" si="62"/>
        <v>1</v>
      </c>
      <c r="L1302" s="27">
        <f>_xlfn.XLOOKUP(F1302,'TCD poids'!A:A,'TCD poids'!C:C)</f>
        <v>5</v>
      </c>
      <c r="M1302" t="str">
        <f>TCD!T1303</f>
        <v>6C</v>
      </c>
      <c r="N1302">
        <f>IF(I1302="",0.2,LOOKUP(I1302,'Pays TVA'!A:A,'Pays TVA'!B:B))</f>
        <v>0.2</v>
      </c>
      <c r="O1302" s="27" t="str">
        <f>IF(TCD!M1303="","",TCD!M1303)</f>
        <v/>
      </c>
      <c r="P1302" s="27" t="str">
        <f>IF(TCD!J1303="","",TCD!J1303)</f>
        <v/>
      </c>
      <c r="Q1302" s="27" t="str">
        <f>IF(AND(TCD!L1303="",TCD!Q1303=""),"",IF(SUM(TCD!L1303,TCD!Q1303)&gt;15,29,9.5))</f>
        <v/>
      </c>
      <c r="R1302" s="27">
        <f>_xlfn.XLOOKUP(F1302,TCD!E:E,TCD!K:K,"")</f>
        <v>0</v>
      </c>
      <c r="S1302" s="27" t="str">
        <f>IF(TCD!I1303="","",IF(TCD!I1303&gt;8.5,17,8.5))</f>
        <v/>
      </c>
      <c r="T1302" s="27">
        <f>TCD!Y1303</f>
        <v>9.77</v>
      </c>
    </row>
    <row r="1303" spans="1:20" x14ac:dyDescent="0.2">
      <c r="A1303" s="13" t="str">
        <f>TCD!V1304</f>
        <v>CHRONO_2SHOP</v>
      </c>
      <c r="B1303" s="1">
        <f t="shared" si="60"/>
        <v>46143</v>
      </c>
      <c r="F1303" t="str">
        <f>TCD!E1304</f>
        <v>XT413927718TS</v>
      </c>
      <c r="H1303" s="6" t="str">
        <f t="shared" si="61"/>
        <v>P</v>
      </c>
      <c r="I1303" t="str">
        <f>LOOKUP(F1303,'Facture Chronopost'!L:L,'Facture Chronopost'!H:H)</f>
        <v>FR</v>
      </c>
      <c r="J1303" s="6">
        <f>TCD!U1304</f>
        <v>25</v>
      </c>
      <c r="K1303">
        <f t="shared" si="62"/>
        <v>1</v>
      </c>
      <c r="L1303" s="27">
        <f>_xlfn.XLOOKUP(F1303,'TCD poids'!A:A,'TCD poids'!C:C)</f>
        <v>0.1</v>
      </c>
      <c r="M1303" t="str">
        <f>TCD!T1304</f>
        <v>6C</v>
      </c>
      <c r="N1303">
        <f>IF(I1303="",0.2,LOOKUP(I1303,'Pays TVA'!A:A,'Pays TVA'!B:B))</f>
        <v>0.2</v>
      </c>
      <c r="O1303" s="27" t="str">
        <f>IF(TCD!M1304="","",TCD!M1304)</f>
        <v/>
      </c>
      <c r="P1303" s="27" t="str">
        <f>IF(TCD!J1304="","",TCD!J1304)</f>
        <v/>
      </c>
      <c r="Q1303" s="27" t="str">
        <f>IF(AND(TCD!L1304="",TCD!Q1304=""),"",IF(SUM(TCD!L1304,TCD!Q1304)&gt;15,29,9.5))</f>
        <v/>
      </c>
      <c r="R1303" s="27">
        <f>_xlfn.XLOOKUP(F1303,TCD!E:E,TCD!K:K,"")</f>
        <v>0</v>
      </c>
      <c r="S1303" s="27" t="str">
        <f>IF(TCD!I1304="","",IF(TCD!I1304&gt;8.5,17,8.5))</f>
        <v/>
      </c>
      <c r="T1303" s="27">
        <f>TCD!Y1304</f>
        <v>9.5500000000000007</v>
      </c>
    </row>
    <row r="1304" spans="1:20" x14ac:dyDescent="0.2">
      <c r="A1304" s="13" t="str">
        <f>TCD!V1305</f>
        <v>CHRONO_2SHOP</v>
      </c>
      <c r="B1304" s="1">
        <f t="shared" si="60"/>
        <v>46143</v>
      </c>
      <c r="F1304" t="str">
        <f>TCD!E1305</f>
        <v>XT413929356TS</v>
      </c>
      <c r="H1304" s="6" t="str">
        <f t="shared" si="61"/>
        <v>P</v>
      </c>
      <c r="I1304" t="str">
        <f>LOOKUP(F1304,'Facture Chronopost'!L:L,'Facture Chronopost'!H:H)</f>
        <v>FR</v>
      </c>
      <c r="J1304" s="6">
        <f>TCD!U1305</f>
        <v>33</v>
      </c>
      <c r="K1304">
        <f t="shared" si="62"/>
        <v>1</v>
      </c>
      <c r="L1304" s="27">
        <f>_xlfn.XLOOKUP(F1304,'TCD poids'!A:A,'TCD poids'!C:C)</f>
        <v>1</v>
      </c>
      <c r="M1304" t="str">
        <f>TCD!T1305</f>
        <v>6C</v>
      </c>
      <c r="N1304">
        <f>IF(I1304="",0.2,LOOKUP(I1304,'Pays TVA'!A:A,'Pays TVA'!B:B))</f>
        <v>0.2</v>
      </c>
      <c r="O1304" s="27" t="str">
        <f>IF(TCD!M1305="","",TCD!M1305)</f>
        <v/>
      </c>
      <c r="P1304" s="27" t="str">
        <f>IF(TCD!J1305="","",TCD!J1305)</f>
        <v/>
      </c>
      <c r="Q1304" s="27" t="str">
        <f>IF(AND(TCD!L1305="",TCD!Q1305=""),"",IF(SUM(TCD!L1305,TCD!Q1305)&gt;15,29,9.5))</f>
        <v/>
      </c>
      <c r="R1304" s="27">
        <f>_xlfn.XLOOKUP(F1304,TCD!E:E,TCD!K:K,"")</f>
        <v>0</v>
      </c>
      <c r="S1304" s="27" t="str">
        <f>IF(TCD!I1305="","",IF(TCD!I1305&gt;8.5,17,8.5))</f>
        <v/>
      </c>
      <c r="T1304" s="27">
        <f>TCD!Y1305</f>
        <v>6.7</v>
      </c>
    </row>
    <row r="1305" spans="1:20" x14ac:dyDescent="0.2">
      <c r="A1305" s="13" t="str">
        <f>TCD!V1306</f>
        <v>CHRONO_2SHOP</v>
      </c>
      <c r="B1305" s="1">
        <f t="shared" si="60"/>
        <v>46143</v>
      </c>
      <c r="F1305" t="str">
        <f>TCD!E1306</f>
        <v>XT413930345TS</v>
      </c>
      <c r="H1305" s="6" t="str">
        <f t="shared" si="61"/>
        <v>P</v>
      </c>
      <c r="I1305" t="str">
        <f>LOOKUP(F1305,'Facture Chronopost'!L:L,'Facture Chronopost'!H:H)</f>
        <v>FR</v>
      </c>
      <c r="J1305" s="6">
        <f>TCD!U1306</f>
        <v>42</v>
      </c>
      <c r="K1305">
        <f t="shared" si="62"/>
        <v>1</v>
      </c>
      <c r="L1305" s="27">
        <f>_xlfn.XLOOKUP(F1305,'TCD poids'!A:A,'TCD poids'!C:C)</f>
        <v>2.2000000000000002</v>
      </c>
      <c r="M1305" t="str">
        <f>TCD!T1306</f>
        <v>6C</v>
      </c>
      <c r="N1305">
        <f>IF(I1305="",0.2,LOOKUP(I1305,'Pays TVA'!A:A,'Pays TVA'!B:B))</f>
        <v>0.2</v>
      </c>
      <c r="O1305" s="27" t="str">
        <f>IF(TCD!M1306="","",TCD!M1306)</f>
        <v/>
      </c>
      <c r="P1305" s="27" t="str">
        <f>IF(TCD!J1306="","",TCD!J1306)</f>
        <v/>
      </c>
      <c r="Q1305" s="27" t="str">
        <f>IF(AND(TCD!L1306="",TCD!Q1306=""),"",IF(SUM(TCD!L1306,TCD!Q1306)&gt;15,29,9.5))</f>
        <v/>
      </c>
      <c r="R1305" s="27">
        <f>_xlfn.XLOOKUP(F1305,TCD!E:E,TCD!K:K,"")</f>
        <v>0</v>
      </c>
      <c r="S1305" s="27" t="str">
        <f>IF(TCD!I1306="","",IF(TCD!I1306&gt;8.5,17,8.5))</f>
        <v/>
      </c>
      <c r="T1305" s="27">
        <f>TCD!Y1306</f>
        <v>8.4499999999999993</v>
      </c>
    </row>
    <row r="1306" spans="1:20" x14ac:dyDescent="0.2">
      <c r="A1306" s="13" t="str">
        <f>TCD!V1307</f>
        <v>CHRONO_2SHOP</v>
      </c>
      <c r="B1306" s="1">
        <f t="shared" si="60"/>
        <v>46143</v>
      </c>
      <c r="F1306" t="str">
        <f>TCD!E1307</f>
        <v>XT413930898TS</v>
      </c>
      <c r="H1306" s="6" t="str">
        <f t="shared" si="61"/>
        <v>P</v>
      </c>
      <c r="I1306" t="str">
        <f>LOOKUP(F1306,'Facture Chronopost'!L:L,'Facture Chronopost'!H:H)</f>
        <v>FR</v>
      </c>
      <c r="J1306" s="6">
        <f>TCD!U1307</f>
        <v>25</v>
      </c>
      <c r="K1306">
        <f t="shared" si="62"/>
        <v>1</v>
      </c>
      <c r="L1306" s="27">
        <f>_xlfn.XLOOKUP(F1306,'TCD poids'!A:A,'TCD poids'!C:C)</f>
        <v>4.8999999999999995</v>
      </c>
      <c r="M1306" t="str">
        <f>TCD!T1307</f>
        <v>6C</v>
      </c>
      <c r="N1306">
        <f>IF(I1306="",0.2,LOOKUP(I1306,'Pays TVA'!A:A,'Pays TVA'!B:B))</f>
        <v>0.2</v>
      </c>
      <c r="O1306" s="27" t="str">
        <f>IF(TCD!M1307="","",TCD!M1307)</f>
        <v/>
      </c>
      <c r="P1306" s="27" t="str">
        <f>IF(TCD!J1307="","",TCD!J1307)</f>
        <v/>
      </c>
      <c r="Q1306" s="27" t="str">
        <f>IF(AND(TCD!L1307="",TCD!Q1307=""),"",IF(SUM(TCD!L1307,TCD!Q1307)&gt;15,29,9.5))</f>
        <v/>
      </c>
      <c r="R1306" s="27">
        <f>_xlfn.XLOOKUP(F1306,TCD!E:E,TCD!K:K,"")</f>
        <v>0</v>
      </c>
      <c r="S1306" s="27" t="str">
        <f>IF(TCD!I1307="","",IF(TCD!I1307&gt;8.5,17,8.5))</f>
        <v/>
      </c>
      <c r="T1306" s="27">
        <f>TCD!Y1307</f>
        <v>13.91</v>
      </c>
    </row>
    <row r="1307" spans="1:20" x14ac:dyDescent="0.2">
      <c r="A1307" s="13" t="str">
        <f>TCD!V1308</f>
        <v>CHRONO_2SHOP</v>
      </c>
      <c r="B1307" s="1">
        <f t="shared" si="60"/>
        <v>46143</v>
      </c>
      <c r="F1307" t="str">
        <f>TCD!E1308</f>
        <v>XT413931235TS</v>
      </c>
      <c r="H1307" s="6" t="str">
        <f t="shared" si="61"/>
        <v>P</v>
      </c>
      <c r="I1307" t="str">
        <f>LOOKUP(F1307,'Facture Chronopost'!L:L,'Facture Chronopost'!H:H)</f>
        <v>FR</v>
      </c>
      <c r="J1307" s="6">
        <f>TCD!U1308</f>
        <v>42</v>
      </c>
      <c r="K1307">
        <f t="shared" si="62"/>
        <v>1</v>
      </c>
      <c r="L1307" s="27">
        <f>_xlfn.XLOOKUP(F1307,'TCD poids'!A:A,'TCD poids'!C:C)</f>
        <v>1.3</v>
      </c>
      <c r="M1307" t="str">
        <f>TCD!T1308</f>
        <v>6C</v>
      </c>
      <c r="N1307">
        <f>IF(I1307="",0.2,LOOKUP(I1307,'Pays TVA'!A:A,'Pays TVA'!B:B))</f>
        <v>0.2</v>
      </c>
      <c r="O1307" s="27" t="str">
        <f>IF(TCD!M1308="","",TCD!M1308)</f>
        <v/>
      </c>
      <c r="P1307" s="27" t="str">
        <f>IF(TCD!J1308="","",TCD!J1308)</f>
        <v/>
      </c>
      <c r="Q1307" s="27" t="str">
        <f>IF(AND(TCD!L1308="",TCD!Q1308=""),"",IF(SUM(TCD!L1308,TCD!Q1308)&gt;15,29,9.5))</f>
        <v/>
      </c>
      <c r="R1307" s="27">
        <f>_xlfn.XLOOKUP(F1307,TCD!E:E,TCD!K:K,"")</f>
        <v>0</v>
      </c>
      <c r="S1307" s="27" t="str">
        <f>IF(TCD!I1308="","",IF(TCD!I1308&gt;8.5,17,8.5))</f>
        <v/>
      </c>
      <c r="T1307" s="27">
        <f>TCD!Y1308</f>
        <v>5.96</v>
      </c>
    </row>
    <row r="1308" spans="1:20" x14ac:dyDescent="0.2">
      <c r="A1308" s="13" t="str">
        <f>TCD!V1309</f>
        <v>CHRONO_2SHOP</v>
      </c>
      <c r="B1308" s="1">
        <f t="shared" si="60"/>
        <v>46143</v>
      </c>
      <c r="F1308" t="str">
        <f>TCD!E1309</f>
        <v>XT413932094TS</v>
      </c>
      <c r="H1308" s="6" t="str">
        <f t="shared" si="61"/>
        <v>P</v>
      </c>
      <c r="I1308" t="str">
        <f>LOOKUP(F1308,'Facture Chronopost'!L:L,'Facture Chronopost'!H:H)</f>
        <v>FR</v>
      </c>
      <c r="J1308" s="6">
        <f>TCD!U1309</f>
        <v>30</v>
      </c>
      <c r="K1308">
        <f t="shared" si="62"/>
        <v>1</v>
      </c>
      <c r="L1308" s="27">
        <f>_xlfn.XLOOKUP(F1308,'TCD poids'!A:A,'TCD poids'!C:C)</f>
        <v>3.5</v>
      </c>
      <c r="M1308" t="str">
        <f>TCD!T1309</f>
        <v>6C</v>
      </c>
      <c r="N1308">
        <f>IF(I1308="",0.2,LOOKUP(I1308,'Pays TVA'!A:A,'Pays TVA'!B:B))</f>
        <v>0.2</v>
      </c>
      <c r="O1308" s="27" t="str">
        <f>IF(TCD!M1309="","",TCD!M1309)</f>
        <v/>
      </c>
      <c r="P1308" s="27" t="str">
        <f>IF(TCD!J1309="","",TCD!J1309)</f>
        <v/>
      </c>
      <c r="Q1308" s="27" t="str">
        <f>IF(AND(TCD!L1309="",TCD!Q1309=""),"",IF(SUM(TCD!L1309,TCD!Q1309)&gt;15,29,9.5))</f>
        <v/>
      </c>
      <c r="R1308" s="27">
        <f>_xlfn.XLOOKUP(F1308,TCD!E:E,TCD!K:K,"")</f>
        <v>0</v>
      </c>
      <c r="S1308" s="27" t="str">
        <f>IF(TCD!I1309="","",IF(TCD!I1309&gt;8.5,17,8.5))</f>
        <v/>
      </c>
      <c r="T1308" s="27">
        <f>TCD!Y1309</f>
        <v>9.11</v>
      </c>
    </row>
    <row r="1309" spans="1:20" x14ac:dyDescent="0.2">
      <c r="A1309" s="13" t="str">
        <f>TCD!V1310</f>
        <v>CHRONO_2SHOP</v>
      </c>
      <c r="B1309" s="1">
        <f t="shared" si="60"/>
        <v>46143</v>
      </c>
      <c r="F1309" t="str">
        <f>TCD!E1310</f>
        <v>XT413932298TS</v>
      </c>
      <c r="H1309" s="6" t="str">
        <f t="shared" si="61"/>
        <v>P</v>
      </c>
      <c r="I1309" t="str">
        <f>LOOKUP(F1309,'Facture Chronopost'!L:L,'Facture Chronopost'!H:H)</f>
        <v>FR</v>
      </c>
      <c r="J1309" s="6">
        <f>TCD!U1310</f>
        <v>30</v>
      </c>
      <c r="K1309">
        <f t="shared" si="62"/>
        <v>1</v>
      </c>
      <c r="L1309" s="27">
        <f>_xlfn.XLOOKUP(F1309,'TCD poids'!A:A,'TCD poids'!C:C)</f>
        <v>1</v>
      </c>
      <c r="M1309" t="str">
        <f>TCD!T1310</f>
        <v>6C</v>
      </c>
      <c r="N1309">
        <f>IF(I1309="",0.2,LOOKUP(I1309,'Pays TVA'!A:A,'Pays TVA'!B:B))</f>
        <v>0.2</v>
      </c>
      <c r="O1309" s="27" t="str">
        <f>IF(TCD!M1310="","",TCD!M1310)</f>
        <v/>
      </c>
      <c r="P1309" s="27" t="str">
        <f>IF(TCD!J1310="","",TCD!J1310)</f>
        <v/>
      </c>
      <c r="Q1309" s="27" t="str">
        <f>IF(AND(TCD!L1310="",TCD!Q1310=""),"",IF(SUM(TCD!L1310,TCD!Q1310)&gt;15,29,9.5))</f>
        <v/>
      </c>
      <c r="R1309" s="27">
        <f>_xlfn.XLOOKUP(F1309,TCD!E:E,TCD!K:K,"")</f>
        <v>0</v>
      </c>
      <c r="S1309" s="27" t="str">
        <f>IF(TCD!I1310="","",IF(TCD!I1310&gt;8.5,17,8.5))</f>
        <v/>
      </c>
      <c r="T1309" s="27">
        <f>TCD!Y1310</f>
        <v>5.63</v>
      </c>
    </row>
    <row r="1310" spans="1:20" x14ac:dyDescent="0.2">
      <c r="A1310" s="13" t="str">
        <f>TCD!V1311</f>
        <v>CHRONO_2SHOP</v>
      </c>
      <c r="B1310" s="1">
        <f t="shared" si="60"/>
        <v>46143</v>
      </c>
      <c r="F1310" t="str">
        <f>TCD!E1311</f>
        <v>XT413932514TS</v>
      </c>
      <c r="H1310" s="6" t="str">
        <f t="shared" si="61"/>
        <v>P</v>
      </c>
      <c r="I1310" t="str">
        <f>LOOKUP(F1310,'Facture Chronopost'!L:L,'Facture Chronopost'!H:H)</f>
        <v>FR</v>
      </c>
      <c r="J1310" s="6">
        <f>TCD!U1311</f>
        <v>30</v>
      </c>
      <c r="K1310">
        <f t="shared" si="62"/>
        <v>1</v>
      </c>
      <c r="L1310" s="27">
        <f>_xlfn.XLOOKUP(F1310,'TCD poids'!A:A,'TCD poids'!C:C)</f>
        <v>0.30000000000000004</v>
      </c>
      <c r="M1310" t="str">
        <f>TCD!T1311</f>
        <v>6C</v>
      </c>
      <c r="N1310">
        <f>IF(I1310="",0.2,LOOKUP(I1310,'Pays TVA'!A:A,'Pays TVA'!B:B))</f>
        <v>0.2</v>
      </c>
      <c r="O1310" s="27" t="str">
        <f>IF(TCD!M1311="","",TCD!M1311)</f>
        <v/>
      </c>
      <c r="P1310" s="27" t="str">
        <f>IF(TCD!J1311="","",TCD!J1311)</f>
        <v/>
      </c>
      <c r="Q1310" s="27" t="str">
        <f>IF(AND(TCD!L1311="",TCD!Q1311=""),"",IF(SUM(TCD!L1311,TCD!Q1311)&gt;15,29,9.5))</f>
        <v/>
      </c>
      <c r="R1310" s="27">
        <f>_xlfn.XLOOKUP(F1310,TCD!E:E,TCD!K:K,"")</f>
        <v>0</v>
      </c>
      <c r="S1310" s="27" t="str">
        <f>IF(TCD!I1311="","",IF(TCD!I1311&gt;8.5,17,8.5))</f>
        <v/>
      </c>
      <c r="T1310" s="27">
        <f>TCD!Y1311</f>
        <v>5.41</v>
      </c>
    </row>
    <row r="1311" spans="1:20" x14ac:dyDescent="0.2">
      <c r="A1311" s="13" t="str">
        <f>TCD!V1312</f>
        <v>CHRONO_2SHOP</v>
      </c>
      <c r="B1311" s="1">
        <f t="shared" si="60"/>
        <v>46143</v>
      </c>
      <c r="F1311" t="str">
        <f>TCD!E1312</f>
        <v>XT413932655TS</v>
      </c>
      <c r="H1311" s="6" t="str">
        <f t="shared" si="61"/>
        <v>P</v>
      </c>
      <c r="I1311" t="str">
        <f>LOOKUP(F1311,'Facture Chronopost'!L:L,'Facture Chronopost'!H:H)</f>
        <v>FR</v>
      </c>
      <c r="J1311" s="6">
        <f>TCD!U1312</f>
        <v>33</v>
      </c>
      <c r="K1311">
        <f t="shared" si="62"/>
        <v>1</v>
      </c>
      <c r="L1311" s="27">
        <f>_xlfn.XLOOKUP(F1311,'TCD poids'!A:A,'TCD poids'!C:C)</f>
        <v>0.2</v>
      </c>
      <c r="M1311" t="str">
        <f>TCD!T1312</f>
        <v>6C</v>
      </c>
      <c r="N1311">
        <f>IF(I1311="",0.2,LOOKUP(I1311,'Pays TVA'!A:A,'Pays TVA'!B:B))</f>
        <v>0.2</v>
      </c>
      <c r="O1311" s="27" t="str">
        <f>IF(TCD!M1312="","",TCD!M1312)</f>
        <v/>
      </c>
      <c r="P1311" s="27" t="str">
        <f>IF(TCD!J1312="","",TCD!J1312)</f>
        <v/>
      </c>
      <c r="Q1311" s="27" t="str">
        <f>IF(AND(TCD!L1312="",TCD!Q1312=""),"",IF(SUM(TCD!L1312,TCD!Q1312)&gt;15,29,9.5))</f>
        <v/>
      </c>
      <c r="R1311" s="27">
        <f>_xlfn.XLOOKUP(F1311,TCD!E:E,TCD!K:K,"")</f>
        <v>0</v>
      </c>
      <c r="S1311" s="27" t="str">
        <f>IF(TCD!I1312="","",IF(TCD!I1312&gt;8.5,17,8.5))</f>
        <v/>
      </c>
      <c r="T1311" s="27">
        <f>TCD!Y1312</f>
        <v>6.48</v>
      </c>
    </row>
    <row r="1312" spans="1:20" x14ac:dyDescent="0.2">
      <c r="A1312" s="13" t="str">
        <f>TCD!V1313</f>
        <v>CHRONO_2SHOP</v>
      </c>
      <c r="B1312" s="1">
        <f t="shared" si="60"/>
        <v>46143</v>
      </c>
      <c r="F1312" t="str">
        <f>TCD!E1313</f>
        <v>XT413932735TS</v>
      </c>
      <c r="H1312" s="6" t="str">
        <f t="shared" si="61"/>
        <v>P</v>
      </c>
      <c r="I1312" t="str">
        <f>LOOKUP(F1312,'Facture Chronopost'!L:L,'Facture Chronopost'!H:H)</f>
        <v>FR</v>
      </c>
      <c r="J1312" s="6">
        <f>TCD!U1313</f>
        <v>33</v>
      </c>
      <c r="K1312">
        <f t="shared" si="62"/>
        <v>1</v>
      </c>
      <c r="L1312" s="27">
        <f>_xlfn.XLOOKUP(F1312,'TCD poids'!A:A,'TCD poids'!C:C)</f>
        <v>0.30000000000000004</v>
      </c>
      <c r="M1312" t="str">
        <f>TCD!T1313</f>
        <v>6C</v>
      </c>
      <c r="N1312">
        <f>IF(I1312="",0.2,LOOKUP(I1312,'Pays TVA'!A:A,'Pays TVA'!B:B))</f>
        <v>0.2</v>
      </c>
      <c r="O1312" s="27" t="str">
        <f>IF(TCD!M1313="","",TCD!M1313)</f>
        <v/>
      </c>
      <c r="P1312" s="27" t="str">
        <f>IF(TCD!J1313="","",TCD!J1313)</f>
        <v/>
      </c>
      <c r="Q1312" s="27" t="str">
        <f>IF(AND(TCD!L1313="",TCD!Q1313=""),"",IF(SUM(TCD!L1313,TCD!Q1313)&gt;15,29,9.5))</f>
        <v/>
      </c>
      <c r="R1312" s="27">
        <f>_xlfn.XLOOKUP(F1312,TCD!E:E,TCD!K:K,"")</f>
        <v>0</v>
      </c>
      <c r="S1312" s="27" t="str">
        <f>IF(TCD!I1313="","",IF(TCD!I1313&gt;8.5,17,8.5))</f>
        <v/>
      </c>
      <c r="T1312" s="27">
        <f>TCD!Y1313</f>
        <v>6.48</v>
      </c>
    </row>
    <row r="1313" spans="1:20" x14ac:dyDescent="0.2">
      <c r="A1313" s="13" t="str">
        <f>TCD!V1314</f>
        <v>CHRONO_2SHOP</v>
      </c>
      <c r="B1313" s="1">
        <f t="shared" si="60"/>
        <v>46143</v>
      </c>
      <c r="F1313" t="str">
        <f>TCD!E1314</f>
        <v>XT413933015TS</v>
      </c>
      <c r="H1313" s="6" t="str">
        <f t="shared" si="61"/>
        <v>P</v>
      </c>
      <c r="I1313" t="str">
        <f>LOOKUP(F1313,'Facture Chronopost'!L:L,'Facture Chronopost'!H:H)</f>
        <v>FR</v>
      </c>
      <c r="J1313" s="6">
        <f>TCD!U1314</f>
        <v>39</v>
      </c>
      <c r="K1313">
        <f t="shared" si="62"/>
        <v>1</v>
      </c>
      <c r="L1313" s="27">
        <f>_xlfn.XLOOKUP(F1313,'TCD poids'!A:A,'TCD poids'!C:C)</f>
        <v>1.8</v>
      </c>
      <c r="M1313" t="str">
        <f>TCD!T1314</f>
        <v>6C</v>
      </c>
      <c r="N1313">
        <f>IF(I1313="",0.2,LOOKUP(I1313,'Pays TVA'!A:A,'Pays TVA'!B:B))</f>
        <v>0.2</v>
      </c>
      <c r="O1313" s="27" t="str">
        <f>IF(TCD!M1314="","",TCD!M1314)</f>
        <v/>
      </c>
      <c r="P1313" s="27" t="str">
        <f>IF(TCD!J1314="","",TCD!J1314)</f>
        <v/>
      </c>
      <c r="Q1313" s="27" t="str">
        <f>IF(AND(TCD!L1314="",TCD!Q1314=""),"",IF(SUM(TCD!L1314,TCD!Q1314)&gt;15,29,9.5))</f>
        <v/>
      </c>
      <c r="R1313" s="27">
        <f>_xlfn.XLOOKUP(F1313,TCD!E:E,TCD!K:K,"")</f>
        <v>0</v>
      </c>
      <c r="S1313" s="27" t="str">
        <f>IF(TCD!I1314="","",IF(TCD!I1314&gt;8.5,17,8.5))</f>
        <v/>
      </c>
      <c r="T1313" s="27">
        <f>TCD!Y1314</f>
        <v>10.95</v>
      </c>
    </row>
    <row r="1314" spans="1:20" x14ac:dyDescent="0.2">
      <c r="A1314" s="13" t="str">
        <f>TCD!V1315</f>
        <v>CHRONO_2SHOP</v>
      </c>
      <c r="B1314" s="1">
        <f t="shared" si="60"/>
        <v>46143</v>
      </c>
      <c r="F1314" t="str">
        <f>TCD!E1315</f>
        <v>XT413933055TS</v>
      </c>
      <c r="H1314" s="6" t="str">
        <f t="shared" si="61"/>
        <v>P</v>
      </c>
      <c r="I1314" t="str">
        <f>LOOKUP(F1314,'Facture Chronopost'!L:L,'Facture Chronopost'!H:H)</f>
        <v>FR</v>
      </c>
      <c r="J1314" s="6">
        <f>TCD!U1315</f>
        <v>30</v>
      </c>
      <c r="K1314">
        <f t="shared" si="62"/>
        <v>1</v>
      </c>
      <c r="L1314" s="27">
        <f>_xlfn.XLOOKUP(F1314,'TCD poids'!A:A,'TCD poids'!C:C)</f>
        <v>4.8999999999999995</v>
      </c>
      <c r="M1314" t="str">
        <f>TCD!T1315</f>
        <v>6C</v>
      </c>
      <c r="N1314">
        <f>IF(I1314="",0.2,LOOKUP(I1314,'Pays TVA'!A:A,'Pays TVA'!B:B))</f>
        <v>0.2</v>
      </c>
      <c r="O1314" s="27" t="str">
        <f>IF(TCD!M1315="","",TCD!M1315)</f>
        <v/>
      </c>
      <c r="P1314" s="27" t="str">
        <f>IF(TCD!J1315="","",TCD!J1315)</f>
        <v/>
      </c>
      <c r="Q1314" s="27" t="str">
        <f>IF(AND(TCD!L1315="",TCD!Q1315=""),"",IF(SUM(TCD!L1315,TCD!Q1315)&gt;15,29,9.5))</f>
        <v/>
      </c>
      <c r="R1314" s="27">
        <f>_xlfn.XLOOKUP(F1314,TCD!E:E,TCD!K:K,"")</f>
        <v>0</v>
      </c>
      <c r="S1314" s="27" t="str">
        <f>IF(TCD!I1315="","",IF(TCD!I1315&gt;8.5,17,8.5))</f>
        <v/>
      </c>
      <c r="T1314" s="27">
        <f>TCD!Y1315</f>
        <v>9.77</v>
      </c>
    </row>
    <row r="1315" spans="1:20" x14ac:dyDescent="0.2">
      <c r="A1315" s="13" t="str">
        <f>TCD!V1316</f>
        <v>CHRONO_2SHOP</v>
      </c>
      <c r="B1315" s="1">
        <f t="shared" si="60"/>
        <v>46143</v>
      </c>
      <c r="F1315" t="str">
        <f>TCD!E1316</f>
        <v>XT413933510TS</v>
      </c>
      <c r="H1315" s="6" t="str">
        <f t="shared" si="61"/>
        <v>P</v>
      </c>
      <c r="I1315" t="str">
        <f>LOOKUP(F1315,'Facture Chronopost'!L:L,'Facture Chronopost'!H:H)</f>
        <v>FR</v>
      </c>
      <c r="J1315" s="6">
        <f>TCD!U1316</f>
        <v>30</v>
      </c>
      <c r="K1315">
        <f t="shared" si="62"/>
        <v>1</v>
      </c>
      <c r="L1315" s="27">
        <f>_xlfn.XLOOKUP(F1315,'TCD poids'!A:A,'TCD poids'!C:C)</f>
        <v>1.3</v>
      </c>
      <c r="M1315" t="str">
        <f>TCD!T1316</f>
        <v>6C</v>
      </c>
      <c r="N1315">
        <f>IF(I1315="",0.2,LOOKUP(I1315,'Pays TVA'!A:A,'Pays TVA'!B:B))</f>
        <v>0.2</v>
      </c>
      <c r="O1315" s="27" t="str">
        <f>IF(TCD!M1316="","",TCD!M1316)</f>
        <v/>
      </c>
      <c r="P1315" s="27" t="str">
        <f>IF(TCD!J1316="","",TCD!J1316)</f>
        <v/>
      </c>
      <c r="Q1315" s="27" t="str">
        <f>IF(AND(TCD!L1316="",TCD!Q1316=""),"",IF(SUM(TCD!L1316,TCD!Q1316)&gt;15,29,9.5))</f>
        <v/>
      </c>
      <c r="R1315" s="27">
        <f>_xlfn.XLOOKUP(F1315,TCD!E:E,TCD!K:K,"")</f>
        <v>0</v>
      </c>
      <c r="S1315" s="27" t="str">
        <f>IF(TCD!I1316="","",IF(TCD!I1316&gt;8.5,17,8.5))</f>
        <v/>
      </c>
      <c r="T1315" s="27">
        <f>TCD!Y1316</f>
        <v>7.96</v>
      </c>
    </row>
    <row r="1316" spans="1:20" x14ac:dyDescent="0.2">
      <c r="A1316" s="13" t="str">
        <f>TCD!V1317</f>
        <v>CHRONO_2SHOP</v>
      </c>
      <c r="B1316" s="1">
        <f t="shared" si="60"/>
        <v>46143</v>
      </c>
      <c r="F1316" t="str">
        <f>TCD!E1317</f>
        <v>XT413933775TS</v>
      </c>
      <c r="H1316" s="6" t="str">
        <f t="shared" si="61"/>
        <v>P</v>
      </c>
      <c r="I1316" t="str">
        <f>LOOKUP(F1316,'Facture Chronopost'!L:L,'Facture Chronopost'!H:H)</f>
        <v>FR</v>
      </c>
      <c r="J1316" s="6">
        <f>TCD!U1317</f>
        <v>30</v>
      </c>
      <c r="K1316">
        <f t="shared" si="62"/>
        <v>1</v>
      </c>
      <c r="L1316" s="27">
        <f>_xlfn.XLOOKUP(F1316,'TCD poids'!A:A,'TCD poids'!C:C)</f>
        <v>5.8</v>
      </c>
      <c r="M1316" t="str">
        <f>TCD!T1317</f>
        <v>6C</v>
      </c>
      <c r="N1316">
        <f>IF(I1316="",0.2,LOOKUP(I1316,'Pays TVA'!A:A,'Pays TVA'!B:B))</f>
        <v>0.2</v>
      </c>
      <c r="O1316" s="27" t="str">
        <f>IF(TCD!M1317="","",TCD!M1317)</f>
        <v/>
      </c>
      <c r="P1316" s="27" t="str">
        <f>IF(TCD!J1317="","",TCD!J1317)</f>
        <v/>
      </c>
      <c r="Q1316" s="27" t="str">
        <f>IF(AND(TCD!L1317="",TCD!Q1317=""),"",IF(SUM(TCD!L1317,TCD!Q1317)&gt;15,29,9.5))</f>
        <v/>
      </c>
      <c r="R1316" s="27">
        <f>_xlfn.XLOOKUP(F1316,TCD!E:E,TCD!K:K,"")</f>
        <v>0</v>
      </c>
      <c r="S1316" s="27" t="str">
        <f>IF(TCD!I1317="","",IF(TCD!I1317&gt;8.5,17,8.5))</f>
        <v/>
      </c>
      <c r="T1316" s="27">
        <f>TCD!Y1317</f>
        <v>12.43</v>
      </c>
    </row>
    <row r="1317" spans="1:20" x14ac:dyDescent="0.2">
      <c r="A1317" s="13" t="str">
        <f>TCD!V1318</f>
        <v>CHRONO_2SHOP</v>
      </c>
      <c r="B1317" s="1">
        <f t="shared" si="60"/>
        <v>46143</v>
      </c>
      <c r="F1317" t="str">
        <f>TCD!E1318</f>
        <v>XT413935303TS</v>
      </c>
      <c r="H1317" s="6" t="str">
        <f t="shared" si="61"/>
        <v>P</v>
      </c>
      <c r="I1317" t="str">
        <f>LOOKUP(F1317,'Facture Chronopost'!L:L,'Facture Chronopost'!H:H)</f>
        <v>FR</v>
      </c>
      <c r="J1317" s="6">
        <f>TCD!U1318</f>
        <v>30</v>
      </c>
      <c r="K1317">
        <f t="shared" si="62"/>
        <v>1</v>
      </c>
      <c r="L1317" s="27">
        <f>_xlfn.XLOOKUP(F1317,'TCD poids'!A:A,'TCD poids'!C:C)</f>
        <v>1.1000000000000001</v>
      </c>
      <c r="M1317" t="str">
        <f>TCD!T1318</f>
        <v>6C</v>
      </c>
      <c r="N1317">
        <f>IF(I1317="",0.2,LOOKUP(I1317,'Pays TVA'!A:A,'Pays TVA'!B:B))</f>
        <v>0.2</v>
      </c>
      <c r="O1317" s="27" t="str">
        <f>IF(TCD!M1318="","",TCD!M1318)</f>
        <v/>
      </c>
      <c r="P1317" s="27" t="str">
        <f>IF(TCD!J1318="","",TCD!J1318)</f>
        <v/>
      </c>
      <c r="Q1317" s="27" t="str">
        <f>IF(AND(TCD!L1318="",TCD!Q1318=""),"",IF(SUM(TCD!L1318,TCD!Q1318)&gt;15,29,9.5))</f>
        <v/>
      </c>
      <c r="R1317" s="27">
        <f>_xlfn.XLOOKUP(F1317,TCD!E:E,TCD!K:K,"")</f>
        <v>0</v>
      </c>
      <c r="S1317" s="27" t="str">
        <f>IF(TCD!I1318="","",IF(TCD!I1318&gt;8.5,17,8.5))</f>
        <v/>
      </c>
      <c r="T1317" s="27">
        <f>TCD!Y1318</f>
        <v>5.96</v>
      </c>
    </row>
    <row r="1318" spans="1:20" x14ac:dyDescent="0.2">
      <c r="A1318" s="13" t="str">
        <f>TCD!V1319</f>
        <v>CHRONO_2SHOP</v>
      </c>
      <c r="B1318" s="1">
        <f t="shared" si="60"/>
        <v>46143</v>
      </c>
      <c r="F1318" t="str">
        <f>TCD!E1319</f>
        <v>XT413935453TS</v>
      </c>
      <c r="H1318" s="6" t="str">
        <f t="shared" si="61"/>
        <v>P</v>
      </c>
      <c r="I1318" t="str">
        <f>LOOKUP(F1318,'Facture Chronopost'!L:L,'Facture Chronopost'!H:H)</f>
        <v>FR</v>
      </c>
      <c r="J1318" s="6">
        <f>TCD!U1319</f>
        <v>30</v>
      </c>
      <c r="K1318">
        <f t="shared" si="62"/>
        <v>1</v>
      </c>
      <c r="L1318" s="27">
        <f>_xlfn.XLOOKUP(F1318,'TCD poids'!A:A,'TCD poids'!C:C)</f>
        <v>11.6</v>
      </c>
      <c r="M1318" t="str">
        <f>TCD!T1319</f>
        <v>6C</v>
      </c>
      <c r="N1318">
        <f>IF(I1318="",0.2,LOOKUP(I1318,'Pays TVA'!A:A,'Pays TVA'!B:B))</f>
        <v>0.2</v>
      </c>
      <c r="O1318" s="27" t="str">
        <f>IF(TCD!M1319="","",TCD!M1319)</f>
        <v/>
      </c>
      <c r="P1318" s="27" t="str">
        <f>IF(TCD!J1319="","",TCD!J1319)</f>
        <v/>
      </c>
      <c r="Q1318" s="27" t="str">
        <f>IF(AND(TCD!L1319="",TCD!Q1319=""),"",IF(SUM(TCD!L1319,TCD!Q1319)&gt;15,29,9.5))</f>
        <v/>
      </c>
      <c r="R1318" s="27">
        <f>_xlfn.XLOOKUP(F1318,TCD!E:E,TCD!K:K,"")</f>
        <v>0</v>
      </c>
      <c r="S1318" s="27" t="str">
        <f>IF(TCD!I1319="","",IF(TCD!I1319&gt;8.5,17,8.5))</f>
        <v/>
      </c>
      <c r="T1318" s="27">
        <f>TCD!Y1319</f>
        <v>14.39</v>
      </c>
    </row>
    <row r="1319" spans="1:20" x14ac:dyDescent="0.2">
      <c r="A1319" s="13" t="str">
        <f>TCD!V1320</f>
        <v>CHRONO_2SHOP</v>
      </c>
      <c r="B1319" s="1">
        <f t="shared" si="60"/>
        <v>46143</v>
      </c>
      <c r="F1319" t="str">
        <f>TCD!E1320</f>
        <v>XT413941516TS</v>
      </c>
      <c r="H1319" s="6" t="str">
        <f t="shared" si="61"/>
        <v>P</v>
      </c>
      <c r="I1319" t="str">
        <f>LOOKUP(F1319,'Facture Chronopost'!L:L,'Facture Chronopost'!H:H)</f>
        <v>FR</v>
      </c>
      <c r="J1319" s="6">
        <f>TCD!U1320</f>
        <v>30</v>
      </c>
      <c r="K1319">
        <f t="shared" si="62"/>
        <v>1</v>
      </c>
      <c r="L1319" s="27">
        <f>_xlfn.XLOOKUP(F1319,'TCD poids'!A:A,'TCD poids'!C:C)</f>
        <v>1.5</v>
      </c>
      <c r="M1319" t="str">
        <f>TCD!T1320</f>
        <v>6C</v>
      </c>
      <c r="N1319">
        <f>IF(I1319="",0.2,LOOKUP(I1319,'Pays TVA'!A:A,'Pays TVA'!B:B))</f>
        <v>0.2</v>
      </c>
      <c r="O1319" s="27" t="str">
        <f>IF(TCD!M1320="","",TCD!M1320)</f>
        <v/>
      </c>
      <c r="P1319" s="27" t="str">
        <f>IF(TCD!J1320="","",TCD!J1320)</f>
        <v/>
      </c>
      <c r="Q1319" s="27" t="str">
        <f>IF(AND(TCD!L1320="",TCD!Q1320=""),"",IF(SUM(TCD!L1320,TCD!Q1320)&gt;15,29,9.5))</f>
        <v/>
      </c>
      <c r="R1319" s="27">
        <f>_xlfn.XLOOKUP(F1319,TCD!E:E,TCD!K:K,"")</f>
        <v>0</v>
      </c>
      <c r="S1319" s="27" t="str">
        <f>IF(TCD!I1320="","",IF(TCD!I1320&gt;8.5,17,8.5))</f>
        <v/>
      </c>
      <c r="T1319" s="27">
        <f>TCD!Y1320</f>
        <v>5.96</v>
      </c>
    </row>
    <row r="1320" spans="1:20" x14ac:dyDescent="0.2">
      <c r="A1320" s="13" t="str">
        <f>TCD!V1321</f>
        <v>CHRONO_2SHOP</v>
      </c>
      <c r="B1320" s="1">
        <f t="shared" si="60"/>
        <v>46143</v>
      </c>
      <c r="F1320" t="str">
        <f>TCD!E1321</f>
        <v>XT413943097TS</v>
      </c>
      <c r="H1320" s="6" t="str">
        <f t="shared" si="61"/>
        <v>P</v>
      </c>
      <c r="I1320" t="str">
        <f>LOOKUP(F1320,'Facture Chronopost'!L:L,'Facture Chronopost'!H:H)</f>
        <v>FR</v>
      </c>
      <c r="J1320" s="6">
        <f>TCD!U1321</f>
        <v>30</v>
      </c>
      <c r="K1320">
        <f t="shared" si="62"/>
        <v>1</v>
      </c>
      <c r="L1320" s="27">
        <f>_xlfn.XLOOKUP(F1320,'TCD poids'!A:A,'TCD poids'!C:C)</f>
        <v>4.8</v>
      </c>
      <c r="M1320" t="str">
        <f>TCD!T1321</f>
        <v>6C</v>
      </c>
      <c r="N1320">
        <f>IF(I1320="",0.2,LOOKUP(I1320,'Pays TVA'!A:A,'Pays TVA'!B:B))</f>
        <v>0.2</v>
      </c>
      <c r="O1320" s="27" t="str">
        <f>IF(TCD!M1321="","",TCD!M1321)</f>
        <v/>
      </c>
      <c r="P1320" s="27" t="str">
        <f>IF(TCD!J1321="","",TCD!J1321)</f>
        <v/>
      </c>
      <c r="Q1320" s="27" t="str">
        <f>IF(AND(TCD!L1321="",TCD!Q1321=""),"",IF(SUM(TCD!L1321,TCD!Q1321)&gt;15,29,9.5))</f>
        <v/>
      </c>
      <c r="R1320" s="27">
        <f>_xlfn.XLOOKUP(F1320,TCD!E:E,TCD!K:K,"")</f>
        <v>0</v>
      </c>
      <c r="S1320" s="27" t="str">
        <f>IF(TCD!I1321="","",IF(TCD!I1321&gt;8.5,17,8.5))</f>
        <v/>
      </c>
      <c r="T1320" s="27">
        <f>TCD!Y1321</f>
        <v>9.77</v>
      </c>
    </row>
    <row r="1321" spans="1:20" x14ac:dyDescent="0.2">
      <c r="A1321" s="13" t="str">
        <f>TCD!V1322</f>
        <v>CHRONO_2SHOP</v>
      </c>
      <c r="B1321" s="1">
        <f t="shared" si="60"/>
        <v>46143</v>
      </c>
      <c r="F1321" t="str">
        <f>TCD!E1322</f>
        <v>XT413943242TS</v>
      </c>
      <c r="H1321" s="6" t="str">
        <f t="shared" si="61"/>
        <v>P</v>
      </c>
      <c r="I1321" t="str">
        <f>LOOKUP(F1321,'Facture Chronopost'!L:L,'Facture Chronopost'!H:H)</f>
        <v>FR</v>
      </c>
      <c r="J1321" s="6">
        <f>TCD!U1322</f>
        <v>30</v>
      </c>
      <c r="K1321">
        <f t="shared" si="62"/>
        <v>1</v>
      </c>
      <c r="L1321" s="27">
        <f>_xlfn.XLOOKUP(F1321,'TCD poids'!A:A,'TCD poids'!C:C)</f>
        <v>4.8</v>
      </c>
      <c r="M1321" t="str">
        <f>TCD!T1322</f>
        <v>6C</v>
      </c>
      <c r="N1321">
        <f>IF(I1321="",0.2,LOOKUP(I1321,'Pays TVA'!A:A,'Pays TVA'!B:B))</f>
        <v>0.2</v>
      </c>
      <c r="O1321" s="27" t="str">
        <f>IF(TCD!M1322="","",TCD!M1322)</f>
        <v/>
      </c>
      <c r="P1321" s="27" t="str">
        <f>IF(TCD!J1322="","",TCD!J1322)</f>
        <v/>
      </c>
      <c r="Q1321" s="27" t="str">
        <f>IF(AND(TCD!L1322="",TCD!Q1322=""),"",IF(SUM(TCD!L1322,TCD!Q1322)&gt;15,29,9.5))</f>
        <v/>
      </c>
      <c r="R1321" s="27">
        <f>_xlfn.XLOOKUP(F1321,TCD!E:E,TCD!K:K,"")</f>
        <v>0</v>
      </c>
      <c r="S1321" s="27" t="str">
        <f>IF(TCD!I1322="","",IF(TCD!I1322&gt;8.5,17,8.5))</f>
        <v/>
      </c>
      <c r="T1321" s="27">
        <f>TCD!Y1322</f>
        <v>9.77</v>
      </c>
    </row>
    <row r="1322" spans="1:20" x14ac:dyDescent="0.2">
      <c r="A1322" s="13" t="str">
        <f>TCD!V1323</f>
        <v>CHRONO_2SHOP</v>
      </c>
      <c r="B1322" s="1">
        <f t="shared" si="60"/>
        <v>46143</v>
      </c>
      <c r="F1322" t="str">
        <f>TCD!E1323</f>
        <v>XT413943928TS</v>
      </c>
      <c r="H1322" s="6" t="str">
        <f t="shared" si="61"/>
        <v>P</v>
      </c>
      <c r="I1322" t="str">
        <f>LOOKUP(F1322,'Facture Chronopost'!L:L,'Facture Chronopost'!H:H)</f>
        <v>FR</v>
      </c>
      <c r="J1322" s="6">
        <f>TCD!U1323</f>
        <v>33</v>
      </c>
      <c r="K1322">
        <f t="shared" si="62"/>
        <v>1</v>
      </c>
      <c r="L1322" s="27">
        <f>_xlfn.XLOOKUP(F1322,'TCD poids'!A:A,'TCD poids'!C:C)</f>
        <v>5.5</v>
      </c>
      <c r="M1322" t="str">
        <f>TCD!T1323</f>
        <v>6C</v>
      </c>
      <c r="N1322">
        <f>IF(I1322="",0.2,LOOKUP(I1322,'Pays TVA'!A:A,'Pays TVA'!B:B))</f>
        <v>0.2</v>
      </c>
      <c r="O1322" s="27" t="str">
        <f>IF(TCD!M1323="","",TCD!M1323)</f>
        <v/>
      </c>
      <c r="P1322" s="27" t="str">
        <f>IF(TCD!J1323="","",TCD!J1323)</f>
        <v/>
      </c>
      <c r="Q1322" s="27" t="str">
        <f>IF(AND(TCD!L1323="",TCD!Q1323=""),"",IF(SUM(TCD!L1323,TCD!Q1323)&gt;15,29,9.5))</f>
        <v/>
      </c>
      <c r="R1322" s="27">
        <f>_xlfn.XLOOKUP(F1322,TCD!E:E,TCD!K:K,"")</f>
        <v>0</v>
      </c>
      <c r="S1322" s="27" t="str">
        <f>IF(TCD!I1323="","",IF(TCD!I1323&gt;8.5,17,8.5))</f>
        <v/>
      </c>
      <c r="T1322" s="27">
        <f>TCD!Y1323</f>
        <v>11.5</v>
      </c>
    </row>
    <row r="1323" spans="1:20" x14ac:dyDescent="0.2">
      <c r="A1323" s="13" t="str">
        <f>TCD!V1324</f>
        <v>CHRONO_2SHOP</v>
      </c>
      <c r="B1323" s="1">
        <f t="shared" si="60"/>
        <v>46143</v>
      </c>
      <c r="F1323" t="str">
        <f>TCD!E1324</f>
        <v>XT413944628TS</v>
      </c>
      <c r="H1323" s="6" t="str">
        <f t="shared" si="61"/>
        <v>P</v>
      </c>
      <c r="I1323" t="str">
        <f>LOOKUP(F1323,'Facture Chronopost'!L:L,'Facture Chronopost'!H:H)</f>
        <v>FR</v>
      </c>
      <c r="J1323" s="6">
        <f>TCD!U1324</f>
        <v>39</v>
      </c>
      <c r="K1323">
        <f t="shared" si="62"/>
        <v>1</v>
      </c>
      <c r="L1323" s="27">
        <f>_xlfn.XLOOKUP(F1323,'TCD poids'!A:A,'TCD poids'!C:C)</f>
        <v>6.3999999999999995</v>
      </c>
      <c r="M1323" t="str">
        <f>TCD!T1324</f>
        <v>6C</v>
      </c>
      <c r="N1323">
        <f>IF(I1323="",0.2,LOOKUP(I1323,'Pays TVA'!A:A,'Pays TVA'!B:B))</f>
        <v>0.2</v>
      </c>
      <c r="O1323" s="27" t="str">
        <f>IF(TCD!M1324="","",TCD!M1324)</f>
        <v/>
      </c>
      <c r="P1323" s="27" t="str">
        <f>IF(TCD!J1324="","",TCD!J1324)</f>
        <v/>
      </c>
      <c r="Q1323" s="27" t="str">
        <f>IF(AND(TCD!L1324="",TCD!Q1324=""),"",IF(SUM(TCD!L1324,TCD!Q1324)&gt;15,29,9.5))</f>
        <v/>
      </c>
      <c r="R1323" s="27">
        <f>_xlfn.XLOOKUP(F1323,TCD!E:E,TCD!K:K,"")</f>
        <v>0</v>
      </c>
      <c r="S1323" s="27" t="str">
        <f>IF(TCD!I1324="","",IF(TCD!I1324&gt;8.5,17,8.5))</f>
        <v/>
      </c>
      <c r="T1323" s="27">
        <f>TCD!Y1324</f>
        <v>16.079999999999998</v>
      </c>
    </row>
    <row r="1324" spans="1:20" x14ac:dyDescent="0.2">
      <c r="A1324" s="13" t="str">
        <f>TCD!V1325</f>
        <v>CHRONO_2SHOP</v>
      </c>
      <c r="B1324" s="1">
        <f t="shared" si="60"/>
        <v>46143</v>
      </c>
      <c r="F1324" t="str">
        <f>TCD!E1325</f>
        <v>XT413945889TS</v>
      </c>
      <c r="H1324" s="6" t="str">
        <f t="shared" si="61"/>
        <v>P</v>
      </c>
      <c r="I1324" t="str">
        <f>LOOKUP(F1324,'Facture Chronopost'!L:L,'Facture Chronopost'!H:H)</f>
        <v>FR</v>
      </c>
      <c r="J1324" s="6">
        <f>TCD!U1325</f>
        <v>30</v>
      </c>
      <c r="K1324">
        <f t="shared" si="62"/>
        <v>1</v>
      </c>
      <c r="L1324" s="27">
        <f>_xlfn.XLOOKUP(F1324,'TCD poids'!A:A,'TCD poids'!C:C)</f>
        <v>4.6999999999999993</v>
      </c>
      <c r="M1324" t="str">
        <f>TCD!T1325</f>
        <v>6C</v>
      </c>
      <c r="N1324">
        <f>IF(I1324="",0.2,LOOKUP(I1324,'Pays TVA'!A:A,'Pays TVA'!B:B))</f>
        <v>0.2</v>
      </c>
      <c r="O1324" s="27" t="str">
        <f>IF(TCD!M1325="","",TCD!M1325)</f>
        <v/>
      </c>
      <c r="P1324" s="27" t="str">
        <f>IF(TCD!J1325="","",TCD!J1325)</f>
        <v/>
      </c>
      <c r="Q1324" s="27" t="str">
        <f>IF(AND(TCD!L1325="",TCD!Q1325=""),"",IF(SUM(TCD!L1325,TCD!Q1325)&gt;15,29,9.5))</f>
        <v/>
      </c>
      <c r="R1324" s="27">
        <f>_xlfn.XLOOKUP(F1324,TCD!E:E,TCD!K:K,"")</f>
        <v>0</v>
      </c>
      <c r="S1324" s="27" t="str">
        <f>IF(TCD!I1325="","",IF(TCD!I1325&gt;8.5,17,8.5))</f>
        <v/>
      </c>
      <c r="T1324" s="27">
        <f>TCD!Y1325</f>
        <v>9.77</v>
      </c>
    </row>
    <row r="1325" spans="1:20" x14ac:dyDescent="0.2">
      <c r="A1325" s="13" t="str">
        <f>TCD!V1326</f>
        <v>CHRONO_2SHOP</v>
      </c>
      <c r="B1325" s="1">
        <f t="shared" si="60"/>
        <v>46143</v>
      </c>
      <c r="F1325" t="str">
        <f>TCD!E1326</f>
        <v>XT413951371TS</v>
      </c>
      <c r="H1325" s="6" t="str">
        <f t="shared" si="61"/>
        <v>P</v>
      </c>
      <c r="I1325" t="str">
        <f>LOOKUP(F1325,'Facture Chronopost'!L:L,'Facture Chronopost'!H:H)</f>
        <v>FR</v>
      </c>
      <c r="J1325" s="6">
        <f>TCD!U1326</f>
        <v>30</v>
      </c>
      <c r="K1325">
        <f t="shared" si="62"/>
        <v>1</v>
      </c>
      <c r="L1325" s="27">
        <f>_xlfn.XLOOKUP(F1325,'TCD poids'!A:A,'TCD poids'!C:C)</f>
        <v>5.6</v>
      </c>
      <c r="M1325" t="str">
        <f>TCD!T1326</f>
        <v>6C</v>
      </c>
      <c r="N1325">
        <f>IF(I1325="",0.2,LOOKUP(I1325,'Pays TVA'!A:A,'Pays TVA'!B:B))</f>
        <v>0.2</v>
      </c>
      <c r="O1325" s="27" t="str">
        <f>IF(TCD!M1326="","",TCD!M1326)</f>
        <v/>
      </c>
      <c r="P1325" s="27" t="str">
        <f>IF(TCD!J1326="","",TCD!J1326)</f>
        <v/>
      </c>
      <c r="Q1325" s="27" t="str">
        <f>IF(AND(TCD!L1326="",TCD!Q1326=""),"",IF(SUM(TCD!L1326,TCD!Q1326)&gt;15,29,9.5))</f>
        <v/>
      </c>
      <c r="R1325" s="27">
        <f>_xlfn.XLOOKUP(F1325,TCD!E:E,TCD!K:K,"")</f>
        <v>0</v>
      </c>
      <c r="S1325" s="27" t="str">
        <f>IF(TCD!I1326="","",IF(TCD!I1326&gt;8.5,17,8.5))</f>
        <v/>
      </c>
      <c r="T1325" s="27">
        <f>TCD!Y1326</f>
        <v>10.43</v>
      </c>
    </row>
    <row r="1326" spans="1:20" x14ac:dyDescent="0.2">
      <c r="A1326" s="13" t="str">
        <f>TCD!V1327</f>
        <v>CHRONO_2SHOP</v>
      </c>
      <c r="B1326" s="1">
        <f t="shared" si="60"/>
        <v>46143</v>
      </c>
      <c r="F1326" t="str">
        <f>TCD!E1327</f>
        <v>XT413951779TS</v>
      </c>
      <c r="H1326" s="6" t="str">
        <f t="shared" si="61"/>
        <v>P</v>
      </c>
      <c r="I1326" t="str">
        <f>LOOKUP(F1326,'Facture Chronopost'!L:L,'Facture Chronopost'!H:H)</f>
        <v>FR</v>
      </c>
      <c r="J1326" s="6">
        <f>TCD!U1327</f>
        <v>30</v>
      </c>
      <c r="K1326">
        <f t="shared" si="62"/>
        <v>1</v>
      </c>
      <c r="L1326" s="27">
        <f>_xlfn.XLOOKUP(F1326,'TCD poids'!A:A,'TCD poids'!C:C)</f>
        <v>1.6</v>
      </c>
      <c r="M1326" t="str">
        <f>TCD!T1327</f>
        <v>6C</v>
      </c>
      <c r="N1326">
        <f>IF(I1326="",0.2,LOOKUP(I1326,'Pays TVA'!A:A,'Pays TVA'!B:B))</f>
        <v>0.2</v>
      </c>
      <c r="O1326" s="27" t="str">
        <f>IF(TCD!M1327="","",TCD!M1327)</f>
        <v/>
      </c>
      <c r="P1326" s="27" t="str">
        <f>IF(TCD!J1327="","",TCD!J1327)</f>
        <v/>
      </c>
      <c r="Q1326" s="27" t="str">
        <f>IF(AND(TCD!L1327="",TCD!Q1327=""),"",IF(SUM(TCD!L1327,TCD!Q1327)&gt;15,29,9.5))</f>
        <v/>
      </c>
      <c r="R1326" s="27">
        <f>_xlfn.XLOOKUP(F1326,TCD!E:E,TCD!K:K,"")</f>
        <v>0</v>
      </c>
      <c r="S1326" s="27" t="str">
        <f>IF(TCD!I1327="","",IF(TCD!I1327&gt;8.5,17,8.5))</f>
        <v/>
      </c>
      <c r="T1326" s="27">
        <f>TCD!Y1327</f>
        <v>5.96</v>
      </c>
    </row>
    <row r="1327" spans="1:20" x14ac:dyDescent="0.2">
      <c r="A1327" s="13" t="str">
        <f>TCD!V1328</f>
        <v>CHRONO_2SHOP</v>
      </c>
      <c r="B1327" s="1">
        <f t="shared" si="60"/>
        <v>46143</v>
      </c>
      <c r="F1327" t="str">
        <f>TCD!E1328</f>
        <v>XT413953236TS</v>
      </c>
      <c r="H1327" s="6" t="str">
        <f t="shared" si="61"/>
        <v>P</v>
      </c>
      <c r="I1327" t="str">
        <f>LOOKUP(F1327,'Facture Chronopost'!L:L,'Facture Chronopost'!H:H)</f>
        <v>FR</v>
      </c>
      <c r="J1327" s="6">
        <f>TCD!U1328</f>
        <v>25</v>
      </c>
      <c r="K1327">
        <f t="shared" si="62"/>
        <v>1</v>
      </c>
      <c r="L1327" s="27">
        <f>_xlfn.XLOOKUP(F1327,'TCD poids'!A:A,'TCD poids'!C:C)</f>
        <v>3.4</v>
      </c>
      <c r="M1327" t="str">
        <f>TCD!T1328</f>
        <v>6C</v>
      </c>
      <c r="N1327">
        <f>IF(I1327="",0.2,LOOKUP(I1327,'Pays TVA'!A:A,'Pays TVA'!B:B))</f>
        <v>0.2</v>
      </c>
      <c r="O1327" s="27" t="str">
        <f>IF(TCD!M1328="","",TCD!M1328)</f>
        <v/>
      </c>
      <c r="P1327" s="27" t="str">
        <f>IF(TCD!J1328="","",TCD!J1328)</f>
        <v/>
      </c>
      <c r="Q1327" s="27" t="str">
        <f>IF(AND(TCD!L1328="",TCD!Q1328=""),"",IF(SUM(TCD!L1328,TCD!Q1328)&gt;15,29,9.5))</f>
        <v/>
      </c>
      <c r="R1327" s="27">
        <f>_xlfn.XLOOKUP(F1327,TCD!E:E,TCD!K:K,"")</f>
        <v>0</v>
      </c>
      <c r="S1327" s="27" t="str">
        <f>IF(TCD!I1328="","",IF(TCD!I1328&gt;8.5,17,8.5))</f>
        <v/>
      </c>
      <c r="T1327" s="27">
        <f>TCD!Y1328</f>
        <v>13.25</v>
      </c>
    </row>
    <row r="1328" spans="1:20" x14ac:dyDescent="0.2">
      <c r="A1328" s="13" t="str">
        <f>TCD!V1329</f>
        <v>CHRONO_2SHOP</v>
      </c>
      <c r="B1328" s="1">
        <f t="shared" si="60"/>
        <v>46143</v>
      </c>
      <c r="F1328" t="str">
        <f>TCD!E1329</f>
        <v>XT413953655TS</v>
      </c>
      <c r="H1328" s="6" t="str">
        <f t="shared" si="61"/>
        <v>P</v>
      </c>
      <c r="I1328" t="str">
        <f>LOOKUP(F1328,'Facture Chronopost'!L:L,'Facture Chronopost'!H:H)</f>
        <v>FR</v>
      </c>
      <c r="J1328" s="6">
        <f>TCD!U1329</f>
        <v>30</v>
      </c>
      <c r="K1328">
        <f t="shared" si="62"/>
        <v>1</v>
      </c>
      <c r="L1328" s="27">
        <f>_xlfn.XLOOKUP(F1328,'TCD poids'!A:A,'TCD poids'!C:C)</f>
        <v>4.3</v>
      </c>
      <c r="M1328" t="str">
        <f>TCD!T1329</f>
        <v>6C</v>
      </c>
      <c r="N1328">
        <f>IF(I1328="",0.2,LOOKUP(I1328,'Pays TVA'!A:A,'Pays TVA'!B:B))</f>
        <v>0.2</v>
      </c>
      <c r="O1328" s="27" t="str">
        <f>IF(TCD!M1329="","",TCD!M1329)</f>
        <v/>
      </c>
      <c r="P1328" s="27" t="str">
        <f>IF(TCD!J1329="","",TCD!J1329)</f>
        <v/>
      </c>
      <c r="Q1328" s="27" t="str">
        <f>IF(AND(TCD!L1329="",TCD!Q1329=""),"",IF(SUM(TCD!L1329,TCD!Q1329)&gt;15,29,9.5))</f>
        <v/>
      </c>
      <c r="R1328" s="27">
        <f>_xlfn.XLOOKUP(F1328,TCD!E:E,TCD!K:K,"")</f>
        <v>0</v>
      </c>
      <c r="S1328" s="27" t="str">
        <f>IF(TCD!I1329="","",IF(TCD!I1329&gt;8.5,17,8.5))</f>
        <v/>
      </c>
      <c r="T1328" s="27">
        <f>TCD!Y1329</f>
        <v>9.77</v>
      </c>
    </row>
    <row r="1329" spans="1:20" x14ac:dyDescent="0.2">
      <c r="A1329" s="13" t="str">
        <f>TCD!V1330</f>
        <v>CHRONO_2SHOP</v>
      </c>
      <c r="B1329" s="1">
        <f t="shared" si="60"/>
        <v>46143</v>
      </c>
      <c r="F1329" t="str">
        <f>TCD!E1330</f>
        <v>XT413954069TS</v>
      </c>
      <c r="H1329" s="6" t="str">
        <f t="shared" si="61"/>
        <v>P</v>
      </c>
      <c r="I1329" t="str">
        <f>LOOKUP(F1329,'Facture Chronopost'!L:L,'Facture Chronopost'!H:H)</f>
        <v>FR</v>
      </c>
      <c r="J1329" s="6">
        <f>TCD!U1330</f>
        <v>30</v>
      </c>
      <c r="K1329">
        <f t="shared" si="62"/>
        <v>1</v>
      </c>
      <c r="L1329" s="27">
        <f>_xlfn.XLOOKUP(F1329,'TCD poids'!A:A,'TCD poids'!C:C)</f>
        <v>1.3</v>
      </c>
      <c r="M1329" t="str">
        <f>TCD!T1330</f>
        <v>6C</v>
      </c>
      <c r="N1329">
        <f>IF(I1329="",0.2,LOOKUP(I1329,'Pays TVA'!A:A,'Pays TVA'!B:B))</f>
        <v>0.2</v>
      </c>
      <c r="O1329" s="27" t="str">
        <f>IF(TCD!M1330="","",TCD!M1330)</f>
        <v/>
      </c>
      <c r="P1329" s="27" t="str">
        <f>IF(TCD!J1330="","",TCD!J1330)</f>
        <v/>
      </c>
      <c r="Q1329" s="27" t="str">
        <f>IF(AND(TCD!L1330="",TCD!Q1330=""),"",IF(SUM(TCD!L1330,TCD!Q1330)&gt;15,29,9.5))</f>
        <v/>
      </c>
      <c r="R1329" s="27">
        <f>_xlfn.XLOOKUP(F1329,TCD!E:E,TCD!K:K,"")</f>
        <v>0</v>
      </c>
      <c r="S1329" s="27" t="str">
        <f>IF(TCD!I1330="","",IF(TCD!I1330&gt;8.5,17,8.5))</f>
        <v/>
      </c>
      <c r="T1329" s="27">
        <f>TCD!Y1330</f>
        <v>5.96</v>
      </c>
    </row>
    <row r="1330" spans="1:20" x14ac:dyDescent="0.2">
      <c r="A1330" s="13" t="str">
        <f>TCD!V1331</f>
        <v>CHRONO_2SHOP</v>
      </c>
      <c r="B1330" s="1">
        <f t="shared" si="60"/>
        <v>46143</v>
      </c>
      <c r="F1330" t="str">
        <f>TCD!E1331</f>
        <v>XT413954829TS</v>
      </c>
      <c r="H1330" s="6" t="str">
        <f t="shared" si="61"/>
        <v>P</v>
      </c>
      <c r="I1330" t="str">
        <f>LOOKUP(F1330,'Facture Chronopost'!L:L,'Facture Chronopost'!H:H)</f>
        <v>FR</v>
      </c>
      <c r="J1330" s="6">
        <f>TCD!U1331</f>
        <v>30</v>
      </c>
      <c r="K1330">
        <f t="shared" si="62"/>
        <v>1</v>
      </c>
      <c r="L1330" s="27">
        <f>_xlfn.XLOOKUP(F1330,'TCD poids'!A:A,'TCD poids'!C:C)</f>
        <v>4.5999999999999996</v>
      </c>
      <c r="M1330" t="str">
        <f>TCD!T1331</f>
        <v>6C</v>
      </c>
      <c r="N1330">
        <f>IF(I1330="",0.2,LOOKUP(I1330,'Pays TVA'!A:A,'Pays TVA'!B:B))</f>
        <v>0.2</v>
      </c>
      <c r="O1330" s="27" t="str">
        <f>IF(TCD!M1331="","",TCD!M1331)</f>
        <v/>
      </c>
      <c r="P1330" s="27" t="str">
        <f>IF(TCD!J1331="","",TCD!J1331)</f>
        <v/>
      </c>
      <c r="Q1330" s="27" t="str">
        <f>IF(AND(TCD!L1331="",TCD!Q1331=""),"",IF(SUM(TCD!L1331,TCD!Q1331)&gt;15,29,9.5))</f>
        <v/>
      </c>
      <c r="R1330" s="27">
        <f>_xlfn.XLOOKUP(F1330,TCD!E:E,TCD!K:K,"")</f>
        <v>0</v>
      </c>
      <c r="S1330" s="27" t="str">
        <f>IF(TCD!I1331="","",IF(TCD!I1331&gt;8.5,17,8.5))</f>
        <v/>
      </c>
      <c r="T1330" s="27">
        <f>TCD!Y1331</f>
        <v>9.77</v>
      </c>
    </row>
    <row r="1331" spans="1:20" x14ac:dyDescent="0.2">
      <c r="A1331" s="13" t="str">
        <f>TCD!V1332</f>
        <v>CHRONO_2SHOP</v>
      </c>
      <c r="B1331" s="1">
        <f t="shared" si="60"/>
        <v>46143</v>
      </c>
      <c r="F1331" t="str">
        <f>TCD!E1332</f>
        <v>XT413954934TS</v>
      </c>
      <c r="H1331" s="6" t="str">
        <f t="shared" si="61"/>
        <v>P</v>
      </c>
      <c r="I1331" t="str">
        <f>LOOKUP(F1331,'Facture Chronopost'!L:L,'Facture Chronopost'!H:H)</f>
        <v>FR</v>
      </c>
      <c r="J1331" s="6">
        <f>TCD!U1332</f>
        <v>30</v>
      </c>
      <c r="K1331">
        <f t="shared" si="62"/>
        <v>1</v>
      </c>
      <c r="L1331" s="27">
        <f>_xlfn.XLOOKUP(F1331,'TCD poids'!A:A,'TCD poids'!C:C)</f>
        <v>1.3</v>
      </c>
      <c r="M1331" t="str">
        <f>TCD!T1332</f>
        <v>6C</v>
      </c>
      <c r="N1331">
        <f>IF(I1331="",0.2,LOOKUP(I1331,'Pays TVA'!A:A,'Pays TVA'!B:B))</f>
        <v>0.2</v>
      </c>
      <c r="O1331" s="27" t="str">
        <f>IF(TCD!M1332="","",TCD!M1332)</f>
        <v/>
      </c>
      <c r="P1331" s="27" t="str">
        <f>IF(TCD!J1332="","",TCD!J1332)</f>
        <v/>
      </c>
      <c r="Q1331" s="27" t="str">
        <f>IF(AND(TCD!L1332="",TCD!Q1332=""),"",IF(SUM(TCD!L1332,TCD!Q1332)&gt;15,29,9.5))</f>
        <v/>
      </c>
      <c r="R1331" s="27">
        <f>_xlfn.XLOOKUP(F1331,TCD!E:E,TCD!K:K,"")</f>
        <v>0</v>
      </c>
      <c r="S1331" s="27" t="str">
        <f>IF(TCD!I1332="","",IF(TCD!I1332&gt;8.5,17,8.5))</f>
        <v/>
      </c>
      <c r="T1331" s="27">
        <f>TCD!Y1332</f>
        <v>5.96</v>
      </c>
    </row>
    <row r="1332" spans="1:20" x14ac:dyDescent="0.2">
      <c r="A1332" s="13" t="str">
        <f>TCD!V1333</f>
        <v>CHRONO_2SHOP</v>
      </c>
      <c r="B1332" s="1">
        <f t="shared" si="60"/>
        <v>46143</v>
      </c>
      <c r="F1332" t="str">
        <f>TCD!E1333</f>
        <v>XT413956042TS</v>
      </c>
      <c r="H1332" s="6" t="str">
        <f t="shared" si="61"/>
        <v>P</v>
      </c>
      <c r="I1332" t="str">
        <f>LOOKUP(F1332,'Facture Chronopost'!L:L,'Facture Chronopost'!H:H)</f>
        <v>FR</v>
      </c>
      <c r="J1332" s="6">
        <f>TCD!U1333</f>
        <v>39</v>
      </c>
      <c r="K1332">
        <f t="shared" si="62"/>
        <v>1</v>
      </c>
      <c r="L1332" s="27">
        <f>_xlfn.XLOOKUP(F1332,'TCD poids'!A:A,'TCD poids'!C:C)</f>
        <v>2</v>
      </c>
      <c r="M1332" t="str">
        <f>TCD!T1333</f>
        <v>6C</v>
      </c>
      <c r="N1332">
        <f>IF(I1332="",0.2,LOOKUP(I1332,'Pays TVA'!A:A,'Pays TVA'!B:B))</f>
        <v>0.2</v>
      </c>
      <c r="O1332" s="27" t="str">
        <f>IF(TCD!M1333="","",TCD!M1333)</f>
        <v/>
      </c>
      <c r="P1332" s="27" t="str">
        <f>IF(TCD!J1333="","",TCD!J1333)</f>
        <v/>
      </c>
      <c r="Q1332" s="27" t="str">
        <f>IF(AND(TCD!L1333="",TCD!Q1333=""),"",IF(SUM(TCD!L1333,TCD!Q1333)&gt;15,29,9.5))</f>
        <v/>
      </c>
      <c r="R1332" s="27">
        <f>_xlfn.XLOOKUP(F1332,TCD!E:E,TCD!K:K,"")</f>
        <v>0</v>
      </c>
      <c r="S1332" s="27" t="str">
        <f>IF(TCD!I1333="","",IF(TCD!I1333&gt;8.5,17,8.5))</f>
        <v/>
      </c>
      <c r="T1332" s="27">
        <f>TCD!Y1333</f>
        <v>10.95</v>
      </c>
    </row>
    <row r="1333" spans="1:20" x14ac:dyDescent="0.2">
      <c r="A1333" s="13" t="str">
        <f>TCD!V1334</f>
        <v>CHRONO_2SHOP</v>
      </c>
      <c r="B1333" s="1">
        <f t="shared" si="60"/>
        <v>46143</v>
      </c>
      <c r="F1333" t="str">
        <f>TCD!E1334</f>
        <v>XT413959225TS</v>
      </c>
      <c r="H1333" s="6" t="str">
        <f t="shared" si="61"/>
        <v>P</v>
      </c>
      <c r="I1333" t="str">
        <f>LOOKUP(F1333,'Facture Chronopost'!L:L,'Facture Chronopost'!H:H)</f>
        <v>FR</v>
      </c>
      <c r="J1333" s="6">
        <f>TCD!U1334</f>
        <v>30</v>
      </c>
      <c r="K1333">
        <f t="shared" si="62"/>
        <v>1</v>
      </c>
      <c r="L1333" s="27">
        <f>_xlfn.XLOOKUP(F1333,'TCD poids'!A:A,'TCD poids'!C:C)</f>
        <v>6.9</v>
      </c>
      <c r="M1333" t="str">
        <f>TCD!T1334</f>
        <v>6C</v>
      </c>
      <c r="N1333">
        <f>IF(I1333="",0.2,LOOKUP(I1333,'Pays TVA'!A:A,'Pays TVA'!B:B))</f>
        <v>0.2</v>
      </c>
      <c r="O1333" s="27" t="str">
        <f>IF(TCD!M1334="","",TCD!M1334)</f>
        <v/>
      </c>
      <c r="P1333" s="27" t="str">
        <f>IF(TCD!J1334="","",TCD!J1334)</f>
        <v/>
      </c>
      <c r="Q1333" s="27" t="str">
        <f>IF(AND(TCD!L1334="",TCD!Q1334=""),"",IF(SUM(TCD!L1334,TCD!Q1334)&gt;15,29,9.5))</f>
        <v/>
      </c>
      <c r="R1333" s="27">
        <f>_xlfn.XLOOKUP(F1333,TCD!E:E,TCD!K:K,"")</f>
        <v>0</v>
      </c>
      <c r="S1333" s="27" t="str">
        <f>IF(TCD!I1334="","",IF(TCD!I1334&gt;8.5,17,8.5))</f>
        <v/>
      </c>
      <c r="T1333" s="27">
        <f>TCD!Y1334</f>
        <v>11.09</v>
      </c>
    </row>
    <row r="1334" spans="1:20" x14ac:dyDescent="0.2">
      <c r="A1334" s="13" t="str">
        <f>TCD!V1335</f>
        <v>CHRONO_2SHOP</v>
      </c>
      <c r="B1334" s="1">
        <f t="shared" si="60"/>
        <v>46143</v>
      </c>
      <c r="F1334" t="str">
        <f>TCD!E1335</f>
        <v>XT413959361TS</v>
      </c>
      <c r="H1334" s="6" t="str">
        <f t="shared" si="61"/>
        <v>P</v>
      </c>
      <c r="I1334" t="str">
        <f>LOOKUP(F1334,'Facture Chronopost'!L:L,'Facture Chronopost'!H:H)</f>
        <v>FR</v>
      </c>
      <c r="J1334" s="6">
        <f>TCD!U1335</f>
        <v>30</v>
      </c>
      <c r="K1334">
        <f t="shared" si="62"/>
        <v>1</v>
      </c>
      <c r="L1334" s="27">
        <f>_xlfn.XLOOKUP(F1334,'TCD poids'!A:A,'TCD poids'!C:C)</f>
        <v>1.1000000000000001</v>
      </c>
      <c r="M1334" t="str">
        <f>TCD!T1335</f>
        <v>6C</v>
      </c>
      <c r="N1334">
        <f>IF(I1334="",0.2,LOOKUP(I1334,'Pays TVA'!A:A,'Pays TVA'!B:B))</f>
        <v>0.2</v>
      </c>
      <c r="O1334" s="27" t="str">
        <f>IF(TCD!M1335="","",TCD!M1335)</f>
        <v/>
      </c>
      <c r="P1334" s="27" t="str">
        <f>IF(TCD!J1335="","",TCD!J1335)</f>
        <v/>
      </c>
      <c r="Q1334" s="27" t="str">
        <f>IF(AND(TCD!L1335="",TCD!Q1335=""),"",IF(SUM(TCD!L1335,TCD!Q1335)&gt;15,29,9.5))</f>
        <v/>
      </c>
      <c r="R1334" s="27">
        <f>_xlfn.XLOOKUP(F1334,TCD!E:E,TCD!K:K,"")</f>
        <v>0</v>
      </c>
      <c r="S1334" s="27" t="str">
        <f>IF(TCD!I1335="","",IF(TCD!I1335&gt;8.5,17,8.5))</f>
        <v/>
      </c>
      <c r="T1334" s="27">
        <f>TCD!Y1335</f>
        <v>5.96</v>
      </c>
    </row>
    <row r="1335" spans="1:20" x14ac:dyDescent="0.2">
      <c r="A1335" s="13" t="str">
        <f>TCD!V1336</f>
        <v>CHRONO_2SHOP</v>
      </c>
      <c r="B1335" s="1">
        <f t="shared" si="60"/>
        <v>46143</v>
      </c>
      <c r="F1335" t="str">
        <f>TCD!E1336</f>
        <v>XT413963587TS</v>
      </c>
      <c r="H1335" s="6" t="str">
        <f t="shared" si="61"/>
        <v>P</v>
      </c>
      <c r="I1335" t="str">
        <f>LOOKUP(F1335,'Facture Chronopost'!L:L,'Facture Chronopost'!H:H)</f>
        <v>FR</v>
      </c>
      <c r="J1335" s="6">
        <f>TCD!U1336</f>
        <v>30</v>
      </c>
      <c r="K1335">
        <f t="shared" si="62"/>
        <v>1</v>
      </c>
      <c r="L1335" s="27">
        <f>_xlfn.XLOOKUP(F1335,'TCD poids'!A:A,'TCD poids'!C:C)</f>
        <v>5.6999999999999993</v>
      </c>
      <c r="M1335" t="str">
        <f>TCD!T1336</f>
        <v>6C</v>
      </c>
      <c r="N1335">
        <f>IF(I1335="",0.2,LOOKUP(I1335,'Pays TVA'!A:A,'Pays TVA'!B:B))</f>
        <v>0.2</v>
      </c>
      <c r="O1335" s="27" t="str">
        <f>IF(TCD!M1336="","",TCD!M1336)</f>
        <v/>
      </c>
      <c r="P1335" s="27" t="str">
        <f>IF(TCD!J1336="","",TCD!J1336)</f>
        <v/>
      </c>
      <c r="Q1335" s="27" t="str">
        <f>IF(AND(TCD!L1336="",TCD!Q1336=""),"",IF(SUM(TCD!L1336,TCD!Q1336)&gt;15,29,9.5))</f>
        <v/>
      </c>
      <c r="R1335" s="27">
        <f>_xlfn.XLOOKUP(F1335,TCD!E:E,TCD!K:K,"")</f>
        <v>0</v>
      </c>
      <c r="S1335" s="27" t="str">
        <f>IF(TCD!I1336="","",IF(TCD!I1336&gt;8.5,17,8.5))</f>
        <v/>
      </c>
      <c r="T1335" s="27">
        <f>TCD!Y1336</f>
        <v>10.43</v>
      </c>
    </row>
    <row r="1336" spans="1:20" x14ac:dyDescent="0.2">
      <c r="A1336" s="13" t="str">
        <f>TCD!V1337</f>
        <v>CHRONO_2SHOP</v>
      </c>
      <c r="B1336" s="1">
        <f t="shared" si="60"/>
        <v>46143</v>
      </c>
      <c r="F1336" t="str">
        <f>TCD!E1337</f>
        <v>XT413964260TS</v>
      </c>
      <c r="H1336" s="6" t="str">
        <f t="shared" si="61"/>
        <v>P</v>
      </c>
      <c r="I1336" t="str">
        <f>LOOKUP(F1336,'Facture Chronopost'!L:L,'Facture Chronopost'!H:H)</f>
        <v>FR</v>
      </c>
      <c r="J1336" s="6">
        <f>TCD!U1337</f>
        <v>33</v>
      </c>
      <c r="K1336">
        <f t="shared" si="62"/>
        <v>1</v>
      </c>
      <c r="L1336" s="27">
        <f>_xlfn.XLOOKUP(F1336,'TCD poids'!A:A,'TCD poids'!C:C)</f>
        <v>0.3</v>
      </c>
      <c r="M1336" t="str">
        <f>TCD!T1337</f>
        <v>6C</v>
      </c>
      <c r="N1336">
        <f>IF(I1336="",0.2,LOOKUP(I1336,'Pays TVA'!A:A,'Pays TVA'!B:B))</f>
        <v>0.2</v>
      </c>
      <c r="O1336" s="27" t="str">
        <f>IF(TCD!M1337="","",TCD!M1337)</f>
        <v/>
      </c>
      <c r="P1336" s="27" t="str">
        <f>IF(TCD!J1337="","",TCD!J1337)</f>
        <v/>
      </c>
      <c r="Q1336" s="27" t="str">
        <f>IF(AND(TCD!L1337="",TCD!Q1337=""),"",IF(SUM(TCD!L1337,TCD!Q1337)&gt;15,29,9.5))</f>
        <v/>
      </c>
      <c r="R1336" s="27">
        <f>_xlfn.XLOOKUP(F1336,TCD!E:E,TCD!K:K,"")</f>
        <v>0</v>
      </c>
      <c r="S1336" s="27" t="str">
        <f>IF(TCD!I1337="","",IF(TCD!I1337&gt;8.5,17,8.5))</f>
        <v/>
      </c>
      <c r="T1336" s="27">
        <f>TCD!Y1337</f>
        <v>6.48</v>
      </c>
    </row>
    <row r="1337" spans="1:20" x14ac:dyDescent="0.2">
      <c r="A1337" s="13" t="str">
        <f>TCD!V1338</f>
        <v>CHRONO_2SHOP</v>
      </c>
      <c r="B1337" s="1">
        <f t="shared" si="60"/>
        <v>46143</v>
      </c>
      <c r="F1337" t="str">
        <f>TCD!E1338</f>
        <v>XT413964976TS</v>
      </c>
      <c r="H1337" s="6" t="str">
        <f t="shared" si="61"/>
        <v>P</v>
      </c>
      <c r="I1337" t="str">
        <f>LOOKUP(F1337,'Facture Chronopost'!L:L,'Facture Chronopost'!H:H)</f>
        <v>FR</v>
      </c>
      <c r="J1337" s="6">
        <f>TCD!U1338</f>
        <v>30</v>
      </c>
      <c r="K1337">
        <f t="shared" si="62"/>
        <v>1</v>
      </c>
      <c r="L1337" s="27">
        <f>_xlfn.XLOOKUP(F1337,'TCD poids'!A:A,'TCD poids'!C:C)</f>
        <v>4.5</v>
      </c>
      <c r="M1337" t="str">
        <f>TCD!T1338</f>
        <v>6C</v>
      </c>
      <c r="N1337">
        <f>IF(I1337="",0.2,LOOKUP(I1337,'Pays TVA'!A:A,'Pays TVA'!B:B))</f>
        <v>0.2</v>
      </c>
      <c r="O1337" s="27" t="str">
        <f>IF(TCD!M1338="","",TCD!M1338)</f>
        <v/>
      </c>
      <c r="P1337" s="27" t="str">
        <f>IF(TCD!J1338="","",TCD!J1338)</f>
        <v/>
      </c>
      <c r="Q1337" s="27" t="str">
        <f>IF(AND(TCD!L1338="",TCD!Q1338=""),"",IF(SUM(TCD!L1338,TCD!Q1338)&gt;15,29,9.5))</f>
        <v/>
      </c>
      <c r="R1337" s="27">
        <f>_xlfn.XLOOKUP(F1337,TCD!E:E,TCD!K:K,"")</f>
        <v>0</v>
      </c>
      <c r="S1337" s="27" t="str">
        <f>IF(TCD!I1338="","",IF(TCD!I1338&gt;8.5,17,8.5))</f>
        <v/>
      </c>
      <c r="T1337" s="27">
        <f>TCD!Y1338</f>
        <v>9.77</v>
      </c>
    </row>
    <row r="1338" spans="1:20" x14ac:dyDescent="0.2">
      <c r="A1338" s="13" t="str">
        <f>TCD!V1339</f>
        <v>CHRONO_2SHOP</v>
      </c>
      <c r="B1338" s="1">
        <f t="shared" si="60"/>
        <v>46143</v>
      </c>
      <c r="F1338" t="str">
        <f>TCD!E1339</f>
        <v>XT413966331TS</v>
      </c>
      <c r="H1338" s="6" t="str">
        <f t="shared" si="61"/>
        <v>P</v>
      </c>
      <c r="I1338" t="str">
        <f>LOOKUP(F1338,'Facture Chronopost'!L:L,'Facture Chronopost'!H:H)</f>
        <v>FR</v>
      </c>
      <c r="J1338" s="6">
        <f>TCD!U1339</f>
        <v>25</v>
      </c>
      <c r="K1338">
        <f t="shared" si="62"/>
        <v>1</v>
      </c>
      <c r="L1338" s="27">
        <f>_xlfn.XLOOKUP(F1338,'TCD poids'!A:A,'TCD poids'!C:C)</f>
        <v>4.5999999999999996</v>
      </c>
      <c r="M1338" t="str">
        <f>TCD!T1339</f>
        <v>6C</v>
      </c>
      <c r="N1338">
        <f>IF(I1338="",0.2,LOOKUP(I1338,'Pays TVA'!A:A,'Pays TVA'!B:B))</f>
        <v>0.2</v>
      </c>
      <c r="O1338" s="27" t="str">
        <f>IF(TCD!M1339="","",TCD!M1339)</f>
        <v/>
      </c>
      <c r="P1338" s="27" t="str">
        <f>IF(TCD!J1339="","",TCD!J1339)</f>
        <v/>
      </c>
      <c r="Q1338" s="27" t="str">
        <f>IF(AND(TCD!L1339="",TCD!Q1339=""),"",IF(SUM(TCD!L1339,TCD!Q1339)&gt;15,29,9.5))</f>
        <v/>
      </c>
      <c r="R1338" s="27">
        <f>_xlfn.XLOOKUP(F1338,TCD!E:E,TCD!K:K,"")</f>
        <v>0</v>
      </c>
      <c r="S1338" s="27" t="str">
        <f>IF(TCD!I1339="","",IF(TCD!I1339&gt;8.5,17,8.5))</f>
        <v/>
      </c>
      <c r="T1338" s="27">
        <f>TCD!Y1339</f>
        <v>13.91</v>
      </c>
    </row>
    <row r="1339" spans="1:20" x14ac:dyDescent="0.2">
      <c r="A1339" s="13" t="str">
        <f>TCD!V1340</f>
        <v>CHRONO_2SHOP</v>
      </c>
      <c r="B1339" s="1">
        <f t="shared" si="60"/>
        <v>46143</v>
      </c>
      <c r="F1339" t="str">
        <f>TCD!E1340</f>
        <v>XT413969355TS</v>
      </c>
      <c r="H1339" s="6" t="str">
        <f t="shared" si="61"/>
        <v>P</v>
      </c>
      <c r="I1339" t="str">
        <f>LOOKUP(F1339,'Facture Chronopost'!L:L,'Facture Chronopost'!H:H)</f>
        <v>FR</v>
      </c>
      <c r="J1339" s="6">
        <f>TCD!U1340</f>
        <v>25</v>
      </c>
      <c r="K1339">
        <f t="shared" si="62"/>
        <v>1</v>
      </c>
      <c r="L1339" s="27">
        <f>_xlfn.XLOOKUP(F1339,'TCD poids'!A:A,'TCD poids'!C:C)</f>
        <v>4.5999999999999996</v>
      </c>
      <c r="M1339" t="str">
        <f>TCD!T1340</f>
        <v>6C</v>
      </c>
      <c r="N1339">
        <f>IF(I1339="",0.2,LOOKUP(I1339,'Pays TVA'!A:A,'Pays TVA'!B:B))</f>
        <v>0.2</v>
      </c>
      <c r="O1339" s="27" t="str">
        <f>IF(TCD!M1340="","",TCD!M1340)</f>
        <v/>
      </c>
      <c r="P1339" s="27" t="str">
        <f>IF(TCD!J1340="","",TCD!J1340)</f>
        <v/>
      </c>
      <c r="Q1339" s="27" t="str">
        <f>IF(AND(TCD!L1340="",TCD!Q1340=""),"",IF(SUM(TCD!L1340,TCD!Q1340)&gt;15,29,9.5))</f>
        <v/>
      </c>
      <c r="R1339" s="27">
        <f>_xlfn.XLOOKUP(F1339,TCD!E:E,TCD!K:K,"")</f>
        <v>0</v>
      </c>
      <c r="S1339" s="27" t="str">
        <f>IF(TCD!I1340="","",IF(TCD!I1340&gt;8.5,17,8.5))</f>
        <v/>
      </c>
      <c r="T1339" s="27">
        <f>TCD!Y1340</f>
        <v>13.91</v>
      </c>
    </row>
    <row r="1340" spans="1:20" x14ac:dyDescent="0.2">
      <c r="A1340" s="13" t="str">
        <f>TCD!V1341</f>
        <v>CHRONO_2SHOP</v>
      </c>
      <c r="B1340" s="1">
        <f t="shared" si="60"/>
        <v>46143</v>
      </c>
      <c r="F1340" t="str">
        <f>TCD!E1341</f>
        <v>XT413973200TS</v>
      </c>
      <c r="H1340" s="6" t="str">
        <f t="shared" si="61"/>
        <v>P</v>
      </c>
      <c r="I1340" t="str">
        <f>LOOKUP(F1340,'Facture Chronopost'!L:L,'Facture Chronopost'!H:H)</f>
        <v>FR</v>
      </c>
      <c r="J1340" s="6">
        <f>TCD!U1341</f>
        <v>39</v>
      </c>
      <c r="K1340">
        <f t="shared" si="62"/>
        <v>1</v>
      </c>
      <c r="L1340" s="27">
        <f>_xlfn.XLOOKUP(F1340,'TCD poids'!A:A,'TCD poids'!C:C)</f>
        <v>1</v>
      </c>
      <c r="M1340" t="str">
        <f>TCD!T1341</f>
        <v>6C</v>
      </c>
      <c r="N1340">
        <f>IF(I1340="",0.2,LOOKUP(I1340,'Pays TVA'!A:A,'Pays TVA'!B:B))</f>
        <v>0.2</v>
      </c>
      <c r="O1340" s="27" t="str">
        <f>IF(TCD!M1341="","",TCD!M1341)</f>
        <v/>
      </c>
      <c r="P1340" s="27" t="str">
        <f>IF(TCD!J1341="","",TCD!J1341)</f>
        <v/>
      </c>
      <c r="Q1340" s="27" t="str">
        <f>IF(AND(TCD!L1341="",TCD!Q1341=""),"",IF(SUM(TCD!L1341,TCD!Q1341)&gt;15,29,9.5))</f>
        <v/>
      </c>
      <c r="R1340" s="27">
        <f>_xlfn.XLOOKUP(F1340,TCD!E:E,TCD!K:K,"")</f>
        <v>0</v>
      </c>
      <c r="S1340" s="27" t="str">
        <f>IF(TCD!I1341="","",IF(TCD!I1341&gt;8.5,17,8.5))</f>
        <v/>
      </c>
      <c r="T1340" s="27">
        <f>TCD!Y1341</f>
        <v>10.62</v>
      </c>
    </row>
    <row r="1341" spans="1:20" x14ac:dyDescent="0.2">
      <c r="A1341" s="13" t="str">
        <f>TCD!V1342</f>
        <v>CHRONO_2SHOP</v>
      </c>
      <c r="B1341" s="1">
        <f t="shared" si="60"/>
        <v>46143</v>
      </c>
      <c r="F1341" t="str">
        <f>TCD!E1342</f>
        <v>XT413974721TS</v>
      </c>
      <c r="H1341" s="6" t="str">
        <f t="shared" si="61"/>
        <v>P</v>
      </c>
      <c r="I1341" t="str">
        <f>LOOKUP(F1341,'Facture Chronopost'!L:L,'Facture Chronopost'!H:H)</f>
        <v>FR</v>
      </c>
      <c r="J1341" s="6">
        <f>TCD!U1342</f>
        <v>25</v>
      </c>
      <c r="K1341">
        <f t="shared" si="62"/>
        <v>1</v>
      </c>
      <c r="L1341" s="27">
        <f>_xlfn.XLOOKUP(F1341,'TCD poids'!A:A,'TCD poids'!C:C)</f>
        <v>1.1000000000000001</v>
      </c>
      <c r="M1341" t="str">
        <f>TCD!T1342</f>
        <v>6C</v>
      </c>
      <c r="N1341">
        <f>IF(I1341="",0.2,LOOKUP(I1341,'Pays TVA'!A:A,'Pays TVA'!B:B))</f>
        <v>0.2</v>
      </c>
      <c r="O1341" s="27" t="str">
        <f>IF(TCD!M1342="","",TCD!M1342)</f>
        <v/>
      </c>
      <c r="P1341" s="27" t="str">
        <f>IF(TCD!J1342="","",TCD!J1342)</f>
        <v/>
      </c>
      <c r="Q1341" s="27" t="str">
        <f>IF(AND(TCD!L1342="",TCD!Q1342=""),"",IF(SUM(TCD!L1342,TCD!Q1342)&gt;15,29,9.5))</f>
        <v/>
      </c>
      <c r="R1341" s="27">
        <f>_xlfn.XLOOKUP(F1341,TCD!E:E,TCD!K:K,"")</f>
        <v>0</v>
      </c>
      <c r="S1341" s="27" t="str">
        <f>IF(TCD!I1342="","",IF(TCD!I1342&gt;8.5,17,8.5))</f>
        <v/>
      </c>
      <c r="T1341" s="27">
        <f>TCD!Y1342</f>
        <v>10.1</v>
      </c>
    </row>
    <row r="1342" spans="1:20" x14ac:dyDescent="0.2">
      <c r="A1342" s="13" t="str">
        <f>TCD!V1343</f>
        <v>CHRONO_2SHOP</v>
      </c>
      <c r="B1342" s="1">
        <f t="shared" si="60"/>
        <v>46143</v>
      </c>
      <c r="F1342" t="str">
        <f>TCD!E1343</f>
        <v>XT413975801TS</v>
      </c>
      <c r="H1342" s="6" t="str">
        <f t="shared" si="61"/>
        <v>P</v>
      </c>
      <c r="I1342" t="str">
        <f>LOOKUP(F1342,'Facture Chronopost'!L:L,'Facture Chronopost'!H:H)</f>
        <v>FR</v>
      </c>
      <c r="J1342" s="6">
        <f>TCD!U1343</f>
        <v>42</v>
      </c>
      <c r="K1342">
        <f t="shared" si="62"/>
        <v>1</v>
      </c>
      <c r="L1342" s="27">
        <f>_xlfn.XLOOKUP(F1342,'TCD poids'!A:A,'TCD poids'!C:C)</f>
        <v>6.6999999999999993</v>
      </c>
      <c r="M1342" t="str">
        <f>TCD!T1343</f>
        <v>6C</v>
      </c>
      <c r="N1342">
        <f>IF(I1342="",0.2,LOOKUP(I1342,'Pays TVA'!A:A,'Pays TVA'!B:B))</f>
        <v>0.2</v>
      </c>
      <c r="O1342" s="27" t="str">
        <f>IF(TCD!M1343="","",TCD!M1343)</f>
        <v/>
      </c>
      <c r="P1342" s="27" t="str">
        <f>IF(TCD!J1343="","",TCD!J1343)</f>
        <v/>
      </c>
      <c r="Q1342" s="27" t="str">
        <f>IF(AND(TCD!L1343="",TCD!Q1343=""),"",IF(SUM(TCD!L1343,TCD!Q1343)&gt;15,29,9.5))</f>
        <v/>
      </c>
      <c r="R1342" s="27">
        <f>_xlfn.XLOOKUP(F1342,TCD!E:E,TCD!K:K,"")</f>
        <v>0</v>
      </c>
      <c r="S1342" s="27" t="str">
        <f>IF(TCD!I1343="","",IF(TCD!I1343&gt;8.5,17,8.5))</f>
        <v/>
      </c>
      <c r="T1342" s="27">
        <f>TCD!Y1343</f>
        <v>11.09</v>
      </c>
    </row>
    <row r="1343" spans="1:20" x14ac:dyDescent="0.2">
      <c r="A1343" s="13" t="str">
        <f>TCD!V1344</f>
        <v>CHRONO_2SHOP</v>
      </c>
      <c r="B1343" s="1">
        <f t="shared" si="60"/>
        <v>46143</v>
      </c>
      <c r="F1343" t="str">
        <f>TCD!E1344</f>
        <v>XT413977626TS</v>
      </c>
      <c r="H1343" s="6" t="str">
        <f t="shared" si="61"/>
        <v>P</v>
      </c>
      <c r="I1343" t="str">
        <f>LOOKUP(F1343,'Facture Chronopost'!L:L,'Facture Chronopost'!H:H)</f>
        <v>FR</v>
      </c>
      <c r="J1343" s="6">
        <f>TCD!U1344</f>
        <v>42</v>
      </c>
      <c r="K1343">
        <f t="shared" si="62"/>
        <v>1</v>
      </c>
      <c r="L1343" s="27">
        <f>_xlfn.XLOOKUP(F1343,'TCD poids'!A:A,'TCD poids'!C:C)</f>
        <v>0.2</v>
      </c>
      <c r="M1343" t="str">
        <f>TCD!T1344</f>
        <v>6C</v>
      </c>
      <c r="N1343">
        <f>IF(I1343="",0.2,LOOKUP(I1343,'Pays TVA'!A:A,'Pays TVA'!B:B))</f>
        <v>0.2</v>
      </c>
      <c r="O1343" s="27" t="str">
        <f>IF(TCD!M1344="","",TCD!M1344)</f>
        <v/>
      </c>
      <c r="P1343" s="27" t="str">
        <f>IF(TCD!J1344="","",TCD!J1344)</f>
        <v/>
      </c>
      <c r="Q1343" s="27" t="str">
        <f>IF(AND(TCD!L1344="",TCD!Q1344=""),"",IF(SUM(TCD!L1344,TCD!Q1344)&gt;15,29,9.5))</f>
        <v/>
      </c>
      <c r="R1343" s="27">
        <f>_xlfn.XLOOKUP(F1343,TCD!E:E,TCD!K:K,"")</f>
        <v>0</v>
      </c>
      <c r="S1343" s="27" t="str">
        <f>IF(TCD!I1344="","",IF(TCD!I1344&gt;8.5,17,8.5))</f>
        <v/>
      </c>
      <c r="T1343" s="27">
        <f>TCD!Y1344</f>
        <v>5.41</v>
      </c>
    </row>
    <row r="1344" spans="1:20" x14ac:dyDescent="0.2">
      <c r="A1344" s="13" t="str">
        <f>TCD!V1345</f>
        <v>CHRONO_2SHOP</v>
      </c>
      <c r="B1344" s="1">
        <f t="shared" si="60"/>
        <v>46143</v>
      </c>
      <c r="F1344" t="str">
        <f>TCD!E1345</f>
        <v>XT413977762TS</v>
      </c>
      <c r="H1344" s="6" t="str">
        <f t="shared" si="61"/>
        <v>P</v>
      </c>
      <c r="I1344" t="str">
        <f>LOOKUP(F1344,'Facture Chronopost'!L:L,'Facture Chronopost'!H:H)</f>
        <v>FR</v>
      </c>
      <c r="J1344" s="6">
        <f>TCD!U1345</f>
        <v>42</v>
      </c>
      <c r="K1344">
        <f t="shared" si="62"/>
        <v>1</v>
      </c>
      <c r="L1344" s="27">
        <f>_xlfn.XLOOKUP(F1344,'TCD poids'!A:A,'TCD poids'!C:C)</f>
        <v>0.6</v>
      </c>
      <c r="M1344" t="str">
        <f>TCD!T1345</f>
        <v>6C</v>
      </c>
      <c r="N1344">
        <f>IF(I1344="",0.2,LOOKUP(I1344,'Pays TVA'!A:A,'Pays TVA'!B:B))</f>
        <v>0.2</v>
      </c>
      <c r="O1344" s="27" t="str">
        <f>IF(TCD!M1345="","",TCD!M1345)</f>
        <v/>
      </c>
      <c r="P1344" s="27" t="str">
        <f>IF(TCD!J1345="","",TCD!J1345)</f>
        <v/>
      </c>
      <c r="Q1344" s="27" t="str">
        <f>IF(AND(TCD!L1345="",TCD!Q1345=""),"",IF(SUM(TCD!L1345,TCD!Q1345)&gt;15,29,9.5))</f>
        <v/>
      </c>
      <c r="R1344" s="27">
        <f>_xlfn.XLOOKUP(F1344,TCD!E:E,TCD!K:K,"")</f>
        <v>0</v>
      </c>
      <c r="S1344" s="27" t="str">
        <f>IF(TCD!I1345="","",IF(TCD!I1345&gt;8.5,17,8.5))</f>
        <v/>
      </c>
      <c r="T1344" s="27">
        <f>TCD!Y1345</f>
        <v>5.63</v>
      </c>
    </row>
    <row r="1345" spans="1:20" x14ac:dyDescent="0.2">
      <c r="A1345" s="13" t="str">
        <f>TCD!V1346</f>
        <v>CHRONO_2SHOP</v>
      </c>
      <c r="B1345" s="1">
        <f t="shared" si="60"/>
        <v>46143</v>
      </c>
      <c r="F1345" t="str">
        <f>TCD!E1346</f>
        <v>XT413978272TS</v>
      </c>
      <c r="H1345" s="6" t="str">
        <f t="shared" si="61"/>
        <v>P</v>
      </c>
      <c r="I1345" t="str">
        <f>LOOKUP(F1345,'Facture Chronopost'!L:L,'Facture Chronopost'!H:H)</f>
        <v>FR</v>
      </c>
      <c r="J1345" s="6">
        <f>TCD!U1346</f>
        <v>30</v>
      </c>
      <c r="K1345">
        <f t="shared" si="62"/>
        <v>1</v>
      </c>
      <c r="L1345" s="27">
        <f>_xlfn.XLOOKUP(F1345,'TCD poids'!A:A,'TCD poids'!C:C)</f>
        <v>6</v>
      </c>
      <c r="M1345" t="str">
        <f>TCD!T1346</f>
        <v>6C</v>
      </c>
      <c r="N1345">
        <f>IF(I1345="",0.2,LOOKUP(I1345,'Pays TVA'!A:A,'Pays TVA'!B:B))</f>
        <v>0.2</v>
      </c>
      <c r="O1345" s="27" t="str">
        <f>IF(TCD!M1346="","",TCD!M1346)</f>
        <v/>
      </c>
      <c r="P1345" s="27" t="str">
        <f>IF(TCD!J1346="","",TCD!J1346)</f>
        <v/>
      </c>
      <c r="Q1345" s="27" t="str">
        <f>IF(AND(TCD!L1346="",TCD!Q1346=""),"",IF(SUM(TCD!L1346,TCD!Q1346)&gt;15,29,9.5))</f>
        <v/>
      </c>
      <c r="R1345" s="27">
        <f>_xlfn.XLOOKUP(F1345,TCD!E:E,TCD!K:K,"")</f>
        <v>0</v>
      </c>
      <c r="S1345" s="27" t="str">
        <f>IF(TCD!I1346="","",IF(TCD!I1346&gt;8.5,17,8.5))</f>
        <v/>
      </c>
      <c r="T1345" s="27">
        <f>TCD!Y1346</f>
        <v>10.43</v>
      </c>
    </row>
    <row r="1346" spans="1:20" x14ac:dyDescent="0.2">
      <c r="A1346" s="13" t="str">
        <f>TCD!V1347</f>
        <v>CHRONO_2SHOP</v>
      </c>
      <c r="B1346" s="1">
        <f t="shared" si="60"/>
        <v>46143</v>
      </c>
      <c r="F1346" t="str">
        <f>TCD!E1347</f>
        <v>XT413982158TS</v>
      </c>
      <c r="H1346" s="6" t="str">
        <f t="shared" si="61"/>
        <v>P</v>
      </c>
      <c r="I1346" t="str">
        <f>LOOKUP(F1346,'Facture Chronopost'!L:L,'Facture Chronopost'!H:H)</f>
        <v>FR</v>
      </c>
      <c r="J1346" s="6">
        <f>TCD!U1347</f>
        <v>30</v>
      </c>
      <c r="K1346">
        <f t="shared" si="62"/>
        <v>1</v>
      </c>
      <c r="L1346" s="27">
        <f>_xlfn.XLOOKUP(F1346,'TCD poids'!A:A,'TCD poids'!C:C)</f>
        <v>6.1</v>
      </c>
      <c r="M1346" t="str">
        <f>TCD!T1347</f>
        <v>6C</v>
      </c>
      <c r="N1346">
        <f>IF(I1346="",0.2,LOOKUP(I1346,'Pays TVA'!A:A,'Pays TVA'!B:B))</f>
        <v>0.2</v>
      </c>
      <c r="O1346" s="27" t="str">
        <f>IF(TCD!M1347="","",TCD!M1347)</f>
        <v/>
      </c>
      <c r="P1346" s="27" t="str">
        <f>IF(TCD!J1347="","",TCD!J1347)</f>
        <v/>
      </c>
      <c r="Q1346" s="27" t="str">
        <f>IF(AND(TCD!L1347="",TCD!Q1347=""),"",IF(SUM(TCD!L1347,TCD!Q1347)&gt;15,29,9.5))</f>
        <v/>
      </c>
      <c r="R1346" s="27">
        <f>_xlfn.XLOOKUP(F1346,TCD!E:E,TCD!K:K,"")</f>
        <v>0</v>
      </c>
      <c r="S1346" s="27" t="str">
        <f>IF(TCD!I1347="","",IF(TCD!I1347&gt;8.5,17,8.5))</f>
        <v/>
      </c>
      <c r="T1346" s="27">
        <f>TCD!Y1347</f>
        <v>11.09</v>
      </c>
    </row>
    <row r="1347" spans="1:20" x14ac:dyDescent="0.2">
      <c r="A1347" s="13" t="str">
        <f>TCD!V1348</f>
        <v>CHRONO_2SHOP</v>
      </c>
      <c r="B1347" s="1">
        <f t="shared" si="60"/>
        <v>46143</v>
      </c>
      <c r="F1347" t="str">
        <f>TCD!E1348</f>
        <v>XT413982232TS</v>
      </c>
      <c r="H1347" s="6" t="str">
        <f t="shared" si="61"/>
        <v>P</v>
      </c>
      <c r="I1347" t="str">
        <f>LOOKUP(F1347,'Facture Chronopost'!L:L,'Facture Chronopost'!H:H)</f>
        <v>FR</v>
      </c>
      <c r="J1347" s="6">
        <f>TCD!U1348</f>
        <v>30</v>
      </c>
      <c r="K1347">
        <f t="shared" si="62"/>
        <v>1</v>
      </c>
      <c r="L1347" s="27">
        <f>_xlfn.XLOOKUP(F1347,'TCD poids'!A:A,'TCD poids'!C:C)</f>
        <v>1.2000000000000002</v>
      </c>
      <c r="M1347" t="str">
        <f>TCD!T1348</f>
        <v>6C</v>
      </c>
      <c r="N1347">
        <f>IF(I1347="",0.2,LOOKUP(I1347,'Pays TVA'!A:A,'Pays TVA'!B:B))</f>
        <v>0.2</v>
      </c>
      <c r="O1347" s="27" t="str">
        <f>IF(TCD!M1348="","",TCD!M1348)</f>
        <v/>
      </c>
      <c r="P1347" s="27" t="str">
        <f>IF(TCD!J1348="","",TCD!J1348)</f>
        <v/>
      </c>
      <c r="Q1347" s="27" t="str">
        <f>IF(AND(TCD!L1348="",TCD!Q1348=""),"",IF(SUM(TCD!L1348,TCD!Q1348)&gt;15,29,9.5))</f>
        <v/>
      </c>
      <c r="R1347" s="27">
        <f>_xlfn.XLOOKUP(F1347,TCD!E:E,TCD!K:K,"")</f>
        <v>0</v>
      </c>
      <c r="S1347" s="27" t="str">
        <f>IF(TCD!I1348="","",IF(TCD!I1348&gt;8.5,17,8.5))</f>
        <v/>
      </c>
      <c r="T1347" s="27">
        <f>TCD!Y1348</f>
        <v>5.96</v>
      </c>
    </row>
    <row r="1348" spans="1:20" x14ac:dyDescent="0.2">
      <c r="A1348" s="13" t="str">
        <f>TCD!V1349</f>
        <v>CHRONO_2SHOP</v>
      </c>
      <c r="B1348" s="1">
        <f t="shared" ref="B1348:B1411" si="63">B1347</f>
        <v>46143</v>
      </c>
      <c r="F1348" t="str">
        <f>TCD!E1349</f>
        <v>XT413983272TS</v>
      </c>
      <c r="H1348" s="6" t="str">
        <f t="shared" ref="H1348:H1411" si="64">IF(RIGHT(J1348,3)="BTB","E","P")</f>
        <v>P</v>
      </c>
      <c r="I1348" t="str">
        <f>LOOKUP(F1348,'Facture Chronopost'!L:L,'Facture Chronopost'!H:H)</f>
        <v>FR</v>
      </c>
      <c r="J1348" s="6">
        <f>TCD!U1349</f>
        <v>30</v>
      </c>
      <c r="K1348">
        <f t="shared" ref="K1348:K1411" si="65">K1347</f>
        <v>1</v>
      </c>
      <c r="L1348" s="27">
        <f>_xlfn.XLOOKUP(F1348,'TCD poids'!A:A,'TCD poids'!C:C)</f>
        <v>0.2</v>
      </c>
      <c r="M1348" t="str">
        <f>TCD!T1349</f>
        <v>6C</v>
      </c>
      <c r="N1348">
        <f>IF(I1348="",0.2,LOOKUP(I1348,'Pays TVA'!A:A,'Pays TVA'!B:B))</f>
        <v>0.2</v>
      </c>
      <c r="O1348" s="27" t="str">
        <f>IF(TCD!M1349="","",TCD!M1349)</f>
        <v/>
      </c>
      <c r="P1348" s="27" t="str">
        <f>IF(TCD!J1349="","",TCD!J1349)</f>
        <v/>
      </c>
      <c r="Q1348" s="27" t="str">
        <f>IF(AND(TCD!L1349="",TCD!Q1349=""),"",IF(SUM(TCD!L1349,TCD!Q1349)&gt;15,29,9.5))</f>
        <v/>
      </c>
      <c r="R1348" s="27">
        <f>_xlfn.XLOOKUP(F1348,TCD!E:E,TCD!K:K,"")</f>
        <v>0</v>
      </c>
      <c r="S1348" s="27" t="str">
        <f>IF(TCD!I1349="","",IF(TCD!I1349&gt;8.5,17,8.5))</f>
        <v/>
      </c>
      <c r="T1348" s="27">
        <f>TCD!Y1349</f>
        <v>5.41</v>
      </c>
    </row>
    <row r="1349" spans="1:20" x14ac:dyDescent="0.2">
      <c r="A1349" s="13" t="str">
        <f>TCD!V1350</f>
        <v>CHRONO_2SHOP</v>
      </c>
      <c r="B1349" s="1">
        <f t="shared" si="63"/>
        <v>46143</v>
      </c>
      <c r="F1349" t="str">
        <f>TCD!E1350</f>
        <v>XT413983309TS</v>
      </c>
      <c r="H1349" s="6" t="str">
        <f t="shared" si="64"/>
        <v>P</v>
      </c>
      <c r="I1349" t="str">
        <f>LOOKUP(F1349,'Facture Chronopost'!L:L,'Facture Chronopost'!H:H)</f>
        <v>FR</v>
      </c>
      <c r="J1349" s="6">
        <f>TCD!U1350</f>
        <v>33</v>
      </c>
      <c r="K1349">
        <f t="shared" si="65"/>
        <v>1</v>
      </c>
      <c r="L1349" s="27">
        <f>_xlfn.XLOOKUP(F1349,'TCD poids'!A:A,'TCD poids'!C:C)</f>
        <v>4.3</v>
      </c>
      <c r="M1349" t="str">
        <f>TCD!T1350</f>
        <v>6C</v>
      </c>
      <c r="N1349">
        <f>IF(I1349="",0.2,LOOKUP(I1349,'Pays TVA'!A:A,'Pays TVA'!B:B))</f>
        <v>0.2</v>
      </c>
      <c r="O1349" s="27" t="str">
        <f>IF(TCD!M1350="","",TCD!M1350)</f>
        <v/>
      </c>
      <c r="P1349" s="27" t="str">
        <f>IF(TCD!J1350="","",TCD!J1350)</f>
        <v/>
      </c>
      <c r="Q1349" s="27" t="str">
        <f>IF(AND(TCD!L1350="",TCD!Q1350=""),"",IF(SUM(TCD!L1350,TCD!Q1350)&gt;15,29,9.5))</f>
        <v/>
      </c>
      <c r="R1349" s="27">
        <f>_xlfn.XLOOKUP(F1349,TCD!E:E,TCD!K:K,"")</f>
        <v>0</v>
      </c>
      <c r="S1349" s="27" t="str">
        <f>IF(TCD!I1350="","",IF(TCD!I1350&gt;8.5,17,8.5))</f>
        <v/>
      </c>
      <c r="T1349" s="27">
        <f>TCD!Y1350</f>
        <v>10.84</v>
      </c>
    </row>
    <row r="1350" spans="1:20" x14ac:dyDescent="0.2">
      <c r="A1350" s="13" t="str">
        <f>TCD!V1351</f>
        <v>CHRONO_2SHOP</v>
      </c>
      <c r="B1350" s="1">
        <f t="shared" si="63"/>
        <v>46143</v>
      </c>
      <c r="F1350" t="str">
        <f>TCD!E1351</f>
        <v>XT413983581TS</v>
      </c>
      <c r="H1350" s="6" t="str">
        <f t="shared" si="64"/>
        <v>P</v>
      </c>
      <c r="I1350" t="str">
        <f>LOOKUP(F1350,'Facture Chronopost'!L:L,'Facture Chronopost'!H:H)</f>
        <v>FR</v>
      </c>
      <c r="J1350" s="6">
        <f>TCD!U1351</f>
        <v>39</v>
      </c>
      <c r="K1350">
        <f t="shared" si="65"/>
        <v>1</v>
      </c>
      <c r="L1350" s="27">
        <f>_xlfn.XLOOKUP(F1350,'TCD poids'!A:A,'TCD poids'!C:C)</f>
        <v>5.3</v>
      </c>
      <c r="M1350" t="str">
        <f>TCD!T1351</f>
        <v>6C</v>
      </c>
      <c r="N1350">
        <f>IF(I1350="",0.2,LOOKUP(I1350,'Pays TVA'!A:A,'Pays TVA'!B:B))</f>
        <v>0.2</v>
      </c>
      <c r="O1350" s="27" t="str">
        <f>IF(TCD!M1351="","",TCD!M1351)</f>
        <v/>
      </c>
      <c r="P1350" s="27" t="str">
        <f>IF(TCD!J1351="","",TCD!J1351)</f>
        <v/>
      </c>
      <c r="Q1350" s="27" t="str">
        <f>IF(AND(TCD!L1351="",TCD!Q1351=""),"",IF(SUM(TCD!L1351,TCD!Q1351)&gt;15,29,9.5))</f>
        <v/>
      </c>
      <c r="R1350" s="27">
        <f>_xlfn.XLOOKUP(F1350,TCD!E:E,TCD!K:K,"")</f>
        <v>0</v>
      </c>
      <c r="S1350" s="27" t="str">
        <f>IF(TCD!I1351="","",IF(TCD!I1351&gt;8.5,17,8.5))</f>
        <v/>
      </c>
      <c r="T1350" s="27">
        <f>TCD!Y1351</f>
        <v>15.42</v>
      </c>
    </row>
    <row r="1351" spans="1:20" x14ac:dyDescent="0.2">
      <c r="A1351" s="13" t="str">
        <f>TCD!V1352</f>
        <v>CHRONO_2SHOP</v>
      </c>
      <c r="B1351" s="1">
        <f t="shared" si="63"/>
        <v>46143</v>
      </c>
      <c r="F1351" t="str">
        <f>TCD!E1352</f>
        <v>XT413984065TS</v>
      </c>
      <c r="H1351" s="6" t="str">
        <f t="shared" si="64"/>
        <v>P</v>
      </c>
      <c r="I1351" t="str">
        <f>LOOKUP(F1351,'Facture Chronopost'!L:L,'Facture Chronopost'!H:H)</f>
        <v>FR</v>
      </c>
      <c r="J1351" s="6">
        <f>TCD!U1352</f>
        <v>30</v>
      </c>
      <c r="K1351">
        <f t="shared" si="65"/>
        <v>1</v>
      </c>
      <c r="L1351" s="27">
        <f>_xlfn.XLOOKUP(F1351,'TCD poids'!A:A,'TCD poids'!C:C)</f>
        <v>4.6999999999999993</v>
      </c>
      <c r="M1351" t="str">
        <f>TCD!T1352</f>
        <v>6C</v>
      </c>
      <c r="N1351">
        <f>IF(I1351="",0.2,LOOKUP(I1351,'Pays TVA'!A:A,'Pays TVA'!B:B))</f>
        <v>0.2</v>
      </c>
      <c r="O1351" s="27" t="str">
        <f>IF(TCD!M1352="","",TCD!M1352)</f>
        <v/>
      </c>
      <c r="P1351" s="27" t="str">
        <f>IF(TCD!J1352="","",TCD!J1352)</f>
        <v/>
      </c>
      <c r="Q1351" s="27" t="str">
        <f>IF(AND(TCD!L1352="",TCD!Q1352=""),"",IF(SUM(TCD!L1352,TCD!Q1352)&gt;15,29,9.5))</f>
        <v/>
      </c>
      <c r="R1351" s="27">
        <f>_xlfn.XLOOKUP(F1351,TCD!E:E,TCD!K:K,"")</f>
        <v>0</v>
      </c>
      <c r="S1351" s="27" t="str">
        <f>IF(TCD!I1352="","",IF(TCD!I1352&gt;8.5,17,8.5))</f>
        <v/>
      </c>
      <c r="T1351" s="27">
        <f>TCD!Y1352</f>
        <v>9.77</v>
      </c>
    </row>
    <row r="1352" spans="1:20" x14ac:dyDescent="0.2">
      <c r="A1352" s="13" t="str">
        <f>TCD!V1353</f>
        <v>CHRONO_2SHOP</v>
      </c>
      <c r="B1352" s="1">
        <f t="shared" si="63"/>
        <v>46143</v>
      </c>
      <c r="F1352" t="str">
        <f>TCD!E1353</f>
        <v>XT413984193TS</v>
      </c>
      <c r="H1352" s="6" t="str">
        <f t="shared" si="64"/>
        <v>P</v>
      </c>
      <c r="I1352" t="str">
        <f>LOOKUP(F1352,'Facture Chronopost'!L:L,'Facture Chronopost'!H:H)</f>
        <v>FR</v>
      </c>
      <c r="J1352" s="6">
        <f>TCD!U1353</f>
        <v>30</v>
      </c>
      <c r="K1352">
        <f t="shared" si="65"/>
        <v>1</v>
      </c>
      <c r="L1352" s="27">
        <f>_xlfn.XLOOKUP(F1352,'TCD poids'!A:A,'TCD poids'!C:C)</f>
        <v>4.5999999999999996</v>
      </c>
      <c r="M1352" t="str">
        <f>TCD!T1353</f>
        <v>6C</v>
      </c>
      <c r="N1352">
        <f>IF(I1352="",0.2,LOOKUP(I1352,'Pays TVA'!A:A,'Pays TVA'!B:B))</f>
        <v>0.2</v>
      </c>
      <c r="O1352" s="27" t="str">
        <f>IF(TCD!M1353="","",TCD!M1353)</f>
        <v/>
      </c>
      <c r="P1352" s="27" t="str">
        <f>IF(TCD!J1353="","",TCD!J1353)</f>
        <v/>
      </c>
      <c r="Q1352" s="27" t="str">
        <f>IF(AND(TCD!L1353="",TCD!Q1353=""),"",IF(SUM(TCD!L1353,TCD!Q1353)&gt;15,29,9.5))</f>
        <v/>
      </c>
      <c r="R1352" s="27">
        <f>_xlfn.XLOOKUP(F1352,TCD!E:E,TCD!K:K,"")</f>
        <v>0</v>
      </c>
      <c r="S1352" s="27" t="str">
        <f>IF(TCD!I1353="","",IF(TCD!I1353&gt;8.5,17,8.5))</f>
        <v/>
      </c>
      <c r="T1352" s="27">
        <f>TCD!Y1353</f>
        <v>9.77</v>
      </c>
    </row>
    <row r="1353" spans="1:20" x14ac:dyDescent="0.2">
      <c r="A1353" s="13" t="str">
        <f>TCD!V1354</f>
        <v>CHRONO_2SHOP</v>
      </c>
      <c r="B1353" s="1">
        <f t="shared" si="63"/>
        <v>46143</v>
      </c>
      <c r="F1353" t="str">
        <f>TCD!E1354</f>
        <v>XT413984635TS</v>
      </c>
      <c r="H1353" s="6" t="str">
        <f t="shared" si="64"/>
        <v>P</v>
      </c>
      <c r="I1353" t="str">
        <f>LOOKUP(F1353,'Facture Chronopost'!L:L,'Facture Chronopost'!H:H)</f>
        <v>FR</v>
      </c>
      <c r="J1353" s="6">
        <f>TCD!U1354</f>
        <v>30</v>
      </c>
      <c r="K1353">
        <f t="shared" si="65"/>
        <v>1</v>
      </c>
      <c r="L1353" s="27">
        <f>_xlfn.XLOOKUP(F1353,'TCD poids'!A:A,'TCD poids'!C:C)</f>
        <v>6</v>
      </c>
      <c r="M1353" t="str">
        <f>TCD!T1354</f>
        <v>6C</v>
      </c>
      <c r="N1353">
        <f>IF(I1353="",0.2,LOOKUP(I1353,'Pays TVA'!A:A,'Pays TVA'!B:B))</f>
        <v>0.2</v>
      </c>
      <c r="O1353" s="27" t="str">
        <f>IF(TCD!M1354="","",TCD!M1354)</f>
        <v/>
      </c>
      <c r="P1353" s="27" t="str">
        <f>IF(TCD!J1354="","",TCD!J1354)</f>
        <v/>
      </c>
      <c r="Q1353" s="27" t="str">
        <f>IF(AND(TCD!L1354="",TCD!Q1354=""),"",IF(SUM(TCD!L1354,TCD!Q1354)&gt;15,29,9.5))</f>
        <v/>
      </c>
      <c r="R1353" s="27">
        <f>_xlfn.XLOOKUP(F1353,TCD!E:E,TCD!K:K,"")</f>
        <v>0</v>
      </c>
      <c r="S1353" s="27" t="str">
        <f>IF(TCD!I1354="","",IF(TCD!I1354&gt;8.5,17,8.5))</f>
        <v/>
      </c>
      <c r="T1353" s="27">
        <f>TCD!Y1354</f>
        <v>10.43</v>
      </c>
    </row>
    <row r="1354" spans="1:20" x14ac:dyDescent="0.2">
      <c r="A1354" s="13" t="str">
        <f>TCD!V1355</f>
        <v>CHRONO_2SHOP</v>
      </c>
      <c r="B1354" s="1">
        <f t="shared" si="63"/>
        <v>46143</v>
      </c>
      <c r="F1354" t="str">
        <f>TCD!E1355</f>
        <v>XT413986631TS</v>
      </c>
      <c r="H1354" s="6" t="str">
        <f t="shared" si="64"/>
        <v>P</v>
      </c>
      <c r="I1354" t="str">
        <f>LOOKUP(F1354,'Facture Chronopost'!L:L,'Facture Chronopost'!H:H)</f>
        <v>FR</v>
      </c>
      <c r="J1354" s="6">
        <f>TCD!U1355</f>
        <v>30</v>
      </c>
      <c r="K1354">
        <f t="shared" si="65"/>
        <v>1</v>
      </c>
      <c r="L1354" s="27">
        <f>_xlfn.XLOOKUP(F1354,'TCD poids'!A:A,'TCD poids'!C:C)</f>
        <v>0.2</v>
      </c>
      <c r="M1354" t="str">
        <f>TCD!T1355</f>
        <v>6C</v>
      </c>
      <c r="N1354">
        <f>IF(I1354="",0.2,LOOKUP(I1354,'Pays TVA'!A:A,'Pays TVA'!B:B))</f>
        <v>0.2</v>
      </c>
      <c r="O1354" s="27" t="str">
        <f>IF(TCD!M1355="","",TCD!M1355)</f>
        <v/>
      </c>
      <c r="P1354" s="27" t="str">
        <f>IF(TCD!J1355="","",TCD!J1355)</f>
        <v/>
      </c>
      <c r="Q1354" s="27" t="str">
        <f>IF(AND(TCD!L1355="",TCD!Q1355=""),"",IF(SUM(TCD!L1355,TCD!Q1355)&gt;15,29,9.5))</f>
        <v/>
      </c>
      <c r="R1354" s="27">
        <f>_xlfn.XLOOKUP(F1354,TCD!E:E,TCD!K:K,"")</f>
        <v>0</v>
      </c>
      <c r="S1354" s="27" t="str">
        <f>IF(TCD!I1355="","",IF(TCD!I1355&gt;8.5,17,8.5))</f>
        <v/>
      </c>
      <c r="T1354" s="27">
        <f>TCD!Y1355</f>
        <v>5.41</v>
      </c>
    </row>
    <row r="1355" spans="1:20" x14ac:dyDescent="0.2">
      <c r="A1355" s="13" t="str">
        <f>TCD!V1356</f>
        <v>CHRONO_2SHOP</v>
      </c>
      <c r="B1355" s="1">
        <f t="shared" si="63"/>
        <v>46143</v>
      </c>
      <c r="F1355" t="str">
        <f>TCD!E1356</f>
        <v>XT413987518TS</v>
      </c>
      <c r="H1355" s="6" t="str">
        <f t="shared" si="64"/>
        <v>P</v>
      </c>
      <c r="I1355" t="str">
        <f>LOOKUP(F1355,'Facture Chronopost'!L:L,'Facture Chronopost'!H:H)</f>
        <v>FR</v>
      </c>
      <c r="J1355" s="6">
        <f>TCD!U1356</f>
        <v>30</v>
      </c>
      <c r="K1355">
        <f t="shared" si="65"/>
        <v>1</v>
      </c>
      <c r="L1355" s="27">
        <f>_xlfn.XLOOKUP(F1355,'TCD poids'!A:A,'TCD poids'!C:C)</f>
        <v>1.4000000000000001</v>
      </c>
      <c r="M1355" t="str">
        <f>TCD!T1356</f>
        <v>6C</v>
      </c>
      <c r="N1355">
        <f>IF(I1355="",0.2,LOOKUP(I1355,'Pays TVA'!A:A,'Pays TVA'!B:B))</f>
        <v>0.2</v>
      </c>
      <c r="O1355" s="27" t="str">
        <f>IF(TCD!M1356="","",TCD!M1356)</f>
        <v/>
      </c>
      <c r="P1355" s="27" t="str">
        <f>IF(TCD!J1356="","",TCD!J1356)</f>
        <v/>
      </c>
      <c r="Q1355" s="27" t="str">
        <f>IF(AND(TCD!L1356="",TCD!Q1356=""),"",IF(SUM(TCD!L1356,TCD!Q1356)&gt;15,29,9.5))</f>
        <v/>
      </c>
      <c r="R1355" s="27">
        <f>_xlfn.XLOOKUP(F1355,TCD!E:E,TCD!K:K,"")</f>
        <v>0</v>
      </c>
      <c r="S1355" s="27" t="str">
        <f>IF(TCD!I1356="","",IF(TCD!I1356&gt;8.5,17,8.5))</f>
        <v/>
      </c>
      <c r="T1355" s="27">
        <f>TCD!Y1356</f>
        <v>5.96</v>
      </c>
    </row>
    <row r="1356" spans="1:20" x14ac:dyDescent="0.2">
      <c r="A1356" s="13" t="str">
        <f>TCD!V1357</f>
        <v>CHRONO_2SHOP</v>
      </c>
      <c r="B1356" s="1">
        <f t="shared" si="63"/>
        <v>46143</v>
      </c>
      <c r="F1356" t="str">
        <f>TCD!E1357</f>
        <v>XT413989385TS</v>
      </c>
      <c r="H1356" s="6" t="str">
        <f t="shared" si="64"/>
        <v>P</v>
      </c>
      <c r="I1356" t="str">
        <f>LOOKUP(F1356,'Facture Chronopost'!L:L,'Facture Chronopost'!H:H)</f>
        <v>FR</v>
      </c>
      <c r="J1356" s="6">
        <f>TCD!U1357</f>
        <v>30</v>
      </c>
      <c r="K1356">
        <f t="shared" si="65"/>
        <v>1</v>
      </c>
      <c r="L1356" s="27">
        <f>_xlfn.XLOOKUP(F1356,'TCD poids'!A:A,'TCD poids'!C:C)</f>
        <v>0.1</v>
      </c>
      <c r="M1356" t="str">
        <f>TCD!T1357</f>
        <v>6C</v>
      </c>
      <c r="N1356">
        <f>IF(I1356="",0.2,LOOKUP(I1356,'Pays TVA'!A:A,'Pays TVA'!B:B))</f>
        <v>0.2</v>
      </c>
      <c r="O1356" s="27" t="str">
        <f>IF(TCD!M1357="","",TCD!M1357)</f>
        <v/>
      </c>
      <c r="P1356" s="27" t="str">
        <f>IF(TCD!J1357="","",TCD!J1357)</f>
        <v/>
      </c>
      <c r="Q1356" s="27" t="str">
        <f>IF(AND(TCD!L1357="",TCD!Q1357=""),"",IF(SUM(TCD!L1357,TCD!Q1357)&gt;15,29,9.5))</f>
        <v/>
      </c>
      <c r="R1356" s="27">
        <f>_xlfn.XLOOKUP(F1356,TCD!E:E,TCD!K:K,"")</f>
        <v>0</v>
      </c>
      <c r="S1356" s="27" t="str">
        <f>IF(TCD!I1357="","",IF(TCD!I1357&gt;8.5,17,8.5))</f>
        <v/>
      </c>
      <c r="T1356" s="27">
        <f>TCD!Y1357</f>
        <v>5.41</v>
      </c>
    </row>
    <row r="1357" spans="1:20" x14ac:dyDescent="0.2">
      <c r="A1357" s="13" t="str">
        <f>TCD!V1358</f>
        <v>CHRONO_2SHOP</v>
      </c>
      <c r="B1357" s="1">
        <f t="shared" si="63"/>
        <v>46143</v>
      </c>
      <c r="F1357" t="str">
        <f>TCD!E1358</f>
        <v>XT413989575TS</v>
      </c>
      <c r="H1357" s="6" t="str">
        <f t="shared" si="64"/>
        <v>P</v>
      </c>
      <c r="I1357" t="str">
        <f>LOOKUP(F1357,'Facture Chronopost'!L:L,'Facture Chronopost'!H:H)</f>
        <v>FR</v>
      </c>
      <c r="J1357" s="6">
        <f>TCD!U1358</f>
        <v>30</v>
      </c>
      <c r="K1357">
        <f t="shared" si="65"/>
        <v>1</v>
      </c>
      <c r="L1357" s="27">
        <f>_xlfn.XLOOKUP(F1357,'TCD poids'!A:A,'TCD poids'!C:C)</f>
        <v>4.6999999999999993</v>
      </c>
      <c r="M1357" t="str">
        <f>TCD!T1358</f>
        <v>6C</v>
      </c>
      <c r="N1357">
        <f>IF(I1357="",0.2,LOOKUP(I1357,'Pays TVA'!A:A,'Pays TVA'!B:B))</f>
        <v>0.2</v>
      </c>
      <c r="O1357" s="27" t="str">
        <f>IF(TCD!M1358="","",TCD!M1358)</f>
        <v/>
      </c>
      <c r="P1357" s="27" t="str">
        <f>IF(TCD!J1358="","",TCD!J1358)</f>
        <v/>
      </c>
      <c r="Q1357" s="27" t="str">
        <f>IF(AND(TCD!L1358="",TCD!Q1358=""),"",IF(SUM(TCD!L1358,TCD!Q1358)&gt;15,29,9.5))</f>
        <v/>
      </c>
      <c r="R1357" s="27">
        <f>_xlfn.XLOOKUP(F1357,TCD!E:E,TCD!K:K,"")</f>
        <v>0</v>
      </c>
      <c r="S1357" s="27" t="str">
        <f>IF(TCD!I1358="","",IF(TCD!I1358&gt;8.5,17,8.5))</f>
        <v/>
      </c>
      <c r="T1357" s="27">
        <f>TCD!Y1358</f>
        <v>9.77</v>
      </c>
    </row>
    <row r="1358" spans="1:20" x14ac:dyDescent="0.2">
      <c r="A1358" s="13" t="str">
        <f>TCD!V1359</f>
        <v>CHRONO_2SHOP</v>
      </c>
      <c r="B1358" s="1">
        <f t="shared" si="63"/>
        <v>46143</v>
      </c>
      <c r="F1358" t="str">
        <f>TCD!E1359</f>
        <v>XT413990993TS</v>
      </c>
      <c r="H1358" s="6" t="str">
        <f t="shared" si="64"/>
        <v>P</v>
      </c>
      <c r="I1358" t="str">
        <f>LOOKUP(F1358,'Facture Chronopost'!L:L,'Facture Chronopost'!H:H)</f>
        <v>FR</v>
      </c>
      <c r="J1358" s="6">
        <f>TCD!U1359</f>
        <v>30</v>
      </c>
      <c r="K1358">
        <f t="shared" si="65"/>
        <v>1</v>
      </c>
      <c r="L1358" s="27">
        <f>_xlfn.XLOOKUP(F1358,'TCD poids'!A:A,'TCD poids'!C:C)</f>
        <v>4.5</v>
      </c>
      <c r="M1358" t="str">
        <f>TCD!T1359</f>
        <v>6C</v>
      </c>
      <c r="N1358">
        <f>IF(I1358="",0.2,LOOKUP(I1358,'Pays TVA'!A:A,'Pays TVA'!B:B))</f>
        <v>0.2</v>
      </c>
      <c r="O1358" s="27" t="str">
        <f>IF(TCD!M1359="","",TCD!M1359)</f>
        <v/>
      </c>
      <c r="P1358" s="27" t="str">
        <f>IF(TCD!J1359="","",TCD!J1359)</f>
        <v/>
      </c>
      <c r="Q1358" s="27" t="str">
        <f>IF(AND(TCD!L1359="",TCD!Q1359=""),"",IF(SUM(TCD!L1359,TCD!Q1359)&gt;15,29,9.5))</f>
        <v/>
      </c>
      <c r="R1358" s="27">
        <f>_xlfn.XLOOKUP(F1358,TCD!E:E,TCD!K:K,"")</f>
        <v>0</v>
      </c>
      <c r="S1358" s="27" t="str">
        <f>IF(TCD!I1359="","",IF(TCD!I1359&gt;8.5,17,8.5))</f>
        <v/>
      </c>
      <c r="T1358" s="27">
        <f>TCD!Y1359</f>
        <v>9.77</v>
      </c>
    </row>
    <row r="1359" spans="1:20" x14ac:dyDescent="0.2">
      <c r="A1359" s="13" t="str">
        <f>TCD!V1360</f>
        <v>CHRONO_2SHOP</v>
      </c>
      <c r="B1359" s="1">
        <f t="shared" si="63"/>
        <v>46143</v>
      </c>
      <c r="F1359" t="str">
        <f>TCD!E1360</f>
        <v>XT413991716TS</v>
      </c>
      <c r="H1359" s="6" t="str">
        <f t="shared" si="64"/>
        <v>P</v>
      </c>
      <c r="I1359" t="str">
        <f>LOOKUP(F1359,'Facture Chronopost'!L:L,'Facture Chronopost'!H:H)</f>
        <v>FR</v>
      </c>
      <c r="J1359" s="6">
        <f>TCD!U1360</f>
        <v>25</v>
      </c>
      <c r="K1359">
        <f t="shared" si="65"/>
        <v>1</v>
      </c>
      <c r="L1359" s="27">
        <f>_xlfn.XLOOKUP(F1359,'TCD poids'!A:A,'TCD poids'!C:C)</f>
        <v>1.5</v>
      </c>
      <c r="M1359" t="str">
        <f>TCD!T1360</f>
        <v>6C</v>
      </c>
      <c r="N1359">
        <f>IF(I1359="",0.2,LOOKUP(I1359,'Pays TVA'!A:A,'Pays TVA'!B:B))</f>
        <v>0.2</v>
      </c>
      <c r="O1359" s="27" t="str">
        <f>IF(TCD!M1360="","",TCD!M1360)</f>
        <v/>
      </c>
      <c r="P1359" s="27" t="str">
        <f>IF(TCD!J1360="","",TCD!J1360)</f>
        <v/>
      </c>
      <c r="Q1359" s="27" t="str">
        <f>IF(AND(TCD!L1360="",TCD!Q1360=""),"",IF(SUM(TCD!L1360,TCD!Q1360)&gt;15,29,9.5))</f>
        <v/>
      </c>
      <c r="R1359" s="27">
        <f>_xlfn.XLOOKUP(F1359,TCD!E:E,TCD!K:K,"")</f>
        <v>0</v>
      </c>
      <c r="S1359" s="27" t="str">
        <f>IF(TCD!I1360="","",IF(TCD!I1360&gt;8.5,17,8.5))</f>
        <v/>
      </c>
      <c r="T1359" s="27">
        <f>TCD!Y1360</f>
        <v>10.1</v>
      </c>
    </row>
    <row r="1360" spans="1:20" x14ac:dyDescent="0.2">
      <c r="A1360" s="13" t="str">
        <f>TCD!V1361</f>
        <v>CHRONO_2SHOP</v>
      </c>
      <c r="B1360" s="1">
        <f t="shared" si="63"/>
        <v>46143</v>
      </c>
      <c r="F1360" t="str">
        <f>TCD!E1361</f>
        <v>XT413992376TS</v>
      </c>
      <c r="H1360" s="6" t="str">
        <f t="shared" si="64"/>
        <v>P</v>
      </c>
      <c r="I1360" t="str">
        <f>LOOKUP(F1360,'Facture Chronopost'!L:L,'Facture Chronopost'!H:H)</f>
        <v>FR</v>
      </c>
      <c r="J1360" s="6">
        <f>TCD!U1361</f>
        <v>30</v>
      </c>
      <c r="K1360">
        <f t="shared" si="65"/>
        <v>1</v>
      </c>
      <c r="L1360" s="27">
        <f>_xlfn.XLOOKUP(F1360,'TCD poids'!A:A,'TCD poids'!C:C)</f>
        <v>2.5</v>
      </c>
      <c r="M1360" t="str">
        <f>TCD!T1361</f>
        <v>6C</v>
      </c>
      <c r="N1360">
        <f>IF(I1360="",0.2,LOOKUP(I1360,'Pays TVA'!A:A,'Pays TVA'!B:B))</f>
        <v>0.2</v>
      </c>
      <c r="O1360" s="27" t="str">
        <f>IF(TCD!M1361="","",TCD!M1361)</f>
        <v/>
      </c>
      <c r="P1360" s="27" t="str">
        <f>IF(TCD!J1361="","",TCD!J1361)</f>
        <v/>
      </c>
      <c r="Q1360" s="27" t="str">
        <f>IF(AND(TCD!L1361="",TCD!Q1361=""),"",IF(SUM(TCD!L1361,TCD!Q1361)&gt;15,29,9.5))</f>
        <v/>
      </c>
      <c r="R1360" s="27">
        <f>_xlfn.XLOOKUP(F1360,TCD!E:E,TCD!K:K,"")</f>
        <v>0</v>
      </c>
      <c r="S1360" s="27" t="str">
        <f>IF(TCD!I1361="","",IF(TCD!I1361&gt;8.5,17,8.5))</f>
        <v/>
      </c>
      <c r="T1360" s="27">
        <f>TCD!Y1361</f>
        <v>8.4499999999999993</v>
      </c>
    </row>
    <row r="1361" spans="1:20" x14ac:dyDescent="0.2">
      <c r="A1361" s="13" t="str">
        <f>TCD!V1362</f>
        <v>CHRONO_2SHOP</v>
      </c>
      <c r="B1361" s="1">
        <f t="shared" si="63"/>
        <v>46143</v>
      </c>
      <c r="F1361" t="str">
        <f>TCD!E1362</f>
        <v>XT413992892TS</v>
      </c>
      <c r="H1361" s="6" t="str">
        <f t="shared" si="64"/>
        <v>P</v>
      </c>
      <c r="I1361" t="str">
        <f>LOOKUP(F1361,'Facture Chronopost'!L:L,'Facture Chronopost'!H:H)</f>
        <v>FR</v>
      </c>
      <c r="J1361" s="6">
        <f>TCD!U1362</f>
        <v>30</v>
      </c>
      <c r="K1361">
        <f t="shared" si="65"/>
        <v>1</v>
      </c>
      <c r="L1361" s="27">
        <f>_xlfn.XLOOKUP(F1361,'TCD poids'!A:A,'TCD poids'!C:C)</f>
        <v>1.5</v>
      </c>
      <c r="M1361" t="str">
        <f>TCD!T1362</f>
        <v>6C</v>
      </c>
      <c r="N1361">
        <f>IF(I1361="",0.2,LOOKUP(I1361,'Pays TVA'!A:A,'Pays TVA'!B:B))</f>
        <v>0.2</v>
      </c>
      <c r="O1361" s="27" t="str">
        <f>IF(TCD!M1362="","",TCD!M1362)</f>
        <v/>
      </c>
      <c r="P1361" s="27" t="str">
        <f>IF(TCD!J1362="","",TCD!J1362)</f>
        <v/>
      </c>
      <c r="Q1361" s="27" t="str">
        <f>IF(AND(TCD!L1362="",TCD!Q1362=""),"",IF(SUM(TCD!L1362,TCD!Q1362)&gt;15,29,9.5))</f>
        <v/>
      </c>
      <c r="R1361" s="27">
        <f>_xlfn.XLOOKUP(F1361,TCD!E:E,TCD!K:K,"")</f>
        <v>0</v>
      </c>
      <c r="S1361" s="27" t="str">
        <f>IF(TCD!I1362="","",IF(TCD!I1362&gt;8.5,17,8.5))</f>
        <v/>
      </c>
      <c r="T1361" s="27">
        <f>TCD!Y1362</f>
        <v>5.96</v>
      </c>
    </row>
    <row r="1362" spans="1:20" x14ac:dyDescent="0.2">
      <c r="A1362" s="13" t="str">
        <f>TCD!V1363</f>
        <v>CHRONO_2SHOP</v>
      </c>
      <c r="B1362" s="1">
        <f t="shared" si="63"/>
        <v>46143</v>
      </c>
      <c r="F1362" t="str">
        <f>TCD!E1363</f>
        <v>XT413993014TS</v>
      </c>
      <c r="H1362" s="6" t="str">
        <f t="shared" si="64"/>
        <v>P</v>
      </c>
      <c r="I1362" t="str">
        <f>LOOKUP(F1362,'Facture Chronopost'!L:L,'Facture Chronopost'!H:H)</f>
        <v>FR</v>
      </c>
      <c r="J1362" s="6">
        <f>TCD!U1363</f>
        <v>42</v>
      </c>
      <c r="K1362">
        <f t="shared" si="65"/>
        <v>1</v>
      </c>
      <c r="L1362" s="27">
        <f>_xlfn.XLOOKUP(F1362,'TCD poids'!A:A,'TCD poids'!C:C)</f>
        <v>1.1000000000000001</v>
      </c>
      <c r="M1362" t="str">
        <f>TCD!T1363</f>
        <v>6C</v>
      </c>
      <c r="N1362">
        <f>IF(I1362="",0.2,LOOKUP(I1362,'Pays TVA'!A:A,'Pays TVA'!B:B))</f>
        <v>0.2</v>
      </c>
      <c r="O1362" s="27" t="str">
        <f>IF(TCD!M1363="","",TCD!M1363)</f>
        <v/>
      </c>
      <c r="P1362" s="27" t="str">
        <f>IF(TCD!J1363="","",TCD!J1363)</f>
        <v/>
      </c>
      <c r="Q1362" s="27" t="str">
        <f>IF(AND(TCD!L1363="",TCD!Q1363=""),"",IF(SUM(TCD!L1363,TCD!Q1363)&gt;15,29,9.5))</f>
        <v/>
      </c>
      <c r="R1362" s="27">
        <f>_xlfn.XLOOKUP(F1362,TCD!E:E,TCD!K:K,"")</f>
        <v>0</v>
      </c>
      <c r="S1362" s="27" t="str">
        <f>IF(TCD!I1363="","",IF(TCD!I1363&gt;8.5,17,8.5))</f>
        <v/>
      </c>
      <c r="T1362" s="27">
        <f>TCD!Y1363</f>
        <v>5.96</v>
      </c>
    </row>
    <row r="1363" spans="1:20" x14ac:dyDescent="0.2">
      <c r="A1363" s="13" t="str">
        <f>TCD!V1364</f>
        <v>CHRONO_2SHOP</v>
      </c>
      <c r="B1363" s="1">
        <f t="shared" si="63"/>
        <v>46143</v>
      </c>
      <c r="F1363" t="str">
        <f>TCD!E1364</f>
        <v>XT413994947TS</v>
      </c>
      <c r="H1363" s="6" t="str">
        <f t="shared" si="64"/>
        <v>P</v>
      </c>
      <c r="I1363" t="str">
        <f>LOOKUP(F1363,'Facture Chronopost'!L:L,'Facture Chronopost'!H:H)</f>
        <v>FR</v>
      </c>
      <c r="J1363" s="6">
        <f>TCD!U1364</f>
        <v>30</v>
      </c>
      <c r="K1363">
        <f t="shared" si="65"/>
        <v>1</v>
      </c>
      <c r="L1363" s="27">
        <f>_xlfn.XLOOKUP(F1363,'TCD poids'!A:A,'TCD poids'!C:C)</f>
        <v>1.3</v>
      </c>
      <c r="M1363" t="str">
        <f>TCD!T1364</f>
        <v>6C</v>
      </c>
      <c r="N1363">
        <f>IF(I1363="",0.2,LOOKUP(I1363,'Pays TVA'!A:A,'Pays TVA'!B:B))</f>
        <v>0.2</v>
      </c>
      <c r="O1363" s="27" t="str">
        <f>IF(TCD!M1364="","",TCD!M1364)</f>
        <v/>
      </c>
      <c r="P1363" s="27" t="str">
        <f>IF(TCD!J1364="","",TCD!J1364)</f>
        <v/>
      </c>
      <c r="Q1363" s="27" t="str">
        <f>IF(AND(TCD!L1364="",TCD!Q1364=""),"",IF(SUM(TCD!L1364,TCD!Q1364)&gt;15,29,9.5))</f>
        <v/>
      </c>
      <c r="R1363" s="27">
        <f>_xlfn.XLOOKUP(F1363,TCD!E:E,TCD!K:K,"")</f>
        <v>0</v>
      </c>
      <c r="S1363" s="27" t="str">
        <f>IF(TCD!I1364="","",IF(TCD!I1364&gt;8.5,17,8.5))</f>
        <v/>
      </c>
      <c r="T1363" s="27">
        <f>TCD!Y1364</f>
        <v>5.96</v>
      </c>
    </row>
    <row r="1364" spans="1:20" x14ac:dyDescent="0.2">
      <c r="A1364" s="13" t="str">
        <f>TCD!V1365</f>
        <v>CHRONO_2SHOP</v>
      </c>
      <c r="B1364" s="1">
        <f t="shared" si="63"/>
        <v>46143</v>
      </c>
      <c r="F1364" t="str">
        <f>TCD!E1365</f>
        <v>XT413995219TS</v>
      </c>
      <c r="H1364" s="6" t="str">
        <f t="shared" si="64"/>
        <v>P</v>
      </c>
      <c r="I1364" t="str">
        <f>LOOKUP(F1364,'Facture Chronopost'!L:L,'Facture Chronopost'!H:H)</f>
        <v>FR</v>
      </c>
      <c r="J1364" s="6">
        <f>TCD!U1365</f>
        <v>33</v>
      </c>
      <c r="K1364">
        <f t="shared" si="65"/>
        <v>1</v>
      </c>
      <c r="L1364" s="27">
        <f>_xlfn.XLOOKUP(F1364,'TCD poids'!A:A,'TCD poids'!C:C)</f>
        <v>5.3</v>
      </c>
      <c r="M1364" t="str">
        <f>TCD!T1365</f>
        <v>6C</v>
      </c>
      <c r="N1364">
        <f>IF(I1364="",0.2,LOOKUP(I1364,'Pays TVA'!A:A,'Pays TVA'!B:B))</f>
        <v>0.2</v>
      </c>
      <c r="O1364" s="27" t="str">
        <f>IF(TCD!M1365="","",TCD!M1365)</f>
        <v/>
      </c>
      <c r="P1364" s="27" t="str">
        <f>IF(TCD!J1365="","",TCD!J1365)</f>
        <v/>
      </c>
      <c r="Q1364" s="27" t="str">
        <f>IF(AND(TCD!L1365="",TCD!Q1365=""),"",IF(SUM(TCD!L1365,TCD!Q1365)&gt;15,29,9.5))</f>
        <v/>
      </c>
      <c r="R1364" s="27">
        <f>_xlfn.XLOOKUP(F1364,TCD!E:E,TCD!K:K,"")</f>
        <v>0</v>
      </c>
      <c r="S1364" s="27" t="str">
        <f>IF(TCD!I1365="","",IF(TCD!I1365&gt;8.5,17,8.5))</f>
        <v/>
      </c>
      <c r="T1364" s="27">
        <f>TCD!Y1365</f>
        <v>11.5</v>
      </c>
    </row>
    <row r="1365" spans="1:20" x14ac:dyDescent="0.2">
      <c r="A1365" s="13" t="str">
        <f>TCD!V1366</f>
        <v>CHRONO_2SHOP</v>
      </c>
      <c r="B1365" s="1">
        <f t="shared" si="63"/>
        <v>46143</v>
      </c>
      <c r="F1365" t="str">
        <f>TCD!E1366</f>
        <v>XT413996302TS</v>
      </c>
      <c r="H1365" s="6" t="str">
        <f t="shared" si="64"/>
        <v>P</v>
      </c>
      <c r="I1365" t="str">
        <f>LOOKUP(F1365,'Facture Chronopost'!L:L,'Facture Chronopost'!H:H)</f>
        <v>FR</v>
      </c>
      <c r="J1365" s="6">
        <f>TCD!U1366</f>
        <v>39</v>
      </c>
      <c r="K1365">
        <f t="shared" si="65"/>
        <v>1</v>
      </c>
      <c r="L1365" s="27">
        <f>_xlfn.XLOOKUP(F1365,'TCD poids'!A:A,'TCD poids'!C:C)</f>
        <v>2.2000000000000002</v>
      </c>
      <c r="M1365" t="str">
        <f>TCD!T1366</f>
        <v>6C</v>
      </c>
      <c r="N1365">
        <f>IF(I1365="",0.2,LOOKUP(I1365,'Pays TVA'!A:A,'Pays TVA'!B:B))</f>
        <v>0.2</v>
      </c>
      <c r="O1365" s="27" t="str">
        <f>IF(TCD!M1366="","",TCD!M1366)</f>
        <v/>
      </c>
      <c r="P1365" s="27" t="str">
        <f>IF(TCD!J1366="","",TCD!J1366)</f>
        <v/>
      </c>
      <c r="Q1365" s="27" t="str">
        <f>IF(AND(TCD!L1366="",TCD!Q1366=""),"",IF(SUM(TCD!L1366,TCD!Q1366)&gt;15,29,9.5))</f>
        <v/>
      </c>
      <c r="R1365" s="27">
        <f>_xlfn.XLOOKUP(F1365,TCD!E:E,TCD!K:K,"")</f>
        <v>0</v>
      </c>
      <c r="S1365" s="27" t="str">
        <f>IF(TCD!I1366="","",IF(TCD!I1366&gt;8.5,17,8.5))</f>
        <v/>
      </c>
      <c r="T1365" s="27">
        <f>TCD!Y1366</f>
        <v>13.44</v>
      </c>
    </row>
    <row r="1366" spans="1:20" x14ac:dyDescent="0.2">
      <c r="A1366" s="13" t="str">
        <f>TCD!V1367</f>
        <v>CHRONO_2SHOP</v>
      </c>
      <c r="B1366" s="1">
        <f t="shared" si="63"/>
        <v>46143</v>
      </c>
      <c r="F1366" t="str">
        <f>TCD!E1367</f>
        <v>XT413997807TS</v>
      </c>
      <c r="H1366" s="6" t="str">
        <f t="shared" si="64"/>
        <v>P</v>
      </c>
      <c r="I1366" t="str">
        <f>LOOKUP(F1366,'Facture Chronopost'!L:L,'Facture Chronopost'!H:H)</f>
        <v>FR</v>
      </c>
      <c r="J1366" s="6">
        <f>TCD!U1367</f>
        <v>30</v>
      </c>
      <c r="K1366">
        <f t="shared" si="65"/>
        <v>1</v>
      </c>
      <c r="L1366" s="27">
        <f>_xlfn.XLOOKUP(F1366,'TCD poids'!A:A,'TCD poids'!C:C)</f>
        <v>4.5999999999999996</v>
      </c>
      <c r="M1366" t="str">
        <f>TCD!T1367</f>
        <v>6C</v>
      </c>
      <c r="N1366">
        <f>IF(I1366="",0.2,LOOKUP(I1366,'Pays TVA'!A:A,'Pays TVA'!B:B))</f>
        <v>0.2</v>
      </c>
      <c r="O1366" s="27" t="str">
        <f>IF(TCD!M1367="","",TCD!M1367)</f>
        <v/>
      </c>
      <c r="P1366" s="27" t="str">
        <f>IF(TCD!J1367="","",TCD!J1367)</f>
        <v/>
      </c>
      <c r="Q1366" s="27" t="str">
        <f>IF(AND(TCD!L1367="",TCD!Q1367=""),"",IF(SUM(TCD!L1367,TCD!Q1367)&gt;15,29,9.5))</f>
        <v/>
      </c>
      <c r="R1366" s="27">
        <f>_xlfn.XLOOKUP(F1366,TCD!E:E,TCD!K:K,"")</f>
        <v>0</v>
      </c>
      <c r="S1366" s="27" t="str">
        <f>IF(TCD!I1367="","",IF(TCD!I1367&gt;8.5,17,8.5))</f>
        <v/>
      </c>
      <c r="T1366" s="27">
        <f>TCD!Y1367</f>
        <v>9.77</v>
      </c>
    </row>
    <row r="1367" spans="1:20" x14ac:dyDescent="0.2">
      <c r="A1367" s="13" t="str">
        <f>TCD!V1368</f>
        <v>CHRONO_2SHOP</v>
      </c>
      <c r="B1367" s="1">
        <f t="shared" si="63"/>
        <v>46143</v>
      </c>
      <c r="F1367" t="str">
        <f>TCD!E1368</f>
        <v>XT414001165TS</v>
      </c>
      <c r="H1367" s="6" t="str">
        <f t="shared" si="64"/>
        <v>P</v>
      </c>
      <c r="I1367" t="str">
        <f>LOOKUP(F1367,'Facture Chronopost'!L:L,'Facture Chronopost'!H:H)</f>
        <v>FR</v>
      </c>
      <c r="J1367" s="6">
        <f>TCD!U1368</f>
        <v>39</v>
      </c>
      <c r="K1367">
        <f t="shared" si="65"/>
        <v>1</v>
      </c>
      <c r="L1367" s="27">
        <f>_xlfn.XLOOKUP(F1367,'TCD poids'!A:A,'TCD poids'!C:C)</f>
        <v>0.2</v>
      </c>
      <c r="M1367" t="str">
        <f>TCD!T1368</f>
        <v>6C</v>
      </c>
      <c r="N1367">
        <f>IF(I1367="",0.2,LOOKUP(I1367,'Pays TVA'!A:A,'Pays TVA'!B:B))</f>
        <v>0.2</v>
      </c>
      <c r="O1367" s="27" t="str">
        <f>IF(TCD!M1368="","",TCD!M1368)</f>
        <v/>
      </c>
      <c r="P1367" s="27" t="str">
        <f>IF(TCD!J1368="","",TCD!J1368)</f>
        <v/>
      </c>
      <c r="Q1367" s="27" t="str">
        <f>IF(AND(TCD!L1368="",TCD!Q1368=""),"",IF(SUM(TCD!L1368,TCD!Q1368)&gt;15,29,9.5))</f>
        <v/>
      </c>
      <c r="R1367" s="27">
        <f>_xlfn.XLOOKUP(F1367,TCD!E:E,TCD!K:K,"")</f>
        <v>0</v>
      </c>
      <c r="S1367" s="27" t="str">
        <f>IF(TCD!I1368="","",IF(TCD!I1368&gt;8.5,17,8.5))</f>
        <v/>
      </c>
      <c r="T1367" s="27">
        <f>TCD!Y1368</f>
        <v>10.4</v>
      </c>
    </row>
    <row r="1368" spans="1:20" x14ac:dyDescent="0.2">
      <c r="A1368" s="13" t="str">
        <f>TCD!V1369</f>
        <v>CHRONO_2SHOP</v>
      </c>
      <c r="B1368" s="1">
        <f t="shared" si="63"/>
        <v>46143</v>
      </c>
      <c r="F1368" t="str">
        <f>TCD!E1369</f>
        <v>XT414003277TS</v>
      </c>
      <c r="H1368" s="6" t="str">
        <f t="shared" si="64"/>
        <v>P</v>
      </c>
      <c r="I1368" t="str">
        <f>LOOKUP(F1368,'Facture Chronopost'!L:L,'Facture Chronopost'!H:H)</f>
        <v>FR</v>
      </c>
      <c r="J1368" s="6">
        <f>TCD!U1369</f>
        <v>30</v>
      </c>
      <c r="K1368">
        <f t="shared" si="65"/>
        <v>1</v>
      </c>
      <c r="L1368" s="27">
        <f>_xlfn.XLOOKUP(F1368,'TCD poids'!A:A,'TCD poids'!C:C)</f>
        <v>4.5999999999999996</v>
      </c>
      <c r="M1368" t="str">
        <f>TCD!T1369</f>
        <v>6C</v>
      </c>
      <c r="N1368">
        <f>IF(I1368="",0.2,LOOKUP(I1368,'Pays TVA'!A:A,'Pays TVA'!B:B))</f>
        <v>0.2</v>
      </c>
      <c r="O1368" s="27" t="str">
        <f>IF(TCD!M1369="","",TCD!M1369)</f>
        <v/>
      </c>
      <c r="P1368" s="27" t="str">
        <f>IF(TCD!J1369="","",TCD!J1369)</f>
        <v/>
      </c>
      <c r="Q1368" s="27" t="str">
        <f>IF(AND(TCD!L1369="",TCD!Q1369=""),"",IF(SUM(TCD!L1369,TCD!Q1369)&gt;15,29,9.5))</f>
        <v/>
      </c>
      <c r="R1368" s="27">
        <f>_xlfn.XLOOKUP(F1368,TCD!E:E,TCD!K:K,"")</f>
        <v>0</v>
      </c>
      <c r="S1368" s="27" t="str">
        <f>IF(TCD!I1369="","",IF(TCD!I1369&gt;8.5,17,8.5))</f>
        <v/>
      </c>
      <c r="T1368" s="27">
        <f>TCD!Y1369</f>
        <v>9.77</v>
      </c>
    </row>
    <row r="1369" spans="1:20" x14ac:dyDescent="0.2">
      <c r="A1369" s="13" t="str">
        <f>TCD!V1370</f>
        <v>CHRONO_2SHOP</v>
      </c>
      <c r="B1369" s="1">
        <f t="shared" si="63"/>
        <v>46143</v>
      </c>
      <c r="F1369" t="str">
        <f>TCD!E1370</f>
        <v>XT414004309TS</v>
      </c>
      <c r="H1369" s="6" t="str">
        <f t="shared" si="64"/>
        <v>P</v>
      </c>
      <c r="I1369" t="str">
        <f>LOOKUP(F1369,'Facture Chronopost'!L:L,'Facture Chronopost'!H:H)</f>
        <v>FR</v>
      </c>
      <c r="J1369" s="6">
        <f>TCD!U1370</f>
        <v>25</v>
      </c>
      <c r="K1369">
        <f t="shared" si="65"/>
        <v>1</v>
      </c>
      <c r="L1369" s="27">
        <f>_xlfn.XLOOKUP(F1369,'TCD poids'!A:A,'TCD poids'!C:C)</f>
        <v>4.8</v>
      </c>
      <c r="M1369" t="str">
        <f>TCD!T1370</f>
        <v>6C</v>
      </c>
      <c r="N1369">
        <f>IF(I1369="",0.2,LOOKUP(I1369,'Pays TVA'!A:A,'Pays TVA'!B:B))</f>
        <v>0.2</v>
      </c>
      <c r="O1369" s="27" t="str">
        <f>IF(TCD!M1370="","",TCD!M1370)</f>
        <v/>
      </c>
      <c r="P1369" s="27" t="str">
        <f>IF(TCD!J1370="","",TCD!J1370)</f>
        <v/>
      </c>
      <c r="Q1369" s="27" t="str">
        <f>IF(AND(TCD!L1370="",TCD!Q1370=""),"",IF(SUM(TCD!L1370,TCD!Q1370)&gt;15,29,9.5))</f>
        <v/>
      </c>
      <c r="R1369" s="27">
        <f>_xlfn.XLOOKUP(F1369,TCD!E:E,TCD!K:K,"")</f>
        <v>0</v>
      </c>
      <c r="S1369" s="27" t="str">
        <f>IF(TCD!I1370="","",IF(TCD!I1370&gt;8.5,17,8.5))</f>
        <v/>
      </c>
      <c r="T1369" s="27">
        <f>TCD!Y1370</f>
        <v>13.91</v>
      </c>
    </row>
    <row r="1370" spans="1:20" x14ac:dyDescent="0.2">
      <c r="A1370" s="13" t="str">
        <f>TCD!V1371</f>
        <v>CHRONO_2SHOP</v>
      </c>
      <c r="B1370" s="1">
        <f t="shared" si="63"/>
        <v>46143</v>
      </c>
      <c r="F1370" t="str">
        <f>TCD!E1371</f>
        <v>XT414008376TS</v>
      </c>
      <c r="H1370" s="6" t="str">
        <f t="shared" si="64"/>
        <v>P</v>
      </c>
      <c r="I1370" t="str">
        <f>LOOKUP(F1370,'Facture Chronopost'!L:L,'Facture Chronopost'!H:H)</f>
        <v>FR</v>
      </c>
      <c r="J1370" s="6">
        <f>TCD!U1371</f>
        <v>33</v>
      </c>
      <c r="K1370">
        <f t="shared" si="65"/>
        <v>1</v>
      </c>
      <c r="L1370" s="27">
        <f>_xlfn.XLOOKUP(F1370,'TCD poids'!A:A,'TCD poids'!C:C)</f>
        <v>4.6999999999999993</v>
      </c>
      <c r="M1370" t="str">
        <f>TCD!T1371</f>
        <v>6C</v>
      </c>
      <c r="N1370">
        <f>IF(I1370="",0.2,LOOKUP(I1370,'Pays TVA'!A:A,'Pays TVA'!B:B))</f>
        <v>0.2</v>
      </c>
      <c r="O1370" s="27" t="str">
        <f>IF(TCD!M1371="","",TCD!M1371)</f>
        <v/>
      </c>
      <c r="P1370" s="27" t="str">
        <f>IF(TCD!J1371="","",TCD!J1371)</f>
        <v/>
      </c>
      <c r="Q1370" s="27" t="str">
        <f>IF(AND(TCD!L1371="",TCD!Q1371=""),"",IF(SUM(TCD!L1371,TCD!Q1371)&gt;15,29,9.5))</f>
        <v/>
      </c>
      <c r="R1370" s="27">
        <f>_xlfn.XLOOKUP(F1370,TCD!E:E,TCD!K:K,"")</f>
        <v>0</v>
      </c>
      <c r="S1370" s="27" t="str">
        <f>IF(TCD!I1371="","",IF(TCD!I1371&gt;8.5,17,8.5))</f>
        <v/>
      </c>
      <c r="T1370" s="27">
        <f>TCD!Y1371</f>
        <v>12.84</v>
      </c>
    </row>
    <row r="1371" spans="1:20" x14ac:dyDescent="0.2">
      <c r="A1371" s="13" t="str">
        <f>TCD!V1372</f>
        <v>CHRONO_2SHOP</v>
      </c>
      <c r="B1371" s="1">
        <f t="shared" si="63"/>
        <v>46143</v>
      </c>
      <c r="F1371" t="str">
        <f>TCD!E1372</f>
        <v>XT414008570TS</v>
      </c>
      <c r="H1371" s="6" t="str">
        <f t="shared" si="64"/>
        <v>P</v>
      </c>
      <c r="I1371" t="str">
        <f>LOOKUP(F1371,'Facture Chronopost'!L:L,'Facture Chronopost'!H:H)</f>
        <v>FR</v>
      </c>
      <c r="J1371" s="6">
        <f>TCD!U1372</f>
        <v>39</v>
      </c>
      <c r="K1371">
        <f t="shared" si="65"/>
        <v>1</v>
      </c>
      <c r="L1371" s="27">
        <f>_xlfn.XLOOKUP(F1371,'TCD poids'!A:A,'TCD poids'!C:C)</f>
        <v>6.1999999999999993</v>
      </c>
      <c r="M1371" t="str">
        <f>TCD!T1372</f>
        <v>6C</v>
      </c>
      <c r="N1371">
        <f>IF(I1371="",0.2,LOOKUP(I1371,'Pays TVA'!A:A,'Pays TVA'!B:B))</f>
        <v>0.2</v>
      </c>
      <c r="O1371" s="27" t="str">
        <f>IF(TCD!M1372="","",TCD!M1372)</f>
        <v/>
      </c>
      <c r="P1371" s="27" t="str">
        <f>IF(TCD!J1372="","",TCD!J1372)</f>
        <v/>
      </c>
      <c r="Q1371" s="27" t="str">
        <f>IF(AND(TCD!L1372="",TCD!Q1372=""),"",IF(SUM(TCD!L1372,TCD!Q1372)&gt;15,29,9.5))</f>
        <v/>
      </c>
      <c r="R1371" s="27">
        <f>_xlfn.XLOOKUP(F1371,TCD!E:E,TCD!K:K,"")</f>
        <v>0</v>
      </c>
      <c r="S1371" s="27" t="str">
        <f>IF(TCD!I1372="","",IF(TCD!I1372&gt;8.5,17,8.5))</f>
        <v/>
      </c>
      <c r="T1371" s="27">
        <f>TCD!Y1372</f>
        <v>16.079999999999998</v>
      </c>
    </row>
    <row r="1372" spans="1:20" x14ac:dyDescent="0.2">
      <c r="A1372" s="13" t="str">
        <f>TCD!V1373</f>
        <v>CHRONO_2SHOP</v>
      </c>
      <c r="B1372" s="1">
        <f t="shared" si="63"/>
        <v>46143</v>
      </c>
      <c r="F1372" t="str">
        <f>TCD!E1373</f>
        <v>XT414008858TS</v>
      </c>
      <c r="H1372" s="6" t="str">
        <f t="shared" si="64"/>
        <v>P</v>
      </c>
      <c r="I1372" t="str">
        <f>LOOKUP(F1372,'Facture Chronopost'!L:L,'Facture Chronopost'!H:H)</f>
        <v>FR</v>
      </c>
      <c r="J1372" s="6">
        <f>TCD!U1373</f>
        <v>30</v>
      </c>
      <c r="K1372">
        <f t="shared" si="65"/>
        <v>1</v>
      </c>
      <c r="L1372" s="27">
        <f>_xlfn.XLOOKUP(F1372,'TCD poids'!A:A,'TCD poids'!C:C)</f>
        <v>4.6999999999999993</v>
      </c>
      <c r="M1372" t="str">
        <f>TCD!T1373</f>
        <v>6C</v>
      </c>
      <c r="N1372">
        <f>IF(I1372="",0.2,LOOKUP(I1372,'Pays TVA'!A:A,'Pays TVA'!B:B))</f>
        <v>0.2</v>
      </c>
      <c r="O1372" s="27" t="str">
        <f>IF(TCD!M1373="","",TCD!M1373)</f>
        <v/>
      </c>
      <c r="P1372" s="27" t="str">
        <f>IF(TCD!J1373="","",TCD!J1373)</f>
        <v/>
      </c>
      <c r="Q1372" s="27" t="str">
        <f>IF(AND(TCD!L1373="",TCD!Q1373=""),"",IF(SUM(TCD!L1373,TCD!Q1373)&gt;15,29,9.5))</f>
        <v/>
      </c>
      <c r="R1372" s="27">
        <f>_xlfn.XLOOKUP(F1372,TCD!E:E,TCD!K:K,"")</f>
        <v>0</v>
      </c>
      <c r="S1372" s="27" t="str">
        <f>IF(TCD!I1373="","",IF(TCD!I1373&gt;8.5,17,8.5))</f>
        <v/>
      </c>
      <c r="T1372" s="27">
        <f>TCD!Y1373</f>
        <v>9.77</v>
      </c>
    </row>
    <row r="1373" spans="1:20" x14ac:dyDescent="0.2">
      <c r="A1373" s="13" t="str">
        <f>TCD!V1374</f>
        <v>CHRONO_2SHOP</v>
      </c>
      <c r="B1373" s="1">
        <f t="shared" si="63"/>
        <v>46143</v>
      </c>
      <c r="F1373" t="str">
        <f>TCD!E1374</f>
        <v>XT414009235TS</v>
      </c>
      <c r="H1373" s="6" t="str">
        <f t="shared" si="64"/>
        <v>P</v>
      </c>
      <c r="I1373" t="str">
        <f>LOOKUP(F1373,'Facture Chronopost'!L:L,'Facture Chronopost'!H:H)</f>
        <v>FR</v>
      </c>
      <c r="J1373" s="6">
        <f>TCD!U1374</f>
        <v>25</v>
      </c>
      <c r="K1373">
        <f t="shared" si="65"/>
        <v>1</v>
      </c>
      <c r="L1373" s="27">
        <f>_xlfn.XLOOKUP(F1373,'TCD poids'!A:A,'TCD poids'!C:C)</f>
        <v>0.4</v>
      </c>
      <c r="M1373" t="str">
        <f>TCD!T1374</f>
        <v>6C</v>
      </c>
      <c r="N1373">
        <f>IF(I1373="",0.2,LOOKUP(I1373,'Pays TVA'!A:A,'Pays TVA'!B:B))</f>
        <v>0.2</v>
      </c>
      <c r="O1373" s="27" t="str">
        <f>IF(TCD!M1374="","",TCD!M1374)</f>
        <v/>
      </c>
      <c r="P1373" s="27" t="str">
        <f>IF(TCD!J1374="","",TCD!J1374)</f>
        <v/>
      </c>
      <c r="Q1373" s="27" t="str">
        <f>IF(AND(TCD!L1374="",TCD!Q1374=""),"",IF(SUM(TCD!L1374,TCD!Q1374)&gt;15,29,9.5))</f>
        <v/>
      </c>
      <c r="R1373" s="27">
        <f>_xlfn.XLOOKUP(F1373,TCD!E:E,TCD!K:K,"")</f>
        <v>0</v>
      </c>
      <c r="S1373" s="27" t="str">
        <f>IF(TCD!I1374="","",IF(TCD!I1374&gt;8.5,17,8.5))</f>
        <v/>
      </c>
      <c r="T1373" s="27">
        <f>TCD!Y1374</f>
        <v>9.5500000000000007</v>
      </c>
    </row>
    <row r="1374" spans="1:20" x14ac:dyDescent="0.2">
      <c r="A1374" s="13" t="str">
        <f>TCD!V1375</f>
        <v>CHRONO_2SHOP</v>
      </c>
      <c r="B1374" s="1">
        <f t="shared" si="63"/>
        <v>46143</v>
      </c>
      <c r="F1374" t="str">
        <f>TCD!E1375</f>
        <v>XT414009460TS</v>
      </c>
      <c r="H1374" s="6" t="str">
        <f t="shared" si="64"/>
        <v>P</v>
      </c>
      <c r="I1374" t="str">
        <f>LOOKUP(F1374,'Facture Chronopost'!L:L,'Facture Chronopost'!H:H)</f>
        <v>FR</v>
      </c>
      <c r="J1374" s="6">
        <f>TCD!U1375</f>
        <v>30</v>
      </c>
      <c r="K1374">
        <f t="shared" si="65"/>
        <v>1</v>
      </c>
      <c r="L1374" s="27">
        <f>_xlfn.XLOOKUP(F1374,'TCD poids'!A:A,'TCD poids'!C:C)</f>
        <v>1.5</v>
      </c>
      <c r="M1374" t="str">
        <f>TCD!T1375</f>
        <v>6C</v>
      </c>
      <c r="N1374">
        <f>IF(I1374="",0.2,LOOKUP(I1374,'Pays TVA'!A:A,'Pays TVA'!B:B))</f>
        <v>0.2</v>
      </c>
      <c r="O1374" s="27" t="str">
        <f>IF(TCD!M1375="","",TCD!M1375)</f>
        <v/>
      </c>
      <c r="P1374" s="27" t="str">
        <f>IF(TCD!J1375="","",TCD!J1375)</f>
        <v/>
      </c>
      <c r="Q1374" s="27" t="str">
        <f>IF(AND(TCD!L1375="",TCD!Q1375=""),"",IF(SUM(TCD!L1375,TCD!Q1375)&gt;15,29,9.5))</f>
        <v/>
      </c>
      <c r="R1374" s="27">
        <f>_xlfn.XLOOKUP(F1374,TCD!E:E,TCD!K:K,"")</f>
        <v>0</v>
      </c>
      <c r="S1374" s="27" t="str">
        <f>IF(TCD!I1375="","",IF(TCD!I1375&gt;8.5,17,8.5))</f>
        <v/>
      </c>
      <c r="T1374" s="27">
        <f>TCD!Y1375</f>
        <v>5.96</v>
      </c>
    </row>
    <row r="1375" spans="1:20" x14ac:dyDescent="0.2">
      <c r="A1375" s="13" t="str">
        <f>TCD!V1376</f>
        <v>CHRONO_2SHOP</v>
      </c>
      <c r="B1375" s="1">
        <f t="shared" si="63"/>
        <v>46143</v>
      </c>
      <c r="F1375" t="str">
        <f>TCD!E1376</f>
        <v>XT414010397TS</v>
      </c>
      <c r="H1375" s="6" t="str">
        <f t="shared" si="64"/>
        <v>P</v>
      </c>
      <c r="I1375" t="str">
        <f>LOOKUP(F1375,'Facture Chronopost'!L:L,'Facture Chronopost'!H:H)</f>
        <v>FR</v>
      </c>
      <c r="J1375" s="6">
        <f>TCD!U1376</f>
        <v>30</v>
      </c>
      <c r="K1375">
        <f t="shared" si="65"/>
        <v>1</v>
      </c>
      <c r="L1375" s="27">
        <f>_xlfn.XLOOKUP(F1375,'TCD poids'!A:A,'TCD poids'!C:C)</f>
        <v>1.7000000000000002</v>
      </c>
      <c r="M1375" t="str">
        <f>TCD!T1376</f>
        <v>6C</v>
      </c>
      <c r="N1375">
        <f>IF(I1375="",0.2,LOOKUP(I1375,'Pays TVA'!A:A,'Pays TVA'!B:B))</f>
        <v>0.2</v>
      </c>
      <c r="O1375" s="27" t="str">
        <f>IF(TCD!M1376="","",TCD!M1376)</f>
        <v/>
      </c>
      <c r="P1375" s="27" t="str">
        <f>IF(TCD!J1376="","",TCD!J1376)</f>
        <v/>
      </c>
      <c r="Q1375" s="27" t="str">
        <f>IF(AND(TCD!L1376="",TCD!Q1376=""),"",IF(SUM(TCD!L1376,TCD!Q1376)&gt;15,29,9.5))</f>
        <v/>
      </c>
      <c r="R1375" s="27">
        <f>_xlfn.XLOOKUP(F1375,TCD!E:E,TCD!K:K,"")</f>
        <v>0</v>
      </c>
      <c r="S1375" s="27" t="str">
        <f>IF(TCD!I1376="","",IF(TCD!I1376&gt;8.5,17,8.5))</f>
        <v/>
      </c>
      <c r="T1375" s="27">
        <f>TCD!Y1376</f>
        <v>5.96</v>
      </c>
    </row>
    <row r="1376" spans="1:20" x14ac:dyDescent="0.2">
      <c r="A1376" s="13" t="str">
        <f>TCD!V1377</f>
        <v>CHRONO_2SHOP</v>
      </c>
      <c r="B1376" s="1">
        <f t="shared" si="63"/>
        <v>46143</v>
      </c>
      <c r="F1376" t="str">
        <f>TCD!E1377</f>
        <v>XT414010627TS</v>
      </c>
      <c r="H1376" s="6" t="str">
        <f t="shared" si="64"/>
        <v>P</v>
      </c>
      <c r="I1376" t="str">
        <f>LOOKUP(F1376,'Facture Chronopost'!L:L,'Facture Chronopost'!H:H)</f>
        <v>FR</v>
      </c>
      <c r="J1376" s="6">
        <f>TCD!U1377</f>
        <v>30</v>
      </c>
      <c r="K1376">
        <f t="shared" si="65"/>
        <v>1</v>
      </c>
      <c r="L1376" s="27">
        <f>_xlfn.XLOOKUP(F1376,'TCD poids'!A:A,'TCD poids'!C:C)</f>
        <v>4.3999999999999995</v>
      </c>
      <c r="M1376" t="str">
        <f>TCD!T1377</f>
        <v>6C</v>
      </c>
      <c r="N1376">
        <f>IF(I1376="",0.2,LOOKUP(I1376,'Pays TVA'!A:A,'Pays TVA'!B:B))</f>
        <v>0.2</v>
      </c>
      <c r="O1376" s="27" t="str">
        <f>IF(TCD!M1377="","",TCD!M1377)</f>
        <v/>
      </c>
      <c r="P1376" s="27" t="str">
        <f>IF(TCD!J1377="","",TCD!J1377)</f>
        <v/>
      </c>
      <c r="Q1376" s="27" t="str">
        <f>IF(AND(TCD!L1377="",TCD!Q1377=""),"",IF(SUM(TCD!L1377,TCD!Q1377)&gt;15,29,9.5))</f>
        <v/>
      </c>
      <c r="R1376" s="27">
        <f>_xlfn.XLOOKUP(F1376,TCD!E:E,TCD!K:K,"")</f>
        <v>0</v>
      </c>
      <c r="S1376" s="27" t="str">
        <f>IF(TCD!I1377="","",IF(TCD!I1377&gt;8.5,17,8.5))</f>
        <v/>
      </c>
      <c r="T1376" s="27">
        <f>TCD!Y1377</f>
        <v>9.77</v>
      </c>
    </row>
    <row r="1377" spans="1:20" x14ac:dyDescent="0.2">
      <c r="A1377" s="13" t="str">
        <f>TCD!V1378</f>
        <v>CHRONO_2SHOP</v>
      </c>
      <c r="B1377" s="1">
        <f t="shared" si="63"/>
        <v>46143</v>
      </c>
      <c r="F1377" t="str">
        <f>TCD!E1378</f>
        <v>XT414011931TS</v>
      </c>
      <c r="H1377" s="6" t="str">
        <f t="shared" si="64"/>
        <v>P</v>
      </c>
      <c r="I1377" t="str">
        <f>LOOKUP(F1377,'Facture Chronopost'!L:L,'Facture Chronopost'!H:H)</f>
        <v>FR</v>
      </c>
      <c r="J1377" s="6">
        <f>TCD!U1378</f>
        <v>25</v>
      </c>
      <c r="K1377">
        <f t="shared" si="65"/>
        <v>1</v>
      </c>
      <c r="L1377" s="27">
        <f>_xlfn.XLOOKUP(F1377,'TCD poids'!A:A,'TCD poids'!C:C)</f>
        <v>0.2</v>
      </c>
      <c r="M1377" t="str">
        <f>TCD!T1378</f>
        <v>6C</v>
      </c>
      <c r="N1377">
        <f>IF(I1377="",0.2,LOOKUP(I1377,'Pays TVA'!A:A,'Pays TVA'!B:B))</f>
        <v>0.2</v>
      </c>
      <c r="O1377" s="27" t="str">
        <f>IF(TCD!M1378="","",TCD!M1378)</f>
        <v/>
      </c>
      <c r="P1377" s="27" t="str">
        <f>IF(TCD!J1378="","",TCD!J1378)</f>
        <v/>
      </c>
      <c r="Q1377" s="27" t="str">
        <f>IF(AND(TCD!L1378="",TCD!Q1378=""),"",IF(SUM(TCD!L1378,TCD!Q1378)&gt;15,29,9.5))</f>
        <v/>
      </c>
      <c r="R1377" s="27">
        <f>_xlfn.XLOOKUP(F1377,TCD!E:E,TCD!K:K,"")</f>
        <v>0</v>
      </c>
      <c r="S1377" s="27" t="str">
        <f>IF(TCD!I1378="","",IF(TCD!I1378&gt;8.5,17,8.5))</f>
        <v/>
      </c>
      <c r="T1377" s="27">
        <f>TCD!Y1378</f>
        <v>9.5500000000000007</v>
      </c>
    </row>
    <row r="1378" spans="1:20" x14ac:dyDescent="0.2">
      <c r="A1378" s="13" t="str">
        <f>TCD!V1379</f>
        <v>CHRONO_2SHOP</v>
      </c>
      <c r="B1378" s="1">
        <f t="shared" si="63"/>
        <v>46143</v>
      </c>
      <c r="F1378" t="str">
        <f>TCD!E1379</f>
        <v>XT414012234TS</v>
      </c>
      <c r="H1378" s="6" t="str">
        <f t="shared" si="64"/>
        <v>P</v>
      </c>
      <c r="I1378" t="str">
        <f>LOOKUP(F1378,'Facture Chronopost'!L:L,'Facture Chronopost'!H:H)</f>
        <v>FR</v>
      </c>
      <c r="J1378" s="6">
        <f>TCD!U1379</f>
        <v>30</v>
      </c>
      <c r="K1378">
        <f t="shared" si="65"/>
        <v>1</v>
      </c>
      <c r="L1378" s="27">
        <f>_xlfn.XLOOKUP(F1378,'TCD poids'!A:A,'TCD poids'!C:C)</f>
        <v>4.3</v>
      </c>
      <c r="M1378" t="str">
        <f>TCD!T1379</f>
        <v>6C</v>
      </c>
      <c r="N1378">
        <f>IF(I1378="",0.2,LOOKUP(I1378,'Pays TVA'!A:A,'Pays TVA'!B:B))</f>
        <v>0.2</v>
      </c>
      <c r="O1378" s="27" t="str">
        <f>IF(TCD!M1379="","",TCD!M1379)</f>
        <v/>
      </c>
      <c r="P1378" s="27" t="str">
        <f>IF(TCD!J1379="","",TCD!J1379)</f>
        <v/>
      </c>
      <c r="Q1378" s="27" t="str">
        <f>IF(AND(TCD!L1379="",TCD!Q1379=""),"",IF(SUM(TCD!L1379,TCD!Q1379)&gt;15,29,9.5))</f>
        <v/>
      </c>
      <c r="R1378" s="27">
        <f>_xlfn.XLOOKUP(F1378,TCD!E:E,TCD!K:K,"")</f>
        <v>0</v>
      </c>
      <c r="S1378" s="27" t="str">
        <f>IF(TCD!I1379="","",IF(TCD!I1379&gt;8.5,17,8.5))</f>
        <v/>
      </c>
      <c r="T1378" s="27">
        <f>TCD!Y1379</f>
        <v>9.77</v>
      </c>
    </row>
    <row r="1379" spans="1:20" x14ac:dyDescent="0.2">
      <c r="A1379" s="13" t="str">
        <f>TCD!V1380</f>
        <v>CHRONO_2SHOP</v>
      </c>
      <c r="B1379" s="1">
        <f t="shared" si="63"/>
        <v>46143</v>
      </c>
      <c r="F1379" t="str">
        <f>TCD!E1380</f>
        <v>XT414013274TS</v>
      </c>
      <c r="H1379" s="6" t="str">
        <f t="shared" si="64"/>
        <v>P</v>
      </c>
      <c r="I1379" t="str">
        <f>LOOKUP(F1379,'Facture Chronopost'!L:L,'Facture Chronopost'!H:H)</f>
        <v>FR</v>
      </c>
      <c r="J1379" s="6">
        <f>TCD!U1380</f>
        <v>30</v>
      </c>
      <c r="K1379">
        <f t="shared" si="65"/>
        <v>1</v>
      </c>
      <c r="L1379" s="27">
        <f>_xlfn.XLOOKUP(F1379,'TCD poids'!A:A,'TCD poids'!C:C)</f>
        <v>4.6999999999999993</v>
      </c>
      <c r="M1379" t="str">
        <f>TCD!T1380</f>
        <v>6C</v>
      </c>
      <c r="N1379">
        <f>IF(I1379="",0.2,LOOKUP(I1379,'Pays TVA'!A:A,'Pays TVA'!B:B))</f>
        <v>0.2</v>
      </c>
      <c r="O1379" s="27" t="str">
        <f>IF(TCD!M1380="","",TCD!M1380)</f>
        <v/>
      </c>
      <c r="P1379" s="27" t="str">
        <f>IF(TCD!J1380="","",TCD!J1380)</f>
        <v/>
      </c>
      <c r="Q1379" s="27" t="str">
        <f>IF(AND(TCD!L1380="",TCD!Q1380=""),"",IF(SUM(TCD!L1380,TCD!Q1380)&gt;15,29,9.5))</f>
        <v/>
      </c>
      <c r="R1379" s="27">
        <f>_xlfn.XLOOKUP(F1379,TCD!E:E,TCD!K:K,"")</f>
        <v>0</v>
      </c>
      <c r="S1379" s="27" t="str">
        <f>IF(TCD!I1380="","",IF(TCD!I1380&gt;8.5,17,8.5))</f>
        <v/>
      </c>
      <c r="T1379" s="27">
        <f>TCD!Y1380</f>
        <v>9.77</v>
      </c>
    </row>
    <row r="1380" spans="1:20" x14ac:dyDescent="0.2">
      <c r="A1380" s="13" t="str">
        <f>TCD!V1381</f>
        <v>CHRONO_2SHOP</v>
      </c>
      <c r="B1380" s="1">
        <f t="shared" si="63"/>
        <v>46143</v>
      </c>
      <c r="F1380" t="str">
        <f>TCD!E1381</f>
        <v>XT414013932TS</v>
      </c>
      <c r="H1380" s="6" t="str">
        <f t="shared" si="64"/>
        <v>P</v>
      </c>
      <c r="I1380" t="str">
        <f>LOOKUP(F1380,'Facture Chronopost'!L:L,'Facture Chronopost'!H:H)</f>
        <v>FR</v>
      </c>
      <c r="J1380" s="6">
        <f>TCD!U1381</f>
        <v>30</v>
      </c>
      <c r="K1380">
        <f t="shared" si="65"/>
        <v>1</v>
      </c>
      <c r="L1380" s="27">
        <f>_xlfn.XLOOKUP(F1380,'TCD poids'!A:A,'TCD poids'!C:C)</f>
        <v>4.6999999999999993</v>
      </c>
      <c r="M1380" t="str">
        <f>TCD!T1381</f>
        <v>6C</v>
      </c>
      <c r="N1380">
        <f>IF(I1380="",0.2,LOOKUP(I1380,'Pays TVA'!A:A,'Pays TVA'!B:B))</f>
        <v>0.2</v>
      </c>
      <c r="O1380" s="27" t="str">
        <f>IF(TCD!M1381="","",TCD!M1381)</f>
        <v/>
      </c>
      <c r="P1380" s="27" t="str">
        <f>IF(TCD!J1381="","",TCD!J1381)</f>
        <v/>
      </c>
      <c r="Q1380" s="27" t="str">
        <f>IF(AND(TCD!L1381="",TCD!Q1381=""),"",IF(SUM(TCD!L1381,TCD!Q1381)&gt;15,29,9.5))</f>
        <v/>
      </c>
      <c r="R1380" s="27">
        <f>_xlfn.XLOOKUP(F1380,TCD!E:E,TCD!K:K,"")</f>
        <v>0</v>
      </c>
      <c r="S1380" s="27" t="str">
        <f>IF(TCD!I1381="","",IF(TCD!I1381&gt;8.5,17,8.5))</f>
        <v/>
      </c>
      <c r="T1380" s="27">
        <f>TCD!Y1381</f>
        <v>9.77</v>
      </c>
    </row>
    <row r="1381" spans="1:20" x14ac:dyDescent="0.2">
      <c r="A1381" s="13" t="str">
        <f>TCD!V1382</f>
        <v>CHRONO_2SHOP</v>
      </c>
      <c r="B1381" s="1">
        <f t="shared" si="63"/>
        <v>46143</v>
      </c>
      <c r="F1381" t="str">
        <f>TCD!E1382</f>
        <v>XT414014059TS</v>
      </c>
      <c r="H1381" s="6" t="str">
        <f t="shared" si="64"/>
        <v>P</v>
      </c>
      <c r="I1381" t="str">
        <f>LOOKUP(F1381,'Facture Chronopost'!L:L,'Facture Chronopost'!H:H)</f>
        <v>FR</v>
      </c>
      <c r="J1381" s="6">
        <f>TCD!U1382</f>
        <v>30</v>
      </c>
      <c r="K1381">
        <f t="shared" si="65"/>
        <v>1</v>
      </c>
      <c r="L1381" s="27">
        <f>_xlfn.XLOOKUP(F1381,'TCD poids'!A:A,'TCD poids'!C:C)</f>
        <v>4.8</v>
      </c>
      <c r="M1381" t="str">
        <f>TCD!T1382</f>
        <v>6C</v>
      </c>
      <c r="N1381">
        <f>IF(I1381="",0.2,LOOKUP(I1381,'Pays TVA'!A:A,'Pays TVA'!B:B))</f>
        <v>0.2</v>
      </c>
      <c r="O1381" s="27" t="str">
        <f>IF(TCD!M1382="","",TCD!M1382)</f>
        <v/>
      </c>
      <c r="P1381" s="27" t="str">
        <f>IF(TCD!J1382="","",TCD!J1382)</f>
        <v/>
      </c>
      <c r="Q1381" s="27" t="str">
        <f>IF(AND(TCD!L1382="",TCD!Q1382=""),"",IF(SUM(TCD!L1382,TCD!Q1382)&gt;15,29,9.5))</f>
        <v/>
      </c>
      <c r="R1381" s="27">
        <f>_xlfn.XLOOKUP(F1381,TCD!E:E,TCD!K:K,"")</f>
        <v>0</v>
      </c>
      <c r="S1381" s="27" t="str">
        <f>IF(TCD!I1382="","",IF(TCD!I1382&gt;8.5,17,8.5))</f>
        <v/>
      </c>
      <c r="T1381" s="27">
        <f>TCD!Y1382</f>
        <v>9.77</v>
      </c>
    </row>
    <row r="1382" spans="1:20" x14ac:dyDescent="0.2">
      <c r="A1382" s="13" t="str">
        <f>TCD!V1383</f>
        <v>CHRONO_2SHOP</v>
      </c>
      <c r="B1382" s="1">
        <f t="shared" si="63"/>
        <v>46143</v>
      </c>
      <c r="F1382" t="str">
        <f>TCD!E1383</f>
        <v>XT414014062TS</v>
      </c>
      <c r="H1382" s="6" t="str">
        <f t="shared" si="64"/>
        <v>P</v>
      </c>
      <c r="I1382" t="str">
        <f>LOOKUP(F1382,'Facture Chronopost'!L:L,'Facture Chronopost'!H:H)</f>
        <v>FR</v>
      </c>
      <c r="J1382" s="6">
        <f>TCD!U1383</f>
        <v>25</v>
      </c>
      <c r="K1382">
        <f t="shared" si="65"/>
        <v>1</v>
      </c>
      <c r="L1382" s="27">
        <f>_xlfn.XLOOKUP(F1382,'TCD poids'!A:A,'TCD poids'!C:C)</f>
        <v>4.6999999999999993</v>
      </c>
      <c r="M1382" t="str">
        <f>TCD!T1383</f>
        <v>6C</v>
      </c>
      <c r="N1382">
        <f>IF(I1382="",0.2,LOOKUP(I1382,'Pays TVA'!A:A,'Pays TVA'!B:B))</f>
        <v>0.2</v>
      </c>
      <c r="O1382" s="27" t="str">
        <f>IF(TCD!M1383="","",TCD!M1383)</f>
        <v/>
      </c>
      <c r="P1382" s="27" t="str">
        <f>IF(TCD!J1383="","",TCD!J1383)</f>
        <v/>
      </c>
      <c r="Q1382" s="27" t="str">
        <f>IF(AND(TCD!L1383="",TCD!Q1383=""),"",IF(SUM(TCD!L1383,TCD!Q1383)&gt;15,29,9.5))</f>
        <v/>
      </c>
      <c r="R1382" s="27">
        <f>_xlfn.XLOOKUP(F1382,TCD!E:E,TCD!K:K,"")</f>
        <v>0</v>
      </c>
      <c r="S1382" s="27" t="str">
        <f>IF(TCD!I1383="","",IF(TCD!I1383&gt;8.5,17,8.5))</f>
        <v/>
      </c>
      <c r="T1382" s="27">
        <f>TCD!Y1383</f>
        <v>13.91</v>
      </c>
    </row>
    <row r="1383" spans="1:20" x14ac:dyDescent="0.2">
      <c r="A1383" s="13" t="str">
        <f>TCD!V1384</f>
        <v>CHRONO_2SHOP</v>
      </c>
      <c r="B1383" s="1">
        <f t="shared" si="63"/>
        <v>46143</v>
      </c>
      <c r="F1383" t="str">
        <f>TCD!E1384</f>
        <v>XT414014703TS</v>
      </c>
      <c r="H1383" s="6" t="str">
        <f t="shared" si="64"/>
        <v>P</v>
      </c>
      <c r="I1383" t="str">
        <f>LOOKUP(F1383,'Facture Chronopost'!L:L,'Facture Chronopost'!H:H)</f>
        <v>FR</v>
      </c>
      <c r="J1383" s="6">
        <f>TCD!U1384</f>
        <v>30</v>
      </c>
      <c r="K1383">
        <f t="shared" si="65"/>
        <v>1</v>
      </c>
      <c r="L1383" s="27">
        <f>_xlfn.XLOOKUP(F1383,'TCD poids'!A:A,'TCD poids'!C:C)</f>
        <v>6.3999999999999995</v>
      </c>
      <c r="M1383" t="str">
        <f>TCD!T1384</f>
        <v>6C</v>
      </c>
      <c r="N1383">
        <f>IF(I1383="",0.2,LOOKUP(I1383,'Pays TVA'!A:A,'Pays TVA'!B:B))</f>
        <v>0.2</v>
      </c>
      <c r="O1383" s="27" t="str">
        <f>IF(TCD!M1384="","",TCD!M1384)</f>
        <v/>
      </c>
      <c r="P1383" s="27" t="str">
        <f>IF(TCD!J1384="","",TCD!J1384)</f>
        <v/>
      </c>
      <c r="Q1383" s="27" t="str">
        <f>IF(AND(TCD!L1384="",TCD!Q1384=""),"",IF(SUM(TCD!L1384,TCD!Q1384)&gt;15,29,9.5))</f>
        <v/>
      </c>
      <c r="R1383" s="27">
        <f>_xlfn.XLOOKUP(F1383,TCD!E:E,TCD!K:K,"")</f>
        <v>0</v>
      </c>
      <c r="S1383" s="27" t="str">
        <f>IF(TCD!I1384="","",IF(TCD!I1384&gt;8.5,17,8.5))</f>
        <v/>
      </c>
      <c r="T1383" s="27">
        <f>TCD!Y1384</f>
        <v>11.09</v>
      </c>
    </row>
    <row r="1384" spans="1:20" x14ac:dyDescent="0.2">
      <c r="A1384" s="13" t="str">
        <f>TCD!V1385</f>
        <v>CHRONO_2SHOP</v>
      </c>
      <c r="B1384" s="1">
        <f t="shared" si="63"/>
        <v>46143</v>
      </c>
      <c r="F1384" t="str">
        <f>TCD!E1385</f>
        <v>XT414014884TS</v>
      </c>
      <c r="H1384" s="6" t="str">
        <f t="shared" si="64"/>
        <v>P</v>
      </c>
      <c r="I1384" t="str">
        <f>LOOKUP(F1384,'Facture Chronopost'!L:L,'Facture Chronopost'!H:H)</f>
        <v>FR</v>
      </c>
      <c r="J1384" s="6">
        <f>TCD!U1385</f>
        <v>26</v>
      </c>
      <c r="K1384">
        <f t="shared" si="65"/>
        <v>1</v>
      </c>
      <c r="L1384" s="27">
        <f>_xlfn.XLOOKUP(F1384,'TCD poids'!A:A,'TCD poids'!C:C)</f>
        <v>5.1999999999999993</v>
      </c>
      <c r="M1384" t="str">
        <f>TCD!T1385</f>
        <v>6C</v>
      </c>
      <c r="N1384">
        <f>IF(I1384="",0.2,LOOKUP(I1384,'Pays TVA'!A:A,'Pays TVA'!B:B))</f>
        <v>0.2</v>
      </c>
      <c r="O1384" s="27" t="str">
        <f>IF(TCD!M1385="","",TCD!M1385)</f>
        <v/>
      </c>
      <c r="P1384" s="27" t="str">
        <f>IF(TCD!J1385="","",TCD!J1385)</f>
        <v/>
      </c>
      <c r="Q1384" s="27" t="str">
        <f>IF(AND(TCD!L1385="",TCD!Q1385=""),"",IF(SUM(TCD!L1385,TCD!Q1385)&gt;15,29,9.5))</f>
        <v/>
      </c>
      <c r="R1384" s="27">
        <f>_xlfn.XLOOKUP(F1384,TCD!E:E,TCD!K:K,"")</f>
        <v>0</v>
      </c>
      <c r="S1384" s="27" t="str">
        <f>IF(TCD!I1385="","",IF(TCD!I1385&gt;8.5,17,8.5))</f>
        <v/>
      </c>
      <c r="T1384" s="27">
        <f>TCD!Y1385</f>
        <v>9.94</v>
      </c>
    </row>
    <row r="1385" spans="1:20" x14ac:dyDescent="0.2">
      <c r="A1385" s="13" t="str">
        <f>TCD!V1386</f>
        <v>CHRONO_2SHOP</v>
      </c>
      <c r="B1385" s="1">
        <f t="shared" si="63"/>
        <v>46143</v>
      </c>
      <c r="F1385" t="str">
        <f>TCD!E1386</f>
        <v>XT414015227TS</v>
      </c>
      <c r="H1385" s="6" t="str">
        <f t="shared" si="64"/>
        <v>P</v>
      </c>
      <c r="I1385" t="str">
        <f>LOOKUP(F1385,'Facture Chronopost'!L:L,'Facture Chronopost'!H:H)</f>
        <v>FR</v>
      </c>
      <c r="J1385" s="6">
        <f>TCD!U1386</f>
        <v>30</v>
      </c>
      <c r="K1385">
        <f t="shared" si="65"/>
        <v>1</v>
      </c>
      <c r="L1385" s="27">
        <f>_xlfn.XLOOKUP(F1385,'TCD poids'!A:A,'TCD poids'!C:C)</f>
        <v>4.5999999999999996</v>
      </c>
      <c r="M1385" t="str">
        <f>TCD!T1386</f>
        <v>6C</v>
      </c>
      <c r="N1385">
        <f>IF(I1385="",0.2,LOOKUP(I1385,'Pays TVA'!A:A,'Pays TVA'!B:B))</f>
        <v>0.2</v>
      </c>
      <c r="O1385" s="27" t="str">
        <f>IF(TCD!M1386="","",TCD!M1386)</f>
        <v/>
      </c>
      <c r="P1385" s="27" t="str">
        <f>IF(TCD!J1386="","",TCD!J1386)</f>
        <v/>
      </c>
      <c r="Q1385" s="27" t="str">
        <f>IF(AND(TCD!L1386="",TCD!Q1386=""),"",IF(SUM(TCD!L1386,TCD!Q1386)&gt;15,29,9.5))</f>
        <v/>
      </c>
      <c r="R1385" s="27">
        <f>_xlfn.XLOOKUP(F1385,TCD!E:E,TCD!K:K,"")</f>
        <v>0</v>
      </c>
      <c r="S1385" s="27" t="str">
        <f>IF(TCD!I1386="","",IF(TCD!I1386&gt;8.5,17,8.5))</f>
        <v/>
      </c>
      <c r="T1385" s="27">
        <f>TCD!Y1386</f>
        <v>9.77</v>
      </c>
    </row>
    <row r="1386" spans="1:20" x14ac:dyDescent="0.2">
      <c r="A1386" s="13" t="str">
        <f>TCD!V1387</f>
        <v>CHRONO_2SHOP</v>
      </c>
      <c r="B1386" s="1">
        <f t="shared" si="63"/>
        <v>46143</v>
      </c>
      <c r="F1386" t="str">
        <f>TCD!E1387</f>
        <v>XT414015292TS</v>
      </c>
      <c r="H1386" s="6" t="str">
        <f t="shared" si="64"/>
        <v>P</v>
      </c>
      <c r="I1386" t="str">
        <f>LOOKUP(F1386,'Facture Chronopost'!L:L,'Facture Chronopost'!H:H)</f>
        <v>FR</v>
      </c>
      <c r="J1386" s="6">
        <f>TCD!U1387</f>
        <v>42</v>
      </c>
      <c r="K1386">
        <f t="shared" si="65"/>
        <v>1</v>
      </c>
      <c r="L1386" s="27">
        <f>_xlfn.XLOOKUP(F1386,'TCD poids'!A:A,'TCD poids'!C:C)</f>
        <v>1.1000000000000001</v>
      </c>
      <c r="M1386" t="str">
        <f>TCD!T1387</f>
        <v>6C</v>
      </c>
      <c r="N1386">
        <f>IF(I1386="",0.2,LOOKUP(I1386,'Pays TVA'!A:A,'Pays TVA'!B:B))</f>
        <v>0.2</v>
      </c>
      <c r="O1386" s="27" t="str">
        <f>IF(TCD!M1387="","",TCD!M1387)</f>
        <v/>
      </c>
      <c r="P1386" s="27" t="str">
        <f>IF(TCD!J1387="","",TCD!J1387)</f>
        <v/>
      </c>
      <c r="Q1386" s="27" t="str">
        <f>IF(AND(TCD!L1387="",TCD!Q1387=""),"",IF(SUM(TCD!L1387,TCD!Q1387)&gt;15,29,9.5))</f>
        <v/>
      </c>
      <c r="R1386" s="27">
        <f>_xlfn.XLOOKUP(F1386,TCD!E:E,TCD!K:K,"")</f>
        <v>0</v>
      </c>
      <c r="S1386" s="27" t="str">
        <f>IF(TCD!I1387="","",IF(TCD!I1387&gt;8.5,17,8.5))</f>
        <v/>
      </c>
      <c r="T1386" s="27">
        <f>TCD!Y1387</f>
        <v>5.96</v>
      </c>
    </row>
    <row r="1387" spans="1:20" x14ac:dyDescent="0.2">
      <c r="A1387" s="13" t="str">
        <f>TCD!V1388</f>
        <v>CHRONO_2SHOP</v>
      </c>
      <c r="B1387" s="1">
        <f t="shared" si="63"/>
        <v>46143</v>
      </c>
      <c r="F1387" t="str">
        <f>TCD!E1388</f>
        <v>XT414015743TS</v>
      </c>
      <c r="H1387" s="6" t="str">
        <f t="shared" si="64"/>
        <v>P</v>
      </c>
      <c r="I1387" t="str">
        <f>LOOKUP(F1387,'Facture Chronopost'!L:L,'Facture Chronopost'!H:H)</f>
        <v>FR</v>
      </c>
      <c r="J1387" s="6">
        <f>TCD!U1388</f>
        <v>30</v>
      </c>
      <c r="K1387">
        <f t="shared" si="65"/>
        <v>1</v>
      </c>
      <c r="L1387" s="27">
        <f>_xlfn.XLOOKUP(F1387,'TCD poids'!A:A,'TCD poids'!C:C)</f>
        <v>7.3999999999999995</v>
      </c>
      <c r="M1387" t="str">
        <f>TCD!T1388</f>
        <v>6C</v>
      </c>
      <c r="N1387">
        <f>IF(I1387="",0.2,LOOKUP(I1387,'Pays TVA'!A:A,'Pays TVA'!B:B))</f>
        <v>0.2</v>
      </c>
      <c r="O1387" s="27" t="str">
        <f>IF(TCD!M1388="","",TCD!M1388)</f>
        <v/>
      </c>
      <c r="P1387" s="27" t="str">
        <f>IF(TCD!J1388="","",TCD!J1388)</f>
        <v/>
      </c>
      <c r="Q1387" s="27" t="str">
        <f>IF(AND(TCD!L1388="",TCD!Q1388=""),"",IF(SUM(TCD!L1388,TCD!Q1388)&gt;15,29,9.5))</f>
        <v/>
      </c>
      <c r="R1387" s="27">
        <f>_xlfn.XLOOKUP(F1387,TCD!E:E,TCD!K:K,"")</f>
        <v>0</v>
      </c>
      <c r="S1387" s="27" t="str">
        <f>IF(TCD!I1388="","",IF(TCD!I1388&gt;8.5,17,8.5))</f>
        <v/>
      </c>
      <c r="T1387" s="27">
        <f>TCD!Y1388</f>
        <v>11.75</v>
      </c>
    </row>
    <row r="1388" spans="1:20" x14ac:dyDescent="0.2">
      <c r="A1388" s="13" t="str">
        <f>TCD!V1389</f>
        <v>CHRONO_2SHOP</v>
      </c>
      <c r="B1388" s="1">
        <f t="shared" si="63"/>
        <v>46143</v>
      </c>
      <c r="F1388" t="str">
        <f>TCD!E1389</f>
        <v>XT414015893TS</v>
      </c>
      <c r="H1388" s="6" t="str">
        <f t="shared" si="64"/>
        <v>P</v>
      </c>
      <c r="I1388" t="str">
        <f>LOOKUP(F1388,'Facture Chronopost'!L:L,'Facture Chronopost'!H:H)</f>
        <v>FR</v>
      </c>
      <c r="J1388" s="6">
        <f>TCD!U1389</f>
        <v>42</v>
      </c>
      <c r="K1388">
        <f t="shared" si="65"/>
        <v>1</v>
      </c>
      <c r="L1388" s="27">
        <f>_xlfn.XLOOKUP(F1388,'TCD poids'!A:A,'TCD poids'!C:C)</f>
        <v>6.3</v>
      </c>
      <c r="M1388" t="str">
        <f>TCD!T1389</f>
        <v>6C</v>
      </c>
      <c r="N1388">
        <f>IF(I1388="",0.2,LOOKUP(I1388,'Pays TVA'!A:A,'Pays TVA'!B:B))</f>
        <v>0.2</v>
      </c>
      <c r="O1388" s="27" t="str">
        <f>IF(TCD!M1389="","",TCD!M1389)</f>
        <v/>
      </c>
      <c r="P1388" s="27" t="str">
        <f>IF(TCD!J1389="","",TCD!J1389)</f>
        <v/>
      </c>
      <c r="Q1388" s="27" t="str">
        <f>IF(AND(TCD!L1389="",TCD!Q1389=""),"",IF(SUM(TCD!L1389,TCD!Q1389)&gt;15,29,9.5))</f>
        <v/>
      </c>
      <c r="R1388" s="27">
        <f>_xlfn.XLOOKUP(F1388,TCD!E:E,TCD!K:K,"")</f>
        <v>0</v>
      </c>
      <c r="S1388" s="27" t="str">
        <f>IF(TCD!I1389="","",IF(TCD!I1389&gt;8.5,17,8.5))</f>
        <v/>
      </c>
      <c r="T1388" s="27">
        <f>TCD!Y1389</f>
        <v>11.09</v>
      </c>
    </row>
    <row r="1389" spans="1:20" x14ac:dyDescent="0.2">
      <c r="A1389" s="13" t="str">
        <f>TCD!V1390</f>
        <v>CHRONO_2SHOP</v>
      </c>
      <c r="B1389" s="1">
        <f t="shared" si="63"/>
        <v>46143</v>
      </c>
      <c r="F1389" t="str">
        <f>TCD!E1390</f>
        <v>XT414017885TS</v>
      </c>
      <c r="H1389" s="6" t="str">
        <f t="shared" si="64"/>
        <v>P</v>
      </c>
      <c r="I1389" t="str">
        <f>LOOKUP(F1389,'Facture Chronopost'!L:L,'Facture Chronopost'!H:H)</f>
        <v>FR</v>
      </c>
      <c r="J1389" s="6">
        <f>TCD!U1390</f>
        <v>26</v>
      </c>
      <c r="K1389">
        <f t="shared" si="65"/>
        <v>1</v>
      </c>
      <c r="L1389" s="27">
        <f>_xlfn.XLOOKUP(F1389,'TCD poids'!A:A,'TCD poids'!C:C)</f>
        <v>0.4</v>
      </c>
      <c r="M1389" t="str">
        <f>TCD!T1390</f>
        <v>6C</v>
      </c>
      <c r="N1389">
        <f>IF(I1389="",0.2,LOOKUP(I1389,'Pays TVA'!A:A,'Pays TVA'!B:B))</f>
        <v>0.2</v>
      </c>
      <c r="O1389" s="27" t="str">
        <f>IF(TCD!M1390="","",TCD!M1390)</f>
        <v/>
      </c>
      <c r="P1389" s="27" t="str">
        <f>IF(TCD!J1390="","",TCD!J1390)</f>
        <v/>
      </c>
      <c r="Q1389" s="27" t="str">
        <f>IF(AND(TCD!L1390="",TCD!Q1390=""),"",IF(SUM(TCD!L1390,TCD!Q1390)&gt;15,29,9.5))</f>
        <v/>
      </c>
      <c r="R1389" s="27">
        <f>_xlfn.XLOOKUP(F1389,TCD!E:E,TCD!K:K,"")</f>
        <v>0</v>
      </c>
      <c r="S1389" s="27" t="str">
        <f>IF(TCD!I1390="","",IF(TCD!I1390&gt;8.5,17,8.5))</f>
        <v/>
      </c>
      <c r="T1389" s="27">
        <f>TCD!Y1390</f>
        <v>4.92</v>
      </c>
    </row>
    <row r="1390" spans="1:20" x14ac:dyDescent="0.2">
      <c r="A1390" s="13" t="str">
        <f>TCD!V1391</f>
        <v>CHRONO_2SHOP</v>
      </c>
      <c r="B1390" s="1">
        <f t="shared" si="63"/>
        <v>46143</v>
      </c>
      <c r="F1390" t="str">
        <f>TCD!E1391</f>
        <v>XT414019524TS</v>
      </c>
      <c r="H1390" s="6" t="str">
        <f t="shared" si="64"/>
        <v>P</v>
      </c>
      <c r="I1390" t="str">
        <f>LOOKUP(F1390,'Facture Chronopost'!L:L,'Facture Chronopost'!H:H)</f>
        <v>FR</v>
      </c>
      <c r="J1390" s="6">
        <f>TCD!U1391</f>
        <v>30</v>
      </c>
      <c r="K1390">
        <f t="shared" si="65"/>
        <v>1</v>
      </c>
      <c r="L1390" s="27">
        <f>_xlfn.XLOOKUP(F1390,'TCD poids'!A:A,'TCD poids'!C:C)</f>
        <v>1.1000000000000001</v>
      </c>
      <c r="M1390" t="str">
        <f>TCD!T1391</f>
        <v>6C</v>
      </c>
      <c r="N1390">
        <f>IF(I1390="",0.2,LOOKUP(I1390,'Pays TVA'!A:A,'Pays TVA'!B:B))</f>
        <v>0.2</v>
      </c>
      <c r="O1390" s="27" t="str">
        <f>IF(TCD!M1391="","",TCD!M1391)</f>
        <v/>
      </c>
      <c r="P1390" s="27" t="str">
        <f>IF(TCD!J1391="","",TCD!J1391)</f>
        <v/>
      </c>
      <c r="Q1390" s="27" t="str">
        <f>IF(AND(TCD!L1391="",TCD!Q1391=""),"",IF(SUM(TCD!L1391,TCD!Q1391)&gt;15,29,9.5))</f>
        <v/>
      </c>
      <c r="R1390" s="27">
        <f>_xlfn.XLOOKUP(F1390,TCD!E:E,TCD!K:K,"")</f>
        <v>0</v>
      </c>
      <c r="S1390" s="27" t="str">
        <f>IF(TCD!I1391="","",IF(TCD!I1391&gt;8.5,17,8.5))</f>
        <v/>
      </c>
      <c r="T1390" s="27">
        <f>TCD!Y1391</f>
        <v>5.96</v>
      </c>
    </row>
    <row r="1391" spans="1:20" x14ac:dyDescent="0.2">
      <c r="A1391" s="13" t="str">
        <f>TCD!V1392</f>
        <v>CHRONO_2SHOP</v>
      </c>
      <c r="B1391" s="1">
        <f t="shared" si="63"/>
        <v>46143</v>
      </c>
      <c r="F1391" t="str">
        <f>TCD!E1392</f>
        <v>XT414020451TS</v>
      </c>
      <c r="H1391" s="6" t="str">
        <f t="shared" si="64"/>
        <v>P</v>
      </c>
      <c r="I1391" t="str">
        <f>LOOKUP(F1391,'Facture Chronopost'!L:L,'Facture Chronopost'!H:H)</f>
        <v>FR</v>
      </c>
      <c r="J1391" s="6">
        <f>TCD!U1392</f>
        <v>30</v>
      </c>
      <c r="K1391">
        <f t="shared" si="65"/>
        <v>1</v>
      </c>
      <c r="L1391" s="27">
        <f>_xlfn.XLOOKUP(F1391,'TCD poids'!A:A,'TCD poids'!C:C)</f>
        <v>0.6</v>
      </c>
      <c r="M1391" t="str">
        <f>TCD!T1392</f>
        <v>6C</v>
      </c>
      <c r="N1391">
        <f>IF(I1391="",0.2,LOOKUP(I1391,'Pays TVA'!A:A,'Pays TVA'!B:B))</f>
        <v>0.2</v>
      </c>
      <c r="O1391" s="27" t="str">
        <f>IF(TCD!M1392="","",TCD!M1392)</f>
        <v/>
      </c>
      <c r="P1391" s="27" t="str">
        <f>IF(TCD!J1392="","",TCD!J1392)</f>
        <v/>
      </c>
      <c r="Q1391" s="27" t="str">
        <f>IF(AND(TCD!L1392="",TCD!Q1392=""),"",IF(SUM(TCD!L1392,TCD!Q1392)&gt;15,29,9.5))</f>
        <v/>
      </c>
      <c r="R1391" s="27">
        <f>_xlfn.XLOOKUP(F1391,TCD!E:E,TCD!K:K,"")</f>
        <v>0</v>
      </c>
      <c r="S1391" s="27" t="str">
        <f>IF(TCD!I1392="","",IF(TCD!I1392&gt;8.5,17,8.5))</f>
        <v/>
      </c>
      <c r="T1391" s="27">
        <f>TCD!Y1392</f>
        <v>5.63</v>
      </c>
    </row>
    <row r="1392" spans="1:20" x14ac:dyDescent="0.2">
      <c r="A1392" s="13" t="str">
        <f>TCD!V1393</f>
        <v>CHRONO_2SHOP</v>
      </c>
      <c r="B1392" s="1">
        <f t="shared" si="63"/>
        <v>46143</v>
      </c>
      <c r="F1392" t="str">
        <f>TCD!E1393</f>
        <v>XT414020757TS</v>
      </c>
      <c r="H1392" s="6" t="str">
        <f t="shared" si="64"/>
        <v>P</v>
      </c>
      <c r="I1392" t="str">
        <f>LOOKUP(F1392,'Facture Chronopost'!L:L,'Facture Chronopost'!H:H)</f>
        <v>FR</v>
      </c>
      <c r="J1392" s="6">
        <f>TCD!U1393</f>
        <v>30</v>
      </c>
      <c r="K1392">
        <f t="shared" si="65"/>
        <v>1</v>
      </c>
      <c r="L1392" s="27">
        <f>_xlfn.XLOOKUP(F1392,'TCD poids'!A:A,'TCD poids'!C:C)</f>
        <v>4.3999999999999995</v>
      </c>
      <c r="M1392" t="str">
        <f>TCD!T1393</f>
        <v>6C</v>
      </c>
      <c r="N1392">
        <f>IF(I1392="",0.2,LOOKUP(I1392,'Pays TVA'!A:A,'Pays TVA'!B:B))</f>
        <v>0.2</v>
      </c>
      <c r="O1392" s="27" t="str">
        <f>IF(TCD!M1393="","",TCD!M1393)</f>
        <v/>
      </c>
      <c r="P1392" s="27" t="str">
        <f>IF(TCD!J1393="","",TCD!J1393)</f>
        <v/>
      </c>
      <c r="Q1392" s="27" t="str">
        <f>IF(AND(TCD!L1393="",TCD!Q1393=""),"",IF(SUM(TCD!L1393,TCD!Q1393)&gt;15,29,9.5))</f>
        <v/>
      </c>
      <c r="R1392" s="27">
        <f>_xlfn.XLOOKUP(F1392,TCD!E:E,TCD!K:K,"")</f>
        <v>0</v>
      </c>
      <c r="S1392" s="27" t="str">
        <f>IF(TCD!I1393="","",IF(TCD!I1393&gt;8.5,17,8.5))</f>
        <v/>
      </c>
      <c r="T1392" s="27">
        <f>TCD!Y1393</f>
        <v>9.77</v>
      </c>
    </row>
    <row r="1393" spans="1:20" x14ac:dyDescent="0.2">
      <c r="A1393" s="13" t="str">
        <f>TCD!V1394</f>
        <v>CHRONO_2SHOP</v>
      </c>
      <c r="B1393" s="1">
        <f t="shared" si="63"/>
        <v>46143</v>
      </c>
      <c r="F1393" t="str">
        <f>TCD!E1394</f>
        <v>XT414020893TS</v>
      </c>
      <c r="H1393" s="6" t="str">
        <f t="shared" si="64"/>
        <v>P</v>
      </c>
      <c r="I1393" t="str">
        <f>LOOKUP(F1393,'Facture Chronopost'!L:L,'Facture Chronopost'!H:H)</f>
        <v>FR</v>
      </c>
      <c r="J1393" s="6">
        <f>TCD!U1394</f>
        <v>30</v>
      </c>
      <c r="K1393">
        <f t="shared" si="65"/>
        <v>1</v>
      </c>
      <c r="L1393" s="27">
        <f>_xlfn.XLOOKUP(F1393,'TCD poids'!A:A,'TCD poids'!C:C)</f>
        <v>0.79999999999999993</v>
      </c>
      <c r="M1393" t="str">
        <f>TCD!T1394</f>
        <v>6C</v>
      </c>
      <c r="N1393">
        <f>IF(I1393="",0.2,LOOKUP(I1393,'Pays TVA'!A:A,'Pays TVA'!B:B))</f>
        <v>0.2</v>
      </c>
      <c r="O1393" s="27" t="str">
        <f>IF(TCD!M1394="","",TCD!M1394)</f>
        <v/>
      </c>
      <c r="P1393" s="27" t="str">
        <f>IF(TCD!J1394="","",TCD!J1394)</f>
        <v/>
      </c>
      <c r="Q1393" s="27" t="str">
        <f>IF(AND(TCD!L1394="",TCD!Q1394=""),"",IF(SUM(TCD!L1394,TCD!Q1394)&gt;15,29,9.5))</f>
        <v/>
      </c>
      <c r="R1393" s="27">
        <f>_xlfn.XLOOKUP(F1393,TCD!E:E,TCD!K:K,"")</f>
        <v>0</v>
      </c>
      <c r="S1393" s="27" t="str">
        <f>IF(TCD!I1394="","",IF(TCD!I1394&gt;8.5,17,8.5))</f>
        <v/>
      </c>
      <c r="T1393" s="27">
        <f>TCD!Y1394</f>
        <v>5.63</v>
      </c>
    </row>
    <row r="1394" spans="1:20" x14ac:dyDescent="0.2">
      <c r="A1394" s="13" t="str">
        <f>TCD!V1395</f>
        <v>CHRONO_2SHOP</v>
      </c>
      <c r="B1394" s="1">
        <f t="shared" si="63"/>
        <v>46143</v>
      </c>
      <c r="F1394" t="str">
        <f>TCD!E1395</f>
        <v>XT414020964TS</v>
      </c>
      <c r="H1394" s="6" t="str">
        <f t="shared" si="64"/>
        <v>P</v>
      </c>
      <c r="I1394" t="str">
        <f>LOOKUP(F1394,'Facture Chronopost'!L:L,'Facture Chronopost'!H:H)</f>
        <v>FR</v>
      </c>
      <c r="J1394" s="6">
        <f>TCD!U1395</f>
        <v>30</v>
      </c>
      <c r="K1394">
        <f t="shared" si="65"/>
        <v>1</v>
      </c>
      <c r="L1394" s="27">
        <f>_xlfn.XLOOKUP(F1394,'TCD poids'!A:A,'TCD poids'!C:C)</f>
        <v>4.6999999999999993</v>
      </c>
      <c r="M1394" t="str">
        <f>TCD!T1395</f>
        <v>6C</v>
      </c>
      <c r="N1394">
        <f>IF(I1394="",0.2,LOOKUP(I1394,'Pays TVA'!A:A,'Pays TVA'!B:B))</f>
        <v>0.2</v>
      </c>
      <c r="O1394" s="27" t="str">
        <f>IF(TCD!M1395="","",TCD!M1395)</f>
        <v/>
      </c>
      <c r="P1394" s="27" t="str">
        <f>IF(TCD!J1395="","",TCD!J1395)</f>
        <v/>
      </c>
      <c r="Q1394" s="27" t="str">
        <f>IF(AND(TCD!L1395="",TCD!Q1395=""),"",IF(SUM(TCD!L1395,TCD!Q1395)&gt;15,29,9.5))</f>
        <v/>
      </c>
      <c r="R1394" s="27">
        <f>_xlfn.XLOOKUP(F1394,TCD!E:E,TCD!K:K,"")</f>
        <v>0</v>
      </c>
      <c r="S1394" s="27" t="str">
        <f>IF(TCD!I1395="","",IF(TCD!I1395&gt;8.5,17,8.5))</f>
        <v/>
      </c>
      <c r="T1394" s="27">
        <f>TCD!Y1395</f>
        <v>9.77</v>
      </c>
    </row>
    <row r="1395" spans="1:20" x14ac:dyDescent="0.2">
      <c r="A1395" s="13" t="str">
        <f>TCD!V1396</f>
        <v>CHRONO_2SHOP</v>
      </c>
      <c r="B1395" s="1">
        <f t="shared" si="63"/>
        <v>46143</v>
      </c>
      <c r="F1395" t="str">
        <f>TCD!E1396</f>
        <v>XT414021324TS</v>
      </c>
      <c r="H1395" s="6" t="str">
        <f t="shared" si="64"/>
        <v>P</v>
      </c>
      <c r="I1395" t="str">
        <f>LOOKUP(F1395,'Facture Chronopost'!L:L,'Facture Chronopost'!H:H)</f>
        <v>FR</v>
      </c>
      <c r="J1395" s="6">
        <f>TCD!U1396</f>
        <v>30</v>
      </c>
      <c r="K1395">
        <f t="shared" si="65"/>
        <v>1</v>
      </c>
      <c r="L1395" s="27">
        <f>_xlfn.XLOOKUP(F1395,'TCD poids'!A:A,'TCD poids'!C:C)</f>
        <v>4.5999999999999996</v>
      </c>
      <c r="M1395" t="str">
        <f>TCD!T1396</f>
        <v>6C</v>
      </c>
      <c r="N1395">
        <f>IF(I1395="",0.2,LOOKUP(I1395,'Pays TVA'!A:A,'Pays TVA'!B:B))</f>
        <v>0.2</v>
      </c>
      <c r="O1395" s="27" t="str">
        <f>IF(TCD!M1396="","",TCD!M1396)</f>
        <v/>
      </c>
      <c r="P1395" s="27" t="str">
        <f>IF(TCD!J1396="","",TCD!J1396)</f>
        <v/>
      </c>
      <c r="Q1395" s="27" t="str">
        <f>IF(AND(TCD!L1396="",TCD!Q1396=""),"",IF(SUM(TCD!L1396,TCD!Q1396)&gt;15,29,9.5))</f>
        <v/>
      </c>
      <c r="R1395" s="27">
        <f>_xlfn.XLOOKUP(F1395,TCD!E:E,TCD!K:K,"")</f>
        <v>0</v>
      </c>
      <c r="S1395" s="27" t="str">
        <f>IF(TCD!I1396="","",IF(TCD!I1396&gt;8.5,17,8.5))</f>
        <v/>
      </c>
      <c r="T1395" s="27">
        <f>TCD!Y1396</f>
        <v>9.77</v>
      </c>
    </row>
    <row r="1396" spans="1:20" x14ac:dyDescent="0.2">
      <c r="A1396" s="13" t="str">
        <f>TCD!V1397</f>
        <v>CHRONO_2SHOP</v>
      </c>
      <c r="B1396" s="1">
        <f t="shared" si="63"/>
        <v>46143</v>
      </c>
      <c r="F1396" t="str">
        <f>TCD!E1397</f>
        <v>XT414021960TS</v>
      </c>
      <c r="H1396" s="6" t="str">
        <f t="shared" si="64"/>
        <v>P</v>
      </c>
      <c r="I1396" t="str">
        <f>LOOKUP(F1396,'Facture Chronopost'!L:L,'Facture Chronopost'!H:H)</f>
        <v>FR</v>
      </c>
      <c r="J1396" s="6">
        <f>TCD!U1397</f>
        <v>25</v>
      </c>
      <c r="K1396">
        <f t="shared" si="65"/>
        <v>1</v>
      </c>
      <c r="L1396" s="27">
        <f>_xlfn.XLOOKUP(F1396,'TCD poids'!A:A,'TCD poids'!C:C)</f>
        <v>4.6999999999999993</v>
      </c>
      <c r="M1396" t="str">
        <f>TCD!T1397</f>
        <v>6C</v>
      </c>
      <c r="N1396">
        <f>IF(I1396="",0.2,LOOKUP(I1396,'Pays TVA'!A:A,'Pays TVA'!B:B))</f>
        <v>0.2</v>
      </c>
      <c r="O1396" s="27" t="str">
        <f>IF(TCD!M1397="","",TCD!M1397)</f>
        <v/>
      </c>
      <c r="P1396" s="27" t="str">
        <f>IF(TCD!J1397="","",TCD!J1397)</f>
        <v/>
      </c>
      <c r="Q1396" s="27" t="str">
        <f>IF(AND(TCD!L1397="",TCD!Q1397=""),"",IF(SUM(TCD!L1397,TCD!Q1397)&gt;15,29,9.5))</f>
        <v/>
      </c>
      <c r="R1396" s="27">
        <f>_xlfn.XLOOKUP(F1396,TCD!E:E,TCD!K:K,"")</f>
        <v>0</v>
      </c>
      <c r="S1396" s="27" t="str">
        <f>IF(TCD!I1397="","",IF(TCD!I1397&gt;8.5,17,8.5))</f>
        <v/>
      </c>
      <c r="T1396" s="27">
        <f>TCD!Y1397</f>
        <v>13.91</v>
      </c>
    </row>
    <row r="1397" spans="1:20" x14ac:dyDescent="0.2">
      <c r="A1397" s="13" t="str">
        <f>TCD!V1398</f>
        <v>CHRONO_2SHOP</v>
      </c>
      <c r="B1397" s="1">
        <f t="shared" si="63"/>
        <v>46143</v>
      </c>
      <c r="F1397" t="str">
        <f>TCD!E1398</f>
        <v>XT414023002TS</v>
      </c>
      <c r="H1397" s="6" t="str">
        <f t="shared" si="64"/>
        <v>P</v>
      </c>
      <c r="I1397" t="str">
        <f>LOOKUP(F1397,'Facture Chronopost'!L:L,'Facture Chronopost'!H:H)</f>
        <v>FR</v>
      </c>
      <c r="J1397" s="6">
        <f>TCD!U1398</f>
        <v>30</v>
      </c>
      <c r="K1397">
        <f t="shared" si="65"/>
        <v>1</v>
      </c>
      <c r="L1397" s="27">
        <f>_xlfn.XLOOKUP(F1397,'TCD poids'!A:A,'TCD poids'!C:C)</f>
        <v>4.6999999999999993</v>
      </c>
      <c r="M1397" t="str">
        <f>TCD!T1398</f>
        <v>6C</v>
      </c>
      <c r="N1397">
        <f>IF(I1397="",0.2,LOOKUP(I1397,'Pays TVA'!A:A,'Pays TVA'!B:B))</f>
        <v>0.2</v>
      </c>
      <c r="O1397" s="27" t="str">
        <f>IF(TCD!M1398="","",TCD!M1398)</f>
        <v/>
      </c>
      <c r="P1397" s="27" t="str">
        <f>IF(TCD!J1398="","",TCD!J1398)</f>
        <v/>
      </c>
      <c r="Q1397" s="27" t="str">
        <f>IF(AND(TCD!L1398="",TCD!Q1398=""),"",IF(SUM(TCD!L1398,TCD!Q1398)&gt;15,29,9.5))</f>
        <v/>
      </c>
      <c r="R1397" s="27">
        <f>_xlfn.XLOOKUP(F1397,TCD!E:E,TCD!K:K,"")</f>
        <v>0</v>
      </c>
      <c r="S1397" s="27" t="str">
        <f>IF(TCD!I1398="","",IF(TCD!I1398&gt;8.5,17,8.5))</f>
        <v/>
      </c>
      <c r="T1397" s="27">
        <f>TCD!Y1398</f>
        <v>9.77</v>
      </c>
    </row>
    <row r="1398" spans="1:20" x14ac:dyDescent="0.2">
      <c r="A1398" s="13" t="str">
        <f>TCD!V1399</f>
        <v>CHRONO_2SHOP</v>
      </c>
      <c r="B1398" s="1">
        <f t="shared" si="63"/>
        <v>46143</v>
      </c>
      <c r="F1398" t="str">
        <f>TCD!E1399</f>
        <v>XT414023210TS</v>
      </c>
      <c r="H1398" s="6" t="str">
        <f t="shared" si="64"/>
        <v>P</v>
      </c>
      <c r="I1398" t="str">
        <f>LOOKUP(F1398,'Facture Chronopost'!L:L,'Facture Chronopost'!H:H)</f>
        <v>FR</v>
      </c>
      <c r="J1398" s="6">
        <f>TCD!U1399</f>
        <v>30</v>
      </c>
      <c r="K1398">
        <f t="shared" si="65"/>
        <v>1</v>
      </c>
      <c r="L1398" s="27">
        <f>_xlfn.XLOOKUP(F1398,'TCD poids'!A:A,'TCD poids'!C:C)</f>
        <v>0.1</v>
      </c>
      <c r="M1398" t="str">
        <f>TCD!T1399</f>
        <v>6C</v>
      </c>
      <c r="N1398">
        <f>IF(I1398="",0.2,LOOKUP(I1398,'Pays TVA'!A:A,'Pays TVA'!B:B))</f>
        <v>0.2</v>
      </c>
      <c r="O1398" s="27" t="str">
        <f>IF(TCD!M1399="","",TCD!M1399)</f>
        <v/>
      </c>
      <c r="P1398" s="27" t="str">
        <f>IF(TCD!J1399="","",TCD!J1399)</f>
        <v/>
      </c>
      <c r="Q1398" s="27" t="str">
        <f>IF(AND(TCD!L1399="",TCD!Q1399=""),"",IF(SUM(TCD!L1399,TCD!Q1399)&gt;15,29,9.5))</f>
        <v/>
      </c>
      <c r="R1398" s="27">
        <f>_xlfn.XLOOKUP(F1398,TCD!E:E,TCD!K:K,"")</f>
        <v>0</v>
      </c>
      <c r="S1398" s="27" t="str">
        <f>IF(TCD!I1399="","",IF(TCD!I1399&gt;8.5,17,8.5))</f>
        <v/>
      </c>
      <c r="T1398" s="27">
        <f>TCD!Y1399</f>
        <v>5.41</v>
      </c>
    </row>
    <row r="1399" spans="1:20" x14ac:dyDescent="0.2">
      <c r="A1399" s="13" t="str">
        <f>TCD!V1400</f>
        <v>CHRONO_2SHOP</v>
      </c>
      <c r="B1399" s="1">
        <f t="shared" si="63"/>
        <v>46143</v>
      </c>
      <c r="F1399" t="str">
        <f>TCD!E1400</f>
        <v>XT414024039TS</v>
      </c>
      <c r="H1399" s="6" t="str">
        <f t="shared" si="64"/>
        <v>P</v>
      </c>
      <c r="I1399" t="str">
        <f>LOOKUP(F1399,'Facture Chronopost'!L:L,'Facture Chronopost'!H:H)</f>
        <v>FR</v>
      </c>
      <c r="J1399" s="6">
        <f>TCD!U1400</f>
        <v>30</v>
      </c>
      <c r="K1399">
        <f t="shared" si="65"/>
        <v>1</v>
      </c>
      <c r="L1399" s="27">
        <f>_xlfn.XLOOKUP(F1399,'TCD poids'!A:A,'TCD poids'!C:C)</f>
        <v>4.8</v>
      </c>
      <c r="M1399" t="str">
        <f>TCD!T1400</f>
        <v>6C</v>
      </c>
      <c r="N1399">
        <f>IF(I1399="",0.2,LOOKUP(I1399,'Pays TVA'!A:A,'Pays TVA'!B:B))</f>
        <v>0.2</v>
      </c>
      <c r="O1399" s="27" t="str">
        <f>IF(TCD!M1400="","",TCD!M1400)</f>
        <v/>
      </c>
      <c r="P1399" s="27" t="str">
        <f>IF(TCD!J1400="","",TCD!J1400)</f>
        <v/>
      </c>
      <c r="Q1399" s="27" t="str">
        <f>IF(AND(TCD!L1400="",TCD!Q1400=""),"",IF(SUM(TCD!L1400,TCD!Q1400)&gt;15,29,9.5))</f>
        <v/>
      </c>
      <c r="R1399" s="27">
        <f>_xlfn.XLOOKUP(F1399,TCD!E:E,TCD!K:K,"")</f>
        <v>0</v>
      </c>
      <c r="S1399" s="27" t="str">
        <f>IF(TCD!I1400="","",IF(TCD!I1400&gt;8.5,17,8.5))</f>
        <v/>
      </c>
      <c r="T1399" s="27">
        <f>TCD!Y1400</f>
        <v>9.77</v>
      </c>
    </row>
    <row r="1400" spans="1:20" x14ac:dyDescent="0.2">
      <c r="A1400" s="13" t="str">
        <f>TCD!V1401</f>
        <v>CHRONO_2SHOP</v>
      </c>
      <c r="B1400" s="1">
        <f t="shared" si="63"/>
        <v>46143</v>
      </c>
      <c r="F1400" t="str">
        <f>TCD!E1401</f>
        <v>XT414024189TS</v>
      </c>
      <c r="H1400" s="6" t="str">
        <f t="shared" si="64"/>
        <v>P</v>
      </c>
      <c r="I1400" t="str">
        <f>LOOKUP(F1400,'Facture Chronopost'!L:L,'Facture Chronopost'!H:H)</f>
        <v>FR</v>
      </c>
      <c r="J1400" s="6">
        <f>TCD!U1401</f>
        <v>30</v>
      </c>
      <c r="K1400">
        <f t="shared" si="65"/>
        <v>1</v>
      </c>
      <c r="L1400" s="27">
        <f>_xlfn.XLOOKUP(F1400,'TCD poids'!A:A,'TCD poids'!C:C)</f>
        <v>0.30000000000000004</v>
      </c>
      <c r="M1400" t="str">
        <f>TCD!T1401</f>
        <v>6C</v>
      </c>
      <c r="N1400">
        <f>IF(I1400="",0.2,LOOKUP(I1400,'Pays TVA'!A:A,'Pays TVA'!B:B))</f>
        <v>0.2</v>
      </c>
      <c r="O1400" s="27" t="str">
        <f>IF(TCD!M1401="","",TCD!M1401)</f>
        <v/>
      </c>
      <c r="P1400" s="27" t="str">
        <f>IF(TCD!J1401="","",TCD!J1401)</f>
        <v/>
      </c>
      <c r="Q1400" s="27" t="str">
        <f>IF(AND(TCD!L1401="",TCD!Q1401=""),"",IF(SUM(TCD!L1401,TCD!Q1401)&gt;15,29,9.5))</f>
        <v/>
      </c>
      <c r="R1400" s="27">
        <f>_xlfn.XLOOKUP(F1400,TCD!E:E,TCD!K:K,"")</f>
        <v>0</v>
      </c>
      <c r="S1400" s="27" t="str">
        <f>IF(TCD!I1401="","",IF(TCD!I1401&gt;8.5,17,8.5))</f>
        <v/>
      </c>
      <c r="T1400" s="27">
        <f>TCD!Y1401</f>
        <v>5.41</v>
      </c>
    </row>
    <row r="1401" spans="1:20" x14ac:dyDescent="0.2">
      <c r="A1401" s="13" t="str">
        <f>TCD!V1402</f>
        <v>CHRONO_2SHOP</v>
      </c>
      <c r="B1401" s="1">
        <f t="shared" si="63"/>
        <v>46143</v>
      </c>
      <c r="F1401" t="str">
        <f>TCD!E1402</f>
        <v>XT414024419TS</v>
      </c>
      <c r="H1401" s="6" t="str">
        <f t="shared" si="64"/>
        <v>P</v>
      </c>
      <c r="I1401" t="str">
        <f>LOOKUP(F1401,'Facture Chronopost'!L:L,'Facture Chronopost'!H:H)</f>
        <v>FR</v>
      </c>
      <c r="J1401" s="6">
        <f>TCD!U1402</f>
        <v>30</v>
      </c>
      <c r="K1401">
        <f t="shared" si="65"/>
        <v>1</v>
      </c>
      <c r="L1401" s="27">
        <f>_xlfn.XLOOKUP(F1401,'TCD poids'!A:A,'TCD poids'!C:C)</f>
        <v>4.5</v>
      </c>
      <c r="M1401" t="str">
        <f>TCD!T1402</f>
        <v>6C</v>
      </c>
      <c r="N1401">
        <f>IF(I1401="",0.2,LOOKUP(I1401,'Pays TVA'!A:A,'Pays TVA'!B:B))</f>
        <v>0.2</v>
      </c>
      <c r="O1401" s="27" t="str">
        <f>IF(TCD!M1402="","",TCD!M1402)</f>
        <v/>
      </c>
      <c r="P1401" s="27" t="str">
        <f>IF(TCD!J1402="","",TCD!J1402)</f>
        <v/>
      </c>
      <c r="Q1401" s="27" t="str">
        <f>IF(AND(TCD!L1402="",TCD!Q1402=""),"",IF(SUM(TCD!L1402,TCD!Q1402)&gt;15,29,9.5))</f>
        <v/>
      </c>
      <c r="R1401" s="27">
        <f>_xlfn.XLOOKUP(F1401,TCD!E:E,TCD!K:K,"")</f>
        <v>0</v>
      </c>
      <c r="S1401" s="27" t="str">
        <f>IF(TCD!I1402="","",IF(TCD!I1402&gt;8.5,17,8.5))</f>
        <v/>
      </c>
      <c r="T1401" s="27">
        <f>TCD!Y1402</f>
        <v>9.77</v>
      </c>
    </row>
    <row r="1402" spans="1:20" x14ac:dyDescent="0.2">
      <c r="A1402" s="13" t="str">
        <f>TCD!V1403</f>
        <v>CHRONO_2SHOP</v>
      </c>
      <c r="B1402" s="1">
        <f t="shared" si="63"/>
        <v>46143</v>
      </c>
      <c r="F1402" t="str">
        <f>TCD!E1403</f>
        <v>XT414024515TS</v>
      </c>
      <c r="H1402" s="6" t="str">
        <f t="shared" si="64"/>
        <v>P</v>
      </c>
      <c r="I1402" t="str">
        <f>LOOKUP(F1402,'Facture Chronopost'!L:L,'Facture Chronopost'!H:H)</f>
        <v>FR</v>
      </c>
      <c r="J1402" s="6">
        <f>TCD!U1403</f>
        <v>30</v>
      </c>
      <c r="K1402">
        <f t="shared" si="65"/>
        <v>1</v>
      </c>
      <c r="L1402" s="27">
        <f>_xlfn.XLOOKUP(F1402,'TCD poids'!A:A,'TCD poids'!C:C)</f>
        <v>0.2</v>
      </c>
      <c r="M1402" t="str">
        <f>TCD!T1403</f>
        <v>6C</v>
      </c>
      <c r="N1402">
        <f>IF(I1402="",0.2,LOOKUP(I1402,'Pays TVA'!A:A,'Pays TVA'!B:B))</f>
        <v>0.2</v>
      </c>
      <c r="O1402" s="27" t="str">
        <f>IF(TCD!M1403="","",TCD!M1403)</f>
        <v/>
      </c>
      <c r="P1402" s="27" t="str">
        <f>IF(TCD!J1403="","",TCD!J1403)</f>
        <v/>
      </c>
      <c r="Q1402" s="27" t="str">
        <f>IF(AND(TCD!L1403="",TCD!Q1403=""),"",IF(SUM(TCD!L1403,TCD!Q1403)&gt;15,29,9.5))</f>
        <v/>
      </c>
      <c r="R1402" s="27">
        <f>_xlfn.XLOOKUP(F1402,TCD!E:E,TCD!K:K,"")</f>
        <v>0</v>
      </c>
      <c r="S1402" s="27" t="str">
        <f>IF(TCD!I1403="","",IF(TCD!I1403&gt;8.5,17,8.5))</f>
        <v/>
      </c>
      <c r="T1402" s="27">
        <f>TCD!Y1403</f>
        <v>5.41</v>
      </c>
    </row>
    <row r="1403" spans="1:20" x14ac:dyDescent="0.2">
      <c r="A1403" s="13" t="str">
        <f>TCD!V1404</f>
        <v>CHRONO_2SHOP</v>
      </c>
      <c r="B1403" s="1">
        <f t="shared" si="63"/>
        <v>46143</v>
      </c>
      <c r="F1403" t="str">
        <f>TCD!E1404</f>
        <v>XT414024643TS</v>
      </c>
      <c r="H1403" s="6" t="str">
        <f t="shared" si="64"/>
        <v>P</v>
      </c>
      <c r="I1403" t="str">
        <f>LOOKUP(F1403,'Facture Chronopost'!L:L,'Facture Chronopost'!H:H)</f>
        <v>FR</v>
      </c>
      <c r="J1403" s="6">
        <f>TCD!U1404</f>
        <v>30</v>
      </c>
      <c r="K1403">
        <f t="shared" si="65"/>
        <v>1</v>
      </c>
      <c r="L1403" s="27">
        <f>_xlfn.XLOOKUP(F1403,'TCD poids'!A:A,'TCD poids'!C:C)</f>
        <v>4.6999999999999993</v>
      </c>
      <c r="M1403" t="str">
        <f>TCD!T1404</f>
        <v>6C</v>
      </c>
      <c r="N1403">
        <f>IF(I1403="",0.2,LOOKUP(I1403,'Pays TVA'!A:A,'Pays TVA'!B:B))</f>
        <v>0.2</v>
      </c>
      <c r="O1403" s="27" t="str">
        <f>IF(TCD!M1404="","",TCD!M1404)</f>
        <v/>
      </c>
      <c r="P1403" s="27" t="str">
        <f>IF(TCD!J1404="","",TCD!J1404)</f>
        <v/>
      </c>
      <c r="Q1403" s="27" t="str">
        <f>IF(AND(TCD!L1404="",TCD!Q1404=""),"",IF(SUM(TCD!L1404,TCD!Q1404)&gt;15,29,9.5))</f>
        <v/>
      </c>
      <c r="R1403" s="27">
        <f>_xlfn.XLOOKUP(F1403,TCD!E:E,TCD!K:K,"")</f>
        <v>0</v>
      </c>
      <c r="S1403" s="27" t="str">
        <f>IF(TCD!I1404="","",IF(TCD!I1404&gt;8.5,17,8.5))</f>
        <v/>
      </c>
      <c r="T1403" s="27">
        <f>TCD!Y1404</f>
        <v>9.77</v>
      </c>
    </row>
    <row r="1404" spans="1:20" x14ac:dyDescent="0.2">
      <c r="A1404" s="13" t="str">
        <f>TCD!V1405</f>
        <v>CHRONO_2SHOP</v>
      </c>
      <c r="B1404" s="1">
        <f t="shared" si="63"/>
        <v>46143</v>
      </c>
      <c r="F1404" t="str">
        <f>TCD!E1405</f>
        <v>XT414025547TS</v>
      </c>
      <c r="H1404" s="6" t="str">
        <f t="shared" si="64"/>
        <v>P</v>
      </c>
      <c r="I1404" t="str">
        <f>LOOKUP(F1404,'Facture Chronopost'!L:L,'Facture Chronopost'!H:H)</f>
        <v>FR</v>
      </c>
      <c r="J1404" s="6">
        <f>TCD!U1405</f>
        <v>42</v>
      </c>
      <c r="K1404">
        <f t="shared" si="65"/>
        <v>1</v>
      </c>
      <c r="L1404" s="27">
        <f>_xlfn.XLOOKUP(F1404,'TCD poids'!A:A,'TCD poids'!C:C)</f>
        <v>3.7</v>
      </c>
      <c r="M1404" t="str">
        <f>TCD!T1405</f>
        <v>6C</v>
      </c>
      <c r="N1404">
        <f>IF(I1404="",0.2,LOOKUP(I1404,'Pays TVA'!A:A,'Pays TVA'!B:B))</f>
        <v>0.2</v>
      </c>
      <c r="O1404" s="27" t="str">
        <f>IF(TCD!M1405="","",TCD!M1405)</f>
        <v/>
      </c>
      <c r="P1404" s="27" t="str">
        <f>IF(TCD!J1405="","",TCD!J1405)</f>
        <v/>
      </c>
      <c r="Q1404" s="27" t="str">
        <f>IF(AND(TCD!L1405="",TCD!Q1405=""),"",IF(SUM(TCD!L1405,TCD!Q1405)&gt;15,29,9.5))</f>
        <v/>
      </c>
      <c r="R1404" s="27">
        <f>_xlfn.XLOOKUP(F1404,TCD!E:E,TCD!K:K,"")</f>
        <v>0</v>
      </c>
      <c r="S1404" s="27" t="str">
        <f>IF(TCD!I1405="","",IF(TCD!I1405&gt;8.5,17,8.5))</f>
        <v/>
      </c>
      <c r="T1404" s="27">
        <f>TCD!Y1405</f>
        <v>9.11</v>
      </c>
    </row>
    <row r="1405" spans="1:20" x14ac:dyDescent="0.2">
      <c r="A1405" s="13" t="str">
        <f>TCD!V1406</f>
        <v>CHRONO_2SHOP</v>
      </c>
      <c r="B1405" s="1">
        <f t="shared" si="63"/>
        <v>46143</v>
      </c>
      <c r="F1405" t="str">
        <f>TCD!E1406</f>
        <v>XT414025771TS</v>
      </c>
      <c r="H1405" s="6" t="str">
        <f t="shared" si="64"/>
        <v>P</v>
      </c>
      <c r="I1405" t="str">
        <f>LOOKUP(F1405,'Facture Chronopost'!L:L,'Facture Chronopost'!H:H)</f>
        <v>FR</v>
      </c>
      <c r="J1405" s="6">
        <f>TCD!U1406</f>
        <v>30</v>
      </c>
      <c r="K1405">
        <f t="shared" si="65"/>
        <v>1</v>
      </c>
      <c r="L1405" s="27">
        <f>_xlfn.XLOOKUP(F1405,'TCD poids'!A:A,'TCD poids'!C:C)</f>
        <v>4.5999999999999996</v>
      </c>
      <c r="M1405" t="str">
        <f>TCD!T1406</f>
        <v>6C</v>
      </c>
      <c r="N1405">
        <f>IF(I1405="",0.2,LOOKUP(I1405,'Pays TVA'!A:A,'Pays TVA'!B:B))</f>
        <v>0.2</v>
      </c>
      <c r="O1405" s="27" t="str">
        <f>IF(TCD!M1406="","",TCD!M1406)</f>
        <v/>
      </c>
      <c r="P1405" s="27" t="str">
        <f>IF(TCD!J1406="","",TCD!J1406)</f>
        <v/>
      </c>
      <c r="Q1405" s="27" t="str">
        <f>IF(AND(TCD!L1406="",TCD!Q1406=""),"",IF(SUM(TCD!L1406,TCD!Q1406)&gt;15,29,9.5))</f>
        <v/>
      </c>
      <c r="R1405" s="27">
        <f>_xlfn.XLOOKUP(F1405,TCD!E:E,TCD!K:K,"")</f>
        <v>0</v>
      </c>
      <c r="S1405" s="27" t="str">
        <f>IF(TCD!I1406="","",IF(TCD!I1406&gt;8.5,17,8.5))</f>
        <v/>
      </c>
      <c r="T1405" s="27">
        <f>TCD!Y1406</f>
        <v>9.77</v>
      </c>
    </row>
    <row r="1406" spans="1:20" x14ac:dyDescent="0.2">
      <c r="A1406" s="13" t="str">
        <f>TCD!V1407</f>
        <v>CHRONO_2SHOP</v>
      </c>
      <c r="B1406" s="1">
        <f t="shared" si="63"/>
        <v>46143</v>
      </c>
      <c r="F1406" t="str">
        <f>TCD!E1407</f>
        <v>XT414026370TS</v>
      </c>
      <c r="H1406" s="6" t="str">
        <f t="shared" si="64"/>
        <v>P</v>
      </c>
      <c r="I1406" t="str">
        <f>LOOKUP(F1406,'Facture Chronopost'!L:L,'Facture Chronopost'!H:H)</f>
        <v>FR</v>
      </c>
      <c r="J1406" s="6">
        <f>TCD!U1407</f>
        <v>30</v>
      </c>
      <c r="K1406">
        <f t="shared" si="65"/>
        <v>1</v>
      </c>
      <c r="L1406" s="27">
        <f>_xlfn.XLOOKUP(F1406,'TCD poids'!A:A,'TCD poids'!C:C)</f>
        <v>1</v>
      </c>
      <c r="M1406" t="str">
        <f>TCD!T1407</f>
        <v>6C</v>
      </c>
      <c r="N1406">
        <f>IF(I1406="",0.2,LOOKUP(I1406,'Pays TVA'!A:A,'Pays TVA'!B:B))</f>
        <v>0.2</v>
      </c>
      <c r="O1406" s="27" t="str">
        <f>IF(TCD!M1407="","",TCD!M1407)</f>
        <v/>
      </c>
      <c r="P1406" s="27" t="str">
        <f>IF(TCD!J1407="","",TCD!J1407)</f>
        <v/>
      </c>
      <c r="Q1406" s="27" t="str">
        <f>IF(AND(TCD!L1407="",TCD!Q1407=""),"",IF(SUM(TCD!L1407,TCD!Q1407)&gt;15,29,9.5))</f>
        <v/>
      </c>
      <c r="R1406" s="27">
        <f>_xlfn.XLOOKUP(F1406,TCD!E:E,TCD!K:K,"")</f>
        <v>0</v>
      </c>
      <c r="S1406" s="27" t="str">
        <f>IF(TCD!I1407="","",IF(TCD!I1407&gt;8.5,17,8.5))</f>
        <v/>
      </c>
      <c r="T1406" s="27">
        <f>TCD!Y1407</f>
        <v>5.63</v>
      </c>
    </row>
    <row r="1407" spans="1:20" x14ac:dyDescent="0.2">
      <c r="A1407" s="13" t="str">
        <f>TCD!V1408</f>
        <v>CHRONO_2SHOP</v>
      </c>
      <c r="B1407" s="1">
        <f t="shared" si="63"/>
        <v>46143</v>
      </c>
      <c r="F1407" t="str">
        <f>TCD!E1408</f>
        <v>XT414026746TS</v>
      </c>
      <c r="H1407" s="6" t="str">
        <f t="shared" si="64"/>
        <v>P</v>
      </c>
      <c r="I1407" t="str">
        <f>LOOKUP(F1407,'Facture Chronopost'!L:L,'Facture Chronopost'!H:H)</f>
        <v>FR</v>
      </c>
      <c r="J1407" s="6">
        <f>TCD!U1408</f>
        <v>25</v>
      </c>
      <c r="K1407">
        <f t="shared" si="65"/>
        <v>1</v>
      </c>
      <c r="L1407" s="27">
        <f>_xlfn.XLOOKUP(F1407,'TCD poids'!A:A,'TCD poids'!C:C)</f>
        <v>3.6</v>
      </c>
      <c r="M1407" t="str">
        <f>TCD!T1408</f>
        <v>6C</v>
      </c>
      <c r="N1407">
        <f>IF(I1407="",0.2,LOOKUP(I1407,'Pays TVA'!A:A,'Pays TVA'!B:B))</f>
        <v>0.2</v>
      </c>
      <c r="O1407" s="27" t="str">
        <f>IF(TCD!M1408="","",TCD!M1408)</f>
        <v/>
      </c>
      <c r="P1407" s="27" t="str">
        <f>IF(TCD!J1408="","",TCD!J1408)</f>
        <v/>
      </c>
      <c r="Q1407" s="27" t="str">
        <f>IF(AND(TCD!L1408="",TCD!Q1408=""),"",IF(SUM(TCD!L1408,TCD!Q1408)&gt;15,29,9.5))</f>
        <v/>
      </c>
      <c r="R1407" s="27">
        <f>_xlfn.XLOOKUP(F1407,TCD!E:E,TCD!K:K,"")</f>
        <v>0</v>
      </c>
      <c r="S1407" s="27" t="str">
        <f>IF(TCD!I1408="","",IF(TCD!I1408&gt;8.5,17,8.5))</f>
        <v/>
      </c>
      <c r="T1407" s="27">
        <f>TCD!Y1408</f>
        <v>13.25</v>
      </c>
    </row>
    <row r="1408" spans="1:20" x14ac:dyDescent="0.2">
      <c r="A1408" s="13" t="str">
        <f>TCD!V1409</f>
        <v>CHRONO_2SHOP</v>
      </c>
      <c r="B1408" s="1">
        <f t="shared" si="63"/>
        <v>46143</v>
      </c>
      <c r="F1408" t="str">
        <f>TCD!E1409</f>
        <v>XT414030405TS</v>
      </c>
      <c r="H1408" s="6" t="str">
        <f t="shared" si="64"/>
        <v>P</v>
      </c>
      <c r="I1408" t="str">
        <f>LOOKUP(F1408,'Facture Chronopost'!L:L,'Facture Chronopost'!H:H)</f>
        <v>FR</v>
      </c>
      <c r="J1408" s="6">
        <f>TCD!U1409</f>
        <v>30</v>
      </c>
      <c r="K1408">
        <f t="shared" si="65"/>
        <v>1</v>
      </c>
      <c r="L1408" s="27">
        <f>_xlfn.XLOOKUP(F1408,'TCD poids'!A:A,'TCD poids'!C:C)</f>
        <v>12</v>
      </c>
      <c r="M1408" t="str">
        <f>TCD!T1409</f>
        <v>6C</v>
      </c>
      <c r="N1408">
        <f>IF(I1408="",0.2,LOOKUP(I1408,'Pays TVA'!A:A,'Pays TVA'!B:B))</f>
        <v>0.2</v>
      </c>
      <c r="O1408" s="27" t="str">
        <f>IF(TCD!M1409="","",TCD!M1409)</f>
        <v/>
      </c>
      <c r="P1408" s="27" t="str">
        <f>IF(TCD!J1409="","",TCD!J1409)</f>
        <v/>
      </c>
      <c r="Q1408" s="27" t="str">
        <f>IF(AND(TCD!L1409="",TCD!Q1409=""),"",IF(SUM(TCD!L1409,TCD!Q1409)&gt;15,29,9.5))</f>
        <v/>
      </c>
      <c r="R1408" s="27">
        <f>_xlfn.XLOOKUP(F1408,TCD!E:E,TCD!K:K,"")</f>
        <v>0</v>
      </c>
      <c r="S1408" s="27" t="str">
        <f>IF(TCD!I1409="","",IF(TCD!I1409&gt;8.5,17,8.5))</f>
        <v/>
      </c>
      <c r="T1408" s="27">
        <f>TCD!Y1409</f>
        <v>14.39</v>
      </c>
    </row>
    <row r="1409" spans="1:20" x14ac:dyDescent="0.2">
      <c r="A1409" s="13" t="str">
        <f>TCD!V1410</f>
        <v>CHRONO_2SHOP</v>
      </c>
      <c r="B1409" s="1">
        <f t="shared" si="63"/>
        <v>46143</v>
      </c>
      <c r="F1409" t="str">
        <f>TCD!E1410</f>
        <v>XT414032401TS</v>
      </c>
      <c r="H1409" s="6" t="str">
        <f t="shared" si="64"/>
        <v>P</v>
      </c>
      <c r="I1409" t="str">
        <f>LOOKUP(F1409,'Facture Chronopost'!L:L,'Facture Chronopost'!H:H)</f>
        <v>FR</v>
      </c>
      <c r="J1409" s="6">
        <f>TCD!U1410</f>
        <v>30</v>
      </c>
      <c r="K1409">
        <f t="shared" si="65"/>
        <v>1</v>
      </c>
      <c r="L1409" s="27">
        <f>_xlfn.XLOOKUP(F1409,'TCD poids'!A:A,'TCD poids'!C:C)</f>
        <v>4.5999999999999996</v>
      </c>
      <c r="M1409" t="str">
        <f>TCD!T1410</f>
        <v>6C</v>
      </c>
      <c r="N1409">
        <f>IF(I1409="",0.2,LOOKUP(I1409,'Pays TVA'!A:A,'Pays TVA'!B:B))</f>
        <v>0.2</v>
      </c>
      <c r="O1409" s="27" t="str">
        <f>IF(TCD!M1410="","",TCD!M1410)</f>
        <v/>
      </c>
      <c r="P1409" s="27" t="str">
        <f>IF(TCD!J1410="","",TCD!J1410)</f>
        <v/>
      </c>
      <c r="Q1409" s="27" t="str">
        <f>IF(AND(TCD!L1410="",TCD!Q1410=""),"",IF(SUM(TCD!L1410,TCD!Q1410)&gt;15,29,9.5))</f>
        <v/>
      </c>
      <c r="R1409" s="27">
        <f>_xlfn.XLOOKUP(F1409,TCD!E:E,TCD!K:K,"")</f>
        <v>0</v>
      </c>
      <c r="S1409" s="27" t="str">
        <f>IF(TCD!I1410="","",IF(TCD!I1410&gt;8.5,17,8.5))</f>
        <v/>
      </c>
      <c r="T1409" s="27">
        <f>TCD!Y1410</f>
        <v>9.77</v>
      </c>
    </row>
    <row r="1410" spans="1:20" x14ac:dyDescent="0.2">
      <c r="A1410" s="13" t="str">
        <f>TCD!V1411</f>
        <v>CHRONO_2SHOP</v>
      </c>
      <c r="B1410" s="1">
        <f t="shared" si="63"/>
        <v>46143</v>
      </c>
      <c r="F1410" t="str">
        <f>TCD!E1411</f>
        <v>XT414033680TS</v>
      </c>
      <c r="H1410" s="6" t="str">
        <f t="shared" si="64"/>
        <v>P</v>
      </c>
      <c r="I1410" t="str">
        <f>LOOKUP(F1410,'Facture Chronopost'!L:L,'Facture Chronopost'!H:H)</f>
        <v>FR</v>
      </c>
      <c r="J1410" s="6">
        <f>TCD!U1411</f>
        <v>26</v>
      </c>
      <c r="K1410">
        <f t="shared" si="65"/>
        <v>1</v>
      </c>
      <c r="L1410" s="27">
        <f>_xlfn.XLOOKUP(F1410,'TCD poids'!A:A,'TCD poids'!C:C)</f>
        <v>4.3</v>
      </c>
      <c r="M1410" t="str">
        <f>TCD!T1411</f>
        <v>6C</v>
      </c>
      <c r="N1410">
        <f>IF(I1410="",0.2,LOOKUP(I1410,'Pays TVA'!A:A,'Pays TVA'!B:B))</f>
        <v>0.2</v>
      </c>
      <c r="O1410" s="27" t="str">
        <f>IF(TCD!M1411="","",TCD!M1411)</f>
        <v/>
      </c>
      <c r="P1410" s="27" t="str">
        <f>IF(TCD!J1411="","",TCD!J1411)</f>
        <v/>
      </c>
      <c r="Q1410" s="27" t="str">
        <f>IF(AND(TCD!L1411="",TCD!Q1411=""),"",IF(SUM(TCD!L1411,TCD!Q1411)&gt;15,29,9.5))</f>
        <v/>
      </c>
      <c r="R1410" s="27">
        <f>_xlfn.XLOOKUP(F1410,TCD!E:E,TCD!K:K,"")</f>
        <v>0</v>
      </c>
      <c r="S1410" s="27" t="str">
        <f>IF(TCD!I1411="","",IF(TCD!I1411&gt;8.5,17,8.5))</f>
        <v/>
      </c>
      <c r="T1410" s="27">
        <f>TCD!Y1411</f>
        <v>9.2799999999999994</v>
      </c>
    </row>
    <row r="1411" spans="1:20" x14ac:dyDescent="0.2">
      <c r="A1411" s="13" t="str">
        <f>TCD!V1412</f>
        <v>CHRONO_2SHOP</v>
      </c>
      <c r="B1411" s="1">
        <f t="shared" si="63"/>
        <v>46143</v>
      </c>
      <c r="F1411" t="str">
        <f>TCD!E1412</f>
        <v>XT414034645TS</v>
      </c>
      <c r="H1411" s="6" t="str">
        <f t="shared" si="64"/>
        <v>P</v>
      </c>
      <c r="I1411" t="str">
        <f>LOOKUP(F1411,'Facture Chronopost'!L:L,'Facture Chronopost'!H:H)</f>
        <v>FR</v>
      </c>
      <c r="J1411" s="6">
        <f>TCD!U1412</f>
        <v>30</v>
      </c>
      <c r="K1411">
        <f t="shared" si="65"/>
        <v>1</v>
      </c>
      <c r="L1411" s="27">
        <f>_xlfn.XLOOKUP(F1411,'TCD poids'!A:A,'TCD poids'!C:C)</f>
        <v>3.5</v>
      </c>
      <c r="M1411" t="str">
        <f>TCD!T1412</f>
        <v>6C</v>
      </c>
      <c r="N1411">
        <f>IF(I1411="",0.2,LOOKUP(I1411,'Pays TVA'!A:A,'Pays TVA'!B:B))</f>
        <v>0.2</v>
      </c>
      <c r="O1411" s="27" t="str">
        <f>IF(TCD!M1412="","",TCD!M1412)</f>
        <v/>
      </c>
      <c r="P1411" s="27" t="str">
        <f>IF(TCD!J1412="","",TCD!J1412)</f>
        <v/>
      </c>
      <c r="Q1411" s="27" t="str">
        <f>IF(AND(TCD!L1412="",TCD!Q1412=""),"",IF(SUM(TCD!L1412,TCD!Q1412)&gt;15,29,9.5))</f>
        <v/>
      </c>
      <c r="R1411" s="27">
        <f>_xlfn.XLOOKUP(F1411,TCD!E:E,TCD!K:K,"")</f>
        <v>0</v>
      </c>
      <c r="S1411" s="27" t="str">
        <f>IF(TCD!I1412="","",IF(TCD!I1412&gt;8.5,17,8.5))</f>
        <v/>
      </c>
      <c r="T1411" s="27">
        <f>TCD!Y1412</f>
        <v>9.11</v>
      </c>
    </row>
    <row r="1412" spans="1:20" x14ac:dyDescent="0.2">
      <c r="A1412" s="13" t="str">
        <f>TCD!V1413</f>
        <v>CHRONO_2SHOP</v>
      </c>
      <c r="B1412" s="1">
        <f t="shared" ref="B1412:B1475" si="66">B1411</f>
        <v>46143</v>
      </c>
      <c r="F1412" t="str">
        <f>TCD!E1413</f>
        <v>XT414035544TS</v>
      </c>
      <c r="H1412" s="6" t="str">
        <f t="shared" ref="H1412:H1475" si="67">IF(RIGHT(J1412,3)="BTB","E","P")</f>
        <v>P</v>
      </c>
      <c r="I1412" t="str">
        <f>LOOKUP(F1412,'Facture Chronopost'!L:L,'Facture Chronopost'!H:H)</f>
        <v>FR</v>
      </c>
      <c r="J1412" s="6">
        <f>TCD!U1413</f>
        <v>30</v>
      </c>
      <c r="K1412">
        <f t="shared" ref="K1412:K1475" si="68">K1411</f>
        <v>1</v>
      </c>
      <c r="L1412" s="27">
        <f>_xlfn.XLOOKUP(F1412,'TCD poids'!A:A,'TCD poids'!C:C)</f>
        <v>1.2000000000000002</v>
      </c>
      <c r="M1412" t="str">
        <f>TCD!T1413</f>
        <v>6C</v>
      </c>
      <c r="N1412">
        <f>IF(I1412="",0.2,LOOKUP(I1412,'Pays TVA'!A:A,'Pays TVA'!B:B))</f>
        <v>0.2</v>
      </c>
      <c r="O1412" s="27" t="str">
        <f>IF(TCD!M1413="","",TCD!M1413)</f>
        <v/>
      </c>
      <c r="P1412" s="27" t="str">
        <f>IF(TCD!J1413="","",TCD!J1413)</f>
        <v/>
      </c>
      <c r="Q1412" s="27" t="str">
        <f>IF(AND(TCD!L1413="",TCD!Q1413=""),"",IF(SUM(TCD!L1413,TCD!Q1413)&gt;15,29,9.5))</f>
        <v/>
      </c>
      <c r="R1412" s="27">
        <f>_xlfn.XLOOKUP(F1412,TCD!E:E,TCD!K:K,"")</f>
        <v>0</v>
      </c>
      <c r="S1412" s="27" t="str">
        <f>IF(TCD!I1413="","",IF(TCD!I1413&gt;8.5,17,8.5))</f>
        <v/>
      </c>
      <c r="T1412" s="27">
        <f>TCD!Y1413</f>
        <v>5.96</v>
      </c>
    </row>
    <row r="1413" spans="1:20" x14ac:dyDescent="0.2">
      <c r="A1413" s="13" t="str">
        <f>TCD!V1414</f>
        <v>CHRONO_2SHOP</v>
      </c>
      <c r="B1413" s="1">
        <f t="shared" si="66"/>
        <v>46143</v>
      </c>
      <c r="F1413" t="str">
        <f>TCD!E1414</f>
        <v>XT414036995TS</v>
      </c>
      <c r="H1413" s="6" t="str">
        <f t="shared" si="67"/>
        <v>P</v>
      </c>
      <c r="I1413" t="str">
        <f>LOOKUP(F1413,'Facture Chronopost'!L:L,'Facture Chronopost'!H:H)</f>
        <v>FR</v>
      </c>
      <c r="J1413" s="6">
        <f>TCD!U1414</f>
        <v>30</v>
      </c>
      <c r="K1413">
        <f t="shared" si="68"/>
        <v>1</v>
      </c>
      <c r="L1413" s="27">
        <f>_xlfn.XLOOKUP(F1413,'TCD poids'!A:A,'TCD poids'!C:C)</f>
        <v>4.8</v>
      </c>
      <c r="M1413" t="str">
        <f>TCD!T1414</f>
        <v>6C</v>
      </c>
      <c r="N1413">
        <f>IF(I1413="",0.2,LOOKUP(I1413,'Pays TVA'!A:A,'Pays TVA'!B:B))</f>
        <v>0.2</v>
      </c>
      <c r="O1413" s="27" t="str">
        <f>IF(TCD!M1414="","",TCD!M1414)</f>
        <v/>
      </c>
      <c r="P1413" s="27" t="str">
        <f>IF(TCD!J1414="","",TCD!J1414)</f>
        <v/>
      </c>
      <c r="Q1413" s="27" t="str">
        <f>IF(AND(TCD!L1414="",TCD!Q1414=""),"",IF(SUM(TCD!L1414,TCD!Q1414)&gt;15,29,9.5))</f>
        <v/>
      </c>
      <c r="R1413" s="27">
        <f>_xlfn.XLOOKUP(F1413,TCD!E:E,TCD!K:K,"")</f>
        <v>0</v>
      </c>
      <c r="S1413" s="27" t="str">
        <f>IF(TCD!I1414="","",IF(TCD!I1414&gt;8.5,17,8.5))</f>
        <v/>
      </c>
      <c r="T1413" s="27">
        <f>TCD!Y1414</f>
        <v>9.77</v>
      </c>
    </row>
    <row r="1414" spans="1:20" x14ac:dyDescent="0.2">
      <c r="A1414" s="13" t="str">
        <f>TCD!V1415</f>
        <v>CHRONO_2SHOP</v>
      </c>
      <c r="B1414" s="1">
        <f t="shared" si="66"/>
        <v>46143</v>
      </c>
      <c r="F1414" t="str">
        <f>TCD!E1415</f>
        <v>XT414037094TS</v>
      </c>
      <c r="H1414" s="6" t="str">
        <f t="shared" si="67"/>
        <v>P</v>
      </c>
      <c r="I1414" t="str">
        <f>LOOKUP(F1414,'Facture Chronopost'!L:L,'Facture Chronopost'!H:H)</f>
        <v>FR</v>
      </c>
      <c r="J1414" s="6">
        <f>TCD!U1415</f>
        <v>30</v>
      </c>
      <c r="K1414">
        <f t="shared" si="68"/>
        <v>1</v>
      </c>
      <c r="L1414" s="27">
        <f>_xlfn.XLOOKUP(F1414,'TCD poids'!A:A,'TCD poids'!C:C)</f>
        <v>1.2000000000000002</v>
      </c>
      <c r="M1414" t="str">
        <f>TCD!T1415</f>
        <v>6C</v>
      </c>
      <c r="N1414">
        <f>IF(I1414="",0.2,LOOKUP(I1414,'Pays TVA'!A:A,'Pays TVA'!B:B))</f>
        <v>0.2</v>
      </c>
      <c r="O1414" s="27" t="str">
        <f>IF(TCD!M1415="","",TCD!M1415)</f>
        <v/>
      </c>
      <c r="P1414" s="27" t="str">
        <f>IF(TCD!J1415="","",TCD!J1415)</f>
        <v/>
      </c>
      <c r="Q1414" s="27" t="str">
        <f>IF(AND(TCD!L1415="",TCD!Q1415=""),"",IF(SUM(TCD!L1415,TCD!Q1415)&gt;15,29,9.5))</f>
        <v/>
      </c>
      <c r="R1414" s="27">
        <f>_xlfn.XLOOKUP(F1414,TCD!E:E,TCD!K:K,"")</f>
        <v>0</v>
      </c>
      <c r="S1414" s="27" t="str">
        <f>IF(TCD!I1415="","",IF(TCD!I1415&gt;8.5,17,8.5))</f>
        <v/>
      </c>
      <c r="T1414" s="27">
        <f>TCD!Y1415</f>
        <v>5.96</v>
      </c>
    </row>
    <row r="1415" spans="1:20" x14ac:dyDescent="0.2">
      <c r="A1415" s="13" t="str">
        <f>TCD!V1416</f>
        <v>CHRONO_2SHOP</v>
      </c>
      <c r="B1415" s="1">
        <f t="shared" si="66"/>
        <v>46143</v>
      </c>
      <c r="F1415" t="str">
        <f>TCD!E1416</f>
        <v>XT414037633TS</v>
      </c>
      <c r="H1415" s="6" t="str">
        <f t="shared" si="67"/>
        <v>P</v>
      </c>
      <c r="I1415" t="str">
        <f>LOOKUP(F1415,'Facture Chronopost'!L:L,'Facture Chronopost'!H:H)</f>
        <v>FR</v>
      </c>
      <c r="J1415" s="6">
        <f>TCD!U1416</f>
        <v>30</v>
      </c>
      <c r="K1415">
        <f t="shared" si="68"/>
        <v>1</v>
      </c>
      <c r="L1415" s="27">
        <f>_xlfn.XLOOKUP(F1415,'TCD poids'!A:A,'TCD poids'!C:C)</f>
        <v>4.5999999999999996</v>
      </c>
      <c r="M1415" t="str">
        <f>TCD!T1416</f>
        <v>6C</v>
      </c>
      <c r="N1415">
        <f>IF(I1415="",0.2,LOOKUP(I1415,'Pays TVA'!A:A,'Pays TVA'!B:B))</f>
        <v>0.2</v>
      </c>
      <c r="O1415" s="27" t="str">
        <f>IF(TCD!M1416="","",TCD!M1416)</f>
        <v/>
      </c>
      <c r="P1415" s="27" t="str">
        <f>IF(TCD!J1416="","",TCD!J1416)</f>
        <v/>
      </c>
      <c r="Q1415" s="27" t="str">
        <f>IF(AND(TCD!L1416="",TCD!Q1416=""),"",IF(SUM(TCD!L1416,TCD!Q1416)&gt;15,29,9.5))</f>
        <v/>
      </c>
      <c r="R1415" s="27">
        <f>_xlfn.XLOOKUP(F1415,TCD!E:E,TCD!K:K,"")</f>
        <v>0</v>
      </c>
      <c r="S1415" s="27" t="str">
        <f>IF(TCD!I1416="","",IF(TCD!I1416&gt;8.5,17,8.5))</f>
        <v/>
      </c>
      <c r="T1415" s="27">
        <f>TCD!Y1416</f>
        <v>9.77</v>
      </c>
    </row>
    <row r="1416" spans="1:20" x14ac:dyDescent="0.2">
      <c r="A1416" s="13" t="str">
        <f>TCD!V1417</f>
        <v>CHRONO_2SHOP</v>
      </c>
      <c r="B1416" s="1">
        <f t="shared" si="66"/>
        <v>46143</v>
      </c>
      <c r="F1416" t="str">
        <f>TCD!E1417</f>
        <v>XT414039974TS</v>
      </c>
      <c r="H1416" s="6" t="str">
        <f t="shared" si="67"/>
        <v>P</v>
      </c>
      <c r="I1416" t="str">
        <f>LOOKUP(F1416,'Facture Chronopost'!L:L,'Facture Chronopost'!H:H)</f>
        <v>FR</v>
      </c>
      <c r="J1416" s="6">
        <f>TCD!U1417</f>
        <v>30</v>
      </c>
      <c r="K1416">
        <f t="shared" si="68"/>
        <v>1</v>
      </c>
      <c r="L1416" s="27">
        <f>_xlfn.XLOOKUP(F1416,'TCD poids'!A:A,'TCD poids'!C:C)</f>
        <v>4.8</v>
      </c>
      <c r="M1416" t="str">
        <f>TCD!T1417</f>
        <v>6C</v>
      </c>
      <c r="N1416">
        <f>IF(I1416="",0.2,LOOKUP(I1416,'Pays TVA'!A:A,'Pays TVA'!B:B))</f>
        <v>0.2</v>
      </c>
      <c r="O1416" s="27" t="str">
        <f>IF(TCD!M1417="","",TCD!M1417)</f>
        <v/>
      </c>
      <c r="P1416" s="27" t="str">
        <f>IF(TCD!J1417="","",TCD!J1417)</f>
        <v/>
      </c>
      <c r="Q1416" s="27" t="str">
        <f>IF(AND(TCD!L1417="",TCD!Q1417=""),"",IF(SUM(TCD!L1417,TCD!Q1417)&gt;15,29,9.5))</f>
        <v/>
      </c>
      <c r="R1416" s="27">
        <f>_xlfn.XLOOKUP(F1416,TCD!E:E,TCD!K:K,"")</f>
        <v>0</v>
      </c>
      <c r="S1416" s="27" t="str">
        <f>IF(TCD!I1417="","",IF(TCD!I1417&gt;8.5,17,8.5))</f>
        <v/>
      </c>
      <c r="T1416" s="27">
        <f>TCD!Y1417</f>
        <v>9.77</v>
      </c>
    </row>
    <row r="1417" spans="1:20" x14ac:dyDescent="0.2">
      <c r="A1417" s="13" t="str">
        <f>TCD!V1418</f>
        <v>CHRONO_2SHOP</v>
      </c>
      <c r="B1417" s="1">
        <f t="shared" si="66"/>
        <v>46143</v>
      </c>
      <c r="F1417" t="str">
        <f>TCD!E1418</f>
        <v>XT414040283TS</v>
      </c>
      <c r="H1417" s="6" t="str">
        <f t="shared" si="67"/>
        <v>P</v>
      </c>
      <c r="I1417" t="str">
        <f>LOOKUP(F1417,'Facture Chronopost'!L:L,'Facture Chronopost'!H:H)</f>
        <v>FR</v>
      </c>
      <c r="J1417" s="6">
        <f>TCD!U1418</f>
        <v>30</v>
      </c>
      <c r="K1417">
        <f t="shared" si="68"/>
        <v>1</v>
      </c>
      <c r="L1417" s="27">
        <f>_xlfn.XLOOKUP(F1417,'TCD poids'!A:A,'TCD poids'!C:C)</f>
        <v>4.5</v>
      </c>
      <c r="M1417" t="str">
        <f>TCD!T1418</f>
        <v>6C</v>
      </c>
      <c r="N1417">
        <f>IF(I1417="",0.2,LOOKUP(I1417,'Pays TVA'!A:A,'Pays TVA'!B:B))</f>
        <v>0.2</v>
      </c>
      <c r="O1417" s="27" t="str">
        <f>IF(TCD!M1418="","",TCD!M1418)</f>
        <v/>
      </c>
      <c r="P1417" s="27" t="str">
        <f>IF(TCD!J1418="","",TCD!J1418)</f>
        <v/>
      </c>
      <c r="Q1417" s="27" t="str">
        <f>IF(AND(TCD!L1418="",TCD!Q1418=""),"",IF(SUM(TCD!L1418,TCD!Q1418)&gt;15,29,9.5))</f>
        <v/>
      </c>
      <c r="R1417" s="27">
        <f>_xlfn.XLOOKUP(F1417,TCD!E:E,TCD!K:K,"")</f>
        <v>0</v>
      </c>
      <c r="S1417" s="27" t="str">
        <f>IF(TCD!I1418="","",IF(TCD!I1418&gt;8.5,17,8.5))</f>
        <v/>
      </c>
      <c r="T1417" s="27">
        <f>TCD!Y1418</f>
        <v>9.77</v>
      </c>
    </row>
    <row r="1418" spans="1:20" x14ac:dyDescent="0.2">
      <c r="A1418" s="13" t="str">
        <f>TCD!V1419</f>
        <v>CHRONO_2SHOP</v>
      </c>
      <c r="B1418" s="1">
        <f t="shared" si="66"/>
        <v>46143</v>
      </c>
      <c r="F1418" t="str">
        <f>TCD!E1419</f>
        <v>XT414040411TS</v>
      </c>
      <c r="H1418" s="6" t="str">
        <f t="shared" si="67"/>
        <v>P</v>
      </c>
      <c r="I1418" t="str">
        <f>LOOKUP(F1418,'Facture Chronopost'!L:L,'Facture Chronopost'!H:H)</f>
        <v>FR</v>
      </c>
      <c r="J1418" s="6">
        <f>TCD!U1419</f>
        <v>30</v>
      </c>
      <c r="K1418">
        <f t="shared" si="68"/>
        <v>1</v>
      </c>
      <c r="L1418" s="27">
        <f>_xlfn.XLOOKUP(F1418,'TCD poids'!A:A,'TCD poids'!C:C)</f>
        <v>1</v>
      </c>
      <c r="M1418" t="str">
        <f>TCD!T1419</f>
        <v>6C</v>
      </c>
      <c r="N1418">
        <f>IF(I1418="",0.2,LOOKUP(I1418,'Pays TVA'!A:A,'Pays TVA'!B:B))</f>
        <v>0.2</v>
      </c>
      <c r="O1418" s="27" t="str">
        <f>IF(TCD!M1419="","",TCD!M1419)</f>
        <v/>
      </c>
      <c r="P1418" s="27" t="str">
        <f>IF(TCD!J1419="","",TCD!J1419)</f>
        <v/>
      </c>
      <c r="Q1418" s="27" t="str">
        <f>IF(AND(TCD!L1419="",TCD!Q1419=""),"",IF(SUM(TCD!L1419,TCD!Q1419)&gt;15,29,9.5))</f>
        <v/>
      </c>
      <c r="R1418" s="27">
        <f>_xlfn.XLOOKUP(F1418,TCD!E:E,TCD!K:K,"")</f>
        <v>0</v>
      </c>
      <c r="S1418" s="27" t="str">
        <f>IF(TCD!I1419="","",IF(TCD!I1419&gt;8.5,17,8.5))</f>
        <v/>
      </c>
      <c r="T1418" s="27">
        <f>TCD!Y1419</f>
        <v>5.63</v>
      </c>
    </row>
    <row r="1419" spans="1:20" x14ac:dyDescent="0.2">
      <c r="A1419" s="13" t="str">
        <f>TCD!V1420</f>
        <v>CHRONO_2SHOP</v>
      </c>
      <c r="B1419" s="1">
        <f t="shared" si="66"/>
        <v>46143</v>
      </c>
      <c r="F1419" t="str">
        <f>TCD!E1420</f>
        <v>XT414041315TS</v>
      </c>
      <c r="H1419" s="6" t="str">
        <f t="shared" si="67"/>
        <v>P</v>
      </c>
      <c r="I1419" t="str">
        <f>LOOKUP(F1419,'Facture Chronopost'!L:L,'Facture Chronopost'!H:H)</f>
        <v>FR</v>
      </c>
      <c r="J1419" s="6">
        <f>TCD!U1420</f>
        <v>30</v>
      </c>
      <c r="K1419">
        <f t="shared" si="68"/>
        <v>1</v>
      </c>
      <c r="L1419" s="27">
        <f>_xlfn.XLOOKUP(F1419,'TCD poids'!A:A,'TCD poids'!C:C)</f>
        <v>4.5999999999999996</v>
      </c>
      <c r="M1419" t="str">
        <f>TCD!T1420</f>
        <v>6C</v>
      </c>
      <c r="N1419">
        <f>IF(I1419="",0.2,LOOKUP(I1419,'Pays TVA'!A:A,'Pays TVA'!B:B))</f>
        <v>0.2</v>
      </c>
      <c r="O1419" s="27" t="str">
        <f>IF(TCD!M1420="","",TCD!M1420)</f>
        <v/>
      </c>
      <c r="P1419" s="27" t="str">
        <f>IF(TCD!J1420="","",TCD!J1420)</f>
        <v/>
      </c>
      <c r="Q1419" s="27" t="str">
        <f>IF(AND(TCD!L1420="",TCD!Q1420=""),"",IF(SUM(TCD!L1420,TCD!Q1420)&gt;15,29,9.5))</f>
        <v/>
      </c>
      <c r="R1419" s="27">
        <f>_xlfn.XLOOKUP(F1419,TCD!E:E,TCD!K:K,"")</f>
        <v>0</v>
      </c>
      <c r="S1419" s="27" t="str">
        <f>IF(TCD!I1420="","",IF(TCD!I1420&gt;8.5,17,8.5))</f>
        <v/>
      </c>
      <c r="T1419" s="27">
        <f>TCD!Y1420</f>
        <v>9.77</v>
      </c>
    </row>
    <row r="1420" spans="1:20" x14ac:dyDescent="0.2">
      <c r="A1420" s="13" t="str">
        <f>TCD!V1421</f>
        <v>CHRONO_2SHOP</v>
      </c>
      <c r="B1420" s="1">
        <f t="shared" si="66"/>
        <v>46143</v>
      </c>
      <c r="F1420" t="str">
        <f>TCD!E1421</f>
        <v>XT414046710TS</v>
      </c>
      <c r="H1420" s="6" t="str">
        <f t="shared" si="67"/>
        <v>P</v>
      </c>
      <c r="I1420" t="str">
        <f>LOOKUP(F1420,'Facture Chronopost'!L:L,'Facture Chronopost'!H:H)</f>
        <v>FR</v>
      </c>
      <c r="J1420" s="6">
        <f>TCD!U1421</f>
        <v>26</v>
      </c>
      <c r="K1420">
        <f t="shared" si="68"/>
        <v>1</v>
      </c>
      <c r="L1420" s="27">
        <f>_xlfn.XLOOKUP(F1420,'TCD poids'!A:A,'TCD poids'!C:C)</f>
        <v>0.9</v>
      </c>
      <c r="M1420" t="str">
        <f>TCD!T1421</f>
        <v>6C</v>
      </c>
      <c r="N1420">
        <f>IF(I1420="",0.2,LOOKUP(I1420,'Pays TVA'!A:A,'Pays TVA'!B:B))</f>
        <v>0.2</v>
      </c>
      <c r="O1420" s="27" t="str">
        <f>IF(TCD!M1421="","",TCD!M1421)</f>
        <v/>
      </c>
      <c r="P1420" s="27" t="str">
        <f>IF(TCD!J1421="","",TCD!J1421)</f>
        <v/>
      </c>
      <c r="Q1420" s="27" t="str">
        <f>IF(AND(TCD!L1421="",TCD!Q1421=""),"",IF(SUM(TCD!L1421,TCD!Q1421)&gt;15,29,9.5))</f>
        <v/>
      </c>
      <c r="R1420" s="27">
        <f>_xlfn.XLOOKUP(F1420,TCD!E:E,TCD!K:K,"")</f>
        <v>0</v>
      </c>
      <c r="S1420" s="27" t="str">
        <f>IF(TCD!I1421="","",IF(TCD!I1421&gt;8.5,17,8.5))</f>
        <v/>
      </c>
      <c r="T1420" s="27">
        <f>TCD!Y1421</f>
        <v>5.03</v>
      </c>
    </row>
    <row r="1421" spans="1:20" x14ac:dyDescent="0.2">
      <c r="A1421" s="13" t="str">
        <f>TCD!V1422</f>
        <v>CHRONO_2SHOP</v>
      </c>
      <c r="B1421" s="1">
        <f t="shared" si="66"/>
        <v>46143</v>
      </c>
      <c r="F1421" t="str">
        <f>TCD!E1422</f>
        <v>XT414048494TS</v>
      </c>
      <c r="H1421" s="6" t="str">
        <f t="shared" si="67"/>
        <v>P</v>
      </c>
      <c r="I1421" t="str">
        <f>LOOKUP(F1421,'Facture Chronopost'!L:L,'Facture Chronopost'!H:H)</f>
        <v>FR</v>
      </c>
      <c r="J1421" s="6">
        <f>TCD!U1422</f>
        <v>33</v>
      </c>
      <c r="K1421">
        <f t="shared" si="68"/>
        <v>1</v>
      </c>
      <c r="L1421" s="27">
        <f>_xlfn.XLOOKUP(F1421,'TCD poids'!A:A,'TCD poids'!C:C)</f>
        <v>0.7</v>
      </c>
      <c r="M1421" t="str">
        <f>TCD!T1422</f>
        <v>6C</v>
      </c>
      <c r="N1421">
        <f>IF(I1421="",0.2,LOOKUP(I1421,'Pays TVA'!A:A,'Pays TVA'!B:B))</f>
        <v>0.2</v>
      </c>
      <c r="O1421" s="27" t="str">
        <f>IF(TCD!M1422="","",TCD!M1422)</f>
        <v/>
      </c>
      <c r="P1421" s="27" t="str">
        <f>IF(TCD!J1422="","",TCD!J1422)</f>
        <v/>
      </c>
      <c r="Q1421" s="27" t="str">
        <f>IF(AND(TCD!L1422="",TCD!Q1422=""),"",IF(SUM(TCD!L1422,TCD!Q1422)&gt;15,29,9.5))</f>
        <v/>
      </c>
      <c r="R1421" s="27">
        <f>_xlfn.XLOOKUP(F1421,TCD!E:E,TCD!K:K,"")</f>
        <v>0</v>
      </c>
      <c r="S1421" s="27" t="str">
        <f>IF(TCD!I1422="","",IF(TCD!I1422&gt;8.5,17,8.5))</f>
        <v/>
      </c>
      <c r="T1421" s="27">
        <f>TCD!Y1422</f>
        <v>6.7</v>
      </c>
    </row>
    <row r="1422" spans="1:20" x14ac:dyDescent="0.2">
      <c r="A1422" s="13" t="str">
        <f>TCD!V1423</f>
        <v>CHRONO_2SHOP</v>
      </c>
      <c r="B1422" s="1">
        <f t="shared" si="66"/>
        <v>46143</v>
      </c>
      <c r="F1422" t="str">
        <f>TCD!E1423</f>
        <v>XT414048675TS</v>
      </c>
      <c r="H1422" s="6" t="str">
        <f t="shared" si="67"/>
        <v>P</v>
      </c>
      <c r="I1422" t="str">
        <f>LOOKUP(F1422,'Facture Chronopost'!L:L,'Facture Chronopost'!H:H)</f>
        <v>FR</v>
      </c>
      <c r="J1422" s="6">
        <f>TCD!U1423</f>
        <v>30</v>
      </c>
      <c r="K1422">
        <f t="shared" si="68"/>
        <v>1</v>
      </c>
      <c r="L1422" s="27">
        <f>_xlfn.XLOOKUP(F1422,'TCD poids'!A:A,'TCD poids'!C:C)</f>
        <v>4.6999999999999993</v>
      </c>
      <c r="M1422" t="str">
        <f>TCD!T1423</f>
        <v>6C</v>
      </c>
      <c r="N1422">
        <f>IF(I1422="",0.2,LOOKUP(I1422,'Pays TVA'!A:A,'Pays TVA'!B:B))</f>
        <v>0.2</v>
      </c>
      <c r="O1422" s="27" t="str">
        <f>IF(TCD!M1423="","",TCD!M1423)</f>
        <v/>
      </c>
      <c r="P1422" s="27" t="str">
        <f>IF(TCD!J1423="","",TCD!J1423)</f>
        <v/>
      </c>
      <c r="Q1422" s="27" t="str">
        <f>IF(AND(TCD!L1423="",TCD!Q1423=""),"",IF(SUM(TCD!L1423,TCD!Q1423)&gt;15,29,9.5))</f>
        <v/>
      </c>
      <c r="R1422" s="27">
        <f>_xlfn.XLOOKUP(F1422,TCD!E:E,TCD!K:K,"")</f>
        <v>0</v>
      </c>
      <c r="S1422" s="27" t="str">
        <f>IF(TCD!I1423="","",IF(TCD!I1423&gt;8.5,17,8.5))</f>
        <v/>
      </c>
      <c r="T1422" s="27">
        <f>TCD!Y1423</f>
        <v>9.77</v>
      </c>
    </row>
    <row r="1423" spans="1:20" x14ac:dyDescent="0.2">
      <c r="A1423" s="13" t="str">
        <f>TCD!V1424</f>
        <v>CHRONO_2SHOP</v>
      </c>
      <c r="B1423" s="1">
        <f t="shared" si="66"/>
        <v>46143</v>
      </c>
      <c r="F1423" t="str">
        <f>TCD!E1424</f>
        <v>XT414050056TS</v>
      </c>
      <c r="H1423" s="6" t="str">
        <f t="shared" si="67"/>
        <v>P</v>
      </c>
      <c r="I1423" t="str">
        <f>LOOKUP(F1423,'Facture Chronopost'!L:L,'Facture Chronopost'!H:H)</f>
        <v>FR</v>
      </c>
      <c r="J1423" s="6">
        <f>TCD!U1424</f>
        <v>30</v>
      </c>
      <c r="K1423">
        <f t="shared" si="68"/>
        <v>1</v>
      </c>
      <c r="L1423" s="27">
        <f>_xlfn.XLOOKUP(F1423,'TCD poids'!A:A,'TCD poids'!C:C)</f>
        <v>4.5999999999999996</v>
      </c>
      <c r="M1423" t="str">
        <f>TCD!T1424</f>
        <v>6C</v>
      </c>
      <c r="N1423">
        <f>IF(I1423="",0.2,LOOKUP(I1423,'Pays TVA'!A:A,'Pays TVA'!B:B))</f>
        <v>0.2</v>
      </c>
      <c r="O1423" s="27" t="str">
        <f>IF(TCD!M1424="","",TCD!M1424)</f>
        <v/>
      </c>
      <c r="P1423" s="27" t="str">
        <f>IF(TCD!J1424="","",TCD!J1424)</f>
        <v/>
      </c>
      <c r="Q1423" s="27" t="str">
        <f>IF(AND(TCD!L1424="",TCD!Q1424=""),"",IF(SUM(TCD!L1424,TCD!Q1424)&gt;15,29,9.5))</f>
        <v/>
      </c>
      <c r="R1423" s="27">
        <f>_xlfn.XLOOKUP(F1423,TCD!E:E,TCD!K:K,"")</f>
        <v>0</v>
      </c>
      <c r="S1423" s="27" t="str">
        <f>IF(TCD!I1424="","",IF(TCD!I1424&gt;8.5,17,8.5))</f>
        <v/>
      </c>
      <c r="T1423" s="27">
        <f>TCD!Y1424</f>
        <v>9.77</v>
      </c>
    </row>
    <row r="1424" spans="1:20" x14ac:dyDescent="0.2">
      <c r="A1424" s="13" t="str">
        <f>TCD!V1425</f>
        <v>CHRONO_2SHOP</v>
      </c>
      <c r="B1424" s="1">
        <f t="shared" si="66"/>
        <v>46143</v>
      </c>
      <c r="F1424" t="str">
        <f>TCD!E1425</f>
        <v>XT414052848TS</v>
      </c>
      <c r="H1424" s="6" t="str">
        <f t="shared" si="67"/>
        <v>P</v>
      </c>
      <c r="I1424" t="str">
        <f>LOOKUP(F1424,'Facture Chronopost'!L:L,'Facture Chronopost'!H:H)</f>
        <v>FR</v>
      </c>
      <c r="J1424" s="6">
        <f>TCD!U1425</f>
        <v>30</v>
      </c>
      <c r="K1424">
        <f t="shared" si="68"/>
        <v>1</v>
      </c>
      <c r="L1424" s="27">
        <f>_xlfn.XLOOKUP(F1424,'TCD poids'!A:A,'TCD poids'!C:C)</f>
        <v>4.6999999999999993</v>
      </c>
      <c r="M1424" t="str">
        <f>TCD!T1425</f>
        <v>6C</v>
      </c>
      <c r="N1424">
        <f>IF(I1424="",0.2,LOOKUP(I1424,'Pays TVA'!A:A,'Pays TVA'!B:B))</f>
        <v>0.2</v>
      </c>
      <c r="O1424" s="27" t="str">
        <f>IF(TCD!M1425="","",TCD!M1425)</f>
        <v/>
      </c>
      <c r="P1424" s="27" t="str">
        <f>IF(TCD!J1425="","",TCD!J1425)</f>
        <v/>
      </c>
      <c r="Q1424" s="27" t="str">
        <f>IF(AND(TCD!L1425="",TCD!Q1425=""),"",IF(SUM(TCD!L1425,TCD!Q1425)&gt;15,29,9.5))</f>
        <v/>
      </c>
      <c r="R1424" s="27">
        <f>_xlfn.XLOOKUP(F1424,TCD!E:E,TCD!K:K,"")</f>
        <v>0</v>
      </c>
      <c r="S1424" s="27" t="str">
        <f>IF(TCD!I1425="","",IF(TCD!I1425&gt;8.5,17,8.5))</f>
        <v/>
      </c>
      <c r="T1424" s="27">
        <f>TCD!Y1425</f>
        <v>9.77</v>
      </c>
    </row>
    <row r="1425" spans="1:20" x14ac:dyDescent="0.2">
      <c r="A1425" s="13" t="str">
        <f>TCD!V1426</f>
        <v>CHRONO_2SHOP</v>
      </c>
      <c r="B1425" s="1">
        <f t="shared" si="66"/>
        <v>46143</v>
      </c>
      <c r="F1425" t="str">
        <f>TCD!E1426</f>
        <v>XT414053070TS</v>
      </c>
      <c r="H1425" s="6" t="str">
        <f t="shared" si="67"/>
        <v>P</v>
      </c>
      <c r="I1425" t="str">
        <f>LOOKUP(F1425,'Facture Chronopost'!L:L,'Facture Chronopost'!H:H)</f>
        <v>FR</v>
      </c>
      <c r="J1425" s="6">
        <f>TCD!U1426</f>
        <v>42</v>
      </c>
      <c r="K1425">
        <f t="shared" si="68"/>
        <v>1</v>
      </c>
      <c r="L1425" s="27">
        <f>_xlfn.XLOOKUP(F1425,'TCD poids'!A:A,'TCD poids'!C:C)</f>
        <v>0.6</v>
      </c>
      <c r="M1425" t="str">
        <f>TCD!T1426</f>
        <v>6C</v>
      </c>
      <c r="N1425">
        <f>IF(I1425="",0.2,LOOKUP(I1425,'Pays TVA'!A:A,'Pays TVA'!B:B))</f>
        <v>0.2</v>
      </c>
      <c r="O1425" s="27" t="str">
        <f>IF(TCD!M1426="","",TCD!M1426)</f>
        <v/>
      </c>
      <c r="P1425" s="27" t="str">
        <f>IF(TCD!J1426="","",TCD!J1426)</f>
        <v/>
      </c>
      <c r="Q1425" s="27" t="str">
        <f>IF(AND(TCD!L1426="",TCD!Q1426=""),"",IF(SUM(TCD!L1426,TCD!Q1426)&gt;15,29,9.5))</f>
        <v/>
      </c>
      <c r="R1425" s="27">
        <f>_xlfn.XLOOKUP(F1425,TCD!E:E,TCD!K:K,"")</f>
        <v>0</v>
      </c>
      <c r="S1425" s="27" t="str">
        <f>IF(TCD!I1426="","",IF(TCD!I1426&gt;8.5,17,8.5))</f>
        <v/>
      </c>
      <c r="T1425" s="27">
        <f>TCD!Y1426</f>
        <v>7.63</v>
      </c>
    </row>
    <row r="1426" spans="1:20" x14ac:dyDescent="0.2">
      <c r="A1426" s="13" t="str">
        <f>TCD!V1427</f>
        <v>CHRONO_2SHOP</v>
      </c>
      <c r="B1426" s="1">
        <f t="shared" si="66"/>
        <v>46143</v>
      </c>
      <c r="F1426" t="str">
        <f>TCD!E1427</f>
        <v>XT414053993TS</v>
      </c>
      <c r="H1426" s="6" t="str">
        <f t="shared" si="67"/>
        <v>P</v>
      </c>
      <c r="I1426" t="str">
        <f>LOOKUP(F1426,'Facture Chronopost'!L:L,'Facture Chronopost'!H:H)</f>
        <v>FR</v>
      </c>
      <c r="J1426" s="6">
        <f>TCD!U1427</f>
        <v>30</v>
      </c>
      <c r="K1426">
        <f t="shared" si="68"/>
        <v>1</v>
      </c>
      <c r="L1426" s="27">
        <f>_xlfn.XLOOKUP(F1426,'TCD poids'!A:A,'TCD poids'!C:C)</f>
        <v>4.5</v>
      </c>
      <c r="M1426" t="str">
        <f>TCD!T1427</f>
        <v>6C</v>
      </c>
      <c r="N1426">
        <f>IF(I1426="",0.2,LOOKUP(I1426,'Pays TVA'!A:A,'Pays TVA'!B:B))</f>
        <v>0.2</v>
      </c>
      <c r="O1426" s="27" t="str">
        <f>IF(TCD!M1427="","",TCD!M1427)</f>
        <v/>
      </c>
      <c r="P1426" s="27" t="str">
        <f>IF(TCD!J1427="","",TCD!J1427)</f>
        <v/>
      </c>
      <c r="Q1426" s="27" t="str">
        <f>IF(AND(TCD!L1427="",TCD!Q1427=""),"",IF(SUM(TCD!L1427,TCD!Q1427)&gt;15,29,9.5))</f>
        <v/>
      </c>
      <c r="R1426" s="27">
        <f>_xlfn.XLOOKUP(F1426,TCD!E:E,TCD!K:K,"")</f>
        <v>0</v>
      </c>
      <c r="S1426" s="27" t="str">
        <f>IF(TCD!I1427="","",IF(TCD!I1427&gt;8.5,17,8.5))</f>
        <v/>
      </c>
      <c r="T1426" s="27">
        <f>TCD!Y1427</f>
        <v>9.77</v>
      </c>
    </row>
    <row r="1427" spans="1:20" x14ac:dyDescent="0.2">
      <c r="A1427" s="13" t="str">
        <f>TCD!V1428</f>
        <v>CHRONO_2SHOP</v>
      </c>
      <c r="B1427" s="1">
        <f t="shared" si="66"/>
        <v>46143</v>
      </c>
      <c r="F1427" t="str">
        <f>TCD!E1428</f>
        <v>XT414054398TS</v>
      </c>
      <c r="H1427" s="6" t="str">
        <f t="shared" si="67"/>
        <v>P</v>
      </c>
      <c r="I1427" t="str">
        <f>LOOKUP(F1427,'Facture Chronopost'!L:L,'Facture Chronopost'!H:H)</f>
        <v>FR</v>
      </c>
      <c r="J1427" s="6">
        <f>TCD!U1428</f>
        <v>30</v>
      </c>
      <c r="K1427">
        <f t="shared" si="68"/>
        <v>1</v>
      </c>
      <c r="L1427" s="27">
        <f>_xlfn.XLOOKUP(F1427,'TCD poids'!A:A,'TCD poids'!C:C)</f>
        <v>4.5999999999999996</v>
      </c>
      <c r="M1427" t="str">
        <f>TCD!T1428</f>
        <v>6C</v>
      </c>
      <c r="N1427">
        <f>IF(I1427="",0.2,LOOKUP(I1427,'Pays TVA'!A:A,'Pays TVA'!B:B))</f>
        <v>0.2</v>
      </c>
      <c r="O1427" s="27" t="str">
        <f>IF(TCD!M1428="","",TCD!M1428)</f>
        <v/>
      </c>
      <c r="P1427" s="27" t="str">
        <f>IF(TCD!J1428="","",TCD!J1428)</f>
        <v/>
      </c>
      <c r="Q1427" s="27" t="str">
        <f>IF(AND(TCD!L1428="",TCD!Q1428=""),"",IF(SUM(TCD!L1428,TCD!Q1428)&gt;15,29,9.5))</f>
        <v/>
      </c>
      <c r="R1427" s="27">
        <f>_xlfn.XLOOKUP(F1427,TCD!E:E,TCD!K:K,"")</f>
        <v>0</v>
      </c>
      <c r="S1427" s="27" t="str">
        <f>IF(TCD!I1428="","",IF(TCD!I1428&gt;8.5,17,8.5))</f>
        <v/>
      </c>
      <c r="T1427" s="27">
        <f>TCD!Y1428</f>
        <v>9.77</v>
      </c>
    </row>
    <row r="1428" spans="1:20" x14ac:dyDescent="0.2">
      <c r="A1428" s="13" t="str">
        <f>TCD!V1429</f>
        <v>CHRONO_2SHOP</v>
      </c>
      <c r="B1428" s="1">
        <f t="shared" si="66"/>
        <v>46143</v>
      </c>
      <c r="F1428" t="str">
        <f>TCD!E1429</f>
        <v>XT414055478TS</v>
      </c>
      <c r="H1428" s="6" t="str">
        <f t="shared" si="67"/>
        <v>P</v>
      </c>
      <c r="I1428" t="str">
        <f>LOOKUP(F1428,'Facture Chronopost'!L:L,'Facture Chronopost'!H:H)</f>
        <v>FR</v>
      </c>
      <c r="J1428" s="6">
        <f>TCD!U1429</f>
        <v>30</v>
      </c>
      <c r="K1428">
        <f t="shared" si="68"/>
        <v>1</v>
      </c>
      <c r="L1428" s="27">
        <f>_xlfn.XLOOKUP(F1428,'TCD poids'!A:A,'TCD poids'!C:C)</f>
        <v>4</v>
      </c>
      <c r="M1428" t="str">
        <f>TCD!T1429</f>
        <v>6C</v>
      </c>
      <c r="N1428">
        <f>IF(I1428="",0.2,LOOKUP(I1428,'Pays TVA'!A:A,'Pays TVA'!B:B))</f>
        <v>0.2</v>
      </c>
      <c r="O1428" s="27" t="str">
        <f>IF(TCD!M1429="","",TCD!M1429)</f>
        <v/>
      </c>
      <c r="P1428" s="27" t="str">
        <f>IF(TCD!J1429="","",TCD!J1429)</f>
        <v/>
      </c>
      <c r="Q1428" s="27" t="str">
        <f>IF(AND(TCD!L1429="",TCD!Q1429=""),"",IF(SUM(TCD!L1429,TCD!Q1429)&gt;15,29,9.5))</f>
        <v/>
      </c>
      <c r="R1428" s="27">
        <f>_xlfn.XLOOKUP(F1428,TCD!E:E,TCD!K:K,"")</f>
        <v>0</v>
      </c>
      <c r="S1428" s="27" t="str">
        <f>IF(TCD!I1429="","",IF(TCD!I1429&gt;8.5,17,8.5))</f>
        <v/>
      </c>
      <c r="T1428" s="27">
        <f>TCD!Y1429</f>
        <v>9.11</v>
      </c>
    </row>
    <row r="1429" spans="1:20" x14ac:dyDescent="0.2">
      <c r="A1429" s="13" t="str">
        <f>TCD!V1430</f>
        <v>CHRONO_2SHOP</v>
      </c>
      <c r="B1429" s="1">
        <f t="shared" si="66"/>
        <v>46143</v>
      </c>
      <c r="F1429" t="str">
        <f>TCD!E1430</f>
        <v>XT414056093TS</v>
      </c>
      <c r="H1429" s="6" t="str">
        <f t="shared" si="67"/>
        <v>P</v>
      </c>
      <c r="I1429" t="str">
        <f>LOOKUP(F1429,'Facture Chronopost'!L:L,'Facture Chronopost'!H:H)</f>
        <v>FR</v>
      </c>
      <c r="J1429" s="6">
        <f>TCD!U1430</f>
        <v>30</v>
      </c>
      <c r="K1429">
        <f t="shared" si="68"/>
        <v>1</v>
      </c>
      <c r="L1429" s="27">
        <f>_xlfn.XLOOKUP(F1429,'TCD poids'!A:A,'TCD poids'!C:C)</f>
        <v>4.6999999999999993</v>
      </c>
      <c r="M1429" t="str">
        <f>TCD!T1430</f>
        <v>6C</v>
      </c>
      <c r="N1429">
        <f>IF(I1429="",0.2,LOOKUP(I1429,'Pays TVA'!A:A,'Pays TVA'!B:B))</f>
        <v>0.2</v>
      </c>
      <c r="O1429" s="27" t="str">
        <f>IF(TCD!M1430="","",TCD!M1430)</f>
        <v/>
      </c>
      <c r="P1429" s="27" t="str">
        <f>IF(TCD!J1430="","",TCD!J1430)</f>
        <v/>
      </c>
      <c r="Q1429" s="27" t="str">
        <f>IF(AND(TCD!L1430="",TCD!Q1430=""),"",IF(SUM(TCD!L1430,TCD!Q1430)&gt;15,29,9.5))</f>
        <v/>
      </c>
      <c r="R1429" s="27">
        <f>_xlfn.XLOOKUP(F1429,TCD!E:E,TCD!K:K,"")</f>
        <v>0</v>
      </c>
      <c r="S1429" s="27" t="str">
        <f>IF(TCD!I1430="","",IF(TCD!I1430&gt;8.5,17,8.5))</f>
        <v/>
      </c>
      <c r="T1429" s="27">
        <f>TCD!Y1430</f>
        <v>9.77</v>
      </c>
    </row>
    <row r="1430" spans="1:20" x14ac:dyDescent="0.2">
      <c r="A1430" s="13" t="str">
        <f>TCD!V1431</f>
        <v>CHRONO_2SHOP</v>
      </c>
      <c r="B1430" s="1">
        <f t="shared" si="66"/>
        <v>46143</v>
      </c>
      <c r="F1430" t="str">
        <f>TCD!E1431</f>
        <v>XT414060597TS</v>
      </c>
      <c r="H1430" s="6" t="str">
        <f t="shared" si="67"/>
        <v>P</v>
      </c>
      <c r="I1430" t="str">
        <f>LOOKUP(F1430,'Facture Chronopost'!L:L,'Facture Chronopost'!H:H)</f>
        <v>FR</v>
      </c>
      <c r="J1430" s="6">
        <f>TCD!U1431</f>
        <v>30</v>
      </c>
      <c r="K1430">
        <f t="shared" si="68"/>
        <v>1</v>
      </c>
      <c r="L1430" s="27">
        <f>_xlfn.XLOOKUP(F1430,'TCD poids'!A:A,'TCD poids'!C:C)</f>
        <v>5.1999999999999993</v>
      </c>
      <c r="M1430" t="str">
        <f>TCD!T1431</f>
        <v>6C</v>
      </c>
      <c r="N1430">
        <f>IF(I1430="",0.2,LOOKUP(I1430,'Pays TVA'!A:A,'Pays TVA'!B:B))</f>
        <v>0.2</v>
      </c>
      <c r="O1430" s="27" t="str">
        <f>IF(TCD!M1431="","",TCD!M1431)</f>
        <v/>
      </c>
      <c r="P1430" s="27" t="str">
        <f>IF(TCD!J1431="","",TCD!J1431)</f>
        <v/>
      </c>
      <c r="Q1430" s="27" t="str">
        <f>IF(AND(TCD!L1431="",TCD!Q1431=""),"",IF(SUM(TCD!L1431,TCD!Q1431)&gt;15,29,9.5))</f>
        <v/>
      </c>
      <c r="R1430" s="27">
        <f>_xlfn.XLOOKUP(F1430,TCD!E:E,TCD!K:K,"")</f>
        <v>0</v>
      </c>
      <c r="S1430" s="27" t="str">
        <f>IF(TCD!I1431="","",IF(TCD!I1431&gt;8.5,17,8.5))</f>
        <v/>
      </c>
      <c r="T1430" s="27">
        <f>TCD!Y1431</f>
        <v>10.43</v>
      </c>
    </row>
    <row r="1431" spans="1:20" x14ac:dyDescent="0.2">
      <c r="A1431" s="13" t="str">
        <f>TCD!V1432</f>
        <v>CHRONO_2SHOP</v>
      </c>
      <c r="B1431" s="1">
        <f t="shared" si="66"/>
        <v>46143</v>
      </c>
      <c r="F1431" t="str">
        <f>TCD!E1432</f>
        <v>XT414063505TS</v>
      </c>
      <c r="H1431" s="6" t="str">
        <f t="shared" si="67"/>
        <v>P</v>
      </c>
      <c r="I1431" t="str">
        <f>LOOKUP(F1431,'Facture Chronopost'!L:L,'Facture Chronopost'!H:H)</f>
        <v>FR</v>
      </c>
      <c r="J1431" s="6">
        <f>TCD!U1432</f>
        <v>25</v>
      </c>
      <c r="K1431">
        <f t="shared" si="68"/>
        <v>1</v>
      </c>
      <c r="L1431" s="27">
        <f>_xlfn.XLOOKUP(F1431,'TCD poids'!A:A,'TCD poids'!C:C)</f>
        <v>4.8</v>
      </c>
      <c r="M1431" t="str">
        <f>TCD!T1432</f>
        <v>6C</v>
      </c>
      <c r="N1431">
        <f>IF(I1431="",0.2,LOOKUP(I1431,'Pays TVA'!A:A,'Pays TVA'!B:B))</f>
        <v>0.2</v>
      </c>
      <c r="O1431" s="27" t="str">
        <f>IF(TCD!M1432="","",TCD!M1432)</f>
        <v/>
      </c>
      <c r="P1431" s="27" t="str">
        <f>IF(TCD!J1432="","",TCD!J1432)</f>
        <v/>
      </c>
      <c r="Q1431" s="27" t="str">
        <f>IF(AND(TCD!L1432="",TCD!Q1432=""),"",IF(SUM(TCD!L1432,TCD!Q1432)&gt;15,29,9.5))</f>
        <v/>
      </c>
      <c r="R1431" s="27">
        <f>_xlfn.XLOOKUP(F1431,TCD!E:E,TCD!K:K,"")</f>
        <v>0</v>
      </c>
      <c r="S1431" s="27" t="str">
        <f>IF(TCD!I1432="","",IF(TCD!I1432&gt;8.5,17,8.5))</f>
        <v/>
      </c>
      <c r="T1431" s="27">
        <f>TCD!Y1432</f>
        <v>13.91</v>
      </c>
    </row>
    <row r="1432" spans="1:20" x14ac:dyDescent="0.2">
      <c r="A1432" s="13" t="str">
        <f>TCD!V1433</f>
        <v>CHRONO_2SHOP</v>
      </c>
      <c r="B1432" s="1">
        <f t="shared" si="66"/>
        <v>46143</v>
      </c>
      <c r="F1432" t="str">
        <f>TCD!E1433</f>
        <v>XT414064112TS</v>
      </c>
      <c r="H1432" s="6" t="str">
        <f t="shared" si="67"/>
        <v>P</v>
      </c>
      <c r="I1432" t="str">
        <f>LOOKUP(F1432,'Facture Chronopost'!L:L,'Facture Chronopost'!H:H)</f>
        <v>FR</v>
      </c>
      <c r="J1432" s="6">
        <f>TCD!U1433</f>
        <v>30</v>
      </c>
      <c r="K1432">
        <f t="shared" si="68"/>
        <v>1</v>
      </c>
      <c r="L1432" s="27">
        <f>_xlfn.XLOOKUP(F1432,'TCD poids'!A:A,'TCD poids'!C:C)</f>
        <v>1.2000000000000002</v>
      </c>
      <c r="M1432" t="str">
        <f>TCD!T1433</f>
        <v>6C</v>
      </c>
      <c r="N1432">
        <f>IF(I1432="",0.2,LOOKUP(I1432,'Pays TVA'!A:A,'Pays TVA'!B:B))</f>
        <v>0.2</v>
      </c>
      <c r="O1432" s="27" t="str">
        <f>IF(TCD!M1433="","",TCD!M1433)</f>
        <v/>
      </c>
      <c r="P1432" s="27" t="str">
        <f>IF(TCD!J1433="","",TCD!J1433)</f>
        <v/>
      </c>
      <c r="Q1432" s="27" t="str">
        <f>IF(AND(TCD!L1433="",TCD!Q1433=""),"",IF(SUM(TCD!L1433,TCD!Q1433)&gt;15,29,9.5))</f>
        <v/>
      </c>
      <c r="R1432" s="27">
        <f>_xlfn.XLOOKUP(F1432,TCD!E:E,TCD!K:K,"")</f>
        <v>0</v>
      </c>
      <c r="S1432" s="27" t="str">
        <f>IF(TCD!I1433="","",IF(TCD!I1433&gt;8.5,17,8.5))</f>
        <v/>
      </c>
      <c r="T1432" s="27">
        <f>TCD!Y1433</f>
        <v>5.96</v>
      </c>
    </row>
    <row r="1433" spans="1:20" x14ac:dyDescent="0.2">
      <c r="A1433" s="13" t="str">
        <f>TCD!V1434</f>
        <v>CHRONO_2SHOP</v>
      </c>
      <c r="B1433" s="1">
        <f t="shared" si="66"/>
        <v>46143</v>
      </c>
      <c r="F1433" t="str">
        <f>TCD!E1434</f>
        <v>XT414065965TS</v>
      </c>
      <c r="H1433" s="6" t="str">
        <f t="shared" si="67"/>
        <v>P</v>
      </c>
      <c r="I1433" t="str">
        <f>LOOKUP(F1433,'Facture Chronopost'!L:L,'Facture Chronopost'!H:H)</f>
        <v>FR</v>
      </c>
      <c r="J1433" s="6">
        <f>TCD!U1434</f>
        <v>30</v>
      </c>
      <c r="K1433">
        <f t="shared" si="68"/>
        <v>1</v>
      </c>
      <c r="L1433" s="27">
        <f>_xlfn.XLOOKUP(F1433,'TCD poids'!A:A,'TCD poids'!C:C)</f>
        <v>3.9</v>
      </c>
      <c r="M1433" t="str">
        <f>TCD!T1434</f>
        <v>6C</v>
      </c>
      <c r="N1433">
        <f>IF(I1433="",0.2,LOOKUP(I1433,'Pays TVA'!A:A,'Pays TVA'!B:B))</f>
        <v>0.2</v>
      </c>
      <c r="O1433" s="27" t="str">
        <f>IF(TCD!M1434="","",TCD!M1434)</f>
        <v/>
      </c>
      <c r="P1433" s="27" t="str">
        <f>IF(TCD!J1434="","",TCD!J1434)</f>
        <v/>
      </c>
      <c r="Q1433" s="27" t="str">
        <f>IF(AND(TCD!L1434="",TCD!Q1434=""),"",IF(SUM(TCD!L1434,TCD!Q1434)&gt;15,29,9.5))</f>
        <v/>
      </c>
      <c r="R1433" s="27">
        <f>_xlfn.XLOOKUP(F1433,TCD!E:E,TCD!K:K,"")</f>
        <v>0</v>
      </c>
      <c r="S1433" s="27" t="str">
        <f>IF(TCD!I1434="","",IF(TCD!I1434&gt;8.5,17,8.5))</f>
        <v/>
      </c>
      <c r="T1433" s="27">
        <f>TCD!Y1434</f>
        <v>9.11</v>
      </c>
    </row>
    <row r="1434" spans="1:20" x14ac:dyDescent="0.2">
      <c r="A1434" s="13" t="str">
        <f>TCD!V1435</f>
        <v>CHRONO_2SHOP</v>
      </c>
      <c r="B1434" s="1">
        <f t="shared" si="66"/>
        <v>46143</v>
      </c>
      <c r="F1434" t="str">
        <f>TCD!E1435</f>
        <v>XT414065991TS</v>
      </c>
      <c r="H1434" s="6" t="str">
        <f t="shared" si="67"/>
        <v>P</v>
      </c>
      <c r="I1434" t="str">
        <f>LOOKUP(F1434,'Facture Chronopost'!L:L,'Facture Chronopost'!H:H)</f>
        <v>FR</v>
      </c>
      <c r="J1434" s="6">
        <f>TCD!U1435</f>
        <v>30</v>
      </c>
      <c r="K1434">
        <f t="shared" si="68"/>
        <v>1</v>
      </c>
      <c r="L1434" s="27">
        <f>_xlfn.XLOOKUP(F1434,'TCD poids'!A:A,'TCD poids'!C:C)</f>
        <v>4.5999999999999996</v>
      </c>
      <c r="M1434" t="str">
        <f>TCD!T1435</f>
        <v>6C</v>
      </c>
      <c r="N1434">
        <f>IF(I1434="",0.2,LOOKUP(I1434,'Pays TVA'!A:A,'Pays TVA'!B:B))</f>
        <v>0.2</v>
      </c>
      <c r="O1434" s="27" t="str">
        <f>IF(TCD!M1435="","",TCD!M1435)</f>
        <v/>
      </c>
      <c r="P1434" s="27" t="str">
        <f>IF(TCD!J1435="","",TCD!J1435)</f>
        <v/>
      </c>
      <c r="Q1434" s="27" t="str">
        <f>IF(AND(TCD!L1435="",TCD!Q1435=""),"",IF(SUM(TCD!L1435,TCD!Q1435)&gt;15,29,9.5))</f>
        <v/>
      </c>
      <c r="R1434" s="27">
        <f>_xlfn.XLOOKUP(F1434,TCD!E:E,TCD!K:K,"")</f>
        <v>0</v>
      </c>
      <c r="S1434" s="27" t="str">
        <f>IF(TCD!I1435="","",IF(TCD!I1435&gt;8.5,17,8.5))</f>
        <v/>
      </c>
      <c r="T1434" s="27">
        <f>TCD!Y1435</f>
        <v>9.77</v>
      </c>
    </row>
    <row r="1435" spans="1:20" x14ac:dyDescent="0.2">
      <c r="A1435" s="13" t="str">
        <f>TCD!V1436</f>
        <v>CHRONO_2SHOP</v>
      </c>
      <c r="B1435" s="1">
        <f t="shared" si="66"/>
        <v>46143</v>
      </c>
      <c r="F1435" t="str">
        <f>TCD!E1436</f>
        <v>XT414067224TS</v>
      </c>
      <c r="H1435" s="6" t="str">
        <f t="shared" si="67"/>
        <v>P</v>
      </c>
      <c r="I1435" t="str">
        <f>LOOKUP(F1435,'Facture Chronopost'!L:L,'Facture Chronopost'!H:H)</f>
        <v>FR</v>
      </c>
      <c r="J1435" s="6">
        <f>TCD!U1436</f>
        <v>25</v>
      </c>
      <c r="K1435">
        <f t="shared" si="68"/>
        <v>1</v>
      </c>
      <c r="L1435" s="27">
        <f>_xlfn.XLOOKUP(F1435,'TCD poids'!A:A,'TCD poids'!C:C)</f>
        <v>0.9</v>
      </c>
      <c r="M1435" t="str">
        <f>TCD!T1436</f>
        <v>6C</v>
      </c>
      <c r="N1435">
        <f>IF(I1435="",0.2,LOOKUP(I1435,'Pays TVA'!A:A,'Pays TVA'!B:B))</f>
        <v>0.2</v>
      </c>
      <c r="O1435" s="27" t="str">
        <f>IF(TCD!M1436="","",TCD!M1436)</f>
        <v/>
      </c>
      <c r="P1435" s="27" t="str">
        <f>IF(TCD!J1436="","",TCD!J1436)</f>
        <v/>
      </c>
      <c r="Q1435" s="27" t="str">
        <f>IF(AND(TCD!L1436="",TCD!Q1436=""),"",IF(SUM(TCD!L1436,TCD!Q1436)&gt;15,29,9.5))</f>
        <v/>
      </c>
      <c r="R1435" s="27">
        <f>_xlfn.XLOOKUP(F1435,TCD!E:E,TCD!K:K,"")</f>
        <v>0</v>
      </c>
      <c r="S1435" s="27" t="str">
        <f>IF(TCD!I1436="","",IF(TCD!I1436&gt;8.5,17,8.5))</f>
        <v/>
      </c>
      <c r="T1435" s="27">
        <f>TCD!Y1436</f>
        <v>9.77</v>
      </c>
    </row>
    <row r="1436" spans="1:20" x14ac:dyDescent="0.2">
      <c r="A1436" s="13" t="str">
        <f>TCD!V1437</f>
        <v>CHRONO_2SHOP</v>
      </c>
      <c r="B1436" s="1">
        <f t="shared" si="66"/>
        <v>46143</v>
      </c>
      <c r="F1436" t="str">
        <f>TCD!E1437</f>
        <v>XT414067652TS</v>
      </c>
      <c r="H1436" s="6" t="str">
        <f t="shared" si="67"/>
        <v>P</v>
      </c>
      <c r="I1436" t="str">
        <f>LOOKUP(F1436,'Facture Chronopost'!L:L,'Facture Chronopost'!H:H)</f>
        <v>FR</v>
      </c>
      <c r="J1436" s="6">
        <f>TCD!U1437</f>
        <v>30</v>
      </c>
      <c r="K1436">
        <f t="shared" si="68"/>
        <v>1</v>
      </c>
      <c r="L1436" s="27">
        <f>_xlfn.XLOOKUP(F1436,'TCD poids'!A:A,'TCD poids'!C:C)</f>
        <v>0.2</v>
      </c>
      <c r="M1436" t="str">
        <f>TCD!T1437</f>
        <v>6C</v>
      </c>
      <c r="N1436">
        <f>IF(I1436="",0.2,LOOKUP(I1436,'Pays TVA'!A:A,'Pays TVA'!B:B))</f>
        <v>0.2</v>
      </c>
      <c r="O1436" s="27" t="str">
        <f>IF(TCD!M1437="","",TCD!M1437)</f>
        <v/>
      </c>
      <c r="P1436" s="27" t="str">
        <f>IF(TCD!J1437="","",TCD!J1437)</f>
        <v/>
      </c>
      <c r="Q1436" s="27" t="str">
        <f>IF(AND(TCD!L1437="",TCD!Q1437=""),"",IF(SUM(TCD!L1437,TCD!Q1437)&gt;15,29,9.5))</f>
        <v/>
      </c>
      <c r="R1436" s="27">
        <f>_xlfn.XLOOKUP(F1436,TCD!E:E,TCD!K:K,"")</f>
        <v>0</v>
      </c>
      <c r="S1436" s="27" t="str">
        <f>IF(TCD!I1437="","",IF(TCD!I1437&gt;8.5,17,8.5))</f>
        <v/>
      </c>
      <c r="T1436" s="27">
        <f>TCD!Y1437</f>
        <v>5.41</v>
      </c>
    </row>
    <row r="1437" spans="1:20" x14ac:dyDescent="0.2">
      <c r="A1437" s="13" t="str">
        <f>TCD!V1438</f>
        <v>CHRONO_2SHOP</v>
      </c>
      <c r="B1437" s="1">
        <f t="shared" si="66"/>
        <v>46143</v>
      </c>
      <c r="F1437" t="str">
        <f>TCD!E1438</f>
        <v>XT414067785TS</v>
      </c>
      <c r="H1437" s="6" t="str">
        <f t="shared" si="67"/>
        <v>P</v>
      </c>
      <c r="I1437" t="str">
        <f>LOOKUP(F1437,'Facture Chronopost'!L:L,'Facture Chronopost'!H:H)</f>
        <v>FR</v>
      </c>
      <c r="J1437" s="6">
        <f>TCD!U1438</f>
        <v>30</v>
      </c>
      <c r="K1437">
        <f t="shared" si="68"/>
        <v>1</v>
      </c>
      <c r="L1437" s="27">
        <f>_xlfn.XLOOKUP(F1437,'TCD poids'!A:A,'TCD poids'!C:C)</f>
        <v>6.3999999999999995</v>
      </c>
      <c r="M1437" t="str">
        <f>TCD!T1438</f>
        <v>6C</v>
      </c>
      <c r="N1437">
        <f>IF(I1437="",0.2,LOOKUP(I1437,'Pays TVA'!A:A,'Pays TVA'!B:B))</f>
        <v>0.2</v>
      </c>
      <c r="O1437" s="27" t="str">
        <f>IF(TCD!M1438="","",TCD!M1438)</f>
        <v/>
      </c>
      <c r="P1437" s="27" t="str">
        <f>IF(TCD!J1438="","",TCD!J1438)</f>
        <v/>
      </c>
      <c r="Q1437" s="27" t="str">
        <f>IF(AND(TCD!L1438="",TCD!Q1438=""),"",IF(SUM(TCD!L1438,TCD!Q1438)&gt;15,29,9.5))</f>
        <v/>
      </c>
      <c r="R1437" s="27">
        <f>_xlfn.XLOOKUP(F1437,TCD!E:E,TCD!K:K,"")</f>
        <v>0</v>
      </c>
      <c r="S1437" s="27" t="str">
        <f>IF(TCD!I1438="","",IF(TCD!I1438&gt;8.5,17,8.5))</f>
        <v/>
      </c>
      <c r="T1437" s="27">
        <f>TCD!Y1438</f>
        <v>11.09</v>
      </c>
    </row>
    <row r="1438" spans="1:20" x14ac:dyDescent="0.2">
      <c r="A1438" s="13" t="str">
        <f>TCD!V1439</f>
        <v>CHRONO_2SHOP</v>
      </c>
      <c r="B1438" s="1">
        <f t="shared" si="66"/>
        <v>46143</v>
      </c>
      <c r="F1438" t="str">
        <f>TCD!E1439</f>
        <v>XT414067839TS</v>
      </c>
      <c r="H1438" s="6" t="str">
        <f t="shared" si="67"/>
        <v>P</v>
      </c>
      <c r="I1438" t="str">
        <f>LOOKUP(F1438,'Facture Chronopost'!L:L,'Facture Chronopost'!H:H)</f>
        <v>FR</v>
      </c>
      <c r="J1438" s="6">
        <f>TCD!U1439</f>
        <v>30</v>
      </c>
      <c r="K1438">
        <f t="shared" si="68"/>
        <v>1</v>
      </c>
      <c r="L1438" s="27">
        <f>_xlfn.XLOOKUP(F1438,'TCD poids'!A:A,'TCD poids'!C:C)</f>
        <v>4.5</v>
      </c>
      <c r="M1438" t="str">
        <f>TCD!T1439</f>
        <v>6C</v>
      </c>
      <c r="N1438">
        <f>IF(I1438="",0.2,LOOKUP(I1438,'Pays TVA'!A:A,'Pays TVA'!B:B))</f>
        <v>0.2</v>
      </c>
      <c r="O1438" s="27" t="str">
        <f>IF(TCD!M1439="","",TCD!M1439)</f>
        <v/>
      </c>
      <c r="P1438" s="27" t="str">
        <f>IF(TCD!J1439="","",TCD!J1439)</f>
        <v/>
      </c>
      <c r="Q1438" s="27" t="str">
        <f>IF(AND(TCD!L1439="",TCD!Q1439=""),"",IF(SUM(TCD!L1439,TCD!Q1439)&gt;15,29,9.5))</f>
        <v/>
      </c>
      <c r="R1438" s="27">
        <f>_xlfn.XLOOKUP(F1438,TCD!E:E,TCD!K:K,"")</f>
        <v>0</v>
      </c>
      <c r="S1438" s="27" t="str">
        <f>IF(TCD!I1439="","",IF(TCD!I1439&gt;8.5,17,8.5))</f>
        <v/>
      </c>
      <c r="T1438" s="27">
        <f>TCD!Y1439</f>
        <v>9.77</v>
      </c>
    </row>
    <row r="1439" spans="1:20" x14ac:dyDescent="0.2">
      <c r="A1439" s="13" t="str">
        <f>TCD!V1440</f>
        <v>CHRONO_2SHOP</v>
      </c>
      <c r="B1439" s="1">
        <f t="shared" si="66"/>
        <v>46143</v>
      </c>
      <c r="F1439" t="str">
        <f>TCD!E1440</f>
        <v>XT414069826TS</v>
      </c>
      <c r="H1439" s="6" t="str">
        <f t="shared" si="67"/>
        <v>P</v>
      </c>
      <c r="I1439" t="str">
        <f>LOOKUP(F1439,'Facture Chronopost'!L:L,'Facture Chronopost'!H:H)</f>
        <v>FR</v>
      </c>
      <c r="J1439" s="6">
        <f>TCD!U1440</f>
        <v>30</v>
      </c>
      <c r="K1439">
        <f t="shared" si="68"/>
        <v>1</v>
      </c>
      <c r="L1439" s="27">
        <f>_xlfn.XLOOKUP(F1439,'TCD poids'!A:A,'TCD poids'!C:C)</f>
        <v>4.3</v>
      </c>
      <c r="M1439" t="str">
        <f>TCD!T1440</f>
        <v>6C</v>
      </c>
      <c r="N1439">
        <f>IF(I1439="",0.2,LOOKUP(I1439,'Pays TVA'!A:A,'Pays TVA'!B:B))</f>
        <v>0.2</v>
      </c>
      <c r="O1439" s="27" t="str">
        <f>IF(TCD!M1440="","",TCD!M1440)</f>
        <v/>
      </c>
      <c r="P1439" s="27" t="str">
        <f>IF(TCD!J1440="","",TCD!J1440)</f>
        <v/>
      </c>
      <c r="Q1439" s="27" t="str">
        <f>IF(AND(TCD!L1440="",TCD!Q1440=""),"",IF(SUM(TCD!L1440,TCD!Q1440)&gt;15,29,9.5))</f>
        <v/>
      </c>
      <c r="R1439" s="27">
        <f>_xlfn.XLOOKUP(F1439,TCD!E:E,TCD!K:K,"")</f>
        <v>0</v>
      </c>
      <c r="S1439" s="27" t="str">
        <f>IF(TCD!I1440="","",IF(TCD!I1440&gt;8.5,17,8.5))</f>
        <v/>
      </c>
      <c r="T1439" s="27">
        <f>TCD!Y1440</f>
        <v>9.77</v>
      </c>
    </row>
    <row r="1440" spans="1:20" x14ac:dyDescent="0.2">
      <c r="A1440" s="13" t="str">
        <f>TCD!V1441</f>
        <v>CHRONO_2SHOP</v>
      </c>
      <c r="B1440" s="1">
        <f t="shared" si="66"/>
        <v>46143</v>
      </c>
      <c r="F1440" t="str">
        <f>TCD!E1441</f>
        <v>XT414069891TS</v>
      </c>
      <c r="H1440" s="6" t="str">
        <f t="shared" si="67"/>
        <v>P</v>
      </c>
      <c r="I1440" t="str">
        <f>LOOKUP(F1440,'Facture Chronopost'!L:L,'Facture Chronopost'!H:H)</f>
        <v>FR</v>
      </c>
      <c r="J1440" s="6">
        <f>TCD!U1441</f>
        <v>30</v>
      </c>
      <c r="K1440">
        <f t="shared" si="68"/>
        <v>1</v>
      </c>
      <c r="L1440" s="27">
        <f>_xlfn.XLOOKUP(F1440,'TCD poids'!A:A,'TCD poids'!C:C)</f>
        <v>1.9000000000000001</v>
      </c>
      <c r="M1440" t="str">
        <f>TCD!T1441</f>
        <v>6C</v>
      </c>
      <c r="N1440">
        <f>IF(I1440="",0.2,LOOKUP(I1440,'Pays TVA'!A:A,'Pays TVA'!B:B))</f>
        <v>0.2</v>
      </c>
      <c r="O1440" s="27" t="str">
        <f>IF(TCD!M1441="","",TCD!M1441)</f>
        <v/>
      </c>
      <c r="P1440" s="27" t="str">
        <f>IF(TCD!J1441="","",TCD!J1441)</f>
        <v/>
      </c>
      <c r="Q1440" s="27" t="str">
        <f>IF(AND(TCD!L1441="",TCD!Q1441=""),"",IF(SUM(TCD!L1441,TCD!Q1441)&gt;15,29,9.5))</f>
        <v/>
      </c>
      <c r="R1440" s="27">
        <f>_xlfn.XLOOKUP(F1440,TCD!E:E,TCD!K:K,"")</f>
        <v>0</v>
      </c>
      <c r="S1440" s="27" t="str">
        <f>IF(TCD!I1441="","",IF(TCD!I1441&gt;8.5,17,8.5))</f>
        <v/>
      </c>
      <c r="T1440" s="27">
        <f>TCD!Y1441</f>
        <v>5.96</v>
      </c>
    </row>
    <row r="1441" spans="1:20" x14ac:dyDescent="0.2">
      <c r="A1441" s="13" t="str">
        <f>TCD!V1442</f>
        <v>CHRONO_2SHOP</v>
      </c>
      <c r="B1441" s="1">
        <f t="shared" si="66"/>
        <v>46143</v>
      </c>
      <c r="F1441" t="str">
        <f>TCD!E1442</f>
        <v>XT414069980TS</v>
      </c>
      <c r="H1441" s="6" t="str">
        <f t="shared" si="67"/>
        <v>P</v>
      </c>
      <c r="I1441" t="str">
        <f>LOOKUP(F1441,'Facture Chronopost'!L:L,'Facture Chronopost'!H:H)</f>
        <v>FR</v>
      </c>
      <c r="J1441" s="6">
        <f>TCD!U1442</f>
        <v>39</v>
      </c>
      <c r="K1441">
        <f t="shared" si="68"/>
        <v>1</v>
      </c>
      <c r="L1441" s="27">
        <f>_xlfn.XLOOKUP(F1441,'TCD poids'!A:A,'TCD poids'!C:C)</f>
        <v>9.6999999999999993</v>
      </c>
      <c r="M1441" t="str">
        <f>TCD!T1442</f>
        <v>6C</v>
      </c>
      <c r="N1441">
        <f>IF(I1441="",0.2,LOOKUP(I1441,'Pays TVA'!A:A,'Pays TVA'!B:B))</f>
        <v>0.2</v>
      </c>
      <c r="O1441" s="27" t="str">
        <f>IF(TCD!M1442="","",TCD!M1442)</f>
        <v/>
      </c>
      <c r="P1441" s="27" t="str">
        <f>IF(TCD!J1442="","",TCD!J1442)</f>
        <v/>
      </c>
      <c r="Q1441" s="27" t="str">
        <f>IF(AND(TCD!L1442="",TCD!Q1442=""),"",IF(SUM(TCD!L1442,TCD!Q1442)&gt;15,29,9.5))</f>
        <v/>
      </c>
      <c r="R1441" s="27">
        <f>_xlfn.XLOOKUP(F1441,TCD!E:E,TCD!K:K,"")</f>
        <v>0</v>
      </c>
      <c r="S1441" s="27" t="str">
        <f>IF(TCD!I1442="","",IF(TCD!I1442&gt;8.5,17,8.5))</f>
        <v/>
      </c>
      <c r="T1441" s="27">
        <f>TCD!Y1442</f>
        <v>18.059999999999999</v>
      </c>
    </row>
    <row r="1442" spans="1:20" x14ac:dyDescent="0.2">
      <c r="A1442" s="13" t="str">
        <f>TCD!V1443</f>
        <v>CHRONO_2SHOP</v>
      </c>
      <c r="B1442" s="1">
        <f t="shared" si="66"/>
        <v>46143</v>
      </c>
      <c r="F1442" t="str">
        <f>TCD!E1443</f>
        <v>XT414070016TS</v>
      </c>
      <c r="H1442" s="6" t="str">
        <f t="shared" si="67"/>
        <v>P</v>
      </c>
      <c r="I1442" t="str">
        <f>LOOKUP(F1442,'Facture Chronopost'!L:L,'Facture Chronopost'!H:H)</f>
        <v>FR</v>
      </c>
      <c r="J1442" s="6">
        <f>TCD!U1443</f>
        <v>30</v>
      </c>
      <c r="K1442">
        <f t="shared" si="68"/>
        <v>1</v>
      </c>
      <c r="L1442" s="27">
        <f>_xlfn.XLOOKUP(F1442,'TCD poids'!A:A,'TCD poids'!C:C)</f>
        <v>1.3</v>
      </c>
      <c r="M1442" t="str">
        <f>TCD!T1443</f>
        <v>6C</v>
      </c>
      <c r="N1442">
        <f>IF(I1442="",0.2,LOOKUP(I1442,'Pays TVA'!A:A,'Pays TVA'!B:B))</f>
        <v>0.2</v>
      </c>
      <c r="O1442" s="27" t="str">
        <f>IF(TCD!M1443="","",TCD!M1443)</f>
        <v/>
      </c>
      <c r="P1442" s="27" t="str">
        <f>IF(TCD!J1443="","",TCD!J1443)</f>
        <v/>
      </c>
      <c r="Q1442" s="27" t="str">
        <f>IF(AND(TCD!L1443="",TCD!Q1443=""),"",IF(SUM(TCD!L1443,TCD!Q1443)&gt;15,29,9.5))</f>
        <v/>
      </c>
      <c r="R1442" s="27">
        <f>_xlfn.XLOOKUP(F1442,TCD!E:E,TCD!K:K,"")</f>
        <v>0</v>
      </c>
      <c r="S1442" s="27" t="str">
        <f>IF(TCD!I1443="","",IF(TCD!I1443&gt;8.5,17,8.5))</f>
        <v/>
      </c>
      <c r="T1442" s="27">
        <f>TCD!Y1443</f>
        <v>5.96</v>
      </c>
    </row>
    <row r="1443" spans="1:20" x14ac:dyDescent="0.2">
      <c r="A1443" s="13" t="str">
        <f>TCD!V1444</f>
        <v>CHRONO_2SHOP</v>
      </c>
      <c r="B1443" s="1">
        <f t="shared" si="66"/>
        <v>46143</v>
      </c>
      <c r="F1443" t="str">
        <f>TCD!E1444</f>
        <v>XT414070461TS</v>
      </c>
      <c r="H1443" s="6" t="str">
        <f t="shared" si="67"/>
        <v>P</v>
      </c>
      <c r="I1443" t="str">
        <f>LOOKUP(F1443,'Facture Chronopost'!L:L,'Facture Chronopost'!H:H)</f>
        <v>FR</v>
      </c>
      <c r="J1443" s="6">
        <f>TCD!U1444</f>
        <v>25</v>
      </c>
      <c r="K1443">
        <f t="shared" si="68"/>
        <v>1</v>
      </c>
      <c r="L1443" s="27">
        <f>_xlfn.XLOOKUP(F1443,'TCD poids'!A:A,'TCD poids'!C:C)</f>
        <v>0.7</v>
      </c>
      <c r="M1443" t="str">
        <f>TCD!T1444</f>
        <v>6C</v>
      </c>
      <c r="N1443">
        <f>IF(I1443="",0.2,LOOKUP(I1443,'Pays TVA'!A:A,'Pays TVA'!B:B))</f>
        <v>0.2</v>
      </c>
      <c r="O1443" s="27" t="str">
        <f>IF(TCD!M1444="","",TCD!M1444)</f>
        <v/>
      </c>
      <c r="P1443" s="27" t="str">
        <f>IF(TCD!J1444="","",TCD!J1444)</f>
        <v/>
      </c>
      <c r="Q1443" s="27" t="str">
        <f>IF(AND(TCD!L1444="",TCD!Q1444=""),"",IF(SUM(TCD!L1444,TCD!Q1444)&gt;15,29,9.5))</f>
        <v/>
      </c>
      <c r="R1443" s="27">
        <f>_xlfn.XLOOKUP(F1443,TCD!E:E,TCD!K:K,"")</f>
        <v>0</v>
      </c>
      <c r="S1443" s="27" t="str">
        <f>IF(TCD!I1444="","",IF(TCD!I1444&gt;8.5,17,8.5))</f>
        <v/>
      </c>
      <c r="T1443" s="27">
        <f>TCD!Y1444</f>
        <v>9.77</v>
      </c>
    </row>
    <row r="1444" spans="1:20" x14ac:dyDescent="0.2">
      <c r="A1444" s="13" t="str">
        <f>TCD!V1445</f>
        <v>CHRONO_2SHOP</v>
      </c>
      <c r="B1444" s="1">
        <f t="shared" si="66"/>
        <v>46143</v>
      </c>
      <c r="F1444" t="str">
        <f>TCD!E1445</f>
        <v>XT414070930TS</v>
      </c>
      <c r="H1444" s="6" t="str">
        <f t="shared" si="67"/>
        <v>P</v>
      </c>
      <c r="I1444" t="str">
        <f>LOOKUP(F1444,'Facture Chronopost'!L:L,'Facture Chronopost'!H:H)</f>
        <v>FR</v>
      </c>
      <c r="J1444" s="6">
        <f>TCD!U1445</f>
        <v>30</v>
      </c>
      <c r="K1444">
        <f t="shared" si="68"/>
        <v>1</v>
      </c>
      <c r="L1444" s="27">
        <f>_xlfn.XLOOKUP(F1444,'TCD poids'!A:A,'TCD poids'!C:C)</f>
        <v>1.4000000000000001</v>
      </c>
      <c r="M1444" t="str">
        <f>TCD!T1445</f>
        <v>6C</v>
      </c>
      <c r="N1444">
        <f>IF(I1444="",0.2,LOOKUP(I1444,'Pays TVA'!A:A,'Pays TVA'!B:B))</f>
        <v>0.2</v>
      </c>
      <c r="O1444" s="27" t="str">
        <f>IF(TCD!M1445="","",TCD!M1445)</f>
        <v/>
      </c>
      <c r="P1444" s="27" t="str">
        <f>IF(TCD!J1445="","",TCD!J1445)</f>
        <v/>
      </c>
      <c r="Q1444" s="27" t="str">
        <f>IF(AND(TCD!L1445="",TCD!Q1445=""),"",IF(SUM(TCD!L1445,TCD!Q1445)&gt;15,29,9.5))</f>
        <v/>
      </c>
      <c r="R1444" s="27">
        <f>_xlfn.XLOOKUP(F1444,TCD!E:E,TCD!K:K,"")</f>
        <v>0</v>
      </c>
      <c r="S1444" s="27" t="str">
        <f>IF(TCD!I1445="","",IF(TCD!I1445&gt;8.5,17,8.5))</f>
        <v/>
      </c>
      <c r="T1444" s="27">
        <f>TCD!Y1445</f>
        <v>5.96</v>
      </c>
    </row>
    <row r="1445" spans="1:20" x14ac:dyDescent="0.2">
      <c r="A1445" s="13" t="str">
        <f>TCD!V1446</f>
        <v>CHRONO_2SHOP</v>
      </c>
      <c r="B1445" s="1">
        <f t="shared" si="66"/>
        <v>46143</v>
      </c>
      <c r="F1445" t="str">
        <f>TCD!E1446</f>
        <v>XT414071952TS</v>
      </c>
      <c r="H1445" s="6" t="str">
        <f t="shared" si="67"/>
        <v>P</v>
      </c>
      <c r="I1445" t="str">
        <f>LOOKUP(F1445,'Facture Chronopost'!L:L,'Facture Chronopost'!H:H)</f>
        <v>FR</v>
      </c>
      <c r="J1445" s="6">
        <f>TCD!U1446</f>
        <v>30</v>
      </c>
      <c r="K1445">
        <f t="shared" si="68"/>
        <v>1</v>
      </c>
      <c r="L1445" s="27">
        <f>_xlfn.XLOOKUP(F1445,'TCD poids'!A:A,'TCD poids'!C:C)</f>
        <v>0.9</v>
      </c>
      <c r="M1445" t="str">
        <f>TCD!T1446</f>
        <v>6C</v>
      </c>
      <c r="N1445">
        <f>IF(I1445="",0.2,LOOKUP(I1445,'Pays TVA'!A:A,'Pays TVA'!B:B))</f>
        <v>0.2</v>
      </c>
      <c r="O1445" s="27" t="str">
        <f>IF(TCD!M1446="","",TCD!M1446)</f>
        <v/>
      </c>
      <c r="P1445" s="27" t="str">
        <f>IF(TCD!J1446="","",TCD!J1446)</f>
        <v/>
      </c>
      <c r="Q1445" s="27" t="str">
        <f>IF(AND(TCD!L1446="",TCD!Q1446=""),"",IF(SUM(TCD!L1446,TCD!Q1446)&gt;15,29,9.5))</f>
        <v/>
      </c>
      <c r="R1445" s="27">
        <f>_xlfn.XLOOKUP(F1445,TCD!E:E,TCD!K:K,"")</f>
        <v>0</v>
      </c>
      <c r="S1445" s="27" t="str">
        <f>IF(TCD!I1446="","",IF(TCD!I1446&gt;8.5,17,8.5))</f>
        <v/>
      </c>
      <c r="T1445" s="27">
        <f>TCD!Y1446</f>
        <v>5.63</v>
      </c>
    </row>
    <row r="1446" spans="1:20" x14ac:dyDescent="0.2">
      <c r="A1446" s="13" t="str">
        <f>TCD!V1447</f>
        <v>CHRONO_2SHOP</v>
      </c>
      <c r="B1446" s="1">
        <f t="shared" si="66"/>
        <v>46143</v>
      </c>
      <c r="F1446" t="str">
        <f>TCD!E1447</f>
        <v>XT414072343TS</v>
      </c>
      <c r="H1446" s="6" t="str">
        <f t="shared" si="67"/>
        <v>P</v>
      </c>
      <c r="I1446" t="str">
        <f>LOOKUP(F1446,'Facture Chronopost'!L:L,'Facture Chronopost'!H:H)</f>
        <v>FR</v>
      </c>
      <c r="J1446" s="6">
        <f>TCD!U1447</f>
        <v>30</v>
      </c>
      <c r="K1446">
        <f t="shared" si="68"/>
        <v>1</v>
      </c>
      <c r="L1446" s="27">
        <f>_xlfn.XLOOKUP(F1446,'TCD poids'!A:A,'TCD poids'!C:C)</f>
        <v>0.4</v>
      </c>
      <c r="M1446" t="str">
        <f>TCD!T1447</f>
        <v>6C</v>
      </c>
      <c r="N1446">
        <f>IF(I1446="",0.2,LOOKUP(I1446,'Pays TVA'!A:A,'Pays TVA'!B:B))</f>
        <v>0.2</v>
      </c>
      <c r="O1446" s="27" t="str">
        <f>IF(TCD!M1447="","",TCD!M1447)</f>
        <v/>
      </c>
      <c r="P1446" s="27" t="str">
        <f>IF(TCD!J1447="","",TCD!J1447)</f>
        <v/>
      </c>
      <c r="Q1446" s="27" t="str">
        <f>IF(AND(TCD!L1447="",TCD!Q1447=""),"",IF(SUM(TCD!L1447,TCD!Q1447)&gt;15,29,9.5))</f>
        <v/>
      </c>
      <c r="R1446" s="27">
        <f>_xlfn.XLOOKUP(F1446,TCD!E:E,TCD!K:K,"")</f>
        <v>0</v>
      </c>
      <c r="S1446" s="27" t="str">
        <f>IF(TCD!I1447="","",IF(TCD!I1447&gt;8.5,17,8.5))</f>
        <v/>
      </c>
      <c r="T1446" s="27">
        <f>TCD!Y1447</f>
        <v>5.41</v>
      </c>
    </row>
    <row r="1447" spans="1:20" x14ac:dyDescent="0.2">
      <c r="A1447" s="13" t="str">
        <f>TCD!V1448</f>
        <v>CHRONO_2SHOP</v>
      </c>
      <c r="B1447" s="1">
        <f t="shared" si="66"/>
        <v>46143</v>
      </c>
      <c r="F1447" t="str">
        <f>TCD!E1448</f>
        <v>XT414072520TS</v>
      </c>
      <c r="H1447" s="6" t="str">
        <f t="shared" si="67"/>
        <v>P</v>
      </c>
      <c r="I1447" t="str">
        <f>LOOKUP(F1447,'Facture Chronopost'!L:L,'Facture Chronopost'!H:H)</f>
        <v>FR</v>
      </c>
      <c r="J1447" s="6">
        <f>TCD!U1448</f>
        <v>42</v>
      </c>
      <c r="K1447">
        <f t="shared" si="68"/>
        <v>1</v>
      </c>
      <c r="L1447" s="27">
        <f>_xlfn.XLOOKUP(F1447,'TCD poids'!A:A,'TCD poids'!C:C)</f>
        <v>0.30000000000000004</v>
      </c>
      <c r="M1447" t="str">
        <f>TCD!T1448</f>
        <v>6C</v>
      </c>
      <c r="N1447">
        <f>IF(I1447="",0.2,LOOKUP(I1447,'Pays TVA'!A:A,'Pays TVA'!B:B))</f>
        <v>0.2</v>
      </c>
      <c r="O1447" s="27" t="str">
        <f>IF(TCD!M1448="","",TCD!M1448)</f>
        <v/>
      </c>
      <c r="P1447" s="27" t="str">
        <f>IF(TCD!J1448="","",TCD!J1448)</f>
        <v/>
      </c>
      <c r="Q1447" s="27" t="str">
        <f>IF(AND(TCD!L1448="",TCD!Q1448=""),"",IF(SUM(TCD!L1448,TCD!Q1448)&gt;15,29,9.5))</f>
        <v/>
      </c>
      <c r="R1447" s="27">
        <f>_xlfn.XLOOKUP(F1447,TCD!E:E,TCD!K:K,"")</f>
        <v>0</v>
      </c>
      <c r="S1447" s="27" t="str">
        <f>IF(TCD!I1448="","",IF(TCD!I1448&gt;8.5,17,8.5))</f>
        <v/>
      </c>
      <c r="T1447" s="27">
        <f>TCD!Y1448</f>
        <v>5.41</v>
      </c>
    </row>
    <row r="1448" spans="1:20" x14ac:dyDescent="0.2">
      <c r="A1448" s="13" t="str">
        <f>TCD!V1449</f>
        <v>CHRONO_2SHOP</v>
      </c>
      <c r="B1448" s="1">
        <f t="shared" si="66"/>
        <v>46143</v>
      </c>
      <c r="F1448" t="str">
        <f>TCD!E1449</f>
        <v>XT414072581TS</v>
      </c>
      <c r="H1448" s="6" t="str">
        <f t="shared" si="67"/>
        <v>P</v>
      </c>
      <c r="I1448" t="str">
        <f>LOOKUP(F1448,'Facture Chronopost'!L:L,'Facture Chronopost'!H:H)</f>
        <v>FR</v>
      </c>
      <c r="J1448" s="6">
        <f>TCD!U1449</f>
        <v>30</v>
      </c>
      <c r="K1448">
        <f t="shared" si="68"/>
        <v>1</v>
      </c>
      <c r="L1448" s="27">
        <f>_xlfn.XLOOKUP(F1448,'TCD poids'!A:A,'TCD poids'!C:C)</f>
        <v>5.8999999999999995</v>
      </c>
      <c r="M1448" t="str">
        <f>TCD!T1449</f>
        <v>6C</v>
      </c>
      <c r="N1448">
        <f>IF(I1448="",0.2,LOOKUP(I1448,'Pays TVA'!A:A,'Pays TVA'!B:B))</f>
        <v>0.2</v>
      </c>
      <c r="O1448" s="27" t="str">
        <f>IF(TCD!M1449="","",TCD!M1449)</f>
        <v/>
      </c>
      <c r="P1448" s="27" t="str">
        <f>IF(TCD!J1449="","",TCD!J1449)</f>
        <v/>
      </c>
      <c r="Q1448" s="27" t="str">
        <f>IF(AND(TCD!L1449="",TCD!Q1449=""),"",IF(SUM(TCD!L1449,TCD!Q1449)&gt;15,29,9.5))</f>
        <v/>
      </c>
      <c r="R1448" s="27">
        <f>_xlfn.XLOOKUP(F1448,TCD!E:E,TCD!K:K,"")</f>
        <v>0</v>
      </c>
      <c r="S1448" s="27" t="str">
        <f>IF(TCD!I1449="","",IF(TCD!I1449&gt;8.5,17,8.5))</f>
        <v/>
      </c>
      <c r="T1448" s="27">
        <f>TCD!Y1449</f>
        <v>10.43</v>
      </c>
    </row>
    <row r="1449" spans="1:20" x14ac:dyDescent="0.2">
      <c r="A1449" s="13" t="str">
        <f>TCD!V1450</f>
        <v>CHRONO_2SHOP</v>
      </c>
      <c r="B1449" s="1">
        <f t="shared" si="66"/>
        <v>46143</v>
      </c>
      <c r="F1449" t="str">
        <f>TCD!E1450</f>
        <v>XT414075866TS</v>
      </c>
      <c r="H1449" s="6" t="str">
        <f t="shared" si="67"/>
        <v>P</v>
      </c>
      <c r="I1449" t="str">
        <f>LOOKUP(F1449,'Facture Chronopost'!L:L,'Facture Chronopost'!H:H)</f>
        <v>FR</v>
      </c>
      <c r="J1449" s="6">
        <f>TCD!U1450</f>
        <v>25</v>
      </c>
      <c r="K1449">
        <f t="shared" si="68"/>
        <v>1</v>
      </c>
      <c r="L1449" s="27">
        <f>_xlfn.XLOOKUP(F1449,'TCD poids'!A:A,'TCD poids'!C:C)</f>
        <v>0.2</v>
      </c>
      <c r="M1449" t="str">
        <f>TCD!T1450</f>
        <v>6C</v>
      </c>
      <c r="N1449">
        <f>IF(I1449="",0.2,LOOKUP(I1449,'Pays TVA'!A:A,'Pays TVA'!B:B))</f>
        <v>0.2</v>
      </c>
      <c r="O1449" s="27" t="str">
        <f>IF(TCD!M1450="","",TCD!M1450)</f>
        <v/>
      </c>
      <c r="P1449" s="27" t="str">
        <f>IF(TCD!J1450="","",TCD!J1450)</f>
        <v/>
      </c>
      <c r="Q1449" s="27" t="str">
        <f>IF(AND(TCD!L1450="",TCD!Q1450=""),"",IF(SUM(TCD!L1450,TCD!Q1450)&gt;15,29,9.5))</f>
        <v/>
      </c>
      <c r="R1449" s="27">
        <f>_xlfn.XLOOKUP(F1449,TCD!E:E,TCD!K:K,"")</f>
        <v>0</v>
      </c>
      <c r="S1449" s="27" t="str">
        <f>IF(TCD!I1450="","",IF(TCD!I1450&gt;8.5,17,8.5))</f>
        <v/>
      </c>
      <c r="T1449" s="27">
        <f>TCD!Y1450</f>
        <v>9.5500000000000007</v>
      </c>
    </row>
    <row r="1450" spans="1:20" x14ac:dyDescent="0.2">
      <c r="A1450" s="13" t="str">
        <f>TCD!V1451</f>
        <v>CHRONO_2SHOP</v>
      </c>
      <c r="B1450" s="1">
        <f t="shared" si="66"/>
        <v>46143</v>
      </c>
      <c r="F1450" t="str">
        <f>TCD!E1451</f>
        <v>XT414076075TS</v>
      </c>
      <c r="H1450" s="6" t="str">
        <f t="shared" si="67"/>
        <v>P</v>
      </c>
      <c r="I1450" t="str">
        <f>LOOKUP(F1450,'Facture Chronopost'!L:L,'Facture Chronopost'!H:H)</f>
        <v>FR</v>
      </c>
      <c r="J1450" s="6">
        <f>TCD!U1451</f>
        <v>26</v>
      </c>
      <c r="K1450">
        <f t="shared" si="68"/>
        <v>1</v>
      </c>
      <c r="L1450" s="27">
        <f>_xlfn.XLOOKUP(F1450,'TCD poids'!A:A,'TCD poids'!C:C)</f>
        <v>0.79999999999999993</v>
      </c>
      <c r="M1450" t="str">
        <f>TCD!T1451</f>
        <v>6C</v>
      </c>
      <c r="N1450">
        <f>IF(I1450="",0.2,LOOKUP(I1450,'Pays TVA'!A:A,'Pays TVA'!B:B))</f>
        <v>0.2</v>
      </c>
      <c r="O1450" s="27" t="str">
        <f>IF(TCD!M1451="","",TCD!M1451)</f>
        <v/>
      </c>
      <c r="P1450" s="27" t="str">
        <f>IF(TCD!J1451="","",TCD!J1451)</f>
        <v/>
      </c>
      <c r="Q1450" s="27" t="str">
        <f>IF(AND(TCD!L1451="",TCD!Q1451=""),"",IF(SUM(TCD!L1451,TCD!Q1451)&gt;15,29,9.5))</f>
        <v/>
      </c>
      <c r="R1450" s="27">
        <f>_xlfn.XLOOKUP(F1450,TCD!E:E,TCD!K:K,"")</f>
        <v>0</v>
      </c>
      <c r="S1450" s="27" t="str">
        <f>IF(TCD!I1451="","",IF(TCD!I1451&gt;8.5,17,8.5))</f>
        <v/>
      </c>
      <c r="T1450" s="27">
        <f>TCD!Y1451</f>
        <v>5.03</v>
      </c>
    </row>
    <row r="1451" spans="1:20" x14ac:dyDescent="0.2">
      <c r="A1451" s="13" t="str">
        <f>TCD!V1452</f>
        <v>CHRONO_2SHOP</v>
      </c>
      <c r="B1451" s="1">
        <f t="shared" si="66"/>
        <v>46143</v>
      </c>
      <c r="F1451" t="str">
        <f>TCD!E1452</f>
        <v>XT414076892TS</v>
      </c>
      <c r="H1451" s="6" t="str">
        <f t="shared" si="67"/>
        <v>P</v>
      </c>
      <c r="I1451" t="str">
        <f>LOOKUP(F1451,'Facture Chronopost'!L:L,'Facture Chronopost'!H:H)</f>
        <v>FR</v>
      </c>
      <c r="J1451" s="6">
        <f>TCD!U1452</f>
        <v>30</v>
      </c>
      <c r="K1451">
        <f t="shared" si="68"/>
        <v>1</v>
      </c>
      <c r="L1451" s="27">
        <f>_xlfn.XLOOKUP(F1451,'TCD poids'!A:A,'TCD poids'!C:C)</f>
        <v>9.5</v>
      </c>
      <c r="M1451" t="str">
        <f>TCD!T1452</f>
        <v>6C</v>
      </c>
      <c r="N1451">
        <f>IF(I1451="",0.2,LOOKUP(I1451,'Pays TVA'!A:A,'Pays TVA'!B:B))</f>
        <v>0.2</v>
      </c>
      <c r="O1451" s="27" t="str">
        <f>IF(TCD!M1452="","",TCD!M1452)</f>
        <v/>
      </c>
      <c r="P1451" s="27" t="str">
        <f>IF(TCD!J1452="","",TCD!J1452)</f>
        <v/>
      </c>
      <c r="Q1451" s="27" t="str">
        <f>IF(AND(TCD!L1452="",TCD!Q1452=""),"",IF(SUM(TCD!L1452,TCD!Q1452)&gt;15,29,9.5))</f>
        <v/>
      </c>
      <c r="R1451" s="27">
        <f>_xlfn.XLOOKUP(F1451,TCD!E:E,TCD!K:K,"")</f>
        <v>0</v>
      </c>
      <c r="S1451" s="27" t="str">
        <f>IF(TCD!I1452="","",IF(TCD!I1452&gt;8.5,17,8.5))</f>
        <v/>
      </c>
      <c r="T1451" s="27">
        <f>TCD!Y1452</f>
        <v>13.07</v>
      </c>
    </row>
    <row r="1452" spans="1:20" x14ac:dyDescent="0.2">
      <c r="A1452" s="13" t="str">
        <f>TCD!V1453</f>
        <v>CHRONO_2SHOP</v>
      </c>
      <c r="B1452" s="1">
        <f t="shared" si="66"/>
        <v>46143</v>
      </c>
      <c r="F1452" t="str">
        <f>TCD!E1453</f>
        <v>XT414077425TS</v>
      </c>
      <c r="H1452" s="6" t="str">
        <f t="shared" si="67"/>
        <v>P</v>
      </c>
      <c r="I1452" t="str">
        <f>LOOKUP(F1452,'Facture Chronopost'!L:L,'Facture Chronopost'!H:H)</f>
        <v>FR</v>
      </c>
      <c r="J1452" s="6">
        <f>TCD!U1453</f>
        <v>30</v>
      </c>
      <c r="K1452">
        <f t="shared" si="68"/>
        <v>1</v>
      </c>
      <c r="L1452" s="27">
        <f>_xlfn.XLOOKUP(F1452,'TCD poids'!A:A,'TCD poids'!C:C)</f>
        <v>1</v>
      </c>
      <c r="M1452" t="str">
        <f>TCD!T1453</f>
        <v>6C</v>
      </c>
      <c r="N1452">
        <f>IF(I1452="",0.2,LOOKUP(I1452,'Pays TVA'!A:A,'Pays TVA'!B:B))</f>
        <v>0.2</v>
      </c>
      <c r="O1452" s="27" t="str">
        <f>IF(TCD!M1453="","",TCD!M1453)</f>
        <v/>
      </c>
      <c r="P1452" s="27" t="str">
        <f>IF(TCD!J1453="","",TCD!J1453)</f>
        <v/>
      </c>
      <c r="Q1452" s="27" t="str">
        <f>IF(AND(TCD!L1453="",TCD!Q1453=""),"",IF(SUM(TCD!L1453,TCD!Q1453)&gt;15,29,9.5))</f>
        <v/>
      </c>
      <c r="R1452" s="27">
        <f>_xlfn.XLOOKUP(F1452,TCD!E:E,TCD!K:K,"")</f>
        <v>0</v>
      </c>
      <c r="S1452" s="27" t="str">
        <f>IF(TCD!I1453="","",IF(TCD!I1453&gt;8.5,17,8.5))</f>
        <v/>
      </c>
      <c r="T1452" s="27">
        <f>TCD!Y1453</f>
        <v>5.63</v>
      </c>
    </row>
    <row r="1453" spans="1:20" x14ac:dyDescent="0.2">
      <c r="A1453" s="13" t="str">
        <f>TCD!V1454</f>
        <v>CHRONO_2SHOP</v>
      </c>
      <c r="B1453" s="1">
        <f t="shared" si="66"/>
        <v>46143</v>
      </c>
      <c r="F1453" t="str">
        <f>TCD!E1454</f>
        <v>XT414077938TS</v>
      </c>
      <c r="H1453" s="6" t="str">
        <f t="shared" si="67"/>
        <v>P</v>
      </c>
      <c r="I1453" t="str">
        <f>LOOKUP(F1453,'Facture Chronopost'!L:L,'Facture Chronopost'!H:H)</f>
        <v>FR</v>
      </c>
      <c r="J1453" s="6">
        <f>TCD!U1454</f>
        <v>25</v>
      </c>
      <c r="K1453">
        <f t="shared" si="68"/>
        <v>1</v>
      </c>
      <c r="L1453" s="27">
        <f>_xlfn.XLOOKUP(F1453,'TCD poids'!A:A,'TCD poids'!C:C)</f>
        <v>3.2</v>
      </c>
      <c r="M1453" t="str">
        <f>TCD!T1454</f>
        <v>6C</v>
      </c>
      <c r="N1453">
        <f>IF(I1453="",0.2,LOOKUP(I1453,'Pays TVA'!A:A,'Pays TVA'!B:B))</f>
        <v>0.2</v>
      </c>
      <c r="O1453" s="27" t="str">
        <f>IF(TCD!M1454="","",TCD!M1454)</f>
        <v/>
      </c>
      <c r="P1453" s="27" t="str">
        <f>IF(TCD!J1454="","",TCD!J1454)</f>
        <v/>
      </c>
      <c r="Q1453" s="27" t="str">
        <f>IF(AND(TCD!L1454="",TCD!Q1454=""),"",IF(SUM(TCD!L1454,TCD!Q1454)&gt;15,29,9.5))</f>
        <v/>
      </c>
      <c r="R1453" s="27">
        <f>_xlfn.XLOOKUP(F1453,TCD!E:E,TCD!K:K,"")</f>
        <v>0</v>
      </c>
      <c r="S1453" s="27" t="str">
        <f>IF(TCD!I1454="","",IF(TCD!I1454&gt;8.5,17,8.5))</f>
        <v/>
      </c>
      <c r="T1453" s="27">
        <f>TCD!Y1454</f>
        <v>13.25</v>
      </c>
    </row>
    <row r="1454" spans="1:20" x14ac:dyDescent="0.2">
      <c r="A1454" s="13" t="str">
        <f>TCD!V1455</f>
        <v>CHRONO_2SHOP</v>
      </c>
      <c r="B1454" s="1">
        <f t="shared" si="66"/>
        <v>46143</v>
      </c>
      <c r="F1454" t="str">
        <f>TCD!E1455</f>
        <v>XT414078160TS</v>
      </c>
      <c r="H1454" s="6" t="str">
        <f t="shared" si="67"/>
        <v>P</v>
      </c>
      <c r="I1454" t="str">
        <f>LOOKUP(F1454,'Facture Chronopost'!L:L,'Facture Chronopost'!H:H)</f>
        <v>FR</v>
      </c>
      <c r="J1454" s="6">
        <f>TCD!U1455</f>
        <v>30</v>
      </c>
      <c r="K1454">
        <f t="shared" si="68"/>
        <v>1</v>
      </c>
      <c r="L1454" s="27">
        <f>_xlfn.XLOOKUP(F1454,'TCD poids'!A:A,'TCD poids'!C:C)</f>
        <v>5.3</v>
      </c>
      <c r="M1454" t="str">
        <f>TCD!T1455</f>
        <v>6C</v>
      </c>
      <c r="N1454">
        <f>IF(I1454="",0.2,LOOKUP(I1454,'Pays TVA'!A:A,'Pays TVA'!B:B))</f>
        <v>0.2</v>
      </c>
      <c r="O1454" s="27" t="str">
        <f>IF(TCD!M1455="","",TCD!M1455)</f>
        <v/>
      </c>
      <c r="P1454" s="27" t="str">
        <f>IF(TCD!J1455="","",TCD!J1455)</f>
        <v/>
      </c>
      <c r="Q1454" s="27" t="str">
        <f>IF(AND(TCD!L1455="",TCD!Q1455=""),"",IF(SUM(TCD!L1455,TCD!Q1455)&gt;15,29,9.5))</f>
        <v/>
      </c>
      <c r="R1454" s="27">
        <f>_xlfn.XLOOKUP(F1454,TCD!E:E,TCD!K:K,"")</f>
        <v>0</v>
      </c>
      <c r="S1454" s="27" t="str">
        <f>IF(TCD!I1455="","",IF(TCD!I1455&gt;8.5,17,8.5))</f>
        <v/>
      </c>
      <c r="T1454" s="27">
        <f>TCD!Y1455</f>
        <v>10.43</v>
      </c>
    </row>
    <row r="1455" spans="1:20" x14ac:dyDescent="0.2">
      <c r="A1455" s="13" t="str">
        <f>TCD!V1456</f>
        <v>CHRONO_2SHOP</v>
      </c>
      <c r="B1455" s="1">
        <f t="shared" si="66"/>
        <v>46143</v>
      </c>
      <c r="F1455" t="str">
        <f>TCD!E1456</f>
        <v>XT414079117TS</v>
      </c>
      <c r="H1455" s="6" t="str">
        <f t="shared" si="67"/>
        <v>P</v>
      </c>
      <c r="I1455" t="str">
        <f>LOOKUP(F1455,'Facture Chronopost'!L:L,'Facture Chronopost'!H:H)</f>
        <v>FR</v>
      </c>
      <c r="J1455" s="6">
        <f>TCD!U1456</f>
        <v>25</v>
      </c>
      <c r="K1455">
        <f t="shared" si="68"/>
        <v>1</v>
      </c>
      <c r="L1455" s="27">
        <f>_xlfn.XLOOKUP(F1455,'TCD poids'!A:A,'TCD poids'!C:C)</f>
        <v>0.79999999999999993</v>
      </c>
      <c r="M1455" t="str">
        <f>TCD!T1456</f>
        <v>6C</v>
      </c>
      <c r="N1455">
        <f>IF(I1455="",0.2,LOOKUP(I1455,'Pays TVA'!A:A,'Pays TVA'!B:B))</f>
        <v>0.2</v>
      </c>
      <c r="O1455" s="27" t="str">
        <f>IF(TCD!M1456="","",TCD!M1456)</f>
        <v/>
      </c>
      <c r="P1455" s="27" t="str">
        <f>IF(TCD!J1456="","",TCD!J1456)</f>
        <v/>
      </c>
      <c r="Q1455" s="27" t="str">
        <f>IF(AND(TCD!L1456="",TCD!Q1456=""),"",IF(SUM(TCD!L1456,TCD!Q1456)&gt;15,29,9.5))</f>
        <v/>
      </c>
      <c r="R1455" s="27">
        <f>_xlfn.XLOOKUP(F1455,TCD!E:E,TCD!K:K,"")</f>
        <v>0</v>
      </c>
      <c r="S1455" s="27" t="str">
        <f>IF(TCD!I1456="","",IF(TCD!I1456&gt;8.5,17,8.5))</f>
        <v/>
      </c>
      <c r="T1455" s="27">
        <f>TCD!Y1456</f>
        <v>9.77</v>
      </c>
    </row>
    <row r="1456" spans="1:20" x14ac:dyDescent="0.2">
      <c r="A1456" s="13" t="str">
        <f>TCD!V1457</f>
        <v>CHRONO_2SHOP</v>
      </c>
      <c r="B1456" s="1">
        <f t="shared" si="66"/>
        <v>46143</v>
      </c>
      <c r="F1456" t="str">
        <f>TCD!E1457</f>
        <v>XT414079681TS</v>
      </c>
      <c r="H1456" s="6" t="str">
        <f t="shared" si="67"/>
        <v>P</v>
      </c>
      <c r="I1456" t="str">
        <f>LOOKUP(F1456,'Facture Chronopost'!L:L,'Facture Chronopost'!H:H)</f>
        <v>FR</v>
      </c>
      <c r="J1456" s="6">
        <f>TCD!U1457</f>
        <v>30</v>
      </c>
      <c r="K1456">
        <f t="shared" si="68"/>
        <v>1</v>
      </c>
      <c r="L1456" s="27">
        <f>_xlfn.XLOOKUP(F1456,'TCD poids'!A:A,'TCD poids'!C:C)</f>
        <v>0.5</v>
      </c>
      <c r="M1456" t="str">
        <f>TCD!T1457</f>
        <v>6C</v>
      </c>
      <c r="N1456">
        <f>IF(I1456="",0.2,LOOKUP(I1456,'Pays TVA'!A:A,'Pays TVA'!B:B))</f>
        <v>0.2</v>
      </c>
      <c r="O1456" s="27" t="str">
        <f>IF(TCD!M1457="","",TCD!M1457)</f>
        <v/>
      </c>
      <c r="P1456" s="27" t="str">
        <f>IF(TCD!J1457="","",TCD!J1457)</f>
        <v/>
      </c>
      <c r="Q1456" s="27" t="str">
        <f>IF(AND(TCD!L1457="",TCD!Q1457=""),"",IF(SUM(TCD!L1457,TCD!Q1457)&gt;15,29,9.5))</f>
        <v/>
      </c>
      <c r="R1456" s="27">
        <f>_xlfn.XLOOKUP(F1456,TCD!E:E,TCD!K:K,"")</f>
        <v>0</v>
      </c>
      <c r="S1456" s="27" t="str">
        <f>IF(TCD!I1457="","",IF(TCD!I1457&gt;8.5,17,8.5))</f>
        <v/>
      </c>
      <c r="T1456" s="27">
        <f>TCD!Y1457</f>
        <v>5.41</v>
      </c>
    </row>
    <row r="1457" spans="1:20" x14ac:dyDescent="0.2">
      <c r="A1457" s="13" t="str">
        <f>TCD!V1458</f>
        <v>CHRONO_2SHOP</v>
      </c>
      <c r="B1457" s="1">
        <f t="shared" si="66"/>
        <v>46143</v>
      </c>
      <c r="F1457" t="str">
        <f>TCD!E1458</f>
        <v>XT414080027TS</v>
      </c>
      <c r="H1457" s="6" t="str">
        <f t="shared" si="67"/>
        <v>P</v>
      </c>
      <c r="I1457" t="str">
        <f>LOOKUP(F1457,'Facture Chronopost'!L:L,'Facture Chronopost'!H:H)</f>
        <v>FR</v>
      </c>
      <c r="J1457" s="6">
        <f>TCD!U1458</f>
        <v>30</v>
      </c>
      <c r="K1457">
        <f t="shared" si="68"/>
        <v>1</v>
      </c>
      <c r="L1457" s="27">
        <f>_xlfn.XLOOKUP(F1457,'TCD poids'!A:A,'TCD poids'!C:C)</f>
        <v>0.2</v>
      </c>
      <c r="M1457" t="str">
        <f>TCD!T1458</f>
        <v>6C</v>
      </c>
      <c r="N1457">
        <f>IF(I1457="",0.2,LOOKUP(I1457,'Pays TVA'!A:A,'Pays TVA'!B:B))</f>
        <v>0.2</v>
      </c>
      <c r="O1457" s="27" t="str">
        <f>IF(TCD!M1458="","",TCD!M1458)</f>
        <v/>
      </c>
      <c r="P1457" s="27" t="str">
        <f>IF(TCD!J1458="","",TCD!J1458)</f>
        <v/>
      </c>
      <c r="Q1457" s="27" t="str">
        <f>IF(AND(TCD!L1458="",TCD!Q1458=""),"",IF(SUM(TCD!L1458,TCD!Q1458)&gt;15,29,9.5))</f>
        <v/>
      </c>
      <c r="R1457" s="27">
        <f>_xlfn.XLOOKUP(F1457,TCD!E:E,TCD!K:K,"")</f>
        <v>0</v>
      </c>
      <c r="S1457" s="27" t="str">
        <f>IF(TCD!I1458="","",IF(TCD!I1458&gt;8.5,17,8.5))</f>
        <v/>
      </c>
      <c r="T1457" s="27">
        <f>TCD!Y1458</f>
        <v>5.41</v>
      </c>
    </row>
    <row r="1458" spans="1:20" x14ac:dyDescent="0.2">
      <c r="A1458" s="13" t="str">
        <f>TCD!V1459</f>
        <v>CHRONO_2SHOP</v>
      </c>
      <c r="B1458" s="1">
        <f t="shared" si="66"/>
        <v>46143</v>
      </c>
      <c r="F1458" t="str">
        <f>TCD!E1459</f>
        <v>XT414080526TS</v>
      </c>
      <c r="H1458" s="6" t="str">
        <f t="shared" si="67"/>
        <v>P</v>
      </c>
      <c r="I1458" t="str">
        <f>LOOKUP(F1458,'Facture Chronopost'!L:L,'Facture Chronopost'!H:H)</f>
        <v>FR</v>
      </c>
      <c r="J1458" s="6">
        <f>TCD!U1459</f>
        <v>30</v>
      </c>
      <c r="K1458">
        <f t="shared" si="68"/>
        <v>1</v>
      </c>
      <c r="L1458" s="27">
        <f>_xlfn.XLOOKUP(F1458,'TCD poids'!A:A,'TCD poids'!C:C)</f>
        <v>4.5999999999999996</v>
      </c>
      <c r="M1458" t="str">
        <f>TCD!T1459</f>
        <v>6C</v>
      </c>
      <c r="N1458">
        <f>IF(I1458="",0.2,LOOKUP(I1458,'Pays TVA'!A:A,'Pays TVA'!B:B))</f>
        <v>0.2</v>
      </c>
      <c r="O1458" s="27" t="str">
        <f>IF(TCD!M1459="","",TCD!M1459)</f>
        <v/>
      </c>
      <c r="P1458" s="27" t="str">
        <f>IF(TCD!J1459="","",TCD!J1459)</f>
        <v/>
      </c>
      <c r="Q1458" s="27" t="str">
        <f>IF(AND(TCD!L1459="",TCD!Q1459=""),"",IF(SUM(TCD!L1459,TCD!Q1459)&gt;15,29,9.5))</f>
        <v/>
      </c>
      <c r="R1458" s="27">
        <f>_xlfn.XLOOKUP(F1458,TCD!E:E,TCD!K:K,"")</f>
        <v>0</v>
      </c>
      <c r="S1458" s="27" t="str">
        <f>IF(TCD!I1459="","",IF(TCD!I1459&gt;8.5,17,8.5))</f>
        <v/>
      </c>
      <c r="T1458" s="27">
        <f>TCD!Y1459</f>
        <v>9.77</v>
      </c>
    </row>
    <row r="1459" spans="1:20" x14ac:dyDescent="0.2">
      <c r="A1459" s="13" t="str">
        <f>TCD!V1460</f>
        <v>CHRONO_2SHOP</v>
      </c>
      <c r="B1459" s="1">
        <f t="shared" si="66"/>
        <v>46143</v>
      </c>
      <c r="F1459" t="str">
        <f>TCD!E1460</f>
        <v>XT414080821TS</v>
      </c>
      <c r="H1459" s="6" t="str">
        <f t="shared" si="67"/>
        <v>P</v>
      </c>
      <c r="I1459" t="str">
        <f>LOOKUP(F1459,'Facture Chronopost'!L:L,'Facture Chronopost'!H:H)</f>
        <v>FR</v>
      </c>
      <c r="J1459" s="6">
        <f>TCD!U1460</f>
        <v>42</v>
      </c>
      <c r="K1459">
        <f t="shared" si="68"/>
        <v>1</v>
      </c>
      <c r="L1459" s="27">
        <f>_xlfn.XLOOKUP(F1459,'TCD poids'!A:A,'TCD poids'!C:C)</f>
        <v>6.3</v>
      </c>
      <c r="M1459" t="str">
        <f>TCD!T1460</f>
        <v>6C</v>
      </c>
      <c r="N1459">
        <f>IF(I1459="",0.2,LOOKUP(I1459,'Pays TVA'!A:A,'Pays TVA'!B:B))</f>
        <v>0.2</v>
      </c>
      <c r="O1459" s="27" t="str">
        <f>IF(TCD!M1460="","",TCD!M1460)</f>
        <v/>
      </c>
      <c r="P1459" s="27" t="str">
        <f>IF(TCD!J1460="","",TCD!J1460)</f>
        <v/>
      </c>
      <c r="Q1459" s="27" t="str">
        <f>IF(AND(TCD!L1460="",TCD!Q1460=""),"",IF(SUM(TCD!L1460,TCD!Q1460)&gt;15,29,9.5))</f>
        <v/>
      </c>
      <c r="R1459" s="27">
        <f>_xlfn.XLOOKUP(F1459,TCD!E:E,TCD!K:K,"")</f>
        <v>0</v>
      </c>
      <c r="S1459" s="27" t="str">
        <f>IF(TCD!I1460="","",IF(TCD!I1460&gt;8.5,17,8.5))</f>
        <v/>
      </c>
      <c r="T1459" s="27">
        <f>TCD!Y1460</f>
        <v>11.09</v>
      </c>
    </row>
    <row r="1460" spans="1:20" x14ac:dyDescent="0.2">
      <c r="A1460" s="13" t="str">
        <f>TCD!V1461</f>
        <v>CHRONO_2SHOP</v>
      </c>
      <c r="B1460" s="1">
        <f t="shared" si="66"/>
        <v>46143</v>
      </c>
      <c r="F1460" t="str">
        <f>TCD!E1461</f>
        <v>XT414080910TS</v>
      </c>
      <c r="H1460" s="6" t="str">
        <f t="shared" si="67"/>
        <v>P</v>
      </c>
      <c r="I1460" t="str">
        <f>LOOKUP(F1460,'Facture Chronopost'!L:L,'Facture Chronopost'!H:H)</f>
        <v>FR</v>
      </c>
      <c r="J1460" s="6">
        <f>TCD!U1461</f>
        <v>30</v>
      </c>
      <c r="K1460">
        <f t="shared" si="68"/>
        <v>1</v>
      </c>
      <c r="L1460" s="27">
        <f>_xlfn.XLOOKUP(F1460,'TCD poids'!A:A,'TCD poids'!C:C)</f>
        <v>4.5999999999999996</v>
      </c>
      <c r="M1460" t="str">
        <f>TCD!T1461</f>
        <v>6C</v>
      </c>
      <c r="N1460">
        <f>IF(I1460="",0.2,LOOKUP(I1460,'Pays TVA'!A:A,'Pays TVA'!B:B))</f>
        <v>0.2</v>
      </c>
      <c r="O1460" s="27" t="str">
        <f>IF(TCD!M1461="","",TCD!M1461)</f>
        <v/>
      </c>
      <c r="P1460" s="27" t="str">
        <f>IF(TCD!J1461="","",TCD!J1461)</f>
        <v/>
      </c>
      <c r="Q1460" s="27" t="str">
        <f>IF(AND(TCD!L1461="",TCD!Q1461=""),"",IF(SUM(TCD!L1461,TCD!Q1461)&gt;15,29,9.5))</f>
        <v/>
      </c>
      <c r="R1460" s="27">
        <f>_xlfn.XLOOKUP(F1460,TCD!E:E,TCD!K:K,"")</f>
        <v>0</v>
      </c>
      <c r="S1460" s="27" t="str">
        <f>IF(TCD!I1461="","",IF(TCD!I1461&gt;8.5,17,8.5))</f>
        <v/>
      </c>
      <c r="T1460" s="27">
        <f>TCD!Y1461</f>
        <v>9.77</v>
      </c>
    </row>
    <row r="1461" spans="1:20" x14ac:dyDescent="0.2">
      <c r="A1461" s="13" t="str">
        <f>TCD!V1462</f>
        <v>CHRONO_2SHOP</v>
      </c>
      <c r="B1461" s="1">
        <f t="shared" si="66"/>
        <v>46143</v>
      </c>
      <c r="F1461" t="str">
        <f>TCD!E1462</f>
        <v>XT414081040TS</v>
      </c>
      <c r="H1461" s="6" t="str">
        <f t="shared" si="67"/>
        <v>P</v>
      </c>
      <c r="I1461" t="str">
        <f>LOOKUP(F1461,'Facture Chronopost'!L:L,'Facture Chronopost'!H:H)</f>
        <v>FR</v>
      </c>
      <c r="J1461" s="6">
        <f>TCD!U1462</f>
        <v>25</v>
      </c>
      <c r="K1461">
        <f t="shared" si="68"/>
        <v>1</v>
      </c>
      <c r="L1461" s="27">
        <f>_xlfn.XLOOKUP(F1461,'TCD poids'!A:A,'TCD poids'!C:C)</f>
        <v>0.4</v>
      </c>
      <c r="M1461" t="str">
        <f>TCD!T1462</f>
        <v>6C</v>
      </c>
      <c r="N1461">
        <f>IF(I1461="",0.2,LOOKUP(I1461,'Pays TVA'!A:A,'Pays TVA'!B:B))</f>
        <v>0.2</v>
      </c>
      <c r="O1461" s="27" t="str">
        <f>IF(TCD!M1462="","",TCD!M1462)</f>
        <v/>
      </c>
      <c r="P1461" s="27" t="str">
        <f>IF(TCD!J1462="","",TCD!J1462)</f>
        <v/>
      </c>
      <c r="Q1461" s="27" t="str">
        <f>IF(AND(TCD!L1462="",TCD!Q1462=""),"",IF(SUM(TCD!L1462,TCD!Q1462)&gt;15,29,9.5))</f>
        <v/>
      </c>
      <c r="R1461" s="27">
        <f>_xlfn.XLOOKUP(F1461,TCD!E:E,TCD!K:K,"")</f>
        <v>0</v>
      </c>
      <c r="S1461" s="27" t="str">
        <f>IF(TCD!I1462="","",IF(TCD!I1462&gt;8.5,17,8.5))</f>
        <v/>
      </c>
      <c r="T1461" s="27">
        <f>TCD!Y1462</f>
        <v>9.5500000000000007</v>
      </c>
    </row>
    <row r="1462" spans="1:20" x14ac:dyDescent="0.2">
      <c r="A1462" s="13" t="str">
        <f>TCD!V1463</f>
        <v>CHRONO_2SHOP</v>
      </c>
      <c r="B1462" s="1">
        <f t="shared" si="66"/>
        <v>46143</v>
      </c>
      <c r="F1462" t="str">
        <f>TCD!E1463</f>
        <v>XT414081190TS</v>
      </c>
      <c r="H1462" s="6" t="str">
        <f t="shared" si="67"/>
        <v>P</v>
      </c>
      <c r="I1462" t="str">
        <f>LOOKUP(F1462,'Facture Chronopost'!L:L,'Facture Chronopost'!H:H)</f>
        <v>FR</v>
      </c>
      <c r="J1462" s="6">
        <f>TCD!U1463</f>
        <v>30</v>
      </c>
      <c r="K1462">
        <f t="shared" si="68"/>
        <v>1</v>
      </c>
      <c r="L1462" s="27">
        <f>_xlfn.XLOOKUP(F1462,'TCD poids'!A:A,'TCD poids'!C:C)</f>
        <v>1.1000000000000001</v>
      </c>
      <c r="M1462" t="str">
        <f>TCD!T1463</f>
        <v>6C</v>
      </c>
      <c r="N1462">
        <f>IF(I1462="",0.2,LOOKUP(I1462,'Pays TVA'!A:A,'Pays TVA'!B:B))</f>
        <v>0.2</v>
      </c>
      <c r="O1462" s="27" t="str">
        <f>IF(TCD!M1463="","",TCD!M1463)</f>
        <v/>
      </c>
      <c r="P1462" s="27" t="str">
        <f>IF(TCD!J1463="","",TCD!J1463)</f>
        <v/>
      </c>
      <c r="Q1462" s="27" t="str">
        <f>IF(AND(TCD!L1463="",TCD!Q1463=""),"",IF(SUM(TCD!L1463,TCD!Q1463)&gt;15,29,9.5))</f>
        <v/>
      </c>
      <c r="R1462" s="27">
        <f>_xlfn.XLOOKUP(F1462,TCD!E:E,TCD!K:K,"")</f>
        <v>0</v>
      </c>
      <c r="S1462" s="27" t="str">
        <f>IF(TCD!I1463="","",IF(TCD!I1463&gt;8.5,17,8.5))</f>
        <v/>
      </c>
      <c r="T1462" s="27">
        <f>TCD!Y1463</f>
        <v>5.96</v>
      </c>
    </row>
    <row r="1463" spans="1:20" x14ac:dyDescent="0.2">
      <c r="A1463" s="13" t="str">
        <f>TCD!V1464</f>
        <v>CHRONO_2SHOP</v>
      </c>
      <c r="B1463" s="1">
        <f t="shared" si="66"/>
        <v>46143</v>
      </c>
      <c r="F1463" t="str">
        <f>TCD!E1464</f>
        <v>XT414081760TS</v>
      </c>
      <c r="H1463" s="6" t="str">
        <f t="shared" si="67"/>
        <v>P</v>
      </c>
      <c r="I1463" t="str">
        <f>LOOKUP(F1463,'Facture Chronopost'!L:L,'Facture Chronopost'!H:H)</f>
        <v>FR</v>
      </c>
      <c r="J1463" s="6">
        <f>TCD!U1464</f>
        <v>30</v>
      </c>
      <c r="K1463">
        <f t="shared" si="68"/>
        <v>1</v>
      </c>
      <c r="L1463" s="27">
        <f>_xlfn.XLOOKUP(F1463,'TCD poids'!A:A,'TCD poids'!C:C)</f>
        <v>4.5999999999999996</v>
      </c>
      <c r="M1463" t="str">
        <f>TCD!T1464</f>
        <v>6C</v>
      </c>
      <c r="N1463">
        <f>IF(I1463="",0.2,LOOKUP(I1463,'Pays TVA'!A:A,'Pays TVA'!B:B))</f>
        <v>0.2</v>
      </c>
      <c r="O1463" s="27" t="str">
        <f>IF(TCD!M1464="","",TCD!M1464)</f>
        <v/>
      </c>
      <c r="P1463" s="27" t="str">
        <f>IF(TCD!J1464="","",TCD!J1464)</f>
        <v/>
      </c>
      <c r="Q1463" s="27" t="str">
        <f>IF(AND(TCD!L1464="",TCD!Q1464=""),"",IF(SUM(TCD!L1464,TCD!Q1464)&gt;15,29,9.5))</f>
        <v/>
      </c>
      <c r="R1463" s="27">
        <f>_xlfn.XLOOKUP(F1463,TCD!E:E,TCD!K:K,"")</f>
        <v>0</v>
      </c>
      <c r="S1463" s="27" t="str">
        <f>IF(TCD!I1464="","",IF(TCD!I1464&gt;8.5,17,8.5))</f>
        <v/>
      </c>
      <c r="T1463" s="27">
        <f>TCD!Y1464</f>
        <v>9.77</v>
      </c>
    </row>
    <row r="1464" spans="1:20" x14ac:dyDescent="0.2">
      <c r="A1464" s="13" t="str">
        <f>TCD!V1465</f>
        <v>CHRONO_2SHOP</v>
      </c>
      <c r="B1464" s="1">
        <f t="shared" si="66"/>
        <v>46143</v>
      </c>
      <c r="F1464" t="str">
        <f>TCD!E1465</f>
        <v>XT414082116TS</v>
      </c>
      <c r="H1464" s="6" t="str">
        <f t="shared" si="67"/>
        <v>P</v>
      </c>
      <c r="I1464" t="str">
        <f>LOOKUP(F1464,'Facture Chronopost'!L:L,'Facture Chronopost'!H:H)</f>
        <v>FR</v>
      </c>
      <c r="J1464" s="6">
        <f>TCD!U1465</f>
        <v>30</v>
      </c>
      <c r="K1464">
        <f t="shared" si="68"/>
        <v>1</v>
      </c>
      <c r="L1464" s="27">
        <f>_xlfn.XLOOKUP(F1464,'TCD poids'!A:A,'TCD poids'!C:C)</f>
        <v>4.8999999999999995</v>
      </c>
      <c r="M1464" t="str">
        <f>TCD!T1465</f>
        <v>6C</v>
      </c>
      <c r="N1464">
        <f>IF(I1464="",0.2,LOOKUP(I1464,'Pays TVA'!A:A,'Pays TVA'!B:B))</f>
        <v>0.2</v>
      </c>
      <c r="O1464" s="27" t="str">
        <f>IF(TCD!M1465="","",TCD!M1465)</f>
        <v/>
      </c>
      <c r="P1464" s="27" t="str">
        <f>IF(TCD!J1465="","",TCD!J1465)</f>
        <v/>
      </c>
      <c r="Q1464" s="27" t="str">
        <f>IF(AND(TCD!L1465="",TCD!Q1465=""),"",IF(SUM(TCD!L1465,TCD!Q1465)&gt;15,29,9.5))</f>
        <v/>
      </c>
      <c r="R1464" s="27">
        <f>_xlfn.XLOOKUP(F1464,TCD!E:E,TCD!K:K,"")</f>
        <v>0</v>
      </c>
      <c r="S1464" s="27" t="str">
        <f>IF(TCD!I1465="","",IF(TCD!I1465&gt;8.5,17,8.5))</f>
        <v/>
      </c>
      <c r="T1464" s="27">
        <f>TCD!Y1465</f>
        <v>9.77</v>
      </c>
    </row>
    <row r="1465" spans="1:20" x14ac:dyDescent="0.2">
      <c r="A1465" s="13" t="str">
        <f>TCD!V1466</f>
        <v>CHRONO_2SHOP</v>
      </c>
      <c r="B1465" s="1">
        <f t="shared" si="66"/>
        <v>46143</v>
      </c>
      <c r="F1465" t="str">
        <f>TCD!E1466</f>
        <v>XT414083099TS</v>
      </c>
      <c r="H1465" s="6" t="str">
        <f t="shared" si="67"/>
        <v>P</v>
      </c>
      <c r="I1465" t="str">
        <f>LOOKUP(F1465,'Facture Chronopost'!L:L,'Facture Chronopost'!H:H)</f>
        <v>FR</v>
      </c>
      <c r="J1465" s="6">
        <f>TCD!U1466</f>
        <v>30</v>
      </c>
      <c r="K1465">
        <f t="shared" si="68"/>
        <v>1</v>
      </c>
      <c r="L1465" s="27">
        <f>_xlfn.XLOOKUP(F1465,'TCD poids'!A:A,'TCD poids'!C:C)</f>
        <v>4.5999999999999996</v>
      </c>
      <c r="M1465" t="str">
        <f>TCD!T1466</f>
        <v>6C</v>
      </c>
      <c r="N1465">
        <f>IF(I1465="",0.2,LOOKUP(I1465,'Pays TVA'!A:A,'Pays TVA'!B:B))</f>
        <v>0.2</v>
      </c>
      <c r="O1465" s="27" t="str">
        <f>IF(TCD!M1466="","",TCD!M1466)</f>
        <v/>
      </c>
      <c r="P1465" s="27" t="str">
        <f>IF(TCD!J1466="","",TCD!J1466)</f>
        <v/>
      </c>
      <c r="Q1465" s="27" t="str">
        <f>IF(AND(TCD!L1466="",TCD!Q1466=""),"",IF(SUM(TCD!L1466,TCD!Q1466)&gt;15,29,9.5))</f>
        <v/>
      </c>
      <c r="R1465" s="27">
        <f>_xlfn.XLOOKUP(F1465,TCD!E:E,TCD!K:K,"")</f>
        <v>0</v>
      </c>
      <c r="S1465" s="27" t="str">
        <f>IF(TCD!I1466="","",IF(TCD!I1466&gt;8.5,17,8.5))</f>
        <v/>
      </c>
      <c r="T1465" s="27">
        <f>TCD!Y1466</f>
        <v>9.77</v>
      </c>
    </row>
    <row r="1466" spans="1:20" x14ac:dyDescent="0.2">
      <c r="A1466" s="13" t="str">
        <f>TCD!V1467</f>
        <v>CHRONO_2SHOP</v>
      </c>
      <c r="B1466" s="1">
        <f t="shared" si="66"/>
        <v>46143</v>
      </c>
      <c r="F1466" t="str">
        <f>TCD!E1467</f>
        <v>XT414083479TS</v>
      </c>
      <c r="H1466" s="6" t="str">
        <f t="shared" si="67"/>
        <v>P</v>
      </c>
      <c r="I1466" t="str">
        <f>LOOKUP(F1466,'Facture Chronopost'!L:L,'Facture Chronopost'!H:H)</f>
        <v>FR</v>
      </c>
      <c r="J1466" s="6">
        <f>TCD!U1467</f>
        <v>30</v>
      </c>
      <c r="K1466">
        <f t="shared" si="68"/>
        <v>1</v>
      </c>
      <c r="L1466" s="27">
        <f>_xlfn.XLOOKUP(F1466,'TCD poids'!A:A,'TCD poids'!C:C)</f>
        <v>0.2</v>
      </c>
      <c r="M1466" t="str">
        <f>TCD!T1467</f>
        <v>6C</v>
      </c>
      <c r="N1466">
        <f>IF(I1466="",0.2,LOOKUP(I1466,'Pays TVA'!A:A,'Pays TVA'!B:B))</f>
        <v>0.2</v>
      </c>
      <c r="O1466" s="27" t="str">
        <f>IF(TCD!M1467="","",TCD!M1467)</f>
        <v/>
      </c>
      <c r="P1466" s="27" t="str">
        <f>IF(TCD!J1467="","",TCD!J1467)</f>
        <v/>
      </c>
      <c r="Q1466" s="27" t="str">
        <f>IF(AND(TCD!L1467="",TCD!Q1467=""),"",IF(SUM(TCD!L1467,TCD!Q1467)&gt;15,29,9.5))</f>
        <v/>
      </c>
      <c r="R1466" s="27">
        <f>_xlfn.XLOOKUP(F1466,TCD!E:E,TCD!K:K,"")</f>
        <v>0</v>
      </c>
      <c r="S1466" s="27" t="str">
        <f>IF(TCD!I1467="","",IF(TCD!I1467&gt;8.5,17,8.5))</f>
        <v/>
      </c>
      <c r="T1466" s="27">
        <f>TCD!Y1467</f>
        <v>5.41</v>
      </c>
    </row>
    <row r="1467" spans="1:20" x14ac:dyDescent="0.2">
      <c r="A1467" s="13" t="str">
        <f>TCD!V1468</f>
        <v>CHRONO_2SHOP</v>
      </c>
      <c r="B1467" s="1">
        <f t="shared" si="66"/>
        <v>46143</v>
      </c>
      <c r="F1467" t="str">
        <f>TCD!E1468</f>
        <v>XT414083690TS</v>
      </c>
      <c r="H1467" s="6" t="str">
        <f t="shared" si="67"/>
        <v>P</v>
      </c>
      <c r="I1467" t="str">
        <f>LOOKUP(F1467,'Facture Chronopost'!L:L,'Facture Chronopost'!H:H)</f>
        <v>FR</v>
      </c>
      <c r="J1467" s="6">
        <f>TCD!U1468</f>
        <v>30</v>
      </c>
      <c r="K1467">
        <f t="shared" si="68"/>
        <v>1</v>
      </c>
      <c r="L1467" s="27">
        <f>_xlfn.XLOOKUP(F1467,'TCD poids'!A:A,'TCD poids'!C:C)</f>
        <v>1.2000000000000002</v>
      </c>
      <c r="M1467" t="str">
        <f>TCD!T1468</f>
        <v>6C</v>
      </c>
      <c r="N1467">
        <f>IF(I1467="",0.2,LOOKUP(I1467,'Pays TVA'!A:A,'Pays TVA'!B:B))</f>
        <v>0.2</v>
      </c>
      <c r="O1467" s="27" t="str">
        <f>IF(TCD!M1468="","",TCD!M1468)</f>
        <v/>
      </c>
      <c r="P1467" s="27" t="str">
        <f>IF(TCD!J1468="","",TCD!J1468)</f>
        <v/>
      </c>
      <c r="Q1467" s="27" t="str">
        <f>IF(AND(TCD!L1468="",TCD!Q1468=""),"",IF(SUM(TCD!L1468,TCD!Q1468)&gt;15,29,9.5))</f>
        <v/>
      </c>
      <c r="R1467" s="27">
        <f>_xlfn.XLOOKUP(F1467,TCD!E:E,TCD!K:K,"")</f>
        <v>0</v>
      </c>
      <c r="S1467" s="27" t="str">
        <f>IF(TCD!I1468="","",IF(TCD!I1468&gt;8.5,17,8.5))</f>
        <v/>
      </c>
      <c r="T1467" s="27">
        <f>TCD!Y1468</f>
        <v>5.96</v>
      </c>
    </row>
    <row r="1468" spans="1:20" x14ac:dyDescent="0.2">
      <c r="A1468" s="13" t="str">
        <f>TCD!V1469</f>
        <v>CHRONO_2SHOP</v>
      </c>
      <c r="B1468" s="1">
        <f t="shared" si="66"/>
        <v>46143</v>
      </c>
      <c r="F1468" t="str">
        <f>TCD!E1469</f>
        <v>XT414084620TS</v>
      </c>
      <c r="H1468" s="6" t="str">
        <f t="shared" si="67"/>
        <v>P</v>
      </c>
      <c r="I1468" t="str">
        <f>LOOKUP(F1468,'Facture Chronopost'!L:L,'Facture Chronopost'!H:H)</f>
        <v>FR</v>
      </c>
      <c r="J1468" s="6">
        <f>TCD!U1469</f>
        <v>33</v>
      </c>
      <c r="K1468">
        <f t="shared" si="68"/>
        <v>1</v>
      </c>
      <c r="L1468" s="27">
        <f>_xlfn.XLOOKUP(F1468,'TCD poids'!A:A,'TCD poids'!C:C)</f>
        <v>1.6</v>
      </c>
      <c r="M1468" t="str">
        <f>TCD!T1469</f>
        <v>6C</v>
      </c>
      <c r="N1468">
        <f>IF(I1468="",0.2,LOOKUP(I1468,'Pays TVA'!A:A,'Pays TVA'!B:B))</f>
        <v>0.2</v>
      </c>
      <c r="O1468" s="27" t="str">
        <f>IF(TCD!M1469="","",TCD!M1469)</f>
        <v/>
      </c>
      <c r="P1468" s="27" t="str">
        <f>IF(TCD!J1469="","",TCD!J1469)</f>
        <v/>
      </c>
      <c r="Q1468" s="27" t="str">
        <f>IF(AND(TCD!L1469="",TCD!Q1469=""),"",IF(SUM(TCD!L1469,TCD!Q1469)&gt;15,29,9.5))</f>
        <v/>
      </c>
      <c r="R1468" s="27">
        <f>_xlfn.XLOOKUP(F1468,TCD!E:E,TCD!K:K,"")</f>
        <v>0</v>
      </c>
      <c r="S1468" s="27" t="str">
        <f>IF(TCD!I1469="","",IF(TCD!I1469&gt;8.5,17,8.5))</f>
        <v/>
      </c>
      <c r="T1468" s="27">
        <f>TCD!Y1469</f>
        <v>7.03</v>
      </c>
    </row>
    <row r="1469" spans="1:20" x14ac:dyDescent="0.2">
      <c r="A1469" s="13" t="str">
        <f>TCD!V1470</f>
        <v>CHRONO_2SHOP</v>
      </c>
      <c r="B1469" s="1">
        <f t="shared" si="66"/>
        <v>46143</v>
      </c>
      <c r="F1469" t="str">
        <f>TCD!E1470</f>
        <v>XT414085214TS</v>
      </c>
      <c r="H1469" s="6" t="str">
        <f t="shared" si="67"/>
        <v>P</v>
      </c>
      <c r="I1469" t="str">
        <f>LOOKUP(F1469,'Facture Chronopost'!L:L,'Facture Chronopost'!H:H)</f>
        <v>FR</v>
      </c>
      <c r="J1469" s="6">
        <f>TCD!U1470</f>
        <v>25</v>
      </c>
      <c r="K1469">
        <f t="shared" si="68"/>
        <v>1</v>
      </c>
      <c r="L1469" s="27">
        <f>_xlfn.XLOOKUP(F1469,'TCD poids'!A:A,'TCD poids'!C:C)</f>
        <v>4.6999999999999993</v>
      </c>
      <c r="M1469" t="str">
        <f>TCD!T1470</f>
        <v>6C</v>
      </c>
      <c r="N1469">
        <f>IF(I1469="",0.2,LOOKUP(I1469,'Pays TVA'!A:A,'Pays TVA'!B:B))</f>
        <v>0.2</v>
      </c>
      <c r="O1469" s="27" t="str">
        <f>IF(TCD!M1470="","",TCD!M1470)</f>
        <v/>
      </c>
      <c r="P1469" s="27" t="str">
        <f>IF(TCD!J1470="","",TCD!J1470)</f>
        <v/>
      </c>
      <c r="Q1469" s="27" t="str">
        <f>IF(AND(TCD!L1470="",TCD!Q1470=""),"",IF(SUM(TCD!L1470,TCD!Q1470)&gt;15,29,9.5))</f>
        <v/>
      </c>
      <c r="R1469" s="27">
        <f>_xlfn.XLOOKUP(F1469,TCD!E:E,TCD!K:K,"")</f>
        <v>0</v>
      </c>
      <c r="S1469" s="27" t="str">
        <f>IF(TCD!I1470="","",IF(TCD!I1470&gt;8.5,17,8.5))</f>
        <v/>
      </c>
      <c r="T1469" s="27">
        <f>TCD!Y1470</f>
        <v>13.91</v>
      </c>
    </row>
    <row r="1470" spans="1:20" x14ac:dyDescent="0.2">
      <c r="A1470" s="13" t="str">
        <f>TCD!V1471</f>
        <v>CHRONO_2SHOP</v>
      </c>
      <c r="B1470" s="1">
        <f t="shared" si="66"/>
        <v>46143</v>
      </c>
      <c r="F1470" t="str">
        <f>TCD!E1471</f>
        <v>XT414085302TS</v>
      </c>
      <c r="H1470" s="6" t="str">
        <f t="shared" si="67"/>
        <v>P</v>
      </c>
      <c r="I1470" t="str">
        <f>LOOKUP(F1470,'Facture Chronopost'!L:L,'Facture Chronopost'!H:H)</f>
        <v>FR</v>
      </c>
      <c r="J1470" s="6">
        <f>TCD!U1471</f>
        <v>33</v>
      </c>
      <c r="K1470">
        <f t="shared" si="68"/>
        <v>1</v>
      </c>
      <c r="L1470" s="27">
        <f>_xlfn.XLOOKUP(F1470,'TCD poids'!A:A,'TCD poids'!C:C)</f>
        <v>5.0999999999999996</v>
      </c>
      <c r="M1470" t="str">
        <f>TCD!T1471</f>
        <v>6C</v>
      </c>
      <c r="N1470">
        <f>IF(I1470="",0.2,LOOKUP(I1470,'Pays TVA'!A:A,'Pays TVA'!B:B))</f>
        <v>0.2</v>
      </c>
      <c r="O1470" s="27" t="str">
        <f>IF(TCD!M1471="","",TCD!M1471)</f>
        <v/>
      </c>
      <c r="P1470" s="27" t="str">
        <f>IF(TCD!J1471="","",TCD!J1471)</f>
        <v/>
      </c>
      <c r="Q1470" s="27" t="str">
        <f>IF(AND(TCD!L1471="",TCD!Q1471=""),"",IF(SUM(TCD!L1471,TCD!Q1471)&gt;15,29,9.5))</f>
        <v/>
      </c>
      <c r="R1470" s="27">
        <f>_xlfn.XLOOKUP(F1470,TCD!E:E,TCD!K:K,"")</f>
        <v>0</v>
      </c>
      <c r="S1470" s="27" t="str">
        <f>IF(TCD!I1471="","",IF(TCD!I1471&gt;8.5,17,8.5))</f>
        <v/>
      </c>
      <c r="T1470" s="27">
        <f>TCD!Y1471</f>
        <v>13.5</v>
      </c>
    </row>
    <row r="1471" spans="1:20" x14ac:dyDescent="0.2">
      <c r="A1471" s="13" t="str">
        <f>TCD!V1472</f>
        <v>CHRONO_2SHOP</v>
      </c>
      <c r="B1471" s="1">
        <f t="shared" si="66"/>
        <v>46143</v>
      </c>
      <c r="F1471" t="str">
        <f>TCD!E1472</f>
        <v>XT414086020TS</v>
      </c>
      <c r="H1471" s="6" t="str">
        <f t="shared" si="67"/>
        <v>P</v>
      </c>
      <c r="I1471" t="str">
        <f>LOOKUP(F1471,'Facture Chronopost'!L:L,'Facture Chronopost'!H:H)</f>
        <v>FR</v>
      </c>
      <c r="J1471" s="6">
        <f>TCD!U1472</f>
        <v>30</v>
      </c>
      <c r="K1471">
        <f t="shared" si="68"/>
        <v>1</v>
      </c>
      <c r="L1471" s="27">
        <f>_xlfn.XLOOKUP(F1471,'TCD poids'!A:A,'TCD poids'!C:C)</f>
        <v>6.3999999999999995</v>
      </c>
      <c r="M1471" t="str">
        <f>TCD!T1472</f>
        <v>6C</v>
      </c>
      <c r="N1471">
        <f>IF(I1471="",0.2,LOOKUP(I1471,'Pays TVA'!A:A,'Pays TVA'!B:B))</f>
        <v>0.2</v>
      </c>
      <c r="O1471" s="27" t="str">
        <f>IF(TCD!M1472="","",TCD!M1472)</f>
        <v/>
      </c>
      <c r="P1471" s="27" t="str">
        <f>IF(TCD!J1472="","",TCD!J1472)</f>
        <v/>
      </c>
      <c r="Q1471" s="27" t="str">
        <f>IF(AND(TCD!L1472="",TCD!Q1472=""),"",IF(SUM(TCD!L1472,TCD!Q1472)&gt;15,29,9.5))</f>
        <v/>
      </c>
      <c r="R1471" s="27">
        <f>_xlfn.XLOOKUP(F1471,TCD!E:E,TCD!K:K,"")</f>
        <v>0</v>
      </c>
      <c r="S1471" s="27" t="str">
        <f>IF(TCD!I1472="","",IF(TCD!I1472&gt;8.5,17,8.5))</f>
        <v/>
      </c>
      <c r="T1471" s="27">
        <f>TCD!Y1472</f>
        <v>11.09</v>
      </c>
    </row>
    <row r="1472" spans="1:20" x14ac:dyDescent="0.2">
      <c r="A1472" s="13" t="str">
        <f>TCD!V1473</f>
        <v>CHRONO_2SHOP</v>
      </c>
      <c r="B1472" s="1">
        <f t="shared" si="66"/>
        <v>46143</v>
      </c>
      <c r="F1472" t="str">
        <f>TCD!E1473</f>
        <v>XT414086360TS</v>
      </c>
      <c r="H1472" s="6" t="str">
        <f t="shared" si="67"/>
        <v>P</v>
      </c>
      <c r="I1472" t="str">
        <f>LOOKUP(F1472,'Facture Chronopost'!L:L,'Facture Chronopost'!H:H)</f>
        <v>FR</v>
      </c>
      <c r="J1472" s="6">
        <f>TCD!U1473</f>
        <v>30</v>
      </c>
      <c r="K1472">
        <f t="shared" si="68"/>
        <v>1</v>
      </c>
      <c r="L1472" s="27">
        <f>_xlfn.XLOOKUP(F1472,'TCD poids'!A:A,'TCD poids'!C:C)</f>
        <v>5.6</v>
      </c>
      <c r="M1472" t="str">
        <f>TCD!T1473</f>
        <v>6C</v>
      </c>
      <c r="N1472">
        <f>IF(I1472="",0.2,LOOKUP(I1472,'Pays TVA'!A:A,'Pays TVA'!B:B))</f>
        <v>0.2</v>
      </c>
      <c r="O1472" s="27" t="str">
        <f>IF(TCD!M1473="","",TCD!M1473)</f>
        <v/>
      </c>
      <c r="P1472" s="27" t="str">
        <f>IF(TCD!J1473="","",TCD!J1473)</f>
        <v/>
      </c>
      <c r="Q1472" s="27" t="str">
        <f>IF(AND(TCD!L1473="",TCD!Q1473=""),"",IF(SUM(TCD!L1473,TCD!Q1473)&gt;15,29,9.5))</f>
        <v/>
      </c>
      <c r="R1472" s="27">
        <f>_xlfn.XLOOKUP(F1472,TCD!E:E,TCD!K:K,"")</f>
        <v>0</v>
      </c>
      <c r="S1472" s="27" t="str">
        <f>IF(TCD!I1473="","",IF(TCD!I1473&gt;8.5,17,8.5))</f>
        <v/>
      </c>
      <c r="T1472" s="27">
        <f>TCD!Y1473</f>
        <v>10.43</v>
      </c>
    </row>
    <row r="1473" spans="1:20" x14ac:dyDescent="0.2">
      <c r="A1473" s="13" t="str">
        <f>TCD!V1474</f>
        <v>CHRONO_2SHOP</v>
      </c>
      <c r="B1473" s="1">
        <f t="shared" si="66"/>
        <v>46143</v>
      </c>
      <c r="F1473" t="str">
        <f>TCD!E1474</f>
        <v>XT414087011TS</v>
      </c>
      <c r="H1473" s="6" t="str">
        <f t="shared" si="67"/>
        <v>P</v>
      </c>
      <c r="I1473" t="str">
        <f>LOOKUP(F1473,'Facture Chronopost'!L:L,'Facture Chronopost'!H:H)</f>
        <v>FR</v>
      </c>
      <c r="J1473" s="6">
        <f>TCD!U1474</f>
        <v>30</v>
      </c>
      <c r="K1473">
        <f t="shared" si="68"/>
        <v>1</v>
      </c>
      <c r="L1473" s="27">
        <f>_xlfn.XLOOKUP(F1473,'TCD poids'!A:A,'TCD poids'!C:C)</f>
        <v>3.3000000000000003</v>
      </c>
      <c r="M1473" t="str">
        <f>TCD!T1474</f>
        <v>6C</v>
      </c>
      <c r="N1473">
        <f>IF(I1473="",0.2,LOOKUP(I1473,'Pays TVA'!A:A,'Pays TVA'!B:B))</f>
        <v>0.2</v>
      </c>
      <c r="O1473" s="27" t="str">
        <f>IF(TCD!M1474="","",TCD!M1474)</f>
        <v/>
      </c>
      <c r="P1473" s="27" t="str">
        <f>IF(TCD!J1474="","",TCD!J1474)</f>
        <v/>
      </c>
      <c r="Q1473" s="27" t="str">
        <f>IF(AND(TCD!L1474="",TCD!Q1474=""),"",IF(SUM(TCD!L1474,TCD!Q1474)&gt;15,29,9.5))</f>
        <v/>
      </c>
      <c r="R1473" s="27">
        <f>_xlfn.XLOOKUP(F1473,TCD!E:E,TCD!K:K,"")</f>
        <v>0</v>
      </c>
      <c r="S1473" s="27" t="str">
        <f>IF(TCD!I1474="","",IF(TCD!I1474&gt;8.5,17,8.5))</f>
        <v/>
      </c>
      <c r="T1473" s="27">
        <f>TCD!Y1474</f>
        <v>9.11</v>
      </c>
    </row>
    <row r="1474" spans="1:20" x14ac:dyDescent="0.2">
      <c r="A1474" s="13" t="str">
        <f>TCD!V1475</f>
        <v>CHRONO_2SHOP</v>
      </c>
      <c r="B1474" s="1">
        <f t="shared" si="66"/>
        <v>46143</v>
      </c>
      <c r="F1474" t="str">
        <f>TCD!E1475</f>
        <v>XT414087365TS</v>
      </c>
      <c r="H1474" s="6" t="str">
        <f t="shared" si="67"/>
        <v>P</v>
      </c>
      <c r="I1474" t="str">
        <f>LOOKUP(F1474,'Facture Chronopost'!L:L,'Facture Chronopost'!H:H)</f>
        <v>FR</v>
      </c>
      <c r="J1474" s="6">
        <f>TCD!U1475</f>
        <v>30</v>
      </c>
      <c r="K1474">
        <f t="shared" si="68"/>
        <v>1</v>
      </c>
      <c r="L1474" s="27">
        <f>_xlfn.XLOOKUP(F1474,'TCD poids'!A:A,'TCD poids'!C:C)</f>
        <v>4.5999999999999996</v>
      </c>
      <c r="M1474" t="str">
        <f>TCD!T1475</f>
        <v>6C</v>
      </c>
      <c r="N1474">
        <f>IF(I1474="",0.2,LOOKUP(I1474,'Pays TVA'!A:A,'Pays TVA'!B:B))</f>
        <v>0.2</v>
      </c>
      <c r="O1474" s="27" t="str">
        <f>IF(TCD!M1475="","",TCD!M1475)</f>
        <v/>
      </c>
      <c r="P1474" s="27" t="str">
        <f>IF(TCD!J1475="","",TCD!J1475)</f>
        <v/>
      </c>
      <c r="Q1474" s="27" t="str">
        <f>IF(AND(TCD!L1475="",TCD!Q1475=""),"",IF(SUM(TCD!L1475,TCD!Q1475)&gt;15,29,9.5))</f>
        <v/>
      </c>
      <c r="R1474" s="27">
        <f>_xlfn.XLOOKUP(F1474,TCD!E:E,TCD!K:K,"")</f>
        <v>0</v>
      </c>
      <c r="S1474" s="27" t="str">
        <f>IF(TCD!I1475="","",IF(TCD!I1475&gt;8.5,17,8.5))</f>
        <v/>
      </c>
      <c r="T1474" s="27">
        <f>TCD!Y1475</f>
        <v>9.77</v>
      </c>
    </row>
    <row r="1475" spans="1:20" x14ac:dyDescent="0.2">
      <c r="A1475" s="13" t="str">
        <f>TCD!V1476</f>
        <v>CHRONO_2SHOP</v>
      </c>
      <c r="B1475" s="1">
        <f t="shared" si="66"/>
        <v>46143</v>
      </c>
      <c r="F1475" t="str">
        <f>TCD!E1476</f>
        <v>XT414091775TS</v>
      </c>
      <c r="H1475" s="6" t="str">
        <f t="shared" si="67"/>
        <v>P</v>
      </c>
      <c r="I1475" t="str">
        <f>LOOKUP(F1475,'Facture Chronopost'!L:L,'Facture Chronopost'!H:H)</f>
        <v>FR</v>
      </c>
      <c r="J1475" s="6">
        <f>TCD!U1476</f>
        <v>30</v>
      </c>
      <c r="K1475">
        <f t="shared" si="68"/>
        <v>1</v>
      </c>
      <c r="L1475" s="27">
        <f>_xlfn.XLOOKUP(F1475,'TCD poids'!A:A,'TCD poids'!C:C)</f>
        <v>6.3</v>
      </c>
      <c r="M1475" t="str">
        <f>TCD!T1476</f>
        <v>6C</v>
      </c>
      <c r="N1475">
        <f>IF(I1475="",0.2,LOOKUP(I1475,'Pays TVA'!A:A,'Pays TVA'!B:B))</f>
        <v>0.2</v>
      </c>
      <c r="O1475" s="27" t="str">
        <f>IF(TCD!M1476="","",TCD!M1476)</f>
        <v/>
      </c>
      <c r="P1475" s="27" t="str">
        <f>IF(TCD!J1476="","",TCD!J1476)</f>
        <v/>
      </c>
      <c r="Q1475" s="27" t="str">
        <f>IF(AND(TCD!L1476="",TCD!Q1476=""),"",IF(SUM(TCD!L1476,TCD!Q1476)&gt;15,29,9.5))</f>
        <v/>
      </c>
      <c r="R1475" s="27">
        <f>_xlfn.XLOOKUP(F1475,TCD!E:E,TCD!K:K,"")</f>
        <v>0</v>
      </c>
      <c r="S1475" s="27" t="str">
        <f>IF(TCD!I1476="","",IF(TCD!I1476&gt;8.5,17,8.5))</f>
        <v/>
      </c>
      <c r="T1475" s="27">
        <f>TCD!Y1476</f>
        <v>11.09</v>
      </c>
    </row>
    <row r="1476" spans="1:20" x14ac:dyDescent="0.2">
      <c r="A1476" s="13" t="str">
        <f>TCD!V1477</f>
        <v>CHRONO_2SHOP</v>
      </c>
      <c r="B1476" s="1">
        <f t="shared" ref="B1476:B1539" si="69">B1475</f>
        <v>46143</v>
      </c>
      <c r="F1476" t="str">
        <f>TCD!E1477</f>
        <v>XT414093621TS</v>
      </c>
      <c r="H1476" s="6" t="str">
        <f t="shared" ref="H1476:H1539" si="70">IF(RIGHT(J1476,3)="BTB","E","P")</f>
        <v>P</v>
      </c>
      <c r="I1476" t="str">
        <f>LOOKUP(F1476,'Facture Chronopost'!L:L,'Facture Chronopost'!H:H)</f>
        <v>FR</v>
      </c>
      <c r="J1476" s="6">
        <f>TCD!U1477</f>
        <v>30</v>
      </c>
      <c r="K1476">
        <f t="shared" ref="K1476:K1539" si="71">K1475</f>
        <v>1</v>
      </c>
      <c r="L1476" s="27">
        <f>_xlfn.XLOOKUP(F1476,'TCD poids'!A:A,'TCD poids'!C:C)</f>
        <v>4.6999999999999993</v>
      </c>
      <c r="M1476" t="str">
        <f>TCD!T1477</f>
        <v>6C</v>
      </c>
      <c r="N1476">
        <f>IF(I1476="",0.2,LOOKUP(I1476,'Pays TVA'!A:A,'Pays TVA'!B:B))</f>
        <v>0.2</v>
      </c>
      <c r="O1476" s="27" t="str">
        <f>IF(TCD!M1477="","",TCD!M1477)</f>
        <v/>
      </c>
      <c r="P1476" s="27" t="str">
        <f>IF(TCD!J1477="","",TCD!J1477)</f>
        <v/>
      </c>
      <c r="Q1476" s="27" t="str">
        <f>IF(AND(TCD!L1477="",TCD!Q1477=""),"",IF(SUM(TCD!L1477,TCD!Q1477)&gt;15,29,9.5))</f>
        <v/>
      </c>
      <c r="R1476" s="27">
        <f>_xlfn.XLOOKUP(F1476,TCD!E:E,TCD!K:K,"")</f>
        <v>0</v>
      </c>
      <c r="S1476" s="27" t="str">
        <f>IF(TCD!I1477="","",IF(TCD!I1477&gt;8.5,17,8.5))</f>
        <v/>
      </c>
      <c r="T1476" s="27">
        <f>TCD!Y1477</f>
        <v>9.77</v>
      </c>
    </row>
    <row r="1477" spans="1:20" x14ac:dyDescent="0.2">
      <c r="A1477" s="13" t="str">
        <f>TCD!V1478</f>
        <v>CHRONO_2SHOP</v>
      </c>
      <c r="B1477" s="1">
        <f t="shared" si="69"/>
        <v>46143</v>
      </c>
      <c r="F1477" t="str">
        <f>TCD!E1478</f>
        <v>XT414094834TS</v>
      </c>
      <c r="H1477" s="6" t="str">
        <f t="shared" si="70"/>
        <v>P</v>
      </c>
      <c r="I1477" t="str">
        <f>LOOKUP(F1477,'Facture Chronopost'!L:L,'Facture Chronopost'!H:H)</f>
        <v>FR</v>
      </c>
      <c r="J1477" s="6">
        <f>TCD!U1478</f>
        <v>30</v>
      </c>
      <c r="K1477">
        <f t="shared" si="71"/>
        <v>1</v>
      </c>
      <c r="L1477" s="27">
        <f>_xlfn.XLOOKUP(F1477,'TCD poids'!A:A,'TCD poids'!C:C)</f>
        <v>1.1000000000000001</v>
      </c>
      <c r="M1477" t="str">
        <f>TCD!T1478</f>
        <v>6C</v>
      </c>
      <c r="N1477">
        <f>IF(I1477="",0.2,LOOKUP(I1477,'Pays TVA'!A:A,'Pays TVA'!B:B))</f>
        <v>0.2</v>
      </c>
      <c r="O1477" s="27" t="str">
        <f>IF(TCD!M1478="","",TCD!M1478)</f>
        <v/>
      </c>
      <c r="P1477" s="27" t="str">
        <f>IF(TCD!J1478="","",TCD!J1478)</f>
        <v/>
      </c>
      <c r="Q1477" s="27" t="str">
        <f>IF(AND(TCD!L1478="",TCD!Q1478=""),"",IF(SUM(TCD!L1478,TCD!Q1478)&gt;15,29,9.5))</f>
        <v/>
      </c>
      <c r="R1477" s="27">
        <f>_xlfn.XLOOKUP(F1477,TCD!E:E,TCD!K:K,"")</f>
        <v>0</v>
      </c>
      <c r="S1477" s="27" t="str">
        <f>IF(TCD!I1478="","",IF(TCD!I1478&gt;8.5,17,8.5))</f>
        <v/>
      </c>
      <c r="T1477" s="27">
        <f>TCD!Y1478</f>
        <v>5.96</v>
      </c>
    </row>
    <row r="1478" spans="1:20" x14ac:dyDescent="0.2">
      <c r="A1478" s="13" t="str">
        <f>TCD!V1479</f>
        <v>CHRONO_2SHOP</v>
      </c>
      <c r="B1478" s="1">
        <f t="shared" si="69"/>
        <v>46143</v>
      </c>
      <c r="F1478" t="str">
        <f>TCD!E1479</f>
        <v>XT414094882TS</v>
      </c>
      <c r="H1478" s="6" t="str">
        <f t="shared" si="70"/>
        <v>P</v>
      </c>
      <c r="I1478" t="str">
        <f>LOOKUP(F1478,'Facture Chronopost'!L:L,'Facture Chronopost'!H:H)</f>
        <v>FR</v>
      </c>
      <c r="J1478" s="6">
        <f>TCD!U1479</f>
        <v>39</v>
      </c>
      <c r="K1478">
        <f t="shared" si="71"/>
        <v>1</v>
      </c>
      <c r="L1478" s="27">
        <f>_xlfn.XLOOKUP(F1478,'TCD poids'!A:A,'TCD poids'!C:C)</f>
        <v>6.1999999999999993</v>
      </c>
      <c r="M1478" t="str">
        <f>TCD!T1479</f>
        <v>6C</v>
      </c>
      <c r="N1478">
        <f>IF(I1478="",0.2,LOOKUP(I1478,'Pays TVA'!A:A,'Pays TVA'!B:B))</f>
        <v>0.2</v>
      </c>
      <c r="O1478" s="27" t="str">
        <f>IF(TCD!M1479="","",TCD!M1479)</f>
        <v/>
      </c>
      <c r="P1478" s="27" t="str">
        <f>IF(TCD!J1479="","",TCD!J1479)</f>
        <v/>
      </c>
      <c r="Q1478" s="27" t="str">
        <f>IF(AND(TCD!L1479="",TCD!Q1479=""),"",IF(SUM(TCD!L1479,TCD!Q1479)&gt;15,29,9.5))</f>
        <v/>
      </c>
      <c r="R1478" s="27">
        <f>_xlfn.XLOOKUP(F1478,TCD!E:E,TCD!K:K,"")</f>
        <v>0</v>
      </c>
      <c r="S1478" s="27" t="str">
        <f>IF(TCD!I1479="","",IF(TCD!I1479&gt;8.5,17,8.5))</f>
        <v/>
      </c>
      <c r="T1478" s="27">
        <f>TCD!Y1479</f>
        <v>16.079999999999998</v>
      </c>
    </row>
    <row r="1479" spans="1:20" x14ac:dyDescent="0.2">
      <c r="A1479" s="13" t="str">
        <f>TCD!V1480</f>
        <v>CHRONO_2SHOP</v>
      </c>
      <c r="B1479" s="1">
        <f t="shared" si="69"/>
        <v>46143</v>
      </c>
      <c r="F1479" t="str">
        <f>TCD!E1480</f>
        <v>XT414095171TS</v>
      </c>
      <c r="H1479" s="6" t="str">
        <f t="shared" si="70"/>
        <v>P</v>
      </c>
      <c r="I1479" t="str">
        <f>LOOKUP(F1479,'Facture Chronopost'!L:L,'Facture Chronopost'!H:H)</f>
        <v>FR</v>
      </c>
      <c r="J1479" s="6">
        <f>TCD!U1480</f>
        <v>30</v>
      </c>
      <c r="K1479">
        <f t="shared" si="71"/>
        <v>1</v>
      </c>
      <c r="L1479" s="27">
        <f>_xlfn.XLOOKUP(F1479,'TCD poids'!A:A,'TCD poids'!C:C)</f>
        <v>4.5</v>
      </c>
      <c r="M1479" t="str">
        <f>TCD!T1480</f>
        <v>6C</v>
      </c>
      <c r="N1479">
        <f>IF(I1479="",0.2,LOOKUP(I1479,'Pays TVA'!A:A,'Pays TVA'!B:B))</f>
        <v>0.2</v>
      </c>
      <c r="O1479" s="27" t="str">
        <f>IF(TCD!M1480="","",TCD!M1480)</f>
        <v/>
      </c>
      <c r="P1479" s="27" t="str">
        <f>IF(TCD!J1480="","",TCD!J1480)</f>
        <v/>
      </c>
      <c r="Q1479" s="27" t="str">
        <f>IF(AND(TCD!L1480="",TCD!Q1480=""),"",IF(SUM(TCD!L1480,TCD!Q1480)&gt;15,29,9.5))</f>
        <v/>
      </c>
      <c r="R1479" s="27">
        <f>_xlfn.XLOOKUP(F1479,TCD!E:E,TCD!K:K,"")</f>
        <v>0</v>
      </c>
      <c r="S1479" s="27" t="str">
        <f>IF(TCD!I1480="","",IF(TCD!I1480&gt;8.5,17,8.5))</f>
        <v/>
      </c>
      <c r="T1479" s="27">
        <f>TCD!Y1480</f>
        <v>9.77</v>
      </c>
    </row>
    <row r="1480" spans="1:20" x14ac:dyDescent="0.2">
      <c r="A1480" s="13" t="str">
        <f>TCD!V1481</f>
        <v>CHRONO_2SHOP</v>
      </c>
      <c r="B1480" s="1">
        <f t="shared" si="69"/>
        <v>46143</v>
      </c>
      <c r="F1480" t="str">
        <f>TCD!E1481</f>
        <v>XT414096234TS</v>
      </c>
      <c r="H1480" s="6" t="str">
        <f t="shared" si="70"/>
        <v>P</v>
      </c>
      <c r="I1480" t="str">
        <f>LOOKUP(F1480,'Facture Chronopost'!L:L,'Facture Chronopost'!H:H)</f>
        <v>FR</v>
      </c>
      <c r="J1480" s="6">
        <f>TCD!U1481</f>
        <v>30</v>
      </c>
      <c r="K1480">
        <f t="shared" si="71"/>
        <v>1</v>
      </c>
      <c r="L1480" s="27">
        <f>_xlfn.XLOOKUP(F1480,'TCD poids'!A:A,'TCD poids'!C:C)</f>
        <v>3.6</v>
      </c>
      <c r="M1480" t="str">
        <f>TCD!T1481</f>
        <v>6C</v>
      </c>
      <c r="N1480">
        <f>IF(I1480="",0.2,LOOKUP(I1480,'Pays TVA'!A:A,'Pays TVA'!B:B))</f>
        <v>0.2</v>
      </c>
      <c r="O1480" s="27" t="str">
        <f>IF(TCD!M1481="","",TCD!M1481)</f>
        <v/>
      </c>
      <c r="P1480" s="27" t="str">
        <f>IF(TCD!J1481="","",TCD!J1481)</f>
        <v/>
      </c>
      <c r="Q1480" s="27" t="str">
        <f>IF(AND(TCD!L1481="",TCD!Q1481=""),"",IF(SUM(TCD!L1481,TCD!Q1481)&gt;15,29,9.5))</f>
        <v/>
      </c>
      <c r="R1480" s="27">
        <f>_xlfn.XLOOKUP(F1480,TCD!E:E,TCD!K:K,"")</f>
        <v>0</v>
      </c>
      <c r="S1480" s="27" t="str">
        <f>IF(TCD!I1481="","",IF(TCD!I1481&gt;8.5,17,8.5))</f>
        <v/>
      </c>
      <c r="T1480" s="27">
        <f>TCD!Y1481</f>
        <v>9.11</v>
      </c>
    </row>
    <row r="1481" spans="1:20" x14ac:dyDescent="0.2">
      <c r="A1481" s="13" t="str">
        <f>TCD!V1482</f>
        <v>CHRONO_2SHOP</v>
      </c>
      <c r="B1481" s="1">
        <f t="shared" si="69"/>
        <v>46143</v>
      </c>
      <c r="F1481" t="str">
        <f>TCD!E1482</f>
        <v>XT414096398TS</v>
      </c>
      <c r="H1481" s="6" t="str">
        <f t="shared" si="70"/>
        <v>P</v>
      </c>
      <c r="I1481" t="str">
        <f>LOOKUP(F1481,'Facture Chronopost'!L:L,'Facture Chronopost'!H:H)</f>
        <v>FR</v>
      </c>
      <c r="J1481" s="6">
        <f>TCD!U1482</f>
        <v>30</v>
      </c>
      <c r="K1481">
        <f t="shared" si="71"/>
        <v>1</v>
      </c>
      <c r="L1481" s="27">
        <f>_xlfn.XLOOKUP(F1481,'TCD poids'!A:A,'TCD poids'!C:C)</f>
        <v>4.5</v>
      </c>
      <c r="M1481" t="str">
        <f>TCD!T1482</f>
        <v>6C</v>
      </c>
      <c r="N1481">
        <f>IF(I1481="",0.2,LOOKUP(I1481,'Pays TVA'!A:A,'Pays TVA'!B:B))</f>
        <v>0.2</v>
      </c>
      <c r="O1481" s="27" t="str">
        <f>IF(TCD!M1482="","",TCD!M1482)</f>
        <v/>
      </c>
      <c r="P1481" s="27" t="str">
        <f>IF(TCD!J1482="","",TCD!J1482)</f>
        <v/>
      </c>
      <c r="Q1481" s="27" t="str">
        <f>IF(AND(TCD!L1482="",TCD!Q1482=""),"",IF(SUM(TCD!L1482,TCD!Q1482)&gt;15,29,9.5))</f>
        <v/>
      </c>
      <c r="R1481" s="27">
        <f>_xlfn.XLOOKUP(F1481,TCD!E:E,TCD!K:K,"")</f>
        <v>0</v>
      </c>
      <c r="S1481" s="27" t="str">
        <f>IF(TCD!I1482="","",IF(TCD!I1482&gt;8.5,17,8.5))</f>
        <v/>
      </c>
      <c r="T1481" s="27">
        <f>TCD!Y1482</f>
        <v>9.77</v>
      </c>
    </row>
    <row r="1482" spans="1:20" x14ac:dyDescent="0.2">
      <c r="A1482" s="13" t="str">
        <f>TCD!V1483</f>
        <v>CHRONO_2SHOP</v>
      </c>
      <c r="B1482" s="1">
        <f t="shared" si="69"/>
        <v>46143</v>
      </c>
      <c r="F1482" t="str">
        <f>TCD!E1483</f>
        <v>XT414096509TS</v>
      </c>
      <c r="H1482" s="6" t="str">
        <f t="shared" si="70"/>
        <v>P</v>
      </c>
      <c r="I1482" t="str">
        <f>LOOKUP(F1482,'Facture Chronopost'!L:L,'Facture Chronopost'!H:H)</f>
        <v>FR</v>
      </c>
      <c r="J1482" s="6">
        <f>TCD!U1483</f>
        <v>39</v>
      </c>
      <c r="K1482">
        <f t="shared" si="71"/>
        <v>1</v>
      </c>
      <c r="L1482" s="27">
        <f>_xlfn.XLOOKUP(F1482,'TCD poids'!A:A,'TCD poids'!C:C)</f>
        <v>0.9</v>
      </c>
      <c r="M1482" t="str">
        <f>TCD!T1483</f>
        <v>6C</v>
      </c>
      <c r="N1482">
        <f>IF(I1482="",0.2,LOOKUP(I1482,'Pays TVA'!A:A,'Pays TVA'!B:B))</f>
        <v>0.2</v>
      </c>
      <c r="O1482" s="27" t="str">
        <f>IF(TCD!M1483="","",TCD!M1483)</f>
        <v/>
      </c>
      <c r="P1482" s="27" t="str">
        <f>IF(TCD!J1483="","",TCD!J1483)</f>
        <v/>
      </c>
      <c r="Q1482" s="27" t="str">
        <f>IF(AND(TCD!L1483="",TCD!Q1483=""),"",IF(SUM(TCD!L1483,TCD!Q1483)&gt;15,29,9.5))</f>
        <v/>
      </c>
      <c r="R1482" s="27">
        <f>_xlfn.XLOOKUP(F1482,TCD!E:E,TCD!K:K,"")</f>
        <v>0</v>
      </c>
      <c r="S1482" s="27" t="str">
        <f>IF(TCD!I1483="","",IF(TCD!I1483&gt;8.5,17,8.5))</f>
        <v/>
      </c>
      <c r="T1482" s="27">
        <f>TCD!Y1483</f>
        <v>10.62</v>
      </c>
    </row>
    <row r="1483" spans="1:20" x14ac:dyDescent="0.2">
      <c r="A1483" s="13" t="str">
        <f>TCD!V1484</f>
        <v>CHRONO_2SHOP</v>
      </c>
      <c r="B1483" s="1">
        <f t="shared" si="69"/>
        <v>46143</v>
      </c>
      <c r="F1483" t="str">
        <f>TCD!E1484</f>
        <v>XT414096693TS</v>
      </c>
      <c r="H1483" s="6" t="str">
        <f t="shared" si="70"/>
        <v>P</v>
      </c>
      <c r="I1483" t="str">
        <f>LOOKUP(F1483,'Facture Chronopost'!L:L,'Facture Chronopost'!H:H)</f>
        <v>FR</v>
      </c>
      <c r="J1483" s="6">
        <f>TCD!U1484</f>
        <v>30</v>
      </c>
      <c r="K1483">
        <f t="shared" si="71"/>
        <v>1</v>
      </c>
      <c r="L1483" s="27">
        <f>_xlfn.XLOOKUP(F1483,'TCD poids'!A:A,'TCD poids'!C:C)</f>
        <v>0.1</v>
      </c>
      <c r="M1483" t="str">
        <f>TCD!T1484</f>
        <v>6C</v>
      </c>
      <c r="N1483">
        <f>IF(I1483="",0.2,LOOKUP(I1483,'Pays TVA'!A:A,'Pays TVA'!B:B))</f>
        <v>0.2</v>
      </c>
      <c r="O1483" s="27" t="str">
        <f>IF(TCD!M1484="","",TCD!M1484)</f>
        <v/>
      </c>
      <c r="P1483" s="27" t="str">
        <f>IF(TCD!J1484="","",TCD!J1484)</f>
        <v/>
      </c>
      <c r="Q1483" s="27" t="str">
        <f>IF(AND(TCD!L1484="",TCD!Q1484=""),"",IF(SUM(TCD!L1484,TCD!Q1484)&gt;15,29,9.5))</f>
        <v/>
      </c>
      <c r="R1483" s="27">
        <f>_xlfn.XLOOKUP(F1483,TCD!E:E,TCD!K:K,"")</f>
        <v>0</v>
      </c>
      <c r="S1483" s="27" t="str">
        <f>IF(TCD!I1484="","",IF(TCD!I1484&gt;8.5,17,8.5))</f>
        <v/>
      </c>
      <c r="T1483" s="27">
        <f>TCD!Y1484</f>
        <v>5.41</v>
      </c>
    </row>
    <row r="1484" spans="1:20" x14ac:dyDescent="0.2">
      <c r="A1484" s="13" t="str">
        <f>TCD!V1485</f>
        <v>CHRONO_2SHOP</v>
      </c>
      <c r="B1484" s="1">
        <f t="shared" si="69"/>
        <v>46143</v>
      </c>
      <c r="F1484" t="str">
        <f>TCD!E1485</f>
        <v>XT414096781TS</v>
      </c>
      <c r="H1484" s="6" t="str">
        <f t="shared" si="70"/>
        <v>P</v>
      </c>
      <c r="I1484" t="str">
        <f>LOOKUP(F1484,'Facture Chronopost'!L:L,'Facture Chronopost'!H:H)</f>
        <v>FR</v>
      </c>
      <c r="J1484" s="6">
        <f>TCD!U1485</f>
        <v>30</v>
      </c>
      <c r="K1484">
        <f t="shared" si="71"/>
        <v>1</v>
      </c>
      <c r="L1484" s="27">
        <f>_xlfn.XLOOKUP(F1484,'TCD poids'!A:A,'TCD poids'!C:C)</f>
        <v>0.6</v>
      </c>
      <c r="M1484" t="str">
        <f>TCD!T1485</f>
        <v>6C</v>
      </c>
      <c r="N1484">
        <f>IF(I1484="",0.2,LOOKUP(I1484,'Pays TVA'!A:A,'Pays TVA'!B:B))</f>
        <v>0.2</v>
      </c>
      <c r="O1484" s="27" t="str">
        <f>IF(TCD!M1485="","",TCD!M1485)</f>
        <v/>
      </c>
      <c r="P1484" s="27" t="str">
        <f>IF(TCD!J1485="","",TCD!J1485)</f>
        <v/>
      </c>
      <c r="Q1484" s="27" t="str">
        <f>IF(AND(TCD!L1485="",TCD!Q1485=""),"",IF(SUM(TCD!L1485,TCD!Q1485)&gt;15,29,9.5))</f>
        <v/>
      </c>
      <c r="R1484" s="27">
        <f>_xlfn.XLOOKUP(F1484,TCD!E:E,TCD!K:K,"")</f>
        <v>0</v>
      </c>
      <c r="S1484" s="27" t="str">
        <f>IF(TCD!I1485="","",IF(TCD!I1485&gt;8.5,17,8.5))</f>
        <v/>
      </c>
      <c r="T1484" s="27">
        <f>TCD!Y1485</f>
        <v>5.63</v>
      </c>
    </row>
    <row r="1485" spans="1:20" x14ac:dyDescent="0.2">
      <c r="A1485" s="13" t="str">
        <f>TCD!V1486</f>
        <v>CHRONO_2SHOP</v>
      </c>
      <c r="B1485" s="1">
        <f t="shared" si="69"/>
        <v>46143</v>
      </c>
      <c r="F1485" t="str">
        <f>TCD!E1486</f>
        <v>XT414097552TS</v>
      </c>
      <c r="H1485" s="6" t="str">
        <f t="shared" si="70"/>
        <v>P</v>
      </c>
      <c r="I1485" t="str">
        <f>LOOKUP(F1485,'Facture Chronopost'!L:L,'Facture Chronopost'!H:H)</f>
        <v>FR</v>
      </c>
      <c r="J1485" s="6">
        <f>TCD!U1486</f>
        <v>30</v>
      </c>
      <c r="K1485">
        <f t="shared" si="71"/>
        <v>1</v>
      </c>
      <c r="L1485" s="27">
        <f>_xlfn.XLOOKUP(F1485,'TCD poids'!A:A,'TCD poids'!C:C)</f>
        <v>1.5</v>
      </c>
      <c r="M1485" t="str">
        <f>TCD!T1486</f>
        <v>6C</v>
      </c>
      <c r="N1485">
        <f>IF(I1485="",0.2,LOOKUP(I1485,'Pays TVA'!A:A,'Pays TVA'!B:B))</f>
        <v>0.2</v>
      </c>
      <c r="O1485" s="27" t="str">
        <f>IF(TCD!M1486="","",TCD!M1486)</f>
        <v/>
      </c>
      <c r="P1485" s="27" t="str">
        <f>IF(TCD!J1486="","",TCD!J1486)</f>
        <v/>
      </c>
      <c r="Q1485" s="27" t="str">
        <f>IF(AND(TCD!L1486="",TCD!Q1486=""),"",IF(SUM(TCD!L1486,TCD!Q1486)&gt;15,29,9.5))</f>
        <v/>
      </c>
      <c r="R1485" s="27">
        <f>_xlfn.XLOOKUP(F1485,TCD!E:E,TCD!K:K,"")</f>
        <v>0</v>
      </c>
      <c r="S1485" s="27" t="str">
        <f>IF(TCD!I1486="","",IF(TCD!I1486&gt;8.5,17,8.5))</f>
        <v/>
      </c>
      <c r="T1485" s="27">
        <f>TCD!Y1486</f>
        <v>5.96</v>
      </c>
    </row>
    <row r="1486" spans="1:20" x14ac:dyDescent="0.2">
      <c r="A1486" s="13" t="str">
        <f>TCD!V1487</f>
        <v>CHRONO_2SHOP</v>
      </c>
      <c r="B1486" s="1">
        <f t="shared" si="69"/>
        <v>46143</v>
      </c>
      <c r="F1486" t="str">
        <f>TCD!E1487</f>
        <v>XT414099496TS</v>
      </c>
      <c r="H1486" s="6" t="str">
        <f t="shared" si="70"/>
        <v>P</v>
      </c>
      <c r="I1486" t="str">
        <f>LOOKUP(F1486,'Facture Chronopost'!L:L,'Facture Chronopost'!H:H)</f>
        <v>FR</v>
      </c>
      <c r="J1486" s="6">
        <f>TCD!U1487</f>
        <v>30</v>
      </c>
      <c r="K1486">
        <f t="shared" si="71"/>
        <v>1</v>
      </c>
      <c r="L1486" s="27">
        <f>_xlfn.XLOOKUP(F1486,'TCD poids'!A:A,'TCD poids'!C:C)</f>
        <v>1.2000000000000002</v>
      </c>
      <c r="M1486" t="str">
        <f>TCD!T1487</f>
        <v>6C</v>
      </c>
      <c r="N1486">
        <f>IF(I1486="",0.2,LOOKUP(I1486,'Pays TVA'!A:A,'Pays TVA'!B:B))</f>
        <v>0.2</v>
      </c>
      <c r="O1486" s="27" t="str">
        <f>IF(TCD!M1487="","",TCD!M1487)</f>
        <v/>
      </c>
      <c r="P1486" s="27" t="str">
        <f>IF(TCD!J1487="","",TCD!J1487)</f>
        <v/>
      </c>
      <c r="Q1486" s="27" t="str">
        <f>IF(AND(TCD!L1487="",TCD!Q1487=""),"",IF(SUM(TCD!L1487,TCD!Q1487)&gt;15,29,9.5))</f>
        <v/>
      </c>
      <c r="R1486" s="27">
        <f>_xlfn.XLOOKUP(F1486,TCD!E:E,TCD!K:K,"")</f>
        <v>0</v>
      </c>
      <c r="S1486" s="27" t="str">
        <f>IF(TCD!I1487="","",IF(TCD!I1487&gt;8.5,17,8.5))</f>
        <v/>
      </c>
      <c r="T1486" s="27">
        <f>TCD!Y1487</f>
        <v>5.96</v>
      </c>
    </row>
    <row r="1487" spans="1:20" x14ac:dyDescent="0.2">
      <c r="A1487" s="13" t="str">
        <f>TCD!V1488</f>
        <v>CHRONO_2SHOP</v>
      </c>
      <c r="B1487" s="1">
        <f t="shared" si="69"/>
        <v>46143</v>
      </c>
      <c r="F1487" t="str">
        <f>TCD!E1488</f>
        <v>XT414099584TS</v>
      </c>
      <c r="H1487" s="6" t="str">
        <f t="shared" si="70"/>
        <v>P</v>
      </c>
      <c r="I1487" t="str">
        <f>LOOKUP(F1487,'Facture Chronopost'!L:L,'Facture Chronopost'!H:H)</f>
        <v>FR</v>
      </c>
      <c r="J1487" s="6">
        <f>TCD!U1488</f>
        <v>33</v>
      </c>
      <c r="K1487">
        <f t="shared" si="71"/>
        <v>1</v>
      </c>
      <c r="L1487" s="27">
        <f>_xlfn.XLOOKUP(F1487,'TCD poids'!A:A,'TCD poids'!C:C)</f>
        <v>4.8</v>
      </c>
      <c r="M1487" t="str">
        <f>TCD!T1488</f>
        <v>6C</v>
      </c>
      <c r="N1487">
        <f>IF(I1487="",0.2,LOOKUP(I1487,'Pays TVA'!A:A,'Pays TVA'!B:B))</f>
        <v>0.2</v>
      </c>
      <c r="O1487" s="27" t="str">
        <f>IF(TCD!M1488="","",TCD!M1488)</f>
        <v/>
      </c>
      <c r="P1487" s="27" t="str">
        <f>IF(TCD!J1488="","",TCD!J1488)</f>
        <v/>
      </c>
      <c r="Q1487" s="27" t="str">
        <f>IF(AND(TCD!L1488="",TCD!Q1488=""),"",IF(SUM(TCD!L1488,TCD!Q1488)&gt;15,29,9.5))</f>
        <v/>
      </c>
      <c r="R1487" s="27">
        <f>_xlfn.XLOOKUP(F1487,TCD!E:E,TCD!K:K,"")</f>
        <v>0</v>
      </c>
      <c r="S1487" s="27" t="str">
        <f>IF(TCD!I1488="","",IF(TCD!I1488&gt;8.5,17,8.5))</f>
        <v/>
      </c>
      <c r="T1487" s="27">
        <f>TCD!Y1488</f>
        <v>10.84</v>
      </c>
    </row>
    <row r="1488" spans="1:20" x14ac:dyDescent="0.2">
      <c r="A1488" s="13" t="str">
        <f>TCD!V1489</f>
        <v>CHRONO_2SHOP</v>
      </c>
      <c r="B1488" s="1">
        <f t="shared" si="69"/>
        <v>46143</v>
      </c>
      <c r="F1488" t="str">
        <f>TCD!E1489</f>
        <v>XT414099607TS</v>
      </c>
      <c r="H1488" s="6" t="str">
        <f t="shared" si="70"/>
        <v>P</v>
      </c>
      <c r="I1488" t="str">
        <f>LOOKUP(F1488,'Facture Chronopost'!L:L,'Facture Chronopost'!H:H)</f>
        <v>FR</v>
      </c>
      <c r="J1488" s="6">
        <f>TCD!U1489</f>
        <v>25</v>
      </c>
      <c r="K1488">
        <f t="shared" si="71"/>
        <v>1</v>
      </c>
      <c r="L1488" s="27">
        <f>_xlfn.XLOOKUP(F1488,'TCD poids'!A:A,'TCD poids'!C:C)</f>
        <v>1.6</v>
      </c>
      <c r="M1488" t="str">
        <f>TCD!T1489</f>
        <v>6C</v>
      </c>
      <c r="N1488">
        <f>IF(I1488="",0.2,LOOKUP(I1488,'Pays TVA'!A:A,'Pays TVA'!B:B))</f>
        <v>0.2</v>
      </c>
      <c r="O1488" s="27" t="str">
        <f>IF(TCD!M1489="","",TCD!M1489)</f>
        <v/>
      </c>
      <c r="P1488" s="27" t="str">
        <f>IF(TCD!J1489="","",TCD!J1489)</f>
        <v/>
      </c>
      <c r="Q1488" s="27" t="str">
        <f>IF(AND(TCD!L1489="",TCD!Q1489=""),"",IF(SUM(TCD!L1489,TCD!Q1489)&gt;15,29,9.5))</f>
        <v/>
      </c>
      <c r="R1488" s="27">
        <f>_xlfn.XLOOKUP(F1488,TCD!E:E,TCD!K:K,"")</f>
        <v>0</v>
      </c>
      <c r="S1488" s="27" t="str">
        <f>IF(TCD!I1489="","",IF(TCD!I1489&gt;8.5,17,8.5))</f>
        <v/>
      </c>
      <c r="T1488" s="27">
        <f>TCD!Y1489</f>
        <v>10.1</v>
      </c>
    </row>
    <row r="1489" spans="1:20" x14ac:dyDescent="0.2">
      <c r="A1489" s="13" t="str">
        <f>TCD!V1490</f>
        <v>CHRONO_2SHOP</v>
      </c>
      <c r="B1489" s="1">
        <f t="shared" si="69"/>
        <v>46143</v>
      </c>
      <c r="F1489" t="str">
        <f>TCD!E1490</f>
        <v>XT414100336TS</v>
      </c>
      <c r="H1489" s="6" t="str">
        <f t="shared" si="70"/>
        <v>P</v>
      </c>
      <c r="I1489" t="str">
        <f>LOOKUP(F1489,'Facture Chronopost'!L:L,'Facture Chronopost'!H:H)</f>
        <v>FR</v>
      </c>
      <c r="J1489" s="6">
        <f>TCD!U1490</f>
        <v>30</v>
      </c>
      <c r="K1489">
        <f t="shared" si="71"/>
        <v>1</v>
      </c>
      <c r="L1489" s="27">
        <f>_xlfn.XLOOKUP(F1489,'TCD poids'!A:A,'TCD poids'!C:C)</f>
        <v>0.2</v>
      </c>
      <c r="M1489" t="str">
        <f>TCD!T1490</f>
        <v>6C</v>
      </c>
      <c r="N1489">
        <f>IF(I1489="",0.2,LOOKUP(I1489,'Pays TVA'!A:A,'Pays TVA'!B:B))</f>
        <v>0.2</v>
      </c>
      <c r="O1489" s="27" t="str">
        <f>IF(TCD!M1490="","",TCD!M1490)</f>
        <v/>
      </c>
      <c r="P1489" s="27" t="str">
        <f>IF(TCD!J1490="","",TCD!J1490)</f>
        <v/>
      </c>
      <c r="Q1489" s="27" t="str">
        <f>IF(AND(TCD!L1490="",TCD!Q1490=""),"",IF(SUM(TCD!L1490,TCD!Q1490)&gt;15,29,9.5))</f>
        <v/>
      </c>
      <c r="R1489" s="27">
        <f>_xlfn.XLOOKUP(F1489,TCD!E:E,TCD!K:K,"")</f>
        <v>0</v>
      </c>
      <c r="S1489" s="27" t="str">
        <f>IF(TCD!I1490="","",IF(TCD!I1490&gt;8.5,17,8.5))</f>
        <v/>
      </c>
      <c r="T1489" s="27">
        <f>TCD!Y1490</f>
        <v>5.41</v>
      </c>
    </row>
    <row r="1490" spans="1:20" x14ac:dyDescent="0.2">
      <c r="A1490" s="13" t="str">
        <f>TCD!V1491</f>
        <v>CHRONO_2SHOP</v>
      </c>
      <c r="B1490" s="1">
        <f t="shared" si="69"/>
        <v>46143</v>
      </c>
      <c r="F1490" t="str">
        <f>TCD!E1491</f>
        <v>XT414101265TS</v>
      </c>
      <c r="H1490" s="6" t="str">
        <f t="shared" si="70"/>
        <v>P</v>
      </c>
      <c r="I1490" t="str">
        <f>LOOKUP(F1490,'Facture Chronopost'!L:L,'Facture Chronopost'!H:H)</f>
        <v>FR</v>
      </c>
      <c r="J1490" s="6">
        <f>TCD!U1491</f>
        <v>30</v>
      </c>
      <c r="K1490">
        <f t="shared" si="71"/>
        <v>1</v>
      </c>
      <c r="L1490" s="27">
        <f>_xlfn.XLOOKUP(F1490,'TCD poids'!A:A,'TCD poids'!C:C)</f>
        <v>3.2</v>
      </c>
      <c r="M1490" t="str">
        <f>TCD!T1491</f>
        <v>6C</v>
      </c>
      <c r="N1490">
        <f>IF(I1490="",0.2,LOOKUP(I1490,'Pays TVA'!A:A,'Pays TVA'!B:B))</f>
        <v>0.2</v>
      </c>
      <c r="O1490" s="27" t="str">
        <f>IF(TCD!M1491="","",TCD!M1491)</f>
        <v/>
      </c>
      <c r="P1490" s="27" t="str">
        <f>IF(TCD!J1491="","",TCD!J1491)</f>
        <v/>
      </c>
      <c r="Q1490" s="27" t="str">
        <f>IF(AND(TCD!L1491="",TCD!Q1491=""),"",IF(SUM(TCD!L1491,TCD!Q1491)&gt;15,29,9.5))</f>
        <v/>
      </c>
      <c r="R1490" s="27">
        <f>_xlfn.XLOOKUP(F1490,TCD!E:E,TCD!K:K,"")</f>
        <v>0</v>
      </c>
      <c r="S1490" s="27" t="str">
        <f>IF(TCD!I1491="","",IF(TCD!I1491&gt;8.5,17,8.5))</f>
        <v/>
      </c>
      <c r="T1490" s="27">
        <f>TCD!Y1491</f>
        <v>9.11</v>
      </c>
    </row>
    <row r="1491" spans="1:20" x14ac:dyDescent="0.2">
      <c r="A1491" s="13" t="str">
        <f>TCD!V1492</f>
        <v>CHRONO_2SHOP</v>
      </c>
      <c r="B1491" s="1">
        <f t="shared" si="69"/>
        <v>46143</v>
      </c>
      <c r="F1491" t="str">
        <f>TCD!E1492</f>
        <v>XT414101985TS</v>
      </c>
      <c r="H1491" s="6" t="str">
        <f t="shared" si="70"/>
        <v>P</v>
      </c>
      <c r="I1491" t="str">
        <f>LOOKUP(F1491,'Facture Chronopost'!L:L,'Facture Chronopost'!H:H)</f>
        <v>FR</v>
      </c>
      <c r="J1491" s="6">
        <f>TCD!U1492</f>
        <v>30</v>
      </c>
      <c r="K1491">
        <f t="shared" si="71"/>
        <v>1</v>
      </c>
      <c r="L1491" s="27">
        <f>_xlfn.XLOOKUP(F1491,'TCD poids'!A:A,'TCD poids'!C:C)</f>
        <v>1.1000000000000001</v>
      </c>
      <c r="M1491" t="str">
        <f>TCD!T1492</f>
        <v>6C</v>
      </c>
      <c r="N1491">
        <f>IF(I1491="",0.2,LOOKUP(I1491,'Pays TVA'!A:A,'Pays TVA'!B:B))</f>
        <v>0.2</v>
      </c>
      <c r="O1491" s="27" t="str">
        <f>IF(TCD!M1492="","",TCD!M1492)</f>
        <v/>
      </c>
      <c r="P1491" s="27" t="str">
        <f>IF(TCD!J1492="","",TCD!J1492)</f>
        <v/>
      </c>
      <c r="Q1491" s="27" t="str">
        <f>IF(AND(TCD!L1492="",TCD!Q1492=""),"",IF(SUM(TCD!L1492,TCD!Q1492)&gt;15,29,9.5))</f>
        <v/>
      </c>
      <c r="R1491" s="27">
        <f>_xlfn.XLOOKUP(F1491,TCD!E:E,TCD!K:K,"")</f>
        <v>0</v>
      </c>
      <c r="S1491" s="27" t="str">
        <f>IF(TCD!I1492="","",IF(TCD!I1492&gt;8.5,17,8.5))</f>
        <v/>
      </c>
      <c r="T1491" s="27">
        <f>TCD!Y1492</f>
        <v>5.96</v>
      </c>
    </row>
    <row r="1492" spans="1:20" x14ac:dyDescent="0.2">
      <c r="A1492" s="13" t="str">
        <f>TCD!V1493</f>
        <v>CHRONO_2SHOP</v>
      </c>
      <c r="B1492" s="1">
        <f t="shared" si="69"/>
        <v>46143</v>
      </c>
      <c r="F1492" t="str">
        <f>TCD!E1493</f>
        <v>XT414102218TS</v>
      </c>
      <c r="H1492" s="6" t="str">
        <f t="shared" si="70"/>
        <v>P</v>
      </c>
      <c r="I1492" t="str">
        <f>LOOKUP(F1492,'Facture Chronopost'!L:L,'Facture Chronopost'!H:H)</f>
        <v>FR</v>
      </c>
      <c r="J1492" s="6">
        <f>TCD!U1493</f>
        <v>30</v>
      </c>
      <c r="K1492">
        <f t="shared" si="71"/>
        <v>1</v>
      </c>
      <c r="L1492" s="27">
        <f>_xlfn.XLOOKUP(F1492,'TCD poids'!A:A,'TCD poids'!C:C)</f>
        <v>5.3</v>
      </c>
      <c r="M1492" t="str">
        <f>TCD!T1493</f>
        <v>6C</v>
      </c>
      <c r="N1492">
        <f>IF(I1492="",0.2,LOOKUP(I1492,'Pays TVA'!A:A,'Pays TVA'!B:B))</f>
        <v>0.2</v>
      </c>
      <c r="O1492" s="27" t="str">
        <f>IF(TCD!M1493="","",TCD!M1493)</f>
        <v/>
      </c>
      <c r="P1492" s="27" t="str">
        <f>IF(TCD!J1493="","",TCD!J1493)</f>
        <v/>
      </c>
      <c r="Q1492" s="27" t="str">
        <f>IF(AND(TCD!L1493="",TCD!Q1493=""),"",IF(SUM(TCD!L1493,TCD!Q1493)&gt;15,29,9.5))</f>
        <v/>
      </c>
      <c r="R1492" s="27">
        <f>_xlfn.XLOOKUP(F1492,TCD!E:E,TCD!K:K,"")</f>
        <v>0</v>
      </c>
      <c r="S1492" s="27" t="str">
        <f>IF(TCD!I1493="","",IF(TCD!I1493&gt;8.5,17,8.5))</f>
        <v/>
      </c>
      <c r="T1492" s="27">
        <f>TCD!Y1493</f>
        <v>10.43</v>
      </c>
    </row>
    <row r="1493" spans="1:20" x14ac:dyDescent="0.2">
      <c r="A1493" s="13" t="str">
        <f>TCD!V1494</f>
        <v>CHRONO_2SHOP</v>
      </c>
      <c r="B1493" s="1">
        <f t="shared" si="69"/>
        <v>46143</v>
      </c>
      <c r="F1493" t="str">
        <f>TCD!E1494</f>
        <v>XT414102646TS</v>
      </c>
      <c r="H1493" s="6" t="str">
        <f t="shared" si="70"/>
        <v>P</v>
      </c>
      <c r="I1493" t="str">
        <f>LOOKUP(F1493,'Facture Chronopost'!L:L,'Facture Chronopost'!H:H)</f>
        <v>FR</v>
      </c>
      <c r="J1493" s="6">
        <f>TCD!U1494</f>
        <v>30</v>
      </c>
      <c r="K1493">
        <f t="shared" si="71"/>
        <v>1</v>
      </c>
      <c r="L1493" s="27">
        <f>_xlfn.XLOOKUP(F1493,'TCD poids'!A:A,'TCD poids'!C:C)</f>
        <v>0.2</v>
      </c>
      <c r="M1493" t="str">
        <f>TCD!T1494</f>
        <v>6C</v>
      </c>
      <c r="N1493">
        <f>IF(I1493="",0.2,LOOKUP(I1493,'Pays TVA'!A:A,'Pays TVA'!B:B))</f>
        <v>0.2</v>
      </c>
      <c r="O1493" s="27" t="str">
        <f>IF(TCD!M1494="","",TCD!M1494)</f>
        <v/>
      </c>
      <c r="P1493" s="27" t="str">
        <f>IF(TCD!J1494="","",TCD!J1494)</f>
        <v/>
      </c>
      <c r="Q1493" s="27" t="str">
        <f>IF(AND(TCD!L1494="",TCD!Q1494=""),"",IF(SUM(TCD!L1494,TCD!Q1494)&gt;15,29,9.5))</f>
        <v/>
      </c>
      <c r="R1493" s="27">
        <f>_xlfn.XLOOKUP(F1493,TCD!E:E,TCD!K:K,"")</f>
        <v>0</v>
      </c>
      <c r="S1493" s="27" t="str">
        <f>IF(TCD!I1494="","",IF(TCD!I1494&gt;8.5,17,8.5))</f>
        <v/>
      </c>
      <c r="T1493" s="27">
        <f>TCD!Y1494</f>
        <v>5.41</v>
      </c>
    </row>
    <row r="1494" spans="1:20" x14ac:dyDescent="0.2">
      <c r="A1494" s="13" t="str">
        <f>TCD!V1495</f>
        <v>CHRONO_2SHOP</v>
      </c>
      <c r="B1494" s="1">
        <f t="shared" si="69"/>
        <v>46143</v>
      </c>
      <c r="F1494" t="str">
        <f>TCD!E1495</f>
        <v>XT414103045TS</v>
      </c>
      <c r="H1494" s="6" t="str">
        <f t="shared" si="70"/>
        <v>P</v>
      </c>
      <c r="I1494" t="str">
        <f>LOOKUP(F1494,'Facture Chronopost'!L:L,'Facture Chronopost'!H:H)</f>
        <v>FR</v>
      </c>
      <c r="J1494" s="6">
        <f>TCD!U1495</f>
        <v>30</v>
      </c>
      <c r="K1494">
        <f t="shared" si="71"/>
        <v>1</v>
      </c>
      <c r="L1494" s="27">
        <f>_xlfn.XLOOKUP(F1494,'TCD poids'!A:A,'TCD poids'!C:C)</f>
        <v>1.2000000000000002</v>
      </c>
      <c r="M1494" t="str">
        <f>TCD!T1495</f>
        <v>6C</v>
      </c>
      <c r="N1494">
        <f>IF(I1494="",0.2,LOOKUP(I1494,'Pays TVA'!A:A,'Pays TVA'!B:B))</f>
        <v>0.2</v>
      </c>
      <c r="O1494" s="27" t="str">
        <f>IF(TCD!M1495="","",TCD!M1495)</f>
        <v/>
      </c>
      <c r="P1494" s="27" t="str">
        <f>IF(TCD!J1495="","",TCD!J1495)</f>
        <v/>
      </c>
      <c r="Q1494" s="27" t="str">
        <f>IF(AND(TCD!L1495="",TCD!Q1495=""),"",IF(SUM(TCD!L1495,TCD!Q1495)&gt;15,29,9.5))</f>
        <v/>
      </c>
      <c r="R1494" s="27">
        <f>_xlfn.XLOOKUP(F1494,TCD!E:E,TCD!K:K,"")</f>
        <v>0</v>
      </c>
      <c r="S1494" s="27" t="str">
        <f>IF(TCD!I1495="","",IF(TCD!I1495&gt;8.5,17,8.5))</f>
        <v/>
      </c>
      <c r="T1494" s="27">
        <f>TCD!Y1495</f>
        <v>5.96</v>
      </c>
    </row>
    <row r="1495" spans="1:20" x14ac:dyDescent="0.2">
      <c r="A1495" s="13" t="str">
        <f>TCD!V1496</f>
        <v>CHRONO_2SHOP</v>
      </c>
      <c r="B1495" s="1">
        <f t="shared" si="69"/>
        <v>46143</v>
      </c>
      <c r="F1495" t="str">
        <f>TCD!E1496</f>
        <v>XT414103964TS</v>
      </c>
      <c r="H1495" s="6" t="str">
        <f t="shared" si="70"/>
        <v>P</v>
      </c>
      <c r="I1495" t="str">
        <f>LOOKUP(F1495,'Facture Chronopost'!L:L,'Facture Chronopost'!H:H)</f>
        <v>FR</v>
      </c>
      <c r="J1495" s="6">
        <f>TCD!U1496</f>
        <v>30</v>
      </c>
      <c r="K1495">
        <f t="shared" si="71"/>
        <v>1</v>
      </c>
      <c r="L1495" s="27">
        <f>_xlfn.XLOOKUP(F1495,'TCD poids'!A:A,'TCD poids'!C:C)</f>
        <v>0.79999999999999993</v>
      </c>
      <c r="M1495" t="str">
        <f>TCD!T1496</f>
        <v>6C</v>
      </c>
      <c r="N1495">
        <f>IF(I1495="",0.2,LOOKUP(I1495,'Pays TVA'!A:A,'Pays TVA'!B:B))</f>
        <v>0.2</v>
      </c>
      <c r="O1495" s="27" t="str">
        <f>IF(TCD!M1496="","",TCD!M1496)</f>
        <v/>
      </c>
      <c r="P1495" s="27" t="str">
        <f>IF(TCD!J1496="","",TCD!J1496)</f>
        <v/>
      </c>
      <c r="Q1495" s="27" t="str">
        <f>IF(AND(TCD!L1496="",TCD!Q1496=""),"",IF(SUM(TCD!L1496,TCD!Q1496)&gt;15,29,9.5))</f>
        <v/>
      </c>
      <c r="R1495" s="27">
        <f>_xlfn.XLOOKUP(F1495,TCD!E:E,TCD!K:K,"")</f>
        <v>0</v>
      </c>
      <c r="S1495" s="27" t="str">
        <f>IF(TCD!I1496="","",IF(TCD!I1496&gt;8.5,17,8.5))</f>
        <v/>
      </c>
      <c r="T1495" s="27">
        <f>TCD!Y1496</f>
        <v>5.63</v>
      </c>
    </row>
    <row r="1496" spans="1:20" x14ac:dyDescent="0.2">
      <c r="A1496" s="13" t="str">
        <f>TCD!V1497</f>
        <v>CHRONO_2SHOP</v>
      </c>
      <c r="B1496" s="1">
        <f t="shared" si="69"/>
        <v>46143</v>
      </c>
      <c r="F1496" t="str">
        <f>TCD!E1497</f>
        <v>XT414104151TS</v>
      </c>
      <c r="H1496" s="6" t="str">
        <f t="shared" si="70"/>
        <v>P</v>
      </c>
      <c r="I1496" t="str">
        <f>LOOKUP(F1496,'Facture Chronopost'!L:L,'Facture Chronopost'!H:H)</f>
        <v>FR</v>
      </c>
      <c r="J1496" s="6">
        <f>TCD!U1497</f>
        <v>30</v>
      </c>
      <c r="K1496">
        <f t="shared" si="71"/>
        <v>1</v>
      </c>
      <c r="L1496" s="27">
        <f>_xlfn.XLOOKUP(F1496,'TCD poids'!A:A,'TCD poids'!C:C)</f>
        <v>1.8</v>
      </c>
      <c r="M1496" t="str">
        <f>TCD!T1497</f>
        <v>6C</v>
      </c>
      <c r="N1496">
        <f>IF(I1496="",0.2,LOOKUP(I1496,'Pays TVA'!A:A,'Pays TVA'!B:B))</f>
        <v>0.2</v>
      </c>
      <c r="O1496" s="27" t="str">
        <f>IF(TCD!M1497="","",TCD!M1497)</f>
        <v/>
      </c>
      <c r="P1496" s="27" t="str">
        <f>IF(TCD!J1497="","",TCD!J1497)</f>
        <v/>
      </c>
      <c r="Q1496" s="27" t="str">
        <f>IF(AND(TCD!L1497="",TCD!Q1497=""),"",IF(SUM(TCD!L1497,TCD!Q1497)&gt;15,29,9.5))</f>
        <v/>
      </c>
      <c r="R1496" s="27">
        <f>_xlfn.XLOOKUP(F1496,TCD!E:E,TCD!K:K,"")</f>
        <v>0</v>
      </c>
      <c r="S1496" s="27" t="str">
        <f>IF(TCD!I1497="","",IF(TCD!I1497&gt;8.5,17,8.5))</f>
        <v/>
      </c>
      <c r="T1496" s="27">
        <f>TCD!Y1497</f>
        <v>5.96</v>
      </c>
    </row>
    <row r="1497" spans="1:20" x14ac:dyDescent="0.2">
      <c r="A1497" s="13" t="str">
        <f>TCD!V1498</f>
        <v>CHRONO_2SHOP</v>
      </c>
      <c r="B1497" s="1">
        <f t="shared" si="69"/>
        <v>46143</v>
      </c>
      <c r="F1497" t="str">
        <f>TCD!E1498</f>
        <v>XT414104236TS</v>
      </c>
      <c r="H1497" s="6" t="str">
        <f t="shared" si="70"/>
        <v>P</v>
      </c>
      <c r="I1497" t="str">
        <f>LOOKUP(F1497,'Facture Chronopost'!L:L,'Facture Chronopost'!H:H)</f>
        <v>FR</v>
      </c>
      <c r="J1497" s="6">
        <f>TCD!U1498</f>
        <v>42</v>
      </c>
      <c r="K1497">
        <f t="shared" si="71"/>
        <v>1</v>
      </c>
      <c r="L1497" s="27">
        <f>_xlfn.XLOOKUP(F1497,'TCD poids'!A:A,'TCD poids'!C:C)</f>
        <v>6</v>
      </c>
      <c r="M1497" t="str">
        <f>TCD!T1498</f>
        <v>6C</v>
      </c>
      <c r="N1497">
        <f>IF(I1497="",0.2,LOOKUP(I1497,'Pays TVA'!A:A,'Pays TVA'!B:B))</f>
        <v>0.2</v>
      </c>
      <c r="O1497" s="27" t="str">
        <f>IF(TCD!M1498="","",TCD!M1498)</f>
        <v/>
      </c>
      <c r="P1497" s="27" t="str">
        <f>IF(TCD!J1498="","",TCD!J1498)</f>
        <v/>
      </c>
      <c r="Q1497" s="27" t="str">
        <f>IF(AND(TCD!L1498="",TCD!Q1498=""),"",IF(SUM(TCD!L1498,TCD!Q1498)&gt;15,29,9.5))</f>
        <v/>
      </c>
      <c r="R1497" s="27">
        <f>_xlfn.XLOOKUP(F1497,TCD!E:E,TCD!K:K,"")</f>
        <v>0</v>
      </c>
      <c r="S1497" s="27" t="str">
        <f>IF(TCD!I1498="","",IF(TCD!I1498&gt;8.5,17,8.5))</f>
        <v/>
      </c>
      <c r="T1497" s="27">
        <f>TCD!Y1498</f>
        <v>10.43</v>
      </c>
    </row>
    <row r="1498" spans="1:20" x14ac:dyDescent="0.2">
      <c r="A1498" s="13" t="str">
        <f>TCD!V1499</f>
        <v>CHRONO_2SHOP</v>
      </c>
      <c r="B1498" s="1">
        <f t="shared" si="69"/>
        <v>46143</v>
      </c>
      <c r="F1498" t="str">
        <f>TCD!E1499</f>
        <v>XT414104718TS</v>
      </c>
      <c r="H1498" s="6" t="str">
        <f t="shared" si="70"/>
        <v>P</v>
      </c>
      <c r="I1498" t="str">
        <f>LOOKUP(F1498,'Facture Chronopost'!L:L,'Facture Chronopost'!H:H)</f>
        <v>FR</v>
      </c>
      <c r="J1498" s="6">
        <f>TCD!U1499</f>
        <v>30</v>
      </c>
      <c r="K1498">
        <f t="shared" si="71"/>
        <v>1</v>
      </c>
      <c r="L1498" s="27">
        <f>_xlfn.XLOOKUP(F1498,'TCD poids'!A:A,'TCD poids'!C:C)</f>
        <v>4.8</v>
      </c>
      <c r="M1498" t="str">
        <f>TCD!T1499</f>
        <v>6C</v>
      </c>
      <c r="N1498">
        <f>IF(I1498="",0.2,LOOKUP(I1498,'Pays TVA'!A:A,'Pays TVA'!B:B))</f>
        <v>0.2</v>
      </c>
      <c r="O1498" s="27" t="str">
        <f>IF(TCD!M1499="","",TCD!M1499)</f>
        <v/>
      </c>
      <c r="P1498" s="27" t="str">
        <f>IF(TCD!J1499="","",TCD!J1499)</f>
        <v/>
      </c>
      <c r="Q1498" s="27" t="str">
        <f>IF(AND(TCD!L1499="",TCD!Q1499=""),"",IF(SUM(TCD!L1499,TCD!Q1499)&gt;15,29,9.5))</f>
        <v/>
      </c>
      <c r="R1498" s="27">
        <f>_xlfn.XLOOKUP(F1498,TCD!E:E,TCD!K:K,"")</f>
        <v>0</v>
      </c>
      <c r="S1498" s="27" t="str">
        <f>IF(TCD!I1499="","",IF(TCD!I1499&gt;8.5,17,8.5))</f>
        <v/>
      </c>
      <c r="T1498" s="27">
        <f>TCD!Y1499</f>
        <v>9.77</v>
      </c>
    </row>
    <row r="1499" spans="1:20" x14ac:dyDescent="0.2">
      <c r="A1499" s="13" t="str">
        <f>TCD!V1500</f>
        <v>CHRONO_2SHOP</v>
      </c>
      <c r="B1499" s="1">
        <f t="shared" si="69"/>
        <v>46143</v>
      </c>
      <c r="F1499" t="str">
        <f>TCD!E1500</f>
        <v>XT414106356TS</v>
      </c>
      <c r="H1499" s="6" t="str">
        <f t="shared" si="70"/>
        <v>P</v>
      </c>
      <c r="I1499" t="str">
        <f>LOOKUP(F1499,'Facture Chronopost'!L:L,'Facture Chronopost'!H:H)</f>
        <v>FR</v>
      </c>
      <c r="J1499" s="6">
        <f>TCD!U1500</f>
        <v>30</v>
      </c>
      <c r="K1499">
        <f t="shared" si="71"/>
        <v>1</v>
      </c>
      <c r="L1499" s="27">
        <f>_xlfn.XLOOKUP(F1499,'TCD poids'!A:A,'TCD poids'!C:C)</f>
        <v>4.5</v>
      </c>
      <c r="M1499" t="str">
        <f>TCD!T1500</f>
        <v>6C</v>
      </c>
      <c r="N1499">
        <f>IF(I1499="",0.2,LOOKUP(I1499,'Pays TVA'!A:A,'Pays TVA'!B:B))</f>
        <v>0.2</v>
      </c>
      <c r="O1499" s="27" t="str">
        <f>IF(TCD!M1500="","",TCD!M1500)</f>
        <v/>
      </c>
      <c r="P1499" s="27" t="str">
        <f>IF(TCD!J1500="","",TCD!J1500)</f>
        <v/>
      </c>
      <c r="Q1499" s="27" t="str">
        <f>IF(AND(TCD!L1500="",TCD!Q1500=""),"",IF(SUM(TCD!L1500,TCD!Q1500)&gt;15,29,9.5))</f>
        <v/>
      </c>
      <c r="R1499" s="27">
        <f>_xlfn.XLOOKUP(F1499,TCD!E:E,TCD!K:K,"")</f>
        <v>0</v>
      </c>
      <c r="S1499" s="27" t="str">
        <f>IF(TCD!I1500="","",IF(TCD!I1500&gt;8.5,17,8.5))</f>
        <v/>
      </c>
      <c r="T1499" s="27">
        <f>TCD!Y1500</f>
        <v>9.77</v>
      </c>
    </row>
    <row r="1500" spans="1:20" x14ac:dyDescent="0.2">
      <c r="A1500" s="13" t="str">
        <f>TCD!V1501</f>
        <v>CHRONO_2SHOP</v>
      </c>
      <c r="B1500" s="1">
        <f t="shared" si="69"/>
        <v>46143</v>
      </c>
      <c r="F1500" t="str">
        <f>TCD!E1501</f>
        <v>XT414106360TS</v>
      </c>
      <c r="H1500" s="6" t="str">
        <f t="shared" si="70"/>
        <v>P</v>
      </c>
      <c r="I1500" t="str">
        <f>LOOKUP(F1500,'Facture Chronopost'!L:L,'Facture Chronopost'!H:H)</f>
        <v>FR</v>
      </c>
      <c r="J1500" s="6">
        <f>TCD!U1501</f>
        <v>42</v>
      </c>
      <c r="K1500">
        <f t="shared" si="71"/>
        <v>1</v>
      </c>
      <c r="L1500" s="27">
        <f>_xlfn.XLOOKUP(F1500,'TCD poids'!A:A,'TCD poids'!C:C)</f>
        <v>1.6</v>
      </c>
      <c r="M1500" t="str">
        <f>TCD!T1501</f>
        <v>6C</v>
      </c>
      <c r="N1500">
        <f>IF(I1500="",0.2,LOOKUP(I1500,'Pays TVA'!A:A,'Pays TVA'!B:B))</f>
        <v>0.2</v>
      </c>
      <c r="O1500" s="27" t="str">
        <f>IF(TCD!M1501="","",TCD!M1501)</f>
        <v/>
      </c>
      <c r="P1500" s="27" t="str">
        <f>IF(TCD!J1501="","",TCD!J1501)</f>
        <v/>
      </c>
      <c r="Q1500" s="27" t="str">
        <f>IF(AND(TCD!L1501="",TCD!Q1501=""),"",IF(SUM(TCD!L1501,TCD!Q1501)&gt;15,29,9.5))</f>
        <v/>
      </c>
      <c r="R1500" s="27">
        <f>_xlfn.XLOOKUP(F1500,TCD!E:E,TCD!K:K,"")</f>
        <v>0</v>
      </c>
      <c r="S1500" s="27" t="str">
        <f>IF(TCD!I1501="","",IF(TCD!I1501&gt;8.5,17,8.5))</f>
        <v/>
      </c>
      <c r="T1500" s="27">
        <f>TCD!Y1501</f>
        <v>5.96</v>
      </c>
    </row>
    <row r="1501" spans="1:20" x14ac:dyDescent="0.2">
      <c r="A1501" s="13" t="str">
        <f>TCD!V1502</f>
        <v>CHRONO_2SHOP</v>
      </c>
      <c r="B1501" s="1">
        <f t="shared" si="69"/>
        <v>46143</v>
      </c>
      <c r="F1501" t="str">
        <f>TCD!E1502</f>
        <v>XT414106461TS</v>
      </c>
      <c r="H1501" s="6" t="str">
        <f t="shared" si="70"/>
        <v>P</v>
      </c>
      <c r="I1501" t="str">
        <f>LOOKUP(F1501,'Facture Chronopost'!L:L,'Facture Chronopost'!H:H)</f>
        <v>FR</v>
      </c>
      <c r="J1501" s="6">
        <f>TCD!U1502</f>
        <v>30</v>
      </c>
      <c r="K1501">
        <f t="shared" si="71"/>
        <v>1</v>
      </c>
      <c r="L1501" s="27">
        <f>_xlfn.XLOOKUP(F1501,'TCD poids'!A:A,'TCD poids'!C:C)</f>
        <v>0.5</v>
      </c>
      <c r="M1501" t="str">
        <f>TCD!T1502</f>
        <v>6C</v>
      </c>
      <c r="N1501">
        <f>IF(I1501="",0.2,LOOKUP(I1501,'Pays TVA'!A:A,'Pays TVA'!B:B))</f>
        <v>0.2</v>
      </c>
      <c r="O1501" s="27" t="str">
        <f>IF(TCD!M1502="","",TCD!M1502)</f>
        <v/>
      </c>
      <c r="P1501" s="27" t="str">
        <f>IF(TCD!J1502="","",TCD!J1502)</f>
        <v/>
      </c>
      <c r="Q1501" s="27" t="str">
        <f>IF(AND(TCD!L1502="",TCD!Q1502=""),"",IF(SUM(TCD!L1502,TCD!Q1502)&gt;15,29,9.5))</f>
        <v/>
      </c>
      <c r="R1501" s="27">
        <f>_xlfn.XLOOKUP(F1501,TCD!E:E,TCD!K:K,"")</f>
        <v>0</v>
      </c>
      <c r="S1501" s="27" t="str">
        <f>IF(TCD!I1502="","",IF(TCD!I1502&gt;8.5,17,8.5))</f>
        <v/>
      </c>
      <c r="T1501" s="27">
        <f>TCD!Y1502</f>
        <v>5.41</v>
      </c>
    </row>
    <row r="1502" spans="1:20" x14ac:dyDescent="0.2">
      <c r="A1502" s="13" t="str">
        <f>TCD!V1503</f>
        <v>CHRONO_2SHOP</v>
      </c>
      <c r="B1502" s="1">
        <f t="shared" si="69"/>
        <v>46143</v>
      </c>
      <c r="F1502" t="str">
        <f>TCD!E1503</f>
        <v>XT414106965TS</v>
      </c>
      <c r="H1502" s="6" t="str">
        <f t="shared" si="70"/>
        <v>P</v>
      </c>
      <c r="I1502" t="str">
        <f>LOOKUP(F1502,'Facture Chronopost'!L:L,'Facture Chronopost'!H:H)</f>
        <v>FR</v>
      </c>
      <c r="J1502" s="6">
        <f>TCD!U1503</f>
        <v>30</v>
      </c>
      <c r="K1502">
        <f t="shared" si="71"/>
        <v>1</v>
      </c>
      <c r="L1502" s="27">
        <f>_xlfn.XLOOKUP(F1502,'TCD poids'!A:A,'TCD poids'!C:C)</f>
        <v>5.3</v>
      </c>
      <c r="M1502" t="str">
        <f>TCD!T1503</f>
        <v>6C</v>
      </c>
      <c r="N1502">
        <f>IF(I1502="",0.2,LOOKUP(I1502,'Pays TVA'!A:A,'Pays TVA'!B:B))</f>
        <v>0.2</v>
      </c>
      <c r="O1502" s="27" t="str">
        <f>IF(TCD!M1503="","",TCD!M1503)</f>
        <v/>
      </c>
      <c r="P1502" s="27" t="str">
        <f>IF(TCD!J1503="","",TCD!J1503)</f>
        <v/>
      </c>
      <c r="Q1502" s="27" t="str">
        <f>IF(AND(TCD!L1503="",TCD!Q1503=""),"",IF(SUM(TCD!L1503,TCD!Q1503)&gt;15,29,9.5))</f>
        <v/>
      </c>
      <c r="R1502" s="27">
        <f>_xlfn.XLOOKUP(F1502,TCD!E:E,TCD!K:K,"")</f>
        <v>0</v>
      </c>
      <c r="S1502" s="27" t="str">
        <f>IF(TCD!I1503="","",IF(TCD!I1503&gt;8.5,17,8.5))</f>
        <v/>
      </c>
      <c r="T1502" s="27">
        <f>TCD!Y1503</f>
        <v>10.43</v>
      </c>
    </row>
    <row r="1503" spans="1:20" x14ac:dyDescent="0.2">
      <c r="A1503" s="13" t="str">
        <f>TCD!V1504</f>
        <v>CHRONO_2SHOP</v>
      </c>
      <c r="B1503" s="1">
        <f t="shared" si="69"/>
        <v>46143</v>
      </c>
      <c r="F1503" t="str">
        <f>TCD!E1504</f>
        <v>XT414107657TS</v>
      </c>
      <c r="H1503" s="6" t="str">
        <f t="shared" si="70"/>
        <v>P</v>
      </c>
      <c r="I1503" t="str">
        <f>LOOKUP(F1503,'Facture Chronopost'!L:L,'Facture Chronopost'!H:H)</f>
        <v>FR</v>
      </c>
      <c r="J1503" s="6">
        <f>TCD!U1504</f>
        <v>30</v>
      </c>
      <c r="K1503">
        <f t="shared" si="71"/>
        <v>1</v>
      </c>
      <c r="L1503" s="27">
        <f>_xlfn.XLOOKUP(F1503,'TCD poids'!A:A,'TCD poids'!C:C)</f>
        <v>0.9</v>
      </c>
      <c r="M1503" t="str">
        <f>TCD!T1504</f>
        <v>6C</v>
      </c>
      <c r="N1503">
        <f>IF(I1503="",0.2,LOOKUP(I1503,'Pays TVA'!A:A,'Pays TVA'!B:B))</f>
        <v>0.2</v>
      </c>
      <c r="O1503" s="27" t="str">
        <f>IF(TCD!M1504="","",TCD!M1504)</f>
        <v/>
      </c>
      <c r="P1503" s="27" t="str">
        <f>IF(TCD!J1504="","",TCD!J1504)</f>
        <v/>
      </c>
      <c r="Q1503" s="27" t="str">
        <f>IF(AND(TCD!L1504="",TCD!Q1504=""),"",IF(SUM(TCD!L1504,TCD!Q1504)&gt;15,29,9.5))</f>
        <v/>
      </c>
      <c r="R1503" s="27">
        <f>_xlfn.XLOOKUP(F1503,TCD!E:E,TCD!K:K,"")</f>
        <v>0</v>
      </c>
      <c r="S1503" s="27" t="str">
        <f>IF(TCD!I1504="","",IF(TCD!I1504&gt;8.5,17,8.5))</f>
        <v/>
      </c>
      <c r="T1503" s="27">
        <f>TCD!Y1504</f>
        <v>5.63</v>
      </c>
    </row>
    <row r="1504" spans="1:20" x14ac:dyDescent="0.2">
      <c r="A1504" s="13" t="str">
        <f>TCD!V1505</f>
        <v>CHRONO_2SHOP</v>
      </c>
      <c r="B1504" s="1">
        <f t="shared" si="69"/>
        <v>46143</v>
      </c>
      <c r="F1504" t="str">
        <f>TCD!E1505</f>
        <v>XT414107665TS</v>
      </c>
      <c r="H1504" s="6" t="str">
        <f t="shared" si="70"/>
        <v>P</v>
      </c>
      <c r="I1504" t="str">
        <f>LOOKUP(F1504,'Facture Chronopost'!L:L,'Facture Chronopost'!H:H)</f>
        <v>FR</v>
      </c>
      <c r="J1504" s="6">
        <f>TCD!U1505</f>
        <v>25</v>
      </c>
      <c r="K1504">
        <f t="shared" si="71"/>
        <v>1</v>
      </c>
      <c r="L1504" s="27">
        <f>_xlfn.XLOOKUP(F1504,'TCD poids'!A:A,'TCD poids'!C:C)</f>
        <v>4.6999999999999993</v>
      </c>
      <c r="M1504" t="str">
        <f>TCD!T1505</f>
        <v>6C</v>
      </c>
      <c r="N1504">
        <f>IF(I1504="",0.2,LOOKUP(I1504,'Pays TVA'!A:A,'Pays TVA'!B:B))</f>
        <v>0.2</v>
      </c>
      <c r="O1504" s="27" t="str">
        <f>IF(TCD!M1505="","",TCD!M1505)</f>
        <v/>
      </c>
      <c r="P1504" s="27" t="str">
        <f>IF(TCD!J1505="","",TCD!J1505)</f>
        <v/>
      </c>
      <c r="Q1504" s="27" t="str">
        <f>IF(AND(TCD!L1505="",TCD!Q1505=""),"",IF(SUM(TCD!L1505,TCD!Q1505)&gt;15,29,9.5))</f>
        <v/>
      </c>
      <c r="R1504" s="27">
        <f>_xlfn.XLOOKUP(F1504,TCD!E:E,TCD!K:K,"")</f>
        <v>0</v>
      </c>
      <c r="S1504" s="27" t="str">
        <f>IF(TCD!I1505="","",IF(TCD!I1505&gt;8.5,17,8.5))</f>
        <v/>
      </c>
      <c r="T1504" s="27">
        <f>TCD!Y1505</f>
        <v>13.91</v>
      </c>
    </row>
    <row r="1505" spans="1:20" x14ac:dyDescent="0.2">
      <c r="A1505" s="13" t="str">
        <f>TCD!V1506</f>
        <v>CHRONO_2SHOP</v>
      </c>
      <c r="B1505" s="1">
        <f t="shared" si="69"/>
        <v>46143</v>
      </c>
      <c r="F1505" t="str">
        <f>TCD!E1506</f>
        <v>XT414107997TS</v>
      </c>
      <c r="H1505" s="6" t="str">
        <f t="shared" si="70"/>
        <v>P</v>
      </c>
      <c r="I1505" t="str">
        <f>LOOKUP(F1505,'Facture Chronopost'!L:L,'Facture Chronopost'!H:H)</f>
        <v>FR</v>
      </c>
      <c r="J1505" s="6">
        <f>TCD!U1506</f>
        <v>30</v>
      </c>
      <c r="K1505">
        <f t="shared" si="71"/>
        <v>1</v>
      </c>
      <c r="L1505" s="27">
        <f>_xlfn.XLOOKUP(F1505,'TCD poids'!A:A,'TCD poids'!C:C)</f>
        <v>1.2000000000000002</v>
      </c>
      <c r="M1505" t="str">
        <f>TCD!T1506</f>
        <v>6C</v>
      </c>
      <c r="N1505">
        <f>IF(I1505="",0.2,LOOKUP(I1505,'Pays TVA'!A:A,'Pays TVA'!B:B))</f>
        <v>0.2</v>
      </c>
      <c r="O1505" s="27" t="str">
        <f>IF(TCD!M1506="","",TCD!M1506)</f>
        <v/>
      </c>
      <c r="P1505" s="27" t="str">
        <f>IF(TCD!J1506="","",TCD!J1506)</f>
        <v/>
      </c>
      <c r="Q1505" s="27" t="str">
        <f>IF(AND(TCD!L1506="",TCD!Q1506=""),"",IF(SUM(TCD!L1506,TCD!Q1506)&gt;15,29,9.5))</f>
        <v/>
      </c>
      <c r="R1505" s="27">
        <f>_xlfn.XLOOKUP(F1505,TCD!E:E,TCD!K:K,"")</f>
        <v>0</v>
      </c>
      <c r="S1505" s="27" t="str">
        <f>IF(TCD!I1506="","",IF(TCD!I1506&gt;8.5,17,8.5))</f>
        <v/>
      </c>
      <c r="T1505" s="27">
        <f>TCD!Y1506</f>
        <v>5.96</v>
      </c>
    </row>
    <row r="1506" spans="1:20" x14ac:dyDescent="0.2">
      <c r="A1506" s="13" t="str">
        <f>TCD!V1507</f>
        <v>CHRONO_2SHOP</v>
      </c>
      <c r="B1506" s="1">
        <f t="shared" si="69"/>
        <v>46143</v>
      </c>
      <c r="F1506" t="str">
        <f>TCD!E1507</f>
        <v>XT414108621TS</v>
      </c>
      <c r="H1506" s="6" t="str">
        <f t="shared" si="70"/>
        <v>P</v>
      </c>
      <c r="I1506" t="str">
        <f>LOOKUP(F1506,'Facture Chronopost'!L:L,'Facture Chronopost'!H:H)</f>
        <v>FR</v>
      </c>
      <c r="J1506" s="6">
        <f>TCD!U1507</f>
        <v>30</v>
      </c>
      <c r="K1506">
        <f t="shared" si="71"/>
        <v>1</v>
      </c>
      <c r="L1506" s="27">
        <f>_xlfn.XLOOKUP(F1506,'TCD poids'!A:A,'TCD poids'!C:C)</f>
        <v>1</v>
      </c>
      <c r="M1506" t="str">
        <f>TCD!T1507</f>
        <v>6C</v>
      </c>
      <c r="N1506">
        <f>IF(I1506="",0.2,LOOKUP(I1506,'Pays TVA'!A:A,'Pays TVA'!B:B))</f>
        <v>0.2</v>
      </c>
      <c r="O1506" s="27" t="str">
        <f>IF(TCD!M1507="","",TCD!M1507)</f>
        <v/>
      </c>
      <c r="P1506" s="27" t="str">
        <f>IF(TCD!J1507="","",TCD!J1507)</f>
        <v/>
      </c>
      <c r="Q1506" s="27" t="str">
        <f>IF(AND(TCD!L1507="",TCD!Q1507=""),"",IF(SUM(TCD!L1507,TCD!Q1507)&gt;15,29,9.5))</f>
        <v/>
      </c>
      <c r="R1506" s="27">
        <f>_xlfn.XLOOKUP(F1506,TCD!E:E,TCD!K:K,"")</f>
        <v>0</v>
      </c>
      <c r="S1506" s="27" t="str">
        <f>IF(TCD!I1507="","",IF(TCD!I1507&gt;8.5,17,8.5))</f>
        <v/>
      </c>
      <c r="T1506" s="27">
        <f>TCD!Y1507</f>
        <v>5.63</v>
      </c>
    </row>
    <row r="1507" spans="1:20" x14ac:dyDescent="0.2">
      <c r="A1507" s="13" t="str">
        <f>TCD!V1508</f>
        <v>CHRONO_2SHOP</v>
      </c>
      <c r="B1507" s="1">
        <f t="shared" si="69"/>
        <v>46143</v>
      </c>
      <c r="F1507" t="str">
        <f>TCD!E1508</f>
        <v>XT414108887TS</v>
      </c>
      <c r="H1507" s="6" t="str">
        <f t="shared" si="70"/>
        <v>P</v>
      </c>
      <c r="I1507" t="str">
        <f>LOOKUP(F1507,'Facture Chronopost'!L:L,'Facture Chronopost'!H:H)</f>
        <v>FR</v>
      </c>
      <c r="J1507" s="6">
        <f>TCD!U1508</f>
        <v>30</v>
      </c>
      <c r="K1507">
        <f t="shared" si="71"/>
        <v>1</v>
      </c>
      <c r="L1507" s="27">
        <f>_xlfn.XLOOKUP(F1507,'TCD poids'!A:A,'TCD poids'!C:C)</f>
        <v>4.6999999999999993</v>
      </c>
      <c r="M1507" t="str">
        <f>TCD!T1508</f>
        <v>6C</v>
      </c>
      <c r="N1507">
        <f>IF(I1507="",0.2,LOOKUP(I1507,'Pays TVA'!A:A,'Pays TVA'!B:B))</f>
        <v>0.2</v>
      </c>
      <c r="O1507" s="27" t="str">
        <f>IF(TCD!M1508="","",TCD!M1508)</f>
        <v/>
      </c>
      <c r="P1507" s="27" t="str">
        <f>IF(TCD!J1508="","",TCD!J1508)</f>
        <v/>
      </c>
      <c r="Q1507" s="27" t="str">
        <f>IF(AND(TCD!L1508="",TCD!Q1508=""),"",IF(SUM(TCD!L1508,TCD!Q1508)&gt;15,29,9.5))</f>
        <v/>
      </c>
      <c r="R1507" s="27">
        <f>_xlfn.XLOOKUP(F1507,TCD!E:E,TCD!K:K,"")</f>
        <v>0</v>
      </c>
      <c r="S1507" s="27" t="str">
        <f>IF(TCD!I1508="","",IF(TCD!I1508&gt;8.5,17,8.5))</f>
        <v/>
      </c>
      <c r="T1507" s="27">
        <f>TCD!Y1508</f>
        <v>9.77</v>
      </c>
    </row>
    <row r="1508" spans="1:20" x14ac:dyDescent="0.2">
      <c r="A1508" s="13" t="str">
        <f>TCD!V1509</f>
        <v>CHRONO_2SHOP</v>
      </c>
      <c r="B1508" s="1">
        <f t="shared" si="69"/>
        <v>46143</v>
      </c>
      <c r="F1508" t="str">
        <f>TCD!E1509</f>
        <v>XT414112419TS</v>
      </c>
      <c r="H1508" s="6" t="str">
        <f t="shared" si="70"/>
        <v>P</v>
      </c>
      <c r="I1508" t="str">
        <f>LOOKUP(F1508,'Facture Chronopost'!L:L,'Facture Chronopost'!H:H)</f>
        <v>FR</v>
      </c>
      <c r="J1508" s="6">
        <f>TCD!U1509</f>
        <v>25</v>
      </c>
      <c r="K1508">
        <f t="shared" si="71"/>
        <v>1</v>
      </c>
      <c r="L1508" s="27">
        <f>_xlfn.XLOOKUP(F1508,'TCD poids'!A:A,'TCD poids'!C:C)</f>
        <v>0.6</v>
      </c>
      <c r="M1508" t="str">
        <f>TCD!T1509</f>
        <v>6C</v>
      </c>
      <c r="N1508">
        <f>IF(I1508="",0.2,LOOKUP(I1508,'Pays TVA'!A:A,'Pays TVA'!B:B))</f>
        <v>0.2</v>
      </c>
      <c r="O1508" s="27" t="str">
        <f>IF(TCD!M1509="","",TCD!M1509)</f>
        <v/>
      </c>
      <c r="P1508" s="27" t="str">
        <f>IF(TCD!J1509="","",TCD!J1509)</f>
        <v/>
      </c>
      <c r="Q1508" s="27" t="str">
        <f>IF(AND(TCD!L1509="",TCD!Q1509=""),"",IF(SUM(TCD!L1509,TCD!Q1509)&gt;15,29,9.5))</f>
        <v/>
      </c>
      <c r="R1508" s="27">
        <f>_xlfn.XLOOKUP(F1508,TCD!E:E,TCD!K:K,"")</f>
        <v>0</v>
      </c>
      <c r="S1508" s="27" t="str">
        <f>IF(TCD!I1509="","",IF(TCD!I1509&gt;8.5,17,8.5))</f>
        <v/>
      </c>
      <c r="T1508" s="27">
        <f>TCD!Y1509</f>
        <v>9.77</v>
      </c>
    </row>
    <row r="1509" spans="1:20" x14ac:dyDescent="0.2">
      <c r="A1509" s="13" t="str">
        <f>TCD!V1510</f>
        <v>CHRONO_2SHOP</v>
      </c>
      <c r="B1509" s="1">
        <f t="shared" si="69"/>
        <v>46143</v>
      </c>
      <c r="F1509" t="str">
        <f>TCD!E1510</f>
        <v>XT414112538TS</v>
      </c>
      <c r="H1509" s="6" t="str">
        <f t="shared" si="70"/>
        <v>P</v>
      </c>
      <c r="I1509" t="str">
        <f>LOOKUP(F1509,'Facture Chronopost'!L:L,'Facture Chronopost'!H:H)</f>
        <v>FR</v>
      </c>
      <c r="J1509" s="6">
        <f>TCD!U1510</f>
        <v>30</v>
      </c>
      <c r="K1509">
        <f t="shared" si="71"/>
        <v>1</v>
      </c>
      <c r="L1509" s="27">
        <f>_xlfn.XLOOKUP(F1509,'TCD poids'!A:A,'TCD poids'!C:C)</f>
        <v>0.9</v>
      </c>
      <c r="M1509" t="str">
        <f>TCD!T1510</f>
        <v>6C</v>
      </c>
      <c r="N1509">
        <f>IF(I1509="",0.2,LOOKUP(I1509,'Pays TVA'!A:A,'Pays TVA'!B:B))</f>
        <v>0.2</v>
      </c>
      <c r="O1509" s="27" t="str">
        <f>IF(TCD!M1510="","",TCD!M1510)</f>
        <v/>
      </c>
      <c r="P1509" s="27" t="str">
        <f>IF(TCD!J1510="","",TCD!J1510)</f>
        <v/>
      </c>
      <c r="Q1509" s="27" t="str">
        <f>IF(AND(TCD!L1510="",TCD!Q1510=""),"",IF(SUM(TCD!L1510,TCD!Q1510)&gt;15,29,9.5))</f>
        <v/>
      </c>
      <c r="R1509" s="27">
        <f>_xlfn.XLOOKUP(F1509,TCD!E:E,TCD!K:K,"")</f>
        <v>0</v>
      </c>
      <c r="S1509" s="27" t="str">
        <f>IF(TCD!I1510="","",IF(TCD!I1510&gt;8.5,17,8.5))</f>
        <v/>
      </c>
      <c r="T1509" s="27">
        <f>TCD!Y1510</f>
        <v>5.63</v>
      </c>
    </row>
    <row r="1510" spans="1:20" x14ac:dyDescent="0.2">
      <c r="A1510" s="13" t="str">
        <f>TCD!V1511</f>
        <v>CHRONO_2SHOP</v>
      </c>
      <c r="B1510" s="1">
        <f t="shared" si="69"/>
        <v>46143</v>
      </c>
      <c r="F1510" t="str">
        <f>TCD!E1511</f>
        <v>XT414112949TS</v>
      </c>
      <c r="H1510" s="6" t="str">
        <f t="shared" si="70"/>
        <v>P</v>
      </c>
      <c r="I1510" t="str">
        <f>LOOKUP(F1510,'Facture Chronopost'!L:L,'Facture Chronopost'!H:H)</f>
        <v>FR</v>
      </c>
      <c r="J1510" s="6">
        <f>TCD!U1511</f>
        <v>30</v>
      </c>
      <c r="K1510">
        <f t="shared" si="71"/>
        <v>1</v>
      </c>
      <c r="L1510" s="27">
        <f>_xlfn.XLOOKUP(F1510,'TCD poids'!A:A,'TCD poids'!C:C)</f>
        <v>4.6999999999999993</v>
      </c>
      <c r="M1510" t="str">
        <f>TCD!T1511</f>
        <v>6C</v>
      </c>
      <c r="N1510">
        <f>IF(I1510="",0.2,LOOKUP(I1510,'Pays TVA'!A:A,'Pays TVA'!B:B))</f>
        <v>0.2</v>
      </c>
      <c r="O1510" s="27" t="str">
        <f>IF(TCD!M1511="","",TCD!M1511)</f>
        <v/>
      </c>
      <c r="P1510" s="27" t="str">
        <f>IF(TCD!J1511="","",TCD!J1511)</f>
        <v/>
      </c>
      <c r="Q1510" s="27" t="str">
        <f>IF(AND(TCD!L1511="",TCD!Q1511=""),"",IF(SUM(TCD!L1511,TCD!Q1511)&gt;15,29,9.5))</f>
        <v/>
      </c>
      <c r="R1510" s="27">
        <f>_xlfn.XLOOKUP(F1510,TCD!E:E,TCD!K:K,"")</f>
        <v>0</v>
      </c>
      <c r="S1510" s="27" t="str">
        <f>IF(TCD!I1511="","",IF(TCD!I1511&gt;8.5,17,8.5))</f>
        <v/>
      </c>
      <c r="T1510" s="27">
        <f>TCD!Y1511</f>
        <v>9.77</v>
      </c>
    </row>
    <row r="1511" spans="1:20" x14ac:dyDescent="0.2">
      <c r="A1511" s="13" t="str">
        <f>TCD!V1512</f>
        <v>CHRONO_2SHOP</v>
      </c>
      <c r="B1511" s="1">
        <f t="shared" si="69"/>
        <v>46143</v>
      </c>
      <c r="F1511" t="str">
        <f>TCD!E1512</f>
        <v>XT414113051TS</v>
      </c>
      <c r="H1511" s="6" t="str">
        <f t="shared" si="70"/>
        <v>P</v>
      </c>
      <c r="I1511" t="str">
        <f>LOOKUP(F1511,'Facture Chronopost'!L:L,'Facture Chronopost'!H:H)</f>
        <v>FR</v>
      </c>
      <c r="J1511" s="6">
        <f>TCD!U1512</f>
        <v>30</v>
      </c>
      <c r="K1511">
        <f t="shared" si="71"/>
        <v>1</v>
      </c>
      <c r="L1511" s="27">
        <f>_xlfn.XLOOKUP(F1511,'TCD poids'!A:A,'TCD poids'!C:C)</f>
        <v>1</v>
      </c>
      <c r="M1511" t="str">
        <f>TCD!T1512</f>
        <v>6C</v>
      </c>
      <c r="N1511">
        <f>IF(I1511="",0.2,LOOKUP(I1511,'Pays TVA'!A:A,'Pays TVA'!B:B))</f>
        <v>0.2</v>
      </c>
      <c r="O1511" s="27" t="str">
        <f>IF(TCD!M1512="","",TCD!M1512)</f>
        <v/>
      </c>
      <c r="P1511" s="27" t="str">
        <f>IF(TCD!J1512="","",TCD!J1512)</f>
        <v/>
      </c>
      <c r="Q1511" s="27" t="str">
        <f>IF(AND(TCD!L1512="",TCD!Q1512=""),"",IF(SUM(TCD!L1512,TCD!Q1512)&gt;15,29,9.5))</f>
        <v/>
      </c>
      <c r="R1511" s="27">
        <f>_xlfn.XLOOKUP(F1511,TCD!E:E,TCD!K:K,"")</f>
        <v>0</v>
      </c>
      <c r="S1511" s="27" t="str">
        <f>IF(TCD!I1512="","",IF(TCD!I1512&gt;8.5,17,8.5))</f>
        <v/>
      </c>
      <c r="T1511" s="27">
        <f>TCD!Y1512</f>
        <v>5.63</v>
      </c>
    </row>
    <row r="1512" spans="1:20" x14ac:dyDescent="0.2">
      <c r="A1512" s="13" t="str">
        <f>TCD!V1513</f>
        <v>CHRONO_2SHOP</v>
      </c>
      <c r="B1512" s="1">
        <f t="shared" si="69"/>
        <v>46143</v>
      </c>
      <c r="F1512" t="str">
        <f>TCD!E1513</f>
        <v>XT414113839TS</v>
      </c>
      <c r="H1512" s="6" t="str">
        <f t="shared" si="70"/>
        <v>P</v>
      </c>
      <c r="I1512" t="str">
        <f>LOOKUP(F1512,'Facture Chronopost'!L:L,'Facture Chronopost'!H:H)</f>
        <v>FR</v>
      </c>
      <c r="J1512" s="6">
        <f>TCD!U1513</f>
        <v>30</v>
      </c>
      <c r="K1512">
        <f t="shared" si="71"/>
        <v>1</v>
      </c>
      <c r="L1512" s="27">
        <f>_xlfn.XLOOKUP(F1512,'TCD poids'!A:A,'TCD poids'!C:C)</f>
        <v>4.5</v>
      </c>
      <c r="M1512" t="str">
        <f>TCD!T1513</f>
        <v>6C</v>
      </c>
      <c r="N1512">
        <f>IF(I1512="",0.2,LOOKUP(I1512,'Pays TVA'!A:A,'Pays TVA'!B:B))</f>
        <v>0.2</v>
      </c>
      <c r="O1512" s="27" t="str">
        <f>IF(TCD!M1513="","",TCD!M1513)</f>
        <v/>
      </c>
      <c r="P1512" s="27" t="str">
        <f>IF(TCD!J1513="","",TCD!J1513)</f>
        <v/>
      </c>
      <c r="Q1512" s="27" t="str">
        <f>IF(AND(TCD!L1513="",TCD!Q1513=""),"",IF(SUM(TCD!L1513,TCD!Q1513)&gt;15,29,9.5))</f>
        <v/>
      </c>
      <c r="R1512" s="27">
        <f>_xlfn.XLOOKUP(F1512,TCD!E:E,TCD!K:K,"")</f>
        <v>0</v>
      </c>
      <c r="S1512" s="27" t="str">
        <f>IF(TCD!I1513="","",IF(TCD!I1513&gt;8.5,17,8.5))</f>
        <v/>
      </c>
      <c r="T1512" s="27">
        <f>TCD!Y1513</f>
        <v>9.77</v>
      </c>
    </row>
    <row r="1513" spans="1:20" x14ac:dyDescent="0.2">
      <c r="A1513" s="13" t="str">
        <f>TCD!V1514</f>
        <v>CHRONO_2SHOP</v>
      </c>
      <c r="B1513" s="1">
        <f t="shared" si="69"/>
        <v>46143</v>
      </c>
      <c r="F1513" t="str">
        <f>TCD!E1514</f>
        <v>XT414113944TS</v>
      </c>
      <c r="H1513" s="6" t="str">
        <f t="shared" si="70"/>
        <v>P</v>
      </c>
      <c r="I1513" t="str">
        <f>LOOKUP(F1513,'Facture Chronopost'!L:L,'Facture Chronopost'!H:H)</f>
        <v>FR</v>
      </c>
      <c r="J1513" s="6">
        <f>TCD!U1514</f>
        <v>30</v>
      </c>
      <c r="K1513">
        <f t="shared" si="71"/>
        <v>1</v>
      </c>
      <c r="L1513" s="27">
        <f>_xlfn.XLOOKUP(F1513,'TCD poids'!A:A,'TCD poids'!C:C)</f>
        <v>1</v>
      </c>
      <c r="M1513" t="str">
        <f>TCD!T1514</f>
        <v>6C</v>
      </c>
      <c r="N1513">
        <f>IF(I1513="",0.2,LOOKUP(I1513,'Pays TVA'!A:A,'Pays TVA'!B:B))</f>
        <v>0.2</v>
      </c>
      <c r="O1513" s="27" t="str">
        <f>IF(TCD!M1514="","",TCD!M1514)</f>
        <v/>
      </c>
      <c r="P1513" s="27" t="str">
        <f>IF(TCD!J1514="","",TCD!J1514)</f>
        <v/>
      </c>
      <c r="Q1513" s="27" t="str">
        <f>IF(AND(TCD!L1514="",TCD!Q1514=""),"",IF(SUM(TCD!L1514,TCD!Q1514)&gt;15,29,9.5))</f>
        <v/>
      </c>
      <c r="R1513" s="27">
        <f>_xlfn.XLOOKUP(F1513,TCD!E:E,TCD!K:K,"")</f>
        <v>0</v>
      </c>
      <c r="S1513" s="27" t="str">
        <f>IF(TCD!I1514="","",IF(TCD!I1514&gt;8.5,17,8.5))</f>
        <v/>
      </c>
      <c r="T1513" s="27">
        <f>TCD!Y1514</f>
        <v>5.63</v>
      </c>
    </row>
    <row r="1514" spans="1:20" x14ac:dyDescent="0.2">
      <c r="A1514" s="13" t="str">
        <f>TCD!V1515</f>
        <v>CHRONO_2SHOP</v>
      </c>
      <c r="B1514" s="1">
        <f t="shared" si="69"/>
        <v>46143</v>
      </c>
      <c r="F1514" t="str">
        <f>TCD!E1515</f>
        <v>XT414113961TS</v>
      </c>
      <c r="H1514" s="6" t="str">
        <f t="shared" si="70"/>
        <v>P</v>
      </c>
      <c r="I1514" t="str">
        <f>LOOKUP(F1514,'Facture Chronopost'!L:L,'Facture Chronopost'!H:H)</f>
        <v>FR</v>
      </c>
      <c r="J1514" s="6">
        <f>TCD!U1515</f>
        <v>30</v>
      </c>
      <c r="K1514">
        <f t="shared" si="71"/>
        <v>1</v>
      </c>
      <c r="L1514" s="27">
        <f>_xlfn.XLOOKUP(F1514,'TCD poids'!A:A,'TCD poids'!C:C)</f>
        <v>9.2999999999999989</v>
      </c>
      <c r="M1514" t="str">
        <f>TCD!T1515</f>
        <v>6C</v>
      </c>
      <c r="N1514">
        <f>IF(I1514="",0.2,LOOKUP(I1514,'Pays TVA'!A:A,'Pays TVA'!B:B))</f>
        <v>0.2</v>
      </c>
      <c r="O1514" s="27" t="str">
        <f>IF(TCD!M1515="","",TCD!M1515)</f>
        <v/>
      </c>
      <c r="P1514" s="27" t="str">
        <f>IF(TCD!J1515="","",TCD!J1515)</f>
        <v/>
      </c>
      <c r="Q1514" s="27" t="str">
        <f>IF(AND(TCD!L1515="",TCD!Q1515=""),"",IF(SUM(TCD!L1515,TCD!Q1515)&gt;15,29,9.5))</f>
        <v/>
      </c>
      <c r="R1514" s="27">
        <f>_xlfn.XLOOKUP(F1514,TCD!E:E,TCD!K:K,"")</f>
        <v>0</v>
      </c>
      <c r="S1514" s="27" t="str">
        <f>IF(TCD!I1515="","",IF(TCD!I1515&gt;8.5,17,8.5))</f>
        <v/>
      </c>
      <c r="T1514" s="27">
        <f>TCD!Y1515</f>
        <v>13.07</v>
      </c>
    </row>
    <row r="1515" spans="1:20" x14ac:dyDescent="0.2">
      <c r="A1515" s="13" t="str">
        <f>TCD!V1516</f>
        <v>CHRONO_2SHOP</v>
      </c>
      <c r="B1515" s="1">
        <f t="shared" si="69"/>
        <v>46143</v>
      </c>
      <c r="F1515" t="str">
        <f>TCD!E1516</f>
        <v>XT414114176TS</v>
      </c>
      <c r="H1515" s="6" t="str">
        <f t="shared" si="70"/>
        <v>P</v>
      </c>
      <c r="I1515" t="str">
        <f>LOOKUP(F1515,'Facture Chronopost'!L:L,'Facture Chronopost'!H:H)</f>
        <v>FR</v>
      </c>
      <c r="J1515" s="6">
        <f>TCD!U1516</f>
        <v>25</v>
      </c>
      <c r="K1515">
        <f t="shared" si="71"/>
        <v>1</v>
      </c>
      <c r="L1515" s="27">
        <f>_xlfn.XLOOKUP(F1515,'TCD poids'!A:A,'TCD poids'!C:C)</f>
        <v>0.6</v>
      </c>
      <c r="M1515" t="str">
        <f>TCD!T1516</f>
        <v>6C</v>
      </c>
      <c r="N1515">
        <f>IF(I1515="",0.2,LOOKUP(I1515,'Pays TVA'!A:A,'Pays TVA'!B:B))</f>
        <v>0.2</v>
      </c>
      <c r="O1515" s="27" t="str">
        <f>IF(TCD!M1516="","",TCD!M1516)</f>
        <v/>
      </c>
      <c r="P1515" s="27" t="str">
        <f>IF(TCD!J1516="","",TCD!J1516)</f>
        <v/>
      </c>
      <c r="Q1515" s="27" t="str">
        <f>IF(AND(TCD!L1516="",TCD!Q1516=""),"",IF(SUM(TCD!L1516,TCD!Q1516)&gt;15,29,9.5))</f>
        <v/>
      </c>
      <c r="R1515" s="27">
        <f>_xlfn.XLOOKUP(F1515,TCD!E:E,TCD!K:K,"")</f>
        <v>0</v>
      </c>
      <c r="S1515" s="27" t="str">
        <f>IF(TCD!I1516="","",IF(TCD!I1516&gt;8.5,17,8.5))</f>
        <v/>
      </c>
      <c r="T1515" s="27">
        <f>TCD!Y1516</f>
        <v>9.77</v>
      </c>
    </row>
    <row r="1516" spans="1:20" x14ac:dyDescent="0.2">
      <c r="A1516" s="13" t="str">
        <f>TCD!V1517</f>
        <v>CHRONO_2SHOP</v>
      </c>
      <c r="B1516" s="1">
        <f t="shared" si="69"/>
        <v>46143</v>
      </c>
      <c r="F1516" t="str">
        <f>TCD!E1517</f>
        <v>XT414114247TS</v>
      </c>
      <c r="H1516" s="6" t="str">
        <f t="shared" si="70"/>
        <v>P</v>
      </c>
      <c r="I1516" t="str">
        <f>LOOKUP(F1516,'Facture Chronopost'!L:L,'Facture Chronopost'!H:H)</f>
        <v>FR</v>
      </c>
      <c r="J1516" s="6">
        <f>TCD!U1517</f>
        <v>42</v>
      </c>
      <c r="K1516">
        <f t="shared" si="71"/>
        <v>1</v>
      </c>
      <c r="L1516" s="27">
        <f>_xlfn.XLOOKUP(F1516,'TCD poids'!A:A,'TCD poids'!C:C)</f>
        <v>4.6999999999999993</v>
      </c>
      <c r="M1516" t="str">
        <f>TCD!T1517</f>
        <v>6C</v>
      </c>
      <c r="N1516">
        <f>IF(I1516="",0.2,LOOKUP(I1516,'Pays TVA'!A:A,'Pays TVA'!B:B))</f>
        <v>0.2</v>
      </c>
      <c r="O1516" s="27" t="str">
        <f>IF(TCD!M1517="","",TCD!M1517)</f>
        <v/>
      </c>
      <c r="P1516" s="27" t="str">
        <f>IF(TCD!J1517="","",TCD!J1517)</f>
        <v/>
      </c>
      <c r="Q1516" s="27" t="str">
        <f>IF(AND(TCD!L1517="",TCD!Q1517=""),"",IF(SUM(TCD!L1517,TCD!Q1517)&gt;15,29,9.5))</f>
        <v/>
      </c>
      <c r="R1516" s="27">
        <f>_xlfn.XLOOKUP(F1516,TCD!E:E,TCD!K:K,"")</f>
        <v>0</v>
      </c>
      <c r="S1516" s="27" t="str">
        <f>IF(TCD!I1517="","",IF(TCD!I1517&gt;8.5,17,8.5))</f>
        <v/>
      </c>
      <c r="T1516" s="27">
        <f>TCD!Y1517</f>
        <v>9.77</v>
      </c>
    </row>
    <row r="1517" spans="1:20" x14ac:dyDescent="0.2">
      <c r="A1517" s="13" t="str">
        <f>TCD!V1518</f>
        <v>CHRONO_2SHOP</v>
      </c>
      <c r="B1517" s="1">
        <f t="shared" si="69"/>
        <v>46143</v>
      </c>
      <c r="F1517" t="str">
        <f>TCD!E1518</f>
        <v>XT414114984TS</v>
      </c>
      <c r="H1517" s="6" t="str">
        <f t="shared" si="70"/>
        <v>P</v>
      </c>
      <c r="I1517" t="str">
        <f>LOOKUP(F1517,'Facture Chronopost'!L:L,'Facture Chronopost'!H:H)</f>
        <v>FR</v>
      </c>
      <c r="J1517" s="6">
        <f>TCD!U1518</f>
        <v>30</v>
      </c>
      <c r="K1517">
        <f t="shared" si="71"/>
        <v>1</v>
      </c>
      <c r="L1517" s="27">
        <f>_xlfn.XLOOKUP(F1517,'TCD poids'!A:A,'TCD poids'!C:C)</f>
        <v>0.8</v>
      </c>
      <c r="M1517" t="str">
        <f>TCD!T1518</f>
        <v>6C</v>
      </c>
      <c r="N1517">
        <f>IF(I1517="",0.2,LOOKUP(I1517,'Pays TVA'!A:A,'Pays TVA'!B:B))</f>
        <v>0.2</v>
      </c>
      <c r="O1517" s="27" t="str">
        <f>IF(TCD!M1518="","",TCD!M1518)</f>
        <v/>
      </c>
      <c r="P1517" s="27" t="str">
        <f>IF(TCD!J1518="","",TCD!J1518)</f>
        <v/>
      </c>
      <c r="Q1517" s="27" t="str">
        <f>IF(AND(TCD!L1518="",TCD!Q1518=""),"",IF(SUM(TCD!L1518,TCD!Q1518)&gt;15,29,9.5))</f>
        <v/>
      </c>
      <c r="R1517" s="27">
        <f>_xlfn.XLOOKUP(F1517,TCD!E:E,TCD!K:K,"")</f>
        <v>0</v>
      </c>
      <c r="S1517" s="27" t="str">
        <f>IF(TCD!I1518="","",IF(TCD!I1518&gt;8.5,17,8.5))</f>
        <v/>
      </c>
      <c r="T1517" s="27">
        <f>TCD!Y1518</f>
        <v>5.63</v>
      </c>
    </row>
    <row r="1518" spans="1:20" x14ac:dyDescent="0.2">
      <c r="A1518" s="13" t="str">
        <f>TCD!V1519</f>
        <v>CHRONO_2SHOP</v>
      </c>
      <c r="B1518" s="1">
        <f t="shared" si="69"/>
        <v>46143</v>
      </c>
      <c r="F1518" t="str">
        <f>TCD!E1519</f>
        <v>XT414115185TS</v>
      </c>
      <c r="H1518" s="6" t="str">
        <f t="shared" si="70"/>
        <v>P</v>
      </c>
      <c r="I1518" t="str">
        <f>LOOKUP(F1518,'Facture Chronopost'!L:L,'Facture Chronopost'!H:H)</f>
        <v>FR</v>
      </c>
      <c r="J1518" s="6">
        <f>TCD!U1519</f>
        <v>30</v>
      </c>
      <c r="K1518">
        <f t="shared" si="71"/>
        <v>1</v>
      </c>
      <c r="L1518" s="27">
        <f>_xlfn.XLOOKUP(F1518,'TCD poids'!A:A,'TCD poids'!C:C)</f>
        <v>4.6999999999999993</v>
      </c>
      <c r="M1518" t="str">
        <f>TCD!T1519</f>
        <v>6C</v>
      </c>
      <c r="N1518">
        <f>IF(I1518="",0.2,LOOKUP(I1518,'Pays TVA'!A:A,'Pays TVA'!B:B))</f>
        <v>0.2</v>
      </c>
      <c r="O1518" s="27" t="str">
        <f>IF(TCD!M1519="","",TCD!M1519)</f>
        <v/>
      </c>
      <c r="P1518" s="27" t="str">
        <f>IF(TCD!J1519="","",TCD!J1519)</f>
        <v/>
      </c>
      <c r="Q1518" s="27" t="str">
        <f>IF(AND(TCD!L1519="",TCD!Q1519=""),"",IF(SUM(TCD!L1519,TCD!Q1519)&gt;15,29,9.5))</f>
        <v/>
      </c>
      <c r="R1518" s="27">
        <f>_xlfn.XLOOKUP(F1518,TCD!E:E,TCD!K:K,"")</f>
        <v>0</v>
      </c>
      <c r="S1518" s="27" t="str">
        <f>IF(TCD!I1519="","",IF(TCD!I1519&gt;8.5,17,8.5))</f>
        <v/>
      </c>
      <c r="T1518" s="27">
        <f>TCD!Y1519</f>
        <v>9.77</v>
      </c>
    </row>
    <row r="1519" spans="1:20" x14ac:dyDescent="0.2">
      <c r="A1519" s="13" t="str">
        <f>TCD!V1520</f>
        <v>CHRONO_2SHOP</v>
      </c>
      <c r="B1519" s="1">
        <f t="shared" si="69"/>
        <v>46143</v>
      </c>
      <c r="F1519" t="str">
        <f>TCD!E1520</f>
        <v>XT414115327TS</v>
      </c>
      <c r="H1519" s="6" t="str">
        <f t="shared" si="70"/>
        <v>P</v>
      </c>
      <c r="I1519" t="str">
        <f>LOOKUP(F1519,'Facture Chronopost'!L:L,'Facture Chronopost'!H:H)</f>
        <v>FR</v>
      </c>
      <c r="J1519" s="6">
        <f>TCD!U1520</f>
        <v>30</v>
      </c>
      <c r="K1519">
        <f t="shared" si="71"/>
        <v>1</v>
      </c>
      <c r="L1519" s="27">
        <f>_xlfn.XLOOKUP(F1519,'TCD poids'!A:A,'TCD poids'!C:C)</f>
        <v>4.3</v>
      </c>
      <c r="M1519" t="str">
        <f>TCD!T1520</f>
        <v>6C</v>
      </c>
      <c r="N1519">
        <f>IF(I1519="",0.2,LOOKUP(I1519,'Pays TVA'!A:A,'Pays TVA'!B:B))</f>
        <v>0.2</v>
      </c>
      <c r="O1519" s="27" t="str">
        <f>IF(TCD!M1520="","",TCD!M1520)</f>
        <v/>
      </c>
      <c r="P1519" s="27" t="str">
        <f>IF(TCD!J1520="","",TCD!J1520)</f>
        <v/>
      </c>
      <c r="Q1519" s="27" t="str">
        <f>IF(AND(TCD!L1520="",TCD!Q1520=""),"",IF(SUM(TCD!L1520,TCD!Q1520)&gt;15,29,9.5))</f>
        <v/>
      </c>
      <c r="R1519" s="27">
        <f>_xlfn.XLOOKUP(F1519,TCD!E:E,TCD!K:K,"")</f>
        <v>0</v>
      </c>
      <c r="S1519" s="27" t="str">
        <f>IF(TCD!I1520="","",IF(TCD!I1520&gt;8.5,17,8.5))</f>
        <v/>
      </c>
      <c r="T1519" s="27">
        <f>TCD!Y1520</f>
        <v>9.77</v>
      </c>
    </row>
    <row r="1520" spans="1:20" x14ac:dyDescent="0.2">
      <c r="A1520" s="13" t="str">
        <f>TCD!V1521</f>
        <v>CHRONO_2SHOP</v>
      </c>
      <c r="B1520" s="1">
        <f t="shared" si="69"/>
        <v>46143</v>
      </c>
      <c r="F1520" t="str">
        <f>TCD!E1521</f>
        <v>XT414115812TS</v>
      </c>
      <c r="H1520" s="6" t="str">
        <f t="shared" si="70"/>
        <v>P</v>
      </c>
      <c r="I1520" t="str">
        <f>LOOKUP(F1520,'Facture Chronopost'!L:L,'Facture Chronopost'!H:H)</f>
        <v>FR</v>
      </c>
      <c r="J1520" s="6">
        <f>TCD!U1521</f>
        <v>42</v>
      </c>
      <c r="K1520">
        <f t="shared" si="71"/>
        <v>1</v>
      </c>
      <c r="L1520" s="27">
        <f>_xlfn.XLOOKUP(F1520,'TCD poids'!A:A,'TCD poids'!C:C)</f>
        <v>0.9</v>
      </c>
      <c r="M1520" t="str">
        <f>TCD!T1521</f>
        <v>6C</v>
      </c>
      <c r="N1520">
        <f>IF(I1520="",0.2,LOOKUP(I1520,'Pays TVA'!A:A,'Pays TVA'!B:B))</f>
        <v>0.2</v>
      </c>
      <c r="O1520" s="27" t="str">
        <f>IF(TCD!M1521="","",TCD!M1521)</f>
        <v/>
      </c>
      <c r="P1520" s="27" t="str">
        <f>IF(TCD!J1521="","",TCD!J1521)</f>
        <v/>
      </c>
      <c r="Q1520" s="27" t="str">
        <f>IF(AND(TCD!L1521="",TCD!Q1521=""),"",IF(SUM(TCD!L1521,TCD!Q1521)&gt;15,29,9.5))</f>
        <v/>
      </c>
      <c r="R1520" s="27">
        <f>_xlfn.XLOOKUP(F1520,TCD!E:E,TCD!K:K,"")</f>
        <v>0</v>
      </c>
      <c r="S1520" s="27" t="str">
        <f>IF(TCD!I1521="","",IF(TCD!I1521&gt;8.5,17,8.5))</f>
        <v/>
      </c>
      <c r="T1520" s="27">
        <f>TCD!Y1521</f>
        <v>5.63</v>
      </c>
    </row>
    <row r="1521" spans="1:20" x14ac:dyDescent="0.2">
      <c r="A1521" s="13" t="str">
        <f>TCD!V1522</f>
        <v>CHRONO_2SHOP</v>
      </c>
      <c r="B1521" s="1">
        <f t="shared" si="69"/>
        <v>46143</v>
      </c>
      <c r="F1521" t="str">
        <f>TCD!E1522</f>
        <v>XT414115980TS</v>
      </c>
      <c r="H1521" s="6" t="str">
        <f t="shared" si="70"/>
        <v>P</v>
      </c>
      <c r="I1521" t="str">
        <f>LOOKUP(F1521,'Facture Chronopost'!L:L,'Facture Chronopost'!H:H)</f>
        <v>FR</v>
      </c>
      <c r="J1521" s="6">
        <f>TCD!U1522</f>
        <v>30</v>
      </c>
      <c r="K1521">
        <f t="shared" si="71"/>
        <v>1</v>
      </c>
      <c r="L1521" s="27">
        <f>_xlfn.XLOOKUP(F1521,'TCD poids'!A:A,'TCD poids'!C:C)</f>
        <v>5.8</v>
      </c>
      <c r="M1521" t="str">
        <f>TCD!T1522</f>
        <v>6C</v>
      </c>
      <c r="N1521">
        <f>IF(I1521="",0.2,LOOKUP(I1521,'Pays TVA'!A:A,'Pays TVA'!B:B))</f>
        <v>0.2</v>
      </c>
      <c r="O1521" s="27" t="str">
        <f>IF(TCD!M1522="","",TCD!M1522)</f>
        <v/>
      </c>
      <c r="P1521" s="27" t="str">
        <f>IF(TCD!J1522="","",TCD!J1522)</f>
        <v/>
      </c>
      <c r="Q1521" s="27" t="str">
        <f>IF(AND(TCD!L1522="",TCD!Q1522=""),"",IF(SUM(TCD!L1522,TCD!Q1522)&gt;15,29,9.5))</f>
        <v/>
      </c>
      <c r="R1521" s="27">
        <f>_xlfn.XLOOKUP(F1521,TCD!E:E,TCD!K:K,"")</f>
        <v>0</v>
      </c>
      <c r="S1521" s="27" t="str">
        <f>IF(TCD!I1522="","",IF(TCD!I1522&gt;8.5,17,8.5))</f>
        <v/>
      </c>
      <c r="T1521" s="27">
        <f>TCD!Y1522</f>
        <v>10.43</v>
      </c>
    </row>
    <row r="1522" spans="1:20" x14ac:dyDescent="0.2">
      <c r="A1522" s="13" t="str">
        <f>TCD!V1523</f>
        <v>CHRONO_2SHOP</v>
      </c>
      <c r="B1522" s="1">
        <f t="shared" si="69"/>
        <v>46143</v>
      </c>
      <c r="F1522" t="str">
        <f>TCD!E1523</f>
        <v>XT414118155TS</v>
      </c>
      <c r="H1522" s="6" t="str">
        <f t="shared" si="70"/>
        <v>P</v>
      </c>
      <c r="I1522" t="str">
        <f>LOOKUP(F1522,'Facture Chronopost'!L:L,'Facture Chronopost'!H:H)</f>
        <v>FR</v>
      </c>
      <c r="J1522" s="6">
        <f>TCD!U1523</f>
        <v>30</v>
      </c>
      <c r="K1522">
        <f t="shared" si="71"/>
        <v>1</v>
      </c>
      <c r="L1522" s="27">
        <f>_xlfn.XLOOKUP(F1522,'TCD poids'!A:A,'TCD poids'!C:C)</f>
        <v>4.5999999999999996</v>
      </c>
      <c r="M1522" t="str">
        <f>TCD!T1523</f>
        <v>6C</v>
      </c>
      <c r="N1522">
        <f>IF(I1522="",0.2,LOOKUP(I1522,'Pays TVA'!A:A,'Pays TVA'!B:B))</f>
        <v>0.2</v>
      </c>
      <c r="O1522" s="27" t="str">
        <f>IF(TCD!M1523="","",TCD!M1523)</f>
        <v/>
      </c>
      <c r="P1522" s="27" t="str">
        <f>IF(TCD!J1523="","",TCD!J1523)</f>
        <v/>
      </c>
      <c r="Q1522" s="27" t="str">
        <f>IF(AND(TCD!L1523="",TCD!Q1523=""),"",IF(SUM(TCD!L1523,TCD!Q1523)&gt;15,29,9.5))</f>
        <v/>
      </c>
      <c r="R1522" s="27">
        <f>_xlfn.XLOOKUP(F1522,TCD!E:E,TCD!K:K,"")</f>
        <v>0</v>
      </c>
      <c r="S1522" s="27" t="str">
        <f>IF(TCD!I1523="","",IF(TCD!I1523&gt;8.5,17,8.5))</f>
        <v/>
      </c>
      <c r="T1522" s="27">
        <f>TCD!Y1523</f>
        <v>9.77</v>
      </c>
    </row>
    <row r="1523" spans="1:20" x14ac:dyDescent="0.2">
      <c r="A1523" s="13" t="str">
        <f>TCD!V1524</f>
        <v>CHRONO_2SHOP</v>
      </c>
      <c r="B1523" s="1">
        <f t="shared" si="69"/>
        <v>46143</v>
      </c>
      <c r="F1523" t="str">
        <f>TCD!E1524</f>
        <v>XT414118252TS</v>
      </c>
      <c r="H1523" s="6" t="str">
        <f t="shared" si="70"/>
        <v>P</v>
      </c>
      <c r="I1523" t="str">
        <f>LOOKUP(F1523,'Facture Chronopost'!L:L,'Facture Chronopost'!H:H)</f>
        <v>FR</v>
      </c>
      <c r="J1523" s="6">
        <f>TCD!U1524</f>
        <v>25</v>
      </c>
      <c r="K1523">
        <f t="shared" si="71"/>
        <v>1</v>
      </c>
      <c r="L1523" s="27">
        <f>_xlfn.XLOOKUP(F1523,'TCD poids'!A:A,'TCD poids'!C:C)</f>
        <v>4.8</v>
      </c>
      <c r="M1523" t="str">
        <f>TCD!T1524</f>
        <v>6C</v>
      </c>
      <c r="N1523">
        <f>IF(I1523="",0.2,LOOKUP(I1523,'Pays TVA'!A:A,'Pays TVA'!B:B))</f>
        <v>0.2</v>
      </c>
      <c r="O1523" s="27" t="str">
        <f>IF(TCD!M1524="","",TCD!M1524)</f>
        <v/>
      </c>
      <c r="P1523" s="27" t="str">
        <f>IF(TCD!J1524="","",TCD!J1524)</f>
        <v/>
      </c>
      <c r="Q1523" s="27" t="str">
        <f>IF(AND(TCD!L1524="",TCD!Q1524=""),"",IF(SUM(TCD!L1524,TCD!Q1524)&gt;15,29,9.5))</f>
        <v/>
      </c>
      <c r="R1523" s="27">
        <f>_xlfn.XLOOKUP(F1523,TCD!E:E,TCD!K:K,"")</f>
        <v>0</v>
      </c>
      <c r="S1523" s="27" t="str">
        <f>IF(TCD!I1524="","",IF(TCD!I1524&gt;8.5,17,8.5))</f>
        <v/>
      </c>
      <c r="T1523" s="27">
        <f>TCD!Y1524</f>
        <v>13.91</v>
      </c>
    </row>
    <row r="1524" spans="1:20" x14ac:dyDescent="0.2">
      <c r="A1524" s="13" t="str">
        <f>TCD!V1525</f>
        <v>CHRONO_2SHOP</v>
      </c>
      <c r="B1524" s="1">
        <f t="shared" si="69"/>
        <v>46143</v>
      </c>
      <c r="F1524" t="str">
        <f>TCD!E1525</f>
        <v>XT414118677TS</v>
      </c>
      <c r="H1524" s="6" t="str">
        <f t="shared" si="70"/>
        <v>P</v>
      </c>
      <c r="I1524" t="str">
        <f>LOOKUP(F1524,'Facture Chronopost'!L:L,'Facture Chronopost'!H:H)</f>
        <v>FR</v>
      </c>
      <c r="J1524" s="6">
        <f>TCD!U1525</f>
        <v>30</v>
      </c>
      <c r="K1524">
        <f t="shared" si="71"/>
        <v>1</v>
      </c>
      <c r="L1524" s="27">
        <f>_xlfn.XLOOKUP(F1524,'TCD poids'!A:A,'TCD poids'!C:C)</f>
        <v>6.6999999999999993</v>
      </c>
      <c r="M1524" t="str">
        <f>TCD!T1525</f>
        <v>6C</v>
      </c>
      <c r="N1524">
        <f>IF(I1524="",0.2,LOOKUP(I1524,'Pays TVA'!A:A,'Pays TVA'!B:B))</f>
        <v>0.2</v>
      </c>
      <c r="O1524" s="27" t="str">
        <f>IF(TCD!M1525="","",TCD!M1525)</f>
        <v/>
      </c>
      <c r="P1524" s="27" t="str">
        <f>IF(TCD!J1525="","",TCD!J1525)</f>
        <v/>
      </c>
      <c r="Q1524" s="27" t="str">
        <f>IF(AND(TCD!L1525="",TCD!Q1525=""),"",IF(SUM(TCD!L1525,TCD!Q1525)&gt;15,29,9.5))</f>
        <v/>
      </c>
      <c r="R1524" s="27">
        <f>_xlfn.XLOOKUP(F1524,TCD!E:E,TCD!K:K,"")</f>
        <v>0</v>
      </c>
      <c r="S1524" s="27" t="str">
        <f>IF(TCD!I1525="","",IF(TCD!I1525&gt;8.5,17,8.5))</f>
        <v/>
      </c>
      <c r="T1524" s="27">
        <f>TCD!Y1525</f>
        <v>11.09</v>
      </c>
    </row>
    <row r="1525" spans="1:20" x14ac:dyDescent="0.2">
      <c r="A1525" s="13" t="str">
        <f>TCD!V1526</f>
        <v>CHRONO_2SHOP</v>
      </c>
      <c r="B1525" s="1">
        <f t="shared" si="69"/>
        <v>46143</v>
      </c>
      <c r="F1525" t="str">
        <f>TCD!E1526</f>
        <v>XT414118717TS</v>
      </c>
      <c r="H1525" s="6" t="str">
        <f t="shared" si="70"/>
        <v>P</v>
      </c>
      <c r="I1525" t="str">
        <f>LOOKUP(F1525,'Facture Chronopost'!L:L,'Facture Chronopost'!H:H)</f>
        <v>FR</v>
      </c>
      <c r="J1525" s="6">
        <f>TCD!U1526</f>
        <v>30</v>
      </c>
      <c r="K1525">
        <f t="shared" si="71"/>
        <v>1</v>
      </c>
      <c r="L1525" s="27">
        <f>_xlfn.XLOOKUP(F1525,'TCD poids'!A:A,'TCD poids'!C:C)</f>
        <v>9.6</v>
      </c>
      <c r="M1525" t="str">
        <f>TCD!T1526</f>
        <v>6C</v>
      </c>
      <c r="N1525">
        <f>IF(I1525="",0.2,LOOKUP(I1525,'Pays TVA'!A:A,'Pays TVA'!B:B))</f>
        <v>0.2</v>
      </c>
      <c r="O1525" s="27" t="str">
        <f>IF(TCD!M1526="","",TCD!M1526)</f>
        <v/>
      </c>
      <c r="P1525" s="27" t="str">
        <f>IF(TCD!J1526="","",TCD!J1526)</f>
        <v/>
      </c>
      <c r="Q1525" s="27" t="str">
        <f>IF(AND(TCD!L1526="",TCD!Q1526=""),"",IF(SUM(TCD!L1526,TCD!Q1526)&gt;15,29,9.5))</f>
        <v/>
      </c>
      <c r="R1525" s="27">
        <f>_xlfn.XLOOKUP(F1525,TCD!E:E,TCD!K:K,"")</f>
        <v>0</v>
      </c>
      <c r="S1525" s="27" t="str">
        <f>IF(TCD!I1526="","",IF(TCD!I1526&gt;8.5,17,8.5))</f>
        <v/>
      </c>
      <c r="T1525" s="27">
        <f>TCD!Y1526</f>
        <v>13.07</v>
      </c>
    </row>
    <row r="1526" spans="1:20" x14ac:dyDescent="0.2">
      <c r="A1526" s="13" t="str">
        <f>TCD!V1527</f>
        <v>CHRONO_2SHOP</v>
      </c>
      <c r="B1526" s="1">
        <f t="shared" si="69"/>
        <v>46143</v>
      </c>
      <c r="F1526" t="str">
        <f>TCD!E1527</f>
        <v>XT414118822TS</v>
      </c>
      <c r="H1526" s="6" t="str">
        <f t="shared" si="70"/>
        <v>P</v>
      </c>
      <c r="I1526" t="str">
        <f>LOOKUP(F1526,'Facture Chronopost'!L:L,'Facture Chronopost'!H:H)</f>
        <v>FR</v>
      </c>
      <c r="J1526" s="6">
        <f>TCD!U1527</f>
        <v>26</v>
      </c>
      <c r="K1526">
        <f t="shared" si="71"/>
        <v>1</v>
      </c>
      <c r="L1526" s="27">
        <f>_xlfn.XLOOKUP(F1526,'TCD poids'!A:A,'TCD poids'!C:C)</f>
        <v>0.9</v>
      </c>
      <c r="M1526" t="str">
        <f>TCD!T1527</f>
        <v>6C</v>
      </c>
      <c r="N1526">
        <f>IF(I1526="",0.2,LOOKUP(I1526,'Pays TVA'!A:A,'Pays TVA'!B:B))</f>
        <v>0.2</v>
      </c>
      <c r="O1526" s="27" t="str">
        <f>IF(TCD!M1527="","",TCD!M1527)</f>
        <v/>
      </c>
      <c r="P1526" s="27" t="str">
        <f>IF(TCD!J1527="","",TCD!J1527)</f>
        <v/>
      </c>
      <c r="Q1526" s="27" t="str">
        <f>IF(AND(TCD!L1527="",TCD!Q1527=""),"",IF(SUM(TCD!L1527,TCD!Q1527)&gt;15,29,9.5))</f>
        <v/>
      </c>
      <c r="R1526" s="27">
        <f>_xlfn.XLOOKUP(F1526,TCD!E:E,TCD!K:K,"")</f>
        <v>0</v>
      </c>
      <c r="S1526" s="27" t="str">
        <f>IF(TCD!I1527="","",IF(TCD!I1527&gt;8.5,17,8.5))</f>
        <v/>
      </c>
      <c r="T1526" s="27">
        <f>TCD!Y1527</f>
        <v>5.03</v>
      </c>
    </row>
    <row r="1527" spans="1:20" x14ac:dyDescent="0.2">
      <c r="A1527" s="13" t="str">
        <f>TCD!V1528</f>
        <v>CHRONO_2SHOP</v>
      </c>
      <c r="B1527" s="1">
        <f t="shared" si="69"/>
        <v>46143</v>
      </c>
      <c r="F1527" t="str">
        <f>TCD!E1528</f>
        <v>XT414119010TS</v>
      </c>
      <c r="H1527" s="6" t="str">
        <f t="shared" si="70"/>
        <v>P</v>
      </c>
      <c r="I1527" t="str">
        <f>LOOKUP(F1527,'Facture Chronopost'!L:L,'Facture Chronopost'!H:H)</f>
        <v>FR</v>
      </c>
      <c r="J1527" s="6">
        <f>TCD!U1528</f>
        <v>26</v>
      </c>
      <c r="K1527">
        <f t="shared" si="71"/>
        <v>1</v>
      </c>
      <c r="L1527" s="27">
        <f>_xlfn.XLOOKUP(F1527,'TCD poids'!A:A,'TCD poids'!C:C)</f>
        <v>0.6</v>
      </c>
      <c r="M1527" t="str">
        <f>TCD!T1528</f>
        <v>6C</v>
      </c>
      <c r="N1527">
        <f>IF(I1527="",0.2,LOOKUP(I1527,'Pays TVA'!A:A,'Pays TVA'!B:B))</f>
        <v>0.2</v>
      </c>
      <c r="O1527" s="27" t="str">
        <f>IF(TCD!M1528="","",TCD!M1528)</f>
        <v/>
      </c>
      <c r="P1527" s="27" t="str">
        <f>IF(TCD!J1528="","",TCD!J1528)</f>
        <v/>
      </c>
      <c r="Q1527" s="27" t="str">
        <f>IF(AND(TCD!L1528="",TCD!Q1528=""),"",IF(SUM(TCD!L1528,TCD!Q1528)&gt;15,29,9.5))</f>
        <v/>
      </c>
      <c r="R1527" s="27">
        <f>_xlfn.XLOOKUP(F1527,TCD!E:E,TCD!K:K,"")</f>
        <v>0</v>
      </c>
      <c r="S1527" s="27" t="str">
        <f>IF(TCD!I1528="","",IF(TCD!I1528&gt;8.5,17,8.5))</f>
        <v/>
      </c>
      <c r="T1527" s="27">
        <f>TCD!Y1528</f>
        <v>5.03</v>
      </c>
    </row>
    <row r="1528" spans="1:20" x14ac:dyDescent="0.2">
      <c r="A1528" s="13" t="str">
        <f>TCD!V1529</f>
        <v>CHRONO_2SHOP</v>
      </c>
      <c r="B1528" s="1">
        <f t="shared" si="69"/>
        <v>46143</v>
      </c>
      <c r="F1528" t="str">
        <f>TCD!E1529</f>
        <v>XT414119258TS</v>
      </c>
      <c r="H1528" s="6" t="str">
        <f t="shared" si="70"/>
        <v>P</v>
      </c>
      <c r="I1528" t="str">
        <f>LOOKUP(F1528,'Facture Chronopost'!L:L,'Facture Chronopost'!H:H)</f>
        <v>FR</v>
      </c>
      <c r="J1528" s="6">
        <f>TCD!U1529</f>
        <v>30</v>
      </c>
      <c r="K1528">
        <f t="shared" si="71"/>
        <v>1</v>
      </c>
      <c r="L1528" s="27">
        <f>_xlfn.XLOOKUP(F1528,'TCD poids'!A:A,'TCD poids'!C:C)</f>
        <v>4.3</v>
      </c>
      <c r="M1528" t="str">
        <f>TCD!T1529</f>
        <v>6C</v>
      </c>
      <c r="N1528">
        <f>IF(I1528="",0.2,LOOKUP(I1528,'Pays TVA'!A:A,'Pays TVA'!B:B))</f>
        <v>0.2</v>
      </c>
      <c r="O1528" s="27" t="str">
        <f>IF(TCD!M1529="","",TCD!M1529)</f>
        <v/>
      </c>
      <c r="P1528" s="27" t="str">
        <f>IF(TCD!J1529="","",TCD!J1529)</f>
        <v/>
      </c>
      <c r="Q1528" s="27" t="str">
        <f>IF(AND(TCD!L1529="",TCD!Q1529=""),"",IF(SUM(TCD!L1529,TCD!Q1529)&gt;15,29,9.5))</f>
        <v/>
      </c>
      <c r="R1528" s="27">
        <f>_xlfn.XLOOKUP(F1528,TCD!E:E,TCD!K:K,"")</f>
        <v>0</v>
      </c>
      <c r="S1528" s="27" t="str">
        <f>IF(TCD!I1529="","",IF(TCD!I1529&gt;8.5,17,8.5))</f>
        <v/>
      </c>
      <c r="T1528" s="27">
        <f>TCD!Y1529</f>
        <v>9.77</v>
      </c>
    </row>
    <row r="1529" spans="1:20" x14ac:dyDescent="0.2">
      <c r="A1529" s="13" t="str">
        <f>TCD!V1530</f>
        <v>CHRONO_2SHOP</v>
      </c>
      <c r="B1529" s="1">
        <f t="shared" si="69"/>
        <v>46143</v>
      </c>
      <c r="F1529" t="str">
        <f>TCD!E1530</f>
        <v>XT414119505TS</v>
      </c>
      <c r="H1529" s="6" t="str">
        <f t="shared" si="70"/>
        <v>P</v>
      </c>
      <c r="I1529" t="str">
        <f>LOOKUP(F1529,'Facture Chronopost'!L:L,'Facture Chronopost'!H:H)</f>
        <v>FR</v>
      </c>
      <c r="J1529" s="6">
        <f>TCD!U1530</f>
        <v>30</v>
      </c>
      <c r="K1529">
        <f t="shared" si="71"/>
        <v>1</v>
      </c>
      <c r="L1529" s="27">
        <f>_xlfn.XLOOKUP(F1529,'TCD poids'!A:A,'TCD poids'!C:C)</f>
        <v>4.3</v>
      </c>
      <c r="M1529" t="str">
        <f>TCD!T1530</f>
        <v>6C</v>
      </c>
      <c r="N1529">
        <f>IF(I1529="",0.2,LOOKUP(I1529,'Pays TVA'!A:A,'Pays TVA'!B:B))</f>
        <v>0.2</v>
      </c>
      <c r="O1529" s="27" t="str">
        <f>IF(TCD!M1530="","",TCD!M1530)</f>
        <v/>
      </c>
      <c r="P1529" s="27" t="str">
        <f>IF(TCD!J1530="","",TCD!J1530)</f>
        <v/>
      </c>
      <c r="Q1529" s="27" t="str">
        <f>IF(AND(TCD!L1530="",TCD!Q1530=""),"",IF(SUM(TCD!L1530,TCD!Q1530)&gt;15,29,9.5))</f>
        <v/>
      </c>
      <c r="R1529" s="27">
        <f>_xlfn.XLOOKUP(F1529,TCD!E:E,TCD!K:K,"")</f>
        <v>0</v>
      </c>
      <c r="S1529" s="27" t="str">
        <f>IF(TCD!I1530="","",IF(TCD!I1530&gt;8.5,17,8.5))</f>
        <v/>
      </c>
      <c r="T1529" s="27">
        <f>TCD!Y1530</f>
        <v>9.77</v>
      </c>
    </row>
    <row r="1530" spans="1:20" x14ac:dyDescent="0.2">
      <c r="A1530" s="13" t="str">
        <f>TCD!V1531</f>
        <v>CHRONO_2SHOP</v>
      </c>
      <c r="B1530" s="1">
        <f t="shared" si="69"/>
        <v>46143</v>
      </c>
      <c r="F1530" t="str">
        <f>TCD!E1531</f>
        <v>XT414119584TS</v>
      </c>
      <c r="H1530" s="6" t="str">
        <f t="shared" si="70"/>
        <v>P</v>
      </c>
      <c r="I1530" t="str">
        <f>LOOKUP(F1530,'Facture Chronopost'!L:L,'Facture Chronopost'!H:H)</f>
        <v>FR</v>
      </c>
      <c r="J1530" s="6">
        <f>TCD!U1531</f>
        <v>30</v>
      </c>
      <c r="K1530">
        <f t="shared" si="71"/>
        <v>1</v>
      </c>
      <c r="L1530" s="27">
        <f>_xlfn.XLOOKUP(F1530,'TCD poids'!A:A,'TCD poids'!C:C)</f>
        <v>4.6999999999999993</v>
      </c>
      <c r="M1530" t="str">
        <f>TCD!T1531</f>
        <v>6C</v>
      </c>
      <c r="N1530">
        <f>IF(I1530="",0.2,LOOKUP(I1530,'Pays TVA'!A:A,'Pays TVA'!B:B))</f>
        <v>0.2</v>
      </c>
      <c r="O1530" s="27" t="str">
        <f>IF(TCD!M1531="","",TCD!M1531)</f>
        <v/>
      </c>
      <c r="P1530" s="27" t="str">
        <f>IF(TCD!J1531="","",TCD!J1531)</f>
        <v/>
      </c>
      <c r="Q1530" s="27" t="str">
        <f>IF(AND(TCD!L1531="",TCD!Q1531=""),"",IF(SUM(TCD!L1531,TCD!Q1531)&gt;15,29,9.5))</f>
        <v/>
      </c>
      <c r="R1530" s="27">
        <f>_xlfn.XLOOKUP(F1530,TCD!E:E,TCD!K:K,"")</f>
        <v>0</v>
      </c>
      <c r="S1530" s="27" t="str">
        <f>IF(TCD!I1531="","",IF(TCD!I1531&gt;8.5,17,8.5))</f>
        <v/>
      </c>
      <c r="T1530" s="27">
        <f>TCD!Y1531</f>
        <v>9.77</v>
      </c>
    </row>
    <row r="1531" spans="1:20" x14ac:dyDescent="0.2">
      <c r="A1531" s="13" t="str">
        <f>TCD!V1532</f>
        <v>CHRONO_2SHOP</v>
      </c>
      <c r="B1531" s="1">
        <f t="shared" si="69"/>
        <v>46143</v>
      </c>
      <c r="F1531" t="str">
        <f>TCD!E1532</f>
        <v>XT414120018TS</v>
      </c>
      <c r="H1531" s="6" t="str">
        <f t="shared" si="70"/>
        <v>P</v>
      </c>
      <c r="I1531" t="str">
        <f>LOOKUP(F1531,'Facture Chronopost'!L:L,'Facture Chronopost'!H:H)</f>
        <v>FR</v>
      </c>
      <c r="J1531" s="6">
        <f>TCD!U1532</f>
        <v>30</v>
      </c>
      <c r="K1531">
        <f t="shared" si="71"/>
        <v>1</v>
      </c>
      <c r="L1531" s="27">
        <f>_xlfn.XLOOKUP(F1531,'TCD poids'!A:A,'TCD poids'!C:C)</f>
        <v>9</v>
      </c>
      <c r="M1531" t="str">
        <f>TCD!T1532</f>
        <v>6C</v>
      </c>
      <c r="N1531">
        <f>IF(I1531="",0.2,LOOKUP(I1531,'Pays TVA'!A:A,'Pays TVA'!B:B))</f>
        <v>0.2</v>
      </c>
      <c r="O1531" s="27" t="str">
        <f>IF(TCD!M1532="","",TCD!M1532)</f>
        <v/>
      </c>
      <c r="P1531" s="27" t="str">
        <f>IF(TCD!J1532="","",TCD!J1532)</f>
        <v/>
      </c>
      <c r="Q1531" s="27" t="str">
        <f>IF(AND(TCD!L1532="",TCD!Q1532=""),"",IF(SUM(TCD!L1532,TCD!Q1532)&gt;15,29,9.5))</f>
        <v/>
      </c>
      <c r="R1531" s="27">
        <f>_xlfn.XLOOKUP(F1531,TCD!E:E,TCD!K:K,"")</f>
        <v>0</v>
      </c>
      <c r="S1531" s="27" t="str">
        <f>IF(TCD!I1532="","",IF(TCD!I1532&gt;8.5,17,8.5))</f>
        <v/>
      </c>
      <c r="T1531" s="27">
        <f>TCD!Y1532</f>
        <v>12.41</v>
      </c>
    </row>
    <row r="1532" spans="1:20" x14ac:dyDescent="0.2">
      <c r="A1532" s="13" t="str">
        <f>TCD!V1533</f>
        <v>CHRONO_2SHOP</v>
      </c>
      <c r="B1532" s="1">
        <f t="shared" si="69"/>
        <v>46143</v>
      </c>
      <c r="F1532" t="str">
        <f>TCD!E1533</f>
        <v>XT414120208TS</v>
      </c>
      <c r="H1532" s="6" t="str">
        <f t="shared" si="70"/>
        <v>P</v>
      </c>
      <c r="I1532" t="str">
        <f>LOOKUP(F1532,'Facture Chronopost'!L:L,'Facture Chronopost'!H:H)</f>
        <v>FR</v>
      </c>
      <c r="J1532" s="6">
        <f>TCD!U1533</f>
        <v>30</v>
      </c>
      <c r="K1532">
        <f t="shared" si="71"/>
        <v>1</v>
      </c>
      <c r="L1532" s="27">
        <f>_xlfn.XLOOKUP(F1532,'TCD poids'!A:A,'TCD poids'!C:C)</f>
        <v>3.4</v>
      </c>
      <c r="M1532" t="str">
        <f>TCD!T1533</f>
        <v>6C</v>
      </c>
      <c r="N1532">
        <f>IF(I1532="",0.2,LOOKUP(I1532,'Pays TVA'!A:A,'Pays TVA'!B:B))</f>
        <v>0.2</v>
      </c>
      <c r="O1532" s="27" t="str">
        <f>IF(TCD!M1533="","",TCD!M1533)</f>
        <v/>
      </c>
      <c r="P1532" s="27" t="str">
        <f>IF(TCD!J1533="","",TCD!J1533)</f>
        <v/>
      </c>
      <c r="Q1532" s="27" t="str">
        <f>IF(AND(TCD!L1533="",TCD!Q1533=""),"",IF(SUM(TCD!L1533,TCD!Q1533)&gt;15,29,9.5))</f>
        <v/>
      </c>
      <c r="R1532" s="27">
        <f>_xlfn.XLOOKUP(F1532,TCD!E:E,TCD!K:K,"")</f>
        <v>0</v>
      </c>
      <c r="S1532" s="27" t="str">
        <f>IF(TCD!I1533="","",IF(TCD!I1533&gt;8.5,17,8.5))</f>
        <v/>
      </c>
      <c r="T1532" s="27">
        <f>TCD!Y1533</f>
        <v>9.11</v>
      </c>
    </row>
    <row r="1533" spans="1:20" x14ac:dyDescent="0.2">
      <c r="A1533" s="13" t="str">
        <f>TCD!V1534</f>
        <v>CHRONO_2SHOP</v>
      </c>
      <c r="B1533" s="1">
        <f t="shared" si="69"/>
        <v>46143</v>
      </c>
      <c r="F1533" t="str">
        <f>TCD!E1534</f>
        <v>XT414120358TS</v>
      </c>
      <c r="H1533" s="6" t="str">
        <f t="shared" si="70"/>
        <v>P</v>
      </c>
      <c r="I1533" t="str">
        <f>LOOKUP(F1533,'Facture Chronopost'!L:L,'Facture Chronopost'!H:H)</f>
        <v>FR</v>
      </c>
      <c r="J1533" s="6">
        <f>TCD!U1534</f>
        <v>25</v>
      </c>
      <c r="K1533">
        <f t="shared" si="71"/>
        <v>1</v>
      </c>
      <c r="L1533" s="27">
        <f>_xlfn.XLOOKUP(F1533,'TCD poids'!A:A,'TCD poids'!C:C)</f>
        <v>4.5</v>
      </c>
      <c r="M1533" t="str">
        <f>TCD!T1534</f>
        <v>6C</v>
      </c>
      <c r="N1533">
        <f>IF(I1533="",0.2,LOOKUP(I1533,'Pays TVA'!A:A,'Pays TVA'!B:B))</f>
        <v>0.2</v>
      </c>
      <c r="O1533" s="27" t="str">
        <f>IF(TCD!M1534="","",TCD!M1534)</f>
        <v/>
      </c>
      <c r="P1533" s="27" t="str">
        <f>IF(TCD!J1534="","",TCD!J1534)</f>
        <v/>
      </c>
      <c r="Q1533" s="27" t="str">
        <f>IF(AND(TCD!L1534="",TCD!Q1534=""),"",IF(SUM(TCD!L1534,TCD!Q1534)&gt;15,29,9.5))</f>
        <v/>
      </c>
      <c r="R1533" s="27">
        <f>_xlfn.XLOOKUP(F1533,TCD!E:E,TCD!K:K,"")</f>
        <v>0</v>
      </c>
      <c r="S1533" s="27" t="str">
        <f>IF(TCD!I1534="","",IF(TCD!I1534&gt;8.5,17,8.5))</f>
        <v/>
      </c>
      <c r="T1533" s="27">
        <f>TCD!Y1534</f>
        <v>13.91</v>
      </c>
    </row>
    <row r="1534" spans="1:20" x14ac:dyDescent="0.2">
      <c r="A1534" s="13" t="str">
        <f>TCD!V1535</f>
        <v>CHRONO_2SHOP</v>
      </c>
      <c r="B1534" s="1">
        <f t="shared" si="69"/>
        <v>46143</v>
      </c>
      <c r="F1534" t="str">
        <f>TCD!E1535</f>
        <v>XT414121265TS</v>
      </c>
      <c r="H1534" s="6" t="str">
        <f t="shared" si="70"/>
        <v>P</v>
      </c>
      <c r="I1534" t="str">
        <f>LOOKUP(F1534,'Facture Chronopost'!L:L,'Facture Chronopost'!H:H)</f>
        <v>FR</v>
      </c>
      <c r="J1534" s="6">
        <f>TCD!U1535</f>
        <v>30</v>
      </c>
      <c r="K1534">
        <f t="shared" si="71"/>
        <v>1</v>
      </c>
      <c r="L1534" s="27">
        <f>_xlfn.XLOOKUP(F1534,'TCD poids'!A:A,'TCD poids'!C:C)</f>
        <v>4.3</v>
      </c>
      <c r="M1534" t="str">
        <f>TCD!T1535</f>
        <v>6C</v>
      </c>
      <c r="N1534">
        <f>IF(I1534="",0.2,LOOKUP(I1534,'Pays TVA'!A:A,'Pays TVA'!B:B))</f>
        <v>0.2</v>
      </c>
      <c r="O1534" s="27" t="str">
        <f>IF(TCD!M1535="","",TCD!M1535)</f>
        <v/>
      </c>
      <c r="P1534" s="27" t="str">
        <f>IF(TCD!J1535="","",TCD!J1535)</f>
        <v/>
      </c>
      <c r="Q1534" s="27" t="str">
        <f>IF(AND(TCD!L1535="",TCD!Q1535=""),"",IF(SUM(TCD!L1535,TCD!Q1535)&gt;15,29,9.5))</f>
        <v/>
      </c>
      <c r="R1534" s="27">
        <f>_xlfn.XLOOKUP(F1534,TCD!E:E,TCD!K:K,"")</f>
        <v>0</v>
      </c>
      <c r="S1534" s="27" t="str">
        <f>IF(TCD!I1535="","",IF(TCD!I1535&gt;8.5,17,8.5))</f>
        <v/>
      </c>
      <c r="T1534" s="27">
        <f>TCD!Y1535</f>
        <v>9.77</v>
      </c>
    </row>
    <row r="1535" spans="1:20" x14ac:dyDescent="0.2">
      <c r="A1535" s="13" t="str">
        <f>TCD!V1536</f>
        <v>CHRONO_2SHOP</v>
      </c>
      <c r="B1535" s="1">
        <f t="shared" si="69"/>
        <v>46143</v>
      </c>
      <c r="F1535" t="str">
        <f>TCD!E1536</f>
        <v>XT414121897TS</v>
      </c>
      <c r="H1535" s="6" t="str">
        <f t="shared" si="70"/>
        <v>P</v>
      </c>
      <c r="I1535" t="str">
        <f>LOOKUP(F1535,'Facture Chronopost'!L:L,'Facture Chronopost'!H:H)</f>
        <v>FR</v>
      </c>
      <c r="J1535" s="6">
        <f>TCD!U1536</f>
        <v>30</v>
      </c>
      <c r="K1535">
        <f t="shared" si="71"/>
        <v>1</v>
      </c>
      <c r="L1535" s="27">
        <f>_xlfn.XLOOKUP(F1535,'TCD poids'!A:A,'TCD poids'!C:C)</f>
        <v>4.3</v>
      </c>
      <c r="M1535" t="str">
        <f>TCD!T1536</f>
        <v>6C</v>
      </c>
      <c r="N1535">
        <f>IF(I1535="",0.2,LOOKUP(I1535,'Pays TVA'!A:A,'Pays TVA'!B:B))</f>
        <v>0.2</v>
      </c>
      <c r="O1535" s="27" t="str">
        <f>IF(TCD!M1536="","",TCD!M1536)</f>
        <v/>
      </c>
      <c r="P1535" s="27" t="str">
        <f>IF(TCD!J1536="","",TCD!J1536)</f>
        <v/>
      </c>
      <c r="Q1535" s="27" t="str">
        <f>IF(AND(TCD!L1536="",TCD!Q1536=""),"",IF(SUM(TCD!L1536,TCD!Q1536)&gt;15,29,9.5))</f>
        <v/>
      </c>
      <c r="R1535" s="27">
        <f>_xlfn.XLOOKUP(F1535,TCD!E:E,TCD!K:K,"")</f>
        <v>0</v>
      </c>
      <c r="S1535" s="27" t="str">
        <f>IF(TCD!I1536="","",IF(TCD!I1536&gt;8.5,17,8.5))</f>
        <v/>
      </c>
      <c r="T1535" s="27">
        <f>TCD!Y1536</f>
        <v>9.77</v>
      </c>
    </row>
    <row r="1536" spans="1:20" x14ac:dyDescent="0.2">
      <c r="A1536" s="13" t="str">
        <f>TCD!V1537</f>
        <v>CHRONO_2SHOP</v>
      </c>
      <c r="B1536" s="1">
        <f t="shared" si="69"/>
        <v>46143</v>
      </c>
      <c r="F1536" t="str">
        <f>TCD!E1537</f>
        <v>XT414122022TS</v>
      </c>
      <c r="H1536" s="6" t="str">
        <f t="shared" si="70"/>
        <v>P</v>
      </c>
      <c r="I1536" t="str">
        <f>LOOKUP(F1536,'Facture Chronopost'!L:L,'Facture Chronopost'!H:H)</f>
        <v>FR</v>
      </c>
      <c r="J1536" s="6">
        <f>TCD!U1537</f>
        <v>30</v>
      </c>
      <c r="K1536">
        <f t="shared" si="71"/>
        <v>1</v>
      </c>
      <c r="L1536" s="27">
        <f>_xlfn.XLOOKUP(F1536,'TCD poids'!A:A,'TCD poids'!C:C)</f>
        <v>3.2</v>
      </c>
      <c r="M1536" t="str">
        <f>TCD!T1537</f>
        <v>6C</v>
      </c>
      <c r="N1536">
        <f>IF(I1536="",0.2,LOOKUP(I1536,'Pays TVA'!A:A,'Pays TVA'!B:B))</f>
        <v>0.2</v>
      </c>
      <c r="O1536" s="27" t="str">
        <f>IF(TCD!M1537="","",TCD!M1537)</f>
        <v/>
      </c>
      <c r="P1536" s="27" t="str">
        <f>IF(TCD!J1537="","",TCD!J1537)</f>
        <v/>
      </c>
      <c r="Q1536" s="27" t="str">
        <f>IF(AND(TCD!L1537="",TCD!Q1537=""),"",IF(SUM(TCD!L1537,TCD!Q1537)&gt;15,29,9.5))</f>
        <v/>
      </c>
      <c r="R1536" s="27">
        <f>_xlfn.XLOOKUP(F1536,TCD!E:E,TCD!K:K,"")</f>
        <v>0</v>
      </c>
      <c r="S1536" s="27" t="str">
        <f>IF(TCD!I1537="","",IF(TCD!I1537&gt;8.5,17,8.5))</f>
        <v/>
      </c>
      <c r="T1536" s="27">
        <f>TCD!Y1537</f>
        <v>9.11</v>
      </c>
    </row>
    <row r="1537" spans="1:20" x14ac:dyDescent="0.2">
      <c r="A1537" s="13" t="str">
        <f>TCD!V1538</f>
        <v>CHRONO_2SHOP</v>
      </c>
      <c r="B1537" s="1">
        <f t="shared" si="69"/>
        <v>46143</v>
      </c>
      <c r="F1537" t="str">
        <f>TCD!E1538</f>
        <v>XT414122420TS</v>
      </c>
      <c r="H1537" s="6" t="str">
        <f t="shared" si="70"/>
        <v>P</v>
      </c>
      <c r="I1537" t="str">
        <f>LOOKUP(F1537,'Facture Chronopost'!L:L,'Facture Chronopost'!H:H)</f>
        <v>FR</v>
      </c>
      <c r="J1537" s="6">
        <f>TCD!U1538</f>
        <v>30</v>
      </c>
      <c r="K1537">
        <f t="shared" si="71"/>
        <v>1</v>
      </c>
      <c r="L1537" s="27">
        <f>_xlfn.XLOOKUP(F1537,'TCD poids'!A:A,'TCD poids'!C:C)</f>
        <v>4.5</v>
      </c>
      <c r="M1537" t="str">
        <f>TCD!T1538</f>
        <v>6C</v>
      </c>
      <c r="N1537">
        <f>IF(I1537="",0.2,LOOKUP(I1537,'Pays TVA'!A:A,'Pays TVA'!B:B))</f>
        <v>0.2</v>
      </c>
      <c r="O1537" s="27" t="str">
        <f>IF(TCD!M1538="","",TCD!M1538)</f>
        <v/>
      </c>
      <c r="P1537" s="27" t="str">
        <f>IF(TCD!J1538="","",TCD!J1538)</f>
        <v/>
      </c>
      <c r="Q1537" s="27" t="str">
        <f>IF(AND(TCD!L1538="",TCD!Q1538=""),"",IF(SUM(TCD!L1538,TCD!Q1538)&gt;15,29,9.5))</f>
        <v/>
      </c>
      <c r="R1537" s="27">
        <f>_xlfn.XLOOKUP(F1537,TCD!E:E,TCD!K:K,"")</f>
        <v>0</v>
      </c>
      <c r="S1537" s="27" t="str">
        <f>IF(TCD!I1538="","",IF(TCD!I1538&gt;8.5,17,8.5))</f>
        <v/>
      </c>
      <c r="T1537" s="27">
        <f>TCD!Y1538</f>
        <v>9.77</v>
      </c>
    </row>
    <row r="1538" spans="1:20" x14ac:dyDescent="0.2">
      <c r="A1538" s="13" t="str">
        <f>TCD!V1539</f>
        <v>CHRONO_2SHOP</v>
      </c>
      <c r="B1538" s="1">
        <f t="shared" si="69"/>
        <v>46143</v>
      </c>
      <c r="F1538" t="str">
        <f>TCD!E1539</f>
        <v>XT414123592TS</v>
      </c>
      <c r="H1538" s="6" t="str">
        <f t="shared" si="70"/>
        <v>P</v>
      </c>
      <c r="I1538" t="str">
        <f>LOOKUP(F1538,'Facture Chronopost'!L:L,'Facture Chronopost'!H:H)</f>
        <v>FR</v>
      </c>
      <c r="J1538" s="6">
        <f>TCD!U1539</f>
        <v>30</v>
      </c>
      <c r="K1538">
        <f t="shared" si="71"/>
        <v>1</v>
      </c>
      <c r="L1538" s="27">
        <f>_xlfn.XLOOKUP(F1538,'TCD poids'!A:A,'TCD poids'!C:C)</f>
        <v>4.8</v>
      </c>
      <c r="M1538" t="str">
        <f>TCD!T1539</f>
        <v>6C</v>
      </c>
      <c r="N1538">
        <f>IF(I1538="",0.2,LOOKUP(I1538,'Pays TVA'!A:A,'Pays TVA'!B:B))</f>
        <v>0.2</v>
      </c>
      <c r="O1538" s="27" t="str">
        <f>IF(TCD!M1539="","",TCD!M1539)</f>
        <v/>
      </c>
      <c r="P1538" s="27" t="str">
        <f>IF(TCD!J1539="","",TCD!J1539)</f>
        <v/>
      </c>
      <c r="Q1538" s="27" t="str">
        <f>IF(AND(TCD!L1539="",TCD!Q1539=""),"",IF(SUM(TCD!L1539,TCD!Q1539)&gt;15,29,9.5))</f>
        <v/>
      </c>
      <c r="R1538" s="27">
        <f>_xlfn.XLOOKUP(F1538,TCD!E:E,TCD!K:K,"")</f>
        <v>0</v>
      </c>
      <c r="S1538" s="27" t="str">
        <f>IF(TCD!I1539="","",IF(TCD!I1539&gt;8.5,17,8.5))</f>
        <v/>
      </c>
      <c r="T1538" s="27">
        <f>TCD!Y1539</f>
        <v>9.77</v>
      </c>
    </row>
    <row r="1539" spans="1:20" x14ac:dyDescent="0.2">
      <c r="A1539" s="13" t="str">
        <f>TCD!V1540</f>
        <v>CHRONO_2SHOP</v>
      </c>
      <c r="B1539" s="1">
        <f t="shared" si="69"/>
        <v>46143</v>
      </c>
      <c r="F1539" t="str">
        <f>TCD!E1540</f>
        <v>XT414124615TS</v>
      </c>
      <c r="H1539" s="6" t="str">
        <f t="shared" si="70"/>
        <v>P</v>
      </c>
      <c r="I1539" t="str">
        <f>LOOKUP(F1539,'Facture Chronopost'!L:L,'Facture Chronopost'!H:H)</f>
        <v>FR</v>
      </c>
      <c r="J1539" s="6">
        <f>TCD!U1540</f>
        <v>30</v>
      </c>
      <c r="K1539">
        <f t="shared" si="71"/>
        <v>1</v>
      </c>
      <c r="L1539" s="27">
        <f>_xlfn.XLOOKUP(F1539,'TCD poids'!A:A,'TCD poids'!C:C)</f>
        <v>4.6999999999999993</v>
      </c>
      <c r="M1539" t="str">
        <f>TCD!T1540</f>
        <v>6C</v>
      </c>
      <c r="N1539">
        <f>IF(I1539="",0.2,LOOKUP(I1539,'Pays TVA'!A:A,'Pays TVA'!B:B))</f>
        <v>0.2</v>
      </c>
      <c r="O1539" s="27" t="str">
        <f>IF(TCD!M1540="","",TCD!M1540)</f>
        <v/>
      </c>
      <c r="P1539" s="27" t="str">
        <f>IF(TCD!J1540="","",TCD!J1540)</f>
        <v/>
      </c>
      <c r="Q1539" s="27" t="str">
        <f>IF(AND(TCD!L1540="",TCD!Q1540=""),"",IF(SUM(TCD!L1540,TCD!Q1540)&gt;15,29,9.5))</f>
        <v/>
      </c>
      <c r="R1539" s="27">
        <f>_xlfn.XLOOKUP(F1539,TCD!E:E,TCD!K:K,"")</f>
        <v>0</v>
      </c>
      <c r="S1539" s="27" t="str">
        <f>IF(TCD!I1540="","",IF(TCD!I1540&gt;8.5,17,8.5))</f>
        <v/>
      </c>
      <c r="T1539" s="27">
        <f>TCD!Y1540</f>
        <v>9.77</v>
      </c>
    </row>
    <row r="1540" spans="1:20" x14ac:dyDescent="0.2">
      <c r="A1540" s="13" t="str">
        <f>TCD!V1541</f>
        <v>CHRONO_2SHOP</v>
      </c>
      <c r="B1540" s="1">
        <f t="shared" ref="B1540:B1603" si="72">B1539</f>
        <v>46143</v>
      </c>
      <c r="F1540" t="str">
        <f>TCD!E1541</f>
        <v>XT414125117TS</v>
      </c>
      <c r="H1540" s="6" t="str">
        <f t="shared" ref="H1540:H1603" si="73">IF(RIGHT(J1540,3)="BTB","E","P")</f>
        <v>P</v>
      </c>
      <c r="I1540" t="str">
        <f>LOOKUP(F1540,'Facture Chronopost'!L:L,'Facture Chronopost'!H:H)</f>
        <v>FR</v>
      </c>
      <c r="J1540" s="6">
        <f>TCD!U1541</f>
        <v>30</v>
      </c>
      <c r="K1540">
        <f t="shared" ref="K1540:K1603" si="74">K1539</f>
        <v>1</v>
      </c>
      <c r="L1540" s="27">
        <f>_xlfn.XLOOKUP(F1540,'TCD poids'!A:A,'TCD poids'!C:C)</f>
        <v>0.30000000000000004</v>
      </c>
      <c r="M1540" t="str">
        <f>TCD!T1541</f>
        <v>6C</v>
      </c>
      <c r="N1540">
        <f>IF(I1540="",0.2,LOOKUP(I1540,'Pays TVA'!A:A,'Pays TVA'!B:B))</f>
        <v>0.2</v>
      </c>
      <c r="O1540" s="27" t="str">
        <f>IF(TCD!M1541="","",TCD!M1541)</f>
        <v/>
      </c>
      <c r="P1540" s="27" t="str">
        <f>IF(TCD!J1541="","",TCD!J1541)</f>
        <v/>
      </c>
      <c r="Q1540" s="27" t="str">
        <f>IF(AND(TCD!L1541="",TCD!Q1541=""),"",IF(SUM(TCD!L1541,TCD!Q1541)&gt;15,29,9.5))</f>
        <v/>
      </c>
      <c r="R1540" s="27">
        <f>_xlfn.XLOOKUP(F1540,TCD!E:E,TCD!K:K,"")</f>
        <v>0</v>
      </c>
      <c r="S1540" s="27" t="str">
        <f>IF(TCD!I1541="","",IF(TCD!I1541&gt;8.5,17,8.5))</f>
        <v/>
      </c>
      <c r="T1540" s="27">
        <f>TCD!Y1541</f>
        <v>5.41</v>
      </c>
    </row>
    <row r="1541" spans="1:20" x14ac:dyDescent="0.2">
      <c r="A1541" s="13" t="str">
        <f>TCD!V1542</f>
        <v>CHRONO_2SHOP</v>
      </c>
      <c r="B1541" s="1">
        <f t="shared" si="72"/>
        <v>46143</v>
      </c>
      <c r="F1541" t="str">
        <f>TCD!E1542</f>
        <v>XT414126850TS</v>
      </c>
      <c r="H1541" s="6" t="str">
        <f t="shared" si="73"/>
        <v>P</v>
      </c>
      <c r="I1541" t="str">
        <f>LOOKUP(F1541,'Facture Chronopost'!L:L,'Facture Chronopost'!H:H)</f>
        <v>FR</v>
      </c>
      <c r="J1541" s="6">
        <f>TCD!U1542</f>
        <v>30</v>
      </c>
      <c r="K1541">
        <f t="shared" si="74"/>
        <v>1</v>
      </c>
      <c r="L1541" s="27">
        <f>_xlfn.XLOOKUP(F1541,'TCD poids'!A:A,'TCD poids'!C:C)</f>
        <v>0.1</v>
      </c>
      <c r="M1541" t="str">
        <f>TCD!T1542</f>
        <v>6C</v>
      </c>
      <c r="N1541">
        <f>IF(I1541="",0.2,LOOKUP(I1541,'Pays TVA'!A:A,'Pays TVA'!B:B))</f>
        <v>0.2</v>
      </c>
      <c r="O1541" s="27" t="str">
        <f>IF(TCD!M1542="","",TCD!M1542)</f>
        <v/>
      </c>
      <c r="P1541" s="27" t="str">
        <f>IF(TCD!J1542="","",TCD!J1542)</f>
        <v/>
      </c>
      <c r="Q1541" s="27" t="str">
        <f>IF(AND(TCD!L1542="",TCD!Q1542=""),"",IF(SUM(TCD!L1542,TCD!Q1542)&gt;15,29,9.5))</f>
        <v/>
      </c>
      <c r="R1541" s="27">
        <f>_xlfn.XLOOKUP(F1541,TCD!E:E,TCD!K:K,"")</f>
        <v>0</v>
      </c>
      <c r="S1541" s="27" t="str">
        <f>IF(TCD!I1542="","",IF(TCD!I1542&gt;8.5,17,8.5))</f>
        <v/>
      </c>
      <c r="T1541" s="27">
        <f>TCD!Y1542</f>
        <v>5.41</v>
      </c>
    </row>
    <row r="1542" spans="1:20" x14ac:dyDescent="0.2">
      <c r="A1542" s="13" t="str">
        <f>TCD!V1543</f>
        <v>CHRONO_2SHOP</v>
      </c>
      <c r="B1542" s="1">
        <f t="shared" si="72"/>
        <v>46143</v>
      </c>
      <c r="F1542" t="str">
        <f>TCD!E1543</f>
        <v>XT414131470TS</v>
      </c>
      <c r="H1542" s="6" t="str">
        <f t="shared" si="73"/>
        <v>P</v>
      </c>
      <c r="I1542" t="str">
        <f>LOOKUP(F1542,'Facture Chronopost'!L:L,'Facture Chronopost'!H:H)</f>
        <v>FR</v>
      </c>
      <c r="J1542" s="6">
        <f>TCD!U1543</f>
        <v>30</v>
      </c>
      <c r="K1542">
        <f t="shared" si="74"/>
        <v>1</v>
      </c>
      <c r="L1542" s="27">
        <f>_xlfn.XLOOKUP(F1542,'TCD poids'!A:A,'TCD poids'!C:C)</f>
        <v>4.5</v>
      </c>
      <c r="M1542" t="str">
        <f>TCD!T1543</f>
        <v>6C</v>
      </c>
      <c r="N1542">
        <f>IF(I1542="",0.2,LOOKUP(I1542,'Pays TVA'!A:A,'Pays TVA'!B:B))</f>
        <v>0.2</v>
      </c>
      <c r="O1542" s="27" t="str">
        <f>IF(TCD!M1543="","",TCD!M1543)</f>
        <v/>
      </c>
      <c r="P1542" s="27" t="str">
        <f>IF(TCD!J1543="","",TCD!J1543)</f>
        <v/>
      </c>
      <c r="Q1542" s="27" t="str">
        <f>IF(AND(TCD!L1543="",TCD!Q1543=""),"",IF(SUM(TCD!L1543,TCD!Q1543)&gt;15,29,9.5))</f>
        <v/>
      </c>
      <c r="R1542" s="27">
        <f>_xlfn.XLOOKUP(F1542,TCD!E:E,TCD!K:K,"")</f>
        <v>0</v>
      </c>
      <c r="S1542" s="27" t="str">
        <f>IF(TCD!I1543="","",IF(TCD!I1543&gt;8.5,17,8.5))</f>
        <v/>
      </c>
      <c r="T1542" s="27">
        <f>TCD!Y1543</f>
        <v>9.77</v>
      </c>
    </row>
    <row r="1543" spans="1:20" x14ac:dyDescent="0.2">
      <c r="A1543" s="13" t="str">
        <f>TCD!V1544</f>
        <v>CHRONO_2SHOP</v>
      </c>
      <c r="B1543" s="1">
        <f t="shared" si="72"/>
        <v>46143</v>
      </c>
      <c r="F1543" t="str">
        <f>TCD!E1544</f>
        <v>XT414132170TS</v>
      </c>
      <c r="H1543" s="6" t="str">
        <f t="shared" si="73"/>
        <v>P</v>
      </c>
      <c r="I1543" t="str">
        <f>LOOKUP(F1543,'Facture Chronopost'!L:L,'Facture Chronopost'!H:H)</f>
        <v>FR</v>
      </c>
      <c r="J1543" s="6">
        <f>TCD!U1544</f>
        <v>30</v>
      </c>
      <c r="K1543">
        <f t="shared" si="74"/>
        <v>1</v>
      </c>
      <c r="L1543" s="27">
        <f>_xlfn.XLOOKUP(F1543,'TCD poids'!A:A,'TCD poids'!C:C)</f>
        <v>4.3999999999999995</v>
      </c>
      <c r="M1543" t="str">
        <f>TCD!T1544</f>
        <v>6C</v>
      </c>
      <c r="N1543">
        <f>IF(I1543="",0.2,LOOKUP(I1543,'Pays TVA'!A:A,'Pays TVA'!B:B))</f>
        <v>0.2</v>
      </c>
      <c r="O1543" s="27" t="str">
        <f>IF(TCD!M1544="","",TCD!M1544)</f>
        <v/>
      </c>
      <c r="P1543" s="27" t="str">
        <f>IF(TCD!J1544="","",TCD!J1544)</f>
        <v/>
      </c>
      <c r="Q1543" s="27" t="str">
        <f>IF(AND(TCD!L1544="",TCD!Q1544=""),"",IF(SUM(TCD!L1544,TCD!Q1544)&gt;15,29,9.5))</f>
        <v/>
      </c>
      <c r="R1543" s="27">
        <f>_xlfn.XLOOKUP(F1543,TCD!E:E,TCD!K:K,"")</f>
        <v>0</v>
      </c>
      <c r="S1543" s="27" t="str">
        <f>IF(TCD!I1544="","",IF(TCD!I1544&gt;8.5,17,8.5))</f>
        <v/>
      </c>
      <c r="T1543" s="27">
        <f>TCD!Y1544</f>
        <v>9.77</v>
      </c>
    </row>
    <row r="1544" spans="1:20" x14ac:dyDescent="0.2">
      <c r="A1544" s="13" t="str">
        <f>TCD!V1545</f>
        <v>CHRONO_2SHOP</v>
      </c>
      <c r="B1544" s="1">
        <f t="shared" si="72"/>
        <v>46143</v>
      </c>
      <c r="F1544" t="str">
        <f>TCD!E1545</f>
        <v>XT414133847TS</v>
      </c>
      <c r="H1544" s="6" t="str">
        <f t="shared" si="73"/>
        <v>P</v>
      </c>
      <c r="I1544" t="str">
        <f>LOOKUP(F1544,'Facture Chronopost'!L:L,'Facture Chronopost'!H:H)</f>
        <v>FR</v>
      </c>
      <c r="J1544" s="6">
        <f>TCD!U1545</f>
        <v>25</v>
      </c>
      <c r="K1544">
        <f t="shared" si="74"/>
        <v>1</v>
      </c>
      <c r="L1544" s="27">
        <f>_xlfn.XLOOKUP(F1544,'TCD poids'!A:A,'TCD poids'!C:C)</f>
        <v>4.6999999999999993</v>
      </c>
      <c r="M1544" t="str">
        <f>TCD!T1545</f>
        <v>6C</v>
      </c>
      <c r="N1544">
        <f>IF(I1544="",0.2,LOOKUP(I1544,'Pays TVA'!A:A,'Pays TVA'!B:B))</f>
        <v>0.2</v>
      </c>
      <c r="O1544" s="27" t="str">
        <f>IF(TCD!M1545="","",TCD!M1545)</f>
        <v/>
      </c>
      <c r="P1544" s="27" t="str">
        <f>IF(TCD!J1545="","",TCD!J1545)</f>
        <v/>
      </c>
      <c r="Q1544" s="27" t="str">
        <f>IF(AND(TCD!L1545="",TCD!Q1545=""),"",IF(SUM(TCD!L1545,TCD!Q1545)&gt;15,29,9.5))</f>
        <v/>
      </c>
      <c r="R1544" s="27">
        <f>_xlfn.XLOOKUP(F1544,TCD!E:E,TCD!K:K,"")</f>
        <v>0</v>
      </c>
      <c r="S1544" s="27" t="str">
        <f>IF(TCD!I1545="","",IF(TCD!I1545&gt;8.5,17,8.5))</f>
        <v/>
      </c>
      <c r="T1544" s="27">
        <f>TCD!Y1545</f>
        <v>13.91</v>
      </c>
    </row>
    <row r="1545" spans="1:20" x14ac:dyDescent="0.2">
      <c r="A1545" s="13" t="str">
        <f>TCD!V1546</f>
        <v>CHRONO_2SHOP</v>
      </c>
      <c r="B1545" s="1">
        <f t="shared" si="72"/>
        <v>46143</v>
      </c>
      <c r="F1545" t="str">
        <f>TCD!E1546</f>
        <v>XT414133970TS</v>
      </c>
      <c r="H1545" s="6" t="str">
        <f t="shared" si="73"/>
        <v>P</v>
      </c>
      <c r="I1545" t="str">
        <f>LOOKUP(F1545,'Facture Chronopost'!L:L,'Facture Chronopost'!H:H)</f>
        <v>FR</v>
      </c>
      <c r="J1545" s="6">
        <f>TCD!U1546</f>
        <v>26</v>
      </c>
      <c r="K1545">
        <f t="shared" si="74"/>
        <v>1</v>
      </c>
      <c r="L1545" s="27">
        <f>_xlfn.XLOOKUP(F1545,'TCD poids'!A:A,'TCD poids'!C:C)</f>
        <v>0.1</v>
      </c>
      <c r="M1545" t="str">
        <f>TCD!T1546</f>
        <v>6C</v>
      </c>
      <c r="N1545">
        <f>IF(I1545="",0.2,LOOKUP(I1545,'Pays TVA'!A:A,'Pays TVA'!B:B))</f>
        <v>0.2</v>
      </c>
      <c r="O1545" s="27" t="str">
        <f>IF(TCD!M1546="","",TCD!M1546)</f>
        <v/>
      </c>
      <c r="P1545" s="27" t="str">
        <f>IF(TCD!J1546="","",TCD!J1546)</f>
        <v/>
      </c>
      <c r="Q1545" s="27" t="str">
        <f>IF(AND(TCD!L1546="",TCD!Q1546=""),"",IF(SUM(TCD!L1546,TCD!Q1546)&gt;15,29,9.5))</f>
        <v/>
      </c>
      <c r="R1545" s="27">
        <f>_xlfn.XLOOKUP(F1545,TCD!E:E,TCD!K:K,"")</f>
        <v>0</v>
      </c>
      <c r="S1545" s="27" t="str">
        <f>IF(TCD!I1546="","",IF(TCD!I1546&gt;8.5,17,8.5))</f>
        <v/>
      </c>
      <c r="T1545" s="27">
        <f>TCD!Y1546</f>
        <v>4.92</v>
      </c>
    </row>
    <row r="1546" spans="1:20" x14ac:dyDescent="0.2">
      <c r="A1546" s="13" t="str">
        <f>TCD!V1547</f>
        <v>CHRONO_2SHOP</v>
      </c>
      <c r="B1546" s="1">
        <f t="shared" si="72"/>
        <v>46143</v>
      </c>
      <c r="F1546" t="str">
        <f>TCD!E1547</f>
        <v>XT414134635TS</v>
      </c>
      <c r="H1546" s="6" t="str">
        <f t="shared" si="73"/>
        <v>P</v>
      </c>
      <c r="I1546" t="str">
        <f>LOOKUP(F1546,'Facture Chronopost'!L:L,'Facture Chronopost'!H:H)</f>
        <v>FR</v>
      </c>
      <c r="J1546" s="6">
        <f>TCD!U1547</f>
        <v>30</v>
      </c>
      <c r="K1546">
        <f t="shared" si="74"/>
        <v>1</v>
      </c>
      <c r="L1546" s="27">
        <f>_xlfn.XLOOKUP(F1546,'TCD poids'!A:A,'TCD poids'!C:C)</f>
        <v>7</v>
      </c>
      <c r="M1546" t="str">
        <f>TCD!T1547</f>
        <v>6C</v>
      </c>
      <c r="N1546">
        <f>IF(I1546="",0.2,LOOKUP(I1546,'Pays TVA'!A:A,'Pays TVA'!B:B))</f>
        <v>0.2</v>
      </c>
      <c r="O1546" s="27" t="str">
        <f>IF(TCD!M1547="","",TCD!M1547)</f>
        <v/>
      </c>
      <c r="P1546" s="27" t="str">
        <f>IF(TCD!J1547="","",TCD!J1547)</f>
        <v/>
      </c>
      <c r="Q1546" s="27" t="str">
        <f>IF(AND(TCD!L1547="",TCD!Q1547=""),"",IF(SUM(TCD!L1547,TCD!Q1547)&gt;15,29,9.5))</f>
        <v/>
      </c>
      <c r="R1546" s="27">
        <f>_xlfn.XLOOKUP(F1546,TCD!E:E,TCD!K:K,"")</f>
        <v>0</v>
      </c>
      <c r="S1546" s="27" t="str">
        <f>IF(TCD!I1547="","",IF(TCD!I1547&gt;8.5,17,8.5))</f>
        <v/>
      </c>
      <c r="T1546" s="27">
        <f>TCD!Y1547</f>
        <v>11.09</v>
      </c>
    </row>
    <row r="1547" spans="1:20" x14ac:dyDescent="0.2">
      <c r="A1547" s="13" t="str">
        <f>TCD!V1548</f>
        <v>CHRONO_2SHOP</v>
      </c>
      <c r="B1547" s="1">
        <f t="shared" si="72"/>
        <v>46143</v>
      </c>
      <c r="F1547" t="str">
        <f>TCD!E1548</f>
        <v>XT414134799TS</v>
      </c>
      <c r="H1547" s="6" t="str">
        <f t="shared" si="73"/>
        <v>P</v>
      </c>
      <c r="I1547" t="str">
        <f>LOOKUP(F1547,'Facture Chronopost'!L:L,'Facture Chronopost'!H:H)</f>
        <v>FR</v>
      </c>
      <c r="J1547" s="6">
        <f>TCD!U1548</f>
        <v>30</v>
      </c>
      <c r="K1547">
        <f t="shared" si="74"/>
        <v>1</v>
      </c>
      <c r="L1547" s="27">
        <f>_xlfn.XLOOKUP(F1547,'TCD poids'!A:A,'TCD poids'!C:C)</f>
        <v>1.2000000000000002</v>
      </c>
      <c r="M1547" t="str">
        <f>TCD!T1548</f>
        <v>6C</v>
      </c>
      <c r="N1547">
        <f>IF(I1547="",0.2,LOOKUP(I1547,'Pays TVA'!A:A,'Pays TVA'!B:B))</f>
        <v>0.2</v>
      </c>
      <c r="O1547" s="27" t="str">
        <f>IF(TCD!M1548="","",TCD!M1548)</f>
        <v/>
      </c>
      <c r="P1547" s="27" t="str">
        <f>IF(TCD!J1548="","",TCD!J1548)</f>
        <v/>
      </c>
      <c r="Q1547" s="27" t="str">
        <f>IF(AND(TCD!L1548="",TCD!Q1548=""),"",IF(SUM(TCD!L1548,TCD!Q1548)&gt;15,29,9.5))</f>
        <v/>
      </c>
      <c r="R1547" s="27">
        <f>_xlfn.XLOOKUP(F1547,TCD!E:E,TCD!K:K,"")</f>
        <v>0</v>
      </c>
      <c r="S1547" s="27" t="str">
        <f>IF(TCD!I1548="","",IF(TCD!I1548&gt;8.5,17,8.5))</f>
        <v/>
      </c>
      <c r="T1547" s="27">
        <f>TCD!Y1548</f>
        <v>5.96</v>
      </c>
    </row>
    <row r="1548" spans="1:20" x14ac:dyDescent="0.2">
      <c r="A1548" s="13" t="str">
        <f>TCD!V1549</f>
        <v>CHRONO_2SHOP</v>
      </c>
      <c r="B1548" s="1">
        <f t="shared" si="72"/>
        <v>46143</v>
      </c>
      <c r="F1548" t="str">
        <f>TCD!E1549</f>
        <v>XT414136724TS</v>
      </c>
      <c r="H1548" s="6" t="str">
        <f t="shared" si="73"/>
        <v>P</v>
      </c>
      <c r="I1548" t="str">
        <f>LOOKUP(F1548,'Facture Chronopost'!L:L,'Facture Chronopost'!H:H)</f>
        <v>FR</v>
      </c>
      <c r="J1548" s="6">
        <f>TCD!U1549</f>
        <v>30</v>
      </c>
      <c r="K1548">
        <f t="shared" si="74"/>
        <v>1</v>
      </c>
      <c r="L1548" s="27">
        <f>_xlfn.XLOOKUP(F1548,'TCD poids'!A:A,'TCD poids'!C:C)</f>
        <v>4.5999999999999996</v>
      </c>
      <c r="M1548" t="str">
        <f>TCD!T1549</f>
        <v>6C</v>
      </c>
      <c r="N1548">
        <f>IF(I1548="",0.2,LOOKUP(I1548,'Pays TVA'!A:A,'Pays TVA'!B:B))</f>
        <v>0.2</v>
      </c>
      <c r="O1548" s="27" t="str">
        <f>IF(TCD!M1549="","",TCD!M1549)</f>
        <v/>
      </c>
      <c r="P1548" s="27" t="str">
        <f>IF(TCD!J1549="","",TCD!J1549)</f>
        <v/>
      </c>
      <c r="Q1548" s="27" t="str">
        <f>IF(AND(TCD!L1549="",TCD!Q1549=""),"",IF(SUM(TCD!L1549,TCD!Q1549)&gt;15,29,9.5))</f>
        <v/>
      </c>
      <c r="R1548" s="27">
        <f>_xlfn.XLOOKUP(F1548,TCD!E:E,TCD!K:K,"")</f>
        <v>0</v>
      </c>
      <c r="S1548" s="27" t="str">
        <f>IF(TCD!I1549="","",IF(TCD!I1549&gt;8.5,17,8.5))</f>
        <v/>
      </c>
      <c r="T1548" s="27">
        <f>TCD!Y1549</f>
        <v>9.77</v>
      </c>
    </row>
    <row r="1549" spans="1:20" x14ac:dyDescent="0.2">
      <c r="A1549" s="13" t="str">
        <f>TCD!V1550</f>
        <v>CHRONO_2SHOP</v>
      </c>
      <c r="B1549" s="1">
        <f t="shared" si="72"/>
        <v>46143</v>
      </c>
      <c r="F1549" t="str">
        <f>TCD!E1550</f>
        <v>XT414137035TS</v>
      </c>
      <c r="H1549" s="6" t="str">
        <f t="shared" si="73"/>
        <v>P</v>
      </c>
      <c r="I1549" t="str">
        <f>LOOKUP(F1549,'Facture Chronopost'!L:L,'Facture Chronopost'!H:H)</f>
        <v>FR</v>
      </c>
      <c r="J1549" s="6">
        <f>TCD!U1550</f>
        <v>30</v>
      </c>
      <c r="K1549">
        <f t="shared" si="74"/>
        <v>1</v>
      </c>
      <c r="L1549" s="27">
        <f>_xlfn.XLOOKUP(F1549,'TCD poids'!A:A,'TCD poids'!C:C)</f>
        <v>12</v>
      </c>
      <c r="M1549" t="str">
        <f>TCD!T1550</f>
        <v>6C</v>
      </c>
      <c r="N1549">
        <f>IF(I1549="",0.2,LOOKUP(I1549,'Pays TVA'!A:A,'Pays TVA'!B:B))</f>
        <v>0.2</v>
      </c>
      <c r="O1549" s="27" t="str">
        <f>IF(TCD!M1550="","",TCD!M1550)</f>
        <v/>
      </c>
      <c r="P1549" s="27" t="str">
        <f>IF(TCD!J1550="","",TCD!J1550)</f>
        <v/>
      </c>
      <c r="Q1549" s="27" t="str">
        <f>IF(AND(TCD!L1550="",TCD!Q1550=""),"",IF(SUM(TCD!L1550,TCD!Q1550)&gt;15,29,9.5))</f>
        <v/>
      </c>
      <c r="R1549" s="27">
        <f>_xlfn.XLOOKUP(F1549,TCD!E:E,TCD!K:K,"")</f>
        <v>0</v>
      </c>
      <c r="S1549" s="27" t="str">
        <f>IF(TCD!I1550="","",IF(TCD!I1550&gt;8.5,17,8.5))</f>
        <v/>
      </c>
      <c r="T1549" s="27">
        <f>TCD!Y1550</f>
        <v>14.39</v>
      </c>
    </row>
    <row r="1550" spans="1:20" x14ac:dyDescent="0.2">
      <c r="A1550" s="13" t="str">
        <f>TCD!V1551</f>
        <v>CHRONO_2SHOP</v>
      </c>
      <c r="B1550" s="1">
        <f t="shared" si="72"/>
        <v>46143</v>
      </c>
      <c r="F1550" t="str">
        <f>TCD!E1551</f>
        <v>XT414137305TS</v>
      </c>
      <c r="H1550" s="6" t="str">
        <f t="shared" si="73"/>
        <v>P</v>
      </c>
      <c r="I1550" t="str">
        <f>LOOKUP(F1550,'Facture Chronopost'!L:L,'Facture Chronopost'!H:H)</f>
        <v>FR</v>
      </c>
      <c r="J1550" s="6">
        <f>TCD!U1551</f>
        <v>30</v>
      </c>
      <c r="K1550">
        <f t="shared" si="74"/>
        <v>1</v>
      </c>
      <c r="L1550" s="27">
        <f>_xlfn.XLOOKUP(F1550,'TCD poids'!A:A,'TCD poids'!C:C)</f>
        <v>0.2</v>
      </c>
      <c r="M1550" t="str">
        <f>TCD!T1551</f>
        <v>6C</v>
      </c>
      <c r="N1550">
        <f>IF(I1550="",0.2,LOOKUP(I1550,'Pays TVA'!A:A,'Pays TVA'!B:B))</f>
        <v>0.2</v>
      </c>
      <c r="O1550" s="27" t="str">
        <f>IF(TCD!M1551="","",TCD!M1551)</f>
        <v/>
      </c>
      <c r="P1550" s="27" t="str">
        <f>IF(TCD!J1551="","",TCD!J1551)</f>
        <v/>
      </c>
      <c r="Q1550" s="27" t="str">
        <f>IF(AND(TCD!L1551="",TCD!Q1551=""),"",IF(SUM(TCD!L1551,TCD!Q1551)&gt;15,29,9.5))</f>
        <v/>
      </c>
      <c r="R1550" s="27">
        <f>_xlfn.XLOOKUP(F1550,TCD!E:E,TCD!K:K,"")</f>
        <v>0</v>
      </c>
      <c r="S1550" s="27" t="str">
        <f>IF(TCD!I1551="","",IF(TCD!I1551&gt;8.5,17,8.5))</f>
        <v/>
      </c>
      <c r="T1550" s="27">
        <f>TCD!Y1551</f>
        <v>5.41</v>
      </c>
    </row>
    <row r="1551" spans="1:20" x14ac:dyDescent="0.2">
      <c r="A1551" s="13" t="str">
        <f>TCD!V1552</f>
        <v>CHRONO_2SHOP</v>
      </c>
      <c r="B1551" s="1">
        <f t="shared" si="72"/>
        <v>46143</v>
      </c>
      <c r="F1551" t="str">
        <f>TCD!E1552</f>
        <v>XT414138155TS</v>
      </c>
      <c r="H1551" s="6" t="str">
        <f t="shared" si="73"/>
        <v>P</v>
      </c>
      <c r="I1551" t="str">
        <f>LOOKUP(F1551,'Facture Chronopost'!L:L,'Facture Chronopost'!H:H)</f>
        <v>FR</v>
      </c>
      <c r="J1551" s="6">
        <f>TCD!U1552</f>
        <v>30</v>
      </c>
      <c r="K1551">
        <f t="shared" si="74"/>
        <v>1</v>
      </c>
      <c r="L1551" s="27">
        <f>_xlfn.XLOOKUP(F1551,'TCD poids'!A:A,'TCD poids'!C:C)</f>
        <v>0.1</v>
      </c>
      <c r="M1551" t="str">
        <f>TCD!T1552</f>
        <v>6C</v>
      </c>
      <c r="N1551">
        <f>IF(I1551="",0.2,LOOKUP(I1551,'Pays TVA'!A:A,'Pays TVA'!B:B))</f>
        <v>0.2</v>
      </c>
      <c r="O1551" s="27" t="str">
        <f>IF(TCD!M1552="","",TCD!M1552)</f>
        <v/>
      </c>
      <c r="P1551" s="27" t="str">
        <f>IF(TCD!J1552="","",TCD!J1552)</f>
        <v/>
      </c>
      <c r="Q1551" s="27" t="str">
        <f>IF(AND(TCD!L1552="",TCD!Q1552=""),"",IF(SUM(TCD!L1552,TCD!Q1552)&gt;15,29,9.5))</f>
        <v/>
      </c>
      <c r="R1551" s="27">
        <f>_xlfn.XLOOKUP(F1551,TCD!E:E,TCD!K:K,"")</f>
        <v>0</v>
      </c>
      <c r="S1551" s="27" t="str">
        <f>IF(TCD!I1552="","",IF(TCD!I1552&gt;8.5,17,8.5))</f>
        <v/>
      </c>
      <c r="T1551" s="27">
        <f>TCD!Y1552</f>
        <v>5.41</v>
      </c>
    </row>
    <row r="1552" spans="1:20" x14ac:dyDescent="0.2">
      <c r="A1552" s="13" t="str">
        <f>TCD!V1553</f>
        <v>CHRONO_2SHOP</v>
      </c>
      <c r="B1552" s="1">
        <f t="shared" si="72"/>
        <v>46143</v>
      </c>
      <c r="F1552" t="str">
        <f>TCD!E1553</f>
        <v>XT414138875TS</v>
      </c>
      <c r="H1552" s="6" t="str">
        <f t="shared" si="73"/>
        <v>P</v>
      </c>
      <c r="I1552" t="str">
        <f>LOOKUP(F1552,'Facture Chronopost'!L:L,'Facture Chronopost'!H:H)</f>
        <v>FR</v>
      </c>
      <c r="J1552" s="6">
        <f>TCD!U1553</f>
        <v>42</v>
      </c>
      <c r="K1552">
        <f t="shared" si="74"/>
        <v>1</v>
      </c>
      <c r="L1552" s="27">
        <f>_xlfn.XLOOKUP(F1552,'TCD poids'!A:A,'TCD poids'!C:C)</f>
        <v>4.6999999999999993</v>
      </c>
      <c r="M1552" t="str">
        <f>TCD!T1553</f>
        <v>6C</v>
      </c>
      <c r="N1552">
        <f>IF(I1552="",0.2,LOOKUP(I1552,'Pays TVA'!A:A,'Pays TVA'!B:B))</f>
        <v>0.2</v>
      </c>
      <c r="O1552" s="27" t="str">
        <f>IF(TCD!M1553="","",TCD!M1553)</f>
        <v/>
      </c>
      <c r="P1552" s="27" t="str">
        <f>IF(TCD!J1553="","",TCD!J1553)</f>
        <v/>
      </c>
      <c r="Q1552" s="27" t="str">
        <f>IF(AND(TCD!L1553="",TCD!Q1553=""),"",IF(SUM(TCD!L1553,TCD!Q1553)&gt;15,29,9.5))</f>
        <v/>
      </c>
      <c r="R1552" s="27">
        <f>_xlfn.XLOOKUP(F1552,TCD!E:E,TCD!K:K,"")</f>
        <v>0</v>
      </c>
      <c r="S1552" s="27" t="str">
        <f>IF(TCD!I1553="","",IF(TCD!I1553&gt;8.5,17,8.5))</f>
        <v/>
      </c>
      <c r="T1552" s="27">
        <f>TCD!Y1553</f>
        <v>9.77</v>
      </c>
    </row>
    <row r="1553" spans="1:20" x14ac:dyDescent="0.2">
      <c r="A1553" s="13" t="str">
        <f>TCD!V1554</f>
        <v>CHRONO_2SHOP</v>
      </c>
      <c r="B1553" s="1">
        <f t="shared" si="72"/>
        <v>46143</v>
      </c>
      <c r="F1553" t="str">
        <f>TCD!E1554</f>
        <v>XT414139473TS</v>
      </c>
      <c r="H1553" s="6" t="str">
        <f t="shared" si="73"/>
        <v>P</v>
      </c>
      <c r="I1553" t="str">
        <f>LOOKUP(F1553,'Facture Chronopost'!L:L,'Facture Chronopost'!H:H)</f>
        <v>FR</v>
      </c>
      <c r="J1553" s="6">
        <f>TCD!U1554</f>
        <v>30</v>
      </c>
      <c r="K1553">
        <f t="shared" si="74"/>
        <v>1</v>
      </c>
      <c r="L1553" s="27">
        <f>_xlfn.XLOOKUP(F1553,'TCD poids'!A:A,'TCD poids'!C:C)</f>
        <v>0.2</v>
      </c>
      <c r="M1553" t="str">
        <f>TCD!T1554</f>
        <v>6C</v>
      </c>
      <c r="N1553">
        <f>IF(I1553="",0.2,LOOKUP(I1553,'Pays TVA'!A:A,'Pays TVA'!B:B))</f>
        <v>0.2</v>
      </c>
      <c r="O1553" s="27" t="str">
        <f>IF(TCD!M1554="","",TCD!M1554)</f>
        <v/>
      </c>
      <c r="P1553" s="27" t="str">
        <f>IF(TCD!J1554="","",TCD!J1554)</f>
        <v/>
      </c>
      <c r="Q1553" s="27" t="str">
        <f>IF(AND(TCD!L1554="",TCD!Q1554=""),"",IF(SUM(TCD!L1554,TCD!Q1554)&gt;15,29,9.5))</f>
        <v/>
      </c>
      <c r="R1553" s="27">
        <f>_xlfn.XLOOKUP(F1553,TCD!E:E,TCD!K:K,"")</f>
        <v>0</v>
      </c>
      <c r="S1553" s="27" t="str">
        <f>IF(TCD!I1554="","",IF(TCD!I1554&gt;8.5,17,8.5))</f>
        <v/>
      </c>
      <c r="T1553" s="27">
        <f>TCD!Y1554</f>
        <v>5.41</v>
      </c>
    </row>
    <row r="1554" spans="1:20" x14ac:dyDescent="0.2">
      <c r="A1554" s="13" t="str">
        <f>TCD!V1555</f>
        <v>CHRONO_2SHOP</v>
      </c>
      <c r="B1554" s="1">
        <f t="shared" si="72"/>
        <v>46143</v>
      </c>
      <c r="F1554" t="str">
        <f>TCD!E1555</f>
        <v>XT414142645TS</v>
      </c>
      <c r="H1554" s="6" t="str">
        <f t="shared" si="73"/>
        <v>P</v>
      </c>
      <c r="I1554" t="str">
        <f>LOOKUP(F1554,'Facture Chronopost'!L:L,'Facture Chronopost'!H:H)</f>
        <v>FR</v>
      </c>
      <c r="J1554" s="6">
        <f>TCD!U1555</f>
        <v>25</v>
      </c>
      <c r="K1554">
        <f t="shared" si="74"/>
        <v>1</v>
      </c>
      <c r="L1554" s="27">
        <f>_xlfn.XLOOKUP(F1554,'TCD poids'!A:A,'TCD poids'!C:C)</f>
        <v>4.8</v>
      </c>
      <c r="M1554" t="str">
        <f>TCD!T1555</f>
        <v>6C</v>
      </c>
      <c r="N1554">
        <f>IF(I1554="",0.2,LOOKUP(I1554,'Pays TVA'!A:A,'Pays TVA'!B:B))</f>
        <v>0.2</v>
      </c>
      <c r="O1554" s="27" t="str">
        <f>IF(TCD!M1555="","",TCD!M1555)</f>
        <v/>
      </c>
      <c r="P1554" s="27" t="str">
        <f>IF(TCD!J1555="","",TCD!J1555)</f>
        <v/>
      </c>
      <c r="Q1554" s="27" t="str">
        <f>IF(AND(TCD!L1555="",TCD!Q1555=""),"",IF(SUM(TCD!L1555,TCD!Q1555)&gt;15,29,9.5))</f>
        <v/>
      </c>
      <c r="R1554" s="27">
        <f>_xlfn.XLOOKUP(F1554,TCD!E:E,TCD!K:K,"")</f>
        <v>0</v>
      </c>
      <c r="S1554" s="27" t="str">
        <f>IF(TCD!I1555="","",IF(TCD!I1555&gt;8.5,17,8.5))</f>
        <v/>
      </c>
      <c r="T1554" s="27">
        <f>TCD!Y1555</f>
        <v>13.91</v>
      </c>
    </row>
    <row r="1555" spans="1:20" x14ac:dyDescent="0.2">
      <c r="A1555" s="13" t="str">
        <f>TCD!V1556</f>
        <v>CHRONO_2SHOP</v>
      </c>
      <c r="B1555" s="1">
        <f t="shared" si="72"/>
        <v>46143</v>
      </c>
      <c r="F1555" t="str">
        <f>TCD!E1556</f>
        <v>XT414142764TS</v>
      </c>
      <c r="H1555" s="6" t="str">
        <f t="shared" si="73"/>
        <v>P</v>
      </c>
      <c r="I1555" t="str">
        <f>LOOKUP(F1555,'Facture Chronopost'!L:L,'Facture Chronopost'!H:H)</f>
        <v>FR</v>
      </c>
      <c r="J1555" s="6">
        <f>TCD!U1556</f>
        <v>25</v>
      </c>
      <c r="K1555">
        <f t="shared" si="74"/>
        <v>1</v>
      </c>
      <c r="L1555" s="27">
        <f>_xlfn.XLOOKUP(F1555,'TCD poids'!A:A,'TCD poids'!C:C)</f>
        <v>4.5999999999999996</v>
      </c>
      <c r="M1555" t="str">
        <f>TCD!T1556</f>
        <v>6C</v>
      </c>
      <c r="N1555">
        <f>IF(I1555="",0.2,LOOKUP(I1555,'Pays TVA'!A:A,'Pays TVA'!B:B))</f>
        <v>0.2</v>
      </c>
      <c r="O1555" s="27" t="str">
        <f>IF(TCD!M1556="","",TCD!M1556)</f>
        <v/>
      </c>
      <c r="P1555" s="27" t="str">
        <f>IF(TCD!J1556="","",TCD!J1556)</f>
        <v/>
      </c>
      <c r="Q1555" s="27" t="str">
        <f>IF(AND(TCD!L1556="",TCD!Q1556=""),"",IF(SUM(TCD!L1556,TCD!Q1556)&gt;15,29,9.5))</f>
        <v/>
      </c>
      <c r="R1555" s="27">
        <f>_xlfn.XLOOKUP(F1555,TCD!E:E,TCD!K:K,"")</f>
        <v>0</v>
      </c>
      <c r="S1555" s="27" t="str">
        <f>IF(TCD!I1556="","",IF(TCD!I1556&gt;8.5,17,8.5))</f>
        <v/>
      </c>
      <c r="T1555" s="27">
        <f>TCD!Y1556</f>
        <v>13.91</v>
      </c>
    </row>
    <row r="1556" spans="1:20" x14ac:dyDescent="0.2">
      <c r="A1556" s="13" t="str">
        <f>TCD!V1557</f>
        <v>CHRONO_2SHOP</v>
      </c>
      <c r="B1556" s="1">
        <f t="shared" si="72"/>
        <v>46143</v>
      </c>
      <c r="F1556" t="str">
        <f>TCD!E1557</f>
        <v>XT414143141TS</v>
      </c>
      <c r="H1556" s="6" t="str">
        <f t="shared" si="73"/>
        <v>P</v>
      </c>
      <c r="I1556" t="str">
        <f>LOOKUP(F1556,'Facture Chronopost'!L:L,'Facture Chronopost'!H:H)</f>
        <v>FR</v>
      </c>
      <c r="J1556" s="6">
        <f>TCD!U1557</f>
        <v>30</v>
      </c>
      <c r="K1556">
        <f t="shared" si="74"/>
        <v>1</v>
      </c>
      <c r="L1556" s="27">
        <f>_xlfn.XLOOKUP(F1556,'TCD poids'!A:A,'TCD poids'!C:C)</f>
        <v>0.4</v>
      </c>
      <c r="M1556" t="str">
        <f>TCD!T1557</f>
        <v>6C</v>
      </c>
      <c r="N1556">
        <f>IF(I1556="",0.2,LOOKUP(I1556,'Pays TVA'!A:A,'Pays TVA'!B:B))</f>
        <v>0.2</v>
      </c>
      <c r="O1556" s="27" t="str">
        <f>IF(TCD!M1557="","",TCD!M1557)</f>
        <v/>
      </c>
      <c r="P1556" s="27" t="str">
        <f>IF(TCD!J1557="","",TCD!J1557)</f>
        <v/>
      </c>
      <c r="Q1556" s="27" t="str">
        <f>IF(AND(TCD!L1557="",TCD!Q1557=""),"",IF(SUM(TCD!L1557,TCD!Q1557)&gt;15,29,9.5))</f>
        <v/>
      </c>
      <c r="R1556" s="27">
        <f>_xlfn.XLOOKUP(F1556,TCD!E:E,TCD!K:K,"")</f>
        <v>0</v>
      </c>
      <c r="S1556" s="27" t="str">
        <f>IF(TCD!I1557="","",IF(TCD!I1557&gt;8.5,17,8.5))</f>
        <v/>
      </c>
      <c r="T1556" s="27">
        <f>TCD!Y1557</f>
        <v>5.41</v>
      </c>
    </row>
    <row r="1557" spans="1:20" x14ac:dyDescent="0.2">
      <c r="A1557" s="13" t="str">
        <f>TCD!V1558</f>
        <v>CHRONO_2SHOP</v>
      </c>
      <c r="B1557" s="1">
        <f t="shared" si="72"/>
        <v>46143</v>
      </c>
      <c r="F1557" t="str">
        <f>TCD!E1558</f>
        <v>XT414143685TS</v>
      </c>
      <c r="H1557" s="6" t="str">
        <f t="shared" si="73"/>
        <v>P</v>
      </c>
      <c r="I1557" t="str">
        <f>LOOKUP(F1557,'Facture Chronopost'!L:L,'Facture Chronopost'!H:H)</f>
        <v>FR</v>
      </c>
      <c r="J1557" s="6">
        <f>TCD!U1558</f>
        <v>25</v>
      </c>
      <c r="K1557">
        <f t="shared" si="74"/>
        <v>1</v>
      </c>
      <c r="L1557" s="27">
        <f>_xlfn.XLOOKUP(F1557,'TCD poids'!A:A,'TCD poids'!C:C)</f>
        <v>0.5</v>
      </c>
      <c r="M1557" t="str">
        <f>TCD!T1558</f>
        <v>6C</v>
      </c>
      <c r="N1557">
        <f>IF(I1557="",0.2,LOOKUP(I1557,'Pays TVA'!A:A,'Pays TVA'!B:B))</f>
        <v>0.2</v>
      </c>
      <c r="O1557" s="27" t="str">
        <f>IF(TCD!M1558="","",TCD!M1558)</f>
        <v/>
      </c>
      <c r="P1557" s="27" t="str">
        <f>IF(TCD!J1558="","",TCD!J1558)</f>
        <v/>
      </c>
      <c r="Q1557" s="27" t="str">
        <f>IF(AND(TCD!L1558="",TCD!Q1558=""),"",IF(SUM(TCD!L1558,TCD!Q1558)&gt;15,29,9.5))</f>
        <v/>
      </c>
      <c r="R1557" s="27">
        <f>_xlfn.XLOOKUP(F1557,TCD!E:E,TCD!K:K,"")</f>
        <v>0</v>
      </c>
      <c r="S1557" s="27" t="str">
        <f>IF(TCD!I1558="","",IF(TCD!I1558&gt;8.5,17,8.5))</f>
        <v/>
      </c>
      <c r="T1557" s="27">
        <f>TCD!Y1558</f>
        <v>9.5500000000000007</v>
      </c>
    </row>
    <row r="1558" spans="1:20" x14ac:dyDescent="0.2">
      <c r="A1558" s="13" t="str">
        <f>TCD!V1559</f>
        <v>CHRONO_2SHOP</v>
      </c>
      <c r="B1558" s="1">
        <f t="shared" si="72"/>
        <v>46143</v>
      </c>
      <c r="F1558" t="str">
        <f>TCD!E1559</f>
        <v>XT414144558TS</v>
      </c>
      <c r="H1558" s="6" t="str">
        <f t="shared" si="73"/>
        <v>P</v>
      </c>
      <c r="I1558" t="str">
        <f>LOOKUP(F1558,'Facture Chronopost'!L:L,'Facture Chronopost'!H:H)</f>
        <v>FR</v>
      </c>
      <c r="J1558" s="6">
        <f>TCD!U1559</f>
        <v>30</v>
      </c>
      <c r="K1558">
        <f t="shared" si="74"/>
        <v>1</v>
      </c>
      <c r="L1558" s="27">
        <f>_xlfn.XLOOKUP(F1558,'TCD poids'!A:A,'TCD poids'!C:C)</f>
        <v>0.5</v>
      </c>
      <c r="M1558" t="str">
        <f>TCD!T1559</f>
        <v>6C</v>
      </c>
      <c r="N1558">
        <f>IF(I1558="",0.2,LOOKUP(I1558,'Pays TVA'!A:A,'Pays TVA'!B:B))</f>
        <v>0.2</v>
      </c>
      <c r="O1558" s="27" t="str">
        <f>IF(TCD!M1559="","",TCD!M1559)</f>
        <v/>
      </c>
      <c r="P1558" s="27" t="str">
        <f>IF(TCD!J1559="","",TCD!J1559)</f>
        <v/>
      </c>
      <c r="Q1558" s="27" t="str">
        <f>IF(AND(TCD!L1559="",TCD!Q1559=""),"",IF(SUM(TCD!L1559,TCD!Q1559)&gt;15,29,9.5))</f>
        <v/>
      </c>
      <c r="R1558" s="27">
        <f>_xlfn.XLOOKUP(F1558,TCD!E:E,TCD!K:K,"")</f>
        <v>0</v>
      </c>
      <c r="S1558" s="27" t="str">
        <f>IF(TCD!I1559="","",IF(TCD!I1559&gt;8.5,17,8.5))</f>
        <v/>
      </c>
      <c r="T1558" s="27">
        <f>TCD!Y1559</f>
        <v>5.41</v>
      </c>
    </row>
    <row r="1559" spans="1:20" x14ac:dyDescent="0.2">
      <c r="A1559" s="13" t="str">
        <f>TCD!V1560</f>
        <v>CHRONO_2SHOP</v>
      </c>
      <c r="B1559" s="1">
        <f t="shared" si="72"/>
        <v>46143</v>
      </c>
      <c r="F1559" t="str">
        <f>TCD!E1560</f>
        <v>XT414144972TS</v>
      </c>
      <c r="H1559" s="6" t="str">
        <f t="shared" si="73"/>
        <v>P</v>
      </c>
      <c r="I1559" t="str">
        <f>LOOKUP(F1559,'Facture Chronopost'!L:L,'Facture Chronopost'!H:H)</f>
        <v>FR</v>
      </c>
      <c r="J1559" s="6">
        <f>TCD!U1560</f>
        <v>26</v>
      </c>
      <c r="K1559">
        <f t="shared" si="74"/>
        <v>1</v>
      </c>
      <c r="L1559" s="27">
        <f>_xlfn.XLOOKUP(F1559,'TCD poids'!A:A,'TCD poids'!C:C)</f>
        <v>0.6</v>
      </c>
      <c r="M1559" t="str">
        <f>TCD!T1560</f>
        <v>6C</v>
      </c>
      <c r="N1559">
        <f>IF(I1559="",0.2,LOOKUP(I1559,'Pays TVA'!A:A,'Pays TVA'!B:B))</f>
        <v>0.2</v>
      </c>
      <c r="O1559" s="27" t="str">
        <f>IF(TCD!M1560="","",TCD!M1560)</f>
        <v/>
      </c>
      <c r="P1559" s="27" t="str">
        <f>IF(TCD!J1560="","",TCD!J1560)</f>
        <v/>
      </c>
      <c r="Q1559" s="27" t="str">
        <f>IF(AND(TCD!L1560="",TCD!Q1560=""),"",IF(SUM(TCD!L1560,TCD!Q1560)&gt;15,29,9.5))</f>
        <v/>
      </c>
      <c r="R1559" s="27">
        <f>_xlfn.XLOOKUP(F1559,TCD!E:E,TCD!K:K,"")</f>
        <v>0</v>
      </c>
      <c r="S1559" s="27" t="str">
        <f>IF(TCD!I1560="","",IF(TCD!I1560&gt;8.5,17,8.5))</f>
        <v/>
      </c>
      <c r="T1559" s="27">
        <f>TCD!Y1560</f>
        <v>5.03</v>
      </c>
    </row>
    <row r="1560" spans="1:20" x14ac:dyDescent="0.2">
      <c r="A1560" s="13" t="str">
        <f>TCD!V1561</f>
        <v>CHRONO_2SHOP</v>
      </c>
      <c r="B1560" s="1">
        <f t="shared" si="72"/>
        <v>46143</v>
      </c>
      <c r="F1560" t="str">
        <f>TCD!E1561</f>
        <v>XT414145933TS</v>
      </c>
      <c r="H1560" s="6" t="str">
        <f t="shared" si="73"/>
        <v>P</v>
      </c>
      <c r="I1560" t="str">
        <f>LOOKUP(F1560,'Facture Chronopost'!L:L,'Facture Chronopost'!H:H)</f>
        <v>FR</v>
      </c>
      <c r="J1560" s="6">
        <f>TCD!U1561</f>
        <v>30</v>
      </c>
      <c r="K1560">
        <f t="shared" si="74"/>
        <v>1</v>
      </c>
      <c r="L1560" s="27">
        <f>_xlfn.XLOOKUP(F1560,'TCD poids'!A:A,'TCD poids'!C:C)</f>
        <v>1.3</v>
      </c>
      <c r="M1560" t="str">
        <f>TCD!T1561</f>
        <v>6C</v>
      </c>
      <c r="N1560">
        <f>IF(I1560="",0.2,LOOKUP(I1560,'Pays TVA'!A:A,'Pays TVA'!B:B))</f>
        <v>0.2</v>
      </c>
      <c r="O1560" s="27" t="str">
        <f>IF(TCD!M1561="","",TCD!M1561)</f>
        <v/>
      </c>
      <c r="P1560" s="27" t="str">
        <f>IF(TCD!J1561="","",TCD!J1561)</f>
        <v/>
      </c>
      <c r="Q1560" s="27" t="str">
        <f>IF(AND(TCD!L1561="",TCD!Q1561=""),"",IF(SUM(TCD!L1561,TCD!Q1561)&gt;15,29,9.5))</f>
        <v/>
      </c>
      <c r="R1560" s="27">
        <f>_xlfn.XLOOKUP(F1560,TCD!E:E,TCD!K:K,"")</f>
        <v>0</v>
      </c>
      <c r="S1560" s="27" t="str">
        <f>IF(TCD!I1561="","",IF(TCD!I1561&gt;8.5,17,8.5))</f>
        <v/>
      </c>
      <c r="T1560" s="27">
        <f>TCD!Y1561</f>
        <v>5.96</v>
      </c>
    </row>
    <row r="1561" spans="1:20" x14ac:dyDescent="0.2">
      <c r="A1561" s="13" t="str">
        <f>TCD!V1562</f>
        <v>CHRONO_2SHOP</v>
      </c>
      <c r="B1561" s="1">
        <f t="shared" si="72"/>
        <v>46143</v>
      </c>
      <c r="F1561" t="str">
        <f>TCD!E1562</f>
        <v>XT414147735TS</v>
      </c>
      <c r="H1561" s="6" t="str">
        <f t="shared" si="73"/>
        <v>P</v>
      </c>
      <c r="I1561" t="str">
        <f>LOOKUP(F1561,'Facture Chronopost'!L:L,'Facture Chronopost'!H:H)</f>
        <v>FR</v>
      </c>
      <c r="J1561" s="6">
        <f>TCD!U1562</f>
        <v>39</v>
      </c>
      <c r="K1561">
        <f t="shared" si="74"/>
        <v>1</v>
      </c>
      <c r="L1561" s="27">
        <f>_xlfn.XLOOKUP(F1561,'TCD poids'!A:A,'TCD poids'!C:C)</f>
        <v>1.7000000000000002</v>
      </c>
      <c r="M1561" t="str">
        <f>TCD!T1562</f>
        <v>6C</v>
      </c>
      <c r="N1561">
        <f>IF(I1561="",0.2,LOOKUP(I1561,'Pays TVA'!A:A,'Pays TVA'!B:B))</f>
        <v>0.2</v>
      </c>
      <c r="O1561" s="27" t="str">
        <f>IF(TCD!M1562="","",TCD!M1562)</f>
        <v/>
      </c>
      <c r="P1561" s="27" t="str">
        <f>IF(TCD!J1562="","",TCD!J1562)</f>
        <v/>
      </c>
      <c r="Q1561" s="27" t="str">
        <f>IF(AND(TCD!L1562="",TCD!Q1562=""),"",IF(SUM(TCD!L1562,TCD!Q1562)&gt;15,29,9.5))</f>
        <v/>
      </c>
      <c r="R1561" s="27">
        <f>_xlfn.XLOOKUP(F1561,TCD!E:E,TCD!K:K,"")</f>
        <v>0</v>
      </c>
      <c r="S1561" s="27" t="str">
        <f>IF(TCD!I1562="","",IF(TCD!I1562&gt;8.5,17,8.5))</f>
        <v/>
      </c>
      <c r="T1561" s="27">
        <f>TCD!Y1562</f>
        <v>10.95</v>
      </c>
    </row>
    <row r="1562" spans="1:20" x14ac:dyDescent="0.2">
      <c r="A1562" s="13" t="str">
        <f>TCD!V1563</f>
        <v>CHRONO_2SHOP</v>
      </c>
      <c r="B1562" s="1">
        <f t="shared" si="72"/>
        <v>46143</v>
      </c>
      <c r="F1562" t="str">
        <f>TCD!E1563</f>
        <v>XT414147917TS</v>
      </c>
      <c r="H1562" s="6" t="str">
        <f t="shared" si="73"/>
        <v>P</v>
      </c>
      <c r="I1562" t="str">
        <f>LOOKUP(F1562,'Facture Chronopost'!L:L,'Facture Chronopost'!H:H)</f>
        <v>FR</v>
      </c>
      <c r="J1562" s="6">
        <f>TCD!U1563</f>
        <v>30</v>
      </c>
      <c r="K1562">
        <f t="shared" si="74"/>
        <v>1</v>
      </c>
      <c r="L1562" s="27">
        <f>_xlfn.XLOOKUP(F1562,'TCD poids'!A:A,'TCD poids'!C:C)</f>
        <v>0.5</v>
      </c>
      <c r="M1562" t="str">
        <f>TCD!T1563</f>
        <v>6C</v>
      </c>
      <c r="N1562">
        <f>IF(I1562="",0.2,LOOKUP(I1562,'Pays TVA'!A:A,'Pays TVA'!B:B))</f>
        <v>0.2</v>
      </c>
      <c r="O1562" s="27" t="str">
        <f>IF(TCD!M1563="","",TCD!M1563)</f>
        <v/>
      </c>
      <c r="P1562" s="27" t="str">
        <f>IF(TCD!J1563="","",TCD!J1563)</f>
        <v/>
      </c>
      <c r="Q1562" s="27" t="str">
        <f>IF(AND(TCD!L1563="",TCD!Q1563=""),"",IF(SUM(TCD!L1563,TCD!Q1563)&gt;15,29,9.5))</f>
        <v/>
      </c>
      <c r="R1562" s="27">
        <f>_xlfn.XLOOKUP(F1562,TCD!E:E,TCD!K:K,"")</f>
        <v>0</v>
      </c>
      <c r="S1562" s="27" t="str">
        <f>IF(TCD!I1563="","",IF(TCD!I1563&gt;8.5,17,8.5))</f>
        <v/>
      </c>
      <c r="T1562" s="27">
        <f>TCD!Y1563</f>
        <v>5.41</v>
      </c>
    </row>
    <row r="1563" spans="1:20" x14ac:dyDescent="0.2">
      <c r="A1563" s="13" t="str">
        <f>TCD!V1564</f>
        <v>CHRONO_2SHOP</v>
      </c>
      <c r="B1563" s="1">
        <f t="shared" si="72"/>
        <v>46143</v>
      </c>
      <c r="F1563" t="str">
        <f>TCD!E1564</f>
        <v>XT414148223TS</v>
      </c>
      <c r="H1563" s="6" t="str">
        <f t="shared" si="73"/>
        <v>P</v>
      </c>
      <c r="I1563" t="str">
        <f>LOOKUP(F1563,'Facture Chronopost'!L:L,'Facture Chronopost'!H:H)</f>
        <v>FR</v>
      </c>
      <c r="J1563" s="6">
        <f>TCD!U1564</f>
        <v>39</v>
      </c>
      <c r="K1563">
        <f t="shared" si="74"/>
        <v>1</v>
      </c>
      <c r="L1563" s="27">
        <f>_xlfn.XLOOKUP(F1563,'TCD poids'!A:A,'TCD poids'!C:C)</f>
        <v>4.8</v>
      </c>
      <c r="M1563" t="str">
        <f>TCD!T1564</f>
        <v>6C</v>
      </c>
      <c r="N1563">
        <f>IF(I1563="",0.2,LOOKUP(I1563,'Pays TVA'!A:A,'Pays TVA'!B:B))</f>
        <v>0.2</v>
      </c>
      <c r="O1563" s="27" t="str">
        <f>IF(TCD!M1564="","",TCD!M1564)</f>
        <v/>
      </c>
      <c r="P1563" s="27" t="str">
        <f>IF(TCD!J1564="","",TCD!J1564)</f>
        <v/>
      </c>
      <c r="Q1563" s="27" t="str">
        <f>IF(AND(TCD!L1564="",TCD!Q1564=""),"",IF(SUM(TCD!L1564,TCD!Q1564)&gt;15,29,9.5))</f>
        <v/>
      </c>
      <c r="R1563" s="27">
        <f>_xlfn.XLOOKUP(F1563,TCD!E:E,TCD!K:K,"")</f>
        <v>0</v>
      </c>
      <c r="S1563" s="27" t="str">
        <f>IF(TCD!I1564="","",IF(TCD!I1564&gt;8.5,17,8.5))</f>
        <v/>
      </c>
      <c r="T1563" s="27">
        <f>TCD!Y1564</f>
        <v>14.76</v>
      </c>
    </row>
    <row r="1564" spans="1:20" x14ac:dyDescent="0.2">
      <c r="A1564" s="13" t="str">
        <f>TCD!V1565</f>
        <v>CHRONO_2SHOP</v>
      </c>
      <c r="B1564" s="1">
        <f t="shared" si="72"/>
        <v>46143</v>
      </c>
      <c r="F1564" t="str">
        <f>TCD!E1565</f>
        <v>XT414148798TS</v>
      </c>
      <c r="H1564" s="6" t="str">
        <f t="shared" si="73"/>
        <v>P</v>
      </c>
      <c r="I1564" t="str">
        <f>LOOKUP(F1564,'Facture Chronopost'!L:L,'Facture Chronopost'!H:H)</f>
        <v>FR</v>
      </c>
      <c r="J1564" s="6">
        <f>TCD!U1565</f>
        <v>30</v>
      </c>
      <c r="K1564">
        <f t="shared" si="74"/>
        <v>1</v>
      </c>
      <c r="L1564" s="27">
        <f>_xlfn.XLOOKUP(F1564,'TCD poids'!A:A,'TCD poids'!C:C)</f>
        <v>7.8</v>
      </c>
      <c r="M1564" t="str">
        <f>TCD!T1565</f>
        <v>6C</v>
      </c>
      <c r="N1564">
        <f>IF(I1564="",0.2,LOOKUP(I1564,'Pays TVA'!A:A,'Pays TVA'!B:B))</f>
        <v>0.2</v>
      </c>
      <c r="O1564" s="27" t="str">
        <f>IF(TCD!M1565="","",TCD!M1565)</f>
        <v/>
      </c>
      <c r="P1564" s="27" t="str">
        <f>IF(TCD!J1565="","",TCD!J1565)</f>
        <v/>
      </c>
      <c r="Q1564" s="27" t="str">
        <f>IF(AND(TCD!L1565="",TCD!Q1565=""),"",IF(SUM(TCD!L1565,TCD!Q1565)&gt;15,29,9.5))</f>
        <v/>
      </c>
      <c r="R1564" s="27">
        <f>_xlfn.XLOOKUP(F1564,TCD!E:E,TCD!K:K,"")</f>
        <v>0</v>
      </c>
      <c r="S1564" s="27" t="str">
        <f>IF(TCD!I1565="","",IF(TCD!I1565&gt;8.5,17,8.5))</f>
        <v/>
      </c>
      <c r="T1564" s="27">
        <f>TCD!Y1565</f>
        <v>11.75</v>
      </c>
    </row>
    <row r="1565" spans="1:20" x14ac:dyDescent="0.2">
      <c r="A1565" s="13" t="str">
        <f>TCD!V1566</f>
        <v>CHRONO_2SHOP</v>
      </c>
      <c r="B1565" s="1">
        <f t="shared" si="72"/>
        <v>46143</v>
      </c>
      <c r="F1565" t="str">
        <f>TCD!E1566</f>
        <v>XT414149317TS</v>
      </c>
      <c r="H1565" s="6" t="str">
        <f t="shared" si="73"/>
        <v>P</v>
      </c>
      <c r="I1565" t="str">
        <f>LOOKUP(F1565,'Facture Chronopost'!L:L,'Facture Chronopost'!H:H)</f>
        <v>FR</v>
      </c>
      <c r="J1565" s="6">
        <f>TCD!U1566</f>
        <v>30</v>
      </c>
      <c r="K1565">
        <f t="shared" si="74"/>
        <v>1</v>
      </c>
      <c r="L1565" s="27">
        <f>_xlfn.XLOOKUP(F1565,'TCD poids'!A:A,'TCD poids'!C:C)</f>
        <v>4.6999999999999993</v>
      </c>
      <c r="M1565" t="str">
        <f>TCD!T1566</f>
        <v>6C</v>
      </c>
      <c r="N1565">
        <f>IF(I1565="",0.2,LOOKUP(I1565,'Pays TVA'!A:A,'Pays TVA'!B:B))</f>
        <v>0.2</v>
      </c>
      <c r="O1565" s="27" t="str">
        <f>IF(TCD!M1566="","",TCD!M1566)</f>
        <v/>
      </c>
      <c r="P1565" s="27" t="str">
        <f>IF(TCD!J1566="","",TCD!J1566)</f>
        <v/>
      </c>
      <c r="Q1565" s="27" t="str">
        <f>IF(AND(TCD!L1566="",TCD!Q1566=""),"",IF(SUM(TCD!L1566,TCD!Q1566)&gt;15,29,9.5))</f>
        <v/>
      </c>
      <c r="R1565" s="27">
        <f>_xlfn.XLOOKUP(F1565,TCD!E:E,TCD!K:K,"")</f>
        <v>0</v>
      </c>
      <c r="S1565" s="27" t="str">
        <f>IF(TCD!I1566="","",IF(TCD!I1566&gt;8.5,17,8.5))</f>
        <v/>
      </c>
      <c r="T1565" s="27">
        <f>TCD!Y1566</f>
        <v>9.77</v>
      </c>
    </row>
    <row r="1566" spans="1:20" x14ac:dyDescent="0.2">
      <c r="A1566" s="13" t="str">
        <f>TCD!V1567</f>
        <v>CHRONO_2SHOP</v>
      </c>
      <c r="B1566" s="1">
        <f t="shared" si="72"/>
        <v>46143</v>
      </c>
      <c r="F1566" t="str">
        <f>TCD!E1567</f>
        <v>XT414149555TS</v>
      </c>
      <c r="H1566" s="6" t="str">
        <f t="shared" si="73"/>
        <v>P</v>
      </c>
      <c r="I1566" t="str">
        <f>LOOKUP(F1566,'Facture Chronopost'!L:L,'Facture Chronopost'!H:H)</f>
        <v>FR</v>
      </c>
      <c r="J1566" s="6">
        <f>TCD!U1567</f>
        <v>25</v>
      </c>
      <c r="K1566">
        <f t="shared" si="74"/>
        <v>1</v>
      </c>
      <c r="L1566" s="27">
        <f>_xlfn.XLOOKUP(F1566,'TCD poids'!A:A,'TCD poids'!C:C)</f>
        <v>1.1000000000000001</v>
      </c>
      <c r="M1566" t="str">
        <f>TCD!T1567</f>
        <v>6C</v>
      </c>
      <c r="N1566">
        <f>IF(I1566="",0.2,LOOKUP(I1566,'Pays TVA'!A:A,'Pays TVA'!B:B))</f>
        <v>0.2</v>
      </c>
      <c r="O1566" s="27" t="str">
        <f>IF(TCD!M1567="","",TCD!M1567)</f>
        <v/>
      </c>
      <c r="P1566" s="27" t="str">
        <f>IF(TCD!J1567="","",TCD!J1567)</f>
        <v/>
      </c>
      <c r="Q1566" s="27" t="str">
        <f>IF(AND(TCD!L1567="",TCD!Q1567=""),"",IF(SUM(TCD!L1567,TCD!Q1567)&gt;15,29,9.5))</f>
        <v/>
      </c>
      <c r="R1566" s="27">
        <f>_xlfn.XLOOKUP(F1566,TCD!E:E,TCD!K:K,"")</f>
        <v>0</v>
      </c>
      <c r="S1566" s="27" t="str">
        <f>IF(TCD!I1567="","",IF(TCD!I1567&gt;8.5,17,8.5))</f>
        <v/>
      </c>
      <c r="T1566" s="27">
        <f>TCD!Y1567</f>
        <v>10.1</v>
      </c>
    </row>
    <row r="1567" spans="1:20" x14ac:dyDescent="0.2">
      <c r="A1567" s="13" t="str">
        <f>TCD!V1568</f>
        <v>CHRONO_2SHOP</v>
      </c>
      <c r="B1567" s="1">
        <f t="shared" si="72"/>
        <v>46143</v>
      </c>
      <c r="F1567" t="str">
        <f>TCD!E1568</f>
        <v>XT414149590TS</v>
      </c>
      <c r="H1567" s="6" t="str">
        <f t="shared" si="73"/>
        <v>P</v>
      </c>
      <c r="I1567" t="str">
        <f>LOOKUP(F1567,'Facture Chronopost'!L:L,'Facture Chronopost'!H:H)</f>
        <v>FR</v>
      </c>
      <c r="J1567" s="6">
        <f>TCD!U1568</f>
        <v>42</v>
      </c>
      <c r="K1567">
        <f t="shared" si="74"/>
        <v>1</v>
      </c>
      <c r="L1567" s="27">
        <f>_xlfn.XLOOKUP(F1567,'TCD poids'!A:A,'TCD poids'!C:C)</f>
        <v>4.8</v>
      </c>
      <c r="M1567" t="str">
        <f>TCD!T1568</f>
        <v>6C</v>
      </c>
      <c r="N1567">
        <f>IF(I1567="",0.2,LOOKUP(I1567,'Pays TVA'!A:A,'Pays TVA'!B:B))</f>
        <v>0.2</v>
      </c>
      <c r="O1567" s="27" t="str">
        <f>IF(TCD!M1568="","",TCD!M1568)</f>
        <v/>
      </c>
      <c r="P1567" s="27" t="str">
        <f>IF(TCD!J1568="","",TCD!J1568)</f>
        <v/>
      </c>
      <c r="Q1567" s="27" t="str">
        <f>IF(AND(TCD!L1568="",TCD!Q1568=""),"",IF(SUM(TCD!L1568,TCD!Q1568)&gt;15,29,9.5))</f>
        <v/>
      </c>
      <c r="R1567" s="27">
        <f>_xlfn.XLOOKUP(F1567,TCD!E:E,TCD!K:K,"")</f>
        <v>0</v>
      </c>
      <c r="S1567" s="27" t="str">
        <f>IF(TCD!I1568="","",IF(TCD!I1568&gt;8.5,17,8.5))</f>
        <v/>
      </c>
      <c r="T1567" s="27">
        <f>TCD!Y1568</f>
        <v>9.77</v>
      </c>
    </row>
    <row r="1568" spans="1:20" x14ac:dyDescent="0.2">
      <c r="A1568" s="13" t="str">
        <f>TCD!V1569</f>
        <v>CHRONO_2SHOP</v>
      </c>
      <c r="B1568" s="1">
        <f t="shared" si="72"/>
        <v>46143</v>
      </c>
      <c r="F1568" t="str">
        <f>TCD!E1569</f>
        <v>XT414149657TS</v>
      </c>
      <c r="H1568" s="6" t="str">
        <f t="shared" si="73"/>
        <v>P</v>
      </c>
      <c r="I1568" t="str">
        <f>LOOKUP(F1568,'Facture Chronopost'!L:L,'Facture Chronopost'!H:H)</f>
        <v>FR</v>
      </c>
      <c r="J1568" s="6">
        <f>TCD!U1569</f>
        <v>33</v>
      </c>
      <c r="K1568">
        <f t="shared" si="74"/>
        <v>1</v>
      </c>
      <c r="L1568" s="27">
        <f>_xlfn.XLOOKUP(F1568,'TCD poids'!A:A,'TCD poids'!C:C)</f>
        <v>0.1</v>
      </c>
      <c r="M1568" t="str">
        <f>TCD!T1569</f>
        <v>6C</v>
      </c>
      <c r="N1568">
        <f>IF(I1568="",0.2,LOOKUP(I1568,'Pays TVA'!A:A,'Pays TVA'!B:B))</f>
        <v>0.2</v>
      </c>
      <c r="O1568" s="27" t="str">
        <f>IF(TCD!M1569="","",TCD!M1569)</f>
        <v/>
      </c>
      <c r="P1568" s="27" t="str">
        <f>IF(TCD!J1569="","",TCD!J1569)</f>
        <v/>
      </c>
      <c r="Q1568" s="27" t="str">
        <f>IF(AND(TCD!L1569="",TCD!Q1569=""),"",IF(SUM(TCD!L1569,TCD!Q1569)&gt;15,29,9.5))</f>
        <v/>
      </c>
      <c r="R1568" s="27">
        <f>_xlfn.XLOOKUP(F1568,TCD!E:E,TCD!K:K,"")</f>
        <v>0</v>
      </c>
      <c r="S1568" s="27" t="str">
        <f>IF(TCD!I1569="","",IF(TCD!I1569&gt;8.5,17,8.5))</f>
        <v/>
      </c>
      <c r="T1568" s="27">
        <f>TCD!Y1569</f>
        <v>6.48</v>
      </c>
    </row>
    <row r="1569" spans="1:20" x14ac:dyDescent="0.2">
      <c r="A1569" s="13" t="str">
        <f>TCD!V1570</f>
        <v>CHRONO_2SHOP</v>
      </c>
      <c r="B1569" s="1">
        <f t="shared" si="72"/>
        <v>46143</v>
      </c>
      <c r="F1569" t="str">
        <f>TCD!E1570</f>
        <v>XT414149759TS</v>
      </c>
      <c r="H1569" s="6" t="str">
        <f t="shared" si="73"/>
        <v>P</v>
      </c>
      <c r="I1569" t="str">
        <f>LOOKUP(F1569,'Facture Chronopost'!L:L,'Facture Chronopost'!H:H)</f>
        <v>FR</v>
      </c>
      <c r="J1569" s="6">
        <f>TCD!U1570</f>
        <v>42</v>
      </c>
      <c r="K1569">
        <f t="shared" si="74"/>
        <v>1</v>
      </c>
      <c r="L1569" s="27">
        <f>_xlfn.XLOOKUP(F1569,'TCD poids'!A:A,'TCD poids'!C:C)</f>
        <v>4.8999999999999995</v>
      </c>
      <c r="M1569" t="str">
        <f>TCD!T1570</f>
        <v>6C</v>
      </c>
      <c r="N1569">
        <f>IF(I1569="",0.2,LOOKUP(I1569,'Pays TVA'!A:A,'Pays TVA'!B:B))</f>
        <v>0.2</v>
      </c>
      <c r="O1569" s="27" t="str">
        <f>IF(TCD!M1570="","",TCD!M1570)</f>
        <v/>
      </c>
      <c r="P1569" s="27" t="str">
        <f>IF(TCD!J1570="","",TCD!J1570)</f>
        <v/>
      </c>
      <c r="Q1569" s="27" t="str">
        <f>IF(AND(TCD!L1570="",TCD!Q1570=""),"",IF(SUM(TCD!L1570,TCD!Q1570)&gt;15,29,9.5))</f>
        <v/>
      </c>
      <c r="R1569" s="27">
        <f>_xlfn.XLOOKUP(F1569,TCD!E:E,TCD!K:K,"")</f>
        <v>0</v>
      </c>
      <c r="S1569" s="27" t="str">
        <f>IF(TCD!I1570="","",IF(TCD!I1570&gt;8.5,17,8.5))</f>
        <v/>
      </c>
      <c r="T1569" s="27">
        <f>TCD!Y1570</f>
        <v>9.77</v>
      </c>
    </row>
    <row r="1570" spans="1:20" x14ac:dyDescent="0.2">
      <c r="A1570" s="13" t="str">
        <f>TCD!V1571</f>
        <v>CHRONO_2SHOP</v>
      </c>
      <c r="B1570" s="1">
        <f t="shared" si="72"/>
        <v>46143</v>
      </c>
      <c r="F1570" t="str">
        <f>TCD!E1571</f>
        <v>XT414150111TS</v>
      </c>
      <c r="H1570" s="6" t="str">
        <f t="shared" si="73"/>
        <v>P</v>
      </c>
      <c r="I1570" t="str">
        <f>LOOKUP(F1570,'Facture Chronopost'!L:L,'Facture Chronopost'!H:H)</f>
        <v>FR</v>
      </c>
      <c r="J1570" s="6">
        <f>TCD!U1571</f>
        <v>42</v>
      </c>
      <c r="K1570">
        <f t="shared" si="74"/>
        <v>1</v>
      </c>
      <c r="L1570" s="27">
        <f>_xlfn.XLOOKUP(F1570,'TCD poids'!A:A,'TCD poids'!C:C)</f>
        <v>1</v>
      </c>
      <c r="M1570" t="str">
        <f>TCD!T1571</f>
        <v>6C</v>
      </c>
      <c r="N1570">
        <f>IF(I1570="",0.2,LOOKUP(I1570,'Pays TVA'!A:A,'Pays TVA'!B:B))</f>
        <v>0.2</v>
      </c>
      <c r="O1570" s="27" t="str">
        <f>IF(TCD!M1571="","",TCD!M1571)</f>
        <v/>
      </c>
      <c r="P1570" s="27" t="str">
        <f>IF(TCD!J1571="","",TCD!J1571)</f>
        <v/>
      </c>
      <c r="Q1570" s="27" t="str">
        <f>IF(AND(TCD!L1571="",TCD!Q1571=""),"",IF(SUM(TCD!L1571,TCD!Q1571)&gt;15,29,9.5))</f>
        <v/>
      </c>
      <c r="R1570" s="27">
        <f>_xlfn.XLOOKUP(F1570,TCD!E:E,TCD!K:K,"")</f>
        <v>0</v>
      </c>
      <c r="S1570" s="27" t="str">
        <f>IF(TCD!I1571="","",IF(TCD!I1571&gt;8.5,17,8.5))</f>
        <v/>
      </c>
      <c r="T1570" s="27">
        <f>TCD!Y1571</f>
        <v>5.63</v>
      </c>
    </row>
    <row r="1571" spans="1:20" x14ac:dyDescent="0.2">
      <c r="A1571" s="13" t="str">
        <f>TCD!V1572</f>
        <v>CHRONO_2SHOP</v>
      </c>
      <c r="B1571" s="1">
        <f t="shared" si="72"/>
        <v>46143</v>
      </c>
      <c r="F1571" t="str">
        <f>TCD!E1572</f>
        <v>XT414151046TS</v>
      </c>
      <c r="H1571" s="6" t="str">
        <f t="shared" si="73"/>
        <v>P</v>
      </c>
      <c r="I1571" t="str">
        <f>LOOKUP(F1571,'Facture Chronopost'!L:L,'Facture Chronopost'!H:H)</f>
        <v>FR</v>
      </c>
      <c r="J1571" s="6">
        <f>TCD!U1572</f>
        <v>30</v>
      </c>
      <c r="K1571">
        <f t="shared" si="74"/>
        <v>1</v>
      </c>
      <c r="L1571" s="27">
        <f>_xlfn.XLOOKUP(F1571,'TCD poids'!A:A,'TCD poids'!C:C)</f>
        <v>3.1</v>
      </c>
      <c r="M1571" t="str">
        <f>TCD!T1572</f>
        <v>6C</v>
      </c>
      <c r="N1571">
        <f>IF(I1571="",0.2,LOOKUP(I1571,'Pays TVA'!A:A,'Pays TVA'!B:B))</f>
        <v>0.2</v>
      </c>
      <c r="O1571" s="27" t="str">
        <f>IF(TCD!M1572="","",TCD!M1572)</f>
        <v/>
      </c>
      <c r="P1571" s="27" t="str">
        <f>IF(TCD!J1572="","",TCD!J1572)</f>
        <v/>
      </c>
      <c r="Q1571" s="27" t="str">
        <f>IF(AND(TCD!L1572="",TCD!Q1572=""),"",IF(SUM(TCD!L1572,TCD!Q1572)&gt;15,29,9.5))</f>
        <v/>
      </c>
      <c r="R1571" s="27">
        <f>_xlfn.XLOOKUP(F1571,TCD!E:E,TCD!K:K,"")</f>
        <v>0</v>
      </c>
      <c r="S1571" s="27" t="str">
        <f>IF(TCD!I1572="","",IF(TCD!I1572&gt;8.5,17,8.5))</f>
        <v/>
      </c>
      <c r="T1571" s="27">
        <f>TCD!Y1572</f>
        <v>9.11</v>
      </c>
    </row>
    <row r="1572" spans="1:20" x14ac:dyDescent="0.2">
      <c r="A1572" s="13" t="str">
        <f>TCD!V1573</f>
        <v>CHRONO_2SHOP</v>
      </c>
      <c r="B1572" s="1">
        <f t="shared" si="72"/>
        <v>46143</v>
      </c>
      <c r="F1572" t="str">
        <f>TCD!E1573</f>
        <v>XT414151735TS</v>
      </c>
      <c r="H1572" s="6" t="str">
        <f t="shared" si="73"/>
        <v>P</v>
      </c>
      <c r="I1572" t="str">
        <f>LOOKUP(F1572,'Facture Chronopost'!L:L,'Facture Chronopost'!H:H)</f>
        <v>FR</v>
      </c>
      <c r="J1572" s="6">
        <f>TCD!U1573</f>
        <v>30</v>
      </c>
      <c r="K1572">
        <f t="shared" si="74"/>
        <v>1</v>
      </c>
      <c r="L1572" s="27">
        <f>_xlfn.XLOOKUP(F1572,'TCD poids'!A:A,'TCD poids'!C:C)</f>
        <v>5</v>
      </c>
      <c r="M1572" t="str">
        <f>TCD!T1573</f>
        <v>6C</v>
      </c>
      <c r="N1572">
        <f>IF(I1572="",0.2,LOOKUP(I1572,'Pays TVA'!A:A,'Pays TVA'!B:B))</f>
        <v>0.2</v>
      </c>
      <c r="O1572" s="27" t="str">
        <f>IF(TCD!M1573="","",TCD!M1573)</f>
        <v/>
      </c>
      <c r="P1572" s="27" t="str">
        <f>IF(TCD!J1573="","",TCD!J1573)</f>
        <v/>
      </c>
      <c r="Q1572" s="27" t="str">
        <f>IF(AND(TCD!L1573="",TCD!Q1573=""),"",IF(SUM(TCD!L1573,TCD!Q1573)&gt;15,29,9.5))</f>
        <v/>
      </c>
      <c r="R1572" s="27">
        <f>_xlfn.XLOOKUP(F1572,TCD!E:E,TCD!K:K,"")</f>
        <v>0</v>
      </c>
      <c r="S1572" s="27" t="str">
        <f>IF(TCD!I1573="","",IF(TCD!I1573&gt;8.5,17,8.5))</f>
        <v/>
      </c>
      <c r="T1572" s="27">
        <f>TCD!Y1573</f>
        <v>9.77</v>
      </c>
    </row>
    <row r="1573" spans="1:20" x14ac:dyDescent="0.2">
      <c r="A1573" s="13" t="str">
        <f>TCD!V1574</f>
        <v>CHRONO_2SHOP</v>
      </c>
      <c r="B1573" s="1">
        <f t="shared" si="72"/>
        <v>46143</v>
      </c>
      <c r="F1573" t="str">
        <f>TCD!E1574</f>
        <v>XT414151806TS</v>
      </c>
      <c r="H1573" s="6" t="str">
        <f t="shared" si="73"/>
        <v>P</v>
      </c>
      <c r="I1573" t="str">
        <f>LOOKUP(F1573,'Facture Chronopost'!L:L,'Facture Chronopost'!H:H)</f>
        <v>FR</v>
      </c>
      <c r="J1573" s="6">
        <f>TCD!U1574</f>
        <v>33</v>
      </c>
      <c r="K1573">
        <f t="shared" si="74"/>
        <v>1</v>
      </c>
      <c r="L1573" s="27">
        <f>_xlfn.XLOOKUP(F1573,'TCD poids'!A:A,'TCD poids'!C:C)</f>
        <v>5.5</v>
      </c>
      <c r="M1573" t="str">
        <f>TCD!T1574</f>
        <v>6C</v>
      </c>
      <c r="N1573">
        <f>IF(I1573="",0.2,LOOKUP(I1573,'Pays TVA'!A:A,'Pays TVA'!B:B))</f>
        <v>0.2</v>
      </c>
      <c r="O1573" s="27" t="str">
        <f>IF(TCD!M1574="","",TCD!M1574)</f>
        <v/>
      </c>
      <c r="P1573" s="27" t="str">
        <f>IF(TCD!J1574="","",TCD!J1574)</f>
        <v/>
      </c>
      <c r="Q1573" s="27" t="str">
        <f>IF(AND(TCD!L1574="",TCD!Q1574=""),"",IF(SUM(TCD!L1574,TCD!Q1574)&gt;15,29,9.5))</f>
        <v/>
      </c>
      <c r="R1573" s="27">
        <f>_xlfn.XLOOKUP(F1573,TCD!E:E,TCD!K:K,"")</f>
        <v>0</v>
      </c>
      <c r="S1573" s="27" t="str">
        <f>IF(TCD!I1574="","",IF(TCD!I1574&gt;8.5,17,8.5))</f>
        <v/>
      </c>
      <c r="T1573" s="27">
        <f>TCD!Y1574</f>
        <v>11.5</v>
      </c>
    </row>
    <row r="1574" spans="1:20" x14ac:dyDescent="0.2">
      <c r="A1574" s="13" t="str">
        <f>TCD!V1575</f>
        <v>CHRONO_2SHOP</v>
      </c>
      <c r="B1574" s="1">
        <f t="shared" si="72"/>
        <v>46143</v>
      </c>
      <c r="F1574" t="str">
        <f>TCD!E1575</f>
        <v>XT414152276TS</v>
      </c>
      <c r="H1574" s="6" t="str">
        <f t="shared" si="73"/>
        <v>P</v>
      </c>
      <c r="I1574" t="str">
        <f>LOOKUP(F1574,'Facture Chronopost'!L:L,'Facture Chronopost'!H:H)</f>
        <v>FR</v>
      </c>
      <c r="J1574" s="6">
        <f>TCD!U1575</f>
        <v>30</v>
      </c>
      <c r="K1574">
        <f t="shared" si="74"/>
        <v>1</v>
      </c>
      <c r="L1574" s="27">
        <f>_xlfn.XLOOKUP(F1574,'TCD poids'!A:A,'TCD poids'!C:C)</f>
        <v>4.5999999999999996</v>
      </c>
      <c r="M1574" t="str">
        <f>TCD!T1575</f>
        <v>6C</v>
      </c>
      <c r="N1574">
        <f>IF(I1574="",0.2,LOOKUP(I1574,'Pays TVA'!A:A,'Pays TVA'!B:B))</f>
        <v>0.2</v>
      </c>
      <c r="O1574" s="27" t="str">
        <f>IF(TCD!M1575="","",TCD!M1575)</f>
        <v/>
      </c>
      <c r="P1574" s="27" t="str">
        <f>IF(TCD!J1575="","",TCD!J1575)</f>
        <v/>
      </c>
      <c r="Q1574" s="27" t="str">
        <f>IF(AND(TCD!L1575="",TCD!Q1575=""),"",IF(SUM(TCD!L1575,TCD!Q1575)&gt;15,29,9.5))</f>
        <v/>
      </c>
      <c r="R1574" s="27">
        <f>_xlfn.XLOOKUP(F1574,TCD!E:E,TCD!K:K,"")</f>
        <v>0</v>
      </c>
      <c r="S1574" s="27" t="str">
        <f>IF(TCD!I1575="","",IF(TCD!I1575&gt;8.5,17,8.5))</f>
        <v/>
      </c>
      <c r="T1574" s="27">
        <f>TCD!Y1575</f>
        <v>9.77</v>
      </c>
    </row>
    <row r="1575" spans="1:20" x14ac:dyDescent="0.2">
      <c r="A1575" s="13" t="str">
        <f>TCD!V1576</f>
        <v>CHRONO_2SHOP</v>
      </c>
      <c r="B1575" s="1">
        <f t="shared" si="72"/>
        <v>46143</v>
      </c>
      <c r="F1575" t="str">
        <f>TCD!E1576</f>
        <v>XT414152302TS</v>
      </c>
      <c r="H1575" s="6" t="str">
        <f t="shared" si="73"/>
        <v>P</v>
      </c>
      <c r="I1575" t="str">
        <f>LOOKUP(F1575,'Facture Chronopost'!L:L,'Facture Chronopost'!H:H)</f>
        <v>FR</v>
      </c>
      <c r="J1575" s="6">
        <f>TCD!U1576</f>
        <v>30</v>
      </c>
      <c r="K1575">
        <f t="shared" si="74"/>
        <v>1</v>
      </c>
      <c r="L1575" s="27">
        <f>_xlfn.XLOOKUP(F1575,'TCD poids'!A:A,'TCD poids'!C:C)</f>
        <v>9.5</v>
      </c>
      <c r="M1575" t="str">
        <f>TCD!T1576</f>
        <v>6C</v>
      </c>
      <c r="N1575">
        <f>IF(I1575="",0.2,LOOKUP(I1575,'Pays TVA'!A:A,'Pays TVA'!B:B))</f>
        <v>0.2</v>
      </c>
      <c r="O1575" s="27" t="str">
        <f>IF(TCD!M1576="","",TCD!M1576)</f>
        <v/>
      </c>
      <c r="P1575" s="27" t="str">
        <f>IF(TCD!J1576="","",TCD!J1576)</f>
        <v/>
      </c>
      <c r="Q1575" s="27" t="str">
        <f>IF(AND(TCD!L1576="",TCD!Q1576=""),"",IF(SUM(TCD!L1576,TCD!Q1576)&gt;15,29,9.5))</f>
        <v/>
      </c>
      <c r="R1575" s="27">
        <f>_xlfn.XLOOKUP(F1575,TCD!E:E,TCD!K:K,"")</f>
        <v>0</v>
      </c>
      <c r="S1575" s="27" t="str">
        <f>IF(TCD!I1576="","",IF(TCD!I1576&gt;8.5,17,8.5))</f>
        <v/>
      </c>
      <c r="T1575" s="27">
        <f>TCD!Y1576</f>
        <v>13.07</v>
      </c>
    </row>
    <row r="1576" spans="1:20" x14ac:dyDescent="0.2">
      <c r="A1576" s="13" t="str">
        <f>TCD!V1577</f>
        <v>CHRONO_2SHOP</v>
      </c>
      <c r="B1576" s="1">
        <f t="shared" si="72"/>
        <v>46143</v>
      </c>
      <c r="F1576" t="str">
        <f>TCD!E1577</f>
        <v>XT414152506TS</v>
      </c>
      <c r="H1576" s="6" t="str">
        <f t="shared" si="73"/>
        <v>P</v>
      </c>
      <c r="I1576" t="str">
        <f>LOOKUP(F1576,'Facture Chronopost'!L:L,'Facture Chronopost'!H:H)</f>
        <v>FR</v>
      </c>
      <c r="J1576" s="6">
        <f>TCD!U1577</f>
        <v>30</v>
      </c>
      <c r="K1576">
        <f t="shared" si="74"/>
        <v>1</v>
      </c>
      <c r="L1576" s="27">
        <f>_xlfn.XLOOKUP(F1576,'TCD poids'!A:A,'TCD poids'!C:C)</f>
        <v>0.30000000000000004</v>
      </c>
      <c r="M1576" t="str">
        <f>TCD!T1577</f>
        <v>6C</v>
      </c>
      <c r="N1576">
        <f>IF(I1576="",0.2,LOOKUP(I1576,'Pays TVA'!A:A,'Pays TVA'!B:B))</f>
        <v>0.2</v>
      </c>
      <c r="O1576" s="27" t="str">
        <f>IF(TCD!M1577="","",TCD!M1577)</f>
        <v/>
      </c>
      <c r="P1576" s="27" t="str">
        <f>IF(TCD!J1577="","",TCD!J1577)</f>
        <v/>
      </c>
      <c r="Q1576" s="27" t="str">
        <f>IF(AND(TCD!L1577="",TCD!Q1577=""),"",IF(SUM(TCD!L1577,TCD!Q1577)&gt;15,29,9.5))</f>
        <v/>
      </c>
      <c r="R1576" s="27">
        <f>_xlfn.XLOOKUP(F1576,TCD!E:E,TCD!K:K,"")</f>
        <v>0</v>
      </c>
      <c r="S1576" s="27" t="str">
        <f>IF(TCD!I1577="","",IF(TCD!I1577&gt;8.5,17,8.5))</f>
        <v/>
      </c>
      <c r="T1576" s="27">
        <f>TCD!Y1577</f>
        <v>5.41</v>
      </c>
    </row>
    <row r="1577" spans="1:20" x14ac:dyDescent="0.2">
      <c r="A1577" s="13" t="str">
        <f>TCD!V1578</f>
        <v>CHRONO_2SHOP</v>
      </c>
      <c r="B1577" s="1">
        <f t="shared" si="72"/>
        <v>46143</v>
      </c>
      <c r="F1577" t="str">
        <f>TCD!E1578</f>
        <v>XT414152568TS</v>
      </c>
      <c r="H1577" s="6" t="str">
        <f t="shared" si="73"/>
        <v>P</v>
      </c>
      <c r="I1577" t="str">
        <f>LOOKUP(F1577,'Facture Chronopost'!L:L,'Facture Chronopost'!H:H)</f>
        <v>FR</v>
      </c>
      <c r="J1577" s="6">
        <f>TCD!U1578</f>
        <v>30</v>
      </c>
      <c r="K1577">
        <f t="shared" si="74"/>
        <v>1</v>
      </c>
      <c r="L1577" s="27">
        <f>_xlfn.XLOOKUP(F1577,'TCD poids'!A:A,'TCD poids'!C:C)</f>
        <v>4.5</v>
      </c>
      <c r="M1577" t="str">
        <f>TCD!T1578</f>
        <v>6C</v>
      </c>
      <c r="N1577">
        <f>IF(I1577="",0.2,LOOKUP(I1577,'Pays TVA'!A:A,'Pays TVA'!B:B))</f>
        <v>0.2</v>
      </c>
      <c r="O1577" s="27" t="str">
        <f>IF(TCD!M1578="","",TCD!M1578)</f>
        <v/>
      </c>
      <c r="P1577" s="27" t="str">
        <f>IF(TCD!J1578="","",TCD!J1578)</f>
        <v/>
      </c>
      <c r="Q1577" s="27" t="str">
        <f>IF(AND(TCD!L1578="",TCD!Q1578=""),"",IF(SUM(TCD!L1578,TCD!Q1578)&gt;15,29,9.5))</f>
        <v/>
      </c>
      <c r="R1577" s="27">
        <f>_xlfn.XLOOKUP(F1577,TCD!E:E,TCD!K:K,"")</f>
        <v>0</v>
      </c>
      <c r="S1577" s="27" t="str">
        <f>IF(TCD!I1578="","",IF(TCD!I1578&gt;8.5,17,8.5))</f>
        <v/>
      </c>
      <c r="T1577" s="27">
        <f>TCD!Y1578</f>
        <v>9.77</v>
      </c>
    </row>
    <row r="1578" spans="1:20" x14ac:dyDescent="0.2">
      <c r="A1578" s="13" t="str">
        <f>TCD!V1579</f>
        <v>CHRONO_2SHOP</v>
      </c>
      <c r="B1578" s="1">
        <f t="shared" si="72"/>
        <v>46143</v>
      </c>
      <c r="F1578" t="str">
        <f>TCD!E1579</f>
        <v>XT414152585TS</v>
      </c>
      <c r="H1578" s="6" t="str">
        <f t="shared" si="73"/>
        <v>P</v>
      </c>
      <c r="I1578" t="str">
        <f>LOOKUP(F1578,'Facture Chronopost'!L:L,'Facture Chronopost'!H:H)</f>
        <v>FR</v>
      </c>
      <c r="J1578" s="6">
        <f>TCD!U1579</f>
        <v>30</v>
      </c>
      <c r="K1578">
        <f t="shared" si="74"/>
        <v>1</v>
      </c>
      <c r="L1578" s="27">
        <f>_xlfn.XLOOKUP(F1578,'TCD poids'!A:A,'TCD poids'!C:C)</f>
        <v>4.5999999999999996</v>
      </c>
      <c r="M1578" t="str">
        <f>TCD!T1579</f>
        <v>6C</v>
      </c>
      <c r="N1578">
        <f>IF(I1578="",0.2,LOOKUP(I1578,'Pays TVA'!A:A,'Pays TVA'!B:B))</f>
        <v>0.2</v>
      </c>
      <c r="O1578" s="27" t="str">
        <f>IF(TCD!M1579="","",TCD!M1579)</f>
        <v/>
      </c>
      <c r="P1578" s="27" t="str">
        <f>IF(TCD!J1579="","",TCD!J1579)</f>
        <v/>
      </c>
      <c r="Q1578" s="27" t="str">
        <f>IF(AND(TCD!L1579="",TCD!Q1579=""),"",IF(SUM(TCD!L1579,TCD!Q1579)&gt;15,29,9.5))</f>
        <v/>
      </c>
      <c r="R1578" s="27">
        <f>_xlfn.XLOOKUP(F1578,TCD!E:E,TCD!K:K,"")</f>
        <v>0</v>
      </c>
      <c r="S1578" s="27" t="str">
        <f>IF(TCD!I1579="","",IF(TCD!I1579&gt;8.5,17,8.5))</f>
        <v/>
      </c>
      <c r="T1578" s="27">
        <f>TCD!Y1579</f>
        <v>9.77</v>
      </c>
    </row>
    <row r="1579" spans="1:20" x14ac:dyDescent="0.2">
      <c r="A1579" s="13" t="str">
        <f>TCD!V1580</f>
        <v>CHRONO_2SHOP</v>
      </c>
      <c r="B1579" s="1">
        <f t="shared" si="72"/>
        <v>46143</v>
      </c>
      <c r="F1579" t="str">
        <f>TCD!E1580</f>
        <v>XT414152656TS</v>
      </c>
      <c r="H1579" s="6" t="str">
        <f t="shared" si="73"/>
        <v>P</v>
      </c>
      <c r="I1579" t="str">
        <f>LOOKUP(F1579,'Facture Chronopost'!L:L,'Facture Chronopost'!H:H)</f>
        <v>FR</v>
      </c>
      <c r="J1579" s="6">
        <f>TCD!U1580</f>
        <v>25</v>
      </c>
      <c r="K1579">
        <f t="shared" si="74"/>
        <v>1</v>
      </c>
      <c r="L1579" s="27">
        <f>_xlfn.XLOOKUP(F1579,'TCD poids'!A:A,'TCD poids'!C:C)</f>
        <v>7.1</v>
      </c>
      <c r="M1579" t="str">
        <f>TCD!T1580</f>
        <v>6C</v>
      </c>
      <c r="N1579">
        <f>IF(I1579="",0.2,LOOKUP(I1579,'Pays TVA'!A:A,'Pays TVA'!B:B))</f>
        <v>0.2</v>
      </c>
      <c r="O1579" s="27" t="str">
        <f>IF(TCD!M1580="","",TCD!M1580)</f>
        <v/>
      </c>
      <c r="P1579" s="27" t="str">
        <f>IF(TCD!J1580="","",TCD!J1580)</f>
        <v/>
      </c>
      <c r="Q1579" s="27" t="str">
        <f>IF(AND(TCD!L1580="",TCD!Q1580=""),"",IF(SUM(TCD!L1580,TCD!Q1580)&gt;15,29,9.5))</f>
        <v/>
      </c>
      <c r="R1579" s="27">
        <f>_xlfn.XLOOKUP(F1579,TCD!E:E,TCD!K:K,"")</f>
        <v>0</v>
      </c>
      <c r="S1579" s="27" t="str">
        <f>IF(TCD!I1580="","",IF(TCD!I1580&gt;8.5,17,8.5))</f>
        <v/>
      </c>
      <c r="T1579" s="27">
        <f>TCD!Y1580</f>
        <v>15.89</v>
      </c>
    </row>
    <row r="1580" spans="1:20" x14ac:dyDescent="0.2">
      <c r="A1580" s="13" t="str">
        <f>TCD!V1581</f>
        <v>CHRONO_2SHOP</v>
      </c>
      <c r="B1580" s="1">
        <f t="shared" si="72"/>
        <v>46143</v>
      </c>
      <c r="F1580" t="str">
        <f>TCD!E1581</f>
        <v>XT414154609TS</v>
      </c>
      <c r="H1580" s="6" t="str">
        <f t="shared" si="73"/>
        <v>P</v>
      </c>
      <c r="I1580" t="str">
        <f>LOOKUP(F1580,'Facture Chronopost'!L:L,'Facture Chronopost'!H:H)</f>
        <v>FR</v>
      </c>
      <c r="J1580" s="6">
        <f>TCD!U1581</f>
        <v>39</v>
      </c>
      <c r="K1580">
        <f t="shared" si="74"/>
        <v>1</v>
      </c>
      <c r="L1580" s="27">
        <f>_xlfn.XLOOKUP(F1580,'TCD poids'!A:A,'TCD poids'!C:C)</f>
        <v>5.0999999999999996</v>
      </c>
      <c r="M1580" t="str">
        <f>TCD!T1581</f>
        <v>6C</v>
      </c>
      <c r="N1580">
        <f>IF(I1580="",0.2,LOOKUP(I1580,'Pays TVA'!A:A,'Pays TVA'!B:B))</f>
        <v>0.2</v>
      </c>
      <c r="O1580" s="27" t="str">
        <f>IF(TCD!M1581="","",TCD!M1581)</f>
        <v/>
      </c>
      <c r="P1580" s="27" t="str">
        <f>IF(TCD!J1581="","",TCD!J1581)</f>
        <v/>
      </c>
      <c r="Q1580" s="27" t="str">
        <f>IF(AND(TCD!L1581="",TCD!Q1581=""),"",IF(SUM(TCD!L1581,TCD!Q1581)&gt;15,29,9.5))</f>
        <v/>
      </c>
      <c r="R1580" s="27">
        <f>_xlfn.XLOOKUP(F1580,TCD!E:E,TCD!K:K,"")</f>
        <v>0</v>
      </c>
      <c r="S1580" s="27" t="str">
        <f>IF(TCD!I1581="","",IF(TCD!I1581&gt;8.5,17,8.5))</f>
        <v/>
      </c>
      <c r="T1580" s="27">
        <f>TCD!Y1581</f>
        <v>15.42</v>
      </c>
    </row>
    <row r="1581" spans="1:20" x14ac:dyDescent="0.2">
      <c r="A1581" s="13" t="str">
        <f>TCD!V1582</f>
        <v>CHRONO_2SHOP</v>
      </c>
      <c r="B1581" s="1">
        <f t="shared" si="72"/>
        <v>46143</v>
      </c>
      <c r="F1581" t="str">
        <f>TCD!E1582</f>
        <v>XT414155887TS</v>
      </c>
      <c r="H1581" s="6" t="str">
        <f t="shared" si="73"/>
        <v>P</v>
      </c>
      <c r="I1581" t="str">
        <f>LOOKUP(F1581,'Facture Chronopost'!L:L,'Facture Chronopost'!H:H)</f>
        <v>FR</v>
      </c>
      <c r="J1581" s="6">
        <f>TCD!U1582</f>
        <v>30</v>
      </c>
      <c r="K1581">
        <f t="shared" si="74"/>
        <v>1</v>
      </c>
      <c r="L1581" s="27">
        <f>_xlfn.XLOOKUP(F1581,'TCD poids'!A:A,'TCD poids'!C:C)</f>
        <v>5</v>
      </c>
      <c r="M1581" t="str">
        <f>TCD!T1582</f>
        <v>6C</v>
      </c>
      <c r="N1581">
        <f>IF(I1581="",0.2,LOOKUP(I1581,'Pays TVA'!A:A,'Pays TVA'!B:B))</f>
        <v>0.2</v>
      </c>
      <c r="O1581" s="27" t="str">
        <f>IF(TCD!M1582="","",TCD!M1582)</f>
        <v/>
      </c>
      <c r="P1581" s="27" t="str">
        <f>IF(TCD!J1582="","",TCD!J1582)</f>
        <v/>
      </c>
      <c r="Q1581" s="27" t="str">
        <f>IF(AND(TCD!L1582="",TCD!Q1582=""),"",IF(SUM(TCD!L1582,TCD!Q1582)&gt;15,29,9.5))</f>
        <v/>
      </c>
      <c r="R1581" s="27">
        <f>_xlfn.XLOOKUP(F1581,TCD!E:E,TCD!K:K,"")</f>
        <v>0</v>
      </c>
      <c r="S1581" s="27" t="str">
        <f>IF(TCD!I1582="","",IF(TCD!I1582&gt;8.5,17,8.5))</f>
        <v/>
      </c>
      <c r="T1581" s="27">
        <f>TCD!Y1582</f>
        <v>9.77</v>
      </c>
    </row>
    <row r="1582" spans="1:20" x14ac:dyDescent="0.2">
      <c r="A1582" s="13" t="str">
        <f>TCD!V1583</f>
        <v>CHRONO_2SHOP</v>
      </c>
      <c r="B1582" s="1">
        <f t="shared" si="72"/>
        <v>46143</v>
      </c>
      <c r="F1582" t="str">
        <f>TCD!E1583</f>
        <v>XT414156091TS</v>
      </c>
      <c r="H1582" s="6" t="str">
        <f t="shared" si="73"/>
        <v>P</v>
      </c>
      <c r="I1582" t="str">
        <f>LOOKUP(F1582,'Facture Chronopost'!L:L,'Facture Chronopost'!H:H)</f>
        <v>FR</v>
      </c>
      <c r="J1582" s="6">
        <f>TCD!U1583</f>
        <v>42</v>
      </c>
      <c r="K1582">
        <f t="shared" si="74"/>
        <v>1</v>
      </c>
      <c r="L1582" s="27">
        <f>_xlfn.XLOOKUP(F1582,'TCD poids'!A:A,'TCD poids'!C:C)</f>
        <v>2.4</v>
      </c>
      <c r="M1582" t="str">
        <f>TCD!T1583</f>
        <v>6C</v>
      </c>
      <c r="N1582">
        <f>IF(I1582="",0.2,LOOKUP(I1582,'Pays TVA'!A:A,'Pays TVA'!B:B))</f>
        <v>0.2</v>
      </c>
      <c r="O1582" s="27" t="str">
        <f>IF(TCD!M1583="","",TCD!M1583)</f>
        <v/>
      </c>
      <c r="P1582" s="27" t="str">
        <f>IF(TCD!J1583="","",TCD!J1583)</f>
        <v/>
      </c>
      <c r="Q1582" s="27" t="str">
        <f>IF(AND(TCD!L1583="",TCD!Q1583=""),"",IF(SUM(TCD!L1583,TCD!Q1583)&gt;15,29,9.5))</f>
        <v/>
      </c>
      <c r="R1582" s="27">
        <f>_xlfn.XLOOKUP(F1582,TCD!E:E,TCD!K:K,"")</f>
        <v>0</v>
      </c>
      <c r="S1582" s="27" t="str">
        <f>IF(TCD!I1583="","",IF(TCD!I1583&gt;8.5,17,8.5))</f>
        <v/>
      </c>
      <c r="T1582" s="27">
        <f>TCD!Y1583</f>
        <v>8.4499999999999993</v>
      </c>
    </row>
    <row r="1583" spans="1:20" x14ac:dyDescent="0.2">
      <c r="A1583" s="13" t="str">
        <f>TCD!V1584</f>
        <v>CHRONO_2SHOP</v>
      </c>
      <c r="B1583" s="1">
        <f t="shared" si="72"/>
        <v>46143</v>
      </c>
      <c r="F1583" t="str">
        <f>TCD!E1584</f>
        <v>XT414156635TS</v>
      </c>
      <c r="H1583" s="6" t="str">
        <f t="shared" si="73"/>
        <v>P</v>
      </c>
      <c r="I1583" t="str">
        <f>LOOKUP(F1583,'Facture Chronopost'!L:L,'Facture Chronopost'!H:H)</f>
        <v>FR</v>
      </c>
      <c r="J1583" s="6">
        <f>TCD!U1584</f>
        <v>30</v>
      </c>
      <c r="K1583">
        <f t="shared" si="74"/>
        <v>1</v>
      </c>
      <c r="L1583" s="27">
        <f>_xlfn.XLOOKUP(F1583,'TCD poids'!A:A,'TCD poids'!C:C)</f>
        <v>1</v>
      </c>
      <c r="M1583" t="str">
        <f>TCD!T1584</f>
        <v>6C</v>
      </c>
      <c r="N1583">
        <f>IF(I1583="",0.2,LOOKUP(I1583,'Pays TVA'!A:A,'Pays TVA'!B:B))</f>
        <v>0.2</v>
      </c>
      <c r="O1583" s="27" t="str">
        <f>IF(TCD!M1584="","",TCD!M1584)</f>
        <v/>
      </c>
      <c r="P1583" s="27" t="str">
        <f>IF(TCD!J1584="","",TCD!J1584)</f>
        <v/>
      </c>
      <c r="Q1583" s="27" t="str">
        <f>IF(AND(TCD!L1584="",TCD!Q1584=""),"",IF(SUM(TCD!L1584,TCD!Q1584)&gt;15,29,9.5))</f>
        <v/>
      </c>
      <c r="R1583" s="27">
        <f>_xlfn.XLOOKUP(F1583,TCD!E:E,TCD!K:K,"")</f>
        <v>0</v>
      </c>
      <c r="S1583" s="27" t="str">
        <f>IF(TCD!I1584="","",IF(TCD!I1584&gt;8.5,17,8.5))</f>
        <v/>
      </c>
      <c r="T1583" s="27">
        <f>TCD!Y1584</f>
        <v>5.63</v>
      </c>
    </row>
    <row r="1584" spans="1:20" x14ac:dyDescent="0.2">
      <c r="A1584" s="13" t="str">
        <f>TCD!V1585</f>
        <v>CHRONO_2SHOP</v>
      </c>
      <c r="B1584" s="1">
        <f t="shared" si="72"/>
        <v>46143</v>
      </c>
      <c r="F1584" t="str">
        <f>TCD!E1585</f>
        <v>XT414157494TS</v>
      </c>
      <c r="H1584" s="6" t="str">
        <f t="shared" si="73"/>
        <v>P</v>
      </c>
      <c r="I1584" t="str">
        <f>LOOKUP(F1584,'Facture Chronopost'!L:L,'Facture Chronopost'!H:H)</f>
        <v>FR</v>
      </c>
      <c r="J1584" s="6">
        <f>TCD!U1585</f>
        <v>30</v>
      </c>
      <c r="K1584">
        <f t="shared" si="74"/>
        <v>1</v>
      </c>
      <c r="L1584" s="27">
        <f>_xlfn.XLOOKUP(F1584,'TCD poids'!A:A,'TCD poids'!C:C)</f>
        <v>4.5999999999999996</v>
      </c>
      <c r="M1584" t="str">
        <f>TCD!T1585</f>
        <v>6C</v>
      </c>
      <c r="N1584">
        <f>IF(I1584="",0.2,LOOKUP(I1584,'Pays TVA'!A:A,'Pays TVA'!B:B))</f>
        <v>0.2</v>
      </c>
      <c r="O1584" s="27" t="str">
        <f>IF(TCD!M1585="","",TCD!M1585)</f>
        <v/>
      </c>
      <c r="P1584" s="27" t="str">
        <f>IF(TCD!J1585="","",TCD!J1585)</f>
        <v/>
      </c>
      <c r="Q1584" s="27" t="str">
        <f>IF(AND(TCD!L1585="",TCD!Q1585=""),"",IF(SUM(TCD!L1585,TCD!Q1585)&gt;15,29,9.5))</f>
        <v/>
      </c>
      <c r="R1584" s="27">
        <f>_xlfn.XLOOKUP(F1584,TCD!E:E,TCD!K:K,"")</f>
        <v>0</v>
      </c>
      <c r="S1584" s="27" t="str">
        <f>IF(TCD!I1585="","",IF(TCD!I1585&gt;8.5,17,8.5))</f>
        <v/>
      </c>
      <c r="T1584" s="27">
        <f>TCD!Y1585</f>
        <v>9.77</v>
      </c>
    </row>
    <row r="1585" spans="1:20" x14ac:dyDescent="0.2">
      <c r="A1585" s="13" t="str">
        <f>TCD!V1586</f>
        <v>CHRONO_2SHOP</v>
      </c>
      <c r="B1585" s="1">
        <f t="shared" si="72"/>
        <v>46143</v>
      </c>
      <c r="F1585" t="str">
        <f>TCD!E1586</f>
        <v>XT414159098TS</v>
      </c>
      <c r="H1585" s="6" t="str">
        <f t="shared" si="73"/>
        <v>P</v>
      </c>
      <c r="I1585" t="str">
        <f>LOOKUP(F1585,'Facture Chronopost'!L:L,'Facture Chronopost'!H:H)</f>
        <v>FR</v>
      </c>
      <c r="J1585" s="6">
        <f>TCD!U1586</f>
        <v>25</v>
      </c>
      <c r="K1585">
        <f t="shared" si="74"/>
        <v>1</v>
      </c>
      <c r="L1585" s="27">
        <f>_xlfn.XLOOKUP(F1585,'TCD poids'!A:A,'TCD poids'!C:C)</f>
        <v>7</v>
      </c>
      <c r="M1585" t="str">
        <f>TCD!T1586</f>
        <v>6C</v>
      </c>
      <c r="N1585">
        <f>IF(I1585="",0.2,LOOKUP(I1585,'Pays TVA'!A:A,'Pays TVA'!B:B))</f>
        <v>0.2</v>
      </c>
      <c r="O1585" s="27" t="str">
        <f>IF(TCD!M1586="","",TCD!M1586)</f>
        <v/>
      </c>
      <c r="P1585" s="27" t="str">
        <f>IF(TCD!J1586="","",TCD!J1586)</f>
        <v/>
      </c>
      <c r="Q1585" s="27" t="str">
        <f>IF(AND(TCD!L1586="",TCD!Q1586=""),"",IF(SUM(TCD!L1586,TCD!Q1586)&gt;15,29,9.5))</f>
        <v/>
      </c>
      <c r="R1585" s="27">
        <f>_xlfn.XLOOKUP(F1585,TCD!E:E,TCD!K:K,"")</f>
        <v>0</v>
      </c>
      <c r="S1585" s="27" t="str">
        <f>IF(TCD!I1586="","",IF(TCD!I1586&gt;8.5,17,8.5))</f>
        <v/>
      </c>
      <c r="T1585" s="27">
        <f>TCD!Y1586</f>
        <v>15.23</v>
      </c>
    </row>
    <row r="1586" spans="1:20" x14ac:dyDescent="0.2">
      <c r="A1586" s="13" t="str">
        <f>TCD!V1587</f>
        <v>CHRONO_2SHOP</v>
      </c>
      <c r="B1586" s="1">
        <f t="shared" si="72"/>
        <v>46143</v>
      </c>
      <c r="F1586" t="str">
        <f>TCD!E1587</f>
        <v>XT414162945TS</v>
      </c>
      <c r="H1586" s="6" t="str">
        <f t="shared" si="73"/>
        <v>P</v>
      </c>
      <c r="I1586" t="str">
        <f>LOOKUP(F1586,'Facture Chronopost'!L:L,'Facture Chronopost'!H:H)</f>
        <v>FR</v>
      </c>
      <c r="J1586" s="6">
        <f>TCD!U1587</f>
        <v>42</v>
      </c>
      <c r="K1586">
        <f t="shared" si="74"/>
        <v>1</v>
      </c>
      <c r="L1586" s="27">
        <f>_xlfn.XLOOKUP(F1586,'TCD poids'!A:A,'TCD poids'!C:C)</f>
        <v>11.7</v>
      </c>
      <c r="M1586" t="str">
        <f>TCD!T1587</f>
        <v>6C</v>
      </c>
      <c r="N1586">
        <f>IF(I1586="",0.2,LOOKUP(I1586,'Pays TVA'!A:A,'Pays TVA'!B:B))</f>
        <v>0.2</v>
      </c>
      <c r="O1586" s="27" t="str">
        <f>IF(TCD!M1587="","",TCD!M1587)</f>
        <v/>
      </c>
      <c r="P1586" s="27" t="str">
        <f>IF(TCD!J1587="","",TCD!J1587)</f>
        <v/>
      </c>
      <c r="Q1586" s="27" t="str">
        <f>IF(AND(TCD!L1587="",TCD!Q1587=""),"",IF(SUM(TCD!L1587,TCD!Q1587)&gt;15,29,9.5))</f>
        <v/>
      </c>
      <c r="R1586" s="27">
        <f>_xlfn.XLOOKUP(F1586,TCD!E:E,TCD!K:K,"")</f>
        <v>0</v>
      </c>
      <c r="S1586" s="27" t="str">
        <f>IF(TCD!I1587="","",IF(TCD!I1587&gt;8.5,17,8.5))</f>
        <v/>
      </c>
      <c r="T1586" s="27">
        <f>TCD!Y1587</f>
        <v>14.39</v>
      </c>
    </row>
    <row r="1587" spans="1:20" x14ac:dyDescent="0.2">
      <c r="A1587" s="13" t="str">
        <f>TCD!V1588</f>
        <v>CHRONO_2SHOP</v>
      </c>
      <c r="B1587" s="1">
        <f t="shared" si="72"/>
        <v>46143</v>
      </c>
      <c r="F1587" t="str">
        <f>TCD!E1588</f>
        <v>XT414164331TS</v>
      </c>
      <c r="H1587" s="6" t="str">
        <f t="shared" si="73"/>
        <v>P</v>
      </c>
      <c r="I1587" t="str">
        <f>LOOKUP(F1587,'Facture Chronopost'!L:L,'Facture Chronopost'!H:H)</f>
        <v>FR</v>
      </c>
      <c r="J1587" s="6">
        <f>TCD!U1588</f>
        <v>30</v>
      </c>
      <c r="K1587">
        <f t="shared" si="74"/>
        <v>1</v>
      </c>
      <c r="L1587" s="27">
        <f>_xlfn.XLOOKUP(F1587,'TCD poids'!A:A,'TCD poids'!C:C)</f>
        <v>1</v>
      </c>
      <c r="M1587" t="str">
        <f>TCD!T1588</f>
        <v>6C</v>
      </c>
      <c r="N1587">
        <f>IF(I1587="",0.2,LOOKUP(I1587,'Pays TVA'!A:A,'Pays TVA'!B:B))</f>
        <v>0.2</v>
      </c>
      <c r="O1587" s="27" t="str">
        <f>IF(TCD!M1588="","",TCD!M1588)</f>
        <v/>
      </c>
      <c r="P1587" s="27" t="str">
        <f>IF(TCD!J1588="","",TCD!J1588)</f>
        <v/>
      </c>
      <c r="Q1587" s="27" t="str">
        <f>IF(AND(TCD!L1588="",TCD!Q1588=""),"",IF(SUM(TCD!L1588,TCD!Q1588)&gt;15,29,9.5))</f>
        <v/>
      </c>
      <c r="R1587" s="27">
        <f>_xlfn.XLOOKUP(F1587,TCD!E:E,TCD!K:K,"")</f>
        <v>0</v>
      </c>
      <c r="S1587" s="27" t="str">
        <f>IF(TCD!I1588="","",IF(TCD!I1588&gt;8.5,17,8.5))</f>
        <v/>
      </c>
      <c r="T1587" s="27">
        <f>TCD!Y1588</f>
        <v>5.63</v>
      </c>
    </row>
    <row r="1588" spans="1:20" x14ac:dyDescent="0.2">
      <c r="A1588" s="13" t="str">
        <f>TCD!V1589</f>
        <v>CHRONO_2SHOP</v>
      </c>
      <c r="B1588" s="1">
        <f t="shared" si="72"/>
        <v>46143</v>
      </c>
      <c r="F1588" t="str">
        <f>TCD!E1589</f>
        <v>XT414165748TS</v>
      </c>
      <c r="H1588" s="6" t="str">
        <f t="shared" si="73"/>
        <v>P</v>
      </c>
      <c r="I1588" t="str">
        <f>LOOKUP(F1588,'Facture Chronopost'!L:L,'Facture Chronopost'!H:H)</f>
        <v>FR</v>
      </c>
      <c r="J1588" s="6">
        <f>TCD!U1589</f>
        <v>30</v>
      </c>
      <c r="K1588">
        <f t="shared" si="74"/>
        <v>1</v>
      </c>
      <c r="L1588" s="27">
        <f>_xlfn.XLOOKUP(F1588,'TCD poids'!A:A,'TCD poids'!C:C)</f>
        <v>0.1</v>
      </c>
      <c r="M1588" t="str">
        <f>TCD!T1589</f>
        <v>6C</v>
      </c>
      <c r="N1588">
        <f>IF(I1588="",0.2,LOOKUP(I1588,'Pays TVA'!A:A,'Pays TVA'!B:B))</f>
        <v>0.2</v>
      </c>
      <c r="O1588" s="27" t="str">
        <f>IF(TCD!M1589="","",TCD!M1589)</f>
        <v/>
      </c>
      <c r="P1588" s="27" t="str">
        <f>IF(TCD!J1589="","",TCD!J1589)</f>
        <v/>
      </c>
      <c r="Q1588" s="27" t="str">
        <f>IF(AND(TCD!L1589="",TCD!Q1589=""),"",IF(SUM(TCD!L1589,TCD!Q1589)&gt;15,29,9.5))</f>
        <v/>
      </c>
      <c r="R1588" s="27">
        <f>_xlfn.XLOOKUP(F1588,TCD!E:E,TCD!K:K,"")</f>
        <v>0</v>
      </c>
      <c r="S1588" s="27" t="str">
        <f>IF(TCD!I1589="","",IF(TCD!I1589&gt;8.5,17,8.5))</f>
        <v/>
      </c>
      <c r="T1588" s="27">
        <f>TCD!Y1589</f>
        <v>5.41</v>
      </c>
    </row>
    <row r="1589" spans="1:20" x14ac:dyDescent="0.2">
      <c r="A1589" s="13" t="str">
        <f>TCD!V1590</f>
        <v>CHRONO_2SHOP</v>
      </c>
      <c r="B1589" s="1">
        <f t="shared" si="72"/>
        <v>46143</v>
      </c>
      <c r="F1589" t="str">
        <f>TCD!E1590</f>
        <v>XT414166624TS</v>
      </c>
      <c r="H1589" s="6" t="str">
        <f t="shared" si="73"/>
        <v>P</v>
      </c>
      <c r="I1589" t="str">
        <f>LOOKUP(F1589,'Facture Chronopost'!L:L,'Facture Chronopost'!H:H)</f>
        <v>FR</v>
      </c>
      <c r="J1589" s="6">
        <f>TCD!U1590</f>
        <v>30</v>
      </c>
      <c r="K1589">
        <f t="shared" si="74"/>
        <v>1</v>
      </c>
      <c r="L1589" s="27">
        <f>_xlfn.XLOOKUP(F1589,'TCD poids'!A:A,'TCD poids'!C:C)</f>
        <v>6</v>
      </c>
      <c r="M1589" t="str">
        <f>TCD!T1590</f>
        <v>6C</v>
      </c>
      <c r="N1589">
        <f>IF(I1589="",0.2,LOOKUP(I1589,'Pays TVA'!A:A,'Pays TVA'!B:B))</f>
        <v>0.2</v>
      </c>
      <c r="O1589" s="27" t="str">
        <f>IF(TCD!M1590="","",TCD!M1590)</f>
        <v/>
      </c>
      <c r="P1589" s="27" t="str">
        <f>IF(TCD!J1590="","",TCD!J1590)</f>
        <v/>
      </c>
      <c r="Q1589" s="27" t="str">
        <f>IF(AND(TCD!L1590="",TCD!Q1590=""),"",IF(SUM(TCD!L1590,TCD!Q1590)&gt;15,29,9.5))</f>
        <v/>
      </c>
      <c r="R1589" s="27">
        <f>_xlfn.XLOOKUP(F1589,TCD!E:E,TCD!K:K,"")</f>
        <v>0</v>
      </c>
      <c r="S1589" s="27" t="str">
        <f>IF(TCD!I1590="","",IF(TCD!I1590&gt;8.5,17,8.5))</f>
        <v/>
      </c>
      <c r="T1589" s="27">
        <f>TCD!Y1590</f>
        <v>10.43</v>
      </c>
    </row>
    <row r="1590" spans="1:20" x14ac:dyDescent="0.2">
      <c r="A1590" s="13" t="str">
        <f>TCD!V1591</f>
        <v>CHRONO_2SHOP</v>
      </c>
      <c r="B1590" s="1">
        <f t="shared" si="72"/>
        <v>46143</v>
      </c>
      <c r="F1590" t="str">
        <f>TCD!E1591</f>
        <v>XT414167580TS</v>
      </c>
      <c r="H1590" s="6" t="str">
        <f t="shared" si="73"/>
        <v>P</v>
      </c>
      <c r="I1590" t="str">
        <f>LOOKUP(F1590,'Facture Chronopost'!L:L,'Facture Chronopost'!H:H)</f>
        <v>FR</v>
      </c>
      <c r="J1590" s="6">
        <f>TCD!U1591</f>
        <v>25</v>
      </c>
      <c r="K1590">
        <f t="shared" si="74"/>
        <v>1</v>
      </c>
      <c r="L1590" s="27">
        <f>_xlfn.XLOOKUP(F1590,'TCD poids'!A:A,'TCD poids'!C:C)</f>
        <v>4.6999999999999993</v>
      </c>
      <c r="M1590" t="str">
        <f>TCD!T1591</f>
        <v>6C</v>
      </c>
      <c r="N1590">
        <f>IF(I1590="",0.2,LOOKUP(I1590,'Pays TVA'!A:A,'Pays TVA'!B:B))</f>
        <v>0.2</v>
      </c>
      <c r="O1590" s="27" t="str">
        <f>IF(TCD!M1591="","",TCD!M1591)</f>
        <v/>
      </c>
      <c r="P1590" s="27" t="str">
        <f>IF(TCD!J1591="","",TCD!J1591)</f>
        <v/>
      </c>
      <c r="Q1590" s="27" t="str">
        <f>IF(AND(TCD!L1591="",TCD!Q1591=""),"",IF(SUM(TCD!L1591,TCD!Q1591)&gt;15,29,9.5))</f>
        <v/>
      </c>
      <c r="R1590" s="27">
        <f>_xlfn.XLOOKUP(F1590,TCD!E:E,TCD!K:K,"")</f>
        <v>0</v>
      </c>
      <c r="S1590" s="27" t="str">
        <f>IF(TCD!I1591="","",IF(TCD!I1591&gt;8.5,17,8.5))</f>
        <v/>
      </c>
      <c r="T1590" s="27">
        <f>TCD!Y1591</f>
        <v>13.91</v>
      </c>
    </row>
    <row r="1591" spans="1:20" x14ac:dyDescent="0.2">
      <c r="A1591" s="13" t="str">
        <f>TCD!V1592</f>
        <v>CHRONO_2SHOP</v>
      </c>
      <c r="B1591" s="1">
        <f t="shared" si="72"/>
        <v>46143</v>
      </c>
      <c r="F1591" t="str">
        <f>TCD!E1592</f>
        <v>XT414168877TS</v>
      </c>
      <c r="H1591" s="6" t="str">
        <f t="shared" si="73"/>
        <v>P</v>
      </c>
      <c r="I1591" t="str">
        <f>LOOKUP(F1591,'Facture Chronopost'!L:L,'Facture Chronopost'!H:H)</f>
        <v>FR</v>
      </c>
      <c r="J1591" s="6">
        <f>TCD!U1592</f>
        <v>30</v>
      </c>
      <c r="K1591">
        <f t="shared" si="74"/>
        <v>1</v>
      </c>
      <c r="L1591" s="27">
        <f>_xlfn.XLOOKUP(F1591,'TCD poids'!A:A,'TCD poids'!C:C)</f>
        <v>1.8</v>
      </c>
      <c r="M1591" t="str">
        <f>TCD!T1592</f>
        <v>6C</v>
      </c>
      <c r="N1591">
        <f>IF(I1591="",0.2,LOOKUP(I1591,'Pays TVA'!A:A,'Pays TVA'!B:B))</f>
        <v>0.2</v>
      </c>
      <c r="O1591" s="27" t="str">
        <f>IF(TCD!M1592="","",TCD!M1592)</f>
        <v/>
      </c>
      <c r="P1591" s="27" t="str">
        <f>IF(TCD!J1592="","",TCD!J1592)</f>
        <v/>
      </c>
      <c r="Q1591" s="27" t="str">
        <f>IF(AND(TCD!L1592="",TCD!Q1592=""),"",IF(SUM(TCD!L1592,TCD!Q1592)&gt;15,29,9.5))</f>
        <v/>
      </c>
      <c r="R1591" s="27">
        <f>_xlfn.XLOOKUP(F1591,TCD!E:E,TCD!K:K,"")</f>
        <v>0</v>
      </c>
      <c r="S1591" s="27" t="str">
        <f>IF(TCD!I1592="","",IF(TCD!I1592&gt;8.5,17,8.5))</f>
        <v/>
      </c>
      <c r="T1591" s="27">
        <f>TCD!Y1592</f>
        <v>5.96</v>
      </c>
    </row>
    <row r="1592" spans="1:20" x14ac:dyDescent="0.2">
      <c r="A1592" s="13" t="str">
        <f>TCD!V1593</f>
        <v>CHRONO_2SHOP</v>
      </c>
      <c r="B1592" s="1">
        <f t="shared" si="72"/>
        <v>46143</v>
      </c>
      <c r="F1592" t="str">
        <f>TCD!E1593</f>
        <v>XT414171893TS</v>
      </c>
      <c r="H1592" s="6" t="str">
        <f t="shared" si="73"/>
        <v>P</v>
      </c>
      <c r="I1592" t="str">
        <f>LOOKUP(F1592,'Facture Chronopost'!L:L,'Facture Chronopost'!H:H)</f>
        <v>FR</v>
      </c>
      <c r="J1592" s="6">
        <f>TCD!U1593</f>
        <v>33</v>
      </c>
      <c r="K1592">
        <f t="shared" si="74"/>
        <v>1</v>
      </c>
      <c r="L1592" s="27">
        <f>_xlfn.XLOOKUP(F1592,'TCD poids'!A:A,'TCD poids'!C:C)</f>
        <v>0.30000000000000004</v>
      </c>
      <c r="M1592" t="str">
        <f>TCD!T1593</f>
        <v>6C</v>
      </c>
      <c r="N1592">
        <f>IF(I1592="",0.2,LOOKUP(I1592,'Pays TVA'!A:A,'Pays TVA'!B:B))</f>
        <v>0.2</v>
      </c>
      <c r="O1592" s="27" t="str">
        <f>IF(TCD!M1593="","",TCD!M1593)</f>
        <v/>
      </c>
      <c r="P1592" s="27" t="str">
        <f>IF(TCD!J1593="","",TCD!J1593)</f>
        <v/>
      </c>
      <c r="Q1592" s="27" t="str">
        <f>IF(AND(TCD!L1593="",TCD!Q1593=""),"",IF(SUM(TCD!L1593,TCD!Q1593)&gt;15,29,9.5))</f>
        <v/>
      </c>
      <c r="R1592" s="27">
        <f>_xlfn.XLOOKUP(F1592,TCD!E:E,TCD!K:K,"")</f>
        <v>0</v>
      </c>
      <c r="S1592" s="27" t="str">
        <f>IF(TCD!I1593="","",IF(TCD!I1593&gt;8.5,17,8.5))</f>
        <v/>
      </c>
      <c r="T1592" s="27">
        <f>TCD!Y1593</f>
        <v>6.48</v>
      </c>
    </row>
    <row r="1593" spans="1:20" x14ac:dyDescent="0.2">
      <c r="A1593" s="13" t="str">
        <f>TCD!V1594</f>
        <v>CHRONO_2SHOP</v>
      </c>
      <c r="B1593" s="1">
        <f t="shared" si="72"/>
        <v>46143</v>
      </c>
      <c r="F1593" t="str">
        <f>TCD!E1594</f>
        <v>XT414174532TS</v>
      </c>
      <c r="H1593" s="6" t="str">
        <f t="shared" si="73"/>
        <v>P</v>
      </c>
      <c r="I1593" t="str">
        <f>LOOKUP(F1593,'Facture Chronopost'!L:L,'Facture Chronopost'!H:H)</f>
        <v>FR</v>
      </c>
      <c r="J1593" s="6">
        <f>TCD!U1594</f>
        <v>30</v>
      </c>
      <c r="K1593">
        <f t="shared" si="74"/>
        <v>1</v>
      </c>
      <c r="L1593" s="27">
        <f>_xlfn.XLOOKUP(F1593,'TCD poids'!A:A,'TCD poids'!C:C)</f>
        <v>0.7</v>
      </c>
      <c r="M1593" t="str">
        <f>TCD!T1594</f>
        <v>6C</v>
      </c>
      <c r="N1593">
        <f>IF(I1593="",0.2,LOOKUP(I1593,'Pays TVA'!A:A,'Pays TVA'!B:B))</f>
        <v>0.2</v>
      </c>
      <c r="O1593" s="27" t="str">
        <f>IF(TCD!M1594="","",TCD!M1594)</f>
        <v/>
      </c>
      <c r="P1593" s="27" t="str">
        <f>IF(TCD!J1594="","",TCD!J1594)</f>
        <v/>
      </c>
      <c r="Q1593" s="27" t="str">
        <f>IF(AND(TCD!L1594="",TCD!Q1594=""),"",IF(SUM(TCD!L1594,TCD!Q1594)&gt;15,29,9.5))</f>
        <v/>
      </c>
      <c r="R1593" s="27">
        <f>_xlfn.XLOOKUP(F1593,TCD!E:E,TCD!K:K,"")</f>
        <v>0</v>
      </c>
      <c r="S1593" s="27" t="str">
        <f>IF(TCD!I1594="","",IF(TCD!I1594&gt;8.5,17,8.5))</f>
        <v/>
      </c>
      <c r="T1593" s="27">
        <f>TCD!Y1594</f>
        <v>5.63</v>
      </c>
    </row>
    <row r="1594" spans="1:20" x14ac:dyDescent="0.2">
      <c r="A1594" s="13" t="str">
        <f>TCD!V1595</f>
        <v>CHRONO_2SHOP</v>
      </c>
      <c r="B1594" s="1">
        <f t="shared" si="72"/>
        <v>46143</v>
      </c>
      <c r="F1594" t="str">
        <f>TCD!E1595</f>
        <v>XT414177278TS</v>
      </c>
      <c r="H1594" s="6" t="str">
        <f t="shared" si="73"/>
        <v>P</v>
      </c>
      <c r="I1594" t="str">
        <f>LOOKUP(F1594,'Facture Chronopost'!L:L,'Facture Chronopost'!H:H)</f>
        <v>FR</v>
      </c>
      <c r="J1594" s="6">
        <f>TCD!U1595</f>
        <v>26</v>
      </c>
      <c r="K1594">
        <f t="shared" si="74"/>
        <v>1</v>
      </c>
      <c r="L1594" s="27">
        <f>_xlfn.XLOOKUP(F1594,'TCD poids'!A:A,'TCD poids'!C:C)</f>
        <v>2</v>
      </c>
      <c r="M1594" t="str">
        <f>TCD!T1595</f>
        <v>6C</v>
      </c>
      <c r="N1594">
        <f>IF(I1594="",0.2,LOOKUP(I1594,'Pays TVA'!A:A,'Pays TVA'!B:B))</f>
        <v>0.2</v>
      </c>
      <c r="O1594" s="27" t="str">
        <f>IF(TCD!M1595="","",TCD!M1595)</f>
        <v/>
      </c>
      <c r="P1594" s="27" t="str">
        <f>IF(TCD!J1595="","",TCD!J1595)</f>
        <v/>
      </c>
      <c r="Q1594" s="27" t="str">
        <f>IF(AND(TCD!L1595="",TCD!Q1595=""),"",IF(SUM(TCD!L1595,TCD!Q1595)&gt;15,29,9.5))</f>
        <v/>
      </c>
      <c r="R1594" s="27">
        <f>_xlfn.XLOOKUP(F1594,TCD!E:E,TCD!K:K,"")</f>
        <v>0</v>
      </c>
      <c r="S1594" s="27" t="str">
        <f>IF(TCD!I1595="","",IF(TCD!I1595&gt;8.5,17,8.5))</f>
        <v/>
      </c>
      <c r="T1594" s="27">
        <f>TCD!Y1595</f>
        <v>5.36</v>
      </c>
    </row>
    <row r="1595" spans="1:20" x14ac:dyDescent="0.2">
      <c r="A1595" s="13" t="str">
        <f>TCD!V1596</f>
        <v>CHRONO_2SHOP</v>
      </c>
      <c r="B1595" s="1">
        <f t="shared" si="72"/>
        <v>46143</v>
      </c>
      <c r="F1595" t="str">
        <f>TCD!E1596</f>
        <v>XT414178070TS</v>
      </c>
      <c r="H1595" s="6" t="str">
        <f t="shared" si="73"/>
        <v>P</v>
      </c>
      <c r="I1595" t="str">
        <f>LOOKUP(F1595,'Facture Chronopost'!L:L,'Facture Chronopost'!H:H)</f>
        <v>FR</v>
      </c>
      <c r="J1595" s="6">
        <f>TCD!U1596</f>
        <v>33</v>
      </c>
      <c r="K1595">
        <f t="shared" si="74"/>
        <v>1</v>
      </c>
      <c r="L1595" s="27">
        <f>_xlfn.XLOOKUP(F1595,'TCD poids'!A:A,'TCD poids'!C:C)</f>
        <v>6.5</v>
      </c>
      <c r="M1595" t="str">
        <f>TCD!T1596</f>
        <v>6C</v>
      </c>
      <c r="N1595">
        <f>IF(I1595="",0.2,LOOKUP(I1595,'Pays TVA'!A:A,'Pays TVA'!B:B))</f>
        <v>0.2</v>
      </c>
      <c r="O1595" s="27" t="str">
        <f>IF(TCD!M1596="","",TCD!M1596)</f>
        <v/>
      </c>
      <c r="P1595" s="27" t="str">
        <f>IF(TCD!J1596="","",TCD!J1596)</f>
        <v/>
      </c>
      <c r="Q1595" s="27" t="str">
        <f>IF(AND(TCD!L1596="",TCD!Q1596=""),"",IF(SUM(TCD!L1596,TCD!Q1596)&gt;15,29,9.5))</f>
        <v/>
      </c>
      <c r="R1595" s="27">
        <f>_xlfn.XLOOKUP(F1595,TCD!E:E,TCD!K:K,"")</f>
        <v>0</v>
      </c>
      <c r="S1595" s="27" t="str">
        <f>IF(TCD!I1596="","",IF(TCD!I1596&gt;8.5,17,8.5))</f>
        <v/>
      </c>
      <c r="T1595" s="27">
        <f>TCD!Y1596</f>
        <v>12.16</v>
      </c>
    </row>
    <row r="1596" spans="1:20" x14ac:dyDescent="0.2">
      <c r="A1596" s="13" t="str">
        <f>TCD!V1597</f>
        <v>CHRONO_2SHOP</v>
      </c>
      <c r="B1596" s="1">
        <f t="shared" si="72"/>
        <v>46143</v>
      </c>
      <c r="F1596" t="str">
        <f>TCD!E1597</f>
        <v>XT414181025TS</v>
      </c>
      <c r="H1596" s="6" t="str">
        <f t="shared" si="73"/>
        <v>P</v>
      </c>
      <c r="I1596" t="str">
        <f>LOOKUP(F1596,'Facture Chronopost'!L:L,'Facture Chronopost'!H:H)</f>
        <v>FR</v>
      </c>
      <c r="J1596" s="6">
        <f>TCD!U1597</f>
        <v>30</v>
      </c>
      <c r="K1596">
        <f t="shared" si="74"/>
        <v>1</v>
      </c>
      <c r="L1596" s="27">
        <f>_xlfn.XLOOKUP(F1596,'TCD poids'!A:A,'TCD poids'!C:C)</f>
        <v>4.5999999999999996</v>
      </c>
      <c r="M1596" t="str">
        <f>TCD!T1597</f>
        <v>6C</v>
      </c>
      <c r="N1596">
        <f>IF(I1596="",0.2,LOOKUP(I1596,'Pays TVA'!A:A,'Pays TVA'!B:B))</f>
        <v>0.2</v>
      </c>
      <c r="O1596" s="27" t="str">
        <f>IF(TCD!M1597="","",TCD!M1597)</f>
        <v/>
      </c>
      <c r="P1596" s="27" t="str">
        <f>IF(TCD!J1597="","",TCD!J1597)</f>
        <v/>
      </c>
      <c r="Q1596" s="27" t="str">
        <f>IF(AND(TCD!L1597="",TCD!Q1597=""),"",IF(SUM(TCD!L1597,TCD!Q1597)&gt;15,29,9.5))</f>
        <v/>
      </c>
      <c r="R1596" s="27">
        <f>_xlfn.XLOOKUP(F1596,TCD!E:E,TCD!K:K,"")</f>
        <v>0</v>
      </c>
      <c r="S1596" s="27" t="str">
        <f>IF(TCD!I1597="","",IF(TCD!I1597&gt;8.5,17,8.5))</f>
        <v/>
      </c>
      <c r="T1596" s="27">
        <f>TCD!Y1597</f>
        <v>9.77</v>
      </c>
    </row>
    <row r="1597" spans="1:20" x14ac:dyDescent="0.2">
      <c r="A1597" s="13" t="str">
        <f>TCD!V1598</f>
        <v>CHRONO_2SHOP</v>
      </c>
      <c r="B1597" s="1">
        <f t="shared" si="72"/>
        <v>46143</v>
      </c>
      <c r="F1597" t="str">
        <f>TCD!E1598</f>
        <v>XT414181533TS</v>
      </c>
      <c r="H1597" s="6" t="str">
        <f t="shared" si="73"/>
        <v>P</v>
      </c>
      <c r="I1597" t="str">
        <f>LOOKUP(F1597,'Facture Chronopost'!L:L,'Facture Chronopost'!H:H)</f>
        <v>FR</v>
      </c>
      <c r="J1597" s="6">
        <f>TCD!U1598</f>
        <v>39</v>
      </c>
      <c r="K1597">
        <f t="shared" si="74"/>
        <v>1</v>
      </c>
      <c r="L1597" s="27">
        <f>_xlfn.XLOOKUP(F1597,'TCD poids'!A:A,'TCD poids'!C:C)</f>
        <v>1.2000000000000002</v>
      </c>
      <c r="M1597" t="str">
        <f>TCD!T1598</f>
        <v>6C</v>
      </c>
      <c r="N1597">
        <f>IF(I1597="",0.2,LOOKUP(I1597,'Pays TVA'!A:A,'Pays TVA'!B:B))</f>
        <v>0.2</v>
      </c>
      <c r="O1597" s="27" t="str">
        <f>IF(TCD!M1598="","",TCD!M1598)</f>
        <v/>
      </c>
      <c r="P1597" s="27" t="str">
        <f>IF(TCD!J1598="","",TCD!J1598)</f>
        <v/>
      </c>
      <c r="Q1597" s="27" t="str">
        <f>IF(AND(TCD!L1598="",TCD!Q1598=""),"",IF(SUM(TCD!L1598,TCD!Q1598)&gt;15,29,9.5))</f>
        <v/>
      </c>
      <c r="R1597" s="27">
        <f>_xlfn.XLOOKUP(F1597,TCD!E:E,TCD!K:K,"")</f>
        <v>0</v>
      </c>
      <c r="S1597" s="27" t="str">
        <f>IF(TCD!I1598="","",IF(TCD!I1598&gt;8.5,17,8.5))</f>
        <v/>
      </c>
      <c r="T1597" s="27">
        <f>TCD!Y1598</f>
        <v>10.95</v>
      </c>
    </row>
    <row r="1598" spans="1:20" x14ac:dyDescent="0.2">
      <c r="A1598" s="13" t="str">
        <f>TCD!V1599</f>
        <v>CHRONO_2SHOP</v>
      </c>
      <c r="B1598" s="1">
        <f t="shared" si="72"/>
        <v>46143</v>
      </c>
      <c r="F1598" t="str">
        <f>TCD!E1599</f>
        <v>XT414181768TS</v>
      </c>
      <c r="H1598" s="6" t="str">
        <f t="shared" si="73"/>
        <v>P</v>
      </c>
      <c r="I1598" t="str">
        <f>LOOKUP(F1598,'Facture Chronopost'!L:L,'Facture Chronopost'!H:H)</f>
        <v>FR</v>
      </c>
      <c r="J1598" s="6">
        <f>TCD!U1599</f>
        <v>30</v>
      </c>
      <c r="K1598">
        <f t="shared" si="74"/>
        <v>1</v>
      </c>
      <c r="L1598" s="27">
        <f>_xlfn.XLOOKUP(F1598,'TCD poids'!A:A,'TCD poids'!C:C)</f>
        <v>6.1999999999999993</v>
      </c>
      <c r="M1598" t="str">
        <f>TCD!T1599</f>
        <v>6C</v>
      </c>
      <c r="N1598">
        <f>IF(I1598="",0.2,LOOKUP(I1598,'Pays TVA'!A:A,'Pays TVA'!B:B))</f>
        <v>0.2</v>
      </c>
      <c r="O1598" s="27" t="str">
        <f>IF(TCD!M1599="","",TCD!M1599)</f>
        <v/>
      </c>
      <c r="P1598" s="27" t="str">
        <f>IF(TCD!J1599="","",TCD!J1599)</f>
        <v/>
      </c>
      <c r="Q1598" s="27" t="str">
        <f>IF(AND(TCD!L1599="",TCD!Q1599=""),"",IF(SUM(TCD!L1599,TCD!Q1599)&gt;15,29,9.5))</f>
        <v/>
      </c>
      <c r="R1598" s="27">
        <f>_xlfn.XLOOKUP(F1598,TCD!E:E,TCD!K:K,"")</f>
        <v>0</v>
      </c>
      <c r="S1598" s="27" t="str">
        <f>IF(TCD!I1599="","",IF(TCD!I1599&gt;8.5,17,8.5))</f>
        <v/>
      </c>
      <c r="T1598" s="27">
        <f>TCD!Y1599</f>
        <v>11.09</v>
      </c>
    </row>
    <row r="1599" spans="1:20" x14ac:dyDescent="0.2">
      <c r="A1599" s="13" t="str">
        <f>TCD!V1600</f>
        <v>CHRONO_2SHOP</v>
      </c>
      <c r="B1599" s="1">
        <f t="shared" si="72"/>
        <v>46143</v>
      </c>
      <c r="F1599" t="str">
        <f>TCD!E1600</f>
        <v>XT414182825TS</v>
      </c>
      <c r="H1599" s="6" t="str">
        <f t="shared" si="73"/>
        <v>P</v>
      </c>
      <c r="I1599" t="str">
        <f>LOOKUP(F1599,'Facture Chronopost'!L:L,'Facture Chronopost'!H:H)</f>
        <v>FR</v>
      </c>
      <c r="J1599" s="6">
        <f>TCD!U1600</f>
        <v>39</v>
      </c>
      <c r="K1599">
        <f t="shared" si="74"/>
        <v>1</v>
      </c>
      <c r="L1599" s="27">
        <f>_xlfn.XLOOKUP(F1599,'TCD poids'!A:A,'TCD poids'!C:C)</f>
        <v>6.3999999999999995</v>
      </c>
      <c r="M1599" t="str">
        <f>TCD!T1600</f>
        <v>6C</v>
      </c>
      <c r="N1599">
        <f>IF(I1599="",0.2,LOOKUP(I1599,'Pays TVA'!A:A,'Pays TVA'!B:B))</f>
        <v>0.2</v>
      </c>
      <c r="O1599" s="27" t="str">
        <f>IF(TCD!M1600="","",TCD!M1600)</f>
        <v/>
      </c>
      <c r="P1599" s="27" t="str">
        <f>IF(TCD!J1600="","",TCD!J1600)</f>
        <v/>
      </c>
      <c r="Q1599" s="27" t="str">
        <f>IF(AND(TCD!L1600="",TCD!Q1600=""),"",IF(SUM(TCD!L1600,TCD!Q1600)&gt;15,29,9.5))</f>
        <v/>
      </c>
      <c r="R1599" s="27">
        <f>_xlfn.XLOOKUP(F1599,TCD!E:E,TCD!K:K,"")</f>
        <v>0</v>
      </c>
      <c r="S1599" s="27" t="str">
        <f>IF(TCD!I1600="","",IF(TCD!I1600&gt;8.5,17,8.5))</f>
        <v/>
      </c>
      <c r="T1599" s="27">
        <f>TCD!Y1600</f>
        <v>16.079999999999998</v>
      </c>
    </row>
    <row r="1600" spans="1:20" x14ac:dyDescent="0.2">
      <c r="A1600" s="13" t="str">
        <f>TCD!V1601</f>
        <v>CHRONO_2SHOP</v>
      </c>
      <c r="B1600" s="1">
        <f t="shared" si="72"/>
        <v>46143</v>
      </c>
      <c r="F1600" t="str">
        <f>TCD!E1601</f>
        <v>XT414182919TS</v>
      </c>
      <c r="H1600" s="6" t="str">
        <f t="shared" si="73"/>
        <v>P</v>
      </c>
      <c r="I1600" t="str">
        <f>LOOKUP(F1600,'Facture Chronopost'!L:L,'Facture Chronopost'!H:H)</f>
        <v>FR</v>
      </c>
      <c r="J1600" s="6">
        <f>TCD!U1601</f>
        <v>30</v>
      </c>
      <c r="K1600">
        <f t="shared" si="74"/>
        <v>1</v>
      </c>
      <c r="L1600" s="27">
        <f>_xlfn.XLOOKUP(F1600,'TCD poids'!A:A,'TCD poids'!C:C)</f>
        <v>4.5999999999999996</v>
      </c>
      <c r="M1600" t="str">
        <f>TCD!T1601</f>
        <v>6C</v>
      </c>
      <c r="N1600">
        <f>IF(I1600="",0.2,LOOKUP(I1600,'Pays TVA'!A:A,'Pays TVA'!B:B))</f>
        <v>0.2</v>
      </c>
      <c r="O1600" s="27" t="str">
        <f>IF(TCD!M1601="","",TCD!M1601)</f>
        <v/>
      </c>
      <c r="P1600" s="27" t="str">
        <f>IF(TCD!J1601="","",TCD!J1601)</f>
        <v/>
      </c>
      <c r="Q1600" s="27" t="str">
        <f>IF(AND(TCD!L1601="",TCD!Q1601=""),"",IF(SUM(TCD!L1601,TCD!Q1601)&gt;15,29,9.5))</f>
        <v/>
      </c>
      <c r="R1600" s="27">
        <f>_xlfn.XLOOKUP(F1600,TCD!E:E,TCD!K:K,"")</f>
        <v>0</v>
      </c>
      <c r="S1600" s="27" t="str">
        <f>IF(TCD!I1601="","",IF(TCD!I1601&gt;8.5,17,8.5))</f>
        <v/>
      </c>
      <c r="T1600" s="27">
        <f>TCD!Y1601</f>
        <v>9.77</v>
      </c>
    </row>
    <row r="1601" spans="1:20" x14ac:dyDescent="0.2">
      <c r="A1601" s="13" t="str">
        <f>TCD!V1602</f>
        <v>CHRONO_2SHOP</v>
      </c>
      <c r="B1601" s="1">
        <f t="shared" si="72"/>
        <v>46143</v>
      </c>
      <c r="F1601" t="str">
        <f>TCD!E1602</f>
        <v>XT414183035TS</v>
      </c>
      <c r="H1601" s="6" t="str">
        <f t="shared" si="73"/>
        <v>P</v>
      </c>
      <c r="I1601" t="str">
        <f>LOOKUP(F1601,'Facture Chronopost'!L:L,'Facture Chronopost'!H:H)</f>
        <v>FR</v>
      </c>
      <c r="J1601" s="6">
        <f>TCD!U1602</f>
        <v>30</v>
      </c>
      <c r="K1601">
        <f t="shared" si="74"/>
        <v>1</v>
      </c>
      <c r="L1601" s="27">
        <f>_xlfn.XLOOKUP(F1601,'TCD poids'!A:A,'TCD poids'!C:C)</f>
        <v>0.9</v>
      </c>
      <c r="M1601" t="str">
        <f>TCD!T1602</f>
        <v>6C</v>
      </c>
      <c r="N1601">
        <f>IF(I1601="",0.2,LOOKUP(I1601,'Pays TVA'!A:A,'Pays TVA'!B:B))</f>
        <v>0.2</v>
      </c>
      <c r="O1601" s="27" t="str">
        <f>IF(TCD!M1602="","",TCD!M1602)</f>
        <v/>
      </c>
      <c r="P1601" s="27" t="str">
        <f>IF(TCD!J1602="","",TCD!J1602)</f>
        <v/>
      </c>
      <c r="Q1601" s="27" t="str">
        <f>IF(AND(TCD!L1602="",TCD!Q1602=""),"",IF(SUM(TCD!L1602,TCD!Q1602)&gt;15,29,9.5))</f>
        <v/>
      </c>
      <c r="R1601" s="27">
        <f>_xlfn.XLOOKUP(F1601,TCD!E:E,TCD!K:K,"")</f>
        <v>0</v>
      </c>
      <c r="S1601" s="27" t="str">
        <f>IF(TCD!I1602="","",IF(TCD!I1602&gt;8.5,17,8.5))</f>
        <v/>
      </c>
      <c r="T1601" s="27">
        <f>TCD!Y1602</f>
        <v>5.63</v>
      </c>
    </row>
    <row r="1602" spans="1:20" x14ac:dyDescent="0.2">
      <c r="A1602" s="13" t="str">
        <f>TCD!V1603</f>
        <v>CHRONO_2SHOP</v>
      </c>
      <c r="B1602" s="1">
        <f t="shared" si="72"/>
        <v>46143</v>
      </c>
      <c r="F1602" t="str">
        <f>TCD!E1603</f>
        <v>XT414183769TS</v>
      </c>
      <c r="H1602" s="6" t="str">
        <f t="shared" si="73"/>
        <v>P</v>
      </c>
      <c r="I1602" t="str">
        <f>LOOKUP(F1602,'Facture Chronopost'!L:L,'Facture Chronopost'!H:H)</f>
        <v>FR</v>
      </c>
      <c r="J1602" s="6">
        <f>TCD!U1603</f>
        <v>30</v>
      </c>
      <c r="K1602">
        <f t="shared" si="74"/>
        <v>1</v>
      </c>
      <c r="L1602" s="27">
        <f>_xlfn.XLOOKUP(F1602,'TCD poids'!A:A,'TCD poids'!C:C)</f>
        <v>14.4</v>
      </c>
      <c r="M1602" t="str">
        <f>TCD!T1603</f>
        <v>6C</v>
      </c>
      <c r="N1602">
        <f>IF(I1602="",0.2,LOOKUP(I1602,'Pays TVA'!A:A,'Pays TVA'!B:B))</f>
        <v>0.2</v>
      </c>
      <c r="O1602" s="27" t="str">
        <f>IF(TCD!M1603="","",TCD!M1603)</f>
        <v/>
      </c>
      <c r="P1602" s="27" t="str">
        <f>IF(TCD!J1603="","",TCD!J1603)</f>
        <v/>
      </c>
      <c r="Q1602" s="27" t="str">
        <f>IF(AND(TCD!L1603="",TCD!Q1603=""),"",IF(SUM(TCD!L1603,TCD!Q1603)&gt;15,29,9.5))</f>
        <v/>
      </c>
      <c r="R1602" s="27">
        <f>_xlfn.XLOOKUP(F1602,TCD!E:E,TCD!K:K,"")</f>
        <v>0</v>
      </c>
      <c r="S1602" s="27" t="str">
        <f>IF(TCD!I1603="","",IF(TCD!I1603&gt;8.5,17,8.5))</f>
        <v/>
      </c>
      <c r="T1602" s="27">
        <f>TCD!Y1603</f>
        <v>18.37</v>
      </c>
    </row>
    <row r="1603" spans="1:20" x14ac:dyDescent="0.2">
      <c r="A1603" s="13" t="str">
        <f>TCD!V1604</f>
        <v>CHRONO_2SHOP</v>
      </c>
      <c r="B1603" s="1">
        <f t="shared" si="72"/>
        <v>46143</v>
      </c>
      <c r="F1603" t="str">
        <f>TCD!E1604</f>
        <v>XT414184146TS</v>
      </c>
      <c r="H1603" s="6" t="str">
        <f t="shared" si="73"/>
        <v>P</v>
      </c>
      <c r="I1603" t="str">
        <f>LOOKUP(F1603,'Facture Chronopost'!L:L,'Facture Chronopost'!H:H)</f>
        <v>FR</v>
      </c>
      <c r="J1603" s="6">
        <f>TCD!U1604</f>
        <v>30</v>
      </c>
      <c r="K1603">
        <f t="shared" si="74"/>
        <v>1</v>
      </c>
      <c r="L1603" s="27">
        <f>_xlfn.XLOOKUP(F1603,'TCD poids'!A:A,'TCD poids'!C:C)</f>
        <v>0.6</v>
      </c>
      <c r="M1603" t="str">
        <f>TCD!T1604</f>
        <v>6C</v>
      </c>
      <c r="N1603">
        <f>IF(I1603="",0.2,LOOKUP(I1603,'Pays TVA'!A:A,'Pays TVA'!B:B))</f>
        <v>0.2</v>
      </c>
      <c r="O1603" s="27" t="str">
        <f>IF(TCD!M1604="","",TCD!M1604)</f>
        <v/>
      </c>
      <c r="P1603" s="27" t="str">
        <f>IF(TCD!J1604="","",TCD!J1604)</f>
        <v/>
      </c>
      <c r="Q1603" s="27" t="str">
        <f>IF(AND(TCD!L1604="",TCD!Q1604=""),"",IF(SUM(TCD!L1604,TCD!Q1604)&gt;15,29,9.5))</f>
        <v/>
      </c>
      <c r="R1603" s="27">
        <f>_xlfn.XLOOKUP(F1603,TCD!E:E,TCD!K:K,"")</f>
        <v>0</v>
      </c>
      <c r="S1603" s="27" t="str">
        <f>IF(TCD!I1604="","",IF(TCD!I1604&gt;8.5,17,8.5))</f>
        <v/>
      </c>
      <c r="T1603" s="27">
        <f>TCD!Y1604</f>
        <v>5.63</v>
      </c>
    </row>
    <row r="1604" spans="1:20" x14ac:dyDescent="0.2">
      <c r="A1604" s="13" t="str">
        <f>TCD!V1605</f>
        <v>CHRONO_2SHOP</v>
      </c>
      <c r="B1604" s="1">
        <f t="shared" ref="B1604:B1667" si="75">B1603</f>
        <v>46143</v>
      </c>
      <c r="F1604" t="str">
        <f>TCD!E1605</f>
        <v>XT414186076TS</v>
      </c>
      <c r="H1604" s="6" t="str">
        <f t="shared" ref="H1604:H1667" si="76">IF(RIGHT(J1604,3)="BTB","E","P")</f>
        <v>P</v>
      </c>
      <c r="I1604" t="str">
        <f>LOOKUP(F1604,'Facture Chronopost'!L:L,'Facture Chronopost'!H:H)</f>
        <v>FR</v>
      </c>
      <c r="J1604" s="6">
        <f>TCD!U1605</f>
        <v>33</v>
      </c>
      <c r="K1604">
        <f t="shared" ref="K1604:K1667" si="77">K1603</f>
        <v>1</v>
      </c>
      <c r="L1604" s="27">
        <f>_xlfn.XLOOKUP(F1604,'TCD poids'!A:A,'TCD poids'!C:C)</f>
        <v>0.1</v>
      </c>
      <c r="M1604" t="str">
        <f>TCD!T1605</f>
        <v>6C</v>
      </c>
      <c r="N1604">
        <f>IF(I1604="",0.2,LOOKUP(I1604,'Pays TVA'!A:A,'Pays TVA'!B:B))</f>
        <v>0.2</v>
      </c>
      <c r="O1604" s="27" t="str">
        <f>IF(TCD!M1605="","",TCD!M1605)</f>
        <v/>
      </c>
      <c r="P1604" s="27" t="str">
        <f>IF(TCD!J1605="","",TCD!J1605)</f>
        <v/>
      </c>
      <c r="Q1604" s="27" t="str">
        <f>IF(AND(TCD!L1605="",TCD!Q1605=""),"",IF(SUM(TCD!L1605,TCD!Q1605)&gt;15,29,9.5))</f>
        <v/>
      </c>
      <c r="R1604" s="27">
        <f>_xlfn.XLOOKUP(F1604,TCD!E:E,TCD!K:K,"")</f>
        <v>0</v>
      </c>
      <c r="S1604" s="27" t="str">
        <f>IF(TCD!I1605="","",IF(TCD!I1605&gt;8.5,17,8.5))</f>
        <v/>
      </c>
      <c r="T1604" s="27">
        <f>TCD!Y1605</f>
        <v>6.48</v>
      </c>
    </row>
    <row r="1605" spans="1:20" x14ac:dyDescent="0.2">
      <c r="A1605" s="13" t="str">
        <f>TCD!V1606</f>
        <v>CHRONO_2SHOP</v>
      </c>
      <c r="B1605" s="1">
        <f t="shared" si="75"/>
        <v>46143</v>
      </c>
      <c r="F1605" t="str">
        <f>TCD!E1606</f>
        <v>XT414186495TS</v>
      </c>
      <c r="H1605" s="6" t="str">
        <f t="shared" si="76"/>
        <v>P</v>
      </c>
      <c r="I1605" t="str">
        <f>LOOKUP(F1605,'Facture Chronopost'!L:L,'Facture Chronopost'!H:H)</f>
        <v>FR</v>
      </c>
      <c r="J1605" s="6">
        <f>TCD!U1606</f>
        <v>30</v>
      </c>
      <c r="K1605">
        <f t="shared" si="77"/>
        <v>1</v>
      </c>
      <c r="L1605" s="27">
        <f>_xlfn.XLOOKUP(F1605,'TCD poids'!A:A,'TCD poids'!C:C)</f>
        <v>11.4</v>
      </c>
      <c r="M1605" t="str">
        <f>TCD!T1606</f>
        <v>6C</v>
      </c>
      <c r="N1605">
        <f>IF(I1605="",0.2,LOOKUP(I1605,'Pays TVA'!A:A,'Pays TVA'!B:B))</f>
        <v>0.2</v>
      </c>
      <c r="O1605" s="27" t="str">
        <f>IF(TCD!M1606="","",TCD!M1606)</f>
        <v/>
      </c>
      <c r="P1605" s="27" t="str">
        <f>IF(TCD!J1606="","",TCD!J1606)</f>
        <v/>
      </c>
      <c r="Q1605" s="27" t="str">
        <f>IF(AND(TCD!L1606="",TCD!Q1606=""),"",IF(SUM(TCD!L1606,TCD!Q1606)&gt;15,29,9.5))</f>
        <v/>
      </c>
      <c r="R1605" s="27">
        <f>_xlfn.XLOOKUP(F1605,TCD!E:E,TCD!K:K,"")</f>
        <v>0</v>
      </c>
      <c r="S1605" s="27" t="str">
        <f>IF(TCD!I1606="","",IF(TCD!I1606&gt;8.5,17,8.5))</f>
        <v/>
      </c>
      <c r="T1605" s="27">
        <f>TCD!Y1606</f>
        <v>14.39</v>
      </c>
    </row>
    <row r="1606" spans="1:20" x14ac:dyDescent="0.2">
      <c r="A1606" s="13" t="str">
        <f>TCD!V1607</f>
        <v>CHRONO_2SHOP</v>
      </c>
      <c r="B1606" s="1">
        <f t="shared" si="75"/>
        <v>46143</v>
      </c>
      <c r="F1606" t="str">
        <f>TCD!E1607</f>
        <v>XT414186694TS</v>
      </c>
      <c r="H1606" s="6" t="str">
        <f t="shared" si="76"/>
        <v>P</v>
      </c>
      <c r="I1606" t="str">
        <f>LOOKUP(F1606,'Facture Chronopost'!L:L,'Facture Chronopost'!H:H)</f>
        <v>FR</v>
      </c>
      <c r="J1606" s="6">
        <f>TCD!U1607</f>
        <v>30</v>
      </c>
      <c r="K1606">
        <f t="shared" si="77"/>
        <v>1</v>
      </c>
      <c r="L1606" s="27">
        <f>_xlfn.XLOOKUP(F1606,'TCD poids'!A:A,'TCD poids'!C:C)</f>
        <v>4.5999999999999996</v>
      </c>
      <c r="M1606" t="str">
        <f>TCD!T1607</f>
        <v>6C</v>
      </c>
      <c r="N1606">
        <f>IF(I1606="",0.2,LOOKUP(I1606,'Pays TVA'!A:A,'Pays TVA'!B:B))</f>
        <v>0.2</v>
      </c>
      <c r="O1606" s="27" t="str">
        <f>IF(TCD!M1607="","",TCD!M1607)</f>
        <v/>
      </c>
      <c r="P1606" s="27" t="str">
        <f>IF(TCD!J1607="","",TCD!J1607)</f>
        <v/>
      </c>
      <c r="Q1606" s="27" t="str">
        <f>IF(AND(TCD!L1607="",TCD!Q1607=""),"",IF(SUM(TCD!L1607,TCD!Q1607)&gt;15,29,9.5))</f>
        <v/>
      </c>
      <c r="R1606" s="27">
        <f>_xlfn.XLOOKUP(F1606,TCD!E:E,TCD!K:K,"")</f>
        <v>0</v>
      </c>
      <c r="S1606" s="27" t="str">
        <f>IF(TCD!I1607="","",IF(TCD!I1607&gt;8.5,17,8.5))</f>
        <v/>
      </c>
      <c r="T1606" s="27">
        <f>TCD!Y1607</f>
        <v>9.77</v>
      </c>
    </row>
    <row r="1607" spans="1:20" x14ac:dyDescent="0.2">
      <c r="A1607" s="13" t="str">
        <f>TCD!V1608</f>
        <v>CHRONO_2SHOP</v>
      </c>
      <c r="B1607" s="1">
        <f t="shared" si="75"/>
        <v>46143</v>
      </c>
      <c r="F1607" t="str">
        <f>TCD!E1608</f>
        <v>XT414187479TS</v>
      </c>
      <c r="H1607" s="6" t="str">
        <f t="shared" si="76"/>
        <v>P</v>
      </c>
      <c r="I1607" t="str">
        <f>LOOKUP(F1607,'Facture Chronopost'!L:L,'Facture Chronopost'!H:H)</f>
        <v>FR</v>
      </c>
      <c r="J1607" s="6">
        <f>TCD!U1608</f>
        <v>30</v>
      </c>
      <c r="K1607">
        <f t="shared" si="77"/>
        <v>1</v>
      </c>
      <c r="L1607" s="27">
        <f>_xlfn.XLOOKUP(F1607,'TCD poids'!A:A,'TCD poids'!C:C)</f>
        <v>0.30000000000000004</v>
      </c>
      <c r="M1607" t="str">
        <f>TCD!T1608</f>
        <v>6C</v>
      </c>
      <c r="N1607">
        <f>IF(I1607="",0.2,LOOKUP(I1607,'Pays TVA'!A:A,'Pays TVA'!B:B))</f>
        <v>0.2</v>
      </c>
      <c r="O1607" s="27" t="str">
        <f>IF(TCD!M1608="","",TCD!M1608)</f>
        <v/>
      </c>
      <c r="P1607" s="27" t="str">
        <f>IF(TCD!J1608="","",TCD!J1608)</f>
        <v/>
      </c>
      <c r="Q1607" s="27" t="str">
        <f>IF(AND(TCD!L1608="",TCD!Q1608=""),"",IF(SUM(TCD!L1608,TCD!Q1608)&gt;15,29,9.5))</f>
        <v/>
      </c>
      <c r="R1607" s="27">
        <f>_xlfn.XLOOKUP(F1607,TCD!E:E,TCD!K:K,"")</f>
        <v>0</v>
      </c>
      <c r="S1607" s="27" t="str">
        <f>IF(TCD!I1608="","",IF(TCD!I1608&gt;8.5,17,8.5))</f>
        <v/>
      </c>
      <c r="T1607" s="27">
        <f>TCD!Y1608</f>
        <v>5.41</v>
      </c>
    </row>
    <row r="1608" spans="1:20" x14ac:dyDescent="0.2">
      <c r="A1608" s="13" t="str">
        <f>TCD!V1609</f>
        <v>CHRONO_2SHOP</v>
      </c>
      <c r="B1608" s="1">
        <f t="shared" si="75"/>
        <v>46143</v>
      </c>
      <c r="F1608" t="str">
        <f>TCD!E1609</f>
        <v>XT414188426TS</v>
      </c>
      <c r="H1608" s="6" t="str">
        <f t="shared" si="76"/>
        <v>P</v>
      </c>
      <c r="I1608" t="str">
        <f>LOOKUP(F1608,'Facture Chronopost'!L:L,'Facture Chronopost'!H:H)</f>
        <v>FR</v>
      </c>
      <c r="J1608" s="6">
        <f>TCD!U1609</f>
        <v>30</v>
      </c>
      <c r="K1608">
        <f t="shared" si="77"/>
        <v>1</v>
      </c>
      <c r="L1608" s="27">
        <f>_xlfn.XLOOKUP(F1608,'TCD poids'!A:A,'TCD poids'!C:C)</f>
        <v>0.79999999999999993</v>
      </c>
      <c r="M1608" t="str">
        <f>TCD!T1609</f>
        <v>6C</v>
      </c>
      <c r="N1608">
        <f>IF(I1608="",0.2,LOOKUP(I1608,'Pays TVA'!A:A,'Pays TVA'!B:B))</f>
        <v>0.2</v>
      </c>
      <c r="O1608" s="27" t="str">
        <f>IF(TCD!M1609="","",TCD!M1609)</f>
        <v/>
      </c>
      <c r="P1608" s="27" t="str">
        <f>IF(TCD!J1609="","",TCD!J1609)</f>
        <v/>
      </c>
      <c r="Q1608" s="27" t="str">
        <f>IF(AND(TCD!L1609="",TCD!Q1609=""),"",IF(SUM(TCD!L1609,TCD!Q1609)&gt;15,29,9.5))</f>
        <v/>
      </c>
      <c r="R1608" s="27">
        <f>_xlfn.XLOOKUP(F1608,TCD!E:E,TCD!K:K,"")</f>
        <v>0</v>
      </c>
      <c r="S1608" s="27" t="str">
        <f>IF(TCD!I1609="","",IF(TCD!I1609&gt;8.5,17,8.5))</f>
        <v/>
      </c>
      <c r="T1608" s="27">
        <f>TCD!Y1609</f>
        <v>5.63</v>
      </c>
    </row>
    <row r="1609" spans="1:20" x14ac:dyDescent="0.2">
      <c r="A1609" s="13" t="str">
        <f>TCD!V1610</f>
        <v>CHRONO_2SHOP</v>
      </c>
      <c r="B1609" s="1">
        <f t="shared" si="75"/>
        <v>46143</v>
      </c>
      <c r="F1609" t="str">
        <f>TCD!E1610</f>
        <v>XT414188695TS</v>
      </c>
      <c r="H1609" s="6" t="str">
        <f t="shared" si="76"/>
        <v>P</v>
      </c>
      <c r="I1609" t="str">
        <f>LOOKUP(F1609,'Facture Chronopost'!L:L,'Facture Chronopost'!H:H)</f>
        <v>FR</v>
      </c>
      <c r="J1609" s="6">
        <f>TCD!U1610</f>
        <v>30</v>
      </c>
      <c r="K1609">
        <f t="shared" si="77"/>
        <v>1</v>
      </c>
      <c r="L1609" s="27">
        <f>_xlfn.XLOOKUP(F1609,'TCD poids'!A:A,'TCD poids'!C:C)</f>
        <v>4.5999999999999996</v>
      </c>
      <c r="M1609" t="str">
        <f>TCD!T1610</f>
        <v>6C</v>
      </c>
      <c r="N1609">
        <f>IF(I1609="",0.2,LOOKUP(I1609,'Pays TVA'!A:A,'Pays TVA'!B:B))</f>
        <v>0.2</v>
      </c>
      <c r="O1609" s="27" t="str">
        <f>IF(TCD!M1610="","",TCD!M1610)</f>
        <v/>
      </c>
      <c r="P1609" s="27" t="str">
        <f>IF(TCD!J1610="","",TCD!J1610)</f>
        <v/>
      </c>
      <c r="Q1609" s="27" t="str">
        <f>IF(AND(TCD!L1610="",TCD!Q1610=""),"",IF(SUM(TCD!L1610,TCD!Q1610)&gt;15,29,9.5))</f>
        <v/>
      </c>
      <c r="R1609" s="27">
        <f>_xlfn.XLOOKUP(F1609,TCD!E:E,TCD!K:K,"")</f>
        <v>0</v>
      </c>
      <c r="S1609" s="27" t="str">
        <f>IF(TCD!I1610="","",IF(TCD!I1610&gt;8.5,17,8.5))</f>
        <v/>
      </c>
      <c r="T1609" s="27">
        <f>TCD!Y1610</f>
        <v>9.77</v>
      </c>
    </row>
    <row r="1610" spans="1:20" x14ac:dyDescent="0.2">
      <c r="A1610" s="13" t="str">
        <f>TCD!V1611</f>
        <v>CHRONO_2SHOP</v>
      </c>
      <c r="B1610" s="1">
        <f t="shared" si="75"/>
        <v>46143</v>
      </c>
      <c r="F1610" t="str">
        <f>TCD!E1611</f>
        <v>XT414194347TS</v>
      </c>
      <c r="H1610" s="6" t="str">
        <f t="shared" si="76"/>
        <v>P</v>
      </c>
      <c r="I1610" t="str">
        <f>LOOKUP(F1610,'Facture Chronopost'!L:L,'Facture Chronopost'!H:H)</f>
        <v>FR</v>
      </c>
      <c r="J1610" s="6">
        <f>TCD!U1611</f>
        <v>30</v>
      </c>
      <c r="K1610">
        <f t="shared" si="77"/>
        <v>1</v>
      </c>
      <c r="L1610" s="27">
        <f>_xlfn.XLOOKUP(F1610,'TCD poids'!A:A,'TCD poids'!C:C)</f>
        <v>0.5</v>
      </c>
      <c r="M1610" t="str">
        <f>TCD!T1611</f>
        <v>6C</v>
      </c>
      <c r="N1610">
        <f>IF(I1610="",0.2,LOOKUP(I1610,'Pays TVA'!A:A,'Pays TVA'!B:B))</f>
        <v>0.2</v>
      </c>
      <c r="O1610" s="27" t="str">
        <f>IF(TCD!M1611="","",TCD!M1611)</f>
        <v/>
      </c>
      <c r="P1610" s="27" t="str">
        <f>IF(TCD!J1611="","",TCD!J1611)</f>
        <v/>
      </c>
      <c r="Q1610" s="27" t="str">
        <f>IF(AND(TCD!L1611="",TCD!Q1611=""),"",IF(SUM(TCD!L1611,TCD!Q1611)&gt;15,29,9.5))</f>
        <v/>
      </c>
      <c r="R1610" s="27">
        <f>_xlfn.XLOOKUP(F1610,TCD!E:E,TCD!K:K,"")</f>
        <v>0</v>
      </c>
      <c r="S1610" s="27" t="str">
        <f>IF(TCD!I1611="","",IF(TCD!I1611&gt;8.5,17,8.5))</f>
        <v/>
      </c>
      <c r="T1610" s="27">
        <f>TCD!Y1611</f>
        <v>5.41</v>
      </c>
    </row>
    <row r="1611" spans="1:20" x14ac:dyDescent="0.2">
      <c r="A1611" s="13" t="str">
        <f>TCD!V1612</f>
        <v>CHRONO_2SHOP</v>
      </c>
      <c r="B1611" s="1">
        <f t="shared" si="75"/>
        <v>46143</v>
      </c>
      <c r="F1611" t="str">
        <f>TCD!E1612</f>
        <v>XT414195311TS</v>
      </c>
      <c r="H1611" s="6" t="str">
        <f t="shared" si="76"/>
        <v>P</v>
      </c>
      <c r="I1611" t="str">
        <f>LOOKUP(F1611,'Facture Chronopost'!L:L,'Facture Chronopost'!H:H)</f>
        <v>FR</v>
      </c>
      <c r="J1611" s="6">
        <f>TCD!U1612</f>
        <v>30</v>
      </c>
      <c r="K1611">
        <f t="shared" si="77"/>
        <v>1</v>
      </c>
      <c r="L1611" s="27">
        <f>_xlfn.XLOOKUP(F1611,'TCD poids'!A:A,'TCD poids'!C:C)</f>
        <v>0.9</v>
      </c>
      <c r="M1611" t="str">
        <f>TCD!T1612</f>
        <v>6C</v>
      </c>
      <c r="N1611">
        <f>IF(I1611="",0.2,LOOKUP(I1611,'Pays TVA'!A:A,'Pays TVA'!B:B))</f>
        <v>0.2</v>
      </c>
      <c r="O1611" s="27" t="str">
        <f>IF(TCD!M1612="","",TCD!M1612)</f>
        <v/>
      </c>
      <c r="P1611" s="27" t="str">
        <f>IF(TCD!J1612="","",TCD!J1612)</f>
        <v/>
      </c>
      <c r="Q1611" s="27" t="str">
        <f>IF(AND(TCD!L1612="",TCD!Q1612=""),"",IF(SUM(TCD!L1612,TCD!Q1612)&gt;15,29,9.5))</f>
        <v/>
      </c>
      <c r="R1611" s="27">
        <f>_xlfn.XLOOKUP(F1611,TCD!E:E,TCD!K:K,"")</f>
        <v>0</v>
      </c>
      <c r="S1611" s="27" t="str">
        <f>IF(TCD!I1612="","",IF(TCD!I1612&gt;8.5,17,8.5))</f>
        <v/>
      </c>
      <c r="T1611" s="27">
        <f>TCD!Y1612</f>
        <v>5.63</v>
      </c>
    </row>
    <row r="1612" spans="1:20" x14ac:dyDescent="0.2">
      <c r="A1612" s="13" t="str">
        <f>TCD!V1613</f>
        <v>CHRONO_2SHOP</v>
      </c>
      <c r="B1612" s="1">
        <f t="shared" si="75"/>
        <v>46143</v>
      </c>
      <c r="F1612" t="str">
        <f>TCD!E1613</f>
        <v>XT414195912TS</v>
      </c>
      <c r="H1612" s="6" t="str">
        <f t="shared" si="76"/>
        <v>P</v>
      </c>
      <c r="I1612" t="str">
        <f>LOOKUP(F1612,'Facture Chronopost'!L:L,'Facture Chronopost'!H:H)</f>
        <v>FR</v>
      </c>
      <c r="J1612" s="6">
        <f>TCD!U1613</f>
        <v>30</v>
      </c>
      <c r="K1612">
        <f t="shared" si="77"/>
        <v>1</v>
      </c>
      <c r="L1612" s="27">
        <f>_xlfn.XLOOKUP(F1612,'TCD poids'!A:A,'TCD poids'!C:C)</f>
        <v>14.9</v>
      </c>
      <c r="M1612" t="str">
        <f>TCD!T1613</f>
        <v>6C</v>
      </c>
      <c r="N1612">
        <f>IF(I1612="",0.2,LOOKUP(I1612,'Pays TVA'!A:A,'Pays TVA'!B:B))</f>
        <v>0.2</v>
      </c>
      <c r="O1612" s="27" t="str">
        <f>IF(TCD!M1613="","",TCD!M1613)</f>
        <v/>
      </c>
      <c r="P1612" s="27" t="str">
        <f>IF(TCD!J1613="","",TCD!J1613)</f>
        <v/>
      </c>
      <c r="Q1612" s="27" t="str">
        <f>IF(AND(TCD!L1613="",TCD!Q1613=""),"",IF(SUM(TCD!L1613,TCD!Q1613)&gt;15,29,9.5))</f>
        <v/>
      </c>
      <c r="R1612" s="27">
        <f>_xlfn.XLOOKUP(F1612,TCD!E:E,TCD!K:K,"")</f>
        <v>0</v>
      </c>
      <c r="S1612" s="27" t="str">
        <f>IF(TCD!I1613="","",IF(TCD!I1613&gt;8.5,17,8.5))</f>
        <v/>
      </c>
      <c r="T1612" s="27">
        <f>TCD!Y1613</f>
        <v>16.37</v>
      </c>
    </row>
    <row r="1613" spans="1:20" x14ac:dyDescent="0.2">
      <c r="A1613" s="13" t="str">
        <f>TCD!V1614</f>
        <v>CHRONO_2SHOP</v>
      </c>
      <c r="B1613" s="1">
        <f t="shared" si="75"/>
        <v>46143</v>
      </c>
      <c r="F1613" t="str">
        <f>TCD!E1614</f>
        <v>XT414196113TS</v>
      </c>
      <c r="H1613" s="6" t="str">
        <f t="shared" si="76"/>
        <v>P</v>
      </c>
      <c r="I1613" t="str">
        <f>LOOKUP(F1613,'Facture Chronopost'!L:L,'Facture Chronopost'!H:H)</f>
        <v>FR</v>
      </c>
      <c r="J1613" s="6">
        <f>TCD!U1614</f>
        <v>30</v>
      </c>
      <c r="K1613">
        <f t="shared" si="77"/>
        <v>1</v>
      </c>
      <c r="L1613" s="27">
        <f>_xlfn.XLOOKUP(F1613,'TCD poids'!A:A,'TCD poids'!C:C)</f>
        <v>0.4</v>
      </c>
      <c r="M1613" t="str">
        <f>TCD!T1614</f>
        <v>6C</v>
      </c>
      <c r="N1613">
        <f>IF(I1613="",0.2,LOOKUP(I1613,'Pays TVA'!A:A,'Pays TVA'!B:B))</f>
        <v>0.2</v>
      </c>
      <c r="O1613" s="27" t="str">
        <f>IF(TCD!M1614="","",TCD!M1614)</f>
        <v/>
      </c>
      <c r="P1613" s="27" t="str">
        <f>IF(TCD!J1614="","",TCD!J1614)</f>
        <v/>
      </c>
      <c r="Q1613" s="27" t="str">
        <f>IF(AND(TCD!L1614="",TCD!Q1614=""),"",IF(SUM(TCD!L1614,TCD!Q1614)&gt;15,29,9.5))</f>
        <v/>
      </c>
      <c r="R1613" s="27">
        <f>_xlfn.XLOOKUP(F1613,TCD!E:E,TCD!K:K,"")</f>
        <v>0</v>
      </c>
      <c r="S1613" s="27" t="str">
        <f>IF(TCD!I1614="","",IF(TCD!I1614&gt;8.5,17,8.5))</f>
        <v/>
      </c>
      <c r="T1613" s="27">
        <f>TCD!Y1614</f>
        <v>5.41</v>
      </c>
    </row>
    <row r="1614" spans="1:20" x14ac:dyDescent="0.2">
      <c r="A1614" s="13" t="str">
        <f>TCD!V1615</f>
        <v>CHRONO_2SHOP</v>
      </c>
      <c r="B1614" s="1">
        <f t="shared" si="75"/>
        <v>46143</v>
      </c>
      <c r="F1614" t="str">
        <f>TCD!E1615</f>
        <v>XT414197374TS</v>
      </c>
      <c r="H1614" s="6" t="str">
        <f t="shared" si="76"/>
        <v>P</v>
      </c>
      <c r="I1614" t="str">
        <f>LOOKUP(F1614,'Facture Chronopost'!L:L,'Facture Chronopost'!H:H)</f>
        <v>FR</v>
      </c>
      <c r="J1614" s="6">
        <f>TCD!U1615</f>
        <v>30</v>
      </c>
      <c r="K1614">
        <f t="shared" si="77"/>
        <v>1</v>
      </c>
      <c r="L1614" s="27">
        <f>_xlfn.XLOOKUP(F1614,'TCD poids'!A:A,'TCD poids'!C:C)</f>
        <v>1.2000000000000002</v>
      </c>
      <c r="M1614" t="str">
        <f>TCD!T1615</f>
        <v>6C</v>
      </c>
      <c r="N1614">
        <f>IF(I1614="",0.2,LOOKUP(I1614,'Pays TVA'!A:A,'Pays TVA'!B:B))</f>
        <v>0.2</v>
      </c>
      <c r="O1614" s="27" t="str">
        <f>IF(TCD!M1615="","",TCD!M1615)</f>
        <v/>
      </c>
      <c r="P1614" s="27" t="str">
        <f>IF(TCD!J1615="","",TCD!J1615)</f>
        <v/>
      </c>
      <c r="Q1614" s="27" t="str">
        <f>IF(AND(TCD!L1615="",TCD!Q1615=""),"",IF(SUM(TCD!L1615,TCD!Q1615)&gt;15,29,9.5))</f>
        <v/>
      </c>
      <c r="R1614" s="27">
        <f>_xlfn.XLOOKUP(F1614,TCD!E:E,TCD!K:K,"")</f>
        <v>0</v>
      </c>
      <c r="S1614" s="27" t="str">
        <f>IF(TCD!I1615="","",IF(TCD!I1615&gt;8.5,17,8.5))</f>
        <v/>
      </c>
      <c r="T1614" s="27">
        <f>TCD!Y1615</f>
        <v>5.96</v>
      </c>
    </row>
    <row r="1615" spans="1:20" x14ac:dyDescent="0.2">
      <c r="A1615" s="13" t="str">
        <f>TCD!V1616</f>
        <v>CHRONO_2SHOP</v>
      </c>
      <c r="B1615" s="1">
        <f t="shared" si="75"/>
        <v>46143</v>
      </c>
      <c r="F1615" t="str">
        <f>TCD!E1616</f>
        <v>XT414198030TS</v>
      </c>
      <c r="H1615" s="6" t="str">
        <f t="shared" si="76"/>
        <v>P</v>
      </c>
      <c r="I1615" t="str">
        <f>LOOKUP(F1615,'Facture Chronopost'!L:L,'Facture Chronopost'!H:H)</f>
        <v>FR</v>
      </c>
      <c r="J1615" s="6">
        <f>TCD!U1616</f>
        <v>30</v>
      </c>
      <c r="K1615">
        <f t="shared" si="77"/>
        <v>1</v>
      </c>
      <c r="L1615" s="27">
        <f>_xlfn.XLOOKUP(F1615,'TCD poids'!A:A,'TCD poids'!C:C)</f>
        <v>4.3999999999999995</v>
      </c>
      <c r="M1615" t="str">
        <f>TCD!T1616</f>
        <v>6C</v>
      </c>
      <c r="N1615">
        <f>IF(I1615="",0.2,LOOKUP(I1615,'Pays TVA'!A:A,'Pays TVA'!B:B))</f>
        <v>0.2</v>
      </c>
      <c r="O1615" s="27" t="str">
        <f>IF(TCD!M1616="","",TCD!M1616)</f>
        <v/>
      </c>
      <c r="P1615" s="27" t="str">
        <f>IF(TCD!J1616="","",TCD!J1616)</f>
        <v/>
      </c>
      <c r="Q1615" s="27" t="str">
        <f>IF(AND(TCD!L1616="",TCD!Q1616=""),"",IF(SUM(TCD!L1616,TCD!Q1616)&gt;15,29,9.5))</f>
        <v/>
      </c>
      <c r="R1615" s="27">
        <f>_xlfn.XLOOKUP(F1615,TCD!E:E,TCD!K:K,"")</f>
        <v>0</v>
      </c>
      <c r="S1615" s="27" t="str">
        <f>IF(TCD!I1616="","",IF(TCD!I1616&gt;8.5,17,8.5))</f>
        <v/>
      </c>
      <c r="T1615" s="27">
        <f>TCD!Y1616</f>
        <v>9.77</v>
      </c>
    </row>
    <row r="1616" spans="1:20" x14ac:dyDescent="0.2">
      <c r="A1616" s="13" t="str">
        <f>TCD!V1617</f>
        <v>CHRONO_2SHOP</v>
      </c>
      <c r="B1616" s="1">
        <f t="shared" si="75"/>
        <v>46143</v>
      </c>
      <c r="F1616" t="str">
        <f>TCD!E1617</f>
        <v>XT414198508TS</v>
      </c>
      <c r="H1616" s="6" t="str">
        <f t="shared" si="76"/>
        <v>P</v>
      </c>
      <c r="I1616" t="str">
        <f>LOOKUP(F1616,'Facture Chronopost'!L:L,'Facture Chronopost'!H:H)</f>
        <v>FR</v>
      </c>
      <c r="J1616" s="6">
        <f>TCD!U1617</f>
        <v>30</v>
      </c>
      <c r="K1616">
        <f t="shared" si="77"/>
        <v>1</v>
      </c>
      <c r="L1616" s="27">
        <f>_xlfn.XLOOKUP(F1616,'TCD poids'!A:A,'TCD poids'!C:C)</f>
        <v>4.5999999999999996</v>
      </c>
      <c r="M1616" t="str">
        <f>TCD!T1617</f>
        <v>6C</v>
      </c>
      <c r="N1616">
        <f>IF(I1616="",0.2,LOOKUP(I1616,'Pays TVA'!A:A,'Pays TVA'!B:B))</f>
        <v>0.2</v>
      </c>
      <c r="O1616" s="27" t="str">
        <f>IF(TCD!M1617="","",TCD!M1617)</f>
        <v/>
      </c>
      <c r="P1616" s="27" t="str">
        <f>IF(TCD!J1617="","",TCD!J1617)</f>
        <v/>
      </c>
      <c r="Q1616" s="27" t="str">
        <f>IF(AND(TCD!L1617="",TCD!Q1617=""),"",IF(SUM(TCD!L1617,TCD!Q1617)&gt;15,29,9.5))</f>
        <v/>
      </c>
      <c r="R1616" s="27">
        <f>_xlfn.XLOOKUP(F1616,TCD!E:E,TCD!K:K,"")</f>
        <v>0</v>
      </c>
      <c r="S1616" s="27" t="str">
        <f>IF(TCD!I1617="","",IF(TCD!I1617&gt;8.5,17,8.5))</f>
        <v/>
      </c>
      <c r="T1616" s="27">
        <f>TCD!Y1617</f>
        <v>9.77</v>
      </c>
    </row>
    <row r="1617" spans="1:20" x14ac:dyDescent="0.2">
      <c r="A1617" s="13" t="str">
        <f>TCD!V1618</f>
        <v>CHRONO_2SHOP</v>
      </c>
      <c r="B1617" s="1">
        <f t="shared" si="75"/>
        <v>46143</v>
      </c>
      <c r="F1617" t="str">
        <f>TCD!E1618</f>
        <v>XT414198556TS</v>
      </c>
      <c r="H1617" s="6" t="str">
        <f t="shared" si="76"/>
        <v>P</v>
      </c>
      <c r="I1617" t="str">
        <f>LOOKUP(F1617,'Facture Chronopost'!L:L,'Facture Chronopost'!H:H)</f>
        <v>FR</v>
      </c>
      <c r="J1617" s="6">
        <f>TCD!U1618</f>
        <v>25</v>
      </c>
      <c r="K1617">
        <f t="shared" si="77"/>
        <v>1</v>
      </c>
      <c r="L1617" s="27">
        <f>_xlfn.XLOOKUP(F1617,'TCD poids'!A:A,'TCD poids'!C:C)</f>
        <v>1.2000000000000002</v>
      </c>
      <c r="M1617" t="str">
        <f>TCD!T1618</f>
        <v>6C</v>
      </c>
      <c r="N1617">
        <f>IF(I1617="",0.2,LOOKUP(I1617,'Pays TVA'!A:A,'Pays TVA'!B:B))</f>
        <v>0.2</v>
      </c>
      <c r="O1617" s="27" t="str">
        <f>IF(TCD!M1618="","",TCD!M1618)</f>
        <v/>
      </c>
      <c r="P1617" s="27" t="str">
        <f>IF(TCD!J1618="","",TCD!J1618)</f>
        <v/>
      </c>
      <c r="Q1617" s="27" t="str">
        <f>IF(AND(TCD!L1618="",TCD!Q1618=""),"",IF(SUM(TCD!L1618,TCD!Q1618)&gt;15,29,9.5))</f>
        <v/>
      </c>
      <c r="R1617" s="27">
        <f>_xlfn.XLOOKUP(F1617,TCD!E:E,TCD!K:K,"")</f>
        <v>0</v>
      </c>
      <c r="S1617" s="27" t="str">
        <f>IF(TCD!I1618="","",IF(TCD!I1618&gt;8.5,17,8.5))</f>
        <v/>
      </c>
      <c r="T1617" s="27">
        <f>TCD!Y1618</f>
        <v>10.1</v>
      </c>
    </row>
    <row r="1618" spans="1:20" x14ac:dyDescent="0.2">
      <c r="A1618" s="13" t="str">
        <f>TCD!V1619</f>
        <v>CHRONO_2SHOP</v>
      </c>
      <c r="B1618" s="1">
        <f t="shared" si="75"/>
        <v>46143</v>
      </c>
      <c r="F1618" t="str">
        <f>TCD!E1619</f>
        <v>XT414200215TS</v>
      </c>
      <c r="H1618" s="6" t="str">
        <f t="shared" si="76"/>
        <v>P</v>
      </c>
      <c r="I1618" t="str">
        <f>LOOKUP(F1618,'Facture Chronopost'!L:L,'Facture Chronopost'!H:H)</f>
        <v>FR</v>
      </c>
      <c r="J1618" s="6">
        <f>TCD!U1619</f>
        <v>30</v>
      </c>
      <c r="K1618">
        <f t="shared" si="77"/>
        <v>1</v>
      </c>
      <c r="L1618" s="27">
        <f>_xlfn.XLOOKUP(F1618,'TCD poids'!A:A,'TCD poids'!C:C)</f>
        <v>4.5999999999999996</v>
      </c>
      <c r="M1618" t="str">
        <f>TCD!T1619</f>
        <v>6C</v>
      </c>
      <c r="N1618">
        <f>IF(I1618="",0.2,LOOKUP(I1618,'Pays TVA'!A:A,'Pays TVA'!B:B))</f>
        <v>0.2</v>
      </c>
      <c r="O1618" s="27" t="str">
        <f>IF(TCD!M1619="","",TCD!M1619)</f>
        <v/>
      </c>
      <c r="P1618" s="27" t="str">
        <f>IF(TCD!J1619="","",TCD!J1619)</f>
        <v/>
      </c>
      <c r="Q1618" s="27" t="str">
        <f>IF(AND(TCD!L1619="",TCD!Q1619=""),"",IF(SUM(TCD!L1619,TCD!Q1619)&gt;15,29,9.5))</f>
        <v/>
      </c>
      <c r="R1618" s="27">
        <f>_xlfn.XLOOKUP(F1618,TCD!E:E,TCD!K:K,"")</f>
        <v>0</v>
      </c>
      <c r="S1618" s="27" t="str">
        <f>IF(TCD!I1619="","",IF(TCD!I1619&gt;8.5,17,8.5))</f>
        <v/>
      </c>
      <c r="T1618" s="27">
        <f>TCD!Y1619</f>
        <v>9.77</v>
      </c>
    </row>
    <row r="1619" spans="1:20" x14ac:dyDescent="0.2">
      <c r="A1619" s="13" t="str">
        <f>TCD!V1620</f>
        <v>CHRONO_2SHOP</v>
      </c>
      <c r="B1619" s="1">
        <f t="shared" si="75"/>
        <v>46143</v>
      </c>
      <c r="F1619" t="str">
        <f>TCD!E1620</f>
        <v>XT414200780TS</v>
      </c>
      <c r="H1619" s="6" t="str">
        <f t="shared" si="76"/>
        <v>P</v>
      </c>
      <c r="I1619" t="str">
        <f>LOOKUP(F1619,'Facture Chronopost'!L:L,'Facture Chronopost'!H:H)</f>
        <v>FR</v>
      </c>
      <c r="J1619" s="6">
        <f>TCD!U1620</f>
        <v>30</v>
      </c>
      <c r="K1619">
        <f t="shared" si="77"/>
        <v>1</v>
      </c>
      <c r="L1619" s="27">
        <f>_xlfn.XLOOKUP(F1619,'TCD poids'!A:A,'TCD poids'!C:C)</f>
        <v>0.9</v>
      </c>
      <c r="M1619" t="str">
        <f>TCD!T1620</f>
        <v>6C</v>
      </c>
      <c r="N1619">
        <f>IF(I1619="",0.2,LOOKUP(I1619,'Pays TVA'!A:A,'Pays TVA'!B:B))</f>
        <v>0.2</v>
      </c>
      <c r="O1619" s="27" t="str">
        <f>IF(TCD!M1620="","",TCD!M1620)</f>
        <v/>
      </c>
      <c r="P1619" s="27" t="str">
        <f>IF(TCD!J1620="","",TCD!J1620)</f>
        <v/>
      </c>
      <c r="Q1619" s="27" t="str">
        <f>IF(AND(TCD!L1620="",TCD!Q1620=""),"",IF(SUM(TCD!L1620,TCD!Q1620)&gt;15,29,9.5))</f>
        <v/>
      </c>
      <c r="R1619" s="27">
        <f>_xlfn.XLOOKUP(F1619,TCD!E:E,TCD!K:K,"")</f>
        <v>0</v>
      </c>
      <c r="S1619" s="27" t="str">
        <f>IF(TCD!I1620="","",IF(TCD!I1620&gt;8.5,17,8.5))</f>
        <v/>
      </c>
      <c r="T1619" s="27">
        <f>TCD!Y1620</f>
        <v>5.63</v>
      </c>
    </row>
    <row r="1620" spans="1:20" x14ac:dyDescent="0.2">
      <c r="A1620" s="13" t="str">
        <f>TCD!V1621</f>
        <v>CHRONO_2SHOP</v>
      </c>
      <c r="B1620" s="1">
        <f t="shared" si="75"/>
        <v>46143</v>
      </c>
      <c r="F1620" t="str">
        <f>TCD!E1621</f>
        <v>XT414204680TS</v>
      </c>
      <c r="H1620" s="6" t="str">
        <f t="shared" si="76"/>
        <v>P</v>
      </c>
      <c r="I1620" t="str">
        <f>LOOKUP(F1620,'Facture Chronopost'!L:L,'Facture Chronopost'!H:H)</f>
        <v>FR</v>
      </c>
      <c r="J1620" s="6">
        <f>TCD!U1621</f>
        <v>30</v>
      </c>
      <c r="K1620">
        <f t="shared" si="77"/>
        <v>1</v>
      </c>
      <c r="L1620" s="27">
        <f>_xlfn.XLOOKUP(F1620,'TCD poids'!A:A,'TCD poids'!C:C)</f>
        <v>0.79999999999999993</v>
      </c>
      <c r="M1620" t="str">
        <f>TCD!T1621</f>
        <v>6C</v>
      </c>
      <c r="N1620">
        <f>IF(I1620="",0.2,LOOKUP(I1620,'Pays TVA'!A:A,'Pays TVA'!B:B))</f>
        <v>0.2</v>
      </c>
      <c r="O1620" s="27" t="str">
        <f>IF(TCD!M1621="","",TCD!M1621)</f>
        <v/>
      </c>
      <c r="P1620" s="27" t="str">
        <f>IF(TCD!J1621="","",TCD!J1621)</f>
        <v/>
      </c>
      <c r="Q1620" s="27" t="str">
        <f>IF(AND(TCD!L1621="",TCD!Q1621=""),"",IF(SUM(TCD!L1621,TCD!Q1621)&gt;15,29,9.5))</f>
        <v/>
      </c>
      <c r="R1620" s="27">
        <f>_xlfn.XLOOKUP(F1620,TCD!E:E,TCD!K:K,"")</f>
        <v>0</v>
      </c>
      <c r="S1620" s="27" t="str">
        <f>IF(TCD!I1621="","",IF(TCD!I1621&gt;8.5,17,8.5))</f>
        <v/>
      </c>
      <c r="T1620" s="27">
        <f>TCD!Y1621</f>
        <v>5.63</v>
      </c>
    </row>
    <row r="1621" spans="1:20" x14ac:dyDescent="0.2">
      <c r="A1621" s="13" t="str">
        <f>TCD!V1622</f>
        <v>CHRONO_2SHOP</v>
      </c>
      <c r="B1621" s="1">
        <f t="shared" si="75"/>
        <v>46143</v>
      </c>
      <c r="F1621" t="str">
        <f>TCD!E1622</f>
        <v>XT414205124TS</v>
      </c>
      <c r="H1621" s="6" t="str">
        <f t="shared" si="76"/>
        <v>P</v>
      </c>
      <c r="I1621" t="str">
        <f>LOOKUP(F1621,'Facture Chronopost'!L:L,'Facture Chronopost'!H:H)</f>
        <v>FR</v>
      </c>
      <c r="J1621" s="6">
        <f>TCD!U1622</f>
        <v>30</v>
      </c>
      <c r="K1621">
        <f t="shared" si="77"/>
        <v>1</v>
      </c>
      <c r="L1621" s="27">
        <f>_xlfn.XLOOKUP(F1621,'TCD poids'!A:A,'TCD poids'!C:C)</f>
        <v>5</v>
      </c>
      <c r="M1621" t="str">
        <f>TCD!T1622</f>
        <v>6C</v>
      </c>
      <c r="N1621">
        <f>IF(I1621="",0.2,LOOKUP(I1621,'Pays TVA'!A:A,'Pays TVA'!B:B))</f>
        <v>0.2</v>
      </c>
      <c r="O1621" s="27" t="str">
        <f>IF(TCD!M1622="","",TCD!M1622)</f>
        <v/>
      </c>
      <c r="P1621" s="27" t="str">
        <f>IF(TCD!J1622="","",TCD!J1622)</f>
        <v/>
      </c>
      <c r="Q1621" s="27" t="str">
        <f>IF(AND(TCD!L1622="",TCD!Q1622=""),"",IF(SUM(TCD!L1622,TCD!Q1622)&gt;15,29,9.5))</f>
        <v/>
      </c>
      <c r="R1621" s="27">
        <f>_xlfn.XLOOKUP(F1621,TCD!E:E,TCD!K:K,"")</f>
        <v>0</v>
      </c>
      <c r="S1621" s="27" t="str">
        <f>IF(TCD!I1622="","",IF(TCD!I1622&gt;8.5,17,8.5))</f>
        <v/>
      </c>
      <c r="T1621" s="27">
        <f>TCD!Y1622</f>
        <v>11.77</v>
      </c>
    </row>
    <row r="1622" spans="1:20" x14ac:dyDescent="0.2">
      <c r="A1622" s="13" t="str">
        <f>TCD!V1623</f>
        <v>CHRONO_2SHOP</v>
      </c>
      <c r="B1622" s="1">
        <f t="shared" si="75"/>
        <v>46143</v>
      </c>
      <c r="F1622" t="str">
        <f>TCD!E1623</f>
        <v>XT414205172TS</v>
      </c>
      <c r="H1622" s="6" t="str">
        <f t="shared" si="76"/>
        <v>P</v>
      </c>
      <c r="I1622" t="str">
        <f>LOOKUP(F1622,'Facture Chronopost'!L:L,'Facture Chronopost'!H:H)</f>
        <v>FR</v>
      </c>
      <c r="J1622" s="6">
        <f>TCD!U1623</f>
        <v>30</v>
      </c>
      <c r="K1622">
        <f t="shared" si="77"/>
        <v>1</v>
      </c>
      <c r="L1622" s="27">
        <f>_xlfn.XLOOKUP(F1622,'TCD poids'!A:A,'TCD poids'!C:C)</f>
        <v>4.5999999999999996</v>
      </c>
      <c r="M1622" t="str">
        <f>TCD!T1623</f>
        <v>6C</v>
      </c>
      <c r="N1622">
        <f>IF(I1622="",0.2,LOOKUP(I1622,'Pays TVA'!A:A,'Pays TVA'!B:B))</f>
        <v>0.2</v>
      </c>
      <c r="O1622" s="27" t="str">
        <f>IF(TCD!M1623="","",TCD!M1623)</f>
        <v/>
      </c>
      <c r="P1622" s="27" t="str">
        <f>IF(TCD!J1623="","",TCD!J1623)</f>
        <v/>
      </c>
      <c r="Q1622" s="27" t="str">
        <f>IF(AND(TCD!L1623="",TCD!Q1623=""),"",IF(SUM(TCD!L1623,TCD!Q1623)&gt;15,29,9.5))</f>
        <v/>
      </c>
      <c r="R1622" s="27">
        <f>_xlfn.XLOOKUP(F1622,TCD!E:E,TCD!K:K,"")</f>
        <v>0</v>
      </c>
      <c r="S1622" s="27" t="str">
        <f>IF(TCD!I1623="","",IF(TCD!I1623&gt;8.5,17,8.5))</f>
        <v/>
      </c>
      <c r="T1622" s="27">
        <f>TCD!Y1623</f>
        <v>9.77</v>
      </c>
    </row>
    <row r="1623" spans="1:20" x14ac:dyDescent="0.2">
      <c r="A1623" s="13" t="str">
        <f>TCD!V1624</f>
        <v>CHRONO_2SHOP</v>
      </c>
      <c r="B1623" s="1">
        <f t="shared" si="75"/>
        <v>46143</v>
      </c>
      <c r="F1623" t="str">
        <f>TCD!E1624</f>
        <v>XT414206853TS</v>
      </c>
      <c r="H1623" s="6" t="str">
        <f t="shared" si="76"/>
        <v>P</v>
      </c>
      <c r="I1623" t="str">
        <f>LOOKUP(F1623,'Facture Chronopost'!L:L,'Facture Chronopost'!H:H)</f>
        <v>FR</v>
      </c>
      <c r="J1623" s="6">
        <f>TCD!U1624</f>
        <v>30</v>
      </c>
      <c r="K1623">
        <f t="shared" si="77"/>
        <v>1</v>
      </c>
      <c r="L1623" s="27">
        <f>_xlfn.XLOOKUP(F1623,'TCD poids'!A:A,'TCD poids'!C:C)</f>
        <v>0.79999999999999993</v>
      </c>
      <c r="M1623" t="str">
        <f>TCD!T1624</f>
        <v>6C</v>
      </c>
      <c r="N1623">
        <f>IF(I1623="",0.2,LOOKUP(I1623,'Pays TVA'!A:A,'Pays TVA'!B:B))</f>
        <v>0.2</v>
      </c>
      <c r="O1623" s="27" t="str">
        <f>IF(TCD!M1624="","",TCD!M1624)</f>
        <v/>
      </c>
      <c r="P1623" s="27" t="str">
        <f>IF(TCD!J1624="","",TCD!J1624)</f>
        <v/>
      </c>
      <c r="Q1623" s="27" t="str">
        <f>IF(AND(TCD!L1624="",TCD!Q1624=""),"",IF(SUM(TCD!L1624,TCD!Q1624)&gt;15,29,9.5))</f>
        <v/>
      </c>
      <c r="R1623" s="27">
        <f>_xlfn.XLOOKUP(F1623,TCD!E:E,TCD!K:K,"")</f>
        <v>0</v>
      </c>
      <c r="S1623" s="27" t="str">
        <f>IF(TCD!I1624="","",IF(TCD!I1624&gt;8.5,17,8.5))</f>
        <v/>
      </c>
      <c r="T1623" s="27">
        <f>TCD!Y1624</f>
        <v>5.63</v>
      </c>
    </row>
    <row r="1624" spans="1:20" x14ac:dyDescent="0.2">
      <c r="A1624" s="13" t="str">
        <f>TCD!V1625</f>
        <v>CHRONO_2SHOP</v>
      </c>
      <c r="B1624" s="1">
        <f t="shared" si="75"/>
        <v>46143</v>
      </c>
      <c r="F1624" t="str">
        <f>TCD!E1625</f>
        <v>XT414207139TS</v>
      </c>
      <c r="H1624" s="6" t="str">
        <f t="shared" si="76"/>
        <v>P</v>
      </c>
      <c r="I1624" t="str">
        <f>LOOKUP(F1624,'Facture Chronopost'!L:L,'Facture Chronopost'!H:H)</f>
        <v>FR</v>
      </c>
      <c r="J1624" s="6">
        <f>TCD!U1625</f>
        <v>25</v>
      </c>
      <c r="K1624">
        <f t="shared" si="77"/>
        <v>1</v>
      </c>
      <c r="L1624" s="27">
        <f>_xlfn.XLOOKUP(F1624,'TCD poids'!A:A,'TCD poids'!C:C)</f>
        <v>0.30000000000000004</v>
      </c>
      <c r="M1624" t="str">
        <f>TCD!T1625</f>
        <v>6C</v>
      </c>
      <c r="N1624">
        <f>IF(I1624="",0.2,LOOKUP(I1624,'Pays TVA'!A:A,'Pays TVA'!B:B))</f>
        <v>0.2</v>
      </c>
      <c r="O1624" s="27" t="str">
        <f>IF(TCD!M1625="","",TCD!M1625)</f>
        <v/>
      </c>
      <c r="P1624" s="27" t="str">
        <f>IF(TCD!J1625="","",TCD!J1625)</f>
        <v/>
      </c>
      <c r="Q1624" s="27" t="str">
        <f>IF(AND(TCD!L1625="",TCD!Q1625=""),"",IF(SUM(TCD!L1625,TCD!Q1625)&gt;15,29,9.5))</f>
        <v/>
      </c>
      <c r="R1624" s="27">
        <f>_xlfn.XLOOKUP(F1624,TCD!E:E,TCD!K:K,"")</f>
        <v>0</v>
      </c>
      <c r="S1624" s="27" t="str">
        <f>IF(TCD!I1625="","",IF(TCD!I1625&gt;8.5,17,8.5))</f>
        <v/>
      </c>
      <c r="T1624" s="27">
        <f>TCD!Y1625</f>
        <v>9.5500000000000007</v>
      </c>
    </row>
    <row r="1625" spans="1:20" x14ac:dyDescent="0.2">
      <c r="A1625" s="13" t="str">
        <f>TCD!V1626</f>
        <v>CHRONO_2SHOP</v>
      </c>
      <c r="B1625" s="1">
        <f t="shared" si="75"/>
        <v>46143</v>
      </c>
      <c r="F1625" t="str">
        <f>TCD!E1626</f>
        <v>XT414207522TS</v>
      </c>
      <c r="H1625" s="6" t="str">
        <f t="shared" si="76"/>
        <v>P</v>
      </c>
      <c r="I1625" t="str">
        <f>LOOKUP(F1625,'Facture Chronopost'!L:L,'Facture Chronopost'!H:H)</f>
        <v>FR</v>
      </c>
      <c r="J1625" s="6">
        <f>TCD!U1626</f>
        <v>25</v>
      </c>
      <c r="K1625">
        <f t="shared" si="77"/>
        <v>1</v>
      </c>
      <c r="L1625" s="27">
        <f>_xlfn.XLOOKUP(F1625,'TCD poids'!A:A,'TCD poids'!C:C)</f>
        <v>4.8</v>
      </c>
      <c r="M1625" t="str">
        <f>TCD!T1626</f>
        <v>6C</v>
      </c>
      <c r="N1625">
        <f>IF(I1625="",0.2,LOOKUP(I1625,'Pays TVA'!A:A,'Pays TVA'!B:B))</f>
        <v>0.2</v>
      </c>
      <c r="O1625" s="27" t="str">
        <f>IF(TCD!M1626="","",TCD!M1626)</f>
        <v/>
      </c>
      <c r="P1625" s="27" t="str">
        <f>IF(TCD!J1626="","",TCD!J1626)</f>
        <v/>
      </c>
      <c r="Q1625" s="27" t="str">
        <f>IF(AND(TCD!L1626="",TCD!Q1626=""),"",IF(SUM(TCD!L1626,TCD!Q1626)&gt;15,29,9.5))</f>
        <v/>
      </c>
      <c r="R1625" s="27">
        <f>_xlfn.XLOOKUP(F1625,TCD!E:E,TCD!K:K,"")</f>
        <v>0</v>
      </c>
      <c r="S1625" s="27" t="str">
        <f>IF(TCD!I1626="","",IF(TCD!I1626&gt;8.5,17,8.5))</f>
        <v/>
      </c>
      <c r="T1625" s="27">
        <f>TCD!Y1626</f>
        <v>13.91</v>
      </c>
    </row>
    <row r="1626" spans="1:20" x14ac:dyDescent="0.2">
      <c r="A1626" s="13" t="str">
        <f>TCD!V1627</f>
        <v>CHRONO_2SHOP</v>
      </c>
      <c r="B1626" s="1">
        <f t="shared" si="75"/>
        <v>46143</v>
      </c>
      <c r="F1626" t="str">
        <f>TCD!E1627</f>
        <v>XT414208117TS</v>
      </c>
      <c r="H1626" s="6" t="str">
        <f t="shared" si="76"/>
        <v>P</v>
      </c>
      <c r="I1626" t="str">
        <f>LOOKUP(F1626,'Facture Chronopost'!L:L,'Facture Chronopost'!H:H)</f>
        <v>FR</v>
      </c>
      <c r="J1626" s="6">
        <f>TCD!U1627</f>
        <v>30</v>
      </c>
      <c r="K1626">
        <f t="shared" si="77"/>
        <v>1</v>
      </c>
      <c r="L1626" s="27">
        <f>_xlfn.XLOOKUP(F1626,'TCD poids'!A:A,'TCD poids'!C:C)</f>
        <v>1.8</v>
      </c>
      <c r="M1626" t="str">
        <f>TCD!T1627</f>
        <v>6C</v>
      </c>
      <c r="N1626">
        <f>IF(I1626="",0.2,LOOKUP(I1626,'Pays TVA'!A:A,'Pays TVA'!B:B))</f>
        <v>0.2</v>
      </c>
      <c r="O1626" s="27" t="str">
        <f>IF(TCD!M1627="","",TCD!M1627)</f>
        <v/>
      </c>
      <c r="P1626" s="27" t="str">
        <f>IF(TCD!J1627="","",TCD!J1627)</f>
        <v/>
      </c>
      <c r="Q1626" s="27" t="str">
        <f>IF(AND(TCD!L1627="",TCD!Q1627=""),"",IF(SUM(TCD!L1627,TCD!Q1627)&gt;15,29,9.5))</f>
        <v/>
      </c>
      <c r="R1626" s="27">
        <f>_xlfn.XLOOKUP(F1626,TCD!E:E,TCD!K:K,"")</f>
        <v>0</v>
      </c>
      <c r="S1626" s="27" t="str">
        <f>IF(TCD!I1627="","",IF(TCD!I1627&gt;8.5,17,8.5))</f>
        <v/>
      </c>
      <c r="T1626" s="27">
        <f>TCD!Y1627</f>
        <v>7.96</v>
      </c>
    </row>
    <row r="1627" spans="1:20" x14ac:dyDescent="0.2">
      <c r="A1627" s="13" t="str">
        <f>TCD!V1628</f>
        <v>CHRONO_2SHOP</v>
      </c>
      <c r="B1627" s="1">
        <f t="shared" si="75"/>
        <v>46143</v>
      </c>
      <c r="F1627" t="str">
        <f>TCD!E1628</f>
        <v>XT414208355TS</v>
      </c>
      <c r="H1627" s="6" t="str">
        <f t="shared" si="76"/>
        <v>P</v>
      </c>
      <c r="I1627" t="str">
        <f>LOOKUP(F1627,'Facture Chronopost'!L:L,'Facture Chronopost'!H:H)</f>
        <v>FR</v>
      </c>
      <c r="J1627" s="6">
        <f>TCD!U1628</f>
        <v>30</v>
      </c>
      <c r="K1627">
        <f t="shared" si="77"/>
        <v>1</v>
      </c>
      <c r="L1627" s="27">
        <f>_xlfn.XLOOKUP(F1627,'TCD poids'!A:A,'TCD poids'!C:C)</f>
        <v>14.4</v>
      </c>
      <c r="M1627" t="str">
        <f>TCD!T1628</f>
        <v>6C</v>
      </c>
      <c r="N1627">
        <f>IF(I1627="",0.2,LOOKUP(I1627,'Pays TVA'!A:A,'Pays TVA'!B:B))</f>
        <v>0.2</v>
      </c>
      <c r="O1627" s="27" t="str">
        <f>IF(TCD!M1628="","",TCD!M1628)</f>
        <v/>
      </c>
      <c r="P1627" s="27" t="str">
        <f>IF(TCD!J1628="","",TCD!J1628)</f>
        <v/>
      </c>
      <c r="Q1627" s="27" t="str">
        <f>IF(AND(TCD!L1628="",TCD!Q1628=""),"",IF(SUM(TCD!L1628,TCD!Q1628)&gt;15,29,9.5))</f>
        <v/>
      </c>
      <c r="R1627" s="27">
        <f>_xlfn.XLOOKUP(F1627,TCD!E:E,TCD!K:K,"")</f>
        <v>0</v>
      </c>
      <c r="S1627" s="27" t="str">
        <f>IF(TCD!I1628="","",IF(TCD!I1628&gt;8.5,17,8.5))</f>
        <v/>
      </c>
      <c r="T1627" s="27">
        <f>TCD!Y1628</f>
        <v>16.37</v>
      </c>
    </row>
    <row r="1628" spans="1:20" x14ac:dyDescent="0.2">
      <c r="A1628" s="13" t="str">
        <f>TCD!V1629</f>
        <v>CHRONO_2SHOP</v>
      </c>
      <c r="B1628" s="1">
        <f t="shared" si="75"/>
        <v>46143</v>
      </c>
      <c r="F1628" t="str">
        <f>TCD!E1629</f>
        <v>XT414209038TS</v>
      </c>
      <c r="H1628" s="6" t="str">
        <f t="shared" si="76"/>
        <v>P</v>
      </c>
      <c r="I1628" t="str">
        <f>LOOKUP(F1628,'Facture Chronopost'!L:L,'Facture Chronopost'!H:H)</f>
        <v>FR</v>
      </c>
      <c r="J1628" s="6">
        <f>TCD!U1629</f>
        <v>30</v>
      </c>
      <c r="K1628">
        <f t="shared" si="77"/>
        <v>1</v>
      </c>
      <c r="L1628" s="27">
        <f>_xlfn.XLOOKUP(F1628,'TCD poids'!A:A,'TCD poids'!C:C)</f>
        <v>0.4</v>
      </c>
      <c r="M1628" t="str">
        <f>TCD!T1629</f>
        <v>6C</v>
      </c>
      <c r="N1628">
        <f>IF(I1628="",0.2,LOOKUP(I1628,'Pays TVA'!A:A,'Pays TVA'!B:B))</f>
        <v>0.2</v>
      </c>
      <c r="O1628" s="27" t="str">
        <f>IF(TCD!M1629="","",TCD!M1629)</f>
        <v/>
      </c>
      <c r="P1628" s="27" t="str">
        <f>IF(TCD!J1629="","",TCD!J1629)</f>
        <v/>
      </c>
      <c r="Q1628" s="27" t="str">
        <f>IF(AND(TCD!L1629="",TCD!Q1629=""),"",IF(SUM(TCD!L1629,TCD!Q1629)&gt;15,29,9.5))</f>
        <v/>
      </c>
      <c r="R1628" s="27">
        <f>_xlfn.XLOOKUP(F1628,TCD!E:E,TCD!K:K,"")</f>
        <v>0</v>
      </c>
      <c r="S1628" s="27" t="str">
        <f>IF(TCD!I1629="","",IF(TCD!I1629&gt;8.5,17,8.5))</f>
        <v/>
      </c>
      <c r="T1628" s="27">
        <f>TCD!Y1629</f>
        <v>5.41</v>
      </c>
    </row>
    <row r="1629" spans="1:20" x14ac:dyDescent="0.2">
      <c r="A1629" s="13" t="str">
        <f>TCD!V1630</f>
        <v>CHRONO_2SHOP</v>
      </c>
      <c r="B1629" s="1">
        <f t="shared" si="75"/>
        <v>46143</v>
      </c>
      <c r="F1629" t="str">
        <f>TCD!E1630</f>
        <v>XT414209506TS</v>
      </c>
      <c r="H1629" s="6" t="str">
        <f t="shared" si="76"/>
        <v>P</v>
      </c>
      <c r="I1629" t="str">
        <f>LOOKUP(F1629,'Facture Chronopost'!L:L,'Facture Chronopost'!H:H)</f>
        <v>FR</v>
      </c>
      <c r="J1629" s="6">
        <f>TCD!U1630</f>
        <v>30</v>
      </c>
      <c r="K1629">
        <f t="shared" si="77"/>
        <v>1</v>
      </c>
      <c r="L1629" s="27">
        <f>_xlfn.XLOOKUP(F1629,'TCD poids'!A:A,'TCD poids'!C:C)</f>
        <v>1</v>
      </c>
      <c r="M1629" t="str">
        <f>TCD!T1630</f>
        <v>6C</v>
      </c>
      <c r="N1629">
        <f>IF(I1629="",0.2,LOOKUP(I1629,'Pays TVA'!A:A,'Pays TVA'!B:B))</f>
        <v>0.2</v>
      </c>
      <c r="O1629" s="27" t="str">
        <f>IF(TCD!M1630="","",TCD!M1630)</f>
        <v/>
      </c>
      <c r="P1629" s="27" t="str">
        <f>IF(TCD!J1630="","",TCD!J1630)</f>
        <v/>
      </c>
      <c r="Q1629" s="27" t="str">
        <f>IF(AND(TCD!L1630="",TCD!Q1630=""),"",IF(SUM(TCD!L1630,TCD!Q1630)&gt;15,29,9.5))</f>
        <v/>
      </c>
      <c r="R1629" s="27">
        <f>_xlfn.XLOOKUP(F1629,TCD!E:E,TCD!K:K,"")</f>
        <v>0</v>
      </c>
      <c r="S1629" s="27" t="str">
        <f>IF(TCD!I1630="","",IF(TCD!I1630&gt;8.5,17,8.5))</f>
        <v/>
      </c>
      <c r="T1629" s="27">
        <f>TCD!Y1630</f>
        <v>5.63</v>
      </c>
    </row>
    <row r="1630" spans="1:20" x14ac:dyDescent="0.2">
      <c r="A1630" s="13" t="str">
        <f>TCD!V1631</f>
        <v>CHRONO_2SHOP</v>
      </c>
      <c r="B1630" s="1">
        <f t="shared" si="75"/>
        <v>46143</v>
      </c>
      <c r="F1630" t="str">
        <f>TCD!E1631</f>
        <v>XT414209510TS</v>
      </c>
      <c r="H1630" s="6" t="str">
        <f t="shared" si="76"/>
        <v>P</v>
      </c>
      <c r="I1630" t="str">
        <f>LOOKUP(F1630,'Facture Chronopost'!L:L,'Facture Chronopost'!H:H)</f>
        <v>FR</v>
      </c>
      <c r="J1630" s="6">
        <f>TCD!U1631</f>
        <v>30</v>
      </c>
      <c r="K1630">
        <f t="shared" si="77"/>
        <v>1</v>
      </c>
      <c r="L1630" s="27">
        <f>_xlfn.XLOOKUP(F1630,'TCD poids'!A:A,'TCD poids'!C:C)</f>
        <v>1.9000000000000001</v>
      </c>
      <c r="M1630" t="str">
        <f>TCD!T1631</f>
        <v>6C</v>
      </c>
      <c r="N1630">
        <f>IF(I1630="",0.2,LOOKUP(I1630,'Pays TVA'!A:A,'Pays TVA'!B:B))</f>
        <v>0.2</v>
      </c>
      <c r="O1630" s="27" t="str">
        <f>IF(TCD!M1631="","",TCD!M1631)</f>
        <v/>
      </c>
      <c r="P1630" s="27" t="str">
        <f>IF(TCD!J1631="","",TCD!J1631)</f>
        <v/>
      </c>
      <c r="Q1630" s="27" t="str">
        <f>IF(AND(TCD!L1631="",TCD!Q1631=""),"",IF(SUM(TCD!L1631,TCD!Q1631)&gt;15,29,9.5))</f>
        <v/>
      </c>
      <c r="R1630" s="27">
        <f>_xlfn.XLOOKUP(F1630,TCD!E:E,TCD!K:K,"")</f>
        <v>0</v>
      </c>
      <c r="S1630" s="27" t="str">
        <f>IF(TCD!I1631="","",IF(TCD!I1631&gt;8.5,17,8.5))</f>
        <v/>
      </c>
      <c r="T1630" s="27">
        <f>TCD!Y1631</f>
        <v>5.96</v>
      </c>
    </row>
    <row r="1631" spans="1:20" x14ac:dyDescent="0.2">
      <c r="A1631" s="13" t="str">
        <f>TCD!V1632</f>
        <v>CHRONO_2SHOP</v>
      </c>
      <c r="B1631" s="1">
        <f t="shared" si="75"/>
        <v>46143</v>
      </c>
      <c r="F1631" t="str">
        <f>TCD!E1632</f>
        <v>XT414209894TS</v>
      </c>
      <c r="H1631" s="6" t="str">
        <f t="shared" si="76"/>
        <v>P</v>
      </c>
      <c r="I1631" t="str">
        <f>LOOKUP(F1631,'Facture Chronopost'!L:L,'Facture Chronopost'!H:H)</f>
        <v>FR</v>
      </c>
      <c r="J1631" s="6">
        <f>TCD!U1632</f>
        <v>30</v>
      </c>
      <c r="K1631">
        <f t="shared" si="77"/>
        <v>1</v>
      </c>
      <c r="L1631" s="27">
        <f>_xlfn.XLOOKUP(F1631,'TCD poids'!A:A,'TCD poids'!C:C)</f>
        <v>5.8999999999999995</v>
      </c>
      <c r="M1631" t="str">
        <f>TCD!T1632</f>
        <v>6C</v>
      </c>
      <c r="N1631">
        <f>IF(I1631="",0.2,LOOKUP(I1631,'Pays TVA'!A:A,'Pays TVA'!B:B))</f>
        <v>0.2</v>
      </c>
      <c r="O1631" s="27" t="str">
        <f>IF(TCD!M1632="","",TCD!M1632)</f>
        <v/>
      </c>
      <c r="P1631" s="27" t="str">
        <f>IF(TCD!J1632="","",TCD!J1632)</f>
        <v/>
      </c>
      <c r="Q1631" s="27" t="str">
        <f>IF(AND(TCD!L1632="",TCD!Q1632=""),"",IF(SUM(TCD!L1632,TCD!Q1632)&gt;15,29,9.5))</f>
        <v/>
      </c>
      <c r="R1631" s="27">
        <f>_xlfn.XLOOKUP(F1631,TCD!E:E,TCD!K:K,"")</f>
        <v>0</v>
      </c>
      <c r="S1631" s="27" t="str">
        <f>IF(TCD!I1632="","",IF(TCD!I1632&gt;8.5,17,8.5))</f>
        <v/>
      </c>
      <c r="T1631" s="27">
        <f>TCD!Y1632</f>
        <v>10.43</v>
      </c>
    </row>
    <row r="1632" spans="1:20" x14ac:dyDescent="0.2">
      <c r="A1632" s="13" t="str">
        <f>TCD!V1633</f>
        <v>CHRONO_2SHOP</v>
      </c>
      <c r="B1632" s="1">
        <f t="shared" si="75"/>
        <v>46143</v>
      </c>
      <c r="F1632" t="str">
        <f>TCD!E1633</f>
        <v>XT414210787TS</v>
      </c>
      <c r="H1632" s="6" t="str">
        <f t="shared" si="76"/>
        <v>P</v>
      </c>
      <c r="I1632" t="str">
        <f>LOOKUP(F1632,'Facture Chronopost'!L:L,'Facture Chronopost'!H:H)</f>
        <v>FR</v>
      </c>
      <c r="J1632" s="6">
        <f>TCD!U1633</f>
        <v>39</v>
      </c>
      <c r="K1632">
        <f t="shared" si="77"/>
        <v>1</v>
      </c>
      <c r="L1632" s="27">
        <f>_xlfn.XLOOKUP(F1632,'TCD poids'!A:A,'TCD poids'!C:C)</f>
        <v>1.5</v>
      </c>
      <c r="M1632" t="str">
        <f>TCD!T1633</f>
        <v>6C</v>
      </c>
      <c r="N1632">
        <f>IF(I1632="",0.2,LOOKUP(I1632,'Pays TVA'!A:A,'Pays TVA'!B:B))</f>
        <v>0.2</v>
      </c>
      <c r="O1632" s="27" t="str">
        <f>IF(TCD!M1633="","",TCD!M1633)</f>
        <v/>
      </c>
      <c r="P1632" s="27" t="str">
        <f>IF(TCD!J1633="","",TCD!J1633)</f>
        <v/>
      </c>
      <c r="Q1632" s="27" t="str">
        <f>IF(AND(TCD!L1633="",TCD!Q1633=""),"",IF(SUM(TCD!L1633,TCD!Q1633)&gt;15,29,9.5))</f>
        <v/>
      </c>
      <c r="R1632" s="27">
        <f>_xlfn.XLOOKUP(F1632,TCD!E:E,TCD!K:K,"")</f>
        <v>0</v>
      </c>
      <c r="S1632" s="27" t="str">
        <f>IF(TCD!I1633="","",IF(TCD!I1633&gt;8.5,17,8.5))</f>
        <v/>
      </c>
      <c r="T1632" s="27">
        <f>TCD!Y1633</f>
        <v>10.95</v>
      </c>
    </row>
    <row r="1633" spans="1:20" x14ac:dyDescent="0.2">
      <c r="A1633" s="13" t="str">
        <f>TCD!V1634</f>
        <v>CHRONO_2SHOP</v>
      </c>
      <c r="B1633" s="1">
        <f t="shared" si="75"/>
        <v>46143</v>
      </c>
      <c r="F1633" t="str">
        <f>TCD!E1634</f>
        <v>XT414211102TS</v>
      </c>
      <c r="H1633" s="6" t="str">
        <f t="shared" si="76"/>
        <v>P</v>
      </c>
      <c r="I1633" t="str">
        <f>LOOKUP(F1633,'Facture Chronopost'!L:L,'Facture Chronopost'!H:H)</f>
        <v>FR</v>
      </c>
      <c r="J1633" s="6">
        <f>TCD!U1634</f>
        <v>30</v>
      </c>
      <c r="K1633">
        <f t="shared" si="77"/>
        <v>1</v>
      </c>
      <c r="L1633" s="27">
        <f>_xlfn.XLOOKUP(F1633,'TCD poids'!A:A,'TCD poids'!C:C)</f>
        <v>1.5</v>
      </c>
      <c r="M1633" t="str">
        <f>TCD!T1634</f>
        <v>6C</v>
      </c>
      <c r="N1633">
        <f>IF(I1633="",0.2,LOOKUP(I1633,'Pays TVA'!A:A,'Pays TVA'!B:B))</f>
        <v>0.2</v>
      </c>
      <c r="O1633" s="27" t="str">
        <f>IF(TCD!M1634="","",TCD!M1634)</f>
        <v/>
      </c>
      <c r="P1633" s="27" t="str">
        <f>IF(TCD!J1634="","",TCD!J1634)</f>
        <v/>
      </c>
      <c r="Q1633" s="27" t="str">
        <f>IF(AND(TCD!L1634="",TCD!Q1634=""),"",IF(SUM(TCD!L1634,TCD!Q1634)&gt;15,29,9.5))</f>
        <v/>
      </c>
      <c r="R1633" s="27">
        <f>_xlfn.XLOOKUP(F1633,TCD!E:E,TCD!K:K,"")</f>
        <v>0</v>
      </c>
      <c r="S1633" s="27" t="str">
        <f>IF(TCD!I1634="","",IF(TCD!I1634&gt;8.5,17,8.5))</f>
        <v/>
      </c>
      <c r="T1633" s="27">
        <f>TCD!Y1634</f>
        <v>5.96</v>
      </c>
    </row>
    <row r="1634" spans="1:20" x14ac:dyDescent="0.2">
      <c r="A1634" s="13" t="str">
        <f>TCD!V1635</f>
        <v>CHRONO_2SHOP</v>
      </c>
      <c r="B1634" s="1">
        <f t="shared" si="75"/>
        <v>46143</v>
      </c>
      <c r="F1634" t="str">
        <f>TCD!E1635</f>
        <v>XT414211297TS</v>
      </c>
      <c r="H1634" s="6" t="str">
        <f t="shared" si="76"/>
        <v>P</v>
      </c>
      <c r="I1634" t="str">
        <f>LOOKUP(F1634,'Facture Chronopost'!L:L,'Facture Chronopost'!H:H)</f>
        <v>FR</v>
      </c>
      <c r="J1634" s="6">
        <f>TCD!U1635</f>
        <v>30</v>
      </c>
      <c r="K1634">
        <f t="shared" si="77"/>
        <v>1</v>
      </c>
      <c r="L1634" s="27">
        <f>_xlfn.XLOOKUP(F1634,'TCD poids'!A:A,'TCD poids'!C:C)</f>
        <v>1</v>
      </c>
      <c r="M1634" t="str">
        <f>TCD!T1635</f>
        <v>6C</v>
      </c>
      <c r="N1634">
        <f>IF(I1634="",0.2,LOOKUP(I1634,'Pays TVA'!A:A,'Pays TVA'!B:B))</f>
        <v>0.2</v>
      </c>
      <c r="O1634" s="27" t="str">
        <f>IF(TCD!M1635="","",TCD!M1635)</f>
        <v/>
      </c>
      <c r="P1634" s="27" t="str">
        <f>IF(TCD!J1635="","",TCD!J1635)</f>
        <v/>
      </c>
      <c r="Q1634" s="27" t="str">
        <f>IF(AND(TCD!L1635="",TCD!Q1635=""),"",IF(SUM(TCD!L1635,TCD!Q1635)&gt;15,29,9.5))</f>
        <v/>
      </c>
      <c r="R1634" s="27">
        <f>_xlfn.XLOOKUP(F1634,TCD!E:E,TCD!K:K,"")</f>
        <v>0</v>
      </c>
      <c r="S1634" s="27" t="str">
        <f>IF(TCD!I1635="","",IF(TCD!I1635&gt;8.5,17,8.5))</f>
        <v/>
      </c>
      <c r="T1634" s="27">
        <f>TCD!Y1635</f>
        <v>5.63</v>
      </c>
    </row>
    <row r="1635" spans="1:20" x14ac:dyDescent="0.2">
      <c r="A1635" s="13" t="str">
        <f>TCD!V1636</f>
        <v>CHRONO_2SHOP</v>
      </c>
      <c r="B1635" s="1">
        <f t="shared" si="75"/>
        <v>46143</v>
      </c>
      <c r="F1635" t="str">
        <f>TCD!E1636</f>
        <v>XT414211955TS</v>
      </c>
      <c r="H1635" s="6" t="str">
        <f t="shared" si="76"/>
        <v>P</v>
      </c>
      <c r="I1635" t="str">
        <f>LOOKUP(F1635,'Facture Chronopost'!L:L,'Facture Chronopost'!H:H)</f>
        <v>FR</v>
      </c>
      <c r="J1635" s="6">
        <f>TCD!U1636</f>
        <v>30</v>
      </c>
      <c r="K1635">
        <f t="shared" si="77"/>
        <v>1</v>
      </c>
      <c r="L1635" s="27">
        <f>_xlfn.XLOOKUP(F1635,'TCD poids'!A:A,'TCD poids'!C:C)</f>
        <v>4.5999999999999996</v>
      </c>
      <c r="M1635" t="str">
        <f>TCD!T1636</f>
        <v>6C</v>
      </c>
      <c r="N1635">
        <f>IF(I1635="",0.2,LOOKUP(I1635,'Pays TVA'!A:A,'Pays TVA'!B:B))</f>
        <v>0.2</v>
      </c>
      <c r="O1635" s="27" t="str">
        <f>IF(TCD!M1636="","",TCD!M1636)</f>
        <v/>
      </c>
      <c r="P1635" s="27" t="str">
        <f>IF(TCD!J1636="","",TCD!J1636)</f>
        <v/>
      </c>
      <c r="Q1635" s="27" t="str">
        <f>IF(AND(TCD!L1636="",TCD!Q1636=""),"",IF(SUM(TCD!L1636,TCD!Q1636)&gt;15,29,9.5))</f>
        <v/>
      </c>
      <c r="R1635" s="27">
        <f>_xlfn.XLOOKUP(F1635,TCD!E:E,TCD!K:K,"")</f>
        <v>0</v>
      </c>
      <c r="S1635" s="27" t="str">
        <f>IF(TCD!I1636="","",IF(TCD!I1636&gt;8.5,17,8.5))</f>
        <v/>
      </c>
      <c r="T1635" s="27">
        <f>TCD!Y1636</f>
        <v>9.77</v>
      </c>
    </row>
    <row r="1636" spans="1:20" x14ac:dyDescent="0.2">
      <c r="A1636" s="13" t="str">
        <f>TCD!V1637</f>
        <v>CHRONO_2SHOP</v>
      </c>
      <c r="B1636" s="1">
        <f t="shared" si="75"/>
        <v>46143</v>
      </c>
      <c r="F1636" t="str">
        <f>TCD!E1637</f>
        <v>XT414212553TS</v>
      </c>
      <c r="H1636" s="6" t="str">
        <f t="shared" si="76"/>
        <v>P</v>
      </c>
      <c r="I1636" t="str">
        <f>LOOKUP(F1636,'Facture Chronopost'!L:L,'Facture Chronopost'!H:H)</f>
        <v>FR</v>
      </c>
      <c r="J1636" s="6">
        <f>TCD!U1637</f>
        <v>30</v>
      </c>
      <c r="K1636">
        <f t="shared" si="77"/>
        <v>1</v>
      </c>
      <c r="L1636" s="27">
        <f>_xlfn.XLOOKUP(F1636,'TCD poids'!A:A,'TCD poids'!C:C)</f>
        <v>0.30000000000000004</v>
      </c>
      <c r="M1636" t="str">
        <f>TCD!T1637</f>
        <v>6C</v>
      </c>
      <c r="N1636">
        <f>IF(I1636="",0.2,LOOKUP(I1636,'Pays TVA'!A:A,'Pays TVA'!B:B))</f>
        <v>0.2</v>
      </c>
      <c r="O1636" s="27" t="str">
        <f>IF(TCD!M1637="","",TCD!M1637)</f>
        <v/>
      </c>
      <c r="P1636" s="27" t="str">
        <f>IF(TCD!J1637="","",TCD!J1637)</f>
        <v/>
      </c>
      <c r="Q1636" s="27" t="str">
        <f>IF(AND(TCD!L1637="",TCD!Q1637=""),"",IF(SUM(TCD!L1637,TCD!Q1637)&gt;15,29,9.5))</f>
        <v/>
      </c>
      <c r="R1636" s="27">
        <f>_xlfn.XLOOKUP(F1636,TCD!E:E,TCD!K:K,"")</f>
        <v>0</v>
      </c>
      <c r="S1636" s="27" t="str">
        <f>IF(TCD!I1637="","",IF(TCD!I1637&gt;8.5,17,8.5))</f>
        <v/>
      </c>
      <c r="T1636" s="27">
        <f>TCD!Y1637</f>
        <v>5.41</v>
      </c>
    </row>
    <row r="1637" spans="1:20" x14ac:dyDescent="0.2">
      <c r="A1637" s="13" t="str">
        <f>TCD!V1638</f>
        <v>CHRONO_2SHOP</v>
      </c>
      <c r="B1637" s="1">
        <f t="shared" si="75"/>
        <v>46143</v>
      </c>
      <c r="F1637" t="str">
        <f>TCD!E1638</f>
        <v>XT414212607TS</v>
      </c>
      <c r="H1637" s="6" t="str">
        <f t="shared" si="76"/>
        <v>P</v>
      </c>
      <c r="I1637" t="str">
        <f>LOOKUP(F1637,'Facture Chronopost'!L:L,'Facture Chronopost'!H:H)</f>
        <v>FR</v>
      </c>
      <c r="J1637" s="6">
        <f>TCD!U1638</f>
        <v>30</v>
      </c>
      <c r="K1637">
        <f t="shared" si="77"/>
        <v>1</v>
      </c>
      <c r="L1637" s="27">
        <f>_xlfn.XLOOKUP(F1637,'TCD poids'!A:A,'TCD poids'!C:C)</f>
        <v>1.5</v>
      </c>
      <c r="M1637" t="str">
        <f>TCD!T1638</f>
        <v>6C</v>
      </c>
      <c r="N1637">
        <f>IF(I1637="",0.2,LOOKUP(I1637,'Pays TVA'!A:A,'Pays TVA'!B:B))</f>
        <v>0.2</v>
      </c>
      <c r="O1637" s="27" t="str">
        <f>IF(TCD!M1638="","",TCD!M1638)</f>
        <v/>
      </c>
      <c r="P1637" s="27" t="str">
        <f>IF(TCD!J1638="","",TCD!J1638)</f>
        <v/>
      </c>
      <c r="Q1637" s="27" t="str">
        <f>IF(AND(TCD!L1638="",TCD!Q1638=""),"",IF(SUM(TCD!L1638,TCD!Q1638)&gt;15,29,9.5))</f>
        <v/>
      </c>
      <c r="R1637" s="27">
        <f>_xlfn.XLOOKUP(F1637,TCD!E:E,TCD!K:K,"")</f>
        <v>0</v>
      </c>
      <c r="S1637" s="27" t="str">
        <f>IF(TCD!I1638="","",IF(TCD!I1638&gt;8.5,17,8.5))</f>
        <v/>
      </c>
      <c r="T1637" s="27">
        <f>TCD!Y1638</f>
        <v>5.96</v>
      </c>
    </row>
    <row r="1638" spans="1:20" x14ac:dyDescent="0.2">
      <c r="A1638" s="13" t="str">
        <f>TCD!V1639</f>
        <v>CHRONO_2SHOP</v>
      </c>
      <c r="B1638" s="1">
        <f t="shared" si="75"/>
        <v>46143</v>
      </c>
      <c r="F1638" t="str">
        <f>TCD!E1639</f>
        <v>XT414213491TS</v>
      </c>
      <c r="H1638" s="6" t="str">
        <f t="shared" si="76"/>
        <v>P</v>
      </c>
      <c r="I1638" t="str">
        <f>LOOKUP(F1638,'Facture Chronopost'!L:L,'Facture Chronopost'!H:H)</f>
        <v>FR</v>
      </c>
      <c r="J1638" s="6">
        <f>TCD!U1639</f>
        <v>42</v>
      </c>
      <c r="K1638">
        <f t="shared" si="77"/>
        <v>1</v>
      </c>
      <c r="L1638" s="27">
        <f>_xlfn.XLOOKUP(F1638,'TCD poids'!A:A,'TCD poids'!C:C)</f>
        <v>1.3</v>
      </c>
      <c r="M1638" t="str">
        <f>TCD!T1639</f>
        <v>6C</v>
      </c>
      <c r="N1638">
        <f>IF(I1638="",0.2,LOOKUP(I1638,'Pays TVA'!A:A,'Pays TVA'!B:B))</f>
        <v>0.2</v>
      </c>
      <c r="O1638" s="27" t="str">
        <f>IF(TCD!M1639="","",TCD!M1639)</f>
        <v/>
      </c>
      <c r="P1638" s="27" t="str">
        <f>IF(TCD!J1639="","",TCD!J1639)</f>
        <v/>
      </c>
      <c r="Q1638" s="27" t="str">
        <f>IF(AND(TCD!L1639="",TCD!Q1639=""),"",IF(SUM(TCD!L1639,TCD!Q1639)&gt;15,29,9.5))</f>
        <v/>
      </c>
      <c r="R1638" s="27">
        <f>_xlfn.XLOOKUP(F1638,TCD!E:E,TCD!K:K,"")</f>
        <v>0</v>
      </c>
      <c r="S1638" s="27" t="str">
        <f>IF(TCD!I1639="","",IF(TCD!I1639&gt;8.5,17,8.5))</f>
        <v/>
      </c>
      <c r="T1638" s="27">
        <f>TCD!Y1639</f>
        <v>5.96</v>
      </c>
    </row>
    <row r="1639" spans="1:20" x14ac:dyDescent="0.2">
      <c r="A1639" s="13" t="str">
        <f>TCD!V1640</f>
        <v>CHRONO_2SHOP</v>
      </c>
      <c r="B1639" s="1">
        <f t="shared" si="75"/>
        <v>46143</v>
      </c>
      <c r="F1639" t="str">
        <f>TCD!E1640</f>
        <v>XT414213749TS</v>
      </c>
      <c r="H1639" s="6" t="str">
        <f t="shared" si="76"/>
        <v>P</v>
      </c>
      <c r="I1639" t="str">
        <f>LOOKUP(F1639,'Facture Chronopost'!L:L,'Facture Chronopost'!H:H)</f>
        <v>FR</v>
      </c>
      <c r="J1639" s="6">
        <f>TCD!U1640</f>
        <v>30</v>
      </c>
      <c r="K1639">
        <f t="shared" si="77"/>
        <v>1</v>
      </c>
      <c r="L1639" s="27">
        <f>_xlfn.XLOOKUP(F1639,'TCD poids'!A:A,'TCD poids'!C:C)</f>
        <v>4.3999999999999995</v>
      </c>
      <c r="M1639" t="str">
        <f>TCD!T1640</f>
        <v>6C</v>
      </c>
      <c r="N1639">
        <f>IF(I1639="",0.2,LOOKUP(I1639,'Pays TVA'!A:A,'Pays TVA'!B:B))</f>
        <v>0.2</v>
      </c>
      <c r="O1639" s="27" t="str">
        <f>IF(TCD!M1640="","",TCD!M1640)</f>
        <v/>
      </c>
      <c r="P1639" s="27" t="str">
        <f>IF(TCD!J1640="","",TCD!J1640)</f>
        <v/>
      </c>
      <c r="Q1639" s="27" t="str">
        <f>IF(AND(TCD!L1640="",TCD!Q1640=""),"",IF(SUM(TCD!L1640,TCD!Q1640)&gt;15,29,9.5))</f>
        <v/>
      </c>
      <c r="R1639" s="27">
        <f>_xlfn.XLOOKUP(F1639,TCD!E:E,TCD!K:K,"")</f>
        <v>0</v>
      </c>
      <c r="S1639" s="27" t="str">
        <f>IF(TCD!I1640="","",IF(TCD!I1640&gt;8.5,17,8.5))</f>
        <v/>
      </c>
      <c r="T1639" s="27">
        <f>TCD!Y1640</f>
        <v>9.77</v>
      </c>
    </row>
    <row r="1640" spans="1:20" x14ac:dyDescent="0.2">
      <c r="A1640" s="13" t="str">
        <f>TCD!V1641</f>
        <v>CHRONO_2SHOP</v>
      </c>
      <c r="B1640" s="1">
        <f t="shared" si="75"/>
        <v>46143</v>
      </c>
      <c r="F1640" t="str">
        <f>TCD!E1641</f>
        <v>XT414214165TS</v>
      </c>
      <c r="H1640" s="6" t="str">
        <f t="shared" si="76"/>
        <v>P</v>
      </c>
      <c r="I1640" t="str">
        <f>LOOKUP(F1640,'Facture Chronopost'!L:L,'Facture Chronopost'!H:H)</f>
        <v>FR</v>
      </c>
      <c r="J1640" s="6">
        <f>TCD!U1641</f>
        <v>30</v>
      </c>
      <c r="K1640">
        <f t="shared" si="77"/>
        <v>1</v>
      </c>
      <c r="L1640" s="27">
        <f>_xlfn.XLOOKUP(F1640,'TCD poids'!A:A,'TCD poids'!C:C)</f>
        <v>0.6</v>
      </c>
      <c r="M1640" t="str">
        <f>TCD!T1641</f>
        <v>6C</v>
      </c>
      <c r="N1640">
        <f>IF(I1640="",0.2,LOOKUP(I1640,'Pays TVA'!A:A,'Pays TVA'!B:B))</f>
        <v>0.2</v>
      </c>
      <c r="O1640" s="27" t="str">
        <f>IF(TCD!M1641="","",TCD!M1641)</f>
        <v/>
      </c>
      <c r="P1640" s="27" t="str">
        <f>IF(TCD!J1641="","",TCD!J1641)</f>
        <v/>
      </c>
      <c r="Q1640" s="27" t="str">
        <f>IF(AND(TCD!L1641="",TCD!Q1641=""),"",IF(SUM(TCD!L1641,TCD!Q1641)&gt;15,29,9.5))</f>
        <v/>
      </c>
      <c r="R1640" s="27">
        <f>_xlfn.XLOOKUP(F1640,TCD!E:E,TCD!K:K,"")</f>
        <v>0</v>
      </c>
      <c r="S1640" s="27" t="str">
        <f>IF(TCD!I1641="","",IF(TCD!I1641&gt;8.5,17,8.5))</f>
        <v/>
      </c>
      <c r="T1640" s="27">
        <f>TCD!Y1641</f>
        <v>5.63</v>
      </c>
    </row>
    <row r="1641" spans="1:20" x14ac:dyDescent="0.2">
      <c r="A1641" s="13" t="str">
        <f>TCD!V1642</f>
        <v>CHRONO_2SHOP</v>
      </c>
      <c r="B1641" s="1">
        <f t="shared" si="75"/>
        <v>46143</v>
      </c>
      <c r="F1641" t="str">
        <f>TCD!E1642</f>
        <v>XT414214355TS</v>
      </c>
      <c r="H1641" s="6" t="str">
        <f t="shared" si="76"/>
        <v>P</v>
      </c>
      <c r="I1641" t="str">
        <f>LOOKUP(F1641,'Facture Chronopost'!L:L,'Facture Chronopost'!H:H)</f>
        <v>FR</v>
      </c>
      <c r="J1641" s="6">
        <f>TCD!U1642</f>
        <v>30</v>
      </c>
      <c r="K1641">
        <f t="shared" si="77"/>
        <v>1</v>
      </c>
      <c r="L1641" s="27">
        <f>_xlfn.XLOOKUP(F1641,'TCD poids'!A:A,'TCD poids'!C:C)</f>
        <v>4.5999999999999996</v>
      </c>
      <c r="M1641" t="str">
        <f>TCD!T1642</f>
        <v>6C</v>
      </c>
      <c r="N1641">
        <f>IF(I1641="",0.2,LOOKUP(I1641,'Pays TVA'!A:A,'Pays TVA'!B:B))</f>
        <v>0.2</v>
      </c>
      <c r="O1641" s="27" t="str">
        <f>IF(TCD!M1642="","",TCD!M1642)</f>
        <v/>
      </c>
      <c r="P1641" s="27" t="str">
        <f>IF(TCD!J1642="","",TCD!J1642)</f>
        <v/>
      </c>
      <c r="Q1641" s="27" t="str">
        <f>IF(AND(TCD!L1642="",TCD!Q1642=""),"",IF(SUM(TCD!L1642,TCD!Q1642)&gt;15,29,9.5))</f>
        <v/>
      </c>
      <c r="R1641" s="27">
        <f>_xlfn.XLOOKUP(F1641,TCD!E:E,TCD!K:K,"")</f>
        <v>0</v>
      </c>
      <c r="S1641" s="27" t="str">
        <f>IF(TCD!I1642="","",IF(TCD!I1642&gt;8.5,17,8.5))</f>
        <v/>
      </c>
      <c r="T1641" s="27">
        <f>TCD!Y1642</f>
        <v>9.77</v>
      </c>
    </row>
    <row r="1642" spans="1:20" x14ac:dyDescent="0.2">
      <c r="A1642" s="13" t="str">
        <f>TCD!V1643</f>
        <v>CHRONO_2SHOP</v>
      </c>
      <c r="B1642" s="1">
        <f t="shared" si="75"/>
        <v>46143</v>
      </c>
      <c r="F1642" t="str">
        <f>TCD!E1643</f>
        <v>XT414215356TS</v>
      </c>
      <c r="H1642" s="6" t="str">
        <f t="shared" si="76"/>
        <v>P</v>
      </c>
      <c r="I1642" t="str">
        <f>LOOKUP(F1642,'Facture Chronopost'!L:L,'Facture Chronopost'!H:H)</f>
        <v>FR</v>
      </c>
      <c r="J1642" s="6">
        <f>TCD!U1643</f>
        <v>25</v>
      </c>
      <c r="K1642">
        <f t="shared" si="77"/>
        <v>1</v>
      </c>
      <c r="L1642" s="27">
        <f>_xlfn.XLOOKUP(F1642,'TCD poids'!A:A,'TCD poids'!C:C)</f>
        <v>0.1</v>
      </c>
      <c r="M1642" t="str">
        <f>TCD!T1643</f>
        <v>6C</v>
      </c>
      <c r="N1642">
        <f>IF(I1642="",0.2,LOOKUP(I1642,'Pays TVA'!A:A,'Pays TVA'!B:B))</f>
        <v>0.2</v>
      </c>
      <c r="O1642" s="27" t="str">
        <f>IF(TCD!M1643="","",TCD!M1643)</f>
        <v/>
      </c>
      <c r="P1642" s="27" t="str">
        <f>IF(TCD!J1643="","",TCD!J1643)</f>
        <v/>
      </c>
      <c r="Q1642" s="27" t="str">
        <f>IF(AND(TCD!L1643="",TCD!Q1643=""),"",IF(SUM(TCD!L1643,TCD!Q1643)&gt;15,29,9.5))</f>
        <v/>
      </c>
      <c r="R1642" s="27">
        <f>_xlfn.XLOOKUP(F1642,TCD!E:E,TCD!K:K,"")</f>
        <v>0</v>
      </c>
      <c r="S1642" s="27" t="str">
        <f>IF(TCD!I1643="","",IF(TCD!I1643&gt;8.5,17,8.5))</f>
        <v/>
      </c>
      <c r="T1642" s="27">
        <f>TCD!Y1643</f>
        <v>9.5500000000000007</v>
      </c>
    </row>
    <row r="1643" spans="1:20" x14ac:dyDescent="0.2">
      <c r="A1643" s="13" t="str">
        <f>TCD!V1644</f>
        <v>CHRONO_2SHOP</v>
      </c>
      <c r="B1643" s="1">
        <f t="shared" si="75"/>
        <v>46143</v>
      </c>
      <c r="F1643" t="str">
        <f>TCD!E1644</f>
        <v>XT414215427TS</v>
      </c>
      <c r="H1643" s="6" t="str">
        <f t="shared" si="76"/>
        <v>P</v>
      </c>
      <c r="I1643" t="str">
        <f>LOOKUP(F1643,'Facture Chronopost'!L:L,'Facture Chronopost'!H:H)</f>
        <v>FR</v>
      </c>
      <c r="J1643" s="6">
        <f>TCD!U1644</f>
        <v>25</v>
      </c>
      <c r="K1643">
        <f t="shared" si="77"/>
        <v>1</v>
      </c>
      <c r="L1643" s="27">
        <f>_xlfn.XLOOKUP(F1643,'TCD poids'!A:A,'TCD poids'!C:C)</f>
        <v>6.3999999999999995</v>
      </c>
      <c r="M1643" t="str">
        <f>TCD!T1644</f>
        <v>6C</v>
      </c>
      <c r="N1643">
        <f>IF(I1643="",0.2,LOOKUP(I1643,'Pays TVA'!A:A,'Pays TVA'!B:B))</f>
        <v>0.2</v>
      </c>
      <c r="O1643" s="27" t="str">
        <f>IF(TCD!M1644="","",TCD!M1644)</f>
        <v/>
      </c>
      <c r="P1643" s="27" t="str">
        <f>IF(TCD!J1644="","",TCD!J1644)</f>
        <v/>
      </c>
      <c r="Q1643" s="27" t="str">
        <f>IF(AND(TCD!L1644="",TCD!Q1644=""),"",IF(SUM(TCD!L1644,TCD!Q1644)&gt;15,29,9.5))</f>
        <v/>
      </c>
      <c r="R1643" s="27">
        <f>_xlfn.XLOOKUP(F1643,TCD!E:E,TCD!K:K,"")</f>
        <v>0</v>
      </c>
      <c r="S1643" s="27" t="str">
        <f>IF(TCD!I1644="","",IF(TCD!I1644&gt;8.5,17,8.5))</f>
        <v/>
      </c>
      <c r="T1643" s="27">
        <f>TCD!Y1644</f>
        <v>15.23</v>
      </c>
    </row>
    <row r="1644" spans="1:20" x14ac:dyDescent="0.2">
      <c r="A1644" s="13" t="str">
        <f>TCD!V1645</f>
        <v>CHRONO_2SHOP</v>
      </c>
      <c r="B1644" s="1">
        <f t="shared" si="75"/>
        <v>46143</v>
      </c>
      <c r="F1644" t="str">
        <f>TCD!E1645</f>
        <v>XT414216135TS</v>
      </c>
      <c r="H1644" s="6" t="str">
        <f t="shared" si="76"/>
        <v>P</v>
      </c>
      <c r="I1644" t="str">
        <f>LOOKUP(F1644,'Facture Chronopost'!L:L,'Facture Chronopost'!H:H)</f>
        <v>FR</v>
      </c>
      <c r="J1644" s="6">
        <f>TCD!U1645</f>
        <v>30</v>
      </c>
      <c r="K1644">
        <f t="shared" si="77"/>
        <v>1</v>
      </c>
      <c r="L1644" s="27">
        <f>_xlfn.XLOOKUP(F1644,'TCD poids'!A:A,'TCD poids'!C:C)</f>
        <v>1.3</v>
      </c>
      <c r="M1644" t="str">
        <f>TCD!T1645</f>
        <v>6C</v>
      </c>
      <c r="N1644">
        <f>IF(I1644="",0.2,LOOKUP(I1644,'Pays TVA'!A:A,'Pays TVA'!B:B))</f>
        <v>0.2</v>
      </c>
      <c r="O1644" s="27" t="str">
        <f>IF(TCD!M1645="","",TCD!M1645)</f>
        <v/>
      </c>
      <c r="P1644" s="27" t="str">
        <f>IF(TCD!J1645="","",TCD!J1645)</f>
        <v/>
      </c>
      <c r="Q1644" s="27" t="str">
        <f>IF(AND(TCD!L1645="",TCD!Q1645=""),"",IF(SUM(TCD!L1645,TCD!Q1645)&gt;15,29,9.5))</f>
        <v/>
      </c>
      <c r="R1644" s="27">
        <f>_xlfn.XLOOKUP(F1644,TCD!E:E,TCD!K:K,"")</f>
        <v>0</v>
      </c>
      <c r="S1644" s="27" t="str">
        <f>IF(TCD!I1645="","",IF(TCD!I1645&gt;8.5,17,8.5))</f>
        <v/>
      </c>
      <c r="T1644" s="27">
        <f>TCD!Y1645</f>
        <v>5.96</v>
      </c>
    </row>
    <row r="1645" spans="1:20" x14ac:dyDescent="0.2">
      <c r="A1645" s="13" t="str">
        <f>TCD!V1646</f>
        <v>CHRONO_2SHOP</v>
      </c>
      <c r="B1645" s="1">
        <f t="shared" si="75"/>
        <v>46143</v>
      </c>
      <c r="F1645" t="str">
        <f>TCD!E1646</f>
        <v>XT414217184TS</v>
      </c>
      <c r="H1645" s="6" t="str">
        <f t="shared" si="76"/>
        <v>P</v>
      </c>
      <c r="I1645" t="str">
        <f>LOOKUP(F1645,'Facture Chronopost'!L:L,'Facture Chronopost'!H:H)</f>
        <v>FR</v>
      </c>
      <c r="J1645" s="6">
        <f>TCD!U1646</f>
        <v>30</v>
      </c>
      <c r="K1645">
        <f t="shared" si="77"/>
        <v>1</v>
      </c>
      <c r="L1645" s="27">
        <f>_xlfn.XLOOKUP(F1645,'TCD poids'!A:A,'TCD poids'!C:C)</f>
        <v>4.6999999999999993</v>
      </c>
      <c r="M1645" t="str">
        <f>TCD!T1646</f>
        <v>6C</v>
      </c>
      <c r="N1645">
        <f>IF(I1645="",0.2,LOOKUP(I1645,'Pays TVA'!A:A,'Pays TVA'!B:B))</f>
        <v>0.2</v>
      </c>
      <c r="O1645" s="27" t="str">
        <f>IF(TCD!M1646="","",TCD!M1646)</f>
        <v/>
      </c>
      <c r="P1645" s="27" t="str">
        <f>IF(TCD!J1646="","",TCD!J1646)</f>
        <v/>
      </c>
      <c r="Q1645" s="27" t="str">
        <f>IF(AND(TCD!L1646="",TCD!Q1646=""),"",IF(SUM(TCD!L1646,TCD!Q1646)&gt;15,29,9.5))</f>
        <v/>
      </c>
      <c r="R1645" s="27">
        <f>_xlfn.XLOOKUP(F1645,TCD!E:E,TCD!K:K,"")</f>
        <v>0</v>
      </c>
      <c r="S1645" s="27" t="str">
        <f>IF(TCD!I1646="","",IF(TCD!I1646&gt;8.5,17,8.5))</f>
        <v/>
      </c>
      <c r="T1645" s="27">
        <f>TCD!Y1646</f>
        <v>9.77</v>
      </c>
    </row>
    <row r="1646" spans="1:20" x14ac:dyDescent="0.2">
      <c r="A1646" s="13" t="str">
        <f>TCD!V1647</f>
        <v>CHRONO_2SHOP</v>
      </c>
      <c r="B1646" s="1">
        <f t="shared" si="75"/>
        <v>46143</v>
      </c>
      <c r="F1646" t="str">
        <f>TCD!E1647</f>
        <v>XT414219185TS</v>
      </c>
      <c r="H1646" s="6" t="str">
        <f t="shared" si="76"/>
        <v>P</v>
      </c>
      <c r="I1646" t="str">
        <f>LOOKUP(F1646,'Facture Chronopost'!L:L,'Facture Chronopost'!H:H)</f>
        <v>FR</v>
      </c>
      <c r="J1646" s="6">
        <f>TCD!U1647</f>
        <v>30</v>
      </c>
      <c r="K1646">
        <f t="shared" si="77"/>
        <v>1</v>
      </c>
      <c r="L1646" s="27">
        <f>_xlfn.XLOOKUP(F1646,'TCD poids'!A:A,'TCD poids'!C:C)</f>
        <v>4.5999999999999996</v>
      </c>
      <c r="M1646" t="str">
        <f>TCD!T1647</f>
        <v>6C</v>
      </c>
      <c r="N1646">
        <f>IF(I1646="",0.2,LOOKUP(I1646,'Pays TVA'!A:A,'Pays TVA'!B:B))</f>
        <v>0.2</v>
      </c>
      <c r="O1646" s="27" t="str">
        <f>IF(TCD!M1647="","",TCD!M1647)</f>
        <v/>
      </c>
      <c r="P1646" s="27" t="str">
        <f>IF(TCD!J1647="","",TCD!J1647)</f>
        <v/>
      </c>
      <c r="Q1646" s="27" t="str">
        <f>IF(AND(TCD!L1647="",TCD!Q1647=""),"",IF(SUM(TCD!L1647,TCD!Q1647)&gt;15,29,9.5))</f>
        <v/>
      </c>
      <c r="R1646" s="27">
        <f>_xlfn.XLOOKUP(F1646,TCD!E:E,TCD!K:K,"")</f>
        <v>0</v>
      </c>
      <c r="S1646" s="27" t="str">
        <f>IF(TCD!I1647="","",IF(TCD!I1647&gt;8.5,17,8.5))</f>
        <v/>
      </c>
      <c r="T1646" s="27">
        <f>TCD!Y1647</f>
        <v>9.77</v>
      </c>
    </row>
    <row r="1647" spans="1:20" x14ac:dyDescent="0.2">
      <c r="A1647" s="13" t="str">
        <f>TCD!V1648</f>
        <v>CHRONO_2SHOP</v>
      </c>
      <c r="B1647" s="1">
        <f t="shared" si="75"/>
        <v>46143</v>
      </c>
      <c r="F1647" t="str">
        <f>TCD!E1648</f>
        <v>XT414219619TS</v>
      </c>
      <c r="H1647" s="6" t="str">
        <f t="shared" si="76"/>
        <v>P</v>
      </c>
      <c r="I1647" t="str">
        <f>LOOKUP(F1647,'Facture Chronopost'!L:L,'Facture Chronopost'!H:H)</f>
        <v>FR</v>
      </c>
      <c r="J1647" s="6">
        <f>TCD!U1648</f>
        <v>39</v>
      </c>
      <c r="K1647">
        <f t="shared" si="77"/>
        <v>1</v>
      </c>
      <c r="L1647" s="27">
        <f>_xlfn.XLOOKUP(F1647,'TCD poids'!A:A,'TCD poids'!C:C)</f>
        <v>5.0999999999999996</v>
      </c>
      <c r="M1647" t="str">
        <f>TCD!T1648</f>
        <v>6C</v>
      </c>
      <c r="N1647">
        <f>IF(I1647="",0.2,LOOKUP(I1647,'Pays TVA'!A:A,'Pays TVA'!B:B))</f>
        <v>0.2</v>
      </c>
      <c r="O1647" s="27" t="str">
        <f>IF(TCD!M1648="","",TCD!M1648)</f>
        <v/>
      </c>
      <c r="P1647" s="27" t="str">
        <f>IF(TCD!J1648="","",TCD!J1648)</f>
        <v/>
      </c>
      <c r="Q1647" s="27" t="str">
        <f>IF(AND(TCD!L1648="",TCD!Q1648=""),"",IF(SUM(TCD!L1648,TCD!Q1648)&gt;15,29,9.5))</f>
        <v/>
      </c>
      <c r="R1647" s="27">
        <f>_xlfn.XLOOKUP(F1647,TCD!E:E,TCD!K:K,"")</f>
        <v>0</v>
      </c>
      <c r="S1647" s="27" t="str">
        <f>IF(TCD!I1648="","",IF(TCD!I1648&gt;8.5,17,8.5))</f>
        <v/>
      </c>
      <c r="T1647" s="27">
        <f>TCD!Y1648</f>
        <v>15.42</v>
      </c>
    </row>
    <row r="1648" spans="1:20" x14ac:dyDescent="0.2">
      <c r="A1648" s="13" t="str">
        <f>TCD!V1649</f>
        <v>CHRONO_2SHOP</v>
      </c>
      <c r="B1648" s="1">
        <f t="shared" si="75"/>
        <v>46143</v>
      </c>
      <c r="F1648" t="str">
        <f>TCD!E1649</f>
        <v>XT414219636TS</v>
      </c>
      <c r="H1648" s="6" t="str">
        <f t="shared" si="76"/>
        <v>P</v>
      </c>
      <c r="I1648" t="str">
        <f>LOOKUP(F1648,'Facture Chronopost'!L:L,'Facture Chronopost'!H:H)</f>
        <v>FR</v>
      </c>
      <c r="J1648" s="6">
        <f>TCD!U1649</f>
        <v>33</v>
      </c>
      <c r="K1648">
        <f t="shared" si="77"/>
        <v>1</v>
      </c>
      <c r="L1648" s="27">
        <f>_xlfn.XLOOKUP(F1648,'TCD poids'!A:A,'TCD poids'!C:C)</f>
        <v>7.6999999999999993</v>
      </c>
      <c r="M1648" t="str">
        <f>TCD!T1649</f>
        <v>6C</v>
      </c>
      <c r="N1648">
        <f>IF(I1648="",0.2,LOOKUP(I1648,'Pays TVA'!A:A,'Pays TVA'!B:B))</f>
        <v>0.2</v>
      </c>
      <c r="O1648" s="27" t="str">
        <f>IF(TCD!M1649="","",TCD!M1649)</f>
        <v/>
      </c>
      <c r="P1648" s="27" t="str">
        <f>IF(TCD!J1649="","",TCD!J1649)</f>
        <v/>
      </c>
      <c r="Q1648" s="27" t="str">
        <f>IF(AND(TCD!L1649="",TCD!Q1649=""),"",IF(SUM(TCD!L1649,TCD!Q1649)&gt;15,29,9.5))</f>
        <v/>
      </c>
      <c r="R1648" s="27">
        <f>_xlfn.XLOOKUP(F1648,TCD!E:E,TCD!K:K,"")</f>
        <v>0</v>
      </c>
      <c r="S1648" s="27" t="str">
        <f>IF(TCD!I1649="","",IF(TCD!I1649&gt;8.5,17,8.5))</f>
        <v/>
      </c>
      <c r="T1648" s="27">
        <f>TCD!Y1649</f>
        <v>12.82</v>
      </c>
    </row>
    <row r="1649" spans="1:20" x14ac:dyDescent="0.2">
      <c r="A1649" s="13" t="str">
        <f>TCD!V1650</f>
        <v>CHRONO_2SHOP</v>
      </c>
      <c r="B1649" s="1">
        <f t="shared" si="75"/>
        <v>46143</v>
      </c>
      <c r="F1649" t="str">
        <f>TCD!E1650</f>
        <v>XT414220838TS</v>
      </c>
      <c r="H1649" s="6" t="str">
        <f t="shared" si="76"/>
        <v>P</v>
      </c>
      <c r="I1649" t="str">
        <f>LOOKUP(F1649,'Facture Chronopost'!L:L,'Facture Chronopost'!H:H)</f>
        <v>FR</v>
      </c>
      <c r="J1649" s="6">
        <f>TCD!U1650</f>
        <v>30</v>
      </c>
      <c r="K1649">
        <f t="shared" si="77"/>
        <v>1</v>
      </c>
      <c r="L1649" s="27">
        <f>_xlfn.XLOOKUP(F1649,'TCD poids'!A:A,'TCD poids'!C:C)</f>
        <v>0.2</v>
      </c>
      <c r="M1649" t="str">
        <f>TCD!T1650</f>
        <v>6C</v>
      </c>
      <c r="N1649">
        <f>IF(I1649="",0.2,LOOKUP(I1649,'Pays TVA'!A:A,'Pays TVA'!B:B))</f>
        <v>0.2</v>
      </c>
      <c r="O1649" s="27" t="str">
        <f>IF(TCD!M1650="","",TCD!M1650)</f>
        <v/>
      </c>
      <c r="P1649" s="27" t="str">
        <f>IF(TCD!J1650="","",TCD!J1650)</f>
        <v/>
      </c>
      <c r="Q1649" s="27" t="str">
        <f>IF(AND(TCD!L1650="",TCD!Q1650=""),"",IF(SUM(TCD!L1650,TCD!Q1650)&gt;15,29,9.5))</f>
        <v/>
      </c>
      <c r="R1649" s="27">
        <f>_xlfn.XLOOKUP(F1649,TCD!E:E,TCD!K:K,"")</f>
        <v>0</v>
      </c>
      <c r="S1649" s="27" t="str">
        <f>IF(TCD!I1650="","",IF(TCD!I1650&gt;8.5,17,8.5))</f>
        <v/>
      </c>
      <c r="T1649" s="27">
        <f>TCD!Y1650</f>
        <v>5.41</v>
      </c>
    </row>
    <row r="1650" spans="1:20" x14ac:dyDescent="0.2">
      <c r="A1650" s="13" t="str">
        <f>TCD!V1651</f>
        <v>CHRONO_2SHOP</v>
      </c>
      <c r="B1650" s="1">
        <f t="shared" si="75"/>
        <v>46143</v>
      </c>
      <c r="F1650" t="str">
        <f>TCD!E1651</f>
        <v>XT414220909TS</v>
      </c>
      <c r="H1650" s="6" t="str">
        <f t="shared" si="76"/>
        <v>P</v>
      </c>
      <c r="I1650" t="str">
        <f>LOOKUP(F1650,'Facture Chronopost'!L:L,'Facture Chronopost'!H:H)</f>
        <v>FR</v>
      </c>
      <c r="J1650" s="6">
        <f>TCD!U1651</f>
        <v>30</v>
      </c>
      <c r="K1650">
        <f t="shared" si="77"/>
        <v>1</v>
      </c>
      <c r="L1650" s="27">
        <f>_xlfn.XLOOKUP(F1650,'TCD poids'!A:A,'TCD poids'!C:C)</f>
        <v>4.5999999999999996</v>
      </c>
      <c r="M1650" t="str">
        <f>TCD!T1651</f>
        <v>6C</v>
      </c>
      <c r="N1650">
        <f>IF(I1650="",0.2,LOOKUP(I1650,'Pays TVA'!A:A,'Pays TVA'!B:B))</f>
        <v>0.2</v>
      </c>
      <c r="O1650" s="27" t="str">
        <f>IF(TCD!M1651="","",TCD!M1651)</f>
        <v/>
      </c>
      <c r="P1650" s="27" t="str">
        <f>IF(TCD!J1651="","",TCD!J1651)</f>
        <v/>
      </c>
      <c r="Q1650" s="27" t="str">
        <f>IF(AND(TCD!L1651="",TCD!Q1651=""),"",IF(SUM(TCD!L1651,TCD!Q1651)&gt;15,29,9.5))</f>
        <v/>
      </c>
      <c r="R1650" s="27">
        <f>_xlfn.XLOOKUP(F1650,TCD!E:E,TCD!K:K,"")</f>
        <v>0</v>
      </c>
      <c r="S1650" s="27" t="str">
        <f>IF(TCD!I1651="","",IF(TCD!I1651&gt;8.5,17,8.5))</f>
        <v/>
      </c>
      <c r="T1650" s="27">
        <f>TCD!Y1651</f>
        <v>9.77</v>
      </c>
    </row>
    <row r="1651" spans="1:20" x14ac:dyDescent="0.2">
      <c r="A1651" s="13" t="str">
        <f>TCD!V1652</f>
        <v>CHRONO_2SHOP</v>
      </c>
      <c r="B1651" s="1">
        <f t="shared" si="75"/>
        <v>46143</v>
      </c>
      <c r="F1651" t="str">
        <f>TCD!E1652</f>
        <v>XT414224145TS</v>
      </c>
      <c r="H1651" s="6" t="str">
        <f t="shared" si="76"/>
        <v>P</v>
      </c>
      <c r="I1651" t="str">
        <f>LOOKUP(F1651,'Facture Chronopost'!L:L,'Facture Chronopost'!H:H)</f>
        <v>FR</v>
      </c>
      <c r="J1651" s="6">
        <f>TCD!U1652</f>
        <v>30</v>
      </c>
      <c r="K1651">
        <f t="shared" si="77"/>
        <v>1</v>
      </c>
      <c r="L1651" s="27">
        <f>_xlfn.XLOOKUP(F1651,'TCD poids'!A:A,'TCD poids'!C:C)</f>
        <v>6.8</v>
      </c>
      <c r="M1651" t="str">
        <f>TCD!T1652</f>
        <v>6C</v>
      </c>
      <c r="N1651">
        <f>IF(I1651="",0.2,LOOKUP(I1651,'Pays TVA'!A:A,'Pays TVA'!B:B))</f>
        <v>0.2</v>
      </c>
      <c r="O1651" s="27" t="str">
        <f>IF(TCD!M1652="","",TCD!M1652)</f>
        <v/>
      </c>
      <c r="P1651" s="27" t="str">
        <f>IF(TCD!J1652="","",TCD!J1652)</f>
        <v/>
      </c>
      <c r="Q1651" s="27" t="str">
        <f>IF(AND(TCD!L1652="",TCD!Q1652=""),"",IF(SUM(TCD!L1652,TCD!Q1652)&gt;15,29,9.5))</f>
        <v/>
      </c>
      <c r="R1651" s="27">
        <f>_xlfn.XLOOKUP(F1651,TCD!E:E,TCD!K:K,"")</f>
        <v>0</v>
      </c>
      <c r="S1651" s="27" t="str">
        <f>IF(TCD!I1652="","",IF(TCD!I1652&gt;8.5,17,8.5))</f>
        <v/>
      </c>
      <c r="T1651" s="27">
        <f>TCD!Y1652</f>
        <v>11.09</v>
      </c>
    </row>
    <row r="1652" spans="1:20" x14ac:dyDescent="0.2">
      <c r="A1652" s="13" t="str">
        <f>TCD!V1653</f>
        <v>CHRONO_2SHOP</v>
      </c>
      <c r="B1652" s="1">
        <f t="shared" si="75"/>
        <v>46143</v>
      </c>
      <c r="F1652" t="str">
        <f>TCD!E1653</f>
        <v>XT414225631TS</v>
      </c>
      <c r="H1652" s="6" t="str">
        <f t="shared" si="76"/>
        <v>P</v>
      </c>
      <c r="I1652" t="str">
        <f>LOOKUP(F1652,'Facture Chronopost'!L:L,'Facture Chronopost'!H:H)</f>
        <v>FR</v>
      </c>
      <c r="J1652" s="6">
        <f>TCD!U1653</f>
        <v>30</v>
      </c>
      <c r="K1652">
        <f t="shared" si="77"/>
        <v>1</v>
      </c>
      <c r="L1652" s="27">
        <f>_xlfn.XLOOKUP(F1652,'TCD poids'!A:A,'TCD poids'!C:C)</f>
        <v>4.8</v>
      </c>
      <c r="M1652" t="str">
        <f>TCD!T1653</f>
        <v>6C</v>
      </c>
      <c r="N1652">
        <f>IF(I1652="",0.2,LOOKUP(I1652,'Pays TVA'!A:A,'Pays TVA'!B:B))</f>
        <v>0.2</v>
      </c>
      <c r="O1652" s="27" t="str">
        <f>IF(TCD!M1653="","",TCD!M1653)</f>
        <v/>
      </c>
      <c r="P1652" s="27" t="str">
        <f>IF(TCD!J1653="","",TCD!J1653)</f>
        <v/>
      </c>
      <c r="Q1652" s="27" t="str">
        <f>IF(AND(TCD!L1653="",TCD!Q1653=""),"",IF(SUM(TCD!L1653,TCD!Q1653)&gt;15,29,9.5))</f>
        <v/>
      </c>
      <c r="R1652" s="27">
        <f>_xlfn.XLOOKUP(F1652,TCD!E:E,TCD!K:K,"")</f>
        <v>0</v>
      </c>
      <c r="S1652" s="27" t="str">
        <f>IF(TCD!I1653="","",IF(TCD!I1653&gt;8.5,17,8.5))</f>
        <v/>
      </c>
      <c r="T1652" s="27">
        <f>TCD!Y1653</f>
        <v>9.77</v>
      </c>
    </row>
    <row r="1653" spans="1:20" x14ac:dyDescent="0.2">
      <c r="A1653" s="13" t="str">
        <f>TCD!V1654</f>
        <v>CHRONO_2SHOP</v>
      </c>
      <c r="B1653" s="1">
        <f t="shared" si="75"/>
        <v>46143</v>
      </c>
      <c r="F1653" t="str">
        <f>TCD!E1654</f>
        <v>XT414226464TS</v>
      </c>
      <c r="H1653" s="6" t="str">
        <f t="shared" si="76"/>
        <v>P</v>
      </c>
      <c r="I1653" t="str">
        <f>LOOKUP(F1653,'Facture Chronopost'!L:L,'Facture Chronopost'!H:H)</f>
        <v>FR</v>
      </c>
      <c r="J1653" s="6">
        <f>TCD!U1654</f>
        <v>30</v>
      </c>
      <c r="K1653">
        <f t="shared" si="77"/>
        <v>1</v>
      </c>
      <c r="L1653" s="27">
        <f>_xlfn.XLOOKUP(F1653,'TCD poids'!A:A,'TCD poids'!C:C)</f>
        <v>4.5999999999999996</v>
      </c>
      <c r="M1653" t="str">
        <f>TCD!T1654</f>
        <v>6C</v>
      </c>
      <c r="N1653">
        <f>IF(I1653="",0.2,LOOKUP(I1653,'Pays TVA'!A:A,'Pays TVA'!B:B))</f>
        <v>0.2</v>
      </c>
      <c r="O1653" s="27" t="str">
        <f>IF(TCD!M1654="","",TCD!M1654)</f>
        <v/>
      </c>
      <c r="P1653" s="27" t="str">
        <f>IF(TCD!J1654="","",TCD!J1654)</f>
        <v/>
      </c>
      <c r="Q1653" s="27" t="str">
        <f>IF(AND(TCD!L1654="",TCD!Q1654=""),"",IF(SUM(TCD!L1654,TCD!Q1654)&gt;15,29,9.5))</f>
        <v/>
      </c>
      <c r="R1653" s="27">
        <f>_xlfn.XLOOKUP(F1653,TCD!E:E,TCD!K:K,"")</f>
        <v>0</v>
      </c>
      <c r="S1653" s="27" t="str">
        <f>IF(TCD!I1654="","",IF(TCD!I1654&gt;8.5,17,8.5))</f>
        <v/>
      </c>
      <c r="T1653" s="27">
        <f>TCD!Y1654</f>
        <v>9.77</v>
      </c>
    </row>
    <row r="1654" spans="1:20" x14ac:dyDescent="0.2">
      <c r="A1654" s="13" t="str">
        <f>TCD!V1655</f>
        <v>CHRONO_2SHOP</v>
      </c>
      <c r="B1654" s="1">
        <f t="shared" si="75"/>
        <v>46143</v>
      </c>
      <c r="F1654" t="str">
        <f>TCD!E1655</f>
        <v>XT414226668TS</v>
      </c>
      <c r="H1654" s="6" t="str">
        <f t="shared" si="76"/>
        <v>P</v>
      </c>
      <c r="I1654" t="str">
        <f>LOOKUP(F1654,'Facture Chronopost'!L:L,'Facture Chronopost'!H:H)</f>
        <v>FR</v>
      </c>
      <c r="J1654" s="6">
        <f>TCD!U1655</f>
        <v>30</v>
      </c>
      <c r="K1654">
        <f t="shared" si="77"/>
        <v>1</v>
      </c>
      <c r="L1654" s="27">
        <f>_xlfn.XLOOKUP(F1654,'TCD poids'!A:A,'TCD poids'!C:C)</f>
        <v>0.5</v>
      </c>
      <c r="M1654" t="str">
        <f>TCD!T1655</f>
        <v>6C</v>
      </c>
      <c r="N1654">
        <f>IF(I1654="",0.2,LOOKUP(I1654,'Pays TVA'!A:A,'Pays TVA'!B:B))</f>
        <v>0.2</v>
      </c>
      <c r="O1654" s="27" t="str">
        <f>IF(TCD!M1655="","",TCD!M1655)</f>
        <v/>
      </c>
      <c r="P1654" s="27" t="str">
        <f>IF(TCD!J1655="","",TCD!J1655)</f>
        <v/>
      </c>
      <c r="Q1654" s="27" t="str">
        <f>IF(AND(TCD!L1655="",TCD!Q1655=""),"",IF(SUM(TCD!L1655,TCD!Q1655)&gt;15,29,9.5))</f>
        <v/>
      </c>
      <c r="R1654" s="27">
        <f>_xlfn.XLOOKUP(F1654,TCD!E:E,TCD!K:K,"")</f>
        <v>0</v>
      </c>
      <c r="S1654" s="27" t="str">
        <f>IF(TCD!I1655="","",IF(TCD!I1655&gt;8.5,17,8.5))</f>
        <v/>
      </c>
      <c r="T1654" s="27">
        <f>TCD!Y1655</f>
        <v>5.41</v>
      </c>
    </row>
    <row r="1655" spans="1:20" x14ac:dyDescent="0.2">
      <c r="A1655" s="13" t="str">
        <f>TCD!V1656</f>
        <v>CHRONO_2SHOP</v>
      </c>
      <c r="B1655" s="1">
        <f t="shared" si="75"/>
        <v>46143</v>
      </c>
      <c r="F1655" t="str">
        <f>TCD!E1656</f>
        <v>XT414226985TS</v>
      </c>
      <c r="H1655" s="6" t="str">
        <f t="shared" si="76"/>
        <v>P</v>
      </c>
      <c r="I1655" t="str">
        <f>LOOKUP(F1655,'Facture Chronopost'!L:L,'Facture Chronopost'!H:H)</f>
        <v>FR</v>
      </c>
      <c r="J1655" s="6">
        <f>TCD!U1656</f>
        <v>30</v>
      </c>
      <c r="K1655">
        <f t="shared" si="77"/>
        <v>1</v>
      </c>
      <c r="L1655" s="27">
        <f>_xlfn.XLOOKUP(F1655,'TCD poids'!A:A,'TCD poids'!C:C)</f>
        <v>1.4000000000000001</v>
      </c>
      <c r="M1655" t="str">
        <f>TCD!T1656</f>
        <v>6C</v>
      </c>
      <c r="N1655">
        <f>IF(I1655="",0.2,LOOKUP(I1655,'Pays TVA'!A:A,'Pays TVA'!B:B))</f>
        <v>0.2</v>
      </c>
      <c r="O1655" s="27" t="str">
        <f>IF(TCD!M1656="","",TCD!M1656)</f>
        <v/>
      </c>
      <c r="P1655" s="27" t="str">
        <f>IF(TCD!J1656="","",TCD!J1656)</f>
        <v/>
      </c>
      <c r="Q1655" s="27" t="str">
        <f>IF(AND(TCD!L1656="",TCD!Q1656=""),"",IF(SUM(TCD!L1656,TCD!Q1656)&gt;15,29,9.5))</f>
        <v/>
      </c>
      <c r="R1655" s="27">
        <f>_xlfn.XLOOKUP(F1655,TCD!E:E,TCD!K:K,"")</f>
        <v>0</v>
      </c>
      <c r="S1655" s="27" t="str">
        <f>IF(TCD!I1656="","",IF(TCD!I1656&gt;8.5,17,8.5))</f>
        <v/>
      </c>
      <c r="T1655" s="27">
        <f>TCD!Y1656</f>
        <v>5.96</v>
      </c>
    </row>
    <row r="1656" spans="1:20" x14ac:dyDescent="0.2">
      <c r="A1656" s="13" t="str">
        <f>TCD!V1657</f>
        <v>CHRONO_2SHOP</v>
      </c>
      <c r="B1656" s="1">
        <f t="shared" si="75"/>
        <v>46143</v>
      </c>
      <c r="F1656" t="str">
        <f>TCD!E1657</f>
        <v>XT414227955TS</v>
      </c>
      <c r="H1656" s="6" t="str">
        <f t="shared" si="76"/>
        <v>P</v>
      </c>
      <c r="I1656" t="str">
        <f>LOOKUP(F1656,'Facture Chronopost'!L:L,'Facture Chronopost'!H:H)</f>
        <v>FR</v>
      </c>
      <c r="J1656" s="6">
        <f>TCD!U1657</f>
        <v>30</v>
      </c>
      <c r="K1656">
        <f t="shared" si="77"/>
        <v>1</v>
      </c>
      <c r="L1656" s="27">
        <f>_xlfn.XLOOKUP(F1656,'TCD poids'!A:A,'TCD poids'!C:C)</f>
        <v>4.6999999999999993</v>
      </c>
      <c r="M1656" t="str">
        <f>TCD!T1657</f>
        <v>6C</v>
      </c>
      <c r="N1656">
        <f>IF(I1656="",0.2,LOOKUP(I1656,'Pays TVA'!A:A,'Pays TVA'!B:B))</f>
        <v>0.2</v>
      </c>
      <c r="O1656" s="27" t="str">
        <f>IF(TCD!M1657="","",TCD!M1657)</f>
        <v/>
      </c>
      <c r="P1656" s="27" t="str">
        <f>IF(TCD!J1657="","",TCD!J1657)</f>
        <v/>
      </c>
      <c r="Q1656" s="27" t="str">
        <f>IF(AND(TCD!L1657="",TCD!Q1657=""),"",IF(SUM(TCD!L1657,TCD!Q1657)&gt;15,29,9.5))</f>
        <v/>
      </c>
      <c r="R1656" s="27">
        <f>_xlfn.XLOOKUP(F1656,TCD!E:E,TCD!K:K,"")</f>
        <v>0</v>
      </c>
      <c r="S1656" s="27" t="str">
        <f>IF(TCD!I1657="","",IF(TCD!I1657&gt;8.5,17,8.5))</f>
        <v/>
      </c>
      <c r="T1656" s="27">
        <f>TCD!Y1657</f>
        <v>9.77</v>
      </c>
    </row>
    <row r="1657" spans="1:20" x14ac:dyDescent="0.2">
      <c r="A1657" s="13" t="str">
        <f>TCD!V1658</f>
        <v>CHRONO_2SHOP</v>
      </c>
      <c r="B1657" s="1">
        <f t="shared" si="75"/>
        <v>46143</v>
      </c>
      <c r="F1657" t="str">
        <f>TCD!E1658</f>
        <v>XT414228054TS</v>
      </c>
      <c r="H1657" s="6" t="str">
        <f t="shared" si="76"/>
        <v>P</v>
      </c>
      <c r="I1657" t="str">
        <f>LOOKUP(F1657,'Facture Chronopost'!L:L,'Facture Chronopost'!H:H)</f>
        <v>FR</v>
      </c>
      <c r="J1657" s="6">
        <f>TCD!U1658</f>
        <v>30</v>
      </c>
      <c r="K1657">
        <f t="shared" si="77"/>
        <v>1</v>
      </c>
      <c r="L1657" s="27">
        <f>_xlfn.XLOOKUP(F1657,'TCD poids'!A:A,'TCD poids'!C:C)</f>
        <v>6.5</v>
      </c>
      <c r="M1657" t="str">
        <f>TCD!T1658</f>
        <v>6C</v>
      </c>
      <c r="N1657">
        <f>IF(I1657="",0.2,LOOKUP(I1657,'Pays TVA'!A:A,'Pays TVA'!B:B))</f>
        <v>0.2</v>
      </c>
      <c r="O1657" s="27" t="str">
        <f>IF(TCD!M1658="","",TCD!M1658)</f>
        <v/>
      </c>
      <c r="P1657" s="27" t="str">
        <f>IF(TCD!J1658="","",TCD!J1658)</f>
        <v/>
      </c>
      <c r="Q1657" s="27" t="str">
        <f>IF(AND(TCD!L1658="",TCD!Q1658=""),"",IF(SUM(TCD!L1658,TCD!Q1658)&gt;15,29,9.5))</f>
        <v/>
      </c>
      <c r="R1657" s="27">
        <f>_xlfn.XLOOKUP(F1657,TCD!E:E,TCD!K:K,"")</f>
        <v>0</v>
      </c>
      <c r="S1657" s="27" t="str">
        <f>IF(TCD!I1658="","",IF(TCD!I1658&gt;8.5,17,8.5))</f>
        <v/>
      </c>
      <c r="T1657" s="27">
        <f>TCD!Y1658</f>
        <v>11.09</v>
      </c>
    </row>
    <row r="1658" spans="1:20" x14ac:dyDescent="0.2">
      <c r="A1658" s="13" t="str">
        <f>TCD!V1659</f>
        <v>CHRONO_2SHOP</v>
      </c>
      <c r="B1658" s="1">
        <f t="shared" si="75"/>
        <v>46143</v>
      </c>
      <c r="F1658" t="str">
        <f>TCD!E1659</f>
        <v>XT414228244TS</v>
      </c>
      <c r="H1658" s="6" t="str">
        <f t="shared" si="76"/>
        <v>P</v>
      </c>
      <c r="I1658" t="str">
        <f>LOOKUP(F1658,'Facture Chronopost'!L:L,'Facture Chronopost'!H:H)</f>
        <v>FR</v>
      </c>
      <c r="J1658" s="6">
        <f>TCD!U1659</f>
        <v>30</v>
      </c>
      <c r="K1658">
        <f t="shared" si="77"/>
        <v>1</v>
      </c>
      <c r="L1658" s="27">
        <f>_xlfn.XLOOKUP(F1658,'TCD poids'!A:A,'TCD poids'!C:C)</f>
        <v>4.5999999999999996</v>
      </c>
      <c r="M1658" t="str">
        <f>TCD!T1659</f>
        <v>6C</v>
      </c>
      <c r="N1658">
        <f>IF(I1658="",0.2,LOOKUP(I1658,'Pays TVA'!A:A,'Pays TVA'!B:B))</f>
        <v>0.2</v>
      </c>
      <c r="O1658" s="27" t="str">
        <f>IF(TCD!M1659="","",TCD!M1659)</f>
        <v/>
      </c>
      <c r="P1658" s="27" t="str">
        <f>IF(TCD!J1659="","",TCD!J1659)</f>
        <v/>
      </c>
      <c r="Q1658" s="27" t="str">
        <f>IF(AND(TCD!L1659="",TCD!Q1659=""),"",IF(SUM(TCD!L1659,TCD!Q1659)&gt;15,29,9.5))</f>
        <v/>
      </c>
      <c r="R1658" s="27">
        <f>_xlfn.XLOOKUP(F1658,TCD!E:E,TCD!K:K,"")</f>
        <v>0</v>
      </c>
      <c r="S1658" s="27" t="str">
        <f>IF(TCD!I1659="","",IF(TCD!I1659&gt;8.5,17,8.5))</f>
        <v/>
      </c>
      <c r="T1658" s="27">
        <f>TCD!Y1659</f>
        <v>9.77</v>
      </c>
    </row>
    <row r="1659" spans="1:20" x14ac:dyDescent="0.2">
      <c r="A1659" s="13" t="str">
        <f>TCD!V1660</f>
        <v>CHRONO_2SHOP</v>
      </c>
      <c r="B1659" s="1">
        <f t="shared" si="75"/>
        <v>46143</v>
      </c>
      <c r="F1659" t="str">
        <f>TCD!E1660</f>
        <v>XT414228301TS</v>
      </c>
      <c r="H1659" s="6" t="str">
        <f t="shared" si="76"/>
        <v>P</v>
      </c>
      <c r="I1659" t="str">
        <f>LOOKUP(F1659,'Facture Chronopost'!L:L,'Facture Chronopost'!H:H)</f>
        <v>FR</v>
      </c>
      <c r="J1659" s="6">
        <f>TCD!U1660</f>
        <v>30</v>
      </c>
      <c r="K1659">
        <f t="shared" si="77"/>
        <v>1</v>
      </c>
      <c r="L1659" s="27">
        <f>_xlfn.XLOOKUP(F1659,'TCD poids'!A:A,'TCD poids'!C:C)</f>
        <v>4.5999999999999996</v>
      </c>
      <c r="M1659" t="str">
        <f>TCD!T1660</f>
        <v>6C</v>
      </c>
      <c r="N1659">
        <f>IF(I1659="",0.2,LOOKUP(I1659,'Pays TVA'!A:A,'Pays TVA'!B:B))</f>
        <v>0.2</v>
      </c>
      <c r="O1659" s="27" t="str">
        <f>IF(TCD!M1660="","",TCD!M1660)</f>
        <v/>
      </c>
      <c r="P1659" s="27" t="str">
        <f>IF(TCD!J1660="","",TCD!J1660)</f>
        <v/>
      </c>
      <c r="Q1659" s="27" t="str">
        <f>IF(AND(TCD!L1660="",TCD!Q1660=""),"",IF(SUM(TCD!L1660,TCD!Q1660)&gt;15,29,9.5))</f>
        <v/>
      </c>
      <c r="R1659" s="27">
        <f>_xlfn.XLOOKUP(F1659,TCD!E:E,TCD!K:K,"")</f>
        <v>0</v>
      </c>
      <c r="S1659" s="27" t="str">
        <f>IF(TCD!I1660="","",IF(TCD!I1660&gt;8.5,17,8.5))</f>
        <v/>
      </c>
      <c r="T1659" s="27">
        <f>TCD!Y1660</f>
        <v>9.77</v>
      </c>
    </row>
    <row r="1660" spans="1:20" x14ac:dyDescent="0.2">
      <c r="A1660" s="13" t="str">
        <f>TCD!V1661</f>
        <v>CHRONO_2SHOP</v>
      </c>
      <c r="B1660" s="1">
        <f t="shared" si="75"/>
        <v>46143</v>
      </c>
      <c r="F1660" t="str">
        <f>TCD!E1661</f>
        <v>XT414228876TS</v>
      </c>
      <c r="H1660" s="6" t="str">
        <f t="shared" si="76"/>
        <v>P</v>
      </c>
      <c r="I1660" t="str">
        <f>LOOKUP(F1660,'Facture Chronopost'!L:L,'Facture Chronopost'!H:H)</f>
        <v>FR</v>
      </c>
      <c r="J1660" s="6">
        <f>TCD!U1661</f>
        <v>25</v>
      </c>
      <c r="K1660">
        <f t="shared" si="77"/>
        <v>1</v>
      </c>
      <c r="L1660" s="27">
        <f>_xlfn.XLOOKUP(F1660,'TCD poids'!A:A,'TCD poids'!C:C)</f>
        <v>4.5999999999999996</v>
      </c>
      <c r="M1660" t="str">
        <f>TCD!T1661</f>
        <v>6C</v>
      </c>
      <c r="N1660">
        <f>IF(I1660="",0.2,LOOKUP(I1660,'Pays TVA'!A:A,'Pays TVA'!B:B))</f>
        <v>0.2</v>
      </c>
      <c r="O1660" s="27" t="str">
        <f>IF(TCD!M1661="","",TCD!M1661)</f>
        <v/>
      </c>
      <c r="P1660" s="27" t="str">
        <f>IF(TCD!J1661="","",TCD!J1661)</f>
        <v/>
      </c>
      <c r="Q1660" s="27" t="str">
        <f>IF(AND(TCD!L1661="",TCD!Q1661=""),"",IF(SUM(TCD!L1661,TCD!Q1661)&gt;15,29,9.5))</f>
        <v/>
      </c>
      <c r="R1660" s="27">
        <f>_xlfn.XLOOKUP(F1660,TCD!E:E,TCD!K:K,"")</f>
        <v>0</v>
      </c>
      <c r="S1660" s="27" t="str">
        <f>IF(TCD!I1661="","",IF(TCD!I1661&gt;8.5,17,8.5))</f>
        <v/>
      </c>
      <c r="T1660" s="27">
        <f>TCD!Y1661</f>
        <v>13.91</v>
      </c>
    </row>
    <row r="1661" spans="1:20" x14ac:dyDescent="0.2">
      <c r="A1661" s="13" t="str">
        <f>TCD!V1662</f>
        <v>CHRONO_2SHOP</v>
      </c>
      <c r="B1661" s="1">
        <f t="shared" si="75"/>
        <v>46143</v>
      </c>
      <c r="F1661" t="str">
        <f>TCD!E1662</f>
        <v>XT414229219TS</v>
      </c>
      <c r="H1661" s="6" t="str">
        <f t="shared" si="76"/>
        <v>P</v>
      </c>
      <c r="I1661" t="str">
        <f>LOOKUP(F1661,'Facture Chronopost'!L:L,'Facture Chronopost'!H:H)</f>
        <v>FR</v>
      </c>
      <c r="J1661" s="6">
        <f>TCD!U1662</f>
        <v>30</v>
      </c>
      <c r="K1661">
        <f t="shared" si="77"/>
        <v>1</v>
      </c>
      <c r="L1661" s="27">
        <f>_xlfn.XLOOKUP(F1661,'TCD poids'!A:A,'TCD poids'!C:C)</f>
        <v>0.30000000000000004</v>
      </c>
      <c r="M1661" t="str">
        <f>TCD!T1662</f>
        <v>6C</v>
      </c>
      <c r="N1661">
        <f>IF(I1661="",0.2,LOOKUP(I1661,'Pays TVA'!A:A,'Pays TVA'!B:B))</f>
        <v>0.2</v>
      </c>
      <c r="O1661" s="27" t="str">
        <f>IF(TCD!M1662="","",TCD!M1662)</f>
        <v/>
      </c>
      <c r="P1661" s="27" t="str">
        <f>IF(TCD!J1662="","",TCD!J1662)</f>
        <v/>
      </c>
      <c r="Q1661" s="27" t="str">
        <f>IF(AND(TCD!L1662="",TCD!Q1662=""),"",IF(SUM(TCD!L1662,TCD!Q1662)&gt;15,29,9.5))</f>
        <v/>
      </c>
      <c r="R1661" s="27">
        <f>_xlfn.XLOOKUP(F1661,TCD!E:E,TCD!K:K,"")</f>
        <v>0</v>
      </c>
      <c r="S1661" s="27" t="str">
        <f>IF(TCD!I1662="","",IF(TCD!I1662&gt;8.5,17,8.5))</f>
        <v/>
      </c>
      <c r="T1661" s="27">
        <f>TCD!Y1662</f>
        <v>5.41</v>
      </c>
    </row>
    <row r="1662" spans="1:20" x14ac:dyDescent="0.2">
      <c r="A1662" s="13" t="str">
        <f>TCD!V1663</f>
        <v>CHRONO_2SHOP</v>
      </c>
      <c r="B1662" s="1">
        <f t="shared" si="75"/>
        <v>46143</v>
      </c>
      <c r="F1662" t="str">
        <f>TCD!E1663</f>
        <v>XT414229324TS</v>
      </c>
      <c r="H1662" s="6" t="str">
        <f t="shared" si="76"/>
        <v>P</v>
      </c>
      <c r="I1662" t="str">
        <f>LOOKUP(F1662,'Facture Chronopost'!L:L,'Facture Chronopost'!H:H)</f>
        <v>FR</v>
      </c>
      <c r="J1662" s="6">
        <f>TCD!U1663</f>
        <v>30</v>
      </c>
      <c r="K1662">
        <f t="shared" si="77"/>
        <v>1</v>
      </c>
      <c r="L1662" s="27">
        <f>_xlfn.XLOOKUP(F1662,'TCD poids'!A:A,'TCD poids'!C:C)</f>
        <v>7</v>
      </c>
      <c r="M1662" t="str">
        <f>TCD!T1663</f>
        <v>6C</v>
      </c>
      <c r="N1662">
        <f>IF(I1662="",0.2,LOOKUP(I1662,'Pays TVA'!A:A,'Pays TVA'!B:B))</f>
        <v>0.2</v>
      </c>
      <c r="O1662" s="27" t="str">
        <f>IF(TCD!M1663="","",TCD!M1663)</f>
        <v/>
      </c>
      <c r="P1662" s="27" t="str">
        <f>IF(TCD!J1663="","",TCD!J1663)</f>
        <v/>
      </c>
      <c r="Q1662" s="27" t="str">
        <f>IF(AND(TCD!L1663="",TCD!Q1663=""),"",IF(SUM(TCD!L1663,TCD!Q1663)&gt;15,29,9.5))</f>
        <v/>
      </c>
      <c r="R1662" s="27">
        <f>_xlfn.XLOOKUP(F1662,TCD!E:E,TCD!K:K,"")</f>
        <v>0</v>
      </c>
      <c r="S1662" s="27" t="str">
        <f>IF(TCD!I1663="","",IF(TCD!I1663&gt;8.5,17,8.5))</f>
        <v/>
      </c>
      <c r="T1662" s="27">
        <f>TCD!Y1663</f>
        <v>11.09</v>
      </c>
    </row>
    <row r="1663" spans="1:20" x14ac:dyDescent="0.2">
      <c r="A1663" s="13" t="str">
        <f>TCD!V1664</f>
        <v>CHRONO_2SHOP</v>
      </c>
      <c r="B1663" s="1">
        <f t="shared" si="75"/>
        <v>46143</v>
      </c>
      <c r="F1663" t="str">
        <f>TCD!E1664</f>
        <v>XT414230702TS</v>
      </c>
      <c r="H1663" s="6" t="str">
        <f t="shared" si="76"/>
        <v>P</v>
      </c>
      <c r="I1663" t="str">
        <f>LOOKUP(F1663,'Facture Chronopost'!L:L,'Facture Chronopost'!H:H)</f>
        <v>FR</v>
      </c>
      <c r="J1663" s="6">
        <f>TCD!U1664</f>
        <v>30</v>
      </c>
      <c r="K1663">
        <f t="shared" si="77"/>
        <v>1</v>
      </c>
      <c r="L1663" s="27">
        <f>_xlfn.XLOOKUP(F1663,'TCD poids'!A:A,'TCD poids'!C:C)</f>
        <v>4.3999999999999995</v>
      </c>
      <c r="M1663" t="str">
        <f>TCD!T1664</f>
        <v>6C</v>
      </c>
      <c r="N1663">
        <f>IF(I1663="",0.2,LOOKUP(I1663,'Pays TVA'!A:A,'Pays TVA'!B:B))</f>
        <v>0.2</v>
      </c>
      <c r="O1663" s="27" t="str">
        <f>IF(TCD!M1664="","",TCD!M1664)</f>
        <v/>
      </c>
      <c r="P1663" s="27" t="str">
        <f>IF(TCD!J1664="","",TCD!J1664)</f>
        <v/>
      </c>
      <c r="Q1663" s="27" t="str">
        <f>IF(AND(TCD!L1664="",TCD!Q1664=""),"",IF(SUM(TCD!L1664,TCD!Q1664)&gt;15,29,9.5))</f>
        <v/>
      </c>
      <c r="R1663" s="27">
        <f>_xlfn.XLOOKUP(F1663,TCD!E:E,TCD!K:K,"")</f>
        <v>0</v>
      </c>
      <c r="S1663" s="27" t="str">
        <f>IF(TCD!I1664="","",IF(TCD!I1664&gt;8.5,17,8.5))</f>
        <v/>
      </c>
      <c r="T1663" s="27">
        <f>TCD!Y1664</f>
        <v>9.77</v>
      </c>
    </row>
    <row r="1664" spans="1:20" x14ac:dyDescent="0.2">
      <c r="A1664" s="13" t="str">
        <f>TCD!V1665</f>
        <v>CHRONO_2SHOP</v>
      </c>
      <c r="B1664" s="1">
        <f t="shared" si="75"/>
        <v>46143</v>
      </c>
      <c r="F1664" t="str">
        <f>TCD!E1665</f>
        <v>XT414230968TS</v>
      </c>
      <c r="H1664" s="6" t="str">
        <f t="shared" si="76"/>
        <v>P</v>
      </c>
      <c r="I1664" t="str">
        <f>LOOKUP(F1664,'Facture Chronopost'!L:L,'Facture Chronopost'!H:H)</f>
        <v>FR</v>
      </c>
      <c r="J1664" s="6">
        <f>TCD!U1665</f>
        <v>30</v>
      </c>
      <c r="K1664">
        <f t="shared" si="77"/>
        <v>1</v>
      </c>
      <c r="L1664" s="27">
        <f>_xlfn.XLOOKUP(F1664,'TCD poids'!A:A,'TCD poids'!C:C)</f>
        <v>1</v>
      </c>
      <c r="M1664" t="str">
        <f>TCD!T1665</f>
        <v>6C</v>
      </c>
      <c r="N1664">
        <f>IF(I1664="",0.2,LOOKUP(I1664,'Pays TVA'!A:A,'Pays TVA'!B:B))</f>
        <v>0.2</v>
      </c>
      <c r="O1664" s="27" t="str">
        <f>IF(TCD!M1665="","",TCD!M1665)</f>
        <v/>
      </c>
      <c r="P1664" s="27" t="str">
        <f>IF(TCD!J1665="","",TCD!J1665)</f>
        <v/>
      </c>
      <c r="Q1664" s="27" t="str">
        <f>IF(AND(TCD!L1665="",TCD!Q1665=""),"",IF(SUM(TCD!L1665,TCD!Q1665)&gt;15,29,9.5))</f>
        <v/>
      </c>
      <c r="R1664" s="27">
        <f>_xlfn.XLOOKUP(F1664,TCD!E:E,TCD!K:K,"")</f>
        <v>0</v>
      </c>
      <c r="S1664" s="27" t="str">
        <f>IF(TCD!I1665="","",IF(TCD!I1665&gt;8.5,17,8.5))</f>
        <v/>
      </c>
      <c r="T1664" s="27">
        <f>TCD!Y1665</f>
        <v>5.63</v>
      </c>
    </row>
    <row r="1665" spans="1:20" x14ac:dyDescent="0.2">
      <c r="A1665" s="13" t="str">
        <f>TCD!V1666</f>
        <v>CHRONO_2SHOP</v>
      </c>
      <c r="B1665" s="1">
        <f t="shared" si="75"/>
        <v>46143</v>
      </c>
      <c r="F1665" t="str">
        <f>TCD!E1666</f>
        <v>XT414231212TS</v>
      </c>
      <c r="H1665" s="6" t="str">
        <f t="shared" si="76"/>
        <v>P</v>
      </c>
      <c r="I1665" t="str">
        <f>LOOKUP(F1665,'Facture Chronopost'!L:L,'Facture Chronopost'!H:H)</f>
        <v>FR</v>
      </c>
      <c r="J1665" s="6">
        <f>TCD!U1666</f>
        <v>39</v>
      </c>
      <c r="K1665">
        <f t="shared" si="77"/>
        <v>1</v>
      </c>
      <c r="L1665" s="27">
        <f>_xlfn.XLOOKUP(F1665,'TCD poids'!A:A,'TCD poids'!C:C)</f>
        <v>1.2000000000000002</v>
      </c>
      <c r="M1665" t="str">
        <f>TCD!T1666</f>
        <v>6C</v>
      </c>
      <c r="N1665">
        <f>IF(I1665="",0.2,LOOKUP(I1665,'Pays TVA'!A:A,'Pays TVA'!B:B))</f>
        <v>0.2</v>
      </c>
      <c r="O1665" s="27" t="str">
        <f>IF(TCD!M1666="","",TCD!M1666)</f>
        <v/>
      </c>
      <c r="P1665" s="27" t="str">
        <f>IF(TCD!J1666="","",TCD!J1666)</f>
        <v/>
      </c>
      <c r="Q1665" s="27" t="str">
        <f>IF(AND(TCD!L1666="",TCD!Q1666=""),"",IF(SUM(TCD!L1666,TCD!Q1666)&gt;15,29,9.5))</f>
        <v/>
      </c>
      <c r="R1665" s="27">
        <f>_xlfn.XLOOKUP(F1665,TCD!E:E,TCD!K:K,"")</f>
        <v>0</v>
      </c>
      <c r="S1665" s="27" t="str">
        <f>IF(TCD!I1666="","",IF(TCD!I1666&gt;8.5,17,8.5))</f>
        <v/>
      </c>
      <c r="T1665" s="27">
        <f>TCD!Y1666</f>
        <v>10.95</v>
      </c>
    </row>
    <row r="1666" spans="1:20" x14ac:dyDescent="0.2">
      <c r="A1666" s="13" t="str">
        <f>TCD!V1667</f>
        <v>CHRONO_2SHOP</v>
      </c>
      <c r="B1666" s="1">
        <f t="shared" si="75"/>
        <v>46143</v>
      </c>
      <c r="F1666" t="str">
        <f>TCD!E1667</f>
        <v>XT414231288TS</v>
      </c>
      <c r="H1666" s="6" t="str">
        <f t="shared" si="76"/>
        <v>P</v>
      </c>
      <c r="I1666" t="str">
        <f>LOOKUP(F1666,'Facture Chronopost'!L:L,'Facture Chronopost'!H:H)</f>
        <v>FR</v>
      </c>
      <c r="J1666" s="6">
        <f>TCD!U1667</f>
        <v>30</v>
      </c>
      <c r="K1666">
        <f t="shared" si="77"/>
        <v>1</v>
      </c>
      <c r="L1666" s="27">
        <f>_xlfn.XLOOKUP(F1666,'TCD poids'!A:A,'TCD poids'!C:C)</f>
        <v>4.5999999999999996</v>
      </c>
      <c r="M1666" t="str">
        <f>TCD!T1667</f>
        <v>6C</v>
      </c>
      <c r="N1666">
        <f>IF(I1666="",0.2,LOOKUP(I1666,'Pays TVA'!A:A,'Pays TVA'!B:B))</f>
        <v>0.2</v>
      </c>
      <c r="O1666" s="27" t="str">
        <f>IF(TCD!M1667="","",TCD!M1667)</f>
        <v/>
      </c>
      <c r="P1666" s="27" t="str">
        <f>IF(TCD!J1667="","",TCD!J1667)</f>
        <v/>
      </c>
      <c r="Q1666" s="27" t="str">
        <f>IF(AND(TCD!L1667="",TCD!Q1667=""),"",IF(SUM(TCD!L1667,TCD!Q1667)&gt;15,29,9.5))</f>
        <v/>
      </c>
      <c r="R1666" s="27">
        <f>_xlfn.XLOOKUP(F1666,TCD!E:E,TCD!K:K,"")</f>
        <v>0</v>
      </c>
      <c r="S1666" s="27" t="str">
        <f>IF(TCD!I1667="","",IF(TCD!I1667&gt;8.5,17,8.5))</f>
        <v/>
      </c>
      <c r="T1666" s="27">
        <f>TCD!Y1667</f>
        <v>9.77</v>
      </c>
    </row>
    <row r="1667" spans="1:20" x14ac:dyDescent="0.2">
      <c r="A1667" s="13" t="str">
        <f>TCD!V1668</f>
        <v>CHRONO_2SHOP</v>
      </c>
      <c r="B1667" s="1">
        <f t="shared" si="75"/>
        <v>46143</v>
      </c>
      <c r="F1667" t="str">
        <f>TCD!E1668</f>
        <v>XT414233139TS</v>
      </c>
      <c r="H1667" s="6" t="str">
        <f t="shared" si="76"/>
        <v>P</v>
      </c>
      <c r="I1667" t="str">
        <f>LOOKUP(F1667,'Facture Chronopost'!L:L,'Facture Chronopost'!H:H)</f>
        <v>FR</v>
      </c>
      <c r="J1667" s="6">
        <f>TCD!U1668</f>
        <v>30</v>
      </c>
      <c r="K1667">
        <f t="shared" si="77"/>
        <v>1</v>
      </c>
      <c r="L1667" s="27">
        <f>_xlfn.XLOOKUP(F1667,'TCD poids'!A:A,'TCD poids'!C:C)</f>
        <v>2.3000000000000003</v>
      </c>
      <c r="M1667" t="str">
        <f>TCD!T1668</f>
        <v>6C</v>
      </c>
      <c r="N1667">
        <f>IF(I1667="",0.2,LOOKUP(I1667,'Pays TVA'!A:A,'Pays TVA'!B:B))</f>
        <v>0.2</v>
      </c>
      <c r="O1667" s="27" t="str">
        <f>IF(TCD!M1668="","",TCD!M1668)</f>
        <v/>
      </c>
      <c r="P1667" s="27" t="str">
        <f>IF(TCD!J1668="","",TCD!J1668)</f>
        <v/>
      </c>
      <c r="Q1667" s="27" t="str">
        <f>IF(AND(TCD!L1668="",TCD!Q1668=""),"",IF(SUM(TCD!L1668,TCD!Q1668)&gt;15,29,9.5))</f>
        <v/>
      </c>
      <c r="R1667" s="27">
        <f>_xlfn.XLOOKUP(F1667,TCD!E:E,TCD!K:K,"")</f>
        <v>0</v>
      </c>
      <c r="S1667" s="27" t="str">
        <f>IF(TCD!I1668="","",IF(TCD!I1668&gt;8.5,17,8.5))</f>
        <v/>
      </c>
      <c r="T1667" s="27">
        <f>TCD!Y1668</f>
        <v>8.4499999999999993</v>
      </c>
    </row>
    <row r="1668" spans="1:20" x14ac:dyDescent="0.2">
      <c r="A1668" s="13" t="str">
        <f>TCD!V1669</f>
        <v>CHRONO_2SHOP</v>
      </c>
      <c r="B1668" s="1">
        <f t="shared" ref="B1668:B1731" si="78">B1667</f>
        <v>46143</v>
      </c>
      <c r="F1668" t="str">
        <f>TCD!E1669</f>
        <v>XT414234341TS</v>
      </c>
      <c r="H1668" s="6" t="str">
        <f t="shared" ref="H1668:H1731" si="79">IF(RIGHT(J1668,3)="BTB","E","P")</f>
        <v>P</v>
      </c>
      <c r="I1668" t="str">
        <f>LOOKUP(F1668,'Facture Chronopost'!L:L,'Facture Chronopost'!H:H)</f>
        <v>FR</v>
      </c>
      <c r="J1668" s="6">
        <f>TCD!U1669</f>
        <v>30</v>
      </c>
      <c r="K1668">
        <f t="shared" ref="K1668:K1731" si="80">K1667</f>
        <v>1</v>
      </c>
      <c r="L1668" s="27">
        <f>_xlfn.XLOOKUP(F1668,'TCD poids'!A:A,'TCD poids'!C:C)</f>
        <v>8.7999999999999989</v>
      </c>
      <c r="M1668" t="str">
        <f>TCD!T1669</f>
        <v>6C</v>
      </c>
      <c r="N1668">
        <f>IF(I1668="",0.2,LOOKUP(I1668,'Pays TVA'!A:A,'Pays TVA'!B:B))</f>
        <v>0.2</v>
      </c>
      <c r="O1668" s="27" t="str">
        <f>IF(TCD!M1669="","",TCD!M1669)</f>
        <v/>
      </c>
      <c r="P1668" s="27" t="str">
        <f>IF(TCD!J1669="","",TCD!J1669)</f>
        <v/>
      </c>
      <c r="Q1668" s="27" t="str">
        <f>IF(AND(TCD!L1669="",TCD!Q1669=""),"",IF(SUM(TCD!L1669,TCD!Q1669)&gt;15,29,9.5))</f>
        <v/>
      </c>
      <c r="R1668" s="27">
        <f>_xlfn.XLOOKUP(F1668,TCD!E:E,TCD!K:K,"")</f>
        <v>0</v>
      </c>
      <c r="S1668" s="27" t="str">
        <f>IF(TCD!I1669="","",IF(TCD!I1669&gt;8.5,17,8.5))</f>
        <v/>
      </c>
      <c r="T1668" s="27">
        <f>TCD!Y1669</f>
        <v>12.41</v>
      </c>
    </row>
    <row r="1669" spans="1:20" x14ac:dyDescent="0.2">
      <c r="A1669" s="13" t="str">
        <f>TCD!V1670</f>
        <v>CHRONO_2SHOP</v>
      </c>
      <c r="B1669" s="1">
        <f t="shared" si="78"/>
        <v>46143</v>
      </c>
      <c r="F1669" t="str">
        <f>TCD!E1670</f>
        <v>XT414235024TS</v>
      </c>
      <c r="H1669" s="6" t="str">
        <f t="shared" si="79"/>
        <v>P</v>
      </c>
      <c r="I1669" t="str">
        <f>LOOKUP(F1669,'Facture Chronopost'!L:L,'Facture Chronopost'!H:H)</f>
        <v>FR</v>
      </c>
      <c r="J1669" s="6">
        <f>TCD!U1670</f>
        <v>42</v>
      </c>
      <c r="K1669">
        <f t="shared" si="80"/>
        <v>1</v>
      </c>
      <c r="L1669" s="27">
        <f>_xlfn.XLOOKUP(F1669,'TCD poids'!A:A,'TCD poids'!C:C)</f>
        <v>0.79999999999999993</v>
      </c>
      <c r="M1669" t="str">
        <f>TCD!T1670</f>
        <v>6C</v>
      </c>
      <c r="N1669">
        <f>IF(I1669="",0.2,LOOKUP(I1669,'Pays TVA'!A:A,'Pays TVA'!B:B))</f>
        <v>0.2</v>
      </c>
      <c r="O1669" s="27" t="str">
        <f>IF(TCD!M1670="","",TCD!M1670)</f>
        <v/>
      </c>
      <c r="P1669" s="27" t="str">
        <f>IF(TCD!J1670="","",TCD!J1670)</f>
        <v/>
      </c>
      <c r="Q1669" s="27" t="str">
        <f>IF(AND(TCD!L1670="",TCD!Q1670=""),"",IF(SUM(TCD!L1670,TCD!Q1670)&gt;15,29,9.5))</f>
        <v/>
      </c>
      <c r="R1669" s="27">
        <f>_xlfn.XLOOKUP(F1669,TCD!E:E,TCD!K:K,"")</f>
        <v>0</v>
      </c>
      <c r="S1669" s="27" t="str">
        <f>IF(TCD!I1670="","",IF(TCD!I1670&gt;8.5,17,8.5))</f>
        <v/>
      </c>
      <c r="T1669" s="27">
        <f>TCD!Y1670</f>
        <v>5.63</v>
      </c>
    </row>
    <row r="1670" spans="1:20" x14ac:dyDescent="0.2">
      <c r="A1670" s="13" t="str">
        <f>TCD!V1671</f>
        <v>CHRONO_2SHOP</v>
      </c>
      <c r="B1670" s="1">
        <f t="shared" si="78"/>
        <v>46143</v>
      </c>
      <c r="F1670" t="str">
        <f>TCD!E1671</f>
        <v>XT414235038TS</v>
      </c>
      <c r="H1670" s="6" t="str">
        <f t="shared" si="79"/>
        <v>P</v>
      </c>
      <c r="I1670" t="str">
        <f>LOOKUP(F1670,'Facture Chronopost'!L:L,'Facture Chronopost'!H:H)</f>
        <v>FR</v>
      </c>
      <c r="J1670" s="6">
        <f>TCD!U1671</f>
        <v>30</v>
      </c>
      <c r="K1670">
        <f t="shared" si="80"/>
        <v>1</v>
      </c>
      <c r="L1670" s="27">
        <f>_xlfn.XLOOKUP(F1670,'TCD poids'!A:A,'TCD poids'!C:C)</f>
        <v>1.1000000000000001</v>
      </c>
      <c r="M1670" t="str">
        <f>TCD!T1671</f>
        <v>6C</v>
      </c>
      <c r="N1670">
        <f>IF(I1670="",0.2,LOOKUP(I1670,'Pays TVA'!A:A,'Pays TVA'!B:B))</f>
        <v>0.2</v>
      </c>
      <c r="O1670" s="27" t="str">
        <f>IF(TCD!M1671="","",TCD!M1671)</f>
        <v/>
      </c>
      <c r="P1670" s="27" t="str">
        <f>IF(TCD!J1671="","",TCD!J1671)</f>
        <v/>
      </c>
      <c r="Q1670" s="27" t="str">
        <f>IF(AND(TCD!L1671="",TCD!Q1671=""),"",IF(SUM(TCD!L1671,TCD!Q1671)&gt;15,29,9.5))</f>
        <v/>
      </c>
      <c r="R1670" s="27">
        <f>_xlfn.XLOOKUP(F1670,TCD!E:E,TCD!K:K,"")</f>
        <v>0</v>
      </c>
      <c r="S1670" s="27" t="str">
        <f>IF(TCD!I1671="","",IF(TCD!I1671&gt;8.5,17,8.5))</f>
        <v/>
      </c>
      <c r="T1670" s="27">
        <f>TCD!Y1671</f>
        <v>5.96</v>
      </c>
    </row>
    <row r="1671" spans="1:20" x14ac:dyDescent="0.2">
      <c r="A1671" s="13" t="str">
        <f>TCD!V1672</f>
        <v>CHRONO_2SHOP</v>
      </c>
      <c r="B1671" s="1">
        <f t="shared" si="78"/>
        <v>46143</v>
      </c>
      <c r="F1671" t="str">
        <f>TCD!E1672</f>
        <v>XT414235639TS</v>
      </c>
      <c r="H1671" s="6" t="str">
        <f t="shared" si="79"/>
        <v>P</v>
      </c>
      <c r="I1671" t="str">
        <f>LOOKUP(F1671,'Facture Chronopost'!L:L,'Facture Chronopost'!H:H)</f>
        <v>FR</v>
      </c>
      <c r="J1671" s="6">
        <f>TCD!U1672</f>
        <v>30</v>
      </c>
      <c r="K1671">
        <f t="shared" si="80"/>
        <v>1</v>
      </c>
      <c r="L1671" s="27">
        <f>_xlfn.XLOOKUP(F1671,'TCD poids'!A:A,'TCD poids'!C:C)</f>
        <v>6</v>
      </c>
      <c r="M1671" t="str">
        <f>TCD!T1672</f>
        <v>6C</v>
      </c>
      <c r="N1671">
        <f>IF(I1671="",0.2,LOOKUP(I1671,'Pays TVA'!A:A,'Pays TVA'!B:B))</f>
        <v>0.2</v>
      </c>
      <c r="O1671" s="27" t="str">
        <f>IF(TCD!M1672="","",TCD!M1672)</f>
        <v/>
      </c>
      <c r="P1671" s="27" t="str">
        <f>IF(TCD!J1672="","",TCD!J1672)</f>
        <v/>
      </c>
      <c r="Q1671" s="27" t="str">
        <f>IF(AND(TCD!L1672="",TCD!Q1672=""),"",IF(SUM(TCD!L1672,TCD!Q1672)&gt;15,29,9.5))</f>
        <v/>
      </c>
      <c r="R1671" s="27">
        <f>_xlfn.XLOOKUP(F1671,TCD!E:E,TCD!K:K,"")</f>
        <v>0</v>
      </c>
      <c r="S1671" s="27" t="str">
        <f>IF(TCD!I1672="","",IF(TCD!I1672&gt;8.5,17,8.5))</f>
        <v/>
      </c>
      <c r="T1671" s="27">
        <f>TCD!Y1672</f>
        <v>10.43</v>
      </c>
    </row>
    <row r="1672" spans="1:20" x14ac:dyDescent="0.2">
      <c r="A1672" s="13" t="str">
        <f>TCD!V1673</f>
        <v>CHRONO_2SHOP</v>
      </c>
      <c r="B1672" s="1">
        <f t="shared" si="78"/>
        <v>46143</v>
      </c>
      <c r="F1672" t="str">
        <f>TCD!E1673</f>
        <v>XT414237904TS</v>
      </c>
      <c r="H1672" s="6" t="str">
        <f t="shared" si="79"/>
        <v>P</v>
      </c>
      <c r="I1672" t="str">
        <f>LOOKUP(F1672,'Facture Chronopost'!L:L,'Facture Chronopost'!H:H)</f>
        <v>FR</v>
      </c>
      <c r="J1672" s="6">
        <f>TCD!U1673</f>
        <v>25</v>
      </c>
      <c r="K1672">
        <f t="shared" si="80"/>
        <v>1</v>
      </c>
      <c r="L1672" s="27">
        <f>_xlfn.XLOOKUP(F1672,'TCD poids'!A:A,'TCD poids'!C:C)</f>
        <v>0.7</v>
      </c>
      <c r="M1672" t="str">
        <f>TCD!T1673</f>
        <v>6C</v>
      </c>
      <c r="N1672">
        <f>IF(I1672="",0.2,LOOKUP(I1672,'Pays TVA'!A:A,'Pays TVA'!B:B))</f>
        <v>0.2</v>
      </c>
      <c r="O1672" s="27" t="str">
        <f>IF(TCD!M1673="","",TCD!M1673)</f>
        <v/>
      </c>
      <c r="P1672" s="27" t="str">
        <f>IF(TCD!J1673="","",TCD!J1673)</f>
        <v/>
      </c>
      <c r="Q1672" s="27" t="str">
        <f>IF(AND(TCD!L1673="",TCD!Q1673=""),"",IF(SUM(TCD!L1673,TCD!Q1673)&gt;15,29,9.5))</f>
        <v/>
      </c>
      <c r="R1672" s="27">
        <f>_xlfn.XLOOKUP(F1672,TCD!E:E,TCD!K:K,"")</f>
        <v>0</v>
      </c>
      <c r="S1672" s="27" t="str">
        <f>IF(TCD!I1673="","",IF(TCD!I1673&gt;8.5,17,8.5))</f>
        <v/>
      </c>
      <c r="T1672" s="27">
        <f>TCD!Y1673</f>
        <v>9.77</v>
      </c>
    </row>
    <row r="1673" spans="1:20" x14ac:dyDescent="0.2">
      <c r="A1673" s="13" t="str">
        <f>TCD!V1674</f>
        <v>CHRONO_2SHOP</v>
      </c>
      <c r="B1673" s="1">
        <f t="shared" si="78"/>
        <v>46143</v>
      </c>
      <c r="F1673" t="str">
        <f>TCD!E1674</f>
        <v>XT414238272TS</v>
      </c>
      <c r="H1673" s="6" t="str">
        <f t="shared" si="79"/>
        <v>P</v>
      </c>
      <c r="I1673" t="str">
        <f>LOOKUP(F1673,'Facture Chronopost'!L:L,'Facture Chronopost'!H:H)</f>
        <v>FR</v>
      </c>
      <c r="J1673" s="6">
        <f>TCD!U1674</f>
        <v>30</v>
      </c>
      <c r="K1673">
        <f t="shared" si="80"/>
        <v>1</v>
      </c>
      <c r="L1673" s="27">
        <f>_xlfn.XLOOKUP(F1673,'TCD poids'!A:A,'TCD poids'!C:C)</f>
        <v>4.5999999999999996</v>
      </c>
      <c r="M1673" t="str">
        <f>TCD!T1674</f>
        <v>6C</v>
      </c>
      <c r="N1673">
        <f>IF(I1673="",0.2,LOOKUP(I1673,'Pays TVA'!A:A,'Pays TVA'!B:B))</f>
        <v>0.2</v>
      </c>
      <c r="O1673" s="27" t="str">
        <f>IF(TCD!M1674="","",TCD!M1674)</f>
        <v/>
      </c>
      <c r="P1673" s="27" t="str">
        <f>IF(TCD!J1674="","",TCD!J1674)</f>
        <v/>
      </c>
      <c r="Q1673" s="27" t="str">
        <f>IF(AND(TCD!L1674="",TCD!Q1674=""),"",IF(SUM(TCD!L1674,TCD!Q1674)&gt;15,29,9.5))</f>
        <v/>
      </c>
      <c r="R1673" s="27">
        <f>_xlfn.XLOOKUP(F1673,TCD!E:E,TCD!K:K,"")</f>
        <v>0</v>
      </c>
      <c r="S1673" s="27" t="str">
        <f>IF(TCD!I1674="","",IF(TCD!I1674&gt;8.5,17,8.5))</f>
        <v/>
      </c>
      <c r="T1673" s="27">
        <f>TCD!Y1674</f>
        <v>9.77</v>
      </c>
    </row>
    <row r="1674" spans="1:20" x14ac:dyDescent="0.2">
      <c r="A1674" s="13" t="str">
        <f>TCD!V1675</f>
        <v>CHRONO_2SHOP</v>
      </c>
      <c r="B1674" s="1">
        <f t="shared" si="78"/>
        <v>46143</v>
      </c>
      <c r="F1674" t="str">
        <f>TCD!E1675</f>
        <v>XT414238856TS</v>
      </c>
      <c r="H1674" s="6" t="str">
        <f t="shared" si="79"/>
        <v>P</v>
      </c>
      <c r="I1674" t="str">
        <f>LOOKUP(F1674,'Facture Chronopost'!L:L,'Facture Chronopost'!H:H)</f>
        <v>FR</v>
      </c>
      <c r="J1674" s="6">
        <f>TCD!U1675</f>
        <v>30</v>
      </c>
      <c r="K1674">
        <f t="shared" si="80"/>
        <v>1</v>
      </c>
      <c r="L1674" s="27">
        <f>_xlfn.XLOOKUP(F1674,'TCD poids'!A:A,'TCD poids'!C:C)</f>
        <v>4.5</v>
      </c>
      <c r="M1674" t="str">
        <f>TCD!T1675</f>
        <v>6C</v>
      </c>
      <c r="N1674">
        <f>IF(I1674="",0.2,LOOKUP(I1674,'Pays TVA'!A:A,'Pays TVA'!B:B))</f>
        <v>0.2</v>
      </c>
      <c r="O1674" s="27" t="str">
        <f>IF(TCD!M1675="","",TCD!M1675)</f>
        <v/>
      </c>
      <c r="P1674" s="27" t="str">
        <f>IF(TCD!J1675="","",TCD!J1675)</f>
        <v/>
      </c>
      <c r="Q1674" s="27" t="str">
        <f>IF(AND(TCD!L1675="",TCD!Q1675=""),"",IF(SUM(TCD!L1675,TCD!Q1675)&gt;15,29,9.5))</f>
        <v/>
      </c>
      <c r="R1674" s="27">
        <f>_xlfn.XLOOKUP(F1674,TCD!E:E,TCD!K:K,"")</f>
        <v>0</v>
      </c>
      <c r="S1674" s="27" t="str">
        <f>IF(TCD!I1675="","",IF(TCD!I1675&gt;8.5,17,8.5))</f>
        <v/>
      </c>
      <c r="T1674" s="27">
        <f>TCD!Y1675</f>
        <v>9.77</v>
      </c>
    </row>
    <row r="1675" spans="1:20" x14ac:dyDescent="0.2">
      <c r="A1675" s="13" t="str">
        <f>TCD!V1676</f>
        <v>CHRONO_2SHOP</v>
      </c>
      <c r="B1675" s="1">
        <f t="shared" si="78"/>
        <v>46143</v>
      </c>
      <c r="F1675" t="str">
        <f>TCD!E1676</f>
        <v>XT414239105TS</v>
      </c>
      <c r="H1675" s="6" t="str">
        <f t="shared" si="79"/>
        <v>P</v>
      </c>
      <c r="I1675" t="str">
        <f>LOOKUP(F1675,'Facture Chronopost'!L:L,'Facture Chronopost'!H:H)</f>
        <v>FR</v>
      </c>
      <c r="J1675" s="6">
        <f>TCD!U1676</f>
        <v>30</v>
      </c>
      <c r="K1675">
        <f t="shared" si="80"/>
        <v>1</v>
      </c>
      <c r="L1675" s="27">
        <f>_xlfn.XLOOKUP(F1675,'TCD poids'!A:A,'TCD poids'!C:C)</f>
        <v>4.6999999999999993</v>
      </c>
      <c r="M1675" t="str">
        <f>TCD!T1676</f>
        <v>6C</v>
      </c>
      <c r="N1675">
        <f>IF(I1675="",0.2,LOOKUP(I1675,'Pays TVA'!A:A,'Pays TVA'!B:B))</f>
        <v>0.2</v>
      </c>
      <c r="O1675" s="27" t="str">
        <f>IF(TCD!M1676="","",TCD!M1676)</f>
        <v/>
      </c>
      <c r="P1675" s="27" t="str">
        <f>IF(TCD!J1676="","",TCD!J1676)</f>
        <v/>
      </c>
      <c r="Q1675" s="27" t="str">
        <f>IF(AND(TCD!L1676="",TCD!Q1676=""),"",IF(SUM(TCD!L1676,TCD!Q1676)&gt;15,29,9.5))</f>
        <v/>
      </c>
      <c r="R1675" s="27">
        <f>_xlfn.XLOOKUP(F1675,TCD!E:E,TCD!K:K,"")</f>
        <v>0</v>
      </c>
      <c r="S1675" s="27" t="str">
        <f>IF(TCD!I1676="","",IF(TCD!I1676&gt;8.5,17,8.5))</f>
        <v/>
      </c>
      <c r="T1675" s="27">
        <f>TCD!Y1676</f>
        <v>9.77</v>
      </c>
    </row>
    <row r="1676" spans="1:20" x14ac:dyDescent="0.2">
      <c r="A1676" s="13" t="str">
        <f>TCD!V1677</f>
        <v>CHRONO_2SHOP</v>
      </c>
      <c r="B1676" s="1">
        <f t="shared" si="78"/>
        <v>46143</v>
      </c>
      <c r="F1676" t="str">
        <f>TCD!E1677</f>
        <v>XT414239159TS</v>
      </c>
      <c r="H1676" s="6" t="str">
        <f t="shared" si="79"/>
        <v>P</v>
      </c>
      <c r="I1676" t="str">
        <f>LOOKUP(F1676,'Facture Chronopost'!L:L,'Facture Chronopost'!H:H)</f>
        <v>FR</v>
      </c>
      <c r="J1676" s="6">
        <f>TCD!U1677</f>
        <v>30</v>
      </c>
      <c r="K1676">
        <f t="shared" si="80"/>
        <v>1</v>
      </c>
      <c r="L1676" s="27">
        <f>_xlfn.XLOOKUP(F1676,'TCD poids'!A:A,'TCD poids'!C:C)</f>
        <v>4.6999999999999993</v>
      </c>
      <c r="M1676" t="str">
        <f>TCD!T1677</f>
        <v>6C</v>
      </c>
      <c r="N1676">
        <f>IF(I1676="",0.2,LOOKUP(I1676,'Pays TVA'!A:A,'Pays TVA'!B:B))</f>
        <v>0.2</v>
      </c>
      <c r="O1676" s="27" t="str">
        <f>IF(TCD!M1677="","",TCD!M1677)</f>
        <v/>
      </c>
      <c r="P1676" s="27" t="str">
        <f>IF(TCD!J1677="","",TCD!J1677)</f>
        <v/>
      </c>
      <c r="Q1676" s="27" t="str">
        <f>IF(AND(TCD!L1677="",TCD!Q1677=""),"",IF(SUM(TCD!L1677,TCD!Q1677)&gt;15,29,9.5))</f>
        <v/>
      </c>
      <c r="R1676" s="27">
        <f>_xlfn.XLOOKUP(F1676,TCD!E:E,TCD!K:K,"")</f>
        <v>0</v>
      </c>
      <c r="S1676" s="27" t="str">
        <f>IF(TCD!I1677="","",IF(TCD!I1677&gt;8.5,17,8.5))</f>
        <v/>
      </c>
      <c r="T1676" s="27">
        <f>TCD!Y1677</f>
        <v>9.77</v>
      </c>
    </row>
    <row r="1677" spans="1:20" x14ac:dyDescent="0.2">
      <c r="A1677" s="13" t="str">
        <f>TCD!V1678</f>
        <v>CHRONO_2SHOP</v>
      </c>
      <c r="B1677" s="1">
        <f t="shared" si="78"/>
        <v>46143</v>
      </c>
      <c r="F1677" t="str">
        <f>TCD!E1678</f>
        <v>XT414239278TS</v>
      </c>
      <c r="H1677" s="6" t="str">
        <f t="shared" si="79"/>
        <v>P</v>
      </c>
      <c r="I1677" t="str">
        <f>LOOKUP(F1677,'Facture Chronopost'!L:L,'Facture Chronopost'!H:H)</f>
        <v>FR</v>
      </c>
      <c r="J1677" s="6">
        <f>TCD!U1678</f>
        <v>30</v>
      </c>
      <c r="K1677">
        <f t="shared" si="80"/>
        <v>1</v>
      </c>
      <c r="L1677" s="27">
        <f>_xlfn.XLOOKUP(F1677,'TCD poids'!A:A,'TCD poids'!C:C)</f>
        <v>6</v>
      </c>
      <c r="M1677" t="str">
        <f>TCD!T1678</f>
        <v>6C</v>
      </c>
      <c r="N1677">
        <f>IF(I1677="",0.2,LOOKUP(I1677,'Pays TVA'!A:A,'Pays TVA'!B:B))</f>
        <v>0.2</v>
      </c>
      <c r="O1677" s="27" t="str">
        <f>IF(TCD!M1678="","",TCD!M1678)</f>
        <v/>
      </c>
      <c r="P1677" s="27" t="str">
        <f>IF(TCD!J1678="","",TCD!J1678)</f>
        <v/>
      </c>
      <c r="Q1677" s="27" t="str">
        <f>IF(AND(TCD!L1678="",TCD!Q1678=""),"",IF(SUM(TCD!L1678,TCD!Q1678)&gt;15,29,9.5))</f>
        <v/>
      </c>
      <c r="R1677" s="27">
        <f>_xlfn.XLOOKUP(F1677,TCD!E:E,TCD!K:K,"")</f>
        <v>0</v>
      </c>
      <c r="S1677" s="27" t="str">
        <f>IF(TCD!I1678="","",IF(TCD!I1678&gt;8.5,17,8.5))</f>
        <v/>
      </c>
      <c r="T1677" s="27">
        <f>TCD!Y1678</f>
        <v>10.43</v>
      </c>
    </row>
    <row r="1678" spans="1:20" x14ac:dyDescent="0.2">
      <c r="A1678" s="13" t="str">
        <f>TCD!V1679</f>
        <v>CHRONO_2SHOP</v>
      </c>
      <c r="B1678" s="1">
        <f t="shared" si="78"/>
        <v>46143</v>
      </c>
      <c r="F1678" t="str">
        <f>TCD!E1679</f>
        <v>XT414239967TS</v>
      </c>
      <c r="H1678" s="6" t="str">
        <f t="shared" si="79"/>
        <v>P</v>
      </c>
      <c r="I1678" t="str">
        <f>LOOKUP(F1678,'Facture Chronopost'!L:L,'Facture Chronopost'!H:H)</f>
        <v>FR</v>
      </c>
      <c r="J1678" s="6">
        <f>TCD!U1679</f>
        <v>30</v>
      </c>
      <c r="K1678">
        <f t="shared" si="80"/>
        <v>1</v>
      </c>
      <c r="L1678" s="27">
        <f>_xlfn.XLOOKUP(F1678,'TCD poids'!A:A,'TCD poids'!C:C)</f>
        <v>1.5</v>
      </c>
      <c r="M1678" t="str">
        <f>TCD!T1679</f>
        <v>6C</v>
      </c>
      <c r="N1678">
        <f>IF(I1678="",0.2,LOOKUP(I1678,'Pays TVA'!A:A,'Pays TVA'!B:B))</f>
        <v>0.2</v>
      </c>
      <c r="O1678" s="27" t="str">
        <f>IF(TCD!M1679="","",TCD!M1679)</f>
        <v/>
      </c>
      <c r="P1678" s="27" t="str">
        <f>IF(TCD!J1679="","",TCD!J1679)</f>
        <v/>
      </c>
      <c r="Q1678" s="27" t="str">
        <f>IF(AND(TCD!L1679="",TCD!Q1679=""),"",IF(SUM(TCD!L1679,TCD!Q1679)&gt;15,29,9.5))</f>
        <v/>
      </c>
      <c r="R1678" s="27">
        <f>_xlfn.XLOOKUP(F1678,TCD!E:E,TCD!K:K,"")</f>
        <v>0</v>
      </c>
      <c r="S1678" s="27" t="str">
        <f>IF(TCD!I1679="","",IF(TCD!I1679&gt;8.5,17,8.5))</f>
        <v/>
      </c>
      <c r="T1678" s="27">
        <f>TCD!Y1679</f>
        <v>5.96</v>
      </c>
    </row>
    <row r="1679" spans="1:20" x14ac:dyDescent="0.2">
      <c r="A1679" s="13" t="str">
        <f>TCD!V1680</f>
        <v>CHRONO_2SHOP</v>
      </c>
      <c r="B1679" s="1">
        <f t="shared" si="78"/>
        <v>46143</v>
      </c>
      <c r="F1679" t="str">
        <f>TCD!E1680</f>
        <v>XT414240347TS</v>
      </c>
      <c r="H1679" s="6" t="str">
        <f t="shared" si="79"/>
        <v>P</v>
      </c>
      <c r="I1679" t="str">
        <f>LOOKUP(F1679,'Facture Chronopost'!L:L,'Facture Chronopost'!H:H)</f>
        <v>FR</v>
      </c>
      <c r="J1679" s="6">
        <f>TCD!U1680</f>
        <v>25</v>
      </c>
      <c r="K1679">
        <f t="shared" si="80"/>
        <v>1</v>
      </c>
      <c r="L1679" s="27">
        <f>_xlfn.XLOOKUP(F1679,'TCD poids'!A:A,'TCD poids'!C:C)</f>
        <v>4.6999999999999993</v>
      </c>
      <c r="M1679" t="str">
        <f>TCD!T1680</f>
        <v>6C</v>
      </c>
      <c r="N1679">
        <f>IF(I1679="",0.2,LOOKUP(I1679,'Pays TVA'!A:A,'Pays TVA'!B:B))</f>
        <v>0.2</v>
      </c>
      <c r="O1679" s="27" t="str">
        <f>IF(TCD!M1680="","",TCD!M1680)</f>
        <v/>
      </c>
      <c r="P1679" s="27" t="str">
        <f>IF(TCD!J1680="","",TCD!J1680)</f>
        <v/>
      </c>
      <c r="Q1679" s="27" t="str">
        <f>IF(AND(TCD!L1680="",TCD!Q1680=""),"",IF(SUM(TCD!L1680,TCD!Q1680)&gt;15,29,9.5))</f>
        <v/>
      </c>
      <c r="R1679" s="27">
        <f>_xlfn.XLOOKUP(F1679,TCD!E:E,TCD!K:K,"")</f>
        <v>0</v>
      </c>
      <c r="S1679" s="27" t="str">
        <f>IF(TCD!I1680="","",IF(TCD!I1680&gt;8.5,17,8.5))</f>
        <v/>
      </c>
      <c r="T1679" s="27">
        <f>TCD!Y1680</f>
        <v>13.91</v>
      </c>
    </row>
    <row r="1680" spans="1:20" x14ac:dyDescent="0.2">
      <c r="A1680" s="13" t="str">
        <f>TCD!V1681</f>
        <v>CHRONO_2SHOP</v>
      </c>
      <c r="B1680" s="1">
        <f t="shared" si="78"/>
        <v>46143</v>
      </c>
      <c r="F1680" t="str">
        <f>TCD!E1681</f>
        <v>XT414241356TS</v>
      </c>
      <c r="H1680" s="6" t="str">
        <f t="shared" si="79"/>
        <v>P</v>
      </c>
      <c r="I1680" t="str">
        <f>LOOKUP(F1680,'Facture Chronopost'!L:L,'Facture Chronopost'!H:H)</f>
        <v>FR</v>
      </c>
      <c r="J1680" s="6">
        <f>TCD!U1681</f>
        <v>30</v>
      </c>
      <c r="K1680">
        <f t="shared" si="80"/>
        <v>1</v>
      </c>
      <c r="L1680" s="27">
        <f>_xlfn.XLOOKUP(F1680,'TCD poids'!A:A,'TCD poids'!C:C)</f>
        <v>9.5</v>
      </c>
      <c r="M1680" t="str">
        <f>TCD!T1681</f>
        <v>6C</v>
      </c>
      <c r="N1680">
        <f>IF(I1680="",0.2,LOOKUP(I1680,'Pays TVA'!A:A,'Pays TVA'!B:B))</f>
        <v>0.2</v>
      </c>
      <c r="O1680" s="27" t="str">
        <f>IF(TCD!M1681="","",TCD!M1681)</f>
        <v/>
      </c>
      <c r="P1680" s="27" t="str">
        <f>IF(TCD!J1681="","",TCD!J1681)</f>
        <v/>
      </c>
      <c r="Q1680" s="27" t="str">
        <f>IF(AND(TCD!L1681="",TCD!Q1681=""),"",IF(SUM(TCD!L1681,TCD!Q1681)&gt;15,29,9.5))</f>
        <v/>
      </c>
      <c r="R1680" s="27">
        <f>_xlfn.XLOOKUP(F1680,TCD!E:E,TCD!K:K,"")</f>
        <v>0</v>
      </c>
      <c r="S1680" s="27" t="str">
        <f>IF(TCD!I1681="","",IF(TCD!I1681&gt;8.5,17,8.5))</f>
        <v/>
      </c>
      <c r="T1680" s="27">
        <f>TCD!Y1681</f>
        <v>13.07</v>
      </c>
    </row>
    <row r="1681" spans="1:20" x14ac:dyDescent="0.2">
      <c r="A1681" s="13" t="str">
        <f>TCD!V1682</f>
        <v>CHRONO_2SHOP</v>
      </c>
      <c r="B1681" s="1">
        <f t="shared" si="78"/>
        <v>46143</v>
      </c>
      <c r="F1681" t="str">
        <f>TCD!E1682</f>
        <v>XT414241475TS</v>
      </c>
      <c r="H1681" s="6" t="str">
        <f t="shared" si="79"/>
        <v>P</v>
      </c>
      <c r="I1681" t="str">
        <f>LOOKUP(F1681,'Facture Chronopost'!L:L,'Facture Chronopost'!H:H)</f>
        <v>FR</v>
      </c>
      <c r="J1681" s="6">
        <f>TCD!U1682</f>
        <v>30</v>
      </c>
      <c r="K1681">
        <f t="shared" si="80"/>
        <v>1</v>
      </c>
      <c r="L1681" s="27">
        <f>_xlfn.XLOOKUP(F1681,'TCD poids'!A:A,'TCD poids'!C:C)</f>
        <v>6.3</v>
      </c>
      <c r="M1681" t="str">
        <f>TCD!T1682</f>
        <v>6C</v>
      </c>
      <c r="N1681">
        <f>IF(I1681="",0.2,LOOKUP(I1681,'Pays TVA'!A:A,'Pays TVA'!B:B))</f>
        <v>0.2</v>
      </c>
      <c r="O1681" s="27" t="str">
        <f>IF(TCD!M1682="","",TCD!M1682)</f>
        <v/>
      </c>
      <c r="P1681" s="27" t="str">
        <f>IF(TCD!J1682="","",TCD!J1682)</f>
        <v/>
      </c>
      <c r="Q1681" s="27" t="str">
        <f>IF(AND(TCD!L1682="",TCD!Q1682=""),"",IF(SUM(TCD!L1682,TCD!Q1682)&gt;15,29,9.5))</f>
        <v/>
      </c>
      <c r="R1681" s="27">
        <f>_xlfn.XLOOKUP(F1681,TCD!E:E,TCD!K:K,"")</f>
        <v>0</v>
      </c>
      <c r="S1681" s="27" t="str">
        <f>IF(TCD!I1682="","",IF(TCD!I1682&gt;8.5,17,8.5))</f>
        <v/>
      </c>
      <c r="T1681" s="27">
        <f>TCD!Y1682</f>
        <v>11.09</v>
      </c>
    </row>
    <row r="1682" spans="1:20" x14ac:dyDescent="0.2">
      <c r="A1682" s="13" t="str">
        <f>TCD!V1683</f>
        <v>CHRONO_2SHOP</v>
      </c>
      <c r="B1682" s="1">
        <f t="shared" si="78"/>
        <v>46143</v>
      </c>
      <c r="F1682" t="str">
        <f>TCD!E1683</f>
        <v>XT414241798TS</v>
      </c>
      <c r="H1682" s="6" t="str">
        <f t="shared" si="79"/>
        <v>P</v>
      </c>
      <c r="I1682" t="str">
        <f>LOOKUP(F1682,'Facture Chronopost'!L:L,'Facture Chronopost'!H:H)</f>
        <v>FR</v>
      </c>
      <c r="J1682" s="6">
        <f>TCD!U1683</f>
        <v>30</v>
      </c>
      <c r="K1682">
        <f t="shared" si="80"/>
        <v>1</v>
      </c>
      <c r="L1682" s="27">
        <f>_xlfn.XLOOKUP(F1682,'TCD poids'!A:A,'TCD poids'!C:C)</f>
        <v>9.5</v>
      </c>
      <c r="M1682" t="str">
        <f>TCD!T1683</f>
        <v>6C</v>
      </c>
      <c r="N1682">
        <f>IF(I1682="",0.2,LOOKUP(I1682,'Pays TVA'!A:A,'Pays TVA'!B:B))</f>
        <v>0.2</v>
      </c>
      <c r="O1682" s="27" t="str">
        <f>IF(TCD!M1683="","",TCD!M1683)</f>
        <v/>
      </c>
      <c r="P1682" s="27" t="str">
        <f>IF(TCD!J1683="","",TCD!J1683)</f>
        <v/>
      </c>
      <c r="Q1682" s="27" t="str">
        <f>IF(AND(TCD!L1683="",TCD!Q1683=""),"",IF(SUM(TCD!L1683,TCD!Q1683)&gt;15,29,9.5))</f>
        <v/>
      </c>
      <c r="R1682" s="27">
        <f>_xlfn.XLOOKUP(F1682,TCD!E:E,TCD!K:K,"")</f>
        <v>0</v>
      </c>
      <c r="S1682" s="27" t="str">
        <f>IF(TCD!I1683="","",IF(TCD!I1683&gt;8.5,17,8.5))</f>
        <v/>
      </c>
      <c r="T1682" s="27">
        <f>TCD!Y1683</f>
        <v>13.07</v>
      </c>
    </row>
    <row r="1683" spans="1:20" x14ac:dyDescent="0.2">
      <c r="A1683" s="13" t="str">
        <f>TCD!V1684</f>
        <v>CHRONO_2SHOP</v>
      </c>
      <c r="B1683" s="1">
        <f t="shared" si="78"/>
        <v>46143</v>
      </c>
      <c r="F1683" t="str">
        <f>TCD!E1684</f>
        <v>XT414243079TS</v>
      </c>
      <c r="H1683" s="6" t="str">
        <f t="shared" si="79"/>
        <v>P</v>
      </c>
      <c r="I1683" t="str">
        <f>LOOKUP(F1683,'Facture Chronopost'!L:L,'Facture Chronopost'!H:H)</f>
        <v>FR</v>
      </c>
      <c r="J1683" s="6">
        <f>TCD!U1684</f>
        <v>30</v>
      </c>
      <c r="K1683">
        <f t="shared" si="80"/>
        <v>1</v>
      </c>
      <c r="L1683" s="27">
        <f>_xlfn.XLOOKUP(F1683,'TCD poids'!A:A,'TCD poids'!C:C)</f>
        <v>4.8</v>
      </c>
      <c r="M1683" t="str">
        <f>TCD!T1684</f>
        <v>6C</v>
      </c>
      <c r="N1683">
        <f>IF(I1683="",0.2,LOOKUP(I1683,'Pays TVA'!A:A,'Pays TVA'!B:B))</f>
        <v>0.2</v>
      </c>
      <c r="O1683" s="27" t="str">
        <f>IF(TCD!M1684="","",TCD!M1684)</f>
        <v/>
      </c>
      <c r="P1683" s="27" t="str">
        <f>IF(TCD!J1684="","",TCD!J1684)</f>
        <v/>
      </c>
      <c r="Q1683" s="27" t="str">
        <f>IF(AND(TCD!L1684="",TCD!Q1684=""),"",IF(SUM(TCD!L1684,TCD!Q1684)&gt;15,29,9.5))</f>
        <v/>
      </c>
      <c r="R1683" s="27">
        <f>_xlfn.XLOOKUP(F1683,TCD!E:E,TCD!K:K,"")</f>
        <v>0</v>
      </c>
      <c r="S1683" s="27" t="str">
        <f>IF(TCD!I1684="","",IF(TCD!I1684&gt;8.5,17,8.5))</f>
        <v/>
      </c>
      <c r="T1683" s="27">
        <f>TCD!Y1684</f>
        <v>9.77</v>
      </c>
    </row>
    <row r="1684" spans="1:20" x14ac:dyDescent="0.2">
      <c r="A1684" s="13" t="str">
        <f>TCD!V1685</f>
        <v>CHRONO_2SHOP</v>
      </c>
      <c r="B1684" s="1">
        <f t="shared" si="78"/>
        <v>46143</v>
      </c>
      <c r="F1684" t="str">
        <f>TCD!E1685</f>
        <v>XT414249955TS</v>
      </c>
      <c r="H1684" s="6" t="str">
        <f t="shared" si="79"/>
        <v>P</v>
      </c>
      <c r="I1684" t="str">
        <f>LOOKUP(F1684,'Facture Chronopost'!L:L,'Facture Chronopost'!H:H)</f>
        <v>FR</v>
      </c>
      <c r="J1684" s="6">
        <f>TCD!U1685</f>
        <v>30</v>
      </c>
      <c r="K1684">
        <f t="shared" si="80"/>
        <v>1</v>
      </c>
      <c r="L1684" s="27">
        <f>_xlfn.XLOOKUP(F1684,'TCD poids'!A:A,'TCD poids'!C:C)</f>
        <v>6</v>
      </c>
      <c r="M1684" t="str">
        <f>TCD!T1685</f>
        <v>6C</v>
      </c>
      <c r="N1684">
        <f>IF(I1684="",0.2,LOOKUP(I1684,'Pays TVA'!A:A,'Pays TVA'!B:B))</f>
        <v>0.2</v>
      </c>
      <c r="O1684" s="27" t="str">
        <f>IF(TCD!M1685="","",TCD!M1685)</f>
        <v/>
      </c>
      <c r="P1684" s="27" t="str">
        <f>IF(TCD!J1685="","",TCD!J1685)</f>
        <v/>
      </c>
      <c r="Q1684" s="27" t="str">
        <f>IF(AND(TCD!L1685="",TCD!Q1685=""),"",IF(SUM(TCD!L1685,TCD!Q1685)&gt;15,29,9.5))</f>
        <v/>
      </c>
      <c r="R1684" s="27">
        <f>_xlfn.XLOOKUP(F1684,TCD!E:E,TCD!K:K,"")</f>
        <v>0</v>
      </c>
      <c r="S1684" s="27" t="str">
        <f>IF(TCD!I1685="","",IF(TCD!I1685&gt;8.5,17,8.5))</f>
        <v/>
      </c>
      <c r="T1684" s="27">
        <f>TCD!Y1685</f>
        <v>10.43</v>
      </c>
    </row>
    <row r="1685" spans="1:20" x14ac:dyDescent="0.2">
      <c r="A1685" s="13" t="str">
        <f>TCD!V1686</f>
        <v>CHRONO_2SHOP</v>
      </c>
      <c r="B1685" s="1">
        <f t="shared" si="78"/>
        <v>46143</v>
      </c>
      <c r="F1685" t="str">
        <f>TCD!E1686</f>
        <v>XT414251058TS</v>
      </c>
      <c r="H1685" s="6" t="str">
        <f t="shared" si="79"/>
        <v>P</v>
      </c>
      <c r="I1685" t="str">
        <f>LOOKUP(F1685,'Facture Chronopost'!L:L,'Facture Chronopost'!H:H)</f>
        <v>FR</v>
      </c>
      <c r="J1685" s="6">
        <f>TCD!U1686</f>
        <v>30</v>
      </c>
      <c r="K1685">
        <f t="shared" si="80"/>
        <v>1</v>
      </c>
      <c r="L1685" s="27">
        <f>_xlfn.XLOOKUP(F1685,'TCD poids'!A:A,'TCD poids'!C:C)</f>
        <v>0.9</v>
      </c>
      <c r="M1685" t="str">
        <f>TCD!T1686</f>
        <v>6C</v>
      </c>
      <c r="N1685">
        <f>IF(I1685="",0.2,LOOKUP(I1685,'Pays TVA'!A:A,'Pays TVA'!B:B))</f>
        <v>0.2</v>
      </c>
      <c r="O1685" s="27" t="str">
        <f>IF(TCD!M1686="","",TCD!M1686)</f>
        <v/>
      </c>
      <c r="P1685" s="27" t="str">
        <f>IF(TCD!J1686="","",TCD!J1686)</f>
        <v/>
      </c>
      <c r="Q1685" s="27" t="str">
        <f>IF(AND(TCD!L1686="",TCD!Q1686=""),"",IF(SUM(TCD!L1686,TCD!Q1686)&gt;15,29,9.5))</f>
        <v/>
      </c>
      <c r="R1685" s="27">
        <f>_xlfn.XLOOKUP(F1685,TCD!E:E,TCD!K:K,"")</f>
        <v>0</v>
      </c>
      <c r="S1685" s="27" t="str">
        <f>IF(TCD!I1686="","",IF(TCD!I1686&gt;8.5,17,8.5))</f>
        <v/>
      </c>
      <c r="T1685" s="27">
        <f>TCD!Y1686</f>
        <v>5.63</v>
      </c>
    </row>
    <row r="1686" spans="1:20" x14ac:dyDescent="0.2">
      <c r="A1686" s="13" t="str">
        <f>TCD!V1687</f>
        <v>CHRONO_2SHOP</v>
      </c>
      <c r="B1686" s="1">
        <f t="shared" si="78"/>
        <v>46143</v>
      </c>
      <c r="F1686" t="str">
        <f>TCD!E1687</f>
        <v>XT414252402TS</v>
      </c>
      <c r="H1686" s="6" t="str">
        <f t="shared" si="79"/>
        <v>P</v>
      </c>
      <c r="I1686" t="str">
        <f>LOOKUP(F1686,'Facture Chronopost'!L:L,'Facture Chronopost'!H:H)</f>
        <v>FR</v>
      </c>
      <c r="J1686" s="6">
        <f>TCD!U1687</f>
        <v>25</v>
      </c>
      <c r="K1686">
        <f t="shared" si="80"/>
        <v>1</v>
      </c>
      <c r="L1686" s="27">
        <f>_xlfn.XLOOKUP(F1686,'TCD poids'!A:A,'TCD poids'!C:C)</f>
        <v>6.6999999999999993</v>
      </c>
      <c r="M1686" t="str">
        <f>TCD!T1687</f>
        <v>6C</v>
      </c>
      <c r="N1686">
        <f>IF(I1686="",0.2,LOOKUP(I1686,'Pays TVA'!A:A,'Pays TVA'!B:B))</f>
        <v>0.2</v>
      </c>
      <c r="O1686" s="27" t="str">
        <f>IF(TCD!M1687="","",TCD!M1687)</f>
        <v/>
      </c>
      <c r="P1686" s="27" t="str">
        <f>IF(TCD!J1687="","",TCD!J1687)</f>
        <v/>
      </c>
      <c r="Q1686" s="27" t="str">
        <f>IF(AND(TCD!L1687="",TCD!Q1687=""),"",IF(SUM(TCD!L1687,TCD!Q1687)&gt;15,29,9.5))</f>
        <v/>
      </c>
      <c r="R1686" s="27">
        <f>_xlfn.XLOOKUP(F1686,TCD!E:E,TCD!K:K,"")</f>
        <v>0</v>
      </c>
      <c r="S1686" s="27" t="str">
        <f>IF(TCD!I1687="","",IF(TCD!I1687&gt;8.5,17,8.5))</f>
        <v/>
      </c>
      <c r="T1686" s="27">
        <f>TCD!Y1687</f>
        <v>15.23</v>
      </c>
    </row>
    <row r="1687" spans="1:20" x14ac:dyDescent="0.2">
      <c r="A1687" s="13" t="str">
        <f>TCD!V1688</f>
        <v>CHRONO_2SHOP</v>
      </c>
      <c r="B1687" s="1">
        <f t="shared" si="78"/>
        <v>46143</v>
      </c>
      <c r="F1687" t="str">
        <f>TCD!E1688</f>
        <v>XT414252756TS</v>
      </c>
      <c r="H1687" s="6" t="str">
        <f t="shared" si="79"/>
        <v>P</v>
      </c>
      <c r="I1687" t="str">
        <f>LOOKUP(F1687,'Facture Chronopost'!L:L,'Facture Chronopost'!H:H)</f>
        <v>FR</v>
      </c>
      <c r="J1687" s="6">
        <f>TCD!U1688</f>
        <v>30</v>
      </c>
      <c r="K1687">
        <f t="shared" si="80"/>
        <v>1</v>
      </c>
      <c r="L1687" s="27">
        <f>_xlfn.XLOOKUP(F1687,'TCD poids'!A:A,'TCD poids'!C:C)</f>
        <v>11.1</v>
      </c>
      <c r="M1687" t="str">
        <f>TCD!T1688</f>
        <v>6C</v>
      </c>
      <c r="N1687">
        <f>IF(I1687="",0.2,LOOKUP(I1687,'Pays TVA'!A:A,'Pays TVA'!B:B))</f>
        <v>0.2</v>
      </c>
      <c r="O1687" s="27" t="str">
        <f>IF(TCD!M1688="","",TCD!M1688)</f>
        <v/>
      </c>
      <c r="P1687" s="27" t="str">
        <f>IF(TCD!J1688="","",TCD!J1688)</f>
        <v/>
      </c>
      <c r="Q1687" s="27" t="str">
        <f>IF(AND(TCD!L1688="",TCD!Q1688=""),"",IF(SUM(TCD!L1688,TCD!Q1688)&gt;15,29,9.5))</f>
        <v/>
      </c>
      <c r="R1687" s="27">
        <f>_xlfn.XLOOKUP(F1687,TCD!E:E,TCD!K:K,"")</f>
        <v>0</v>
      </c>
      <c r="S1687" s="27" t="str">
        <f>IF(TCD!I1688="","",IF(TCD!I1688&gt;8.5,17,8.5))</f>
        <v/>
      </c>
      <c r="T1687" s="27">
        <f>TCD!Y1688</f>
        <v>14.39</v>
      </c>
    </row>
    <row r="1688" spans="1:20" x14ac:dyDescent="0.2">
      <c r="A1688" s="13" t="str">
        <f>TCD!V1689</f>
        <v>CHRONO_2SHOP</v>
      </c>
      <c r="B1688" s="1">
        <f t="shared" si="78"/>
        <v>46143</v>
      </c>
      <c r="F1688" t="str">
        <f>TCD!E1689</f>
        <v>XT414252929TS</v>
      </c>
      <c r="H1688" s="6" t="str">
        <f t="shared" si="79"/>
        <v>P</v>
      </c>
      <c r="I1688" t="str">
        <f>LOOKUP(F1688,'Facture Chronopost'!L:L,'Facture Chronopost'!H:H)</f>
        <v>FR</v>
      </c>
      <c r="J1688" s="6">
        <f>TCD!U1689</f>
        <v>30</v>
      </c>
      <c r="K1688">
        <f t="shared" si="80"/>
        <v>1</v>
      </c>
      <c r="L1688" s="27">
        <f>_xlfn.XLOOKUP(F1688,'TCD poids'!A:A,'TCD poids'!C:C)</f>
        <v>4.8</v>
      </c>
      <c r="M1688" t="str">
        <f>TCD!T1689</f>
        <v>6C</v>
      </c>
      <c r="N1688">
        <f>IF(I1688="",0.2,LOOKUP(I1688,'Pays TVA'!A:A,'Pays TVA'!B:B))</f>
        <v>0.2</v>
      </c>
      <c r="O1688" s="27" t="str">
        <f>IF(TCD!M1689="","",TCD!M1689)</f>
        <v/>
      </c>
      <c r="P1688" s="27" t="str">
        <f>IF(TCD!J1689="","",TCD!J1689)</f>
        <v/>
      </c>
      <c r="Q1688" s="27" t="str">
        <f>IF(AND(TCD!L1689="",TCD!Q1689=""),"",IF(SUM(TCD!L1689,TCD!Q1689)&gt;15,29,9.5))</f>
        <v/>
      </c>
      <c r="R1688" s="27">
        <f>_xlfn.XLOOKUP(F1688,TCD!E:E,TCD!K:K,"")</f>
        <v>0</v>
      </c>
      <c r="S1688" s="27" t="str">
        <f>IF(TCD!I1689="","",IF(TCD!I1689&gt;8.5,17,8.5))</f>
        <v/>
      </c>
      <c r="T1688" s="27">
        <f>TCD!Y1689</f>
        <v>9.77</v>
      </c>
    </row>
    <row r="1689" spans="1:20" x14ac:dyDescent="0.2">
      <c r="A1689" s="13" t="str">
        <f>TCD!V1690</f>
        <v>CHRONO_2SHOP</v>
      </c>
      <c r="B1689" s="1">
        <f t="shared" si="78"/>
        <v>46143</v>
      </c>
      <c r="F1689" t="str">
        <f>TCD!E1690</f>
        <v>XT414253955TS</v>
      </c>
      <c r="H1689" s="6" t="str">
        <f t="shared" si="79"/>
        <v>P</v>
      </c>
      <c r="I1689" t="str">
        <f>LOOKUP(F1689,'Facture Chronopost'!L:L,'Facture Chronopost'!H:H)</f>
        <v>FR</v>
      </c>
      <c r="J1689" s="6">
        <f>TCD!U1690</f>
        <v>30</v>
      </c>
      <c r="K1689">
        <f t="shared" si="80"/>
        <v>1</v>
      </c>
      <c r="L1689" s="27">
        <f>_xlfn.XLOOKUP(F1689,'TCD poids'!A:A,'TCD poids'!C:C)</f>
        <v>1.3</v>
      </c>
      <c r="M1689" t="str">
        <f>TCD!T1690</f>
        <v>6C</v>
      </c>
      <c r="N1689">
        <f>IF(I1689="",0.2,LOOKUP(I1689,'Pays TVA'!A:A,'Pays TVA'!B:B))</f>
        <v>0.2</v>
      </c>
      <c r="O1689" s="27" t="str">
        <f>IF(TCD!M1690="","",TCD!M1690)</f>
        <v/>
      </c>
      <c r="P1689" s="27" t="str">
        <f>IF(TCD!J1690="","",TCD!J1690)</f>
        <v/>
      </c>
      <c r="Q1689" s="27" t="str">
        <f>IF(AND(TCD!L1690="",TCD!Q1690=""),"",IF(SUM(TCD!L1690,TCD!Q1690)&gt;15,29,9.5))</f>
        <v/>
      </c>
      <c r="R1689" s="27">
        <f>_xlfn.XLOOKUP(F1689,TCD!E:E,TCD!K:K,"")</f>
        <v>0</v>
      </c>
      <c r="S1689" s="27" t="str">
        <f>IF(TCD!I1690="","",IF(TCD!I1690&gt;8.5,17,8.5))</f>
        <v/>
      </c>
      <c r="T1689" s="27">
        <f>TCD!Y1690</f>
        <v>5.96</v>
      </c>
    </row>
    <row r="1690" spans="1:20" x14ac:dyDescent="0.2">
      <c r="A1690" s="13" t="str">
        <f>TCD!V1691</f>
        <v>CHRONO_2SHOP</v>
      </c>
      <c r="B1690" s="1">
        <f t="shared" si="78"/>
        <v>46143</v>
      </c>
      <c r="F1690" t="str">
        <f>TCD!E1691</f>
        <v>XT414254955TS</v>
      </c>
      <c r="H1690" s="6" t="str">
        <f t="shared" si="79"/>
        <v>P</v>
      </c>
      <c r="I1690" t="str">
        <f>LOOKUP(F1690,'Facture Chronopost'!L:L,'Facture Chronopost'!H:H)</f>
        <v>FR</v>
      </c>
      <c r="J1690" s="6">
        <f>TCD!U1691</f>
        <v>25</v>
      </c>
      <c r="K1690">
        <f t="shared" si="80"/>
        <v>1</v>
      </c>
      <c r="L1690" s="27">
        <f>_xlfn.XLOOKUP(F1690,'TCD poids'!A:A,'TCD poids'!C:C)</f>
        <v>1.1000000000000001</v>
      </c>
      <c r="M1690" t="str">
        <f>TCD!T1691</f>
        <v>6C</v>
      </c>
      <c r="N1690">
        <f>IF(I1690="",0.2,LOOKUP(I1690,'Pays TVA'!A:A,'Pays TVA'!B:B))</f>
        <v>0.2</v>
      </c>
      <c r="O1690" s="27" t="str">
        <f>IF(TCD!M1691="","",TCD!M1691)</f>
        <v/>
      </c>
      <c r="P1690" s="27" t="str">
        <f>IF(TCD!J1691="","",TCD!J1691)</f>
        <v/>
      </c>
      <c r="Q1690" s="27" t="str">
        <f>IF(AND(TCD!L1691="",TCD!Q1691=""),"",IF(SUM(TCD!L1691,TCD!Q1691)&gt;15,29,9.5))</f>
        <v/>
      </c>
      <c r="R1690" s="27">
        <f>_xlfn.XLOOKUP(F1690,TCD!E:E,TCD!K:K,"")</f>
        <v>0</v>
      </c>
      <c r="S1690" s="27" t="str">
        <f>IF(TCD!I1691="","",IF(TCD!I1691&gt;8.5,17,8.5))</f>
        <v/>
      </c>
      <c r="T1690" s="27">
        <f>TCD!Y1691</f>
        <v>10.1</v>
      </c>
    </row>
    <row r="1691" spans="1:20" x14ac:dyDescent="0.2">
      <c r="A1691" s="13" t="str">
        <f>TCD!V1692</f>
        <v>CHRONO_2SHOP</v>
      </c>
      <c r="B1691" s="1">
        <f t="shared" si="78"/>
        <v>46143</v>
      </c>
      <c r="F1691" t="str">
        <f>TCD!E1692</f>
        <v>XT414255236TS</v>
      </c>
      <c r="H1691" s="6" t="str">
        <f t="shared" si="79"/>
        <v>P</v>
      </c>
      <c r="I1691" t="str">
        <f>LOOKUP(F1691,'Facture Chronopost'!L:L,'Facture Chronopost'!H:H)</f>
        <v>FR</v>
      </c>
      <c r="J1691" s="6">
        <f>TCD!U1692</f>
        <v>25</v>
      </c>
      <c r="K1691">
        <f t="shared" si="80"/>
        <v>1</v>
      </c>
      <c r="L1691" s="27">
        <f>_xlfn.XLOOKUP(F1691,'TCD poids'!A:A,'TCD poids'!C:C)</f>
        <v>6</v>
      </c>
      <c r="M1691" t="str">
        <f>TCD!T1692</f>
        <v>6C</v>
      </c>
      <c r="N1691">
        <f>IF(I1691="",0.2,LOOKUP(I1691,'Pays TVA'!A:A,'Pays TVA'!B:B))</f>
        <v>0.2</v>
      </c>
      <c r="O1691" s="27" t="str">
        <f>IF(TCD!M1692="","",TCD!M1692)</f>
        <v/>
      </c>
      <c r="P1691" s="27" t="str">
        <f>IF(TCD!J1692="","",TCD!J1692)</f>
        <v/>
      </c>
      <c r="Q1691" s="27" t="str">
        <f>IF(AND(TCD!L1692="",TCD!Q1692=""),"",IF(SUM(TCD!L1692,TCD!Q1692)&gt;15,29,9.5))</f>
        <v/>
      </c>
      <c r="R1691" s="27">
        <f>_xlfn.XLOOKUP(F1691,TCD!E:E,TCD!K:K,"")</f>
        <v>0</v>
      </c>
      <c r="S1691" s="27" t="str">
        <f>IF(TCD!I1692="","",IF(TCD!I1692&gt;8.5,17,8.5))</f>
        <v/>
      </c>
      <c r="T1691" s="27">
        <f>TCD!Y1692</f>
        <v>14.57</v>
      </c>
    </row>
    <row r="1692" spans="1:20" x14ac:dyDescent="0.2">
      <c r="A1692" s="13" t="str">
        <f>TCD!V1693</f>
        <v>CHRONO_2SHOP</v>
      </c>
      <c r="B1692" s="1">
        <f t="shared" si="78"/>
        <v>46143</v>
      </c>
      <c r="F1692" t="str">
        <f>TCD!E1693</f>
        <v>XT414256727TS</v>
      </c>
      <c r="H1692" s="6" t="str">
        <f t="shared" si="79"/>
        <v>P</v>
      </c>
      <c r="I1692" t="str">
        <f>LOOKUP(F1692,'Facture Chronopost'!L:L,'Facture Chronopost'!H:H)</f>
        <v>FR</v>
      </c>
      <c r="J1692" s="6">
        <f>TCD!U1693</f>
        <v>30</v>
      </c>
      <c r="K1692">
        <f t="shared" si="80"/>
        <v>1</v>
      </c>
      <c r="L1692" s="27">
        <f>_xlfn.XLOOKUP(F1692,'TCD poids'!A:A,'TCD poids'!C:C)</f>
        <v>6.3</v>
      </c>
      <c r="M1692" t="str">
        <f>TCD!T1693</f>
        <v>6C</v>
      </c>
      <c r="N1692">
        <f>IF(I1692="",0.2,LOOKUP(I1692,'Pays TVA'!A:A,'Pays TVA'!B:B))</f>
        <v>0.2</v>
      </c>
      <c r="O1692" s="27" t="str">
        <f>IF(TCD!M1693="","",TCD!M1693)</f>
        <v/>
      </c>
      <c r="P1692" s="27" t="str">
        <f>IF(TCD!J1693="","",TCD!J1693)</f>
        <v/>
      </c>
      <c r="Q1692" s="27" t="str">
        <f>IF(AND(TCD!L1693="",TCD!Q1693=""),"",IF(SUM(TCD!L1693,TCD!Q1693)&gt;15,29,9.5))</f>
        <v/>
      </c>
      <c r="R1692" s="27">
        <f>_xlfn.XLOOKUP(F1692,TCD!E:E,TCD!K:K,"")</f>
        <v>0</v>
      </c>
      <c r="S1692" s="27" t="str">
        <f>IF(TCD!I1693="","",IF(TCD!I1693&gt;8.5,17,8.5))</f>
        <v/>
      </c>
      <c r="T1692" s="27">
        <f>TCD!Y1693</f>
        <v>11.09</v>
      </c>
    </row>
    <row r="1693" spans="1:20" x14ac:dyDescent="0.2">
      <c r="A1693" s="13" t="str">
        <f>TCD!V1694</f>
        <v>CHRONO_2SHOP</v>
      </c>
      <c r="B1693" s="1">
        <f t="shared" si="78"/>
        <v>46143</v>
      </c>
      <c r="F1693" t="str">
        <f>TCD!E1694</f>
        <v>XT414257170TS</v>
      </c>
      <c r="H1693" s="6" t="str">
        <f t="shared" si="79"/>
        <v>P</v>
      </c>
      <c r="I1693" t="str">
        <f>LOOKUP(F1693,'Facture Chronopost'!L:L,'Facture Chronopost'!H:H)</f>
        <v>FR</v>
      </c>
      <c r="J1693" s="6">
        <f>TCD!U1694</f>
        <v>30</v>
      </c>
      <c r="K1693">
        <f t="shared" si="80"/>
        <v>1</v>
      </c>
      <c r="L1693" s="27">
        <f>_xlfn.XLOOKUP(F1693,'TCD poids'!A:A,'TCD poids'!C:C)</f>
        <v>5.0999999999999996</v>
      </c>
      <c r="M1693" t="str">
        <f>TCD!T1694</f>
        <v>6C</v>
      </c>
      <c r="N1693">
        <f>IF(I1693="",0.2,LOOKUP(I1693,'Pays TVA'!A:A,'Pays TVA'!B:B))</f>
        <v>0.2</v>
      </c>
      <c r="O1693" s="27" t="str">
        <f>IF(TCD!M1694="","",TCD!M1694)</f>
        <v/>
      </c>
      <c r="P1693" s="27" t="str">
        <f>IF(TCD!J1694="","",TCD!J1694)</f>
        <v/>
      </c>
      <c r="Q1693" s="27" t="str">
        <f>IF(AND(TCD!L1694="",TCD!Q1694=""),"",IF(SUM(TCD!L1694,TCD!Q1694)&gt;15,29,9.5))</f>
        <v/>
      </c>
      <c r="R1693" s="27">
        <f>_xlfn.XLOOKUP(F1693,TCD!E:E,TCD!K:K,"")</f>
        <v>0</v>
      </c>
      <c r="S1693" s="27" t="str">
        <f>IF(TCD!I1694="","",IF(TCD!I1694&gt;8.5,17,8.5))</f>
        <v/>
      </c>
      <c r="T1693" s="27">
        <f>TCD!Y1694</f>
        <v>10.43</v>
      </c>
    </row>
    <row r="1694" spans="1:20" x14ac:dyDescent="0.2">
      <c r="A1694" s="13" t="str">
        <f>TCD!V1695</f>
        <v>CHRONO_2SHOP</v>
      </c>
      <c r="B1694" s="1">
        <f t="shared" si="78"/>
        <v>46143</v>
      </c>
      <c r="F1694" t="str">
        <f>TCD!E1695</f>
        <v>XT414257585TS</v>
      </c>
      <c r="H1694" s="6" t="str">
        <f t="shared" si="79"/>
        <v>P</v>
      </c>
      <c r="I1694" t="str">
        <f>LOOKUP(F1694,'Facture Chronopost'!L:L,'Facture Chronopost'!H:H)</f>
        <v>FR</v>
      </c>
      <c r="J1694" s="6">
        <f>TCD!U1695</f>
        <v>30</v>
      </c>
      <c r="K1694">
        <f t="shared" si="80"/>
        <v>1</v>
      </c>
      <c r="L1694" s="27">
        <f>_xlfn.XLOOKUP(F1694,'TCD poids'!A:A,'TCD poids'!C:C)</f>
        <v>4.3999999999999995</v>
      </c>
      <c r="M1694" t="str">
        <f>TCD!T1695</f>
        <v>6C</v>
      </c>
      <c r="N1694">
        <f>IF(I1694="",0.2,LOOKUP(I1694,'Pays TVA'!A:A,'Pays TVA'!B:B))</f>
        <v>0.2</v>
      </c>
      <c r="O1694" s="27" t="str">
        <f>IF(TCD!M1695="","",TCD!M1695)</f>
        <v/>
      </c>
      <c r="P1694" s="27" t="str">
        <f>IF(TCD!J1695="","",TCD!J1695)</f>
        <v/>
      </c>
      <c r="Q1694" s="27" t="str">
        <f>IF(AND(TCD!L1695="",TCD!Q1695=""),"",IF(SUM(TCD!L1695,TCD!Q1695)&gt;15,29,9.5))</f>
        <v/>
      </c>
      <c r="R1694" s="27">
        <f>_xlfn.XLOOKUP(F1694,TCD!E:E,TCD!K:K,"")</f>
        <v>0</v>
      </c>
      <c r="S1694" s="27" t="str">
        <f>IF(TCD!I1695="","",IF(TCD!I1695&gt;8.5,17,8.5))</f>
        <v/>
      </c>
      <c r="T1694" s="27">
        <f>TCD!Y1695</f>
        <v>9.77</v>
      </c>
    </row>
    <row r="1695" spans="1:20" x14ac:dyDescent="0.2">
      <c r="A1695" s="13" t="str">
        <f>TCD!V1696</f>
        <v>CHRONO_2SHOP</v>
      </c>
      <c r="B1695" s="1">
        <f t="shared" si="78"/>
        <v>46143</v>
      </c>
      <c r="F1695" t="str">
        <f>TCD!E1696</f>
        <v>XT414257991TS</v>
      </c>
      <c r="H1695" s="6" t="str">
        <f t="shared" si="79"/>
        <v>P</v>
      </c>
      <c r="I1695" t="str">
        <f>LOOKUP(F1695,'Facture Chronopost'!L:L,'Facture Chronopost'!H:H)</f>
        <v>FR</v>
      </c>
      <c r="J1695" s="6">
        <f>TCD!U1696</f>
        <v>42</v>
      </c>
      <c r="K1695">
        <f t="shared" si="80"/>
        <v>1</v>
      </c>
      <c r="L1695" s="27">
        <f>_xlfn.XLOOKUP(F1695,'TCD poids'!A:A,'TCD poids'!C:C)</f>
        <v>4.6999999999999993</v>
      </c>
      <c r="M1695" t="str">
        <f>TCD!T1696</f>
        <v>6C</v>
      </c>
      <c r="N1695">
        <f>IF(I1695="",0.2,LOOKUP(I1695,'Pays TVA'!A:A,'Pays TVA'!B:B))</f>
        <v>0.2</v>
      </c>
      <c r="O1695" s="27" t="str">
        <f>IF(TCD!M1696="","",TCD!M1696)</f>
        <v/>
      </c>
      <c r="P1695" s="27" t="str">
        <f>IF(TCD!J1696="","",TCD!J1696)</f>
        <v/>
      </c>
      <c r="Q1695" s="27" t="str">
        <f>IF(AND(TCD!L1696="",TCD!Q1696=""),"",IF(SUM(TCD!L1696,TCD!Q1696)&gt;15,29,9.5))</f>
        <v/>
      </c>
      <c r="R1695" s="27">
        <f>_xlfn.XLOOKUP(F1695,TCD!E:E,TCD!K:K,"")</f>
        <v>0</v>
      </c>
      <c r="S1695" s="27" t="str">
        <f>IF(TCD!I1696="","",IF(TCD!I1696&gt;8.5,17,8.5))</f>
        <v/>
      </c>
      <c r="T1695" s="27">
        <f>TCD!Y1696</f>
        <v>9.77</v>
      </c>
    </row>
    <row r="1696" spans="1:20" x14ac:dyDescent="0.2">
      <c r="A1696" s="13" t="str">
        <f>TCD!V1697</f>
        <v>CHRONO_2SHOP</v>
      </c>
      <c r="B1696" s="1">
        <f t="shared" si="78"/>
        <v>46143</v>
      </c>
      <c r="F1696" t="str">
        <f>TCD!E1697</f>
        <v>XT414258498TS</v>
      </c>
      <c r="H1696" s="6" t="str">
        <f t="shared" si="79"/>
        <v>P</v>
      </c>
      <c r="I1696" t="str">
        <f>LOOKUP(F1696,'Facture Chronopost'!L:L,'Facture Chronopost'!H:H)</f>
        <v>FR</v>
      </c>
      <c r="J1696" s="6">
        <f>TCD!U1697</f>
        <v>30</v>
      </c>
      <c r="K1696">
        <f t="shared" si="80"/>
        <v>1</v>
      </c>
      <c r="L1696" s="27">
        <f>_xlfn.XLOOKUP(F1696,'TCD poids'!A:A,'TCD poids'!C:C)</f>
        <v>4.5999999999999996</v>
      </c>
      <c r="M1696" t="str">
        <f>TCD!T1697</f>
        <v>6C</v>
      </c>
      <c r="N1696">
        <f>IF(I1696="",0.2,LOOKUP(I1696,'Pays TVA'!A:A,'Pays TVA'!B:B))</f>
        <v>0.2</v>
      </c>
      <c r="O1696" s="27" t="str">
        <f>IF(TCD!M1697="","",TCD!M1697)</f>
        <v/>
      </c>
      <c r="P1696" s="27" t="str">
        <f>IF(TCD!J1697="","",TCD!J1697)</f>
        <v/>
      </c>
      <c r="Q1696" s="27" t="str">
        <f>IF(AND(TCD!L1697="",TCD!Q1697=""),"",IF(SUM(TCD!L1697,TCD!Q1697)&gt;15,29,9.5))</f>
        <v/>
      </c>
      <c r="R1696" s="27">
        <f>_xlfn.XLOOKUP(F1696,TCD!E:E,TCD!K:K,"")</f>
        <v>0</v>
      </c>
      <c r="S1696" s="27" t="str">
        <f>IF(TCD!I1697="","",IF(TCD!I1697&gt;8.5,17,8.5))</f>
        <v/>
      </c>
      <c r="T1696" s="27">
        <f>TCD!Y1697</f>
        <v>9.77</v>
      </c>
    </row>
    <row r="1697" spans="1:20" x14ac:dyDescent="0.2">
      <c r="A1697" s="13" t="str">
        <f>TCD!V1698</f>
        <v>CHRONO_2SHOP</v>
      </c>
      <c r="B1697" s="1">
        <f t="shared" si="78"/>
        <v>46143</v>
      </c>
      <c r="F1697" t="str">
        <f>TCD!E1698</f>
        <v>XT414262081TS</v>
      </c>
      <c r="H1697" s="6" t="str">
        <f t="shared" si="79"/>
        <v>P</v>
      </c>
      <c r="I1697" t="str">
        <f>LOOKUP(F1697,'Facture Chronopost'!L:L,'Facture Chronopost'!H:H)</f>
        <v>FR</v>
      </c>
      <c r="J1697" s="6">
        <f>TCD!U1698</f>
        <v>42</v>
      </c>
      <c r="K1697">
        <f t="shared" si="80"/>
        <v>1</v>
      </c>
      <c r="L1697" s="27">
        <f>_xlfn.XLOOKUP(F1697,'TCD poids'!A:A,'TCD poids'!C:C)</f>
        <v>0.79999999999999993</v>
      </c>
      <c r="M1697" t="str">
        <f>TCD!T1698</f>
        <v>6C</v>
      </c>
      <c r="N1697">
        <f>IF(I1697="",0.2,LOOKUP(I1697,'Pays TVA'!A:A,'Pays TVA'!B:B))</f>
        <v>0.2</v>
      </c>
      <c r="O1697" s="27" t="str">
        <f>IF(TCD!M1698="","",TCD!M1698)</f>
        <v/>
      </c>
      <c r="P1697" s="27" t="str">
        <f>IF(TCD!J1698="","",TCD!J1698)</f>
        <v/>
      </c>
      <c r="Q1697" s="27" t="str">
        <f>IF(AND(TCD!L1698="",TCD!Q1698=""),"",IF(SUM(TCD!L1698,TCD!Q1698)&gt;15,29,9.5))</f>
        <v/>
      </c>
      <c r="R1697" s="27">
        <f>_xlfn.XLOOKUP(F1697,TCD!E:E,TCD!K:K,"")</f>
        <v>0</v>
      </c>
      <c r="S1697" s="27" t="str">
        <f>IF(TCD!I1698="","",IF(TCD!I1698&gt;8.5,17,8.5))</f>
        <v/>
      </c>
      <c r="T1697" s="27">
        <f>TCD!Y1698</f>
        <v>5.63</v>
      </c>
    </row>
    <row r="1698" spans="1:20" x14ac:dyDescent="0.2">
      <c r="A1698" s="13" t="str">
        <f>TCD!V1699</f>
        <v>CHRONO_2SHOP</v>
      </c>
      <c r="B1698" s="1">
        <f t="shared" si="78"/>
        <v>46143</v>
      </c>
      <c r="F1698" t="str">
        <f>TCD!E1699</f>
        <v>XT414262546TS</v>
      </c>
      <c r="H1698" s="6" t="str">
        <f t="shared" si="79"/>
        <v>P</v>
      </c>
      <c r="I1698" t="str">
        <f>LOOKUP(F1698,'Facture Chronopost'!L:L,'Facture Chronopost'!H:H)</f>
        <v>FR</v>
      </c>
      <c r="J1698" s="6">
        <f>TCD!U1699</f>
        <v>30</v>
      </c>
      <c r="K1698">
        <f t="shared" si="80"/>
        <v>1</v>
      </c>
      <c r="L1698" s="27">
        <f>_xlfn.XLOOKUP(F1698,'TCD poids'!A:A,'TCD poids'!C:C)</f>
        <v>4.5999999999999996</v>
      </c>
      <c r="M1698" t="str">
        <f>TCD!T1699</f>
        <v>6C</v>
      </c>
      <c r="N1698">
        <f>IF(I1698="",0.2,LOOKUP(I1698,'Pays TVA'!A:A,'Pays TVA'!B:B))</f>
        <v>0.2</v>
      </c>
      <c r="O1698" s="27" t="str">
        <f>IF(TCD!M1699="","",TCD!M1699)</f>
        <v/>
      </c>
      <c r="P1698" s="27" t="str">
        <f>IF(TCD!J1699="","",TCD!J1699)</f>
        <v/>
      </c>
      <c r="Q1698" s="27" t="str">
        <f>IF(AND(TCD!L1699="",TCD!Q1699=""),"",IF(SUM(TCD!L1699,TCD!Q1699)&gt;15,29,9.5))</f>
        <v/>
      </c>
      <c r="R1698" s="27">
        <f>_xlfn.XLOOKUP(F1698,TCD!E:E,TCD!K:K,"")</f>
        <v>0</v>
      </c>
      <c r="S1698" s="27" t="str">
        <f>IF(TCD!I1699="","",IF(TCD!I1699&gt;8.5,17,8.5))</f>
        <v/>
      </c>
      <c r="T1698" s="27">
        <f>TCD!Y1699</f>
        <v>9.77</v>
      </c>
    </row>
    <row r="1699" spans="1:20" x14ac:dyDescent="0.2">
      <c r="A1699" s="13" t="str">
        <f>TCD!V1700</f>
        <v>CHRONO_2SHOP</v>
      </c>
      <c r="B1699" s="1">
        <f t="shared" si="78"/>
        <v>46143</v>
      </c>
      <c r="F1699" t="str">
        <f>TCD!E1700</f>
        <v>XT414262617TS</v>
      </c>
      <c r="H1699" s="6" t="str">
        <f t="shared" si="79"/>
        <v>P</v>
      </c>
      <c r="I1699" t="str">
        <f>LOOKUP(F1699,'Facture Chronopost'!L:L,'Facture Chronopost'!H:H)</f>
        <v>FR</v>
      </c>
      <c r="J1699" s="6">
        <f>TCD!U1700</f>
        <v>25</v>
      </c>
      <c r="K1699">
        <f t="shared" si="80"/>
        <v>1</v>
      </c>
      <c r="L1699" s="27">
        <f>_xlfn.XLOOKUP(F1699,'TCD poids'!A:A,'TCD poids'!C:C)</f>
        <v>4.8</v>
      </c>
      <c r="M1699" t="str">
        <f>TCD!T1700</f>
        <v>6C</v>
      </c>
      <c r="N1699">
        <f>IF(I1699="",0.2,LOOKUP(I1699,'Pays TVA'!A:A,'Pays TVA'!B:B))</f>
        <v>0.2</v>
      </c>
      <c r="O1699" s="27" t="str">
        <f>IF(TCD!M1700="","",TCD!M1700)</f>
        <v/>
      </c>
      <c r="P1699" s="27" t="str">
        <f>IF(TCD!J1700="","",TCD!J1700)</f>
        <v/>
      </c>
      <c r="Q1699" s="27" t="str">
        <f>IF(AND(TCD!L1700="",TCD!Q1700=""),"",IF(SUM(TCD!L1700,TCD!Q1700)&gt;15,29,9.5))</f>
        <v/>
      </c>
      <c r="R1699" s="27">
        <f>_xlfn.XLOOKUP(F1699,TCD!E:E,TCD!K:K,"")</f>
        <v>0</v>
      </c>
      <c r="S1699" s="27" t="str">
        <f>IF(TCD!I1700="","",IF(TCD!I1700&gt;8.5,17,8.5))</f>
        <v/>
      </c>
      <c r="T1699" s="27">
        <f>TCD!Y1700</f>
        <v>13.91</v>
      </c>
    </row>
    <row r="1700" spans="1:20" x14ac:dyDescent="0.2">
      <c r="A1700" s="13" t="str">
        <f>TCD!V1701</f>
        <v>CHRONO_2SHOP</v>
      </c>
      <c r="B1700" s="1">
        <f t="shared" si="78"/>
        <v>46143</v>
      </c>
      <c r="F1700" t="str">
        <f>TCD!E1701</f>
        <v>XT414263025TS</v>
      </c>
      <c r="H1700" s="6" t="str">
        <f t="shared" si="79"/>
        <v>P</v>
      </c>
      <c r="I1700" t="str">
        <f>LOOKUP(F1700,'Facture Chronopost'!L:L,'Facture Chronopost'!H:H)</f>
        <v>FR</v>
      </c>
      <c r="J1700" s="6">
        <f>TCD!U1701</f>
        <v>30</v>
      </c>
      <c r="K1700">
        <f t="shared" si="80"/>
        <v>1</v>
      </c>
      <c r="L1700" s="27">
        <f>_xlfn.XLOOKUP(F1700,'TCD poids'!A:A,'TCD poids'!C:C)</f>
        <v>5.8</v>
      </c>
      <c r="M1700" t="str">
        <f>TCD!T1701</f>
        <v>6C</v>
      </c>
      <c r="N1700">
        <f>IF(I1700="",0.2,LOOKUP(I1700,'Pays TVA'!A:A,'Pays TVA'!B:B))</f>
        <v>0.2</v>
      </c>
      <c r="O1700" s="27" t="str">
        <f>IF(TCD!M1701="","",TCD!M1701)</f>
        <v/>
      </c>
      <c r="P1700" s="27" t="str">
        <f>IF(TCD!J1701="","",TCD!J1701)</f>
        <v/>
      </c>
      <c r="Q1700" s="27" t="str">
        <f>IF(AND(TCD!L1701="",TCD!Q1701=""),"",IF(SUM(TCD!L1701,TCD!Q1701)&gt;15,29,9.5))</f>
        <v/>
      </c>
      <c r="R1700" s="27">
        <f>_xlfn.XLOOKUP(F1700,TCD!E:E,TCD!K:K,"")</f>
        <v>0</v>
      </c>
      <c r="S1700" s="27" t="str">
        <f>IF(TCD!I1701="","",IF(TCD!I1701&gt;8.5,17,8.5))</f>
        <v/>
      </c>
      <c r="T1700" s="27">
        <f>TCD!Y1701</f>
        <v>10.43</v>
      </c>
    </row>
    <row r="1701" spans="1:20" x14ac:dyDescent="0.2">
      <c r="A1701" s="13" t="str">
        <f>TCD!V1702</f>
        <v>CHRONO_2SHOP</v>
      </c>
      <c r="B1701" s="1">
        <f t="shared" si="78"/>
        <v>46143</v>
      </c>
      <c r="F1701" t="str">
        <f>TCD!E1702</f>
        <v>XT414264175TS</v>
      </c>
      <c r="H1701" s="6" t="str">
        <f t="shared" si="79"/>
        <v>P</v>
      </c>
      <c r="I1701" t="str">
        <f>LOOKUP(F1701,'Facture Chronopost'!L:L,'Facture Chronopost'!H:H)</f>
        <v>FR</v>
      </c>
      <c r="J1701" s="6">
        <f>TCD!U1702</f>
        <v>30</v>
      </c>
      <c r="K1701">
        <f t="shared" si="80"/>
        <v>1</v>
      </c>
      <c r="L1701" s="27">
        <f>_xlfn.XLOOKUP(F1701,'TCD poids'!A:A,'TCD poids'!C:C)</f>
        <v>0.7</v>
      </c>
      <c r="M1701" t="str">
        <f>TCD!T1702</f>
        <v>6C</v>
      </c>
      <c r="N1701">
        <f>IF(I1701="",0.2,LOOKUP(I1701,'Pays TVA'!A:A,'Pays TVA'!B:B))</f>
        <v>0.2</v>
      </c>
      <c r="O1701" s="27" t="str">
        <f>IF(TCD!M1702="","",TCD!M1702)</f>
        <v/>
      </c>
      <c r="P1701" s="27" t="str">
        <f>IF(TCD!J1702="","",TCD!J1702)</f>
        <v/>
      </c>
      <c r="Q1701" s="27" t="str">
        <f>IF(AND(TCD!L1702="",TCD!Q1702=""),"",IF(SUM(TCD!L1702,TCD!Q1702)&gt;15,29,9.5))</f>
        <v/>
      </c>
      <c r="R1701" s="27">
        <f>_xlfn.XLOOKUP(F1701,TCD!E:E,TCD!K:K,"")</f>
        <v>0</v>
      </c>
      <c r="S1701" s="27" t="str">
        <f>IF(TCD!I1702="","",IF(TCD!I1702&gt;8.5,17,8.5))</f>
        <v/>
      </c>
      <c r="T1701" s="27">
        <f>TCD!Y1702</f>
        <v>7.63</v>
      </c>
    </row>
    <row r="1702" spans="1:20" x14ac:dyDescent="0.2">
      <c r="A1702" s="13" t="str">
        <f>TCD!V1703</f>
        <v>CHRONO_2SHOP</v>
      </c>
      <c r="B1702" s="1">
        <f t="shared" si="78"/>
        <v>46143</v>
      </c>
      <c r="F1702" t="str">
        <f>TCD!E1703</f>
        <v>XT414264873TS</v>
      </c>
      <c r="H1702" s="6" t="str">
        <f t="shared" si="79"/>
        <v>P</v>
      </c>
      <c r="I1702" t="str">
        <f>LOOKUP(F1702,'Facture Chronopost'!L:L,'Facture Chronopost'!H:H)</f>
        <v>FR</v>
      </c>
      <c r="J1702" s="6">
        <f>TCD!U1703</f>
        <v>30</v>
      </c>
      <c r="K1702">
        <f t="shared" si="80"/>
        <v>1</v>
      </c>
      <c r="L1702" s="27">
        <f>_xlfn.XLOOKUP(F1702,'TCD poids'!A:A,'TCD poids'!C:C)</f>
        <v>4.5999999999999996</v>
      </c>
      <c r="M1702" t="str">
        <f>TCD!T1703</f>
        <v>6C</v>
      </c>
      <c r="N1702">
        <f>IF(I1702="",0.2,LOOKUP(I1702,'Pays TVA'!A:A,'Pays TVA'!B:B))</f>
        <v>0.2</v>
      </c>
      <c r="O1702" s="27" t="str">
        <f>IF(TCD!M1703="","",TCD!M1703)</f>
        <v/>
      </c>
      <c r="P1702" s="27" t="str">
        <f>IF(TCD!J1703="","",TCD!J1703)</f>
        <v/>
      </c>
      <c r="Q1702" s="27" t="str">
        <f>IF(AND(TCD!L1703="",TCD!Q1703=""),"",IF(SUM(TCD!L1703,TCD!Q1703)&gt;15,29,9.5))</f>
        <v/>
      </c>
      <c r="R1702" s="27">
        <f>_xlfn.XLOOKUP(F1702,TCD!E:E,TCD!K:K,"")</f>
        <v>0</v>
      </c>
      <c r="S1702" s="27" t="str">
        <f>IF(TCD!I1703="","",IF(TCD!I1703&gt;8.5,17,8.5))</f>
        <v/>
      </c>
      <c r="T1702" s="27">
        <f>TCD!Y1703</f>
        <v>9.77</v>
      </c>
    </row>
    <row r="1703" spans="1:20" x14ac:dyDescent="0.2">
      <c r="A1703" s="13" t="str">
        <f>TCD!V1704</f>
        <v>CHRONO_2SHOP</v>
      </c>
      <c r="B1703" s="1">
        <f t="shared" si="78"/>
        <v>46143</v>
      </c>
      <c r="F1703" t="str">
        <f>TCD!E1704</f>
        <v>XT414265499TS</v>
      </c>
      <c r="H1703" s="6" t="str">
        <f t="shared" si="79"/>
        <v>P</v>
      </c>
      <c r="I1703" t="str">
        <f>LOOKUP(F1703,'Facture Chronopost'!L:L,'Facture Chronopost'!H:H)</f>
        <v>FR</v>
      </c>
      <c r="J1703" s="6">
        <f>TCD!U1704</f>
        <v>30</v>
      </c>
      <c r="K1703">
        <f t="shared" si="80"/>
        <v>1</v>
      </c>
      <c r="L1703" s="27">
        <f>_xlfn.XLOOKUP(F1703,'TCD poids'!A:A,'TCD poids'!C:C)</f>
        <v>5.6</v>
      </c>
      <c r="M1703" t="str">
        <f>TCD!T1704</f>
        <v>6C</v>
      </c>
      <c r="N1703">
        <f>IF(I1703="",0.2,LOOKUP(I1703,'Pays TVA'!A:A,'Pays TVA'!B:B))</f>
        <v>0.2</v>
      </c>
      <c r="O1703" s="27" t="str">
        <f>IF(TCD!M1704="","",TCD!M1704)</f>
        <v/>
      </c>
      <c r="P1703" s="27" t="str">
        <f>IF(TCD!J1704="","",TCD!J1704)</f>
        <v/>
      </c>
      <c r="Q1703" s="27" t="str">
        <f>IF(AND(TCD!L1704="",TCD!Q1704=""),"",IF(SUM(TCD!L1704,TCD!Q1704)&gt;15,29,9.5))</f>
        <v/>
      </c>
      <c r="R1703" s="27">
        <f>_xlfn.XLOOKUP(F1703,TCD!E:E,TCD!K:K,"")</f>
        <v>0</v>
      </c>
      <c r="S1703" s="27" t="str">
        <f>IF(TCD!I1704="","",IF(TCD!I1704&gt;8.5,17,8.5))</f>
        <v/>
      </c>
      <c r="T1703" s="27">
        <f>TCD!Y1704</f>
        <v>10.43</v>
      </c>
    </row>
    <row r="1704" spans="1:20" x14ac:dyDescent="0.2">
      <c r="A1704" s="13" t="str">
        <f>TCD!V1705</f>
        <v>CHRONO_2SHOP</v>
      </c>
      <c r="B1704" s="1">
        <f t="shared" si="78"/>
        <v>46143</v>
      </c>
      <c r="F1704" t="str">
        <f>TCD!E1705</f>
        <v>XT414266171TS</v>
      </c>
      <c r="H1704" s="6" t="str">
        <f t="shared" si="79"/>
        <v>P</v>
      </c>
      <c r="I1704" t="str">
        <f>LOOKUP(F1704,'Facture Chronopost'!L:L,'Facture Chronopost'!H:H)</f>
        <v>FR</v>
      </c>
      <c r="J1704" s="6">
        <f>TCD!U1705</f>
        <v>33</v>
      </c>
      <c r="K1704">
        <f t="shared" si="80"/>
        <v>1</v>
      </c>
      <c r="L1704" s="27">
        <f>_xlfn.XLOOKUP(F1704,'TCD poids'!A:A,'TCD poids'!C:C)</f>
        <v>0.7</v>
      </c>
      <c r="M1704" t="str">
        <f>TCD!T1705</f>
        <v>6C</v>
      </c>
      <c r="N1704">
        <f>IF(I1704="",0.2,LOOKUP(I1704,'Pays TVA'!A:A,'Pays TVA'!B:B))</f>
        <v>0.2</v>
      </c>
      <c r="O1704" s="27" t="str">
        <f>IF(TCD!M1705="","",TCD!M1705)</f>
        <v/>
      </c>
      <c r="P1704" s="27" t="str">
        <f>IF(TCD!J1705="","",TCD!J1705)</f>
        <v/>
      </c>
      <c r="Q1704" s="27" t="str">
        <f>IF(AND(TCD!L1705="",TCD!Q1705=""),"",IF(SUM(TCD!L1705,TCD!Q1705)&gt;15,29,9.5))</f>
        <v/>
      </c>
      <c r="R1704" s="27">
        <f>_xlfn.XLOOKUP(F1704,TCD!E:E,TCD!K:K,"")</f>
        <v>0</v>
      </c>
      <c r="S1704" s="27" t="str">
        <f>IF(TCD!I1705="","",IF(TCD!I1705&gt;8.5,17,8.5))</f>
        <v/>
      </c>
      <c r="T1704" s="27">
        <f>TCD!Y1705</f>
        <v>6.7</v>
      </c>
    </row>
    <row r="1705" spans="1:20" x14ac:dyDescent="0.2">
      <c r="A1705" s="13" t="str">
        <f>TCD!V1706</f>
        <v>CHRONO_2SHOP</v>
      </c>
      <c r="B1705" s="1">
        <f t="shared" si="78"/>
        <v>46143</v>
      </c>
      <c r="F1705" t="str">
        <f>TCD!E1706</f>
        <v>XT414266389TS</v>
      </c>
      <c r="H1705" s="6" t="str">
        <f t="shared" si="79"/>
        <v>P</v>
      </c>
      <c r="I1705" t="str">
        <f>LOOKUP(F1705,'Facture Chronopost'!L:L,'Facture Chronopost'!H:H)</f>
        <v>FR</v>
      </c>
      <c r="J1705" s="6">
        <f>TCD!U1706</f>
        <v>30</v>
      </c>
      <c r="K1705">
        <f t="shared" si="80"/>
        <v>1</v>
      </c>
      <c r="L1705" s="27">
        <f>_xlfn.XLOOKUP(F1705,'TCD poids'!A:A,'TCD poids'!C:C)</f>
        <v>4.5999999999999996</v>
      </c>
      <c r="M1705" t="str">
        <f>TCD!T1706</f>
        <v>6C</v>
      </c>
      <c r="N1705">
        <f>IF(I1705="",0.2,LOOKUP(I1705,'Pays TVA'!A:A,'Pays TVA'!B:B))</f>
        <v>0.2</v>
      </c>
      <c r="O1705" s="27" t="str">
        <f>IF(TCD!M1706="","",TCD!M1706)</f>
        <v/>
      </c>
      <c r="P1705" s="27" t="str">
        <f>IF(TCD!J1706="","",TCD!J1706)</f>
        <v/>
      </c>
      <c r="Q1705" s="27" t="str">
        <f>IF(AND(TCD!L1706="",TCD!Q1706=""),"",IF(SUM(TCD!L1706,TCD!Q1706)&gt;15,29,9.5))</f>
        <v/>
      </c>
      <c r="R1705" s="27">
        <f>_xlfn.XLOOKUP(F1705,TCD!E:E,TCD!K:K,"")</f>
        <v>0</v>
      </c>
      <c r="S1705" s="27" t="str">
        <f>IF(TCD!I1706="","",IF(TCD!I1706&gt;8.5,17,8.5))</f>
        <v/>
      </c>
      <c r="T1705" s="27">
        <f>TCD!Y1706</f>
        <v>9.77</v>
      </c>
    </row>
    <row r="1706" spans="1:20" x14ac:dyDescent="0.2">
      <c r="A1706" s="13" t="str">
        <f>TCD!V1707</f>
        <v>CHRONO_2SHOP</v>
      </c>
      <c r="B1706" s="1">
        <f t="shared" si="78"/>
        <v>46143</v>
      </c>
      <c r="F1706" t="str">
        <f>TCD!E1707</f>
        <v>XT414266772TS</v>
      </c>
      <c r="H1706" s="6" t="str">
        <f t="shared" si="79"/>
        <v>P</v>
      </c>
      <c r="I1706" t="str">
        <f>LOOKUP(F1706,'Facture Chronopost'!L:L,'Facture Chronopost'!H:H)</f>
        <v>FR</v>
      </c>
      <c r="J1706" s="6">
        <f>TCD!U1707</f>
        <v>30</v>
      </c>
      <c r="K1706">
        <f t="shared" si="80"/>
        <v>1</v>
      </c>
      <c r="L1706" s="27">
        <f>_xlfn.XLOOKUP(F1706,'TCD poids'!A:A,'TCD poids'!C:C)</f>
        <v>1.4000000000000001</v>
      </c>
      <c r="M1706" t="str">
        <f>TCD!T1707</f>
        <v>6C</v>
      </c>
      <c r="N1706">
        <f>IF(I1706="",0.2,LOOKUP(I1706,'Pays TVA'!A:A,'Pays TVA'!B:B))</f>
        <v>0.2</v>
      </c>
      <c r="O1706" s="27" t="str">
        <f>IF(TCD!M1707="","",TCD!M1707)</f>
        <v/>
      </c>
      <c r="P1706" s="27" t="str">
        <f>IF(TCD!J1707="","",TCD!J1707)</f>
        <v/>
      </c>
      <c r="Q1706" s="27" t="str">
        <f>IF(AND(TCD!L1707="",TCD!Q1707=""),"",IF(SUM(TCD!L1707,TCD!Q1707)&gt;15,29,9.5))</f>
        <v/>
      </c>
      <c r="R1706" s="27">
        <f>_xlfn.XLOOKUP(F1706,TCD!E:E,TCD!K:K,"")</f>
        <v>0</v>
      </c>
      <c r="S1706" s="27" t="str">
        <f>IF(TCD!I1707="","",IF(TCD!I1707&gt;8.5,17,8.5))</f>
        <v/>
      </c>
      <c r="T1706" s="27">
        <f>TCD!Y1707</f>
        <v>5.96</v>
      </c>
    </row>
    <row r="1707" spans="1:20" x14ac:dyDescent="0.2">
      <c r="A1707" s="13" t="str">
        <f>TCD!V1708</f>
        <v>CHRONO_2SHOP</v>
      </c>
      <c r="B1707" s="1">
        <f t="shared" si="78"/>
        <v>46143</v>
      </c>
      <c r="F1707" t="str">
        <f>TCD!E1708</f>
        <v>XT414267234TS</v>
      </c>
      <c r="H1707" s="6" t="str">
        <f t="shared" si="79"/>
        <v>P</v>
      </c>
      <c r="I1707" t="str">
        <f>LOOKUP(F1707,'Facture Chronopost'!L:L,'Facture Chronopost'!H:H)</f>
        <v>FR</v>
      </c>
      <c r="J1707" s="6">
        <f>TCD!U1708</f>
        <v>30</v>
      </c>
      <c r="K1707">
        <f t="shared" si="80"/>
        <v>1</v>
      </c>
      <c r="L1707" s="27">
        <f>_xlfn.XLOOKUP(F1707,'TCD poids'!A:A,'TCD poids'!C:C)</f>
        <v>5.0999999999999996</v>
      </c>
      <c r="M1707" t="str">
        <f>TCD!T1708</f>
        <v>6C</v>
      </c>
      <c r="N1707">
        <f>IF(I1707="",0.2,LOOKUP(I1707,'Pays TVA'!A:A,'Pays TVA'!B:B))</f>
        <v>0.2</v>
      </c>
      <c r="O1707" s="27" t="str">
        <f>IF(TCD!M1708="","",TCD!M1708)</f>
        <v/>
      </c>
      <c r="P1707" s="27" t="str">
        <f>IF(TCD!J1708="","",TCD!J1708)</f>
        <v/>
      </c>
      <c r="Q1707" s="27" t="str">
        <f>IF(AND(TCD!L1708="",TCD!Q1708=""),"",IF(SUM(TCD!L1708,TCD!Q1708)&gt;15,29,9.5))</f>
        <v/>
      </c>
      <c r="R1707" s="27">
        <f>_xlfn.XLOOKUP(F1707,TCD!E:E,TCD!K:K,"")</f>
        <v>0</v>
      </c>
      <c r="S1707" s="27" t="str">
        <f>IF(TCD!I1708="","",IF(TCD!I1708&gt;8.5,17,8.5))</f>
        <v/>
      </c>
      <c r="T1707" s="27">
        <f>TCD!Y1708</f>
        <v>10.43</v>
      </c>
    </row>
    <row r="1708" spans="1:20" x14ac:dyDescent="0.2">
      <c r="A1708" s="13" t="str">
        <f>TCD!V1709</f>
        <v>CHRONO_2SHOP</v>
      </c>
      <c r="B1708" s="1">
        <f t="shared" si="78"/>
        <v>46143</v>
      </c>
      <c r="F1708" t="str">
        <f>TCD!E1709</f>
        <v>XT414268288TS</v>
      </c>
      <c r="H1708" s="6" t="str">
        <f t="shared" si="79"/>
        <v>P</v>
      </c>
      <c r="I1708" t="str">
        <f>LOOKUP(F1708,'Facture Chronopost'!L:L,'Facture Chronopost'!H:H)</f>
        <v>FR</v>
      </c>
      <c r="J1708" s="6">
        <f>TCD!U1709</f>
        <v>42</v>
      </c>
      <c r="K1708">
        <f t="shared" si="80"/>
        <v>1</v>
      </c>
      <c r="L1708" s="27">
        <f>_xlfn.XLOOKUP(F1708,'TCD poids'!A:A,'TCD poids'!C:C)</f>
        <v>0.9</v>
      </c>
      <c r="M1708" t="str">
        <f>TCD!T1709</f>
        <v>6C</v>
      </c>
      <c r="N1708">
        <f>IF(I1708="",0.2,LOOKUP(I1708,'Pays TVA'!A:A,'Pays TVA'!B:B))</f>
        <v>0.2</v>
      </c>
      <c r="O1708" s="27" t="str">
        <f>IF(TCD!M1709="","",TCD!M1709)</f>
        <v/>
      </c>
      <c r="P1708" s="27" t="str">
        <f>IF(TCD!J1709="","",TCD!J1709)</f>
        <v/>
      </c>
      <c r="Q1708" s="27" t="str">
        <f>IF(AND(TCD!L1709="",TCD!Q1709=""),"",IF(SUM(TCD!L1709,TCD!Q1709)&gt;15,29,9.5))</f>
        <v/>
      </c>
      <c r="R1708" s="27">
        <f>_xlfn.XLOOKUP(F1708,TCD!E:E,TCD!K:K,"")</f>
        <v>0</v>
      </c>
      <c r="S1708" s="27" t="str">
        <f>IF(TCD!I1709="","",IF(TCD!I1709&gt;8.5,17,8.5))</f>
        <v/>
      </c>
      <c r="T1708" s="27">
        <f>TCD!Y1709</f>
        <v>5.63</v>
      </c>
    </row>
    <row r="1709" spans="1:20" x14ac:dyDescent="0.2">
      <c r="A1709" s="13" t="str">
        <f>TCD!V1710</f>
        <v>CHRONO_2SHOP</v>
      </c>
      <c r="B1709" s="1">
        <f t="shared" si="78"/>
        <v>46143</v>
      </c>
      <c r="F1709" t="str">
        <f>TCD!E1710</f>
        <v>XT414268291TS</v>
      </c>
      <c r="H1709" s="6" t="str">
        <f t="shared" si="79"/>
        <v>P</v>
      </c>
      <c r="I1709" t="str">
        <f>LOOKUP(F1709,'Facture Chronopost'!L:L,'Facture Chronopost'!H:H)</f>
        <v>FR</v>
      </c>
      <c r="J1709" s="6">
        <f>TCD!U1710</f>
        <v>30</v>
      </c>
      <c r="K1709">
        <f t="shared" si="80"/>
        <v>1</v>
      </c>
      <c r="L1709" s="27">
        <f>_xlfn.XLOOKUP(F1709,'TCD poids'!A:A,'TCD poids'!C:C)</f>
        <v>4.5999999999999996</v>
      </c>
      <c r="M1709" t="str">
        <f>TCD!T1710</f>
        <v>6C</v>
      </c>
      <c r="N1709">
        <f>IF(I1709="",0.2,LOOKUP(I1709,'Pays TVA'!A:A,'Pays TVA'!B:B))</f>
        <v>0.2</v>
      </c>
      <c r="O1709" s="27" t="str">
        <f>IF(TCD!M1710="","",TCD!M1710)</f>
        <v/>
      </c>
      <c r="P1709" s="27" t="str">
        <f>IF(TCD!J1710="","",TCD!J1710)</f>
        <v/>
      </c>
      <c r="Q1709" s="27" t="str">
        <f>IF(AND(TCD!L1710="",TCD!Q1710=""),"",IF(SUM(TCD!L1710,TCD!Q1710)&gt;15,29,9.5))</f>
        <v/>
      </c>
      <c r="R1709" s="27">
        <f>_xlfn.XLOOKUP(F1709,TCD!E:E,TCD!K:K,"")</f>
        <v>0</v>
      </c>
      <c r="S1709" s="27" t="str">
        <f>IF(TCD!I1710="","",IF(TCD!I1710&gt;8.5,17,8.5))</f>
        <v/>
      </c>
      <c r="T1709" s="27">
        <f>TCD!Y1710</f>
        <v>9.77</v>
      </c>
    </row>
    <row r="1710" spans="1:20" x14ac:dyDescent="0.2">
      <c r="A1710" s="13" t="str">
        <f>TCD!V1711</f>
        <v>CHRONO_2SHOP</v>
      </c>
      <c r="B1710" s="1">
        <f t="shared" si="78"/>
        <v>46143</v>
      </c>
      <c r="F1710" t="str">
        <f>TCD!E1711</f>
        <v>XT414268447TS</v>
      </c>
      <c r="H1710" s="6" t="str">
        <f t="shared" si="79"/>
        <v>P</v>
      </c>
      <c r="I1710" t="str">
        <f>LOOKUP(F1710,'Facture Chronopost'!L:L,'Facture Chronopost'!H:H)</f>
        <v>FR</v>
      </c>
      <c r="J1710" s="6">
        <f>TCD!U1711</f>
        <v>30</v>
      </c>
      <c r="K1710">
        <f t="shared" si="80"/>
        <v>1</v>
      </c>
      <c r="L1710" s="27">
        <f>_xlfn.XLOOKUP(F1710,'TCD poids'!A:A,'TCD poids'!C:C)</f>
        <v>3.1</v>
      </c>
      <c r="M1710" t="str">
        <f>TCD!T1711</f>
        <v>6C</v>
      </c>
      <c r="N1710">
        <f>IF(I1710="",0.2,LOOKUP(I1710,'Pays TVA'!A:A,'Pays TVA'!B:B))</f>
        <v>0.2</v>
      </c>
      <c r="O1710" s="27" t="str">
        <f>IF(TCD!M1711="","",TCD!M1711)</f>
        <v/>
      </c>
      <c r="P1710" s="27" t="str">
        <f>IF(TCD!J1711="","",TCD!J1711)</f>
        <v/>
      </c>
      <c r="Q1710" s="27" t="str">
        <f>IF(AND(TCD!L1711="",TCD!Q1711=""),"",IF(SUM(TCD!L1711,TCD!Q1711)&gt;15,29,9.5))</f>
        <v/>
      </c>
      <c r="R1710" s="27">
        <f>_xlfn.XLOOKUP(F1710,TCD!E:E,TCD!K:K,"")</f>
        <v>0</v>
      </c>
      <c r="S1710" s="27" t="str">
        <f>IF(TCD!I1711="","",IF(TCD!I1711&gt;8.5,17,8.5))</f>
        <v/>
      </c>
      <c r="T1710" s="27">
        <f>TCD!Y1711</f>
        <v>9.11</v>
      </c>
    </row>
    <row r="1711" spans="1:20" x14ac:dyDescent="0.2">
      <c r="A1711" s="13" t="str">
        <f>TCD!V1712</f>
        <v>CHRONO_2SHOP</v>
      </c>
      <c r="B1711" s="1">
        <f t="shared" si="78"/>
        <v>46143</v>
      </c>
      <c r="F1711" t="str">
        <f>TCD!E1712</f>
        <v>XT414269155TS</v>
      </c>
      <c r="H1711" s="6" t="str">
        <f t="shared" si="79"/>
        <v>P</v>
      </c>
      <c r="I1711" t="str">
        <f>LOOKUP(F1711,'Facture Chronopost'!L:L,'Facture Chronopost'!H:H)</f>
        <v>FR</v>
      </c>
      <c r="J1711" s="6">
        <f>TCD!U1712</f>
        <v>42</v>
      </c>
      <c r="K1711">
        <f t="shared" si="80"/>
        <v>1</v>
      </c>
      <c r="L1711" s="27">
        <f>_xlfn.XLOOKUP(F1711,'TCD poids'!A:A,'TCD poids'!C:C)</f>
        <v>10.9</v>
      </c>
      <c r="M1711" t="str">
        <f>TCD!T1712</f>
        <v>6C</v>
      </c>
      <c r="N1711">
        <f>IF(I1711="",0.2,LOOKUP(I1711,'Pays TVA'!A:A,'Pays TVA'!B:B))</f>
        <v>0.2</v>
      </c>
      <c r="O1711" s="27" t="str">
        <f>IF(TCD!M1712="","",TCD!M1712)</f>
        <v/>
      </c>
      <c r="P1711" s="27" t="str">
        <f>IF(TCD!J1712="","",TCD!J1712)</f>
        <v/>
      </c>
      <c r="Q1711" s="27" t="str">
        <f>IF(AND(TCD!L1712="",TCD!Q1712=""),"",IF(SUM(TCD!L1712,TCD!Q1712)&gt;15,29,9.5))</f>
        <v/>
      </c>
      <c r="R1711" s="27">
        <f>_xlfn.XLOOKUP(F1711,TCD!E:E,TCD!K:K,"")</f>
        <v>0</v>
      </c>
      <c r="S1711" s="27" t="str">
        <f>IF(TCD!I1712="","",IF(TCD!I1712&gt;8.5,17,8.5))</f>
        <v/>
      </c>
      <c r="T1711" s="27">
        <f>TCD!Y1712</f>
        <v>13.73</v>
      </c>
    </row>
    <row r="1712" spans="1:20" x14ac:dyDescent="0.2">
      <c r="A1712" s="13" t="str">
        <f>TCD!V1713</f>
        <v>CHRONO_2SHOP</v>
      </c>
      <c r="B1712" s="1">
        <f t="shared" si="78"/>
        <v>46143</v>
      </c>
      <c r="F1712" t="str">
        <f>TCD!E1713</f>
        <v>XT414270573TS</v>
      </c>
      <c r="H1712" s="6" t="str">
        <f t="shared" si="79"/>
        <v>P</v>
      </c>
      <c r="I1712" t="str">
        <f>LOOKUP(F1712,'Facture Chronopost'!L:L,'Facture Chronopost'!H:H)</f>
        <v>FR</v>
      </c>
      <c r="J1712" s="6">
        <f>TCD!U1713</f>
        <v>30</v>
      </c>
      <c r="K1712">
        <f t="shared" si="80"/>
        <v>1</v>
      </c>
      <c r="L1712" s="27">
        <f>_xlfn.XLOOKUP(F1712,'TCD poids'!A:A,'TCD poids'!C:C)</f>
        <v>4.5999999999999996</v>
      </c>
      <c r="M1712" t="str">
        <f>TCD!T1713</f>
        <v>6C</v>
      </c>
      <c r="N1712">
        <f>IF(I1712="",0.2,LOOKUP(I1712,'Pays TVA'!A:A,'Pays TVA'!B:B))</f>
        <v>0.2</v>
      </c>
      <c r="O1712" s="27" t="str">
        <f>IF(TCD!M1713="","",TCD!M1713)</f>
        <v/>
      </c>
      <c r="P1712" s="27" t="str">
        <f>IF(TCD!J1713="","",TCD!J1713)</f>
        <v/>
      </c>
      <c r="Q1712" s="27" t="str">
        <f>IF(AND(TCD!L1713="",TCD!Q1713=""),"",IF(SUM(TCD!L1713,TCD!Q1713)&gt;15,29,9.5))</f>
        <v/>
      </c>
      <c r="R1712" s="27">
        <f>_xlfn.XLOOKUP(F1712,TCD!E:E,TCD!K:K,"")</f>
        <v>0</v>
      </c>
      <c r="S1712" s="27" t="str">
        <f>IF(TCD!I1713="","",IF(TCD!I1713&gt;8.5,17,8.5))</f>
        <v/>
      </c>
      <c r="T1712" s="27">
        <f>TCD!Y1713</f>
        <v>9.77</v>
      </c>
    </row>
    <row r="1713" spans="1:20" x14ac:dyDescent="0.2">
      <c r="A1713" s="13" t="str">
        <f>TCD!V1714</f>
        <v>CHRONO_2SHOP</v>
      </c>
      <c r="B1713" s="1">
        <f t="shared" si="78"/>
        <v>46143</v>
      </c>
      <c r="F1713" t="str">
        <f>TCD!E1714</f>
        <v>XT414271962TS</v>
      </c>
      <c r="H1713" s="6" t="str">
        <f t="shared" si="79"/>
        <v>P</v>
      </c>
      <c r="I1713" t="str">
        <f>LOOKUP(F1713,'Facture Chronopost'!L:L,'Facture Chronopost'!H:H)</f>
        <v>FR</v>
      </c>
      <c r="J1713" s="6">
        <f>TCD!U1714</f>
        <v>30</v>
      </c>
      <c r="K1713">
        <f t="shared" si="80"/>
        <v>1</v>
      </c>
      <c r="L1713" s="27">
        <f>_xlfn.XLOOKUP(F1713,'TCD poids'!A:A,'TCD poids'!C:C)</f>
        <v>4.5</v>
      </c>
      <c r="M1713" t="str">
        <f>TCD!T1714</f>
        <v>6C</v>
      </c>
      <c r="N1713">
        <f>IF(I1713="",0.2,LOOKUP(I1713,'Pays TVA'!A:A,'Pays TVA'!B:B))</f>
        <v>0.2</v>
      </c>
      <c r="O1713" s="27" t="str">
        <f>IF(TCD!M1714="","",TCD!M1714)</f>
        <v/>
      </c>
      <c r="P1713" s="27" t="str">
        <f>IF(TCD!J1714="","",TCD!J1714)</f>
        <v/>
      </c>
      <c r="Q1713" s="27" t="str">
        <f>IF(AND(TCD!L1714="",TCD!Q1714=""),"",IF(SUM(TCD!L1714,TCD!Q1714)&gt;15,29,9.5))</f>
        <v/>
      </c>
      <c r="R1713" s="27">
        <f>_xlfn.XLOOKUP(F1713,TCD!E:E,TCD!K:K,"")</f>
        <v>0</v>
      </c>
      <c r="S1713" s="27" t="str">
        <f>IF(TCD!I1714="","",IF(TCD!I1714&gt;8.5,17,8.5))</f>
        <v/>
      </c>
      <c r="T1713" s="27">
        <f>TCD!Y1714</f>
        <v>9.77</v>
      </c>
    </row>
    <row r="1714" spans="1:20" x14ac:dyDescent="0.2">
      <c r="A1714" s="13" t="str">
        <f>TCD!V1715</f>
        <v>CHRONO_2SHOP</v>
      </c>
      <c r="B1714" s="1">
        <f t="shared" si="78"/>
        <v>46143</v>
      </c>
      <c r="F1714" t="str">
        <f>TCD!E1715</f>
        <v>XT414272194TS</v>
      </c>
      <c r="H1714" s="6" t="str">
        <f t="shared" si="79"/>
        <v>P</v>
      </c>
      <c r="I1714" t="str">
        <f>LOOKUP(F1714,'Facture Chronopost'!L:L,'Facture Chronopost'!H:H)</f>
        <v>FR</v>
      </c>
      <c r="J1714" s="6">
        <f>TCD!U1715</f>
        <v>33</v>
      </c>
      <c r="K1714">
        <f t="shared" si="80"/>
        <v>1</v>
      </c>
      <c r="L1714" s="27">
        <f>_xlfn.XLOOKUP(F1714,'TCD poids'!A:A,'TCD poids'!C:C)</f>
        <v>0.30000000000000004</v>
      </c>
      <c r="M1714" t="str">
        <f>TCD!T1715</f>
        <v>6C</v>
      </c>
      <c r="N1714">
        <f>IF(I1714="",0.2,LOOKUP(I1714,'Pays TVA'!A:A,'Pays TVA'!B:B))</f>
        <v>0.2</v>
      </c>
      <c r="O1714" s="27" t="str">
        <f>IF(TCD!M1715="","",TCD!M1715)</f>
        <v/>
      </c>
      <c r="P1714" s="27" t="str">
        <f>IF(TCD!J1715="","",TCD!J1715)</f>
        <v/>
      </c>
      <c r="Q1714" s="27" t="str">
        <f>IF(AND(TCD!L1715="",TCD!Q1715=""),"",IF(SUM(TCD!L1715,TCD!Q1715)&gt;15,29,9.5))</f>
        <v/>
      </c>
      <c r="R1714" s="27">
        <f>_xlfn.XLOOKUP(F1714,TCD!E:E,TCD!K:K,"")</f>
        <v>0</v>
      </c>
      <c r="S1714" s="27" t="str">
        <f>IF(TCD!I1715="","",IF(TCD!I1715&gt;8.5,17,8.5))</f>
        <v/>
      </c>
      <c r="T1714" s="27">
        <f>TCD!Y1715</f>
        <v>6.48</v>
      </c>
    </row>
    <row r="1715" spans="1:20" x14ac:dyDescent="0.2">
      <c r="A1715" s="13" t="str">
        <f>TCD!V1716</f>
        <v>CHRONO_2SHOP</v>
      </c>
      <c r="B1715" s="1">
        <f t="shared" si="78"/>
        <v>46143</v>
      </c>
      <c r="F1715" t="str">
        <f>TCD!E1716</f>
        <v>XT414272883TS</v>
      </c>
      <c r="H1715" s="6" t="str">
        <f t="shared" si="79"/>
        <v>P</v>
      </c>
      <c r="I1715" t="str">
        <f>LOOKUP(F1715,'Facture Chronopost'!L:L,'Facture Chronopost'!H:H)</f>
        <v>FR</v>
      </c>
      <c r="J1715" s="6">
        <f>TCD!U1716</f>
        <v>30</v>
      </c>
      <c r="K1715">
        <f t="shared" si="80"/>
        <v>1</v>
      </c>
      <c r="L1715" s="27">
        <f>_xlfn.XLOOKUP(F1715,'TCD poids'!A:A,'TCD poids'!C:C)</f>
        <v>14.2</v>
      </c>
      <c r="M1715" t="str">
        <f>TCD!T1716</f>
        <v>6C</v>
      </c>
      <c r="N1715">
        <f>IF(I1715="",0.2,LOOKUP(I1715,'Pays TVA'!A:A,'Pays TVA'!B:B))</f>
        <v>0.2</v>
      </c>
      <c r="O1715" s="27" t="str">
        <f>IF(TCD!M1716="","",TCD!M1716)</f>
        <v/>
      </c>
      <c r="P1715" s="27" t="str">
        <f>IF(TCD!J1716="","",TCD!J1716)</f>
        <v/>
      </c>
      <c r="Q1715" s="27" t="str">
        <f>IF(AND(TCD!L1716="",TCD!Q1716=""),"",IF(SUM(TCD!L1716,TCD!Q1716)&gt;15,29,9.5))</f>
        <v/>
      </c>
      <c r="R1715" s="27">
        <f>_xlfn.XLOOKUP(F1715,TCD!E:E,TCD!K:K,"")</f>
        <v>0</v>
      </c>
      <c r="S1715" s="27" t="str">
        <f>IF(TCD!I1716="","",IF(TCD!I1716&gt;8.5,17,8.5))</f>
        <v/>
      </c>
      <c r="T1715" s="27">
        <f>TCD!Y1716</f>
        <v>16.37</v>
      </c>
    </row>
    <row r="1716" spans="1:20" x14ac:dyDescent="0.2">
      <c r="A1716" s="13" t="str">
        <f>TCD!V1717</f>
        <v>CHRONO_2SHOP</v>
      </c>
      <c r="B1716" s="1">
        <f t="shared" si="78"/>
        <v>46143</v>
      </c>
      <c r="F1716" t="str">
        <f>TCD!E1717</f>
        <v>XT414276307TS</v>
      </c>
      <c r="H1716" s="6" t="str">
        <f t="shared" si="79"/>
        <v>P</v>
      </c>
      <c r="I1716" t="str">
        <f>LOOKUP(F1716,'Facture Chronopost'!L:L,'Facture Chronopost'!H:H)</f>
        <v>FR</v>
      </c>
      <c r="J1716" s="6">
        <f>TCD!U1717</f>
        <v>30</v>
      </c>
      <c r="K1716">
        <f t="shared" si="80"/>
        <v>1</v>
      </c>
      <c r="L1716" s="27">
        <f>_xlfn.XLOOKUP(F1716,'TCD poids'!A:A,'TCD poids'!C:C)</f>
        <v>1.8</v>
      </c>
      <c r="M1716" t="str">
        <f>TCD!T1717</f>
        <v>6C</v>
      </c>
      <c r="N1716">
        <f>IF(I1716="",0.2,LOOKUP(I1716,'Pays TVA'!A:A,'Pays TVA'!B:B))</f>
        <v>0.2</v>
      </c>
      <c r="O1716" s="27" t="str">
        <f>IF(TCD!M1717="","",TCD!M1717)</f>
        <v/>
      </c>
      <c r="P1716" s="27" t="str">
        <f>IF(TCD!J1717="","",TCD!J1717)</f>
        <v/>
      </c>
      <c r="Q1716" s="27" t="str">
        <f>IF(AND(TCD!L1717="",TCD!Q1717=""),"",IF(SUM(TCD!L1717,TCD!Q1717)&gt;15,29,9.5))</f>
        <v/>
      </c>
      <c r="R1716" s="27">
        <f>_xlfn.XLOOKUP(F1716,TCD!E:E,TCD!K:K,"")</f>
        <v>0</v>
      </c>
      <c r="S1716" s="27" t="str">
        <f>IF(TCD!I1717="","",IF(TCD!I1717&gt;8.5,17,8.5))</f>
        <v/>
      </c>
      <c r="T1716" s="27">
        <f>TCD!Y1717</f>
        <v>5.96</v>
      </c>
    </row>
    <row r="1717" spans="1:20" x14ac:dyDescent="0.2">
      <c r="A1717" s="13" t="str">
        <f>TCD!V1718</f>
        <v>CHRONO_2SHOP</v>
      </c>
      <c r="B1717" s="1">
        <f t="shared" si="78"/>
        <v>46143</v>
      </c>
      <c r="F1717" t="str">
        <f>TCD!E1718</f>
        <v>XT414276616TS</v>
      </c>
      <c r="H1717" s="6" t="str">
        <f t="shared" si="79"/>
        <v>P</v>
      </c>
      <c r="I1717" t="str">
        <f>LOOKUP(F1717,'Facture Chronopost'!L:L,'Facture Chronopost'!H:H)</f>
        <v>FR</v>
      </c>
      <c r="J1717" s="6">
        <f>TCD!U1718</f>
        <v>30</v>
      </c>
      <c r="K1717">
        <f t="shared" si="80"/>
        <v>1</v>
      </c>
      <c r="L1717" s="27">
        <f>_xlfn.XLOOKUP(F1717,'TCD poids'!A:A,'TCD poids'!C:C)</f>
        <v>0.7</v>
      </c>
      <c r="M1717" t="str">
        <f>TCD!T1718</f>
        <v>6C</v>
      </c>
      <c r="N1717">
        <f>IF(I1717="",0.2,LOOKUP(I1717,'Pays TVA'!A:A,'Pays TVA'!B:B))</f>
        <v>0.2</v>
      </c>
      <c r="O1717" s="27" t="str">
        <f>IF(TCD!M1718="","",TCD!M1718)</f>
        <v/>
      </c>
      <c r="P1717" s="27" t="str">
        <f>IF(TCD!J1718="","",TCD!J1718)</f>
        <v/>
      </c>
      <c r="Q1717" s="27" t="str">
        <f>IF(AND(TCD!L1718="",TCD!Q1718=""),"",IF(SUM(TCD!L1718,TCD!Q1718)&gt;15,29,9.5))</f>
        <v/>
      </c>
      <c r="R1717" s="27">
        <f>_xlfn.XLOOKUP(F1717,TCD!E:E,TCD!K:K,"")</f>
        <v>0</v>
      </c>
      <c r="S1717" s="27" t="str">
        <f>IF(TCD!I1718="","",IF(TCD!I1718&gt;8.5,17,8.5))</f>
        <v/>
      </c>
      <c r="T1717" s="27">
        <f>TCD!Y1718</f>
        <v>5.63</v>
      </c>
    </row>
    <row r="1718" spans="1:20" x14ac:dyDescent="0.2">
      <c r="A1718" s="13" t="str">
        <f>TCD!V1719</f>
        <v>CHRONO_2SHOP</v>
      </c>
      <c r="B1718" s="1">
        <f t="shared" si="78"/>
        <v>46143</v>
      </c>
      <c r="F1718" t="str">
        <f>TCD!E1719</f>
        <v>XT414277568TS</v>
      </c>
      <c r="H1718" s="6" t="str">
        <f t="shared" si="79"/>
        <v>P</v>
      </c>
      <c r="I1718" t="str">
        <f>LOOKUP(F1718,'Facture Chronopost'!L:L,'Facture Chronopost'!H:H)</f>
        <v>FR</v>
      </c>
      <c r="J1718" s="6">
        <f>TCD!U1719</f>
        <v>30</v>
      </c>
      <c r="K1718">
        <f t="shared" si="80"/>
        <v>1</v>
      </c>
      <c r="L1718" s="27">
        <f>_xlfn.XLOOKUP(F1718,'TCD poids'!A:A,'TCD poids'!C:C)</f>
        <v>4.5999999999999996</v>
      </c>
      <c r="M1718" t="str">
        <f>TCD!T1719</f>
        <v>6C</v>
      </c>
      <c r="N1718">
        <f>IF(I1718="",0.2,LOOKUP(I1718,'Pays TVA'!A:A,'Pays TVA'!B:B))</f>
        <v>0.2</v>
      </c>
      <c r="O1718" s="27" t="str">
        <f>IF(TCD!M1719="","",TCD!M1719)</f>
        <v/>
      </c>
      <c r="P1718" s="27" t="str">
        <f>IF(TCD!J1719="","",TCD!J1719)</f>
        <v/>
      </c>
      <c r="Q1718" s="27" t="str">
        <f>IF(AND(TCD!L1719="",TCD!Q1719=""),"",IF(SUM(TCD!L1719,TCD!Q1719)&gt;15,29,9.5))</f>
        <v/>
      </c>
      <c r="R1718" s="27">
        <f>_xlfn.XLOOKUP(F1718,TCD!E:E,TCD!K:K,"")</f>
        <v>0</v>
      </c>
      <c r="S1718" s="27" t="str">
        <f>IF(TCD!I1719="","",IF(TCD!I1719&gt;8.5,17,8.5))</f>
        <v/>
      </c>
      <c r="T1718" s="27">
        <f>TCD!Y1719</f>
        <v>9.77</v>
      </c>
    </row>
    <row r="1719" spans="1:20" x14ac:dyDescent="0.2">
      <c r="A1719" s="13" t="str">
        <f>TCD!V1720</f>
        <v>CHRONO_2SHOP</v>
      </c>
      <c r="B1719" s="1">
        <f t="shared" si="78"/>
        <v>46143</v>
      </c>
      <c r="F1719" t="str">
        <f>TCD!E1720</f>
        <v>XT414277585TS</v>
      </c>
      <c r="H1719" s="6" t="str">
        <f t="shared" si="79"/>
        <v>P</v>
      </c>
      <c r="I1719" t="str">
        <f>LOOKUP(F1719,'Facture Chronopost'!L:L,'Facture Chronopost'!H:H)</f>
        <v>FR</v>
      </c>
      <c r="J1719" s="6">
        <f>TCD!U1720</f>
        <v>30</v>
      </c>
      <c r="K1719">
        <f t="shared" si="80"/>
        <v>1</v>
      </c>
      <c r="L1719" s="27">
        <f>_xlfn.XLOOKUP(F1719,'TCD poids'!A:A,'TCD poids'!C:C)</f>
        <v>0.9</v>
      </c>
      <c r="M1719" t="str">
        <f>TCD!T1720</f>
        <v>6C</v>
      </c>
      <c r="N1719">
        <f>IF(I1719="",0.2,LOOKUP(I1719,'Pays TVA'!A:A,'Pays TVA'!B:B))</f>
        <v>0.2</v>
      </c>
      <c r="O1719" s="27" t="str">
        <f>IF(TCD!M1720="","",TCD!M1720)</f>
        <v/>
      </c>
      <c r="P1719" s="27" t="str">
        <f>IF(TCD!J1720="","",TCD!J1720)</f>
        <v/>
      </c>
      <c r="Q1719" s="27" t="str">
        <f>IF(AND(TCD!L1720="",TCD!Q1720=""),"",IF(SUM(TCD!L1720,TCD!Q1720)&gt;15,29,9.5))</f>
        <v/>
      </c>
      <c r="R1719" s="27">
        <f>_xlfn.XLOOKUP(F1719,TCD!E:E,TCD!K:K,"")</f>
        <v>0</v>
      </c>
      <c r="S1719" s="27" t="str">
        <f>IF(TCD!I1720="","",IF(TCD!I1720&gt;8.5,17,8.5))</f>
        <v/>
      </c>
      <c r="T1719" s="27">
        <f>TCD!Y1720</f>
        <v>5.63</v>
      </c>
    </row>
    <row r="1720" spans="1:20" x14ac:dyDescent="0.2">
      <c r="A1720" s="13" t="str">
        <f>TCD!V1721</f>
        <v>CHRONO_2SHOP</v>
      </c>
      <c r="B1720" s="1">
        <f t="shared" si="78"/>
        <v>46143</v>
      </c>
      <c r="F1720" t="str">
        <f>TCD!E1721</f>
        <v>XT414277687TS</v>
      </c>
      <c r="H1720" s="6" t="str">
        <f t="shared" si="79"/>
        <v>P</v>
      </c>
      <c r="I1720" t="str">
        <f>LOOKUP(F1720,'Facture Chronopost'!L:L,'Facture Chronopost'!H:H)</f>
        <v>FR</v>
      </c>
      <c r="J1720" s="6">
        <f>TCD!U1721</f>
        <v>30</v>
      </c>
      <c r="K1720">
        <f t="shared" si="80"/>
        <v>1</v>
      </c>
      <c r="L1720" s="27">
        <f>_xlfn.XLOOKUP(F1720,'TCD poids'!A:A,'TCD poids'!C:C)</f>
        <v>4.5999999999999996</v>
      </c>
      <c r="M1720" t="str">
        <f>TCD!T1721</f>
        <v>6C</v>
      </c>
      <c r="N1720">
        <f>IF(I1720="",0.2,LOOKUP(I1720,'Pays TVA'!A:A,'Pays TVA'!B:B))</f>
        <v>0.2</v>
      </c>
      <c r="O1720" s="27" t="str">
        <f>IF(TCD!M1721="","",TCD!M1721)</f>
        <v/>
      </c>
      <c r="P1720" s="27" t="str">
        <f>IF(TCD!J1721="","",TCD!J1721)</f>
        <v/>
      </c>
      <c r="Q1720" s="27" t="str">
        <f>IF(AND(TCD!L1721="",TCD!Q1721=""),"",IF(SUM(TCD!L1721,TCD!Q1721)&gt;15,29,9.5))</f>
        <v/>
      </c>
      <c r="R1720" s="27">
        <f>_xlfn.XLOOKUP(F1720,TCD!E:E,TCD!K:K,"")</f>
        <v>0</v>
      </c>
      <c r="S1720" s="27" t="str">
        <f>IF(TCD!I1721="","",IF(TCD!I1721&gt;8.5,17,8.5))</f>
        <v/>
      </c>
      <c r="T1720" s="27">
        <f>TCD!Y1721</f>
        <v>9.77</v>
      </c>
    </row>
    <row r="1721" spans="1:20" x14ac:dyDescent="0.2">
      <c r="A1721" s="13" t="str">
        <f>TCD!V1722</f>
        <v>CHRONO_2SHOP</v>
      </c>
      <c r="B1721" s="1">
        <f t="shared" si="78"/>
        <v>46143</v>
      </c>
      <c r="F1721" t="str">
        <f>TCD!E1722</f>
        <v>XT414277951TS</v>
      </c>
      <c r="H1721" s="6" t="str">
        <f t="shared" si="79"/>
        <v>P</v>
      </c>
      <c r="I1721" t="str">
        <f>LOOKUP(F1721,'Facture Chronopost'!L:L,'Facture Chronopost'!H:H)</f>
        <v>FR</v>
      </c>
      <c r="J1721" s="6">
        <f>TCD!U1722</f>
        <v>30</v>
      </c>
      <c r="K1721">
        <f t="shared" si="80"/>
        <v>1</v>
      </c>
      <c r="L1721" s="27">
        <f>_xlfn.XLOOKUP(F1721,'TCD poids'!A:A,'TCD poids'!C:C)</f>
        <v>5.6</v>
      </c>
      <c r="M1721" t="str">
        <f>TCD!T1722</f>
        <v>6C</v>
      </c>
      <c r="N1721">
        <f>IF(I1721="",0.2,LOOKUP(I1721,'Pays TVA'!A:A,'Pays TVA'!B:B))</f>
        <v>0.2</v>
      </c>
      <c r="O1721" s="27" t="str">
        <f>IF(TCD!M1722="","",TCD!M1722)</f>
        <v/>
      </c>
      <c r="P1721" s="27" t="str">
        <f>IF(TCD!J1722="","",TCD!J1722)</f>
        <v/>
      </c>
      <c r="Q1721" s="27" t="str">
        <f>IF(AND(TCD!L1722="",TCD!Q1722=""),"",IF(SUM(TCD!L1722,TCD!Q1722)&gt;15,29,9.5))</f>
        <v/>
      </c>
      <c r="R1721" s="27">
        <f>_xlfn.XLOOKUP(F1721,TCD!E:E,TCD!K:K,"")</f>
        <v>0</v>
      </c>
      <c r="S1721" s="27" t="str">
        <f>IF(TCD!I1722="","",IF(TCD!I1722&gt;8.5,17,8.5))</f>
        <v/>
      </c>
      <c r="T1721" s="27">
        <f>TCD!Y1722</f>
        <v>10.43</v>
      </c>
    </row>
    <row r="1722" spans="1:20" x14ac:dyDescent="0.2">
      <c r="A1722" s="13" t="str">
        <f>TCD!V1723</f>
        <v>CHRONO_2SHOP</v>
      </c>
      <c r="B1722" s="1">
        <f t="shared" si="78"/>
        <v>46143</v>
      </c>
      <c r="F1722" t="str">
        <f>TCD!E1723</f>
        <v>XT414278501TS</v>
      </c>
      <c r="H1722" s="6" t="str">
        <f t="shared" si="79"/>
        <v>P</v>
      </c>
      <c r="I1722" t="str">
        <f>LOOKUP(F1722,'Facture Chronopost'!L:L,'Facture Chronopost'!H:H)</f>
        <v>FR</v>
      </c>
      <c r="J1722" s="6">
        <f>TCD!U1723</f>
        <v>30</v>
      </c>
      <c r="K1722">
        <f t="shared" si="80"/>
        <v>1</v>
      </c>
      <c r="L1722" s="27">
        <f>_xlfn.XLOOKUP(F1722,'TCD poids'!A:A,'TCD poids'!C:C)</f>
        <v>1.2000000000000002</v>
      </c>
      <c r="M1722" t="str">
        <f>TCD!T1723</f>
        <v>6C</v>
      </c>
      <c r="N1722">
        <f>IF(I1722="",0.2,LOOKUP(I1722,'Pays TVA'!A:A,'Pays TVA'!B:B))</f>
        <v>0.2</v>
      </c>
      <c r="O1722" s="27" t="str">
        <f>IF(TCD!M1723="","",TCD!M1723)</f>
        <v/>
      </c>
      <c r="P1722" s="27" t="str">
        <f>IF(TCD!J1723="","",TCD!J1723)</f>
        <v/>
      </c>
      <c r="Q1722" s="27" t="str">
        <f>IF(AND(TCD!L1723="",TCD!Q1723=""),"",IF(SUM(TCD!L1723,TCD!Q1723)&gt;15,29,9.5))</f>
        <v/>
      </c>
      <c r="R1722" s="27">
        <f>_xlfn.XLOOKUP(F1722,TCD!E:E,TCD!K:K,"")</f>
        <v>0</v>
      </c>
      <c r="S1722" s="27" t="str">
        <f>IF(TCD!I1723="","",IF(TCD!I1723&gt;8.5,17,8.5))</f>
        <v/>
      </c>
      <c r="T1722" s="27">
        <f>TCD!Y1723</f>
        <v>5.96</v>
      </c>
    </row>
    <row r="1723" spans="1:20" x14ac:dyDescent="0.2">
      <c r="A1723" s="13" t="str">
        <f>TCD!V1724</f>
        <v>CHRONO_2SHOP</v>
      </c>
      <c r="B1723" s="1">
        <f t="shared" si="78"/>
        <v>46143</v>
      </c>
      <c r="F1723" t="str">
        <f>TCD!E1724</f>
        <v>XT414278775TS</v>
      </c>
      <c r="H1723" s="6" t="str">
        <f t="shared" si="79"/>
        <v>P</v>
      </c>
      <c r="I1723" t="str">
        <f>LOOKUP(F1723,'Facture Chronopost'!L:L,'Facture Chronopost'!H:H)</f>
        <v>FR</v>
      </c>
      <c r="J1723" s="6">
        <f>TCD!U1724</f>
        <v>30</v>
      </c>
      <c r="K1723">
        <f t="shared" si="80"/>
        <v>1</v>
      </c>
      <c r="L1723" s="27">
        <f>_xlfn.XLOOKUP(F1723,'TCD poids'!A:A,'TCD poids'!C:C)</f>
        <v>1.3</v>
      </c>
      <c r="M1723" t="str">
        <f>TCD!T1724</f>
        <v>6C</v>
      </c>
      <c r="N1723">
        <f>IF(I1723="",0.2,LOOKUP(I1723,'Pays TVA'!A:A,'Pays TVA'!B:B))</f>
        <v>0.2</v>
      </c>
      <c r="O1723" s="27" t="str">
        <f>IF(TCD!M1724="","",TCD!M1724)</f>
        <v/>
      </c>
      <c r="P1723" s="27" t="str">
        <f>IF(TCD!J1724="","",TCD!J1724)</f>
        <v/>
      </c>
      <c r="Q1723" s="27" t="str">
        <f>IF(AND(TCD!L1724="",TCD!Q1724=""),"",IF(SUM(TCD!L1724,TCD!Q1724)&gt;15,29,9.5))</f>
        <v/>
      </c>
      <c r="R1723" s="27">
        <f>_xlfn.XLOOKUP(F1723,TCD!E:E,TCD!K:K,"")</f>
        <v>0</v>
      </c>
      <c r="S1723" s="27" t="str">
        <f>IF(TCD!I1724="","",IF(TCD!I1724&gt;8.5,17,8.5))</f>
        <v/>
      </c>
      <c r="T1723" s="27">
        <f>TCD!Y1724</f>
        <v>5.96</v>
      </c>
    </row>
    <row r="1724" spans="1:20" x14ac:dyDescent="0.2">
      <c r="A1724" s="13" t="str">
        <f>TCD!V1725</f>
        <v>CHRONO_2SHOP</v>
      </c>
      <c r="B1724" s="1">
        <f t="shared" si="78"/>
        <v>46143</v>
      </c>
      <c r="F1724" t="str">
        <f>TCD!E1725</f>
        <v>XT414278824TS</v>
      </c>
      <c r="H1724" s="6" t="str">
        <f t="shared" si="79"/>
        <v>P</v>
      </c>
      <c r="I1724" t="str">
        <f>LOOKUP(F1724,'Facture Chronopost'!L:L,'Facture Chronopost'!H:H)</f>
        <v>FR</v>
      </c>
      <c r="J1724" s="6">
        <f>TCD!U1725</f>
        <v>30</v>
      </c>
      <c r="K1724">
        <f t="shared" si="80"/>
        <v>1</v>
      </c>
      <c r="L1724" s="27">
        <f>_xlfn.XLOOKUP(F1724,'TCD poids'!A:A,'TCD poids'!C:C)</f>
        <v>5.3</v>
      </c>
      <c r="M1724" t="str">
        <f>TCD!T1725</f>
        <v>6C</v>
      </c>
      <c r="N1724">
        <f>IF(I1724="",0.2,LOOKUP(I1724,'Pays TVA'!A:A,'Pays TVA'!B:B))</f>
        <v>0.2</v>
      </c>
      <c r="O1724" s="27" t="str">
        <f>IF(TCD!M1725="","",TCD!M1725)</f>
        <v/>
      </c>
      <c r="P1724" s="27" t="str">
        <f>IF(TCD!J1725="","",TCD!J1725)</f>
        <v/>
      </c>
      <c r="Q1724" s="27" t="str">
        <f>IF(AND(TCD!L1725="",TCD!Q1725=""),"",IF(SUM(TCD!L1725,TCD!Q1725)&gt;15,29,9.5))</f>
        <v/>
      </c>
      <c r="R1724" s="27">
        <f>_xlfn.XLOOKUP(F1724,TCD!E:E,TCD!K:K,"")</f>
        <v>0</v>
      </c>
      <c r="S1724" s="27" t="str">
        <f>IF(TCD!I1725="","",IF(TCD!I1725&gt;8.5,17,8.5))</f>
        <v/>
      </c>
      <c r="T1724" s="27">
        <f>TCD!Y1725</f>
        <v>10.43</v>
      </c>
    </row>
    <row r="1725" spans="1:20" x14ac:dyDescent="0.2">
      <c r="A1725" s="13" t="str">
        <f>TCD!V1726</f>
        <v>CHRONO_2SHOP</v>
      </c>
      <c r="B1725" s="1">
        <f t="shared" si="78"/>
        <v>46143</v>
      </c>
      <c r="F1725" t="str">
        <f>TCD!E1726</f>
        <v>XT414278869TS</v>
      </c>
      <c r="H1725" s="6" t="str">
        <f t="shared" si="79"/>
        <v>P</v>
      </c>
      <c r="I1725" t="str">
        <f>LOOKUP(F1725,'Facture Chronopost'!L:L,'Facture Chronopost'!H:H)</f>
        <v>FR</v>
      </c>
      <c r="J1725" s="6">
        <f>TCD!U1726</f>
        <v>30</v>
      </c>
      <c r="K1725">
        <f t="shared" si="80"/>
        <v>1</v>
      </c>
      <c r="L1725" s="27">
        <f>_xlfn.XLOOKUP(F1725,'TCD poids'!A:A,'TCD poids'!C:C)</f>
        <v>1.5</v>
      </c>
      <c r="M1725" t="str">
        <f>TCD!T1726</f>
        <v>6C</v>
      </c>
      <c r="N1725">
        <f>IF(I1725="",0.2,LOOKUP(I1725,'Pays TVA'!A:A,'Pays TVA'!B:B))</f>
        <v>0.2</v>
      </c>
      <c r="O1725" s="27" t="str">
        <f>IF(TCD!M1726="","",TCD!M1726)</f>
        <v/>
      </c>
      <c r="P1725" s="27" t="str">
        <f>IF(TCD!J1726="","",TCD!J1726)</f>
        <v/>
      </c>
      <c r="Q1725" s="27" t="str">
        <f>IF(AND(TCD!L1726="",TCD!Q1726=""),"",IF(SUM(TCD!L1726,TCD!Q1726)&gt;15,29,9.5))</f>
        <v/>
      </c>
      <c r="R1725" s="27">
        <f>_xlfn.XLOOKUP(F1725,TCD!E:E,TCD!K:K,"")</f>
        <v>0</v>
      </c>
      <c r="S1725" s="27" t="str">
        <f>IF(TCD!I1726="","",IF(TCD!I1726&gt;8.5,17,8.5))</f>
        <v/>
      </c>
      <c r="T1725" s="27">
        <f>TCD!Y1726</f>
        <v>5.96</v>
      </c>
    </row>
    <row r="1726" spans="1:20" x14ac:dyDescent="0.2">
      <c r="A1726" s="13" t="str">
        <f>TCD!V1727</f>
        <v>CHRONO_2SHOP</v>
      </c>
      <c r="B1726" s="1">
        <f t="shared" si="78"/>
        <v>46143</v>
      </c>
      <c r="F1726" t="str">
        <f>TCD!E1727</f>
        <v>XT414278930TS</v>
      </c>
      <c r="H1726" s="6" t="str">
        <f t="shared" si="79"/>
        <v>P</v>
      </c>
      <c r="I1726" t="str">
        <f>LOOKUP(F1726,'Facture Chronopost'!L:L,'Facture Chronopost'!H:H)</f>
        <v>FR</v>
      </c>
      <c r="J1726" s="6">
        <f>TCD!U1727</f>
        <v>30</v>
      </c>
      <c r="K1726">
        <f t="shared" si="80"/>
        <v>1</v>
      </c>
      <c r="L1726" s="27">
        <f>_xlfn.XLOOKUP(F1726,'TCD poids'!A:A,'TCD poids'!C:C)</f>
        <v>4.6999999999999993</v>
      </c>
      <c r="M1726" t="str">
        <f>TCD!T1727</f>
        <v>6C</v>
      </c>
      <c r="N1726">
        <f>IF(I1726="",0.2,LOOKUP(I1726,'Pays TVA'!A:A,'Pays TVA'!B:B))</f>
        <v>0.2</v>
      </c>
      <c r="O1726" s="27" t="str">
        <f>IF(TCD!M1727="","",TCD!M1727)</f>
        <v/>
      </c>
      <c r="P1726" s="27" t="str">
        <f>IF(TCD!J1727="","",TCD!J1727)</f>
        <v/>
      </c>
      <c r="Q1726" s="27" t="str">
        <f>IF(AND(TCD!L1727="",TCD!Q1727=""),"",IF(SUM(TCD!L1727,TCD!Q1727)&gt;15,29,9.5))</f>
        <v/>
      </c>
      <c r="R1726" s="27">
        <f>_xlfn.XLOOKUP(F1726,TCD!E:E,TCD!K:K,"")</f>
        <v>0</v>
      </c>
      <c r="S1726" s="27" t="str">
        <f>IF(TCD!I1727="","",IF(TCD!I1727&gt;8.5,17,8.5))</f>
        <v/>
      </c>
      <c r="T1726" s="27">
        <f>TCD!Y1727</f>
        <v>9.77</v>
      </c>
    </row>
    <row r="1727" spans="1:20" x14ac:dyDescent="0.2">
      <c r="A1727" s="13" t="str">
        <f>TCD!V1728</f>
        <v>CHRONO_2SHOP</v>
      </c>
      <c r="B1727" s="1">
        <f t="shared" si="78"/>
        <v>46143</v>
      </c>
      <c r="F1727" t="str">
        <f>TCD!E1728</f>
        <v>XT414279348TS</v>
      </c>
      <c r="H1727" s="6" t="str">
        <f t="shared" si="79"/>
        <v>P</v>
      </c>
      <c r="I1727" t="str">
        <f>LOOKUP(F1727,'Facture Chronopost'!L:L,'Facture Chronopost'!H:H)</f>
        <v>FR</v>
      </c>
      <c r="J1727" s="6">
        <f>TCD!U1728</f>
        <v>30</v>
      </c>
      <c r="K1727">
        <f t="shared" si="80"/>
        <v>1</v>
      </c>
      <c r="L1727" s="27">
        <f>_xlfn.XLOOKUP(F1727,'TCD poids'!A:A,'TCD poids'!C:C)</f>
        <v>6.3</v>
      </c>
      <c r="M1727" t="str">
        <f>TCD!T1728</f>
        <v>6C</v>
      </c>
      <c r="N1727">
        <f>IF(I1727="",0.2,LOOKUP(I1727,'Pays TVA'!A:A,'Pays TVA'!B:B))</f>
        <v>0.2</v>
      </c>
      <c r="O1727" s="27" t="str">
        <f>IF(TCD!M1728="","",TCD!M1728)</f>
        <v/>
      </c>
      <c r="P1727" s="27" t="str">
        <f>IF(TCD!J1728="","",TCD!J1728)</f>
        <v/>
      </c>
      <c r="Q1727" s="27" t="str">
        <f>IF(AND(TCD!L1728="",TCD!Q1728=""),"",IF(SUM(TCD!L1728,TCD!Q1728)&gt;15,29,9.5))</f>
        <v/>
      </c>
      <c r="R1727" s="27">
        <f>_xlfn.XLOOKUP(F1727,TCD!E:E,TCD!K:K,"")</f>
        <v>0</v>
      </c>
      <c r="S1727" s="27" t="str">
        <f>IF(TCD!I1728="","",IF(TCD!I1728&gt;8.5,17,8.5))</f>
        <v/>
      </c>
      <c r="T1727" s="27">
        <f>TCD!Y1728</f>
        <v>11.09</v>
      </c>
    </row>
    <row r="1728" spans="1:20" x14ac:dyDescent="0.2">
      <c r="A1728" s="13" t="str">
        <f>TCD!V1729</f>
        <v>CHRONO_2SHOP</v>
      </c>
      <c r="B1728" s="1">
        <f t="shared" si="78"/>
        <v>46143</v>
      </c>
      <c r="F1728" t="str">
        <f>TCD!E1729</f>
        <v>XT414281576TS</v>
      </c>
      <c r="H1728" s="6" t="str">
        <f t="shared" si="79"/>
        <v>P</v>
      </c>
      <c r="I1728" t="str">
        <f>LOOKUP(F1728,'Facture Chronopost'!L:L,'Facture Chronopost'!H:H)</f>
        <v>FR</v>
      </c>
      <c r="J1728" s="6">
        <f>TCD!U1729</f>
        <v>30</v>
      </c>
      <c r="K1728">
        <f t="shared" si="80"/>
        <v>1</v>
      </c>
      <c r="L1728" s="27">
        <f>_xlfn.XLOOKUP(F1728,'TCD poids'!A:A,'TCD poids'!C:C)</f>
        <v>9.1999999999999993</v>
      </c>
      <c r="M1728" t="str">
        <f>TCD!T1729</f>
        <v>6C</v>
      </c>
      <c r="N1728">
        <f>IF(I1728="",0.2,LOOKUP(I1728,'Pays TVA'!A:A,'Pays TVA'!B:B))</f>
        <v>0.2</v>
      </c>
      <c r="O1728" s="27" t="str">
        <f>IF(TCD!M1729="","",TCD!M1729)</f>
        <v/>
      </c>
      <c r="P1728" s="27" t="str">
        <f>IF(TCD!J1729="","",TCD!J1729)</f>
        <v/>
      </c>
      <c r="Q1728" s="27" t="str">
        <f>IF(AND(TCD!L1729="",TCD!Q1729=""),"",IF(SUM(TCD!L1729,TCD!Q1729)&gt;15,29,9.5))</f>
        <v/>
      </c>
      <c r="R1728" s="27">
        <f>_xlfn.XLOOKUP(F1728,TCD!E:E,TCD!K:K,"")</f>
        <v>0</v>
      </c>
      <c r="S1728" s="27" t="str">
        <f>IF(TCD!I1729="","",IF(TCD!I1729&gt;8.5,17,8.5))</f>
        <v/>
      </c>
      <c r="T1728" s="27">
        <f>TCD!Y1729</f>
        <v>13.07</v>
      </c>
    </row>
    <row r="1729" spans="1:20" x14ac:dyDescent="0.2">
      <c r="A1729" s="13" t="str">
        <f>TCD!V1730</f>
        <v>CHRONO_2SHOP</v>
      </c>
      <c r="B1729" s="1">
        <f t="shared" si="78"/>
        <v>46143</v>
      </c>
      <c r="F1729" t="str">
        <f>TCD!E1730</f>
        <v>XT414281721TS</v>
      </c>
      <c r="H1729" s="6" t="str">
        <f t="shared" si="79"/>
        <v>P</v>
      </c>
      <c r="I1729" t="str">
        <f>LOOKUP(F1729,'Facture Chronopost'!L:L,'Facture Chronopost'!H:H)</f>
        <v>FR</v>
      </c>
      <c r="J1729" s="6">
        <f>TCD!U1730</f>
        <v>30</v>
      </c>
      <c r="K1729">
        <f t="shared" si="80"/>
        <v>1</v>
      </c>
      <c r="L1729" s="27">
        <f>_xlfn.XLOOKUP(F1729,'TCD poids'!A:A,'TCD poids'!C:C)</f>
        <v>4.8</v>
      </c>
      <c r="M1729" t="str">
        <f>TCD!T1730</f>
        <v>6C</v>
      </c>
      <c r="N1729">
        <f>IF(I1729="",0.2,LOOKUP(I1729,'Pays TVA'!A:A,'Pays TVA'!B:B))</f>
        <v>0.2</v>
      </c>
      <c r="O1729" s="27" t="str">
        <f>IF(TCD!M1730="","",TCD!M1730)</f>
        <v/>
      </c>
      <c r="P1729" s="27" t="str">
        <f>IF(TCD!J1730="","",TCD!J1730)</f>
        <v/>
      </c>
      <c r="Q1729" s="27" t="str">
        <f>IF(AND(TCD!L1730="",TCD!Q1730=""),"",IF(SUM(TCD!L1730,TCD!Q1730)&gt;15,29,9.5))</f>
        <v/>
      </c>
      <c r="R1729" s="27">
        <f>_xlfn.XLOOKUP(F1729,TCD!E:E,TCD!K:K,"")</f>
        <v>0</v>
      </c>
      <c r="S1729" s="27" t="str">
        <f>IF(TCD!I1730="","",IF(TCD!I1730&gt;8.5,17,8.5))</f>
        <v/>
      </c>
      <c r="T1729" s="27">
        <f>TCD!Y1730</f>
        <v>9.77</v>
      </c>
    </row>
    <row r="1730" spans="1:20" x14ac:dyDescent="0.2">
      <c r="A1730" s="13" t="str">
        <f>TCD!V1731</f>
        <v>CHRONO_2SHOP</v>
      </c>
      <c r="B1730" s="1">
        <f t="shared" si="78"/>
        <v>46143</v>
      </c>
      <c r="F1730" t="str">
        <f>TCD!E1731</f>
        <v>XT414281995TS</v>
      </c>
      <c r="H1730" s="6" t="str">
        <f t="shared" si="79"/>
        <v>P</v>
      </c>
      <c r="I1730" t="str">
        <f>LOOKUP(F1730,'Facture Chronopost'!L:L,'Facture Chronopost'!H:H)</f>
        <v>FR</v>
      </c>
      <c r="J1730" s="6">
        <f>TCD!U1731</f>
        <v>30</v>
      </c>
      <c r="K1730">
        <f t="shared" si="80"/>
        <v>1</v>
      </c>
      <c r="L1730" s="27">
        <f>_xlfn.XLOOKUP(F1730,'TCD poids'!A:A,'TCD poids'!C:C)</f>
        <v>4.5999999999999996</v>
      </c>
      <c r="M1730" t="str">
        <f>TCD!T1731</f>
        <v>6C</v>
      </c>
      <c r="N1730">
        <f>IF(I1730="",0.2,LOOKUP(I1730,'Pays TVA'!A:A,'Pays TVA'!B:B))</f>
        <v>0.2</v>
      </c>
      <c r="O1730" s="27" t="str">
        <f>IF(TCD!M1731="","",TCD!M1731)</f>
        <v/>
      </c>
      <c r="P1730" s="27" t="str">
        <f>IF(TCD!J1731="","",TCD!J1731)</f>
        <v/>
      </c>
      <c r="Q1730" s="27" t="str">
        <f>IF(AND(TCD!L1731="",TCD!Q1731=""),"",IF(SUM(TCD!L1731,TCD!Q1731)&gt;15,29,9.5))</f>
        <v/>
      </c>
      <c r="R1730" s="27">
        <f>_xlfn.XLOOKUP(F1730,TCD!E:E,TCD!K:K,"")</f>
        <v>0</v>
      </c>
      <c r="S1730" s="27" t="str">
        <f>IF(TCD!I1731="","",IF(TCD!I1731&gt;8.5,17,8.5))</f>
        <v/>
      </c>
      <c r="T1730" s="27">
        <f>TCD!Y1731</f>
        <v>9.77</v>
      </c>
    </row>
    <row r="1731" spans="1:20" x14ac:dyDescent="0.2">
      <c r="A1731" s="13" t="str">
        <f>TCD!V1732</f>
        <v>CHRONO_2SHOP</v>
      </c>
      <c r="B1731" s="1">
        <f t="shared" si="78"/>
        <v>46143</v>
      </c>
      <c r="F1731" t="str">
        <f>TCD!E1732</f>
        <v>XT414282571TS</v>
      </c>
      <c r="H1731" s="6" t="str">
        <f t="shared" si="79"/>
        <v>P</v>
      </c>
      <c r="I1731" t="str">
        <f>LOOKUP(F1731,'Facture Chronopost'!L:L,'Facture Chronopost'!H:H)</f>
        <v>FR</v>
      </c>
      <c r="J1731" s="6">
        <f>TCD!U1732</f>
        <v>30</v>
      </c>
      <c r="K1731">
        <f t="shared" si="80"/>
        <v>1</v>
      </c>
      <c r="L1731" s="27">
        <f>_xlfn.XLOOKUP(F1731,'TCD poids'!A:A,'TCD poids'!C:C)</f>
        <v>1.4000000000000001</v>
      </c>
      <c r="M1731" t="str">
        <f>TCD!T1732</f>
        <v>6C</v>
      </c>
      <c r="N1731">
        <f>IF(I1731="",0.2,LOOKUP(I1731,'Pays TVA'!A:A,'Pays TVA'!B:B))</f>
        <v>0.2</v>
      </c>
      <c r="O1731" s="27" t="str">
        <f>IF(TCD!M1732="","",TCD!M1732)</f>
        <v/>
      </c>
      <c r="P1731" s="27" t="str">
        <f>IF(TCD!J1732="","",TCD!J1732)</f>
        <v/>
      </c>
      <c r="Q1731" s="27" t="str">
        <f>IF(AND(TCD!L1732="",TCD!Q1732=""),"",IF(SUM(TCD!L1732,TCD!Q1732)&gt;15,29,9.5))</f>
        <v/>
      </c>
      <c r="R1731" s="27">
        <f>_xlfn.XLOOKUP(F1731,TCD!E:E,TCD!K:K,"")</f>
        <v>0</v>
      </c>
      <c r="S1731" s="27" t="str">
        <f>IF(TCD!I1732="","",IF(TCD!I1732&gt;8.5,17,8.5))</f>
        <v/>
      </c>
      <c r="T1731" s="27">
        <f>TCD!Y1732</f>
        <v>5.96</v>
      </c>
    </row>
    <row r="1732" spans="1:20" x14ac:dyDescent="0.2">
      <c r="A1732" s="13" t="str">
        <f>TCD!V1733</f>
        <v>CHRONO_2SHOP</v>
      </c>
      <c r="B1732" s="1">
        <f t="shared" ref="B1732:B1795" si="81">B1731</f>
        <v>46143</v>
      </c>
      <c r="F1732" t="str">
        <f>TCD!E1733</f>
        <v>XT414283152TS</v>
      </c>
      <c r="H1732" s="6" t="str">
        <f t="shared" ref="H1732:H1795" si="82">IF(RIGHT(J1732,3)="BTB","E","P")</f>
        <v>P</v>
      </c>
      <c r="I1732" t="str">
        <f>LOOKUP(F1732,'Facture Chronopost'!L:L,'Facture Chronopost'!H:H)</f>
        <v>FR</v>
      </c>
      <c r="J1732" s="6">
        <f>TCD!U1733</f>
        <v>42</v>
      </c>
      <c r="K1732">
        <f t="shared" ref="K1732:K1795" si="83">K1731</f>
        <v>1</v>
      </c>
      <c r="L1732" s="27">
        <f>_xlfn.XLOOKUP(F1732,'TCD poids'!A:A,'TCD poids'!C:C)</f>
        <v>4.8</v>
      </c>
      <c r="M1732" t="str">
        <f>TCD!T1733</f>
        <v>6C</v>
      </c>
      <c r="N1732">
        <f>IF(I1732="",0.2,LOOKUP(I1732,'Pays TVA'!A:A,'Pays TVA'!B:B))</f>
        <v>0.2</v>
      </c>
      <c r="O1732" s="27" t="str">
        <f>IF(TCD!M1733="","",TCD!M1733)</f>
        <v/>
      </c>
      <c r="P1732" s="27" t="str">
        <f>IF(TCD!J1733="","",TCD!J1733)</f>
        <v/>
      </c>
      <c r="Q1732" s="27" t="str">
        <f>IF(AND(TCD!L1733="",TCD!Q1733=""),"",IF(SUM(TCD!L1733,TCD!Q1733)&gt;15,29,9.5))</f>
        <v/>
      </c>
      <c r="R1732" s="27">
        <f>_xlfn.XLOOKUP(F1732,TCD!E:E,TCD!K:K,"")</f>
        <v>0</v>
      </c>
      <c r="S1732" s="27" t="str">
        <f>IF(TCD!I1733="","",IF(TCD!I1733&gt;8.5,17,8.5))</f>
        <v/>
      </c>
      <c r="T1732" s="27">
        <f>TCD!Y1733</f>
        <v>9.77</v>
      </c>
    </row>
    <row r="1733" spans="1:20" x14ac:dyDescent="0.2">
      <c r="A1733" s="13" t="str">
        <f>TCD!V1734</f>
        <v>CHRONO_2SHOP</v>
      </c>
      <c r="B1733" s="1">
        <f t="shared" si="81"/>
        <v>46143</v>
      </c>
      <c r="F1733" t="str">
        <f>TCD!E1734</f>
        <v>XT414283373TS</v>
      </c>
      <c r="H1733" s="6" t="str">
        <f t="shared" si="82"/>
        <v>P</v>
      </c>
      <c r="I1733" t="str">
        <f>LOOKUP(F1733,'Facture Chronopost'!L:L,'Facture Chronopost'!H:H)</f>
        <v>FR</v>
      </c>
      <c r="J1733" s="6">
        <f>TCD!U1734</f>
        <v>30</v>
      </c>
      <c r="K1733">
        <f t="shared" si="83"/>
        <v>1</v>
      </c>
      <c r="L1733" s="27">
        <f>_xlfn.XLOOKUP(F1733,'TCD poids'!A:A,'TCD poids'!C:C)</f>
        <v>4.5999999999999996</v>
      </c>
      <c r="M1733" t="str">
        <f>TCD!T1734</f>
        <v>6C</v>
      </c>
      <c r="N1733">
        <f>IF(I1733="",0.2,LOOKUP(I1733,'Pays TVA'!A:A,'Pays TVA'!B:B))</f>
        <v>0.2</v>
      </c>
      <c r="O1733" s="27" t="str">
        <f>IF(TCD!M1734="","",TCD!M1734)</f>
        <v/>
      </c>
      <c r="P1733" s="27" t="str">
        <f>IF(TCD!J1734="","",TCD!J1734)</f>
        <v/>
      </c>
      <c r="Q1733" s="27" t="str">
        <f>IF(AND(TCD!L1734="",TCD!Q1734=""),"",IF(SUM(TCD!L1734,TCD!Q1734)&gt;15,29,9.5))</f>
        <v/>
      </c>
      <c r="R1733" s="27">
        <f>_xlfn.XLOOKUP(F1733,TCD!E:E,TCD!K:K,"")</f>
        <v>0</v>
      </c>
      <c r="S1733" s="27" t="str">
        <f>IF(TCD!I1734="","",IF(TCD!I1734&gt;8.5,17,8.5))</f>
        <v/>
      </c>
      <c r="T1733" s="27">
        <f>TCD!Y1734</f>
        <v>9.77</v>
      </c>
    </row>
    <row r="1734" spans="1:20" x14ac:dyDescent="0.2">
      <c r="A1734" s="13" t="str">
        <f>TCD!V1735</f>
        <v>CHRONO_2SHOP</v>
      </c>
      <c r="B1734" s="1">
        <f t="shared" si="81"/>
        <v>46143</v>
      </c>
      <c r="F1734" t="str">
        <f>TCD!E1735</f>
        <v>XT414283648TS</v>
      </c>
      <c r="H1734" s="6" t="str">
        <f t="shared" si="82"/>
        <v>P</v>
      </c>
      <c r="I1734" t="str">
        <f>LOOKUP(F1734,'Facture Chronopost'!L:L,'Facture Chronopost'!H:H)</f>
        <v>FR</v>
      </c>
      <c r="J1734" s="6">
        <f>TCD!U1735</f>
        <v>30</v>
      </c>
      <c r="K1734">
        <f t="shared" si="83"/>
        <v>1</v>
      </c>
      <c r="L1734" s="27">
        <f>_xlfn.XLOOKUP(F1734,'TCD poids'!A:A,'TCD poids'!C:C)</f>
        <v>0.5</v>
      </c>
      <c r="M1734" t="str">
        <f>TCD!T1735</f>
        <v>6C</v>
      </c>
      <c r="N1734">
        <f>IF(I1734="",0.2,LOOKUP(I1734,'Pays TVA'!A:A,'Pays TVA'!B:B))</f>
        <v>0.2</v>
      </c>
      <c r="O1734" s="27" t="str">
        <f>IF(TCD!M1735="","",TCD!M1735)</f>
        <v/>
      </c>
      <c r="P1734" s="27" t="str">
        <f>IF(TCD!J1735="","",TCD!J1735)</f>
        <v/>
      </c>
      <c r="Q1734" s="27" t="str">
        <f>IF(AND(TCD!L1735="",TCD!Q1735=""),"",IF(SUM(TCD!L1735,TCD!Q1735)&gt;15,29,9.5))</f>
        <v/>
      </c>
      <c r="R1734" s="27">
        <f>_xlfn.XLOOKUP(F1734,TCD!E:E,TCD!K:K,"")</f>
        <v>0</v>
      </c>
      <c r="S1734" s="27" t="str">
        <f>IF(TCD!I1735="","",IF(TCD!I1735&gt;8.5,17,8.5))</f>
        <v/>
      </c>
      <c r="T1734" s="27">
        <f>TCD!Y1735</f>
        <v>5.41</v>
      </c>
    </row>
    <row r="1735" spans="1:20" x14ac:dyDescent="0.2">
      <c r="A1735" s="13" t="str">
        <f>TCD!V1736</f>
        <v>CHRONO_2SHOP</v>
      </c>
      <c r="B1735" s="1">
        <f t="shared" si="81"/>
        <v>46143</v>
      </c>
      <c r="F1735" t="str">
        <f>TCD!E1736</f>
        <v>XT414284612TS</v>
      </c>
      <c r="H1735" s="6" t="str">
        <f t="shared" si="82"/>
        <v>P</v>
      </c>
      <c r="I1735" t="str">
        <f>LOOKUP(F1735,'Facture Chronopost'!L:L,'Facture Chronopost'!H:H)</f>
        <v>FR</v>
      </c>
      <c r="J1735" s="6">
        <f>TCD!U1736</f>
        <v>25</v>
      </c>
      <c r="K1735">
        <f t="shared" si="83"/>
        <v>1</v>
      </c>
      <c r="L1735" s="27">
        <f>_xlfn.XLOOKUP(F1735,'TCD poids'!A:A,'TCD poids'!C:C)</f>
        <v>4.5999999999999996</v>
      </c>
      <c r="M1735" t="str">
        <f>TCD!T1736</f>
        <v>6C</v>
      </c>
      <c r="N1735">
        <f>IF(I1735="",0.2,LOOKUP(I1735,'Pays TVA'!A:A,'Pays TVA'!B:B))</f>
        <v>0.2</v>
      </c>
      <c r="O1735" s="27" t="str">
        <f>IF(TCD!M1736="","",TCD!M1736)</f>
        <v/>
      </c>
      <c r="P1735" s="27" t="str">
        <f>IF(TCD!J1736="","",TCD!J1736)</f>
        <v/>
      </c>
      <c r="Q1735" s="27" t="str">
        <f>IF(AND(TCD!L1736="",TCD!Q1736=""),"",IF(SUM(TCD!L1736,TCD!Q1736)&gt;15,29,9.5))</f>
        <v/>
      </c>
      <c r="R1735" s="27">
        <f>_xlfn.XLOOKUP(F1735,TCD!E:E,TCD!K:K,"")</f>
        <v>0</v>
      </c>
      <c r="S1735" s="27" t="str">
        <f>IF(TCD!I1736="","",IF(TCD!I1736&gt;8.5,17,8.5))</f>
        <v/>
      </c>
      <c r="T1735" s="27">
        <f>TCD!Y1736</f>
        <v>13.91</v>
      </c>
    </row>
    <row r="1736" spans="1:20" x14ac:dyDescent="0.2">
      <c r="A1736" s="13" t="str">
        <f>TCD!V1737</f>
        <v>CHRONO_2SHOP</v>
      </c>
      <c r="B1736" s="1">
        <f t="shared" si="81"/>
        <v>46143</v>
      </c>
      <c r="F1736" t="str">
        <f>TCD!E1737</f>
        <v>XT414285927TS</v>
      </c>
      <c r="H1736" s="6" t="str">
        <f t="shared" si="82"/>
        <v>P</v>
      </c>
      <c r="I1736" t="str">
        <f>LOOKUP(F1736,'Facture Chronopost'!L:L,'Facture Chronopost'!H:H)</f>
        <v>FR</v>
      </c>
      <c r="J1736" s="6">
        <f>TCD!U1737</f>
        <v>26</v>
      </c>
      <c r="K1736">
        <f t="shared" si="83"/>
        <v>1</v>
      </c>
      <c r="L1736" s="27">
        <f>_xlfn.XLOOKUP(F1736,'TCD poids'!A:A,'TCD poids'!C:C)</f>
        <v>0.30000000000000004</v>
      </c>
      <c r="M1736" t="str">
        <f>TCD!T1737</f>
        <v>6C</v>
      </c>
      <c r="N1736">
        <f>IF(I1736="",0.2,LOOKUP(I1736,'Pays TVA'!A:A,'Pays TVA'!B:B))</f>
        <v>0.2</v>
      </c>
      <c r="O1736" s="27" t="str">
        <f>IF(TCD!M1737="","",TCD!M1737)</f>
        <v/>
      </c>
      <c r="P1736" s="27" t="str">
        <f>IF(TCD!J1737="","",TCD!J1737)</f>
        <v/>
      </c>
      <c r="Q1736" s="27" t="str">
        <f>IF(AND(TCD!L1737="",TCD!Q1737=""),"",IF(SUM(TCD!L1737,TCD!Q1737)&gt;15,29,9.5))</f>
        <v/>
      </c>
      <c r="R1736" s="27">
        <f>_xlfn.XLOOKUP(F1736,TCD!E:E,TCD!K:K,"")</f>
        <v>0</v>
      </c>
      <c r="S1736" s="27" t="str">
        <f>IF(TCD!I1737="","",IF(TCD!I1737&gt;8.5,17,8.5))</f>
        <v/>
      </c>
      <c r="T1736" s="27">
        <f>TCD!Y1737</f>
        <v>4.92</v>
      </c>
    </row>
    <row r="1737" spans="1:20" x14ac:dyDescent="0.2">
      <c r="A1737" s="13" t="str">
        <f>TCD!V1738</f>
        <v>CHRONO_2SHOP</v>
      </c>
      <c r="B1737" s="1">
        <f t="shared" si="81"/>
        <v>46143</v>
      </c>
      <c r="F1737" t="str">
        <f>TCD!E1738</f>
        <v>XT414286445TS</v>
      </c>
      <c r="H1737" s="6" t="str">
        <f t="shared" si="82"/>
        <v>P</v>
      </c>
      <c r="I1737" t="str">
        <f>LOOKUP(F1737,'Facture Chronopost'!L:L,'Facture Chronopost'!H:H)</f>
        <v>FR</v>
      </c>
      <c r="J1737" s="6">
        <f>TCD!U1738</f>
        <v>30</v>
      </c>
      <c r="K1737">
        <f t="shared" si="83"/>
        <v>1</v>
      </c>
      <c r="L1737" s="27">
        <f>_xlfn.XLOOKUP(F1737,'TCD poids'!A:A,'TCD poids'!C:C)</f>
        <v>4.5999999999999996</v>
      </c>
      <c r="M1737" t="str">
        <f>TCD!T1738</f>
        <v>6C</v>
      </c>
      <c r="N1737">
        <f>IF(I1737="",0.2,LOOKUP(I1737,'Pays TVA'!A:A,'Pays TVA'!B:B))</f>
        <v>0.2</v>
      </c>
      <c r="O1737" s="27" t="str">
        <f>IF(TCD!M1738="","",TCD!M1738)</f>
        <v/>
      </c>
      <c r="P1737" s="27" t="str">
        <f>IF(TCD!J1738="","",TCD!J1738)</f>
        <v/>
      </c>
      <c r="Q1737" s="27" t="str">
        <f>IF(AND(TCD!L1738="",TCD!Q1738=""),"",IF(SUM(TCD!L1738,TCD!Q1738)&gt;15,29,9.5))</f>
        <v/>
      </c>
      <c r="R1737" s="27">
        <f>_xlfn.XLOOKUP(F1737,TCD!E:E,TCD!K:K,"")</f>
        <v>0</v>
      </c>
      <c r="S1737" s="27" t="str">
        <f>IF(TCD!I1738="","",IF(TCD!I1738&gt;8.5,17,8.5))</f>
        <v/>
      </c>
      <c r="T1737" s="27">
        <f>TCD!Y1738</f>
        <v>9.77</v>
      </c>
    </row>
    <row r="1738" spans="1:20" x14ac:dyDescent="0.2">
      <c r="A1738" s="13" t="str">
        <f>TCD!V1739</f>
        <v>CHRONO_2SHOP</v>
      </c>
      <c r="B1738" s="1">
        <f t="shared" si="81"/>
        <v>46143</v>
      </c>
      <c r="F1738" t="str">
        <f>TCD!E1739</f>
        <v>XT414286471TS</v>
      </c>
      <c r="H1738" s="6" t="str">
        <f t="shared" si="82"/>
        <v>P</v>
      </c>
      <c r="I1738" t="str">
        <f>LOOKUP(F1738,'Facture Chronopost'!L:L,'Facture Chronopost'!H:H)</f>
        <v>FR</v>
      </c>
      <c r="J1738" s="6">
        <f>TCD!U1739</f>
        <v>30</v>
      </c>
      <c r="K1738">
        <f t="shared" si="83"/>
        <v>1</v>
      </c>
      <c r="L1738" s="27">
        <f>_xlfn.XLOOKUP(F1738,'TCD poids'!A:A,'TCD poids'!C:C)</f>
        <v>4.5999999999999996</v>
      </c>
      <c r="M1738" t="str">
        <f>TCD!T1739</f>
        <v>6C</v>
      </c>
      <c r="N1738">
        <f>IF(I1738="",0.2,LOOKUP(I1738,'Pays TVA'!A:A,'Pays TVA'!B:B))</f>
        <v>0.2</v>
      </c>
      <c r="O1738" s="27" t="str">
        <f>IF(TCD!M1739="","",TCD!M1739)</f>
        <v/>
      </c>
      <c r="P1738" s="27" t="str">
        <f>IF(TCD!J1739="","",TCD!J1739)</f>
        <v/>
      </c>
      <c r="Q1738" s="27" t="str">
        <f>IF(AND(TCD!L1739="",TCD!Q1739=""),"",IF(SUM(TCD!L1739,TCD!Q1739)&gt;15,29,9.5))</f>
        <v/>
      </c>
      <c r="R1738" s="27">
        <f>_xlfn.XLOOKUP(F1738,TCD!E:E,TCD!K:K,"")</f>
        <v>0</v>
      </c>
      <c r="S1738" s="27" t="str">
        <f>IF(TCD!I1739="","",IF(TCD!I1739&gt;8.5,17,8.5))</f>
        <v/>
      </c>
      <c r="T1738" s="27">
        <f>TCD!Y1739</f>
        <v>9.77</v>
      </c>
    </row>
    <row r="1739" spans="1:20" x14ac:dyDescent="0.2">
      <c r="A1739" s="13" t="str">
        <f>TCD!V1740</f>
        <v>CHRONO_2SHOP</v>
      </c>
      <c r="B1739" s="1">
        <f t="shared" si="81"/>
        <v>46143</v>
      </c>
      <c r="F1739" t="str">
        <f>TCD!E1740</f>
        <v>XT414286542TS</v>
      </c>
      <c r="H1739" s="6" t="str">
        <f t="shared" si="82"/>
        <v>P</v>
      </c>
      <c r="I1739" t="str">
        <f>LOOKUP(F1739,'Facture Chronopost'!L:L,'Facture Chronopost'!H:H)</f>
        <v>FR</v>
      </c>
      <c r="J1739" s="6">
        <f>TCD!U1740</f>
        <v>39</v>
      </c>
      <c r="K1739">
        <f t="shared" si="83"/>
        <v>1</v>
      </c>
      <c r="L1739" s="27">
        <f>_xlfn.XLOOKUP(F1739,'TCD poids'!A:A,'TCD poids'!C:C)</f>
        <v>0.2</v>
      </c>
      <c r="M1739" t="str">
        <f>TCD!T1740</f>
        <v>6C</v>
      </c>
      <c r="N1739">
        <f>IF(I1739="",0.2,LOOKUP(I1739,'Pays TVA'!A:A,'Pays TVA'!B:B))</f>
        <v>0.2</v>
      </c>
      <c r="O1739" s="27" t="str">
        <f>IF(TCD!M1740="","",TCD!M1740)</f>
        <v/>
      </c>
      <c r="P1739" s="27" t="str">
        <f>IF(TCD!J1740="","",TCD!J1740)</f>
        <v/>
      </c>
      <c r="Q1739" s="27" t="str">
        <f>IF(AND(TCD!L1740="",TCD!Q1740=""),"",IF(SUM(TCD!L1740,TCD!Q1740)&gt;15,29,9.5))</f>
        <v/>
      </c>
      <c r="R1739" s="27">
        <f>_xlfn.XLOOKUP(F1739,TCD!E:E,TCD!K:K,"")</f>
        <v>0</v>
      </c>
      <c r="S1739" s="27" t="str">
        <f>IF(TCD!I1740="","",IF(TCD!I1740&gt;8.5,17,8.5))</f>
        <v/>
      </c>
      <c r="T1739" s="27">
        <f>TCD!Y1740</f>
        <v>10.4</v>
      </c>
    </row>
    <row r="1740" spans="1:20" x14ac:dyDescent="0.2">
      <c r="A1740" s="13" t="str">
        <f>TCD!V1741</f>
        <v>CHRONO_2SHOP</v>
      </c>
      <c r="B1740" s="1">
        <f t="shared" si="81"/>
        <v>46143</v>
      </c>
      <c r="F1740" t="str">
        <f>TCD!E1741</f>
        <v>XT414286613TS</v>
      </c>
      <c r="H1740" s="6" t="str">
        <f t="shared" si="82"/>
        <v>P</v>
      </c>
      <c r="I1740" t="str">
        <f>LOOKUP(F1740,'Facture Chronopost'!L:L,'Facture Chronopost'!H:H)</f>
        <v>FR</v>
      </c>
      <c r="J1740" s="6">
        <f>TCD!U1741</f>
        <v>30</v>
      </c>
      <c r="K1740">
        <f t="shared" si="83"/>
        <v>1</v>
      </c>
      <c r="L1740" s="27">
        <f>_xlfn.XLOOKUP(F1740,'TCD poids'!A:A,'TCD poids'!C:C)</f>
        <v>4.5</v>
      </c>
      <c r="M1740" t="str">
        <f>TCD!T1741</f>
        <v>6C</v>
      </c>
      <c r="N1740">
        <f>IF(I1740="",0.2,LOOKUP(I1740,'Pays TVA'!A:A,'Pays TVA'!B:B))</f>
        <v>0.2</v>
      </c>
      <c r="O1740" s="27" t="str">
        <f>IF(TCD!M1741="","",TCD!M1741)</f>
        <v/>
      </c>
      <c r="P1740" s="27" t="str">
        <f>IF(TCD!J1741="","",TCD!J1741)</f>
        <v/>
      </c>
      <c r="Q1740" s="27" t="str">
        <f>IF(AND(TCD!L1741="",TCD!Q1741=""),"",IF(SUM(TCD!L1741,TCD!Q1741)&gt;15,29,9.5))</f>
        <v/>
      </c>
      <c r="R1740" s="27">
        <f>_xlfn.XLOOKUP(F1740,TCD!E:E,TCD!K:K,"")</f>
        <v>0</v>
      </c>
      <c r="S1740" s="27" t="str">
        <f>IF(TCD!I1741="","",IF(TCD!I1741&gt;8.5,17,8.5))</f>
        <v/>
      </c>
      <c r="T1740" s="27">
        <f>TCD!Y1741</f>
        <v>9.77</v>
      </c>
    </row>
    <row r="1741" spans="1:20" x14ac:dyDescent="0.2">
      <c r="A1741" s="13" t="str">
        <f>TCD!V1742</f>
        <v>CHRONO_2SHOP</v>
      </c>
      <c r="B1741" s="1">
        <f t="shared" si="81"/>
        <v>46143</v>
      </c>
      <c r="F1741" t="str">
        <f>TCD!E1742</f>
        <v>XT414288512TS</v>
      </c>
      <c r="H1741" s="6" t="str">
        <f t="shared" si="82"/>
        <v>P</v>
      </c>
      <c r="I1741" t="str">
        <f>LOOKUP(F1741,'Facture Chronopost'!L:L,'Facture Chronopost'!H:H)</f>
        <v>FR</v>
      </c>
      <c r="J1741" s="6">
        <f>TCD!U1742</f>
        <v>25</v>
      </c>
      <c r="K1741">
        <f t="shared" si="83"/>
        <v>1</v>
      </c>
      <c r="L1741" s="27">
        <f>_xlfn.XLOOKUP(F1741,'TCD poids'!A:A,'TCD poids'!C:C)</f>
        <v>4.6999999999999993</v>
      </c>
      <c r="M1741" t="str">
        <f>TCD!T1742</f>
        <v>6C</v>
      </c>
      <c r="N1741">
        <f>IF(I1741="",0.2,LOOKUP(I1741,'Pays TVA'!A:A,'Pays TVA'!B:B))</f>
        <v>0.2</v>
      </c>
      <c r="O1741" s="27" t="str">
        <f>IF(TCD!M1742="","",TCD!M1742)</f>
        <v/>
      </c>
      <c r="P1741" s="27" t="str">
        <f>IF(TCD!J1742="","",TCD!J1742)</f>
        <v/>
      </c>
      <c r="Q1741" s="27" t="str">
        <f>IF(AND(TCD!L1742="",TCD!Q1742=""),"",IF(SUM(TCD!L1742,TCD!Q1742)&gt;15,29,9.5))</f>
        <v/>
      </c>
      <c r="R1741" s="27">
        <f>_xlfn.XLOOKUP(F1741,TCD!E:E,TCD!K:K,"")</f>
        <v>0</v>
      </c>
      <c r="S1741" s="27" t="str">
        <f>IF(TCD!I1742="","",IF(TCD!I1742&gt;8.5,17,8.5))</f>
        <v/>
      </c>
      <c r="T1741" s="27">
        <f>TCD!Y1742</f>
        <v>13.91</v>
      </c>
    </row>
    <row r="1742" spans="1:20" x14ac:dyDescent="0.2">
      <c r="A1742" s="13" t="str">
        <f>TCD!V1743</f>
        <v>CHRONO_2SHOP</v>
      </c>
      <c r="B1742" s="1">
        <f t="shared" si="81"/>
        <v>46143</v>
      </c>
      <c r="F1742" t="str">
        <f>TCD!E1743</f>
        <v>XT414289464TS</v>
      </c>
      <c r="H1742" s="6" t="str">
        <f t="shared" si="82"/>
        <v>P</v>
      </c>
      <c r="I1742" t="str">
        <f>LOOKUP(F1742,'Facture Chronopost'!L:L,'Facture Chronopost'!H:H)</f>
        <v>FR</v>
      </c>
      <c r="J1742" s="6">
        <f>TCD!U1743</f>
        <v>30</v>
      </c>
      <c r="K1742">
        <f t="shared" si="83"/>
        <v>1</v>
      </c>
      <c r="L1742" s="27">
        <f>_xlfn.XLOOKUP(F1742,'TCD poids'!A:A,'TCD poids'!C:C)</f>
        <v>5</v>
      </c>
      <c r="M1742" t="str">
        <f>TCD!T1743</f>
        <v>6C</v>
      </c>
      <c r="N1742">
        <f>IF(I1742="",0.2,LOOKUP(I1742,'Pays TVA'!A:A,'Pays TVA'!B:B))</f>
        <v>0.2</v>
      </c>
      <c r="O1742" s="27" t="str">
        <f>IF(TCD!M1743="","",TCD!M1743)</f>
        <v/>
      </c>
      <c r="P1742" s="27" t="str">
        <f>IF(TCD!J1743="","",TCD!J1743)</f>
        <v/>
      </c>
      <c r="Q1742" s="27" t="str">
        <f>IF(AND(TCD!L1743="",TCD!Q1743=""),"",IF(SUM(TCD!L1743,TCD!Q1743)&gt;15,29,9.5))</f>
        <v/>
      </c>
      <c r="R1742" s="27">
        <f>_xlfn.XLOOKUP(F1742,TCD!E:E,TCD!K:K,"")</f>
        <v>0</v>
      </c>
      <c r="S1742" s="27" t="str">
        <f>IF(TCD!I1743="","",IF(TCD!I1743&gt;8.5,17,8.5))</f>
        <v/>
      </c>
      <c r="T1742" s="27">
        <f>TCD!Y1743</f>
        <v>9.77</v>
      </c>
    </row>
    <row r="1743" spans="1:20" x14ac:dyDescent="0.2">
      <c r="A1743" s="13" t="str">
        <f>TCD!V1744</f>
        <v>CHRONO_2SHOP</v>
      </c>
      <c r="B1743" s="1">
        <f t="shared" si="81"/>
        <v>46143</v>
      </c>
      <c r="F1743" t="str">
        <f>TCD!E1744</f>
        <v>XT414289994TS</v>
      </c>
      <c r="H1743" s="6" t="str">
        <f t="shared" si="82"/>
        <v>P</v>
      </c>
      <c r="I1743" t="str">
        <f>LOOKUP(F1743,'Facture Chronopost'!L:L,'Facture Chronopost'!H:H)</f>
        <v>FR</v>
      </c>
      <c r="J1743" s="6">
        <f>TCD!U1744</f>
        <v>30</v>
      </c>
      <c r="K1743">
        <f t="shared" si="83"/>
        <v>1</v>
      </c>
      <c r="L1743" s="27">
        <f>_xlfn.XLOOKUP(F1743,'TCD poids'!A:A,'TCD poids'!C:C)</f>
        <v>4.3</v>
      </c>
      <c r="M1743" t="str">
        <f>TCD!T1744</f>
        <v>6C</v>
      </c>
      <c r="N1743">
        <f>IF(I1743="",0.2,LOOKUP(I1743,'Pays TVA'!A:A,'Pays TVA'!B:B))</f>
        <v>0.2</v>
      </c>
      <c r="O1743" s="27" t="str">
        <f>IF(TCD!M1744="","",TCD!M1744)</f>
        <v/>
      </c>
      <c r="P1743" s="27" t="str">
        <f>IF(TCD!J1744="","",TCD!J1744)</f>
        <v/>
      </c>
      <c r="Q1743" s="27" t="str">
        <f>IF(AND(TCD!L1744="",TCD!Q1744=""),"",IF(SUM(TCD!L1744,TCD!Q1744)&gt;15,29,9.5))</f>
        <v/>
      </c>
      <c r="R1743" s="27">
        <f>_xlfn.XLOOKUP(F1743,TCD!E:E,TCD!K:K,"")</f>
        <v>0</v>
      </c>
      <c r="S1743" s="27" t="str">
        <f>IF(TCD!I1744="","",IF(TCD!I1744&gt;8.5,17,8.5))</f>
        <v/>
      </c>
      <c r="T1743" s="27">
        <f>TCD!Y1744</f>
        <v>9.77</v>
      </c>
    </row>
    <row r="1744" spans="1:20" x14ac:dyDescent="0.2">
      <c r="A1744" s="13" t="str">
        <f>TCD!V1745</f>
        <v>CHRONO_2SHOP</v>
      </c>
      <c r="B1744" s="1">
        <f t="shared" si="81"/>
        <v>46143</v>
      </c>
      <c r="F1744" t="str">
        <f>TCD!E1745</f>
        <v>XT414292432TS</v>
      </c>
      <c r="H1744" s="6" t="str">
        <f t="shared" si="82"/>
        <v>P</v>
      </c>
      <c r="I1744" t="str">
        <f>LOOKUP(F1744,'Facture Chronopost'!L:L,'Facture Chronopost'!H:H)</f>
        <v>FR</v>
      </c>
      <c r="J1744" s="6">
        <f>TCD!U1745</f>
        <v>33</v>
      </c>
      <c r="K1744">
        <f t="shared" si="83"/>
        <v>1</v>
      </c>
      <c r="L1744" s="27">
        <f>_xlfn.XLOOKUP(F1744,'TCD poids'!A:A,'TCD poids'!C:C)</f>
        <v>7.3</v>
      </c>
      <c r="M1744" t="str">
        <f>TCD!T1745</f>
        <v>6C</v>
      </c>
      <c r="N1744">
        <f>IF(I1744="",0.2,LOOKUP(I1744,'Pays TVA'!A:A,'Pays TVA'!B:B))</f>
        <v>0.2</v>
      </c>
      <c r="O1744" s="27" t="str">
        <f>IF(TCD!M1745="","",TCD!M1745)</f>
        <v/>
      </c>
      <c r="P1744" s="27" t="str">
        <f>IF(TCD!J1745="","",TCD!J1745)</f>
        <v/>
      </c>
      <c r="Q1744" s="27" t="str">
        <f>IF(AND(TCD!L1745="",TCD!Q1745=""),"",IF(SUM(TCD!L1745,TCD!Q1745)&gt;15,29,9.5))</f>
        <v/>
      </c>
      <c r="R1744" s="27">
        <f>_xlfn.XLOOKUP(F1744,TCD!E:E,TCD!K:K,"")</f>
        <v>0</v>
      </c>
      <c r="S1744" s="27" t="str">
        <f>IF(TCD!I1745="","",IF(TCD!I1745&gt;8.5,17,8.5))</f>
        <v/>
      </c>
      <c r="T1744" s="27">
        <f>TCD!Y1745</f>
        <v>12.82</v>
      </c>
    </row>
    <row r="1745" spans="1:20" x14ac:dyDescent="0.2">
      <c r="A1745" s="13" t="str">
        <f>TCD!V1746</f>
        <v>CHRONO_2SHOP</v>
      </c>
      <c r="B1745" s="1">
        <f t="shared" si="81"/>
        <v>46143</v>
      </c>
      <c r="F1745" t="str">
        <f>TCD!E1746</f>
        <v>XT414292772TS</v>
      </c>
      <c r="H1745" s="6" t="str">
        <f t="shared" si="82"/>
        <v>P</v>
      </c>
      <c r="I1745" t="str">
        <f>LOOKUP(F1745,'Facture Chronopost'!L:L,'Facture Chronopost'!H:H)</f>
        <v>FR</v>
      </c>
      <c r="J1745" s="6">
        <f>TCD!U1746</f>
        <v>25</v>
      </c>
      <c r="K1745">
        <f t="shared" si="83"/>
        <v>1</v>
      </c>
      <c r="L1745" s="27">
        <f>_xlfn.XLOOKUP(F1745,'TCD poids'!A:A,'TCD poids'!C:C)</f>
        <v>6.3</v>
      </c>
      <c r="M1745" t="str">
        <f>TCD!T1746</f>
        <v>6C</v>
      </c>
      <c r="N1745">
        <f>IF(I1745="",0.2,LOOKUP(I1745,'Pays TVA'!A:A,'Pays TVA'!B:B))</f>
        <v>0.2</v>
      </c>
      <c r="O1745" s="27" t="str">
        <f>IF(TCD!M1746="","",TCD!M1746)</f>
        <v/>
      </c>
      <c r="P1745" s="27" t="str">
        <f>IF(TCD!J1746="","",TCD!J1746)</f>
        <v/>
      </c>
      <c r="Q1745" s="27" t="str">
        <f>IF(AND(TCD!L1746="",TCD!Q1746=""),"",IF(SUM(TCD!L1746,TCD!Q1746)&gt;15,29,9.5))</f>
        <v/>
      </c>
      <c r="R1745" s="27">
        <f>_xlfn.XLOOKUP(F1745,TCD!E:E,TCD!K:K,"")</f>
        <v>0</v>
      </c>
      <c r="S1745" s="27" t="str">
        <f>IF(TCD!I1746="","",IF(TCD!I1746&gt;8.5,17,8.5))</f>
        <v/>
      </c>
      <c r="T1745" s="27">
        <f>TCD!Y1746</f>
        <v>15.23</v>
      </c>
    </row>
    <row r="1746" spans="1:20" x14ac:dyDescent="0.2">
      <c r="A1746" s="13" t="str">
        <f>TCD!V1747</f>
        <v>CHRONO_2SHOP</v>
      </c>
      <c r="B1746" s="1">
        <f t="shared" si="81"/>
        <v>46143</v>
      </c>
      <c r="F1746" t="str">
        <f>TCD!E1747</f>
        <v>XT414295938TS</v>
      </c>
      <c r="H1746" s="6" t="str">
        <f t="shared" si="82"/>
        <v>P</v>
      </c>
      <c r="I1746" t="str">
        <f>LOOKUP(F1746,'Facture Chronopost'!L:L,'Facture Chronopost'!H:H)</f>
        <v>FR</v>
      </c>
      <c r="J1746" s="6">
        <f>TCD!U1747</f>
        <v>30</v>
      </c>
      <c r="K1746">
        <f t="shared" si="83"/>
        <v>1</v>
      </c>
      <c r="L1746" s="27">
        <f>_xlfn.XLOOKUP(F1746,'TCD poids'!A:A,'TCD poids'!C:C)</f>
        <v>1.1000000000000001</v>
      </c>
      <c r="M1746" t="str">
        <f>TCD!T1747</f>
        <v>6C</v>
      </c>
      <c r="N1746">
        <f>IF(I1746="",0.2,LOOKUP(I1746,'Pays TVA'!A:A,'Pays TVA'!B:B))</f>
        <v>0.2</v>
      </c>
      <c r="O1746" s="27" t="str">
        <f>IF(TCD!M1747="","",TCD!M1747)</f>
        <v/>
      </c>
      <c r="P1746" s="27" t="str">
        <f>IF(TCD!J1747="","",TCD!J1747)</f>
        <v/>
      </c>
      <c r="Q1746" s="27" t="str">
        <f>IF(AND(TCD!L1747="",TCD!Q1747=""),"",IF(SUM(TCD!L1747,TCD!Q1747)&gt;15,29,9.5))</f>
        <v/>
      </c>
      <c r="R1746" s="27">
        <f>_xlfn.XLOOKUP(F1746,TCD!E:E,TCD!K:K,"")</f>
        <v>0</v>
      </c>
      <c r="S1746" s="27" t="str">
        <f>IF(TCD!I1747="","",IF(TCD!I1747&gt;8.5,17,8.5))</f>
        <v/>
      </c>
      <c r="T1746" s="27">
        <f>TCD!Y1747</f>
        <v>5.96</v>
      </c>
    </row>
    <row r="1747" spans="1:20" x14ac:dyDescent="0.2">
      <c r="A1747" s="13" t="str">
        <f>TCD!V1748</f>
        <v>CHRONO_2SHOP</v>
      </c>
      <c r="B1747" s="1">
        <f t="shared" si="81"/>
        <v>46143</v>
      </c>
      <c r="F1747" t="str">
        <f>TCD!E1748</f>
        <v>XT414296111TS</v>
      </c>
      <c r="H1747" s="6" t="str">
        <f t="shared" si="82"/>
        <v>P</v>
      </c>
      <c r="I1747" t="str">
        <f>LOOKUP(F1747,'Facture Chronopost'!L:L,'Facture Chronopost'!H:H)</f>
        <v>FR</v>
      </c>
      <c r="J1747" s="6">
        <f>TCD!U1748</f>
        <v>30</v>
      </c>
      <c r="K1747">
        <f t="shared" si="83"/>
        <v>1</v>
      </c>
      <c r="L1747" s="27">
        <f>_xlfn.XLOOKUP(F1747,'TCD poids'!A:A,'TCD poids'!C:C)</f>
        <v>1.1000000000000001</v>
      </c>
      <c r="M1747" t="str">
        <f>TCD!T1748</f>
        <v>6C</v>
      </c>
      <c r="N1747">
        <f>IF(I1747="",0.2,LOOKUP(I1747,'Pays TVA'!A:A,'Pays TVA'!B:B))</f>
        <v>0.2</v>
      </c>
      <c r="O1747" s="27" t="str">
        <f>IF(TCD!M1748="","",TCD!M1748)</f>
        <v/>
      </c>
      <c r="P1747" s="27" t="str">
        <f>IF(TCD!J1748="","",TCD!J1748)</f>
        <v/>
      </c>
      <c r="Q1747" s="27" t="str">
        <f>IF(AND(TCD!L1748="",TCD!Q1748=""),"",IF(SUM(TCD!L1748,TCD!Q1748)&gt;15,29,9.5))</f>
        <v/>
      </c>
      <c r="R1747" s="27">
        <f>_xlfn.XLOOKUP(F1747,TCD!E:E,TCD!K:K,"")</f>
        <v>0</v>
      </c>
      <c r="S1747" s="27" t="str">
        <f>IF(TCD!I1748="","",IF(TCD!I1748&gt;8.5,17,8.5))</f>
        <v/>
      </c>
      <c r="T1747" s="27">
        <f>TCD!Y1748</f>
        <v>5.96</v>
      </c>
    </row>
    <row r="1748" spans="1:20" x14ac:dyDescent="0.2">
      <c r="A1748" s="13" t="str">
        <f>TCD!V1749</f>
        <v>CHRONO_2SHOP</v>
      </c>
      <c r="B1748" s="1">
        <f t="shared" si="81"/>
        <v>46143</v>
      </c>
      <c r="F1748" t="str">
        <f>TCD!E1749</f>
        <v>XT414296828TS</v>
      </c>
      <c r="H1748" s="6" t="str">
        <f t="shared" si="82"/>
        <v>P</v>
      </c>
      <c r="I1748" t="str">
        <f>LOOKUP(F1748,'Facture Chronopost'!L:L,'Facture Chronopost'!H:H)</f>
        <v>FR</v>
      </c>
      <c r="J1748" s="6">
        <f>TCD!U1749</f>
        <v>30</v>
      </c>
      <c r="K1748">
        <f t="shared" si="83"/>
        <v>1</v>
      </c>
      <c r="L1748" s="27">
        <f>_xlfn.XLOOKUP(F1748,'TCD poids'!A:A,'TCD poids'!C:C)</f>
        <v>9.2999999999999989</v>
      </c>
      <c r="M1748" t="str">
        <f>TCD!T1749</f>
        <v>6C</v>
      </c>
      <c r="N1748">
        <f>IF(I1748="",0.2,LOOKUP(I1748,'Pays TVA'!A:A,'Pays TVA'!B:B))</f>
        <v>0.2</v>
      </c>
      <c r="O1748" s="27" t="str">
        <f>IF(TCD!M1749="","",TCD!M1749)</f>
        <v/>
      </c>
      <c r="P1748" s="27" t="str">
        <f>IF(TCD!J1749="","",TCD!J1749)</f>
        <v/>
      </c>
      <c r="Q1748" s="27" t="str">
        <f>IF(AND(TCD!L1749="",TCD!Q1749=""),"",IF(SUM(TCD!L1749,TCD!Q1749)&gt;15,29,9.5))</f>
        <v/>
      </c>
      <c r="R1748" s="27">
        <f>_xlfn.XLOOKUP(F1748,TCD!E:E,TCD!K:K,"")</f>
        <v>0</v>
      </c>
      <c r="S1748" s="27" t="str">
        <f>IF(TCD!I1749="","",IF(TCD!I1749&gt;8.5,17,8.5))</f>
        <v/>
      </c>
      <c r="T1748" s="27">
        <f>TCD!Y1749</f>
        <v>13.07</v>
      </c>
    </row>
    <row r="1749" spans="1:20" x14ac:dyDescent="0.2">
      <c r="A1749" s="13" t="str">
        <f>TCD!V1750</f>
        <v>CHRONO_2SHOP</v>
      </c>
      <c r="B1749" s="1">
        <f t="shared" si="81"/>
        <v>46143</v>
      </c>
      <c r="F1749" t="str">
        <f>TCD!E1750</f>
        <v>XT414297797TS</v>
      </c>
      <c r="H1749" s="6" t="str">
        <f t="shared" si="82"/>
        <v>P</v>
      </c>
      <c r="I1749" t="str">
        <f>LOOKUP(F1749,'Facture Chronopost'!L:L,'Facture Chronopost'!H:H)</f>
        <v>FR</v>
      </c>
      <c r="J1749" s="6">
        <f>TCD!U1750</f>
        <v>30</v>
      </c>
      <c r="K1749">
        <f t="shared" si="83"/>
        <v>1</v>
      </c>
      <c r="L1749" s="27">
        <f>_xlfn.XLOOKUP(F1749,'TCD poids'!A:A,'TCD poids'!C:C)</f>
        <v>4.5999999999999996</v>
      </c>
      <c r="M1749" t="str">
        <f>TCD!T1750</f>
        <v>6C</v>
      </c>
      <c r="N1749">
        <f>IF(I1749="",0.2,LOOKUP(I1749,'Pays TVA'!A:A,'Pays TVA'!B:B))</f>
        <v>0.2</v>
      </c>
      <c r="O1749" s="27" t="str">
        <f>IF(TCD!M1750="","",TCD!M1750)</f>
        <v/>
      </c>
      <c r="P1749" s="27" t="str">
        <f>IF(TCD!J1750="","",TCD!J1750)</f>
        <v/>
      </c>
      <c r="Q1749" s="27" t="str">
        <f>IF(AND(TCD!L1750="",TCD!Q1750=""),"",IF(SUM(TCD!L1750,TCD!Q1750)&gt;15,29,9.5))</f>
        <v/>
      </c>
      <c r="R1749" s="27">
        <f>_xlfn.XLOOKUP(F1749,TCD!E:E,TCD!K:K,"")</f>
        <v>0</v>
      </c>
      <c r="S1749" s="27" t="str">
        <f>IF(TCD!I1750="","",IF(TCD!I1750&gt;8.5,17,8.5))</f>
        <v/>
      </c>
      <c r="T1749" s="27">
        <f>TCD!Y1750</f>
        <v>9.77</v>
      </c>
    </row>
    <row r="1750" spans="1:20" x14ac:dyDescent="0.2">
      <c r="A1750" s="13" t="str">
        <f>TCD!V1751</f>
        <v>CHRONO_2SHOP</v>
      </c>
      <c r="B1750" s="1">
        <f t="shared" si="81"/>
        <v>46143</v>
      </c>
      <c r="F1750" t="str">
        <f>TCD!E1751</f>
        <v>XT414299268TS</v>
      </c>
      <c r="H1750" s="6" t="str">
        <f t="shared" si="82"/>
        <v>P</v>
      </c>
      <c r="I1750" t="str">
        <f>LOOKUP(F1750,'Facture Chronopost'!L:L,'Facture Chronopost'!H:H)</f>
        <v>FR</v>
      </c>
      <c r="J1750" s="6">
        <f>TCD!U1751</f>
        <v>30</v>
      </c>
      <c r="K1750">
        <f t="shared" si="83"/>
        <v>1</v>
      </c>
      <c r="L1750" s="27">
        <f>_xlfn.XLOOKUP(F1750,'TCD poids'!A:A,'TCD poids'!C:C)</f>
        <v>4.6999999999999993</v>
      </c>
      <c r="M1750" t="str">
        <f>TCD!T1751</f>
        <v>6C</v>
      </c>
      <c r="N1750">
        <f>IF(I1750="",0.2,LOOKUP(I1750,'Pays TVA'!A:A,'Pays TVA'!B:B))</f>
        <v>0.2</v>
      </c>
      <c r="O1750" s="27" t="str">
        <f>IF(TCD!M1751="","",TCD!M1751)</f>
        <v/>
      </c>
      <c r="P1750" s="27" t="str">
        <f>IF(TCD!J1751="","",TCD!J1751)</f>
        <v/>
      </c>
      <c r="Q1750" s="27" t="str">
        <f>IF(AND(TCD!L1751="",TCD!Q1751=""),"",IF(SUM(TCD!L1751,TCD!Q1751)&gt;15,29,9.5))</f>
        <v/>
      </c>
      <c r="R1750" s="27">
        <f>_xlfn.XLOOKUP(F1750,TCD!E:E,TCD!K:K,"")</f>
        <v>0</v>
      </c>
      <c r="S1750" s="27" t="str">
        <f>IF(TCD!I1751="","",IF(TCD!I1751&gt;8.5,17,8.5))</f>
        <v/>
      </c>
      <c r="T1750" s="27">
        <f>TCD!Y1751</f>
        <v>9.77</v>
      </c>
    </row>
    <row r="1751" spans="1:20" x14ac:dyDescent="0.2">
      <c r="A1751" s="13" t="str">
        <f>TCD!V1752</f>
        <v>CHRONO_2SHOP</v>
      </c>
      <c r="B1751" s="1">
        <f t="shared" si="81"/>
        <v>46143</v>
      </c>
      <c r="F1751" t="str">
        <f>TCD!E1752</f>
        <v>XT414300425TS</v>
      </c>
      <c r="H1751" s="6" t="str">
        <f t="shared" si="82"/>
        <v>P</v>
      </c>
      <c r="I1751" t="str">
        <f>LOOKUP(F1751,'Facture Chronopost'!L:L,'Facture Chronopost'!H:H)</f>
        <v>FR</v>
      </c>
      <c r="J1751" s="6">
        <f>TCD!U1752</f>
        <v>30</v>
      </c>
      <c r="K1751">
        <f t="shared" si="83"/>
        <v>1</v>
      </c>
      <c r="L1751" s="27">
        <f>_xlfn.XLOOKUP(F1751,'TCD poids'!A:A,'TCD poids'!C:C)</f>
        <v>4.3999999999999995</v>
      </c>
      <c r="M1751" t="str">
        <f>TCD!T1752</f>
        <v>6C</v>
      </c>
      <c r="N1751">
        <f>IF(I1751="",0.2,LOOKUP(I1751,'Pays TVA'!A:A,'Pays TVA'!B:B))</f>
        <v>0.2</v>
      </c>
      <c r="O1751" s="27" t="str">
        <f>IF(TCD!M1752="","",TCD!M1752)</f>
        <v/>
      </c>
      <c r="P1751" s="27" t="str">
        <f>IF(TCD!J1752="","",TCD!J1752)</f>
        <v/>
      </c>
      <c r="Q1751" s="27" t="str">
        <f>IF(AND(TCD!L1752="",TCD!Q1752=""),"",IF(SUM(TCD!L1752,TCD!Q1752)&gt;15,29,9.5))</f>
        <v/>
      </c>
      <c r="R1751" s="27">
        <f>_xlfn.XLOOKUP(F1751,TCD!E:E,TCD!K:K,"")</f>
        <v>0</v>
      </c>
      <c r="S1751" s="27" t="str">
        <f>IF(TCD!I1752="","",IF(TCD!I1752&gt;8.5,17,8.5))</f>
        <v/>
      </c>
      <c r="T1751" s="27">
        <f>TCD!Y1752</f>
        <v>9.77</v>
      </c>
    </row>
    <row r="1752" spans="1:20" x14ac:dyDescent="0.2">
      <c r="A1752" s="13" t="str">
        <f>TCD!V1753</f>
        <v>CHRONO_2SHOP</v>
      </c>
      <c r="B1752" s="1">
        <f t="shared" si="81"/>
        <v>46143</v>
      </c>
      <c r="F1752" t="str">
        <f>TCD!E1753</f>
        <v>XT414300482TS</v>
      </c>
      <c r="H1752" s="6" t="str">
        <f t="shared" si="82"/>
        <v>P</v>
      </c>
      <c r="I1752" t="str">
        <f>LOOKUP(F1752,'Facture Chronopost'!L:L,'Facture Chronopost'!H:H)</f>
        <v>FR</v>
      </c>
      <c r="J1752" s="6">
        <f>TCD!U1753</f>
        <v>30</v>
      </c>
      <c r="K1752">
        <f t="shared" si="83"/>
        <v>1</v>
      </c>
      <c r="L1752" s="27">
        <f>_xlfn.XLOOKUP(F1752,'TCD poids'!A:A,'TCD poids'!C:C)</f>
        <v>4.3999999999999995</v>
      </c>
      <c r="M1752" t="str">
        <f>TCD!T1753</f>
        <v>6C</v>
      </c>
      <c r="N1752">
        <f>IF(I1752="",0.2,LOOKUP(I1752,'Pays TVA'!A:A,'Pays TVA'!B:B))</f>
        <v>0.2</v>
      </c>
      <c r="O1752" s="27" t="str">
        <f>IF(TCD!M1753="","",TCD!M1753)</f>
        <v/>
      </c>
      <c r="P1752" s="27" t="str">
        <f>IF(TCD!J1753="","",TCD!J1753)</f>
        <v/>
      </c>
      <c r="Q1752" s="27" t="str">
        <f>IF(AND(TCD!L1753="",TCD!Q1753=""),"",IF(SUM(TCD!L1753,TCD!Q1753)&gt;15,29,9.5))</f>
        <v/>
      </c>
      <c r="R1752" s="27">
        <f>_xlfn.XLOOKUP(F1752,TCD!E:E,TCD!K:K,"")</f>
        <v>0</v>
      </c>
      <c r="S1752" s="27" t="str">
        <f>IF(TCD!I1753="","",IF(TCD!I1753&gt;8.5,17,8.5))</f>
        <v/>
      </c>
      <c r="T1752" s="27">
        <f>TCD!Y1753</f>
        <v>9.77</v>
      </c>
    </row>
    <row r="1753" spans="1:20" x14ac:dyDescent="0.2">
      <c r="A1753" s="13" t="str">
        <f>TCD!V1754</f>
        <v>CHRONO_2SHOP</v>
      </c>
      <c r="B1753" s="1">
        <f t="shared" si="81"/>
        <v>46143</v>
      </c>
      <c r="F1753" t="str">
        <f>TCD!E1754</f>
        <v>XT414301514TS</v>
      </c>
      <c r="H1753" s="6" t="str">
        <f t="shared" si="82"/>
        <v>P</v>
      </c>
      <c r="I1753" t="str">
        <f>LOOKUP(F1753,'Facture Chronopost'!L:L,'Facture Chronopost'!H:H)</f>
        <v>FR</v>
      </c>
      <c r="J1753" s="6">
        <f>TCD!U1754</f>
        <v>30</v>
      </c>
      <c r="K1753">
        <f t="shared" si="83"/>
        <v>1</v>
      </c>
      <c r="L1753" s="27">
        <f>_xlfn.XLOOKUP(F1753,'TCD poids'!A:A,'TCD poids'!C:C)</f>
        <v>0.79999999999999993</v>
      </c>
      <c r="M1753" t="str">
        <f>TCD!T1754</f>
        <v>6C</v>
      </c>
      <c r="N1753">
        <f>IF(I1753="",0.2,LOOKUP(I1753,'Pays TVA'!A:A,'Pays TVA'!B:B))</f>
        <v>0.2</v>
      </c>
      <c r="O1753" s="27" t="str">
        <f>IF(TCD!M1754="","",TCD!M1754)</f>
        <v/>
      </c>
      <c r="P1753" s="27" t="str">
        <f>IF(TCD!J1754="","",TCD!J1754)</f>
        <v/>
      </c>
      <c r="Q1753" s="27" t="str">
        <f>IF(AND(TCD!L1754="",TCD!Q1754=""),"",IF(SUM(TCD!L1754,TCD!Q1754)&gt;15,29,9.5))</f>
        <v/>
      </c>
      <c r="R1753" s="27">
        <f>_xlfn.XLOOKUP(F1753,TCD!E:E,TCD!K:K,"")</f>
        <v>0</v>
      </c>
      <c r="S1753" s="27" t="str">
        <f>IF(TCD!I1754="","",IF(TCD!I1754&gt;8.5,17,8.5))</f>
        <v/>
      </c>
      <c r="T1753" s="27">
        <f>TCD!Y1754</f>
        <v>5.63</v>
      </c>
    </row>
    <row r="1754" spans="1:20" x14ac:dyDescent="0.2">
      <c r="A1754" s="13" t="str">
        <f>TCD!V1755</f>
        <v>CHRONO_2SHOP</v>
      </c>
      <c r="B1754" s="1">
        <f t="shared" si="81"/>
        <v>46143</v>
      </c>
      <c r="F1754" t="str">
        <f>TCD!E1755</f>
        <v>XT414302276TS</v>
      </c>
      <c r="H1754" s="6" t="str">
        <f t="shared" si="82"/>
        <v>P</v>
      </c>
      <c r="I1754" t="str">
        <f>LOOKUP(F1754,'Facture Chronopost'!L:L,'Facture Chronopost'!H:H)</f>
        <v>FR</v>
      </c>
      <c r="J1754" s="6">
        <f>TCD!U1755</f>
        <v>30</v>
      </c>
      <c r="K1754">
        <f t="shared" si="83"/>
        <v>1</v>
      </c>
      <c r="L1754" s="27">
        <f>_xlfn.XLOOKUP(F1754,'TCD poids'!A:A,'TCD poids'!C:C)</f>
        <v>4.6999999999999993</v>
      </c>
      <c r="M1754" t="str">
        <f>TCD!T1755</f>
        <v>6C</v>
      </c>
      <c r="N1754">
        <f>IF(I1754="",0.2,LOOKUP(I1754,'Pays TVA'!A:A,'Pays TVA'!B:B))</f>
        <v>0.2</v>
      </c>
      <c r="O1754" s="27" t="str">
        <f>IF(TCD!M1755="","",TCD!M1755)</f>
        <v/>
      </c>
      <c r="P1754" s="27" t="str">
        <f>IF(TCD!J1755="","",TCD!J1755)</f>
        <v/>
      </c>
      <c r="Q1754" s="27" t="str">
        <f>IF(AND(TCD!L1755="",TCD!Q1755=""),"",IF(SUM(TCD!L1755,TCD!Q1755)&gt;15,29,9.5))</f>
        <v/>
      </c>
      <c r="R1754" s="27">
        <f>_xlfn.XLOOKUP(F1754,TCD!E:E,TCD!K:K,"")</f>
        <v>0</v>
      </c>
      <c r="S1754" s="27" t="str">
        <f>IF(TCD!I1755="","",IF(TCD!I1755&gt;8.5,17,8.5))</f>
        <v/>
      </c>
      <c r="T1754" s="27">
        <f>TCD!Y1755</f>
        <v>9.77</v>
      </c>
    </row>
    <row r="1755" spans="1:20" x14ac:dyDescent="0.2">
      <c r="A1755" s="13" t="str">
        <f>TCD!V1756</f>
        <v>CHRONO_2SHOP</v>
      </c>
      <c r="B1755" s="1">
        <f t="shared" si="81"/>
        <v>46143</v>
      </c>
      <c r="F1755" t="str">
        <f>TCD!E1756</f>
        <v>XT414303965TS</v>
      </c>
      <c r="H1755" s="6" t="str">
        <f t="shared" si="82"/>
        <v>P</v>
      </c>
      <c r="I1755" t="str">
        <f>LOOKUP(F1755,'Facture Chronopost'!L:L,'Facture Chronopost'!H:H)</f>
        <v>FR</v>
      </c>
      <c r="J1755" s="6">
        <f>TCD!U1756</f>
        <v>30</v>
      </c>
      <c r="K1755">
        <f t="shared" si="83"/>
        <v>1</v>
      </c>
      <c r="L1755" s="27">
        <f>_xlfn.XLOOKUP(F1755,'TCD poids'!A:A,'TCD poids'!C:C)</f>
        <v>4.1999999999999993</v>
      </c>
      <c r="M1755" t="str">
        <f>TCD!T1756</f>
        <v>6C</v>
      </c>
      <c r="N1755">
        <f>IF(I1755="",0.2,LOOKUP(I1755,'Pays TVA'!A:A,'Pays TVA'!B:B))</f>
        <v>0.2</v>
      </c>
      <c r="O1755" s="27" t="str">
        <f>IF(TCD!M1756="","",TCD!M1756)</f>
        <v/>
      </c>
      <c r="P1755" s="27" t="str">
        <f>IF(TCD!J1756="","",TCD!J1756)</f>
        <v/>
      </c>
      <c r="Q1755" s="27" t="str">
        <f>IF(AND(TCD!L1756="",TCD!Q1756=""),"",IF(SUM(TCD!L1756,TCD!Q1756)&gt;15,29,9.5))</f>
        <v/>
      </c>
      <c r="R1755" s="27">
        <f>_xlfn.XLOOKUP(F1755,TCD!E:E,TCD!K:K,"")</f>
        <v>0</v>
      </c>
      <c r="S1755" s="27" t="str">
        <f>IF(TCD!I1756="","",IF(TCD!I1756&gt;8.5,17,8.5))</f>
        <v/>
      </c>
      <c r="T1755" s="27">
        <f>TCD!Y1756</f>
        <v>9.77</v>
      </c>
    </row>
    <row r="1756" spans="1:20" x14ac:dyDescent="0.2">
      <c r="A1756" s="13" t="str">
        <f>TCD!V1757</f>
        <v>CHRONO_2SHOP</v>
      </c>
      <c r="B1756" s="1">
        <f t="shared" si="81"/>
        <v>46143</v>
      </c>
      <c r="F1756" t="str">
        <f>TCD!E1757</f>
        <v>XT414305502TS</v>
      </c>
      <c r="H1756" s="6" t="str">
        <f t="shared" si="82"/>
        <v>P</v>
      </c>
      <c r="I1756" t="str">
        <f>LOOKUP(F1756,'Facture Chronopost'!L:L,'Facture Chronopost'!H:H)</f>
        <v>FR</v>
      </c>
      <c r="J1756" s="6">
        <f>TCD!U1757</f>
        <v>30</v>
      </c>
      <c r="K1756">
        <f t="shared" si="83"/>
        <v>1</v>
      </c>
      <c r="L1756" s="27">
        <f>_xlfn.XLOOKUP(F1756,'TCD poids'!A:A,'TCD poids'!C:C)</f>
        <v>4.5</v>
      </c>
      <c r="M1756" t="str">
        <f>TCD!T1757</f>
        <v>6C</v>
      </c>
      <c r="N1756">
        <f>IF(I1756="",0.2,LOOKUP(I1756,'Pays TVA'!A:A,'Pays TVA'!B:B))</f>
        <v>0.2</v>
      </c>
      <c r="O1756" s="27" t="str">
        <f>IF(TCD!M1757="","",TCD!M1757)</f>
        <v/>
      </c>
      <c r="P1756" s="27" t="str">
        <f>IF(TCD!J1757="","",TCD!J1757)</f>
        <v/>
      </c>
      <c r="Q1756" s="27" t="str">
        <f>IF(AND(TCD!L1757="",TCD!Q1757=""),"",IF(SUM(TCD!L1757,TCD!Q1757)&gt;15,29,9.5))</f>
        <v/>
      </c>
      <c r="R1756" s="27">
        <f>_xlfn.XLOOKUP(F1756,TCD!E:E,TCD!K:K,"")</f>
        <v>0</v>
      </c>
      <c r="S1756" s="27" t="str">
        <f>IF(TCD!I1757="","",IF(TCD!I1757&gt;8.5,17,8.5))</f>
        <v/>
      </c>
      <c r="T1756" s="27">
        <f>TCD!Y1757</f>
        <v>9.77</v>
      </c>
    </row>
    <row r="1757" spans="1:20" x14ac:dyDescent="0.2">
      <c r="A1757" s="13" t="str">
        <f>TCD!V1758</f>
        <v>CHRONO_2SHOP</v>
      </c>
      <c r="B1757" s="1">
        <f t="shared" si="81"/>
        <v>46143</v>
      </c>
      <c r="F1757" t="str">
        <f>TCD!E1758</f>
        <v>XT414306009TS</v>
      </c>
      <c r="H1757" s="6" t="str">
        <f t="shared" si="82"/>
        <v>P</v>
      </c>
      <c r="I1757" t="str">
        <f>LOOKUP(F1757,'Facture Chronopost'!L:L,'Facture Chronopost'!H:H)</f>
        <v>FR</v>
      </c>
      <c r="J1757" s="6">
        <f>TCD!U1758</f>
        <v>30</v>
      </c>
      <c r="K1757">
        <f t="shared" si="83"/>
        <v>1</v>
      </c>
      <c r="L1757" s="27">
        <f>_xlfn.XLOOKUP(F1757,'TCD poids'!A:A,'TCD poids'!C:C)</f>
        <v>0.9</v>
      </c>
      <c r="M1757" t="str">
        <f>TCD!T1758</f>
        <v>6C</v>
      </c>
      <c r="N1757">
        <f>IF(I1757="",0.2,LOOKUP(I1757,'Pays TVA'!A:A,'Pays TVA'!B:B))</f>
        <v>0.2</v>
      </c>
      <c r="O1757" s="27" t="str">
        <f>IF(TCD!M1758="","",TCD!M1758)</f>
        <v/>
      </c>
      <c r="P1757" s="27" t="str">
        <f>IF(TCD!J1758="","",TCD!J1758)</f>
        <v/>
      </c>
      <c r="Q1757" s="27" t="str">
        <f>IF(AND(TCD!L1758="",TCD!Q1758=""),"",IF(SUM(TCD!L1758,TCD!Q1758)&gt;15,29,9.5))</f>
        <v/>
      </c>
      <c r="R1757" s="27">
        <f>_xlfn.XLOOKUP(F1757,TCD!E:E,TCD!K:K,"")</f>
        <v>0</v>
      </c>
      <c r="S1757" s="27" t="str">
        <f>IF(TCD!I1758="","",IF(TCD!I1758&gt;8.5,17,8.5))</f>
        <v/>
      </c>
      <c r="T1757" s="27">
        <f>TCD!Y1758</f>
        <v>5.63</v>
      </c>
    </row>
    <row r="1758" spans="1:20" x14ac:dyDescent="0.2">
      <c r="A1758" s="13" t="str">
        <f>TCD!V1759</f>
        <v>CHRONO_2SHOP</v>
      </c>
      <c r="B1758" s="1">
        <f t="shared" si="81"/>
        <v>46143</v>
      </c>
      <c r="F1758" t="str">
        <f>TCD!E1759</f>
        <v>XT414306905TS</v>
      </c>
      <c r="H1758" s="6" t="str">
        <f t="shared" si="82"/>
        <v>P</v>
      </c>
      <c r="I1758" t="str">
        <f>LOOKUP(F1758,'Facture Chronopost'!L:L,'Facture Chronopost'!H:H)</f>
        <v>FR</v>
      </c>
      <c r="J1758" s="6">
        <f>TCD!U1759</f>
        <v>30</v>
      </c>
      <c r="K1758">
        <f t="shared" si="83"/>
        <v>1</v>
      </c>
      <c r="L1758" s="27">
        <f>_xlfn.XLOOKUP(F1758,'TCD poids'!A:A,'TCD poids'!C:C)</f>
        <v>4.5999999999999996</v>
      </c>
      <c r="M1758" t="str">
        <f>TCD!T1759</f>
        <v>6C</v>
      </c>
      <c r="N1758">
        <f>IF(I1758="",0.2,LOOKUP(I1758,'Pays TVA'!A:A,'Pays TVA'!B:B))</f>
        <v>0.2</v>
      </c>
      <c r="O1758" s="27" t="str">
        <f>IF(TCD!M1759="","",TCD!M1759)</f>
        <v/>
      </c>
      <c r="P1758" s="27" t="str">
        <f>IF(TCD!J1759="","",TCD!J1759)</f>
        <v/>
      </c>
      <c r="Q1758" s="27" t="str">
        <f>IF(AND(TCD!L1759="",TCD!Q1759=""),"",IF(SUM(TCD!L1759,TCD!Q1759)&gt;15,29,9.5))</f>
        <v/>
      </c>
      <c r="R1758" s="27">
        <f>_xlfn.XLOOKUP(F1758,TCD!E:E,TCD!K:K,"")</f>
        <v>0</v>
      </c>
      <c r="S1758" s="27" t="str">
        <f>IF(TCD!I1759="","",IF(TCD!I1759&gt;8.5,17,8.5))</f>
        <v/>
      </c>
      <c r="T1758" s="27">
        <f>TCD!Y1759</f>
        <v>9.77</v>
      </c>
    </row>
    <row r="1759" spans="1:20" x14ac:dyDescent="0.2">
      <c r="A1759" s="13" t="str">
        <f>TCD!V1760</f>
        <v>CHRONO_2SHOP</v>
      </c>
      <c r="B1759" s="1">
        <f t="shared" si="81"/>
        <v>46143</v>
      </c>
      <c r="F1759" t="str">
        <f>TCD!E1760</f>
        <v>XT414309756TS</v>
      </c>
      <c r="H1759" s="6" t="str">
        <f t="shared" si="82"/>
        <v>P</v>
      </c>
      <c r="I1759" t="str">
        <f>LOOKUP(F1759,'Facture Chronopost'!L:L,'Facture Chronopost'!H:H)</f>
        <v>FR</v>
      </c>
      <c r="J1759" s="6">
        <f>TCD!U1760</f>
        <v>30</v>
      </c>
      <c r="K1759">
        <f t="shared" si="83"/>
        <v>1</v>
      </c>
      <c r="L1759" s="27">
        <f>_xlfn.XLOOKUP(F1759,'TCD poids'!A:A,'TCD poids'!C:C)</f>
        <v>4.5999999999999996</v>
      </c>
      <c r="M1759" t="str">
        <f>TCD!T1760</f>
        <v>6C</v>
      </c>
      <c r="N1759">
        <f>IF(I1759="",0.2,LOOKUP(I1759,'Pays TVA'!A:A,'Pays TVA'!B:B))</f>
        <v>0.2</v>
      </c>
      <c r="O1759" s="27" t="str">
        <f>IF(TCD!M1760="","",TCD!M1760)</f>
        <v/>
      </c>
      <c r="P1759" s="27" t="str">
        <f>IF(TCD!J1760="","",TCD!J1760)</f>
        <v/>
      </c>
      <c r="Q1759" s="27" t="str">
        <f>IF(AND(TCD!L1760="",TCD!Q1760=""),"",IF(SUM(TCD!L1760,TCD!Q1760)&gt;15,29,9.5))</f>
        <v/>
      </c>
      <c r="R1759" s="27">
        <f>_xlfn.XLOOKUP(F1759,TCD!E:E,TCD!K:K,"")</f>
        <v>0</v>
      </c>
      <c r="S1759" s="27" t="str">
        <f>IF(TCD!I1760="","",IF(TCD!I1760&gt;8.5,17,8.5))</f>
        <v/>
      </c>
      <c r="T1759" s="27">
        <f>TCD!Y1760</f>
        <v>9.77</v>
      </c>
    </row>
    <row r="1760" spans="1:20" x14ac:dyDescent="0.2">
      <c r="A1760" s="13" t="str">
        <f>TCD!V1761</f>
        <v>CHRONO_2SHOP</v>
      </c>
      <c r="B1760" s="1">
        <f t="shared" si="81"/>
        <v>46143</v>
      </c>
      <c r="F1760" t="str">
        <f>TCD!E1761</f>
        <v>XT414312018TS</v>
      </c>
      <c r="H1760" s="6" t="str">
        <f t="shared" si="82"/>
        <v>P</v>
      </c>
      <c r="I1760" t="str">
        <f>LOOKUP(F1760,'Facture Chronopost'!L:L,'Facture Chronopost'!H:H)</f>
        <v>FR</v>
      </c>
      <c r="J1760" s="6">
        <f>TCD!U1761</f>
        <v>30</v>
      </c>
      <c r="K1760">
        <f t="shared" si="83"/>
        <v>1</v>
      </c>
      <c r="L1760" s="27">
        <f>_xlfn.XLOOKUP(F1760,'TCD poids'!A:A,'TCD poids'!C:C)</f>
        <v>4.5999999999999996</v>
      </c>
      <c r="M1760" t="str">
        <f>TCD!T1761</f>
        <v>6C</v>
      </c>
      <c r="N1760">
        <f>IF(I1760="",0.2,LOOKUP(I1760,'Pays TVA'!A:A,'Pays TVA'!B:B))</f>
        <v>0.2</v>
      </c>
      <c r="O1760" s="27" t="str">
        <f>IF(TCD!M1761="","",TCD!M1761)</f>
        <v/>
      </c>
      <c r="P1760" s="27" t="str">
        <f>IF(TCD!J1761="","",TCD!J1761)</f>
        <v/>
      </c>
      <c r="Q1760" s="27" t="str">
        <f>IF(AND(TCD!L1761="",TCD!Q1761=""),"",IF(SUM(TCD!L1761,TCD!Q1761)&gt;15,29,9.5))</f>
        <v/>
      </c>
      <c r="R1760" s="27">
        <f>_xlfn.XLOOKUP(F1760,TCD!E:E,TCD!K:K,"")</f>
        <v>0</v>
      </c>
      <c r="S1760" s="27" t="str">
        <f>IF(TCD!I1761="","",IF(TCD!I1761&gt;8.5,17,8.5))</f>
        <v/>
      </c>
      <c r="T1760" s="27">
        <f>TCD!Y1761</f>
        <v>9.77</v>
      </c>
    </row>
    <row r="1761" spans="1:20" x14ac:dyDescent="0.2">
      <c r="A1761" s="13" t="str">
        <f>TCD!V1762</f>
        <v>CHRONO_2SHOP</v>
      </c>
      <c r="B1761" s="1">
        <f t="shared" si="81"/>
        <v>46143</v>
      </c>
      <c r="F1761" t="str">
        <f>TCD!E1762</f>
        <v>XT414313092TS</v>
      </c>
      <c r="H1761" s="6" t="str">
        <f t="shared" si="82"/>
        <v>P</v>
      </c>
      <c r="I1761" t="str">
        <f>LOOKUP(F1761,'Facture Chronopost'!L:L,'Facture Chronopost'!H:H)</f>
        <v>FR</v>
      </c>
      <c r="J1761" s="6">
        <f>TCD!U1762</f>
        <v>30</v>
      </c>
      <c r="K1761">
        <f t="shared" si="83"/>
        <v>1</v>
      </c>
      <c r="L1761" s="27">
        <f>_xlfn.XLOOKUP(F1761,'TCD poids'!A:A,'TCD poids'!C:C)</f>
        <v>4.3999999999999995</v>
      </c>
      <c r="M1761" t="str">
        <f>TCD!T1762</f>
        <v>6C</v>
      </c>
      <c r="N1761">
        <f>IF(I1761="",0.2,LOOKUP(I1761,'Pays TVA'!A:A,'Pays TVA'!B:B))</f>
        <v>0.2</v>
      </c>
      <c r="O1761" s="27" t="str">
        <f>IF(TCD!M1762="","",TCD!M1762)</f>
        <v/>
      </c>
      <c r="P1761" s="27" t="str">
        <f>IF(TCD!J1762="","",TCD!J1762)</f>
        <v/>
      </c>
      <c r="Q1761" s="27" t="str">
        <f>IF(AND(TCD!L1762="",TCD!Q1762=""),"",IF(SUM(TCD!L1762,TCD!Q1762)&gt;15,29,9.5))</f>
        <v/>
      </c>
      <c r="R1761" s="27">
        <f>_xlfn.XLOOKUP(F1761,TCD!E:E,TCD!K:K,"")</f>
        <v>0</v>
      </c>
      <c r="S1761" s="27" t="str">
        <f>IF(TCD!I1762="","",IF(TCD!I1762&gt;8.5,17,8.5))</f>
        <v/>
      </c>
      <c r="T1761" s="27">
        <f>TCD!Y1762</f>
        <v>9.77</v>
      </c>
    </row>
    <row r="1762" spans="1:20" x14ac:dyDescent="0.2">
      <c r="A1762" s="13" t="str">
        <f>TCD!V1763</f>
        <v>CHRONO_2SHOP</v>
      </c>
      <c r="B1762" s="1">
        <f t="shared" si="81"/>
        <v>46143</v>
      </c>
      <c r="F1762" t="str">
        <f>TCD!E1763</f>
        <v>XT414313336TS</v>
      </c>
      <c r="H1762" s="6" t="str">
        <f t="shared" si="82"/>
        <v>P</v>
      </c>
      <c r="I1762" t="str">
        <f>LOOKUP(F1762,'Facture Chronopost'!L:L,'Facture Chronopost'!H:H)</f>
        <v>FR</v>
      </c>
      <c r="J1762" s="6">
        <f>TCD!U1763</f>
        <v>30</v>
      </c>
      <c r="K1762">
        <f t="shared" si="83"/>
        <v>1</v>
      </c>
      <c r="L1762" s="27">
        <f>_xlfn.XLOOKUP(F1762,'TCD poids'!A:A,'TCD poids'!C:C)</f>
        <v>4.5999999999999996</v>
      </c>
      <c r="M1762" t="str">
        <f>TCD!T1763</f>
        <v>6C</v>
      </c>
      <c r="N1762">
        <f>IF(I1762="",0.2,LOOKUP(I1762,'Pays TVA'!A:A,'Pays TVA'!B:B))</f>
        <v>0.2</v>
      </c>
      <c r="O1762" s="27" t="str">
        <f>IF(TCD!M1763="","",TCD!M1763)</f>
        <v/>
      </c>
      <c r="P1762" s="27" t="str">
        <f>IF(TCD!J1763="","",TCD!J1763)</f>
        <v/>
      </c>
      <c r="Q1762" s="27" t="str">
        <f>IF(AND(TCD!L1763="",TCD!Q1763=""),"",IF(SUM(TCD!L1763,TCD!Q1763)&gt;15,29,9.5))</f>
        <v/>
      </c>
      <c r="R1762" s="27">
        <f>_xlfn.XLOOKUP(F1762,TCD!E:E,TCD!K:K,"")</f>
        <v>0</v>
      </c>
      <c r="S1762" s="27" t="str">
        <f>IF(TCD!I1763="","",IF(TCD!I1763&gt;8.5,17,8.5))</f>
        <v/>
      </c>
      <c r="T1762" s="27">
        <f>TCD!Y1763</f>
        <v>9.77</v>
      </c>
    </row>
    <row r="1763" spans="1:20" x14ac:dyDescent="0.2">
      <c r="A1763" s="13" t="str">
        <f>TCD!V1764</f>
        <v>CHRONO_2SHOP</v>
      </c>
      <c r="B1763" s="1">
        <f t="shared" si="81"/>
        <v>46143</v>
      </c>
      <c r="F1763" t="str">
        <f>TCD!E1764</f>
        <v>XT414313591TS</v>
      </c>
      <c r="H1763" s="6" t="str">
        <f t="shared" si="82"/>
        <v>P</v>
      </c>
      <c r="I1763" t="str">
        <f>LOOKUP(F1763,'Facture Chronopost'!L:L,'Facture Chronopost'!H:H)</f>
        <v>FR</v>
      </c>
      <c r="J1763" s="6">
        <f>TCD!U1764</f>
        <v>39</v>
      </c>
      <c r="K1763">
        <f t="shared" si="83"/>
        <v>1</v>
      </c>
      <c r="L1763" s="27">
        <f>_xlfn.XLOOKUP(F1763,'TCD poids'!A:A,'TCD poids'!C:C)</f>
        <v>2.8000000000000003</v>
      </c>
      <c r="M1763" t="str">
        <f>TCD!T1764</f>
        <v>6C</v>
      </c>
      <c r="N1763">
        <f>IF(I1763="",0.2,LOOKUP(I1763,'Pays TVA'!A:A,'Pays TVA'!B:B))</f>
        <v>0.2</v>
      </c>
      <c r="O1763" s="27" t="str">
        <f>IF(TCD!M1764="","",TCD!M1764)</f>
        <v/>
      </c>
      <c r="P1763" s="27" t="str">
        <f>IF(TCD!J1764="","",TCD!J1764)</f>
        <v/>
      </c>
      <c r="Q1763" s="27" t="str">
        <f>IF(AND(TCD!L1764="",TCD!Q1764=""),"",IF(SUM(TCD!L1764,TCD!Q1764)&gt;15,29,9.5))</f>
        <v/>
      </c>
      <c r="R1763" s="27">
        <f>_xlfn.XLOOKUP(F1763,TCD!E:E,TCD!K:K,"")</f>
        <v>0</v>
      </c>
      <c r="S1763" s="27" t="str">
        <f>IF(TCD!I1764="","",IF(TCD!I1764&gt;8.5,17,8.5))</f>
        <v/>
      </c>
      <c r="T1763" s="27">
        <f>TCD!Y1764</f>
        <v>13.44</v>
      </c>
    </row>
    <row r="1764" spans="1:20" x14ac:dyDescent="0.2">
      <c r="A1764" s="13" t="str">
        <f>TCD!V1765</f>
        <v>CHRONO_2SHOP</v>
      </c>
      <c r="B1764" s="1">
        <f t="shared" si="81"/>
        <v>46143</v>
      </c>
      <c r="F1764" t="str">
        <f>TCD!E1765</f>
        <v>XT414314402TS</v>
      </c>
      <c r="H1764" s="6" t="str">
        <f t="shared" si="82"/>
        <v>P</v>
      </c>
      <c r="I1764" t="str">
        <f>LOOKUP(F1764,'Facture Chronopost'!L:L,'Facture Chronopost'!H:H)</f>
        <v>FR</v>
      </c>
      <c r="J1764" s="6">
        <f>TCD!U1765</f>
        <v>30</v>
      </c>
      <c r="K1764">
        <f t="shared" si="83"/>
        <v>1</v>
      </c>
      <c r="L1764" s="27">
        <f>_xlfn.XLOOKUP(F1764,'TCD poids'!A:A,'TCD poids'!C:C)</f>
        <v>4.1999999999999993</v>
      </c>
      <c r="M1764" t="str">
        <f>TCD!T1765</f>
        <v>6C</v>
      </c>
      <c r="N1764">
        <f>IF(I1764="",0.2,LOOKUP(I1764,'Pays TVA'!A:A,'Pays TVA'!B:B))</f>
        <v>0.2</v>
      </c>
      <c r="O1764" s="27" t="str">
        <f>IF(TCD!M1765="","",TCD!M1765)</f>
        <v/>
      </c>
      <c r="P1764" s="27" t="str">
        <f>IF(TCD!J1765="","",TCD!J1765)</f>
        <v/>
      </c>
      <c r="Q1764" s="27" t="str">
        <f>IF(AND(TCD!L1765="",TCD!Q1765=""),"",IF(SUM(TCD!L1765,TCD!Q1765)&gt;15,29,9.5))</f>
        <v/>
      </c>
      <c r="R1764" s="27">
        <f>_xlfn.XLOOKUP(F1764,TCD!E:E,TCD!K:K,"")</f>
        <v>0</v>
      </c>
      <c r="S1764" s="27" t="str">
        <f>IF(TCD!I1765="","",IF(TCD!I1765&gt;8.5,17,8.5))</f>
        <v/>
      </c>
      <c r="T1764" s="27">
        <f>TCD!Y1765</f>
        <v>9.77</v>
      </c>
    </row>
    <row r="1765" spans="1:20" x14ac:dyDescent="0.2">
      <c r="A1765" s="13" t="str">
        <f>TCD!V1766</f>
        <v>CHRONO_2SHOP</v>
      </c>
      <c r="B1765" s="1">
        <f t="shared" si="81"/>
        <v>46143</v>
      </c>
      <c r="F1765" t="str">
        <f>TCD!E1766</f>
        <v>XT414315283TS</v>
      </c>
      <c r="H1765" s="6" t="str">
        <f t="shared" si="82"/>
        <v>P</v>
      </c>
      <c r="I1765" t="str">
        <f>LOOKUP(F1765,'Facture Chronopost'!L:L,'Facture Chronopost'!H:H)</f>
        <v>FR</v>
      </c>
      <c r="J1765" s="6">
        <f>TCD!U1766</f>
        <v>30</v>
      </c>
      <c r="K1765">
        <f t="shared" si="83"/>
        <v>1</v>
      </c>
      <c r="L1765" s="27">
        <f>_xlfn.XLOOKUP(F1765,'TCD poids'!A:A,'TCD poids'!C:C)</f>
        <v>1.8</v>
      </c>
      <c r="M1765" t="str">
        <f>TCD!T1766</f>
        <v>6C</v>
      </c>
      <c r="N1765">
        <f>IF(I1765="",0.2,LOOKUP(I1765,'Pays TVA'!A:A,'Pays TVA'!B:B))</f>
        <v>0.2</v>
      </c>
      <c r="O1765" s="27" t="str">
        <f>IF(TCD!M1766="","",TCD!M1766)</f>
        <v/>
      </c>
      <c r="P1765" s="27" t="str">
        <f>IF(TCD!J1766="","",TCD!J1766)</f>
        <v/>
      </c>
      <c r="Q1765" s="27" t="str">
        <f>IF(AND(TCD!L1766="",TCD!Q1766=""),"",IF(SUM(TCD!L1766,TCD!Q1766)&gt;15,29,9.5))</f>
        <v/>
      </c>
      <c r="R1765" s="27">
        <f>_xlfn.XLOOKUP(F1765,TCD!E:E,TCD!K:K,"")</f>
        <v>0</v>
      </c>
      <c r="S1765" s="27" t="str">
        <f>IF(TCD!I1766="","",IF(TCD!I1766&gt;8.5,17,8.5))</f>
        <v/>
      </c>
      <c r="T1765" s="27">
        <f>TCD!Y1766</f>
        <v>5.96</v>
      </c>
    </row>
    <row r="1766" spans="1:20" x14ac:dyDescent="0.2">
      <c r="A1766" s="13" t="str">
        <f>TCD!V1767</f>
        <v>CHRONO_2SHOP</v>
      </c>
      <c r="B1766" s="1">
        <f t="shared" si="81"/>
        <v>46143</v>
      </c>
      <c r="F1766" t="str">
        <f>TCD!E1767</f>
        <v>XT414319373TS</v>
      </c>
      <c r="H1766" s="6" t="str">
        <f t="shared" si="82"/>
        <v>P</v>
      </c>
      <c r="I1766" t="str">
        <f>LOOKUP(F1766,'Facture Chronopost'!L:L,'Facture Chronopost'!H:H)</f>
        <v>FR</v>
      </c>
      <c r="J1766" s="6">
        <f>TCD!U1767</f>
        <v>30</v>
      </c>
      <c r="K1766">
        <f t="shared" si="83"/>
        <v>1</v>
      </c>
      <c r="L1766" s="27">
        <f>_xlfn.XLOOKUP(F1766,'TCD poids'!A:A,'TCD poids'!C:C)</f>
        <v>0.1</v>
      </c>
      <c r="M1766" t="str">
        <f>TCD!T1767</f>
        <v>6C</v>
      </c>
      <c r="N1766">
        <f>IF(I1766="",0.2,LOOKUP(I1766,'Pays TVA'!A:A,'Pays TVA'!B:B))</f>
        <v>0.2</v>
      </c>
      <c r="O1766" s="27" t="str">
        <f>IF(TCD!M1767="","",TCD!M1767)</f>
        <v/>
      </c>
      <c r="P1766" s="27" t="str">
        <f>IF(TCD!J1767="","",TCD!J1767)</f>
        <v/>
      </c>
      <c r="Q1766" s="27" t="str">
        <f>IF(AND(TCD!L1767="",TCD!Q1767=""),"",IF(SUM(TCD!L1767,TCD!Q1767)&gt;15,29,9.5))</f>
        <v/>
      </c>
      <c r="R1766" s="27">
        <f>_xlfn.XLOOKUP(F1766,TCD!E:E,TCD!K:K,"")</f>
        <v>0</v>
      </c>
      <c r="S1766" s="27" t="str">
        <f>IF(TCD!I1767="","",IF(TCD!I1767&gt;8.5,17,8.5))</f>
        <v/>
      </c>
      <c r="T1766" s="27">
        <f>TCD!Y1767</f>
        <v>5.41</v>
      </c>
    </row>
    <row r="1767" spans="1:20" x14ac:dyDescent="0.2">
      <c r="A1767" s="13" t="str">
        <f>TCD!V1768</f>
        <v>CHRONO_2SHOP</v>
      </c>
      <c r="B1767" s="1">
        <f t="shared" si="81"/>
        <v>46143</v>
      </c>
      <c r="F1767" t="str">
        <f>TCD!E1768</f>
        <v>XT414321160TS</v>
      </c>
      <c r="H1767" s="6" t="str">
        <f t="shared" si="82"/>
        <v>P</v>
      </c>
      <c r="I1767" t="str">
        <f>LOOKUP(F1767,'Facture Chronopost'!L:L,'Facture Chronopost'!H:H)</f>
        <v>FR</v>
      </c>
      <c r="J1767" s="6">
        <f>TCD!U1768</f>
        <v>30</v>
      </c>
      <c r="K1767">
        <f t="shared" si="83"/>
        <v>1</v>
      </c>
      <c r="L1767" s="27">
        <f>_xlfn.XLOOKUP(F1767,'TCD poids'!A:A,'TCD poids'!C:C)</f>
        <v>1.2000000000000002</v>
      </c>
      <c r="M1767" t="str">
        <f>TCD!T1768</f>
        <v>6C</v>
      </c>
      <c r="N1767">
        <f>IF(I1767="",0.2,LOOKUP(I1767,'Pays TVA'!A:A,'Pays TVA'!B:B))</f>
        <v>0.2</v>
      </c>
      <c r="O1767" s="27" t="str">
        <f>IF(TCD!M1768="","",TCD!M1768)</f>
        <v/>
      </c>
      <c r="P1767" s="27" t="str">
        <f>IF(TCD!J1768="","",TCD!J1768)</f>
        <v/>
      </c>
      <c r="Q1767" s="27" t="str">
        <f>IF(AND(TCD!L1768="",TCD!Q1768=""),"",IF(SUM(TCD!L1768,TCD!Q1768)&gt;15,29,9.5))</f>
        <v/>
      </c>
      <c r="R1767" s="27">
        <f>_xlfn.XLOOKUP(F1767,TCD!E:E,TCD!K:K,"")</f>
        <v>0</v>
      </c>
      <c r="S1767" s="27" t="str">
        <f>IF(TCD!I1768="","",IF(TCD!I1768&gt;8.5,17,8.5))</f>
        <v/>
      </c>
      <c r="T1767" s="27">
        <f>TCD!Y1768</f>
        <v>5.96</v>
      </c>
    </row>
    <row r="1768" spans="1:20" x14ac:dyDescent="0.2">
      <c r="A1768" s="13" t="str">
        <f>TCD!V1769</f>
        <v>CHRONO_2SHOP</v>
      </c>
      <c r="B1768" s="1">
        <f t="shared" si="81"/>
        <v>46143</v>
      </c>
      <c r="F1768" t="str">
        <f>TCD!E1769</f>
        <v>XT414321275TS</v>
      </c>
      <c r="H1768" s="6" t="str">
        <f t="shared" si="82"/>
        <v>P</v>
      </c>
      <c r="I1768" t="str">
        <f>LOOKUP(F1768,'Facture Chronopost'!L:L,'Facture Chronopost'!H:H)</f>
        <v>FR</v>
      </c>
      <c r="J1768" s="6">
        <f>TCD!U1769</f>
        <v>30</v>
      </c>
      <c r="K1768">
        <f t="shared" si="83"/>
        <v>1</v>
      </c>
      <c r="L1768" s="27">
        <f>_xlfn.XLOOKUP(F1768,'TCD poids'!A:A,'TCD poids'!C:C)</f>
        <v>6.3</v>
      </c>
      <c r="M1768" t="str">
        <f>TCD!T1769</f>
        <v>6C</v>
      </c>
      <c r="N1768">
        <f>IF(I1768="",0.2,LOOKUP(I1768,'Pays TVA'!A:A,'Pays TVA'!B:B))</f>
        <v>0.2</v>
      </c>
      <c r="O1768" s="27" t="str">
        <f>IF(TCD!M1769="","",TCD!M1769)</f>
        <v/>
      </c>
      <c r="P1768" s="27" t="str">
        <f>IF(TCD!J1769="","",TCD!J1769)</f>
        <v/>
      </c>
      <c r="Q1768" s="27" t="str">
        <f>IF(AND(TCD!L1769="",TCD!Q1769=""),"",IF(SUM(TCD!L1769,TCD!Q1769)&gt;15,29,9.5))</f>
        <v/>
      </c>
      <c r="R1768" s="27">
        <f>_xlfn.XLOOKUP(F1768,TCD!E:E,TCD!K:K,"")</f>
        <v>0</v>
      </c>
      <c r="S1768" s="27" t="str">
        <f>IF(TCD!I1769="","",IF(TCD!I1769&gt;8.5,17,8.5))</f>
        <v/>
      </c>
      <c r="T1768" s="27">
        <f>TCD!Y1769</f>
        <v>11.09</v>
      </c>
    </row>
    <row r="1769" spans="1:20" x14ac:dyDescent="0.2">
      <c r="A1769" s="13" t="str">
        <f>TCD!V1770</f>
        <v>CHRONO_2SHOP</v>
      </c>
      <c r="B1769" s="1">
        <f t="shared" si="81"/>
        <v>46143</v>
      </c>
      <c r="F1769" t="str">
        <f>TCD!E1770</f>
        <v>XT414322514TS</v>
      </c>
      <c r="H1769" s="6" t="str">
        <f t="shared" si="82"/>
        <v>P</v>
      </c>
      <c r="I1769" t="str">
        <f>LOOKUP(F1769,'Facture Chronopost'!L:L,'Facture Chronopost'!H:H)</f>
        <v>FR</v>
      </c>
      <c r="J1769" s="6">
        <f>TCD!U1770</f>
        <v>33</v>
      </c>
      <c r="K1769">
        <f t="shared" si="83"/>
        <v>1</v>
      </c>
      <c r="L1769" s="27">
        <f>_xlfn.XLOOKUP(F1769,'TCD poids'!A:A,'TCD poids'!C:C)</f>
        <v>0.4</v>
      </c>
      <c r="M1769" t="str">
        <f>TCD!T1770</f>
        <v>6C</v>
      </c>
      <c r="N1769">
        <f>IF(I1769="",0.2,LOOKUP(I1769,'Pays TVA'!A:A,'Pays TVA'!B:B))</f>
        <v>0.2</v>
      </c>
      <c r="O1769" s="27" t="str">
        <f>IF(TCD!M1770="","",TCD!M1770)</f>
        <v/>
      </c>
      <c r="P1769" s="27" t="str">
        <f>IF(TCD!J1770="","",TCD!J1770)</f>
        <v/>
      </c>
      <c r="Q1769" s="27" t="str">
        <f>IF(AND(TCD!L1770="",TCD!Q1770=""),"",IF(SUM(TCD!L1770,TCD!Q1770)&gt;15,29,9.5))</f>
        <v/>
      </c>
      <c r="R1769" s="27">
        <f>_xlfn.XLOOKUP(F1769,TCD!E:E,TCD!K:K,"")</f>
        <v>0</v>
      </c>
      <c r="S1769" s="27" t="str">
        <f>IF(TCD!I1770="","",IF(TCD!I1770&gt;8.5,17,8.5))</f>
        <v/>
      </c>
      <c r="T1769" s="27">
        <f>TCD!Y1770</f>
        <v>6.48</v>
      </c>
    </row>
    <row r="1770" spans="1:20" x14ac:dyDescent="0.2">
      <c r="A1770" s="13" t="str">
        <f>TCD!V1771</f>
        <v>CHRONO_2SHOP</v>
      </c>
      <c r="B1770" s="1">
        <f t="shared" si="81"/>
        <v>46143</v>
      </c>
      <c r="F1770" t="str">
        <f>TCD!E1771</f>
        <v>XT414325250TS</v>
      </c>
      <c r="H1770" s="6" t="str">
        <f t="shared" si="82"/>
        <v>P</v>
      </c>
      <c r="I1770" t="str">
        <f>LOOKUP(F1770,'Facture Chronopost'!L:L,'Facture Chronopost'!H:H)</f>
        <v>FR</v>
      </c>
      <c r="J1770" s="6">
        <f>TCD!U1771</f>
        <v>30</v>
      </c>
      <c r="K1770">
        <f t="shared" si="83"/>
        <v>1</v>
      </c>
      <c r="L1770" s="27">
        <f>_xlfn.XLOOKUP(F1770,'TCD poids'!A:A,'TCD poids'!C:C)</f>
        <v>4.5999999999999996</v>
      </c>
      <c r="M1770" t="str">
        <f>TCD!T1771</f>
        <v>6C</v>
      </c>
      <c r="N1770">
        <f>IF(I1770="",0.2,LOOKUP(I1770,'Pays TVA'!A:A,'Pays TVA'!B:B))</f>
        <v>0.2</v>
      </c>
      <c r="O1770" s="27" t="str">
        <f>IF(TCD!M1771="","",TCD!M1771)</f>
        <v/>
      </c>
      <c r="P1770" s="27" t="str">
        <f>IF(TCD!J1771="","",TCD!J1771)</f>
        <v/>
      </c>
      <c r="Q1770" s="27" t="str">
        <f>IF(AND(TCD!L1771="",TCD!Q1771=""),"",IF(SUM(TCD!L1771,TCD!Q1771)&gt;15,29,9.5))</f>
        <v/>
      </c>
      <c r="R1770" s="27">
        <f>_xlfn.XLOOKUP(F1770,TCD!E:E,TCD!K:K,"")</f>
        <v>0</v>
      </c>
      <c r="S1770" s="27" t="str">
        <f>IF(TCD!I1771="","",IF(TCD!I1771&gt;8.5,17,8.5))</f>
        <v/>
      </c>
      <c r="T1770" s="27">
        <f>TCD!Y1771</f>
        <v>9.77</v>
      </c>
    </row>
    <row r="1771" spans="1:20" x14ac:dyDescent="0.2">
      <c r="A1771" s="13" t="str">
        <f>TCD!V1772</f>
        <v>CHRONO_2SHOP</v>
      </c>
      <c r="B1771" s="1">
        <f t="shared" si="81"/>
        <v>46143</v>
      </c>
      <c r="F1771" t="str">
        <f>TCD!E1772</f>
        <v>XT414327627TS</v>
      </c>
      <c r="H1771" s="6" t="str">
        <f t="shared" si="82"/>
        <v>P</v>
      </c>
      <c r="I1771" t="str">
        <f>LOOKUP(F1771,'Facture Chronopost'!L:L,'Facture Chronopost'!H:H)</f>
        <v>FR</v>
      </c>
      <c r="J1771" s="6">
        <f>TCD!U1772</f>
        <v>30</v>
      </c>
      <c r="K1771">
        <f t="shared" si="83"/>
        <v>1</v>
      </c>
      <c r="L1771" s="27">
        <f>_xlfn.XLOOKUP(F1771,'TCD poids'!A:A,'TCD poids'!C:C)</f>
        <v>0.79999999999999993</v>
      </c>
      <c r="M1771" t="str">
        <f>TCD!T1772</f>
        <v>6C</v>
      </c>
      <c r="N1771">
        <f>IF(I1771="",0.2,LOOKUP(I1771,'Pays TVA'!A:A,'Pays TVA'!B:B))</f>
        <v>0.2</v>
      </c>
      <c r="O1771" s="27" t="str">
        <f>IF(TCD!M1772="","",TCD!M1772)</f>
        <v/>
      </c>
      <c r="P1771" s="27" t="str">
        <f>IF(TCD!J1772="","",TCD!J1772)</f>
        <v/>
      </c>
      <c r="Q1771" s="27" t="str">
        <f>IF(AND(TCD!L1772="",TCD!Q1772=""),"",IF(SUM(TCD!L1772,TCD!Q1772)&gt;15,29,9.5))</f>
        <v/>
      </c>
      <c r="R1771" s="27">
        <f>_xlfn.XLOOKUP(F1771,TCD!E:E,TCD!K:K,"")</f>
        <v>0</v>
      </c>
      <c r="S1771" s="27" t="str">
        <f>IF(TCD!I1772="","",IF(TCD!I1772&gt;8.5,17,8.5))</f>
        <v/>
      </c>
      <c r="T1771" s="27">
        <f>TCD!Y1772</f>
        <v>5.63</v>
      </c>
    </row>
    <row r="1772" spans="1:20" x14ac:dyDescent="0.2">
      <c r="A1772" s="13" t="str">
        <f>TCD!V1773</f>
        <v>CHRONO_2SHOP</v>
      </c>
      <c r="B1772" s="1">
        <f t="shared" si="81"/>
        <v>46143</v>
      </c>
      <c r="F1772" t="str">
        <f>TCD!E1773</f>
        <v>XT414327984TS</v>
      </c>
      <c r="H1772" s="6" t="str">
        <f t="shared" si="82"/>
        <v>P</v>
      </c>
      <c r="I1772" t="str">
        <f>LOOKUP(F1772,'Facture Chronopost'!L:L,'Facture Chronopost'!H:H)</f>
        <v>FR</v>
      </c>
      <c r="J1772" s="6">
        <f>TCD!U1773</f>
        <v>30</v>
      </c>
      <c r="K1772">
        <f t="shared" si="83"/>
        <v>1</v>
      </c>
      <c r="L1772" s="27">
        <f>_xlfn.XLOOKUP(F1772,'TCD poids'!A:A,'TCD poids'!C:C)</f>
        <v>1.6</v>
      </c>
      <c r="M1772" t="str">
        <f>TCD!T1773</f>
        <v>6C</v>
      </c>
      <c r="N1772">
        <f>IF(I1772="",0.2,LOOKUP(I1772,'Pays TVA'!A:A,'Pays TVA'!B:B))</f>
        <v>0.2</v>
      </c>
      <c r="O1772" s="27" t="str">
        <f>IF(TCD!M1773="","",TCD!M1773)</f>
        <v/>
      </c>
      <c r="P1772" s="27" t="str">
        <f>IF(TCD!J1773="","",TCD!J1773)</f>
        <v/>
      </c>
      <c r="Q1772" s="27" t="str">
        <f>IF(AND(TCD!L1773="",TCD!Q1773=""),"",IF(SUM(TCD!L1773,TCD!Q1773)&gt;15,29,9.5))</f>
        <v/>
      </c>
      <c r="R1772" s="27">
        <f>_xlfn.XLOOKUP(F1772,TCD!E:E,TCD!K:K,"")</f>
        <v>0</v>
      </c>
      <c r="S1772" s="27" t="str">
        <f>IF(TCD!I1773="","",IF(TCD!I1773&gt;8.5,17,8.5))</f>
        <v/>
      </c>
      <c r="T1772" s="27">
        <f>TCD!Y1773</f>
        <v>5.96</v>
      </c>
    </row>
    <row r="1773" spans="1:20" x14ac:dyDescent="0.2">
      <c r="A1773" s="13" t="str">
        <f>TCD!V1774</f>
        <v>CHRONO_2SHOP</v>
      </c>
      <c r="B1773" s="1">
        <f t="shared" si="81"/>
        <v>46143</v>
      </c>
      <c r="F1773" t="str">
        <f>TCD!E1774</f>
        <v>XT414328565TS</v>
      </c>
      <c r="H1773" s="6" t="str">
        <f t="shared" si="82"/>
        <v>P</v>
      </c>
      <c r="I1773" t="str">
        <f>LOOKUP(F1773,'Facture Chronopost'!L:L,'Facture Chronopost'!H:H)</f>
        <v>FR</v>
      </c>
      <c r="J1773" s="6">
        <f>TCD!U1774</f>
        <v>42</v>
      </c>
      <c r="K1773">
        <f t="shared" si="83"/>
        <v>1</v>
      </c>
      <c r="L1773" s="27">
        <f>_xlfn.XLOOKUP(F1773,'TCD poids'!A:A,'TCD poids'!C:C)</f>
        <v>0.9</v>
      </c>
      <c r="M1773" t="str">
        <f>TCD!T1774</f>
        <v>6C</v>
      </c>
      <c r="N1773">
        <f>IF(I1773="",0.2,LOOKUP(I1773,'Pays TVA'!A:A,'Pays TVA'!B:B))</f>
        <v>0.2</v>
      </c>
      <c r="O1773" s="27" t="str">
        <f>IF(TCD!M1774="","",TCD!M1774)</f>
        <v/>
      </c>
      <c r="P1773" s="27" t="str">
        <f>IF(TCD!J1774="","",TCD!J1774)</f>
        <v/>
      </c>
      <c r="Q1773" s="27" t="str">
        <f>IF(AND(TCD!L1774="",TCD!Q1774=""),"",IF(SUM(TCD!L1774,TCD!Q1774)&gt;15,29,9.5))</f>
        <v/>
      </c>
      <c r="R1773" s="27">
        <f>_xlfn.XLOOKUP(F1773,TCD!E:E,TCD!K:K,"")</f>
        <v>0</v>
      </c>
      <c r="S1773" s="27" t="str">
        <f>IF(TCD!I1774="","",IF(TCD!I1774&gt;8.5,17,8.5))</f>
        <v/>
      </c>
      <c r="T1773" s="27">
        <f>TCD!Y1774</f>
        <v>5.63</v>
      </c>
    </row>
    <row r="1774" spans="1:20" x14ac:dyDescent="0.2">
      <c r="A1774" s="13" t="str">
        <f>TCD!V1775</f>
        <v>CHRONO_2SHOP</v>
      </c>
      <c r="B1774" s="1">
        <f t="shared" si="81"/>
        <v>46143</v>
      </c>
      <c r="F1774" t="str">
        <f>TCD!E1775</f>
        <v>XT414329424TS</v>
      </c>
      <c r="H1774" s="6" t="str">
        <f t="shared" si="82"/>
        <v>P</v>
      </c>
      <c r="I1774" t="str">
        <f>LOOKUP(F1774,'Facture Chronopost'!L:L,'Facture Chronopost'!H:H)</f>
        <v>FR</v>
      </c>
      <c r="J1774" s="6">
        <f>TCD!U1775</f>
        <v>30</v>
      </c>
      <c r="K1774">
        <f t="shared" si="83"/>
        <v>1</v>
      </c>
      <c r="L1774" s="27">
        <f>_xlfn.XLOOKUP(F1774,'TCD poids'!A:A,'TCD poids'!C:C)</f>
        <v>0.30000000000000004</v>
      </c>
      <c r="M1774" t="str">
        <f>TCD!T1775</f>
        <v>6C</v>
      </c>
      <c r="N1774">
        <f>IF(I1774="",0.2,LOOKUP(I1774,'Pays TVA'!A:A,'Pays TVA'!B:B))</f>
        <v>0.2</v>
      </c>
      <c r="O1774" s="27" t="str">
        <f>IF(TCD!M1775="","",TCD!M1775)</f>
        <v/>
      </c>
      <c r="P1774" s="27" t="str">
        <f>IF(TCD!J1775="","",TCD!J1775)</f>
        <v/>
      </c>
      <c r="Q1774" s="27" t="str">
        <f>IF(AND(TCD!L1775="",TCD!Q1775=""),"",IF(SUM(TCD!L1775,TCD!Q1775)&gt;15,29,9.5))</f>
        <v/>
      </c>
      <c r="R1774" s="27">
        <f>_xlfn.XLOOKUP(F1774,TCD!E:E,TCD!K:K,"")</f>
        <v>0</v>
      </c>
      <c r="S1774" s="27" t="str">
        <f>IF(TCD!I1775="","",IF(TCD!I1775&gt;8.5,17,8.5))</f>
        <v/>
      </c>
      <c r="T1774" s="27">
        <f>TCD!Y1775</f>
        <v>5.41</v>
      </c>
    </row>
    <row r="1775" spans="1:20" x14ac:dyDescent="0.2">
      <c r="A1775" s="13" t="str">
        <f>TCD!V1776</f>
        <v>CHRONO_2SHOP</v>
      </c>
      <c r="B1775" s="1">
        <f t="shared" si="81"/>
        <v>46143</v>
      </c>
      <c r="F1775" t="str">
        <f>TCD!E1776</f>
        <v>XT414331785TS</v>
      </c>
      <c r="H1775" s="6" t="str">
        <f t="shared" si="82"/>
        <v>P</v>
      </c>
      <c r="I1775" t="str">
        <f>LOOKUP(F1775,'Facture Chronopost'!L:L,'Facture Chronopost'!H:H)</f>
        <v>FR</v>
      </c>
      <c r="J1775" s="6">
        <f>TCD!U1776</f>
        <v>30</v>
      </c>
      <c r="K1775">
        <f t="shared" si="83"/>
        <v>1</v>
      </c>
      <c r="L1775" s="27">
        <f>_xlfn.XLOOKUP(F1775,'TCD poids'!A:A,'TCD poids'!C:C)</f>
        <v>4.5999999999999996</v>
      </c>
      <c r="M1775" t="str">
        <f>TCD!T1776</f>
        <v>6C</v>
      </c>
      <c r="N1775">
        <f>IF(I1775="",0.2,LOOKUP(I1775,'Pays TVA'!A:A,'Pays TVA'!B:B))</f>
        <v>0.2</v>
      </c>
      <c r="O1775" s="27" t="str">
        <f>IF(TCD!M1776="","",TCD!M1776)</f>
        <v/>
      </c>
      <c r="P1775" s="27" t="str">
        <f>IF(TCD!J1776="","",TCD!J1776)</f>
        <v/>
      </c>
      <c r="Q1775" s="27" t="str">
        <f>IF(AND(TCD!L1776="",TCD!Q1776=""),"",IF(SUM(TCD!L1776,TCD!Q1776)&gt;15,29,9.5))</f>
        <v/>
      </c>
      <c r="R1775" s="27">
        <f>_xlfn.XLOOKUP(F1775,TCD!E:E,TCD!K:K,"")</f>
        <v>0</v>
      </c>
      <c r="S1775" s="27" t="str">
        <f>IF(TCD!I1776="","",IF(TCD!I1776&gt;8.5,17,8.5))</f>
        <v/>
      </c>
      <c r="T1775" s="27">
        <f>TCD!Y1776</f>
        <v>9.77</v>
      </c>
    </row>
    <row r="1776" spans="1:20" x14ac:dyDescent="0.2">
      <c r="A1776" s="13" t="str">
        <f>TCD!V1777</f>
        <v>CHRONO_2SHOP</v>
      </c>
      <c r="B1776" s="1">
        <f t="shared" si="81"/>
        <v>46143</v>
      </c>
      <c r="F1776" t="str">
        <f>TCD!E1777</f>
        <v>XT414331799TS</v>
      </c>
      <c r="H1776" s="6" t="str">
        <f t="shared" si="82"/>
        <v>P</v>
      </c>
      <c r="I1776" t="str">
        <f>LOOKUP(F1776,'Facture Chronopost'!L:L,'Facture Chronopost'!H:H)</f>
        <v>FR</v>
      </c>
      <c r="J1776" s="6">
        <f>TCD!U1777</f>
        <v>30</v>
      </c>
      <c r="K1776">
        <f t="shared" si="83"/>
        <v>1</v>
      </c>
      <c r="L1776" s="27">
        <f>_xlfn.XLOOKUP(F1776,'TCD poids'!A:A,'TCD poids'!C:C)</f>
        <v>1.2</v>
      </c>
      <c r="M1776" t="str">
        <f>TCD!T1777</f>
        <v>6C</v>
      </c>
      <c r="N1776">
        <f>IF(I1776="",0.2,LOOKUP(I1776,'Pays TVA'!A:A,'Pays TVA'!B:B))</f>
        <v>0.2</v>
      </c>
      <c r="O1776" s="27" t="str">
        <f>IF(TCD!M1777="","",TCD!M1777)</f>
        <v/>
      </c>
      <c r="P1776" s="27" t="str">
        <f>IF(TCD!J1777="","",TCD!J1777)</f>
        <v/>
      </c>
      <c r="Q1776" s="27" t="str">
        <f>IF(AND(TCD!L1777="",TCD!Q1777=""),"",IF(SUM(TCD!L1777,TCD!Q1777)&gt;15,29,9.5))</f>
        <v/>
      </c>
      <c r="R1776" s="27">
        <f>_xlfn.XLOOKUP(F1776,TCD!E:E,TCD!K:K,"")</f>
        <v>0</v>
      </c>
      <c r="S1776" s="27" t="str">
        <f>IF(TCD!I1777="","",IF(TCD!I1777&gt;8.5,17,8.5))</f>
        <v/>
      </c>
      <c r="T1776" s="27">
        <f>TCD!Y1777</f>
        <v>5.96</v>
      </c>
    </row>
    <row r="1777" spans="1:20" x14ac:dyDescent="0.2">
      <c r="A1777" s="13" t="str">
        <f>TCD!V1778</f>
        <v>CHRONO_2SHOP</v>
      </c>
      <c r="B1777" s="1">
        <f t="shared" si="81"/>
        <v>46143</v>
      </c>
      <c r="F1777" t="str">
        <f>TCD!E1778</f>
        <v>XT414333565TS</v>
      </c>
      <c r="H1777" s="6" t="str">
        <f t="shared" si="82"/>
        <v>P</v>
      </c>
      <c r="I1777" t="str">
        <f>LOOKUP(F1777,'Facture Chronopost'!L:L,'Facture Chronopost'!H:H)</f>
        <v>FR</v>
      </c>
      <c r="J1777" s="6">
        <f>TCD!U1778</f>
        <v>39</v>
      </c>
      <c r="K1777">
        <f t="shared" si="83"/>
        <v>1</v>
      </c>
      <c r="L1777" s="27">
        <f>_xlfn.XLOOKUP(F1777,'TCD poids'!A:A,'TCD poids'!C:C)</f>
        <v>4.8</v>
      </c>
      <c r="M1777" t="str">
        <f>TCD!T1778</f>
        <v>6C</v>
      </c>
      <c r="N1777">
        <f>IF(I1777="",0.2,LOOKUP(I1777,'Pays TVA'!A:A,'Pays TVA'!B:B))</f>
        <v>0.2</v>
      </c>
      <c r="O1777" s="27" t="str">
        <f>IF(TCD!M1778="","",TCD!M1778)</f>
        <v/>
      </c>
      <c r="P1777" s="27" t="str">
        <f>IF(TCD!J1778="","",TCD!J1778)</f>
        <v/>
      </c>
      <c r="Q1777" s="27" t="str">
        <f>IF(AND(TCD!L1778="",TCD!Q1778=""),"",IF(SUM(TCD!L1778,TCD!Q1778)&gt;15,29,9.5))</f>
        <v/>
      </c>
      <c r="R1777" s="27">
        <f>_xlfn.XLOOKUP(F1777,TCD!E:E,TCD!K:K,"")</f>
        <v>0</v>
      </c>
      <c r="S1777" s="27" t="str">
        <f>IF(TCD!I1778="","",IF(TCD!I1778&gt;8.5,17,8.5))</f>
        <v/>
      </c>
      <c r="T1777" s="27">
        <f>TCD!Y1778</f>
        <v>14.76</v>
      </c>
    </row>
    <row r="1778" spans="1:20" x14ac:dyDescent="0.2">
      <c r="A1778" s="13" t="str">
        <f>TCD!V1779</f>
        <v>CHRONO_2SHOP</v>
      </c>
      <c r="B1778" s="1">
        <f t="shared" si="81"/>
        <v>46143</v>
      </c>
      <c r="F1778" t="str">
        <f>TCD!E1779</f>
        <v>XT414334565TS</v>
      </c>
      <c r="H1778" s="6" t="str">
        <f t="shared" si="82"/>
        <v>P</v>
      </c>
      <c r="I1778" t="str">
        <f>LOOKUP(F1778,'Facture Chronopost'!L:L,'Facture Chronopost'!H:H)</f>
        <v>FR</v>
      </c>
      <c r="J1778" s="6">
        <f>TCD!U1779</f>
        <v>30</v>
      </c>
      <c r="K1778">
        <f t="shared" si="83"/>
        <v>1</v>
      </c>
      <c r="L1778" s="27">
        <f>_xlfn.XLOOKUP(F1778,'TCD poids'!A:A,'TCD poids'!C:C)</f>
        <v>1.2000000000000002</v>
      </c>
      <c r="M1778" t="str">
        <f>TCD!T1779</f>
        <v>6C</v>
      </c>
      <c r="N1778">
        <f>IF(I1778="",0.2,LOOKUP(I1778,'Pays TVA'!A:A,'Pays TVA'!B:B))</f>
        <v>0.2</v>
      </c>
      <c r="O1778" s="27" t="str">
        <f>IF(TCD!M1779="","",TCD!M1779)</f>
        <v/>
      </c>
      <c r="P1778" s="27" t="str">
        <f>IF(TCD!J1779="","",TCD!J1779)</f>
        <v/>
      </c>
      <c r="Q1778" s="27" t="str">
        <f>IF(AND(TCD!L1779="",TCD!Q1779=""),"",IF(SUM(TCD!L1779,TCD!Q1779)&gt;15,29,9.5))</f>
        <v/>
      </c>
      <c r="R1778" s="27">
        <f>_xlfn.XLOOKUP(F1778,TCD!E:E,TCD!K:K,"")</f>
        <v>0</v>
      </c>
      <c r="S1778" s="27" t="str">
        <f>IF(TCD!I1779="","",IF(TCD!I1779&gt;8.5,17,8.5))</f>
        <v/>
      </c>
      <c r="T1778" s="27">
        <f>TCD!Y1779</f>
        <v>5.96</v>
      </c>
    </row>
    <row r="1779" spans="1:20" x14ac:dyDescent="0.2">
      <c r="A1779" s="13" t="str">
        <f>TCD!V1780</f>
        <v>CHRONO_2SHOP</v>
      </c>
      <c r="B1779" s="1">
        <f t="shared" si="81"/>
        <v>46143</v>
      </c>
      <c r="F1779" t="str">
        <f>TCD!E1780</f>
        <v>XT414335040TS</v>
      </c>
      <c r="H1779" s="6" t="str">
        <f t="shared" si="82"/>
        <v>P</v>
      </c>
      <c r="I1779" t="str">
        <f>LOOKUP(F1779,'Facture Chronopost'!L:L,'Facture Chronopost'!H:H)</f>
        <v>FR</v>
      </c>
      <c r="J1779" s="6">
        <f>TCD!U1780</f>
        <v>30</v>
      </c>
      <c r="K1779">
        <f t="shared" si="83"/>
        <v>1</v>
      </c>
      <c r="L1779" s="27">
        <f>_xlfn.XLOOKUP(F1779,'TCD poids'!A:A,'TCD poids'!C:C)</f>
        <v>4.5999999999999996</v>
      </c>
      <c r="M1779" t="str">
        <f>TCD!T1780</f>
        <v>6C</v>
      </c>
      <c r="N1779">
        <f>IF(I1779="",0.2,LOOKUP(I1779,'Pays TVA'!A:A,'Pays TVA'!B:B))</f>
        <v>0.2</v>
      </c>
      <c r="O1779" s="27" t="str">
        <f>IF(TCD!M1780="","",TCD!M1780)</f>
        <v/>
      </c>
      <c r="P1779" s="27" t="str">
        <f>IF(TCD!J1780="","",TCD!J1780)</f>
        <v/>
      </c>
      <c r="Q1779" s="27" t="str">
        <f>IF(AND(TCD!L1780="",TCD!Q1780=""),"",IF(SUM(TCD!L1780,TCD!Q1780)&gt;15,29,9.5))</f>
        <v/>
      </c>
      <c r="R1779" s="27">
        <f>_xlfn.XLOOKUP(F1779,TCD!E:E,TCD!K:K,"")</f>
        <v>0</v>
      </c>
      <c r="S1779" s="27" t="str">
        <f>IF(TCD!I1780="","",IF(TCD!I1780&gt;8.5,17,8.5))</f>
        <v/>
      </c>
      <c r="T1779" s="27">
        <f>TCD!Y1780</f>
        <v>9.77</v>
      </c>
    </row>
    <row r="1780" spans="1:20" x14ac:dyDescent="0.2">
      <c r="A1780" s="13" t="str">
        <f>TCD!V1781</f>
        <v>CHRONO_2SHOP</v>
      </c>
      <c r="B1780" s="1">
        <f t="shared" si="81"/>
        <v>46143</v>
      </c>
      <c r="F1780" t="str">
        <f>TCD!E1781</f>
        <v>XT414339660TS</v>
      </c>
      <c r="H1780" s="6" t="str">
        <f t="shared" si="82"/>
        <v>P</v>
      </c>
      <c r="I1780" t="str">
        <f>LOOKUP(F1780,'Facture Chronopost'!L:L,'Facture Chronopost'!H:H)</f>
        <v>FR</v>
      </c>
      <c r="J1780" s="6">
        <f>TCD!U1781</f>
        <v>26</v>
      </c>
      <c r="K1780">
        <f t="shared" si="83"/>
        <v>1</v>
      </c>
      <c r="L1780" s="27">
        <f>_xlfn.XLOOKUP(F1780,'TCD poids'!A:A,'TCD poids'!C:C)</f>
        <v>6.3999999999999995</v>
      </c>
      <c r="M1780" t="str">
        <f>TCD!T1781</f>
        <v>6C</v>
      </c>
      <c r="N1780">
        <f>IF(I1780="",0.2,LOOKUP(I1780,'Pays TVA'!A:A,'Pays TVA'!B:B))</f>
        <v>0.2</v>
      </c>
      <c r="O1780" s="27" t="str">
        <f>IF(TCD!M1781="","",TCD!M1781)</f>
        <v/>
      </c>
      <c r="P1780" s="27" t="str">
        <f>IF(TCD!J1781="","",TCD!J1781)</f>
        <v/>
      </c>
      <c r="Q1780" s="27" t="str">
        <f>IF(AND(TCD!L1781="",TCD!Q1781=""),"",IF(SUM(TCD!L1781,TCD!Q1781)&gt;15,29,9.5))</f>
        <v/>
      </c>
      <c r="R1780" s="27">
        <f>_xlfn.XLOOKUP(F1780,TCD!E:E,TCD!K:K,"")</f>
        <v>0</v>
      </c>
      <c r="S1780" s="27" t="str">
        <f>IF(TCD!I1781="","",IF(TCD!I1781&gt;8.5,17,8.5))</f>
        <v/>
      </c>
      <c r="T1780" s="27">
        <f>TCD!Y1781</f>
        <v>10.6</v>
      </c>
    </row>
    <row r="1781" spans="1:20" x14ac:dyDescent="0.2">
      <c r="A1781" s="13" t="str">
        <f>TCD!V1782</f>
        <v>CHRONO_2SHOP</v>
      </c>
      <c r="B1781" s="1">
        <f t="shared" si="81"/>
        <v>46143</v>
      </c>
      <c r="F1781" t="str">
        <f>TCD!E1782</f>
        <v>XT414340380TS</v>
      </c>
      <c r="H1781" s="6" t="str">
        <f t="shared" si="82"/>
        <v>P</v>
      </c>
      <c r="I1781" t="str">
        <f>LOOKUP(F1781,'Facture Chronopost'!L:L,'Facture Chronopost'!H:H)</f>
        <v>FR</v>
      </c>
      <c r="J1781" s="6">
        <f>TCD!U1782</f>
        <v>30</v>
      </c>
      <c r="K1781">
        <f t="shared" si="83"/>
        <v>1</v>
      </c>
      <c r="L1781" s="27">
        <f>_xlfn.XLOOKUP(F1781,'TCD poids'!A:A,'TCD poids'!C:C)</f>
        <v>0.1</v>
      </c>
      <c r="M1781" t="str">
        <f>TCD!T1782</f>
        <v>6C</v>
      </c>
      <c r="N1781">
        <f>IF(I1781="",0.2,LOOKUP(I1781,'Pays TVA'!A:A,'Pays TVA'!B:B))</f>
        <v>0.2</v>
      </c>
      <c r="O1781" s="27" t="str">
        <f>IF(TCD!M1782="","",TCD!M1782)</f>
        <v/>
      </c>
      <c r="P1781" s="27" t="str">
        <f>IF(TCD!J1782="","",TCD!J1782)</f>
        <v/>
      </c>
      <c r="Q1781" s="27" t="str">
        <f>IF(AND(TCD!L1782="",TCD!Q1782=""),"",IF(SUM(TCD!L1782,TCD!Q1782)&gt;15,29,9.5))</f>
        <v/>
      </c>
      <c r="R1781" s="27">
        <f>_xlfn.XLOOKUP(F1781,TCD!E:E,TCD!K:K,"")</f>
        <v>0</v>
      </c>
      <c r="S1781" s="27" t="str">
        <f>IF(TCD!I1782="","",IF(TCD!I1782&gt;8.5,17,8.5))</f>
        <v/>
      </c>
      <c r="T1781" s="27">
        <f>TCD!Y1782</f>
        <v>5.41</v>
      </c>
    </row>
    <row r="1782" spans="1:20" x14ac:dyDescent="0.2">
      <c r="A1782" s="13" t="str">
        <f>TCD!V1783</f>
        <v>CHRONO_2SHOP</v>
      </c>
      <c r="B1782" s="1">
        <f t="shared" si="81"/>
        <v>46143</v>
      </c>
      <c r="F1782" t="str">
        <f>TCD!E1783</f>
        <v>XT414341116TS</v>
      </c>
      <c r="H1782" s="6" t="str">
        <f t="shared" si="82"/>
        <v>P</v>
      </c>
      <c r="I1782" t="str">
        <f>LOOKUP(F1782,'Facture Chronopost'!L:L,'Facture Chronopost'!H:H)</f>
        <v>FR</v>
      </c>
      <c r="J1782" s="6">
        <f>TCD!U1783</f>
        <v>30</v>
      </c>
      <c r="K1782">
        <f t="shared" si="83"/>
        <v>1</v>
      </c>
      <c r="L1782" s="27">
        <f>_xlfn.XLOOKUP(F1782,'TCD poids'!A:A,'TCD poids'!C:C)</f>
        <v>4.8</v>
      </c>
      <c r="M1782" t="str">
        <f>TCD!T1783</f>
        <v>6C</v>
      </c>
      <c r="N1782">
        <f>IF(I1782="",0.2,LOOKUP(I1782,'Pays TVA'!A:A,'Pays TVA'!B:B))</f>
        <v>0.2</v>
      </c>
      <c r="O1782" s="27" t="str">
        <f>IF(TCD!M1783="","",TCD!M1783)</f>
        <v/>
      </c>
      <c r="P1782" s="27" t="str">
        <f>IF(TCD!J1783="","",TCD!J1783)</f>
        <v/>
      </c>
      <c r="Q1782" s="27" t="str">
        <f>IF(AND(TCD!L1783="",TCD!Q1783=""),"",IF(SUM(TCD!L1783,TCD!Q1783)&gt;15,29,9.5))</f>
        <v/>
      </c>
      <c r="R1782" s="27">
        <f>_xlfn.XLOOKUP(F1782,TCD!E:E,TCD!K:K,"")</f>
        <v>0</v>
      </c>
      <c r="S1782" s="27" t="str">
        <f>IF(TCD!I1783="","",IF(TCD!I1783&gt;8.5,17,8.5))</f>
        <v/>
      </c>
      <c r="T1782" s="27">
        <f>TCD!Y1783</f>
        <v>9.77</v>
      </c>
    </row>
    <row r="1783" spans="1:20" x14ac:dyDescent="0.2">
      <c r="A1783" s="13" t="str">
        <f>TCD!V1784</f>
        <v>CHRONO_2SHOP</v>
      </c>
      <c r="B1783" s="1">
        <f t="shared" si="81"/>
        <v>46143</v>
      </c>
      <c r="F1783" t="str">
        <f>TCD!E1784</f>
        <v>XT414344687TS</v>
      </c>
      <c r="H1783" s="6" t="str">
        <f t="shared" si="82"/>
        <v>P</v>
      </c>
      <c r="I1783" t="str">
        <f>LOOKUP(F1783,'Facture Chronopost'!L:L,'Facture Chronopost'!H:H)</f>
        <v>FR</v>
      </c>
      <c r="J1783" s="6">
        <f>TCD!U1784</f>
        <v>42</v>
      </c>
      <c r="K1783">
        <f t="shared" si="83"/>
        <v>1</v>
      </c>
      <c r="L1783" s="27">
        <f>_xlfn.XLOOKUP(F1783,'TCD poids'!A:A,'TCD poids'!C:C)</f>
        <v>0.6</v>
      </c>
      <c r="M1783" t="str">
        <f>TCD!T1784</f>
        <v>6C</v>
      </c>
      <c r="N1783">
        <f>IF(I1783="",0.2,LOOKUP(I1783,'Pays TVA'!A:A,'Pays TVA'!B:B))</f>
        <v>0.2</v>
      </c>
      <c r="O1783" s="27" t="str">
        <f>IF(TCD!M1784="","",TCD!M1784)</f>
        <v/>
      </c>
      <c r="P1783" s="27" t="str">
        <f>IF(TCD!J1784="","",TCD!J1784)</f>
        <v/>
      </c>
      <c r="Q1783" s="27" t="str">
        <f>IF(AND(TCD!L1784="",TCD!Q1784=""),"",IF(SUM(TCD!L1784,TCD!Q1784)&gt;15,29,9.5))</f>
        <v/>
      </c>
      <c r="R1783" s="27">
        <f>_xlfn.XLOOKUP(F1783,TCD!E:E,TCD!K:K,"")</f>
        <v>0</v>
      </c>
      <c r="S1783" s="27" t="str">
        <f>IF(TCD!I1784="","",IF(TCD!I1784&gt;8.5,17,8.5))</f>
        <v/>
      </c>
      <c r="T1783" s="27">
        <f>TCD!Y1784</f>
        <v>5.63</v>
      </c>
    </row>
    <row r="1784" spans="1:20" x14ac:dyDescent="0.2">
      <c r="A1784" s="13" t="str">
        <f>TCD!V1785</f>
        <v>CHRONO_2SHOP</v>
      </c>
      <c r="B1784" s="1">
        <f t="shared" si="81"/>
        <v>46143</v>
      </c>
      <c r="F1784" t="str">
        <f>TCD!E1785</f>
        <v>XT414345872TS</v>
      </c>
      <c r="H1784" s="6" t="str">
        <f t="shared" si="82"/>
        <v>P</v>
      </c>
      <c r="I1784" t="str">
        <f>LOOKUP(F1784,'Facture Chronopost'!L:L,'Facture Chronopost'!H:H)</f>
        <v>FR</v>
      </c>
      <c r="J1784" s="6">
        <f>TCD!U1785</f>
        <v>42</v>
      </c>
      <c r="K1784">
        <f t="shared" si="83"/>
        <v>1</v>
      </c>
      <c r="L1784" s="27">
        <f>_xlfn.XLOOKUP(F1784,'TCD poids'!A:A,'TCD poids'!C:C)</f>
        <v>0.2</v>
      </c>
      <c r="M1784" t="str">
        <f>TCD!T1785</f>
        <v>6C</v>
      </c>
      <c r="N1784">
        <f>IF(I1784="",0.2,LOOKUP(I1784,'Pays TVA'!A:A,'Pays TVA'!B:B))</f>
        <v>0.2</v>
      </c>
      <c r="O1784" s="27" t="str">
        <f>IF(TCD!M1785="","",TCD!M1785)</f>
        <v/>
      </c>
      <c r="P1784" s="27" t="str">
        <f>IF(TCD!J1785="","",TCD!J1785)</f>
        <v/>
      </c>
      <c r="Q1784" s="27" t="str">
        <f>IF(AND(TCD!L1785="",TCD!Q1785=""),"",IF(SUM(TCD!L1785,TCD!Q1785)&gt;15,29,9.5))</f>
        <v/>
      </c>
      <c r="R1784" s="27">
        <f>_xlfn.XLOOKUP(F1784,TCD!E:E,TCD!K:K,"")</f>
        <v>0</v>
      </c>
      <c r="S1784" s="27" t="str">
        <f>IF(TCD!I1785="","",IF(TCD!I1785&gt;8.5,17,8.5))</f>
        <v/>
      </c>
      <c r="T1784" s="27">
        <f>TCD!Y1785</f>
        <v>5.41</v>
      </c>
    </row>
    <row r="1785" spans="1:20" x14ac:dyDescent="0.2">
      <c r="A1785" s="13" t="str">
        <f>TCD!V1786</f>
        <v>CHRONO_2SHOP</v>
      </c>
      <c r="B1785" s="1">
        <f t="shared" si="81"/>
        <v>46143</v>
      </c>
      <c r="F1785" t="str">
        <f>TCD!E1786</f>
        <v>XT414350245TS</v>
      </c>
      <c r="H1785" s="6" t="str">
        <f t="shared" si="82"/>
        <v>P</v>
      </c>
      <c r="I1785" t="str">
        <f>LOOKUP(F1785,'Facture Chronopost'!L:L,'Facture Chronopost'!H:H)</f>
        <v>FR</v>
      </c>
      <c r="J1785" s="6">
        <f>TCD!U1786</f>
        <v>30</v>
      </c>
      <c r="K1785">
        <f t="shared" si="83"/>
        <v>1</v>
      </c>
      <c r="L1785" s="27">
        <f>_xlfn.XLOOKUP(F1785,'TCD poids'!A:A,'TCD poids'!C:C)</f>
        <v>3.9</v>
      </c>
      <c r="M1785" t="str">
        <f>TCD!T1786</f>
        <v>6C</v>
      </c>
      <c r="N1785">
        <f>IF(I1785="",0.2,LOOKUP(I1785,'Pays TVA'!A:A,'Pays TVA'!B:B))</f>
        <v>0.2</v>
      </c>
      <c r="O1785" s="27" t="str">
        <f>IF(TCD!M1786="","",TCD!M1786)</f>
        <v/>
      </c>
      <c r="P1785" s="27" t="str">
        <f>IF(TCD!J1786="","",TCD!J1786)</f>
        <v/>
      </c>
      <c r="Q1785" s="27" t="str">
        <f>IF(AND(TCD!L1786="",TCD!Q1786=""),"",IF(SUM(TCD!L1786,TCD!Q1786)&gt;15,29,9.5))</f>
        <v/>
      </c>
      <c r="R1785" s="27">
        <f>_xlfn.XLOOKUP(F1785,TCD!E:E,TCD!K:K,"")</f>
        <v>0</v>
      </c>
      <c r="S1785" s="27" t="str">
        <f>IF(TCD!I1786="","",IF(TCD!I1786&gt;8.5,17,8.5))</f>
        <v/>
      </c>
      <c r="T1785" s="27">
        <f>TCD!Y1786</f>
        <v>9.11</v>
      </c>
    </row>
    <row r="1786" spans="1:20" x14ac:dyDescent="0.2">
      <c r="A1786" s="13" t="str">
        <f>TCD!V1787</f>
        <v>CHRONO_2SHOP</v>
      </c>
      <c r="B1786" s="1">
        <f t="shared" si="81"/>
        <v>46143</v>
      </c>
      <c r="F1786" t="str">
        <f>TCD!E1787</f>
        <v>XT414350271TS</v>
      </c>
      <c r="H1786" s="6" t="str">
        <f t="shared" si="82"/>
        <v>P</v>
      </c>
      <c r="I1786" t="str">
        <f>LOOKUP(F1786,'Facture Chronopost'!L:L,'Facture Chronopost'!H:H)</f>
        <v>FR</v>
      </c>
      <c r="J1786" s="6">
        <f>TCD!U1787</f>
        <v>30</v>
      </c>
      <c r="K1786">
        <f t="shared" si="83"/>
        <v>1</v>
      </c>
      <c r="L1786" s="27">
        <f>_xlfn.XLOOKUP(F1786,'TCD poids'!A:A,'TCD poids'!C:C)</f>
        <v>4.3999999999999995</v>
      </c>
      <c r="M1786" t="str">
        <f>TCD!T1787</f>
        <v>6C</v>
      </c>
      <c r="N1786">
        <f>IF(I1786="",0.2,LOOKUP(I1786,'Pays TVA'!A:A,'Pays TVA'!B:B))</f>
        <v>0.2</v>
      </c>
      <c r="O1786" s="27" t="str">
        <f>IF(TCD!M1787="","",TCD!M1787)</f>
        <v/>
      </c>
      <c r="P1786" s="27" t="str">
        <f>IF(TCD!J1787="","",TCD!J1787)</f>
        <v/>
      </c>
      <c r="Q1786" s="27" t="str">
        <f>IF(AND(TCD!L1787="",TCD!Q1787=""),"",IF(SUM(TCD!L1787,TCD!Q1787)&gt;15,29,9.5))</f>
        <v/>
      </c>
      <c r="R1786" s="27">
        <f>_xlfn.XLOOKUP(F1786,TCD!E:E,TCD!K:K,"")</f>
        <v>0</v>
      </c>
      <c r="S1786" s="27" t="str">
        <f>IF(TCD!I1787="","",IF(TCD!I1787&gt;8.5,17,8.5))</f>
        <v/>
      </c>
      <c r="T1786" s="27">
        <f>TCD!Y1787</f>
        <v>9.77</v>
      </c>
    </row>
    <row r="1787" spans="1:20" x14ac:dyDescent="0.2">
      <c r="A1787" s="13" t="str">
        <f>TCD!V1788</f>
        <v>CHRONO_2SHOP</v>
      </c>
      <c r="B1787" s="1">
        <f t="shared" si="81"/>
        <v>46143</v>
      </c>
      <c r="F1787" t="str">
        <f>TCD!E1788</f>
        <v>XT414351113TS</v>
      </c>
      <c r="H1787" s="6" t="str">
        <f t="shared" si="82"/>
        <v>P</v>
      </c>
      <c r="I1787" t="str">
        <f>LOOKUP(F1787,'Facture Chronopost'!L:L,'Facture Chronopost'!H:H)</f>
        <v>FR</v>
      </c>
      <c r="J1787" s="6">
        <f>TCD!U1788</f>
        <v>26</v>
      </c>
      <c r="K1787">
        <f t="shared" si="83"/>
        <v>1</v>
      </c>
      <c r="L1787" s="27">
        <f>_xlfn.XLOOKUP(F1787,'TCD poids'!A:A,'TCD poids'!C:C)</f>
        <v>4.6999999999999993</v>
      </c>
      <c r="M1787" t="str">
        <f>TCD!T1788</f>
        <v>6C</v>
      </c>
      <c r="N1787">
        <f>IF(I1787="",0.2,LOOKUP(I1787,'Pays TVA'!A:A,'Pays TVA'!B:B))</f>
        <v>0.2</v>
      </c>
      <c r="O1787" s="27" t="str">
        <f>IF(TCD!M1788="","",TCD!M1788)</f>
        <v/>
      </c>
      <c r="P1787" s="27" t="str">
        <f>IF(TCD!J1788="","",TCD!J1788)</f>
        <v/>
      </c>
      <c r="Q1787" s="27" t="str">
        <f>IF(AND(TCD!L1788="",TCD!Q1788=""),"",IF(SUM(TCD!L1788,TCD!Q1788)&gt;15,29,9.5))</f>
        <v/>
      </c>
      <c r="R1787" s="27">
        <f>_xlfn.XLOOKUP(F1787,TCD!E:E,TCD!K:K,"")</f>
        <v>0</v>
      </c>
      <c r="S1787" s="27" t="str">
        <f>IF(TCD!I1788="","",IF(TCD!I1788&gt;8.5,17,8.5))</f>
        <v/>
      </c>
      <c r="T1787" s="27">
        <f>TCD!Y1788</f>
        <v>9.2799999999999994</v>
      </c>
    </row>
    <row r="1788" spans="1:20" x14ac:dyDescent="0.2">
      <c r="A1788" s="13" t="str">
        <f>TCD!V1789</f>
        <v>CHRONO_2SHOP</v>
      </c>
      <c r="B1788" s="1">
        <f t="shared" si="81"/>
        <v>46143</v>
      </c>
      <c r="F1788" t="str">
        <f>TCD!E1789</f>
        <v>XT414351192TS</v>
      </c>
      <c r="H1788" s="6" t="str">
        <f t="shared" si="82"/>
        <v>P</v>
      </c>
      <c r="I1788" t="str">
        <f>LOOKUP(F1788,'Facture Chronopost'!L:L,'Facture Chronopost'!H:H)</f>
        <v>FR</v>
      </c>
      <c r="J1788" s="6">
        <f>TCD!U1789</f>
        <v>30</v>
      </c>
      <c r="K1788">
        <f t="shared" si="83"/>
        <v>1</v>
      </c>
      <c r="L1788" s="27">
        <f>_xlfn.XLOOKUP(F1788,'TCD poids'!A:A,'TCD poids'!C:C)</f>
        <v>4.5</v>
      </c>
      <c r="M1788" t="str">
        <f>TCD!T1789</f>
        <v>6C</v>
      </c>
      <c r="N1788">
        <f>IF(I1788="",0.2,LOOKUP(I1788,'Pays TVA'!A:A,'Pays TVA'!B:B))</f>
        <v>0.2</v>
      </c>
      <c r="O1788" s="27" t="str">
        <f>IF(TCD!M1789="","",TCD!M1789)</f>
        <v/>
      </c>
      <c r="P1788" s="27" t="str">
        <f>IF(TCD!J1789="","",TCD!J1789)</f>
        <v/>
      </c>
      <c r="Q1788" s="27" t="str">
        <f>IF(AND(TCD!L1789="",TCD!Q1789=""),"",IF(SUM(TCD!L1789,TCD!Q1789)&gt;15,29,9.5))</f>
        <v/>
      </c>
      <c r="R1788" s="27">
        <f>_xlfn.XLOOKUP(F1788,TCD!E:E,TCD!K:K,"")</f>
        <v>0</v>
      </c>
      <c r="S1788" s="27" t="str">
        <f>IF(TCD!I1789="","",IF(TCD!I1789&gt;8.5,17,8.5))</f>
        <v/>
      </c>
      <c r="T1788" s="27">
        <f>TCD!Y1789</f>
        <v>9.77</v>
      </c>
    </row>
    <row r="1789" spans="1:20" x14ac:dyDescent="0.2">
      <c r="A1789" s="13" t="str">
        <f>TCD!V1790</f>
        <v>CHRONO_2SHOP</v>
      </c>
      <c r="B1789" s="1">
        <f t="shared" si="81"/>
        <v>46143</v>
      </c>
      <c r="F1789" t="str">
        <f>TCD!E1790</f>
        <v>XT414351348TS</v>
      </c>
      <c r="H1789" s="6" t="str">
        <f t="shared" si="82"/>
        <v>P</v>
      </c>
      <c r="I1789" t="str">
        <f>LOOKUP(F1789,'Facture Chronopost'!L:L,'Facture Chronopost'!H:H)</f>
        <v>FR</v>
      </c>
      <c r="J1789" s="6">
        <f>TCD!U1790</f>
        <v>30</v>
      </c>
      <c r="K1789">
        <f t="shared" si="83"/>
        <v>1</v>
      </c>
      <c r="L1789" s="27">
        <f>_xlfn.XLOOKUP(F1789,'TCD poids'!A:A,'TCD poids'!C:C)</f>
        <v>0.9</v>
      </c>
      <c r="M1789" t="str">
        <f>TCD!T1790</f>
        <v>6C</v>
      </c>
      <c r="N1789">
        <f>IF(I1789="",0.2,LOOKUP(I1789,'Pays TVA'!A:A,'Pays TVA'!B:B))</f>
        <v>0.2</v>
      </c>
      <c r="O1789" s="27" t="str">
        <f>IF(TCD!M1790="","",TCD!M1790)</f>
        <v/>
      </c>
      <c r="P1789" s="27" t="str">
        <f>IF(TCD!J1790="","",TCD!J1790)</f>
        <v/>
      </c>
      <c r="Q1789" s="27" t="str">
        <f>IF(AND(TCD!L1790="",TCD!Q1790=""),"",IF(SUM(TCD!L1790,TCD!Q1790)&gt;15,29,9.5))</f>
        <v/>
      </c>
      <c r="R1789" s="27">
        <f>_xlfn.XLOOKUP(F1789,TCD!E:E,TCD!K:K,"")</f>
        <v>0</v>
      </c>
      <c r="S1789" s="27" t="str">
        <f>IF(TCD!I1790="","",IF(TCD!I1790&gt;8.5,17,8.5))</f>
        <v/>
      </c>
      <c r="T1789" s="27">
        <f>TCD!Y1790</f>
        <v>5.63</v>
      </c>
    </row>
    <row r="1790" spans="1:20" x14ac:dyDescent="0.2">
      <c r="A1790" s="13" t="str">
        <f>TCD!V1791</f>
        <v>CHRONO_2SHOP</v>
      </c>
      <c r="B1790" s="1">
        <f t="shared" si="81"/>
        <v>46143</v>
      </c>
      <c r="F1790" t="str">
        <f>TCD!E1791</f>
        <v>XT414353397TS</v>
      </c>
      <c r="H1790" s="6" t="str">
        <f t="shared" si="82"/>
        <v>P</v>
      </c>
      <c r="I1790" t="str">
        <f>LOOKUP(F1790,'Facture Chronopost'!L:L,'Facture Chronopost'!H:H)</f>
        <v>FR</v>
      </c>
      <c r="J1790" s="6">
        <f>TCD!U1791</f>
        <v>30</v>
      </c>
      <c r="K1790">
        <f t="shared" si="83"/>
        <v>1</v>
      </c>
      <c r="L1790" s="27">
        <f>_xlfn.XLOOKUP(F1790,'TCD poids'!A:A,'TCD poids'!C:C)</f>
        <v>14.9</v>
      </c>
      <c r="M1790" t="str">
        <f>TCD!T1791</f>
        <v>6C</v>
      </c>
      <c r="N1790">
        <f>IF(I1790="",0.2,LOOKUP(I1790,'Pays TVA'!A:A,'Pays TVA'!B:B))</f>
        <v>0.2</v>
      </c>
      <c r="O1790" s="27" t="str">
        <f>IF(TCD!M1791="","",TCD!M1791)</f>
        <v/>
      </c>
      <c r="P1790" s="27" t="str">
        <f>IF(TCD!J1791="","",TCD!J1791)</f>
        <v/>
      </c>
      <c r="Q1790" s="27" t="str">
        <f>IF(AND(TCD!L1791="",TCD!Q1791=""),"",IF(SUM(TCD!L1791,TCD!Q1791)&gt;15,29,9.5))</f>
        <v/>
      </c>
      <c r="R1790" s="27">
        <f>_xlfn.XLOOKUP(F1790,TCD!E:E,TCD!K:K,"")</f>
        <v>0</v>
      </c>
      <c r="S1790" s="27" t="str">
        <f>IF(TCD!I1791="","",IF(TCD!I1791&gt;8.5,17,8.5))</f>
        <v/>
      </c>
      <c r="T1790" s="27">
        <f>TCD!Y1791</f>
        <v>16.37</v>
      </c>
    </row>
    <row r="1791" spans="1:20" x14ac:dyDescent="0.2">
      <c r="A1791" s="13" t="str">
        <f>TCD!V1792</f>
        <v>CHRONO_2SHOP</v>
      </c>
      <c r="B1791" s="1">
        <f t="shared" si="81"/>
        <v>46143</v>
      </c>
      <c r="F1791" t="str">
        <f>TCD!E1792</f>
        <v>XT414354741TS</v>
      </c>
      <c r="H1791" s="6" t="str">
        <f t="shared" si="82"/>
        <v>P</v>
      </c>
      <c r="I1791" t="str">
        <f>LOOKUP(F1791,'Facture Chronopost'!L:L,'Facture Chronopost'!H:H)</f>
        <v>FR</v>
      </c>
      <c r="J1791" s="6">
        <f>TCD!U1792</f>
        <v>30</v>
      </c>
      <c r="K1791">
        <f t="shared" si="83"/>
        <v>1</v>
      </c>
      <c r="L1791" s="27">
        <f>_xlfn.XLOOKUP(F1791,'TCD poids'!A:A,'TCD poids'!C:C)</f>
        <v>4.3999999999999995</v>
      </c>
      <c r="M1791" t="str">
        <f>TCD!T1792</f>
        <v>6C</v>
      </c>
      <c r="N1791">
        <f>IF(I1791="",0.2,LOOKUP(I1791,'Pays TVA'!A:A,'Pays TVA'!B:B))</f>
        <v>0.2</v>
      </c>
      <c r="O1791" s="27" t="str">
        <f>IF(TCD!M1792="","",TCD!M1792)</f>
        <v/>
      </c>
      <c r="P1791" s="27" t="str">
        <f>IF(TCD!J1792="","",TCD!J1792)</f>
        <v/>
      </c>
      <c r="Q1791" s="27" t="str">
        <f>IF(AND(TCD!L1792="",TCD!Q1792=""),"",IF(SUM(TCD!L1792,TCD!Q1792)&gt;15,29,9.5))</f>
        <v/>
      </c>
      <c r="R1791" s="27">
        <f>_xlfn.XLOOKUP(F1791,TCD!E:E,TCD!K:K,"")</f>
        <v>0</v>
      </c>
      <c r="S1791" s="27" t="str">
        <f>IF(TCD!I1792="","",IF(TCD!I1792&gt;8.5,17,8.5))</f>
        <v/>
      </c>
      <c r="T1791" s="27">
        <f>TCD!Y1792</f>
        <v>9.77</v>
      </c>
    </row>
    <row r="1792" spans="1:20" x14ac:dyDescent="0.2">
      <c r="A1792" s="13" t="str">
        <f>TCD!V1793</f>
        <v>CHRONO_2SHOP</v>
      </c>
      <c r="B1792" s="1">
        <f t="shared" si="81"/>
        <v>46143</v>
      </c>
      <c r="F1792" t="str">
        <f>TCD!E1793</f>
        <v>XT414355217TS</v>
      </c>
      <c r="H1792" s="6" t="str">
        <f t="shared" si="82"/>
        <v>P</v>
      </c>
      <c r="I1792" t="str">
        <f>LOOKUP(F1792,'Facture Chronopost'!L:L,'Facture Chronopost'!H:H)</f>
        <v>FR</v>
      </c>
      <c r="J1792" s="6">
        <f>TCD!U1793</f>
        <v>30</v>
      </c>
      <c r="K1792">
        <f t="shared" si="83"/>
        <v>1</v>
      </c>
      <c r="L1792" s="27">
        <f>_xlfn.XLOOKUP(F1792,'TCD poids'!A:A,'TCD poids'!C:C)</f>
        <v>4.5999999999999996</v>
      </c>
      <c r="M1792" t="str">
        <f>TCD!T1793</f>
        <v>6C</v>
      </c>
      <c r="N1792">
        <f>IF(I1792="",0.2,LOOKUP(I1792,'Pays TVA'!A:A,'Pays TVA'!B:B))</f>
        <v>0.2</v>
      </c>
      <c r="O1792" s="27" t="str">
        <f>IF(TCD!M1793="","",TCD!M1793)</f>
        <v/>
      </c>
      <c r="P1792" s="27" t="str">
        <f>IF(TCD!J1793="","",TCD!J1793)</f>
        <v/>
      </c>
      <c r="Q1792" s="27" t="str">
        <f>IF(AND(TCD!L1793="",TCD!Q1793=""),"",IF(SUM(TCD!L1793,TCD!Q1793)&gt;15,29,9.5))</f>
        <v/>
      </c>
      <c r="R1792" s="27">
        <f>_xlfn.XLOOKUP(F1792,TCD!E:E,TCD!K:K,"")</f>
        <v>0</v>
      </c>
      <c r="S1792" s="27" t="str">
        <f>IF(TCD!I1793="","",IF(TCD!I1793&gt;8.5,17,8.5))</f>
        <v/>
      </c>
      <c r="T1792" s="27">
        <f>TCD!Y1793</f>
        <v>9.77</v>
      </c>
    </row>
    <row r="1793" spans="1:20" x14ac:dyDescent="0.2">
      <c r="A1793" s="13" t="str">
        <f>TCD!V1794</f>
        <v>CHRONO_2SHOP</v>
      </c>
      <c r="B1793" s="1">
        <f t="shared" si="81"/>
        <v>46143</v>
      </c>
      <c r="F1793" t="str">
        <f>TCD!E1794</f>
        <v>XT414355526TS</v>
      </c>
      <c r="H1793" s="6" t="str">
        <f t="shared" si="82"/>
        <v>P</v>
      </c>
      <c r="I1793" t="str">
        <f>LOOKUP(F1793,'Facture Chronopost'!L:L,'Facture Chronopost'!H:H)</f>
        <v>FR</v>
      </c>
      <c r="J1793" s="6">
        <f>TCD!U1794</f>
        <v>42</v>
      </c>
      <c r="K1793">
        <f t="shared" si="83"/>
        <v>1</v>
      </c>
      <c r="L1793" s="27">
        <f>_xlfn.XLOOKUP(F1793,'TCD poids'!A:A,'TCD poids'!C:C)</f>
        <v>1.2000000000000002</v>
      </c>
      <c r="M1793" t="str">
        <f>TCD!T1794</f>
        <v>6C</v>
      </c>
      <c r="N1793">
        <f>IF(I1793="",0.2,LOOKUP(I1793,'Pays TVA'!A:A,'Pays TVA'!B:B))</f>
        <v>0.2</v>
      </c>
      <c r="O1793" s="27" t="str">
        <f>IF(TCD!M1794="","",TCD!M1794)</f>
        <v/>
      </c>
      <c r="P1793" s="27" t="str">
        <f>IF(TCD!J1794="","",TCD!J1794)</f>
        <v/>
      </c>
      <c r="Q1793" s="27" t="str">
        <f>IF(AND(TCD!L1794="",TCD!Q1794=""),"",IF(SUM(TCD!L1794,TCD!Q1794)&gt;15,29,9.5))</f>
        <v/>
      </c>
      <c r="R1793" s="27">
        <f>_xlfn.XLOOKUP(F1793,TCD!E:E,TCD!K:K,"")</f>
        <v>0</v>
      </c>
      <c r="S1793" s="27" t="str">
        <f>IF(TCD!I1794="","",IF(TCD!I1794&gt;8.5,17,8.5))</f>
        <v/>
      </c>
      <c r="T1793" s="27">
        <f>TCD!Y1794</f>
        <v>5.96</v>
      </c>
    </row>
    <row r="1794" spans="1:20" x14ac:dyDescent="0.2">
      <c r="A1794" s="13" t="str">
        <f>TCD!V1795</f>
        <v>CHRONO_2SHOP</v>
      </c>
      <c r="B1794" s="1">
        <f t="shared" si="81"/>
        <v>46143</v>
      </c>
      <c r="F1794" t="str">
        <f>TCD!E1795</f>
        <v>XT414355720TS</v>
      </c>
      <c r="H1794" s="6" t="str">
        <f t="shared" si="82"/>
        <v>P</v>
      </c>
      <c r="I1794" t="str">
        <f>LOOKUP(F1794,'Facture Chronopost'!L:L,'Facture Chronopost'!H:H)</f>
        <v>FR</v>
      </c>
      <c r="J1794" s="6">
        <f>TCD!U1795</f>
        <v>30</v>
      </c>
      <c r="K1794">
        <f t="shared" si="83"/>
        <v>1</v>
      </c>
      <c r="L1794" s="27">
        <f>_xlfn.XLOOKUP(F1794,'TCD poids'!A:A,'TCD poids'!C:C)</f>
        <v>0.30000000000000004</v>
      </c>
      <c r="M1794" t="str">
        <f>TCD!T1795</f>
        <v>6C</v>
      </c>
      <c r="N1794">
        <f>IF(I1794="",0.2,LOOKUP(I1794,'Pays TVA'!A:A,'Pays TVA'!B:B))</f>
        <v>0.2</v>
      </c>
      <c r="O1794" s="27" t="str">
        <f>IF(TCD!M1795="","",TCD!M1795)</f>
        <v/>
      </c>
      <c r="P1794" s="27" t="str">
        <f>IF(TCD!J1795="","",TCD!J1795)</f>
        <v/>
      </c>
      <c r="Q1794" s="27" t="str">
        <f>IF(AND(TCD!L1795="",TCD!Q1795=""),"",IF(SUM(TCD!L1795,TCD!Q1795)&gt;15,29,9.5))</f>
        <v/>
      </c>
      <c r="R1794" s="27">
        <f>_xlfn.XLOOKUP(F1794,TCD!E:E,TCD!K:K,"")</f>
        <v>0</v>
      </c>
      <c r="S1794" s="27" t="str">
        <f>IF(TCD!I1795="","",IF(TCD!I1795&gt;8.5,17,8.5))</f>
        <v/>
      </c>
      <c r="T1794" s="27">
        <f>TCD!Y1795</f>
        <v>5.41</v>
      </c>
    </row>
    <row r="1795" spans="1:20" x14ac:dyDescent="0.2">
      <c r="A1795" s="13" t="str">
        <f>TCD!V1796</f>
        <v>CHRONO_2SHOP</v>
      </c>
      <c r="B1795" s="1">
        <f t="shared" si="81"/>
        <v>46143</v>
      </c>
      <c r="F1795" t="str">
        <f>TCD!E1796</f>
        <v>XT414359562TS</v>
      </c>
      <c r="H1795" s="6" t="str">
        <f t="shared" si="82"/>
        <v>P</v>
      </c>
      <c r="I1795" t="str">
        <f>LOOKUP(F1795,'Facture Chronopost'!L:L,'Facture Chronopost'!H:H)</f>
        <v>FR</v>
      </c>
      <c r="J1795" s="6">
        <f>TCD!U1796</f>
        <v>30</v>
      </c>
      <c r="K1795">
        <f t="shared" si="83"/>
        <v>1</v>
      </c>
      <c r="L1795" s="27">
        <f>_xlfn.XLOOKUP(F1795,'TCD poids'!A:A,'TCD poids'!C:C)</f>
        <v>1.3</v>
      </c>
      <c r="M1795" t="str">
        <f>TCD!T1796</f>
        <v>6C</v>
      </c>
      <c r="N1795">
        <f>IF(I1795="",0.2,LOOKUP(I1795,'Pays TVA'!A:A,'Pays TVA'!B:B))</f>
        <v>0.2</v>
      </c>
      <c r="O1795" s="27" t="str">
        <f>IF(TCD!M1796="","",TCD!M1796)</f>
        <v/>
      </c>
      <c r="P1795" s="27" t="str">
        <f>IF(TCD!J1796="","",TCD!J1796)</f>
        <v/>
      </c>
      <c r="Q1795" s="27" t="str">
        <f>IF(AND(TCD!L1796="",TCD!Q1796=""),"",IF(SUM(TCD!L1796,TCD!Q1796)&gt;15,29,9.5))</f>
        <v/>
      </c>
      <c r="R1795" s="27">
        <f>_xlfn.XLOOKUP(F1795,TCD!E:E,TCD!K:K,"")</f>
        <v>0</v>
      </c>
      <c r="S1795" s="27" t="str">
        <f>IF(TCD!I1796="","",IF(TCD!I1796&gt;8.5,17,8.5))</f>
        <v/>
      </c>
      <c r="T1795" s="27">
        <f>TCD!Y1796</f>
        <v>5.96</v>
      </c>
    </row>
    <row r="1796" spans="1:20" x14ac:dyDescent="0.2">
      <c r="A1796" s="13" t="str">
        <f>TCD!V1797</f>
        <v>CHRONO_2SHOP</v>
      </c>
      <c r="B1796" s="1">
        <f t="shared" ref="B1796:B1816" si="84">B1795</f>
        <v>46143</v>
      </c>
      <c r="F1796" t="str">
        <f>TCD!E1797</f>
        <v>XT414360061TS</v>
      </c>
      <c r="H1796" s="6" t="str">
        <f t="shared" ref="H1796:H1816" si="85">IF(RIGHT(J1796,3)="BTB","E","P")</f>
        <v>P</v>
      </c>
      <c r="I1796" t="str">
        <f>LOOKUP(F1796,'Facture Chronopost'!L:L,'Facture Chronopost'!H:H)</f>
        <v>FR</v>
      </c>
      <c r="J1796" s="6">
        <f>TCD!U1797</f>
        <v>25</v>
      </c>
      <c r="K1796">
        <f t="shared" ref="K1796:K1816" si="86">K1795</f>
        <v>1</v>
      </c>
      <c r="L1796" s="27">
        <f>_xlfn.XLOOKUP(F1796,'TCD poids'!A:A,'TCD poids'!C:C)</f>
        <v>0.7</v>
      </c>
      <c r="M1796" t="str">
        <f>TCD!T1797</f>
        <v>6C</v>
      </c>
      <c r="N1796">
        <f>IF(I1796="",0.2,LOOKUP(I1796,'Pays TVA'!A:A,'Pays TVA'!B:B))</f>
        <v>0.2</v>
      </c>
      <c r="O1796" s="27" t="str">
        <f>IF(TCD!M1797="","",TCD!M1797)</f>
        <v/>
      </c>
      <c r="P1796" s="27" t="str">
        <f>IF(TCD!J1797="","",TCD!J1797)</f>
        <v/>
      </c>
      <c r="Q1796" s="27" t="str">
        <f>IF(AND(TCD!L1797="",TCD!Q1797=""),"",IF(SUM(TCD!L1797,TCD!Q1797)&gt;15,29,9.5))</f>
        <v/>
      </c>
      <c r="R1796" s="27">
        <f>_xlfn.XLOOKUP(F1796,TCD!E:E,TCD!K:K,"")</f>
        <v>0</v>
      </c>
      <c r="S1796" s="27" t="str">
        <f>IF(TCD!I1797="","",IF(TCD!I1797&gt;8.5,17,8.5))</f>
        <v/>
      </c>
      <c r="T1796" s="27">
        <f>TCD!Y1797</f>
        <v>9.77</v>
      </c>
    </row>
    <row r="1797" spans="1:20" x14ac:dyDescent="0.2">
      <c r="A1797" s="13" t="str">
        <f>TCD!V1798</f>
        <v>CHRONO_2SHOP</v>
      </c>
      <c r="B1797" s="1">
        <f t="shared" si="84"/>
        <v>46143</v>
      </c>
      <c r="F1797" t="str">
        <f>TCD!E1798</f>
        <v>XT414361172TS</v>
      </c>
      <c r="H1797" s="6" t="str">
        <f t="shared" si="85"/>
        <v>P</v>
      </c>
      <c r="I1797" t="str">
        <f>LOOKUP(F1797,'Facture Chronopost'!L:L,'Facture Chronopost'!H:H)</f>
        <v>FR</v>
      </c>
      <c r="J1797" s="6">
        <f>TCD!U1798</f>
        <v>30</v>
      </c>
      <c r="K1797">
        <f t="shared" si="86"/>
        <v>1</v>
      </c>
      <c r="L1797" s="27">
        <f>_xlfn.XLOOKUP(F1797,'TCD poids'!A:A,'TCD poids'!C:C)</f>
        <v>0.1</v>
      </c>
      <c r="M1797" t="str">
        <f>TCD!T1798</f>
        <v>6C</v>
      </c>
      <c r="N1797">
        <f>IF(I1797="",0.2,LOOKUP(I1797,'Pays TVA'!A:A,'Pays TVA'!B:B))</f>
        <v>0.2</v>
      </c>
      <c r="O1797" s="27" t="str">
        <f>IF(TCD!M1798="","",TCD!M1798)</f>
        <v/>
      </c>
      <c r="P1797" s="27" t="str">
        <f>IF(TCD!J1798="","",TCD!J1798)</f>
        <v/>
      </c>
      <c r="Q1797" s="27" t="str">
        <f>IF(AND(TCD!L1798="",TCD!Q1798=""),"",IF(SUM(TCD!L1798,TCD!Q1798)&gt;15,29,9.5))</f>
        <v/>
      </c>
      <c r="R1797" s="27">
        <f>_xlfn.XLOOKUP(F1797,TCD!E:E,TCD!K:K,"")</f>
        <v>0</v>
      </c>
      <c r="S1797" s="27" t="str">
        <f>IF(TCD!I1798="","",IF(TCD!I1798&gt;8.5,17,8.5))</f>
        <v/>
      </c>
      <c r="T1797" s="27">
        <f>TCD!Y1798</f>
        <v>5.41</v>
      </c>
    </row>
    <row r="1798" spans="1:20" x14ac:dyDescent="0.2">
      <c r="A1798" s="13" t="str">
        <f>TCD!V1799</f>
        <v>CHRONO_2SHOP</v>
      </c>
      <c r="B1798" s="1">
        <f t="shared" si="84"/>
        <v>46143</v>
      </c>
      <c r="F1798" t="str">
        <f>TCD!E1799</f>
        <v>XT414361915TS</v>
      </c>
      <c r="H1798" s="6" t="str">
        <f t="shared" si="85"/>
        <v>P</v>
      </c>
      <c r="I1798" t="str">
        <f>LOOKUP(F1798,'Facture Chronopost'!L:L,'Facture Chronopost'!H:H)</f>
        <v>FR</v>
      </c>
      <c r="J1798" s="6">
        <f>TCD!U1799</f>
        <v>30</v>
      </c>
      <c r="K1798">
        <f t="shared" si="86"/>
        <v>1</v>
      </c>
      <c r="L1798" s="27">
        <f>_xlfn.XLOOKUP(F1798,'TCD poids'!A:A,'TCD poids'!C:C)</f>
        <v>4.5999999999999996</v>
      </c>
      <c r="M1798" t="str">
        <f>TCD!T1799</f>
        <v>6C</v>
      </c>
      <c r="N1798">
        <f>IF(I1798="",0.2,LOOKUP(I1798,'Pays TVA'!A:A,'Pays TVA'!B:B))</f>
        <v>0.2</v>
      </c>
      <c r="O1798" s="27" t="str">
        <f>IF(TCD!M1799="","",TCD!M1799)</f>
        <v/>
      </c>
      <c r="P1798" s="27" t="str">
        <f>IF(TCD!J1799="","",TCD!J1799)</f>
        <v/>
      </c>
      <c r="Q1798" s="27" t="str">
        <f>IF(AND(TCD!L1799="",TCD!Q1799=""),"",IF(SUM(TCD!L1799,TCD!Q1799)&gt;15,29,9.5))</f>
        <v/>
      </c>
      <c r="R1798" s="27">
        <f>_xlfn.XLOOKUP(F1798,TCD!E:E,TCD!K:K,"")</f>
        <v>0</v>
      </c>
      <c r="S1798" s="27" t="str">
        <f>IF(TCD!I1799="","",IF(TCD!I1799&gt;8.5,17,8.5))</f>
        <v/>
      </c>
      <c r="T1798" s="27">
        <f>TCD!Y1799</f>
        <v>9.77</v>
      </c>
    </row>
    <row r="1799" spans="1:20" x14ac:dyDescent="0.2">
      <c r="A1799" s="13" t="str">
        <f>TCD!V1800</f>
        <v>CHRONO_2SHOP</v>
      </c>
      <c r="B1799" s="1">
        <f t="shared" si="84"/>
        <v>46143</v>
      </c>
      <c r="F1799" t="str">
        <f>TCD!E1800</f>
        <v>XT414362345TS</v>
      </c>
      <c r="H1799" s="6" t="str">
        <f t="shared" si="85"/>
        <v>P</v>
      </c>
      <c r="I1799" t="str">
        <f>LOOKUP(F1799,'Facture Chronopost'!L:L,'Facture Chronopost'!H:H)</f>
        <v>FR</v>
      </c>
      <c r="J1799" s="6">
        <f>TCD!U1800</f>
        <v>30</v>
      </c>
      <c r="K1799">
        <f t="shared" si="86"/>
        <v>1</v>
      </c>
      <c r="L1799" s="27">
        <f>_xlfn.XLOOKUP(F1799,'TCD poids'!A:A,'TCD poids'!C:C)</f>
        <v>6.6999999999999993</v>
      </c>
      <c r="M1799" t="str">
        <f>TCD!T1800</f>
        <v>6C</v>
      </c>
      <c r="N1799">
        <f>IF(I1799="",0.2,LOOKUP(I1799,'Pays TVA'!A:A,'Pays TVA'!B:B))</f>
        <v>0.2</v>
      </c>
      <c r="O1799" s="27" t="str">
        <f>IF(TCD!M1800="","",TCD!M1800)</f>
        <v/>
      </c>
      <c r="P1799" s="27" t="str">
        <f>IF(TCD!J1800="","",TCD!J1800)</f>
        <v/>
      </c>
      <c r="Q1799" s="27" t="str">
        <f>IF(AND(TCD!L1800="",TCD!Q1800=""),"",IF(SUM(TCD!L1800,TCD!Q1800)&gt;15,29,9.5))</f>
        <v/>
      </c>
      <c r="R1799" s="27">
        <f>_xlfn.XLOOKUP(F1799,TCD!E:E,TCD!K:K,"")</f>
        <v>0</v>
      </c>
      <c r="S1799" s="27" t="str">
        <f>IF(TCD!I1800="","",IF(TCD!I1800&gt;8.5,17,8.5))</f>
        <v/>
      </c>
      <c r="T1799" s="27">
        <f>TCD!Y1800</f>
        <v>11.09</v>
      </c>
    </row>
    <row r="1800" spans="1:20" x14ac:dyDescent="0.2">
      <c r="A1800" s="13" t="str">
        <f>TCD!V1801</f>
        <v>CHRONO_2SHOP</v>
      </c>
      <c r="B1800" s="1">
        <f t="shared" si="84"/>
        <v>46143</v>
      </c>
      <c r="F1800" t="str">
        <f>TCD!E1801</f>
        <v>XT414362915TS</v>
      </c>
      <c r="H1800" s="6" t="str">
        <f t="shared" si="85"/>
        <v>P</v>
      </c>
      <c r="I1800" t="str">
        <f>LOOKUP(F1800,'Facture Chronopost'!L:L,'Facture Chronopost'!H:H)</f>
        <v>FR</v>
      </c>
      <c r="J1800" s="6">
        <f>TCD!U1801</f>
        <v>30</v>
      </c>
      <c r="K1800">
        <f t="shared" si="86"/>
        <v>1</v>
      </c>
      <c r="L1800" s="27">
        <f>_xlfn.XLOOKUP(F1800,'TCD poids'!A:A,'TCD poids'!C:C)</f>
        <v>5</v>
      </c>
      <c r="M1800" t="str">
        <f>TCD!T1801</f>
        <v>6C</v>
      </c>
      <c r="N1800">
        <f>IF(I1800="",0.2,LOOKUP(I1800,'Pays TVA'!A:A,'Pays TVA'!B:B))</f>
        <v>0.2</v>
      </c>
      <c r="O1800" s="27" t="str">
        <f>IF(TCD!M1801="","",TCD!M1801)</f>
        <v/>
      </c>
      <c r="P1800" s="27" t="str">
        <f>IF(TCD!J1801="","",TCD!J1801)</f>
        <v/>
      </c>
      <c r="Q1800" s="27" t="str">
        <f>IF(AND(TCD!L1801="",TCD!Q1801=""),"",IF(SUM(TCD!L1801,TCD!Q1801)&gt;15,29,9.5))</f>
        <v/>
      </c>
      <c r="R1800" s="27">
        <f>_xlfn.XLOOKUP(F1800,TCD!E:E,TCD!K:K,"")</f>
        <v>0</v>
      </c>
      <c r="S1800" s="27" t="str">
        <f>IF(TCD!I1801="","",IF(TCD!I1801&gt;8.5,17,8.5))</f>
        <v/>
      </c>
      <c r="T1800" s="27">
        <f>TCD!Y1801</f>
        <v>9.77</v>
      </c>
    </row>
    <row r="1801" spans="1:20" x14ac:dyDescent="0.2">
      <c r="A1801" s="13" t="str">
        <f>TCD!V1802</f>
        <v>CHRONO_2SHOP</v>
      </c>
      <c r="B1801" s="1">
        <f t="shared" si="84"/>
        <v>46143</v>
      </c>
      <c r="F1801" t="str">
        <f>TCD!E1802</f>
        <v>XT414364430TS</v>
      </c>
      <c r="H1801" s="6" t="str">
        <f t="shared" si="85"/>
        <v>P</v>
      </c>
      <c r="I1801" t="str">
        <f>LOOKUP(F1801,'Facture Chronopost'!L:L,'Facture Chronopost'!H:H)</f>
        <v>FR</v>
      </c>
      <c r="J1801" s="6">
        <f>TCD!U1802</f>
        <v>30</v>
      </c>
      <c r="K1801">
        <f t="shared" si="86"/>
        <v>1</v>
      </c>
      <c r="L1801" s="27">
        <f>_xlfn.XLOOKUP(F1801,'TCD poids'!A:A,'TCD poids'!C:C)</f>
        <v>0.1</v>
      </c>
      <c r="M1801" t="str">
        <f>TCD!T1802</f>
        <v>6C</v>
      </c>
      <c r="N1801">
        <f>IF(I1801="",0.2,LOOKUP(I1801,'Pays TVA'!A:A,'Pays TVA'!B:B))</f>
        <v>0.2</v>
      </c>
      <c r="O1801" s="27" t="str">
        <f>IF(TCD!M1802="","",TCD!M1802)</f>
        <v/>
      </c>
      <c r="P1801" s="27" t="str">
        <f>IF(TCD!J1802="","",TCD!J1802)</f>
        <v/>
      </c>
      <c r="Q1801" s="27" t="str">
        <f>IF(AND(TCD!L1802="",TCD!Q1802=""),"",IF(SUM(TCD!L1802,TCD!Q1802)&gt;15,29,9.5))</f>
        <v/>
      </c>
      <c r="R1801" s="27">
        <f>_xlfn.XLOOKUP(F1801,TCD!E:E,TCD!K:K,"")</f>
        <v>0</v>
      </c>
      <c r="S1801" s="27" t="str">
        <f>IF(TCD!I1802="","",IF(TCD!I1802&gt;8.5,17,8.5))</f>
        <v/>
      </c>
      <c r="T1801" s="27">
        <f>TCD!Y1802</f>
        <v>5.41</v>
      </c>
    </row>
    <row r="1802" spans="1:20" x14ac:dyDescent="0.2">
      <c r="A1802" s="13" t="str">
        <f>TCD!V1803</f>
        <v>CHRONO_2SHOP</v>
      </c>
      <c r="B1802" s="1">
        <f t="shared" si="84"/>
        <v>46143</v>
      </c>
      <c r="F1802" t="str">
        <f>TCD!E1803</f>
        <v>XT414365792TS</v>
      </c>
      <c r="H1802" s="6" t="str">
        <f t="shared" si="85"/>
        <v>P</v>
      </c>
      <c r="I1802" t="str">
        <f>LOOKUP(F1802,'Facture Chronopost'!L:L,'Facture Chronopost'!H:H)</f>
        <v>FR</v>
      </c>
      <c r="J1802" s="6">
        <f>TCD!U1803</f>
        <v>25</v>
      </c>
      <c r="K1802">
        <f t="shared" si="86"/>
        <v>1</v>
      </c>
      <c r="L1802" s="27">
        <f>_xlfn.XLOOKUP(F1802,'TCD poids'!A:A,'TCD poids'!C:C)</f>
        <v>0.1</v>
      </c>
      <c r="M1802" t="str">
        <f>TCD!T1803</f>
        <v>6C</v>
      </c>
      <c r="N1802">
        <f>IF(I1802="",0.2,LOOKUP(I1802,'Pays TVA'!A:A,'Pays TVA'!B:B))</f>
        <v>0.2</v>
      </c>
      <c r="O1802" s="27" t="str">
        <f>IF(TCD!M1803="","",TCD!M1803)</f>
        <v/>
      </c>
      <c r="P1802" s="27" t="str">
        <f>IF(TCD!J1803="","",TCD!J1803)</f>
        <v/>
      </c>
      <c r="Q1802" s="27" t="str">
        <f>IF(AND(TCD!L1803="",TCD!Q1803=""),"",IF(SUM(TCD!L1803,TCD!Q1803)&gt;15,29,9.5))</f>
        <v/>
      </c>
      <c r="R1802" s="27">
        <f>_xlfn.XLOOKUP(F1802,TCD!E:E,TCD!K:K,"")</f>
        <v>0</v>
      </c>
      <c r="S1802" s="27" t="str">
        <f>IF(TCD!I1803="","",IF(TCD!I1803&gt;8.5,17,8.5))</f>
        <v/>
      </c>
      <c r="T1802" s="27">
        <f>TCD!Y1803</f>
        <v>9.5500000000000007</v>
      </c>
    </row>
    <row r="1803" spans="1:20" x14ac:dyDescent="0.2">
      <c r="A1803" s="13" t="str">
        <f>TCD!V1804</f>
        <v>CHRONO_2SHOP</v>
      </c>
      <c r="B1803" s="1">
        <f t="shared" si="84"/>
        <v>46143</v>
      </c>
      <c r="F1803" t="str">
        <f>TCD!E1804</f>
        <v>XT414367113TS</v>
      </c>
      <c r="H1803" s="6" t="str">
        <f t="shared" si="85"/>
        <v>P</v>
      </c>
      <c r="I1803" t="str">
        <f>LOOKUP(F1803,'Facture Chronopost'!L:L,'Facture Chronopost'!H:H)</f>
        <v>FR</v>
      </c>
      <c r="J1803" s="6">
        <f>TCD!U1804</f>
        <v>30</v>
      </c>
      <c r="K1803">
        <f t="shared" si="86"/>
        <v>1</v>
      </c>
      <c r="L1803" s="27">
        <f>_xlfn.XLOOKUP(F1803,'TCD poids'!A:A,'TCD poids'!C:C)</f>
        <v>4.1999999999999993</v>
      </c>
      <c r="M1803" t="str">
        <f>TCD!T1804</f>
        <v>6C</v>
      </c>
      <c r="N1803">
        <f>IF(I1803="",0.2,LOOKUP(I1803,'Pays TVA'!A:A,'Pays TVA'!B:B))</f>
        <v>0.2</v>
      </c>
      <c r="O1803" s="27" t="str">
        <f>IF(TCD!M1804="","",TCD!M1804)</f>
        <v/>
      </c>
      <c r="P1803" s="27" t="str">
        <f>IF(TCD!J1804="","",TCD!J1804)</f>
        <v/>
      </c>
      <c r="Q1803" s="27" t="str">
        <f>IF(AND(TCD!L1804="",TCD!Q1804=""),"",IF(SUM(TCD!L1804,TCD!Q1804)&gt;15,29,9.5))</f>
        <v/>
      </c>
      <c r="R1803" s="27">
        <f>_xlfn.XLOOKUP(F1803,TCD!E:E,TCD!K:K,"")</f>
        <v>0</v>
      </c>
      <c r="S1803" s="27" t="str">
        <f>IF(TCD!I1804="","",IF(TCD!I1804&gt;8.5,17,8.5))</f>
        <v/>
      </c>
      <c r="T1803" s="27">
        <f>TCD!Y1804</f>
        <v>9.77</v>
      </c>
    </row>
    <row r="1804" spans="1:20" x14ac:dyDescent="0.2">
      <c r="A1804" s="13" t="str">
        <f>TCD!V1805</f>
        <v>CHRONO_2SHOP</v>
      </c>
      <c r="B1804" s="1">
        <f t="shared" si="84"/>
        <v>46143</v>
      </c>
      <c r="F1804" t="str">
        <f>TCD!E1805</f>
        <v>XT414367467TS</v>
      </c>
      <c r="H1804" s="6" t="str">
        <f t="shared" si="85"/>
        <v>P</v>
      </c>
      <c r="I1804" t="str">
        <f>LOOKUP(F1804,'Facture Chronopost'!L:L,'Facture Chronopost'!H:H)</f>
        <v>FR</v>
      </c>
      <c r="J1804" s="6">
        <f>TCD!U1805</f>
        <v>30</v>
      </c>
      <c r="K1804">
        <f t="shared" si="86"/>
        <v>1</v>
      </c>
      <c r="L1804" s="27">
        <f>_xlfn.XLOOKUP(F1804,'TCD poids'!A:A,'TCD poids'!C:C)</f>
        <v>0.1</v>
      </c>
      <c r="M1804" t="str">
        <f>TCD!T1805</f>
        <v>6C</v>
      </c>
      <c r="N1804">
        <f>IF(I1804="",0.2,LOOKUP(I1804,'Pays TVA'!A:A,'Pays TVA'!B:B))</f>
        <v>0.2</v>
      </c>
      <c r="O1804" s="27" t="str">
        <f>IF(TCD!M1805="","",TCD!M1805)</f>
        <v/>
      </c>
      <c r="P1804" s="27" t="str">
        <f>IF(TCD!J1805="","",TCD!J1805)</f>
        <v/>
      </c>
      <c r="Q1804" s="27" t="str">
        <f>IF(AND(TCD!L1805="",TCD!Q1805=""),"",IF(SUM(TCD!L1805,TCD!Q1805)&gt;15,29,9.5))</f>
        <v/>
      </c>
      <c r="R1804" s="27">
        <f>_xlfn.XLOOKUP(F1804,TCD!E:E,TCD!K:K,"")</f>
        <v>0</v>
      </c>
      <c r="S1804" s="27" t="str">
        <f>IF(TCD!I1805="","",IF(TCD!I1805&gt;8.5,17,8.5))</f>
        <v/>
      </c>
      <c r="T1804" s="27">
        <f>TCD!Y1805</f>
        <v>5.41</v>
      </c>
    </row>
    <row r="1805" spans="1:20" x14ac:dyDescent="0.2">
      <c r="A1805" s="13" t="str">
        <f>TCD!V1806</f>
        <v>CHRONO_2SHOP</v>
      </c>
      <c r="B1805" s="1">
        <f t="shared" si="84"/>
        <v>46143</v>
      </c>
      <c r="F1805" t="str">
        <f>TCD!E1806</f>
        <v>XT414368365TS</v>
      </c>
      <c r="H1805" s="6" t="str">
        <f t="shared" si="85"/>
        <v>P</v>
      </c>
      <c r="I1805" t="str">
        <f>LOOKUP(F1805,'Facture Chronopost'!L:L,'Facture Chronopost'!H:H)</f>
        <v>FR</v>
      </c>
      <c r="J1805" s="6">
        <f>TCD!U1806</f>
        <v>30</v>
      </c>
      <c r="K1805">
        <f t="shared" si="86"/>
        <v>1</v>
      </c>
      <c r="L1805" s="27">
        <f>_xlfn.XLOOKUP(F1805,'TCD poids'!A:A,'TCD poids'!C:C)</f>
        <v>0.30000000000000004</v>
      </c>
      <c r="M1805" t="str">
        <f>TCD!T1806</f>
        <v>6C</v>
      </c>
      <c r="N1805">
        <f>IF(I1805="",0.2,LOOKUP(I1805,'Pays TVA'!A:A,'Pays TVA'!B:B))</f>
        <v>0.2</v>
      </c>
      <c r="O1805" s="27" t="str">
        <f>IF(TCD!M1806="","",TCD!M1806)</f>
        <v/>
      </c>
      <c r="P1805" s="27" t="str">
        <f>IF(TCD!J1806="","",TCD!J1806)</f>
        <v/>
      </c>
      <c r="Q1805" s="27" t="str">
        <f>IF(AND(TCD!L1806="",TCD!Q1806=""),"",IF(SUM(TCD!L1806,TCD!Q1806)&gt;15,29,9.5))</f>
        <v/>
      </c>
      <c r="R1805" s="27">
        <f>_xlfn.XLOOKUP(F1805,TCD!E:E,TCD!K:K,"")</f>
        <v>0</v>
      </c>
      <c r="S1805" s="27" t="str">
        <f>IF(TCD!I1806="","",IF(TCD!I1806&gt;8.5,17,8.5))</f>
        <v/>
      </c>
      <c r="T1805" s="27">
        <f>TCD!Y1806</f>
        <v>5.41</v>
      </c>
    </row>
    <row r="1806" spans="1:20" x14ac:dyDescent="0.2">
      <c r="A1806" s="13" t="str">
        <f>TCD!V1807</f>
        <v>CHRONO_2SHOP</v>
      </c>
      <c r="B1806" s="1">
        <f t="shared" si="84"/>
        <v>46143</v>
      </c>
      <c r="F1806" t="str">
        <f>TCD!E1807</f>
        <v>XT414368839TS</v>
      </c>
      <c r="H1806" s="6" t="str">
        <f t="shared" si="85"/>
        <v>P</v>
      </c>
      <c r="I1806" t="str">
        <f>LOOKUP(F1806,'Facture Chronopost'!L:L,'Facture Chronopost'!H:H)</f>
        <v>FR</v>
      </c>
      <c r="J1806" s="6">
        <f>TCD!U1807</f>
        <v>30</v>
      </c>
      <c r="K1806">
        <f t="shared" si="86"/>
        <v>1</v>
      </c>
      <c r="L1806" s="27">
        <f>_xlfn.XLOOKUP(F1806,'TCD poids'!A:A,'TCD poids'!C:C)</f>
        <v>1</v>
      </c>
      <c r="M1806" t="str">
        <f>TCD!T1807</f>
        <v>6C</v>
      </c>
      <c r="N1806">
        <f>IF(I1806="",0.2,LOOKUP(I1806,'Pays TVA'!A:A,'Pays TVA'!B:B))</f>
        <v>0.2</v>
      </c>
      <c r="O1806" s="27" t="str">
        <f>IF(TCD!M1807="","",TCD!M1807)</f>
        <v/>
      </c>
      <c r="P1806" s="27" t="str">
        <f>IF(TCD!J1807="","",TCD!J1807)</f>
        <v/>
      </c>
      <c r="Q1806" s="27" t="str">
        <f>IF(AND(TCD!L1807="",TCD!Q1807=""),"",IF(SUM(TCD!L1807,TCD!Q1807)&gt;15,29,9.5))</f>
        <v/>
      </c>
      <c r="R1806" s="27">
        <f>_xlfn.XLOOKUP(F1806,TCD!E:E,TCD!K:K,"")</f>
        <v>0</v>
      </c>
      <c r="S1806" s="27" t="str">
        <f>IF(TCD!I1807="","",IF(TCD!I1807&gt;8.5,17,8.5))</f>
        <v/>
      </c>
      <c r="T1806" s="27">
        <f>TCD!Y1807</f>
        <v>5.63</v>
      </c>
    </row>
    <row r="1807" spans="1:20" x14ac:dyDescent="0.2">
      <c r="A1807" s="13" t="str">
        <f>TCD!V1808</f>
        <v>CHRONO_2SHOP</v>
      </c>
      <c r="B1807" s="1">
        <f t="shared" si="84"/>
        <v>46143</v>
      </c>
      <c r="F1807" t="str">
        <f>TCD!E1808</f>
        <v>XT414370934TS</v>
      </c>
      <c r="H1807" s="6" t="str">
        <f t="shared" si="85"/>
        <v>P</v>
      </c>
      <c r="I1807" t="str">
        <f>LOOKUP(F1807,'Facture Chronopost'!L:L,'Facture Chronopost'!H:H)</f>
        <v>FR</v>
      </c>
      <c r="J1807" s="6">
        <f>TCD!U1808</f>
        <v>30</v>
      </c>
      <c r="K1807">
        <f t="shared" si="86"/>
        <v>1</v>
      </c>
      <c r="L1807" s="27">
        <f>_xlfn.XLOOKUP(F1807,'TCD poids'!A:A,'TCD poids'!C:C)</f>
        <v>0.7</v>
      </c>
      <c r="M1807" t="str">
        <f>TCD!T1808</f>
        <v>6C</v>
      </c>
      <c r="N1807">
        <f>IF(I1807="",0.2,LOOKUP(I1807,'Pays TVA'!A:A,'Pays TVA'!B:B))</f>
        <v>0.2</v>
      </c>
      <c r="O1807" s="27" t="str">
        <f>IF(TCD!M1808="","",TCD!M1808)</f>
        <v/>
      </c>
      <c r="P1807" s="27" t="str">
        <f>IF(TCD!J1808="","",TCD!J1808)</f>
        <v/>
      </c>
      <c r="Q1807" s="27" t="str">
        <f>IF(AND(TCD!L1808="",TCD!Q1808=""),"",IF(SUM(TCD!L1808,TCD!Q1808)&gt;15,29,9.5))</f>
        <v/>
      </c>
      <c r="R1807" s="27">
        <f>_xlfn.XLOOKUP(F1807,TCD!E:E,TCD!K:K,"")</f>
        <v>0</v>
      </c>
      <c r="S1807" s="27" t="str">
        <f>IF(TCD!I1808="","",IF(TCD!I1808&gt;8.5,17,8.5))</f>
        <v/>
      </c>
      <c r="T1807" s="27">
        <f>TCD!Y1808</f>
        <v>5.63</v>
      </c>
    </row>
    <row r="1808" spans="1:20" x14ac:dyDescent="0.2">
      <c r="A1808" s="13" t="str">
        <f>TCD!V1809</f>
        <v>CHRONO_2SHOP</v>
      </c>
      <c r="B1808" s="1">
        <f t="shared" si="84"/>
        <v>46143</v>
      </c>
      <c r="F1808" t="str">
        <f>TCD!E1809</f>
        <v>XT414372060TS</v>
      </c>
      <c r="H1808" s="6" t="str">
        <f t="shared" si="85"/>
        <v>P</v>
      </c>
      <c r="I1808" t="str">
        <f>LOOKUP(F1808,'Facture Chronopost'!L:L,'Facture Chronopost'!H:H)</f>
        <v>FR</v>
      </c>
      <c r="J1808" s="6">
        <f>TCD!U1809</f>
        <v>30</v>
      </c>
      <c r="K1808">
        <f t="shared" si="86"/>
        <v>1</v>
      </c>
      <c r="L1808" s="27">
        <f>_xlfn.XLOOKUP(F1808,'TCD poids'!A:A,'TCD poids'!C:C)</f>
        <v>4.3999999999999995</v>
      </c>
      <c r="M1808" t="str">
        <f>TCD!T1809</f>
        <v>6C</v>
      </c>
      <c r="N1808">
        <f>IF(I1808="",0.2,LOOKUP(I1808,'Pays TVA'!A:A,'Pays TVA'!B:B))</f>
        <v>0.2</v>
      </c>
      <c r="O1808" s="27" t="str">
        <f>IF(TCD!M1809="","",TCD!M1809)</f>
        <v/>
      </c>
      <c r="P1808" s="27" t="str">
        <f>IF(TCD!J1809="","",TCD!J1809)</f>
        <v/>
      </c>
      <c r="Q1808" s="27" t="str">
        <f>IF(AND(TCD!L1809="",TCD!Q1809=""),"",IF(SUM(TCD!L1809,TCD!Q1809)&gt;15,29,9.5))</f>
        <v/>
      </c>
      <c r="R1808" s="27">
        <f>_xlfn.XLOOKUP(F1808,TCD!E:E,TCD!K:K,"")</f>
        <v>0</v>
      </c>
      <c r="S1808" s="27" t="str">
        <f>IF(TCD!I1809="","",IF(TCD!I1809&gt;8.5,17,8.5))</f>
        <v/>
      </c>
      <c r="T1808" s="27">
        <f>TCD!Y1809</f>
        <v>9.77</v>
      </c>
    </row>
    <row r="1809" spans="1:20" x14ac:dyDescent="0.2">
      <c r="A1809" s="13" t="str">
        <f>TCD!V1810</f>
        <v>CHRONO_2SHOP</v>
      </c>
      <c r="B1809" s="1">
        <f t="shared" si="84"/>
        <v>46143</v>
      </c>
      <c r="F1809" t="str">
        <f>TCD!E1810</f>
        <v>XT414372586TS</v>
      </c>
      <c r="H1809" s="6" t="str">
        <f t="shared" si="85"/>
        <v>P</v>
      </c>
      <c r="I1809" t="str">
        <f>LOOKUP(F1809,'Facture Chronopost'!L:L,'Facture Chronopost'!H:H)</f>
        <v>FR</v>
      </c>
      <c r="J1809" s="6">
        <f>TCD!U1810</f>
        <v>30</v>
      </c>
      <c r="K1809">
        <f t="shared" si="86"/>
        <v>1</v>
      </c>
      <c r="L1809" s="27">
        <f>_xlfn.XLOOKUP(F1809,'TCD poids'!A:A,'TCD poids'!C:C)</f>
        <v>6.3</v>
      </c>
      <c r="M1809" t="str">
        <f>TCD!T1810</f>
        <v>6C</v>
      </c>
      <c r="N1809">
        <f>IF(I1809="",0.2,LOOKUP(I1809,'Pays TVA'!A:A,'Pays TVA'!B:B))</f>
        <v>0.2</v>
      </c>
      <c r="O1809" s="27" t="str">
        <f>IF(TCD!M1810="","",TCD!M1810)</f>
        <v/>
      </c>
      <c r="P1809" s="27" t="str">
        <f>IF(TCD!J1810="","",TCD!J1810)</f>
        <v/>
      </c>
      <c r="Q1809" s="27" t="str">
        <f>IF(AND(TCD!L1810="",TCD!Q1810=""),"",IF(SUM(TCD!L1810,TCD!Q1810)&gt;15,29,9.5))</f>
        <v/>
      </c>
      <c r="R1809" s="27">
        <f>_xlfn.XLOOKUP(F1809,TCD!E:E,TCD!K:K,"")</f>
        <v>0</v>
      </c>
      <c r="S1809" s="27" t="str">
        <f>IF(TCD!I1810="","",IF(TCD!I1810&gt;8.5,17,8.5))</f>
        <v/>
      </c>
      <c r="T1809" s="27">
        <f>TCD!Y1810</f>
        <v>11.09</v>
      </c>
    </row>
    <row r="1810" spans="1:20" x14ac:dyDescent="0.2">
      <c r="A1810" s="13" t="str">
        <f>TCD!V1811</f>
        <v>CHRONO_2SHOP</v>
      </c>
      <c r="B1810" s="1">
        <f t="shared" si="84"/>
        <v>46143</v>
      </c>
      <c r="F1810" t="str">
        <f>TCD!E1811</f>
        <v>XT414373025TS</v>
      </c>
      <c r="H1810" s="6" t="str">
        <f t="shared" si="85"/>
        <v>P</v>
      </c>
      <c r="I1810" t="str">
        <f>LOOKUP(F1810,'Facture Chronopost'!L:L,'Facture Chronopost'!H:H)</f>
        <v>FR</v>
      </c>
      <c r="J1810" s="6">
        <f>TCD!U1811</f>
        <v>30</v>
      </c>
      <c r="K1810">
        <f t="shared" si="86"/>
        <v>1</v>
      </c>
      <c r="L1810" s="27">
        <f>_xlfn.XLOOKUP(F1810,'TCD poids'!A:A,'TCD poids'!C:C)</f>
        <v>4.5999999999999996</v>
      </c>
      <c r="M1810" t="str">
        <f>TCD!T1811</f>
        <v>6C</v>
      </c>
      <c r="N1810">
        <f>IF(I1810="",0.2,LOOKUP(I1810,'Pays TVA'!A:A,'Pays TVA'!B:B))</f>
        <v>0.2</v>
      </c>
      <c r="O1810" s="27" t="str">
        <f>IF(TCD!M1811="","",TCD!M1811)</f>
        <v/>
      </c>
      <c r="P1810" s="27" t="str">
        <f>IF(TCD!J1811="","",TCD!J1811)</f>
        <v/>
      </c>
      <c r="Q1810" s="27" t="str">
        <f>IF(AND(TCD!L1811="",TCD!Q1811=""),"",IF(SUM(TCD!L1811,TCD!Q1811)&gt;15,29,9.5))</f>
        <v/>
      </c>
      <c r="R1810" s="27">
        <f>_xlfn.XLOOKUP(F1810,TCD!E:E,TCD!K:K,"")</f>
        <v>0</v>
      </c>
      <c r="S1810" s="27" t="str">
        <f>IF(TCD!I1811="","",IF(TCD!I1811&gt;8.5,17,8.5))</f>
        <v/>
      </c>
      <c r="T1810" s="27">
        <f>TCD!Y1811</f>
        <v>9.77</v>
      </c>
    </row>
    <row r="1811" spans="1:20" x14ac:dyDescent="0.2">
      <c r="A1811" s="13" t="str">
        <f>TCD!V1812</f>
        <v>CHRONO_2SHOP</v>
      </c>
      <c r="B1811" s="1">
        <f t="shared" si="84"/>
        <v>46143</v>
      </c>
      <c r="F1811" t="str">
        <f>TCD!E1812</f>
        <v>XT414374065TS</v>
      </c>
      <c r="H1811" s="6" t="str">
        <f t="shared" si="85"/>
        <v>P</v>
      </c>
      <c r="I1811" t="str">
        <f>LOOKUP(F1811,'Facture Chronopost'!L:L,'Facture Chronopost'!H:H)</f>
        <v>FR</v>
      </c>
      <c r="J1811" s="6">
        <f>TCD!U1812</f>
        <v>30</v>
      </c>
      <c r="K1811">
        <f t="shared" si="86"/>
        <v>1</v>
      </c>
      <c r="L1811" s="27">
        <f>_xlfn.XLOOKUP(F1811,'TCD poids'!A:A,'TCD poids'!C:C)</f>
        <v>0.79999999999999993</v>
      </c>
      <c r="M1811" t="str">
        <f>TCD!T1812</f>
        <v>6C</v>
      </c>
      <c r="N1811">
        <f>IF(I1811="",0.2,LOOKUP(I1811,'Pays TVA'!A:A,'Pays TVA'!B:B))</f>
        <v>0.2</v>
      </c>
      <c r="O1811" s="27" t="str">
        <f>IF(TCD!M1812="","",TCD!M1812)</f>
        <v/>
      </c>
      <c r="P1811" s="27" t="str">
        <f>IF(TCD!J1812="","",TCD!J1812)</f>
        <v/>
      </c>
      <c r="Q1811" s="27" t="str">
        <f>IF(AND(TCD!L1812="",TCD!Q1812=""),"",IF(SUM(TCD!L1812,TCD!Q1812)&gt;15,29,9.5))</f>
        <v/>
      </c>
      <c r="R1811" s="27">
        <f>_xlfn.XLOOKUP(F1811,TCD!E:E,TCD!K:K,"")</f>
        <v>0</v>
      </c>
      <c r="S1811" s="27" t="str">
        <f>IF(TCD!I1812="","",IF(TCD!I1812&gt;8.5,17,8.5))</f>
        <v/>
      </c>
      <c r="T1811" s="27">
        <f>TCD!Y1812</f>
        <v>5.63</v>
      </c>
    </row>
    <row r="1812" spans="1:20" x14ac:dyDescent="0.2">
      <c r="A1812" s="13" t="str">
        <f>TCD!V1813</f>
        <v>CHRONO_2SHOP</v>
      </c>
      <c r="B1812" s="1">
        <f t="shared" si="84"/>
        <v>46143</v>
      </c>
      <c r="F1812" t="str">
        <f>TCD!E1813</f>
        <v>XT414374247TS</v>
      </c>
      <c r="H1812" s="6" t="str">
        <f t="shared" si="85"/>
        <v>P</v>
      </c>
      <c r="I1812" t="str">
        <f>LOOKUP(F1812,'Facture Chronopost'!L:L,'Facture Chronopost'!H:H)</f>
        <v>FR</v>
      </c>
      <c r="J1812" s="6">
        <f>TCD!U1813</f>
        <v>30</v>
      </c>
      <c r="K1812">
        <f t="shared" si="86"/>
        <v>1</v>
      </c>
      <c r="L1812" s="27">
        <f>_xlfn.XLOOKUP(F1812,'TCD poids'!A:A,'TCD poids'!C:C)</f>
        <v>0.5</v>
      </c>
      <c r="M1812" t="str">
        <f>TCD!T1813</f>
        <v>6C</v>
      </c>
      <c r="N1812">
        <f>IF(I1812="",0.2,LOOKUP(I1812,'Pays TVA'!A:A,'Pays TVA'!B:B))</f>
        <v>0.2</v>
      </c>
      <c r="O1812" s="27" t="str">
        <f>IF(TCD!M1813="","",TCD!M1813)</f>
        <v/>
      </c>
      <c r="P1812" s="27" t="str">
        <f>IF(TCD!J1813="","",TCD!J1813)</f>
        <v/>
      </c>
      <c r="Q1812" s="27" t="str">
        <f>IF(AND(TCD!L1813="",TCD!Q1813=""),"",IF(SUM(TCD!L1813,TCD!Q1813)&gt;15,29,9.5))</f>
        <v/>
      </c>
      <c r="R1812" s="27">
        <f>_xlfn.XLOOKUP(F1812,TCD!E:E,TCD!K:K,"")</f>
        <v>0</v>
      </c>
      <c r="S1812" s="27" t="str">
        <f>IF(TCD!I1813="","",IF(TCD!I1813&gt;8.5,17,8.5))</f>
        <v/>
      </c>
      <c r="T1812" s="27">
        <f>TCD!Y1813</f>
        <v>5.41</v>
      </c>
    </row>
    <row r="1813" spans="1:20" x14ac:dyDescent="0.2">
      <c r="A1813" s="13" t="str">
        <f>TCD!V1814</f>
        <v>CHRONO_2SHOP</v>
      </c>
      <c r="B1813" s="1">
        <f t="shared" si="84"/>
        <v>46143</v>
      </c>
      <c r="F1813" t="str">
        <f>TCD!E1814</f>
        <v>XT414375891TS</v>
      </c>
      <c r="H1813" s="6" t="str">
        <f t="shared" si="85"/>
        <v>P</v>
      </c>
      <c r="I1813" t="str">
        <f>LOOKUP(F1813,'Facture Chronopost'!L:L,'Facture Chronopost'!H:H)</f>
        <v>FR</v>
      </c>
      <c r="J1813" s="6">
        <f>TCD!U1814</f>
        <v>30</v>
      </c>
      <c r="K1813">
        <f t="shared" si="86"/>
        <v>1</v>
      </c>
      <c r="L1813" s="27">
        <f>_xlfn.XLOOKUP(F1813,'TCD poids'!A:A,'TCD poids'!C:C)</f>
        <v>4.5999999999999996</v>
      </c>
      <c r="M1813" t="str">
        <f>TCD!T1814</f>
        <v>6C</v>
      </c>
      <c r="N1813">
        <f>IF(I1813="",0.2,LOOKUP(I1813,'Pays TVA'!A:A,'Pays TVA'!B:B))</f>
        <v>0.2</v>
      </c>
      <c r="O1813" s="27" t="str">
        <f>IF(TCD!M1814="","",TCD!M1814)</f>
        <v/>
      </c>
      <c r="P1813" s="27" t="str">
        <f>IF(TCD!J1814="","",TCD!J1814)</f>
        <v/>
      </c>
      <c r="Q1813" s="27" t="str">
        <f>IF(AND(TCD!L1814="",TCD!Q1814=""),"",IF(SUM(TCD!L1814,TCD!Q1814)&gt;15,29,9.5))</f>
        <v/>
      </c>
      <c r="R1813" s="27">
        <f>_xlfn.XLOOKUP(F1813,TCD!E:E,TCD!K:K,"")</f>
        <v>0</v>
      </c>
      <c r="S1813" s="27" t="str">
        <f>IF(TCD!I1814="","",IF(TCD!I1814&gt;8.5,17,8.5))</f>
        <v/>
      </c>
      <c r="T1813" s="27">
        <f>TCD!Y1814</f>
        <v>9.77</v>
      </c>
    </row>
    <row r="1814" spans="1:20" x14ac:dyDescent="0.2">
      <c r="A1814" s="13" t="str">
        <f>TCD!V1815</f>
        <v>CHRONO_2SHOP</v>
      </c>
      <c r="B1814" s="1">
        <f t="shared" si="84"/>
        <v>46143</v>
      </c>
      <c r="F1814" t="str">
        <f>TCD!E1815</f>
        <v>XT414376061TS</v>
      </c>
      <c r="H1814" s="6" t="str">
        <f t="shared" si="85"/>
        <v>P</v>
      </c>
      <c r="I1814" t="str">
        <f>LOOKUP(F1814,'Facture Chronopost'!L:L,'Facture Chronopost'!H:H)</f>
        <v>FR</v>
      </c>
      <c r="J1814" s="6">
        <f>TCD!U1815</f>
        <v>30</v>
      </c>
      <c r="K1814">
        <f t="shared" si="86"/>
        <v>1</v>
      </c>
      <c r="L1814" s="27">
        <f>_xlfn.XLOOKUP(F1814,'TCD poids'!A:A,'TCD poids'!C:C)</f>
        <v>0.1</v>
      </c>
      <c r="M1814" t="str">
        <f>TCD!T1815</f>
        <v>6C</v>
      </c>
      <c r="N1814">
        <f>IF(I1814="",0.2,LOOKUP(I1814,'Pays TVA'!A:A,'Pays TVA'!B:B))</f>
        <v>0.2</v>
      </c>
      <c r="O1814" s="27" t="str">
        <f>IF(TCD!M1815="","",TCD!M1815)</f>
        <v/>
      </c>
      <c r="P1814" s="27" t="str">
        <f>IF(TCD!J1815="","",TCD!J1815)</f>
        <v/>
      </c>
      <c r="Q1814" s="27" t="str">
        <f>IF(AND(TCD!L1815="",TCD!Q1815=""),"",IF(SUM(TCD!L1815,TCD!Q1815)&gt;15,29,9.5))</f>
        <v/>
      </c>
      <c r="R1814" s="27">
        <f>_xlfn.XLOOKUP(F1814,TCD!E:E,TCD!K:K,"")</f>
        <v>0</v>
      </c>
      <c r="S1814" s="27" t="str">
        <f>IF(TCD!I1815="","",IF(TCD!I1815&gt;8.5,17,8.5))</f>
        <v/>
      </c>
      <c r="T1814" s="27">
        <f>TCD!Y1815</f>
        <v>5.41</v>
      </c>
    </row>
    <row r="1815" spans="1:20" x14ac:dyDescent="0.2">
      <c r="A1815" s="13" t="str">
        <f>TCD!V1816</f>
        <v>CHRONO_2SHOP</v>
      </c>
      <c r="B1815" s="1">
        <f t="shared" si="84"/>
        <v>46143</v>
      </c>
      <c r="F1815" t="str">
        <f>TCD!E1816</f>
        <v>XT414377535TS</v>
      </c>
      <c r="H1815" s="6" t="str">
        <f t="shared" si="85"/>
        <v>P</v>
      </c>
      <c r="I1815" t="str">
        <f>LOOKUP(F1815,'Facture Chronopost'!L:L,'Facture Chronopost'!H:H)</f>
        <v>FR</v>
      </c>
      <c r="J1815" s="6">
        <f>TCD!U1816</f>
        <v>30</v>
      </c>
      <c r="K1815">
        <f t="shared" si="86"/>
        <v>1</v>
      </c>
      <c r="L1815" s="27">
        <f>_xlfn.XLOOKUP(F1815,'TCD poids'!A:A,'TCD poids'!C:C)</f>
        <v>9.9</v>
      </c>
      <c r="M1815" t="str">
        <f>TCD!T1816</f>
        <v>6C</v>
      </c>
      <c r="N1815">
        <f>IF(I1815="",0.2,LOOKUP(I1815,'Pays TVA'!A:A,'Pays TVA'!B:B))</f>
        <v>0.2</v>
      </c>
      <c r="O1815" s="27" t="str">
        <f>IF(TCD!M1816="","",TCD!M1816)</f>
        <v/>
      </c>
      <c r="P1815" s="27" t="str">
        <f>IF(TCD!J1816="","",TCD!J1816)</f>
        <v/>
      </c>
      <c r="Q1815" s="27" t="str">
        <f>IF(AND(TCD!L1816="",TCD!Q1816=""),"",IF(SUM(TCD!L1816,TCD!Q1816)&gt;15,29,9.5))</f>
        <v/>
      </c>
      <c r="R1815" s="27">
        <f>_xlfn.XLOOKUP(F1815,TCD!E:E,TCD!K:K,"")</f>
        <v>0</v>
      </c>
      <c r="S1815" s="27" t="str">
        <f>IF(TCD!I1816="","",IF(TCD!I1816&gt;8.5,17,8.5))</f>
        <v/>
      </c>
      <c r="T1815" s="27">
        <f>TCD!Y1816</f>
        <v>13.07</v>
      </c>
    </row>
    <row r="1816" spans="1:20" x14ac:dyDescent="0.2">
      <c r="A1816" s="13" t="str">
        <f>TCD!V1817</f>
        <v>CHRONO_2SHOP</v>
      </c>
      <c r="B1816" s="1">
        <f t="shared" si="84"/>
        <v>46143</v>
      </c>
      <c r="F1816" t="str">
        <f>TCD!E1817</f>
        <v>XT414378045TS</v>
      </c>
      <c r="H1816" s="6" t="str">
        <f t="shared" si="85"/>
        <v>P</v>
      </c>
      <c r="I1816" t="str">
        <f>LOOKUP(F1816,'Facture Chronopost'!L:L,'Facture Chronopost'!H:H)</f>
        <v>FR</v>
      </c>
      <c r="J1816" s="6">
        <f>TCD!U1817</f>
        <v>26</v>
      </c>
      <c r="K1816">
        <f t="shared" si="86"/>
        <v>1</v>
      </c>
      <c r="L1816" s="27">
        <f>_xlfn.XLOOKUP(F1816,'TCD poids'!A:A,'TCD poids'!C:C)</f>
        <v>0.9</v>
      </c>
      <c r="M1816" t="str">
        <f>TCD!T1817</f>
        <v>6C</v>
      </c>
      <c r="N1816">
        <f>IF(I1816="",0.2,LOOKUP(I1816,'Pays TVA'!A:A,'Pays TVA'!B:B))</f>
        <v>0.2</v>
      </c>
      <c r="O1816" s="27" t="str">
        <f>IF(TCD!M1817="","",TCD!M1817)</f>
        <v/>
      </c>
      <c r="P1816" s="27" t="str">
        <f>IF(TCD!J1817="","",TCD!J1817)</f>
        <v/>
      </c>
      <c r="Q1816" s="27" t="str">
        <f>IF(AND(TCD!L1817="",TCD!Q1817=""),"",IF(SUM(TCD!L1817,TCD!Q1817)&gt;15,29,9.5))</f>
        <v/>
      </c>
      <c r="R1816" s="27">
        <f>_xlfn.XLOOKUP(F1816,TCD!E:E,TCD!K:K,"")</f>
        <v>0</v>
      </c>
      <c r="S1816" s="27" t="str">
        <f>IF(TCD!I1817="","",IF(TCD!I1817&gt;8.5,17,8.5))</f>
        <v/>
      </c>
      <c r="T1816" s="27">
        <f>TCD!Y1817</f>
        <v>5.03</v>
      </c>
    </row>
    <row r="1817" spans="1:20" x14ac:dyDescent="0.2">
      <c r="A1817" s="13" t="str">
        <f>TCD!V1818</f>
        <v>CHRONO_2SHOP</v>
      </c>
      <c r="B1817" s="1">
        <f>B1816</f>
        <v>46143</v>
      </c>
      <c r="F1817" t="str">
        <f>TCD!E1818</f>
        <v>XT414383080TS</v>
      </c>
      <c r="H1817" s="6" t="str">
        <f>IF(RIGHT(J1817,3)="BTB","E","P")</f>
        <v>P</v>
      </c>
      <c r="I1817" t="str">
        <f>LOOKUP(F1817,'Facture Chronopost'!L:L,'Facture Chronopost'!H:H)</f>
        <v>FR</v>
      </c>
      <c r="J1817" s="6">
        <f>TCD!U1818</f>
        <v>30</v>
      </c>
      <c r="K1817">
        <f>K1816</f>
        <v>1</v>
      </c>
      <c r="L1817" s="27">
        <f>_xlfn.XLOOKUP(F1817,'TCD poids'!A:A,'TCD poids'!C:C)</f>
        <v>0.1</v>
      </c>
      <c r="M1817" t="str">
        <f>TCD!T1818</f>
        <v>6C</v>
      </c>
      <c r="N1817">
        <f>IF(I1817="",0.2,LOOKUP(I1817,'Pays TVA'!A:A,'Pays TVA'!B:B))</f>
        <v>0.2</v>
      </c>
      <c r="O1817" s="27" t="str">
        <f>IF(TCD!M1818="","",TCD!M1818)</f>
        <v/>
      </c>
      <c r="P1817" s="27" t="str">
        <f>IF(TCD!J1818="","",TCD!J1818)</f>
        <v/>
      </c>
      <c r="Q1817" s="27" t="str">
        <f>IF(AND(TCD!L1818="",TCD!Q1818=""),"",IF(SUM(TCD!L1818,TCD!Q1818)&gt;15,29,9.5))</f>
        <v/>
      </c>
      <c r="R1817" s="27">
        <f>_xlfn.XLOOKUP(F1817,TCD!E:E,TCD!K:K,"")</f>
        <v>0</v>
      </c>
      <c r="S1817" s="27" t="str">
        <f>IF(TCD!I1818="","",IF(TCD!I1818&gt;8.5,17,8.5))</f>
        <v/>
      </c>
      <c r="T1817" s="27">
        <f>TCD!Y1818</f>
        <v>5.41</v>
      </c>
    </row>
    <row r="1818" spans="1:20" x14ac:dyDescent="0.2">
      <c r="A1818" s="13" t="str">
        <f>TCD!V1819</f>
        <v>CHRONO_2SHOP</v>
      </c>
      <c r="B1818" s="1">
        <f t="shared" ref="B1818:B1881" si="87">B1817</f>
        <v>46143</v>
      </c>
      <c r="F1818" t="str">
        <f>TCD!E1819</f>
        <v>XT414384227TS</v>
      </c>
      <c r="H1818" s="6" t="str">
        <f t="shared" ref="H1818:H1881" si="88">IF(RIGHT(J1818,3)="BTB","E","P")</f>
        <v>P</v>
      </c>
      <c r="I1818" t="str">
        <f>LOOKUP(F1818,'Facture Chronopost'!L:L,'Facture Chronopost'!H:H)</f>
        <v>FR</v>
      </c>
      <c r="J1818" s="6">
        <f>TCD!U1819</f>
        <v>30</v>
      </c>
      <c r="K1818">
        <f t="shared" ref="K1818:K1881" si="89">K1817</f>
        <v>1</v>
      </c>
      <c r="L1818" s="27">
        <f>_xlfn.XLOOKUP(F1818,'TCD poids'!A:A,'TCD poids'!C:C)</f>
        <v>4.5999999999999996</v>
      </c>
      <c r="M1818" t="str">
        <f>TCD!T1819</f>
        <v>6C</v>
      </c>
      <c r="N1818">
        <f>IF(I1818="",0.2,LOOKUP(I1818,'Pays TVA'!A:A,'Pays TVA'!B:B))</f>
        <v>0.2</v>
      </c>
      <c r="O1818" s="27" t="str">
        <f>IF(TCD!M1819="","",TCD!M1819)</f>
        <v/>
      </c>
      <c r="P1818" s="27" t="str">
        <f>IF(TCD!J1819="","",TCD!J1819)</f>
        <v/>
      </c>
      <c r="Q1818" s="27" t="str">
        <f>IF(AND(TCD!L1819="",TCD!Q1819=""),"",IF(SUM(TCD!L1819,TCD!Q1819)&gt;15,29,9.5))</f>
        <v/>
      </c>
      <c r="R1818" s="27">
        <f>_xlfn.XLOOKUP(F1818,TCD!E:E,TCD!K:K,"")</f>
        <v>0</v>
      </c>
      <c r="S1818" s="27" t="str">
        <f>IF(TCD!I1819="","",IF(TCD!I1819&gt;8.5,17,8.5))</f>
        <v/>
      </c>
      <c r="T1818" s="27">
        <f>TCD!Y1819</f>
        <v>9.77</v>
      </c>
    </row>
    <row r="1819" spans="1:20" x14ac:dyDescent="0.2">
      <c r="A1819" s="13" t="str">
        <f>TCD!V1820</f>
        <v>CHRONO_2SHOP</v>
      </c>
      <c r="B1819" s="1">
        <f t="shared" si="87"/>
        <v>46143</v>
      </c>
      <c r="F1819" t="str">
        <f>TCD!E1820</f>
        <v>XT414385063TS</v>
      </c>
      <c r="H1819" s="6" t="str">
        <f t="shared" si="88"/>
        <v>P</v>
      </c>
      <c r="I1819" t="str">
        <f>LOOKUP(F1819,'Facture Chronopost'!L:L,'Facture Chronopost'!H:H)</f>
        <v>FR</v>
      </c>
      <c r="J1819" s="6">
        <f>TCD!U1820</f>
        <v>26</v>
      </c>
      <c r="K1819">
        <f t="shared" si="89"/>
        <v>1</v>
      </c>
      <c r="L1819" s="27">
        <f>_xlfn.XLOOKUP(F1819,'TCD poids'!A:A,'TCD poids'!C:C)</f>
        <v>0.7</v>
      </c>
      <c r="M1819" t="str">
        <f>TCD!T1820</f>
        <v>6C</v>
      </c>
      <c r="N1819">
        <f>IF(I1819="",0.2,LOOKUP(I1819,'Pays TVA'!A:A,'Pays TVA'!B:B))</f>
        <v>0.2</v>
      </c>
      <c r="O1819" s="27" t="str">
        <f>IF(TCD!M1820="","",TCD!M1820)</f>
        <v/>
      </c>
      <c r="P1819" s="27" t="str">
        <f>IF(TCD!J1820="","",TCD!J1820)</f>
        <v/>
      </c>
      <c r="Q1819" s="27" t="str">
        <f>IF(AND(TCD!L1820="",TCD!Q1820=""),"",IF(SUM(TCD!L1820,TCD!Q1820)&gt;15,29,9.5))</f>
        <v/>
      </c>
      <c r="R1819" s="27">
        <f>_xlfn.XLOOKUP(F1819,TCD!E:E,TCD!K:K,"")</f>
        <v>0</v>
      </c>
      <c r="S1819" s="27" t="str">
        <f>IF(TCD!I1820="","",IF(TCD!I1820&gt;8.5,17,8.5))</f>
        <v/>
      </c>
      <c r="T1819" s="27">
        <f>TCD!Y1820</f>
        <v>5.03</v>
      </c>
    </row>
    <row r="1820" spans="1:20" x14ac:dyDescent="0.2">
      <c r="A1820" s="13" t="str">
        <f>TCD!V1821</f>
        <v>CHRONO_2SHOP</v>
      </c>
      <c r="B1820" s="1">
        <f t="shared" si="87"/>
        <v>46143</v>
      </c>
      <c r="F1820" t="str">
        <f>TCD!E1821</f>
        <v>XT414385823TS</v>
      </c>
      <c r="H1820" s="6" t="str">
        <f t="shared" si="88"/>
        <v>P</v>
      </c>
      <c r="I1820" t="str">
        <f>LOOKUP(F1820,'Facture Chronopost'!L:L,'Facture Chronopost'!H:H)</f>
        <v>FR</v>
      </c>
      <c r="J1820" s="6">
        <f>TCD!U1821</f>
        <v>25</v>
      </c>
      <c r="K1820">
        <f t="shared" si="89"/>
        <v>1</v>
      </c>
      <c r="L1820" s="27">
        <f>_xlfn.XLOOKUP(F1820,'TCD poids'!A:A,'TCD poids'!C:C)</f>
        <v>7</v>
      </c>
      <c r="M1820" t="str">
        <f>TCD!T1821</f>
        <v>6C</v>
      </c>
      <c r="N1820">
        <f>IF(I1820="",0.2,LOOKUP(I1820,'Pays TVA'!A:A,'Pays TVA'!B:B))</f>
        <v>0.2</v>
      </c>
      <c r="O1820" s="27" t="str">
        <f>IF(TCD!M1821="","",TCD!M1821)</f>
        <v/>
      </c>
      <c r="P1820" s="27" t="str">
        <f>IF(TCD!J1821="","",TCD!J1821)</f>
        <v/>
      </c>
      <c r="Q1820" s="27" t="str">
        <f>IF(AND(TCD!L1821="",TCD!Q1821=""),"",IF(SUM(TCD!L1821,TCD!Q1821)&gt;15,29,9.5))</f>
        <v/>
      </c>
      <c r="R1820" s="27">
        <f>_xlfn.XLOOKUP(F1820,TCD!E:E,TCD!K:K,"")</f>
        <v>0</v>
      </c>
      <c r="S1820" s="27" t="str">
        <f>IF(TCD!I1821="","",IF(TCD!I1821&gt;8.5,17,8.5))</f>
        <v/>
      </c>
      <c r="T1820" s="27">
        <f>TCD!Y1821</f>
        <v>15.23</v>
      </c>
    </row>
    <row r="1821" spans="1:20" x14ac:dyDescent="0.2">
      <c r="A1821" s="13" t="str">
        <f>TCD!V1822</f>
        <v>CHRONO_2SHOP</v>
      </c>
      <c r="B1821" s="1">
        <f t="shared" si="87"/>
        <v>46143</v>
      </c>
      <c r="F1821" t="str">
        <f>TCD!E1822</f>
        <v>XT414386497TS</v>
      </c>
      <c r="H1821" s="6" t="str">
        <f t="shared" si="88"/>
        <v>P</v>
      </c>
      <c r="I1821" t="str">
        <f>LOOKUP(F1821,'Facture Chronopost'!L:L,'Facture Chronopost'!H:H)</f>
        <v>FR</v>
      </c>
      <c r="J1821" s="6">
        <f>TCD!U1822</f>
        <v>30</v>
      </c>
      <c r="K1821">
        <f t="shared" si="89"/>
        <v>1</v>
      </c>
      <c r="L1821" s="27">
        <f>_xlfn.XLOOKUP(F1821,'TCD poids'!A:A,'TCD poids'!C:C)</f>
        <v>4.6999999999999993</v>
      </c>
      <c r="M1821" t="str">
        <f>TCD!T1822</f>
        <v>6C</v>
      </c>
      <c r="N1821">
        <f>IF(I1821="",0.2,LOOKUP(I1821,'Pays TVA'!A:A,'Pays TVA'!B:B))</f>
        <v>0.2</v>
      </c>
      <c r="O1821" s="27" t="str">
        <f>IF(TCD!M1822="","",TCD!M1822)</f>
        <v/>
      </c>
      <c r="P1821" s="27" t="str">
        <f>IF(TCD!J1822="","",TCD!J1822)</f>
        <v/>
      </c>
      <c r="Q1821" s="27" t="str">
        <f>IF(AND(TCD!L1822="",TCD!Q1822=""),"",IF(SUM(TCD!L1822,TCD!Q1822)&gt;15,29,9.5))</f>
        <v/>
      </c>
      <c r="R1821" s="27">
        <f>_xlfn.XLOOKUP(F1821,TCD!E:E,TCD!K:K,"")</f>
        <v>0</v>
      </c>
      <c r="S1821" s="27" t="str">
        <f>IF(TCD!I1822="","",IF(TCD!I1822&gt;8.5,17,8.5))</f>
        <v/>
      </c>
      <c r="T1821" s="27">
        <f>TCD!Y1822</f>
        <v>9.77</v>
      </c>
    </row>
    <row r="1822" spans="1:20" x14ac:dyDescent="0.2">
      <c r="A1822" s="13" t="str">
        <f>TCD!V1823</f>
        <v>CHRONO_2SHOP</v>
      </c>
      <c r="B1822" s="1">
        <f t="shared" si="87"/>
        <v>46143</v>
      </c>
      <c r="F1822" t="str">
        <f>TCD!E1823</f>
        <v>XT414386695TS</v>
      </c>
      <c r="H1822" s="6" t="str">
        <f t="shared" si="88"/>
        <v>P</v>
      </c>
      <c r="I1822" t="str">
        <f>LOOKUP(F1822,'Facture Chronopost'!L:L,'Facture Chronopost'!H:H)</f>
        <v>FR</v>
      </c>
      <c r="J1822" s="6">
        <f>TCD!U1823</f>
        <v>30</v>
      </c>
      <c r="K1822">
        <f t="shared" si="89"/>
        <v>1</v>
      </c>
      <c r="L1822" s="27">
        <f>_xlfn.XLOOKUP(F1822,'TCD poids'!A:A,'TCD poids'!C:C)</f>
        <v>4.5999999999999996</v>
      </c>
      <c r="M1822" t="str">
        <f>TCD!T1823</f>
        <v>6C</v>
      </c>
      <c r="N1822">
        <f>IF(I1822="",0.2,LOOKUP(I1822,'Pays TVA'!A:A,'Pays TVA'!B:B))</f>
        <v>0.2</v>
      </c>
      <c r="O1822" s="27" t="str">
        <f>IF(TCD!M1823="","",TCD!M1823)</f>
        <v/>
      </c>
      <c r="P1822" s="27" t="str">
        <f>IF(TCD!J1823="","",TCD!J1823)</f>
        <v/>
      </c>
      <c r="Q1822" s="27" t="str">
        <f>IF(AND(TCD!L1823="",TCD!Q1823=""),"",IF(SUM(TCD!L1823,TCD!Q1823)&gt;15,29,9.5))</f>
        <v/>
      </c>
      <c r="R1822" s="27">
        <f>_xlfn.XLOOKUP(F1822,TCD!E:E,TCD!K:K,"")</f>
        <v>0</v>
      </c>
      <c r="S1822" s="27" t="str">
        <f>IF(TCD!I1823="","",IF(TCD!I1823&gt;8.5,17,8.5))</f>
        <v/>
      </c>
      <c r="T1822" s="27">
        <f>TCD!Y1823</f>
        <v>9.77</v>
      </c>
    </row>
    <row r="1823" spans="1:20" x14ac:dyDescent="0.2">
      <c r="A1823" s="13" t="str">
        <f>TCD!V1824</f>
        <v>CHRONO_2SHOP</v>
      </c>
      <c r="B1823" s="1">
        <f t="shared" si="87"/>
        <v>46143</v>
      </c>
      <c r="F1823" t="str">
        <f>TCD!E1824</f>
        <v>XT414387081TS</v>
      </c>
      <c r="H1823" s="6" t="str">
        <f t="shared" si="88"/>
        <v>P</v>
      </c>
      <c r="I1823" t="str">
        <f>LOOKUP(F1823,'Facture Chronopost'!L:L,'Facture Chronopost'!H:H)</f>
        <v>FR</v>
      </c>
      <c r="J1823" s="6">
        <f>TCD!U1824</f>
        <v>42</v>
      </c>
      <c r="K1823">
        <f t="shared" si="89"/>
        <v>1</v>
      </c>
      <c r="L1823" s="27">
        <f>_xlfn.XLOOKUP(F1823,'TCD poids'!A:A,'TCD poids'!C:C)</f>
        <v>0.1</v>
      </c>
      <c r="M1823" t="str">
        <f>TCD!T1824</f>
        <v>6C</v>
      </c>
      <c r="N1823">
        <f>IF(I1823="",0.2,LOOKUP(I1823,'Pays TVA'!A:A,'Pays TVA'!B:B))</f>
        <v>0.2</v>
      </c>
      <c r="O1823" s="27" t="str">
        <f>IF(TCD!M1824="","",TCD!M1824)</f>
        <v/>
      </c>
      <c r="P1823" s="27" t="str">
        <f>IF(TCD!J1824="","",TCD!J1824)</f>
        <v/>
      </c>
      <c r="Q1823" s="27" t="str">
        <f>IF(AND(TCD!L1824="",TCD!Q1824=""),"",IF(SUM(TCD!L1824,TCD!Q1824)&gt;15,29,9.5))</f>
        <v/>
      </c>
      <c r="R1823" s="27">
        <f>_xlfn.XLOOKUP(F1823,TCD!E:E,TCD!K:K,"")</f>
        <v>0</v>
      </c>
      <c r="S1823" s="27" t="str">
        <f>IF(TCD!I1824="","",IF(TCD!I1824&gt;8.5,17,8.5))</f>
        <v/>
      </c>
      <c r="T1823" s="27">
        <f>TCD!Y1824</f>
        <v>5.41</v>
      </c>
    </row>
    <row r="1824" spans="1:20" x14ac:dyDescent="0.2">
      <c r="A1824" s="13" t="str">
        <f>TCD!V1825</f>
        <v>CHRONO_2SHOP</v>
      </c>
      <c r="B1824" s="1">
        <f t="shared" si="87"/>
        <v>46143</v>
      </c>
      <c r="F1824" t="str">
        <f>TCD!E1825</f>
        <v>XT414388127TS</v>
      </c>
      <c r="H1824" s="6" t="str">
        <f t="shared" si="88"/>
        <v>P</v>
      </c>
      <c r="I1824" t="str">
        <f>LOOKUP(F1824,'Facture Chronopost'!L:L,'Facture Chronopost'!H:H)</f>
        <v>FR</v>
      </c>
      <c r="J1824" s="6">
        <f>TCD!U1825</f>
        <v>25</v>
      </c>
      <c r="K1824">
        <f t="shared" si="89"/>
        <v>1</v>
      </c>
      <c r="L1824" s="27">
        <f>_xlfn.XLOOKUP(F1824,'TCD poids'!A:A,'TCD poids'!C:C)</f>
        <v>5</v>
      </c>
      <c r="M1824" t="str">
        <f>TCD!T1825</f>
        <v>6C</v>
      </c>
      <c r="N1824">
        <f>IF(I1824="",0.2,LOOKUP(I1824,'Pays TVA'!A:A,'Pays TVA'!B:B))</f>
        <v>0.2</v>
      </c>
      <c r="O1824" s="27" t="str">
        <f>IF(TCD!M1825="","",TCD!M1825)</f>
        <v/>
      </c>
      <c r="P1824" s="27" t="str">
        <f>IF(TCD!J1825="","",TCD!J1825)</f>
        <v/>
      </c>
      <c r="Q1824" s="27" t="str">
        <f>IF(AND(TCD!L1825="",TCD!Q1825=""),"",IF(SUM(TCD!L1825,TCD!Q1825)&gt;15,29,9.5))</f>
        <v/>
      </c>
      <c r="R1824" s="27">
        <f>_xlfn.XLOOKUP(F1824,TCD!E:E,TCD!K:K,"")</f>
        <v>0</v>
      </c>
      <c r="S1824" s="27" t="str">
        <f>IF(TCD!I1825="","",IF(TCD!I1825&gt;8.5,17,8.5))</f>
        <v/>
      </c>
      <c r="T1824" s="27">
        <f>TCD!Y1825</f>
        <v>13.91</v>
      </c>
    </row>
    <row r="1825" spans="1:20" x14ac:dyDescent="0.2">
      <c r="A1825" s="13" t="str">
        <f>TCD!V1826</f>
        <v>CHRONO_2SHOP</v>
      </c>
      <c r="B1825" s="1">
        <f t="shared" si="87"/>
        <v>46143</v>
      </c>
      <c r="F1825" t="str">
        <f>TCD!E1826</f>
        <v>XT414389215TS</v>
      </c>
      <c r="H1825" s="6" t="str">
        <f t="shared" si="88"/>
        <v>P</v>
      </c>
      <c r="I1825" t="str">
        <f>LOOKUP(F1825,'Facture Chronopost'!L:L,'Facture Chronopost'!H:H)</f>
        <v>FR</v>
      </c>
      <c r="J1825" s="6">
        <f>TCD!U1826</f>
        <v>30</v>
      </c>
      <c r="K1825">
        <f t="shared" si="89"/>
        <v>1</v>
      </c>
      <c r="L1825" s="27">
        <f>_xlfn.XLOOKUP(F1825,'TCD poids'!A:A,'TCD poids'!C:C)</f>
        <v>4.5</v>
      </c>
      <c r="M1825" t="str">
        <f>TCD!T1826</f>
        <v>6C</v>
      </c>
      <c r="N1825">
        <f>IF(I1825="",0.2,LOOKUP(I1825,'Pays TVA'!A:A,'Pays TVA'!B:B))</f>
        <v>0.2</v>
      </c>
      <c r="O1825" s="27" t="str">
        <f>IF(TCD!M1826="","",TCD!M1826)</f>
        <v/>
      </c>
      <c r="P1825" s="27" t="str">
        <f>IF(TCD!J1826="","",TCD!J1826)</f>
        <v/>
      </c>
      <c r="Q1825" s="27" t="str">
        <f>IF(AND(TCD!L1826="",TCD!Q1826=""),"",IF(SUM(TCD!L1826,TCD!Q1826)&gt;15,29,9.5))</f>
        <v/>
      </c>
      <c r="R1825" s="27">
        <f>_xlfn.XLOOKUP(F1825,TCD!E:E,TCD!K:K,"")</f>
        <v>0</v>
      </c>
      <c r="S1825" s="27" t="str">
        <f>IF(TCD!I1826="","",IF(TCD!I1826&gt;8.5,17,8.5))</f>
        <v/>
      </c>
      <c r="T1825" s="27">
        <f>TCD!Y1826</f>
        <v>9.77</v>
      </c>
    </row>
    <row r="1826" spans="1:20" x14ac:dyDescent="0.2">
      <c r="A1826" s="13" t="str">
        <f>TCD!V1827</f>
        <v>CHRONO_2SHOP</v>
      </c>
      <c r="B1826" s="1">
        <f t="shared" si="87"/>
        <v>46143</v>
      </c>
      <c r="F1826" t="str">
        <f>TCD!E1827</f>
        <v>XT414389445TS</v>
      </c>
      <c r="H1826" s="6" t="str">
        <f t="shared" si="88"/>
        <v>P</v>
      </c>
      <c r="I1826" t="str">
        <f>LOOKUP(F1826,'Facture Chronopost'!L:L,'Facture Chronopost'!H:H)</f>
        <v>FR</v>
      </c>
      <c r="J1826" s="6">
        <f>TCD!U1827</f>
        <v>25</v>
      </c>
      <c r="K1826">
        <f t="shared" si="89"/>
        <v>1</v>
      </c>
      <c r="L1826" s="27">
        <f>_xlfn.XLOOKUP(F1826,'TCD poids'!A:A,'TCD poids'!C:C)</f>
        <v>4.8</v>
      </c>
      <c r="M1826" t="str">
        <f>TCD!T1827</f>
        <v>6C</v>
      </c>
      <c r="N1826">
        <f>IF(I1826="",0.2,LOOKUP(I1826,'Pays TVA'!A:A,'Pays TVA'!B:B))</f>
        <v>0.2</v>
      </c>
      <c r="O1826" s="27" t="str">
        <f>IF(TCD!M1827="","",TCD!M1827)</f>
        <v/>
      </c>
      <c r="P1826" s="27" t="str">
        <f>IF(TCD!J1827="","",TCD!J1827)</f>
        <v/>
      </c>
      <c r="Q1826" s="27" t="str">
        <f>IF(AND(TCD!L1827="",TCD!Q1827=""),"",IF(SUM(TCD!L1827,TCD!Q1827)&gt;15,29,9.5))</f>
        <v/>
      </c>
      <c r="R1826" s="27">
        <f>_xlfn.XLOOKUP(F1826,TCD!E:E,TCD!K:K,"")</f>
        <v>0</v>
      </c>
      <c r="S1826" s="27" t="str">
        <f>IF(TCD!I1827="","",IF(TCD!I1827&gt;8.5,17,8.5))</f>
        <v/>
      </c>
      <c r="T1826" s="27">
        <f>TCD!Y1827</f>
        <v>13.91</v>
      </c>
    </row>
    <row r="1827" spans="1:20" x14ac:dyDescent="0.2">
      <c r="A1827" s="13" t="str">
        <f>TCD!V1828</f>
        <v>CHRONO_2SHOP</v>
      </c>
      <c r="B1827" s="1">
        <f t="shared" si="87"/>
        <v>46143</v>
      </c>
      <c r="F1827" t="str">
        <f>TCD!E1828</f>
        <v>XT414389754TS</v>
      </c>
      <c r="H1827" s="6" t="str">
        <f t="shared" si="88"/>
        <v>P</v>
      </c>
      <c r="I1827" t="str">
        <f>LOOKUP(F1827,'Facture Chronopost'!L:L,'Facture Chronopost'!H:H)</f>
        <v>FR</v>
      </c>
      <c r="J1827" s="6">
        <f>TCD!U1828</f>
        <v>30</v>
      </c>
      <c r="K1827">
        <f t="shared" si="89"/>
        <v>1</v>
      </c>
      <c r="L1827" s="27">
        <f>_xlfn.XLOOKUP(F1827,'TCD poids'!A:A,'TCD poids'!C:C)</f>
        <v>1.2000000000000002</v>
      </c>
      <c r="M1827" t="str">
        <f>TCD!T1828</f>
        <v>6C</v>
      </c>
      <c r="N1827">
        <f>IF(I1827="",0.2,LOOKUP(I1827,'Pays TVA'!A:A,'Pays TVA'!B:B))</f>
        <v>0.2</v>
      </c>
      <c r="O1827" s="27" t="str">
        <f>IF(TCD!M1828="","",TCD!M1828)</f>
        <v/>
      </c>
      <c r="P1827" s="27" t="str">
        <f>IF(TCD!J1828="","",TCD!J1828)</f>
        <v/>
      </c>
      <c r="Q1827" s="27" t="str">
        <f>IF(AND(TCD!L1828="",TCD!Q1828=""),"",IF(SUM(TCD!L1828,TCD!Q1828)&gt;15,29,9.5))</f>
        <v/>
      </c>
      <c r="R1827" s="27">
        <f>_xlfn.XLOOKUP(F1827,TCD!E:E,TCD!K:K,"")</f>
        <v>0</v>
      </c>
      <c r="S1827" s="27" t="str">
        <f>IF(TCD!I1828="","",IF(TCD!I1828&gt;8.5,17,8.5))</f>
        <v/>
      </c>
      <c r="T1827" s="27">
        <f>TCD!Y1828</f>
        <v>5.96</v>
      </c>
    </row>
    <row r="1828" spans="1:20" x14ac:dyDescent="0.2">
      <c r="A1828" s="13" t="str">
        <f>TCD!V1829</f>
        <v>CHRONO_2SHOP</v>
      </c>
      <c r="B1828" s="1">
        <f t="shared" si="87"/>
        <v>46143</v>
      </c>
      <c r="F1828" t="str">
        <f>TCD!E1829</f>
        <v>XT414390899TS</v>
      </c>
      <c r="H1828" s="6" t="str">
        <f t="shared" si="88"/>
        <v>P</v>
      </c>
      <c r="I1828" t="str">
        <f>LOOKUP(F1828,'Facture Chronopost'!L:L,'Facture Chronopost'!H:H)</f>
        <v>FR</v>
      </c>
      <c r="J1828" s="6">
        <f>TCD!U1829</f>
        <v>30</v>
      </c>
      <c r="K1828">
        <f t="shared" si="89"/>
        <v>1</v>
      </c>
      <c r="L1828" s="27">
        <f>_xlfn.XLOOKUP(F1828,'TCD poids'!A:A,'TCD poids'!C:C)</f>
        <v>1.9000000000000001</v>
      </c>
      <c r="M1828" t="str">
        <f>TCD!T1829</f>
        <v>6C</v>
      </c>
      <c r="N1828">
        <f>IF(I1828="",0.2,LOOKUP(I1828,'Pays TVA'!A:A,'Pays TVA'!B:B))</f>
        <v>0.2</v>
      </c>
      <c r="O1828" s="27" t="str">
        <f>IF(TCD!M1829="","",TCD!M1829)</f>
        <v/>
      </c>
      <c r="P1828" s="27" t="str">
        <f>IF(TCD!J1829="","",TCD!J1829)</f>
        <v/>
      </c>
      <c r="Q1828" s="27" t="str">
        <f>IF(AND(TCD!L1829="",TCD!Q1829=""),"",IF(SUM(TCD!L1829,TCD!Q1829)&gt;15,29,9.5))</f>
        <v/>
      </c>
      <c r="R1828" s="27">
        <f>_xlfn.XLOOKUP(F1828,TCD!E:E,TCD!K:K,"")</f>
        <v>0</v>
      </c>
      <c r="S1828" s="27" t="str">
        <f>IF(TCD!I1829="","",IF(TCD!I1829&gt;8.5,17,8.5))</f>
        <v/>
      </c>
      <c r="T1828" s="27">
        <f>TCD!Y1829</f>
        <v>5.96</v>
      </c>
    </row>
    <row r="1829" spans="1:20" x14ac:dyDescent="0.2">
      <c r="A1829" s="13" t="str">
        <f>TCD!V1830</f>
        <v>CHRONO_2SHOP</v>
      </c>
      <c r="B1829" s="1">
        <f t="shared" si="87"/>
        <v>46143</v>
      </c>
      <c r="F1829" t="str">
        <f>TCD!E1830</f>
        <v>XT414391214TS</v>
      </c>
      <c r="H1829" s="6" t="str">
        <f t="shared" si="88"/>
        <v>P</v>
      </c>
      <c r="I1829" t="str">
        <f>LOOKUP(F1829,'Facture Chronopost'!L:L,'Facture Chronopost'!H:H)</f>
        <v>FR</v>
      </c>
      <c r="J1829" s="6">
        <f>TCD!U1830</f>
        <v>30</v>
      </c>
      <c r="K1829">
        <f t="shared" si="89"/>
        <v>1</v>
      </c>
      <c r="L1829" s="27">
        <f>_xlfn.XLOOKUP(F1829,'TCD poids'!A:A,'TCD poids'!C:C)</f>
        <v>0.30000000000000004</v>
      </c>
      <c r="M1829" t="str">
        <f>TCD!T1830</f>
        <v>6C</v>
      </c>
      <c r="N1829">
        <f>IF(I1829="",0.2,LOOKUP(I1829,'Pays TVA'!A:A,'Pays TVA'!B:B))</f>
        <v>0.2</v>
      </c>
      <c r="O1829" s="27" t="str">
        <f>IF(TCD!M1830="","",TCD!M1830)</f>
        <v/>
      </c>
      <c r="P1829" s="27" t="str">
        <f>IF(TCD!J1830="","",TCD!J1830)</f>
        <v/>
      </c>
      <c r="Q1829" s="27" t="str">
        <f>IF(AND(TCD!L1830="",TCD!Q1830=""),"",IF(SUM(TCD!L1830,TCD!Q1830)&gt;15,29,9.5))</f>
        <v/>
      </c>
      <c r="R1829" s="27">
        <f>_xlfn.XLOOKUP(F1829,TCD!E:E,TCD!K:K,"")</f>
        <v>0</v>
      </c>
      <c r="S1829" s="27" t="str">
        <f>IF(TCD!I1830="","",IF(TCD!I1830&gt;8.5,17,8.5))</f>
        <v/>
      </c>
      <c r="T1829" s="27">
        <f>TCD!Y1830</f>
        <v>5.41</v>
      </c>
    </row>
    <row r="1830" spans="1:20" x14ac:dyDescent="0.2">
      <c r="A1830" s="13" t="str">
        <f>TCD!V1831</f>
        <v>CHRONO_2SHOP</v>
      </c>
      <c r="B1830" s="1">
        <f t="shared" si="87"/>
        <v>46143</v>
      </c>
      <c r="F1830" t="str">
        <f>TCD!E1831</f>
        <v>XT414391259TS</v>
      </c>
      <c r="H1830" s="6" t="str">
        <f t="shared" si="88"/>
        <v>P</v>
      </c>
      <c r="I1830" t="str">
        <f>LOOKUP(F1830,'Facture Chronopost'!L:L,'Facture Chronopost'!H:H)</f>
        <v>FR</v>
      </c>
      <c r="J1830" s="6">
        <f>TCD!U1831</f>
        <v>30</v>
      </c>
      <c r="K1830">
        <f t="shared" si="89"/>
        <v>1</v>
      </c>
      <c r="L1830" s="27">
        <f>_xlfn.XLOOKUP(F1830,'TCD poids'!A:A,'TCD poids'!C:C)</f>
        <v>5.8</v>
      </c>
      <c r="M1830" t="str">
        <f>TCD!T1831</f>
        <v>6C</v>
      </c>
      <c r="N1830">
        <f>IF(I1830="",0.2,LOOKUP(I1830,'Pays TVA'!A:A,'Pays TVA'!B:B))</f>
        <v>0.2</v>
      </c>
      <c r="O1830" s="27" t="str">
        <f>IF(TCD!M1831="","",TCD!M1831)</f>
        <v/>
      </c>
      <c r="P1830" s="27" t="str">
        <f>IF(TCD!J1831="","",TCD!J1831)</f>
        <v/>
      </c>
      <c r="Q1830" s="27" t="str">
        <f>IF(AND(TCD!L1831="",TCD!Q1831=""),"",IF(SUM(TCD!L1831,TCD!Q1831)&gt;15,29,9.5))</f>
        <v/>
      </c>
      <c r="R1830" s="27">
        <f>_xlfn.XLOOKUP(F1830,TCD!E:E,TCD!K:K,"")</f>
        <v>0</v>
      </c>
      <c r="S1830" s="27" t="str">
        <f>IF(TCD!I1831="","",IF(TCD!I1831&gt;8.5,17,8.5))</f>
        <v/>
      </c>
      <c r="T1830" s="27">
        <f>TCD!Y1831</f>
        <v>10.43</v>
      </c>
    </row>
    <row r="1831" spans="1:20" x14ac:dyDescent="0.2">
      <c r="A1831" s="13" t="str">
        <f>TCD!V1832</f>
        <v>CHRONO_2SHOP</v>
      </c>
      <c r="B1831" s="1">
        <f t="shared" si="87"/>
        <v>46143</v>
      </c>
      <c r="F1831" t="str">
        <f>TCD!E1832</f>
        <v>XT414391571TS</v>
      </c>
      <c r="H1831" s="6" t="str">
        <f t="shared" si="88"/>
        <v>P</v>
      </c>
      <c r="I1831" t="str">
        <f>LOOKUP(F1831,'Facture Chronopost'!L:L,'Facture Chronopost'!H:H)</f>
        <v>FR</v>
      </c>
      <c r="J1831" s="6">
        <f>TCD!U1832</f>
        <v>30</v>
      </c>
      <c r="K1831">
        <f t="shared" si="89"/>
        <v>1</v>
      </c>
      <c r="L1831" s="27">
        <f>_xlfn.XLOOKUP(F1831,'TCD poids'!A:A,'TCD poids'!C:C)</f>
        <v>0.1</v>
      </c>
      <c r="M1831" t="str">
        <f>TCD!T1832</f>
        <v>6C</v>
      </c>
      <c r="N1831">
        <f>IF(I1831="",0.2,LOOKUP(I1831,'Pays TVA'!A:A,'Pays TVA'!B:B))</f>
        <v>0.2</v>
      </c>
      <c r="O1831" s="27" t="str">
        <f>IF(TCD!M1832="","",TCD!M1832)</f>
        <v/>
      </c>
      <c r="P1831" s="27" t="str">
        <f>IF(TCD!J1832="","",TCD!J1832)</f>
        <v/>
      </c>
      <c r="Q1831" s="27" t="str">
        <f>IF(AND(TCD!L1832="",TCD!Q1832=""),"",IF(SUM(TCD!L1832,TCD!Q1832)&gt;15,29,9.5))</f>
        <v/>
      </c>
      <c r="R1831" s="27">
        <f>_xlfn.XLOOKUP(F1831,TCD!E:E,TCD!K:K,"")</f>
        <v>0</v>
      </c>
      <c r="S1831" s="27" t="str">
        <f>IF(TCD!I1832="","",IF(TCD!I1832&gt;8.5,17,8.5))</f>
        <v/>
      </c>
      <c r="T1831" s="27">
        <f>TCD!Y1832</f>
        <v>5.41</v>
      </c>
    </row>
    <row r="1832" spans="1:20" x14ac:dyDescent="0.2">
      <c r="A1832" s="13" t="str">
        <f>TCD!V1833</f>
        <v>CHRONO_2SHOP</v>
      </c>
      <c r="B1832" s="1">
        <f t="shared" si="87"/>
        <v>46143</v>
      </c>
      <c r="F1832" t="str">
        <f>TCD!E1833</f>
        <v>XT414391965TS</v>
      </c>
      <c r="H1832" s="6" t="str">
        <f t="shared" si="88"/>
        <v>P</v>
      </c>
      <c r="I1832" t="str">
        <f>LOOKUP(F1832,'Facture Chronopost'!L:L,'Facture Chronopost'!H:H)</f>
        <v>FR</v>
      </c>
      <c r="J1832" s="6">
        <f>TCD!U1833</f>
        <v>30</v>
      </c>
      <c r="K1832">
        <f t="shared" si="89"/>
        <v>1</v>
      </c>
      <c r="L1832" s="27">
        <f>_xlfn.XLOOKUP(F1832,'TCD poids'!A:A,'TCD poids'!C:C)</f>
        <v>4.5</v>
      </c>
      <c r="M1832" t="str">
        <f>TCD!T1833</f>
        <v>6C</v>
      </c>
      <c r="N1832">
        <f>IF(I1832="",0.2,LOOKUP(I1832,'Pays TVA'!A:A,'Pays TVA'!B:B))</f>
        <v>0.2</v>
      </c>
      <c r="O1832" s="27" t="str">
        <f>IF(TCD!M1833="","",TCD!M1833)</f>
        <v/>
      </c>
      <c r="P1832" s="27" t="str">
        <f>IF(TCD!J1833="","",TCD!J1833)</f>
        <v/>
      </c>
      <c r="Q1832" s="27" t="str">
        <f>IF(AND(TCD!L1833="",TCD!Q1833=""),"",IF(SUM(TCD!L1833,TCD!Q1833)&gt;15,29,9.5))</f>
        <v/>
      </c>
      <c r="R1832" s="27">
        <f>_xlfn.XLOOKUP(F1832,TCD!E:E,TCD!K:K,"")</f>
        <v>0</v>
      </c>
      <c r="S1832" s="27" t="str">
        <f>IF(TCD!I1833="","",IF(TCD!I1833&gt;8.5,17,8.5))</f>
        <v/>
      </c>
      <c r="T1832" s="27">
        <f>TCD!Y1833</f>
        <v>9.77</v>
      </c>
    </row>
    <row r="1833" spans="1:20" x14ac:dyDescent="0.2">
      <c r="A1833" s="13" t="str">
        <f>TCD!V1834</f>
        <v>CHRONO_2SHOP</v>
      </c>
      <c r="B1833" s="1">
        <f t="shared" si="87"/>
        <v>46143</v>
      </c>
      <c r="F1833" t="str">
        <f>TCD!E1834</f>
        <v>XT414392078TS</v>
      </c>
      <c r="H1833" s="6" t="str">
        <f t="shared" si="88"/>
        <v>P</v>
      </c>
      <c r="I1833" t="str">
        <f>LOOKUP(F1833,'Facture Chronopost'!L:L,'Facture Chronopost'!H:H)</f>
        <v>FR</v>
      </c>
      <c r="J1833" s="6">
        <f>TCD!U1834</f>
        <v>30</v>
      </c>
      <c r="K1833">
        <f t="shared" si="89"/>
        <v>1</v>
      </c>
      <c r="L1833" s="27">
        <f>_xlfn.XLOOKUP(F1833,'TCD poids'!A:A,'TCD poids'!C:C)</f>
        <v>0.6</v>
      </c>
      <c r="M1833" t="str">
        <f>TCD!T1834</f>
        <v>6C</v>
      </c>
      <c r="N1833">
        <f>IF(I1833="",0.2,LOOKUP(I1833,'Pays TVA'!A:A,'Pays TVA'!B:B))</f>
        <v>0.2</v>
      </c>
      <c r="O1833" s="27" t="str">
        <f>IF(TCD!M1834="","",TCD!M1834)</f>
        <v/>
      </c>
      <c r="P1833" s="27" t="str">
        <f>IF(TCD!J1834="","",TCD!J1834)</f>
        <v/>
      </c>
      <c r="Q1833" s="27" t="str">
        <f>IF(AND(TCD!L1834="",TCD!Q1834=""),"",IF(SUM(TCD!L1834,TCD!Q1834)&gt;15,29,9.5))</f>
        <v/>
      </c>
      <c r="R1833" s="27">
        <f>_xlfn.XLOOKUP(F1833,TCD!E:E,TCD!K:K,"")</f>
        <v>0</v>
      </c>
      <c r="S1833" s="27" t="str">
        <f>IF(TCD!I1834="","",IF(TCD!I1834&gt;8.5,17,8.5))</f>
        <v/>
      </c>
      <c r="T1833" s="27">
        <f>TCD!Y1834</f>
        <v>5.63</v>
      </c>
    </row>
    <row r="1834" spans="1:20" x14ac:dyDescent="0.2">
      <c r="A1834" s="13" t="str">
        <f>TCD!V1835</f>
        <v>CHRONO_2SHOP</v>
      </c>
      <c r="B1834" s="1">
        <f t="shared" si="87"/>
        <v>46143</v>
      </c>
      <c r="F1834" t="str">
        <f>TCD!E1835</f>
        <v>XT414392872TS</v>
      </c>
      <c r="H1834" s="6" t="str">
        <f t="shared" si="88"/>
        <v>P</v>
      </c>
      <c r="I1834" t="str">
        <f>LOOKUP(F1834,'Facture Chronopost'!L:L,'Facture Chronopost'!H:H)</f>
        <v>FR</v>
      </c>
      <c r="J1834" s="6">
        <f>TCD!U1835</f>
        <v>30</v>
      </c>
      <c r="K1834">
        <f t="shared" si="89"/>
        <v>1</v>
      </c>
      <c r="L1834" s="27">
        <f>_xlfn.XLOOKUP(F1834,'TCD poids'!A:A,'TCD poids'!C:C)</f>
        <v>6</v>
      </c>
      <c r="M1834" t="str">
        <f>TCD!T1835</f>
        <v>6C</v>
      </c>
      <c r="N1834">
        <f>IF(I1834="",0.2,LOOKUP(I1834,'Pays TVA'!A:A,'Pays TVA'!B:B))</f>
        <v>0.2</v>
      </c>
      <c r="O1834" s="27" t="str">
        <f>IF(TCD!M1835="","",TCD!M1835)</f>
        <v/>
      </c>
      <c r="P1834" s="27" t="str">
        <f>IF(TCD!J1835="","",TCD!J1835)</f>
        <v/>
      </c>
      <c r="Q1834" s="27" t="str">
        <f>IF(AND(TCD!L1835="",TCD!Q1835=""),"",IF(SUM(TCD!L1835,TCD!Q1835)&gt;15,29,9.5))</f>
        <v/>
      </c>
      <c r="R1834" s="27">
        <f>_xlfn.XLOOKUP(F1834,TCD!E:E,TCD!K:K,"")</f>
        <v>0</v>
      </c>
      <c r="S1834" s="27" t="str">
        <f>IF(TCD!I1835="","",IF(TCD!I1835&gt;8.5,17,8.5))</f>
        <v/>
      </c>
      <c r="T1834" s="27">
        <f>TCD!Y1835</f>
        <v>10.43</v>
      </c>
    </row>
    <row r="1835" spans="1:20" x14ac:dyDescent="0.2">
      <c r="A1835" s="13" t="str">
        <f>TCD!V1836</f>
        <v>CHRONO_2SHOP</v>
      </c>
      <c r="B1835" s="1">
        <f t="shared" si="87"/>
        <v>46143</v>
      </c>
      <c r="F1835" t="str">
        <f>TCD!E1836</f>
        <v>XT414394330TS</v>
      </c>
      <c r="H1835" s="6" t="str">
        <f t="shared" si="88"/>
        <v>P</v>
      </c>
      <c r="I1835" t="str">
        <f>LOOKUP(F1835,'Facture Chronopost'!L:L,'Facture Chronopost'!H:H)</f>
        <v>FR</v>
      </c>
      <c r="J1835" s="6">
        <f>TCD!U1836</f>
        <v>30</v>
      </c>
      <c r="K1835">
        <f t="shared" si="89"/>
        <v>1</v>
      </c>
      <c r="L1835" s="27">
        <f>_xlfn.XLOOKUP(F1835,'TCD poids'!A:A,'TCD poids'!C:C)</f>
        <v>0.1</v>
      </c>
      <c r="M1835" t="str">
        <f>TCD!T1836</f>
        <v>6C</v>
      </c>
      <c r="N1835">
        <f>IF(I1835="",0.2,LOOKUP(I1835,'Pays TVA'!A:A,'Pays TVA'!B:B))</f>
        <v>0.2</v>
      </c>
      <c r="O1835" s="27" t="str">
        <f>IF(TCD!M1836="","",TCD!M1836)</f>
        <v/>
      </c>
      <c r="P1835" s="27" t="str">
        <f>IF(TCD!J1836="","",TCD!J1836)</f>
        <v/>
      </c>
      <c r="Q1835" s="27" t="str">
        <f>IF(AND(TCD!L1836="",TCD!Q1836=""),"",IF(SUM(TCD!L1836,TCD!Q1836)&gt;15,29,9.5))</f>
        <v/>
      </c>
      <c r="R1835" s="27">
        <f>_xlfn.XLOOKUP(F1835,TCD!E:E,TCD!K:K,"")</f>
        <v>0</v>
      </c>
      <c r="S1835" s="27" t="str">
        <f>IF(TCD!I1836="","",IF(TCD!I1836&gt;8.5,17,8.5))</f>
        <v/>
      </c>
      <c r="T1835" s="27">
        <f>TCD!Y1836</f>
        <v>5.41</v>
      </c>
    </row>
    <row r="1836" spans="1:20" x14ac:dyDescent="0.2">
      <c r="A1836" s="13" t="str">
        <f>TCD!V1837</f>
        <v>CHRONO_2SHOP</v>
      </c>
      <c r="B1836" s="1">
        <f t="shared" si="87"/>
        <v>46143</v>
      </c>
      <c r="F1836" t="str">
        <f>TCD!E1837</f>
        <v>XT414395180TS</v>
      </c>
      <c r="H1836" s="6" t="str">
        <f t="shared" si="88"/>
        <v>P</v>
      </c>
      <c r="I1836" t="str">
        <f>LOOKUP(F1836,'Facture Chronopost'!L:L,'Facture Chronopost'!H:H)</f>
        <v>FR</v>
      </c>
      <c r="J1836" s="6">
        <f>TCD!U1837</f>
        <v>42</v>
      </c>
      <c r="K1836">
        <f t="shared" si="89"/>
        <v>1</v>
      </c>
      <c r="L1836" s="27">
        <f>_xlfn.XLOOKUP(F1836,'TCD poids'!A:A,'TCD poids'!C:C)</f>
        <v>3</v>
      </c>
      <c r="M1836" t="str">
        <f>TCD!T1837</f>
        <v>6C</v>
      </c>
      <c r="N1836">
        <f>IF(I1836="",0.2,LOOKUP(I1836,'Pays TVA'!A:A,'Pays TVA'!B:B))</f>
        <v>0.2</v>
      </c>
      <c r="O1836" s="27" t="str">
        <f>IF(TCD!M1837="","",TCD!M1837)</f>
        <v/>
      </c>
      <c r="P1836" s="27" t="str">
        <f>IF(TCD!J1837="","",TCD!J1837)</f>
        <v/>
      </c>
      <c r="Q1836" s="27" t="str">
        <f>IF(AND(TCD!L1837="",TCD!Q1837=""),"",IF(SUM(TCD!L1837,TCD!Q1837)&gt;15,29,9.5))</f>
        <v/>
      </c>
      <c r="R1836" s="27">
        <f>_xlfn.XLOOKUP(F1836,TCD!E:E,TCD!K:K,"")</f>
        <v>0</v>
      </c>
      <c r="S1836" s="27" t="str">
        <f>IF(TCD!I1837="","",IF(TCD!I1837&gt;8.5,17,8.5))</f>
        <v/>
      </c>
      <c r="T1836" s="27">
        <f>TCD!Y1837</f>
        <v>10.45</v>
      </c>
    </row>
    <row r="1837" spans="1:20" x14ac:dyDescent="0.2">
      <c r="A1837" s="13" t="str">
        <f>TCD!V1838</f>
        <v>CHRONO_2SHOP</v>
      </c>
      <c r="B1837" s="1">
        <f t="shared" si="87"/>
        <v>46143</v>
      </c>
      <c r="F1837" t="str">
        <f>TCD!E1838</f>
        <v>XT414396724TS</v>
      </c>
      <c r="H1837" s="6" t="str">
        <f t="shared" si="88"/>
        <v>P</v>
      </c>
      <c r="I1837" t="str">
        <f>LOOKUP(F1837,'Facture Chronopost'!L:L,'Facture Chronopost'!H:H)</f>
        <v>FR</v>
      </c>
      <c r="J1837" s="6">
        <f>TCD!U1838</f>
        <v>30</v>
      </c>
      <c r="K1837">
        <f t="shared" si="89"/>
        <v>1</v>
      </c>
      <c r="L1837" s="27">
        <f>_xlfn.XLOOKUP(F1837,'TCD poids'!A:A,'TCD poids'!C:C)</f>
        <v>4.5999999999999996</v>
      </c>
      <c r="M1837" t="str">
        <f>TCD!T1838</f>
        <v>6C</v>
      </c>
      <c r="N1837">
        <f>IF(I1837="",0.2,LOOKUP(I1837,'Pays TVA'!A:A,'Pays TVA'!B:B))</f>
        <v>0.2</v>
      </c>
      <c r="O1837" s="27" t="str">
        <f>IF(TCD!M1838="","",TCD!M1838)</f>
        <v/>
      </c>
      <c r="P1837" s="27" t="str">
        <f>IF(TCD!J1838="","",TCD!J1838)</f>
        <v/>
      </c>
      <c r="Q1837" s="27" t="str">
        <f>IF(AND(TCD!L1838="",TCD!Q1838=""),"",IF(SUM(TCD!L1838,TCD!Q1838)&gt;15,29,9.5))</f>
        <v/>
      </c>
      <c r="R1837" s="27">
        <f>_xlfn.XLOOKUP(F1837,TCD!E:E,TCD!K:K,"")</f>
        <v>0</v>
      </c>
      <c r="S1837" s="27" t="str">
        <f>IF(TCD!I1838="","",IF(TCD!I1838&gt;8.5,17,8.5))</f>
        <v/>
      </c>
      <c r="T1837" s="27">
        <f>TCD!Y1838</f>
        <v>9.77</v>
      </c>
    </row>
    <row r="1838" spans="1:20" x14ac:dyDescent="0.2">
      <c r="A1838" s="13" t="str">
        <f>TCD!V1839</f>
        <v>CHRONO_2SHOP</v>
      </c>
      <c r="B1838" s="1">
        <f t="shared" si="87"/>
        <v>46143</v>
      </c>
      <c r="F1838" t="str">
        <f>TCD!E1839</f>
        <v>XT414400052TS</v>
      </c>
      <c r="H1838" s="6" t="str">
        <f t="shared" si="88"/>
        <v>P</v>
      </c>
      <c r="I1838" t="str">
        <f>LOOKUP(F1838,'Facture Chronopost'!L:L,'Facture Chronopost'!H:H)</f>
        <v>FR</v>
      </c>
      <c r="J1838" s="6">
        <f>TCD!U1839</f>
        <v>30</v>
      </c>
      <c r="K1838">
        <f t="shared" si="89"/>
        <v>1</v>
      </c>
      <c r="L1838" s="27">
        <f>_xlfn.XLOOKUP(F1838,'TCD poids'!A:A,'TCD poids'!C:C)</f>
        <v>4.8999999999999995</v>
      </c>
      <c r="M1838" t="str">
        <f>TCD!T1839</f>
        <v>6C</v>
      </c>
      <c r="N1838">
        <f>IF(I1838="",0.2,LOOKUP(I1838,'Pays TVA'!A:A,'Pays TVA'!B:B))</f>
        <v>0.2</v>
      </c>
      <c r="O1838" s="27" t="str">
        <f>IF(TCD!M1839="","",TCD!M1839)</f>
        <v/>
      </c>
      <c r="P1838" s="27" t="str">
        <f>IF(TCD!J1839="","",TCD!J1839)</f>
        <v/>
      </c>
      <c r="Q1838" s="27" t="str">
        <f>IF(AND(TCD!L1839="",TCD!Q1839=""),"",IF(SUM(TCD!L1839,TCD!Q1839)&gt;15,29,9.5))</f>
        <v/>
      </c>
      <c r="R1838" s="27">
        <f>_xlfn.XLOOKUP(F1838,TCD!E:E,TCD!K:K,"")</f>
        <v>0</v>
      </c>
      <c r="S1838" s="27" t="str">
        <f>IF(TCD!I1839="","",IF(TCD!I1839&gt;8.5,17,8.5))</f>
        <v/>
      </c>
      <c r="T1838" s="27">
        <f>TCD!Y1839</f>
        <v>9.77</v>
      </c>
    </row>
    <row r="1839" spans="1:20" x14ac:dyDescent="0.2">
      <c r="A1839" s="13" t="str">
        <f>TCD!V1840</f>
        <v>CHRONO_2SHOP</v>
      </c>
      <c r="B1839" s="1">
        <f t="shared" si="87"/>
        <v>46143</v>
      </c>
      <c r="F1839" t="str">
        <f>TCD!E1840</f>
        <v>XT414400110TS</v>
      </c>
      <c r="H1839" s="6" t="str">
        <f t="shared" si="88"/>
        <v>P</v>
      </c>
      <c r="I1839" t="str">
        <f>LOOKUP(F1839,'Facture Chronopost'!L:L,'Facture Chronopost'!H:H)</f>
        <v>FR</v>
      </c>
      <c r="J1839" s="6">
        <f>TCD!U1840</f>
        <v>30</v>
      </c>
      <c r="K1839">
        <f t="shared" si="89"/>
        <v>1</v>
      </c>
      <c r="L1839" s="27">
        <f>_xlfn.XLOOKUP(F1839,'TCD poids'!A:A,'TCD poids'!C:C)</f>
        <v>0.2</v>
      </c>
      <c r="M1839" t="str">
        <f>TCD!T1840</f>
        <v>6C</v>
      </c>
      <c r="N1839">
        <f>IF(I1839="",0.2,LOOKUP(I1839,'Pays TVA'!A:A,'Pays TVA'!B:B))</f>
        <v>0.2</v>
      </c>
      <c r="O1839" s="27" t="str">
        <f>IF(TCD!M1840="","",TCD!M1840)</f>
        <v/>
      </c>
      <c r="P1839" s="27" t="str">
        <f>IF(TCD!J1840="","",TCD!J1840)</f>
        <v/>
      </c>
      <c r="Q1839" s="27" t="str">
        <f>IF(AND(TCD!L1840="",TCD!Q1840=""),"",IF(SUM(TCD!L1840,TCD!Q1840)&gt;15,29,9.5))</f>
        <v/>
      </c>
      <c r="R1839" s="27">
        <f>_xlfn.XLOOKUP(F1839,TCD!E:E,TCD!K:K,"")</f>
        <v>0</v>
      </c>
      <c r="S1839" s="27" t="str">
        <f>IF(TCD!I1840="","",IF(TCD!I1840&gt;8.5,17,8.5))</f>
        <v/>
      </c>
      <c r="T1839" s="27">
        <f>TCD!Y1840</f>
        <v>5.41</v>
      </c>
    </row>
    <row r="1840" spans="1:20" x14ac:dyDescent="0.2">
      <c r="A1840" s="13" t="str">
        <f>TCD!V1841</f>
        <v>CHRONO_2SHOP</v>
      </c>
      <c r="B1840" s="1">
        <f t="shared" si="87"/>
        <v>46143</v>
      </c>
      <c r="F1840" t="str">
        <f>TCD!E1841</f>
        <v>XT414400980TS</v>
      </c>
      <c r="H1840" s="6" t="str">
        <f t="shared" si="88"/>
        <v>P</v>
      </c>
      <c r="I1840" t="str">
        <f>LOOKUP(F1840,'Facture Chronopost'!L:L,'Facture Chronopost'!H:H)</f>
        <v>FR</v>
      </c>
      <c r="J1840" s="6">
        <f>TCD!U1841</f>
        <v>30</v>
      </c>
      <c r="K1840">
        <f t="shared" si="89"/>
        <v>1</v>
      </c>
      <c r="L1840" s="27">
        <f>_xlfn.XLOOKUP(F1840,'TCD poids'!A:A,'TCD poids'!C:C)</f>
        <v>0.7</v>
      </c>
      <c r="M1840" t="str">
        <f>TCD!T1841</f>
        <v>6C</v>
      </c>
      <c r="N1840">
        <f>IF(I1840="",0.2,LOOKUP(I1840,'Pays TVA'!A:A,'Pays TVA'!B:B))</f>
        <v>0.2</v>
      </c>
      <c r="O1840" s="27" t="str">
        <f>IF(TCD!M1841="","",TCD!M1841)</f>
        <v/>
      </c>
      <c r="P1840" s="27" t="str">
        <f>IF(TCD!J1841="","",TCD!J1841)</f>
        <v/>
      </c>
      <c r="Q1840" s="27" t="str">
        <f>IF(AND(TCD!L1841="",TCD!Q1841=""),"",IF(SUM(TCD!L1841,TCD!Q1841)&gt;15,29,9.5))</f>
        <v/>
      </c>
      <c r="R1840" s="27">
        <f>_xlfn.XLOOKUP(F1840,TCD!E:E,TCD!K:K,"")</f>
        <v>0</v>
      </c>
      <c r="S1840" s="27" t="str">
        <f>IF(TCD!I1841="","",IF(TCD!I1841&gt;8.5,17,8.5))</f>
        <v/>
      </c>
      <c r="T1840" s="27">
        <f>TCD!Y1841</f>
        <v>5.63</v>
      </c>
    </row>
    <row r="1841" spans="1:20" x14ac:dyDescent="0.2">
      <c r="A1841" s="13" t="str">
        <f>TCD!V1842</f>
        <v>CHRONO_2SHOP</v>
      </c>
      <c r="B1841" s="1">
        <f t="shared" si="87"/>
        <v>46143</v>
      </c>
      <c r="F1841" t="str">
        <f>TCD!E1842</f>
        <v>XT414401035TS</v>
      </c>
      <c r="H1841" s="6" t="str">
        <f t="shared" si="88"/>
        <v>P</v>
      </c>
      <c r="I1841" t="str">
        <f>LOOKUP(F1841,'Facture Chronopost'!L:L,'Facture Chronopost'!H:H)</f>
        <v>FR</v>
      </c>
      <c r="J1841" s="6">
        <f>TCD!U1842</f>
        <v>26</v>
      </c>
      <c r="K1841">
        <f t="shared" si="89"/>
        <v>1</v>
      </c>
      <c r="L1841" s="27">
        <f>_xlfn.XLOOKUP(F1841,'TCD poids'!A:A,'TCD poids'!C:C)</f>
        <v>0.1</v>
      </c>
      <c r="M1841" t="str">
        <f>TCD!T1842</f>
        <v>6C</v>
      </c>
      <c r="N1841">
        <f>IF(I1841="",0.2,LOOKUP(I1841,'Pays TVA'!A:A,'Pays TVA'!B:B))</f>
        <v>0.2</v>
      </c>
      <c r="O1841" s="27" t="str">
        <f>IF(TCD!M1842="","",TCD!M1842)</f>
        <v/>
      </c>
      <c r="P1841" s="27" t="str">
        <f>IF(TCD!J1842="","",TCD!J1842)</f>
        <v/>
      </c>
      <c r="Q1841" s="27" t="str">
        <f>IF(AND(TCD!L1842="",TCD!Q1842=""),"",IF(SUM(TCD!L1842,TCD!Q1842)&gt;15,29,9.5))</f>
        <v/>
      </c>
      <c r="R1841" s="27">
        <f>_xlfn.XLOOKUP(F1841,TCD!E:E,TCD!K:K,"")</f>
        <v>0</v>
      </c>
      <c r="S1841" s="27" t="str">
        <f>IF(TCD!I1842="","",IF(TCD!I1842&gt;8.5,17,8.5))</f>
        <v/>
      </c>
      <c r="T1841" s="27">
        <f>TCD!Y1842</f>
        <v>4.92</v>
      </c>
    </row>
    <row r="1842" spans="1:20" x14ac:dyDescent="0.2">
      <c r="A1842" s="13" t="str">
        <f>TCD!V1843</f>
        <v>CHRONO_2SHOP</v>
      </c>
      <c r="B1842" s="1">
        <f t="shared" si="87"/>
        <v>46143</v>
      </c>
      <c r="F1842" t="str">
        <f>TCD!E1843</f>
        <v>XT414401628TS</v>
      </c>
      <c r="H1842" s="6" t="str">
        <f t="shared" si="88"/>
        <v>P</v>
      </c>
      <c r="I1842" t="str">
        <f>LOOKUP(F1842,'Facture Chronopost'!L:L,'Facture Chronopost'!H:H)</f>
        <v>FR</v>
      </c>
      <c r="J1842" s="6">
        <f>TCD!U1843</f>
        <v>30</v>
      </c>
      <c r="K1842">
        <f t="shared" si="89"/>
        <v>1</v>
      </c>
      <c r="L1842" s="27">
        <f>_xlfn.XLOOKUP(F1842,'TCD poids'!A:A,'TCD poids'!C:C)</f>
        <v>1.2000000000000002</v>
      </c>
      <c r="M1842" t="str">
        <f>TCD!T1843</f>
        <v>6C</v>
      </c>
      <c r="N1842">
        <f>IF(I1842="",0.2,LOOKUP(I1842,'Pays TVA'!A:A,'Pays TVA'!B:B))</f>
        <v>0.2</v>
      </c>
      <c r="O1842" s="27" t="str">
        <f>IF(TCD!M1843="","",TCD!M1843)</f>
        <v/>
      </c>
      <c r="P1842" s="27" t="str">
        <f>IF(TCD!J1843="","",TCD!J1843)</f>
        <v/>
      </c>
      <c r="Q1842" s="27" t="str">
        <f>IF(AND(TCD!L1843="",TCD!Q1843=""),"",IF(SUM(TCD!L1843,TCD!Q1843)&gt;15,29,9.5))</f>
        <v/>
      </c>
      <c r="R1842" s="27">
        <f>_xlfn.XLOOKUP(F1842,TCD!E:E,TCD!K:K,"")</f>
        <v>0</v>
      </c>
      <c r="S1842" s="27" t="str">
        <f>IF(TCD!I1843="","",IF(TCD!I1843&gt;8.5,17,8.5))</f>
        <v/>
      </c>
      <c r="T1842" s="27">
        <f>TCD!Y1843</f>
        <v>5.96</v>
      </c>
    </row>
    <row r="1843" spans="1:20" x14ac:dyDescent="0.2">
      <c r="A1843" s="13" t="str">
        <f>TCD!V1844</f>
        <v>CHRONO_2SHOP</v>
      </c>
      <c r="B1843" s="1">
        <f t="shared" si="87"/>
        <v>46143</v>
      </c>
      <c r="F1843" t="str">
        <f>TCD!E1844</f>
        <v>XT414402623TS</v>
      </c>
      <c r="H1843" s="6" t="str">
        <f t="shared" si="88"/>
        <v>P</v>
      </c>
      <c r="I1843" t="str">
        <f>LOOKUP(F1843,'Facture Chronopost'!L:L,'Facture Chronopost'!H:H)</f>
        <v>FR</v>
      </c>
      <c r="J1843" s="6">
        <f>TCD!U1844</f>
        <v>30</v>
      </c>
      <c r="K1843">
        <f t="shared" si="89"/>
        <v>1</v>
      </c>
      <c r="L1843" s="27">
        <f>_xlfn.XLOOKUP(F1843,'TCD poids'!A:A,'TCD poids'!C:C)</f>
        <v>0.6</v>
      </c>
      <c r="M1843" t="str">
        <f>TCD!T1844</f>
        <v>6C</v>
      </c>
      <c r="N1843">
        <f>IF(I1843="",0.2,LOOKUP(I1843,'Pays TVA'!A:A,'Pays TVA'!B:B))</f>
        <v>0.2</v>
      </c>
      <c r="O1843" s="27" t="str">
        <f>IF(TCD!M1844="","",TCD!M1844)</f>
        <v/>
      </c>
      <c r="P1843" s="27" t="str">
        <f>IF(TCD!J1844="","",TCD!J1844)</f>
        <v/>
      </c>
      <c r="Q1843" s="27" t="str">
        <f>IF(AND(TCD!L1844="",TCD!Q1844=""),"",IF(SUM(TCD!L1844,TCD!Q1844)&gt;15,29,9.5))</f>
        <v/>
      </c>
      <c r="R1843" s="27">
        <f>_xlfn.XLOOKUP(F1843,TCD!E:E,TCD!K:K,"")</f>
        <v>0</v>
      </c>
      <c r="S1843" s="27" t="str">
        <f>IF(TCD!I1844="","",IF(TCD!I1844&gt;8.5,17,8.5))</f>
        <v/>
      </c>
      <c r="T1843" s="27">
        <f>TCD!Y1844</f>
        <v>5.63</v>
      </c>
    </row>
    <row r="1844" spans="1:20" x14ac:dyDescent="0.2">
      <c r="A1844" s="13" t="str">
        <f>TCD!V1845</f>
        <v>CHRONO_2SHOP</v>
      </c>
      <c r="B1844" s="1">
        <f t="shared" si="87"/>
        <v>46143</v>
      </c>
      <c r="F1844" t="str">
        <f>TCD!E1845</f>
        <v>XT414404916TS</v>
      </c>
      <c r="H1844" s="6" t="str">
        <f t="shared" si="88"/>
        <v>P</v>
      </c>
      <c r="I1844" t="str">
        <f>LOOKUP(F1844,'Facture Chronopost'!L:L,'Facture Chronopost'!H:H)</f>
        <v>FR</v>
      </c>
      <c r="J1844" s="6">
        <f>TCD!U1845</f>
        <v>42</v>
      </c>
      <c r="K1844">
        <f t="shared" si="89"/>
        <v>1</v>
      </c>
      <c r="L1844" s="27">
        <f>_xlfn.XLOOKUP(F1844,'TCD poids'!A:A,'TCD poids'!C:C)</f>
        <v>4.5999999999999996</v>
      </c>
      <c r="M1844" t="str">
        <f>TCD!T1845</f>
        <v>6C</v>
      </c>
      <c r="N1844">
        <f>IF(I1844="",0.2,LOOKUP(I1844,'Pays TVA'!A:A,'Pays TVA'!B:B))</f>
        <v>0.2</v>
      </c>
      <c r="O1844" s="27" t="str">
        <f>IF(TCD!M1845="","",TCD!M1845)</f>
        <v/>
      </c>
      <c r="P1844" s="27" t="str">
        <f>IF(TCD!J1845="","",TCD!J1845)</f>
        <v/>
      </c>
      <c r="Q1844" s="27" t="str">
        <f>IF(AND(TCD!L1845="",TCD!Q1845=""),"",IF(SUM(TCD!L1845,TCD!Q1845)&gt;15,29,9.5))</f>
        <v/>
      </c>
      <c r="R1844" s="27">
        <f>_xlfn.XLOOKUP(F1844,TCD!E:E,TCD!K:K,"")</f>
        <v>0</v>
      </c>
      <c r="S1844" s="27" t="str">
        <f>IF(TCD!I1845="","",IF(TCD!I1845&gt;8.5,17,8.5))</f>
        <v/>
      </c>
      <c r="T1844" s="27">
        <f>TCD!Y1845</f>
        <v>9.77</v>
      </c>
    </row>
    <row r="1845" spans="1:20" x14ac:dyDescent="0.2">
      <c r="A1845" s="13" t="str">
        <f>TCD!V1846</f>
        <v>CHRONO_2SHOP</v>
      </c>
      <c r="B1845" s="1">
        <f t="shared" si="87"/>
        <v>46143</v>
      </c>
      <c r="F1845" t="str">
        <f>TCD!E1846</f>
        <v>XT414405046TS</v>
      </c>
      <c r="H1845" s="6" t="str">
        <f t="shared" si="88"/>
        <v>P</v>
      </c>
      <c r="I1845" t="str">
        <f>LOOKUP(F1845,'Facture Chronopost'!L:L,'Facture Chronopost'!H:H)</f>
        <v>FR</v>
      </c>
      <c r="J1845" s="6">
        <f>TCD!U1846</f>
        <v>30</v>
      </c>
      <c r="K1845">
        <f t="shared" si="89"/>
        <v>1</v>
      </c>
      <c r="L1845" s="27">
        <f>_xlfn.XLOOKUP(F1845,'TCD poids'!A:A,'TCD poids'!C:C)</f>
        <v>4.6999999999999993</v>
      </c>
      <c r="M1845" t="str">
        <f>TCD!T1846</f>
        <v>6C</v>
      </c>
      <c r="N1845">
        <f>IF(I1845="",0.2,LOOKUP(I1845,'Pays TVA'!A:A,'Pays TVA'!B:B))</f>
        <v>0.2</v>
      </c>
      <c r="O1845" s="27" t="str">
        <f>IF(TCD!M1846="","",TCD!M1846)</f>
        <v/>
      </c>
      <c r="P1845" s="27" t="str">
        <f>IF(TCD!J1846="","",TCD!J1846)</f>
        <v/>
      </c>
      <c r="Q1845" s="27" t="str">
        <f>IF(AND(TCD!L1846="",TCD!Q1846=""),"",IF(SUM(TCD!L1846,TCD!Q1846)&gt;15,29,9.5))</f>
        <v/>
      </c>
      <c r="R1845" s="27">
        <f>_xlfn.XLOOKUP(F1845,TCD!E:E,TCD!K:K,"")</f>
        <v>0</v>
      </c>
      <c r="S1845" s="27" t="str">
        <f>IF(TCD!I1846="","",IF(TCD!I1846&gt;8.5,17,8.5))</f>
        <v/>
      </c>
      <c r="T1845" s="27">
        <f>TCD!Y1846</f>
        <v>9.77</v>
      </c>
    </row>
    <row r="1846" spans="1:20" x14ac:dyDescent="0.2">
      <c r="A1846" s="13" t="str">
        <f>TCD!V1847</f>
        <v>CHRONO_2SHOP</v>
      </c>
      <c r="B1846" s="1">
        <f t="shared" si="87"/>
        <v>46143</v>
      </c>
      <c r="F1846" t="str">
        <f>TCD!E1847</f>
        <v>XT414405050TS</v>
      </c>
      <c r="H1846" s="6" t="str">
        <f t="shared" si="88"/>
        <v>P</v>
      </c>
      <c r="I1846" t="str">
        <f>LOOKUP(F1846,'Facture Chronopost'!L:L,'Facture Chronopost'!H:H)</f>
        <v>FR</v>
      </c>
      <c r="J1846" s="6">
        <f>TCD!U1847</f>
        <v>30</v>
      </c>
      <c r="K1846">
        <f t="shared" si="89"/>
        <v>1</v>
      </c>
      <c r="L1846" s="27">
        <f>_xlfn.XLOOKUP(F1846,'TCD poids'!A:A,'TCD poids'!C:C)</f>
        <v>0.1</v>
      </c>
      <c r="M1846" t="str">
        <f>TCD!T1847</f>
        <v>6C</v>
      </c>
      <c r="N1846">
        <f>IF(I1846="",0.2,LOOKUP(I1846,'Pays TVA'!A:A,'Pays TVA'!B:B))</f>
        <v>0.2</v>
      </c>
      <c r="O1846" s="27" t="str">
        <f>IF(TCD!M1847="","",TCD!M1847)</f>
        <v/>
      </c>
      <c r="P1846" s="27" t="str">
        <f>IF(TCD!J1847="","",TCD!J1847)</f>
        <v/>
      </c>
      <c r="Q1846" s="27" t="str">
        <f>IF(AND(TCD!L1847="",TCD!Q1847=""),"",IF(SUM(TCD!L1847,TCD!Q1847)&gt;15,29,9.5))</f>
        <v/>
      </c>
      <c r="R1846" s="27">
        <f>_xlfn.XLOOKUP(F1846,TCD!E:E,TCD!K:K,"")</f>
        <v>0</v>
      </c>
      <c r="S1846" s="27" t="str">
        <f>IF(TCD!I1847="","",IF(TCD!I1847&gt;8.5,17,8.5))</f>
        <v/>
      </c>
      <c r="T1846" s="27">
        <f>TCD!Y1847</f>
        <v>5.41</v>
      </c>
    </row>
    <row r="1847" spans="1:20" x14ac:dyDescent="0.2">
      <c r="A1847" s="13" t="str">
        <f>TCD!V1848</f>
        <v>CHRONO_2SHOP</v>
      </c>
      <c r="B1847" s="1">
        <f t="shared" si="87"/>
        <v>46143</v>
      </c>
      <c r="F1847" t="str">
        <f>TCD!E1848</f>
        <v>XT414405063TS</v>
      </c>
      <c r="H1847" s="6" t="str">
        <f t="shared" si="88"/>
        <v>P</v>
      </c>
      <c r="I1847" t="str">
        <f>LOOKUP(F1847,'Facture Chronopost'!L:L,'Facture Chronopost'!H:H)</f>
        <v>FR</v>
      </c>
      <c r="J1847" s="6">
        <f>TCD!U1848</f>
        <v>30</v>
      </c>
      <c r="K1847">
        <f t="shared" si="89"/>
        <v>1</v>
      </c>
      <c r="L1847" s="27">
        <f>_xlfn.XLOOKUP(F1847,'TCD poids'!A:A,'TCD poids'!C:C)</f>
        <v>5.8999999999999995</v>
      </c>
      <c r="M1847" t="str">
        <f>TCD!T1848</f>
        <v>6C</v>
      </c>
      <c r="N1847">
        <f>IF(I1847="",0.2,LOOKUP(I1847,'Pays TVA'!A:A,'Pays TVA'!B:B))</f>
        <v>0.2</v>
      </c>
      <c r="O1847" s="27" t="str">
        <f>IF(TCD!M1848="","",TCD!M1848)</f>
        <v/>
      </c>
      <c r="P1847" s="27" t="str">
        <f>IF(TCD!J1848="","",TCD!J1848)</f>
        <v/>
      </c>
      <c r="Q1847" s="27" t="str">
        <f>IF(AND(TCD!L1848="",TCD!Q1848=""),"",IF(SUM(TCD!L1848,TCD!Q1848)&gt;15,29,9.5))</f>
        <v/>
      </c>
      <c r="R1847" s="27">
        <f>_xlfn.XLOOKUP(F1847,TCD!E:E,TCD!K:K,"")</f>
        <v>0</v>
      </c>
      <c r="S1847" s="27" t="str">
        <f>IF(TCD!I1848="","",IF(TCD!I1848&gt;8.5,17,8.5))</f>
        <v/>
      </c>
      <c r="T1847" s="27">
        <f>TCD!Y1848</f>
        <v>10.43</v>
      </c>
    </row>
    <row r="1848" spans="1:20" x14ac:dyDescent="0.2">
      <c r="A1848" s="13" t="str">
        <f>TCD!V1849</f>
        <v>CHRONO_2SHOP</v>
      </c>
      <c r="B1848" s="1">
        <f t="shared" si="87"/>
        <v>46143</v>
      </c>
      <c r="F1848" t="str">
        <f>TCD!E1849</f>
        <v>XT414405182TS</v>
      </c>
      <c r="H1848" s="6" t="str">
        <f t="shared" si="88"/>
        <v>P</v>
      </c>
      <c r="I1848" t="str">
        <f>LOOKUP(F1848,'Facture Chronopost'!L:L,'Facture Chronopost'!H:H)</f>
        <v>FR</v>
      </c>
      <c r="J1848" s="6">
        <f>TCD!U1849</f>
        <v>30</v>
      </c>
      <c r="K1848">
        <f t="shared" si="89"/>
        <v>1</v>
      </c>
      <c r="L1848" s="27">
        <f>_xlfn.XLOOKUP(F1848,'TCD poids'!A:A,'TCD poids'!C:C)</f>
        <v>4.3</v>
      </c>
      <c r="M1848" t="str">
        <f>TCD!T1849</f>
        <v>6C</v>
      </c>
      <c r="N1848">
        <f>IF(I1848="",0.2,LOOKUP(I1848,'Pays TVA'!A:A,'Pays TVA'!B:B))</f>
        <v>0.2</v>
      </c>
      <c r="O1848" s="27" t="str">
        <f>IF(TCD!M1849="","",TCD!M1849)</f>
        <v/>
      </c>
      <c r="P1848" s="27" t="str">
        <f>IF(TCD!J1849="","",TCD!J1849)</f>
        <v/>
      </c>
      <c r="Q1848" s="27" t="str">
        <f>IF(AND(TCD!L1849="",TCD!Q1849=""),"",IF(SUM(TCD!L1849,TCD!Q1849)&gt;15,29,9.5))</f>
        <v/>
      </c>
      <c r="R1848" s="27">
        <f>_xlfn.XLOOKUP(F1848,TCD!E:E,TCD!K:K,"")</f>
        <v>0</v>
      </c>
      <c r="S1848" s="27" t="str">
        <f>IF(TCD!I1849="","",IF(TCD!I1849&gt;8.5,17,8.5))</f>
        <v/>
      </c>
      <c r="T1848" s="27">
        <f>TCD!Y1849</f>
        <v>9.77</v>
      </c>
    </row>
    <row r="1849" spans="1:20" x14ac:dyDescent="0.2">
      <c r="A1849" s="13" t="str">
        <f>TCD!V1850</f>
        <v>CHRONO_2SHOP</v>
      </c>
      <c r="B1849" s="1">
        <f t="shared" si="87"/>
        <v>46143</v>
      </c>
      <c r="F1849" t="str">
        <f>TCD!E1850</f>
        <v>XT414405960TS</v>
      </c>
      <c r="H1849" s="6" t="str">
        <f t="shared" si="88"/>
        <v>P</v>
      </c>
      <c r="I1849" t="str">
        <f>LOOKUP(F1849,'Facture Chronopost'!L:L,'Facture Chronopost'!H:H)</f>
        <v>FR</v>
      </c>
      <c r="J1849" s="6">
        <f>TCD!U1850</f>
        <v>30</v>
      </c>
      <c r="K1849">
        <f t="shared" si="89"/>
        <v>1</v>
      </c>
      <c r="L1849" s="27">
        <f>_xlfn.XLOOKUP(F1849,'TCD poids'!A:A,'TCD poids'!C:C)</f>
        <v>0.30000000000000004</v>
      </c>
      <c r="M1849" t="str">
        <f>TCD!T1850</f>
        <v>6C</v>
      </c>
      <c r="N1849">
        <f>IF(I1849="",0.2,LOOKUP(I1849,'Pays TVA'!A:A,'Pays TVA'!B:B))</f>
        <v>0.2</v>
      </c>
      <c r="O1849" s="27" t="str">
        <f>IF(TCD!M1850="","",TCD!M1850)</f>
        <v/>
      </c>
      <c r="P1849" s="27" t="str">
        <f>IF(TCD!J1850="","",TCD!J1850)</f>
        <v/>
      </c>
      <c r="Q1849" s="27" t="str">
        <f>IF(AND(TCD!L1850="",TCD!Q1850=""),"",IF(SUM(TCD!L1850,TCD!Q1850)&gt;15,29,9.5))</f>
        <v/>
      </c>
      <c r="R1849" s="27">
        <f>_xlfn.XLOOKUP(F1849,TCD!E:E,TCD!K:K,"")</f>
        <v>0</v>
      </c>
      <c r="S1849" s="27" t="str">
        <f>IF(TCD!I1850="","",IF(TCD!I1850&gt;8.5,17,8.5))</f>
        <v/>
      </c>
      <c r="T1849" s="27">
        <f>TCD!Y1850</f>
        <v>5.41</v>
      </c>
    </row>
    <row r="1850" spans="1:20" x14ac:dyDescent="0.2">
      <c r="A1850" s="13" t="str">
        <f>TCD!V1851</f>
        <v>CHRONO_2SHOP</v>
      </c>
      <c r="B1850" s="1">
        <f t="shared" si="87"/>
        <v>46143</v>
      </c>
      <c r="F1850" t="str">
        <f>TCD!E1851</f>
        <v>XT414406055TS</v>
      </c>
      <c r="H1850" s="6" t="str">
        <f t="shared" si="88"/>
        <v>P</v>
      </c>
      <c r="I1850" t="str">
        <f>LOOKUP(F1850,'Facture Chronopost'!L:L,'Facture Chronopost'!H:H)</f>
        <v>FR</v>
      </c>
      <c r="J1850" s="6">
        <f>TCD!U1851</f>
        <v>30</v>
      </c>
      <c r="K1850">
        <f t="shared" si="89"/>
        <v>1</v>
      </c>
      <c r="L1850" s="27">
        <f>_xlfn.XLOOKUP(F1850,'TCD poids'!A:A,'TCD poids'!C:C)</f>
        <v>0.6</v>
      </c>
      <c r="M1850" t="str">
        <f>TCD!T1851</f>
        <v>6C</v>
      </c>
      <c r="N1850">
        <f>IF(I1850="",0.2,LOOKUP(I1850,'Pays TVA'!A:A,'Pays TVA'!B:B))</f>
        <v>0.2</v>
      </c>
      <c r="O1850" s="27" t="str">
        <f>IF(TCD!M1851="","",TCD!M1851)</f>
        <v/>
      </c>
      <c r="P1850" s="27" t="str">
        <f>IF(TCD!J1851="","",TCD!J1851)</f>
        <v/>
      </c>
      <c r="Q1850" s="27" t="str">
        <f>IF(AND(TCD!L1851="",TCD!Q1851=""),"",IF(SUM(TCD!L1851,TCD!Q1851)&gt;15,29,9.5))</f>
        <v/>
      </c>
      <c r="R1850" s="27">
        <f>_xlfn.XLOOKUP(F1850,TCD!E:E,TCD!K:K,"")</f>
        <v>0</v>
      </c>
      <c r="S1850" s="27" t="str">
        <f>IF(TCD!I1851="","",IF(TCD!I1851&gt;8.5,17,8.5))</f>
        <v/>
      </c>
      <c r="T1850" s="27">
        <f>TCD!Y1851</f>
        <v>5.63</v>
      </c>
    </row>
    <row r="1851" spans="1:20" x14ac:dyDescent="0.2">
      <c r="A1851" s="13" t="str">
        <f>TCD!V1852</f>
        <v>CHRONO_2SHOP</v>
      </c>
      <c r="B1851" s="1">
        <f t="shared" si="87"/>
        <v>46143</v>
      </c>
      <c r="F1851" t="str">
        <f>TCD!E1852</f>
        <v>XT414406483TS</v>
      </c>
      <c r="H1851" s="6" t="str">
        <f t="shared" si="88"/>
        <v>P</v>
      </c>
      <c r="I1851" t="str">
        <f>LOOKUP(F1851,'Facture Chronopost'!L:L,'Facture Chronopost'!H:H)</f>
        <v>FR</v>
      </c>
      <c r="J1851" s="6">
        <f>TCD!U1852</f>
        <v>30</v>
      </c>
      <c r="K1851">
        <f t="shared" si="89"/>
        <v>1</v>
      </c>
      <c r="L1851" s="27">
        <f>_xlfn.XLOOKUP(F1851,'TCD poids'!A:A,'TCD poids'!C:C)</f>
        <v>0.2</v>
      </c>
      <c r="M1851" t="str">
        <f>TCD!T1852</f>
        <v>6C</v>
      </c>
      <c r="N1851">
        <f>IF(I1851="",0.2,LOOKUP(I1851,'Pays TVA'!A:A,'Pays TVA'!B:B))</f>
        <v>0.2</v>
      </c>
      <c r="O1851" s="27" t="str">
        <f>IF(TCD!M1852="","",TCD!M1852)</f>
        <v/>
      </c>
      <c r="P1851" s="27" t="str">
        <f>IF(TCD!J1852="","",TCD!J1852)</f>
        <v/>
      </c>
      <c r="Q1851" s="27" t="str">
        <f>IF(AND(TCD!L1852="",TCD!Q1852=""),"",IF(SUM(TCD!L1852,TCD!Q1852)&gt;15,29,9.5))</f>
        <v/>
      </c>
      <c r="R1851" s="27">
        <f>_xlfn.XLOOKUP(F1851,TCD!E:E,TCD!K:K,"")</f>
        <v>0</v>
      </c>
      <c r="S1851" s="27" t="str">
        <f>IF(TCD!I1852="","",IF(TCD!I1852&gt;8.5,17,8.5))</f>
        <v/>
      </c>
      <c r="T1851" s="27">
        <f>TCD!Y1852</f>
        <v>5.41</v>
      </c>
    </row>
    <row r="1852" spans="1:20" x14ac:dyDescent="0.2">
      <c r="A1852" s="13" t="str">
        <f>TCD!V1853</f>
        <v>CHRONO_2SHOP</v>
      </c>
      <c r="B1852" s="1">
        <f t="shared" si="87"/>
        <v>46143</v>
      </c>
      <c r="F1852" t="str">
        <f>TCD!E1853</f>
        <v>XT414406965TS</v>
      </c>
      <c r="H1852" s="6" t="str">
        <f t="shared" si="88"/>
        <v>P</v>
      </c>
      <c r="I1852" t="str">
        <f>LOOKUP(F1852,'Facture Chronopost'!L:L,'Facture Chronopost'!H:H)</f>
        <v>FR</v>
      </c>
      <c r="J1852" s="6">
        <f>TCD!U1853</f>
        <v>30</v>
      </c>
      <c r="K1852">
        <f t="shared" si="89"/>
        <v>1</v>
      </c>
      <c r="L1852" s="27">
        <f>_xlfn.XLOOKUP(F1852,'TCD poids'!A:A,'TCD poids'!C:C)</f>
        <v>4.3999999999999995</v>
      </c>
      <c r="M1852" t="str">
        <f>TCD!T1853</f>
        <v>6C</v>
      </c>
      <c r="N1852">
        <f>IF(I1852="",0.2,LOOKUP(I1852,'Pays TVA'!A:A,'Pays TVA'!B:B))</f>
        <v>0.2</v>
      </c>
      <c r="O1852" s="27" t="str">
        <f>IF(TCD!M1853="","",TCD!M1853)</f>
        <v/>
      </c>
      <c r="P1852" s="27" t="str">
        <f>IF(TCD!J1853="","",TCD!J1853)</f>
        <v/>
      </c>
      <c r="Q1852" s="27" t="str">
        <f>IF(AND(TCD!L1853="",TCD!Q1853=""),"",IF(SUM(TCD!L1853,TCD!Q1853)&gt;15,29,9.5))</f>
        <v/>
      </c>
      <c r="R1852" s="27">
        <f>_xlfn.XLOOKUP(F1852,TCD!E:E,TCD!K:K,"")</f>
        <v>0</v>
      </c>
      <c r="S1852" s="27" t="str">
        <f>IF(TCD!I1853="","",IF(TCD!I1853&gt;8.5,17,8.5))</f>
        <v/>
      </c>
      <c r="T1852" s="27">
        <f>TCD!Y1853</f>
        <v>9.77</v>
      </c>
    </row>
    <row r="1853" spans="1:20" x14ac:dyDescent="0.2">
      <c r="A1853" s="13" t="str">
        <f>TCD!V1854</f>
        <v>CHRONO_2SHOP</v>
      </c>
      <c r="B1853" s="1">
        <f t="shared" si="87"/>
        <v>46143</v>
      </c>
      <c r="F1853" t="str">
        <f>TCD!E1854</f>
        <v>XT414407356TS</v>
      </c>
      <c r="H1853" s="6" t="str">
        <f t="shared" si="88"/>
        <v>P</v>
      </c>
      <c r="I1853" t="str">
        <f>LOOKUP(F1853,'Facture Chronopost'!L:L,'Facture Chronopost'!H:H)</f>
        <v>FR</v>
      </c>
      <c r="J1853" s="6">
        <f>TCD!U1854</f>
        <v>30</v>
      </c>
      <c r="K1853">
        <f t="shared" si="89"/>
        <v>1</v>
      </c>
      <c r="L1853" s="27">
        <f>_xlfn.XLOOKUP(F1853,'TCD poids'!A:A,'TCD poids'!C:C)</f>
        <v>4.8</v>
      </c>
      <c r="M1853" t="str">
        <f>TCD!T1854</f>
        <v>6C</v>
      </c>
      <c r="N1853">
        <f>IF(I1853="",0.2,LOOKUP(I1853,'Pays TVA'!A:A,'Pays TVA'!B:B))</f>
        <v>0.2</v>
      </c>
      <c r="O1853" s="27" t="str">
        <f>IF(TCD!M1854="","",TCD!M1854)</f>
        <v/>
      </c>
      <c r="P1853" s="27" t="str">
        <f>IF(TCD!J1854="","",TCD!J1854)</f>
        <v/>
      </c>
      <c r="Q1853" s="27" t="str">
        <f>IF(AND(TCD!L1854="",TCD!Q1854=""),"",IF(SUM(TCD!L1854,TCD!Q1854)&gt;15,29,9.5))</f>
        <v/>
      </c>
      <c r="R1853" s="27">
        <f>_xlfn.XLOOKUP(F1853,TCD!E:E,TCD!K:K,"")</f>
        <v>0</v>
      </c>
      <c r="S1853" s="27" t="str">
        <f>IF(TCD!I1854="","",IF(TCD!I1854&gt;8.5,17,8.5))</f>
        <v/>
      </c>
      <c r="T1853" s="27">
        <f>TCD!Y1854</f>
        <v>9.77</v>
      </c>
    </row>
    <row r="1854" spans="1:20" x14ac:dyDescent="0.2">
      <c r="A1854" s="13" t="str">
        <f>TCD!V1855</f>
        <v>CHRONO_2SHOP</v>
      </c>
      <c r="B1854" s="1">
        <f t="shared" si="87"/>
        <v>46143</v>
      </c>
      <c r="F1854" t="str">
        <f>TCD!E1855</f>
        <v>XT414407461TS</v>
      </c>
      <c r="H1854" s="6" t="str">
        <f t="shared" si="88"/>
        <v>P</v>
      </c>
      <c r="I1854" t="str">
        <f>LOOKUP(F1854,'Facture Chronopost'!L:L,'Facture Chronopost'!H:H)</f>
        <v>FR</v>
      </c>
      <c r="J1854" s="6">
        <f>TCD!U1855</f>
        <v>30</v>
      </c>
      <c r="K1854">
        <f t="shared" si="89"/>
        <v>1</v>
      </c>
      <c r="L1854" s="27">
        <f>_xlfn.XLOOKUP(F1854,'TCD poids'!A:A,'TCD poids'!C:C)</f>
        <v>4.5999999999999996</v>
      </c>
      <c r="M1854" t="str">
        <f>TCD!T1855</f>
        <v>6C</v>
      </c>
      <c r="N1854">
        <f>IF(I1854="",0.2,LOOKUP(I1854,'Pays TVA'!A:A,'Pays TVA'!B:B))</f>
        <v>0.2</v>
      </c>
      <c r="O1854" s="27" t="str">
        <f>IF(TCD!M1855="","",TCD!M1855)</f>
        <v/>
      </c>
      <c r="P1854" s="27" t="str">
        <f>IF(TCD!J1855="","",TCD!J1855)</f>
        <v/>
      </c>
      <c r="Q1854" s="27" t="str">
        <f>IF(AND(TCD!L1855="",TCD!Q1855=""),"",IF(SUM(TCD!L1855,TCD!Q1855)&gt;15,29,9.5))</f>
        <v/>
      </c>
      <c r="R1854" s="27">
        <f>_xlfn.XLOOKUP(F1854,TCD!E:E,TCD!K:K,"")</f>
        <v>0</v>
      </c>
      <c r="S1854" s="27" t="str">
        <f>IF(TCD!I1855="","",IF(TCD!I1855&gt;8.5,17,8.5))</f>
        <v/>
      </c>
      <c r="T1854" s="27">
        <f>TCD!Y1855</f>
        <v>9.77</v>
      </c>
    </row>
    <row r="1855" spans="1:20" x14ac:dyDescent="0.2">
      <c r="A1855" s="13" t="str">
        <f>TCD!V1856</f>
        <v>CHRONO_2SHOP</v>
      </c>
      <c r="B1855" s="1">
        <f t="shared" si="87"/>
        <v>46143</v>
      </c>
      <c r="F1855" t="str">
        <f>TCD!E1856</f>
        <v>XT414407648TS</v>
      </c>
      <c r="H1855" s="6" t="str">
        <f t="shared" si="88"/>
        <v>P</v>
      </c>
      <c r="I1855" t="str">
        <f>LOOKUP(F1855,'Facture Chronopost'!L:L,'Facture Chronopost'!H:H)</f>
        <v>FR</v>
      </c>
      <c r="J1855" s="6">
        <f>TCD!U1856</f>
        <v>25</v>
      </c>
      <c r="K1855">
        <f t="shared" si="89"/>
        <v>1</v>
      </c>
      <c r="L1855" s="27">
        <f>_xlfn.XLOOKUP(F1855,'TCD poids'!A:A,'TCD poids'!C:C)</f>
        <v>0.1</v>
      </c>
      <c r="M1855" t="str">
        <f>TCD!T1856</f>
        <v>6C</v>
      </c>
      <c r="N1855">
        <f>IF(I1855="",0.2,LOOKUP(I1855,'Pays TVA'!A:A,'Pays TVA'!B:B))</f>
        <v>0.2</v>
      </c>
      <c r="O1855" s="27" t="str">
        <f>IF(TCD!M1856="","",TCD!M1856)</f>
        <v/>
      </c>
      <c r="P1855" s="27" t="str">
        <f>IF(TCD!J1856="","",TCD!J1856)</f>
        <v/>
      </c>
      <c r="Q1855" s="27" t="str">
        <f>IF(AND(TCD!L1856="",TCD!Q1856=""),"",IF(SUM(TCD!L1856,TCD!Q1856)&gt;15,29,9.5))</f>
        <v/>
      </c>
      <c r="R1855" s="27">
        <f>_xlfn.XLOOKUP(F1855,TCD!E:E,TCD!K:K,"")</f>
        <v>0</v>
      </c>
      <c r="S1855" s="27" t="str">
        <f>IF(TCD!I1856="","",IF(TCD!I1856&gt;8.5,17,8.5))</f>
        <v/>
      </c>
      <c r="T1855" s="27">
        <f>TCD!Y1856</f>
        <v>9.5500000000000007</v>
      </c>
    </row>
    <row r="1856" spans="1:20" x14ac:dyDescent="0.2">
      <c r="A1856" s="13" t="str">
        <f>TCD!V1857</f>
        <v>CHRONO_2SHOP</v>
      </c>
      <c r="B1856" s="1">
        <f t="shared" si="87"/>
        <v>46143</v>
      </c>
      <c r="F1856" t="str">
        <f>TCD!E1857</f>
        <v>XT414408731TS</v>
      </c>
      <c r="H1856" s="6" t="str">
        <f t="shared" si="88"/>
        <v>P</v>
      </c>
      <c r="I1856" t="str">
        <f>LOOKUP(F1856,'Facture Chronopost'!L:L,'Facture Chronopost'!H:H)</f>
        <v>FR</v>
      </c>
      <c r="J1856" s="6">
        <f>TCD!U1857</f>
        <v>30</v>
      </c>
      <c r="K1856">
        <f t="shared" si="89"/>
        <v>1</v>
      </c>
      <c r="L1856" s="27">
        <f>_xlfn.XLOOKUP(F1856,'TCD poids'!A:A,'TCD poids'!C:C)</f>
        <v>0.2</v>
      </c>
      <c r="M1856" t="str">
        <f>TCD!T1857</f>
        <v>6C</v>
      </c>
      <c r="N1856">
        <f>IF(I1856="",0.2,LOOKUP(I1856,'Pays TVA'!A:A,'Pays TVA'!B:B))</f>
        <v>0.2</v>
      </c>
      <c r="O1856" s="27" t="str">
        <f>IF(TCD!M1857="","",TCD!M1857)</f>
        <v/>
      </c>
      <c r="P1856" s="27" t="str">
        <f>IF(TCD!J1857="","",TCD!J1857)</f>
        <v/>
      </c>
      <c r="Q1856" s="27" t="str">
        <f>IF(AND(TCD!L1857="",TCD!Q1857=""),"",IF(SUM(TCD!L1857,TCD!Q1857)&gt;15,29,9.5))</f>
        <v/>
      </c>
      <c r="R1856" s="27">
        <f>_xlfn.XLOOKUP(F1856,TCD!E:E,TCD!K:K,"")</f>
        <v>0</v>
      </c>
      <c r="S1856" s="27" t="str">
        <f>IF(TCD!I1857="","",IF(TCD!I1857&gt;8.5,17,8.5))</f>
        <v/>
      </c>
      <c r="T1856" s="27">
        <f>TCD!Y1857</f>
        <v>5.41</v>
      </c>
    </row>
    <row r="1857" spans="1:20" x14ac:dyDescent="0.2">
      <c r="A1857" s="13" t="str">
        <f>TCD!V1858</f>
        <v>CHRONO_2SHOP</v>
      </c>
      <c r="B1857" s="1">
        <f t="shared" si="87"/>
        <v>46143</v>
      </c>
      <c r="F1857" t="str">
        <f>TCD!E1858</f>
        <v>XT414409431TS</v>
      </c>
      <c r="H1857" s="6" t="str">
        <f t="shared" si="88"/>
        <v>P</v>
      </c>
      <c r="I1857" t="str">
        <f>LOOKUP(F1857,'Facture Chronopost'!L:L,'Facture Chronopost'!H:H)</f>
        <v>FR</v>
      </c>
      <c r="J1857" s="6">
        <f>TCD!U1858</f>
        <v>30</v>
      </c>
      <c r="K1857">
        <f t="shared" si="89"/>
        <v>1</v>
      </c>
      <c r="L1857" s="27">
        <f>_xlfn.XLOOKUP(F1857,'TCD poids'!A:A,'TCD poids'!C:C)</f>
        <v>0.4</v>
      </c>
      <c r="M1857" t="str">
        <f>TCD!T1858</f>
        <v>6C</v>
      </c>
      <c r="N1857">
        <f>IF(I1857="",0.2,LOOKUP(I1857,'Pays TVA'!A:A,'Pays TVA'!B:B))</f>
        <v>0.2</v>
      </c>
      <c r="O1857" s="27" t="str">
        <f>IF(TCD!M1858="","",TCD!M1858)</f>
        <v/>
      </c>
      <c r="P1857" s="27" t="str">
        <f>IF(TCD!J1858="","",TCD!J1858)</f>
        <v/>
      </c>
      <c r="Q1857" s="27" t="str">
        <f>IF(AND(TCD!L1858="",TCD!Q1858=""),"",IF(SUM(TCD!L1858,TCD!Q1858)&gt;15,29,9.5))</f>
        <v/>
      </c>
      <c r="R1857" s="27">
        <f>_xlfn.XLOOKUP(F1857,TCD!E:E,TCD!K:K,"")</f>
        <v>0</v>
      </c>
      <c r="S1857" s="27" t="str">
        <f>IF(TCD!I1858="","",IF(TCD!I1858&gt;8.5,17,8.5))</f>
        <v/>
      </c>
      <c r="T1857" s="27">
        <f>TCD!Y1858</f>
        <v>5.41</v>
      </c>
    </row>
    <row r="1858" spans="1:20" x14ac:dyDescent="0.2">
      <c r="A1858" s="13" t="str">
        <f>TCD!V1859</f>
        <v>CHRONO_2SHOP</v>
      </c>
      <c r="B1858" s="1">
        <f t="shared" si="87"/>
        <v>46143</v>
      </c>
      <c r="F1858" t="str">
        <f>TCD!E1859</f>
        <v>XT414409445TS</v>
      </c>
      <c r="H1858" s="6" t="str">
        <f t="shared" si="88"/>
        <v>P</v>
      </c>
      <c r="I1858" t="str">
        <f>LOOKUP(F1858,'Facture Chronopost'!L:L,'Facture Chronopost'!H:H)</f>
        <v>FR</v>
      </c>
      <c r="J1858" s="6">
        <f>TCD!U1859</f>
        <v>25</v>
      </c>
      <c r="K1858">
        <f t="shared" si="89"/>
        <v>1</v>
      </c>
      <c r="L1858" s="27">
        <f>_xlfn.XLOOKUP(F1858,'TCD poids'!A:A,'TCD poids'!C:C)</f>
        <v>6</v>
      </c>
      <c r="M1858" t="str">
        <f>TCD!T1859</f>
        <v>6C</v>
      </c>
      <c r="N1858">
        <f>IF(I1858="",0.2,LOOKUP(I1858,'Pays TVA'!A:A,'Pays TVA'!B:B))</f>
        <v>0.2</v>
      </c>
      <c r="O1858" s="27" t="str">
        <f>IF(TCD!M1859="","",TCD!M1859)</f>
        <v/>
      </c>
      <c r="P1858" s="27" t="str">
        <f>IF(TCD!J1859="","",TCD!J1859)</f>
        <v/>
      </c>
      <c r="Q1858" s="27" t="str">
        <f>IF(AND(TCD!L1859="",TCD!Q1859=""),"",IF(SUM(TCD!L1859,TCD!Q1859)&gt;15,29,9.5))</f>
        <v/>
      </c>
      <c r="R1858" s="27">
        <f>_xlfn.XLOOKUP(F1858,TCD!E:E,TCD!K:K,"")</f>
        <v>0</v>
      </c>
      <c r="S1858" s="27" t="str">
        <f>IF(TCD!I1859="","",IF(TCD!I1859&gt;8.5,17,8.5))</f>
        <v/>
      </c>
      <c r="T1858" s="27">
        <f>TCD!Y1859</f>
        <v>14.57</v>
      </c>
    </row>
    <row r="1859" spans="1:20" x14ac:dyDescent="0.2">
      <c r="A1859" s="13" t="str">
        <f>TCD!V1860</f>
        <v>CHRONO_2SHOP</v>
      </c>
      <c r="B1859" s="1">
        <f t="shared" si="87"/>
        <v>46143</v>
      </c>
      <c r="F1859" t="str">
        <f>TCD!E1860</f>
        <v>XT414411934TS</v>
      </c>
      <c r="H1859" s="6" t="str">
        <f t="shared" si="88"/>
        <v>P</v>
      </c>
      <c r="I1859" t="str">
        <f>LOOKUP(F1859,'Facture Chronopost'!L:L,'Facture Chronopost'!H:H)</f>
        <v>FR</v>
      </c>
      <c r="J1859" s="6">
        <f>TCD!U1860</f>
        <v>39</v>
      </c>
      <c r="K1859">
        <f t="shared" si="89"/>
        <v>1</v>
      </c>
      <c r="L1859" s="27">
        <f>_xlfn.XLOOKUP(F1859,'TCD poids'!A:A,'TCD poids'!C:C)</f>
        <v>4.6999999999999993</v>
      </c>
      <c r="M1859" t="str">
        <f>TCD!T1860</f>
        <v>6C</v>
      </c>
      <c r="N1859">
        <f>IF(I1859="",0.2,LOOKUP(I1859,'Pays TVA'!A:A,'Pays TVA'!B:B))</f>
        <v>0.2</v>
      </c>
      <c r="O1859" s="27" t="str">
        <f>IF(TCD!M1860="","",TCD!M1860)</f>
        <v/>
      </c>
      <c r="P1859" s="27" t="str">
        <f>IF(TCD!J1860="","",TCD!J1860)</f>
        <v/>
      </c>
      <c r="Q1859" s="27" t="str">
        <f>IF(AND(TCD!L1860="",TCD!Q1860=""),"",IF(SUM(TCD!L1860,TCD!Q1860)&gt;15,29,9.5))</f>
        <v/>
      </c>
      <c r="R1859" s="27">
        <f>_xlfn.XLOOKUP(F1859,TCD!E:E,TCD!K:K,"")</f>
        <v>0</v>
      </c>
      <c r="S1859" s="27" t="str">
        <f>IF(TCD!I1860="","",IF(TCD!I1860&gt;8.5,17,8.5))</f>
        <v/>
      </c>
      <c r="T1859" s="27">
        <f>TCD!Y1860</f>
        <v>14.76</v>
      </c>
    </row>
    <row r="1860" spans="1:20" x14ac:dyDescent="0.2">
      <c r="A1860" s="13" t="str">
        <f>TCD!V1861</f>
        <v>CHRONO_2SHOP</v>
      </c>
      <c r="B1860" s="1">
        <f t="shared" si="87"/>
        <v>46143</v>
      </c>
      <c r="F1860" t="str">
        <f>TCD!E1861</f>
        <v>XT414412016TS</v>
      </c>
      <c r="H1860" s="6" t="str">
        <f t="shared" si="88"/>
        <v>P</v>
      </c>
      <c r="I1860" t="str">
        <f>LOOKUP(F1860,'Facture Chronopost'!L:L,'Facture Chronopost'!H:H)</f>
        <v>FR</v>
      </c>
      <c r="J1860" s="6">
        <f>TCD!U1861</f>
        <v>33</v>
      </c>
      <c r="K1860">
        <f t="shared" si="89"/>
        <v>1</v>
      </c>
      <c r="L1860" s="27">
        <f>_xlfn.XLOOKUP(F1860,'TCD poids'!A:A,'TCD poids'!C:C)</f>
        <v>0.30000000000000004</v>
      </c>
      <c r="M1860" t="str">
        <f>TCD!T1861</f>
        <v>6C</v>
      </c>
      <c r="N1860">
        <f>IF(I1860="",0.2,LOOKUP(I1860,'Pays TVA'!A:A,'Pays TVA'!B:B))</f>
        <v>0.2</v>
      </c>
      <c r="O1860" s="27" t="str">
        <f>IF(TCD!M1861="","",TCD!M1861)</f>
        <v/>
      </c>
      <c r="P1860" s="27" t="str">
        <f>IF(TCD!J1861="","",TCD!J1861)</f>
        <v/>
      </c>
      <c r="Q1860" s="27" t="str">
        <f>IF(AND(TCD!L1861="",TCD!Q1861=""),"",IF(SUM(TCD!L1861,TCD!Q1861)&gt;15,29,9.5))</f>
        <v/>
      </c>
      <c r="R1860" s="27">
        <f>_xlfn.XLOOKUP(F1860,TCD!E:E,TCD!K:K,"")</f>
        <v>0</v>
      </c>
      <c r="S1860" s="27" t="str">
        <f>IF(TCD!I1861="","",IF(TCD!I1861&gt;8.5,17,8.5))</f>
        <v/>
      </c>
      <c r="T1860" s="27">
        <f>TCD!Y1861</f>
        <v>6.48</v>
      </c>
    </row>
    <row r="1861" spans="1:20" x14ac:dyDescent="0.2">
      <c r="A1861" s="13" t="str">
        <f>TCD!V1862</f>
        <v>CHRONO_2SHOP</v>
      </c>
      <c r="B1861" s="1">
        <f t="shared" si="87"/>
        <v>46143</v>
      </c>
      <c r="F1861" t="str">
        <f>TCD!E1862</f>
        <v>XT414415065TS</v>
      </c>
      <c r="H1861" s="6" t="str">
        <f t="shared" si="88"/>
        <v>P</v>
      </c>
      <c r="I1861" t="str">
        <f>LOOKUP(F1861,'Facture Chronopost'!L:L,'Facture Chronopost'!H:H)</f>
        <v>FR</v>
      </c>
      <c r="J1861" s="6">
        <f>TCD!U1862</f>
        <v>25</v>
      </c>
      <c r="K1861">
        <f t="shared" si="89"/>
        <v>1</v>
      </c>
      <c r="L1861" s="27">
        <f>_xlfn.XLOOKUP(F1861,'TCD poids'!A:A,'TCD poids'!C:C)</f>
        <v>7.1</v>
      </c>
      <c r="M1861" t="str">
        <f>TCD!T1862</f>
        <v>6C</v>
      </c>
      <c r="N1861">
        <f>IF(I1861="",0.2,LOOKUP(I1861,'Pays TVA'!A:A,'Pays TVA'!B:B))</f>
        <v>0.2</v>
      </c>
      <c r="O1861" s="27" t="str">
        <f>IF(TCD!M1862="","",TCD!M1862)</f>
        <v/>
      </c>
      <c r="P1861" s="27" t="str">
        <f>IF(TCD!J1862="","",TCD!J1862)</f>
        <v/>
      </c>
      <c r="Q1861" s="27" t="str">
        <f>IF(AND(TCD!L1862="",TCD!Q1862=""),"",IF(SUM(TCD!L1862,TCD!Q1862)&gt;15,29,9.5))</f>
        <v/>
      </c>
      <c r="R1861" s="27">
        <f>_xlfn.XLOOKUP(F1861,TCD!E:E,TCD!K:K,"")</f>
        <v>0</v>
      </c>
      <c r="S1861" s="27" t="str">
        <f>IF(TCD!I1862="","",IF(TCD!I1862&gt;8.5,17,8.5))</f>
        <v/>
      </c>
      <c r="T1861" s="27">
        <f>TCD!Y1862</f>
        <v>15.89</v>
      </c>
    </row>
    <row r="1862" spans="1:20" x14ac:dyDescent="0.2">
      <c r="A1862" s="13" t="str">
        <f>TCD!V1863</f>
        <v>CHRONO_2SHOP</v>
      </c>
      <c r="B1862" s="1">
        <f t="shared" si="87"/>
        <v>46143</v>
      </c>
      <c r="F1862" t="str">
        <f>TCD!E1863</f>
        <v>XT414418209TS</v>
      </c>
      <c r="H1862" s="6" t="str">
        <f t="shared" si="88"/>
        <v>P</v>
      </c>
      <c r="I1862" t="str">
        <f>LOOKUP(F1862,'Facture Chronopost'!L:L,'Facture Chronopost'!H:H)</f>
        <v>FR</v>
      </c>
      <c r="J1862" s="6">
        <f>TCD!U1863</f>
        <v>30</v>
      </c>
      <c r="K1862">
        <f t="shared" si="89"/>
        <v>1</v>
      </c>
      <c r="L1862" s="27">
        <f>_xlfn.XLOOKUP(F1862,'TCD poids'!A:A,'TCD poids'!C:C)</f>
        <v>5.8</v>
      </c>
      <c r="M1862" t="str">
        <f>TCD!T1863</f>
        <v>6C</v>
      </c>
      <c r="N1862">
        <f>IF(I1862="",0.2,LOOKUP(I1862,'Pays TVA'!A:A,'Pays TVA'!B:B))</f>
        <v>0.2</v>
      </c>
      <c r="O1862" s="27" t="str">
        <f>IF(TCD!M1863="","",TCD!M1863)</f>
        <v/>
      </c>
      <c r="P1862" s="27" t="str">
        <f>IF(TCD!J1863="","",TCD!J1863)</f>
        <v/>
      </c>
      <c r="Q1862" s="27" t="str">
        <f>IF(AND(TCD!L1863="",TCD!Q1863=""),"",IF(SUM(TCD!L1863,TCD!Q1863)&gt;15,29,9.5))</f>
        <v/>
      </c>
      <c r="R1862" s="27">
        <f>_xlfn.XLOOKUP(F1862,TCD!E:E,TCD!K:K,"")</f>
        <v>0</v>
      </c>
      <c r="S1862" s="27" t="str">
        <f>IF(TCD!I1863="","",IF(TCD!I1863&gt;8.5,17,8.5))</f>
        <v/>
      </c>
      <c r="T1862" s="27">
        <f>TCD!Y1863</f>
        <v>10.43</v>
      </c>
    </row>
    <row r="1863" spans="1:20" x14ac:dyDescent="0.2">
      <c r="A1863" s="13" t="str">
        <f>TCD!V1864</f>
        <v>CHRONO_2SHOP</v>
      </c>
      <c r="B1863" s="1">
        <f t="shared" si="87"/>
        <v>46143</v>
      </c>
      <c r="F1863" t="str">
        <f>TCD!E1864</f>
        <v>XT414418566TS</v>
      </c>
      <c r="H1863" s="6" t="str">
        <f t="shared" si="88"/>
        <v>P</v>
      </c>
      <c r="I1863" t="str">
        <f>LOOKUP(F1863,'Facture Chronopost'!L:L,'Facture Chronopost'!H:H)</f>
        <v>FR</v>
      </c>
      <c r="J1863" s="6">
        <f>TCD!U1864</f>
        <v>30</v>
      </c>
      <c r="K1863">
        <f t="shared" si="89"/>
        <v>1</v>
      </c>
      <c r="L1863" s="27">
        <f>_xlfn.XLOOKUP(F1863,'TCD poids'!A:A,'TCD poids'!C:C)</f>
        <v>6.5</v>
      </c>
      <c r="M1863" t="str">
        <f>TCD!T1864</f>
        <v>6C</v>
      </c>
      <c r="N1863">
        <f>IF(I1863="",0.2,LOOKUP(I1863,'Pays TVA'!A:A,'Pays TVA'!B:B))</f>
        <v>0.2</v>
      </c>
      <c r="O1863" s="27" t="str">
        <f>IF(TCD!M1864="","",TCD!M1864)</f>
        <v/>
      </c>
      <c r="P1863" s="27" t="str">
        <f>IF(TCD!J1864="","",TCD!J1864)</f>
        <v/>
      </c>
      <c r="Q1863" s="27" t="str">
        <f>IF(AND(TCD!L1864="",TCD!Q1864=""),"",IF(SUM(TCD!L1864,TCD!Q1864)&gt;15,29,9.5))</f>
        <v/>
      </c>
      <c r="R1863" s="27">
        <f>_xlfn.XLOOKUP(F1863,TCD!E:E,TCD!K:K,"")</f>
        <v>0</v>
      </c>
      <c r="S1863" s="27" t="str">
        <f>IF(TCD!I1864="","",IF(TCD!I1864&gt;8.5,17,8.5))</f>
        <v/>
      </c>
      <c r="T1863" s="27">
        <f>TCD!Y1864</f>
        <v>11.09</v>
      </c>
    </row>
    <row r="1864" spans="1:20" x14ac:dyDescent="0.2">
      <c r="A1864" s="13" t="str">
        <f>TCD!V1865</f>
        <v>CHRONO_2SHOP</v>
      </c>
      <c r="B1864" s="1">
        <f t="shared" si="87"/>
        <v>46143</v>
      </c>
      <c r="F1864" t="str">
        <f>TCD!E1865</f>
        <v>XT414418858TS</v>
      </c>
      <c r="H1864" s="6" t="str">
        <f t="shared" si="88"/>
        <v>P</v>
      </c>
      <c r="I1864" t="str">
        <f>LOOKUP(F1864,'Facture Chronopost'!L:L,'Facture Chronopost'!H:H)</f>
        <v>FR</v>
      </c>
      <c r="J1864" s="6">
        <f>TCD!U1865</f>
        <v>30</v>
      </c>
      <c r="K1864">
        <f t="shared" si="89"/>
        <v>1</v>
      </c>
      <c r="L1864" s="27">
        <f>_xlfn.XLOOKUP(F1864,'TCD poids'!A:A,'TCD poids'!C:C)</f>
        <v>4.6999999999999993</v>
      </c>
      <c r="M1864" t="str">
        <f>TCD!T1865</f>
        <v>6C</v>
      </c>
      <c r="N1864">
        <f>IF(I1864="",0.2,LOOKUP(I1864,'Pays TVA'!A:A,'Pays TVA'!B:B))</f>
        <v>0.2</v>
      </c>
      <c r="O1864" s="27" t="str">
        <f>IF(TCD!M1865="","",TCD!M1865)</f>
        <v/>
      </c>
      <c r="P1864" s="27" t="str">
        <f>IF(TCD!J1865="","",TCD!J1865)</f>
        <v/>
      </c>
      <c r="Q1864" s="27" t="str">
        <f>IF(AND(TCD!L1865="",TCD!Q1865=""),"",IF(SUM(TCD!L1865,TCD!Q1865)&gt;15,29,9.5))</f>
        <v/>
      </c>
      <c r="R1864" s="27">
        <f>_xlfn.XLOOKUP(F1864,TCD!E:E,TCD!K:K,"")</f>
        <v>0</v>
      </c>
      <c r="S1864" s="27" t="str">
        <f>IF(TCD!I1865="","",IF(TCD!I1865&gt;8.5,17,8.5))</f>
        <v/>
      </c>
      <c r="T1864" s="27">
        <f>TCD!Y1865</f>
        <v>9.77</v>
      </c>
    </row>
    <row r="1865" spans="1:20" x14ac:dyDescent="0.2">
      <c r="A1865" s="13" t="str">
        <f>TCD!V1866</f>
        <v>CHRONO_2SHOP</v>
      </c>
      <c r="B1865" s="1">
        <f t="shared" si="87"/>
        <v>46143</v>
      </c>
      <c r="F1865" t="str">
        <f>TCD!E1866</f>
        <v>XT414420026TS</v>
      </c>
      <c r="H1865" s="6" t="str">
        <f t="shared" si="88"/>
        <v>P</v>
      </c>
      <c r="I1865" t="str">
        <f>LOOKUP(F1865,'Facture Chronopost'!L:L,'Facture Chronopost'!H:H)</f>
        <v>FR</v>
      </c>
      <c r="J1865" s="6">
        <f>TCD!U1866</f>
        <v>30</v>
      </c>
      <c r="K1865">
        <f t="shared" si="89"/>
        <v>1</v>
      </c>
      <c r="L1865" s="27">
        <f>_xlfn.XLOOKUP(F1865,'TCD poids'!A:A,'TCD poids'!C:C)</f>
        <v>4.6999999999999993</v>
      </c>
      <c r="M1865" t="str">
        <f>TCD!T1866</f>
        <v>6C</v>
      </c>
      <c r="N1865">
        <f>IF(I1865="",0.2,LOOKUP(I1865,'Pays TVA'!A:A,'Pays TVA'!B:B))</f>
        <v>0.2</v>
      </c>
      <c r="O1865" s="27" t="str">
        <f>IF(TCD!M1866="","",TCD!M1866)</f>
        <v/>
      </c>
      <c r="P1865" s="27" t="str">
        <f>IF(TCD!J1866="","",TCD!J1866)</f>
        <v/>
      </c>
      <c r="Q1865" s="27" t="str">
        <f>IF(AND(TCD!L1866="",TCD!Q1866=""),"",IF(SUM(TCD!L1866,TCD!Q1866)&gt;15,29,9.5))</f>
        <v/>
      </c>
      <c r="R1865" s="27">
        <f>_xlfn.XLOOKUP(F1865,TCD!E:E,TCD!K:K,"")</f>
        <v>0</v>
      </c>
      <c r="S1865" s="27" t="str">
        <f>IF(TCD!I1866="","",IF(TCD!I1866&gt;8.5,17,8.5))</f>
        <v/>
      </c>
      <c r="T1865" s="27">
        <f>TCD!Y1866</f>
        <v>9.77</v>
      </c>
    </row>
    <row r="1866" spans="1:20" x14ac:dyDescent="0.2">
      <c r="A1866" s="13" t="str">
        <f>TCD!V1867</f>
        <v>CHRONO_2SHOP</v>
      </c>
      <c r="B1866" s="1">
        <f t="shared" si="87"/>
        <v>46143</v>
      </c>
      <c r="F1866" t="str">
        <f>TCD!E1867</f>
        <v>XT414424822TS</v>
      </c>
      <c r="H1866" s="6" t="str">
        <f t="shared" si="88"/>
        <v>P</v>
      </c>
      <c r="I1866" t="str">
        <f>LOOKUP(F1866,'Facture Chronopost'!L:L,'Facture Chronopost'!H:H)</f>
        <v>FR</v>
      </c>
      <c r="J1866" s="6">
        <f>TCD!U1867</f>
        <v>30</v>
      </c>
      <c r="K1866">
        <f t="shared" si="89"/>
        <v>1</v>
      </c>
      <c r="L1866" s="27">
        <f>_xlfn.XLOOKUP(F1866,'TCD poids'!A:A,'TCD poids'!C:C)</f>
        <v>0.4</v>
      </c>
      <c r="M1866" t="str">
        <f>TCD!T1867</f>
        <v>6C</v>
      </c>
      <c r="N1866">
        <f>IF(I1866="",0.2,LOOKUP(I1866,'Pays TVA'!A:A,'Pays TVA'!B:B))</f>
        <v>0.2</v>
      </c>
      <c r="O1866" s="27" t="str">
        <f>IF(TCD!M1867="","",TCD!M1867)</f>
        <v/>
      </c>
      <c r="P1866" s="27" t="str">
        <f>IF(TCD!J1867="","",TCD!J1867)</f>
        <v/>
      </c>
      <c r="Q1866" s="27" t="str">
        <f>IF(AND(TCD!L1867="",TCD!Q1867=""),"",IF(SUM(TCD!L1867,TCD!Q1867)&gt;15,29,9.5))</f>
        <v/>
      </c>
      <c r="R1866" s="27">
        <f>_xlfn.XLOOKUP(F1866,TCD!E:E,TCD!K:K,"")</f>
        <v>0</v>
      </c>
      <c r="S1866" s="27" t="str">
        <f>IF(TCD!I1867="","",IF(TCD!I1867&gt;8.5,17,8.5))</f>
        <v/>
      </c>
      <c r="T1866" s="27">
        <f>TCD!Y1867</f>
        <v>5.41</v>
      </c>
    </row>
    <row r="1867" spans="1:20" x14ac:dyDescent="0.2">
      <c r="A1867" s="13" t="str">
        <f>TCD!V1868</f>
        <v>CHRONO_2SHOP</v>
      </c>
      <c r="B1867" s="1">
        <f t="shared" si="87"/>
        <v>46143</v>
      </c>
      <c r="F1867" t="str">
        <f>TCD!E1868</f>
        <v>XT414425350TS</v>
      </c>
      <c r="H1867" s="6" t="str">
        <f t="shared" si="88"/>
        <v>P</v>
      </c>
      <c r="I1867" t="str">
        <f>LOOKUP(F1867,'Facture Chronopost'!L:L,'Facture Chronopost'!H:H)</f>
        <v>FR</v>
      </c>
      <c r="J1867" s="6">
        <f>TCD!U1868</f>
        <v>30</v>
      </c>
      <c r="K1867">
        <f t="shared" si="89"/>
        <v>1</v>
      </c>
      <c r="L1867" s="27">
        <f>_xlfn.XLOOKUP(F1867,'TCD poids'!A:A,'TCD poids'!C:C)</f>
        <v>4.8</v>
      </c>
      <c r="M1867" t="str">
        <f>TCD!T1868</f>
        <v>6C</v>
      </c>
      <c r="N1867">
        <f>IF(I1867="",0.2,LOOKUP(I1867,'Pays TVA'!A:A,'Pays TVA'!B:B))</f>
        <v>0.2</v>
      </c>
      <c r="O1867" s="27" t="str">
        <f>IF(TCD!M1868="","",TCD!M1868)</f>
        <v/>
      </c>
      <c r="P1867" s="27" t="str">
        <f>IF(TCD!J1868="","",TCD!J1868)</f>
        <v/>
      </c>
      <c r="Q1867" s="27" t="str">
        <f>IF(AND(TCD!L1868="",TCD!Q1868=""),"",IF(SUM(TCD!L1868,TCD!Q1868)&gt;15,29,9.5))</f>
        <v/>
      </c>
      <c r="R1867" s="27">
        <f>_xlfn.XLOOKUP(F1867,TCD!E:E,TCD!K:K,"")</f>
        <v>0</v>
      </c>
      <c r="S1867" s="27" t="str">
        <f>IF(TCD!I1868="","",IF(TCD!I1868&gt;8.5,17,8.5))</f>
        <v/>
      </c>
      <c r="T1867" s="27">
        <f>TCD!Y1868</f>
        <v>9.77</v>
      </c>
    </row>
    <row r="1868" spans="1:20" x14ac:dyDescent="0.2">
      <c r="A1868" s="13" t="str">
        <f>TCD!V1869</f>
        <v>CHRONO_2SHOP</v>
      </c>
      <c r="B1868" s="1">
        <f t="shared" si="87"/>
        <v>46143</v>
      </c>
      <c r="F1868" t="str">
        <f>TCD!E1869</f>
        <v>XT414425377TS</v>
      </c>
      <c r="H1868" s="6" t="str">
        <f t="shared" si="88"/>
        <v>P</v>
      </c>
      <c r="I1868" t="str">
        <f>LOOKUP(F1868,'Facture Chronopost'!L:L,'Facture Chronopost'!H:H)</f>
        <v>FR</v>
      </c>
      <c r="J1868" s="6">
        <f>TCD!U1869</f>
        <v>30</v>
      </c>
      <c r="K1868">
        <f t="shared" si="89"/>
        <v>1</v>
      </c>
      <c r="L1868" s="27">
        <f>_xlfn.XLOOKUP(F1868,'TCD poids'!A:A,'TCD poids'!C:C)</f>
        <v>1.4</v>
      </c>
      <c r="M1868" t="str">
        <f>TCD!T1869</f>
        <v>6C</v>
      </c>
      <c r="N1868">
        <f>IF(I1868="",0.2,LOOKUP(I1868,'Pays TVA'!A:A,'Pays TVA'!B:B))</f>
        <v>0.2</v>
      </c>
      <c r="O1868" s="27" t="str">
        <f>IF(TCD!M1869="","",TCD!M1869)</f>
        <v/>
      </c>
      <c r="P1868" s="27" t="str">
        <f>IF(TCD!J1869="","",TCD!J1869)</f>
        <v/>
      </c>
      <c r="Q1868" s="27" t="str">
        <f>IF(AND(TCD!L1869="",TCD!Q1869=""),"",IF(SUM(TCD!L1869,TCD!Q1869)&gt;15,29,9.5))</f>
        <v/>
      </c>
      <c r="R1868" s="27">
        <f>_xlfn.XLOOKUP(F1868,TCD!E:E,TCD!K:K,"")</f>
        <v>0</v>
      </c>
      <c r="S1868" s="27" t="str">
        <f>IF(TCD!I1869="","",IF(TCD!I1869&gt;8.5,17,8.5))</f>
        <v/>
      </c>
      <c r="T1868" s="27">
        <f>TCD!Y1869</f>
        <v>5.96</v>
      </c>
    </row>
    <row r="1869" spans="1:20" x14ac:dyDescent="0.2">
      <c r="A1869" s="13" t="str">
        <f>TCD!V1870</f>
        <v>CHRONO_2SHOP</v>
      </c>
      <c r="B1869" s="1">
        <f t="shared" si="87"/>
        <v>46143</v>
      </c>
      <c r="F1869" t="str">
        <f>TCD!E1870</f>
        <v>XT414425417TS</v>
      </c>
      <c r="H1869" s="6" t="str">
        <f t="shared" si="88"/>
        <v>P</v>
      </c>
      <c r="I1869" t="str">
        <f>LOOKUP(F1869,'Facture Chronopost'!L:L,'Facture Chronopost'!H:H)</f>
        <v>FR</v>
      </c>
      <c r="J1869" s="6">
        <f>TCD!U1870</f>
        <v>30</v>
      </c>
      <c r="K1869">
        <f t="shared" si="89"/>
        <v>1</v>
      </c>
      <c r="L1869" s="27">
        <f>_xlfn.XLOOKUP(F1869,'TCD poids'!A:A,'TCD poids'!C:C)</f>
        <v>4.5999999999999996</v>
      </c>
      <c r="M1869" t="str">
        <f>TCD!T1870</f>
        <v>6C</v>
      </c>
      <c r="N1869">
        <f>IF(I1869="",0.2,LOOKUP(I1869,'Pays TVA'!A:A,'Pays TVA'!B:B))</f>
        <v>0.2</v>
      </c>
      <c r="O1869" s="27" t="str">
        <f>IF(TCD!M1870="","",TCD!M1870)</f>
        <v/>
      </c>
      <c r="P1869" s="27" t="str">
        <f>IF(TCD!J1870="","",TCD!J1870)</f>
        <v/>
      </c>
      <c r="Q1869" s="27" t="str">
        <f>IF(AND(TCD!L1870="",TCD!Q1870=""),"",IF(SUM(TCD!L1870,TCD!Q1870)&gt;15,29,9.5))</f>
        <v/>
      </c>
      <c r="R1869" s="27">
        <f>_xlfn.XLOOKUP(F1869,TCD!E:E,TCD!K:K,"")</f>
        <v>0</v>
      </c>
      <c r="S1869" s="27" t="str">
        <f>IF(TCD!I1870="","",IF(TCD!I1870&gt;8.5,17,8.5))</f>
        <v/>
      </c>
      <c r="T1869" s="27">
        <f>TCD!Y1870</f>
        <v>9.77</v>
      </c>
    </row>
    <row r="1870" spans="1:20" x14ac:dyDescent="0.2">
      <c r="A1870" s="13" t="str">
        <f>TCD!V1871</f>
        <v>CHRONO_2SHOP</v>
      </c>
      <c r="B1870" s="1">
        <f t="shared" si="87"/>
        <v>46143</v>
      </c>
      <c r="F1870" t="str">
        <f>TCD!E1871</f>
        <v>XT414425902TS</v>
      </c>
      <c r="H1870" s="6" t="str">
        <f t="shared" si="88"/>
        <v>P</v>
      </c>
      <c r="I1870" t="str">
        <f>LOOKUP(F1870,'Facture Chronopost'!L:L,'Facture Chronopost'!H:H)</f>
        <v>FR</v>
      </c>
      <c r="J1870" s="6">
        <f>TCD!U1871</f>
        <v>30</v>
      </c>
      <c r="K1870">
        <f t="shared" si="89"/>
        <v>1</v>
      </c>
      <c r="L1870" s="27">
        <f>_xlfn.XLOOKUP(F1870,'TCD poids'!A:A,'TCD poids'!C:C)</f>
        <v>1.3</v>
      </c>
      <c r="M1870" t="str">
        <f>TCD!T1871</f>
        <v>6C</v>
      </c>
      <c r="N1870">
        <f>IF(I1870="",0.2,LOOKUP(I1870,'Pays TVA'!A:A,'Pays TVA'!B:B))</f>
        <v>0.2</v>
      </c>
      <c r="O1870" s="27" t="str">
        <f>IF(TCD!M1871="","",TCD!M1871)</f>
        <v/>
      </c>
      <c r="P1870" s="27" t="str">
        <f>IF(TCD!J1871="","",TCD!J1871)</f>
        <v/>
      </c>
      <c r="Q1870" s="27" t="str">
        <f>IF(AND(TCD!L1871="",TCD!Q1871=""),"",IF(SUM(TCD!L1871,TCD!Q1871)&gt;15,29,9.5))</f>
        <v/>
      </c>
      <c r="R1870" s="27">
        <f>_xlfn.XLOOKUP(F1870,TCD!E:E,TCD!K:K,"")</f>
        <v>0</v>
      </c>
      <c r="S1870" s="27" t="str">
        <f>IF(TCD!I1871="","",IF(TCD!I1871&gt;8.5,17,8.5))</f>
        <v/>
      </c>
      <c r="T1870" s="27">
        <f>TCD!Y1871</f>
        <v>5.96</v>
      </c>
    </row>
    <row r="1871" spans="1:20" x14ac:dyDescent="0.2">
      <c r="A1871" s="13" t="str">
        <f>TCD!V1872</f>
        <v>CHRONO_2SHOP</v>
      </c>
      <c r="B1871" s="1">
        <f t="shared" si="87"/>
        <v>46143</v>
      </c>
      <c r="F1871" t="str">
        <f>TCD!E1872</f>
        <v>XT414427333TS</v>
      </c>
      <c r="H1871" s="6" t="str">
        <f t="shared" si="88"/>
        <v>P</v>
      </c>
      <c r="I1871" t="str">
        <f>LOOKUP(F1871,'Facture Chronopost'!L:L,'Facture Chronopost'!H:H)</f>
        <v>FR</v>
      </c>
      <c r="J1871" s="6">
        <f>TCD!U1872</f>
        <v>30</v>
      </c>
      <c r="K1871">
        <f t="shared" si="89"/>
        <v>1</v>
      </c>
      <c r="L1871" s="27">
        <f>_xlfn.XLOOKUP(F1871,'TCD poids'!A:A,'TCD poids'!C:C)</f>
        <v>0.30000000000000004</v>
      </c>
      <c r="M1871" t="str">
        <f>TCD!T1872</f>
        <v>6C</v>
      </c>
      <c r="N1871">
        <f>IF(I1871="",0.2,LOOKUP(I1871,'Pays TVA'!A:A,'Pays TVA'!B:B))</f>
        <v>0.2</v>
      </c>
      <c r="O1871" s="27" t="str">
        <f>IF(TCD!M1872="","",TCD!M1872)</f>
        <v/>
      </c>
      <c r="P1871" s="27" t="str">
        <f>IF(TCD!J1872="","",TCD!J1872)</f>
        <v/>
      </c>
      <c r="Q1871" s="27" t="str">
        <f>IF(AND(TCD!L1872="",TCD!Q1872=""),"",IF(SUM(TCD!L1872,TCD!Q1872)&gt;15,29,9.5))</f>
        <v/>
      </c>
      <c r="R1871" s="27">
        <f>_xlfn.XLOOKUP(F1871,TCD!E:E,TCD!K:K,"")</f>
        <v>0</v>
      </c>
      <c r="S1871" s="27" t="str">
        <f>IF(TCD!I1872="","",IF(TCD!I1872&gt;8.5,17,8.5))</f>
        <v/>
      </c>
      <c r="T1871" s="27">
        <f>TCD!Y1872</f>
        <v>5.41</v>
      </c>
    </row>
    <row r="1872" spans="1:20" x14ac:dyDescent="0.2">
      <c r="A1872" s="13" t="str">
        <f>TCD!V1873</f>
        <v>CHRONO_2SHOP</v>
      </c>
      <c r="B1872" s="1">
        <f t="shared" si="87"/>
        <v>46143</v>
      </c>
      <c r="F1872" t="str">
        <f>TCD!E1873</f>
        <v>XT414427625TS</v>
      </c>
      <c r="H1872" s="6" t="str">
        <f t="shared" si="88"/>
        <v>P</v>
      </c>
      <c r="I1872" t="str">
        <f>LOOKUP(F1872,'Facture Chronopost'!L:L,'Facture Chronopost'!H:H)</f>
        <v>FR</v>
      </c>
      <c r="J1872" s="6">
        <f>TCD!U1873</f>
        <v>42</v>
      </c>
      <c r="K1872">
        <f t="shared" si="89"/>
        <v>1</v>
      </c>
      <c r="L1872" s="27">
        <f>_xlfn.XLOOKUP(F1872,'TCD poids'!A:A,'TCD poids'!C:C)</f>
        <v>0.2</v>
      </c>
      <c r="M1872" t="str">
        <f>TCD!T1873</f>
        <v>6C</v>
      </c>
      <c r="N1872">
        <f>IF(I1872="",0.2,LOOKUP(I1872,'Pays TVA'!A:A,'Pays TVA'!B:B))</f>
        <v>0.2</v>
      </c>
      <c r="O1872" s="27" t="str">
        <f>IF(TCD!M1873="","",TCD!M1873)</f>
        <v/>
      </c>
      <c r="P1872" s="27" t="str">
        <f>IF(TCD!J1873="","",TCD!J1873)</f>
        <v/>
      </c>
      <c r="Q1872" s="27" t="str">
        <f>IF(AND(TCD!L1873="",TCD!Q1873=""),"",IF(SUM(TCD!L1873,TCD!Q1873)&gt;15,29,9.5))</f>
        <v/>
      </c>
      <c r="R1872" s="27">
        <f>_xlfn.XLOOKUP(F1872,TCD!E:E,TCD!K:K,"")</f>
        <v>0</v>
      </c>
      <c r="S1872" s="27" t="str">
        <f>IF(TCD!I1873="","",IF(TCD!I1873&gt;8.5,17,8.5))</f>
        <v/>
      </c>
      <c r="T1872" s="27">
        <f>TCD!Y1873</f>
        <v>5.41</v>
      </c>
    </row>
    <row r="1873" spans="1:20" x14ac:dyDescent="0.2">
      <c r="A1873" s="13" t="str">
        <f>TCD!V1874</f>
        <v>CHRONO_2SHOP</v>
      </c>
      <c r="B1873" s="1">
        <f t="shared" si="87"/>
        <v>46143</v>
      </c>
      <c r="F1873" t="str">
        <f>TCD!E1874</f>
        <v>XT414427863TS</v>
      </c>
      <c r="H1873" s="6" t="str">
        <f t="shared" si="88"/>
        <v>P</v>
      </c>
      <c r="I1873" t="str">
        <f>LOOKUP(F1873,'Facture Chronopost'!L:L,'Facture Chronopost'!H:H)</f>
        <v>FR</v>
      </c>
      <c r="J1873" s="6">
        <f>TCD!U1874</f>
        <v>42</v>
      </c>
      <c r="K1873">
        <f t="shared" si="89"/>
        <v>1</v>
      </c>
      <c r="L1873" s="27">
        <f>_xlfn.XLOOKUP(F1873,'TCD poids'!A:A,'TCD poids'!C:C)</f>
        <v>5.3</v>
      </c>
      <c r="M1873" t="str">
        <f>TCD!T1874</f>
        <v>6C</v>
      </c>
      <c r="N1873">
        <f>IF(I1873="",0.2,LOOKUP(I1873,'Pays TVA'!A:A,'Pays TVA'!B:B))</f>
        <v>0.2</v>
      </c>
      <c r="O1873" s="27" t="str">
        <f>IF(TCD!M1874="","",TCD!M1874)</f>
        <v/>
      </c>
      <c r="P1873" s="27" t="str">
        <f>IF(TCD!J1874="","",TCD!J1874)</f>
        <v/>
      </c>
      <c r="Q1873" s="27" t="str">
        <f>IF(AND(TCD!L1874="",TCD!Q1874=""),"",IF(SUM(TCD!L1874,TCD!Q1874)&gt;15,29,9.5))</f>
        <v/>
      </c>
      <c r="R1873" s="27">
        <f>_xlfn.XLOOKUP(F1873,TCD!E:E,TCD!K:K,"")</f>
        <v>20</v>
      </c>
      <c r="S1873" s="27" t="str">
        <f>IF(TCD!I1874="","",IF(TCD!I1874&gt;8.5,17,8.5))</f>
        <v/>
      </c>
      <c r="T1873" s="27">
        <f>TCD!Y1874</f>
        <v>10.43</v>
      </c>
    </row>
    <row r="1874" spans="1:20" x14ac:dyDescent="0.2">
      <c r="A1874" s="13" t="str">
        <f>TCD!V1875</f>
        <v>CHRONO_2SHOP</v>
      </c>
      <c r="B1874" s="1">
        <f t="shared" si="87"/>
        <v>46143</v>
      </c>
      <c r="F1874" t="str">
        <f>TCD!E1875</f>
        <v>XT414429144TS</v>
      </c>
      <c r="H1874" s="6" t="str">
        <f t="shared" si="88"/>
        <v>P</v>
      </c>
      <c r="I1874" t="str">
        <f>LOOKUP(F1874,'Facture Chronopost'!L:L,'Facture Chronopost'!H:H)</f>
        <v>FR</v>
      </c>
      <c r="J1874" s="6">
        <f>TCD!U1875</f>
        <v>30</v>
      </c>
      <c r="K1874">
        <f t="shared" si="89"/>
        <v>1</v>
      </c>
      <c r="L1874" s="27">
        <f>_xlfn.XLOOKUP(F1874,'TCD poids'!A:A,'TCD poids'!C:C)</f>
        <v>0.1</v>
      </c>
      <c r="M1874" t="str">
        <f>TCD!T1875</f>
        <v>6C</v>
      </c>
      <c r="N1874">
        <f>IF(I1874="",0.2,LOOKUP(I1874,'Pays TVA'!A:A,'Pays TVA'!B:B))</f>
        <v>0.2</v>
      </c>
      <c r="O1874" s="27" t="str">
        <f>IF(TCD!M1875="","",TCD!M1875)</f>
        <v/>
      </c>
      <c r="P1874" s="27" t="str">
        <f>IF(TCD!J1875="","",TCD!J1875)</f>
        <v/>
      </c>
      <c r="Q1874" s="27" t="str">
        <f>IF(AND(TCD!L1875="",TCD!Q1875=""),"",IF(SUM(TCD!L1875,TCD!Q1875)&gt;15,29,9.5))</f>
        <v/>
      </c>
      <c r="R1874" s="27">
        <f>_xlfn.XLOOKUP(F1874,TCD!E:E,TCD!K:K,"")</f>
        <v>0</v>
      </c>
      <c r="S1874" s="27" t="str">
        <f>IF(TCD!I1875="","",IF(TCD!I1875&gt;8.5,17,8.5))</f>
        <v/>
      </c>
      <c r="T1874" s="27">
        <f>TCD!Y1875</f>
        <v>5.41</v>
      </c>
    </row>
    <row r="1875" spans="1:20" x14ac:dyDescent="0.2">
      <c r="A1875" s="13" t="str">
        <f>TCD!V1876</f>
        <v>CHRONO_2SHOP</v>
      </c>
      <c r="B1875" s="1">
        <f t="shared" si="87"/>
        <v>46143</v>
      </c>
      <c r="F1875" t="str">
        <f>TCD!E1876</f>
        <v>XT414432126TS</v>
      </c>
      <c r="H1875" s="6" t="str">
        <f t="shared" si="88"/>
        <v>P</v>
      </c>
      <c r="I1875" t="str">
        <f>LOOKUP(F1875,'Facture Chronopost'!L:L,'Facture Chronopost'!H:H)</f>
        <v>FR</v>
      </c>
      <c r="J1875" s="6">
        <f>TCD!U1876</f>
        <v>33</v>
      </c>
      <c r="K1875">
        <f t="shared" si="89"/>
        <v>1</v>
      </c>
      <c r="L1875" s="27">
        <f>_xlfn.XLOOKUP(F1875,'TCD poids'!A:A,'TCD poids'!C:C)</f>
        <v>4.5</v>
      </c>
      <c r="M1875" t="str">
        <f>TCD!T1876</f>
        <v>6C</v>
      </c>
      <c r="N1875">
        <f>IF(I1875="",0.2,LOOKUP(I1875,'Pays TVA'!A:A,'Pays TVA'!B:B))</f>
        <v>0.2</v>
      </c>
      <c r="O1875" s="27" t="str">
        <f>IF(TCD!M1876="","",TCD!M1876)</f>
        <v/>
      </c>
      <c r="P1875" s="27" t="str">
        <f>IF(TCD!J1876="","",TCD!J1876)</f>
        <v/>
      </c>
      <c r="Q1875" s="27" t="str">
        <f>IF(AND(TCD!L1876="",TCD!Q1876=""),"",IF(SUM(TCD!L1876,TCD!Q1876)&gt;15,29,9.5))</f>
        <v/>
      </c>
      <c r="R1875" s="27">
        <f>_xlfn.XLOOKUP(F1875,TCD!E:E,TCD!K:K,"")</f>
        <v>0</v>
      </c>
      <c r="S1875" s="27" t="str">
        <f>IF(TCD!I1876="","",IF(TCD!I1876&gt;8.5,17,8.5))</f>
        <v/>
      </c>
      <c r="T1875" s="27">
        <f>TCD!Y1876</f>
        <v>10.84</v>
      </c>
    </row>
    <row r="1876" spans="1:20" x14ac:dyDescent="0.2">
      <c r="A1876" s="13" t="str">
        <f>TCD!V1877</f>
        <v>CHRONO_2SHOP</v>
      </c>
      <c r="B1876" s="1">
        <f t="shared" si="87"/>
        <v>46143</v>
      </c>
      <c r="F1876" t="str">
        <f>TCD!E1877</f>
        <v>XT414432165TS</v>
      </c>
      <c r="H1876" s="6" t="str">
        <f t="shared" si="88"/>
        <v>P</v>
      </c>
      <c r="I1876" t="str">
        <f>LOOKUP(F1876,'Facture Chronopost'!L:L,'Facture Chronopost'!H:H)</f>
        <v>FR</v>
      </c>
      <c r="J1876" s="6">
        <f>TCD!U1877</f>
        <v>30</v>
      </c>
      <c r="K1876">
        <f t="shared" si="89"/>
        <v>1</v>
      </c>
      <c r="L1876" s="27">
        <f>_xlfn.XLOOKUP(F1876,'TCD poids'!A:A,'TCD poids'!C:C)</f>
        <v>0.30000000000000004</v>
      </c>
      <c r="M1876" t="str">
        <f>TCD!T1877</f>
        <v>6C</v>
      </c>
      <c r="N1876">
        <f>IF(I1876="",0.2,LOOKUP(I1876,'Pays TVA'!A:A,'Pays TVA'!B:B))</f>
        <v>0.2</v>
      </c>
      <c r="O1876" s="27" t="str">
        <f>IF(TCD!M1877="","",TCD!M1877)</f>
        <v/>
      </c>
      <c r="P1876" s="27" t="str">
        <f>IF(TCD!J1877="","",TCD!J1877)</f>
        <v/>
      </c>
      <c r="Q1876" s="27" t="str">
        <f>IF(AND(TCD!L1877="",TCD!Q1877=""),"",IF(SUM(TCD!L1877,TCD!Q1877)&gt;15,29,9.5))</f>
        <v/>
      </c>
      <c r="R1876" s="27">
        <f>_xlfn.XLOOKUP(F1876,TCD!E:E,TCD!K:K,"")</f>
        <v>0</v>
      </c>
      <c r="S1876" s="27" t="str">
        <f>IF(TCD!I1877="","",IF(TCD!I1877&gt;8.5,17,8.5))</f>
        <v/>
      </c>
      <c r="T1876" s="27">
        <f>TCD!Y1877</f>
        <v>5.41</v>
      </c>
    </row>
    <row r="1877" spans="1:20" x14ac:dyDescent="0.2">
      <c r="A1877" s="13" t="str">
        <f>TCD!V1878</f>
        <v>CHRONO_2SHOP</v>
      </c>
      <c r="B1877" s="1">
        <f t="shared" si="87"/>
        <v>46143</v>
      </c>
      <c r="F1877" t="str">
        <f>TCD!E1878</f>
        <v>XT414432320TS</v>
      </c>
      <c r="H1877" s="6" t="str">
        <f t="shared" si="88"/>
        <v>P</v>
      </c>
      <c r="I1877" t="str">
        <f>LOOKUP(F1877,'Facture Chronopost'!L:L,'Facture Chronopost'!H:H)</f>
        <v>FR</v>
      </c>
      <c r="J1877" s="6">
        <f>TCD!U1878</f>
        <v>25</v>
      </c>
      <c r="K1877">
        <f t="shared" si="89"/>
        <v>1</v>
      </c>
      <c r="L1877" s="27">
        <f>_xlfn.XLOOKUP(F1877,'TCD poids'!A:A,'TCD poids'!C:C)</f>
        <v>4.5999999999999996</v>
      </c>
      <c r="M1877" t="str">
        <f>TCD!T1878</f>
        <v>6C</v>
      </c>
      <c r="N1877">
        <f>IF(I1877="",0.2,LOOKUP(I1877,'Pays TVA'!A:A,'Pays TVA'!B:B))</f>
        <v>0.2</v>
      </c>
      <c r="O1877" s="27" t="str">
        <f>IF(TCD!M1878="","",TCD!M1878)</f>
        <v/>
      </c>
      <c r="P1877" s="27" t="str">
        <f>IF(TCD!J1878="","",TCD!J1878)</f>
        <v/>
      </c>
      <c r="Q1877" s="27" t="str">
        <f>IF(AND(TCD!L1878="",TCD!Q1878=""),"",IF(SUM(TCD!L1878,TCD!Q1878)&gt;15,29,9.5))</f>
        <v/>
      </c>
      <c r="R1877" s="27">
        <f>_xlfn.XLOOKUP(F1877,TCD!E:E,TCD!K:K,"")</f>
        <v>0</v>
      </c>
      <c r="S1877" s="27" t="str">
        <f>IF(TCD!I1878="","",IF(TCD!I1878&gt;8.5,17,8.5))</f>
        <v/>
      </c>
      <c r="T1877" s="27">
        <f>TCD!Y1878</f>
        <v>13.91</v>
      </c>
    </row>
    <row r="1878" spans="1:20" x14ac:dyDescent="0.2">
      <c r="A1878" s="13" t="str">
        <f>TCD!V1879</f>
        <v>CHRONO_2SHOP</v>
      </c>
      <c r="B1878" s="1">
        <f t="shared" si="87"/>
        <v>46143</v>
      </c>
      <c r="F1878" t="str">
        <f>TCD!E1879</f>
        <v>XT414434379TS</v>
      </c>
      <c r="H1878" s="6" t="str">
        <f t="shared" si="88"/>
        <v>P</v>
      </c>
      <c r="I1878" t="str">
        <f>LOOKUP(F1878,'Facture Chronopost'!L:L,'Facture Chronopost'!H:H)</f>
        <v>FR</v>
      </c>
      <c r="J1878" s="6">
        <f>TCD!U1879</f>
        <v>30</v>
      </c>
      <c r="K1878">
        <f t="shared" si="89"/>
        <v>1</v>
      </c>
      <c r="L1878" s="27">
        <f>_xlfn.XLOOKUP(F1878,'TCD poids'!A:A,'TCD poids'!C:C)</f>
        <v>3</v>
      </c>
      <c r="M1878" t="str">
        <f>TCD!T1879</f>
        <v>6C</v>
      </c>
      <c r="N1878">
        <f>IF(I1878="",0.2,LOOKUP(I1878,'Pays TVA'!A:A,'Pays TVA'!B:B))</f>
        <v>0.2</v>
      </c>
      <c r="O1878" s="27" t="str">
        <f>IF(TCD!M1879="","",TCD!M1879)</f>
        <v/>
      </c>
      <c r="P1878" s="27" t="str">
        <f>IF(TCD!J1879="","",TCD!J1879)</f>
        <v/>
      </c>
      <c r="Q1878" s="27" t="str">
        <f>IF(AND(TCD!L1879="",TCD!Q1879=""),"",IF(SUM(TCD!L1879,TCD!Q1879)&gt;15,29,9.5))</f>
        <v/>
      </c>
      <c r="R1878" s="27">
        <f>_xlfn.XLOOKUP(F1878,TCD!E:E,TCD!K:K,"")</f>
        <v>0</v>
      </c>
      <c r="S1878" s="27" t="str">
        <f>IF(TCD!I1879="","",IF(TCD!I1879&gt;8.5,17,8.5))</f>
        <v/>
      </c>
      <c r="T1878" s="27">
        <f>TCD!Y1879</f>
        <v>8.4499999999999993</v>
      </c>
    </row>
    <row r="1879" spans="1:20" x14ac:dyDescent="0.2">
      <c r="A1879" s="13" t="str">
        <f>TCD!V1880</f>
        <v>CHRONO_2SHOP</v>
      </c>
      <c r="B1879" s="1">
        <f t="shared" si="87"/>
        <v>46143</v>
      </c>
      <c r="F1879" t="str">
        <f>TCD!E1880</f>
        <v>XT414434762TS</v>
      </c>
      <c r="H1879" s="6" t="str">
        <f t="shared" si="88"/>
        <v>P</v>
      </c>
      <c r="I1879" t="str">
        <f>LOOKUP(F1879,'Facture Chronopost'!L:L,'Facture Chronopost'!H:H)</f>
        <v>FR</v>
      </c>
      <c r="J1879" s="6">
        <f>TCD!U1880</f>
        <v>30</v>
      </c>
      <c r="K1879">
        <f t="shared" si="89"/>
        <v>1</v>
      </c>
      <c r="L1879" s="27">
        <f>_xlfn.XLOOKUP(F1879,'TCD poids'!A:A,'TCD poids'!C:C)</f>
        <v>0.1</v>
      </c>
      <c r="M1879" t="str">
        <f>TCD!T1880</f>
        <v>6C</v>
      </c>
      <c r="N1879">
        <f>IF(I1879="",0.2,LOOKUP(I1879,'Pays TVA'!A:A,'Pays TVA'!B:B))</f>
        <v>0.2</v>
      </c>
      <c r="O1879" s="27" t="str">
        <f>IF(TCD!M1880="","",TCD!M1880)</f>
        <v/>
      </c>
      <c r="P1879" s="27" t="str">
        <f>IF(TCD!J1880="","",TCD!J1880)</f>
        <v/>
      </c>
      <c r="Q1879" s="27" t="str">
        <f>IF(AND(TCD!L1880="",TCD!Q1880=""),"",IF(SUM(TCD!L1880,TCD!Q1880)&gt;15,29,9.5))</f>
        <v/>
      </c>
      <c r="R1879" s="27">
        <f>_xlfn.XLOOKUP(F1879,TCD!E:E,TCD!K:K,"")</f>
        <v>0</v>
      </c>
      <c r="S1879" s="27" t="str">
        <f>IF(TCD!I1880="","",IF(TCD!I1880&gt;8.5,17,8.5))</f>
        <v/>
      </c>
      <c r="T1879" s="27">
        <f>TCD!Y1880</f>
        <v>5.41</v>
      </c>
    </row>
    <row r="1880" spans="1:20" x14ac:dyDescent="0.2">
      <c r="A1880" s="13" t="str">
        <f>TCD!V1881</f>
        <v>CHRONO_2SHOP</v>
      </c>
      <c r="B1880" s="1">
        <f t="shared" si="87"/>
        <v>46143</v>
      </c>
      <c r="F1880" t="str">
        <f>TCD!E1881</f>
        <v>XT414436508TS</v>
      </c>
      <c r="H1880" s="6" t="str">
        <f t="shared" si="88"/>
        <v>P</v>
      </c>
      <c r="I1880" t="str">
        <f>LOOKUP(F1880,'Facture Chronopost'!L:L,'Facture Chronopost'!H:H)</f>
        <v>FR</v>
      </c>
      <c r="J1880" s="6">
        <f>TCD!U1881</f>
        <v>30</v>
      </c>
      <c r="K1880">
        <f t="shared" si="89"/>
        <v>1</v>
      </c>
      <c r="L1880" s="27">
        <f>_xlfn.XLOOKUP(F1880,'TCD poids'!A:A,'TCD poids'!C:C)</f>
        <v>1.6</v>
      </c>
      <c r="M1880" t="str">
        <f>TCD!T1881</f>
        <v>6C</v>
      </c>
      <c r="N1880">
        <f>IF(I1880="",0.2,LOOKUP(I1880,'Pays TVA'!A:A,'Pays TVA'!B:B))</f>
        <v>0.2</v>
      </c>
      <c r="O1880" s="27" t="str">
        <f>IF(TCD!M1881="","",TCD!M1881)</f>
        <v/>
      </c>
      <c r="P1880" s="27" t="str">
        <f>IF(TCD!J1881="","",TCD!J1881)</f>
        <v/>
      </c>
      <c r="Q1880" s="27" t="str">
        <f>IF(AND(TCD!L1881="",TCD!Q1881=""),"",IF(SUM(TCD!L1881,TCD!Q1881)&gt;15,29,9.5))</f>
        <v/>
      </c>
      <c r="R1880" s="27">
        <f>_xlfn.XLOOKUP(F1880,TCD!E:E,TCD!K:K,"")</f>
        <v>0</v>
      </c>
      <c r="S1880" s="27" t="str">
        <f>IF(TCD!I1881="","",IF(TCD!I1881&gt;8.5,17,8.5))</f>
        <v/>
      </c>
      <c r="T1880" s="27">
        <f>TCD!Y1881</f>
        <v>5.96</v>
      </c>
    </row>
    <row r="1881" spans="1:20" x14ac:dyDescent="0.2">
      <c r="A1881" s="13" t="str">
        <f>TCD!V1882</f>
        <v>CHRONO_2SHOP</v>
      </c>
      <c r="B1881" s="1">
        <f t="shared" si="87"/>
        <v>46143</v>
      </c>
      <c r="F1881" t="str">
        <f>TCD!E1882</f>
        <v>XT414438279TS</v>
      </c>
      <c r="H1881" s="6" t="str">
        <f t="shared" si="88"/>
        <v>P</v>
      </c>
      <c r="I1881" t="str">
        <f>LOOKUP(F1881,'Facture Chronopost'!L:L,'Facture Chronopost'!H:H)</f>
        <v>FR</v>
      </c>
      <c r="J1881" s="6">
        <f>TCD!U1882</f>
        <v>30</v>
      </c>
      <c r="K1881">
        <f t="shared" si="89"/>
        <v>1</v>
      </c>
      <c r="L1881" s="27">
        <f>_xlfn.XLOOKUP(F1881,'TCD poids'!A:A,'TCD poids'!C:C)</f>
        <v>0.30000000000000004</v>
      </c>
      <c r="M1881" t="str">
        <f>TCD!T1882</f>
        <v>6C</v>
      </c>
      <c r="N1881">
        <f>IF(I1881="",0.2,LOOKUP(I1881,'Pays TVA'!A:A,'Pays TVA'!B:B))</f>
        <v>0.2</v>
      </c>
      <c r="O1881" s="27" t="str">
        <f>IF(TCD!M1882="","",TCD!M1882)</f>
        <v/>
      </c>
      <c r="P1881" s="27" t="str">
        <f>IF(TCD!J1882="","",TCD!J1882)</f>
        <v/>
      </c>
      <c r="Q1881" s="27" t="str">
        <f>IF(AND(TCD!L1882="",TCD!Q1882=""),"",IF(SUM(TCD!L1882,TCD!Q1882)&gt;15,29,9.5))</f>
        <v/>
      </c>
      <c r="R1881" s="27">
        <f>_xlfn.XLOOKUP(F1881,TCD!E:E,TCD!K:K,"")</f>
        <v>0</v>
      </c>
      <c r="S1881" s="27" t="str">
        <f>IF(TCD!I1882="","",IF(TCD!I1882&gt;8.5,17,8.5))</f>
        <v/>
      </c>
      <c r="T1881" s="27">
        <f>TCD!Y1882</f>
        <v>5.41</v>
      </c>
    </row>
    <row r="1882" spans="1:20" x14ac:dyDescent="0.2">
      <c r="A1882" s="13" t="str">
        <f>TCD!V1883</f>
        <v>CHRONO_2SHOP</v>
      </c>
      <c r="B1882" s="1">
        <f t="shared" ref="B1882:B1945" si="90">B1881</f>
        <v>46143</v>
      </c>
      <c r="F1882" t="str">
        <f>TCD!E1883</f>
        <v>XT414438645TS</v>
      </c>
      <c r="H1882" s="6" t="str">
        <f t="shared" ref="H1882:H1945" si="91">IF(RIGHT(J1882,3)="BTB","E","P")</f>
        <v>P</v>
      </c>
      <c r="I1882" t="str">
        <f>LOOKUP(F1882,'Facture Chronopost'!L:L,'Facture Chronopost'!H:H)</f>
        <v>FR</v>
      </c>
      <c r="J1882" s="6">
        <f>TCD!U1883</f>
        <v>30</v>
      </c>
      <c r="K1882">
        <f t="shared" ref="K1882:K1945" si="92">K1881</f>
        <v>1</v>
      </c>
      <c r="L1882" s="27">
        <f>_xlfn.XLOOKUP(F1882,'TCD poids'!A:A,'TCD poids'!C:C)</f>
        <v>4.6999999999999993</v>
      </c>
      <c r="M1882" t="str">
        <f>TCD!T1883</f>
        <v>6C</v>
      </c>
      <c r="N1882">
        <f>IF(I1882="",0.2,LOOKUP(I1882,'Pays TVA'!A:A,'Pays TVA'!B:B))</f>
        <v>0.2</v>
      </c>
      <c r="O1882" s="27" t="str">
        <f>IF(TCD!M1883="","",TCD!M1883)</f>
        <v/>
      </c>
      <c r="P1882" s="27" t="str">
        <f>IF(TCD!J1883="","",TCD!J1883)</f>
        <v/>
      </c>
      <c r="Q1882" s="27" t="str">
        <f>IF(AND(TCD!L1883="",TCD!Q1883=""),"",IF(SUM(TCD!L1883,TCD!Q1883)&gt;15,29,9.5))</f>
        <v/>
      </c>
      <c r="R1882" s="27">
        <f>_xlfn.XLOOKUP(F1882,TCD!E:E,TCD!K:K,"")</f>
        <v>0</v>
      </c>
      <c r="S1882" s="27" t="str">
        <f>IF(TCD!I1883="","",IF(TCD!I1883&gt;8.5,17,8.5))</f>
        <v/>
      </c>
      <c r="T1882" s="27">
        <f>TCD!Y1883</f>
        <v>9.77</v>
      </c>
    </row>
    <row r="1883" spans="1:20" x14ac:dyDescent="0.2">
      <c r="A1883" s="13" t="str">
        <f>TCD!V1884</f>
        <v>CHRONO_2SHOP</v>
      </c>
      <c r="B1883" s="1">
        <f t="shared" si="90"/>
        <v>46143</v>
      </c>
      <c r="F1883" t="str">
        <f>TCD!E1884</f>
        <v>XT414439098TS</v>
      </c>
      <c r="H1883" s="6" t="str">
        <f t="shared" si="91"/>
        <v>P</v>
      </c>
      <c r="I1883" t="str">
        <f>LOOKUP(F1883,'Facture Chronopost'!L:L,'Facture Chronopost'!H:H)</f>
        <v>FR</v>
      </c>
      <c r="J1883" s="6">
        <f>TCD!U1884</f>
        <v>25</v>
      </c>
      <c r="K1883">
        <f t="shared" si="92"/>
        <v>1</v>
      </c>
      <c r="L1883" s="27">
        <f>_xlfn.XLOOKUP(F1883,'TCD poids'!A:A,'TCD poids'!C:C)</f>
        <v>0.30000000000000004</v>
      </c>
      <c r="M1883" t="str">
        <f>TCD!T1884</f>
        <v>6C</v>
      </c>
      <c r="N1883">
        <f>IF(I1883="",0.2,LOOKUP(I1883,'Pays TVA'!A:A,'Pays TVA'!B:B))</f>
        <v>0.2</v>
      </c>
      <c r="O1883" s="27" t="str">
        <f>IF(TCD!M1884="","",TCD!M1884)</f>
        <v/>
      </c>
      <c r="P1883" s="27" t="str">
        <f>IF(TCD!J1884="","",TCD!J1884)</f>
        <v/>
      </c>
      <c r="Q1883" s="27" t="str">
        <f>IF(AND(TCD!L1884="",TCD!Q1884=""),"",IF(SUM(TCD!L1884,TCD!Q1884)&gt;15,29,9.5))</f>
        <v/>
      </c>
      <c r="R1883" s="27">
        <f>_xlfn.XLOOKUP(F1883,TCD!E:E,TCD!K:K,"")</f>
        <v>0</v>
      </c>
      <c r="S1883" s="27" t="str">
        <f>IF(TCD!I1884="","",IF(TCD!I1884&gt;8.5,17,8.5))</f>
        <v/>
      </c>
      <c r="T1883" s="27">
        <f>TCD!Y1884</f>
        <v>9.5500000000000007</v>
      </c>
    </row>
    <row r="1884" spans="1:20" x14ac:dyDescent="0.2">
      <c r="A1884" s="13" t="str">
        <f>TCD!V1885</f>
        <v>CHRONO_2SHOP</v>
      </c>
      <c r="B1884" s="1">
        <f t="shared" si="90"/>
        <v>46143</v>
      </c>
      <c r="F1884" t="str">
        <f>TCD!E1885</f>
        <v>XT414439402TS</v>
      </c>
      <c r="H1884" s="6" t="str">
        <f t="shared" si="91"/>
        <v>P</v>
      </c>
      <c r="I1884" t="str">
        <f>LOOKUP(F1884,'Facture Chronopost'!L:L,'Facture Chronopost'!H:H)</f>
        <v>FR</v>
      </c>
      <c r="J1884" s="6">
        <f>TCD!U1885</f>
        <v>25</v>
      </c>
      <c r="K1884">
        <f t="shared" si="92"/>
        <v>1</v>
      </c>
      <c r="L1884" s="27">
        <f>_xlfn.XLOOKUP(F1884,'TCD poids'!A:A,'TCD poids'!C:C)</f>
        <v>6.1999999999999993</v>
      </c>
      <c r="M1884" t="str">
        <f>TCD!T1885</f>
        <v>6C</v>
      </c>
      <c r="N1884">
        <f>IF(I1884="",0.2,LOOKUP(I1884,'Pays TVA'!A:A,'Pays TVA'!B:B))</f>
        <v>0.2</v>
      </c>
      <c r="O1884" s="27" t="str">
        <f>IF(TCD!M1885="","",TCD!M1885)</f>
        <v/>
      </c>
      <c r="P1884" s="27" t="str">
        <f>IF(TCD!J1885="","",TCD!J1885)</f>
        <v/>
      </c>
      <c r="Q1884" s="27" t="str">
        <f>IF(AND(TCD!L1885="",TCD!Q1885=""),"",IF(SUM(TCD!L1885,TCD!Q1885)&gt;15,29,9.5))</f>
        <v/>
      </c>
      <c r="R1884" s="27">
        <f>_xlfn.XLOOKUP(F1884,TCD!E:E,TCD!K:K,"")</f>
        <v>0</v>
      </c>
      <c r="S1884" s="27" t="str">
        <f>IF(TCD!I1885="","",IF(TCD!I1885&gt;8.5,17,8.5))</f>
        <v/>
      </c>
      <c r="T1884" s="27">
        <f>TCD!Y1885</f>
        <v>15.23</v>
      </c>
    </row>
    <row r="1885" spans="1:20" x14ac:dyDescent="0.2">
      <c r="A1885" s="13" t="str">
        <f>TCD!V1886</f>
        <v>CHRONO_2SHOP</v>
      </c>
      <c r="B1885" s="1">
        <f t="shared" si="90"/>
        <v>46143</v>
      </c>
      <c r="F1885" t="str">
        <f>TCD!E1886</f>
        <v>XT414440768TS</v>
      </c>
      <c r="H1885" s="6" t="str">
        <f t="shared" si="91"/>
        <v>P</v>
      </c>
      <c r="I1885" t="str">
        <f>LOOKUP(F1885,'Facture Chronopost'!L:L,'Facture Chronopost'!H:H)</f>
        <v>FR</v>
      </c>
      <c r="J1885" s="6">
        <f>TCD!U1886</f>
        <v>25</v>
      </c>
      <c r="K1885">
        <f t="shared" si="92"/>
        <v>1</v>
      </c>
      <c r="L1885" s="27">
        <f>_xlfn.XLOOKUP(F1885,'TCD poids'!A:A,'TCD poids'!C:C)</f>
        <v>2.1</v>
      </c>
      <c r="M1885" t="str">
        <f>TCD!T1886</f>
        <v>6C</v>
      </c>
      <c r="N1885">
        <f>IF(I1885="",0.2,LOOKUP(I1885,'Pays TVA'!A:A,'Pays TVA'!B:B))</f>
        <v>0.2</v>
      </c>
      <c r="O1885" s="27" t="str">
        <f>IF(TCD!M1886="","",TCD!M1886)</f>
        <v/>
      </c>
      <c r="P1885" s="27" t="str">
        <f>IF(TCD!J1886="","",TCD!J1886)</f>
        <v/>
      </c>
      <c r="Q1885" s="27" t="str">
        <f>IF(AND(TCD!L1886="",TCD!Q1886=""),"",IF(SUM(TCD!L1886,TCD!Q1886)&gt;15,29,9.5))</f>
        <v/>
      </c>
      <c r="R1885" s="27">
        <f>_xlfn.XLOOKUP(F1885,TCD!E:E,TCD!K:K,"")</f>
        <v>0</v>
      </c>
      <c r="S1885" s="27" t="str">
        <f>IF(TCD!I1886="","",IF(TCD!I1886&gt;8.5,17,8.5))</f>
        <v/>
      </c>
      <c r="T1885" s="27">
        <f>TCD!Y1886</f>
        <v>12.59</v>
      </c>
    </row>
    <row r="1886" spans="1:20" x14ac:dyDescent="0.2">
      <c r="A1886" s="13" t="str">
        <f>TCD!V1887</f>
        <v>CHRONO_2SHOP</v>
      </c>
      <c r="B1886" s="1">
        <f t="shared" si="90"/>
        <v>46143</v>
      </c>
      <c r="F1886" t="str">
        <f>TCD!E1887</f>
        <v>XT414440860TS</v>
      </c>
      <c r="H1886" s="6" t="str">
        <f t="shared" si="91"/>
        <v>P</v>
      </c>
      <c r="I1886" t="str">
        <f>LOOKUP(F1886,'Facture Chronopost'!L:L,'Facture Chronopost'!H:H)</f>
        <v>FR</v>
      </c>
      <c r="J1886" s="6">
        <f>TCD!U1887</f>
        <v>30</v>
      </c>
      <c r="K1886">
        <f t="shared" si="92"/>
        <v>1</v>
      </c>
      <c r="L1886" s="27">
        <f>_xlfn.XLOOKUP(F1886,'TCD poids'!A:A,'TCD poids'!C:C)</f>
        <v>4.3999999999999995</v>
      </c>
      <c r="M1886" t="str">
        <f>TCD!T1887</f>
        <v>6C</v>
      </c>
      <c r="N1886">
        <f>IF(I1886="",0.2,LOOKUP(I1886,'Pays TVA'!A:A,'Pays TVA'!B:B))</f>
        <v>0.2</v>
      </c>
      <c r="O1886" s="27" t="str">
        <f>IF(TCD!M1887="","",TCD!M1887)</f>
        <v/>
      </c>
      <c r="P1886" s="27" t="str">
        <f>IF(TCD!J1887="","",TCD!J1887)</f>
        <v/>
      </c>
      <c r="Q1886" s="27" t="str">
        <f>IF(AND(TCD!L1887="",TCD!Q1887=""),"",IF(SUM(TCD!L1887,TCD!Q1887)&gt;15,29,9.5))</f>
        <v/>
      </c>
      <c r="R1886" s="27">
        <f>_xlfn.XLOOKUP(F1886,TCD!E:E,TCD!K:K,"")</f>
        <v>0</v>
      </c>
      <c r="S1886" s="27" t="str">
        <f>IF(TCD!I1887="","",IF(TCD!I1887&gt;8.5,17,8.5))</f>
        <v/>
      </c>
      <c r="T1886" s="27">
        <f>TCD!Y1887</f>
        <v>9.77</v>
      </c>
    </row>
    <row r="1887" spans="1:20" x14ac:dyDescent="0.2">
      <c r="A1887" s="13" t="str">
        <f>TCD!V1888</f>
        <v>CHRONO_2SHOP</v>
      </c>
      <c r="B1887" s="1">
        <f t="shared" si="90"/>
        <v>46143</v>
      </c>
      <c r="F1887" t="str">
        <f>TCD!E1888</f>
        <v>XT414442579TS</v>
      </c>
      <c r="H1887" s="6" t="str">
        <f t="shared" si="91"/>
        <v>P</v>
      </c>
      <c r="I1887" t="str">
        <f>LOOKUP(F1887,'Facture Chronopost'!L:L,'Facture Chronopost'!H:H)</f>
        <v>FR</v>
      </c>
      <c r="J1887" s="6">
        <f>TCD!U1888</f>
        <v>30</v>
      </c>
      <c r="K1887">
        <f t="shared" si="92"/>
        <v>1</v>
      </c>
      <c r="L1887" s="27">
        <f>_xlfn.XLOOKUP(F1887,'TCD poids'!A:A,'TCD poids'!C:C)</f>
        <v>5.6</v>
      </c>
      <c r="M1887" t="str">
        <f>TCD!T1888</f>
        <v>6C</v>
      </c>
      <c r="N1887">
        <f>IF(I1887="",0.2,LOOKUP(I1887,'Pays TVA'!A:A,'Pays TVA'!B:B))</f>
        <v>0.2</v>
      </c>
      <c r="O1887" s="27" t="str">
        <f>IF(TCD!M1888="","",TCD!M1888)</f>
        <v/>
      </c>
      <c r="P1887" s="27" t="str">
        <f>IF(TCD!J1888="","",TCD!J1888)</f>
        <v/>
      </c>
      <c r="Q1887" s="27" t="str">
        <f>IF(AND(TCD!L1888="",TCD!Q1888=""),"",IF(SUM(TCD!L1888,TCD!Q1888)&gt;15,29,9.5))</f>
        <v/>
      </c>
      <c r="R1887" s="27">
        <f>_xlfn.XLOOKUP(F1887,TCD!E:E,TCD!K:K,"")</f>
        <v>0</v>
      </c>
      <c r="S1887" s="27" t="str">
        <f>IF(TCD!I1888="","",IF(TCD!I1888&gt;8.5,17,8.5))</f>
        <v/>
      </c>
      <c r="T1887" s="27">
        <f>TCD!Y1888</f>
        <v>12.43</v>
      </c>
    </row>
    <row r="1888" spans="1:20" x14ac:dyDescent="0.2">
      <c r="A1888" s="13" t="str">
        <f>TCD!V1889</f>
        <v>CHRONO_2SHOP</v>
      </c>
      <c r="B1888" s="1">
        <f t="shared" si="90"/>
        <v>46143</v>
      </c>
      <c r="F1888" t="str">
        <f>TCD!E1889</f>
        <v>XT414442843TS</v>
      </c>
      <c r="H1888" s="6" t="str">
        <f t="shared" si="91"/>
        <v>P</v>
      </c>
      <c r="I1888" t="str">
        <f>LOOKUP(F1888,'Facture Chronopost'!L:L,'Facture Chronopost'!H:H)</f>
        <v>FR</v>
      </c>
      <c r="J1888" s="6">
        <f>TCD!U1889</f>
        <v>30</v>
      </c>
      <c r="K1888">
        <f t="shared" si="92"/>
        <v>1</v>
      </c>
      <c r="L1888" s="27">
        <f>_xlfn.XLOOKUP(F1888,'TCD poids'!A:A,'TCD poids'!C:C)</f>
        <v>0.1</v>
      </c>
      <c r="M1888" t="str">
        <f>TCD!T1889</f>
        <v>6C</v>
      </c>
      <c r="N1888">
        <f>IF(I1888="",0.2,LOOKUP(I1888,'Pays TVA'!A:A,'Pays TVA'!B:B))</f>
        <v>0.2</v>
      </c>
      <c r="O1888" s="27" t="str">
        <f>IF(TCD!M1889="","",TCD!M1889)</f>
        <v/>
      </c>
      <c r="P1888" s="27" t="str">
        <f>IF(TCD!J1889="","",TCD!J1889)</f>
        <v/>
      </c>
      <c r="Q1888" s="27" t="str">
        <f>IF(AND(TCD!L1889="",TCD!Q1889=""),"",IF(SUM(TCD!L1889,TCD!Q1889)&gt;15,29,9.5))</f>
        <v/>
      </c>
      <c r="R1888" s="27">
        <f>_xlfn.XLOOKUP(F1888,TCD!E:E,TCD!K:K,"")</f>
        <v>0</v>
      </c>
      <c r="S1888" s="27" t="str">
        <f>IF(TCD!I1889="","",IF(TCD!I1889&gt;8.5,17,8.5))</f>
        <v/>
      </c>
      <c r="T1888" s="27">
        <f>TCD!Y1889</f>
        <v>5.41</v>
      </c>
    </row>
    <row r="1889" spans="1:20" x14ac:dyDescent="0.2">
      <c r="A1889" s="13" t="str">
        <f>TCD!V1890</f>
        <v>CHRONO_2SHOP</v>
      </c>
      <c r="B1889" s="1">
        <f t="shared" si="90"/>
        <v>46143</v>
      </c>
      <c r="F1889" t="str">
        <f>TCD!E1890</f>
        <v>XT414443013TS</v>
      </c>
      <c r="H1889" s="6" t="str">
        <f t="shared" si="91"/>
        <v>P</v>
      </c>
      <c r="I1889" t="str">
        <f>LOOKUP(F1889,'Facture Chronopost'!L:L,'Facture Chronopost'!H:H)</f>
        <v>FR</v>
      </c>
      <c r="J1889" s="6">
        <f>TCD!U1890</f>
        <v>30</v>
      </c>
      <c r="K1889">
        <f t="shared" si="92"/>
        <v>1</v>
      </c>
      <c r="L1889" s="27">
        <f>_xlfn.XLOOKUP(F1889,'TCD poids'!A:A,'TCD poids'!C:C)</f>
        <v>0.2</v>
      </c>
      <c r="M1889" t="str">
        <f>TCD!T1890</f>
        <v>6C</v>
      </c>
      <c r="N1889">
        <f>IF(I1889="",0.2,LOOKUP(I1889,'Pays TVA'!A:A,'Pays TVA'!B:B))</f>
        <v>0.2</v>
      </c>
      <c r="O1889" s="27" t="str">
        <f>IF(TCD!M1890="","",TCD!M1890)</f>
        <v/>
      </c>
      <c r="P1889" s="27" t="str">
        <f>IF(TCD!J1890="","",TCD!J1890)</f>
        <v/>
      </c>
      <c r="Q1889" s="27" t="str">
        <f>IF(AND(TCD!L1890="",TCD!Q1890=""),"",IF(SUM(TCD!L1890,TCD!Q1890)&gt;15,29,9.5))</f>
        <v/>
      </c>
      <c r="R1889" s="27">
        <f>_xlfn.XLOOKUP(F1889,TCD!E:E,TCD!K:K,"")</f>
        <v>0</v>
      </c>
      <c r="S1889" s="27" t="str">
        <f>IF(TCD!I1890="","",IF(TCD!I1890&gt;8.5,17,8.5))</f>
        <v/>
      </c>
      <c r="T1889" s="27">
        <f>TCD!Y1890</f>
        <v>5.41</v>
      </c>
    </row>
    <row r="1890" spans="1:20" x14ac:dyDescent="0.2">
      <c r="A1890" s="13" t="str">
        <f>TCD!V1891</f>
        <v>CHRONO_2SHOP</v>
      </c>
      <c r="B1890" s="1">
        <f t="shared" si="90"/>
        <v>46143</v>
      </c>
      <c r="F1890" t="str">
        <f>TCD!E1891</f>
        <v>XT414443061TS</v>
      </c>
      <c r="H1890" s="6" t="str">
        <f t="shared" si="91"/>
        <v>P</v>
      </c>
      <c r="I1890" t="str">
        <f>LOOKUP(F1890,'Facture Chronopost'!L:L,'Facture Chronopost'!H:H)</f>
        <v>FR</v>
      </c>
      <c r="J1890" s="6">
        <f>TCD!U1891</f>
        <v>30</v>
      </c>
      <c r="K1890">
        <f t="shared" si="92"/>
        <v>1</v>
      </c>
      <c r="L1890" s="27">
        <f>_xlfn.XLOOKUP(F1890,'TCD poids'!A:A,'TCD poids'!C:C)</f>
        <v>4.3999999999999995</v>
      </c>
      <c r="M1890" t="str">
        <f>TCD!T1891</f>
        <v>6C</v>
      </c>
      <c r="N1890">
        <f>IF(I1890="",0.2,LOOKUP(I1890,'Pays TVA'!A:A,'Pays TVA'!B:B))</f>
        <v>0.2</v>
      </c>
      <c r="O1890" s="27" t="str">
        <f>IF(TCD!M1891="","",TCD!M1891)</f>
        <v/>
      </c>
      <c r="P1890" s="27" t="str">
        <f>IF(TCD!J1891="","",TCD!J1891)</f>
        <v/>
      </c>
      <c r="Q1890" s="27" t="str">
        <f>IF(AND(TCD!L1891="",TCD!Q1891=""),"",IF(SUM(TCD!L1891,TCD!Q1891)&gt;15,29,9.5))</f>
        <v/>
      </c>
      <c r="R1890" s="27">
        <f>_xlfn.XLOOKUP(F1890,TCD!E:E,TCD!K:K,"")</f>
        <v>0</v>
      </c>
      <c r="S1890" s="27" t="str">
        <f>IF(TCD!I1891="","",IF(TCD!I1891&gt;8.5,17,8.5))</f>
        <v/>
      </c>
      <c r="T1890" s="27">
        <f>TCD!Y1891</f>
        <v>9.77</v>
      </c>
    </row>
    <row r="1891" spans="1:20" x14ac:dyDescent="0.2">
      <c r="A1891" s="13" t="str">
        <f>TCD!V1892</f>
        <v>CHRONO_2SHOP</v>
      </c>
      <c r="B1891" s="1">
        <f t="shared" si="90"/>
        <v>46143</v>
      </c>
      <c r="F1891" t="str">
        <f>TCD!E1892</f>
        <v>XT414443185TS</v>
      </c>
      <c r="H1891" s="6" t="str">
        <f t="shared" si="91"/>
        <v>P</v>
      </c>
      <c r="I1891" t="str">
        <f>LOOKUP(F1891,'Facture Chronopost'!L:L,'Facture Chronopost'!H:H)</f>
        <v>FR</v>
      </c>
      <c r="J1891" s="6">
        <f>TCD!U1892</f>
        <v>39</v>
      </c>
      <c r="K1891">
        <f t="shared" si="92"/>
        <v>1</v>
      </c>
      <c r="L1891" s="27">
        <f>_xlfn.XLOOKUP(F1891,'TCD poids'!A:A,'TCD poids'!C:C)</f>
        <v>4.5999999999999996</v>
      </c>
      <c r="M1891" t="str">
        <f>TCD!T1892</f>
        <v>6C</v>
      </c>
      <c r="N1891">
        <f>IF(I1891="",0.2,LOOKUP(I1891,'Pays TVA'!A:A,'Pays TVA'!B:B))</f>
        <v>0.2</v>
      </c>
      <c r="O1891" s="27" t="str">
        <f>IF(TCD!M1892="","",TCD!M1892)</f>
        <v/>
      </c>
      <c r="P1891" s="27" t="str">
        <f>IF(TCD!J1892="","",TCD!J1892)</f>
        <v/>
      </c>
      <c r="Q1891" s="27" t="str">
        <f>IF(AND(TCD!L1892="",TCD!Q1892=""),"",IF(SUM(TCD!L1892,TCD!Q1892)&gt;15,29,9.5))</f>
        <v/>
      </c>
      <c r="R1891" s="27">
        <f>_xlfn.XLOOKUP(F1891,TCD!E:E,TCD!K:K,"")</f>
        <v>0</v>
      </c>
      <c r="S1891" s="27" t="str">
        <f>IF(TCD!I1892="","",IF(TCD!I1892&gt;8.5,17,8.5))</f>
        <v/>
      </c>
      <c r="T1891" s="27">
        <f>TCD!Y1892</f>
        <v>14.76</v>
      </c>
    </row>
    <row r="1892" spans="1:20" x14ac:dyDescent="0.2">
      <c r="A1892" s="13" t="str">
        <f>TCD!V1893</f>
        <v>CHRONO_2SHOP</v>
      </c>
      <c r="B1892" s="1">
        <f t="shared" si="90"/>
        <v>46143</v>
      </c>
      <c r="F1892" t="str">
        <f>TCD!E1893</f>
        <v>XT414444654TS</v>
      </c>
      <c r="H1892" s="6" t="str">
        <f t="shared" si="91"/>
        <v>P</v>
      </c>
      <c r="I1892" t="str">
        <f>LOOKUP(F1892,'Facture Chronopost'!L:L,'Facture Chronopost'!H:H)</f>
        <v>FR</v>
      </c>
      <c r="J1892" s="6">
        <f>TCD!U1893</f>
        <v>30</v>
      </c>
      <c r="K1892">
        <f t="shared" si="92"/>
        <v>1</v>
      </c>
      <c r="L1892" s="27">
        <f>_xlfn.XLOOKUP(F1892,'TCD poids'!A:A,'TCD poids'!C:C)</f>
        <v>3.9</v>
      </c>
      <c r="M1892" t="str">
        <f>TCD!T1893</f>
        <v>6C</v>
      </c>
      <c r="N1892">
        <f>IF(I1892="",0.2,LOOKUP(I1892,'Pays TVA'!A:A,'Pays TVA'!B:B))</f>
        <v>0.2</v>
      </c>
      <c r="O1892" s="27" t="str">
        <f>IF(TCD!M1893="","",TCD!M1893)</f>
        <v/>
      </c>
      <c r="P1892" s="27" t="str">
        <f>IF(TCD!J1893="","",TCD!J1893)</f>
        <v/>
      </c>
      <c r="Q1892" s="27" t="str">
        <f>IF(AND(TCD!L1893="",TCD!Q1893=""),"",IF(SUM(TCD!L1893,TCD!Q1893)&gt;15,29,9.5))</f>
        <v/>
      </c>
      <c r="R1892" s="27">
        <f>_xlfn.XLOOKUP(F1892,TCD!E:E,TCD!K:K,"")</f>
        <v>0</v>
      </c>
      <c r="S1892" s="27" t="str">
        <f>IF(TCD!I1893="","",IF(TCD!I1893&gt;8.5,17,8.5))</f>
        <v/>
      </c>
      <c r="T1892" s="27">
        <f>TCD!Y1893</f>
        <v>9.11</v>
      </c>
    </row>
    <row r="1893" spans="1:20" x14ac:dyDescent="0.2">
      <c r="A1893" s="13" t="str">
        <f>TCD!V1894</f>
        <v>CHRONO_2SHOP</v>
      </c>
      <c r="B1893" s="1">
        <f t="shared" si="90"/>
        <v>46143</v>
      </c>
      <c r="F1893" t="str">
        <f>TCD!E1894</f>
        <v>XT414444711TS</v>
      </c>
      <c r="H1893" s="6" t="str">
        <f t="shared" si="91"/>
        <v>P</v>
      </c>
      <c r="I1893" t="str">
        <f>LOOKUP(F1893,'Facture Chronopost'!L:L,'Facture Chronopost'!H:H)</f>
        <v>FR</v>
      </c>
      <c r="J1893" s="6">
        <f>TCD!U1894</f>
        <v>30</v>
      </c>
      <c r="K1893">
        <f t="shared" si="92"/>
        <v>1</v>
      </c>
      <c r="L1893" s="27">
        <f>_xlfn.XLOOKUP(F1893,'TCD poids'!A:A,'TCD poids'!C:C)</f>
        <v>9.6999999999999993</v>
      </c>
      <c r="M1893" t="str">
        <f>TCD!T1894</f>
        <v>6C</v>
      </c>
      <c r="N1893">
        <f>IF(I1893="",0.2,LOOKUP(I1893,'Pays TVA'!A:A,'Pays TVA'!B:B))</f>
        <v>0.2</v>
      </c>
      <c r="O1893" s="27" t="str">
        <f>IF(TCD!M1894="","",TCD!M1894)</f>
        <v/>
      </c>
      <c r="P1893" s="27" t="str">
        <f>IF(TCD!J1894="","",TCD!J1894)</f>
        <v/>
      </c>
      <c r="Q1893" s="27" t="str">
        <f>IF(AND(TCD!L1894="",TCD!Q1894=""),"",IF(SUM(TCD!L1894,TCD!Q1894)&gt;15,29,9.5))</f>
        <v/>
      </c>
      <c r="R1893" s="27">
        <f>_xlfn.XLOOKUP(F1893,TCD!E:E,TCD!K:K,"")</f>
        <v>0</v>
      </c>
      <c r="S1893" s="27" t="str">
        <f>IF(TCD!I1894="","",IF(TCD!I1894&gt;8.5,17,8.5))</f>
        <v/>
      </c>
      <c r="T1893" s="27">
        <f>TCD!Y1894</f>
        <v>13.07</v>
      </c>
    </row>
    <row r="1894" spans="1:20" x14ac:dyDescent="0.2">
      <c r="A1894" s="13" t="str">
        <f>TCD!V1895</f>
        <v>CHRONO_2SHOP</v>
      </c>
      <c r="B1894" s="1">
        <f t="shared" si="90"/>
        <v>46143</v>
      </c>
      <c r="F1894" t="str">
        <f>TCD!E1895</f>
        <v>XT414448801TS</v>
      </c>
      <c r="H1894" s="6" t="str">
        <f t="shared" si="91"/>
        <v>P</v>
      </c>
      <c r="I1894" t="str">
        <f>LOOKUP(F1894,'Facture Chronopost'!L:L,'Facture Chronopost'!H:H)</f>
        <v>FR</v>
      </c>
      <c r="J1894" s="6">
        <f>TCD!U1895</f>
        <v>30</v>
      </c>
      <c r="K1894">
        <f t="shared" si="92"/>
        <v>1</v>
      </c>
      <c r="L1894" s="27">
        <f>_xlfn.XLOOKUP(F1894,'TCD poids'!A:A,'TCD poids'!C:C)</f>
        <v>4.6999999999999993</v>
      </c>
      <c r="M1894" t="str">
        <f>TCD!T1895</f>
        <v>6C</v>
      </c>
      <c r="N1894">
        <f>IF(I1894="",0.2,LOOKUP(I1894,'Pays TVA'!A:A,'Pays TVA'!B:B))</f>
        <v>0.2</v>
      </c>
      <c r="O1894" s="27" t="str">
        <f>IF(TCD!M1895="","",TCD!M1895)</f>
        <v/>
      </c>
      <c r="P1894" s="27" t="str">
        <f>IF(TCD!J1895="","",TCD!J1895)</f>
        <v/>
      </c>
      <c r="Q1894" s="27" t="str">
        <f>IF(AND(TCD!L1895="",TCD!Q1895=""),"",IF(SUM(TCD!L1895,TCD!Q1895)&gt;15,29,9.5))</f>
        <v/>
      </c>
      <c r="R1894" s="27">
        <f>_xlfn.XLOOKUP(F1894,TCD!E:E,TCD!K:K,"")</f>
        <v>0</v>
      </c>
      <c r="S1894" s="27" t="str">
        <f>IF(TCD!I1895="","",IF(TCD!I1895&gt;8.5,17,8.5))</f>
        <v/>
      </c>
      <c r="T1894" s="27">
        <f>TCD!Y1895</f>
        <v>9.77</v>
      </c>
    </row>
    <row r="1895" spans="1:20" x14ac:dyDescent="0.2">
      <c r="A1895" s="13" t="str">
        <f>TCD!V1896</f>
        <v>CHRONO_2SHOP</v>
      </c>
      <c r="B1895" s="1">
        <f t="shared" si="90"/>
        <v>46143</v>
      </c>
      <c r="F1895" t="str">
        <f>TCD!E1896</f>
        <v>XT414449149TS</v>
      </c>
      <c r="H1895" s="6" t="str">
        <f t="shared" si="91"/>
        <v>P</v>
      </c>
      <c r="I1895" t="str">
        <f>LOOKUP(F1895,'Facture Chronopost'!L:L,'Facture Chronopost'!H:H)</f>
        <v>FR</v>
      </c>
      <c r="J1895" s="6">
        <f>TCD!U1896</f>
        <v>30</v>
      </c>
      <c r="K1895">
        <f t="shared" si="92"/>
        <v>1</v>
      </c>
      <c r="L1895" s="27">
        <f>_xlfn.XLOOKUP(F1895,'TCD poids'!A:A,'TCD poids'!C:C)</f>
        <v>4.3999999999999995</v>
      </c>
      <c r="M1895" t="str">
        <f>TCD!T1896</f>
        <v>6C</v>
      </c>
      <c r="N1895">
        <f>IF(I1895="",0.2,LOOKUP(I1895,'Pays TVA'!A:A,'Pays TVA'!B:B))</f>
        <v>0.2</v>
      </c>
      <c r="O1895" s="27" t="str">
        <f>IF(TCD!M1896="","",TCD!M1896)</f>
        <v/>
      </c>
      <c r="P1895" s="27" t="str">
        <f>IF(TCD!J1896="","",TCD!J1896)</f>
        <v/>
      </c>
      <c r="Q1895" s="27" t="str">
        <f>IF(AND(TCD!L1896="",TCD!Q1896=""),"",IF(SUM(TCD!L1896,TCD!Q1896)&gt;15,29,9.5))</f>
        <v/>
      </c>
      <c r="R1895" s="27">
        <f>_xlfn.XLOOKUP(F1895,TCD!E:E,TCD!K:K,"")</f>
        <v>0</v>
      </c>
      <c r="S1895" s="27" t="str">
        <f>IF(TCD!I1896="","",IF(TCD!I1896&gt;8.5,17,8.5))</f>
        <v/>
      </c>
      <c r="T1895" s="27">
        <f>TCD!Y1896</f>
        <v>9.77</v>
      </c>
    </row>
    <row r="1896" spans="1:20" x14ac:dyDescent="0.2">
      <c r="A1896" s="13" t="str">
        <f>TCD!V1897</f>
        <v>CHRONO_2SHOP</v>
      </c>
      <c r="B1896" s="1">
        <f t="shared" si="90"/>
        <v>46143</v>
      </c>
      <c r="F1896" t="str">
        <f>TCD!E1897</f>
        <v>XT414449988TS</v>
      </c>
      <c r="H1896" s="6" t="str">
        <f t="shared" si="91"/>
        <v>P</v>
      </c>
      <c r="I1896" t="str">
        <f>LOOKUP(F1896,'Facture Chronopost'!L:L,'Facture Chronopost'!H:H)</f>
        <v>FR</v>
      </c>
      <c r="J1896" s="6">
        <f>TCD!U1897</f>
        <v>25</v>
      </c>
      <c r="K1896">
        <f t="shared" si="92"/>
        <v>1</v>
      </c>
      <c r="L1896" s="27">
        <f>_xlfn.XLOOKUP(F1896,'TCD poids'!A:A,'TCD poids'!C:C)</f>
        <v>4.5999999999999996</v>
      </c>
      <c r="M1896" t="str">
        <f>TCD!T1897</f>
        <v>6C</v>
      </c>
      <c r="N1896">
        <f>IF(I1896="",0.2,LOOKUP(I1896,'Pays TVA'!A:A,'Pays TVA'!B:B))</f>
        <v>0.2</v>
      </c>
      <c r="O1896" s="27" t="str">
        <f>IF(TCD!M1897="","",TCD!M1897)</f>
        <v/>
      </c>
      <c r="P1896" s="27" t="str">
        <f>IF(TCD!J1897="","",TCD!J1897)</f>
        <v/>
      </c>
      <c r="Q1896" s="27" t="str">
        <f>IF(AND(TCD!L1897="",TCD!Q1897=""),"",IF(SUM(TCD!L1897,TCD!Q1897)&gt;15,29,9.5))</f>
        <v/>
      </c>
      <c r="R1896" s="27">
        <f>_xlfn.XLOOKUP(F1896,TCD!E:E,TCD!K:K,"")</f>
        <v>0</v>
      </c>
      <c r="S1896" s="27" t="str">
        <f>IF(TCD!I1897="","",IF(TCD!I1897&gt;8.5,17,8.5))</f>
        <v/>
      </c>
      <c r="T1896" s="27">
        <f>TCD!Y1897</f>
        <v>13.91</v>
      </c>
    </row>
    <row r="1897" spans="1:20" x14ac:dyDescent="0.2">
      <c r="A1897" s="13" t="str">
        <f>TCD!V1898</f>
        <v>CHRONO_2SHOP</v>
      </c>
      <c r="B1897" s="1">
        <f t="shared" si="90"/>
        <v>46143</v>
      </c>
      <c r="F1897" t="str">
        <f>TCD!E1898</f>
        <v>XT414450093TS</v>
      </c>
      <c r="H1897" s="6" t="str">
        <f t="shared" si="91"/>
        <v>P</v>
      </c>
      <c r="I1897" t="str">
        <f>LOOKUP(F1897,'Facture Chronopost'!L:L,'Facture Chronopost'!H:H)</f>
        <v>FR</v>
      </c>
      <c r="J1897" s="6">
        <f>TCD!U1898</f>
        <v>30</v>
      </c>
      <c r="K1897">
        <f t="shared" si="92"/>
        <v>1</v>
      </c>
      <c r="L1897" s="27">
        <f>_xlfn.XLOOKUP(F1897,'TCD poids'!A:A,'TCD poids'!C:C)</f>
        <v>7.8999999999999995</v>
      </c>
      <c r="M1897" t="str">
        <f>TCD!T1898</f>
        <v>6C</v>
      </c>
      <c r="N1897">
        <f>IF(I1897="",0.2,LOOKUP(I1897,'Pays TVA'!A:A,'Pays TVA'!B:B))</f>
        <v>0.2</v>
      </c>
      <c r="O1897" s="27" t="str">
        <f>IF(TCD!M1898="","",TCD!M1898)</f>
        <v/>
      </c>
      <c r="P1897" s="27" t="str">
        <f>IF(TCD!J1898="","",TCD!J1898)</f>
        <v/>
      </c>
      <c r="Q1897" s="27" t="str">
        <f>IF(AND(TCD!L1898="",TCD!Q1898=""),"",IF(SUM(TCD!L1898,TCD!Q1898)&gt;15,29,9.5))</f>
        <v/>
      </c>
      <c r="R1897" s="27">
        <f>_xlfn.XLOOKUP(F1897,TCD!E:E,TCD!K:K,"")</f>
        <v>0</v>
      </c>
      <c r="S1897" s="27" t="str">
        <f>IF(TCD!I1898="","",IF(TCD!I1898&gt;8.5,17,8.5))</f>
        <v/>
      </c>
      <c r="T1897" s="27">
        <f>TCD!Y1898</f>
        <v>11.75</v>
      </c>
    </row>
    <row r="1898" spans="1:20" x14ac:dyDescent="0.2">
      <c r="A1898" s="13" t="str">
        <f>TCD!V1899</f>
        <v>CHRONO_2SHOP</v>
      </c>
      <c r="B1898" s="1">
        <f t="shared" si="90"/>
        <v>46143</v>
      </c>
      <c r="F1898" t="str">
        <f>TCD!E1899</f>
        <v>XT414451690TS</v>
      </c>
      <c r="H1898" s="6" t="str">
        <f t="shared" si="91"/>
        <v>P</v>
      </c>
      <c r="I1898" t="str">
        <f>LOOKUP(F1898,'Facture Chronopost'!L:L,'Facture Chronopost'!H:H)</f>
        <v>FR</v>
      </c>
      <c r="J1898" s="6">
        <f>TCD!U1899</f>
        <v>30</v>
      </c>
      <c r="K1898">
        <f t="shared" si="92"/>
        <v>1</v>
      </c>
      <c r="L1898" s="27">
        <f>_xlfn.XLOOKUP(F1898,'TCD poids'!A:A,'TCD poids'!C:C)</f>
        <v>1.1000000000000001</v>
      </c>
      <c r="M1898" t="str">
        <f>TCD!T1899</f>
        <v>6C</v>
      </c>
      <c r="N1898">
        <f>IF(I1898="",0.2,LOOKUP(I1898,'Pays TVA'!A:A,'Pays TVA'!B:B))</f>
        <v>0.2</v>
      </c>
      <c r="O1898" s="27" t="str">
        <f>IF(TCD!M1899="","",TCD!M1899)</f>
        <v/>
      </c>
      <c r="P1898" s="27" t="str">
        <f>IF(TCD!J1899="","",TCD!J1899)</f>
        <v/>
      </c>
      <c r="Q1898" s="27" t="str">
        <f>IF(AND(TCD!L1899="",TCD!Q1899=""),"",IF(SUM(TCD!L1899,TCD!Q1899)&gt;15,29,9.5))</f>
        <v/>
      </c>
      <c r="R1898" s="27">
        <f>_xlfn.XLOOKUP(F1898,TCD!E:E,TCD!K:K,"")</f>
        <v>0</v>
      </c>
      <c r="S1898" s="27" t="str">
        <f>IF(TCD!I1899="","",IF(TCD!I1899&gt;8.5,17,8.5))</f>
        <v/>
      </c>
      <c r="T1898" s="27">
        <f>TCD!Y1899</f>
        <v>5.96</v>
      </c>
    </row>
    <row r="1899" spans="1:20" x14ac:dyDescent="0.2">
      <c r="A1899" s="13" t="str">
        <f>TCD!V1900</f>
        <v>CHRONO_2SHOP</v>
      </c>
      <c r="B1899" s="1">
        <f t="shared" si="90"/>
        <v>46143</v>
      </c>
      <c r="F1899" t="str">
        <f>TCD!E1900</f>
        <v>XT414451916TS</v>
      </c>
      <c r="H1899" s="6" t="str">
        <f t="shared" si="91"/>
        <v>P</v>
      </c>
      <c r="I1899" t="str">
        <f>LOOKUP(F1899,'Facture Chronopost'!L:L,'Facture Chronopost'!H:H)</f>
        <v>FR</v>
      </c>
      <c r="J1899" s="6">
        <f>TCD!U1900</f>
        <v>30</v>
      </c>
      <c r="K1899">
        <f t="shared" si="92"/>
        <v>1</v>
      </c>
      <c r="L1899" s="27">
        <f>_xlfn.XLOOKUP(F1899,'TCD poids'!A:A,'TCD poids'!C:C)</f>
        <v>1</v>
      </c>
      <c r="M1899" t="str">
        <f>TCD!T1900</f>
        <v>6C</v>
      </c>
      <c r="N1899">
        <f>IF(I1899="",0.2,LOOKUP(I1899,'Pays TVA'!A:A,'Pays TVA'!B:B))</f>
        <v>0.2</v>
      </c>
      <c r="O1899" s="27" t="str">
        <f>IF(TCD!M1900="","",TCD!M1900)</f>
        <v/>
      </c>
      <c r="P1899" s="27" t="str">
        <f>IF(TCD!J1900="","",TCD!J1900)</f>
        <v/>
      </c>
      <c r="Q1899" s="27" t="str">
        <f>IF(AND(TCD!L1900="",TCD!Q1900=""),"",IF(SUM(TCD!L1900,TCD!Q1900)&gt;15,29,9.5))</f>
        <v/>
      </c>
      <c r="R1899" s="27">
        <f>_xlfn.XLOOKUP(F1899,TCD!E:E,TCD!K:K,"")</f>
        <v>0</v>
      </c>
      <c r="S1899" s="27" t="str">
        <f>IF(TCD!I1900="","",IF(TCD!I1900&gt;8.5,17,8.5))</f>
        <v/>
      </c>
      <c r="T1899" s="27">
        <f>TCD!Y1900</f>
        <v>5.63</v>
      </c>
    </row>
    <row r="1900" spans="1:20" x14ac:dyDescent="0.2">
      <c r="A1900" s="13" t="str">
        <f>TCD!V1901</f>
        <v>CHRONO_2SHOP</v>
      </c>
      <c r="B1900" s="1">
        <f t="shared" si="90"/>
        <v>46143</v>
      </c>
      <c r="F1900" t="str">
        <f>TCD!E1901</f>
        <v>XT414457817TS</v>
      </c>
      <c r="H1900" s="6" t="str">
        <f t="shared" si="91"/>
        <v>P</v>
      </c>
      <c r="I1900" t="str">
        <f>LOOKUP(F1900,'Facture Chronopost'!L:L,'Facture Chronopost'!H:H)</f>
        <v>FR</v>
      </c>
      <c r="J1900" s="6">
        <f>TCD!U1901</f>
        <v>30</v>
      </c>
      <c r="K1900">
        <f t="shared" si="92"/>
        <v>1</v>
      </c>
      <c r="L1900" s="27">
        <f>_xlfn.XLOOKUP(F1900,'TCD poids'!A:A,'TCD poids'!C:C)</f>
        <v>4.5999999999999996</v>
      </c>
      <c r="M1900" t="str">
        <f>TCD!T1901</f>
        <v>6C</v>
      </c>
      <c r="N1900">
        <f>IF(I1900="",0.2,LOOKUP(I1900,'Pays TVA'!A:A,'Pays TVA'!B:B))</f>
        <v>0.2</v>
      </c>
      <c r="O1900" s="27" t="str">
        <f>IF(TCD!M1901="","",TCD!M1901)</f>
        <v/>
      </c>
      <c r="P1900" s="27" t="str">
        <f>IF(TCD!J1901="","",TCD!J1901)</f>
        <v/>
      </c>
      <c r="Q1900" s="27" t="str">
        <f>IF(AND(TCD!L1901="",TCD!Q1901=""),"",IF(SUM(TCD!L1901,TCD!Q1901)&gt;15,29,9.5))</f>
        <v/>
      </c>
      <c r="R1900" s="27">
        <f>_xlfn.XLOOKUP(F1900,TCD!E:E,TCD!K:K,"")</f>
        <v>0</v>
      </c>
      <c r="S1900" s="27" t="str">
        <f>IF(TCD!I1901="","",IF(TCD!I1901&gt;8.5,17,8.5))</f>
        <v/>
      </c>
      <c r="T1900" s="27">
        <f>TCD!Y1901</f>
        <v>9.77</v>
      </c>
    </row>
    <row r="1901" spans="1:20" x14ac:dyDescent="0.2">
      <c r="A1901" s="13" t="str">
        <f>TCD!V1902</f>
        <v>CHRONO_2SHOP</v>
      </c>
      <c r="B1901" s="1">
        <f t="shared" si="90"/>
        <v>46143</v>
      </c>
      <c r="F1901" t="str">
        <f>TCD!E1902</f>
        <v>XT414458874TS</v>
      </c>
      <c r="H1901" s="6" t="str">
        <f t="shared" si="91"/>
        <v>P</v>
      </c>
      <c r="I1901" t="str">
        <f>LOOKUP(F1901,'Facture Chronopost'!L:L,'Facture Chronopost'!H:H)</f>
        <v>FR</v>
      </c>
      <c r="J1901" s="6">
        <f>TCD!U1902</f>
        <v>30</v>
      </c>
      <c r="K1901">
        <f t="shared" si="92"/>
        <v>1</v>
      </c>
      <c r="L1901" s="27">
        <f>_xlfn.XLOOKUP(F1901,'TCD poids'!A:A,'TCD poids'!C:C)</f>
        <v>4.5999999999999996</v>
      </c>
      <c r="M1901" t="str">
        <f>TCD!T1902</f>
        <v>6C</v>
      </c>
      <c r="N1901">
        <f>IF(I1901="",0.2,LOOKUP(I1901,'Pays TVA'!A:A,'Pays TVA'!B:B))</f>
        <v>0.2</v>
      </c>
      <c r="O1901" s="27" t="str">
        <f>IF(TCD!M1902="","",TCD!M1902)</f>
        <v/>
      </c>
      <c r="P1901" s="27" t="str">
        <f>IF(TCD!J1902="","",TCD!J1902)</f>
        <v/>
      </c>
      <c r="Q1901" s="27" t="str">
        <f>IF(AND(TCD!L1902="",TCD!Q1902=""),"",IF(SUM(TCD!L1902,TCD!Q1902)&gt;15,29,9.5))</f>
        <v/>
      </c>
      <c r="R1901" s="27">
        <f>_xlfn.XLOOKUP(F1901,TCD!E:E,TCD!K:K,"")</f>
        <v>0</v>
      </c>
      <c r="S1901" s="27" t="str">
        <f>IF(TCD!I1902="","",IF(TCD!I1902&gt;8.5,17,8.5))</f>
        <v/>
      </c>
      <c r="T1901" s="27">
        <f>TCD!Y1902</f>
        <v>9.77</v>
      </c>
    </row>
    <row r="1902" spans="1:20" x14ac:dyDescent="0.2">
      <c r="A1902" s="13" t="str">
        <f>TCD!V1903</f>
        <v>CHRONO_2SHOP</v>
      </c>
      <c r="B1902" s="1">
        <f t="shared" si="90"/>
        <v>46143</v>
      </c>
      <c r="F1902" t="str">
        <f>TCD!E1903</f>
        <v>XT414459129TS</v>
      </c>
      <c r="H1902" s="6" t="str">
        <f t="shared" si="91"/>
        <v>P</v>
      </c>
      <c r="I1902" t="str">
        <f>LOOKUP(F1902,'Facture Chronopost'!L:L,'Facture Chronopost'!H:H)</f>
        <v>FR</v>
      </c>
      <c r="J1902" s="6">
        <f>TCD!U1903</f>
        <v>30</v>
      </c>
      <c r="K1902">
        <f t="shared" si="92"/>
        <v>1</v>
      </c>
      <c r="L1902" s="27">
        <f>_xlfn.XLOOKUP(F1902,'TCD poids'!A:A,'TCD poids'!C:C)</f>
        <v>4.5999999999999996</v>
      </c>
      <c r="M1902" t="str">
        <f>TCD!T1903</f>
        <v>6C</v>
      </c>
      <c r="N1902">
        <f>IF(I1902="",0.2,LOOKUP(I1902,'Pays TVA'!A:A,'Pays TVA'!B:B))</f>
        <v>0.2</v>
      </c>
      <c r="O1902" s="27" t="str">
        <f>IF(TCD!M1903="","",TCD!M1903)</f>
        <v/>
      </c>
      <c r="P1902" s="27" t="str">
        <f>IF(TCD!J1903="","",TCD!J1903)</f>
        <v/>
      </c>
      <c r="Q1902" s="27" t="str">
        <f>IF(AND(TCD!L1903="",TCD!Q1903=""),"",IF(SUM(TCD!L1903,TCD!Q1903)&gt;15,29,9.5))</f>
        <v/>
      </c>
      <c r="R1902" s="27">
        <f>_xlfn.XLOOKUP(F1902,TCD!E:E,TCD!K:K,"")</f>
        <v>0</v>
      </c>
      <c r="S1902" s="27" t="str">
        <f>IF(TCD!I1903="","",IF(TCD!I1903&gt;8.5,17,8.5))</f>
        <v/>
      </c>
      <c r="T1902" s="27">
        <f>TCD!Y1903</f>
        <v>9.77</v>
      </c>
    </row>
    <row r="1903" spans="1:20" x14ac:dyDescent="0.2">
      <c r="A1903" s="13" t="str">
        <f>TCD!V1904</f>
        <v>CHRONO_2SHOP</v>
      </c>
      <c r="B1903" s="1">
        <f t="shared" si="90"/>
        <v>46143</v>
      </c>
      <c r="F1903" t="str">
        <f>TCD!E1904</f>
        <v>XT414459424TS</v>
      </c>
      <c r="H1903" s="6" t="str">
        <f t="shared" si="91"/>
        <v>P</v>
      </c>
      <c r="I1903" t="str">
        <f>LOOKUP(F1903,'Facture Chronopost'!L:L,'Facture Chronopost'!H:H)</f>
        <v>FR</v>
      </c>
      <c r="J1903" s="6">
        <f>TCD!U1904</f>
        <v>30</v>
      </c>
      <c r="K1903">
        <f t="shared" si="92"/>
        <v>1</v>
      </c>
      <c r="L1903" s="27">
        <f>_xlfn.XLOOKUP(F1903,'TCD poids'!A:A,'TCD poids'!C:C)</f>
        <v>5.8</v>
      </c>
      <c r="M1903" t="str">
        <f>TCD!T1904</f>
        <v>6C</v>
      </c>
      <c r="N1903">
        <f>IF(I1903="",0.2,LOOKUP(I1903,'Pays TVA'!A:A,'Pays TVA'!B:B))</f>
        <v>0.2</v>
      </c>
      <c r="O1903" s="27" t="str">
        <f>IF(TCD!M1904="","",TCD!M1904)</f>
        <v/>
      </c>
      <c r="P1903" s="27" t="str">
        <f>IF(TCD!J1904="","",TCD!J1904)</f>
        <v/>
      </c>
      <c r="Q1903" s="27" t="str">
        <f>IF(AND(TCD!L1904="",TCD!Q1904=""),"",IF(SUM(TCD!L1904,TCD!Q1904)&gt;15,29,9.5))</f>
        <v/>
      </c>
      <c r="R1903" s="27">
        <f>_xlfn.XLOOKUP(F1903,TCD!E:E,TCD!K:K,"")</f>
        <v>0</v>
      </c>
      <c r="S1903" s="27" t="str">
        <f>IF(TCD!I1904="","",IF(TCD!I1904&gt;8.5,17,8.5))</f>
        <v/>
      </c>
      <c r="T1903" s="27">
        <f>TCD!Y1904</f>
        <v>10.43</v>
      </c>
    </row>
    <row r="1904" spans="1:20" x14ac:dyDescent="0.2">
      <c r="A1904" s="13" t="str">
        <f>TCD!V1905</f>
        <v>CHRONO_2SHOP</v>
      </c>
      <c r="B1904" s="1">
        <f t="shared" si="90"/>
        <v>46143</v>
      </c>
      <c r="F1904" t="str">
        <f>TCD!E1905</f>
        <v>XT414460056TS</v>
      </c>
      <c r="H1904" s="6" t="str">
        <f t="shared" si="91"/>
        <v>P</v>
      </c>
      <c r="I1904" t="str">
        <f>LOOKUP(F1904,'Facture Chronopost'!L:L,'Facture Chronopost'!H:H)</f>
        <v>FR</v>
      </c>
      <c r="J1904" s="6">
        <f>TCD!U1905</f>
        <v>25</v>
      </c>
      <c r="K1904">
        <f t="shared" si="92"/>
        <v>1</v>
      </c>
      <c r="L1904" s="27">
        <f>_xlfn.XLOOKUP(F1904,'TCD poids'!A:A,'TCD poids'!C:C)</f>
        <v>0.6</v>
      </c>
      <c r="M1904" t="str">
        <f>TCD!T1905</f>
        <v>6C</v>
      </c>
      <c r="N1904">
        <f>IF(I1904="",0.2,LOOKUP(I1904,'Pays TVA'!A:A,'Pays TVA'!B:B))</f>
        <v>0.2</v>
      </c>
      <c r="O1904" s="27" t="str">
        <f>IF(TCD!M1905="","",TCD!M1905)</f>
        <v/>
      </c>
      <c r="P1904" s="27" t="str">
        <f>IF(TCD!J1905="","",TCD!J1905)</f>
        <v/>
      </c>
      <c r="Q1904" s="27" t="str">
        <f>IF(AND(TCD!L1905="",TCD!Q1905=""),"",IF(SUM(TCD!L1905,TCD!Q1905)&gt;15,29,9.5))</f>
        <v/>
      </c>
      <c r="R1904" s="27">
        <f>_xlfn.XLOOKUP(F1904,TCD!E:E,TCD!K:K,"")</f>
        <v>0</v>
      </c>
      <c r="S1904" s="27" t="str">
        <f>IF(TCD!I1905="","",IF(TCD!I1905&gt;8.5,17,8.5))</f>
        <v/>
      </c>
      <c r="T1904" s="27">
        <f>TCD!Y1905</f>
        <v>9.77</v>
      </c>
    </row>
    <row r="1905" spans="1:20" x14ac:dyDescent="0.2">
      <c r="A1905" s="13" t="str">
        <f>TCD!V1906</f>
        <v>CHRONO_2SHOP</v>
      </c>
      <c r="B1905" s="1">
        <f t="shared" si="90"/>
        <v>46143</v>
      </c>
      <c r="F1905" t="str">
        <f>TCD!E1906</f>
        <v>XT414460317TS</v>
      </c>
      <c r="H1905" s="6" t="str">
        <f t="shared" si="91"/>
        <v>P</v>
      </c>
      <c r="I1905" t="str">
        <f>LOOKUP(F1905,'Facture Chronopost'!L:L,'Facture Chronopost'!H:H)</f>
        <v>FR</v>
      </c>
      <c r="J1905" s="6">
        <f>TCD!U1906</f>
        <v>25</v>
      </c>
      <c r="K1905">
        <f t="shared" si="92"/>
        <v>1</v>
      </c>
      <c r="L1905" s="27">
        <f>_xlfn.XLOOKUP(F1905,'TCD poids'!A:A,'TCD poids'!C:C)</f>
        <v>6.1</v>
      </c>
      <c r="M1905" t="str">
        <f>TCD!T1906</f>
        <v>6C</v>
      </c>
      <c r="N1905">
        <f>IF(I1905="",0.2,LOOKUP(I1905,'Pays TVA'!A:A,'Pays TVA'!B:B))</f>
        <v>0.2</v>
      </c>
      <c r="O1905" s="27" t="str">
        <f>IF(TCD!M1906="","",TCD!M1906)</f>
        <v/>
      </c>
      <c r="P1905" s="27" t="str">
        <f>IF(TCD!J1906="","",TCD!J1906)</f>
        <v/>
      </c>
      <c r="Q1905" s="27" t="str">
        <f>IF(AND(TCD!L1906="",TCD!Q1906=""),"",IF(SUM(TCD!L1906,TCD!Q1906)&gt;15,29,9.5))</f>
        <v/>
      </c>
      <c r="R1905" s="27">
        <f>_xlfn.XLOOKUP(F1905,TCD!E:E,TCD!K:K,"")</f>
        <v>0</v>
      </c>
      <c r="S1905" s="27" t="str">
        <f>IF(TCD!I1906="","",IF(TCD!I1906&gt;8.5,17,8.5))</f>
        <v/>
      </c>
      <c r="T1905" s="27">
        <f>TCD!Y1906</f>
        <v>15.23</v>
      </c>
    </row>
    <row r="1906" spans="1:20" x14ac:dyDescent="0.2">
      <c r="A1906" s="13" t="str">
        <f>TCD!V1907</f>
        <v>CHRONO_2SHOP</v>
      </c>
      <c r="B1906" s="1">
        <f t="shared" si="90"/>
        <v>46143</v>
      </c>
      <c r="F1906" t="str">
        <f>TCD!E1907</f>
        <v>XT414461480TS</v>
      </c>
      <c r="H1906" s="6" t="str">
        <f t="shared" si="91"/>
        <v>P</v>
      </c>
      <c r="I1906" t="str">
        <f>LOOKUP(F1906,'Facture Chronopost'!L:L,'Facture Chronopost'!H:H)</f>
        <v>FR</v>
      </c>
      <c r="J1906" s="6">
        <f>TCD!U1907</f>
        <v>33</v>
      </c>
      <c r="K1906">
        <f t="shared" si="92"/>
        <v>1</v>
      </c>
      <c r="L1906" s="27">
        <f>_xlfn.XLOOKUP(F1906,'TCD poids'!A:A,'TCD poids'!C:C)</f>
        <v>0.30000000000000004</v>
      </c>
      <c r="M1906" t="str">
        <f>TCD!T1907</f>
        <v>6C</v>
      </c>
      <c r="N1906">
        <f>IF(I1906="",0.2,LOOKUP(I1906,'Pays TVA'!A:A,'Pays TVA'!B:B))</f>
        <v>0.2</v>
      </c>
      <c r="O1906" s="27" t="str">
        <f>IF(TCD!M1907="","",TCD!M1907)</f>
        <v/>
      </c>
      <c r="P1906" s="27" t="str">
        <f>IF(TCD!J1907="","",TCD!J1907)</f>
        <v/>
      </c>
      <c r="Q1906" s="27" t="str">
        <f>IF(AND(TCD!L1907="",TCD!Q1907=""),"",IF(SUM(TCD!L1907,TCD!Q1907)&gt;15,29,9.5))</f>
        <v/>
      </c>
      <c r="R1906" s="27">
        <f>_xlfn.XLOOKUP(F1906,TCD!E:E,TCD!K:K,"")</f>
        <v>0</v>
      </c>
      <c r="S1906" s="27" t="str">
        <f>IF(TCD!I1907="","",IF(TCD!I1907&gt;8.5,17,8.5))</f>
        <v/>
      </c>
      <c r="T1906" s="27">
        <f>TCD!Y1907</f>
        <v>6.48</v>
      </c>
    </row>
    <row r="1907" spans="1:20" x14ac:dyDescent="0.2">
      <c r="A1907" s="13" t="str">
        <f>TCD!V1908</f>
        <v>CHRONO_2SHOP</v>
      </c>
      <c r="B1907" s="1">
        <f t="shared" si="90"/>
        <v>46143</v>
      </c>
      <c r="F1907" t="str">
        <f>TCD!E1908</f>
        <v>XT414462193TS</v>
      </c>
      <c r="H1907" s="6" t="str">
        <f t="shared" si="91"/>
        <v>P</v>
      </c>
      <c r="I1907" t="str">
        <f>LOOKUP(F1907,'Facture Chronopost'!L:L,'Facture Chronopost'!H:H)</f>
        <v>FR</v>
      </c>
      <c r="J1907" s="6">
        <f>TCD!U1908</f>
        <v>30</v>
      </c>
      <c r="K1907">
        <f t="shared" si="92"/>
        <v>1</v>
      </c>
      <c r="L1907" s="27">
        <f>_xlfn.XLOOKUP(F1907,'TCD poids'!A:A,'TCD poids'!C:C)</f>
        <v>0.7</v>
      </c>
      <c r="M1907" t="str">
        <f>TCD!T1908</f>
        <v>6C</v>
      </c>
      <c r="N1907">
        <f>IF(I1907="",0.2,LOOKUP(I1907,'Pays TVA'!A:A,'Pays TVA'!B:B))</f>
        <v>0.2</v>
      </c>
      <c r="O1907" s="27" t="str">
        <f>IF(TCD!M1908="","",TCD!M1908)</f>
        <v/>
      </c>
      <c r="P1907" s="27" t="str">
        <f>IF(TCD!J1908="","",TCD!J1908)</f>
        <v/>
      </c>
      <c r="Q1907" s="27" t="str">
        <f>IF(AND(TCD!L1908="",TCD!Q1908=""),"",IF(SUM(TCD!L1908,TCD!Q1908)&gt;15,29,9.5))</f>
        <v/>
      </c>
      <c r="R1907" s="27">
        <f>_xlfn.XLOOKUP(F1907,TCD!E:E,TCD!K:K,"")</f>
        <v>0</v>
      </c>
      <c r="S1907" s="27" t="str">
        <f>IF(TCD!I1908="","",IF(TCD!I1908&gt;8.5,17,8.5))</f>
        <v/>
      </c>
      <c r="T1907" s="27">
        <f>TCD!Y1908</f>
        <v>5.63</v>
      </c>
    </row>
    <row r="1908" spans="1:20" x14ac:dyDescent="0.2">
      <c r="A1908" s="13" t="str">
        <f>TCD!V1909</f>
        <v>CHRONO_2SHOP</v>
      </c>
      <c r="B1908" s="1">
        <f t="shared" si="90"/>
        <v>46143</v>
      </c>
      <c r="F1908" t="str">
        <f>TCD!E1909</f>
        <v>XT414462397TS</v>
      </c>
      <c r="H1908" s="6" t="str">
        <f t="shared" si="91"/>
        <v>P</v>
      </c>
      <c r="I1908" t="str">
        <f>LOOKUP(F1908,'Facture Chronopost'!L:L,'Facture Chronopost'!H:H)</f>
        <v>FR</v>
      </c>
      <c r="J1908" s="6">
        <f>TCD!U1909</f>
        <v>30</v>
      </c>
      <c r="K1908">
        <f t="shared" si="92"/>
        <v>1</v>
      </c>
      <c r="L1908" s="27">
        <f>_xlfn.XLOOKUP(F1908,'TCD poids'!A:A,'TCD poids'!C:C)</f>
        <v>0.6</v>
      </c>
      <c r="M1908" t="str">
        <f>TCD!T1909</f>
        <v>6C</v>
      </c>
      <c r="N1908">
        <f>IF(I1908="",0.2,LOOKUP(I1908,'Pays TVA'!A:A,'Pays TVA'!B:B))</f>
        <v>0.2</v>
      </c>
      <c r="O1908" s="27" t="str">
        <f>IF(TCD!M1909="","",TCD!M1909)</f>
        <v/>
      </c>
      <c r="P1908" s="27" t="str">
        <f>IF(TCD!J1909="","",TCD!J1909)</f>
        <v/>
      </c>
      <c r="Q1908" s="27" t="str">
        <f>IF(AND(TCD!L1909="",TCD!Q1909=""),"",IF(SUM(TCD!L1909,TCD!Q1909)&gt;15,29,9.5))</f>
        <v/>
      </c>
      <c r="R1908" s="27">
        <f>_xlfn.XLOOKUP(F1908,TCD!E:E,TCD!K:K,"")</f>
        <v>0</v>
      </c>
      <c r="S1908" s="27" t="str">
        <f>IF(TCD!I1909="","",IF(TCD!I1909&gt;8.5,17,8.5))</f>
        <v/>
      </c>
      <c r="T1908" s="27">
        <f>TCD!Y1909</f>
        <v>5.63</v>
      </c>
    </row>
    <row r="1909" spans="1:20" x14ac:dyDescent="0.2">
      <c r="A1909" s="13" t="str">
        <f>TCD!V1910</f>
        <v>CHRONO_2SHOP</v>
      </c>
      <c r="B1909" s="1">
        <f t="shared" si="90"/>
        <v>46143</v>
      </c>
      <c r="F1909" t="str">
        <f>TCD!E1910</f>
        <v>XT414462525TS</v>
      </c>
      <c r="H1909" s="6" t="str">
        <f t="shared" si="91"/>
        <v>P</v>
      </c>
      <c r="I1909" t="str">
        <f>LOOKUP(F1909,'Facture Chronopost'!L:L,'Facture Chronopost'!H:H)</f>
        <v>FR</v>
      </c>
      <c r="J1909" s="6">
        <f>TCD!U1910</f>
        <v>30</v>
      </c>
      <c r="K1909">
        <f t="shared" si="92"/>
        <v>1</v>
      </c>
      <c r="L1909" s="27">
        <f>_xlfn.XLOOKUP(F1909,'TCD poids'!A:A,'TCD poids'!C:C)</f>
        <v>4.5999999999999996</v>
      </c>
      <c r="M1909" t="str">
        <f>TCD!T1910</f>
        <v>6C</v>
      </c>
      <c r="N1909">
        <f>IF(I1909="",0.2,LOOKUP(I1909,'Pays TVA'!A:A,'Pays TVA'!B:B))</f>
        <v>0.2</v>
      </c>
      <c r="O1909" s="27" t="str">
        <f>IF(TCD!M1910="","",TCD!M1910)</f>
        <v/>
      </c>
      <c r="P1909" s="27" t="str">
        <f>IF(TCD!J1910="","",TCD!J1910)</f>
        <v/>
      </c>
      <c r="Q1909" s="27" t="str">
        <f>IF(AND(TCD!L1910="",TCD!Q1910=""),"",IF(SUM(TCD!L1910,TCD!Q1910)&gt;15,29,9.5))</f>
        <v/>
      </c>
      <c r="R1909" s="27">
        <f>_xlfn.XLOOKUP(F1909,TCD!E:E,TCD!K:K,"")</f>
        <v>0</v>
      </c>
      <c r="S1909" s="27" t="str">
        <f>IF(TCD!I1910="","",IF(TCD!I1910&gt;8.5,17,8.5))</f>
        <v/>
      </c>
      <c r="T1909" s="27">
        <f>TCD!Y1910</f>
        <v>9.77</v>
      </c>
    </row>
    <row r="1910" spans="1:20" x14ac:dyDescent="0.2">
      <c r="A1910" s="13" t="str">
        <f>TCD!V1911</f>
        <v>CHRONO_2SHOP</v>
      </c>
      <c r="B1910" s="1">
        <f t="shared" si="90"/>
        <v>46143</v>
      </c>
      <c r="F1910" t="str">
        <f>TCD!E1911</f>
        <v>XT414463826TS</v>
      </c>
      <c r="H1910" s="6" t="str">
        <f t="shared" si="91"/>
        <v>P</v>
      </c>
      <c r="I1910" t="str">
        <f>LOOKUP(F1910,'Facture Chronopost'!L:L,'Facture Chronopost'!H:H)</f>
        <v>FR</v>
      </c>
      <c r="J1910" s="6">
        <f>TCD!U1911</f>
        <v>30</v>
      </c>
      <c r="K1910">
        <f t="shared" si="92"/>
        <v>1</v>
      </c>
      <c r="L1910" s="27">
        <f>_xlfn.XLOOKUP(F1910,'TCD poids'!A:A,'TCD poids'!C:C)</f>
        <v>0.2</v>
      </c>
      <c r="M1910" t="str">
        <f>TCD!T1911</f>
        <v>6C</v>
      </c>
      <c r="N1910">
        <f>IF(I1910="",0.2,LOOKUP(I1910,'Pays TVA'!A:A,'Pays TVA'!B:B))</f>
        <v>0.2</v>
      </c>
      <c r="O1910" s="27" t="str">
        <f>IF(TCD!M1911="","",TCD!M1911)</f>
        <v/>
      </c>
      <c r="P1910" s="27" t="str">
        <f>IF(TCD!J1911="","",TCD!J1911)</f>
        <v/>
      </c>
      <c r="Q1910" s="27" t="str">
        <f>IF(AND(TCD!L1911="",TCD!Q1911=""),"",IF(SUM(TCD!L1911,TCD!Q1911)&gt;15,29,9.5))</f>
        <v/>
      </c>
      <c r="R1910" s="27">
        <f>_xlfn.XLOOKUP(F1910,TCD!E:E,TCD!K:K,"")</f>
        <v>0</v>
      </c>
      <c r="S1910" s="27" t="str">
        <f>IF(TCD!I1911="","",IF(TCD!I1911&gt;8.5,17,8.5))</f>
        <v/>
      </c>
      <c r="T1910" s="27">
        <f>TCD!Y1911</f>
        <v>5.41</v>
      </c>
    </row>
    <row r="1911" spans="1:20" x14ac:dyDescent="0.2">
      <c r="A1911" s="13" t="str">
        <f>TCD!V1912</f>
        <v>CHRONO_2SHOP</v>
      </c>
      <c r="B1911" s="1">
        <f t="shared" si="90"/>
        <v>46143</v>
      </c>
      <c r="F1911" t="str">
        <f>TCD!E1912</f>
        <v>XT414464375TS</v>
      </c>
      <c r="H1911" s="6" t="str">
        <f t="shared" si="91"/>
        <v>P</v>
      </c>
      <c r="I1911" t="str">
        <f>LOOKUP(F1911,'Facture Chronopost'!L:L,'Facture Chronopost'!H:H)</f>
        <v>FR</v>
      </c>
      <c r="J1911" s="6">
        <f>TCD!U1912</f>
        <v>30</v>
      </c>
      <c r="K1911">
        <f t="shared" si="92"/>
        <v>1</v>
      </c>
      <c r="L1911" s="27">
        <f>_xlfn.XLOOKUP(F1911,'TCD poids'!A:A,'TCD poids'!C:C)</f>
        <v>0.30000000000000004</v>
      </c>
      <c r="M1911" t="str">
        <f>TCD!T1912</f>
        <v>6C</v>
      </c>
      <c r="N1911">
        <f>IF(I1911="",0.2,LOOKUP(I1911,'Pays TVA'!A:A,'Pays TVA'!B:B))</f>
        <v>0.2</v>
      </c>
      <c r="O1911" s="27" t="str">
        <f>IF(TCD!M1912="","",TCD!M1912)</f>
        <v/>
      </c>
      <c r="P1911" s="27" t="str">
        <f>IF(TCD!J1912="","",TCD!J1912)</f>
        <v/>
      </c>
      <c r="Q1911" s="27" t="str">
        <f>IF(AND(TCD!L1912="",TCD!Q1912=""),"",IF(SUM(TCD!L1912,TCD!Q1912)&gt;15,29,9.5))</f>
        <v/>
      </c>
      <c r="R1911" s="27">
        <f>_xlfn.XLOOKUP(F1911,TCD!E:E,TCD!K:K,"")</f>
        <v>0</v>
      </c>
      <c r="S1911" s="27" t="str">
        <f>IF(TCD!I1912="","",IF(TCD!I1912&gt;8.5,17,8.5))</f>
        <v/>
      </c>
      <c r="T1911" s="27">
        <f>TCD!Y1912</f>
        <v>5.41</v>
      </c>
    </row>
    <row r="1912" spans="1:20" x14ac:dyDescent="0.2">
      <c r="A1912" s="13" t="str">
        <f>TCD!V1913</f>
        <v>CHRONO_2SHOP</v>
      </c>
      <c r="B1912" s="1">
        <f t="shared" si="90"/>
        <v>46143</v>
      </c>
      <c r="F1912" t="str">
        <f>TCD!E1913</f>
        <v>XT414468050TS</v>
      </c>
      <c r="H1912" s="6" t="str">
        <f t="shared" si="91"/>
        <v>P</v>
      </c>
      <c r="I1912" t="str">
        <f>LOOKUP(F1912,'Facture Chronopost'!L:L,'Facture Chronopost'!H:H)</f>
        <v>FR</v>
      </c>
      <c r="J1912" s="6">
        <f>TCD!U1913</f>
        <v>30</v>
      </c>
      <c r="K1912">
        <f t="shared" si="92"/>
        <v>1</v>
      </c>
      <c r="L1912" s="27">
        <f>_xlfn.XLOOKUP(F1912,'TCD poids'!A:A,'TCD poids'!C:C)</f>
        <v>4.5</v>
      </c>
      <c r="M1912" t="str">
        <f>TCD!T1913</f>
        <v>6C</v>
      </c>
      <c r="N1912">
        <f>IF(I1912="",0.2,LOOKUP(I1912,'Pays TVA'!A:A,'Pays TVA'!B:B))</f>
        <v>0.2</v>
      </c>
      <c r="O1912" s="27" t="str">
        <f>IF(TCD!M1913="","",TCD!M1913)</f>
        <v/>
      </c>
      <c r="P1912" s="27" t="str">
        <f>IF(TCD!J1913="","",TCD!J1913)</f>
        <v/>
      </c>
      <c r="Q1912" s="27" t="str">
        <f>IF(AND(TCD!L1913="",TCD!Q1913=""),"",IF(SUM(TCD!L1913,TCD!Q1913)&gt;15,29,9.5))</f>
        <v/>
      </c>
      <c r="R1912" s="27">
        <f>_xlfn.XLOOKUP(F1912,TCD!E:E,TCD!K:K,"")</f>
        <v>0</v>
      </c>
      <c r="S1912" s="27" t="str">
        <f>IF(TCD!I1913="","",IF(TCD!I1913&gt;8.5,17,8.5))</f>
        <v/>
      </c>
      <c r="T1912" s="27">
        <f>TCD!Y1913</f>
        <v>9.77</v>
      </c>
    </row>
    <row r="1913" spans="1:20" x14ac:dyDescent="0.2">
      <c r="A1913" s="13" t="str">
        <f>TCD!V1914</f>
        <v>CHRONO_2SHOP</v>
      </c>
      <c r="B1913" s="1">
        <f t="shared" si="90"/>
        <v>46143</v>
      </c>
      <c r="F1913" t="str">
        <f>TCD!E1914</f>
        <v>XT414468488TS</v>
      </c>
      <c r="H1913" s="6" t="str">
        <f t="shared" si="91"/>
        <v>P</v>
      </c>
      <c r="I1913" t="str">
        <f>LOOKUP(F1913,'Facture Chronopost'!L:L,'Facture Chronopost'!H:H)</f>
        <v>FR</v>
      </c>
      <c r="J1913" s="6">
        <f>TCD!U1914</f>
        <v>30</v>
      </c>
      <c r="K1913">
        <f t="shared" si="92"/>
        <v>1</v>
      </c>
      <c r="L1913" s="27">
        <f>_xlfn.XLOOKUP(F1913,'TCD poids'!A:A,'TCD poids'!C:C)</f>
        <v>4.5999999999999996</v>
      </c>
      <c r="M1913" t="str">
        <f>TCD!T1914</f>
        <v>6C</v>
      </c>
      <c r="N1913">
        <f>IF(I1913="",0.2,LOOKUP(I1913,'Pays TVA'!A:A,'Pays TVA'!B:B))</f>
        <v>0.2</v>
      </c>
      <c r="O1913" s="27" t="str">
        <f>IF(TCD!M1914="","",TCD!M1914)</f>
        <v/>
      </c>
      <c r="P1913" s="27" t="str">
        <f>IF(TCD!J1914="","",TCD!J1914)</f>
        <v/>
      </c>
      <c r="Q1913" s="27" t="str">
        <f>IF(AND(TCD!L1914="",TCD!Q1914=""),"",IF(SUM(TCD!L1914,TCD!Q1914)&gt;15,29,9.5))</f>
        <v/>
      </c>
      <c r="R1913" s="27">
        <f>_xlfn.XLOOKUP(F1913,TCD!E:E,TCD!K:K,"")</f>
        <v>0</v>
      </c>
      <c r="S1913" s="27" t="str">
        <f>IF(TCD!I1914="","",IF(TCD!I1914&gt;8.5,17,8.5))</f>
        <v/>
      </c>
      <c r="T1913" s="27">
        <f>TCD!Y1914</f>
        <v>9.77</v>
      </c>
    </row>
    <row r="1914" spans="1:20" x14ac:dyDescent="0.2">
      <c r="A1914" s="13" t="str">
        <f>TCD!V1915</f>
        <v>CHRONO_2SHOP</v>
      </c>
      <c r="B1914" s="1">
        <f t="shared" si="90"/>
        <v>46143</v>
      </c>
      <c r="F1914" t="str">
        <f>TCD!E1915</f>
        <v>XT414469280TS</v>
      </c>
      <c r="H1914" s="6" t="str">
        <f t="shared" si="91"/>
        <v>P</v>
      </c>
      <c r="I1914" t="str">
        <f>LOOKUP(F1914,'Facture Chronopost'!L:L,'Facture Chronopost'!H:H)</f>
        <v>FR</v>
      </c>
      <c r="J1914" s="6">
        <f>TCD!U1915</f>
        <v>30</v>
      </c>
      <c r="K1914">
        <f t="shared" si="92"/>
        <v>1</v>
      </c>
      <c r="L1914" s="27">
        <f>_xlfn.XLOOKUP(F1914,'TCD poids'!A:A,'TCD poids'!C:C)</f>
        <v>6.6</v>
      </c>
      <c r="M1914" t="str">
        <f>TCD!T1915</f>
        <v>6C</v>
      </c>
      <c r="N1914">
        <f>IF(I1914="",0.2,LOOKUP(I1914,'Pays TVA'!A:A,'Pays TVA'!B:B))</f>
        <v>0.2</v>
      </c>
      <c r="O1914" s="27" t="str">
        <f>IF(TCD!M1915="","",TCD!M1915)</f>
        <v/>
      </c>
      <c r="P1914" s="27" t="str">
        <f>IF(TCD!J1915="","",TCD!J1915)</f>
        <v/>
      </c>
      <c r="Q1914" s="27" t="str">
        <f>IF(AND(TCD!L1915="",TCD!Q1915=""),"",IF(SUM(TCD!L1915,TCD!Q1915)&gt;15,29,9.5))</f>
        <v/>
      </c>
      <c r="R1914" s="27">
        <f>_xlfn.XLOOKUP(F1914,TCD!E:E,TCD!K:K,"")</f>
        <v>0</v>
      </c>
      <c r="S1914" s="27" t="str">
        <f>IF(TCD!I1915="","",IF(TCD!I1915&gt;8.5,17,8.5))</f>
        <v/>
      </c>
      <c r="T1914" s="27">
        <f>TCD!Y1915</f>
        <v>11.09</v>
      </c>
    </row>
    <row r="1915" spans="1:20" x14ac:dyDescent="0.2">
      <c r="A1915" s="13" t="str">
        <f>TCD!V1916</f>
        <v>CHRONO_2SHOP</v>
      </c>
      <c r="B1915" s="1">
        <f t="shared" si="90"/>
        <v>46143</v>
      </c>
      <c r="F1915" t="str">
        <f>TCD!E1916</f>
        <v>XT414469965TS</v>
      </c>
      <c r="H1915" s="6" t="str">
        <f t="shared" si="91"/>
        <v>P</v>
      </c>
      <c r="I1915" t="str">
        <f>LOOKUP(F1915,'Facture Chronopost'!L:L,'Facture Chronopost'!H:H)</f>
        <v>FR</v>
      </c>
      <c r="J1915" s="6">
        <f>TCD!U1916</f>
        <v>25</v>
      </c>
      <c r="K1915">
        <f t="shared" si="92"/>
        <v>1</v>
      </c>
      <c r="L1915" s="27">
        <f>_xlfn.XLOOKUP(F1915,'TCD poids'!A:A,'TCD poids'!C:C)</f>
        <v>4.5999999999999996</v>
      </c>
      <c r="M1915" t="str">
        <f>TCD!T1916</f>
        <v>6C</v>
      </c>
      <c r="N1915">
        <f>IF(I1915="",0.2,LOOKUP(I1915,'Pays TVA'!A:A,'Pays TVA'!B:B))</f>
        <v>0.2</v>
      </c>
      <c r="O1915" s="27" t="str">
        <f>IF(TCD!M1916="","",TCD!M1916)</f>
        <v/>
      </c>
      <c r="P1915" s="27" t="str">
        <f>IF(TCD!J1916="","",TCD!J1916)</f>
        <v/>
      </c>
      <c r="Q1915" s="27" t="str">
        <f>IF(AND(TCD!L1916="",TCD!Q1916=""),"",IF(SUM(TCD!L1916,TCD!Q1916)&gt;15,29,9.5))</f>
        <v/>
      </c>
      <c r="R1915" s="27">
        <f>_xlfn.XLOOKUP(F1915,TCD!E:E,TCD!K:K,"")</f>
        <v>0</v>
      </c>
      <c r="S1915" s="27" t="str">
        <f>IF(TCD!I1916="","",IF(TCD!I1916&gt;8.5,17,8.5))</f>
        <v/>
      </c>
      <c r="T1915" s="27">
        <f>TCD!Y1916</f>
        <v>13.91</v>
      </c>
    </row>
    <row r="1916" spans="1:20" x14ac:dyDescent="0.2">
      <c r="A1916" s="13" t="str">
        <f>TCD!V1917</f>
        <v>CHRONO_2SHOP</v>
      </c>
      <c r="B1916" s="1">
        <f t="shared" si="90"/>
        <v>46143</v>
      </c>
      <c r="F1916" t="str">
        <f>TCD!E1917</f>
        <v>XT414472023TS</v>
      </c>
      <c r="H1916" s="6" t="str">
        <f t="shared" si="91"/>
        <v>P</v>
      </c>
      <c r="I1916" t="str">
        <f>LOOKUP(F1916,'Facture Chronopost'!L:L,'Facture Chronopost'!H:H)</f>
        <v>FR</v>
      </c>
      <c r="J1916" s="6">
        <f>TCD!U1917</f>
        <v>30</v>
      </c>
      <c r="K1916">
        <f t="shared" si="92"/>
        <v>1</v>
      </c>
      <c r="L1916" s="27">
        <f>_xlfn.XLOOKUP(F1916,'TCD poids'!A:A,'TCD poids'!C:C)</f>
        <v>6</v>
      </c>
      <c r="M1916" t="str">
        <f>TCD!T1917</f>
        <v>6C</v>
      </c>
      <c r="N1916">
        <f>IF(I1916="",0.2,LOOKUP(I1916,'Pays TVA'!A:A,'Pays TVA'!B:B))</f>
        <v>0.2</v>
      </c>
      <c r="O1916" s="27" t="str">
        <f>IF(TCD!M1917="","",TCD!M1917)</f>
        <v/>
      </c>
      <c r="P1916" s="27" t="str">
        <f>IF(TCD!J1917="","",TCD!J1917)</f>
        <v/>
      </c>
      <c r="Q1916" s="27" t="str">
        <f>IF(AND(TCD!L1917="",TCD!Q1917=""),"",IF(SUM(TCD!L1917,TCD!Q1917)&gt;15,29,9.5))</f>
        <v/>
      </c>
      <c r="R1916" s="27">
        <f>_xlfn.XLOOKUP(F1916,TCD!E:E,TCD!K:K,"")</f>
        <v>0</v>
      </c>
      <c r="S1916" s="27" t="str">
        <f>IF(TCD!I1917="","",IF(TCD!I1917&gt;8.5,17,8.5))</f>
        <v/>
      </c>
      <c r="T1916" s="27">
        <f>TCD!Y1917</f>
        <v>10.43</v>
      </c>
    </row>
    <row r="1917" spans="1:20" x14ac:dyDescent="0.2">
      <c r="A1917" s="13" t="str">
        <f>TCD!V1918</f>
        <v>CHRONO_2SHOP</v>
      </c>
      <c r="B1917" s="1">
        <f t="shared" si="90"/>
        <v>46143</v>
      </c>
      <c r="F1917" t="str">
        <f>TCD!E1918</f>
        <v>XT414473465TS</v>
      </c>
      <c r="H1917" s="6" t="str">
        <f t="shared" si="91"/>
        <v>P</v>
      </c>
      <c r="I1917" t="str">
        <f>LOOKUP(F1917,'Facture Chronopost'!L:L,'Facture Chronopost'!H:H)</f>
        <v>FR</v>
      </c>
      <c r="J1917" s="6">
        <f>TCD!U1918</f>
        <v>30</v>
      </c>
      <c r="K1917">
        <f t="shared" si="92"/>
        <v>1</v>
      </c>
      <c r="L1917" s="27">
        <f>_xlfn.XLOOKUP(F1917,'TCD poids'!A:A,'TCD poids'!C:C)</f>
        <v>0.30000000000000004</v>
      </c>
      <c r="M1917" t="str">
        <f>TCD!T1918</f>
        <v>6C</v>
      </c>
      <c r="N1917">
        <f>IF(I1917="",0.2,LOOKUP(I1917,'Pays TVA'!A:A,'Pays TVA'!B:B))</f>
        <v>0.2</v>
      </c>
      <c r="O1917" s="27" t="str">
        <f>IF(TCD!M1918="","",TCD!M1918)</f>
        <v/>
      </c>
      <c r="P1917" s="27" t="str">
        <f>IF(TCD!J1918="","",TCD!J1918)</f>
        <v/>
      </c>
      <c r="Q1917" s="27" t="str">
        <f>IF(AND(TCD!L1918="",TCD!Q1918=""),"",IF(SUM(TCD!L1918,TCD!Q1918)&gt;15,29,9.5))</f>
        <v/>
      </c>
      <c r="R1917" s="27">
        <f>_xlfn.XLOOKUP(F1917,TCD!E:E,TCD!K:K,"")</f>
        <v>0</v>
      </c>
      <c r="S1917" s="27" t="str">
        <f>IF(TCD!I1918="","",IF(TCD!I1918&gt;8.5,17,8.5))</f>
        <v/>
      </c>
      <c r="T1917" s="27">
        <f>TCD!Y1918</f>
        <v>5.41</v>
      </c>
    </row>
    <row r="1918" spans="1:20" x14ac:dyDescent="0.2">
      <c r="A1918" s="13" t="str">
        <f>TCD!V1919</f>
        <v>CHRONO_2SHOP</v>
      </c>
      <c r="B1918" s="1">
        <f t="shared" si="90"/>
        <v>46143</v>
      </c>
      <c r="F1918" t="str">
        <f>TCD!E1919</f>
        <v>XT414474523TS</v>
      </c>
      <c r="H1918" s="6" t="str">
        <f t="shared" si="91"/>
        <v>P</v>
      </c>
      <c r="I1918" t="str">
        <f>LOOKUP(F1918,'Facture Chronopost'!L:L,'Facture Chronopost'!H:H)</f>
        <v>FR</v>
      </c>
      <c r="J1918" s="6">
        <f>TCD!U1919</f>
        <v>42</v>
      </c>
      <c r="K1918">
        <f t="shared" si="92"/>
        <v>1</v>
      </c>
      <c r="L1918" s="27">
        <f>_xlfn.XLOOKUP(F1918,'TCD poids'!A:A,'TCD poids'!C:C)</f>
        <v>7.1</v>
      </c>
      <c r="M1918" t="str">
        <f>TCD!T1919</f>
        <v>6C</v>
      </c>
      <c r="N1918">
        <f>IF(I1918="",0.2,LOOKUP(I1918,'Pays TVA'!A:A,'Pays TVA'!B:B))</f>
        <v>0.2</v>
      </c>
      <c r="O1918" s="27" t="str">
        <f>IF(TCD!M1919="","",TCD!M1919)</f>
        <v/>
      </c>
      <c r="P1918" s="27" t="str">
        <f>IF(TCD!J1919="","",TCD!J1919)</f>
        <v/>
      </c>
      <c r="Q1918" s="27" t="str">
        <f>IF(AND(TCD!L1919="",TCD!Q1919=""),"",IF(SUM(TCD!L1919,TCD!Q1919)&gt;15,29,9.5))</f>
        <v/>
      </c>
      <c r="R1918" s="27">
        <f>_xlfn.XLOOKUP(F1918,TCD!E:E,TCD!K:K,"")</f>
        <v>0</v>
      </c>
      <c r="S1918" s="27" t="str">
        <f>IF(TCD!I1919="","",IF(TCD!I1919&gt;8.5,17,8.5))</f>
        <v/>
      </c>
      <c r="T1918" s="27">
        <f>TCD!Y1919</f>
        <v>11.75</v>
      </c>
    </row>
    <row r="1919" spans="1:20" x14ac:dyDescent="0.2">
      <c r="A1919" s="13" t="str">
        <f>TCD!V1920</f>
        <v>CHRONO_2SHOP</v>
      </c>
      <c r="B1919" s="1">
        <f t="shared" si="90"/>
        <v>46143</v>
      </c>
      <c r="F1919" t="str">
        <f>TCD!E1920</f>
        <v>XT414475841TS</v>
      </c>
      <c r="H1919" s="6" t="str">
        <f t="shared" si="91"/>
        <v>P</v>
      </c>
      <c r="I1919" t="str">
        <f>LOOKUP(F1919,'Facture Chronopost'!L:L,'Facture Chronopost'!H:H)</f>
        <v>FR</v>
      </c>
      <c r="J1919" s="6">
        <f>TCD!U1920</f>
        <v>30</v>
      </c>
      <c r="K1919">
        <f t="shared" si="92"/>
        <v>1</v>
      </c>
      <c r="L1919" s="27">
        <f>_xlfn.XLOOKUP(F1919,'TCD poids'!A:A,'TCD poids'!C:C)</f>
        <v>1.9000000000000001</v>
      </c>
      <c r="M1919" t="str">
        <f>TCD!T1920</f>
        <v>6C</v>
      </c>
      <c r="N1919">
        <f>IF(I1919="",0.2,LOOKUP(I1919,'Pays TVA'!A:A,'Pays TVA'!B:B))</f>
        <v>0.2</v>
      </c>
      <c r="O1919" s="27" t="str">
        <f>IF(TCD!M1920="","",TCD!M1920)</f>
        <v/>
      </c>
      <c r="P1919" s="27" t="str">
        <f>IF(TCD!J1920="","",TCD!J1920)</f>
        <v/>
      </c>
      <c r="Q1919" s="27" t="str">
        <f>IF(AND(TCD!L1920="",TCD!Q1920=""),"",IF(SUM(TCD!L1920,TCD!Q1920)&gt;15,29,9.5))</f>
        <v/>
      </c>
      <c r="R1919" s="27">
        <f>_xlfn.XLOOKUP(F1919,TCD!E:E,TCD!K:K,"")</f>
        <v>0</v>
      </c>
      <c r="S1919" s="27" t="str">
        <f>IF(TCD!I1920="","",IF(TCD!I1920&gt;8.5,17,8.5))</f>
        <v/>
      </c>
      <c r="T1919" s="27">
        <f>TCD!Y1920</f>
        <v>5.96</v>
      </c>
    </row>
    <row r="1920" spans="1:20" x14ac:dyDescent="0.2">
      <c r="A1920" s="13" t="str">
        <f>TCD!V1921</f>
        <v>CHRONO_2SHOP</v>
      </c>
      <c r="B1920" s="1">
        <f t="shared" si="90"/>
        <v>46143</v>
      </c>
      <c r="F1920" t="str">
        <f>TCD!E1921</f>
        <v>XT414476008TS</v>
      </c>
      <c r="H1920" s="6" t="str">
        <f t="shared" si="91"/>
        <v>P</v>
      </c>
      <c r="I1920" t="str">
        <f>LOOKUP(F1920,'Facture Chronopost'!L:L,'Facture Chronopost'!H:H)</f>
        <v>FR</v>
      </c>
      <c r="J1920" s="6">
        <f>TCD!U1921</f>
        <v>30</v>
      </c>
      <c r="K1920">
        <f t="shared" si="92"/>
        <v>1</v>
      </c>
      <c r="L1920" s="27">
        <f>_xlfn.XLOOKUP(F1920,'TCD poids'!A:A,'TCD poids'!C:C)</f>
        <v>4.5999999999999996</v>
      </c>
      <c r="M1920" t="str">
        <f>TCD!T1921</f>
        <v>6C</v>
      </c>
      <c r="N1920">
        <f>IF(I1920="",0.2,LOOKUP(I1920,'Pays TVA'!A:A,'Pays TVA'!B:B))</f>
        <v>0.2</v>
      </c>
      <c r="O1920" s="27" t="str">
        <f>IF(TCD!M1921="","",TCD!M1921)</f>
        <v/>
      </c>
      <c r="P1920" s="27" t="str">
        <f>IF(TCD!J1921="","",TCD!J1921)</f>
        <v/>
      </c>
      <c r="Q1920" s="27" t="str">
        <f>IF(AND(TCD!L1921="",TCD!Q1921=""),"",IF(SUM(TCD!L1921,TCD!Q1921)&gt;15,29,9.5))</f>
        <v/>
      </c>
      <c r="R1920" s="27">
        <f>_xlfn.XLOOKUP(F1920,TCD!E:E,TCD!K:K,"")</f>
        <v>0</v>
      </c>
      <c r="S1920" s="27" t="str">
        <f>IF(TCD!I1921="","",IF(TCD!I1921&gt;8.5,17,8.5))</f>
        <v/>
      </c>
      <c r="T1920" s="27">
        <f>TCD!Y1921</f>
        <v>9.77</v>
      </c>
    </row>
    <row r="1921" spans="1:20" x14ac:dyDescent="0.2">
      <c r="A1921" s="13" t="str">
        <f>TCD!V1922</f>
        <v>CHRONO_2SHOP</v>
      </c>
      <c r="B1921" s="1">
        <f t="shared" si="90"/>
        <v>46143</v>
      </c>
      <c r="F1921" t="str">
        <f>TCD!E1922</f>
        <v>XT414476691TS</v>
      </c>
      <c r="H1921" s="6" t="str">
        <f t="shared" si="91"/>
        <v>P</v>
      </c>
      <c r="I1921" t="str">
        <f>LOOKUP(F1921,'Facture Chronopost'!L:L,'Facture Chronopost'!H:H)</f>
        <v>FR</v>
      </c>
      <c r="J1921" s="6">
        <f>TCD!U1922</f>
        <v>26</v>
      </c>
      <c r="K1921">
        <f t="shared" si="92"/>
        <v>1</v>
      </c>
      <c r="L1921" s="27">
        <f>_xlfn.XLOOKUP(F1921,'TCD poids'!A:A,'TCD poids'!C:C)</f>
        <v>0.1</v>
      </c>
      <c r="M1921" t="str">
        <f>TCD!T1922</f>
        <v>6C</v>
      </c>
      <c r="N1921">
        <f>IF(I1921="",0.2,LOOKUP(I1921,'Pays TVA'!A:A,'Pays TVA'!B:B))</f>
        <v>0.2</v>
      </c>
      <c r="O1921" s="27" t="str">
        <f>IF(TCD!M1922="","",TCD!M1922)</f>
        <v/>
      </c>
      <c r="P1921" s="27" t="str">
        <f>IF(TCD!J1922="","",TCD!J1922)</f>
        <v/>
      </c>
      <c r="Q1921" s="27" t="str">
        <f>IF(AND(TCD!L1922="",TCD!Q1922=""),"",IF(SUM(TCD!L1922,TCD!Q1922)&gt;15,29,9.5))</f>
        <v/>
      </c>
      <c r="R1921" s="27">
        <f>_xlfn.XLOOKUP(F1921,TCD!E:E,TCD!K:K,"")</f>
        <v>0</v>
      </c>
      <c r="S1921" s="27" t="str">
        <f>IF(TCD!I1922="","",IF(TCD!I1922&gt;8.5,17,8.5))</f>
        <v/>
      </c>
      <c r="T1921" s="27">
        <f>TCD!Y1922</f>
        <v>4.92</v>
      </c>
    </row>
    <row r="1922" spans="1:20" x14ac:dyDescent="0.2">
      <c r="A1922" s="13" t="str">
        <f>TCD!V1923</f>
        <v>CHRONO_2SHOP</v>
      </c>
      <c r="B1922" s="1">
        <f t="shared" si="90"/>
        <v>46143</v>
      </c>
      <c r="F1922" t="str">
        <f>TCD!E1923</f>
        <v>XT414477873TS</v>
      </c>
      <c r="H1922" s="6" t="str">
        <f t="shared" si="91"/>
        <v>P</v>
      </c>
      <c r="I1922" t="str">
        <f>LOOKUP(F1922,'Facture Chronopost'!L:L,'Facture Chronopost'!H:H)</f>
        <v>FR</v>
      </c>
      <c r="J1922" s="6">
        <f>TCD!U1923</f>
        <v>30</v>
      </c>
      <c r="K1922">
        <f t="shared" si="92"/>
        <v>1</v>
      </c>
      <c r="L1922" s="27">
        <f>_xlfn.XLOOKUP(F1922,'TCD poids'!A:A,'TCD poids'!C:C)</f>
        <v>0.30000000000000004</v>
      </c>
      <c r="M1922" t="str">
        <f>TCD!T1923</f>
        <v>6C</v>
      </c>
      <c r="N1922">
        <f>IF(I1922="",0.2,LOOKUP(I1922,'Pays TVA'!A:A,'Pays TVA'!B:B))</f>
        <v>0.2</v>
      </c>
      <c r="O1922" s="27" t="str">
        <f>IF(TCD!M1923="","",TCD!M1923)</f>
        <v/>
      </c>
      <c r="P1922" s="27" t="str">
        <f>IF(TCD!J1923="","",TCD!J1923)</f>
        <v/>
      </c>
      <c r="Q1922" s="27" t="str">
        <f>IF(AND(TCD!L1923="",TCD!Q1923=""),"",IF(SUM(TCD!L1923,TCD!Q1923)&gt;15,29,9.5))</f>
        <v/>
      </c>
      <c r="R1922" s="27">
        <f>_xlfn.XLOOKUP(F1922,TCD!E:E,TCD!K:K,"")</f>
        <v>0</v>
      </c>
      <c r="S1922" s="27" t="str">
        <f>IF(TCD!I1923="","",IF(TCD!I1923&gt;8.5,17,8.5))</f>
        <v/>
      </c>
      <c r="T1922" s="27">
        <f>TCD!Y1923</f>
        <v>5.41</v>
      </c>
    </row>
    <row r="1923" spans="1:20" x14ac:dyDescent="0.2">
      <c r="A1923" s="13" t="str">
        <f>TCD!V1924</f>
        <v>CHRONO_2SHOP</v>
      </c>
      <c r="B1923" s="1">
        <f t="shared" si="90"/>
        <v>46143</v>
      </c>
      <c r="F1923" t="str">
        <f>TCD!E1924</f>
        <v>XT414482737TS</v>
      </c>
      <c r="H1923" s="6" t="str">
        <f t="shared" si="91"/>
        <v>P</v>
      </c>
      <c r="I1923" t="str">
        <f>LOOKUP(F1923,'Facture Chronopost'!L:L,'Facture Chronopost'!H:H)</f>
        <v>FR</v>
      </c>
      <c r="J1923" s="6">
        <f>TCD!U1924</f>
        <v>30</v>
      </c>
      <c r="K1923">
        <f t="shared" si="92"/>
        <v>1</v>
      </c>
      <c r="L1923" s="27">
        <f>_xlfn.XLOOKUP(F1923,'TCD poids'!A:A,'TCD poids'!C:C)</f>
        <v>6</v>
      </c>
      <c r="M1923" t="str">
        <f>TCD!T1924</f>
        <v>6C</v>
      </c>
      <c r="N1923">
        <f>IF(I1923="",0.2,LOOKUP(I1923,'Pays TVA'!A:A,'Pays TVA'!B:B))</f>
        <v>0.2</v>
      </c>
      <c r="O1923" s="27" t="str">
        <f>IF(TCD!M1924="","",TCD!M1924)</f>
        <v/>
      </c>
      <c r="P1923" s="27" t="str">
        <f>IF(TCD!J1924="","",TCD!J1924)</f>
        <v/>
      </c>
      <c r="Q1923" s="27" t="str">
        <f>IF(AND(TCD!L1924="",TCD!Q1924=""),"",IF(SUM(TCD!L1924,TCD!Q1924)&gt;15,29,9.5))</f>
        <v/>
      </c>
      <c r="R1923" s="27">
        <f>_xlfn.XLOOKUP(F1923,TCD!E:E,TCD!K:K,"")</f>
        <v>0</v>
      </c>
      <c r="S1923" s="27" t="str">
        <f>IF(TCD!I1924="","",IF(TCD!I1924&gt;8.5,17,8.5))</f>
        <v/>
      </c>
      <c r="T1923" s="27">
        <f>TCD!Y1924</f>
        <v>10.43</v>
      </c>
    </row>
    <row r="1924" spans="1:20" x14ac:dyDescent="0.2">
      <c r="A1924" s="13" t="str">
        <f>TCD!V1925</f>
        <v>CHRONO_2SHOP</v>
      </c>
      <c r="B1924" s="1">
        <f t="shared" si="90"/>
        <v>46143</v>
      </c>
      <c r="F1924" t="str">
        <f>TCD!E1925</f>
        <v>XT414483661TS</v>
      </c>
      <c r="H1924" s="6" t="str">
        <f t="shared" si="91"/>
        <v>P</v>
      </c>
      <c r="I1924" t="str">
        <f>LOOKUP(F1924,'Facture Chronopost'!L:L,'Facture Chronopost'!H:H)</f>
        <v>FR</v>
      </c>
      <c r="J1924" s="6">
        <f>TCD!U1925</f>
        <v>30</v>
      </c>
      <c r="K1924">
        <f t="shared" si="92"/>
        <v>1</v>
      </c>
      <c r="L1924" s="27">
        <f>_xlfn.XLOOKUP(F1924,'TCD poids'!A:A,'TCD poids'!C:C)</f>
        <v>0.7</v>
      </c>
      <c r="M1924" t="str">
        <f>TCD!T1925</f>
        <v>6C</v>
      </c>
      <c r="N1924">
        <f>IF(I1924="",0.2,LOOKUP(I1924,'Pays TVA'!A:A,'Pays TVA'!B:B))</f>
        <v>0.2</v>
      </c>
      <c r="O1924" s="27" t="str">
        <f>IF(TCD!M1925="","",TCD!M1925)</f>
        <v/>
      </c>
      <c r="P1924" s="27" t="str">
        <f>IF(TCD!J1925="","",TCD!J1925)</f>
        <v/>
      </c>
      <c r="Q1924" s="27" t="str">
        <f>IF(AND(TCD!L1925="",TCD!Q1925=""),"",IF(SUM(TCD!L1925,TCD!Q1925)&gt;15,29,9.5))</f>
        <v/>
      </c>
      <c r="R1924" s="27">
        <f>_xlfn.XLOOKUP(F1924,TCD!E:E,TCD!K:K,"")</f>
        <v>0</v>
      </c>
      <c r="S1924" s="27" t="str">
        <f>IF(TCD!I1925="","",IF(TCD!I1925&gt;8.5,17,8.5))</f>
        <v/>
      </c>
      <c r="T1924" s="27">
        <f>TCD!Y1925</f>
        <v>5.63</v>
      </c>
    </row>
    <row r="1925" spans="1:20" x14ac:dyDescent="0.2">
      <c r="A1925" s="13" t="str">
        <f>TCD!V1926</f>
        <v>CHRONO_2SHOP</v>
      </c>
      <c r="B1925" s="1">
        <f t="shared" si="90"/>
        <v>46143</v>
      </c>
      <c r="F1925" t="str">
        <f>TCD!E1926</f>
        <v>XT414485177TS</v>
      </c>
      <c r="H1925" s="6" t="str">
        <f t="shared" si="91"/>
        <v>P</v>
      </c>
      <c r="I1925" t="str">
        <f>LOOKUP(F1925,'Facture Chronopost'!L:L,'Facture Chronopost'!H:H)</f>
        <v>FR</v>
      </c>
      <c r="J1925" s="6">
        <f>TCD!U1926</f>
        <v>42</v>
      </c>
      <c r="K1925">
        <f t="shared" si="92"/>
        <v>1</v>
      </c>
      <c r="L1925" s="27">
        <f>_xlfn.XLOOKUP(F1925,'TCD poids'!A:A,'TCD poids'!C:C)</f>
        <v>5.0999999999999996</v>
      </c>
      <c r="M1925" t="str">
        <f>TCD!T1926</f>
        <v>6C</v>
      </c>
      <c r="N1925">
        <f>IF(I1925="",0.2,LOOKUP(I1925,'Pays TVA'!A:A,'Pays TVA'!B:B))</f>
        <v>0.2</v>
      </c>
      <c r="O1925" s="27" t="str">
        <f>IF(TCD!M1926="","",TCD!M1926)</f>
        <v/>
      </c>
      <c r="P1925" s="27" t="str">
        <f>IF(TCD!J1926="","",TCD!J1926)</f>
        <v/>
      </c>
      <c r="Q1925" s="27" t="str">
        <f>IF(AND(TCD!L1926="",TCD!Q1926=""),"",IF(SUM(TCD!L1926,TCD!Q1926)&gt;15,29,9.5))</f>
        <v/>
      </c>
      <c r="R1925" s="27">
        <f>_xlfn.XLOOKUP(F1925,TCD!E:E,TCD!K:K,"")</f>
        <v>0</v>
      </c>
      <c r="S1925" s="27" t="str">
        <f>IF(TCD!I1926="","",IF(TCD!I1926&gt;8.5,17,8.5))</f>
        <v/>
      </c>
      <c r="T1925" s="27">
        <f>TCD!Y1926</f>
        <v>10.43</v>
      </c>
    </row>
    <row r="1926" spans="1:20" x14ac:dyDescent="0.2">
      <c r="A1926" s="13" t="str">
        <f>TCD!V1927</f>
        <v>CHRONO_2SHOP</v>
      </c>
      <c r="B1926" s="1">
        <f t="shared" si="90"/>
        <v>46143</v>
      </c>
      <c r="F1926" t="str">
        <f>TCD!E1927</f>
        <v>XT414485954TS</v>
      </c>
      <c r="H1926" s="6" t="str">
        <f t="shared" si="91"/>
        <v>P</v>
      </c>
      <c r="I1926" t="str">
        <f>LOOKUP(F1926,'Facture Chronopost'!L:L,'Facture Chronopost'!H:H)</f>
        <v>FR</v>
      </c>
      <c r="J1926" s="6">
        <f>TCD!U1927</f>
        <v>30</v>
      </c>
      <c r="K1926">
        <f t="shared" si="92"/>
        <v>1</v>
      </c>
      <c r="L1926" s="27">
        <f>_xlfn.XLOOKUP(F1926,'TCD poids'!A:A,'TCD poids'!C:C)</f>
        <v>0.5</v>
      </c>
      <c r="M1926" t="str">
        <f>TCD!T1927</f>
        <v>6C</v>
      </c>
      <c r="N1926">
        <f>IF(I1926="",0.2,LOOKUP(I1926,'Pays TVA'!A:A,'Pays TVA'!B:B))</f>
        <v>0.2</v>
      </c>
      <c r="O1926" s="27" t="str">
        <f>IF(TCD!M1927="","",TCD!M1927)</f>
        <v/>
      </c>
      <c r="P1926" s="27" t="str">
        <f>IF(TCD!J1927="","",TCD!J1927)</f>
        <v/>
      </c>
      <c r="Q1926" s="27" t="str">
        <f>IF(AND(TCD!L1927="",TCD!Q1927=""),"",IF(SUM(TCD!L1927,TCD!Q1927)&gt;15,29,9.5))</f>
        <v/>
      </c>
      <c r="R1926" s="27">
        <f>_xlfn.XLOOKUP(F1926,TCD!E:E,TCD!K:K,"")</f>
        <v>0</v>
      </c>
      <c r="S1926" s="27" t="str">
        <f>IF(TCD!I1927="","",IF(TCD!I1927&gt;8.5,17,8.5))</f>
        <v/>
      </c>
      <c r="T1926" s="27">
        <f>TCD!Y1927</f>
        <v>5.41</v>
      </c>
    </row>
    <row r="1927" spans="1:20" x14ac:dyDescent="0.2">
      <c r="A1927" s="13" t="str">
        <f>TCD!V1928</f>
        <v>CHRONO_2SHOP</v>
      </c>
      <c r="B1927" s="1">
        <f t="shared" si="90"/>
        <v>46143</v>
      </c>
      <c r="F1927" t="str">
        <f>TCD!E1928</f>
        <v>XT414486623TS</v>
      </c>
      <c r="H1927" s="6" t="str">
        <f t="shared" si="91"/>
        <v>P</v>
      </c>
      <c r="I1927" t="str">
        <f>LOOKUP(F1927,'Facture Chronopost'!L:L,'Facture Chronopost'!H:H)</f>
        <v>FR</v>
      </c>
      <c r="J1927" s="6">
        <f>TCD!U1928</f>
        <v>30</v>
      </c>
      <c r="K1927">
        <f t="shared" si="92"/>
        <v>1</v>
      </c>
      <c r="L1927" s="27">
        <f>_xlfn.XLOOKUP(F1927,'TCD poids'!A:A,'TCD poids'!C:C)</f>
        <v>1</v>
      </c>
      <c r="M1927" t="str">
        <f>TCD!T1928</f>
        <v>6C</v>
      </c>
      <c r="N1927">
        <f>IF(I1927="",0.2,LOOKUP(I1927,'Pays TVA'!A:A,'Pays TVA'!B:B))</f>
        <v>0.2</v>
      </c>
      <c r="O1927" s="27" t="str">
        <f>IF(TCD!M1928="","",TCD!M1928)</f>
        <v/>
      </c>
      <c r="P1927" s="27" t="str">
        <f>IF(TCD!J1928="","",TCD!J1928)</f>
        <v/>
      </c>
      <c r="Q1927" s="27" t="str">
        <f>IF(AND(TCD!L1928="",TCD!Q1928=""),"",IF(SUM(TCD!L1928,TCD!Q1928)&gt;15,29,9.5))</f>
        <v/>
      </c>
      <c r="R1927" s="27">
        <f>_xlfn.XLOOKUP(F1927,TCD!E:E,TCD!K:K,"")</f>
        <v>0</v>
      </c>
      <c r="S1927" s="27" t="str">
        <f>IF(TCD!I1928="","",IF(TCD!I1928&gt;8.5,17,8.5))</f>
        <v/>
      </c>
      <c r="T1927" s="27">
        <f>TCD!Y1928</f>
        <v>5.63</v>
      </c>
    </row>
    <row r="1928" spans="1:20" x14ac:dyDescent="0.2">
      <c r="A1928" s="13" t="str">
        <f>TCD!V1929</f>
        <v>CHRONO_2SHOP</v>
      </c>
      <c r="B1928" s="1">
        <f t="shared" si="90"/>
        <v>46143</v>
      </c>
      <c r="F1928" t="str">
        <f>TCD!E1929</f>
        <v>XT414486645TS</v>
      </c>
      <c r="H1928" s="6" t="str">
        <f t="shared" si="91"/>
        <v>P</v>
      </c>
      <c r="I1928" t="str">
        <f>LOOKUP(F1928,'Facture Chronopost'!L:L,'Facture Chronopost'!H:H)</f>
        <v>FR</v>
      </c>
      <c r="J1928" s="6">
        <f>TCD!U1929</f>
        <v>30</v>
      </c>
      <c r="K1928">
        <f t="shared" si="92"/>
        <v>1</v>
      </c>
      <c r="L1928" s="27">
        <f>_xlfn.XLOOKUP(F1928,'TCD poids'!A:A,'TCD poids'!C:C)</f>
        <v>1.2000000000000002</v>
      </c>
      <c r="M1928" t="str">
        <f>TCD!T1929</f>
        <v>6C</v>
      </c>
      <c r="N1928">
        <f>IF(I1928="",0.2,LOOKUP(I1928,'Pays TVA'!A:A,'Pays TVA'!B:B))</f>
        <v>0.2</v>
      </c>
      <c r="O1928" s="27" t="str">
        <f>IF(TCD!M1929="","",TCD!M1929)</f>
        <v/>
      </c>
      <c r="P1928" s="27" t="str">
        <f>IF(TCD!J1929="","",TCD!J1929)</f>
        <v/>
      </c>
      <c r="Q1928" s="27" t="str">
        <f>IF(AND(TCD!L1929="",TCD!Q1929=""),"",IF(SUM(TCD!L1929,TCD!Q1929)&gt;15,29,9.5))</f>
        <v/>
      </c>
      <c r="R1928" s="27">
        <f>_xlfn.XLOOKUP(F1928,TCD!E:E,TCD!K:K,"")</f>
        <v>0</v>
      </c>
      <c r="S1928" s="27" t="str">
        <f>IF(TCD!I1929="","",IF(TCD!I1929&gt;8.5,17,8.5))</f>
        <v/>
      </c>
      <c r="T1928" s="27">
        <f>TCD!Y1929</f>
        <v>5.96</v>
      </c>
    </row>
    <row r="1929" spans="1:20" x14ac:dyDescent="0.2">
      <c r="A1929" s="13" t="str">
        <f>TCD!V1930</f>
        <v>CHRONO_2SHOP</v>
      </c>
      <c r="B1929" s="1">
        <f t="shared" si="90"/>
        <v>46143</v>
      </c>
      <c r="F1929" t="str">
        <f>TCD!E1930</f>
        <v>XT414487650TS</v>
      </c>
      <c r="H1929" s="6" t="str">
        <f t="shared" si="91"/>
        <v>P</v>
      </c>
      <c r="I1929" t="str">
        <f>LOOKUP(F1929,'Facture Chronopost'!L:L,'Facture Chronopost'!H:H)</f>
        <v>FR</v>
      </c>
      <c r="J1929" s="6">
        <f>TCD!U1930</f>
        <v>30</v>
      </c>
      <c r="K1929">
        <f t="shared" si="92"/>
        <v>1</v>
      </c>
      <c r="L1929" s="27">
        <f>_xlfn.XLOOKUP(F1929,'TCD poids'!A:A,'TCD poids'!C:C)</f>
        <v>1.6</v>
      </c>
      <c r="M1929" t="str">
        <f>TCD!T1930</f>
        <v>6C</v>
      </c>
      <c r="N1929">
        <f>IF(I1929="",0.2,LOOKUP(I1929,'Pays TVA'!A:A,'Pays TVA'!B:B))</f>
        <v>0.2</v>
      </c>
      <c r="O1929" s="27" t="str">
        <f>IF(TCD!M1930="","",TCD!M1930)</f>
        <v/>
      </c>
      <c r="P1929" s="27" t="str">
        <f>IF(TCD!J1930="","",TCD!J1930)</f>
        <v/>
      </c>
      <c r="Q1929" s="27" t="str">
        <f>IF(AND(TCD!L1930="",TCD!Q1930=""),"",IF(SUM(TCD!L1930,TCD!Q1930)&gt;15,29,9.5))</f>
        <v/>
      </c>
      <c r="R1929" s="27">
        <f>_xlfn.XLOOKUP(F1929,TCD!E:E,TCD!K:K,"")</f>
        <v>0</v>
      </c>
      <c r="S1929" s="27" t="str">
        <f>IF(TCD!I1930="","",IF(TCD!I1930&gt;8.5,17,8.5))</f>
        <v/>
      </c>
      <c r="T1929" s="27">
        <f>TCD!Y1930</f>
        <v>5.96</v>
      </c>
    </row>
    <row r="1930" spans="1:20" x14ac:dyDescent="0.2">
      <c r="A1930" s="13" t="str">
        <f>TCD!V1931</f>
        <v>CHRONO_2SHOP</v>
      </c>
      <c r="B1930" s="1">
        <f t="shared" si="90"/>
        <v>46143</v>
      </c>
      <c r="F1930" t="str">
        <f>TCD!E1931</f>
        <v>XT414488329TS</v>
      </c>
      <c r="H1930" s="6" t="str">
        <f t="shared" si="91"/>
        <v>P</v>
      </c>
      <c r="I1930" t="str">
        <f>LOOKUP(F1930,'Facture Chronopost'!L:L,'Facture Chronopost'!H:H)</f>
        <v>FR</v>
      </c>
      <c r="J1930" s="6">
        <f>TCD!U1931</f>
        <v>30</v>
      </c>
      <c r="K1930">
        <f t="shared" si="92"/>
        <v>1</v>
      </c>
      <c r="L1930" s="27">
        <f>_xlfn.XLOOKUP(F1930,'TCD poids'!A:A,'TCD poids'!C:C)</f>
        <v>4.5999999999999996</v>
      </c>
      <c r="M1930" t="str">
        <f>TCD!T1931</f>
        <v>6C</v>
      </c>
      <c r="N1930">
        <f>IF(I1930="",0.2,LOOKUP(I1930,'Pays TVA'!A:A,'Pays TVA'!B:B))</f>
        <v>0.2</v>
      </c>
      <c r="O1930" s="27" t="str">
        <f>IF(TCD!M1931="","",TCD!M1931)</f>
        <v/>
      </c>
      <c r="P1930" s="27" t="str">
        <f>IF(TCD!J1931="","",TCD!J1931)</f>
        <v/>
      </c>
      <c r="Q1930" s="27" t="str">
        <f>IF(AND(TCD!L1931="",TCD!Q1931=""),"",IF(SUM(TCD!L1931,TCD!Q1931)&gt;15,29,9.5))</f>
        <v/>
      </c>
      <c r="R1930" s="27">
        <f>_xlfn.XLOOKUP(F1930,TCD!E:E,TCD!K:K,"")</f>
        <v>0</v>
      </c>
      <c r="S1930" s="27" t="str">
        <f>IF(TCD!I1931="","",IF(TCD!I1931&gt;8.5,17,8.5))</f>
        <v/>
      </c>
      <c r="T1930" s="27">
        <f>TCD!Y1931</f>
        <v>9.77</v>
      </c>
    </row>
    <row r="1931" spans="1:20" x14ac:dyDescent="0.2">
      <c r="A1931" s="13" t="str">
        <f>TCD!V1932</f>
        <v>CHRONO_2SHOP</v>
      </c>
      <c r="B1931" s="1">
        <f t="shared" si="90"/>
        <v>46143</v>
      </c>
      <c r="F1931" t="str">
        <f>TCD!E1932</f>
        <v>XT414490061TS</v>
      </c>
      <c r="H1931" s="6" t="str">
        <f t="shared" si="91"/>
        <v>P</v>
      </c>
      <c r="I1931" t="str">
        <f>LOOKUP(F1931,'Facture Chronopost'!L:L,'Facture Chronopost'!H:H)</f>
        <v>FR</v>
      </c>
      <c r="J1931" s="6">
        <f>TCD!U1932</f>
        <v>30</v>
      </c>
      <c r="K1931">
        <f t="shared" si="92"/>
        <v>1</v>
      </c>
      <c r="L1931" s="27">
        <f>_xlfn.XLOOKUP(F1931,'TCD poids'!A:A,'TCD poids'!C:C)</f>
        <v>0.1</v>
      </c>
      <c r="M1931" t="str">
        <f>TCD!T1932</f>
        <v>6C</v>
      </c>
      <c r="N1931">
        <f>IF(I1931="",0.2,LOOKUP(I1931,'Pays TVA'!A:A,'Pays TVA'!B:B))</f>
        <v>0.2</v>
      </c>
      <c r="O1931" s="27" t="str">
        <f>IF(TCD!M1932="","",TCD!M1932)</f>
        <v/>
      </c>
      <c r="P1931" s="27" t="str">
        <f>IF(TCD!J1932="","",TCD!J1932)</f>
        <v/>
      </c>
      <c r="Q1931" s="27" t="str">
        <f>IF(AND(TCD!L1932="",TCD!Q1932=""),"",IF(SUM(TCD!L1932,TCD!Q1932)&gt;15,29,9.5))</f>
        <v/>
      </c>
      <c r="R1931" s="27">
        <f>_xlfn.XLOOKUP(F1931,TCD!E:E,TCD!K:K,"")</f>
        <v>0</v>
      </c>
      <c r="S1931" s="27" t="str">
        <f>IF(TCD!I1932="","",IF(TCD!I1932&gt;8.5,17,8.5))</f>
        <v/>
      </c>
      <c r="T1931" s="27">
        <f>TCD!Y1932</f>
        <v>5.41</v>
      </c>
    </row>
    <row r="1932" spans="1:20" x14ac:dyDescent="0.2">
      <c r="A1932" s="13" t="str">
        <f>TCD!V1933</f>
        <v>CHRONO_2SHOP</v>
      </c>
      <c r="B1932" s="1">
        <f t="shared" si="90"/>
        <v>46143</v>
      </c>
      <c r="F1932" t="str">
        <f>TCD!E1933</f>
        <v>XT414490282TS</v>
      </c>
      <c r="H1932" s="6" t="str">
        <f t="shared" si="91"/>
        <v>P</v>
      </c>
      <c r="I1932" t="str">
        <f>LOOKUP(F1932,'Facture Chronopost'!L:L,'Facture Chronopost'!H:H)</f>
        <v>FR</v>
      </c>
      <c r="J1932" s="6">
        <f>TCD!U1933</f>
        <v>25</v>
      </c>
      <c r="K1932">
        <f t="shared" si="92"/>
        <v>1</v>
      </c>
      <c r="L1932" s="27">
        <f>_xlfn.XLOOKUP(F1932,'TCD poids'!A:A,'TCD poids'!C:C)</f>
        <v>6.3</v>
      </c>
      <c r="M1932" t="str">
        <f>TCD!T1933</f>
        <v>6C</v>
      </c>
      <c r="N1932">
        <f>IF(I1932="",0.2,LOOKUP(I1932,'Pays TVA'!A:A,'Pays TVA'!B:B))</f>
        <v>0.2</v>
      </c>
      <c r="O1932" s="27" t="str">
        <f>IF(TCD!M1933="","",TCD!M1933)</f>
        <v/>
      </c>
      <c r="P1932" s="27" t="str">
        <f>IF(TCD!J1933="","",TCD!J1933)</f>
        <v/>
      </c>
      <c r="Q1932" s="27" t="str">
        <f>IF(AND(TCD!L1933="",TCD!Q1933=""),"",IF(SUM(TCD!L1933,TCD!Q1933)&gt;15,29,9.5))</f>
        <v/>
      </c>
      <c r="R1932" s="27">
        <f>_xlfn.XLOOKUP(F1932,TCD!E:E,TCD!K:K,"")</f>
        <v>0</v>
      </c>
      <c r="S1932" s="27" t="str">
        <f>IF(TCD!I1933="","",IF(TCD!I1933&gt;8.5,17,8.5))</f>
        <v/>
      </c>
      <c r="T1932" s="27">
        <f>TCD!Y1933</f>
        <v>15.23</v>
      </c>
    </row>
    <row r="1933" spans="1:20" x14ac:dyDescent="0.2">
      <c r="A1933" s="13" t="str">
        <f>TCD!V1934</f>
        <v>CHRONO_2SHOP</v>
      </c>
      <c r="B1933" s="1">
        <f t="shared" si="90"/>
        <v>46143</v>
      </c>
      <c r="F1933" t="str">
        <f>TCD!E1934</f>
        <v>XT414490702TS</v>
      </c>
      <c r="H1933" s="6" t="str">
        <f t="shared" si="91"/>
        <v>P</v>
      </c>
      <c r="I1933" t="str">
        <f>LOOKUP(F1933,'Facture Chronopost'!L:L,'Facture Chronopost'!H:H)</f>
        <v>FR</v>
      </c>
      <c r="J1933" s="6">
        <f>TCD!U1934</f>
        <v>25</v>
      </c>
      <c r="K1933">
        <f t="shared" si="92"/>
        <v>1</v>
      </c>
      <c r="L1933" s="27">
        <f>_xlfn.XLOOKUP(F1933,'TCD poids'!A:A,'TCD poids'!C:C)</f>
        <v>0.30000000000000004</v>
      </c>
      <c r="M1933" t="str">
        <f>TCD!T1934</f>
        <v>6C</v>
      </c>
      <c r="N1933">
        <f>IF(I1933="",0.2,LOOKUP(I1933,'Pays TVA'!A:A,'Pays TVA'!B:B))</f>
        <v>0.2</v>
      </c>
      <c r="O1933" s="27" t="str">
        <f>IF(TCD!M1934="","",TCD!M1934)</f>
        <v/>
      </c>
      <c r="P1933" s="27" t="str">
        <f>IF(TCD!J1934="","",TCD!J1934)</f>
        <v/>
      </c>
      <c r="Q1933" s="27" t="str">
        <f>IF(AND(TCD!L1934="",TCD!Q1934=""),"",IF(SUM(TCD!L1934,TCD!Q1934)&gt;15,29,9.5))</f>
        <v/>
      </c>
      <c r="R1933" s="27">
        <f>_xlfn.XLOOKUP(F1933,TCD!E:E,TCD!K:K,"")</f>
        <v>0</v>
      </c>
      <c r="S1933" s="27" t="str">
        <f>IF(TCD!I1934="","",IF(TCD!I1934&gt;8.5,17,8.5))</f>
        <v/>
      </c>
      <c r="T1933" s="27">
        <f>TCD!Y1934</f>
        <v>9.5500000000000007</v>
      </c>
    </row>
    <row r="1934" spans="1:20" x14ac:dyDescent="0.2">
      <c r="A1934" s="13" t="str">
        <f>TCD!V1935</f>
        <v>CHRONO_2SHOP</v>
      </c>
      <c r="B1934" s="1">
        <f t="shared" si="90"/>
        <v>46143</v>
      </c>
      <c r="F1934" t="str">
        <f>TCD!E1935</f>
        <v>XT414492028TS</v>
      </c>
      <c r="H1934" s="6" t="str">
        <f t="shared" si="91"/>
        <v>P</v>
      </c>
      <c r="I1934" t="str">
        <f>LOOKUP(F1934,'Facture Chronopost'!L:L,'Facture Chronopost'!H:H)</f>
        <v>FR</v>
      </c>
      <c r="J1934" s="6">
        <f>TCD!U1935</f>
        <v>39</v>
      </c>
      <c r="K1934">
        <f t="shared" si="92"/>
        <v>1</v>
      </c>
      <c r="L1934" s="27">
        <f>_xlfn.XLOOKUP(F1934,'TCD poids'!A:A,'TCD poids'!C:C)</f>
        <v>0.2</v>
      </c>
      <c r="M1934" t="str">
        <f>TCD!T1935</f>
        <v>6C</v>
      </c>
      <c r="N1934">
        <f>IF(I1934="",0.2,LOOKUP(I1934,'Pays TVA'!A:A,'Pays TVA'!B:B))</f>
        <v>0.2</v>
      </c>
      <c r="O1934" s="27" t="str">
        <f>IF(TCD!M1935="","",TCD!M1935)</f>
        <v/>
      </c>
      <c r="P1934" s="27" t="str">
        <f>IF(TCD!J1935="","",TCD!J1935)</f>
        <v/>
      </c>
      <c r="Q1934" s="27" t="str">
        <f>IF(AND(TCD!L1935="",TCD!Q1935=""),"",IF(SUM(TCD!L1935,TCD!Q1935)&gt;15,29,9.5))</f>
        <v/>
      </c>
      <c r="R1934" s="27">
        <f>_xlfn.XLOOKUP(F1934,TCD!E:E,TCD!K:K,"")</f>
        <v>0</v>
      </c>
      <c r="S1934" s="27" t="str">
        <f>IF(TCD!I1935="","",IF(TCD!I1935&gt;8.5,17,8.5))</f>
        <v/>
      </c>
      <c r="T1934" s="27">
        <f>TCD!Y1935</f>
        <v>10.4</v>
      </c>
    </row>
    <row r="1935" spans="1:20" x14ac:dyDescent="0.2">
      <c r="A1935" s="13" t="str">
        <f>TCD!V1936</f>
        <v>CHRONO_2SHOP</v>
      </c>
      <c r="B1935" s="1">
        <f t="shared" si="90"/>
        <v>46143</v>
      </c>
      <c r="F1935" t="str">
        <f>TCD!E1936</f>
        <v>XT414493108TS</v>
      </c>
      <c r="H1935" s="6" t="str">
        <f t="shared" si="91"/>
        <v>P</v>
      </c>
      <c r="I1935" t="str">
        <f>LOOKUP(F1935,'Facture Chronopost'!L:L,'Facture Chronopost'!H:H)</f>
        <v>FR</v>
      </c>
      <c r="J1935" s="6">
        <f>TCD!U1936</f>
        <v>30</v>
      </c>
      <c r="K1935">
        <f t="shared" si="92"/>
        <v>1</v>
      </c>
      <c r="L1935" s="27">
        <f>_xlfn.XLOOKUP(F1935,'TCD poids'!A:A,'TCD poids'!C:C)</f>
        <v>0.30000000000000004</v>
      </c>
      <c r="M1935" t="str">
        <f>TCD!T1936</f>
        <v>6C</v>
      </c>
      <c r="N1935">
        <f>IF(I1935="",0.2,LOOKUP(I1935,'Pays TVA'!A:A,'Pays TVA'!B:B))</f>
        <v>0.2</v>
      </c>
      <c r="O1935" s="27" t="str">
        <f>IF(TCD!M1936="","",TCD!M1936)</f>
        <v/>
      </c>
      <c r="P1935" s="27" t="str">
        <f>IF(TCD!J1936="","",TCD!J1936)</f>
        <v/>
      </c>
      <c r="Q1935" s="27" t="str">
        <f>IF(AND(TCD!L1936="",TCD!Q1936=""),"",IF(SUM(TCD!L1936,TCD!Q1936)&gt;15,29,9.5))</f>
        <v/>
      </c>
      <c r="R1935" s="27">
        <f>_xlfn.XLOOKUP(F1935,TCD!E:E,TCD!K:K,"")</f>
        <v>0</v>
      </c>
      <c r="S1935" s="27" t="str">
        <f>IF(TCD!I1936="","",IF(TCD!I1936&gt;8.5,17,8.5))</f>
        <v/>
      </c>
      <c r="T1935" s="27">
        <f>TCD!Y1936</f>
        <v>5.41</v>
      </c>
    </row>
    <row r="1936" spans="1:20" x14ac:dyDescent="0.2">
      <c r="A1936" s="13" t="str">
        <f>TCD!V1937</f>
        <v>CHRONO_2SHOP</v>
      </c>
      <c r="B1936" s="1">
        <f t="shared" si="90"/>
        <v>46143</v>
      </c>
      <c r="F1936" t="str">
        <f>TCD!E1937</f>
        <v>XT414493730TS</v>
      </c>
      <c r="H1936" s="6" t="str">
        <f t="shared" si="91"/>
        <v>P</v>
      </c>
      <c r="I1936" t="str">
        <f>LOOKUP(F1936,'Facture Chronopost'!L:L,'Facture Chronopost'!H:H)</f>
        <v>FR</v>
      </c>
      <c r="J1936" s="6">
        <f>TCD!U1937</f>
        <v>30</v>
      </c>
      <c r="K1936">
        <f t="shared" si="92"/>
        <v>1</v>
      </c>
      <c r="L1936" s="27">
        <f>_xlfn.XLOOKUP(F1936,'TCD poids'!A:A,'TCD poids'!C:C)</f>
        <v>6.3</v>
      </c>
      <c r="M1936" t="str">
        <f>TCD!T1937</f>
        <v>6C</v>
      </c>
      <c r="N1936">
        <f>IF(I1936="",0.2,LOOKUP(I1936,'Pays TVA'!A:A,'Pays TVA'!B:B))</f>
        <v>0.2</v>
      </c>
      <c r="O1936" s="27" t="str">
        <f>IF(TCD!M1937="","",TCD!M1937)</f>
        <v/>
      </c>
      <c r="P1936" s="27" t="str">
        <f>IF(TCD!J1937="","",TCD!J1937)</f>
        <v/>
      </c>
      <c r="Q1936" s="27" t="str">
        <f>IF(AND(TCD!L1937="",TCD!Q1937=""),"",IF(SUM(TCD!L1937,TCD!Q1937)&gt;15,29,9.5))</f>
        <v/>
      </c>
      <c r="R1936" s="27">
        <f>_xlfn.XLOOKUP(F1936,TCD!E:E,TCD!K:K,"")</f>
        <v>0</v>
      </c>
      <c r="S1936" s="27" t="str">
        <f>IF(TCD!I1937="","",IF(TCD!I1937&gt;8.5,17,8.5))</f>
        <v/>
      </c>
      <c r="T1936" s="27">
        <f>TCD!Y1937</f>
        <v>11.09</v>
      </c>
    </row>
    <row r="1937" spans="1:20" x14ac:dyDescent="0.2">
      <c r="A1937" s="13" t="str">
        <f>TCD!V1938</f>
        <v>CHRONO_2SHOP</v>
      </c>
      <c r="B1937" s="1">
        <f t="shared" si="90"/>
        <v>46143</v>
      </c>
      <c r="F1937" t="str">
        <f>TCD!E1938</f>
        <v>XT414494806TS</v>
      </c>
      <c r="H1937" s="6" t="str">
        <f t="shared" si="91"/>
        <v>P</v>
      </c>
      <c r="I1937" t="str">
        <f>LOOKUP(F1937,'Facture Chronopost'!L:L,'Facture Chronopost'!H:H)</f>
        <v>FR</v>
      </c>
      <c r="J1937" s="6">
        <f>TCD!U1938</f>
        <v>30</v>
      </c>
      <c r="K1937">
        <f t="shared" si="92"/>
        <v>1</v>
      </c>
      <c r="L1937" s="27">
        <f>_xlfn.XLOOKUP(F1937,'TCD poids'!A:A,'TCD poids'!C:C)</f>
        <v>1.2000000000000002</v>
      </c>
      <c r="M1937" t="str">
        <f>TCD!T1938</f>
        <v>6C</v>
      </c>
      <c r="N1937">
        <f>IF(I1937="",0.2,LOOKUP(I1937,'Pays TVA'!A:A,'Pays TVA'!B:B))</f>
        <v>0.2</v>
      </c>
      <c r="O1937" s="27" t="str">
        <f>IF(TCD!M1938="","",TCD!M1938)</f>
        <v/>
      </c>
      <c r="P1937" s="27" t="str">
        <f>IF(TCD!J1938="","",TCD!J1938)</f>
        <v/>
      </c>
      <c r="Q1937" s="27" t="str">
        <f>IF(AND(TCD!L1938="",TCD!Q1938=""),"",IF(SUM(TCD!L1938,TCD!Q1938)&gt;15,29,9.5))</f>
        <v/>
      </c>
      <c r="R1937" s="27">
        <f>_xlfn.XLOOKUP(F1937,TCD!E:E,TCD!K:K,"")</f>
        <v>0</v>
      </c>
      <c r="S1937" s="27" t="str">
        <f>IF(TCD!I1938="","",IF(TCD!I1938&gt;8.5,17,8.5))</f>
        <v/>
      </c>
      <c r="T1937" s="27">
        <f>TCD!Y1938</f>
        <v>5.96</v>
      </c>
    </row>
    <row r="1938" spans="1:20" x14ac:dyDescent="0.2">
      <c r="A1938" s="13" t="str">
        <f>TCD!V1939</f>
        <v>CHRONO_2SHOP</v>
      </c>
      <c r="B1938" s="1">
        <f t="shared" si="90"/>
        <v>46143</v>
      </c>
      <c r="F1938" t="str">
        <f>TCD!E1939</f>
        <v>XT414496740TS</v>
      </c>
      <c r="H1938" s="6" t="str">
        <f t="shared" si="91"/>
        <v>P</v>
      </c>
      <c r="I1938" t="str">
        <f>LOOKUP(F1938,'Facture Chronopost'!L:L,'Facture Chronopost'!H:H)</f>
        <v>FR</v>
      </c>
      <c r="J1938" s="6">
        <f>TCD!U1939</f>
        <v>30</v>
      </c>
      <c r="K1938">
        <f t="shared" si="92"/>
        <v>1</v>
      </c>
      <c r="L1938" s="27">
        <f>_xlfn.XLOOKUP(F1938,'TCD poids'!A:A,'TCD poids'!C:C)</f>
        <v>4.5999999999999996</v>
      </c>
      <c r="M1938" t="str">
        <f>TCD!T1939</f>
        <v>6C</v>
      </c>
      <c r="N1938">
        <f>IF(I1938="",0.2,LOOKUP(I1938,'Pays TVA'!A:A,'Pays TVA'!B:B))</f>
        <v>0.2</v>
      </c>
      <c r="O1938" s="27" t="str">
        <f>IF(TCD!M1939="","",TCD!M1939)</f>
        <v/>
      </c>
      <c r="P1938" s="27" t="str">
        <f>IF(TCD!J1939="","",TCD!J1939)</f>
        <v/>
      </c>
      <c r="Q1938" s="27" t="str">
        <f>IF(AND(TCD!L1939="",TCD!Q1939=""),"",IF(SUM(TCD!L1939,TCD!Q1939)&gt;15,29,9.5))</f>
        <v/>
      </c>
      <c r="R1938" s="27">
        <f>_xlfn.XLOOKUP(F1938,TCD!E:E,TCD!K:K,"")</f>
        <v>0</v>
      </c>
      <c r="S1938" s="27" t="str">
        <f>IF(TCD!I1939="","",IF(TCD!I1939&gt;8.5,17,8.5))</f>
        <v/>
      </c>
      <c r="T1938" s="27">
        <f>TCD!Y1939</f>
        <v>9.77</v>
      </c>
    </row>
    <row r="1939" spans="1:20" x14ac:dyDescent="0.2">
      <c r="A1939" s="13" t="str">
        <f>TCD!V1940</f>
        <v>CHRONO_2SHOP</v>
      </c>
      <c r="B1939" s="1">
        <f t="shared" si="90"/>
        <v>46143</v>
      </c>
      <c r="F1939" t="str">
        <f>TCD!E1940</f>
        <v>XT414498445TS</v>
      </c>
      <c r="H1939" s="6" t="str">
        <f t="shared" si="91"/>
        <v>P</v>
      </c>
      <c r="I1939" t="str">
        <f>LOOKUP(F1939,'Facture Chronopost'!L:L,'Facture Chronopost'!H:H)</f>
        <v>FR</v>
      </c>
      <c r="J1939" s="6">
        <f>TCD!U1940</f>
        <v>25</v>
      </c>
      <c r="K1939">
        <f t="shared" si="92"/>
        <v>1</v>
      </c>
      <c r="L1939" s="27">
        <f>_xlfn.XLOOKUP(F1939,'TCD poids'!A:A,'TCD poids'!C:C)</f>
        <v>0.9</v>
      </c>
      <c r="M1939" t="str">
        <f>TCD!T1940</f>
        <v>6C</v>
      </c>
      <c r="N1939">
        <f>IF(I1939="",0.2,LOOKUP(I1939,'Pays TVA'!A:A,'Pays TVA'!B:B))</f>
        <v>0.2</v>
      </c>
      <c r="O1939" s="27" t="str">
        <f>IF(TCD!M1940="","",TCD!M1940)</f>
        <v/>
      </c>
      <c r="P1939" s="27" t="str">
        <f>IF(TCD!J1940="","",TCD!J1940)</f>
        <v/>
      </c>
      <c r="Q1939" s="27" t="str">
        <f>IF(AND(TCD!L1940="",TCD!Q1940=""),"",IF(SUM(TCD!L1940,TCD!Q1940)&gt;15,29,9.5))</f>
        <v/>
      </c>
      <c r="R1939" s="27">
        <f>_xlfn.XLOOKUP(F1939,TCD!E:E,TCD!K:K,"")</f>
        <v>0</v>
      </c>
      <c r="S1939" s="27" t="str">
        <f>IF(TCD!I1940="","",IF(TCD!I1940&gt;8.5,17,8.5))</f>
        <v/>
      </c>
      <c r="T1939" s="27">
        <f>TCD!Y1940</f>
        <v>9.77</v>
      </c>
    </row>
    <row r="1940" spans="1:20" x14ac:dyDescent="0.2">
      <c r="A1940" s="13" t="str">
        <f>TCD!V1941</f>
        <v>CHRONO_2SHOP</v>
      </c>
      <c r="B1940" s="1">
        <f t="shared" si="90"/>
        <v>46143</v>
      </c>
      <c r="F1940" t="str">
        <f>TCD!E1941</f>
        <v>XT414498975TS</v>
      </c>
      <c r="H1940" s="6" t="str">
        <f t="shared" si="91"/>
        <v>P</v>
      </c>
      <c r="I1940" t="str">
        <f>LOOKUP(F1940,'Facture Chronopost'!L:L,'Facture Chronopost'!H:H)</f>
        <v>FR</v>
      </c>
      <c r="J1940" s="6">
        <f>TCD!U1941</f>
        <v>30</v>
      </c>
      <c r="K1940">
        <f t="shared" si="92"/>
        <v>1</v>
      </c>
      <c r="L1940" s="27">
        <f>_xlfn.XLOOKUP(F1940,'TCD poids'!A:A,'TCD poids'!C:C)</f>
        <v>0.1</v>
      </c>
      <c r="M1940" t="str">
        <f>TCD!T1941</f>
        <v>6C</v>
      </c>
      <c r="N1940">
        <f>IF(I1940="",0.2,LOOKUP(I1940,'Pays TVA'!A:A,'Pays TVA'!B:B))</f>
        <v>0.2</v>
      </c>
      <c r="O1940" s="27" t="str">
        <f>IF(TCD!M1941="","",TCD!M1941)</f>
        <v/>
      </c>
      <c r="P1940" s="27" t="str">
        <f>IF(TCD!J1941="","",TCD!J1941)</f>
        <v/>
      </c>
      <c r="Q1940" s="27" t="str">
        <f>IF(AND(TCD!L1941="",TCD!Q1941=""),"",IF(SUM(TCD!L1941,TCD!Q1941)&gt;15,29,9.5))</f>
        <v/>
      </c>
      <c r="R1940" s="27">
        <f>_xlfn.XLOOKUP(F1940,TCD!E:E,TCD!K:K,"")</f>
        <v>0</v>
      </c>
      <c r="S1940" s="27" t="str">
        <f>IF(TCD!I1941="","",IF(TCD!I1941&gt;8.5,17,8.5))</f>
        <v/>
      </c>
      <c r="T1940" s="27">
        <f>TCD!Y1941</f>
        <v>5.41</v>
      </c>
    </row>
    <row r="1941" spans="1:20" x14ac:dyDescent="0.2">
      <c r="A1941" s="13" t="str">
        <f>TCD!V1942</f>
        <v>CHRONO_2SHOP</v>
      </c>
      <c r="B1941" s="1">
        <f t="shared" si="90"/>
        <v>46143</v>
      </c>
      <c r="F1941" t="str">
        <f>TCD!E1942</f>
        <v>XT414502198TS</v>
      </c>
      <c r="H1941" s="6" t="str">
        <f t="shared" si="91"/>
        <v>P</v>
      </c>
      <c r="I1941" t="str">
        <f>LOOKUP(F1941,'Facture Chronopost'!L:L,'Facture Chronopost'!H:H)</f>
        <v>FR</v>
      </c>
      <c r="J1941" s="6">
        <f>TCD!U1942</f>
        <v>30</v>
      </c>
      <c r="K1941">
        <f t="shared" si="92"/>
        <v>1</v>
      </c>
      <c r="L1941" s="27">
        <f>_xlfn.XLOOKUP(F1941,'TCD poids'!A:A,'TCD poids'!C:C)</f>
        <v>4.6999999999999993</v>
      </c>
      <c r="M1941" t="str">
        <f>TCD!T1942</f>
        <v>6C</v>
      </c>
      <c r="N1941">
        <f>IF(I1941="",0.2,LOOKUP(I1941,'Pays TVA'!A:A,'Pays TVA'!B:B))</f>
        <v>0.2</v>
      </c>
      <c r="O1941" s="27" t="str">
        <f>IF(TCD!M1942="","",TCD!M1942)</f>
        <v/>
      </c>
      <c r="P1941" s="27" t="str">
        <f>IF(TCD!J1942="","",TCD!J1942)</f>
        <v/>
      </c>
      <c r="Q1941" s="27" t="str">
        <f>IF(AND(TCD!L1942="",TCD!Q1942=""),"",IF(SUM(TCD!L1942,TCD!Q1942)&gt;15,29,9.5))</f>
        <v/>
      </c>
      <c r="R1941" s="27">
        <f>_xlfn.XLOOKUP(F1941,TCD!E:E,TCD!K:K,"")</f>
        <v>0</v>
      </c>
      <c r="S1941" s="27" t="str">
        <f>IF(TCD!I1942="","",IF(TCD!I1942&gt;8.5,17,8.5))</f>
        <v/>
      </c>
      <c r="T1941" s="27">
        <f>TCD!Y1942</f>
        <v>9.77</v>
      </c>
    </row>
    <row r="1942" spans="1:20" x14ac:dyDescent="0.2">
      <c r="A1942" s="13" t="str">
        <f>TCD!V1943</f>
        <v>CHRONO_2SHOP</v>
      </c>
      <c r="B1942" s="1">
        <f t="shared" si="90"/>
        <v>46143</v>
      </c>
      <c r="F1942" t="str">
        <f>TCD!E1943</f>
        <v>XT414503162TS</v>
      </c>
      <c r="H1942" s="6" t="str">
        <f t="shared" si="91"/>
        <v>P</v>
      </c>
      <c r="I1942" t="str">
        <f>LOOKUP(F1942,'Facture Chronopost'!L:L,'Facture Chronopost'!H:H)</f>
        <v>FR</v>
      </c>
      <c r="J1942" s="6">
        <f>TCD!U1943</f>
        <v>26</v>
      </c>
      <c r="K1942">
        <f t="shared" si="92"/>
        <v>1</v>
      </c>
      <c r="L1942" s="27">
        <f>_xlfn.XLOOKUP(F1942,'TCD poids'!A:A,'TCD poids'!C:C)</f>
        <v>4.6999999999999993</v>
      </c>
      <c r="M1942" t="str">
        <f>TCD!T1943</f>
        <v>6C</v>
      </c>
      <c r="N1942">
        <f>IF(I1942="",0.2,LOOKUP(I1942,'Pays TVA'!A:A,'Pays TVA'!B:B))</f>
        <v>0.2</v>
      </c>
      <c r="O1942" s="27" t="str">
        <f>IF(TCD!M1943="","",TCD!M1943)</f>
        <v/>
      </c>
      <c r="P1942" s="27" t="str">
        <f>IF(TCD!J1943="","",TCD!J1943)</f>
        <v/>
      </c>
      <c r="Q1942" s="27" t="str">
        <f>IF(AND(TCD!L1943="",TCD!Q1943=""),"",IF(SUM(TCD!L1943,TCD!Q1943)&gt;15,29,9.5))</f>
        <v/>
      </c>
      <c r="R1942" s="27">
        <f>_xlfn.XLOOKUP(F1942,TCD!E:E,TCD!K:K,"")</f>
        <v>0</v>
      </c>
      <c r="S1942" s="27" t="str">
        <f>IF(TCD!I1943="","",IF(TCD!I1943&gt;8.5,17,8.5))</f>
        <v/>
      </c>
      <c r="T1942" s="27">
        <f>TCD!Y1943</f>
        <v>9.2799999999999994</v>
      </c>
    </row>
    <row r="1943" spans="1:20" x14ac:dyDescent="0.2">
      <c r="A1943" s="13" t="str">
        <f>TCD!V1944</f>
        <v>CHRONO_2SHOP</v>
      </c>
      <c r="B1943" s="1">
        <f t="shared" si="90"/>
        <v>46143</v>
      </c>
      <c r="F1943" t="str">
        <f>TCD!E1944</f>
        <v>XT414503692TS</v>
      </c>
      <c r="H1943" s="6" t="str">
        <f t="shared" si="91"/>
        <v>P</v>
      </c>
      <c r="I1943" t="str">
        <f>LOOKUP(F1943,'Facture Chronopost'!L:L,'Facture Chronopost'!H:H)</f>
        <v>FR</v>
      </c>
      <c r="J1943" s="6">
        <f>TCD!U1944</f>
        <v>30</v>
      </c>
      <c r="K1943">
        <f t="shared" si="92"/>
        <v>1</v>
      </c>
      <c r="L1943" s="27">
        <f>_xlfn.XLOOKUP(F1943,'TCD poids'!A:A,'TCD poids'!C:C)</f>
        <v>4.6999999999999993</v>
      </c>
      <c r="M1943" t="str">
        <f>TCD!T1944</f>
        <v>6C</v>
      </c>
      <c r="N1943">
        <f>IF(I1943="",0.2,LOOKUP(I1943,'Pays TVA'!A:A,'Pays TVA'!B:B))</f>
        <v>0.2</v>
      </c>
      <c r="O1943" s="27" t="str">
        <f>IF(TCD!M1944="","",TCD!M1944)</f>
        <v/>
      </c>
      <c r="P1943" s="27" t="str">
        <f>IF(TCD!J1944="","",TCD!J1944)</f>
        <v/>
      </c>
      <c r="Q1943" s="27" t="str">
        <f>IF(AND(TCD!L1944="",TCD!Q1944=""),"",IF(SUM(TCD!L1944,TCD!Q1944)&gt;15,29,9.5))</f>
        <v/>
      </c>
      <c r="R1943" s="27">
        <f>_xlfn.XLOOKUP(F1943,TCD!E:E,TCD!K:K,"")</f>
        <v>0</v>
      </c>
      <c r="S1943" s="27" t="str">
        <f>IF(TCD!I1944="","",IF(TCD!I1944&gt;8.5,17,8.5))</f>
        <v/>
      </c>
      <c r="T1943" s="27">
        <f>TCD!Y1944</f>
        <v>9.77</v>
      </c>
    </row>
    <row r="1944" spans="1:20" x14ac:dyDescent="0.2">
      <c r="A1944" s="13" t="str">
        <f>TCD!V1945</f>
        <v>CHRONO_2SHOP</v>
      </c>
      <c r="B1944" s="1">
        <f t="shared" si="90"/>
        <v>46143</v>
      </c>
      <c r="F1944" t="str">
        <f>TCD!E1945</f>
        <v>XT414504021TS</v>
      </c>
      <c r="H1944" s="6" t="str">
        <f t="shared" si="91"/>
        <v>P</v>
      </c>
      <c r="I1944" t="str">
        <f>LOOKUP(F1944,'Facture Chronopost'!L:L,'Facture Chronopost'!H:H)</f>
        <v>FR</v>
      </c>
      <c r="J1944" s="6">
        <f>TCD!U1945</f>
        <v>25</v>
      </c>
      <c r="K1944">
        <f t="shared" si="92"/>
        <v>1</v>
      </c>
      <c r="L1944" s="27">
        <f>_xlfn.XLOOKUP(F1944,'TCD poids'!A:A,'TCD poids'!C:C)</f>
        <v>0.2</v>
      </c>
      <c r="M1944" t="str">
        <f>TCD!T1945</f>
        <v>6C</v>
      </c>
      <c r="N1944">
        <f>IF(I1944="",0.2,LOOKUP(I1944,'Pays TVA'!A:A,'Pays TVA'!B:B))</f>
        <v>0.2</v>
      </c>
      <c r="O1944" s="27" t="str">
        <f>IF(TCD!M1945="","",TCD!M1945)</f>
        <v/>
      </c>
      <c r="P1944" s="27" t="str">
        <f>IF(TCD!J1945="","",TCD!J1945)</f>
        <v/>
      </c>
      <c r="Q1944" s="27" t="str">
        <f>IF(AND(TCD!L1945="",TCD!Q1945=""),"",IF(SUM(TCD!L1945,TCD!Q1945)&gt;15,29,9.5))</f>
        <v/>
      </c>
      <c r="R1944" s="27">
        <f>_xlfn.XLOOKUP(F1944,TCD!E:E,TCD!K:K,"")</f>
        <v>0</v>
      </c>
      <c r="S1944" s="27" t="str">
        <f>IF(TCD!I1945="","",IF(TCD!I1945&gt;8.5,17,8.5))</f>
        <v/>
      </c>
      <c r="T1944" s="27">
        <f>TCD!Y1945</f>
        <v>9.5500000000000007</v>
      </c>
    </row>
    <row r="1945" spans="1:20" x14ac:dyDescent="0.2">
      <c r="A1945" s="13" t="str">
        <f>TCD!V1946</f>
        <v>CHRONO_2SHOP</v>
      </c>
      <c r="B1945" s="1">
        <f t="shared" si="90"/>
        <v>46143</v>
      </c>
      <c r="F1945" t="str">
        <f>TCD!E1946</f>
        <v>XT414504123TS</v>
      </c>
      <c r="H1945" s="6" t="str">
        <f t="shared" si="91"/>
        <v>P</v>
      </c>
      <c r="I1945" t="str">
        <f>LOOKUP(F1945,'Facture Chronopost'!L:L,'Facture Chronopost'!H:H)</f>
        <v>FR</v>
      </c>
      <c r="J1945" s="6">
        <f>TCD!U1946</f>
        <v>30</v>
      </c>
      <c r="K1945">
        <f t="shared" si="92"/>
        <v>1</v>
      </c>
      <c r="L1945" s="27">
        <f>_xlfn.XLOOKUP(F1945,'TCD poids'!A:A,'TCD poids'!C:C)</f>
        <v>0.79999999999999993</v>
      </c>
      <c r="M1945" t="str">
        <f>TCD!T1946</f>
        <v>6C</v>
      </c>
      <c r="N1945">
        <f>IF(I1945="",0.2,LOOKUP(I1945,'Pays TVA'!A:A,'Pays TVA'!B:B))</f>
        <v>0.2</v>
      </c>
      <c r="O1945" s="27" t="str">
        <f>IF(TCD!M1946="","",TCD!M1946)</f>
        <v/>
      </c>
      <c r="P1945" s="27" t="str">
        <f>IF(TCD!J1946="","",TCD!J1946)</f>
        <v/>
      </c>
      <c r="Q1945" s="27" t="str">
        <f>IF(AND(TCD!L1946="",TCD!Q1946=""),"",IF(SUM(TCD!L1946,TCD!Q1946)&gt;15,29,9.5))</f>
        <v/>
      </c>
      <c r="R1945" s="27">
        <f>_xlfn.XLOOKUP(F1945,TCD!E:E,TCD!K:K,"")</f>
        <v>0</v>
      </c>
      <c r="S1945" s="27" t="str">
        <f>IF(TCD!I1946="","",IF(TCD!I1946&gt;8.5,17,8.5))</f>
        <v/>
      </c>
      <c r="T1945" s="27">
        <f>TCD!Y1946</f>
        <v>5.63</v>
      </c>
    </row>
    <row r="1946" spans="1:20" x14ac:dyDescent="0.2">
      <c r="A1946" s="13" t="str">
        <f>TCD!V1947</f>
        <v>CHRONO_2SHOP</v>
      </c>
      <c r="B1946" s="1">
        <f t="shared" ref="B1946:B2009" si="93">B1945</f>
        <v>46143</v>
      </c>
      <c r="F1946" t="str">
        <f>TCD!E1947</f>
        <v>XT414504605TS</v>
      </c>
      <c r="H1946" s="6" t="str">
        <f t="shared" ref="H1946:H2009" si="94">IF(RIGHT(J1946,3)="BTB","E","P")</f>
        <v>P</v>
      </c>
      <c r="I1946" t="str">
        <f>LOOKUP(F1946,'Facture Chronopost'!L:L,'Facture Chronopost'!H:H)</f>
        <v>FR</v>
      </c>
      <c r="J1946" s="6">
        <f>TCD!U1947</f>
        <v>30</v>
      </c>
      <c r="K1946">
        <f t="shared" ref="K1946:K2009" si="95">K1945</f>
        <v>1</v>
      </c>
      <c r="L1946" s="27">
        <f>_xlfn.XLOOKUP(F1946,'TCD poids'!A:A,'TCD poids'!C:C)</f>
        <v>0.30000000000000004</v>
      </c>
      <c r="M1946" t="str">
        <f>TCD!T1947</f>
        <v>6C</v>
      </c>
      <c r="N1946">
        <f>IF(I1946="",0.2,LOOKUP(I1946,'Pays TVA'!A:A,'Pays TVA'!B:B))</f>
        <v>0.2</v>
      </c>
      <c r="O1946" s="27" t="str">
        <f>IF(TCD!M1947="","",TCD!M1947)</f>
        <v/>
      </c>
      <c r="P1946" s="27" t="str">
        <f>IF(TCD!J1947="","",TCD!J1947)</f>
        <v/>
      </c>
      <c r="Q1946" s="27" t="str">
        <f>IF(AND(TCD!L1947="",TCD!Q1947=""),"",IF(SUM(TCD!L1947,TCD!Q1947)&gt;15,29,9.5))</f>
        <v/>
      </c>
      <c r="R1946" s="27">
        <f>_xlfn.XLOOKUP(F1946,TCD!E:E,TCD!K:K,"")</f>
        <v>0</v>
      </c>
      <c r="S1946" s="27" t="str">
        <f>IF(TCD!I1947="","",IF(TCD!I1947&gt;8.5,17,8.5))</f>
        <v/>
      </c>
      <c r="T1946" s="27">
        <f>TCD!Y1947</f>
        <v>5.41</v>
      </c>
    </row>
    <row r="1947" spans="1:20" x14ac:dyDescent="0.2">
      <c r="A1947" s="13" t="str">
        <f>TCD!V1948</f>
        <v>CHRONO_2SHOP</v>
      </c>
      <c r="B1947" s="1">
        <f t="shared" si="93"/>
        <v>46143</v>
      </c>
      <c r="F1947" t="str">
        <f>TCD!E1948</f>
        <v>XT414504905TS</v>
      </c>
      <c r="H1947" s="6" t="str">
        <f t="shared" si="94"/>
        <v>P</v>
      </c>
      <c r="I1947" t="str">
        <f>LOOKUP(F1947,'Facture Chronopost'!L:L,'Facture Chronopost'!H:H)</f>
        <v>FR</v>
      </c>
      <c r="J1947" s="6">
        <f>TCD!U1948</f>
        <v>30</v>
      </c>
      <c r="K1947">
        <f t="shared" si="95"/>
        <v>1</v>
      </c>
      <c r="L1947" s="27">
        <f>_xlfn.XLOOKUP(F1947,'TCD poids'!A:A,'TCD poids'!C:C)</f>
        <v>0.4</v>
      </c>
      <c r="M1947" t="str">
        <f>TCD!T1948</f>
        <v>6C</v>
      </c>
      <c r="N1947">
        <f>IF(I1947="",0.2,LOOKUP(I1947,'Pays TVA'!A:A,'Pays TVA'!B:B))</f>
        <v>0.2</v>
      </c>
      <c r="O1947" s="27" t="str">
        <f>IF(TCD!M1948="","",TCD!M1948)</f>
        <v/>
      </c>
      <c r="P1947" s="27" t="str">
        <f>IF(TCD!J1948="","",TCD!J1948)</f>
        <v/>
      </c>
      <c r="Q1947" s="27" t="str">
        <f>IF(AND(TCD!L1948="",TCD!Q1948=""),"",IF(SUM(TCD!L1948,TCD!Q1948)&gt;15,29,9.5))</f>
        <v/>
      </c>
      <c r="R1947" s="27">
        <f>_xlfn.XLOOKUP(F1947,TCD!E:E,TCD!K:K,"")</f>
        <v>0</v>
      </c>
      <c r="S1947" s="27" t="str">
        <f>IF(TCD!I1948="","",IF(TCD!I1948&gt;8.5,17,8.5))</f>
        <v/>
      </c>
      <c r="T1947" s="27">
        <f>TCD!Y1948</f>
        <v>5.41</v>
      </c>
    </row>
    <row r="1948" spans="1:20" x14ac:dyDescent="0.2">
      <c r="A1948" s="13" t="str">
        <f>TCD!V1949</f>
        <v>CHRONO_2SHOP</v>
      </c>
      <c r="B1948" s="1">
        <f t="shared" si="93"/>
        <v>46143</v>
      </c>
      <c r="F1948" t="str">
        <f>TCD!E1949</f>
        <v>XT414506075TS</v>
      </c>
      <c r="H1948" s="6" t="str">
        <f t="shared" si="94"/>
        <v>P</v>
      </c>
      <c r="I1948" t="str">
        <f>LOOKUP(F1948,'Facture Chronopost'!L:L,'Facture Chronopost'!H:H)</f>
        <v>FR</v>
      </c>
      <c r="J1948" s="6">
        <f>TCD!U1949</f>
        <v>30</v>
      </c>
      <c r="K1948">
        <f t="shared" si="95"/>
        <v>1</v>
      </c>
      <c r="L1948" s="27">
        <f>_xlfn.XLOOKUP(F1948,'TCD poids'!A:A,'TCD poids'!C:C)</f>
        <v>4.5999999999999996</v>
      </c>
      <c r="M1948" t="str">
        <f>TCD!T1949</f>
        <v>6C</v>
      </c>
      <c r="N1948">
        <f>IF(I1948="",0.2,LOOKUP(I1948,'Pays TVA'!A:A,'Pays TVA'!B:B))</f>
        <v>0.2</v>
      </c>
      <c r="O1948" s="27" t="str">
        <f>IF(TCD!M1949="","",TCD!M1949)</f>
        <v/>
      </c>
      <c r="P1948" s="27" t="str">
        <f>IF(TCD!J1949="","",TCD!J1949)</f>
        <v/>
      </c>
      <c r="Q1948" s="27" t="str">
        <f>IF(AND(TCD!L1949="",TCD!Q1949=""),"",IF(SUM(TCD!L1949,TCD!Q1949)&gt;15,29,9.5))</f>
        <v/>
      </c>
      <c r="R1948" s="27">
        <f>_xlfn.XLOOKUP(F1948,TCD!E:E,TCD!K:K,"")</f>
        <v>0</v>
      </c>
      <c r="S1948" s="27" t="str">
        <f>IF(TCD!I1949="","",IF(TCD!I1949&gt;8.5,17,8.5))</f>
        <v/>
      </c>
      <c r="T1948" s="27">
        <f>TCD!Y1949</f>
        <v>9.77</v>
      </c>
    </row>
    <row r="1949" spans="1:20" x14ac:dyDescent="0.2">
      <c r="A1949" s="13" t="str">
        <f>TCD!V1950</f>
        <v>CHRONO_2SHOP</v>
      </c>
      <c r="B1949" s="1">
        <f t="shared" si="93"/>
        <v>46143</v>
      </c>
      <c r="F1949" t="str">
        <f>TCD!E1950</f>
        <v>XT414506606TS</v>
      </c>
      <c r="H1949" s="6" t="str">
        <f t="shared" si="94"/>
        <v>P</v>
      </c>
      <c r="I1949" t="str">
        <f>LOOKUP(F1949,'Facture Chronopost'!L:L,'Facture Chronopost'!H:H)</f>
        <v>FR</v>
      </c>
      <c r="J1949" s="6">
        <f>TCD!U1950</f>
        <v>42</v>
      </c>
      <c r="K1949">
        <f t="shared" si="95"/>
        <v>1</v>
      </c>
      <c r="L1949" s="27">
        <f>_xlfn.XLOOKUP(F1949,'TCD poids'!A:A,'TCD poids'!C:C)</f>
        <v>0.7</v>
      </c>
      <c r="M1949" t="str">
        <f>TCD!T1950</f>
        <v>6C</v>
      </c>
      <c r="N1949">
        <f>IF(I1949="",0.2,LOOKUP(I1949,'Pays TVA'!A:A,'Pays TVA'!B:B))</f>
        <v>0.2</v>
      </c>
      <c r="O1949" s="27" t="str">
        <f>IF(TCD!M1950="","",TCD!M1950)</f>
        <v/>
      </c>
      <c r="P1949" s="27" t="str">
        <f>IF(TCD!J1950="","",TCD!J1950)</f>
        <v/>
      </c>
      <c r="Q1949" s="27" t="str">
        <f>IF(AND(TCD!L1950="",TCD!Q1950=""),"",IF(SUM(TCD!L1950,TCD!Q1950)&gt;15,29,9.5))</f>
        <v/>
      </c>
      <c r="R1949" s="27">
        <f>_xlfn.XLOOKUP(F1949,TCD!E:E,TCD!K:K,"")</f>
        <v>0</v>
      </c>
      <c r="S1949" s="27" t="str">
        <f>IF(TCD!I1950="","",IF(TCD!I1950&gt;8.5,17,8.5))</f>
        <v/>
      </c>
      <c r="T1949" s="27">
        <f>TCD!Y1950</f>
        <v>5.63</v>
      </c>
    </row>
    <row r="1950" spans="1:20" x14ac:dyDescent="0.2">
      <c r="A1950" s="13" t="str">
        <f>TCD!V1951</f>
        <v>CHRONO_2SHOP</v>
      </c>
      <c r="B1950" s="1">
        <f t="shared" si="93"/>
        <v>46143</v>
      </c>
      <c r="F1950" t="str">
        <f>TCD!E1951</f>
        <v>XT414507544TS</v>
      </c>
      <c r="H1950" s="6" t="str">
        <f t="shared" si="94"/>
        <v>P</v>
      </c>
      <c r="I1950" t="str">
        <f>LOOKUP(F1950,'Facture Chronopost'!L:L,'Facture Chronopost'!H:H)</f>
        <v>FR</v>
      </c>
      <c r="J1950" s="6">
        <f>TCD!U1951</f>
        <v>42</v>
      </c>
      <c r="K1950">
        <f t="shared" si="95"/>
        <v>1</v>
      </c>
      <c r="L1950" s="27">
        <f>_xlfn.XLOOKUP(F1950,'TCD poids'!A:A,'TCD poids'!C:C)</f>
        <v>5</v>
      </c>
      <c r="M1950" t="str">
        <f>TCD!T1951</f>
        <v>6C</v>
      </c>
      <c r="N1950">
        <f>IF(I1950="",0.2,LOOKUP(I1950,'Pays TVA'!A:A,'Pays TVA'!B:B))</f>
        <v>0.2</v>
      </c>
      <c r="O1950" s="27" t="str">
        <f>IF(TCD!M1951="","",TCD!M1951)</f>
        <v/>
      </c>
      <c r="P1950" s="27" t="str">
        <f>IF(TCD!J1951="","",TCD!J1951)</f>
        <v/>
      </c>
      <c r="Q1950" s="27" t="str">
        <f>IF(AND(TCD!L1951="",TCD!Q1951=""),"",IF(SUM(TCD!L1951,TCD!Q1951)&gt;15,29,9.5))</f>
        <v/>
      </c>
      <c r="R1950" s="27">
        <f>_xlfn.XLOOKUP(F1950,TCD!E:E,TCD!K:K,"")</f>
        <v>0</v>
      </c>
      <c r="S1950" s="27" t="str">
        <f>IF(TCD!I1951="","",IF(TCD!I1951&gt;8.5,17,8.5))</f>
        <v/>
      </c>
      <c r="T1950" s="27">
        <f>TCD!Y1951</f>
        <v>9.77</v>
      </c>
    </row>
    <row r="1951" spans="1:20" x14ac:dyDescent="0.2">
      <c r="A1951" s="13" t="str">
        <f>TCD!V1952</f>
        <v>CHRONO_2SHOP</v>
      </c>
      <c r="B1951" s="1">
        <f t="shared" si="93"/>
        <v>46143</v>
      </c>
      <c r="F1951" t="str">
        <f>TCD!E1952</f>
        <v>XT414510455TS</v>
      </c>
      <c r="H1951" s="6" t="str">
        <f t="shared" si="94"/>
        <v>P</v>
      </c>
      <c r="I1951" t="str">
        <f>LOOKUP(F1951,'Facture Chronopost'!L:L,'Facture Chronopost'!H:H)</f>
        <v>FR</v>
      </c>
      <c r="J1951" s="6">
        <f>TCD!U1952</f>
        <v>25</v>
      </c>
      <c r="K1951">
        <f t="shared" si="95"/>
        <v>1</v>
      </c>
      <c r="L1951" s="27">
        <f>_xlfn.XLOOKUP(F1951,'TCD poids'!A:A,'TCD poids'!C:C)</f>
        <v>1</v>
      </c>
      <c r="M1951" t="str">
        <f>TCD!T1952</f>
        <v>6C</v>
      </c>
      <c r="N1951">
        <f>IF(I1951="",0.2,LOOKUP(I1951,'Pays TVA'!A:A,'Pays TVA'!B:B))</f>
        <v>0.2</v>
      </c>
      <c r="O1951" s="27" t="str">
        <f>IF(TCD!M1952="","",TCD!M1952)</f>
        <v/>
      </c>
      <c r="P1951" s="27" t="str">
        <f>IF(TCD!J1952="","",TCD!J1952)</f>
        <v/>
      </c>
      <c r="Q1951" s="27" t="str">
        <f>IF(AND(TCD!L1952="",TCD!Q1952=""),"",IF(SUM(TCD!L1952,TCD!Q1952)&gt;15,29,9.5))</f>
        <v/>
      </c>
      <c r="R1951" s="27">
        <f>_xlfn.XLOOKUP(F1951,TCD!E:E,TCD!K:K,"")</f>
        <v>0</v>
      </c>
      <c r="S1951" s="27" t="str">
        <f>IF(TCD!I1952="","",IF(TCD!I1952&gt;8.5,17,8.5))</f>
        <v/>
      </c>
      <c r="T1951" s="27">
        <f>TCD!Y1952</f>
        <v>9.77</v>
      </c>
    </row>
    <row r="1952" spans="1:20" x14ac:dyDescent="0.2">
      <c r="A1952" s="13" t="str">
        <f>TCD!V1953</f>
        <v>CHRONO_2SHOP</v>
      </c>
      <c r="B1952" s="1">
        <f t="shared" si="93"/>
        <v>46143</v>
      </c>
      <c r="F1952" t="str">
        <f>TCD!E1953</f>
        <v>XT414510985TS</v>
      </c>
      <c r="H1952" s="6" t="str">
        <f t="shared" si="94"/>
        <v>P</v>
      </c>
      <c r="I1952" t="str">
        <f>LOOKUP(F1952,'Facture Chronopost'!L:L,'Facture Chronopost'!H:H)</f>
        <v>FR</v>
      </c>
      <c r="J1952" s="6">
        <f>TCD!U1953</f>
        <v>30</v>
      </c>
      <c r="K1952">
        <f t="shared" si="95"/>
        <v>1</v>
      </c>
      <c r="L1952" s="27">
        <f>_xlfn.XLOOKUP(F1952,'TCD poids'!A:A,'TCD poids'!C:C)</f>
        <v>6.1999999999999993</v>
      </c>
      <c r="M1952" t="str">
        <f>TCD!T1953</f>
        <v>6C</v>
      </c>
      <c r="N1952">
        <f>IF(I1952="",0.2,LOOKUP(I1952,'Pays TVA'!A:A,'Pays TVA'!B:B))</f>
        <v>0.2</v>
      </c>
      <c r="O1952" s="27" t="str">
        <f>IF(TCD!M1953="","",TCD!M1953)</f>
        <v/>
      </c>
      <c r="P1952" s="27" t="str">
        <f>IF(TCD!J1953="","",TCD!J1953)</f>
        <v/>
      </c>
      <c r="Q1952" s="27" t="str">
        <f>IF(AND(TCD!L1953="",TCD!Q1953=""),"",IF(SUM(TCD!L1953,TCD!Q1953)&gt;15,29,9.5))</f>
        <v/>
      </c>
      <c r="R1952" s="27">
        <f>_xlfn.XLOOKUP(F1952,TCD!E:E,TCD!K:K,"")</f>
        <v>0</v>
      </c>
      <c r="S1952" s="27" t="str">
        <f>IF(TCD!I1953="","",IF(TCD!I1953&gt;8.5,17,8.5))</f>
        <v/>
      </c>
      <c r="T1952" s="27">
        <f>TCD!Y1953</f>
        <v>11.09</v>
      </c>
    </row>
    <row r="1953" spans="1:20" x14ac:dyDescent="0.2">
      <c r="A1953" s="13" t="str">
        <f>TCD!V1954</f>
        <v>CHRONO_2SHOP</v>
      </c>
      <c r="B1953" s="1">
        <f t="shared" si="93"/>
        <v>46143</v>
      </c>
      <c r="F1953" t="str">
        <f>TCD!E1954</f>
        <v>XT414511186TS</v>
      </c>
      <c r="H1953" s="6" t="str">
        <f t="shared" si="94"/>
        <v>P</v>
      </c>
      <c r="I1953" t="str">
        <f>LOOKUP(F1953,'Facture Chronopost'!L:L,'Facture Chronopost'!H:H)</f>
        <v>FR</v>
      </c>
      <c r="J1953" s="6">
        <f>TCD!U1954</f>
        <v>30</v>
      </c>
      <c r="K1953">
        <f t="shared" si="95"/>
        <v>1</v>
      </c>
      <c r="L1953" s="27">
        <f>_xlfn.XLOOKUP(F1953,'TCD poids'!A:A,'TCD poids'!C:C)</f>
        <v>0.4</v>
      </c>
      <c r="M1953" t="str">
        <f>TCD!T1954</f>
        <v>6C</v>
      </c>
      <c r="N1953">
        <f>IF(I1953="",0.2,LOOKUP(I1953,'Pays TVA'!A:A,'Pays TVA'!B:B))</f>
        <v>0.2</v>
      </c>
      <c r="O1953" s="27" t="str">
        <f>IF(TCD!M1954="","",TCD!M1954)</f>
        <v/>
      </c>
      <c r="P1953" s="27" t="str">
        <f>IF(TCD!J1954="","",TCD!J1954)</f>
        <v/>
      </c>
      <c r="Q1953" s="27" t="str">
        <f>IF(AND(TCD!L1954="",TCD!Q1954=""),"",IF(SUM(TCD!L1954,TCD!Q1954)&gt;15,29,9.5))</f>
        <v/>
      </c>
      <c r="R1953" s="27">
        <f>_xlfn.XLOOKUP(F1953,TCD!E:E,TCD!K:K,"")</f>
        <v>0</v>
      </c>
      <c r="S1953" s="27" t="str">
        <f>IF(TCD!I1954="","",IF(TCD!I1954&gt;8.5,17,8.5))</f>
        <v/>
      </c>
      <c r="T1953" s="27">
        <f>TCD!Y1954</f>
        <v>5.41</v>
      </c>
    </row>
    <row r="1954" spans="1:20" x14ac:dyDescent="0.2">
      <c r="A1954" s="13" t="str">
        <f>TCD!V1955</f>
        <v>CHRONO_2SHOP</v>
      </c>
      <c r="B1954" s="1">
        <f t="shared" si="93"/>
        <v>46143</v>
      </c>
      <c r="F1954" t="str">
        <f>TCD!E1955</f>
        <v>XT414512558TS</v>
      </c>
      <c r="H1954" s="6" t="str">
        <f t="shared" si="94"/>
        <v>P</v>
      </c>
      <c r="I1954" t="str">
        <f>LOOKUP(F1954,'Facture Chronopost'!L:L,'Facture Chronopost'!H:H)</f>
        <v>FR</v>
      </c>
      <c r="J1954" s="6">
        <f>TCD!U1955</f>
        <v>30</v>
      </c>
      <c r="K1954">
        <f t="shared" si="95"/>
        <v>1</v>
      </c>
      <c r="L1954" s="27">
        <f>_xlfn.XLOOKUP(F1954,'TCD poids'!A:A,'TCD poids'!C:C)</f>
        <v>7.3999999999999995</v>
      </c>
      <c r="M1954" t="str">
        <f>TCD!T1955</f>
        <v>6C</v>
      </c>
      <c r="N1954">
        <f>IF(I1954="",0.2,LOOKUP(I1954,'Pays TVA'!A:A,'Pays TVA'!B:B))</f>
        <v>0.2</v>
      </c>
      <c r="O1954" s="27" t="str">
        <f>IF(TCD!M1955="","",TCD!M1955)</f>
        <v/>
      </c>
      <c r="P1954" s="27" t="str">
        <f>IF(TCD!J1955="","",TCD!J1955)</f>
        <v/>
      </c>
      <c r="Q1954" s="27" t="str">
        <f>IF(AND(TCD!L1955="",TCD!Q1955=""),"",IF(SUM(TCD!L1955,TCD!Q1955)&gt;15,29,9.5))</f>
        <v/>
      </c>
      <c r="R1954" s="27">
        <f>_xlfn.XLOOKUP(F1954,TCD!E:E,TCD!K:K,"")</f>
        <v>0</v>
      </c>
      <c r="S1954" s="27" t="str">
        <f>IF(TCD!I1955="","",IF(TCD!I1955&gt;8.5,17,8.5))</f>
        <v/>
      </c>
      <c r="T1954" s="27">
        <f>TCD!Y1955</f>
        <v>13.75</v>
      </c>
    </row>
    <row r="1955" spans="1:20" x14ac:dyDescent="0.2">
      <c r="A1955" s="13" t="str">
        <f>TCD!V1956</f>
        <v>CHRONO_2SHOP</v>
      </c>
      <c r="B1955" s="1">
        <f t="shared" si="93"/>
        <v>46143</v>
      </c>
      <c r="F1955" t="str">
        <f>TCD!E1956</f>
        <v>XT414516095TS</v>
      </c>
      <c r="H1955" s="6" t="str">
        <f t="shared" si="94"/>
        <v>P</v>
      </c>
      <c r="I1955" t="str">
        <f>LOOKUP(F1955,'Facture Chronopost'!L:L,'Facture Chronopost'!H:H)</f>
        <v>FR</v>
      </c>
      <c r="J1955" s="6">
        <f>TCD!U1956</f>
        <v>30</v>
      </c>
      <c r="K1955">
        <f t="shared" si="95"/>
        <v>1</v>
      </c>
      <c r="L1955" s="27">
        <f>_xlfn.XLOOKUP(F1955,'TCD poids'!A:A,'TCD poids'!C:C)</f>
        <v>4.8</v>
      </c>
      <c r="M1955" t="str">
        <f>TCD!T1956</f>
        <v>6C</v>
      </c>
      <c r="N1955">
        <f>IF(I1955="",0.2,LOOKUP(I1955,'Pays TVA'!A:A,'Pays TVA'!B:B))</f>
        <v>0.2</v>
      </c>
      <c r="O1955" s="27" t="str">
        <f>IF(TCD!M1956="","",TCD!M1956)</f>
        <v/>
      </c>
      <c r="P1955" s="27" t="str">
        <f>IF(TCD!J1956="","",TCD!J1956)</f>
        <v/>
      </c>
      <c r="Q1955" s="27" t="str">
        <f>IF(AND(TCD!L1956="",TCD!Q1956=""),"",IF(SUM(TCD!L1956,TCD!Q1956)&gt;15,29,9.5))</f>
        <v/>
      </c>
      <c r="R1955" s="27">
        <f>_xlfn.XLOOKUP(F1955,TCD!E:E,TCD!K:K,"")</f>
        <v>0</v>
      </c>
      <c r="S1955" s="27" t="str">
        <f>IF(TCD!I1956="","",IF(TCD!I1956&gt;8.5,17,8.5))</f>
        <v/>
      </c>
      <c r="T1955" s="27">
        <f>TCD!Y1956</f>
        <v>9.77</v>
      </c>
    </row>
    <row r="1956" spans="1:20" x14ac:dyDescent="0.2">
      <c r="A1956" s="13" t="str">
        <f>TCD!V1957</f>
        <v>CHRONO_2SHOP</v>
      </c>
      <c r="B1956" s="1">
        <f t="shared" si="93"/>
        <v>46143</v>
      </c>
      <c r="F1956" t="str">
        <f>TCD!E1957</f>
        <v>XT414517507TS</v>
      </c>
      <c r="H1956" s="6" t="str">
        <f t="shared" si="94"/>
        <v>P</v>
      </c>
      <c r="I1956" t="str">
        <f>LOOKUP(F1956,'Facture Chronopost'!L:L,'Facture Chronopost'!H:H)</f>
        <v>FR</v>
      </c>
      <c r="J1956" s="6">
        <f>TCD!U1957</f>
        <v>33</v>
      </c>
      <c r="K1956">
        <f t="shared" si="95"/>
        <v>1</v>
      </c>
      <c r="L1956" s="27">
        <f>_xlfn.XLOOKUP(F1956,'TCD poids'!A:A,'TCD poids'!C:C)</f>
        <v>1.4000000000000001</v>
      </c>
      <c r="M1956" t="str">
        <f>TCD!T1957</f>
        <v>6C</v>
      </c>
      <c r="N1956">
        <f>IF(I1956="",0.2,LOOKUP(I1956,'Pays TVA'!A:A,'Pays TVA'!B:B))</f>
        <v>0.2</v>
      </c>
      <c r="O1956" s="27" t="str">
        <f>IF(TCD!M1957="","",TCD!M1957)</f>
        <v/>
      </c>
      <c r="P1956" s="27" t="str">
        <f>IF(TCD!J1957="","",TCD!J1957)</f>
        <v/>
      </c>
      <c r="Q1956" s="27" t="str">
        <f>IF(AND(TCD!L1957="",TCD!Q1957=""),"",IF(SUM(TCD!L1957,TCD!Q1957)&gt;15,29,9.5))</f>
        <v/>
      </c>
      <c r="R1956" s="27">
        <f>_xlfn.XLOOKUP(F1956,TCD!E:E,TCD!K:K,"")</f>
        <v>0</v>
      </c>
      <c r="S1956" s="27" t="str">
        <f>IF(TCD!I1957="","",IF(TCD!I1957&gt;8.5,17,8.5))</f>
        <v/>
      </c>
      <c r="T1956" s="27">
        <f>TCD!Y1957</f>
        <v>7.03</v>
      </c>
    </row>
    <row r="1957" spans="1:20" x14ac:dyDescent="0.2">
      <c r="A1957" s="13" t="str">
        <f>TCD!V1958</f>
        <v>CHRONO_2SHOP</v>
      </c>
      <c r="B1957" s="1">
        <f t="shared" si="93"/>
        <v>46143</v>
      </c>
      <c r="F1957" t="str">
        <f>TCD!E1958</f>
        <v>XT414523388TS</v>
      </c>
      <c r="H1957" s="6" t="str">
        <f t="shared" si="94"/>
        <v>P</v>
      </c>
      <c r="I1957" t="str">
        <f>LOOKUP(F1957,'Facture Chronopost'!L:L,'Facture Chronopost'!H:H)</f>
        <v>FR</v>
      </c>
      <c r="J1957" s="6">
        <f>TCD!U1958</f>
        <v>26</v>
      </c>
      <c r="K1957">
        <f t="shared" si="95"/>
        <v>1</v>
      </c>
      <c r="L1957" s="27">
        <f>_xlfn.XLOOKUP(F1957,'TCD poids'!A:A,'TCD poids'!C:C)</f>
        <v>4.6999999999999993</v>
      </c>
      <c r="M1957" t="str">
        <f>TCD!T1958</f>
        <v>6C</v>
      </c>
      <c r="N1957">
        <f>IF(I1957="",0.2,LOOKUP(I1957,'Pays TVA'!A:A,'Pays TVA'!B:B))</f>
        <v>0.2</v>
      </c>
      <c r="O1957" s="27" t="str">
        <f>IF(TCD!M1958="","",TCD!M1958)</f>
        <v/>
      </c>
      <c r="P1957" s="27" t="str">
        <f>IF(TCD!J1958="","",TCD!J1958)</f>
        <v/>
      </c>
      <c r="Q1957" s="27" t="str">
        <f>IF(AND(TCD!L1958="",TCD!Q1958=""),"",IF(SUM(TCD!L1958,TCD!Q1958)&gt;15,29,9.5))</f>
        <v/>
      </c>
      <c r="R1957" s="27">
        <f>_xlfn.XLOOKUP(F1957,TCD!E:E,TCD!K:K,"")</f>
        <v>0</v>
      </c>
      <c r="S1957" s="27" t="str">
        <f>IF(TCD!I1958="","",IF(TCD!I1958&gt;8.5,17,8.5))</f>
        <v/>
      </c>
      <c r="T1957" s="27">
        <f>TCD!Y1958</f>
        <v>9.2799999999999994</v>
      </c>
    </row>
    <row r="1958" spans="1:20" x14ac:dyDescent="0.2">
      <c r="A1958" s="13" t="str">
        <f>TCD!V1959</f>
        <v>CHRONO_2SHOP</v>
      </c>
      <c r="B1958" s="1">
        <f t="shared" si="93"/>
        <v>46143</v>
      </c>
      <c r="F1958" t="str">
        <f>TCD!E1959</f>
        <v>XT414525477TS</v>
      </c>
      <c r="H1958" s="6" t="str">
        <f t="shared" si="94"/>
        <v>P</v>
      </c>
      <c r="I1958" t="str">
        <f>LOOKUP(F1958,'Facture Chronopost'!L:L,'Facture Chronopost'!H:H)</f>
        <v>FR</v>
      </c>
      <c r="J1958" s="6">
        <f>TCD!U1959</f>
        <v>30</v>
      </c>
      <c r="K1958">
        <f t="shared" si="95"/>
        <v>1</v>
      </c>
      <c r="L1958" s="27">
        <f>_xlfn.XLOOKUP(F1958,'TCD poids'!A:A,'TCD poids'!C:C)</f>
        <v>4.5</v>
      </c>
      <c r="M1958" t="str">
        <f>TCD!T1959</f>
        <v>6C</v>
      </c>
      <c r="N1958">
        <f>IF(I1958="",0.2,LOOKUP(I1958,'Pays TVA'!A:A,'Pays TVA'!B:B))</f>
        <v>0.2</v>
      </c>
      <c r="O1958" s="27" t="str">
        <f>IF(TCD!M1959="","",TCD!M1959)</f>
        <v/>
      </c>
      <c r="P1958" s="27" t="str">
        <f>IF(TCD!J1959="","",TCD!J1959)</f>
        <v/>
      </c>
      <c r="Q1958" s="27" t="str">
        <f>IF(AND(TCD!L1959="",TCD!Q1959=""),"",IF(SUM(TCD!L1959,TCD!Q1959)&gt;15,29,9.5))</f>
        <v/>
      </c>
      <c r="R1958" s="27">
        <f>_xlfn.XLOOKUP(F1958,TCD!E:E,TCD!K:K,"")</f>
        <v>0</v>
      </c>
      <c r="S1958" s="27" t="str">
        <f>IF(TCD!I1959="","",IF(TCD!I1959&gt;8.5,17,8.5))</f>
        <v/>
      </c>
      <c r="T1958" s="27">
        <f>TCD!Y1959</f>
        <v>9.77</v>
      </c>
    </row>
    <row r="1959" spans="1:20" x14ac:dyDescent="0.2">
      <c r="A1959" s="13" t="str">
        <f>TCD!V1960</f>
        <v>CHRONO_2SHOP</v>
      </c>
      <c r="B1959" s="1">
        <f t="shared" si="93"/>
        <v>46143</v>
      </c>
      <c r="F1959" t="str">
        <f>TCD!E1960</f>
        <v>XT414526945TS</v>
      </c>
      <c r="H1959" s="6" t="str">
        <f t="shared" si="94"/>
        <v>P</v>
      </c>
      <c r="I1959" t="str">
        <f>LOOKUP(F1959,'Facture Chronopost'!L:L,'Facture Chronopost'!H:H)</f>
        <v>FR</v>
      </c>
      <c r="J1959" s="6">
        <f>TCD!U1960</f>
        <v>33</v>
      </c>
      <c r="K1959">
        <f t="shared" si="95"/>
        <v>1</v>
      </c>
      <c r="L1959" s="27">
        <f>_xlfn.XLOOKUP(F1959,'TCD poids'!A:A,'TCD poids'!C:C)</f>
        <v>0.6</v>
      </c>
      <c r="M1959" t="str">
        <f>TCD!T1960</f>
        <v>6C</v>
      </c>
      <c r="N1959">
        <f>IF(I1959="",0.2,LOOKUP(I1959,'Pays TVA'!A:A,'Pays TVA'!B:B))</f>
        <v>0.2</v>
      </c>
      <c r="O1959" s="27" t="str">
        <f>IF(TCD!M1960="","",TCD!M1960)</f>
        <v/>
      </c>
      <c r="P1959" s="27" t="str">
        <f>IF(TCD!J1960="","",TCD!J1960)</f>
        <v/>
      </c>
      <c r="Q1959" s="27" t="str">
        <f>IF(AND(TCD!L1960="",TCD!Q1960=""),"",IF(SUM(TCD!L1960,TCD!Q1960)&gt;15,29,9.5))</f>
        <v/>
      </c>
      <c r="R1959" s="27">
        <f>_xlfn.XLOOKUP(F1959,TCD!E:E,TCD!K:K,"")</f>
        <v>0</v>
      </c>
      <c r="S1959" s="27" t="str">
        <f>IF(TCD!I1960="","",IF(TCD!I1960&gt;8.5,17,8.5))</f>
        <v/>
      </c>
      <c r="T1959" s="27">
        <f>TCD!Y1960</f>
        <v>6.7</v>
      </c>
    </row>
    <row r="1960" spans="1:20" x14ac:dyDescent="0.2">
      <c r="A1960" s="13" t="str">
        <f>TCD!V1961</f>
        <v>CHRONO_2SHOP</v>
      </c>
      <c r="B1960" s="1">
        <f t="shared" si="93"/>
        <v>46143</v>
      </c>
      <c r="F1960" t="str">
        <f>TCD!E1961</f>
        <v>XT414527787TS</v>
      </c>
      <c r="H1960" s="6" t="str">
        <f t="shared" si="94"/>
        <v>P</v>
      </c>
      <c r="I1960" t="str">
        <f>LOOKUP(F1960,'Facture Chronopost'!L:L,'Facture Chronopost'!H:H)</f>
        <v>FR</v>
      </c>
      <c r="J1960" s="6">
        <f>TCD!U1961</f>
        <v>30</v>
      </c>
      <c r="K1960">
        <f t="shared" si="95"/>
        <v>1</v>
      </c>
      <c r="L1960" s="27">
        <f>_xlfn.XLOOKUP(F1960,'TCD poids'!A:A,'TCD poids'!C:C)</f>
        <v>5.3</v>
      </c>
      <c r="M1960" t="str">
        <f>TCD!T1961</f>
        <v>6C</v>
      </c>
      <c r="N1960">
        <f>IF(I1960="",0.2,LOOKUP(I1960,'Pays TVA'!A:A,'Pays TVA'!B:B))</f>
        <v>0.2</v>
      </c>
      <c r="O1960" s="27" t="str">
        <f>IF(TCD!M1961="","",TCD!M1961)</f>
        <v/>
      </c>
      <c r="P1960" s="27" t="str">
        <f>IF(TCD!J1961="","",TCD!J1961)</f>
        <v/>
      </c>
      <c r="Q1960" s="27" t="str">
        <f>IF(AND(TCD!L1961="",TCD!Q1961=""),"",IF(SUM(TCD!L1961,TCD!Q1961)&gt;15,29,9.5))</f>
        <v/>
      </c>
      <c r="R1960" s="27">
        <f>_xlfn.XLOOKUP(F1960,TCD!E:E,TCD!K:K,"")</f>
        <v>0</v>
      </c>
      <c r="S1960" s="27" t="str">
        <f>IF(TCD!I1961="","",IF(TCD!I1961&gt;8.5,17,8.5))</f>
        <v/>
      </c>
      <c r="T1960" s="27">
        <f>TCD!Y1961</f>
        <v>10.43</v>
      </c>
    </row>
    <row r="1961" spans="1:20" x14ac:dyDescent="0.2">
      <c r="A1961" s="13" t="str">
        <f>TCD!V1962</f>
        <v>CHRONO_2SHOP</v>
      </c>
      <c r="B1961" s="1">
        <f t="shared" si="93"/>
        <v>46143</v>
      </c>
      <c r="F1961" t="str">
        <f>TCD!E1962</f>
        <v>XT414527875TS</v>
      </c>
      <c r="H1961" s="6" t="str">
        <f t="shared" si="94"/>
        <v>P</v>
      </c>
      <c r="I1961" t="str">
        <f>LOOKUP(F1961,'Facture Chronopost'!L:L,'Facture Chronopost'!H:H)</f>
        <v>FR</v>
      </c>
      <c r="J1961" s="6">
        <f>TCD!U1962</f>
        <v>30</v>
      </c>
      <c r="K1961">
        <f t="shared" si="95"/>
        <v>1</v>
      </c>
      <c r="L1961" s="27">
        <f>_xlfn.XLOOKUP(F1961,'TCD poids'!A:A,'TCD poids'!C:C)</f>
        <v>1</v>
      </c>
      <c r="M1961" t="str">
        <f>TCD!T1962</f>
        <v>6C</v>
      </c>
      <c r="N1961">
        <f>IF(I1961="",0.2,LOOKUP(I1961,'Pays TVA'!A:A,'Pays TVA'!B:B))</f>
        <v>0.2</v>
      </c>
      <c r="O1961" s="27" t="str">
        <f>IF(TCD!M1962="","",TCD!M1962)</f>
        <v/>
      </c>
      <c r="P1961" s="27" t="str">
        <f>IF(TCD!J1962="","",TCD!J1962)</f>
        <v/>
      </c>
      <c r="Q1961" s="27" t="str">
        <f>IF(AND(TCD!L1962="",TCD!Q1962=""),"",IF(SUM(TCD!L1962,TCD!Q1962)&gt;15,29,9.5))</f>
        <v/>
      </c>
      <c r="R1961" s="27">
        <f>_xlfn.XLOOKUP(F1961,TCD!E:E,TCD!K:K,"")</f>
        <v>0</v>
      </c>
      <c r="S1961" s="27" t="str">
        <f>IF(TCD!I1962="","",IF(TCD!I1962&gt;8.5,17,8.5))</f>
        <v/>
      </c>
      <c r="T1961" s="27">
        <f>TCD!Y1962</f>
        <v>5.63</v>
      </c>
    </row>
    <row r="1962" spans="1:20" x14ac:dyDescent="0.2">
      <c r="A1962" s="13" t="str">
        <f>TCD!V1963</f>
        <v>CHRONO_2SHOP</v>
      </c>
      <c r="B1962" s="1">
        <f t="shared" si="93"/>
        <v>46143</v>
      </c>
      <c r="F1962" t="str">
        <f>TCD!E1963</f>
        <v>XT414527985TS</v>
      </c>
      <c r="H1962" s="6" t="str">
        <f t="shared" si="94"/>
        <v>P</v>
      </c>
      <c r="I1962" t="str">
        <f>LOOKUP(F1962,'Facture Chronopost'!L:L,'Facture Chronopost'!H:H)</f>
        <v>FR</v>
      </c>
      <c r="J1962" s="6">
        <f>TCD!U1963</f>
        <v>30</v>
      </c>
      <c r="K1962">
        <f t="shared" si="95"/>
        <v>1</v>
      </c>
      <c r="L1962" s="27">
        <f>_xlfn.XLOOKUP(F1962,'TCD poids'!A:A,'TCD poids'!C:C)</f>
        <v>0.1</v>
      </c>
      <c r="M1962" t="str">
        <f>TCD!T1963</f>
        <v>6C</v>
      </c>
      <c r="N1962">
        <f>IF(I1962="",0.2,LOOKUP(I1962,'Pays TVA'!A:A,'Pays TVA'!B:B))</f>
        <v>0.2</v>
      </c>
      <c r="O1962" s="27" t="str">
        <f>IF(TCD!M1963="","",TCD!M1963)</f>
        <v/>
      </c>
      <c r="P1962" s="27" t="str">
        <f>IF(TCD!J1963="","",TCD!J1963)</f>
        <v/>
      </c>
      <c r="Q1962" s="27" t="str">
        <f>IF(AND(TCD!L1963="",TCD!Q1963=""),"",IF(SUM(TCD!L1963,TCD!Q1963)&gt;15,29,9.5))</f>
        <v/>
      </c>
      <c r="R1962" s="27">
        <f>_xlfn.XLOOKUP(F1962,TCD!E:E,TCD!K:K,"")</f>
        <v>0</v>
      </c>
      <c r="S1962" s="27" t="str">
        <f>IF(TCD!I1963="","",IF(TCD!I1963&gt;8.5,17,8.5))</f>
        <v/>
      </c>
      <c r="T1962" s="27">
        <f>TCD!Y1963</f>
        <v>5.41</v>
      </c>
    </row>
    <row r="1963" spans="1:20" x14ac:dyDescent="0.2">
      <c r="A1963" s="13" t="str">
        <f>TCD!V1964</f>
        <v>CHRONO_2SHOP</v>
      </c>
      <c r="B1963" s="1">
        <f t="shared" si="93"/>
        <v>46143</v>
      </c>
      <c r="F1963" t="str">
        <f>TCD!E1964</f>
        <v>XT414529403TS</v>
      </c>
      <c r="H1963" s="6" t="str">
        <f t="shared" si="94"/>
        <v>P</v>
      </c>
      <c r="I1963" t="str">
        <f>LOOKUP(F1963,'Facture Chronopost'!L:L,'Facture Chronopost'!H:H)</f>
        <v>FR</v>
      </c>
      <c r="J1963" s="6">
        <f>TCD!U1964</f>
        <v>30</v>
      </c>
      <c r="K1963">
        <f t="shared" si="95"/>
        <v>1</v>
      </c>
      <c r="L1963" s="27">
        <f>_xlfn.XLOOKUP(F1963,'TCD poids'!A:A,'TCD poids'!C:C)</f>
        <v>1</v>
      </c>
      <c r="M1963" t="str">
        <f>TCD!T1964</f>
        <v>6C</v>
      </c>
      <c r="N1963">
        <f>IF(I1963="",0.2,LOOKUP(I1963,'Pays TVA'!A:A,'Pays TVA'!B:B))</f>
        <v>0.2</v>
      </c>
      <c r="O1963" s="27" t="str">
        <f>IF(TCD!M1964="","",TCD!M1964)</f>
        <v/>
      </c>
      <c r="P1963" s="27" t="str">
        <f>IF(TCD!J1964="","",TCD!J1964)</f>
        <v/>
      </c>
      <c r="Q1963" s="27" t="str">
        <f>IF(AND(TCD!L1964="",TCD!Q1964=""),"",IF(SUM(TCD!L1964,TCD!Q1964)&gt;15,29,9.5))</f>
        <v/>
      </c>
      <c r="R1963" s="27">
        <f>_xlfn.XLOOKUP(F1963,TCD!E:E,TCD!K:K,"")</f>
        <v>0</v>
      </c>
      <c r="S1963" s="27" t="str">
        <f>IF(TCD!I1964="","",IF(TCD!I1964&gt;8.5,17,8.5))</f>
        <v/>
      </c>
      <c r="T1963" s="27">
        <f>TCD!Y1964</f>
        <v>5.63</v>
      </c>
    </row>
    <row r="1964" spans="1:20" x14ac:dyDescent="0.2">
      <c r="A1964" s="13" t="str">
        <f>TCD!V1965</f>
        <v>CHRONO_2SHOP</v>
      </c>
      <c r="B1964" s="1">
        <f t="shared" si="93"/>
        <v>46143</v>
      </c>
      <c r="F1964" t="str">
        <f>TCD!E1965</f>
        <v>XT414531720TS</v>
      </c>
      <c r="H1964" s="6" t="str">
        <f t="shared" si="94"/>
        <v>P</v>
      </c>
      <c r="I1964" t="str">
        <f>LOOKUP(F1964,'Facture Chronopost'!L:L,'Facture Chronopost'!H:H)</f>
        <v>FR</v>
      </c>
      <c r="J1964" s="6">
        <f>TCD!U1965</f>
        <v>30</v>
      </c>
      <c r="K1964">
        <f t="shared" si="95"/>
        <v>1</v>
      </c>
      <c r="L1964" s="27">
        <f>_xlfn.XLOOKUP(F1964,'TCD poids'!A:A,'TCD poids'!C:C)</f>
        <v>0.1</v>
      </c>
      <c r="M1964" t="str">
        <f>TCD!T1965</f>
        <v>6C</v>
      </c>
      <c r="N1964">
        <f>IF(I1964="",0.2,LOOKUP(I1964,'Pays TVA'!A:A,'Pays TVA'!B:B))</f>
        <v>0.2</v>
      </c>
      <c r="O1964" s="27" t="str">
        <f>IF(TCD!M1965="","",TCD!M1965)</f>
        <v/>
      </c>
      <c r="P1964" s="27" t="str">
        <f>IF(TCD!J1965="","",TCD!J1965)</f>
        <v/>
      </c>
      <c r="Q1964" s="27" t="str">
        <f>IF(AND(TCD!L1965="",TCD!Q1965=""),"",IF(SUM(TCD!L1965,TCD!Q1965)&gt;15,29,9.5))</f>
        <v/>
      </c>
      <c r="R1964" s="27">
        <f>_xlfn.XLOOKUP(F1964,TCD!E:E,TCD!K:K,"")</f>
        <v>0</v>
      </c>
      <c r="S1964" s="27" t="str">
        <f>IF(TCD!I1965="","",IF(TCD!I1965&gt;8.5,17,8.5))</f>
        <v/>
      </c>
      <c r="T1964" s="27">
        <f>TCD!Y1965</f>
        <v>5.41</v>
      </c>
    </row>
    <row r="1965" spans="1:20" x14ac:dyDescent="0.2">
      <c r="A1965" s="13" t="str">
        <f>TCD!V1966</f>
        <v>CHRONO_2SHOP</v>
      </c>
      <c r="B1965" s="1">
        <f t="shared" si="93"/>
        <v>46143</v>
      </c>
      <c r="F1965" t="str">
        <f>TCD!E1966</f>
        <v>XT414535942TS</v>
      </c>
      <c r="H1965" s="6" t="str">
        <f t="shared" si="94"/>
        <v>P</v>
      </c>
      <c r="I1965" t="str">
        <f>LOOKUP(F1965,'Facture Chronopost'!L:L,'Facture Chronopost'!H:H)</f>
        <v>FR</v>
      </c>
      <c r="J1965" s="6">
        <f>TCD!U1966</f>
        <v>30</v>
      </c>
      <c r="K1965">
        <f t="shared" si="95"/>
        <v>1</v>
      </c>
      <c r="L1965" s="27">
        <f>_xlfn.XLOOKUP(F1965,'TCD poids'!A:A,'TCD poids'!C:C)</f>
        <v>7.1</v>
      </c>
      <c r="M1965" t="str">
        <f>TCD!T1966</f>
        <v>6C</v>
      </c>
      <c r="N1965">
        <f>IF(I1965="",0.2,LOOKUP(I1965,'Pays TVA'!A:A,'Pays TVA'!B:B))</f>
        <v>0.2</v>
      </c>
      <c r="O1965" s="27" t="str">
        <f>IF(TCD!M1966="","",TCD!M1966)</f>
        <v/>
      </c>
      <c r="P1965" s="27" t="str">
        <f>IF(TCD!J1966="","",TCD!J1966)</f>
        <v/>
      </c>
      <c r="Q1965" s="27" t="str">
        <f>IF(AND(TCD!L1966="",TCD!Q1966=""),"",IF(SUM(TCD!L1966,TCD!Q1966)&gt;15,29,9.5))</f>
        <v/>
      </c>
      <c r="R1965" s="27">
        <f>_xlfn.XLOOKUP(F1965,TCD!E:E,TCD!K:K,"")</f>
        <v>0</v>
      </c>
      <c r="S1965" s="27" t="str">
        <f>IF(TCD!I1966="","",IF(TCD!I1966&gt;8.5,17,8.5))</f>
        <v/>
      </c>
      <c r="T1965" s="27">
        <f>TCD!Y1966</f>
        <v>11.75</v>
      </c>
    </row>
    <row r="1966" spans="1:20" x14ac:dyDescent="0.2">
      <c r="A1966" s="13" t="str">
        <f>TCD!V1967</f>
        <v>CHRONO_2SHOP</v>
      </c>
      <c r="B1966" s="1">
        <f t="shared" si="93"/>
        <v>46143</v>
      </c>
      <c r="F1966" t="str">
        <f>TCD!E1967</f>
        <v>XT414537064TS</v>
      </c>
      <c r="H1966" s="6" t="str">
        <f t="shared" si="94"/>
        <v>P</v>
      </c>
      <c r="I1966" t="str">
        <f>LOOKUP(F1966,'Facture Chronopost'!L:L,'Facture Chronopost'!H:H)</f>
        <v>FR</v>
      </c>
      <c r="J1966" s="6">
        <f>TCD!U1967</f>
        <v>30</v>
      </c>
      <c r="K1966">
        <f t="shared" si="95"/>
        <v>1</v>
      </c>
      <c r="L1966" s="27">
        <f>_xlfn.XLOOKUP(F1966,'TCD poids'!A:A,'TCD poids'!C:C)</f>
        <v>4.8</v>
      </c>
      <c r="M1966" t="str">
        <f>TCD!T1967</f>
        <v>6C</v>
      </c>
      <c r="N1966">
        <f>IF(I1966="",0.2,LOOKUP(I1966,'Pays TVA'!A:A,'Pays TVA'!B:B))</f>
        <v>0.2</v>
      </c>
      <c r="O1966" s="27" t="str">
        <f>IF(TCD!M1967="","",TCD!M1967)</f>
        <v/>
      </c>
      <c r="P1966" s="27" t="str">
        <f>IF(TCD!J1967="","",TCD!J1967)</f>
        <v/>
      </c>
      <c r="Q1966" s="27" t="str">
        <f>IF(AND(TCD!L1967="",TCD!Q1967=""),"",IF(SUM(TCD!L1967,TCD!Q1967)&gt;15,29,9.5))</f>
        <v/>
      </c>
      <c r="R1966" s="27">
        <f>_xlfn.XLOOKUP(F1966,TCD!E:E,TCD!K:K,"")</f>
        <v>0</v>
      </c>
      <c r="S1966" s="27" t="str">
        <f>IF(TCD!I1967="","",IF(TCD!I1967&gt;8.5,17,8.5))</f>
        <v/>
      </c>
      <c r="T1966" s="27">
        <f>TCD!Y1967</f>
        <v>9.77</v>
      </c>
    </row>
    <row r="1967" spans="1:20" x14ac:dyDescent="0.2">
      <c r="A1967" s="13" t="str">
        <f>TCD!V1968</f>
        <v>CHRONO_2SHOP</v>
      </c>
      <c r="B1967" s="1">
        <f t="shared" si="93"/>
        <v>46143</v>
      </c>
      <c r="F1967" t="str">
        <f>TCD!E1968</f>
        <v>XT414537577TS</v>
      </c>
      <c r="H1967" s="6" t="str">
        <f t="shared" si="94"/>
        <v>P</v>
      </c>
      <c r="I1967" t="str">
        <f>LOOKUP(F1967,'Facture Chronopost'!L:L,'Facture Chronopost'!H:H)</f>
        <v>FR</v>
      </c>
      <c r="J1967" s="6">
        <f>TCD!U1968</f>
        <v>25</v>
      </c>
      <c r="K1967">
        <f t="shared" si="95"/>
        <v>1</v>
      </c>
      <c r="L1967" s="27">
        <f>_xlfn.XLOOKUP(F1967,'TCD poids'!A:A,'TCD poids'!C:C)</f>
        <v>0.7</v>
      </c>
      <c r="M1967" t="str">
        <f>TCD!T1968</f>
        <v>6C</v>
      </c>
      <c r="N1967">
        <f>IF(I1967="",0.2,LOOKUP(I1967,'Pays TVA'!A:A,'Pays TVA'!B:B))</f>
        <v>0.2</v>
      </c>
      <c r="O1967" s="27" t="str">
        <f>IF(TCD!M1968="","",TCD!M1968)</f>
        <v/>
      </c>
      <c r="P1967" s="27" t="str">
        <f>IF(TCD!J1968="","",TCD!J1968)</f>
        <v/>
      </c>
      <c r="Q1967" s="27" t="str">
        <f>IF(AND(TCD!L1968="",TCD!Q1968=""),"",IF(SUM(TCD!L1968,TCD!Q1968)&gt;15,29,9.5))</f>
        <v/>
      </c>
      <c r="R1967" s="27">
        <f>_xlfn.XLOOKUP(F1967,TCD!E:E,TCD!K:K,"")</f>
        <v>0</v>
      </c>
      <c r="S1967" s="27" t="str">
        <f>IF(TCD!I1968="","",IF(TCD!I1968&gt;8.5,17,8.5))</f>
        <v/>
      </c>
      <c r="T1967" s="27">
        <f>TCD!Y1968</f>
        <v>9.77</v>
      </c>
    </row>
    <row r="1968" spans="1:20" x14ac:dyDescent="0.2">
      <c r="A1968" s="13" t="str">
        <f>TCD!V1969</f>
        <v>CHRONO_2SHOP</v>
      </c>
      <c r="B1968" s="1">
        <f t="shared" si="93"/>
        <v>46143</v>
      </c>
      <c r="F1968" t="str">
        <f>TCD!E1969</f>
        <v>XT414538507TS</v>
      </c>
      <c r="H1968" s="6" t="str">
        <f t="shared" si="94"/>
        <v>P</v>
      </c>
      <c r="I1968" t="str">
        <f>LOOKUP(F1968,'Facture Chronopost'!L:L,'Facture Chronopost'!H:H)</f>
        <v>FR</v>
      </c>
      <c r="J1968" s="6">
        <f>TCD!U1969</f>
        <v>30</v>
      </c>
      <c r="K1968">
        <f t="shared" si="95"/>
        <v>1</v>
      </c>
      <c r="L1968" s="27">
        <f>_xlfn.XLOOKUP(F1968,'TCD poids'!A:A,'TCD poids'!C:C)</f>
        <v>4.5999999999999996</v>
      </c>
      <c r="M1968" t="str">
        <f>TCD!T1969</f>
        <v>6C</v>
      </c>
      <c r="N1968">
        <f>IF(I1968="",0.2,LOOKUP(I1968,'Pays TVA'!A:A,'Pays TVA'!B:B))</f>
        <v>0.2</v>
      </c>
      <c r="O1968" s="27" t="str">
        <f>IF(TCD!M1969="","",TCD!M1969)</f>
        <v/>
      </c>
      <c r="P1968" s="27" t="str">
        <f>IF(TCD!J1969="","",TCD!J1969)</f>
        <v/>
      </c>
      <c r="Q1968" s="27" t="str">
        <f>IF(AND(TCD!L1969="",TCD!Q1969=""),"",IF(SUM(TCD!L1969,TCD!Q1969)&gt;15,29,9.5))</f>
        <v/>
      </c>
      <c r="R1968" s="27">
        <f>_xlfn.XLOOKUP(F1968,TCD!E:E,TCD!K:K,"")</f>
        <v>0</v>
      </c>
      <c r="S1968" s="27" t="str">
        <f>IF(TCD!I1969="","",IF(TCD!I1969&gt;8.5,17,8.5))</f>
        <v/>
      </c>
      <c r="T1968" s="27">
        <f>TCD!Y1969</f>
        <v>9.77</v>
      </c>
    </row>
    <row r="1969" spans="1:20" x14ac:dyDescent="0.2">
      <c r="A1969" s="13" t="str">
        <f>TCD!V1970</f>
        <v>CHRONO_2SHOP</v>
      </c>
      <c r="B1969" s="1">
        <f t="shared" si="93"/>
        <v>46143</v>
      </c>
      <c r="F1969" t="str">
        <f>TCD!E1970</f>
        <v>XT414539799TS</v>
      </c>
      <c r="H1969" s="6" t="str">
        <f t="shared" si="94"/>
        <v>P</v>
      </c>
      <c r="I1969" t="str">
        <f>LOOKUP(F1969,'Facture Chronopost'!L:L,'Facture Chronopost'!H:H)</f>
        <v>FR</v>
      </c>
      <c r="J1969" s="6">
        <f>TCD!U1970</f>
        <v>33</v>
      </c>
      <c r="K1969">
        <f t="shared" si="95"/>
        <v>1</v>
      </c>
      <c r="L1969" s="27">
        <f>_xlfn.XLOOKUP(F1969,'TCD poids'!A:A,'TCD poids'!C:C)</f>
        <v>0.30000000000000004</v>
      </c>
      <c r="M1969" t="str">
        <f>TCD!T1970</f>
        <v>6C</v>
      </c>
      <c r="N1969">
        <f>IF(I1969="",0.2,LOOKUP(I1969,'Pays TVA'!A:A,'Pays TVA'!B:B))</f>
        <v>0.2</v>
      </c>
      <c r="O1969" s="27" t="str">
        <f>IF(TCD!M1970="","",TCD!M1970)</f>
        <v/>
      </c>
      <c r="P1969" s="27" t="str">
        <f>IF(TCD!J1970="","",TCD!J1970)</f>
        <v/>
      </c>
      <c r="Q1969" s="27" t="str">
        <f>IF(AND(TCD!L1970="",TCD!Q1970=""),"",IF(SUM(TCD!L1970,TCD!Q1970)&gt;15,29,9.5))</f>
        <v/>
      </c>
      <c r="R1969" s="27">
        <f>_xlfn.XLOOKUP(F1969,TCD!E:E,TCD!K:K,"")</f>
        <v>0</v>
      </c>
      <c r="S1969" s="27" t="str">
        <f>IF(TCD!I1970="","",IF(TCD!I1970&gt;8.5,17,8.5))</f>
        <v/>
      </c>
      <c r="T1969" s="27">
        <f>TCD!Y1970</f>
        <v>6.48</v>
      </c>
    </row>
    <row r="1970" spans="1:20" x14ac:dyDescent="0.2">
      <c r="A1970" s="13" t="str">
        <f>TCD!V1971</f>
        <v>CHRONO_2SHOP</v>
      </c>
      <c r="B1970" s="1">
        <f t="shared" si="93"/>
        <v>46143</v>
      </c>
      <c r="F1970" t="str">
        <f>TCD!E1971</f>
        <v>XT414545370TS</v>
      </c>
      <c r="H1970" s="6" t="str">
        <f t="shared" si="94"/>
        <v>P</v>
      </c>
      <c r="I1970" t="str">
        <f>LOOKUP(F1970,'Facture Chronopost'!L:L,'Facture Chronopost'!H:H)</f>
        <v>FR</v>
      </c>
      <c r="J1970" s="6">
        <f>TCD!U1971</f>
        <v>30</v>
      </c>
      <c r="K1970">
        <f t="shared" si="95"/>
        <v>1</v>
      </c>
      <c r="L1970" s="27">
        <f>_xlfn.XLOOKUP(F1970,'TCD poids'!A:A,'TCD poids'!C:C)</f>
        <v>0.4</v>
      </c>
      <c r="M1970" t="str">
        <f>TCD!T1971</f>
        <v>6C</v>
      </c>
      <c r="N1970">
        <f>IF(I1970="",0.2,LOOKUP(I1970,'Pays TVA'!A:A,'Pays TVA'!B:B))</f>
        <v>0.2</v>
      </c>
      <c r="O1970" s="27" t="str">
        <f>IF(TCD!M1971="","",TCD!M1971)</f>
        <v/>
      </c>
      <c r="P1970" s="27" t="str">
        <f>IF(TCD!J1971="","",TCD!J1971)</f>
        <v/>
      </c>
      <c r="Q1970" s="27" t="str">
        <f>IF(AND(TCD!L1971="",TCD!Q1971=""),"",IF(SUM(TCD!L1971,TCD!Q1971)&gt;15,29,9.5))</f>
        <v/>
      </c>
      <c r="R1970" s="27">
        <f>_xlfn.XLOOKUP(F1970,TCD!E:E,TCD!K:K,"")</f>
        <v>0</v>
      </c>
      <c r="S1970" s="27" t="str">
        <f>IF(TCD!I1971="","",IF(TCD!I1971&gt;8.5,17,8.5))</f>
        <v/>
      </c>
      <c r="T1970" s="27">
        <f>TCD!Y1971</f>
        <v>5.41</v>
      </c>
    </row>
    <row r="1971" spans="1:20" x14ac:dyDescent="0.2">
      <c r="A1971" s="13" t="str">
        <f>TCD!V1972</f>
        <v>CHRONO_2SHOP</v>
      </c>
      <c r="B1971" s="1">
        <f t="shared" si="93"/>
        <v>46143</v>
      </c>
      <c r="F1971" t="str">
        <f>TCD!E1972</f>
        <v>XT414553331TS</v>
      </c>
      <c r="H1971" s="6" t="str">
        <f t="shared" si="94"/>
        <v>P</v>
      </c>
      <c r="I1971" t="str">
        <f>LOOKUP(F1971,'Facture Chronopost'!L:L,'Facture Chronopost'!H:H)</f>
        <v>FR</v>
      </c>
      <c r="J1971" s="6">
        <f>TCD!U1972</f>
        <v>30</v>
      </c>
      <c r="K1971">
        <f t="shared" si="95"/>
        <v>1</v>
      </c>
      <c r="L1971" s="27">
        <f>_xlfn.XLOOKUP(F1971,'TCD poids'!A:A,'TCD poids'!C:C)</f>
        <v>0.30000000000000004</v>
      </c>
      <c r="M1971" t="str">
        <f>TCD!T1972</f>
        <v>6C</v>
      </c>
      <c r="N1971">
        <f>IF(I1971="",0.2,LOOKUP(I1971,'Pays TVA'!A:A,'Pays TVA'!B:B))</f>
        <v>0.2</v>
      </c>
      <c r="O1971" s="27" t="str">
        <f>IF(TCD!M1972="","",TCD!M1972)</f>
        <v/>
      </c>
      <c r="P1971" s="27" t="str">
        <f>IF(TCD!J1972="","",TCD!J1972)</f>
        <v/>
      </c>
      <c r="Q1971" s="27" t="str">
        <f>IF(AND(TCD!L1972="",TCD!Q1972=""),"",IF(SUM(TCD!L1972,TCD!Q1972)&gt;15,29,9.5))</f>
        <v/>
      </c>
      <c r="R1971" s="27">
        <f>_xlfn.XLOOKUP(F1971,TCD!E:E,TCD!K:K,"")</f>
        <v>0</v>
      </c>
      <c r="S1971" s="27" t="str">
        <f>IF(TCD!I1972="","",IF(TCD!I1972&gt;8.5,17,8.5))</f>
        <v/>
      </c>
      <c r="T1971" s="27">
        <f>TCD!Y1972</f>
        <v>5.41</v>
      </c>
    </row>
    <row r="1972" spans="1:20" x14ac:dyDescent="0.2">
      <c r="A1972" s="13" t="str">
        <f>TCD!V1973</f>
        <v>CHRONO_2SHOP</v>
      </c>
      <c r="B1972" s="1">
        <f t="shared" si="93"/>
        <v>46143</v>
      </c>
      <c r="F1972" t="str">
        <f>TCD!E1973</f>
        <v>XT414554014TS</v>
      </c>
      <c r="H1972" s="6" t="str">
        <f t="shared" si="94"/>
        <v>P</v>
      </c>
      <c r="I1972" t="str">
        <f>LOOKUP(F1972,'Facture Chronopost'!L:L,'Facture Chronopost'!H:H)</f>
        <v>FR</v>
      </c>
      <c r="J1972" s="6">
        <f>TCD!U1973</f>
        <v>42</v>
      </c>
      <c r="K1972">
        <f t="shared" si="95"/>
        <v>1</v>
      </c>
      <c r="L1972" s="27">
        <f>_xlfn.XLOOKUP(F1972,'TCD poids'!A:A,'TCD poids'!C:C)</f>
        <v>5.8</v>
      </c>
      <c r="M1972" t="str">
        <f>TCD!T1973</f>
        <v>6C</v>
      </c>
      <c r="N1972">
        <f>IF(I1972="",0.2,LOOKUP(I1972,'Pays TVA'!A:A,'Pays TVA'!B:B))</f>
        <v>0.2</v>
      </c>
      <c r="O1972" s="27" t="str">
        <f>IF(TCD!M1973="","",TCD!M1973)</f>
        <v/>
      </c>
      <c r="P1972" s="27" t="str">
        <f>IF(TCD!J1973="","",TCD!J1973)</f>
        <v/>
      </c>
      <c r="Q1972" s="27" t="str">
        <f>IF(AND(TCD!L1973="",TCD!Q1973=""),"",IF(SUM(TCD!L1973,TCD!Q1973)&gt;15,29,9.5))</f>
        <v/>
      </c>
      <c r="R1972" s="27">
        <f>_xlfn.XLOOKUP(F1972,TCD!E:E,TCD!K:K,"")</f>
        <v>0</v>
      </c>
      <c r="S1972" s="27" t="str">
        <f>IF(TCD!I1973="","",IF(TCD!I1973&gt;8.5,17,8.5))</f>
        <v/>
      </c>
      <c r="T1972" s="27">
        <f>TCD!Y1973</f>
        <v>10.43</v>
      </c>
    </row>
    <row r="1973" spans="1:20" x14ac:dyDescent="0.2">
      <c r="A1973" s="13" t="str">
        <f>TCD!V1974</f>
        <v>CHRONO_2SHOP</v>
      </c>
      <c r="B1973" s="1">
        <f t="shared" si="93"/>
        <v>46143</v>
      </c>
      <c r="F1973" t="str">
        <f>TCD!E1974</f>
        <v>XT414556338TS</v>
      </c>
      <c r="H1973" s="6" t="str">
        <f t="shared" si="94"/>
        <v>P</v>
      </c>
      <c r="I1973" t="str">
        <f>LOOKUP(F1973,'Facture Chronopost'!L:L,'Facture Chronopost'!H:H)</f>
        <v>FR</v>
      </c>
      <c r="J1973" s="6">
        <f>TCD!U1974</f>
        <v>30</v>
      </c>
      <c r="K1973">
        <f t="shared" si="95"/>
        <v>1</v>
      </c>
      <c r="L1973" s="27">
        <f>_xlfn.XLOOKUP(F1973,'TCD poids'!A:A,'TCD poids'!C:C)</f>
        <v>0.7</v>
      </c>
      <c r="M1973" t="str">
        <f>TCD!T1974</f>
        <v>6C</v>
      </c>
      <c r="N1973">
        <f>IF(I1973="",0.2,LOOKUP(I1973,'Pays TVA'!A:A,'Pays TVA'!B:B))</f>
        <v>0.2</v>
      </c>
      <c r="O1973" s="27" t="str">
        <f>IF(TCD!M1974="","",TCD!M1974)</f>
        <v/>
      </c>
      <c r="P1973" s="27" t="str">
        <f>IF(TCD!J1974="","",TCD!J1974)</f>
        <v/>
      </c>
      <c r="Q1973" s="27" t="str">
        <f>IF(AND(TCD!L1974="",TCD!Q1974=""),"",IF(SUM(TCD!L1974,TCD!Q1974)&gt;15,29,9.5))</f>
        <v/>
      </c>
      <c r="R1973" s="27">
        <f>_xlfn.XLOOKUP(F1973,TCD!E:E,TCD!K:K,"")</f>
        <v>0</v>
      </c>
      <c r="S1973" s="27" t="str">
        <f>IF(TCD!I1974="","",IF(TCD!I1974&gt;8.5,17,8.5))</f>
        <v/>
      </c>
      <c r="T1973" s="27">
        <f>TCD!Y1974</f>
        <v>5.63</v>
      </c>
    </row>
    <row r="1974" spans="1:20" x14ac:dyDescent="0.2">
      <c r="A1974" s="13" t="str">
        <f>TCD!V1975</f>
        <v>CHRONO_2SHOP</v>
      </c>
      <c r="B1974" s="1">
        <f t="shared" si="93"/>
        <v>46143</v>
      </c>
      <c r="F1974" t="str">
        <f>TCD!E1975</f>
        <v>XT414556995TS</v>
      </c>
      <c r="H1974" s="6" t="str">
        <f t="shared" si="94"/>
        <v>P</v>
      </c>
      <c r="I1974" t="str">
        <f>LOOKUP(F1974,'Facture Chronopost'!L:L,'Facture Chronopost'!H:H)</f>
        <v>FR</v>
      </c>
      <c r="J1974" s="6">
        <f>TCD!U1975</f>
        <v>25</v>
      </c>
      <c r="K1974">
        <f t="shared" si="95"/>
        <v>1</v>
      </c>
      <c r="L1974" s="27">
        <f>_xlfn.XLOOKUP(F1974,'TCD poids'!A:A,'TCD poids'!C:C)</f>
        <v>0.2</v>
      </c>
      <c r="M1974" t="str">
        <f>TCD!T1975</f>
        <v>6C</v>
      </c>
      <c r="N1974">
        <f>IF(I1974="",0.2,LOOKUP(I1974,'Pays TVA'!A:A,'Pays TVA'!B:B))</f>
        <v>0.2</v>
      </c>
      <c r="O1974" s="27" t="str">
        <f>IF(TCD!M1975="","",TCD!M1975)</f>
        <v/>
      </c>
      <c r="P1974" s="27" t="str">
        <f>IF(TCD!J1975="","",TCD!J1975)</f>
        <v/>
      </c>
      <c r="Q1974" s="27" t="str">
        <f>IF(AND(TCD!L1975="",TCD!Q1975=""),"",IF(SUM(TCD!L1975,TCD!Q1975)&gt;15,29,9.5))</f>
        <v/>
      </c>
      <c r="R1974" s="27">
        <f>_xlfn.XLOOKUP(F1974,TCD!E:E,TCD!K:K,"")</f>
        <v>0</v>
      </c>
      <c r="S1974" s="27" t="str">
        <f>IF(TCD!I1975="","",IF(TCD!I1975&gt;8.5,17,8.5))</f>
        <v/>
      </c>
      <c r="T1974" s="27">
        <f>TCD!Y1975</f>
        <v>9.5500000000000007</v>
      </c>
    </row>
    <row r="1975" spans="1:20" x14ac:dyDescent="0.2">
      <c r="A1975" s="13" t="str">
        <f>TCD!V1976</f>
        <v>CHRONO_2SHOP</v>
      </c>
      <c r="B1975" s="1">
        <f t="shared" si="93"/>
        <v>46143</v>
      </c>
      <c r="F1975" t="str">
        <f>TCD!E1976</f>
        <v>XT414557276TS</v>
      </c>
      <c r="H1975" s="6" t="str">
        <f t="shared" si="94"/>
        <v>P</v>
      </c>
      <c r="I1975" t="str">
        <f>LOOKUP(F1975,'Facture Chronopost'!L:L,'Facture Chronopost'!H:H)</f>
        <v>FR</v>
      </c>
      <c r="J1975" s="6">
        <f>TCD!U1976</f>
        <v>25</v>
      </c>
      <c r="K1975">
        <f t="shared" si="95"/>
        <v>1</v>
      </c>
      <c r="L1975" s="27">
        <f>_xlfn.XLOOKUP(F1975,'TCD poids'!A:A,'TCD poids'!C:C)</f>
        <v>6.1</v>
      </c>
      <c r="M1975" t="str">
        <f>TCD!T1976</f>
        <v>6C</v>
      </c>
      <c r="N1975">
        <f>IF(I1975="",0.2,LOOKUP(I1975,'Pays TVA'!A:A,'Pays TVA'!B:B))</f>
        <v>0.2</v>
      </c>
      <c r="O1975" s="27" t="str">
        <f>IF(TCD!M1976="","",TCD!M1976)</f>
        <v/>
      </c>
      <c r="P1975" s="27" t="str">
        <f>IF(TCD!J1976="","",TCD!J1976)</f>
        <v/>
      </c>
      <c r="Q1975" s="27" t="str">
        <f>IF(AND(TCD!L1976="",TCD!Q1976=""),"",IF(SUM(TCD!L1976,TCD!Q1976)&gt;15,29,9.5))</f>
        <v/>
      </c>
      <c r="R1975" s="27">
        <f>_xlfn.XLOOKUP(F1975,TCD!E:E,TCD!K:K,"")</f>
        <v>0</v>
      </c>
      <c r="S1975" s="27" t="str">
        <f>IF(TCD!I1976="","",IF(TCD!I1976&gt;8.5,17,8.5))</f>
        <v/>
      </c>
      <c r="T1975" s="27">
        <f>TCD!Y1976</f>
        <v>15.23</v>
      </c>
    </row>
    <row r="1976" spans="1:20" x14ac:dyDescent="0.2">
      <c r="A1976" s="13" t="str">
        <f>TCD!V1977</f>
        <v>CHRONO_2SHOP</v>
      </c>
      <c r="B1976" s="1">
        <f t="shared" si="93"/>
        <v>46143</v>
      </c>
      <c r="F1976" t="str">
        <f>TCD!E1977</f>
        <v>XT414558815TS</v>
      </c>
      <c r="H1976" s="6" t="str">
        <f t="shared" si="94"/>
        <v>P</v>
      </c>
      <c r="I1976" t="str">
        <f>LOOKUP(F1976,'Facture Chronopost'!L:L,'Facture Chronopost'!H:H)</f>
        <v>FR</v>
      </c>
      <c r="J1976" s="6">
        <f>TCD!U1977</f>
        <v>30</v>
      </c>
      <c r="K1976">
        <f t="shared" si="95"/>
        <v>1</v>
      </c>
      <c r="L1976" s="27">
        <f>_xlfn.XLOOKUP(F1976,'TCD poids'!A:A,'TCD poids'!C:C)</f>
        <v>4.5</v>
      </c>
      <c r="M1976" t="str">
        <f>TCD!T1977</f>
        <v>6C</v>
      </c>
      <c r="N1976">
        <f>IF(I1976="",0.2,LOOKUP(I1976,'Pays TVA'!A:A,'Pays TVA'!B:B))</f>
        <v>0.2</v>
      </c>
      <c r="O1976" s="27" t="str">
        <f>IF(TCD!M1977="","",TCD!M1977)</f>
        <v/>
      </c>
      <c r="P1976" s="27" t="str">
        <f>IF(TCD!J1977="","",TCD!J1977)</f>
        <v/>
      </c>
      <c r="Q1976" s="27" t="str">
        <f>IF(AND(TCD!L1977="",TCD!Q1977=""),"",IF(SUM(TCD!L1977,TCD!Q1977)&gt;15,29,9.5))</f>
        <v/>
      </c>
      <c r="R1976" s="27">
        <f>_xlfn.XLOOKUP(F1976,TCD!E:E,TCD!K:K,"")</f>
        <v>0</v>
      </c>
      <c r="S1976" s="27" t="str">
        <f>IF(TCD!I1977="","",IF(TCD!I1977&gt;8.5,17,8.5))</f>
        <v/>
      </c>
      <c r="T1976" s="27">
        <f>TCD!Y1977</f>
        <v>9.77</v>
      </c>
    </row>
    <row r="1977" spans="1:20" x14ac:dyDescent="0.2">
      <c r="A1977" s="13" t="str">
        <f>TCD!V1978</f>
        <v>CHRONO_2SHOP</v>
      </c>
      <c r="B1977" s="1">
        <f t="shared" si="93"/>
        <v>46143</v>
      </c>
      <c r="F1977" t="str">
        <f>TCD!E1978</f>
        <v>XT414559609TS</v>
      </c>
      <c r="H1977" s="6" t="str">
        <f t="shared" si="94"/>
        <v>P</v>
      </c>
      <c r="I1977" t="str">
        <f>LOOKUP(F1977,'Facture Chronopost'!L:L,'Facture Chronopost'!H:H)</f>
        <v>FR</v>
      </c>
      <c r="J1977" s="6">
        <f>TCD!U1978</f>
        <v>25</v>
      </c>
      <c r="K1977">
        <f t="shared" si="95"/>
        <v>1</v>
      </c>
      <c r="L1977" s="27">
        <f>_xlfn.XLOOKUP(F1977,'TCD poids'!A:A,'TCD poids'!C:C)</f>
        <v>1.5</v>
      </c>
      <c r="M1977" t="str">
        <f>TCD!T1978</f>
        <v>6C</v>
      </c>
      <c r="N1977">
        <f>IF(I1977="",0.2,LOOKUP(I1977,'Pays TVA'!A:A,'Pays TVA'!B:B))</f>
        <v>0.2</v>
      </c>
      <c r="O1977" s="27" t="str">
        <f>IF(TCD!M1978="","",TCD!M1978)</f>
        <v/>
      </c>
      <c r="P1977" s="27" t="str">
        <f>IF(TCD!J1978="","",TCD!J1978)</f>
        <v/>
      </c>
      <c r="Q1977" s="27" t="str">
        <f>IF(AND(TCD!L1978="",TCD!Q1978=""),"",IF(SUM(TCD!L1978,TCD!Q1978)&gt;15,29,9.5))</f>
        <v/>
      </c>
      <c r="R1977" s="27">
        <f>_xlfn.XLOOKUP(F1977,TCD!E:E,TCD!K:K,"")</f>
        <v>0</v>
      </c>
      <c r="S1977" s="27" t="str">
        <f>IF(TCD!I1978="","",IF(TCD!I1978&gt;8.5,17,8.5))</f>
        <v/>
      </c>
      <c r="T1977" s="27">
        <f>TCD!Y1978</f>
        <v>10.1</v>
      </c>
    </row>
    <row r="1978" spans="1:20" x14ac:dyDescent="0.2">
      <c r="A1978" s="13" t="str">
        <f>TCD!V1979</f>
        <v>CHRONO_2SHOP</v>
      </c>
      <c r="B1978" s="1">
        <f t="shared" si="93"/>
        <v>46143</v>
      </c>
      <c r="F1978" t="str">
        <f>TCD!E1979</f>
        <v>XT414563121TS</v>
      </c>
      <c r="H1978" s="6" t="str">
        <f t="shared" si="94"/>
        <v>P</v>
      </c>
      <c r="I1978" t="str">
        <f>LOOKUP(F1978,'Facture Chronopost'!L:L,'Facture Chronopost'!H:H)</f>
        <v>FR</v>
      </c>
      <c r="J1978" s="6">
        <f>TCD!U1979</f>
        <v>30</v>
      </c>
      <c r="K1978">
        <f t="shared" si="95"/>
        <v>1</v>
      </c>
      <c r="L1978" s="27">
        <f>_xlfn.XLOOKUP(F1978,'TCD poids'!A:A,'TCD poids'!C:C)</f>
        <v>1.4000000000000001</v>
      </c>
      <c r="M1978" t="str">
        <f>TCD!T1979</f>
        <v>6C</v>
      </c>
      <c r="N1978">
        <f>IF(I1978="",0.2,LOOKUP(I1978,'Pays TVA'!A:A,'Pays TVA'!B:B))</f>
        <v>0.2</v>
      </c>
      <c r="O1978" s="27" t="str">
        <f>IF(TCD!M1979="","",TCD!M1979)</f>
        <v/>
      </c>
      <c r="P1978" s="27" t="str">
        <f>IF(TCD!J1979="","",TCD!J1979)</f>
        <v/>
      </c>
      <c r="Q1978" s="27" t="str">
        <f>IF(AND(TCD!L1979="",TCD!Q1979=""),"",IF(SUM(TCD!L1979,TCD!Q1979)&gt;15,29,9.5))</f>
        <v/>
      </c>
      <c r="R1978" s="27">
        <f>_xlfn.XLOOKUP(F1978,TCD!E:E,TCD!K:K,"")</f>
        <v>0</v>
      </c>
      <c r="S1978" s="27" t="str">
        <f>IF(TCD!I1979="","",IF(TCD!I1979&gt;8.5,17,8.5))</f>
        <v/>
      </c>
      <c r="T1978" s="27">
        <f>TCD!Y1979</f>
        <v>5.96</v>
      </c>
    </row>
    <row r="1979" spans="1:20" x14ac:dyDescent="0.2">
      <c r="A1979" s="13" t="str">
        <f>TCD!V1980</f>
        <v>CHRONO_2SHOP</v>
      </c>
      <c r="B1979" s="1">
        <f t="shared" si="93"/>
        <v>46143</v>
      </c>
      <c r="F1979" t="str">
        <f>TCD!E1980</f>
        <v>XT414564144TS</v>
      </c>
      <c r="H1979" s="6" t="str">
        <f t="shared" si="94"/>
        <v>P</v>
      </c>
      <c r="I1979" t="str">
        <f>LOOKUP(F1979,'Facture Chronopost'!L:L,'Facture Chronopost'!H:H)</f>
        <v>FR</v>
      </c>
      <c r="J1979" s="6">
        <f>TCD!U1980</f>
        <v>42</v>
      </c>
      <c r="K1979">
        <f t="shared" si="95"/>
        <v>1</v>
      </c>
      <c r="L1979" s="27">
        <f>_xlfn.XLOOKUP(F1979,'TCD poids'!A:A,'TCD poids'!C:C)</f>
        <v>4.5</v>
      </c>
      <c r="M1979" t="str">
        <f>TCD!T1980</f>
        <v>6C</v>
      </c>
      <c r="N1979">
        <f>IF(I1979="",0.2,LOOKUP(I1979,'Pays TVA'!A:A,'Pays TVA'!B:B))</f>
        <v>0.2</v>
      </c>
      <c r="O1979" s="27" t="str">
        <f>IF(TCD!M1980="","",TCD!M1980)</f>
        <v/>
      </c>
      <c r="P1979" s="27" t="str">
        <f>IF(TCD!J1980="","",TCD!J1980)</f>
        <v/>
      </c>
      <c r="Q1979" s="27" t="str">
        <f>IF(AND(TCD!L1980="",TCD!Q1980=""),"",IF(SUM(TCD!L1980,TCD!Q1980)&gt;15,29,9.5))</f>
        <v/>
      </c>
      <c r="R1979" s="27">
        <f>_xlfn.XLOOKUP(F1979,TCD!E:E,TCD!K:K,"")</f>
        <v>0</v>
      </c>
      <c r="S1979" s="27" t="str">
        <f>IF(TCD!I1980="","",IF(TCD!I1980&gt;8.5,17,8.5))</f>
        <v/>
      </c>
      <c r="T1979" s="27">
        <f>TCD!Y1980</f>
        <v>9.77</v>
      </c>
    </row>
    <row r="1980" spans="1:20" x14ac:dyDescent="0.2">
      <c r="A1980" s="13" t="str">
        <f>TCD!V1981</f>
        <v>CHRONO_2SHOP</v>
      </c>
      <c r="B1980" s="1">
        <f t="shared" si="93"/>
        <v>46143</v>
      </c>
      <c r="F1980" t="str">
        <f>TCD!E1981</f>
        <v>XT414565564TS</v>
      </c>
      <c r="H1980" s="6" t="str">
        <f t="shared" si="94"/>
        <v>P</v>
      </c>
      <c r="I1980" t="str">
        <f>LOOKUP(F1980,'Facture Chronopost'!L:L,'Facture Chronopost'!H:H)</f>
        <v>FR</v>
      </c>
      <c r="J1980" s="6">
        <f>TCD!U1981</f>
        <v>30</v>
      </c>
      <c r="K1980">
        <f t="shared" si="95"/>
        <v>1</v>
      </c>
      <c r="L1980" s="27">
        <f>_xlfn.XLOOKUP(F1980,'TCD poids'!A:A,'TCD poids'!C:C)</f>
        <v>4.3999999999999995</v>
      </c>
      <c r="M1980" t="str">
        <f>TCD!T1981</f>
        <v>6C</v>
      </c>
      <c r="N1980">
        <f>IF(I1980="",0.2,LOOKUP(I1980,'Pays TVA'!A:A,'Pays TVA'!B:B))</f>
        <v>0.2</v>
      </c>
      <c r="O1980" s="27" t="str">
        <f>IF(TCD!M1981="","",TCD!M1981)</f>
        <v/>
      </c>
      <c r="P1980" s="27" t="str">
        <f>IF(TCD!J1981="","",TCD!J1981)</f>
        <v/>
      </c>
      <c r="Q1980" s="27" t="str">
        <f>IF(AND(TCD!L1981="",TCD!Q1981=""),"",IF(SUM(TCD!L1981,TCD!Q1981)&gt;15,29,9.5))</f>
        <v/>
      </c>
      <c r="R1980" s="27">
        <f>_xlfn.XLOOKUP(F1980,TCD!E:E,TCD!K:K,"")</f>
        <v>0</v>
      </c>
      <c r="S1980" s="27" t="str">
        <f>IF(TCD!I1981="","",IF(TCD!I1981&gt;8.5,17,8.5))</f>
        <v/>
      </c>
      <c r="T1980" s="27">
        <f>TCD!Y1981</f>
        <v>9.77</v>
      </c>
    </row>
    <row r="1981" spans="1:20" x14ac:dyDescent="0.2">
      <c r="A1981" s="13" t="str">
        <f>TCD!V1982</f>
        <v>CHRONO_2SHOP</v>
      </c>
      <c r="B1981" s="1">
        <f t="shared" si="93"/>
        <v>46143</v>
      </c>
      <c r="F1981" t="str">
        <f>TCD!E1982</f>
        <v>XT414566043TS</v>
      </c>
      <c r="H1981" s="6" t="str">
        <f t="shared" si="94"/>
        <v>P</v>
      </c>
      <c r="I1981" t="str">
        <f>LOOKUP(F1981,'Facture Chronopost'!L:L,'Facture Chronopost'!H:H)</f>
        <v>FR</v>
      </c>
      <c r="J1981" s="6">
        <f>TCD!U1982</f>
        <v>26</v>
      </c>
      <c r="K1981">
        <f t="shared" si="95"/>
        <v>1</v>
      </c>
      <c r="L1981" s="27">
        <f>_xlfn.XLOOKUP(F1981,'TCD poids'!A:A,'TCD poids'!C:C)</f>
        <v>0.9</v>
      </c>
      <c r="M1981" t="str">
        <f>TCD!T1982</f>
        <v>6C</v>
      </c>
      <c r="N1981">
        <f>IF(I1981="",0.2,LOOKUP(I1981,'Pays TVA'!A:A,'Pays TVA'!B:B))</f>
        <v>0.2</v>
      </c>
      <c r="O1981" s="27" t="str">
        <f>IF(TCD!M1982="","",TCD!M1982)</f>
        <v/>
      </c>
      <c r="P1981" s="27" t="str">
        <f>IF(TCD!J1982="","",TCD!J1982)</f>
        <v/>
      </c>
      <c r="Q1981" s="27" t="str">
        <f>IF(AND(TCD!L1982="",TCD!Q1982=""),"",IF(SUM(TCD!L1982,TCD!Q1982)&gt;15,29,9.5))</f>
        <v/>
      </c>
      <c r="R1981" s="27">
        <f>_xlfn.XLOOKUP(F1981,TCD!E:E,TCD!K:K,"")</f>
        <v>0</v>
      </c>
      <c r="S1981" s="27" t="str">
        <f>IF(TCD!I1982="","",IF(TCD!I1982&gt;8.5,17,8.5))</f>
        <v/>
      </c>
      <c r="T1981" s="27">
        <f>TCD!Y1982</f>
        <v>5.03</v>
      </c>
    </row>
    <row r="1982" spans="1:20" x14ac:dyDescent="0.2">
      <c r="A1982" s="13" t="str">
        <f>TCD!V1983</f>
        <v>CHRONO_2SHOP</v>
      </c>
      <c r="B1982" s="1">
        <f t="shared" si="93"/>
        <v>46143</v>
      </c>
      <c r="F1982" t="str">
        <f>TCD!E1983</f>
        <v>XT414566065TS</v>
      </c>
      <c r="H1982" s="6" t="str">
        <f t="shared" si="94"/>
        <v>P</v>
      </c>
      <c r="I1982" t="str">
        <f>LOOKUP(F1982,'Facture Chronopost'!L:L,'Facture Chronopost'!H:H)</f>
        <v>FR</v>
      </c>
      <c r="J1982" s="6">
        <f>TCD!U1983</f>
        <v>30</v>
      </c>
      <c r="K1982">
        <f t="shared" si="95"/>
        <v>1</v>
      </c>
      <c r="L1982" s="27">
        <f>_xlfn.XLOOKUP(F1982,'TCD poids'!A:A,'TCD poids'!C:C)</f>
        <v>4.5999999999999996</v>
      </c>
      <c r="M1982" t="str">
        <f>TCD!T1983</f>
        <v>6C</v>
      </c>
      <c r="N1982">
        <f>IF(I1982="",0.2,LOOKUP(I1982,'Pays TVA'!A:A,'Pays TVA'!B:B))</f>
        <v>0.2</v>
      </c>
      <c r="O1982" s="27" t="str">
        <f>IF(TCD!M1983="","",TCD!M1983)</f>
        <v/>
      </c>
      <c r="P1982" s="27" t="str">
        <f>IF(TCD!J1983="","",TCD!J1983)</f>
        <v/>
      </c>
      <c r="Q1982" s="27" t="str">
        <f>IF(AND(TCD!L1983="",TCD!Q1983=""),"",IF(SUM(TCD!L1983,TCD!Q1983)&gt;15,29,9.5))</f>
        <v/>
      </c>
      <c r="R1982" s="27">
        <f>_xlfn.XLOOKUP(F1982,TCD!E:E,TCD!K:K,"")</f>
        <v>0</v>
      </c>
      <c r="S1982" s="27" t="str">
        <f>IF(TCD!I1983="","",IF(TCD!I1983&gt;8.5,17,8.5))</f>
        <v/>
      </c>
      <c r="T1982" s="27">
        <f>TCD!Y1983</f>
        <v>9.77</v>
      </c>
    </row>
    <row r="1983" spans="1:20" x14ac:dyDescent="0.2">
      <c r="A1983" s="13" t="str">
        <f>TCD!V1984</f>
        <v>CHRONO_2SHOP</v>
      </c>
      <c r="B1983" s="1">
        <f t="shared" si="93"/>
        <v>46143</v>
      </c>
      <c r="F1983" t="str">
        <f>TCD!E1984</f>
        <v>XT414566715TS</v>
      </c>
      <c r="H1983" s="6" t="str">
        <f t="shared" si="94"/>
        <v>P</v>
      </c>
      <c r="I1983" t="str">
        <f>LOOKUP(F1983,'Facture Chronopost'!L:L,'Facture Chronopost'!H:H)</f>
        <v>FR</v>
      </c>
      <c r="J1983" s="6">
        <f>TCD!U1984</f>
        <v>25</v>
      </c>
      <c r="K1983">
        <f t="shared" si="95"/>
        <v>1</v>
      </c>
      <c r="L1983" s="27">
        <f>_xlfn.XLOOKUP(F1983,'TCD poids'!A:A,'TCD poids'!C:C)</f>
        <v>4.1999999999999993</v>
      </c>
      <c r="M1983" t="str">
        <f>TCD!T1984</f>
        <v>6C</v>
      </c>
      <c r="N1983">
        <f>IF(I1983="",0.2,LOOKUP(I1983,'Pays TVA'!A:A,'Pays TVA'!B:B))</f>
        <v>0.2</v>
      </c>
      <c r="O1983" s="27" t="str">
        <f>IF(TCD!M1984="","",TCD!M1984)</f>
        <v/>
      </c>
      <c r="P1983" s="27" t="str">
        <f>IF(TCD!J1984="","",TCD!J1984)</f>
        <v/>
      </c>
      <c r="Q1983" s="27" t="str">
        <f>IF(AND(TCD!L1984="",TCD!Q1984=""),"",IF(SUM(TCD!L1984,TCD!Q1984)&gt;15,29,9.5))</f>
        <v/>
      </c>
      <c r="R1983" s="27">
        <f>_xlfn.XLOOKUP(F1983,TCD!E:E,TCD!K:K,"")</f>
        <v>0</v>
      </c>
      <c r="S1983" s="27" t="str">
        <f>IF(TCD!I1984="","",IF(TCD!I1984&gt;8.5,17,8.5))</f>
        <v/>
      </c>
      <c r="T1983" s="27">
        <f>TCD!Y1984</f>
        <v>13.91</v>
      </c>
    </row>
    <row r="1984" spans="1:20" x14ac:dyDescent="0.2">
      <c r="A1984" s="13" t="str">
        <f>TCD!V1985</f>
        <v>CHRONO_2SHOP</v>
      </c>
      <c r="B1984" s="1">
        <f t="shared" si="93"/>
        <v>46143</v>
      </c>
      <c r="F1984" t="str">
        <f>TCD!E1985</f>
        <v>XT414566834TS</v>
      </c>
      <c r="H1984" s="6" t="str">
        <f t="shared" si="94"/>
        <v>P</v>
      </c>
      <c r="I1984" t="str">
        <f>LOOKUP(F1984,'Facture Chronopost'!L:L,'Facture Chronopost'!H:H)</f>
        <v>FR</v>
      </c>
      <c r="J1984" s="6">
        <f>TCD!U1985</f>
        <v>33</v>
      </c>
      <c r="K1984">
        <f t="shared" si="95"/>
        <v>1</v>
      </c>
      <c r="L1984" s="27">
        <f>_xlfn.XLOOKUP(F1984,'TCD poids'!A:A,'TCD poids'!C:C)</f>
        <v>0.6</v>
      </c>
      <c r="M1984" t="str">
        <f>TCD!T1985</f>
        <v>6C</v>
      </c>
      <c r="N1984">
        <f>IF(I1984="",0.2,LOOKUP(I1984,'Pays TVA'!A:A,'Pays TVA'!B:B))</f>
        <v>0.2</v>
      </c>
      <c r="O1984" s="27" t="str">
        <f>IF(TCD!M1985="","",TCD!M1985)</f>
        <v/>
      </c>
      <c r="P1984" s="27" t="str">
        <f>IF(TCD!J1985="","",TCD!J1985)</f>
        <v/>
      </c>
      <c r="Q1984" s="27" t="str">
        <f>IF(AND(TCD!L1985="",TCD!Q1985=""),"",IF(SUM(TCD!L1985,TCD!Q1985)&gt;15,29,9.5))</f>
        <v/>
      </c>
      <c r="R1984" s="27">
        <f>_xlfn.XLOOKUP(F1984,TCD!E:E,TCD!K:K,"")</f>
        <v>0</v>
      </c>
      <c r="S1984" s="27" t="str">
        <f>IF(TCD!I1985="","",IF(TCD!I1985&gt;8.5,17,8.5))</f>
        <v/>
      </c>
      <c r="T1984" s="27">
        <f>TCD!Y1985</f>
        <v>6.7</v>
      </c>
    </row>
    <row r="1985" spans="1:20" x14ac:dyDescent="0.2">
      <c r="A1985" s="13" t="str">
        <f>TCD!V1986</f>
        <v>CHRONO_2SHOP</v>
      </c>
      <c r="B1985" s="1">
        <f t="shared" si="93"/>
        <v>46143</v>
      </c>
      <c r="F1985" t="str">
        <f>TCD!E1986</f>
        <v>XT414567843TS</v>
      </c>
      <c r="H1985" s="6" t="str">
        <f t="shared" si="94"/>
        <v>P</v>
      </c>
      <c r="I1985" t="str">
        <f>LOOKUP(F1985,'Facture Chronopost'!L:L,'Facture Chronopost'!H:H)</f>
        <v>FR</v>
      </c>
      <c r="J1985" s="6">
        <f>TCD!U1986</f>
        <v>30</v>
      </c>
      <c r="K1985">
        <f t="shared" si="95"/>
        <v>1</v>
      </c>
      <c r="L1985" s="27">
        <f>_xlfn.XLOOKUP(F1985,'TCD poids'!A:A,'TCD poids'!C:C)</f>
        <v>0.9</v>
      </c>
      <c r="M1985" t="str">
        <f>TCD!T1986</f>
        <v>6C</v>
      </c>
      <c r="N1985">
        <f>IF(I1985="",0.2,LOOKUP(I1985,'Pays TVA'!A:A,'Pays TVA'!B:B))</f>
        <v>0.2</v>
      </c>
      <c r="O1985" s="27" t="str">
        <f>IF(TCD!M1986="","",TCD!M1986)</f>
        <v/>
      </c>
      <c r="P1985" s="27" t="str">
        <f>IF(TCD!J1986="","",TCD!J1986)</f>
        <v/>
      </c>
      <c r="Q1985" s="27" t="str">
        <f>IF(AND(TCD!L1986="",TCD!Q1986=""),"",IF(SUM(TCD!L1986,TCD!Q1986)&gt;15,29,9.5))</f>
        <v/>
      </c>
      <c r="R1985" s="27">
        <f>_xlfn.XLOOKUP(F1985,TCD!E:E,TCD!K:K,"")</f>
        <v>0</v>
      </c>
      <c r="S1985" s="27" t="str">
        <f>IF(TCD!I1986="","",IF(TCD!I1986&gt;8.5,17,8.5))</f>
        <v/>
      </c>
      <c r="T1985" s="27">
        <f>TCD!Y1986</f>
        <v>5.63</v>
      </c>
    </row>
    <row r="1986" spans="1:20" x14ac:dyDescent="0.2">
      <c r="A1986" s="13" t="str">
        <f>TCD!V1987</f>
        <v>CHRONO_2SHOP</v>
      </c>
      <c r="B1986" s="1">
        <f t="shared" si="93"/>
        <v>46143</v>
      </c>
      <c r="F1986" t="str">
        <f>TCD!E1987</f>
        <v>XT414567857TS</v>
      </c>
      <c r="H1986" s="6" t="str">
        <f t="shared" si="94"/>
        <v>P</v>
      </c>
      <c r="I1986" t="str">
        <f>LOOKUP(F1986,'Facture Chronopost'!L:L,'Facture Chronopost'!H:H)</f>
        <v>FR</v>
      </c>
      <c r="J1986" s="6">
        <f>TCD!U1987</f>
        <v>30</v>
      </c>
      <c r="K1986">
        <f t="shared" si="95"/>
        <v>1</v>
      </c>
      <c r="L1986" s="27">
        <f>_xlfn.XLOOKUP(F1986,'TCD poids'!A:A,'TCD poids'!C:C)</f>
        <v>0.2</v>
      </c>
      <c r="M1986" t="str">
        <f>TCD!T1987</f>
        <v>6C</v>
      </c>
      <c r="N1986">
        <f>IF(I1986="",0.2,LOOKUP(I1986,'Pays TVA'!A:A,'Pays TVA'!B:B))</f>
        <v>0.2</v>
      </c>
      <c r="O1986" s="27" t="str">
        <f>IF(TCD!M1987="","",TCD!M1987)</f>
        <v/>
      </c>
      <c r="P1986" s="27" t="str">
        <f>IF(TCD!J1987="","",TCD!J1987)</f>
        <v/>
      </c>
      <c r="Q1986" s="27" t="str">
        <f>IF(AND(TCD!L1987="",TCD!Q1987=""),"",IF(SUM(TCD!L1987,TCD!Q1987)&gt;15,29,9.5))</f>
        <v/>
      </c>
      <c r="R1986" s="27">
        <f>_xlfn.XLOOKUP(F1986,TCD!E:E,TCD!K:K,"")</f>
        <v>0</v>
      </c>
      <c r="S1986" s="27" t="str">
        <f>IF(TCD!I1987="","",IF(TCD!I1987&gt;8.5,17,8.5))</f>
        <v/>
      </c>
      <c r="T1986" s="27">
        <f>TCD!Y1987</f>
        <v>5.41</v>
      </c>
    </row>
    <row r="1987" spans="1:20" x14ac:dyDescent="0.2">
      <c r="A1987" s="13" t="str">
        <f>TCD!V1988</f>
        <v>CHRONO_2SHOP</v>
      </c>
      <c r="B1987" s="1">
        <f t="shared" si="93"/>
        <v>46143</v>
      </c>
      <c r="F1987" t="str">
        <f>TCD!E1988</f>
        <v>XT414568747TS</v>
      </c>
      <c r="H1987" s="6" t="str">
        <f t="shared" si="94"/>
        <v>P</v>
      </c>
      <c r="I1987" t="str">
        <f>LOOKUP(F1987,'Facture Chronopost'!L:L,'Facture Chronopost'!H:H)</f>
        <v>FR</v>
      </c>
      <c r="J1987" s="6">
        <f>TCD!U1988</f>
        <v>30</v>
      </c>
      <c r="K1987">
        <f t="shared" si="95"/>
        <v>1</v>
      </c>
      <c r="L1987" s="27">
        <f>_xlfn.XLOOKUP(F1987,'TCD poids'!A:A,'TCD poids'!C:C)</f>
        <v>0.6</v>
      </c>
      <c r="M1987" t="str">
        <f>TCD!T1988</f>
        <v>6C</v>
      </c>
      <c r="N1987">
        <f>IF(I1987="",0.2,LOOKUP(I1987,'Pays TVA'!A:A,'Pays TVA'!B:B))</f>
        <v>0.2</v>
      </c>
      <c r="O1987" s="27" t="str">
        <f>IF(TCD!M1988="","",TCD!M1988)</f>
        <v/>
      </c>
      <c r="P1987" s="27" t="str">
        <f>IF(TCD!J1988="","",TCD!J1988)</f>
        <v/>
      </c>
      <c r="Q1987" s="27" t="str">
        <f>IF(AND(TCD!L1988="",TCD!Q1988=""),"",IF(SUM(TCD!L1988,TCD!Q1988)&gt;15,29,9.5))</f>
        <v/>
      </c>
      <c r="R1987" s="27">
        <f>_xlfn.XLOOKUP(F1987,TCD!E:E,TCD!K:K,"")</f>
        <v>0</v>
      </c>
      <c r="S1987" s="27" t="str">
        <f>IF(TCD!I1988="","",IF(TCD!I1988&gt;8.5,17,8.5))</f>
        <v/>
      </c>
      <c r="T1987" s="27">
        <f>TCD!Y1988</f>
        <v>5.63</v>
      </c>
    </row>
    <row r="1988" spans="1:20" x14ac:dyDescent="0.2">
      <c r="A1988" s="13" t="str">
        <f>TCD!V1989</f>
        <v>CHRONO_2SHOP</v>
      </c>
      <c r="B1988" s="1">
        <f t="shared" si="93"/>
        <v>46143</v>
      </c>
      <c r="F1988" t="str">
        <f>TCD!E1989</f>
        <v>XT414569504TS</v>
      </c>
      <c r="H1988" s="6" t="str">
        <f t="shared" si="94"/>
        <v>P</v>
      </c>
      <c r="I1988" t="str">
        <f>LOOKUP(F1988,'Facture Chronopost'!L:L,'Facture Chronopost'!H:H)</f>
        <v>FR</v>
      </c>
      <c r="J1988" s="6">
        <f>TCD!U1989</f>
        <v>30</v>
      </c>
      <c r="K1988">
        <f t="shared" si="95"/>
        <v>1</v>
      </c>
      <c r="L1988" s="27">
        <f>_xlfn.XLOOKUP(F1988,'TCD poids'!A:A,'TCD poids'!C:C)</f>
        <v>4.3</v>
      </c>
      <c r="M1988" t="str">
        <f>TCD!T1989</f>
        <v>6C</v>
      </c>
      <c r="N1988">
        <f>IF(I1988="",0.2,LOOKUP(I1988,'Pays TVA'!A:A,'Pays TVA'!B:B))</f>
        <v>0.2</v>
      </c>
      <c r="O1988" s="27" t="str">
        <f>IF(TCD!M1989="","",TCD!M1989)</f>
        <v/>
      </c>
      <c r="P1988" s="27" t="str">
        <f>IF(TCD!J1989="","",TCD!J1989)</f>
        <v/>
      </c>
      <c r="Q1988" s="27" t="str">
        <f>IF(AND(TCD!L1989="",TCD!Q1989=""),"",IF(SUM(TCD!L1989,TCD!Q1989)&gt;15,29,9.5))</f>
        <v/>
      </c>
      <c r="R1988" s="27">
        <f>_xlfn.XLOOKUP(F1988,TCD!E:E,TCD!K:K,"")</f>
        <v>0</v>
      </c>
      <c r="S1988" s="27" t="str">
        <f>IF(TCD!I1989="","",IF(TCD!I1989&gt;8.5,17,8.5))</f>
        <v/>
      </c>
      <c r="T1988" s="27">
        <f>TCD!Y1989</f>
        <v>9.77</v>
      </c>
    </row>
    <row r="1989" spans="1:20" x14ac:dyDescent="0.2">
      <c r="A1989" s="13" t="str">
        <f>TCD!V1990</f>
        <v>CHRONO_2SHOP</v>
      </c>
      <c r="B1989" s="1">
        <f t="shared" si="93"/>
        <v>46143</v>
      </c>
      <c r="F1989" t="str">
        <f>TCD!E1990</f>
        <v>XT414569725TS</v>
      </c>
      <c r="H1989" s="6" t="str">
        <f t="shared" si="94"/>
        <v>P</v>
      </c>
      <c r="I1989" t="str">
        <f>LOOKUP(F1989,'Facture Chronopost'!L:L,'Facture Chronopost'!H:H)</f>
        <v>FR</v>
      </c>
      <c r="J1989" s="6">
        <f>TCD!U1990</f>
        <v>30</v>
      </c>
      <c r="K1989">
        <f t="shared" si="95"/>
        <v>1</v>
      </c>
      <c r="L1989" s="27">
        <f>_xlfn.XLOOKUP(F1989,'TCD poids'!A:A,'TCD poids'!C:C)</f>
        <v>4.6999999999999993</v>
      </c>
      <c r="M1989" t="str">
        <f>TCD!T1990</f>
        <v>6C</v>
      </c>
      <c r="N1989">
        <f>IF(I1989="",0.2,LOOKUP(I1989,'Pays TVA'!A:A,'Pays TVA'!B:B))</f>
        <v>0.2</v>
      </c>
      <c r="O1989" s="27" t="str">
        <f>IF(TCD!M1990="","",TCD!M1990)</f>
        <v/>
      </c>
      <c r="P1989" s="27" t="str">
        <f>IF(TCD!J1990="","",TCD!J1990)</f>
        <v/>
      </c>
      <c r="Q1989" s="27" t="str">
        <f>IF(AND(TCD!L1990="",TCD!Q1990=""),"",IF(SUM(TCD!L1990,TCD!Q1990)&gt;15,29,9.5))</f>
        <v/>
      </c>
      <c r="R1989" s="27">
        <f>_xlfn.XLOOKUP(F1989,TCD!E:E,TCD!K:K,"")</f>
        <v>0</v>
      </c>
      <c r="S1989" s="27" t="str">
        <f>IF(TCD!I1990="","",IF(TCD!I1990&gt;8.5,17,8.5))</f>
        <v/>
      </c>
      <c r="T1989" s="27">
        <f>TCD!Y1990</f>
        <v>9.77</v>
      </c>
    </row>
    <row r="1990" spans="1:20" x14ac:dyDescent="0.2">
      <c r="A1990" s="13" t="str">
        <f>TCD!V1991</f>
        <v>CHRONO_2SHOP</v>
      </c>
      <c r="B1990" s="1">
        <f t="shared" si="93"/>
        <v>46143</v>
      </c>
      <c r="F1990" t="str">
        <f>TCD!E1991</f>
        <v>XT414569742TS</v>
      </c>
      <c r="H1990" s="6" t="str">
        <f t="shared" si="94"/>
        <v>P</v>
      </c>
      <c r="I1990" t="str">
        <f>LOOKUP(F1990,'Facture Chronopost'!L:L,'Facture Chronopost'!H:H)</f>
        <v>FR</v>
      </c>
      <c r="J1990" s="6">
        <f>TCD!U1991</f>
        <v>30</v>
      </c>
      <c r="K1990">
        <f t="shared" si="95"/>
        <v>1</v>
      </c>
      <c r="L1990" s="27">
        <f>_xlfn.XLOOKUP(F1990,'TCD poids'!A:A,'TCD poids'!C:C)</f>
        <v>0.2</v>
      </c>
      <c r="M1990" t="str">
        <f>TCD!T1991</f>
        <v>6C</v>
      </c>
      <c r="N1990">
        <f>IF(I1990="",0.2,LOOKUP(I1990,'Pays TVA'!A:A,'Pays TVA'!B:B))</f>
        <v>0.2</v>
      </c>
      <c r="O1990" s="27" t="str">
        <f>IF(TCD!M1991="","",TCD!M1991)</f>
        <v/>
      </c>
      <c r="P1990" s="27" t="str">
        <f>IF(TCD!J1991="","",TCD!J1991)</f>
        <v/>
      </c>
      <c r="Q1990" s="27" t="str">
        <f>IF(AND(TCD!L1991="",TCD!Q1991=""),"",IF(SUM(TCD!L1991,TCD!Q1991)&gt;15,29,9.5))</f>
        <v/>
      </c>
      <c r="R1990" s="27">
        <f>_xlfn.XLOOKUP(F1990,TCD!E:E,TCD!K:K,"")</f>
        <v>0</v>
      </c>
      <c r="S1990" s="27" t="str">
        <f>IF(TCD!I1991="","",IF(TCD!I1991&gt;8.5,17,8.5))</f>
        <v/>
      </c>
      <c r="T1990" s="27">
        <f>TCD!Y1991</f>
        <v>5.41</v>
      </c>
    </row>
    <row r="1991" spans="1:20" x14ac:dyDescent="0.2">
      <c r="A1991" s="13" t="str">
        <f>TCD!V1992</f>
        <v>CHRONO_2SHOP</v>
      </c>
      <c r="B1991" s="1">
        <f t="shared" si="93"/>
        <v>46143</v>
      </c>
      <c r="F1991" t="str">
        <f>TCD!E1992</f>
        <v>XT414569892TS</v>
      </c>
      <c r="H1991" s="6" t="str">
        <f t="shared" si="94"/>
        <v>P</v>
      </c>
      <c r="I1991" t="str">
        <f>LOOKUP(F1991,'Facture Chronopost'!L:L,'Facture Chronopost'!H:H)</f>
        <v>FR</v>
      </c>
      <c r="J1991" s="6">
        <f>TCD!U1992</f>
        <v>30</v>
      </c>
      <c r="K1991">
        <f t="shared" si="95"/>
        <v>1</v>
      </c>
      <c r="L1991" s="27">
        <f>_xlfn.XLOOKUP(F1991,'TCD poids'!A:A,'TCD poids'!C:C)</f>
        <v>1.3</v>
      </c>
      <c r="M1991" t="str">
        <f>TCD!T1992</f>
        <v>6C</v>
      </c>
      <c r="N1991">
        <f>IF(I1991="",0.2,LOOKUP(I1991,'Pays TVA'!A:A,'Pays TVA'!B:B))</f>
        <v>0.2</v>
      </c>
      <c r="O1991" s="27" t="str">
        <f>IF(TCD!M1992="","",TCD!M1992)</f>
        <v/>
      </c>
      <c r="P1991" s="27" t="str">
        <f>IF(TCD!J1992="","",TCD!J1992)</f>
        <v/>
      </c>
      <c r="Q1991" s="27" t="str">
        <f>IF(AND(TCD!L1992="",TCD!Q1992=""),"",IF(SUM(TCD!L1992,TCD!Q1992)&gt;15,29,9.5))</f>
        <v/>
      </c>
      <c r="R1991" s="27">
        <f>_xlfn.XLOOKUP(F1991,TCD!E:E,TCD!K:K,"")</f>
        <v>0</v>
      </c>
      <c r="S1991" s="27" t="str">
        <f>IF(TCD!I1992="","",IF(TCD!I1992&gt;8.5,17,8.5))</f>
        <v/>
      </c>
      <c r="T1991" s="27">
        <f>TCD!Y1992</f>
        <v>5.96</v>
      </c>
    </row>
    <row r="1992" spans="1:20" x14ac:dyDescent="0.2">
      <c r="A1992" s="13" t="str">
        <f>TCD!V1993</f>
        <v>CHRONO_2SHOP</v>
      </c>
      <c r="B1992" s="1">
        <f t="shared" si="93"/>
        <v>46143</v>
      </c>
      <c r="F1992" t="str">
        <f>TCD!E1993</f>
        <v>XT414572361TS</v>
      </c>
      <c r="H1992" s="6" t="str">
        <f t="shared" si="94"/>
        <v>P</v>
      </c>
      <c r="I1992" t="str">
        <f>LOOKUP(F1992,'Facture Chronopost'!L:L,'Facture Chronopost'!H:H)</f>
        <v>FR</v>
      </c>
      <c r="J1992" s="6">
        <f>TCD!U1993</f>
        <v>42</v>
      </c>
      <c r="K1992">
        <f t="shared" si="95"/>
        <v>1</v>
      </c>
      <c r="L1992" s="27">
        <f>_xlfn.XLOOKUP(F1992,'TCD poids'!A:A,'TCD poids'!C:C)</f>
        <v>5.1999999999999993</v>
      </c>
      <c r="M1992" t="str">
        <f>TCD!T1993</f>
        <v>6C</v>
      </c>
      <c r="N1992">
        <f>IF(I1992="",0.2,LOOKUP(I1992,'Pays TVA'!A:A,'Pays TVA'!B:B))</f>
        <v>0.2</v>
      </c>
      <c r="O1992" s="27" t="str">
        <f>IF(TCD!M1993="","",TCD!M1993)</f>
        <v/>
      </c>
      <c r="P1992" s="27" t="str">
        <f>IF(TCD!J1993="","",TCD!J1993)</f>
        <v/>
      </c>
      <c r="Q1992" s="27" t="str">
        <f>IF(AND(TCD!L1993="",TCD!Q1993=""),"",IF(SUM(TCD!L1993,TCD!Q1993)&gt;15,29,9.5))</f>
        <v/>
      </c>
      <c r="R1992" s="27">
        <f>_xlfn.XLOOKUP(F1992,TCD!E:E,TCD!K:K,"")</f>
        <v>0</v>
      </c>
      <c r="S1992" s="27" t="str">
        <f>IF(TCD!I1993="","",IF(TCD!I1993&gt;8.5,17,8.5))</f>
        <v/>
      </c>
      <c r="T1992" s="27">
        <f>TCD!Y1993</f>
        <v>10.43</v>
      </c>
    </row>
    <row r="1993" spans="1:20" x14ac:dyDescent="0.2">
      <c r="A1993" s="13" t="str">
        <f>TCD!V1994</f>
        <v>CHRONO_2SHOP</v>
      </c>
      <c r="B1993" s="1">
        <f t="shared" si="93"/>
        <v>46143</v>
      </c>
      <c r="F1993" t="str">
        <f>TCD!E1994</f>
        <v>XT414572534TS</v>
      </c>
      <c r="H1993" s="6" t="str">
        <f t="shared" si="94"/>
        <v>P</v>
      </c>
      <c r="I1993" t="str">
        <f>LOOKUP(F1993,'Facture Chronopost'!L:L,'Facture Chronopost'!H:H)</f>
        <v>FR</v>
      </c>
      <c r="J1993" s="6">
        <f>TCD!U1994</f>
        <v>30</v>
      </c>
      <c r="K1993">
        <f t="shared" si="95"/>
        <v>1</v>
      </c>
      <c r="L1993" s="27">
        <f>_xlfn.XLOOKUP(F1993,'TCD poids'!A:A,'TCD poids'!C:C)</f>
        <v>5.8999999999999995</v>
      </c>
      <c r="M1993" t="str">
        <f>TCD!T1994</f>
        <v>6C</v>
      </c>
      <c r="N1993">
        <f>IF(I1993="",0.2,LOOKUP(I1993,'Pays TVA'!A:A,'Pays TVA'!B:B))</f>
        <v>0.2</v>
      </c>
      <c r="O1993" s="27" t="str">
        <f>IF(TCD!M1994="","",TCD!M1994)</f>
        <v/>
      </c>
      <c r="P1993" s="27" t="str">
        <f>IF(TCD!J1994="","",TCD!J1994)</f>
        <v/>
      </c>
      <c r="Q1993" s="27" t="str">
        <f>IF(AND(TCD!L1994="",TCD!Q1994=""),"",IF(SUM(TCD!L1994,TCD!Q1994)&gt;15,29,9.5))</f>
        <v/>
      </c>
      <c r="R1993" s="27">
        <f>_xlfn.XLOOKUP(F1993,TCD!E:E,TCD!K:K,"")</f>
        <v>0</v>
      </c>
      <c r="S1993" s="27" t="str">
        <f>IF(TCD!I1994="","",IF(TCD!I1994&gt;8.5,17,8.5))</f>
        <v/>
      </c>
      <c r="T1993" s="27">
        <f>TCD!Y1994</f>
        <v>10.43</v>
      </c>
    </row>
    <row r="1994" spans="1:20" x14ac:dyDescent="0.2">
      <c r="A1994" s="13" t="str">
        <f>TCD!V1995</f>
        <v>CHRONO_2SHOP</v>
      </c>
      <c r="B1994" s="1">
        <f t="shared" si="93"/>
        <v>46143</v>
      </c>
      <c r="F1994" t="str">
        <f>TCD!E1995</f>
        <v>XT414573866TS</v>
      </c>
      <c r="H1994" s="6" t="str">
        <f t="shared" si="94"/>
        <v>P</v>
      </c>
      <c r="I1994" t="str">
        <f>LOOKUP(F1994,'Facture Chronopost'!L:L,'Facture Chronopost'!H:H)</f>
        <v>FR</v>
      </c>
      <c r="J1994" s="6">
        <f>TCD!U1995</f>
        <v>30</v>
      </c>
      <c r="K1994">
        <f t="shared" si="95"/>
        <v>1</v>
      </c>
      <c r="L1994" s="27">
        <f>_xlfn.XLOOKUP(F1994,'TCD poids'!A:A,'TCD poids'!C:C)</f>
        <v>0.2</v>
      </c>
      <c r="M1994" t="str">
        <f>TCD!T1995</f>
        <v>6C</v>
      </c>
      <c r="N1994">
        <f>IF(I1994="",0.2,LOOKUP(I1994,'Pays TVA'!A:A,'Pays TVA'!B:B))</f>
        <v>0.2</v>
      </c>
      <c r="O1994" s="27" t="str">
        <f>IF(TCD!M1995="","",TCD!M1995)</f>
        <v/>
      </c>
      <c r="P1994" s="27" t="str">
        <f>IF(TCD!J1995="","",TCD!J1995)</f>
        <v/>
      </c>
      <c r="Q1994" s="27" t="str">
        <f>IF(AND(TCD!L1995="",TCD!Q1995=""),"",IF(SUM(TCD!L1995,TCD!Q1995)&gt;15,29,9.5))</f>
        <v/>
      </c>
      <c r="R1994" s="27">
        <f>_xlfn.XLOOKUP(F1994,TCD!E:E,TCD!K:K,"")</f>
        <v>0</v>
      </c>
      <c r="S1994" s="27" t="str">
        <f>IF(TCD!I1995="","",IF(TCD!I1995&gt;8.5,17,8.5))</f>
        <v/>
      </c>
      <c r="T1994" s="27">
        <f>TCD!Y1995</f>
        <v>5.41</v>
      </c>
    </row>
    <row r="1995" spans="1:20" x14ac:dyDescent="0.2">
      <c r="A1995" s="13" t="str">
        <f>TCD!V1996</f>
        <v>CHRONO_2SHOP</v>
      </c>
      <c r="B1995" s="1">
        <f t="shared" si="93"/>
        <v>46143</v>
      </c>
      <c r="F1995" t="str">
        <f>TCD!E1996</f>
        <v>XT414575592TS</v>
      </c>
      <c r="H1995" s="6" t="str">
        <f t="shared" si="94"/>
        <v>P</v>
      </c>
      <c r="I1995" t="str">
        <f>LOOKUP(F1995,'Facture Chronopost'!L:L,'Facture Chronopost'!H:H)</f>
        <v>FR</v>
      </c>
      <c r="J1995" s="6">
        <f>TCD!U1996</f>
        <v>30</v>
      </c>
      <c r="K1995">
        <f t="shared" si="95"/>
        <v>1</v>
      </c>
      <c r="L1995" s="27">
        <f>_xlfn.XLOOKUP(F1995,'TCD poids'!A:A,'TCD poids'!C:C)</f>
        <v>0.4</v>
      </c>
      <c r="M1995" t="str">
        <f>TCD!T1996</f>
        <v>6C</v>
      </c>
      <c r="N1995">
        <f>IF(I1995="",0.2,LOOKUP(I1995,'Pays TVA'!A:A,'Pays TVA'!B:B))</f>
        <v>0.2</v>
      </c>
      <c r="O1995" s="27" t="str">
        <f>IF(TCD!M1996="","",TCD!M1996)</f>
        <v/>
      </c>
      <c r="P1995" s="27" t="str">
        <f>IF(TCD!J1996="","",TCD!J1996)</f>
        <v/>
      </c>
      <c r="Q1995" s="27" t="str">
        <f>IF(AND(TCD!L1996="",TCD!Q1996=""),"",IF(SUM(TCD!L1996,TCD!Q1996)&gt;15,29,9.5))</f>
        <v/>
      </c>
      <c r="R1995" s="27">
        <f>_xlfn.XLOOKUP(F1995,TCD!E:E,TCD!K:K,"")</f>
        <v>0</v>
      </c>
      <c r="S1995" s="27" t="str">
        <f>IF(TCD!I1996="","",IF(TCD!I1996&gt;8.5,17,8.5))</f>
        <v/>
      </c>
      <c r="T1995" s="27">
        <f>TCD!Y1996</f>
        <v>5.41</v>
      </c>
    </row>
    <row r="1996" spans="1:20" x14ac:dyDescent="0.2">
      <c r="A1996" s="13" t="str">
        <f>TCD!V1997</f>
        <v>CHRONO_2SHOP</v>
      </c>
      <c r="B1996" s="1">
        <f t="shared" si="93"/>
        <v>46143</v>
      </c>
      <c r="F1996" t="str">
        <f>TCD!E1997</f>
        <v>XT414577939TS</v>
      </c>
      <c r="H1996" s="6" t="str">
        <f t="shared" si="94"/>
        <v>P</v>
      </c>
      <c r="I1996" t="str">
        <f>LOOKUP(F1996,'Facture Chronopost'!L:L,'Facture Chronopost'!H:H)</f>
        <v>FR</v>
      </c>
      <c r="J1996" s="6">
        <f>TCD!U1997</f>
        <v>30</v>
      </c>
      <c r="K1996">
        <f t="shared" si="95"/>
        <v>1</v>
      </c>
      <c r="L1996" s="27">
        <f>_xlfn.XLOOKUP(F1996,'TCD poids'!A:A,'TCD poids'!C:C)</f>
        <v>0.30000000000000004</v>
      </c>
      <c r="M1996" t="str">
        <f>TCD!T1997</f>
        <v>6C</v>
      </c>
      <c r="N1996">
        <f>IF(I1996="",0.2,LOOKUP(I1996,'Pays TVA'!A:A,'Pays TVA'!B:B))</f>
        <v>0.2</v>
      </c>
      <c r="O1996" s="27" t="str">
        <f>IF(TCD!M1997="","",TCD!M1997)</f>
        <v/>
      </c>
      <c r="P1996" s="27" t="str">
        <f>IF(TCD!J1997="","",TCD!J1997)</f>
        <v/>
      </c>
      <c r="Q1996" s="27" t="str">
        <f>IF(AND(TCD!L1997="",TCD!Q1997=""),"",IF(SUM(TCD!L1997,TCD!Q1997)&gt;15,29,9.5))</f>
        <v/>
      </c>
      <c r="R1996" s="27">
        <f>_xlfn.XLOOKUP(F1996,TCD!E:E,TCD!K:K,"")</f>
        <v>0</v>
      </c>
      <c r="S1996" s="27" t="str">
        <f>IF(TCD!I1997="","",IF(TCD!I1997&gt;8.5,17,8.5))</f>
        <v/>
      </c>
      <c r="T1996" s="27">
        <f>TCD!Y1997</f>
        <v>5.41</v>
      </c>
    </row>
    <row r="1997" spans="1:20" x14ac:dyDescent="0.2">
      <c r="A1997" s="13" t="str">
        <f>TCD!V1998</f>
        <v>CHRONO_2SHOP</v>
      </c>
      <c r="B1997" s="1">
        <f t="shared" si="93"/>
        <v>46143</v>
      </c>
      <c r="F1997" t="str">
        <f>TCD!E1998</f>
        <v>XT414578276TS</v>
      </c>
      <c r="H1997" s="6" t="str">
        <f t="shared" si="94"/>
        <v>P</v>
      </c>
      <c r="I1997" t="str">
        <f>LOOKUP(F1997,'Facture Chronopost'!L:L,'Facture Chronopost'!H:H)</f>
        <v>FR</v>
      </c>
      <c r="J1997" s="6">
        <f>TCD!U1998</f>
        <v>33</v>
      </c>
      <c r="K1997">
        <f t="shared" si="95"/>
        <v>1</v>
      </c>
      <c r="L1997" s="27">
        <f>_xlfn.XLOOKUP(F1997,'TCD poids'!A:A,'TCD poids'!C:C)</f>
        <v>1.7000000000000002</v>
      </c>
      <c r="M1997" t="str">
        <f>TCD!T1998</f>
        <v>6C</v>
      </c>
      <c r="N1997">
        <f>IF(I1997="",0.2,LOOKUP(I1997,'Pays TVA'!A:A,'Pays TVA'!B:B))</f>
        <v>0.2</v>
      </c>
      <c r="O1997" s="27" t="str">
        <f>IF(TCD!M1998="","",TCD!M1998)</f>
        <v/>
      </c>
      <c r="P1997" s="27" t="str">
        <f>IF(TCD!J1998="","",TCD!J1998)</f>
        <v/>
      </c>
      <c r="Q1997" s="27" t="str">
        <f>IF(AND(TCD!L1998="",TCD!Q1998=""),"",IF(SUM(TCD!L1998,TCD!Q1998)&gt;15,29,9.5))</f>
        <v/>
      </c>
      <c r="R1997" s="27">
        <f>_xlfn.XLOOKUP(F1997,TCD!E:E,TCD!K:K,"")</f>
        <v>0</v>
      </c>
      <c r="S1997" s="27" t="str">
        <f>IF(TCD!I1998="","",IF(TCD!I1998&gt;8.5,17,8.5))</f>
        <v/>
      </c>
      <c r="T1997" s="27">
        <f>TCD!Y1998</f>
        <v>7.03</v>
      </c>
    </row>
    <row r="1998" spans="1:20" x14ac:dyDescent="0.2">
      <c r="A1998" s="13" t="str">
        <f>TCD!V1999</f>
        <v>CHRONO_2SHOP</v>
      </c>
      <c r="B1998" s="1">
        <f t="shared" si="93"/>
        <v>46143</v>
      </c>
      <c r="F1998" t="str">
        <f>TCD!E1999</f>
        <v>XT414582845TS</v>
      </c>
      <c r="H1998" s="6" t="str">
        <f t="shared" si="94"/>
        <v>P</v>
      </c>
      <c r="I1998" t="str">
        <f>LOOKUP(F1998,'Facture Chronopost'!L:L,'Facture Chronopost'!H:H)</f>
        <v>FR</v>
      </c>
      <c r="J1998" s="6">
        <f>TCD!U1999</f>
        <v>30</v>
      </c>
      <c r="K1998">
        <f t="shared" si="95"/>
        <v>1</v>
      </c>
      <c r="L1998" s="27">
        <f>_xlfn.XLOOKUP(F1998,'TCD poids'!A:A,'TCD poids'!C:C)</f>
        <v>0.4</v>
      </c>
      <c r="M1998" t="str">
        <f>TCD!T1999</f>
        <v>6C</v>
      </c>
      <c r="N1998">
        <f>IF(I1998="",0.2,LOOKUP(I1998,'Pays TVA'!A:A,'Pays TVA'!B:B))</f>
        <v>0.2</v>
      </c>
      <c r="O1998" s="27" t="str">
        <f>IF(TCD!M1999="","",TCD!M1999)</f>
        <v/>
      </c>
      <c r="P1998" s="27" t="str">
        <f>IF(TCD!J1999="","",TCD!J1999)</f>
        <v/>
      </c>
      <c r="Q1998" s="27" t="str">
        <f>IF(AND(TCD!L1999="",TCD!Q1999=""),"",IF(SUM(TCD!L1999,TCD!Q1999)&gt;15,29,9.5))</f>
        <v/>
      </c>
      <c r="R1998" s="27">
        <f>_xlfn.XLOOKUP(F1998,TCD!E:E,TCD!K:K,"")</f>
        <v>0</v>
      </c>
      <c r="S1998" s="27" t="str">
        <f>IF(TCD!I1999="","",IF(TCD!I1999&gt;8.5,17,8.5))</f>
        <v/>
      </c>
      <c r="T1998" s="27">
        <f>TCD!Y1999</f>
        <v>5.41</v>
      </c>
    </row>
    <row r="1999" spans="1:20" x14ac:dyDescent="0.2">
      <c r="A1999" s="13" t="str">
        <f>TCD!V2000</f>
        <v>CHRONO_2SHOP</v>
      </c>
      <c r="B1999" s="1">
        <f t="shared" si="93"/>
        <v>46143</v>
      </c>
      <c r="F1999" t="str">
        <f>TCD!E2000</f>
        <v>XT414583191TS</v>
      </c>
      <c r="H1999" s="6" t="str">
        <f t="shared" si="94"/>
        <v>P</v>
      </c>
      <c r="I1999" t="str">
        <f>LOOKUP(F1999,'Facture Chronopost'!L:L,'Facture Chronopost'!H:H)</f>
        <v>FR</v>
      </c>
      <c r="J1999" s="6">
        <f>TCD!U2000</f>
        <v>30</v>
      </c>
      <c r="K1999">
        <f t="shared" si="95"/>
        <v>1</v>
      </c>
      <c r="L1999" s="27">
        <f>_xlfn.XLOOKUP(F1999,'TCD poids'!A:A,'TCD poids'!C:C)</f>
        <v>1.1000000000000001</v>
      </c>
      <c r="M1999" t="str">
        <f>TCD!T2000</f>
        <v>6C</v>
      </c>
      <c r="N1999">
        <f>IF(I1999="",0.2,LOOKUP(I1999,'Pays TVA'!A:A,'Pays TVA'!B:B))</f>
        <v>0.2</v>
      </c>
      <c r="O1999" s="27" t="str">
        <f>IF(TCD!M2000="","",TCD!M2000)</f>
        <v/>
      </c>
      <c r="P1999" s="27" t="str">
        <f>IF(TCD!J2000="","",TCD!J2000)</f>
        <v/>
      </c>
      <c r="Q1999" s="27" t="str">
        <f>IF(AND(TCD!L2000="",TCD!Q2000=""),"",IF(SUM(TCD!L2000,TCD!Q2000)&gt;15,29,9.5))</f>
        <v/>
      </c>
      <c r="R1999" s="27">
        <f>_xlfn.XLOOKUP(F1999,TCD!E:E,TCD!K:K,"")</f>
        <v>0</v>
      </c>
      <c r="S1999" s="27" t="str">
        <f>IF(TCD!I2000="","",IF(TCD!I2000&gt;8.5,17,8.5))</f>
        <v/>
      </c>
      <c r="T1999" s="27">
        <f>TCD!Y2000</f>
        <v>5.96</v>
      </c>
    </row>
    <row r="2000" spans="1:20" x14ac:dyDescent="0.2">
      <c r="A2000" s="13" t="str">
        <f>TCD!V2001</f>
        <v>CHRONO_2SHOP</v>
      </c>
      <c r="B2000" s="1">
        <f t="shared" si="93"/>
        <v>46143</v>
      </c>
      <c r="F2000" t="str">
        <f>TCD!E2001</f>
        <v>XT414583506TS</v>
      </c>
      <c r="H2000" s="6" t="str">
        <f t="shared" si="94"/>
        <v>P</v>
      </c>
      <c r="I2000" t="str">
        <f>LOOKUP(F2000,'Facture Chronopost'!L:L,'Facture Chronopost'!H:H)</f>
        <v>FR</v>
      </c>
      <c r="J2000" s="6">
        <f>TCD!U2001</f>
        <v>33</v>
      </c>
      <c r="K2000">
        <f t="shared" si="95"/>
        <v>1</v>
      </c>
      <c r="L2000" s="27">
        <f>_xlfn.XLOOKUP(F2000,'TCD poids'!A:A,'TCD poids'!C:C)</f>
        <v>0.1</v>
      </c>
      <c r="M2000" t="str">
        <f>TCD!T2001</f>
        <v>6C</v>
      </c>
      <c r="N2000">
        <f>IF(I2000="",0.2,LOOKUP(I2000,'Pays TVA'!A:A,'Pays TVA'!B:B))</f>
        <v>0.2</v>
      </c>
      <c r="O2000" s="27" t="str">
        <f>IF(TCD!M2001="","",TCD!M2001)</f>
        <v/>
      </c>
      <c r="P2000" s="27" t="str">
        <f>IF(TCD!J2001="","",TCD!J2001)</f>
        <v/>
      </c>
      <c r="Q2000" s="27" t="str">
        <f>IF(AND(TCD!L2001="",TCD!Q2001=""),"",IF(SUM(TCD!L2001,TCD!Q2001)&gt;15,29,9.5))</f>
        <v/>
      </c>
      <c r="R2000" s="27">
        <f>_xlfn.XLOOKUP(F2000,TCD!E:E,TCD!K:K,"")</f>
        <v>0</v>
      </c>
      <c r="S2000" s="27" t="str">
        <f>IF(TCD!I2001="","",IF(TCD!I2001&gt;8.5,17,8.5))</f>
        <v/>
      </c>
      <c r="T2000" s="27">
        <f>TCD!Y2001</f>
        <v>6.48</v>
      </c>
    </row>
    <row r="2001" spans="1:20" x14ac:dyDescent="0.2">
      <c r="A2001" s="13" t="str">
        <f>TCD!V2002</f>
        <v>CHRONO_2SHOP</v>
      </c>
      <c r="B2001" s="1">
        <f t="shared" si="93"/>
        <v>46143</v>
      </c>
      <c r="F2001" t="str">
        <f>TCD!E2002</f>
        <v>XT414583656TS</v>
      </c>
      <c r="H2001" s="6" t="str">
        <f t="shared" si="94"/>
        <v>P</v>
      </c>
      <c r="I2001" t="str">
        <f>LOOKUP(F2001,'Facture Chronopost'!L:L,'Facture Chronopost'!H:H)</f>
        <v>FR</v>
      </c>
      <c r="J2001" s="6">
        <f>TCD!U2002</f>
        <v>26</v>
      </c>
      <c r="K2001">
        <f t="shared" si="95"/>
        <v>1</v>
      </c>
      <c r="L2001" s="27">
        <f>_xlfn.XLOOKUP(F2001,'TCD poids'!A:A,'TCD poids'!C:C)</f>
        <v>0.30000000000000004</v>
      </c>
      <c r="M2001" t="str">
        <f>TCD!T2002</f>
        <v>6C</v>
      </c>
      <c r="N2001">
        <f>IF(I2001="",0.2,LOOKUP(I2001,'Pays TVA'!A:A,'Pays TVA'!B:B))</f>
        <v>0.2</v>
      </c>
      <c r="O2001" s="27" t="str">
        <f>IF(TCD!M2002="","",TCD!M2002)</f>
        <v/>
      </c>
      <c r="P2001" s="27" t="str">
        <f>IF(TCD!J2002="","",TCD!J2002)</f>
        <v/>
      </c>
      <c r="Q2001" s="27" t="str">
        <f>IF(AND(TCD!L2002="",TCD!Q2002=""),"",IF(SUM(TCD!L2002,TCD!Q2002)&gt;15,29,9.5))</f>
        <v/>
      </c>
      <c r="R2001" s="27">
        <f>_xlfn.XLOOKUP(F2001,TCD!E:E,TCD!K:K,"")</f>
        <v>0</v>
      </c>
      <c r="S2001" s="27" t="str">
        <f>IF(TCD!I2002="","",IF(TCD!I2002&gt;8.5,17,8.5))</f>
        <v/>
      </c>
      <c r="T2001" s="27">
        <f>TCD!Y2002</f>
        <v>4.92</v>
      </c>
    </row>
    <row r="2002" spans="1:20" x14ac:dyDescent="0.2">
      <c r="A2002" s="13" t="str">
        <f>TCD!V2003</f>
        <v>CHRONO_2SHOP</v>
      </c>
      <c r="B2002" s="1">
        <f t="shared" si="93"/>
        <v>46143</v>
      </c>
      <c r="F2002" t="str">
        <f>TCD!E2003</f>
        <v>XT414584665TS</v>
      </c>
      <c r="H2002" s="6" t="str">
        <f t="shared" si="94"/>
        <v>P</v>
      </c>
      <c r="I2002" t="str">
        <f>LOOKUP(F2002,'Facture Chronopost'!L:L,'Facture Chronopost'!H:H)</f>
        <v>FR</v>
      </c>
      <c r="J2002" s="6">
        <f>TCD!U2003</f>
        <v>30</v>
      </c>
      <c r="K2002">
        <f t="shared" si="95"/>
        <v>1</v>
      </c>
      <c r="L2002" s="27">
        <f>_xlfn.XLOOKUP(F2002,'TCD poids'!A:A,'TCD poids'!C:C)</f>
        <v>0.30000000000000004</v>
      </c>
      <c r="M2002" t="str">
        <f>TCD!T2003</f>
        <v>6C</v>
      </c>
      <c r="N2002">
        <f>IF(I2002="",0.2,LOOKUP(I2002,'Pays TVA'!A:A,'Pays TVA'!B:B))</f>
        <v>0.2</v>
      </c>
      <c r="O2002" s="27" t="str">
        <f>IF(TCD!M2003="","",TCD!M2003)</f>
        <v/>
      </c>
      <c r="P2002" s="27" t="str">
        <f>IF(TCD!J2003="","",TCD!J2003)</f>
        <v/>
      </c>
      <c r="Q2002" s="27" t="str">
        <f>IF(AND(TCD!L2003="",TCD!Q2003=""),"",IF(SUM(TCD!L2003,TCD!Q2003)&gt;15,29,9.5))</f>
        <v/>
      </c>
      <c r="R2002" s="27">
        <f>_xlfn.XLOOKUP(F2002,TCD!E:E,TCD!K:K,"")</f>
        <v>0</v>
      </c>
      <c r="S2002" s="27" t="str">
        <f>IF(TCD!I2003="","",IF(TCD!I2003&gt;8.5,17,8.5))</f>
        <v/>
      </c>
      <c r="T2002" s="27">
        <f>TCD!Y2003</f>
        <v>5.41</v>
      </c>
    </row>
    <row r="2003" spans="1:20" x14ac:dyDescent="0.2">
      <c r="A2003" s="13" t="str">
        <f>TCD!V2004</f>
        <v>CHRONO_2SHOP</v>
      </c>
      <c r="B2003" s="1">
        <f t="shared" si="93"/>
        <v>46143</v>
      </c>
      <c r="F2003" t="str">
        <f>TCD!E2004</f>
        <v>XT414586811TS</v>
      </c>
      <c r="H2003" s="6" t="str">
        <f t="shared" si="94"/>
        <v>P</v>
      </c>
      <c r="I2003" t="str">
        <f>LOOKUP(F2003,'Facture Chronopost'!L:L,'Facture Chronopost'!H:H)</f>
        <v>FR</v>
      </c>
      <c r="J2003" s="6">
        <f>TCD!U2004</f>
        <v>30</v>
      </c>
      <c r="K2003">
        <f t="shared" si="95"/>
        <v>1</v>
      </c>
      <c r="L2003" s="27">
        <f>_xlfn.XLOOKUP(F2003,'TCD poids'!A:A,'TCD poids'!C:C)</f>
        <v>4.5999999999999996</v>
      </c>
      <c r="M2003" t="str">
        <f>TCD!T2004</f>
        <v>6C</v>
      </c>
      <c r="N2003">
        <f>IF(I2003="",0.2,LOOKUP(I2003,'Pays TVA'!A:A,'Pays TVA'!B:B))</f>
        <v>0.2</v>
      </c>
      <c r="O2003" s="27" t="str">
        <f>IF(TCD!M2004="","",TCD!M2004)</f>
        <v/>
      </c>
      <c r="P2003" s="27" t="str">
        <f>IF(TCD!J2004="","",TCD!J2004)</f>
        <v/>
      </c>
      <c r="Q2003" s="27" t="str">
        <f>IF(AND(TCD!L2004="",TCD!Q2004=""),"",IF(SUM(TCD!L2004,TCD!Q2004)&gt;15,29,9.5))</f>
        <v/>
      </c>
      <c r="R2003" s="27">
        <f>_xlfn.XLOOKUP(F2003,TCD!E:E,TCD!K:K,"")</f>
        <v>0</v>
      </c>
      <c r="S2003" s="27" t="str">
        <f>IF(TCD!I2004="","",IF(TCD!I2004&gt;8.5,17,8.5))</f>
        <v/>
      </c>
      <c r="T2003" s="27">
        <f>TCD!Y2004</f>
        <v>9.77</v>
      </c>
    </row>
    <row r="2004" spans="1:20" x14ac:dyDescent="0.2">
      <c r="A2004" s="13" t="str">
        <f>TCD!V2005</f>
        <v>CHRONO_2SHOP</v>
      </c>
      <c r="B2004" s="1">
        <f t="shared" si="93"/>
        <v>46143</v>
      </c>
      <c r="F2004" t="str">
        <f>TCD!E2005</f>
        <v>XT414587715TS</v>
      </c>
      <c r="H2004" s="6" t="str">
        <f t="shared" si="94"/>
        <v>P</v>
      </c>
      <c r="I2004" t="str">
        <f>LOOKUP(F2004,'Facture Chronopost'!L:L,'Facture Chronopost'!H:H)</f>
        <v>FR</v>
      </c>
      <c r="J2004" s="6">
        <f>TCD!U2005</f>
        <v>30</v>
      </c>
      <c r="K2004">
        <f t="shared" si="95"/>
        <v>1</v>
      </c>
      <c r="L2004" s="27">
        <f>_xlfn.XLOOKUP(F2004,'TCD poids'!A:A,'TCD poids'!C:C)</f>
        <v>0.2</v>
      </c>
      <c r="M2004" t="str">
        <f>TCD!T2005</f>
        <v>6C</v>
      </c>
      <c r="N2004">
        <f>IF(I2004="",0.2,LOOKUP(I2004,'Pays TVA'!A:A,'Pays TVA'!B:B))</f>
        <v>0.2</v>
      </c>
      <c r="O2004" s="27" t="str">
        <f>IF(TCD!M2005="","",TCD!M2005)</f>
        <v/>
      </c>
      <c r="P2004" s="27" t="str">
        <f>IF(TCD!J2005="","",TCD!J2005)</f>
        <v/>
      </c>
      <c r="Q2004" s="27" t="str">
        <f>IF(AND(TCD!L2005="",TCD!Q2005=""),"",IF(SUM(TCD!L2005,TCD!Q2005)&gt;15,29,9.5))</f>
        <v/>
      </c>
      <c r="R2004" s="27">
        <f>_xlfn.XLOOKUP(F2004,TCD!E:E,TCD!K:K,"")</f>
        <v>0</v>
      </c>
      <c r="S2004" s="27" t="str">
        <f>IF(TCD!I2005="","",IF(TCD!I2005&gt;8.5,17,8.5))</f>
        <v/>
      </c>
      <c r="T2004" s="27">
        <f>TCD!Y2005</f>
        <v>5.41</v>
      </c>
    </row>
    <row r="2005" spans="1:20" x14ac:dyDescent="0.2">
      <c r="A2005" s="13" t="str">
        <f>TCD!V2006</f>
        <v>CHRONO_2SHOP</v>
      </c>
      <c r="B2005" s="1">
        <f t="shared" si="93"/>
        <v>46143</v>
      </c>
      <c r="F2005" t="str">
        <f>TCD!E2006</f>
        <v>XT414589398TS</v>
      </c>
      <c r="H2005" s="6" t="str">
        <f t="shared" si="94"/>
        <v>P</v>
      </c>
      <c r="I2005" t="str">
        <f>LOOKUP(F2005,'Facture Chronopost'!L:L,'Facture Chronopost'!H:H)</f>
        <v>FR</v>
      </c>
      <c r="J2005" s="6">
        <f>TCD!U2006</f>
        <v>30</v>
      </c>
      <c r="K2005">
        <f t="shared" si="95"/>
        <v>1</v>
      </c>
      <c r="L2005" s="27">
        <f>_xlfn.XLOOKUP(F2005,'TCD poids'!A:A,'TCD poids'!C:C)</f>
        <v>0.1</v>
      </c>
      <c r="M2005" t="str">
        <f>TCD!T2006</f>
        <v>6C</v>
      </c>
      <c r="N2005">
        <f>IF(I2005="",0.2,LOOKUP(I2005,'Pays TVA'!A:A,'Pays TVA'!B:B))</f>
        <v>0.2</v>
      </c>
      <c r="O2005" s="27" t="str">
        <f>IF(TCD!M2006="","",TCD!M2006)</f>
        <v/>
      </c>
      <c r="P2005" s="27" t="str">
        <f>IF(TCD!J2006="","",TCD!J2006)</f>
        <v/>
      </c>
      <c r="Q2005" s="27" t="str">
        <f>IF(AND(TCD!L2006="",TCD!Q2006=""),"",IF(SUM(TCD!L2006,TCD!Q2006)&gt;15,29,9.5))</f>
        <v/>
      </c>
      <c r="R2005" s="27">
        <f>_xlfn.XLOOKUP(F2005,TCD!E:E,TCD!K:K,"")</f>
        <v>0</v>
      </c>
      <c r="S2005" s="27" t="str">
        <f>IF(TCD!I2006="","",IF(TCD!I2006&gt;8.5,17,8.5))</f>
        <v/>
      </c>
      <c r="T2005" s="27">
        <f>TCD!Y2006</f>
        <v>5.41</v>
      </c>
    </row>
    <row r="2006" spans="1:20" x14ac:dyDescent="0.2">
      <c r="A2006" s="13" t="str">
        <f>TCD!V2007</f>
        <v>CHRONO_2SHOP</v>
      </c>
      <c r="B2006" s="1">
        <f t="shared" si="93"/>
        <v>46143</v>
      </c>
      <c r="F2006" t="str">
        <f>TCD!E2007</f>
        <v>XT414590705TS</v>
      </c>
      <c r="H2006" s="6" t="str">
        <f t="shared" si="94"/>
        <v>P</v>
      </c>
      <c r="I2006" t="str">
        <f>LOOKUP(F2006,'Facture Chronopost'!L:L,'Facture Chronopost'!H:H)</f>
        <v>FR</v>
      </c>
      <c r="J2006" s="6">
        <f>TCD!U2007</f>
        <v>30</v>
      </c>
      <c r="K2006">
        <f t="shared" si="95"/>
        <v>1</v>
      </c>
      <c r="L2006" s="27">
        <f>_xlfn.XLOOKUP(F2006,'TCD poids'!A:A,'TCD poids'!C:C)</f>
        <v>5.6999999999999993</v>
      </c>
      <c r="M2006" t="str">
        <f>TCD!T2007</f>
        <v>6C</v>
      </c>
      <c r="N2006">
        <f>IF(I2006="",0.2,LOOKUP(I2006,'Pays TVA'!A:A,'Pays TVA'!B:B))</f>
        <v>0.2</v>
      </c>
      <c r="O2006" s="27" t="str">
        <f>IF(TCD!M2007="","",TCD!M2007)</f>
        <v/>
      </c>
      <c r="P2006" s="27" t="str">
        <f>IF(TCD!J2007="","",TCD!J2007)</f>
        <v/>
      </c>
      <c r="Q2006" s="27" t="str">
        <f>IF(AND(TCD!L2007="",TCD!Q2007=""),"",IF(SUM(TCD!L2007,TCD!Q2007)&gt;15,29,9.5))</f>
        <v/>
      </c>
      <c r="R2006" s="27">
        <f>_xlfn.XLOOKUP(F2006,TCD!E:E,TCD!K:K,"")</f>
        <v>0</v>
      </c>
      <c r="S2006" s="27" t="str">
        <f>IF(TCD!I2007="","",IF(TCD!I2007&gt;8.5,17,8.5))</f>
        <v/>
      </c>
      <c r="T2006" s="27">
        <f>TCD!Y2007</f>
        <v>10.43</v>
      </c>
    </row>
    <row r="2007" spans="1:20" x14ac:dyDescent="0.2">
      <c r="A2007" s="13" t="str">
        <f>TCD!V2008</f>
        <v>CHRONO_2SHOP</v>
      </c>
      <c r="B2007" s="1">
        <f t="shared" si="93"/>
        <v>46143</v>
      </c>
      <c r="F2007" t="str">
        <f>TCD!E2008</f>
        <v>XT414593004TS</v>
      </c>
      <c r="H2007" s="6" t="str">
        <f t="shared" si="94"/>
        <v>P</v>
      </c>
      <c r="I2007" t="str">
        <f>LOOKUP(F2007,'Facture Chronopost'!L:L,'Facture Chronopost'!H:H)</f>
        <v>FR</v>
      </c>
      <c r="J2007" s="6">
        <f>TCD!U2008</f>
        <v>42</v>
      </c>
      <c r="K2007">
        <f t="shared" si="95"/>
        <v>1</v>
      </c>
      <c r="L2007" s="27">
        <f>_xlfn.XLOOKUP(F2007,'TCD poids'!A:A,'TCD poids'!C:C)</f>
        <v>0.1</v>
      </c>
      <c r="M2007" t="str">
        <f>TCD!T2008</f>
        <v>6C</v>
      </c>
      <c r="N2007">
        <f>IF(I2007="",0.2,LOOKUP(I2007,'Pays TVA'!A:A,'Pays TVA'!B:B))</f>
        <v>0.2</v>
      </c>
      <c r="O2007" s="27" t="str">
        <f>IF(TCD!M2008="","",TCD!M2008)</f>
        <v/>
      </c>
      <c r="P2007" s="27" t="str">
        <f>IF(TCD!J2008="","",TCD!J2008)</f>
        <v/>
      </c>
      <c r="Q2007" s="27" t="str">
        <f>IF(AND(TCD!L2008="",TCD!Q2008=""),"",IF(SUM(TCD!L2008,TCD!Q2008)&gt;15,29,9.5))</f>
        <v/>
      </c>
      <c r="R2007" s="27">
        <f>_xlfn.XLOOKUP(F2007,TCD!E:E,TCD!K:K,"")</f>
        <v>0</v>
      </c>
      <c r="S2007" s="27" t="str">
        <f>IF(TCD!I2008="","",IF(TCD!I2008&gt;8.5,17,8.5))</f>
        <v/>
      </c>
      <c r="T2007" s="27">
        <f>TCD!Y2008</f>
        <v>5.41</v>
      </c>
    </row>
    <row r="2008" spans="1:20" x14ac:dyDescent="0.2">
      <c r="A2008" s="13" t="str">
        <f>TCD!V2009</f>
        <v>CHRONO_2SHOP</v>
      </c>
      <c r="B2008" s="1">
        <f t="shared" si="93"/>
        <v>46143</v>
      </c>
      <c r="F2008" t="str">
        <f>TCD!E2009</f>
        <v>XT414594676TS</v>
      </c>
      <c r="H2008" s="6" t="str">
        <f t="shared" si="94"/>
        <v>P</v>
      </c>
      <c r="I2008" t="str">
        <f>LOOKUP(F2008,'Facture Chronopost'!L:L,'Facture Chronopost'!H:H)</f>
        <v>FR</v>
      </c>
      <c r="J2008" s="6">
        <f>TCD!U2009</f>
        <v>30</v>
      </c>
      <c r="K2008">
        <f t="shared" si="95"/>
        <v>1</v>
      </c>
      <c r="L2008" s="27">
        <f>_xlfn.XLOOKUP(F2008,'TCD poids'!A:A,'TCD poids'!C:C)</f>
        <v>0.2</v>
      </c>
      <c r="M2008" t="str">
        <f>TCD!T2009</f>
        <v>6C</v>
      </c>
      <c r="N2008">
        <f>IF(I2008="",0.2,LOOKUP(I2008,'Pays TVA'!A:A,'Pays TVA'!B:B))</f>
        <v>0.2</v>
      </c>
      <c r="O2008" s="27" t="str">
        <f>IF(TCD!M2009="","",TCD!M2009)</f>
        <v/>
      </c>
      <c r="P2008" s="27" t="str">
        <f>IF(TCD!J2009="","",TCD!J2009)</f>
        <v/>
      </c>
      <c r="Q2008" s="27" t="str">
        <f>IF(AND(TCD!L2009="",TCD!Q2009=""),"",IF(SUM(TCD!L2009,TCD!Q2009)&gt;15,29,9.5))</f>
        <v/>
      </c>
      <c r="R2008" s="27">
        <f>_xlfn.XLOOKUP(F2008,TCD!E:E,TCD!K:K,"")</f>
        <v>0</v>
      </c>
      <c r="S2008" s="27" t="str">
        <f>IF(TCD!I2009="","",IF(TCD!I2009&gt;8.5,17,8.5))</f>
        <v/>
      </c>
      <c r="T2008" s="27">
        <f>TCD!Y2009</f>
        <v>5.41</v>
      </c>
    </row>
    <row r="2009" spans="1:20" x14ac:dyDescent="0.2">
      <c r="A2009" s="13" t="str">
        <f>TCD!V2010</f>
        <v>CHRONO_2SHOP</v>
      </c>
      <c r="B2009" s="1">
        <f t="shared" si="93"/>
        <v>46143</v>
      </c>
      <c r="F2009" t="str">
        <f>TCD!E2010</f>
        <v>XT414596717TS</v>
      </c>
      <c r="H2009" s="6" t="str">
        <f t="shared" si="94"/>
        <v>P</v>
      </c>
      <c r="I2009" t="str">
        <f>LOOKUP(F2009,'Facture Chronopost'!L:L,'Facture Chronopost'!H:H)</f>
        <v>FR</v>
      </c>
      <c r="J2009" s="6">
        <f>TCD!U2010</f>
        <v>30</v>
      </c>
      <c r="K2009">
        <f t="shared" si="95"/>
        <v>1</v>
      </c>
      <c r="L2009" s="27">
        <f>_xlfn.XLOOKUP(F2009,'TCD poids'!A:A,'TCD poids'!C:C)</f>
        <v>0.30000000000000004</v>
      </c>
      <c r="M2009" t="str">
        <f>TCD!T2010</f>
        <v>6C</v>
      </c>
      <c r="N2009">
        <f>IF(I2009="",0.2,LOOKUP(I2009,'Pays TVA'!A:A,'Pays TVA'!B:B))</f>
        <v>0.2</v>
      </c>
      <c r="O2009" s="27" t="str">
        <f>IF(TCD!M2010="","",TCD!M2010)</f>
        <v/>
      </c>
      <c r="P2009" s="27" t="str">
        <f>IF(TCD!J2010="","",TCD!J2010)</f>
        <v/>
      </c>
      <c r="Q2009" s="27" t="str">
        <f>IF(AND(TCD!L2010="",TCD!Q2010=""),"",IF(SUM(TCD!L2010,TCD!Q2010)&gt;15,29,9.5))</f>
        <v/>
      </c>
      <c r="R2009" s="27">
        <f>_xlfn.XLOOKUP(F2009,TCD!E:E,TCD!K:K,"")</f>
        <v>0</v>
      </c>
      <c r="S2009" s="27" t="str">
        <f>IF(TCD!I2010="","",IF(TCD!I2010&gt;8.5,17,8.5))</f>
        <v/>
      </c>
      <c r="T2009" s="27">
        <f>TCD!Y2010</f>
        <v>5.41</v>
      </c>
    </row>
    <row r="2010" spans="1:20" x14ac:dyDescent="0.2">
      <c r="A2010" s="13" t="str">
        <f>TCD!V2011</f>
        <v>CHRONO_2SHOP</v>
      </c>
      <c r="B2010" s="1">
        <f t="shared" ref="B2010:B2073" si="96">B2009</f>
        <v>46143</v>
      </c>
      <c r="F2010" t="str">
        <f>TCD!E2011</f>
        <v>XT414600836TS</v>
      </c>
      <c r="H2010" s="6" t="str">
        <f t="shared" ref="H2010:H2073" si="97">IF(RIGHT(J2010,3)="BTB","E","P")</f>
        <v>P</v>
      </c>
      <c r="I2010" t="str">
        <f>LOOKUP(F2010,'Facture Chronopost'!L:L,'Facture Chronopost'!H:H)</f>
        <v>FR</v>
      </c>
      <c r="J2010" s="6">
        <f>TCD!U2011</f>
        <v>30</v>
      </c>
      <c r="K2010">
        <f t="shared" ref="K2010:K2073" si="98">K2009</f>
        <v>1</v>
      </c>
      <c r="L2010" s="27">
        <f>_xlfn.XLOOKUP(F2010,'TCD poids'!A:A,'TCD poids'!C:C)</f>
        <v>4.6999999999999993</v>
      </c>
      <c r="M2010" t="str">
        <f>TCD!T2011</f>
        <v>6C</v>
      </c>
      <c r="N2010">
        <f>IF(I2010="",0.2,LOOKUP(I2010,'Pays TVA'!A:A,'Pays TVA'!B:B))</f>
        <v>0.2</v>
      </c>
      <c r="O2010" s="27" t="str">
        <f>IF(TCD!M2011="","",TCD!M2011)</f>
        <v/>
      </c>
      <c r="P2010" s="27" t="str">
        <f>IF(TCD!J2011="","",TCD!J2011)</f>
        <v/>
      </c>
      <c r="Q2010" s="27" t="str">
        <f>IF(AND(TCD!L2011="",TCD!Q2011=""),"",IF(SUM(TCD!L2011,TCD!Q2011)&gt;15,29,9.5))</f>
        <v/>
      </c>
      <c r="R2010" s="27">
        <f>_xlfn.XLOOKUP(F2010,TCD!E:E,TCD!K:K,"")</f>
        <v>0</v>
      </c>
      <c r="S2010" s="27" t="str">
        <f>IF(TCD!I2011="","",IF(TCD!I2011&gt;8.5,17,8.5))</f>
        <v/>
      </c>
      <c r="T2010" s="27">
        <f>TCD!Y2011</f>
        <v>9.77</v>
      </c>
    </row>
    <row r="2011" spans="1:20" x14ac:dyDescent="0.2">
      <c r="A2011" s="13" t="str">
        <f>TCD!V2012</f>
        <v>CHRONO_2SHOP</v>
      </c>
      <c r="B2011" s="1">
        <f t="shared" si="96"/>
        <v>46143</v>
      </c>
      <c r="F2011" t="str">
        <f>TCD!E2012</f>
        <v>XT414600867TS</v>
      </c>
      <c r="H2011" s="6" t="str">
        <f t="shared" si="97"/>
        <v>P</v>
      </c>
      <c r="I2011" t="str">
        <f>LOOKUP(F2011,'Facture Chronopost'!L:L,'Facture Chronopost'!H:H)</f>
        <v>FR</v>
      </c>
      <c r="J2011" s="6">
        <f>TCD!U2012</f>
        <v>30</v>
      </c>
      <c r="K2011">
        <f t="shared" si="98"/>
        <v>1</v>
      </c>
      <c r="L2011" s="27">
        <f>_xlfn.XLOOKUP(F2011,'TCD poids'!A:A,'TCD poids'!C:C)</f>
        <v>0.1</v>
      </c>
      <c r="M2011" t="str">
        <f>TCD!T2012</f>
        <v>6C</v>
      </c>
      <c r="N2011">
        <f>IF(I2011="",0.2,LOOKUP(I2011,'Pays TVA'!A:A,'Pays TVA'!B:B))</f>
        <v>0.2</v>
      </c>
      <c r="O2011" s="27" t="str">
        <f>IF(TCD!M2012="","",TCD!M2012)</f>
        <v/>
      </c>
      <c r="P2011" s="27" t="str">
        <f>IF(TCD!J2012="","",TCD!J2012)</f>
        <v/>
      </c>
      <c r="Q2011" s="27" t="str">
        <f>IF(AND(TCD!L2012="",TCD!Q2012=""),"",IF(SUM(TCD!L2012,TCD!Q2012)&gt;15,29,9.5))</f>
        <v/>
      </c>
      <c r="R2011" s="27">
        <f>_xlfn.XLOOKUP(F2011,TCD!E:E,TCD!K:K,"")</f>
        <v>0</v>
      </c>
      <c r="S2011" s="27" t="str">
        <f>IF(TCD!I2012="","",IF(TCD!I2012&gt;8.5,17,8.5))</f>
        <v/>
      </c>
      <c r="T2011" s="27">
        <f>TCD!Y2012</f>
        <v>5.41</v>
      </c>
    </row>
    <row r="2012" spans="1:20" x14ac:dyDescent="0.2">
      <c r="A2012" s="13" t="str">
        <f>TCD!V2013</f>
        <v>CHRONO_2SHOP</v>
      </c>
      <c r="B2012" s="1">
        <f t="shared" si="96"/>
        <v>46143</v>
      </c>
      <c r="F2012" t="str">
        <f>TCD!E2013</f>
        <v>XT414601160TS</v>
      </c>
      <c r="H2012" s="6" t="str">
        <f t="shared" si="97"/>
        <v>P</v>
      </c>
      <c r="I2012" t="str">
        <f>LOOKUP(F2012,'Facture Chronopost'!L:L,'Facture Chronopost'!H:H)</f>
        <v>FR</v>
      </c>
      <c r="J2012" s="6">
        <f>TCD!U2013</f>
        <v>30</v>
      </c>
      <c r="K2012">
        <f t="shared" si="98"/>
        <v>1</v>
      </c>
      <c r="L2012" s="27">
        <f>_xlfn.XLOOKUP(F2012,'TCD poids'!A:A,'TCD poids'!C:C)</f>
        <v>0.5</v>
      </c>
      <c r="M2012" t="str">
        <f>TCD!T2013</f>
        <v>6C</v>
      </c>
      <c r="N2012">
        <f>IF(I2012="",0.2,LOOKUP(I2012,'Pays TVA'!A:A,'Pays TVA'!B:B))</f>
        <v>0.2</v>
      </c>
      <c r="O2012" s="27" t="str">
        <f>IF(TCD!M2013="","",TCD!M2013)</f>
        <v/>
      </c>
      <c r="P2012" s="27" t="str">
        <f>IF(TCD!J2013="","",TCD!J2013)</f>
        <v/>
      </c>
      <c r="Q2012" s="27" t="str">
        <f>IF(AND(TCD!L2013="",TCD!Q2013=""),"",IF(SUM(TCD!L2013,TCD!Q2013)&gt;15,29,9.5))</f>
        <v/>
      </c>
      <c r="R2012" s="27">
        <f>_xlfn.XLOOKUP(F2012,TCD!E:E,TCD!K:K,"")</f>
        <v>0</v>
      </c>
      <c r="S2012" s="27" t="str">
        <f>IF(TCD!I2013="","",IF(TCD!I2013&gt;8.5,17,8.5))</f>
        <v/>
      </c>
      <c r="T2012" s="27">
        <f>TCD!Y2013</f>
        <v>5.41</v>
      </c>
    </row>
    <row r="2013" spans="1:20" x14ac:dyDescent="0.2">
      <c r="A2013" s="13" t="str">
        <f>TCD!V2014</f>
        <v>CHRONO_2SHOP</v>
      </c>
      <c r="B2013" s="1">
        <f t="shared" si="96"/>
        <v>46143</v>
      </c>
      <c r="F2013" t="str">
        <f>TCD!E2014</f>
        <v>XT414601553TS</v>
      </c>
      <c r="H2013" s="6" t="str">
        <f t="shared" si="97"/>
        <v>P</v>
      </c>
      <c r="I2013" t="str">
        <f>LOOKUP(F2013,'Facture Chronopost'!L:L,'Facture Chronopost'!H:H)</f>
        <v>FR</v>
      </c>
      <c r="J2013" s="6">
        <f>TCD!U2014</f>
        <v>30</v>
      </c>
      <c r="K2013">
        <f t="shared" si="98"/>
        <v>1</v>
      </c>
      <c r="L2013" s="27">
        <f>_xlfn.XLOOKUP(F2013,'TCD poids'!A:A,'TCD poids'!C:C)</f>
        <v>4.3999999999999995</v>
      </c>
      <c r="M2013" t="str">
        <f>TCD!T2014</f>
        <v>6C</v>
      </c>
      <c r="N2013">
        <f>IF(I2013="",0.2,LOOKUP(I2013,'Pays TVA'!A:A,'Pays TVA'!B:B))</f>
        <v>0.2</v>
      </c>
      <c r="O2013" s="27" t="str">
        <f>IF(TCD!M2014="","",TCD!M2014)</f>
        <v/>
      </c>
      <c r="P2013" s="27" t="str">
        <f>IF(TCD!J2014="","",TCD!J2014)</f>
        <v/>
      </c>
      <c r="Q2013" s="27" t="str">
        <f>IF(AND(TCD!L2014="",TCD!Q2014=""),"",IF(SUM(TCD!L2014,TCD!Q2014)&gt;15,29,9.5))</f>
        <v/>
      </c>
      <c r="R2013" s="27">
        <f>_xlfn.XLOOKUP(F2013,TCD!E:E,TCD!K:K,"")</f>
        <v>0</v>
      </c>
      <c r="S2013" s="27" t="str">
        <f>IF(TCD!I2014="","",IF(TCD!I2014&gt;8.5,17,8.5))</f>
        <v/>
      </c>
      <c r="T2013" s="27">
        <f>TCD!Y2014</f>
        <v>9.77</v>
      </c>
    </row>
    <row r="2014" spans="1:20" x14ac:dyDescent="0.2">
      <c r="A2014" s="13" t="str">
        <f>TCD!V2015</f>
        <v>CHRONO_2SHOP</v>
      </c>
      <c r="B2014" s="1">
        <f t="shared" si="96"/>
        <v>46143</v>
      </c>
      <c r="F2014" t="str">
        <f>TCD!E2015</f>
        <v>XT414602179TS</v>
      </c>
      <c r="H2014" s="6" t="str">
        <f t="shared" si="97"/>
        <v>P</v>
      </c>
      <c r="I2014" t="str">
        <f>LOOKUP(F2014,'Facture Chronopost'!L:L,'Facture Chronopost'!H:H)</f>
        <v>FR</v>
      </c>
      <c r="J2014" s="6">
        <f>TCD!U2015</f>
        <v>30</v>
      </c>
      <c r="K2014">
        <f t="shared" si="98"/>
        <v>1</v>
      </c>
      <c r="L2014" s="27">
        <f>_xlfn.XLOOKUP(F2014,'TCD poids'!A:A,'TCD poids'!C:C)</f>
        <v>0.7</v>
      </c>
      <c r="M2014" t="str">
        <f>TCD!T2015</f>
        <v>6C</v>
      </c>
      <c r="N2014">
        <f>IF(I2014="",0.2,LOOKUP(I2014,'Pays TVA'!A:A,'Pays TVA'!B:B))</f>
        <v>0.2</v>
      </c>
      <c r="O2014" s="27" t="str">
        <f>IF(TCD!M2015="","",TCD!M2015)</f>
        <v/>
      </c>
      <c r="P2014" s="27" t="str">
        <f>IF(TCD!J2015="","",TCD!J2015)</f>
        <v/>
      </c>
      <c r="Q2014" s="27" t="str">
        <f>IF(AND(TCD!L2015="",TCD!Q2015=""),"",IF(SUM(TCD!L2015,TCD!Q2015)&gt;15,29,9.5))</f>
        <v/>
      </c>
      <c r="R2014" s="27">
        <f>_xlfn.XLOOKUP(F2014,TCD!E:E,TCD!K:K,"")</f>
        <v>0</v>
      </c>
      <c r="S2014" s="27" t="str">
        <f>IF(TCD!I2015="","",IF(TCD!I2015&gt;8.5,17,8.5))</f>
        <v/>
      </c>
      <c r="T2014" s="27">
        <f>TCD!Y2015</f>
        <v>5.63</v>
      </c>
    </row>
    <row r="2015" spans="1:20" x14ac:dyDescent="0.2">
      <c r="A2015" s="13" t="str">
        <f>TCD!V2016</f>
        <v>CHRONO_2SHOP</v>
      </c>
      <c r="B2015" s="1">
        <f t="shared" si="96"/>
        <v>46143</v>
      </c>
      <c r="F2015" t="str">
        <f>TCD!E2016</f>
        <v>XT414603948TS</v>
      </c>
      <c r="H2015" s="6" t="str">
        <f t="shared" si="97"/>
        <v>P</v>
      </c>
      <c r="I2015" t="str">
        <f>LOOKUP(F2015,'Facture Chronopost'!L:L,'Facture Chronopost'!H:H)</f>
        <v>FR</v>
      </c>
      <c r="J2015" s="6">
        <f>TCD!U2016</f>
        <v>39</v>
      </c>
      <c r="K2015">
        <f t="shared" si="98"/>
        <v>1</v>
      </c>
      <c r="L2015" s="27">
        <f>_xlfn.XLOOKUP(F2015,'TCD poids'!A:A,'TCD poids'!C:C)</f>
        <v>4.5999999999999996</v>
      </c>
      <c r="M2015" t="str">
        <f>TCD!T2016</f>
        <v>6C</v>
      </c>
      <c r="N2015">
        <f>IF(I2015="",0.2,LOOKUP(I2015,'Pays TVA'!A:A,'Pays TVA'!B:B))</f>
        <v>0.2</v>
      </c>
      <c r="O2015" s="27" t="str">
        <f>IF(TCD!M2016="","",TCD!M2016)</f>
        <v/>
      </c>
      <c r="P2015" s="27" t="str">
        <f>IF(TCD!J2016="","",TCD!J2016)</f>
        <v/>
      </c>
      <c r="Q2015" s="27" t="str">
        <f>IF(AND(TCD!L2016="",TCD!Q2016=""),"",IF(SUM(TCD!L2016,TCD!Q2016)&gt;15,29,9.5))</f>
        <v/>
      </c>
      <c r="R2015" s="27">
        <f>_xlfn.XLOOKUP(F2015,TCD!E:E,TCD!K:K,"")</f>
        <v>0</v>
      </c>
      <c r="S2015" s="27" t="str">
        <f>IF(TCD!I2016="","",IF(TCD!I2016&gt;8.5,17,8.5))</f>
        <v/>
      </c>
      <c r="T2015" s="27">
        <f>TCD!Y2016</f>
        <v>14.76</v>
      </c>
    </row>
    <row r="2016" spans="1:20" x14ac:dyDescent="0.2">
      <c r="A2016" s="13" t="str">
        <f>TCD!V2017</f>
        <v>CHRONO_2SHOP</v>
      </c>
      <c r="B2016" s="1">
        <f t="shared" si="96"/>
        <v>46143</v>
      </c>
      <c r="F2016" t="str">
        <f>TCD!E2017</f>
        <v>XT414603996TS</v>
      </c>
      <c r="H2016" s="6" t="str">
        <f t="shared" si="97"/>
        <v>P</v>
      </c>
      <c r="I2016" t="str">
        <f>LOOKUP(F2016,'Facture Chronopost'!L:L,'Facture Chronopost'!H:H)</f>
        <v>FR</v>
      </c>
      <c r="J2016" s="6">
        <f>TCD!U2017</f>
        <v>39</v>
      </c>
      <c r="K2016">
        <f t="shared" si="98"/>
        <v>1</v>
      </c>
      <c r="L2016" s="27">
        <f>_xlfn.XLOOKUP(F2016,'TCD poids'!A:A,'TCD poids'!C:C)</f>
        <v>4.5999999999999996</v>
      </c>
      <c r="M2016" t="str">
        <f>TCD!T2017</f>
        <v>6C</v>
      </c>
      <c r="N2016">
        <f>IF(I2016="",0.2,LOOKUP(I2016,'Pays TVA'!A:A,'Pays TVA'!B:B))</f>
        <v>0.2</v>
      </c>
      <c r="O2016" s="27" t="str">
        <f>IF(TCD!M2017="","",TCD!M2017)</f>
        <v/>
      </c>
      <c r="P2016" s="27" t="str">
        <f>IF(TCD!J2017="","",TCD!J2017)</f>
        <v/>
      </c>
      <c r="Q2016" s="27" t="str">
        <f>IF(AND(TCD!L2017="",TCD!Q2017=""),"",IF(SUM(TCD!L2017,TCD!Q2017)&gt;15,29,9.5))</f>
        <v/>
      </c>
      <c r="R2016" s="27">
        <f>_xlfn.XLOOKUP(F2016,TCD!E:E,TCD!K:K,"")</f>
        <v>0</v>
      </c>
      <c r="S2016" s="27" t="str">
        <f>IF(TCD!I2017="","",IF(TCD!I2017&gt;8.5,17,8.5))</f>
        <v/>
      </c>
      <c r="T2016" s="27">
        <f>TCD!Y2017</f>
        <v>14.76</v>
      </c>
    </row>
    <row r="2017" spans="1:20" x14ac:dyDescent="0.2">
      <c r="A2017" s="13" t="str">
        <f>TCD!V2018</f>
        <v>CHRONO_2SHOP</v>
      </c>
      <c r="B2017" s="1">
        <f t="shared" si="96"/>
        <v>46143</v>
      </c>
      <c r="F2017" t="str">
        <f>TCD!E2018</f>
        <v>XT414606462TS</v>
      </c>
      <c r="H2017" s="6" t="str">
        <f t="shared" si="97"/>
        <v>P</v>
      </c>
      <c r="I2017" t="str">
        <f>LOOKUP(F2017,'Facture Chronopost'!L:L,'Facture Chronopost'!H:H)</f>
        <v>FR</v>
      </c>
      <c r="J2017" s="6">
        <f>TCD!U2018</f>
        <v>30</v>
      </c>
      <c r="K2017">
        <f t="shared" si="98"/>
        <v>1</v>
      </c>
      <c r="L2017" s="27">
        <f>_xlfn.XLOOKUP(F2017,'TCD poids'!A:A,'TCD poids'!C:C)</f>
        <v>0.30000000000000004</v>
      </c>
      <c r="M2017" t="str">
        <f>TCD!T2018</f>
        <v>6C</v>
      </c>
      <c r="N2017">
        <f>IF(I2017="",0.2,LOOKUP(I2017,'Pays TVA'!A:A,'Pays TVA'!B:B))</f>
        <v>0.2</v>
      </c>
      <c r="O2017" s="27" t="str">
        <f>IF(TCD!M2018="","",TCD!M2018)</f>
        <v/>
      </c>
      <c r="P2017" s="27" t="str">
        <f>IF(TCD!J2018="","",TCD!J2018)</f>
        <v/>
      </c>
      <c r="Q2017" s="27" t="str">
        <f>IF(AND(TCD!L2018="",TCD!Q2018=""),"",IF(SUM(TCD!L2018,TCD!Q2018)&gt;15,29,9.5))</f>
        <v/>
      </c>
      <c r="R2017" s="27">
        <f>_xlfn.XLOOKUP(F2017,TCD!E:E,TCD!K:K,"")</f>
        <v>0</v>
      </c>
      <c r="S2017" s="27" t="str">
        <f>IF(TCD!I2018="","",IF(TCD!I2018&gt;8.5,17,8.5))</f>
        <v/>
      </c>
      <c r="T2017" s="27">
        <f>TCD!Y2018</f>
        <v>5.41</v>
      </c>
    </row>
    <row r="2018" spans="1:20" x14ac:dyDescent="0.2">
      <c r="A2018" s="13" t="str">
        <f>TCD!V2019</f>
        <v>CHRONO_2SHOP</v>
      </c>
      <c r="B2018" s="1">
        <f t="shared" si="96"/>
        <v>46143</v>
      </c>
      <c r="F2018" t="str">
        <f>TCD!E2019</f>
        <v>XT414606935TS</v>
      </c>
      <c r="H2018" s="6" t="str">
        <f t="shared" si="97"/>
        <v>P</v>
      </c>
      <c r="I2018" t="str">
        <f>LOOKUP(F2018,'Facture Chronopost'!L:L,'Facture Chronopost'!H:H)</f>
        <v>FR</v>
      </c>
      <c r="J2018" s="6">
        <f>TCD!U2019</f>
        <v>30</v>
      </c>
      <c r="K2018">
        <f t="shared" si="98"/>
        <v>1</v>
      </c>
      <c r="L2018" s="27">
        <f>_xlfn.XLOOKUP(F2018,'TCD poids'!A:A,'TCD poids'!C:C)</f>
        <v>1.8</v>
      </c>
      <c r="M2018" t="str">
        <f>TCD!T2019</f>
        <v>6C</v>
      </c>
      <c r="N2018">
        <f>IF(I2018="",0.2,LOOKUP(I2018,'Pays TVA'!A:A,'Pays TVA'!B:B))</f>
        <v>0.2</v>
      </c>
      <c r="O2018" s="27" t="str">
        <f>IF(TCD!M2019="","",TCD!M2019)</f>
        <v/>
      </c>
      <c r="P2018" s="27" t="str">
        <f>IF(TCD!J2019="","",TCD!J2019)</f>
        <v/>
      </c>
      <c r="Q2018" s="27" t="str">
        <f>IF(AND(TCD!L2019="",TCD!Q2019=""),"",IF(SUM(TCD!L2019,TCD!Q2019)&gt;15,29,9.5))</f>
        <v/>
      </c>
      <c r="R2018" s="27">
        <f>_xlfn.XLOOKUP(F2018,TCD!E:E,TCD!K:K,"")</f>
        <v>0</v>
      </c>
      <c r="S2018" s="27" t="str">
        <f>IF(TCD!I2019="","",IF(TCD!I2019&gt;8.5,17,8.5))</f>
        <v/>
      </c>
      <c r="T2018" s="27">
        <f>TCD!Y2019</f>
        <v>5.96</v>
      </c>
    </row>
    <row r="2019" spans="1:20" x14ac:dyDescent="0.2">
      <c r="A2019" s="13" t="str">
        <f>TCD!V2020</f>
        <v>CHRONO_2SHOP</v>
      </c>
      <c r="B2019" s="1">
        <f t="shared" si="96"/>
        <v>46143</v>
      </c>
      <c r="F2019" t="str">
        <f>TCD!E2020</f>
        <v>XT414606961TS</v>
      </c>
      <c r="H2019" s="6" t="str">
        <f t="shared" si="97"/>
        <v>P</v>
      </c>
      <c r="I2019" t="str">
        <f>LOOKUP(F2019,'Facture Chronopost'!L:L,'Facture Chronopost'!H:H)</f>
        <v>FR</v>
      </c>
      <c r="J2019" s="6">
        <f>TCD!U2020</f>
        <v>42</v>
      </c>
      <c r="K2019">
        <f t="shared" si="98"/>
        <v>1</v>
      </c>
      <c r="L2019" s="27">
        <f>_xlfn.XLOOKUP(F2019,'TCD poids'!A:A,'TCD poids'!C:C)</f>
        <v>4.6999999999999993</v>
      </c>
      <c r="M2019" t="str">
        <f>TCD!T2020</f>
        <v>6C</v>
      </c>
      <c r="N2019">
        <f>IF(I2019="",0.2,LOOKUP(I2019,'Pays TVA'!A:A,'Pays TVA'!B:B))</f>
        <v>0.2</v>
      </c>
      <c r="O2019" s="27" t="str">
        <f>IF(TCD!M2020="","",TCD!M2020)</f>
        <v/>
      </c>
      <c r="P2019" s="27" t="str">
        <f>IF(TCD!J2020="","",TCD!J2020)</f>
        <v/>
      </c>
      <c r="Q2019" s="27" t="str">
        <f>IF(AND(TCD!L2020="",TCD!Q2020=""),"",IF(SUM(TCD!L2020,TCD!Q2020)&gt;15,29,9.5))</f>
        <v/>
      </c>
      <c r="R2019" s="27">
        <f>_xlfn.XLOOKUP(F2019,TCD!E:E,TCD!K:K,"")</f>
        <v>0</v>
      </c>
      <c r="S2019" s="27" t="str">
        <f>IF(TCD!I2020="","",IF(TCD!I2020&gt;8.5,17,8.5))</f>
        <v/>
      </c>
      <c r="T2019" s="27">
        <f>TCD!Y2020</f>
        <v>9.77</v>
      </c>
    </row>
    <row r="2020" spans="1:20" x14ac:dyDescent="0.2">
      <c r="A2020" s="13" t="str">
        <f>TCD!V2021</f>
        <v>CHRONO_2SHOP</v>
      </c>
      <c r="B2020" s="1">
        <f t="shared" si="96"/>
        <v>46143</v>
      </c>
      <c r="F2020" t="str">
        <f>TCD!E2021</f>
        <v>XT414609424TS</v>
      </c>
      <c r="H2020" s="6" t="str">
        <f t="shared" si="97"/>
        <v>P</v>
      </c>
      <c r="I2020" t="str">
        <f>LOOKUP(F2020,'Facture Chronopost'!L:L,'Facture Chronopost'!H:H)</f>
        <v>FR</v>
      </c>
      <c r="J2020" s="6">
        <f>TCD!U2021</f>
        <v>30</v>
      </c>
      <c r="K2020">
        <f t="shared" si="98"/>
        <v>1</v>
      </c>
      <c r="L2020" s="27">
        <f>_xlfn.XLOOKUP(F2020,'TCD poids'!A:A,'TCD poids'!C:C)</f>
        <v>0.30000000000000004</v>
      </c>
      <c r="M2020" t="str">
        <f>TCD!T2021</f>
        <v>6C</v>
      </c>
      <c r="N2020">
        <f>IF(I2020="",0.2,LOOKUP(I2020,'Pays TVA'!A:A,'Pays TVA'!B:B))</f>
        <v>0.2</v>
      </c>
      <c r="O2020" s="27" t="str">
        <f>IF(TCD!M2021="","",TCD!M2021)</f>
        <v/>
      </c>
      <c r="P2020" s="27" t="str">
        <f>IF(TCD!J2021="","",TCD!J2021)</f>
        <v/>
      </c>
      <c r="Q2020" s="27" t="str">
        <f>IF(AND(TCD!L2021="",TCD!Q2021=""),"",IF(SUM(TCD!L2021,TCD!Q2021)&gt;15,29,9.5))</f>
        <v/>
      </c>
      <c r="R2020" s="27">
        <f>_xlfn.XLOOKUP(F2020,TCD!E:E,TCD!K:K,"")</f>
        <v>0</v>
      </c>
      <c r="S2020" s="27" t="str">
        <f>IF(TCD!I2021="","",IF(TCD!I2021&gt;8.5,17,8.5))</f>
        <v/>
      </c>
      <c r="T2020" s="27">
        <f>TCD!Y2021</f>
        <v>5.41</v>
      </c>
    </row>
    <row r="2021" spans="1:20" x14ac:dyDescent="0.2">
      <c r="A2021" s="13" t="str">
        <f>TCD!V2022</f>
        <v>CHRONO_2SHOP</v>
      </c>
      <c r="B2021" s="1">
        <f t="shared" si="96"/>
        <v>46143</v>
      </c>
      <c r="F2021" t="str">
        <f>TCD!E2022</f>
        <v>XT414611723TS</v>
      </c>
      <c r="H2021" s="6" t="str">
        <f t="shared" si="97"/>
        <v>P</v>
      </c>
      <c r="I2021" t="str">
        <f>LOOKUP(F2021,'Facture Chronopost'!L:L,'Facture Chronopost'!H:H)</f>
        <v>FR</v>
      </c>
      <c r="J2021" s="6">
        <f>TCD!U2022</f>
        <v>42</v>
      </c>
      <c r="K2021">
        <f t="shared" si="98"/>
        <v>1</v>
      </c>
      <c r="L2021" s="27">
        <f>_xlfn.XLOOKUP(F2021,'TCD poids'!A:A,'TCD poids'!C:C)</f>
        <v>0.4</v>
      </c>
      <c r="M2021" t="str">
        <f>TCD!T2022</f>
        <v>6C</v>
      </c>
      <c r="N2021">
        <f>IF(I2021="",0.2,LOOKUP(I2021,'Pays TVA'!A:A,'Pays TVA'!B:B))</f>
        <v>0.2</v>
      </c>
      <c r="O2021" s="27" t="str">
        <f>IF(TCD!M2022="","",TCD!M2022)</f>
        <v/>
      </c>
      <c r="P2021" s="27" t="str">
        <f>IF(TCD!J2022="","",TCD!J2022)</f>
        <v/>
      </c>
      <c r="Q2021" s="27" t="str">
        <f>IF(AND(TCD!L2022="",TCD!Q2022=""),"",IF(SUM(TCD!L2022,TCD!Q2022)&gt;15,29,9.5))</f>
        <v/>
      </c>
      <c r="R2021" s="27">
        <f>_xlfn.XLOOKUP(F2021,TCD!E:E,TCD!K:K,"")</f>
        <v>0</v>
      </c>
      <c r="S2021" s="27" t="str">
        <f>IF(TCD!I2022="","",IF(TCD!I2022&gt;8.5,17,8.5))</f>
        <v/>
      </c>
      <c r="T2021" s="27">
        <f>TCD!Y2022</f>
        <v>5.41</v>
      </c>
    </row>
    <row r="2022" spans="1:20" x14ac:dyDescent="0.2">
      <c r="A2022" s="13" t="str">
        <f>TCD!V2023</f>
        <v>CHRONO_2SHOP</v>
      </c>
      <c r="B2022" s="1">
        <f t="shared" si="96"/>
        <v>46143</v>
      </c>
      <c r="F2022" t="str">
        <f>TCD!E2023</f>
        <v>XT414615963TS</v>
      </c>
      <c r="H2022" s="6" t="str">
        <f t="shared" si="97"/>
        <v>P</v>
      </c>
      <c r="I2022" t="str">
        <f>LOOKUP(F2022,'Facture Chronopost'!L:L,'Facture Chronopost'!H:H)</f>
        <v>FR</v>
      </c>
      <c r="J2022" s="6">
        <f>TCD!U2023</f>
        <v>30</v>
      </c>
      <c r="K2022">
        <f t="shared" si="98"/>
        <v>1</v>
      </c>
      <c r="L2022" s="27">
        <f>_xlfn.XLOOKUP(F2022,'TCD poids'!A:A,'TCD poids'!C:C)</f>
        <v>0.30000000000000004</v>
      </c>
      <c r="M2022" t="str">
        <f>TCD!T2023</f>
        <v>6C</v>
      </c>
      <c r="N2022">
        <f>IF(I2022="",0.2,LOOKUP(I2022,'Pays TVA'!A:A,'Pays TVA'!B:B))</f>
        <v>0.2</v>
      </c>
      <c r="O2022" s="27" t="str">
        <f>IF(TCD!M2023="","",TCD!M2023)</f>
        <v/>
      </c>
      <c r="P2022" s="27" t="str">
        <f>IF(TCD!J2023="","",TCD!J2023)</f>
        <v/>
      </c>
      <c r="Q2022" s="27" t="str">
        <f>IF(AND(TCD!L2023="",TCD!Q2023=""),"",IF(SUM(TCD!L2023,TCD!Q2023)&gt;15,29,9.5))</f>
        <v/>
      </c>
      <c r="R2022" s="27">
        <f>_xlfn.XLOOKUP(F2022,TCD!E:E,TCD!K:K,"")</f>
        <v>0</v>
      </c>
      <c r="S2022" s="27" t="str">
        <f>IF(TCD!I2023="","",IF(TCD!I2023&gt;8.5,17,8.5))</f>
        <v/>
      </c>
      <c r="T2022" s="27">
        <f>TCD!Y2023</f>
        <v>5.41</v>
      </c>
    </row>
    <row r="2023" spans="1:20" x14ac:dyDescent="0.2">
      <c r="A2023" s="13" t="str">
        <f>TCD!V2024</f>
        <v>CHRONO_2SHOP</v>
      </c>
      <c r="B2023" s="1">
        <f t="shared" si="96"/>
        <v>46143</v>
      </c>
      <c r="F2023" t="str">
        <f>TCD!E2024</f>
        <v>XT414616938TS</v>
      </c>
      <c r="H2023" s="6" t="str">
        <f t="shared" si="97"/>
        <v>P</v>
      </c>
      <c r="I2023" t="str">
        <f>LOOKUP(F2023,'Facture Chronopost'!L:L,'Facture Chronopost'!H:H)</f>
        <v>FR</v>
      </c>
      <c r="J2023" s="6">
        <f>TCD!U2024</f>
        <v>33</v>
      </c>
      <c r="K2023">
        <f t="shared" si="98"/>
        <v>1</v>
      </c>
      <c r="L2023" s="27">
        <f>_xlfn.XLOOKUP(F2023,'TCD poids'!A:A,'TCD poids'!C:C)</f>
        <v>0.1</v>
      </c>
      <c r="M2023" t="str">
        <f>TCD!T2024</f>
        <v>6C</v>
      </c>
      <c r="N2023">
        <f>IF(I2023="",0.2,LOOKUP(I2023,'Pays TVA'!A:A,'Pays TVA'!B:B))</f>
        <v>0.2</v>
      </c>
      <c r="O2023" s="27" t="str">
        <f>IF(TCD!M2024="","",TCD!M2024)</f>
        <v/>
      </c>
      <c r="P2023" s="27" t="str">
        <f>IF(TCD!J2024="","",TCD!J2024)</f>
        <v/>
      </c>
      <c r="Q2023" s="27" t="str">
        <f>IF(AND(TCD!L2024="",TCD!Q2024=""),"",IF(SUM(TCD!L2024,TCD!Q2024)&gt;15,29,9.5))</f>
        <v/>
      </c>
      <c r="R2023" s="27">
        <f>_xlfn.XLOOKUP(F2023,TCD!E:E,TCD!K:K,"")</f>
        <v>0</v>
      </c>
      <c r="S2023" s="27" t="str">
        <f>IF(TCD!I2024="","",IF(TCD!I2024&gt;8.5,17,8.5))</f>
        <v/>
      </c>
      <c r="T2023" s="27">
        <f>TCD!Y2024</f>
        <v>6.48</v>
      </c>
    </row>
    <row r="2024" spans="1:20" x14ac:dyDescent="0.2">
      <c r="A2024" s="13" t="str">
        <f>TCD!V2025</f>
        <v>CHRONO_2SHOP</v>
      </c>
      <c r="B2024" s="1">
        <f t="shared" si="96"/>
        <v>46143</v>
      </c>
      <c r="F2024" t="str">
        <f>TCD!E2025</f>
        <v>XT414617195TS</v>
      </c>
      <c r="H2024" s="6" t="str">
        <f t="shared" si="97"/>
        <v>P</v>
      </c>
      <c r="I2024" t="str">
        <f>LOOKUP(F2024,'Facture Chronopost'!L:L,'Facture Chronopost'!H:H)</f>
        <v>FR</v>
      </c>
      <c r="J2024" s="6">
        <f>TCD!U2025</f>
        <v>42</v>
      </c>
      <c r="K2024">
        <f t="shared" si="98"/>
        <v>1</v>
      </c>
      <c r="L2024" s="27">
        <f>_xlfn.XLOOKUP(F2024,'TCD poids'!A:A,'TCD poids'!C:C)</f>
        <v>1.8</v>
      </c>
      <c r="M2024" t="str">
        <f>TCD!T2025</f>
        <v>6C</v>
      </c>
      <c r="N2024">
        <f>IF(I2024="",0.2,LOOKUP(I2024,'Pays TVA'!A:A,'Pays TVA'!B:B))</f>
        <v>0.2</v>
      </c>
      <c r="O2024" s="27" t="str">
        <f>IF(TCD!M2025="","",TCD!M2025)</f>
        <v/>
      </c>
      <c r="P2024" s="27" t="str">
        <f>IF(TCD!J2025="","",TCD!J2025)</f>
        <v/>
      </c>
      <c r="Q2024" s="27" t="str">
        <f>IF(AND(TCD!L2025="",TCD!Q2025=""),"",IF(SUM(TCD!L2025,TCD!Q2025)&gt;15,29,9.5))</f>
        <v/>
      </c>
      <c r="R2024" s="27">
        <f>_xlfn.XLOOKUP(F2024,TCD!E:E,TCD!K:K,"")</f>
        <v>0</v>
      </c>
      <c r="S2024" s="27" t="str">
        <f>IF(TCD!I2025="","",IF(TCD!I2025&gt;8.5,17,8.5))</f>
        <v/>
      </c>
      <c r="T2024" s="27">
        <f>TCD!Y2025</f>
        <v>5.96</v>
      </c>
    </row>
    <row r="2025" spans="1:20" x14ac:dyDescent="0.2">
      <c r="A2025" s="13" t="str">
        <f>TCD!V2026</f>
        <v>CHRONO_2SHOP</v>
      </c>
      <c r="B2025" s="1">
        <f t="shared" si="96"/>
        <v>46143</v>
      </c>
      <c r="F2025" t="str">
        <f>TCD!E2026</f>
        <v>XT414619497TS</v>
      </c>
      <c r="H2025" s="6" t="str">
        <f t="shared" si="97"/>
        <v>P</v>
      </c>
      <c r="I2025" t="str">
        <f>LOOKUP(F2025,'Facture Chronopost'!L:L,'Facture Chronopost'!H:H)</f>
        <v>FR</v>
      </c>
      <c r="J2025" s="6">
        <f>TCD!U2026</f>
        <v>30</v>
      </c>
      <c r="K2025">
        <f t="shared" si="98"/>
        <v>1</v>
      </c>
      <c r="L2025" s="27">
        <f>_xlfn.XLOOKUP(F2025,'TCD poids'!A:A,'TCD poids'!C:C)</f>
        <v>0.1</v>
      </c>
      <c r="M2025" t="str">
        <f>TCD!T2026</f>
        <v>6C</v>
      </c>
      <c r="N2025">
        <f>IF(I2025="",0.2,LOOKUP(I2025,'Pays TVA'!A:A,'Pays TVA'!B:B))</f>
        <v>0.2</v>
      </c>
      <c r="O2025" s="27" t="str">
        <f>IF(TCD!M2026="","",TCD!M2026)</f>
        <v/>
      </c>
      <c r="P2025" s="27" t="str">
        <f>IF(TCD!J2026="","",TCD!J2026)</f>
        <v/>
      </c>
      <c r="Q2025" s="27" t="str">
        <f>IF(AND(TCD!L2026="",TCD!Q2026=""),"",IF(SUM(TCD!L2026,TCD!Q2026)&gt;15,29,9.5))</f>
        <v/>
      </c>
      <c r="R2025" s="27">
        <f>_xlfn.XLOOKUP(F2025,TCD!E:E,TCD!K:K,"")</f>
        <v>0</v>
      </c>
      <c r="S2025" s="27" t="str">
        <f>IF(TCD!I2026="","",IF(TCD!I2026&gt;8.5,17,8.5))</f>
        <v/>
      </c>
      <c r="T2025" s="27">
        <f>TCD!Y2026</f>
        <v>5.41</v>
      </c>
    </row>
    <row r="2026" spans="1:20" x14ac:dyDescent="0.2">
      <c r="A2026" s="13" t="str">
        <f>TCD!V2027</f>
        <v>CHRONO_2SHOP</v>
      </c>
      <c r="B2026" s="1">
        <f t="shared" si="96"/>
        <v>46143</v>
      </c>
      <c r="F2026" t="str">
        <f>TCD!E2027</f>
        <v>XT414620124TS</v>
      </c>
      <c r="H2026" s="6" t="str">
        <f t="shared" si="97"/>
        <v>P</v>
      </c>
      <c r="I2026" t="str">
        <f>LOOKUP(F2026,'Facture Chronopost'!L:L,'Facture Chronopost'!H:H)</f>
        <v>FR</v>
      </c>
      <c r="J2026" s="6">
        <f>TCD!U2027</f>
        <v>30</v>
      </c>
      <c r="K2026">
        <f t="shared" si="98"/>
        <v>1</v>
      </c>
      <c r="L2026" s="27">
        <f>_xlfn.XLOOKUP(F2026,'TCD poids'!A:A,'TCD poids'!C:C)</f>
        <v>0.2</v>
      </c>
      <c r="M2026" t="str">
        <f>TCD!T2027</f>
        <v>6C</v>
      </c>
      <c r="N2026">
        <f>IF(I2026="",0.2,LOOKUP(I2026,'Pays TVA'!A:A,'Pays TVA'!B:B))</f>
        <v>0.2</v>
      </c>
      <c r="O2026" s="27" t="str">
        <f>IF(TCD!M2027="","",TCD!M2027)</f>
        <v/>
      </c>
      <c r="P2026" s="27" t="str">
        <f>IF(TCD!J2027="","",TCD!J2027)</f>
        <v/>
      </c>
      <c r="Q2026" s="27" t="str">
        <f>IF(AND(TCD!L2027="",TCD!Q2027=""),"",IF(SUM(TCD!L2027,TCD!Q2027)&gt;15,29,9.5))</f>
        <v/>
      </c>
      <c r="R2026" s="27">
        <f>_xlfn.XLOOKUP(F2026,TCD!E:E,TCD!K:K,"")</f>
        <v>0</v>
      </c>
      <c r="S2026" s="27" t="str">
        <f>IF(TCD!I2027="","",IF(TCD!I2027&gt;8.5,17,8.5))</f>
        <v/>
      </c>
      <c r="T2026" s="27">
        <f>TCD!Y2027</f>
        <v>5.41</v>
      </c>
    </row>
    <row r="2027" spans="1:20" x14ac:dyDescent="0.2">
      <c r="A2027" s="13" t="str">
        <f>TCD!V2028</f>
        <v>CHRONO_2SHOP</v>
      </c>
      <c r="B2027" s="1">
        <f t="shared" si="96"/>
        <v>46143</v>
      </c>
      <c r="F2027" t="str">
        <f>TCD!E2028</f>
        <v>XT414620402TS</v>
      </c>
      <c r="H2027" s="6" t="str">
        <f t="shared" si="97"/>
        <v>P</v>
      </c>
      <c r="I2027" t="str">
        <f>LOOKUP(F2027,'Facture Chronopost'!L:L,'Facture Chronopost'!H:H)</f>
        <v>FR</v>
      </c>
      <c r="J2027" s="6">
        <f>TCD!U2028</f>
        <v>25</v>
      </c>
      <c r="K2027">
        <f t="shared" si="98"/>
        <v>1</v>
      </c>
      <c r="L2027" s="27">
        <f>_xlfn.XLOOKUP(F2027,'TCD poids'!A:A,'TCD poids'!C:C)</f>
        <v>0.1</v>
      </c>
      <c r="M2027" t="str">
        <f>TCD!T2028</f>
        <v>6C</v>
      </c>
      <c r="N2027">
        <f>IF(I2027="",0.2,LOOKUP(I2027,'Pays TVA'!A:A,'Pays TVA'!B:B))</f>
        <v>0.2</v>
      </c>
      <c r="O2027" s="27" t="str">
        <f>IF(TCD!M2028="","",TCD!M2028)</f>
        <v/>
      </c>
      <c r="P2027" s="27" t="str">
        <f>IF(TCD!J2028="","",TCD!J2028)</f>
        <v/>
      </c>
      <c r="Q2027" s="27" t="str">
        <f>IF(AND(TCD!L2028="",TCD!Q2028=""),"",IF(SUM(TCD!L2028,TCD!Q2028)&gt;15,29,9.5))</f>
        <v/>
      </c>
      <c r="R2027" s="27">
        <f>_xlfn.XLOOKUP(F2027,TCD!E:E,TCD!K:K,"")</f>
        <v>0</v>
      </c>
      <c r="S2027" s="27" t="str">
        <f>IF(TCD!I2028="","",IF(TCD!I2028&gt;8.5,17,8.5))</f>
        <v/>
      </c>
      <c r="T2027" s="27">
        <f>TCD!Y2028</f>
        <v>9.5500000000000007</v>
      </c>
    </row>
    <row r="2028" spans="1:20" x14ac:dyDescent="0.2">
      <c r="A2028" s="13" t="str">
        <f>TCD!V2029</f>
        <v>CHRONO_2SHOP</v>
      </c>
      <c r="B2028" s="1">
        <f t="shared" si="96"/>
        <v>46143</v>
      </c>
      <c r="F2028" t="str">
        <f>TCD!E2029</f>
        <v>XT414620875TS</v>
      </c>
      <c r="H2028" s="6" t="str">
        <f t="shared" si="97"/>
        <v>P</v>
      </c>
      <c r="I2028" t="str">
        <f>LOOKUP(F2028,'Facture Chronopost'!L:L,'Facture Chronopost'!H:H)</f>
        <v>FR</v>
      </c>
      <c r="J2028" s="6">
        <f>TCD!U2029</f>
        <v>30</v>
      </c>
      <c r="K2028">
        <f t="shared" si="98"/>
        <v>1</v>
      </c>
      <c r="L2028" s="27">
        <f>_xlfn.XLOOKUP(F2028,'TCD poids'!A:A,'TCD poids'!C:C)</f>
        <v>4.5999999999999996</v>
      </c>
      <c r="M2028" t="str">
        <f>TCD!T2029</f>
        <v>6C</v>
      </c>
      <c r="N2028">
        <f>IF(I2028="",0.2,LOOKUP(I2028,'Pays TVA'!A:A,'Pays TVA'!B:B))</f>
        <v>0.2</v>
      </c>
      <c r="O2028" s="27" t="str">
        <f>IF(TCD!M2029="","",TCD!M2029)</f>
        <v/>
      </c>
      <c r="P2028" s="27" t="str">
        <f>IF(TCD!J2029="","",TCD!J2029)</f>
        <v/>
      </c>
      <c r="Q2028" s="27" t="str">
        <f>IF(AND(TCD!L2029="",TCD!Q2029=""),"",IF(SUM(TCD!L2029,TCD!Q2029)&gt;15,29,9.5))</f>
        <v/>
      </c>
      <c r="R2028" s="27">
        <f>_xlfn.XLOOKUP(F2028,TCD!E:E,TCD!K:K,"")</f>
        <v>0</v>
      </c>
      <c r="S2028" s="27" t="str">
        <f>IF(TCD!I2029="","",IF(TCD!I2029&gt;8.5,17,8.5))</f>
        <v/>
      </c>
      <c r="T2028" s="27">
        <f>TCD!Y2029</f>
        <v>9.77</v>
      </c>
    </row>
    <row r="2029" spans="1:20" x14ac:dyDescent="0.2">
      <c r="A2029" s="13" t="str">
        <f>TCD!V2030</f>
        <v>CHRONO_2SHOP</v>
      </c>
      <c r="B2029" s="1">
        <f t="shared" si="96"/>
        <v>46143</v>
      </c>
      <c r="F2029" t="str">
        <f>TCD!E2030</f>
        <v>XT414622244TS</v>
      </c>
      <c r="H2029" s="6" t="str">
        <f t="shared" si="97"/>
        <v>P</v>
      </c>
      <c r="I2029" t="str">
        <f>LOOKUP(F2029,'Facture Chronopost'!L:L,'Facture Chronopost'!H:H)</f>
        <v>FR</v>
      </c>
      <c r="J2029" s="6">
        <f>TCD!U2030</f>
        <v>30</v>
      </c>
      <c r="K2029">
        <f t="shared" si="98"/>
        <v>1</v>
      </c>
      <c r="L2029" s="27">
        <f>_xlfn.XLOOKUP(F2029,'TCD poids'!A:A,'TCD poids'!C:C)</f>
        <v>0.2</v>
      </c>
      <c r="M2029" t="str">
        <f>TCD!T2030</f>
        <v>6C</v>
      </c>
      <c r="N2029">
        <f>IF(I2029="",0.2,LOOKUP(I2029,'Pays TVA'!A:A,'Pays TVA'!B:B))</f>
        <v>0.2</v>
      </c>
      <c r="O2029" s="27" t="str">
        <f>IF(TCD!M2030="","",TCD!M2030)</f>
        <v/>
      </c>
      <c r="P2029" s="27" t="str">
        <f>IF(TCD!J2030="","",TCD!J2030)</f>
        <v/>
      </c>
      <c r="Q2029" s="27" t="str">
        <f>IF(AND(TCD!L2030="",TCD!Q2030=""),"",IF(SUM(TCD!L2030,TCD!Q2030)&gt;15,29,9.5))</f>
        <v/>
      </c>
      <c r="R2029" s="27">
        <f>_xlfn.XLOOKUP(F2029,TCD!E:E,TCD!K:K,"")</f>
        <v>0</v>
      </c>
      <c r="S2029" s="27" t="str">
        <f>IF(TCD!I2030="","",IF(TCD!I2030&gt;8.5,17,8.5))</f>
        <v/>
      </c>
      <c r="T2029" s="27">
        <f>TCD!Y2030</f>
        <v>5.41</v>
      </c>
    </row>
    <row r="2030" spans="1:20" x14ac:dyDescent="0.2">
      <c r="A2030" s="13" t="str">
        <f>TCD!V2031</f>
        <v>CHRONO_2SHOP</v>
      </c>
      <c r="B2030" s="1">
        <f t="shared" si="96"/>
        <v>46143</v>
      </c>
      <c r="F2030" t="str">
        <f>TCD!E2031</f>
        <v>XT414622301TS</v>
      </c>
      <c r="H2030" s="6" t="str">
        <f t="shared" si="97"/>
        <v>P</v>
      </c>
      <c r="I2030" t="str">
        <f>LOOKUP(F2030,'Facture Chronopost'!L:L,'Facture Chronopost'!H:H)</f>
        <v>FR</v>
      </c>
      <c r="J2030" s="6">
        <f>TCD!U2031</f>
        <v>30</v>
      </c>
      <c r="K2030">
        <f t="shared" si="98"/>
        <v>1</v>
      </c>
      <c r="L2030" s="27">
        <f>_xlfn.XLOOKUP(F2030,'TCD poids'!A:A,'TCD poids'!C:C)</f>
        <v>0.1</v>
      </c>
      <c r="M2030" t="str">
        <f>TCD!T2031</f>
        <v>6C</v>
      </c>
      <c r="N2030">
        <f>IF(I2030="",0.2,LOOKUP(I2030,'Pays TVA'!A:A,'Pays TVA'!B:B))</f>
        <v>0.2</v>
      </c>
      <c r="O2030" s="27" t="str">
        <f>IF(TCD!M2031="","",TCD!M2031)</f>
        <v/>
      </c>
      <c r="P2030" s="27" t="str">
        <f>IF(TCD!J2031="","",TCD!J2031)</f>
        <v/>
      </c>
      <c r="Q2030" s="27" t="str">
        <f>IF(AND(TCD!L2031="",TCD!Q2031=""),"",IF(SUM(TCD!L2031,TCD!Q2031)&gt;15,29,9.5))</f>
        <v/>
      </c>
      <c r="R2030" s="27">
        <f>_xlfn.XLOOKUP(F2030,TCD!E:E,TCD!K:K,"")</f>
        <v>0</v>
      </c>
      <c r="S2030" s="27" t="str">
        <f>IF(TCD!I2031="","",IF(TCD!I2031&gt;8.5,17,8.5))</f>
        <v/>
      </c>
      <c r="T2030" s="27">
        <f>TCD!Y2031</f>
        <v>5.41</v>
      </c>
    </row>
    <row r="2031" spans="1:20" x14ac:dyDescent="0.2">
      <c r="A2031" s="13" t="str">
        <f>TCD!V2032</f>
        <v>CHRONO_2SHOP</v>
      </c>
      <c r="B2031" s="1">
        <f t="shared" si="96"/>
        <v>46143</v>
      </c>
      <c r="F2031" t="str">
        <f>TCD!E2032</f>
        <v>XT414622536TS</v>
      </c>
      <c r="H2031" s="6" t="str">
        <f t="shared" si="97"/>
        <v>P</v>
      </c>
      <c r="I2031" t="str">
        <f>LOOKUP(F2031,'Facture Chronopost'!L:L,'Facture Chronopost'!H:H)</f>
        <v>FR</v>
      </c>
      <c r="J2031" s="6">
        <f>TCD!U2032</f>
        <v>25</v>
      </c>
      <c r="K2031">
        <f t="shared" si="98"/>
        <v>1</v>
      </c>
      <c r="L2031" s="27">
        <f>_xlfn.XLOOKUP(F2031,'TCD poids'!A:A,'TCD poids'!C:C)</f>
        <v>0.30000000000000004</v>
      </c>
      <c r="M2031" t="str">
        <f>TCD!T2032</f>
        <v>6C</v>
      </c>
      <c r="N2031">
        <f>IF(I2031="",0.2,LOOKUP(I2031,'Pays TVA'!A:A,'Pays TVA'!B:B))</f>
        <v>0.2</v>
      </c>
      <c r="O2031" s="27" t="str">
        <f>IF(TCD!M2032="","",TCD!M2032)</f>
        <v/>
      </c>
      <c r="P2031" s="27" t="str">
        <f>IF(TCD!J2032="","",TCD!J2032)</f>
        <v/>
      </c>
      <c r="Q2031" s="27" t="str">
        <f>IF(AND(TCD!L2032="",TCD!Q2032=""),"",IF(SUM(TCD!L2032,TCD!Q2032)&gt;15,29,9.5))</f>
        <v/>
      </c>
      <c r="R2031" s="27">
        <f>_xlfn.XLOOKUP(F2031,TCD!E:E,TCD!K:K,"")</f>
        <v>0</v>
      </c>
      <c r="S2031" s="27" t="str">
        <f>IF(TCD!I2032="","",IF(TCD!I2032&gt;8.5,17,8.5))</f>
        <v/>
      </c>
      <c r="T2031" s="27">
        <f>TCD!Y2032</f>
        <v>9.5500000000000007</v>
      </c>
    </row>
    <row r="2032" spans="1:20" x14ac:dyDescent="0.2">
      <c r="A2032" s="13" t="str">
        <f>TCD!V2033</f>
        <v>CHRONO_2SHOP</v>
      </c>
      <c r="B2032" s="1">
        <f t="shared" si="96"/>
        <v>46143</v>
      </c>
      <c r="F2032" t="str">
        <f>TCD!E2033</f>
        <v>XT414623117TS</v>
      </c>
      <c r="H2032" s="6" t="str">
        <f t="shared" si="97"/>
        <v>P</v>
      </c>
      <c r="I2032" t="str">
        <f>LOOKUP(F2032,'Facture Chronopost'!L:L,'Facture Chronopost'!H:H)</f>
        <v>FR</v>
      </c>
      <c r="J2032" s="6">
        <f>TCD!U2033</f>
        <v>25</v>
      </c>
      <c r="K2032">
        <f t="shared" si="98"/>
        <v>1</v>
      </c>
      <c r="L2032" s="27">
        <f>_xlfn.XLOOKUP(F2032,'TCD poids'!A:A,'TCD poids'!C:C)</f>
        <v>3.8000000000000003</v>
      </c>
      <c r="M2032" t="str">
        <f>TCD!T2033</f>
        <v>6C</v>
      </c>
      <c r="N2032">
        <f>IF(I2032="",0.2,LOOKUP(I2032,'Pays TVA'!A:A,'Pays TVA'!B:B))</f>
        <v>0.2</v>
      </c>
      <c r="O2032" s="27" t="str">
        <f>IF(TCD!M2033="","",TCD!M2033)</f>
        <v/>
      </c>
      <c r="P2032" s="27" t="str">
        <f>IF(TCD!J2033="","",TCD!J2033)</f>
        <v/>
      </c>
      <c r="Q2032" s="27" t="str">
        <f>IF(AND(TCD!L2033="",TCD!Q2033=""),"",IF(SUM(TCD!L2033,TCD!Q2033)&gt;15,29,9.5))</f>
        <v/>
      </c>
      <c r="R2032" s="27">
        <f>_xlfn.XLOOKUP(F2032,TCD!E:E,TCD!K:K,"")</f>
        <v>0</v>
      </c>
      <c r="S2032" s="27" t="str">
        <f>IF(TCD!I2033="","",IF(TCD!I2033&gt;8.5,17,8.5))</f>
        <v/>
      </c>
      <c r="T2032" s="27">
        <f>TCD!Y2033</f>
        <v>13.25</v>
      </c>
    </row>
    <row r="2033" spans="1:20" x14ac:dyDescent="0.2">
      <c r="A2033" s="13" t="str">
        <f>TCD!V2034</f>
        <v>CHRONO_2SHOP</v>
      </c>
      <c r="B2033" s="1">
        <f t="shared" si="96"/>
        <v>46143</v>
      </c>
      <c r="F2033" t="str">
        <f>TCD!E2034</f>
        <v>XT414623474TS</v>
      </c>
      <c r="H2033" s="6" t="str">
        <f t="shared" si="97"/>
        <v>P</v>
      </c>
      <c r="I2033" t="str">
        <f>LOOKUP(F2033,'Facture Chronopost'!L:L,'Facture Chronopost'!H:H)</f>
        <v>FR</v>
      </c>
      <c r="J2033" s="6">
        <f>TCD!U2034</f>
        <v>30</v>
      </c>
      <c r="K2033">
        <f t="shared" si="98"/>
        <v>1</v>
      </c>
      <c r="L2033" s="27">
        <f>_xlfn.XLOOKUP(F2033,'TCD poids'!A:A,'TCD poids'!C:C)</f>
        <v>0.2</v>
      </c>
      <c r="M2033" t="str">
        <f>TCD!T2034</f>
        <v>6C</v>
      </c>
      <c r="N2033">
        <f>IF(I2033="",0.2,LOOKUP(I2033,'Pays TVA'!A:A,'Pays TVA'!B:B))</f>
        <v>0.2</v>
      </c>
      <c r="O2033" s="27" t="str">
        <f>IF(TCD!M2034="","",TCD!M2034)</f>
        <v/>
      </c>
      <c r="P2033" s="27" t="str">
        <f>IF(TCD!J2034="","",TCD!J2034)</f>
        <v/>
      </c>
      <c r="Q2033" s="27" t="str">
        <f>IF(AND(TCD!L2034="",TCD!Q2034=""),"",IF(SUM(TCD!L2034,TCD!Q2034)&gt;15,29,9.5))</f>
        <v/>
      </c>
      <c r="R2033" s="27">
        <f>_xlfn.XLOOKUP(F2033,TCD!E:E,TCD!K:K,"")</f>
        <v>0</v>
      </c>
      <c r="S2033" s="27" t="str">
        <f>IF(TCD!I2034="","",IF(TCD!I2034&gt;8.5,17,8.5))</f>
        <v/>
      </c>
      <c r="T2033" s="27">
        <f>TCD!Y2034</f>
        <v>5.41</v>
      </c>
    </row>
    <row r="2034" spans="1:20" x14ac:dyDescent="0.2">
      <c r="A2034" s="13" t="str">
        <f>TCD!V2035</f>
        <v>CHRONO_2SHOP</v>
      </c>
      <c r="B2034" s="1">
        <f t="shared" si="96"/>
        <v>46143</v>
      </c>
      <c r="F2034" t="str">
        <f>TCD!E2035</f>
        <v>XT414623810TS</v>
      </c>
      <c r="H2034" s="6" t="str">
        <f t="shared" si="97"/>
        <v>P</v>
      </c>
      <c r="I2034" t="str">
        <f>LOOKUP(F2034,'Facture Chronopost'!L:L,'Facture Chronopost'!H:H)</f>
        <v>FR</v>
      </c>
      <c r="J2034" s="6">
        <f>TCD!U2035</f>
        <v>33</v>
      </c>
      <c r="K2034">
        <f t="shared" si="98"/>
        <v>1</v>
      </c>
      <c r="L2034" s="27">
        <f>_xlfn.XLOOKUP(F2034,'TCD poids'!A:A,'TCD poids'!C:C)</f>
        <v>0.4</v>
      </c>
      <c r="M2034" t="str">
        <f>TCD!T2035</f>
        <v>6C</v>
      </c>
      <c r="N2034">
        <f>IF(I2034="",0.2,LOOKUP(I2034,'Pays TVA'!A:A,'Pays TVA'!B:B))</f>
        <v>0.2</v>
      </c>
      <c r="O2034" s="27" t="str">
        <f>IF(TCD!M2035="","",TCD!M2035)</f>
        <v/>
      </c>
      <c r="P2034" s="27" t="str">
        <f>IF(TCD!J2035="","",TCD!J2035)</f>
        <v/>
      </c>
      <c r="Q2034" s="27" t="str">
        <f>IF(AND(TCD!L2035="",TCD!Q2035=""),"",IF(SUM(TCD!L2035,TCD!Q2035)&gt;15,29,9.5))</f>
        <v/>
      </c>
      <c r="R2034" s="27">
        <f>_xlfn.XLOOKUP(F2034,TCD!E:E,TCD!K:K,"")</f>
        <v>0</v>
      </c>
      <c r="S2034" s="27" t="str">
        <f>IF(TCD!I2035="","",IF(TCD!I2035&gt;8.5,17,8.5))</f>
        <v/>
      </c>
      <c r="T2034" s="27">
        <f>TCD!Y2035</f>
        <v>6.48</v>
      </c>
    </row>
    <row r="2035" spans="1:20" x14ac:dyDescent="0.2">
      <c r="A2035" s="13" t="str">
        <f>TCD!V2036</f>
        <v>CHRONO_2SHOP</v>
      </c>
      <c r="B2035" s="1">
        <f t="shared" si="96"/>
        <v>46143</v>
      </c>
      <c r="F2035" t="str">
        <f>TCD!E2036</f>
        <v>XT414624041TS</v>
      </c>
      <c r="H2035" s="6" t="str">
        <f t="shared" si="97"/>
        <v>P</v>
      </c>
      <c r="I2035" t="str">
        <f>LOOKUP(F2035,'Facture Chronopost'!L:L,'Facture Chronopost'!H:H)</f>
        <v>FR</v>
      </c>
      <c r="J2035" s="6">
        <f>TCD!U2036</f>
        <v>30</v>
      </c>
      <c r="K2035">
        <f t="shared" si="98"/>
        <v>1</v>
      </c>
      <c r="L2035" s="27">
        <f>_xlfn.XLOOKUP(F2035,'TCD poids'!A:A,'TCD poids'!C:C)</f>
        <v>0.79999999999999993</v>
      </c>
      <c r="M2035" t="str">
        <f>TCD!T2036</f>
        <v>6C</v>
      </c>
      <c r="N2035">
        <f>IF(I2035="",0.2,LOOKUP(I2035,'Pays TVA'!A:A,'Pays TVA'!B:B))</f>
        <v>0.2</v>
      </c>
      <c r="O2035" s="27" t="str">
        <f>IF(TCD!M2036="","",TCD!M2036)</f>
        <v/>
      </c>
      <c r="P2035" s="27" t="str">
        <f>IF(TCD!J2036="","",TCD!J2036)</f>
        <v/>
      </c>
      <c r="Q2035" s="27" t="str">
        <f>IF(AND(TCD!L2036="",TCD!Q2036=""),"",IF(SUM(TCD!L2036,TCD!Q2036)&gt;15,29,9.5))</f>
        <v/>
      </c>
      <c r="R2035" s="27">
        <f>_xlfn.XLOOKUP(F2035,TCD!E:E,TCD!K:K,"")</f>
        <v>0</v>
      </c>
      <c r="S2035" s="27" t="str">
        <f>IF(TCD!I2036="","",IF(TCD!I2036&gt;8.5,17,8.5))</f>
        <v/>
      </c>
      <c r="T2035" s="27">
        <f>TCD!Y2036</f>
        <v>5.63</v>
      </c>
    </row>
    <row r="2036" spans="1:20" x14ac:dyDescent="0.2">
      <c r="A2036" s="13" t="str">
        <f>TCD!V2037</f>
        <v>CHRONO_2SHOP</v>
      </c>
      <c r="B2036" s="1">
        <f t="shared" si="96"/>
        <v>46143</v>
      </c>
      <c r="F2036" t="str">
        <f>TCD!E2037</f>
        <v>XT414624832TS</v>
      </c>
      <c r="H2036" s="6" t="str">
        <f t="shared" si="97"/>
        <v>P</v>
      </c>
      <c r="I2036" t="str">
        <f>LOOKUP(F2036,'Facture Chronopost'!L:L,'Facture Chronopost'!H:H)</f>
        <v>FR</v>
      </c>
      <c r="J2036" s="6">
        <f>TCD!U2037</f>
        <v>30</v>
      </c>
      <c r="K2036">
        <f t="shared" si="98"/>
        <v>1</v>
      </c>
      <c r="L2036" s="27">
        <f>_xlfn.XLOOKUP(F2036,'TCD poids'!A:A,'TCD poids'!C:C)</f>
        <v>0.4</v>
      </c>
      <c r="M2036" t="str">
        <f>TCD!T2037</f>
        <v>6C</v>
      </c>
      <c r="N2036">
        <f>IF(I2036="",0.2,LOOKUP(I2036,'Pays TVA'!A:A,'Pays TVA'!B:B))</f>
        <v>0.2</v>
      </c>
      <c r="O2036" s="27" t="str">
        <f>IF(TCD!M2037="","",TCD!M2037)</f>
        <v/>
      </c>
      <c r="P2036" s="27" t="str">
        <f>IF(TCD!J2037="","",TCD!J2037)</f>
        <v/>
      </c>
      <c r="Q2036" s="27" t="str">
        <f>IF(AND(TCD!L2037="",TCD!Q2037=""),"",IF(SUM(TCD!L2037,TCD!Q2037)&gt;15,29,9.5))</f>
        <v/>
      </c>
      <c r="R2036" s="27">
        <f>_xlfn.XLOOKUP(F2036,TCD!E:E,TCD!K:K,"")</f>
        <v>0</v>
      </c>
      <c r="S2036" s="27" t="str">
        <f>IF(TCD!I2037="","",IF(TCD!I2037&gt;8.5,17,8.5))</f>
        <v/>
      </c>
      <c r="T2036" s="27">
        <f>TCD!Y2037</f>
        <v>5.41</v>
      </c>
    </row>
    <row r="2037" spans="1:20" x14ac:dyDescent="0.2">
      <c r="A2037" s="13" t="str">
        <f>TCD!V2038</f>
        <v>CHRONO_2SHOP</v>
      </c>
      <c r="B2037" s="1">
        <f t="shared" si="96"/>
        <v>46143</v>
      </c>
      <c r="F2037" t="str">
        <f>TCD!E2038</f>
        <v>XT414625444TS</v>
      </c>
      <c r="H2037" s="6" t="str">
        <f t="shared" si="97"/>
        <v>P</v>
      </c>
      <c r="I2037" t="str">
        <f>LOOKUP(F2037,'Facture Chronopost'!L:L,'Facture Chronopost'!H:H)</f>
        <v>FR</v>
      </c>
      <c r="J2037" s="6">
        <f>TCD!U2038</f>
        <v>25</v>
      </c>
      <c r="K2037">
        <f t="shared" si="98"/>
        <v>1</v>
      </c>
      <c r="L2037" s="27">
        <f>_xlfn.XLOOKUP(F2037,'TCD poids'!A:A,'TCD poids'!C:C)</f>
        <v>0.2</v>
      </c>
      <c r="M2037" t="str">
        <f>TCD!T2038</f>
        <v>6C</v>
      </c>
      <c r="N2037">
        <f>IF(I2037="",0.2,LOOKUP(I2037,'Pays TVA'!A:A,'Pays TVA'!B:B))</f>
        <v>0.2</v>
      </c>
      <c r="O2037" s="27" t="str">
        <f>IF(TCD!M2038="","",TCD!M2038)</f>
        <v/>
      </c>
      <c r="P2037" s="27" t="str">
        <f>IF(TCD!J2038="","",TCD!J2038)</f>
        <v/>
      </c>
      <c r="Q2037" s="27" t="str">
        <f>IF(AND(TCD!L2038="",TCD!Q2038=""),"",IF(SUM(TCD!L2038,TCD!Q2038)&gt;15,29,9.5))</f>
        <v/>
      </c>
      <c r="R2037" s="27">
        <f>_xlfn.XLOOKUP(F2037,TCD!E:E,TCD!K:K,"")</f>
        <v>0</v>
      </c>
      <c r="S2037" s="27" t="str">
        <f>IF(TCD!I2038="","",IF(TCD!I2038&gt;8.5,17,8.5))</f>
        <v/>
      </c>
      <c r="T2037" s="27">
        <f>TCD!Y2038</f>
        <v>9.5500000000000007</v>
      </c>
    </row>
    <row r="2038" spans="1:20" x14ac:dyDescent="0.2">
      <c r="A2038" s="13" t="str">
        <f>TCD!V2039</f>
        <v>CHRONO_2SHOP</v>
      </c>
      <c r="B2038" s="1">
        <f t="shared" si="96"/>
        <v>46143</v>
      </c>
      <c r="F2038" t="str">
        <f>TCD!E2039</f>
        <v>XT414625719TS</v>
      </c>
      <c r="H2038" s="6" t="str">
        <f t="shared" si="97"/>
        <v>P</v>
      </c>
      <c r="I2038" t="str">
        <f>LOOKUP(F2038,'Facture Chronopost'!L:L,'Facture Chronopost'!H:H)</f>
        <v>FR</v>
      </c>
      <c r="J2038" s="6">
        <f>TCD!U2039</f>
        <v>30</v>
      </c>
      <c r="K2038">
        <f t="shared" si="98"/>
        <v>1</v>
      </c>
      <c r="L2038" s="27">
        <f>_xlfn.XLOOKUP(F2038,'TCD poids'!A:A,'TCD poids'!C:C)</f>
        <v>0.2</v>
      </c>
      <c r="M2038" t="str">
        <f>TCD!T2039</f>
        <v>6C</v>
      </c>
      <c r="N2038">
        <f>IF(I2038="",0.2,LOOKUP(I2038,'Pays TVA'!A:A,'Pays TVA'!B:B))</f>
        <v>0.2</v>
      </c>
      <c r="O2038" s="27" t="str">
        <f>IF(TCD!M2039="","",TCD!M2039)</f>
        <v/>
      </c>
      <c r="P2038" s="27" t="str">
        <f>IF(TCD!J2039="","",TCD!J2039)</f>
        <v/>
      </c>
      <c r="Q2038" s="27" t="str">
        <f>IF(AND(TCD!L2039="",TCD!Q2039=""),"",IF(SUM(TCD!L2039,TCD!Q2039)&gt;15,29,9.5))</f>
        <v/>
      </c>
      <c r="R2038" s="27">
        <f>_xlfn.XLOOKUP(F2038,TCD!E:E,TCD!K:K,"")</f>
        <v>0</v>
      </c>
      <c r="S2038" s="27" t="str">
        <f>IF(TCD!I2039="","",IF(TCD!I2039&gt;8.5,17,8.5))</f>
        <v/>
      </c>
      <c r="T2038" s="27">
        <f>TCD!Y2039</f>
        <v>5.41</v>
      </c>
    </row>
    <row r="2039" spans="1:20" x14ac:dyDescent="0.2">
      <c r="A2039" s="13" t="str">
        <f>TCD!V2040</f>
        <v>CHRONO_2SHOP</v>
      </c>
      <c r="B2039" s="1">
        <f t="shared" si="96"/>
        <v>46143</v>
      </c>
      <c r="F2039" t="str">
        <f>TCD!E2040</f>
        <v>XT414625753TS</v>
      </c>
      <c r="H2039" s="6" t="str">
        <f t="shared" si="97"/>
        <v>P</v>
      </c>
      <c r="I2039" t="str">
        <f>LOOKUP(F2039,'Facture Chronopost'!L:L,'Facture Chronopost'!H:H)</f>
        <v>FR</v>
      </c>
      <c r="J2039" s="6">
        <f>TCD!U2040</f>
        <v>30</v>
      </c>
      <c r="K2039">
        <f t="shared" si="98"/>
        <v>1</v>
      </c>
      <c r="L2039" s="27">
        <f>_xlfn.XLOOKUP(F2039,'TCD poids'!A:A,'TCD poids'!C:C)</f>
        <v>0.2</v>
      </c>
      <c r="M2039" t="str">
        <f>TCD!T2040</f>
        <v>6C</v>
      </c>
      <c r="N2039">
        <f>IF(I2039="",0.2,LOOKUP(I2039,'Pays TVA'!A:A,'Pays TVA'!B:B))</f>
        <v>0.2</v>
      </c>
      <c r="O2039" s="27" t="str">
        <f>IF(TCD!M2040="","",TCD!M2040)</f>
        <v/>
      </c>
      <c r="P2039" s="27" t="str">
        <f>IF(TCD!J2040="","",TCD!J2040)</f>
        <v/>
      </c>
      <c r="Q2039" s="27" t="str">
        <f>IF(AND(TCD!L2040="",TCD!Q2040=""),"",IF(SUM(TCD!L2040,TCD!Q2040)&gt;15,29,9.5))</f>
        <v/>
      </c>
      <c r="R2039" s="27">
        <f>_xlfn.XLOOKUP(F2039,TCD!E:E,TCD!K:K,"")</f>
        <v>0</v>
      </c>
      <c r="S2039" s="27" t="str">
        <f>IF(TCD!I2040="","",IF(TCD!I2040&gt;8.5,17,8.5))</f>
        <v/>
      </c>
      <c r="T2039" s="27">
        <f>TCD!Y2040</f>
        <v>5.41</v>
      </c>
    </row>
    <row r="2040" spans="1:20" x14ac:dyDescent="0.2">
      <c r="A2040" s="13" t="str">
        <f>TCD!V2041</f>
        <v>CHRONO_2SHOP</v>
      </c>
      <c r="B2040" s="1">
        <f t="shared" si="96"/>
        <v>46143</v>
      </c>
      <c r="F2040" t="str">
        <f>TCD!E2041</f>
        <v>XT414626135TS</v>
      </c>
      <c r="H2040" s="6" t="str">
        <f t="shared" si="97"/>
        <v>P</v>
      </c>
      <c r="I2040" t="str">
        <f>LOOKUP(F2040,'Facture Chronopost'!L:L,'Facture Chronopost'!H:H)</f>
        <v>FR</v>
      </c>
      <c r="J2040" s="6">
        <f>TCD!U2041</f>
        <v>30</v>
      </c>
      <c r="K2040">
        <f t="shared" si="98"/>
        <v>1</v>
      </c>
      <c r="L2040" s="27">
        <f>_xlfn.XLOOKUP(F2040,'TCD poids'!A:A,'TCD poids'!C:C)</f>
        <v>4.3</v>
      </c>
      <c r="M2040" t="str">
        <f>TCD!T2041</f>
        <v>6C</v>
      </c>
      <c r="N2040">
        <f>IF(I2040="",0.2,LOOKUP(I2040,'Pays TVA'!A:A,'Pays TVA'!B:B))</f>
        <v>0.2</v>
      </c>
      <c r="O2040" s="27" t="str">
        <f>IF(TCD!M2041="","",TCD!M2041)</f>
        <v/>
      </c>
      <c r="P2040" s="27" t="str">
        <f>IF(TCD!J2041="","",TCD!J2041)</f>
        <v/>
      </c>
      <c r="Q2040" s="27" t="str">
        <f>IF(AND(TCD!L2041="",TCD!Q2041=""),"",IF(SUM(TCD!L2041,TCD!Q2041)&gt;15,29,9.5))</f>
        <v/>
      </c>
      <c r="R2040" s="27">
        <f>_xlfn.XLOOKUP(F2040,TCD!E:E,TCD!K:K,"")</f>
        <v>0</v>
      </c>
      <c r="S2040" s="27" t="str">
        <f>IF(TCD!I2041="","",IF(TCD!I2041&gt;8.5,17,8.5))</f>
        <v/>
      </c>
      <c r="T2040" s="27">
        <f>TCD!Y2041</f>
        <v>9.77</v>
      </c>
    </row>
    <row r="2041" spans="1:20" x14ac:dyDescent="0.2">
      <c r="A2041" s="13" t="str">
        <f>TCD!V2042</f>
        <v>CHRONO_2SHOP</v>
      </c>
      <c r="B2041" s="1">
        <f t="shared" si="96"/>
        <v>46143</v>
      </c>
      <c r="F2041" t="str">
        <f>TCD!E2042</f>
        <v>XT414629738TS</v>
      </c>
      <c r="H2041" s="6" t="str">
        <f t="shared" si="97"/>
        <v>P</v>
      </c>
      <c r="I2041" t="str">
        <f>LOOKUP(F2041,'Facture Chronopost'!L:L,'Facture Chronopost'!H:H)</f>
        <v>FR</v>
      </c>
      <c r="J2041" s="6">
        <f>TCD!U2042</f>
        <v>25</v>
      </c>
      <c r="K2041">
        <f t="shared" si="98"/>
        <v>1</v>
      </c>
      <c r="L2041" s="27">
        <f>_xlfn.XLOOKUP(F2041,'TCD poids'!A:A,'TCD poids'!C:C)</f>
        <v>0.30000000000000004</v>
      </c>
      <c r="M2041" t="str">
        <f>TCD!T2042</f>
        <v>6C</v>
      </c>
      <c r="N2041">
        <f>IF(I2041="",0.2,LOOKUP(I2041,'Pays TVA'!A:A,'Pays TVA'!B:B))</f>
        <v>0.2</v>
      </c>
      <c r="O2041" s="27" t="str">
        <f>IF(TCD!M2042="","",TCD!M2042)</f>
        <v/>
      </c>
      <c r="P2041" s="27" t="str">
        <f>IF(TCD!J2042="","",TCD!J2042)</f>
        <v/>
      </c>
      <c r="Q2041" s="27" t="str">
        <f>IF(AND(TCD!L2042="",TCD!Q2042=""),"",IF(SUM(TCD!L2042,TCD!Q2042)&gt;15,29,9.5))</f>
        <v/>
      </c>
      <c r="R2041" s="27">
        <f>_xlfn.XLOOKUP(F2041,TCD!E:E,TCD!K:K,"")</f>
        <v>0</v>
      </c>
      <c r="S2041" s="27" t="str">
        <f>IF(TCD!I2042="","",IF(TCD!I2042&gt;8.5,17,8.5))</f>
        <v/>
      </c>
      <c r="T2041" s="27">
        <f>TCD!Y2042</f>
        <v>9.5500000000000007</v>
      </c>
    </row>
    <row r="2042" spans="1:20" x14ac:dyDescent="0.2">
      <c r="A2042" s="13" t="str">
        <f>TCD!V2043</f>
        <v>CHRONO_2SHOP</v>
      </c>
      <c r="B2042" s="1">
        <f t="shared" si="96"/>
        <v>46143</v>
      </c>
      <c r="F2042" t="str">
        <f>TCD!E2043</f>
        <v>XT414633595TS</v>
      </c>
      <c r="H2042" s="6" t="str">
        <f t="shared" si="97"/>
        <v>P</v>
      </c>
      <c r="I2042" t="str">
        <f>LOOKUP(F2042,'Facture Chronopost'!L:L,'Facture Chronopost'!H:H)</f>
        <v>FR</v>
      </c>
      <c r="J2042" s="6">
        <f>TCD!U2043</f>
        <v>26</v>
      </c>
      <c r="K2042">
        <f t="shared" si="98"/>
        <v>1</v>
      </c>
      <c r="L2042" s="27">
        <f>_xlfn.XLOOKUP(F2042,'TCD poids'!A:A,'TCD poids'!C:C)</f>
        <v>4.5999999999999996</v>
      </c>
      <c r="M2042" t="str">
        <f>TCD!T2043</f>
        <v>6C</v>
      </c>
      <c r="N2042">
        <f>IF(I2042="",0.2,LOOKUP(I2042,'Pays TVA'!A:A,'Pays TVA'!B:B))</f>
        <v>0.2</v>
      </c>
      <c r="O2042" s="27" t="str">
        <f>IF(TCD!M2043="","",TCD!M2043)</f>
        <v/>
      </c>
      <c r="P2042" s="27" t="str">
        <f>IF(TCD!J2043="","",TCD!J2043)</f>
        <v/>
      </c>
      <c r="Q2042" s="27" t="str">
        <f>IF(AND(TCD!L2043="",TCD!Q2043=""),"",IF(SUM(TCD!L2043,TCD!Q2043)&gt;15,29,9.5))</f>
        <v/>
      </c>
      <c r="R2042" s="27">
        <f>_xlfn.XLOOKUP(F2042,TCD!E:E,TCD!K:K,"")</f>
        <v>0</v>
      </c>
      <c r="S2042" s="27" t="str">
        <f>IF(TCD!I2043="","",IF(TCD!I2043&gt;8.5,17,8.5))</f>
        <v/>
      </c>
      <c r="T2042" s="27">
        <f>TCD!Y2043</f>
        <v>9.2799999999999994</v>
      </c>
    </row>
    <row r="2043" spans="1:20" x14ac:dyDescent="0.2">
      <c r="A2043" s="13" t="str">
        <f>TCD!V2044</f>
        <v>CHRONO_2SHOP</v>
      </c>
      <c r="B2043" s="1">
        <f t="shared" si="96"/>
        <v>46143</v>
      </c>
      <c r="F2043" t="str">
        <f>TCD!E2044</f>
        <v>XT414634300TS</v>
      </c>
      <c r="H2043" s="6" t="str">
        <f t="shared" si="97"/>
        <v>P</v>
      </c>
      <c r="I2043" t="str">
        <f>LOOKUP(F2043,'Facture Chronopost'!L:L,'Facture Chronopost'!H:H)</f>
        <v>FR</v>
      </c>
      <c r="J2043" s="6">
        <f>TCD!U2044</f>
        <v>25</v>
      </c>
      <c r="K2043">
        <f t="shared" si="98"/>
        <v>1</v>
      </c>
      <c r="L2043" s="27">
        <f>_xlfn.XLOOKUP(F2043,'TCD poids'!A:A,'TCD poids'!C:C)</f>
        <v>0.1</v>
      </c>
      <c r="M2043" t="str">
        <f>TCD!T2044</f>
        <v>6C</v>
      </c>
      <c r="N2043">
        <f>IF(I2043="",0.2,LOOKUP(I2043,'Pays TVA'!A:A,'Pays TVA'!B:B))</f>
        <v>0.2</v>
      </c>
      <c r="O2043" s="27" t="str">
        <f>IF(TCD!M2044="","",TCD!M2044)</f>
        <v/>
      </c>
      <c r="P2043" s="27" t="str">
        <f>IF(TCD!J2044="","",TCD!J2044)</f>
        <v/>
      </c>
      <c r="Q2043" s="27" t="str">
        <f>IF(AND(TCD!L2044="",TCD!Q2044=""),"",IF(SUM(TCD!L2044,TCD!Q2044)&gt;15,29,9.5))</f>
        <v/>
      </c>
      <c r="R2043" s="27">
        <f>_xlfn.XLOOKUP(F2043,TCD!E:E,TCD!K:K,"")</f>
        <v>0</v>
      </c>
      <c r="S2043" s="27" t="str">
        <f>IF(TCD!I2044="","",IF(TCD!I2044&gt;8.5,17,8.5))</f>
        <v/>
      </c>
      <c r="T2043" s="27">
        <f>TCD!Y2044</f>
        <v>9.5500000000000007</v>
      </c>
    </row>
    <row r="2044" spans="1:20" x14ac:dyDescent="0.2">
      <c r="A2044" s="13" t="str">
        <f>TCD!V2045</f>
        <v>CHRONO_2SHOP</v>
      </c>
      <c r="B2044" s="1">
        <f t="shared" si="96"/>
        <v>46143</v>
      </c>
      <c r="F2044" t="str">
        <f>TCD!E2045</f>
        <v>XT414634830TS</v>
      </c>
      <c r="H2044" s="6" t="str">
        <f t="shared" si="97"/>
        <v>P</v>
      </c>
      <c r="I2044" t="str">
        <f>LOOKUP(F2044,'Facture Chronopost'!L:L,'Facture Chronopost'!H:H)</f>
        <v>FR</v>
      </c>
      <c r="J2044" s="6">
        <f>TCD!U2045</f>
        <v>25</v>
      </c>
      <c r="K2044">
        <f t="shared" si="98"/>
        <v>1</v>
      </c>
      <c r="L2044" s="27">
        <f>_xlfn.XLOOKUP(F2044,'TCD poids'!A:A,'TCD poids'!C:C)</f>
        <v>0.2</v>
      </c>
      <c r="M2044" t="str">
        <f>TCD!T2045</f>
        <v>6C</v>
      </c>
      <c r="N2044">
        <f>IF(I2044="",0.2,LOOKUP(I2044,'Pays TVA'!A:A,'Pays TVA'!B:B))</f>
        <v>0.2</v>
      </c>
      <c r="O2044" s="27" t="str">
        <f>IF(TCD!M2045="","",TCD!M2045)</f>
        <v/>
      </c>
      <c r="P2044" s="27" t="str">
        <f>IF(TCD!J2045="","",TCD!J2045)</f>
        <v/>
      </c>
      <c r="Q2044" s="27" t="str">
        <f>IF(AND(TCD!L2045="",TCD!Q2045=""),"",IF(SUM(TCD!L2045,TCD!Q2045)&gt;15,29,9.5))</f>
        <v/>
      </c>
      <c r="R2044" s="27">
        <f>_xlfn.XLOOKUP(F2044,TCD!E:E,TCD!K:K,"")</f>
        <v>0</v>
      </c>
      <c r="S2044" s="27" t="str">
        <f>IF(TCD!I2045="","",IF(TCD!I2045&gt;8.5,17,8.5))</f>
        <v/>
      </c>
      <c r="T2044" s="27">
        <f>TCD!Y2045</f>
        <v>9.5500000000000007</v>
      </c>
    </row>
    <row r="2045" spans="1:20" x14ac:dyDescent="0.2">
      <c r="A2045" s="13" t="str">
        <f>TCD!V2046</f>
        <v>CHRONO_2SHOP</v>
      </c>
      <c r="B2045" s="1">
        <f t="shared" si="96"/>
        <v>46143</v>
      </c>
      <c r="F2045" t="str">
        <f>TCD!E2046</f>
        <v>XT414636053TS</v>
      </c>
      <c r="H2045" s="6" t="str">
        <f t="shared" si="97"/>
        <v>P</v>
      </c>
      <c r="I2045" t="str">
        <f>LOOKUP(F2045,'Facture Chronopost'!L:L,'Facture Chronopost'!H:H)</f>
        <v>FR</v>
      </c>
      <c r="J2045" s="6">
        <f>TCD!U2046</f>
        <v>30</v>
      </c>
      <c r="K2045">
        <f t="shared" si="98"/>
        <v>1</v>
      </c>
      <c r="L2045" s="27">
        <f>_xlfn.XLOOKUP(F2045,'TCD poids'!A:A,'TCD poids'!C:C)</f>
        <v>0.6</v>
      </c>
      <c r="M2045" t="str">
        <f>TCD!T2046</f>
        <v>6C</v>
      </c>
      <c r="N2045">
        <f>IF(I2045="",0.2,LOOKUP(I2045,'Pays TVA'!A:A,'Pays TVA'!B:B))</f>
        <v>0.2</v>
      </c>
      <c r="O2045" s="27" t="str">
        <f>IF(TCD!M2046="","",TCD!M2046)</f>
        <v/>
      </c>
      <c r="P2045" s="27" t="str">
        <f>IF(TCD!J2046="","",TCD!J2046)</f>
        <v/>
      </c>
      <c r="Q2045" s="27" t="str">
        <f>IF(AND(TCD!L2046="",TCD!Q2046=""),"",IF(SUM(TCD!L2046,TCD!Q2046)&gt;15,29,9.5))</f>
        <v/>
      </c>
      <c r="R2045" s="27">
        <f>_xlfn.XLOOKUP(F2045,TCD!E:E,TCD!K:K,"")</f>
        <v>0</v>
      </c>
      <c r="S2045" s="27" t="str">
        <f>IF(TCD!I2046="","",IF(TCD!I2046&gt;8.5,17,8.5))</f>
        <v/>
      </c>
      <c r="T2045" s="27">
        <f>TCD!Y2046</f>
        <v>5.63</v>
      </c>
    </row>
    <row r="2046" spans="1:20" x14ac:dyDescent="0.2">
      <c r="A2046" s="13" t="str">
        <f>TCD!V2047</f>
        <v>CHRONO_2SHOP</v>
      </c>
      <c r="B2046" s="1">
        <f t="shared" si="96"/>
        <v>46143</v>
      </c>
      <c r="F2046" t="str">
        <f>TCD!E2047</f>
        <v>XT414636420TS</v>
      </c>
      <c r="H2046" s="6" t="str">
        <f t="shared" si="97"/>
        <v>P</v>
      </c>
      <c r="I2046" t="str">
        <f>LOOKUP(F2046,'Facture Chronopost'!L:L,'Facture Chronopost'!H:H)</f>
        <v>FR</v>
      </c>
      <c r="J2046" s="6">
        <f>TCD!U2047</f>
        <v>30</v>
      </c>
      <c r="K2046">
        <f t="shared" si="98"/>
        <v>1</v>
      </c>
      <c r="L2046" s="27">
        <f>_xlfn.XLOOKUP(F2046,'TCD poids'!A:A,'TCD poids'!C:C)</f>
        <v>0.30000000000000004</v>
      </c>
      <c r="M2046" t="str">
        <f>TCD!T2047</f>
        <v>6C</v>
      </c>
      <c r="N2046">
        <f>IF(I2046="",0.2,LOOKUP(I2046,'Pays TVA'!A:A,'Pays TVA'!B:B))</f>
        <v>0.2</v>
      </c>
      <c r="O2046" s="27" t="str">
        <f>IF(TCD!M2047="","",TCD!M2047)</f>
        <v/>
      </c>
      <c r="P2046" s="27" t="str">
        <f>IF(TCD!J2047="","",TCD!J2047)</f>
        <v/>
      </c>
      <c r="Q2046" s="27" t="str">
        <f>IF(AND(TCD!L2047="",TCD!Q2047=""),"",IF(SUM(TCD!L2047,TCD!Q2047)&gt;15,29,9.5))</f>
        <v/>
      </c>
      <c r="R2046" s="27">
        <f>_xlfn.XLOOKUP(F2046,TCD!E:E,TCD!K:K,"")</f>
        <v>0</v>
      </c>
      <c r="S2046" s="27" t="str">
        <f>IF(TCD!I2047="","",IF(TCD!I2047&gt;8.5,17,8.5))</f>
        <v/>
      </c>
      <c r="T2046" s="27">
        <f>TCD!Y2047</f>
        <v>5.41</v>
      </c>
    </row>
    <row r="2047" spans="1:20" x14ac:dyDescent="0.2">
      <c r="A2047" s="13" t="str">
        <f>TCD!V2048</f>
        <v>CHRONO_2SHOP</v>
      </c>
      <c r="B2047" s="1">
        <f t="shared" si="96"/>
        <v>46143</v>
      </c>
      <c r="F2047" t="str">
        <f>TCD!E2048</f>
        <v>XT414636535TS</v>
      </c>
      <c r="H2047" s="6" t="str">
        <f t="shared" si="97"/>
        <v>P</v>
      </c>
      <c r="I2047" t="str">
        <f>LOOKUP(F2047,'Facture Chronopost'!L:L,'Facture Chronopost'!H:H)</f>
        <v>FR</v>
      </c>
      <c r="J2047" s="6">
        <f>TCD!U2048</f>
        <v>25</v>
      </c>
      <c r="K2047">
        <f t="shared" si="98"/>
        <v>1</v>
      </c>
      <c r="L2047" s="27">
        <f>_xlfn.XLOOKUP(F2047,'TCD poids'!A:A,'TCD poids'!C:C)</f>
        <v>4.6999999999999993</v>
      </c>
      <c r="M2047" t="str">
        <f>TCD!T2048</f>
        <v>6C</v>
      </c>
      <c r="N2047">
        <f>IF(I2047="",0.2,LOOKUP(I2047,'Pays TVA'!A:A,'Pays TVA'!B:B))</f>
        <v>0.2</v>
      </c>
      <c r="O2047" s="27" t="str">
        <f>IF(TCD!M2048="","",TCD!M2048)</f>
        <v/>
      </c>
      <c r="P2047" s="27" t="str">
        <f>IF(TCD!J2048="","",TCD!J2048)</f>
        <v/>
      </c>
      <c r="Q2047" s="27" t="str">
        <f>IF(AND(TCD!L2048="",TCD!Q2048=""),"",IF(SUM(TCD!L2048,TCD!Q2048)&gt;15,29,9.5))</f>
        <v/>
      </c>
      <c r="R2047" s="27">
        <f>_xlfn.XLOOKUP(F2047,TCD!E:E,TCD!K:K,"")</f>
        <v>0</v>
      </c>
      <c r="S2047" s="27" t="str">
        <f>IF(TCD!I2048="","",IF(TCD!I2048&gt;8.5,17,8.5))</f>
        <v/>
      </c>
      <c r="T2047" s="27">
        <f>TCD!Y2048</f>
        <v>13.91</v>
      </c>
    </row>
    <row r="2048" spans="1:20" x14ac:dyDescent="0.2">
      <c r="A2048" s="13" t="str">
        <f>TCD!V2049</f>
        <v>CHRONO_2SHOP</v>
      </c>
      <c r="B2048" s="1">
        <f t="shared" si="96"/>
        <v>46143</v>
      </c>
      <c r="F2048" t="str">
        <f>TCD!E2049</f>
        <v>XT414636552TS</v>
      </c>
      <c r="H2048" s="6" t="str">
        <f t="shared" si="97"/>
        <v>P</v>
      </c>
      <c r="I2048" t="str">
        <f>LOOKUP(F2048,'Facture Chronopost'!L:L,'Facture Chronopost'!H:H)</f>
        <v>FR</v>
      </c>
      <c r="J2048" s="6">
        <f>TCD!U2049</f>
        <v>42</v>
      </c>
      <c r="K2048">
        <f t="shared" si="98"/>
        <v>1</v>
      </c>
      <c r="L2048" s="27">
        <f>_xlfn.XLOOKUP(F2048,'TCD poids'!A:A,'TCD poids'!C:C)</f>
        <v>0.30000000000000004</v>
      </c>
      <c r="M2048" t="str">
        <f>TCD!T2049</f>
        <v>6C</v>
      </c>
      <c r="N2048">
        <f>IF(I2048="",0.2,LOOKUP(I2048,'Pays TVA'!A:A,'Pays TVA'!B:B))</f>
        <v>0.2</v>
      </c>
      <c r="O2048" s="27" t="str">
        <f>IF(TCD!M2049="","",TCD!M2049)</f>
        <v/>
      </c>
      <c r="P2048" s="27" t="str">
        <f>IF(TCD!J2049="","",TCD!J2049)</f>
        <v/>
      </c>
      <c r="Q2048" s="27" t="str">
        <f>IF(AND(TCD!L2049="",TCD!Q2049=""),"",IF(SUM(TCD!L2049,TCD!Q2049)&gt;15,29,9.5))</f>
        <v/>
      </c>
      <c r="R2048" s="27">
        <f>_xlfn.XLOOKUP(F2048,TCD!E:E,TCD!K:K,"")</f>
        <v>0</v>
      </c>
      <c r="S2048" s="27" t="str">
        <f>IF(TCD!I2049="","",IF(TCD!I2049&gt;8.5,17,8.5))</f>
        <v/>
      </c>
      <c r="T2048" s="27">
        <f>TCD!Y2049</f>
        <v>5.41</v>
      </c>
    </row>
    <row r="2049" spans="1:20" x14ac:dyDescent="0.2">
      <c r="A2049" s="13" t="str">
        <f>TCD!V2050</f>
        <v>CHRONO_2SHOP</v>
      </c>
      <c r="B2049" s="1">
        <f t="shared" si="96"/>
        <v>46143</v>
      </c>
      <c r="F2049" t="str">
        <f>TCD!E2050</f>
        <v>XT414636699TS</v>
      </c>
      <c r="H2049" s="6" t="str">
        <f t="shared" si="97"/>
        <v>P</v>
      </c>
      <c r="I2049" t="str">
        <f>LOOKUP(F2049,'Facture Chronopost'!L:L,'Facture Chronopost'!H:H)</f>
        <v>FR</v>
      </c>
      <c r="J2049" s="6">
        <f>TCD!U2050</f>
        <v>30</v>
      </c>
      <c r="K2049">
        <f t="shared" si="98"/>
        <v>1</v>
      </c>
      <c r="L2049" s="27">
        <f>_xlfn.XLOOKUP(F2049,'TCD poids'!A:A,'TCD poids'!C:C)</f>
        <v>0.30000000000000004</v>
      </c>
      <c r="M2049" t="str">
        <f>TCD!T2050</f>
        <v>6C</v>
      </c>
      <c r="N2049">
        <f>IF(I2049="",0.2,LOOKUP(I2049,'Pays TVA'!A:A,'Pays TVA'!B:B))</f>
        <v>0.2</v>
      </c>
      <c r="O2049" s="27" t="str">
        <f>IF(TCD!M2050="","",TCD!M2050)</f>
        <v/>
      </c>
      <c r="P2049" s="27" t="str">
        <f>IF(TCD!J2050="","",TCD!J2050)</f>
        <v/>
      </c>
      <c r="Q2049" s="27" t="str">
        <f>IF(AND(TCD!L2050="",TCD!Q2050=""),"",IF(SUM(TCD!L2050,TCD!Q2050)&gt;15,29,9.5))</f>
        <v/>
      </c>
      <c r="R2049" s="27">
        <f>_xlfn.XLOOKUP(F2049,TCD!E:E,TCD!K:K,"")</f>
        <v>0</v>
      </c>
      <c r="S2049" s="27" t="str">
        <f>IF(TCD!I2050="","",IF(TCD!I2050&gt;8.5,17,8.5))</f>
        <v/>
      </c>
      <c r="T2049" s="27">
        <f>TCD!Y2050</f>
        <v>5.41</v>
      </c>
    </row>
    <row r="2050" spans="1:20" x14ac:dyDescent="0.2">
      <c r="A2050" s="13" t="str">
        <f>TCD!V2051</f>
        <v>CHRONO_2SHOP</v>
      </c>
      <c r="B2050" s="1">
        <f t="shared" si="96"/>
        <v>46143</v>
      </c>
      <c r="F2050" t="str">
        <f>TCD!E2051</f>
        <v>XT414637969TS</v>
      </c>
      <c r="H2050" s="6" t="str">
        <f t="shared" si="97"/>
        <v>P</v>
      </c>
      <c r="I2050" t="str">
        <f>LOOKUP(F2050,'Facture Chronopost'!L:L,'Facture Chronopost'!H:H)</f>
        <v>FR</v>
      </c>
      <c r="J2050" s="6">
        <f>TCD!U2051</f>
        <v>30</v>
      </c>
      <c r="K2050">
        <f t="shared" si="98"/>
        <v>1</v>
      </c>
      <c r="L2050" s="27">
        <f>_xlfn.XLOOKUP(F2050,'TCD poids'!A:A,'TCD poids'!C:C)</f>
        <v>0.4</v>
      </c>
      <c r="M2050" t="str">
        <f>TCD!T2051</f>
        <v>6C</v>
      </c>
      <c r="N2050">
        <f>IF(I2050="",0.2,LOOKUP(I2050,'Pays TVA'!A:A,'Pays TVA'!B:B))</f>
        <v>0.2</v>
      </c>
      <c r="O2050" s="27" t="str">
        <f>IF(TCD!M2051="","",TCD!M2051)</f>
        <v/>
      </c>
      <c r="P2050" s="27" t="str">
        <f>IF(TCD!J2051="","",TCD!J2051)</f>
        <v/>
      </c>
      <c r="Q2050" s="27" t="str">
        <f>IF(AND(TCD!L2051="",TCD!Q2051=""),"",IF(SUM(TCD!L2051,TCD!Q2051)&gt;15,29,9.5))</f>
        <v/>
      </c>
      <c r="R2050" s="27">
        <f>_xlfn.XLOOKUP(F2050,TCD!E:E,TCD!K:K,"")</f>
        <v>0</v>
      </c>
      <c r="S2050" s="27" t="str">
        <f>IF(TCD!I2051="","",IF(TCD!I2051&gt;8.5,17,8.5))</f>
        <v/>
      </c>
      <c r="T2050" s="27">
        <f>TCD!Y2051</f>
        <v>5.41</v>
      </c>
    </row>
    <row r="2051" spans="1:20" x14ac:dyDescent="0.2">
      <c r="A2051" s="13" t="str">
        <f>TCD!V2052</f>
        <v>CHRONO_2SHOP</v>
      </c>
      <c r="B2051" s="1">
        <f t="shared" si="96"/>
        <v>46143</v>
      </c>
      <c r="F2051" t="str">
        <f>TCD!E2052</f>
        <v>XT414638385TS</v>
      </c>
      <c r="H2051" s="6" t="str">
        <f t="shared" si="97"/>
        <v>P</v>
      </c>
      <c r="I2051" t="str">
        <f>LOOKUP(F2051,'Facture Chronopost'!L:L,'Facture Chronopost'!H:H)</f>
        <v>FR</v>
      </c>
      <c r="J2051" s="6">
        <f>TCD!U2052</f>
        <v>26</v>
      </c>
      <c r="K2051">
        <f t="shared" si="98"/>
        <v>1</v>
      </c>
      <c r="L2051" s="27">
        <f>_xlfn.XLOOKUP(F2051,'TCD poids'!A:A,'TCD poids'!C:C)</f>
        <v>0.4</v>
      </c>
      <c r="M2051" t="str">
        <f>TCD!T2052</f>
        <v>6C</v>
      </c>
      <c r="N2051">
        <f>IF(I2051="",0.2,LOOKUP(I2051,'Pays TVA'!A:A,'Pays TVA'!B:B))</f>
        <v>0.2</v>
      </c>
      <c r="O2051" s="27" t="str">
        <f>IF(TCD!M2052="","",TCD!M2052)</f>
        <v/>
      </c>
      <c r="P2051" s="27" t="str">
        <f>IF(TCD!J2052="","",TCD!J2052)</f>
        <v/>
      </c>
      <c r="Q2051" s="27" t="str">
        <f>IF(AND(TCD!L2052="",TCD!Q2052=""),"",IF(SUM(TCD!L2052,TCD!Q2052)&gt;15,29,9.5))</f>
        <v/>
      </c>
      <c r="R2051" s="27">
        <f>_xlfn.XLOOKUP(F2051,TCD!E:E,TCD!K:K,"")</f>
        <v>0</v>
      </c>
      <c r="S2051" s="27" t="str">
        <f>IF(TCD!I2052="","",IF(TCD!I2052&gt;8.5,17,8.5))</f>
        <v/>
      </c>
      <c r="T2051" s="27">
        <f>TCD!Y2052</f>
        <v>4.92</v>
      </c>
    </row>
    <row r="2052" spans="1:20" x14ac:dyDescent="0.2">
      <c r="A2052" s="13" t="str">
        <f>TCD!V2053</f>
        <v>CHRONO_2SHOP</v>
      </c>
      <c r="B2052" s="1">
        <f t="shared" si="96"/>
        <v>46143</v>
      </c>
      <c r="F2052" t="str">
        <f>TCD!E2053</f>
        <v>XT414638417TS</v>
      </c>
      <c r="H2052" s="6" t="str">
        <f t="shared" si="97"/>
        <v>P</v>
      </c>
      <c r="I2052" t="str">
        <f>LOOKUP(F2052,'Facture Chronopost'!L:L,'Facture Chronopost'!H:H)</f>
        <v>FR</v>
      </c>
      <c r="J2052" s="6">
        <f>TCD!U2053</f>
        <v>30</v>
      </c>
      <c r="K2052">
        <f t="shared" si="98"/>
        <v>1</v>
      </c>
      <c r="L2052" s="27">
        <f>_xlfn.XLOOKUP(F2052,'TCD poids'!A:A,'TCD poids'!C:C)</f>
        <v>0.30000000000000004</v>
      </c>
      <c r="M2052" t="str">
        <f>TCD!T2053</f>
        <v>6C</v>
      </c>
      <c r="N2052">
        <f>IF(I2052="",0.2,LOOKUP(I2052,'Pays TVA'!A:A,'Pays TVA'!B:B))</f>
        <v>0.2</v>
      </c>
      <c r="O2052" s="27" t="str">
        <f>IF(TCD!M2053="","",TCD!M2053)</f>
        <v/>
      </c>
      <c r="P2052" s="27" t="str">
        <f>IF(TCD!J2053="","",TCD!J2053)</f>
        <v/>
      </c>
      <c r="Q2052" s="27" t="str">
        <f>IF(AND(TCD!L2053="",TCD!Q2053=""),"",IF(SUM(TCD!L2053,TCD!Q2053)&gt;15,29,9.5))</f>
        <v/>
      </c>
      <c r="R2052" s="27">
        <f>_xlfn.XLOOKUP(F2052,TCD!E:E,TCD!K:K,"")</f>
        <v>0</v>
      </c>
      <c r="S2052" s="27" t="str">
        <f>IF(TCD!I2053="","",IF(TCD!I2053&gt;8.5,17,8.5))</f>
        <v/>
      </c>
      <c r="T2052" s="27">
        <f>TCD!Y2053</f>
        <v>5.41</v>
      </c>
    </row>
    <row r="2053" spans="1:20" x14ac:dyDescent="0.2">
      <c r="A2053" s="13" t="str">
        <f>TCD!V2054</f>
        <v>CHRONO_2SHOP</v>
      </c>
      <c r="B2053" s="1">
        <f t="shared" si="96"/>
        <v>46143</v>
      </c>
      <c r="F2053" t="str">
        <f>TCD!E2054</f>
        <v>XT414638519TS</v>
      </c>
      <c r="H2053" s="6" t="str">
        <f t="shared" si="97"/>
        <v>P</v>
      </c>
      <c r="I2053" t="str">
        <f>LOOKUP(F2053,'Facture Chronopost'!L:L,'Facture Chronopost'!H:H)</f>
        <v>FR</v>
      </c>
      <c r="J2053" s="6">
        <f>TCD!U2054</f>
        <v>30</v>
      </c>
      <c r="K2053">
        <f t="shared" si="98"/>
        <v>1</v>
      </c>
      <c r="L2053" s="27">
        <f>_xlfn.XLOOKUP(F2053,'TCD poids'!A:A,'TCD poids'!C:C)</f>
        <v>0.30000000000000004</v>
      </c>
      <c r="M2053" t="str">
        <f>TCD!T2054</f>
        <v>6C</v>
      </c>
      <c r="N2053">
        <f>IF(I2053="",0.2,LOOKUP(I2053,'Pays TVA'!A:A,'Pays TVA'!B:B))</f>
        <v>0.2</v>
      </c>
      <c r="O2053" s="27" t="str">
        <f>IF(TCD!M2054="","",TCD!M2054)</f>
        <v/>
      </c>
      <c r="P2053" s="27" t="str">
        <f>IF(TCD!J2054="","",TCD!J2054)</f>
        <v/>
      </c>
      <c r="Q2053" s="27" t="str">
        <f>IF(AND(TCD!L2054="",TCD!Q2054=""),"",IF(SUM(TCD!L2054,TCD!Q2054)&gt;15,29,9.5))</f>
        <v/>
      </c>
      <c r="R2053" s="27">
        <f>_xlfn.XLOOKUP(F2053,TCD!E:E,TCD!K:K,"")</f>
        <v>0</v>
      </c>
      <c r="S2053" s="27" t="str">
        <f>IF(TCD!I2054="","",IF(TCD!I2054&gt;8.5,17,8.5))</f>
        <v/>
      </c>
      <c r="T2053" s="27">
        <f>TCD!Y2054</f>
        <v>5.41</v>
      </c>
    </row>
    <row r="2054" spans="1:20" x14ac:dyDescent="0.2">
      <c r="A2054" s="13" t="str">
        <f>TCD!V2055</f>
        <v>CHRONO_2SHOP</v>
      </c>
      <c r="B2054" s="1">
        <f t="shared" si="96"/>
        <v>46143</v>
      </c>
      <c r="F2054" t="str">
        <f>TCD!E2055</f>
        <v>XT414638995TS</v>
      </c>
      <c r="H2054" s="6" t="str">
        <f t="shared" si="97"/>
        <v>P</v>
      </c>
      <c r="I2054" t="str">
        <f>LOOKUP(F2054,'Facture Chronopost'!L:L,'Facture Chronopost'!H:H)</f>
        <v>FR</v>
      </c>
      <c r="J2054" s="6">
        <f>TCD!U2055</f>
        <v>25</v>
      </c>
      <c r="K2054">
        <f t="shared" si="98"/>
        <v>1</v>
      </c>
      <c r="L2054" s="27">
        <f>_xlfn.XLOOKUP(F2054,'TCD poids'!A:A,'TCD poids'!C:C)</f>
        <v>0.30000000000000004</v>
      </c>
      <c r="M2054" t="str">
        <f>TCD!T2055</f>
        <v>6C</v>
      </c>
      <c r="N2054">
        <f>IF(I2054="",0.2,LOOKUP(I2054,'Pays TVA'!A:A,'Pays TVA'!B:B))</f>
        <v>0.2</v>
      </c>
      <c r="O2054" s="27" t="str">
        <f>IF(TCD!M2055="","",TCD!M2055)</f>
        <v/>
      </c>
      <c r="P2054" s="27" t="str">
        <f>IF(TCD!J2055="","",TCD!J2055)</f>
        <v/>
      </c>
      <c r="Q2054" s="27" t="str">
        <f>IF(AND(TCD!L2055="",TCD!Q2055=""),"",IF(SUM(TCD!L2055,TCD!Q2055)&gt;15,29,9.5))</f>
        <v/>
      </c>
      <c r="R2054" s="27">
        <f>_xlfn.XLOOKUP(F2054,TCD!E:E,TCD!K:K,"")</f>
        <v>0</v>
      </c>
      <c r="S2054" s="27" t="str">
        <f>IF(TCD!I2055="","",IF(TCD!I2055&gt;8.5,17,8.5))</f>
        <v/>
      </c>
      <c r="T2054" s="27">
        <f>TCD!Y2055</f>
        <v>9.5500000000000007</v>
      </c>
    </row>
    <row r="2055" spans="1:20" x14ac:dyDescent="0.2">
      <c r="A2055" s="13" t="str">
        <f>TCD!V2056</f>
        <v>CHRONO_2SHOP</v>
      </c>
      <c r="B2055" s="1">
        <f t="shared" si="96"/>
        <v>46143</v>
      </c>
      <c r="F2055" t="str">
        <f>TCD!E2056</f>
        <v>XT414639240TS</v>
      </c>
      <c r="H2055" s="6" t="str">
        <f t="shared" si="97"/>
        <v>P</v>
      </c>
      <c r="I2055" t="str">
        <f>LOOKUP(F2055,'Facture Chronopost'!L:L,'Facture Chronopost'!H:H)</f>
        <v>FR</v>
      </c>
      <c r="J2055" s="6">
        <f>TCD!U2056</f>
        <v>30</v>
      </c>
      <c r="K2055">
        <f t="shared" si="98"/>
        <v>1</v>
      </c>
      <c r="L2055" s="27">
        <f>_xlfn.XLOOKUP(F2055,'TCD poids'!A:A,'TCD poids'!C:C)</f>
        <v>6.5</v>
      </c>
      <c r="M2055" t="str">
        <f>TCD!T2056</f>
        <v>6C</v>
      </c>
      <c r="N2055">
        <f>IF(I2055="",0.2,LOOKUP(I2055,'Pays TVA'!A:A,'Pays TVA'!B:B))</f>
        <v>0.2</v>
      </c>
      <c r="O2055" s="27" t="str">
        <f>IF(TCD!M2056="","",TCD!M2056)</f>
        <v/>
      </c>
      <c r="P2055" s="27" t="str">
        <f>IF(TCD!J2056="","",TCD!J2056)</f>
        <v/>
      </c>
      <c r="Q2055" s="27" t="str">
        <f>IF(AND(TCD!L2056="",TCD!Q2056=""),"",IF(SUM(TCD!L2056,TCD!Q2056)&gt;15,29,9.5))</f>
        <v/>
      </c>
      <c r="R2055" s="27">
        <f>_xlfn.XLOOKUP(F2055,TCD!E:E,TCD!K:K,"")</f>
        <v>0</v>
      </c>
      <c r="S2055" s="27" t="str">
        <f>IF(TCD!I2056="","",IF(TCD!I2056&gt;8.5,17,8.5))</f>
        <v/>
      </c>
      <c r="T2055" s="27">
        <f>TCD!Y2056</f>
        <v>11.09</v>
      </c>
    </row>
    <row r="2056" spans="1:20" x14ac:dyDescent="0.2">
      <c r="A2056" s="13" t="str">
        <f>TCD!V2057</f>
        <v>CHRONO_2SHOP</v>
      </c>
      <c r="B2056" s="1">
        <f t="shared" si="96"/>
        <v>46143</v>
      </c>
      <c r="F2056" t="str">
        <f>TCD!E2057</f>
        <v>XT414639531TS</v>
      </c>
      <c r="H2056" s="6" t="str">
        <f t="shared" si="97"/>
        <v>P</v>
      </c>
      <c r="I2056" t="str">
        <f>LOOKUP(F2056,'Facture Chronopost'!L:L,'Facture Chronopost'!H:H)</f>
        <v>FR</v>
      </c>
      <c r="J2056" s="6">
        <f>TCD!U2057</f>
        <v>30</v>
      </c>
      <c r="K2056">
        <f t="shared" si="98"/>
        <v>1</v>
      </c>
      <c r="L2056" s="27">
        <f>_xlfn.XLOOKUP(F2056,'TCD poids'!A:A,'TCD poids'!C:C)</f>
        <v>0.30000000000000004</v>
      </c>
      <c r="M2056" t="str">
        <f>TCD!T2057</f>
        <v>6C</v>
      </c>
      <c r="N2056">
        <f>IF(I2056="",0.2,LOOKUP(I2056,'Pays TVA'!A:A,'Pays TVA'!B:B))</f>
        <v>0.2</v>
      </c>
      <c r="O2056" s="27" t="str">
        <f>IF(TCD!M2057="","",TCD!M2057)</f>
        <v/>
      </c>
      <c r="P2056" s="27" t="str">
        <f>IF(TCD!J2057="","",TCD!J2057)</f>
        <v/>
      </c>
      <c r="Q2056" s="27" t="str">
        <f>IF(AND(TCD!L2057="",TCD!Q2057=""),"",IF(SUM(TCD!L2057,TCD!Q2057)&gt;15,29,9.5))</f>
        <v/>
      </c>
      <c r="R2056" s="27">
        <f>_xlfn.XLOOKUP(F2056,TCD!E:E,TCD!K:K,"")</f>
        <v>0</v>
      </c>
      <c r="S2056" s="27" t="str">
        <f>IF(TCD!I2057="","",IF(TCD!I2057&gt;8.5,17,8.5))</f>
        <v/>
      </c>
      <c r="T2056" s="27">
        <f>TCD!Y2057</f>
        <v>5.41</v>
      </c>
    </row>
    <row r="2057" spans="1:20" x14ac:dyDescent="0.2">
      <c r="A2057" s="13" t="str">
        <f>TCD!V2058</f>
        <v>CHRONO_2SHOP</v>
      </c>
      <c r="B2057" s="1">
        <f t="shared" si="96"/>
        <v>46143</v>
      </c>
      <c r="F2057" t="str">
        <f>TCD!E2058</f>
        <v>XT414639806TS</v>
      </c>
      <c r="H2057" s="6" t="str">
        <f t="shared" si="97"/>
        <v>P</v>
      </c>
      <c r="I2057" t="str">
        <f>LOOKUP(F2057,'Facture Chronopost'!L:L,'Facture Chronopost'!H:H)</f>
        <v>FR</v>
      </c>
      <c r="J2057" s="6">
        <f>TCD!U2058</f>
        <v>30</v>
      </c>
      <c r="K2057">
        <f t="shared" si="98"/>
        <v>1</v>
      </c>
      <c r="L2057" s="27">
        <f>_xlfn.XLOOKUP(F2057,'TCD poids'!A:A,'TCD poids'!C:C)</f>
        <v>0.30000000000000004</v>
      </c>
      <c r="M2057" t="str">
        <f>TCD!T2058</f>
        <v>6C</v>
      </c>
      <c r="N2057">
        <f>IF(I2057="",0.2,LOOKUP(I2057,'Pays TVA'!A:A,'Pays TVA'!B:B))</f>
        <v>0.2</v>
      </c>
      <c r="O2057" s="27" t="str">
        <f>IF(TCD!M2058="","",TCD!M2058)</f>
        <v/>
      </c>
      <c r="P2057" s="27" t="str">
        <f>IF(TCD!J2058="","",TCD!J2058)</f>
        <v/>
      </c>
      <c r="Q2057" s="27" t="str">
        <f>IF(AND(TCD!L2058="",TCD!Q2058=""),"",IF(SUM(TCD!L2058,TCD!Q2058)&gt;15,29,9.5))</f>
        <v/>
      </c>
      <c r="R2057" s="27">
        <f>_xlfn.XLOOKUP(F2057,TCD!E:E,TCD!K:K,"")</f>
        <v>0</v>
      </c>
      <c r="S2057" s="27" t="str">
        <f>IF(TCD!I2058="","",IF(TCD!I2058&gt;8.5,17,8.5))</f>
        <v/>
      </c>
      <c r="T2057" s="27">
        <f>TCD!Y2058</f>
        <v>5.41</v>
      </c>
    </row>
    <row r="2058" spans="1:20" x14ac:dyDescent="0.2">
      <c r="A2058" s="13" t="str">
        <f>TCD!V2059</f>
        <v>CHRONO_2SHOP</v>
      </c>
      <c r="B2058" s="1">
        <f t="shared" si="96"/>
        <v>46143</v>
      </c>
      <c r="F2058" t="str">
        <f>TCD!E2059</f>
        <v>XT414641464TS</v>
      </c>
      <c r="H2058" s="6" t="str">
        <f t="shared" si="97"/>
        <v>P</v>
      </c>
      <c r="I2058" t="str">
        <f>LOOKUP(F2058,'Facture Chronopost'!L:L,'Facture Chronopost'!H:H)</f>
        <v>FR</v>
      </c>
      <c r="J2058" s="6">
        <f>TCD!U2059</f>
        <v>30</v>
      </c>
      <c r="K2058">
        <f t="shared" si="98"/>
        <v>1</v>
      </c>
      <c r="L2058" s="27">
        <f>_xlfn.XLOOKUP(F2058,'TCD poids'!A:A,'TCD poids'!C:C)</f>
        <v>0.9</v>
      </c>
      <c r="M2058" t="str">
        <f>TCD!T2059</f>
        <v>6C</v>
      </c>
      <c r="N2058">
        <f>IF(I2058="",0.2,LOOKUP(I2058,'Pays TVA'!A:A,'Pays TVA'!B:B))</f>
        <v>0.2</v>
      </c>
      <c r="O2058" s="27" t="str">
        <f>IF(TCD!M2059="","",TCD!M2059)</f>
        <v/>
      </c>
      <c r="P2058" s="27" t="str">
        <f>IF(TCD!J2059="","",TCD!J2059)</f>
        <v/>
      </c>
      <c r="Q2058" s="27" t="str">
        <f>IF(AND(TCD!L2059="",TCD!Q2059=""),"",IF(SUM(TCD!L2059,TCD!Q2059)&gt;15,29,9.5))</f>
        <v/>
      </c>
      <c r="R2058" s="27">
        <f>_xlfn.XLOOKUP(F2058,TCD!E:E,TCD!K:K,"")</f>
        <v>0</v>
      </c>
      <c r="S2058" s="27" t="str">
        <f>IF(TCD!I2059="","",IF(TCD!I2059&gt;8.5,17,8.5))</f>
        <v/>
      </c>
      <c r="T2058" s="27">
        <f>TCD!Y2059</f>
        <v>5.63</v>
      </c>
    </row>
    <row r="2059" spans="1:20" x14ac:dyDescent="0.2">
      <c r="A2059" s="13" t="str">
        <f>TCD!V2060</f>
        <v>CHRONO_2SHOP</v>
      </c>
      <c r="B2059" s="1">
        <f t="shared" si="96"/>
        <v>46143</v>
      </c>
      <c r="F2059" t="str">
        <f>TCD!E2060</f>
        <v>XT414642306TS</v>
      </c>
      <c r="H2059" s="6" t="str">
        <f t="shared" si="97"/>
        <v>P</v>
      </c>
      <c r="I2059" t="str">
        <f>LOOKUP(F2059,'Facture Chronopost'!L:L,'Facture Chronopost'!H:H)</f>
        <v>FR</v>
      </c>
      <c r="J2059" s="6">
        <f>TCD!U2060</f>
        <v>25</v>
      </c>
      <c r="K2059">
        <f t="shared" si="98"/>
        <v>1</v>
      </c>
      <c r="L2059" s="27">
        <f>_xlfn.XLOOKUP(F2059,'TCD poids'!A:A,'TCD poids'!C:C)</f>
        <v>0.30000000000000004</v>
      </c>
      <c r="M2059" t="str">
        <f>TCD!T2060</f>
        <v>6C</v>
      </c>
      <c r="N2059">
        <f>IF(I2059="",0.2,LOOKUP(I2059,'Pays TVA'!A:A,'Pays TVA'!B:B))</f>
        <v>0.2</v>
      </c>
      <c r="O2059" s="27" t="str">
        <f>IF(TCD!M2060="","",TCD!M2060)</f>
        <v/>
      </c>
      <c r="P2059" s="27" t="str">
        <f>IF(TCD!J2060="","",TCD!J2060)</f>
        <v/>
      </c>
      <c r="Q2059" s="27" t="str">
        <f>IF(AND(TCD!L2060="",TCD!Q2060=""),"",IF(SUM(TCD!L2060,TCD!Q2060)&gt;15,29,9.5))</f>
        <v/>
      </c>
      <c r="R2059" s="27">
        <f>_xlfn.XLOOKUP(F2059,TCD!E:E,TCD!K:K,"")</f>
        <v>0</v>
      </c>
      <c r="S2059" s="27" t="str">
        <f>IF(TCD!I2060="","",IF(TCD!I2060&gt;8.5,17,8.5))</f>
        <v/>
      </c>
      <c r="T2059" s="27">
        <f>TCD!Y2060</f>
        <v>9.5500000000000007</v>
      </c>
    </row>
    <row r="2060" spans="1:20" x14ac:dyDescent="0.2">
      <c r="A2060" s="13" t="str">
        <f>TCD!V2061</f>
        <v>CHRONO_2SHOP</v>
      </c>
      <c r="B2060" s="1">
        <f t="shared" si="96"/>
        <v>46143</v>
      </c>
      <c r="F2060" t="str">
        <f>TCD!E2061</f>
        <v>XT414644341TS</v>
      </c>
      <c r="H2060" s="6" t="str">
        <f t="shared" si="97"/>
        <v>P</v>
      </c>
      <c r="I2060" t="str">
        <f>LOOKUP(F2060,'Facture Chronopost'!L:L,'Facture Chronopost'!H:H)</f>
        <v>FR</v>
      </c>
      <c r="J2060" s="6">
        <f>TCD!U2061</f>
        <v>30</v>
      </c>
      <c r="K2060">
        <f t="shared" si="98"/>
        <v>1</v>
      </c>
      <c r="L2060" s="27">
        <f>_xlfn.XLOOKUP(F2060,'TCD poids'!A:A,'TCD poids'!C:C)</f>
        <v>0.5</v>
      </c>
      <c r="M2060" t="str">
        <f>TCD!T2061</f>
        <v>6C</v>
      </c>
      <c r="N2060">
        <f>IF(I2060="",0.2,LOOKUP(I2060,'Pays TVA'!A:A,'Pays TVA'!B:B))</f>
        <v>0.2</v>
      </c>
      <c r="O2060" s="27" t="str">
        <f>IF(TCD!M2061="","",TCD!M2061)</f>
        <v/>
      </c>
      <c r="P2060" s="27" t="str">
        <f>IF(TCD!J2061="","",TCD!J2061)</f>
        <v/>
      </c>
      <c r="Q2060" s="27" t="str">
        <f>IF(AND(TCD!L2061="",TCD!Q2061=""),"",IF(SUM(TCD!L2061,TCD!Q2061)&gt;15,29,9.5))</f>
        <v/>
      </c>
      <c r="R2060" s="27">
        <f>_xlfn.XLOOKUP(F2060,TCD!E:E,TCD!K:K,"")</f>
        <v>0</v>
      </c>
      <c r="S2060" s="27" t="str">
        <f>IF(TCD!I2061="","",IF(TCD!I2061&gt;8.5,17,8.5))</f>
        <v/>
      </c>
      <c r="T2060" s="27">
        <f>TCD!Y2061</f>
        <v>5.41</v>
      </c>
    </row>
    <row r="2061" spans="1:20" x14ac:dyDescent="0.2">
      <c r="A2061" s="13" t="str">
        <f>TCD!V2062</f>
        <v>CHRONO_2SHOP</v>
      </c>
      <c r="B2061" s="1">
        <f t="shared" si="96"/>
        <v>46143</v>
      </c>
      <c r="F2061" t="str">
        <f>TCD!E2062</f>
        <v>XT414644704TS</v>
      </c>
      <c r="H2061" s="6" t="str">
        <f t="shared" si="97"/>
        <v>P</v>
      </c>
      <c r="I2061" t="str">
        <f>LOOKUP(F2061,'Facture Chronopost'!L:L,'Facture Chronopost'!H:H)</f>
        <v>FR</v>
      </c>
      <c r="J2061" s="6">
        <f>TCD!U2062</f>
        <v>25</v>
      </c>
      <c r="K2061">
        <f t="shared" si="98"/>
        <v>1</v>
      </c>
      <c r="L2061" s="27">
        <f>_xlfn.XLOOKUP(F2061,'TCD poids'!A:A,'TCD poids'!C:C)</f>
        <v>0.5</v>
      </c>
      <c r="M2061" t="str">
        <f>TCD!T2062</f>
        <v>6C</v>
      </c>
      <c r="N2061">
        <f>IF(I2061="",0.2,LOOKUP(I2061,'Pays TVA'!A:A,'Pays TVA'!B:B))</f>
        <v>0.2</v>
      </c>
      <c r="O2061" s="27" t="str">
        <f>IF(TCD!M2062="","",TCD!M2062)</f>
        <v/>
      </c>
      <c r="P2061" s="27" t="str">
        <f>IF(TCD!J2062="","",TCD!J2062)</f>
        <v/>
      </c>
      <c r="Q2061" s="27" t="str">
        <f>IF(AND(TCD!L2062="",TCD!Q2062=""),"",IF(SUM(TCD!L2062,TCD!Q2062)&gt;15,29,9.5))</f>
        <v/>
      </c>
      <c r="R2061" s="27">
        <f>_xlfn.XLOOKUP(F2061,TCD!E:E,TCD!K:K,"")</f>
        <v>0</v>
      </c>
      <c r="S2061" s="27" t="str">
        <f>IF(TCD!I2062="","",IF(TCD!I2062&gt;8.5,17,8.5))</f>
        <v/>
      </c>
      <c r="T2061" s="27">
        <f>TCD!Y2062</f>
        <v>9.5500000000000007</v>
      </c>
    </row>
    <row r="2062" spans="1:20" x14ac:dyDescent="0.2">
      <c r="A2062" s="13" t="str">
        <f>TCD!V2063</f>
        <v>CHRONO_2SHOP</v>
      </c>
      <c r="B2062" s="1">
        <f t="shared" si="96"/>
        <v>46143</v>
      </c>
      <c r="F2062" t="str">
        <f>TCD!E2063</f>
        <v>XT414645979TS</v>
      </c>
      <c r="H2062" s="6" t="str">
        <f t="shared" si="97"/>
        <v>P</v>
      </c>
      <c r="I2062" t="str">
        <f>LOOKUP(F2062,'Facture Chronopost'!L:L,'Facture Chronopost'!H:H)</f>
        <v>FR</v>
      </c>
      <c r="J2062" s="6">
        <f>TCD!U2063</f>
        <v>30</v>
      </c>
      <c r="K2062">
        <f t="shared" si="98"/>
        <v>1</v>
      </c>
      <c r="L2062" s="27">
        <f>_xlfn.XLOOKUP(F2062,'TCD poids'!A:A,'TCD poids'!C:C)</f>
        <v>0.1</v>
      </c>
      <c r="M2062" t="str">
        <f>TCD!T2063</f>
        <v>6C</v>
      </c>
      <c r="N2062">
        <f>IF(I2062="",0.2,LOOKUP(I2062,'Pays TVA'!A:A,'Pays TVA'!B:B))</f>
        <v>0.2</v>
      </c>
      <c r="O2062" s="27" t="str">
        <f>IF(TCD!M2063="","",TCD!M2063)</f>
        <v/>
      </c>
      <c r="P2062" s="27" t="str">
        <f>IF(TCD!J2063="","",TCD!J2063)</f>
        <v/>
      </c>
      <c r="Q2062" s="27" t="str">
        <f>IF(AND(TCD!L2063="",TCD!Q2063=""),"",IF(SUM(TCD!L2063,TCD!Q2063)&gt;15,29,9.5))</f>
        <v/>
      </c>
      <c r="R2062" s="27">
        <f>_xlfn.XLOOKUP(F2062,TCD!E:E,TCD!K:K,"")</f>
        <v>0</v>
      </c>
      <c r="S2062" s="27" t="str">
        <f>IF(TCD!I2063="","",IF(TCD!I2063&gt;8.5,17,8.5))</f>
        <v/>
      </c>
      <c r="T2062" s="27">
        <f>TCD!Y2063</f>
        <v>5.41</v>
      </c>
    </row>
    <row r="2063" spans="1:20" x14ac:dyDescent="0.2">
      <c r="A2063" s="13" t="str">
        <f>TCD!V2064</f>
        <v>CHRONO_2SHOP</v>
      </c>
      <c r="B2063" s="1">
        <f t="shared" si="96"/>
        <v>46143</v>
      </c>
      <c r="F2063" t="str">
        <f>TCD!E2064</f>
        <v>XT414649539TS</v>
      </c>
      <c r="H2063" s="6" t="str">
        <f t="shared" si="97"/>
        <v>P</v>
      </c>
      <c r="I2063" t="str">
        <f>LOOKUP(F2063,'Facture Chronopost'!L:L,'Facture Chronopost'!H:H)</f>
        <v>FR</v>
      </c>
      <c r="J2063" s="6">
        <f>TCD!U2064</f>
        <v>30</v>
      </c>
      <c r="K2063">
        <f t="shared" si="98"/>
        <v>1</v>
      </c>
      <c r="L2063" s="27">
        <f>_xlfn.XLOOKUP(F2063,'TCD poids'!A:A,'TCD poids'!C:C)</f>
        <v>0.2</v>
      </c>
      <c r="M2063" t="str">
        <f>TCD!T2064</f>
        <v>6C</v>
      </c>
      <c r="N2063">
        <f>IF(I2063="",0.2,LOOKUP(I2063,'Pays TVA'!A:A,'Pays TVA'!B:B))</f>
        <v>0.2</v>
      </c>
      <c r="O2063" s="27" t="str">
        <f>IF(TCD!M2064="","",TCD!M2064)</f>
        <v/>
      </c>
      <c r="P2063" s="27" t="str">
        <f>IF(TCD!J2064="","",TCD!J2064)</f>
        <v/>
      </c>
      <c r="Q2063" s="27" t="str">
        <f>IF(AND(TCD!L2064="",TCD!Q2064=""),"",IF(SUM(TCD!L2064,TCD!Q2064)&gt;15,29,9.5))</f>
        <v/>
      </c>
      <c r="R2063" s="27">
        <f>_xlfn.XLOOKUP(F2063,TCD!E:E,TCD!K:K,"")</f>
        <v>0</v>
      </c>
      <c r="S2063" s="27" t="str">
        <f>IF(TCD!I2064="","",IF(TCD!I2064&gt;8.5,17,8.5))</f>
        <v/>
      </c>
      <c r="T2063" s="27">
        <f>TCD!Y2064</f>
        <v>5.41</v>
      </c>
    </row>
    <row r="2064" spans="1:20" x14ac:dyDescent="0.2">
      <c r="A2064" s="13" t="str">
        <f>TCD!V2065</f>
        <v>CHRONO_2SHOP</v>
      </c>
      <c r="B2064" s="1">
        <f t="shared" si="96"/>
        <v>46143</v>
      </c>
      <c r="F2064" t="str">
        <f>TCD!E2065</f>
        <v>XT414649746TS</v>
      </c>
      <c r="H2064" s="6" t="str">
        <f t="shared" si="97"/>
        <v>P</v>
      </c>
      <c r="I2064" t="str">
        <f>LOOKUP(F2064,'Facture Chronopost'!L:L,'Facture Chronopost'!H:H)</f>
        <v>FR</v>
      </c>
      <c r="J2064" s="6">
        <f>TCD!U2065</f>
        <v>30</v>
      </c>
      <c r="K2064">
        <f t="shared" si="98"/>
        <v>1</v>
      </c>
      <c r="L2064" s="27">
        <f>_xlfn.XLOOKUP(F2064,'TCD poids'!A:A,'TCD poids'!C:C)</f>
        <v>0.5</v>
      </c>
      <c r="M2064" t="str">
        <f>TCD!T2065</f>
        <v>6C</v>
      </c>
      <c r="N2064">
        <f>IF(I2064="",0.2,LOOKUP(I2064,'Pays TVA'!A:A,'Pays TVA'!B:B))</f>
        <v>0.2</v>
      </c>
      <c r="O2064" s="27" t="str">
        <f>IF(TCD!M2065="","",TCD!M2065)</f>
        <v/>
      </c>
      <c r="P2064" s="27" t="str">
        <f>IF(TCD!J2065="","",TCD!J2065)</f>
        <v/>
      </c>
      <c r="Q2064" s="27" t="str">
        <f>IF(AND(TCD!L2065="",TCD!Q2065=""),"",IF(SUM(TCD!L2065,TCD!Q2065)&gt;15,29,9.5))</f>
        <v/>
      </c>
      <c r="R2064" s="27">
        <f>_xlfn.XLOOKUP(F2064,TCD!E:E,TCD!K:K,"")</f>
        <v>0</v>
      </c>
      <c r="S2064" s="27" t="str">
        <f>IF(TCD!I2065="","",IF(TCD!I2065&gt;8.5,17,8.5))</f>
        <v/>
      </c>
      <c r="T2064" s="27">
        <f>TCD!Y2065</f>
        <v>5.41</v>
      </c>
    </row>
    <row r="2065" spans="1:20" x14ac:dyDescent="0.2">
      <c r="A2065" s="13" t="str">
        <f>TCD!V2066</f>
        <v>CHRONO_2SHOP</v>
      </c>
      <c r="B2065" s="1">
        <f t="shared" si="96"/>
        <v>46143</v>
      </c>
      <c r="F2065" t="str">
        <f>TCD!E2066</f>
        <v>XT414651719TS</v>
      </c>
      <c r="H2065" s="6" t="str">
        <f t="shared" si="97"/>
        <v>P</v>
      </c>
      <c r="I2065" t="str">
        <f>LOOKUP(F2065,'Facture Chronopost'!L:L,'Facture Chronopost'!H:H)</f>
        <v>FR</v>
      </c>
      <c r="J2065" s="6">
        <f>TCD!U2066</f>
        <v>42</v>
      </c>
      <c r="K2065">
        <f t="shared" si="98"/>
        <v>1</v>
      </c>
      <c r="L2065" s="27">
        <f>_xlfn.XLOOKUP(F2065,'TCD poids'!A:A,'TCD poids'!C:C)</f>
        <v>5.0999999999999996</v>
      </c>
      <c r="M2065" t="str">
        <f>TCD!T2066</f>
        <v>6C</v>
      </c>
      <c r="N2065">
        <f>IF(I2065="",0.2,LOOKUP(I2065,'Pays TVA'!A:A,'Pays TVA'!B:B))</f>
        <v>0.2</v>
      </c>
      <c r="O2065" s="27" t="str">
        <f>IF(TCD!M2066="","",TCD!M2066)</f>
        <v/>
      </c>
      <c r="P2065" s="27" t="str">
        <f>IF(TCD!J2066="","",TCD!J2066)</f>
        <v/>
      </c>
      <c r="Q2065" s="27" t="str">
        <f>IF(AND(TCD!L2066="",TCD!Q2066=""),"",IF(SUM(TCD!L2066,TCD!Q2066)&gt;15,29,9.5))</f>
        <v/>
      </c>
      <c r="R2065" s="27">
        <f>_xlfn.XLOOKUP(F2065,TCD!E:E,TCD!K:K,"")</f>
        <v>0</v>
      </c>
      <c r="S2065" s="27" t="str">
        <f>IF(TCD!I2066="","",IF(TCD!I2066&gt;8.5,17,8.5))</f>
        <v/>
      </c>
      <c r="T2065" s="27">
        <f>TCD!Y2066</f>
        <v>10.43</v>
      </c>
    </row>
    <row r="2066" spans="1:20" x14ac:dyDescent="0.2">
      <c r="A2066" s="13" t="str">
        <f>TCD!V2067</f>
        <v>CHRONO_2SHOP</v>
      </c>
      <c r="B2066" s="1">
        <f t="shared" si="96"/>
        <v>46143</v>
      </c>
      <c r="F2066" t="str">
        <f>TCD!E2067</f>
        <v>XT414652895TS</v>
      </c>
      <c r="H2066" s="6" t="str">
        <f t="shared" si="97"/>
        <v>P</v>
      </c>
      <c r="I2066" t="str">
        <f>LOOKUP(F2066,'Facture Chronopost'!L:L,'Facture Chronopost'!H:H)</f>
        <v>FR</v>
      </c>
      <c r="J2066" s="6">
        <f>TCD!U2067</f>
        <v>30</v>
      </c>
      <c r="K2066">
        <f t="shared" si="98"/>
        <v>1</v>
      </c>
      <c r="L2066" s="27">
        <f>_xlfn.XLOOKUP(F2066,'TCD poids'!A:A,'TCD poids'!C:C)</f>
        <v>0.1</v>
      </c>
      <c r="M2066" t="str">
        <f>TCD!T2067</f>
        <v>6C</v>
      </c>
      <c r="N2066">
        <f>IF(I2066="",0.2,LOOKUP(I2066,'Pays TVA'!A:A,'Pays TVA'!B:B))</f>
        <v>0.2</v>
      </c>
      <c r="O2066" s="27" t="str">
        <f>IF(TCD!M2067="","",TCD!M2067)</f>
        <v/>
      </c>
      <c r="P2066" s="27" t="str">
        <f>IF(TCD!J2067="","",TCD!J2067)</f>
        <v/>
      </c>
      <c r="Q2066" s="27" t="str">
        <f>IF(AND(TCD!L2067="",TCD!Q2067=""),"",IF(SUM(TCD!L2067,TCD!Q2067)&gt;15,29,9.5))</f>
        <v/>
      </c>
      <c r="R2066" s="27">
        <f>_xlfn.XLOOKUP(F2066,TCD!E:E,TCD!K:K,"")</f>
        <v>0</v>
      </c>
      <c r="S2066" s="27" t="str">
        <f>IF(TCD!I2067="","",IF(TCD!I2067&gt;8.5,17,8.5))</f>
        <v/>
      </c>
      <c r="T2066" s="27">
        <f>TCD!Y2067</f>
        <v>5.41</v>
      </c>
    </row>
    <row r="2067" spans="1:20" x14ac:dyDescent="0.2">
      <c r="A2067" s="13" t="str">
        <f>TCD!V2068</f>
        <v>CHRONO_2SHOP</v>
      </c>
      <c r="B2067" s="1">
        <f t="shared" si="96"/>
        <v>46143</v>
      </c>
      <c r="F2067" t="str">
        <f>TCD!E2068</f>
        <v>XT414653839TS</v>
      </c>
      <c r="H2067" s="6" t="str">
        <f t="shared" si="97"/>
        <v>P</v>
      </c>
      <c r="I2067" t="str">
        <f>LOOKUP(F2067,'Facture Chronopost'!L:L,'Facture Chronopost'!H:H)</f>
        <v>FR</v>
      </c>
      <c r="J2067" s="6">
        <f>TCD!U2068</f>
        <v>30</v>
      </c>
      <c r="K2067">
        <f t="shared" si="98"/>
        <v>1</v>
      </c>
      <c r="L2067" s="27">
        <f>_xlfn.XLOOKUP(F2067,'TCD poids'!A:A,'TCD poids'!C:C)</f>
        <v>0.1</v>
      </c>
      <c r="M2067" t="str">
        <f>TCD!T2068</f>
        <v>6C</v>
      </c>
      <c r="N2067">
        <f>IF(I2067="",0.2,LOOKUP(I2067,'Pays TVA'!A:A,'Pays TVA'!B:B))</f>
        <v>0.2</v>
      </c>
      <c r="O2067" s="27" t="str">
        <f>IF(TCD!M2068="","",TCD!M2068)</f>
        <v/>
      </c>
      <c r="P2067" s="27" t="str">
        <f>IF(TCD!J2068="","",TCD!J2068)</f>
        <v/>
      </c>
      <c r="Q2067" s="27" t="str">
        <f>IF(AND(TCD!L2068="",TCD!Q2068=""),"",IF(SUM(TCD!L2068,TCD!Q2068)&gt;15,29,9.5))</f>
        <v/>
      </c>
      <c r="R2067" s="27">
        <f>_xlfn.XLOOKUP(F2067,TCD!E:E,TCD!K:K,"")</f>
        <v>0</v>
      </c>
      <c r="S2067" s="27" t="str">
        <f>IF(TCD!I2068="","",IF(TCD!I2068&gt;8.5,17,8.5))</f>
        <v/>
      </c>
      <c r="T2067" s="27">
        <f>TCD!Y2068</f>
        <v>5.41</v>
      </c>
    </row>
    <row r="2068" spans="1:20" x14ac:dyDescent="0.2">
      <c r="A2068" s="13" t="str">
        <f>TCD!V2069</f>
        <v>CHRONO_2SHOP</v>
      </c>
      <c r="B2068" s="1">
        <f t="shared" si="96"/>
        <v>46143</v>
      </c>
      <c r="F2068" t="str">
        <f>TCD!E2069</f>
        <v>XT414655905TS</v>
      </c>
      <c r="H2068" s="6" t="str">
        <f t="shared" si="97"/>
        <v>P</v>
      </c>
      <c r="I2068" t="str">
        <f>LOOKUP(F2068,'Facture Chronopost'!L:L,'Facture Chronopost'!H:H)</f>
        <v>FR</v>
      </c>
      <c r="J2068" s="6">
        <f>TCD!U2069</f>
        <v>30</v>
      </c>
      <c r="K2068">
        <f t="shared" si="98"/>
        <v>1</v>
      </c>
      <c r="L2068" s="27">
        <f>_xlfn.XLOOKUP(F2068,'TCD poids'!A:A,'TCD poids'!C:C)</f>
        <v>0.30000000000000004</v>
      </c>
      <c r="M2068" t="str">
        <f>TCD!T2069</f>
        <v>6C</v>
      </c>
      <c r="N2068">
        <f>IF(I2068="",0.2,LOOKUP(I2068,'Pays TVA'!A:A,'Pays TVA'!B:B))</f>
        <v>0.2</v>
      </c>
      <c r="O2068" s="27" t="str">
        <f>IF(TCD!M2069="","",TCD!M2069)</f>
        <v/>
      </c>
      <c r="P2068" s="27" t="str">
        <f>IF(TCD!J2069="","",TCD!J2069)</f>
        <v/>
      </c>
      <c r="Q2068" s="27" t="str">
        <f>IF(AND(TCD!L2069="",TCD!Q2069=""),"",IF(SUM(TCD!L2069,TCD!Q2069)&gt;15,29,9.5))</f>
        <v/>
      </c>
      <c r="R2068" s="27">
        <f>_xlfn.XLOOKUP(F2068,TCD!E:E,TCD!K:K,"")</f>
        <v>0</v>
      </c>
      <c r="S2068" s="27" t="str">
        <f>IF(TCD!I2069="","",IF(TCD!I2069&gt;8.5,17,8.5))</f>
        <v/>
      </c>
      <c r="T2068" s="27">
        <f>TCD!Y2069</f>
        <v>5.41</v>
      </c>
    </row>
    <row r="2069" spans="1:20" x14ac:dyDescent="0.2">
      <c r="A2069" s="13" t="str">
        <f>TCD!V2070</f>
        <v>CHRONO_2SHOP</v>
      </c>
      <c r="B2069" s="1">
        <f t="shared" si="96"/>
        <v>46143</v>
      </c>
      <c r="F2069" t="str">
        <f>TCD!E2070</f>
        <v>XT414659187TS</v>
      </c>
      <c r="H2069" s="6" t="str">
        <f t="shared" si="97"/>
        <v>P</v>
      </c>
      <c r="I2069" t="str">
        <f>LOOKUP(F2069,'Facture Chronopost'!L:L,'Facture Chronopost'!H:H)</f>
        <v>FR</v>
      </c>
      <c r="J2069" s="6">
        <f>TCD!U2070</f>
        <v>25</v>
      </c>
      <c r="K2069">
        <f t="shared" si="98"/>
        <v>1</v>
      </c>
      <c r="L2069" s="27">
        <f>_xlfn.XLOOKUP(F2069,'TCD poids'!A:A,'TCD poids'!C:C)</f>
        <v>0.1</v>
      </c>
      <c r="M2069" t="str">
        <f>TCD!T2070</f>
        <v>6C</v>
      </c>
      <c r="N2069">
        <f>IF(I2069="",0.2,LOOKUP(I2069,'Pays TVA'!A:A,'Pays TVA'!B:B))</f>
        <v>0.2</v>
      </c>
      <c r="O2069" s="27" t="str">
        <f>IF(TCD!M2070="","",TCD!M2070)</f>
        <v/>
      </c>
      <c r="P2069" s="27" t="str">
        <f>IF(TCD!J2070="","",TCD!J2070)</f>
        <v/>
      </c>
      <c r="Q2069" s="27" t="str">
        <f>IF(AND(TCD!L2070="",TCD!Q2070=""),"",IF(SUM(TCD!L2070,TCD!Q2070)&gt;15,29,9.5))</f>
        <v/>
      </c>
      <c r="R2069" s="27">
        <f>_xlfn.XLOOKUP(F2069,TCD!E:E,TCD!K:K,"")</f>
        <v>0</v>
      </c>
      <c r="S2069" s="27" t="str">
        <f>IF(TCD!I2070="","",IF(TCD!I2070&gt;8.5,17,8.5))</f>
        <v/>
      </c>
      <c r="T2069" s="27">
        <f>TCD!Y2070</f>
        <v>9.5500000000000007</v>
      </c>
    </row>
    <row r="2070" spans="1:20" x14ac:dyDescent="0.2">
      <c r="A2070" s="13" t="str">
        <f>TCD!V2071</f>
        <v>CHRONO_2SHOP</v>
      </c>
      <c r="B2070" s="1">
        <f t="shared" si="96"/>
        <v>46143</v>
      </c>
      <c r="F2070" t="str">
        <f>TCD!E2071</f>
        <v>XT414660199TS</v>
      </c>
      <c r="H2070" s="6" t="str">
        <f t="shared" si="97"/>
        <v>P</v>
      </c>
      <c r="I2070" t="str">
        <f>LOOKUP(F2070,'Facture Chronopost'!L:L,'Facture Chronopost'!H:H)</f>
        <v>FR</v>
      </c>
      <c r="J2070" s="6">
        <f>TCD!U2071</f>
        <v>30</v>
      </c>
      <c r="K2070">
        <f t="shared" si="98"/>
        <v>1</v>
      </c>
      <c r="L2070" s="27">
        <f>_xlfn.XLOOKUP(F2070,'TCD poids'!A:A,'TCD poids'!C:C)</f>
        <v>0.5</v>
      </c>
      <c r="M2070" t="str">
        <f>TCD!T2071</f>
        <v>6C</v>
      </c>
      <c r="N2070">
        <f>IF(I2070="",0.2,LOOKUP(I2070,'Pays TVA'!A:A,'Pays TVA'!B:B))</f>
        <v>0.2</v>
      </c>
      <c r="O2070" s="27" t="str">
        <f>IF(TCD!M2071="","",TCD!M2071)</f>
        <v/>
      </c>
      <c r="P2070" s="27" t="str">
        <f>IF(TCD!J2071="","",TCD!J2071)</f>
        <v/>
      </c>
      <c r="Q2070" s="27" t="str">
        <f>IF(AND(TCD!L2071="",TCD!Q2071=""),"",IF(SUM(TCD!L2071,TCD!Q2071)&gt;15,29,9.5))</f>
        <v/>
      </c>
      <c r="R2070" s="27">
        <f>_xlfn.XLOOKUP(F2070,TCD!E:E,TCD!K:K,"")</f>
        <v>0</v>
      </c>
      <c r="S2070" s="27" t="str">
        <f>IF(TCD!I2071="","",IF(TCD!I2071&gt;8.5,17,8.5))</f>
        <v/>
      </c>
      <c r="T2070" s="27">
        <f>TCD!Y2071</f>
        <v>5.41</v>
      </c>
    </row>
    <row r="2071" spans="1:20" x14ac:dyDescent="0.2">
      <c r="A2071" s="13" t="str">
        <f>TCD!V2072</f>
        <v>CHRONO_2SHOP</v>
      </c>
      <c r="B2071" s="1">
        <f t="shared" si="96"/>
        <v>46143</v>
      </c>
      <c r="F2071" t="str">
        <f>TCD!E2072</f>
        <v>XT414661543TS</v>
      </c>
      <c r="H2071" s="6" t="str">
        <f t="shared" si="97"/>
        <v>P</v>
      </c>
      <c r="I2071" t="str">
        <f>LOOKUP(F2071,'Facture Chronopost'!L:L,'Facture Chronopost'!H:H)</f>
        <v>FR</v>
      </c>
      <c r="J2071" s="6">
        <f>TCD!U2072</f>
        <v>42</v>
      </c>
      <c r="K2071">
        <f t="shared" si="98"/>
        <v>1</v>
      </c>
      <c r="L2071" s="27">
        <f>_xlfn.XLOOKUP(F2071,'TCD poids'!A:A,'TCD poids'!C:C)</f>
        <v>2.2000000000000002</v>
      </c>
      <c r="M2071" t="str">
        <f>TCD!T2072</f>
        <v>6C</v>
      </c>
      <c r="N2071">
        <f>IF(I2071="",0.2,LOOKUP(I2071,'Pays TVA'!A:A,'Pays TVA'!B:B))</f>
        <v>0.2</v>
      </c>
      <c r="O2071" s="27" t="str">
        <f>IF(TCD!M2072="","",TCD!M2072)</f>
        <v/>
      </c>
      <c r="P2071" s="27" t="str">
        <f>IF(TCD!J2072="","",TCD!J2072)</f>
        <v/>
      </c>
      <c r="Q2071" s="27" t="str">
        <f>IF(AND(TCD!L2072="",TCD!Q2072=""),"",IF(SUM(TCD!L2072,TCD!Q2072)&gt;15,29,9.5))</f>
        <v/>
      </c>
      <c r="R2071" s="27">
        <f>_xlfn.XLOOKUP(F2071,TCD!E:E,TCD!K:K,"")</f>
        <v>0</v>
      </c>
      <c r="S2071" s="27" t="str">
        <f>IF(TCD!I2072="","",IF(TCD!I2072&gt;8.5,17,8.5))</f>
        <v/>
      </c>
      <c r="T2071" s="27">
        <f>TCD!Y2072</f>
        <v>8.4499999999999993</v>
      </c>
    </row>
    <row r="2072" spans="1:20" x14ac:dyDescent="0.2">
      <c r="A2072" s="13" t="str">
        <f>TCD!V2073</f>
        <v>CHRONO_2SHOP</v>
      </c>
      <c r="B2072" s="1">
        <f t="shared" si="96"/>
        <v>46143</v>
      </c>
      <c r="F2072" t="str">
        <f>TCD!E2073</f>
        <v>XT414662230TS</v>
      </c>
      <c r="H2072" s="6" t="str">
        <f t="shared" si="97"/>
        <v>P</v>
      </c>
      <c r="I2072" t="str">
        <f>LOOKUP(F2072,'Facture Chronopost'!L:L,'Facture Chronopost'!H:H)</f>
        <v>FR</v>
      </c>
      <c r="J2072" s="6">
        <f>TCD!U2073</f>
        <v>30</v>
      </c>
      <c r="K2072">
        <f t="shared" si="98"/>
        <v>1</v>
      </c>
      <c r="L2072" s="27">
        <f>_xlfn.XLOOKUP(F2072,'TCD poids'!A:A,'TCD poids'!C:C)</f>
        <v>0.2</v>
      </c>
      <c r="M2072" t="str">
        <f>TCD!T2073</f>
        <v>6C</v>
      </c>
      <c r="N2072">
        <f>IF(I2072="",0.2,LOOKUP(I2072,'Pays TVA'!A:A,'Pays TVA'!B:B))</f>
        <v>0.2</v>
      </c>
      <c r="O2072" s="27" t="str">
        <f>IF(TCD!M2073="","",TCD!M2073)</f>
        <v/>
      </c>
      <c r="P2072" s="27" t="str">
        <f>IF(TCD!J2073="","",TCD!J2073)</f>
        <v/>
      </c>
      <c r="Q2072" s="27" t="str">
        <f>IF(AND(TCD!L2073="",TCD!Q2073=""),"",IF(SUM(TCD!L2073,TCD!Q2073)&gt;15,29,9.5))</f>
        <v/>
      </c>
      <c r="R2072" s="27">
        <f>_xlfn.XLOOKUP(F2072,TCD!E:E,TCD!K:K,"")</f>
        <v>0</v>
      </c>
      <c r="S2072" s="27" t="str">
        <f>IF(TCD!I2073="","",IF(TCD!I2073&gt;8.5,17,8.5))</f>
        <v/>
      </c>
      <c r="T2072" s="27">
        <f>TCD!Y2073</f>
        <v>5.41</v>
      </c>
    </row>
    <row r="2073" spans="1:20" x14ac:dyDescent="0.2">
      <c r="A2073" s="13" t="str">
        <f>TCD!V2074</f>
        <v>CHRONO_2SHOP</v>
      </c>
      <c r="B2073" s="1">
        <f t="shared" si="96"/>
        <v>46143</v>
      </c>
      <c r="F2073" t="str">
        <f>TCD!E2074</f>
        <v>XT414662345TS</v>
      </c>
      <c r="H2073" s="6" t="str">
        <f t="shared" si="97"/>
        <v>P</v>
      </c>
      <c r="I2073" t="str">
        <f>LOOKUP(F2073,'Facture Chronopost'!L:L,'Facture Chronopost'!H:H)</f>
        <v>FR</v>
      </c>
      <c r="J2073" s="6">
        <f>TCD!U2074</f>
        <v>42</v>
      </c>
      <c r="K2073">
        <f t="shared" si="98"/>
        <v>1</v>
      </c>
      <c r="L2073" s="27">
        <f>_xlfn.XLOOKUP(F2073,'TCD poids'!A:A,'TCD poids'!C:C)</f>
        <v>2.5</v>
      </c>
      <c r="M2073" t="str">
        <f>TCD!T2074</f>
        <v>6C</v>
      </c>
      <c r="N2073">
        <f>IF(I2073="",0.2,LOOKUP(I2073,'Pays TVA'!A:A,'Pays TVA'!B:B))</f>
        <v>0.2</v>
      </c>
      <c r="O2073" s="27" t="str">
        <f>IF(TCD!M2074="","",TCD!M2074)</f>
        <v/>
      </c>
      <c r="P2073" s="27" t="str">
        <f>IF(TCD!J2074="","",TCD!J2074)</f>
        <v/>
      </c>
      <c r="Q2073" s="27" t="str">
        <f>IF(AND(TCD!L2074="",TCD!Q2074=""),"",IF(SUM(TCD!L2074,TCD!Q2074)&gt;15,29,9.5))</f>
        <v/>
      </c>
      <c r="R2073" s="27">
        <f>_xlfn.XLOOKUP(F2073,TCD!E:E,TCD!K:K,"")</f>
        <v>0</v>
      </c>
      <c r="S2073" s="27" t="str">
        <f>IF(TCD!I2074="","",IF(TCD!I2074&gt;8.5,17,8.5))</f>
        <v/>
      </c>
      <c r="T2073" s="27">
        <f>TCD!Y2074</f>
        <v>8.4499999999999993</v>
      </c>
    </row>
    <row r="2074" spans="1:20" x14ac:dyDescent="0.2">
      <c r="A2074" s="13" t="str">
        <f>TCD!V2075</f>
        <v>CHRONO_2SHOP</v>
      </c>
      <c r="B2074" s="1">
        <f t="shared" ref="B2074:B2137" si="99">B2073</f>
        <v>46143</v>
      </c>
      <c r="F2074" t="str">
        <f>TCD!E2075</f>
        <v>XT414663955TS</v>
      </c>
      <c r="H2074" s="6" t="str">
        <f t="shared" ref="H2074:H2137" si="100">IF(RIGHT(J2074,3)="BTB","E","P")</f>
        <v>P</v>
      </c>
      <c r="I2074" t="str">
        <f>LOOKUP(F2074,'Facture Chronopost'!L:L,'Facture Chronopost'!H:H)</f>
        <v>FR</v>
      </c>
      <c r="J2074" s="6">
        <f>TCD!U2075</f>
        <v>30</v>
      </c>
      <c r="K2074">
        <f t="shared" ref="K2074:K2137" si="101">K2073</f>
        <v>1</v>
      </c>
      <c r="L2074" s="27">
        <f>_xlfn.XLOOKUP(F2074,'TCD poids'!A:A,'TCD poids'!C:C)</f>
        <v>0.30000000000000004</v>
      </c>
      <c r="M2074" t="str">
        <f>TCD!T2075</f>
        <v>6C</v>
      </c>
      <c r="N2074">
        <f>IF(I2074="",0.2,LOOKUP(I2074,'Pays TVA'!A:A,'Pays TVA'!B:B))</f>
        <v>0.2</v>
      </c>
      <c r="O2074" s="27" t="str">
        <f>IF(TCD!M2075="","",TCD!M2075)</f>
        <v/>
      </c>
      <c r="P2074" s="27" t="str">
        <f>IF(TCD!J2075="","",TCD!J2075)</f>
        <v/>
      </c>
      <c r="Q2074" s="27" t="str">
        <f>IF(AND(TCD!L2075="",TCD!Q2075=""),"",IF(SUM(TCD!L2075,TCD!Q2075)&gt;15,29,9.5))</f>
        <v/>
      </c>
      <c r="R2074" s="27">
        <f>_xlfn.XLOOKUP(F2074,TCD!E:E,TCD!K:K,"")</f>
        <v>0</v>
      </c>
      <c r="S2074" s="27" t="str">
        <f>IF(TCD!I2075="","",IF(TCD!I2075&gt;8.5,17,8.5))</f>
        <v/>
      </c>
      <c r="T2074" s="27">
        <f>TCD!Y2075</f>
        <v>5.41</v>
      </c>
    </row>
    <row r="2075" spans="1:20" x14ac:dyDescent="0.2">
      <c r="A2075" s="13" t="str">
        <f>TCD!V2076</f>
        <v>CHRONO_2SHOP</v>
      </c>
      <c r="B2075" s="1">
        <f t="shared" si="99"/>
        <v>46143</v>
      </c>
      <c r="F2075" t="str">
        <f>TCD!E2076</f>
        <v>XT414664876TS</v>
      </c>
      <c r="H2075" s="6" t="str">
        <f t="shared" si="100"/>
        <v>P</v>
      </c>
      <c r="I2075" t="str">
        <f>LOOKUP(F2075,'Facture Chronopost'!L:L,'Facture Chronopost'!H:H)</f>
        <v>FR</v>
      </c>
      <c r="J2075" s="6">
        <f>TCD!U2076</f>
        <v>30</v>
      </c>
      <c r="K2075">
        <f t="shared" si="101"/>
        <v>1</v>
      </c>
      <c r="L2075" s="27">
        <f>_xlfn.XLOOKUP(F2075,'TCD poids'!A:A,'TCD poids'!C:C)</f>
        <v>0.30000000000000004</v>
      </c>
      <c r="M2075" t="str">
        <f>TCD!T2076</f>
        <v>6C</v>
      </c>
      <c r="N2075">
        <f>IF(I2075="",0.2,LOOKUP(I2075,'Pays TVA'!A:A,'Pays TVA'!B:B))</f>
        <v>0.2</v>
      </c>
      <c r="O2075" s="27" t="str">
        <f>IF(TCD!M2076="","",TCD!M2076)</f>
        <v/>
      </c>
      <c r="P2075" s="27" t="str">
        <f>IF(TCD!J2076="","",TCD!J2076)</f>
        <v/>
      </c>
      <c r="Q2075" s="27" t="str">
        <f>IF(AND(TCD!L2076="",TCD!Q2076=""),"",IF(SUM(TCD!L2076,TCD!Q2076)&gt;15,29,9.5))</f>
        <v/>
      </c>
      <c r="R2075" s="27">
        <f>_xlfn.XLOOKUP(F2075,TCD!E:E,TCD!K:K,"")</f>
        <v>0</v>
      </c>
      <c r="S2075" s="27" t="str">
        <f>IF(TCD!I2076="","",IF(TCD!I2076&gt;8.5,17,8.5))</f>
        <v/>
      </c>
      <c r="T2075" s="27">
        <f>TCD!Y2076</f>
        <v>5.41</v>
      </c>
    </row>
    <row r="2076" spans="1:20" x14ac:dyDescent="0.2">
      <c r="A2076" s="13" t="str">
        <f>TCD!V2077</f>
        <v>CHRONO_2SHOP</v>
      </c>
      <c r="B2076" s="1">
        <f t="shared" si="99"/>
        <v>46143</v>
      </c>
      <c r="F2076" t="str">
        <f>TCD!E2077</f>
        <v>XT414665077TS</v>
      </c>
      <c r="H2076" s="6" t="str">
        <f t="shared" si="100"/>
        <v>P</v>
      </c>
      <c r="I2076" t="str">
        <f>LOOKUP(F2076,'Facture Chronopost'!L:L,'Facture Chronopost'!H:H)</f>
        <v>FR</v>
      </c>
      <c r="J2076" s="6">
        <f>TCD!U2077</f>
        <v>30</v>
      </c>
      <c r="K2076">
        <f t="shared" si="101"/>
        <v>1</v>
      </c>
      <c r="L2076" s="27">
        <f>_xlfn.XLOOKUP(F2076,'TCD poids'!A:A,'TCD poids'!C:C)</f>
        <v>0.2</v>
      </c>
      <c r="M2076" t="str">
        <f>TCD!T2077</f>
        <v>6C</v>
      </c>
      <c r="N2076">
        <f>IF(I2076="",0.2,LOOKUP(I2076,'Pays TVA'!A:A,'Pays TVA'!B:B))</f>
        <v>0.2</v>
      </c>
      <c r="O2076" s="27" t="str">
        <f>IF(TCD!M2077="","",TCD!M2077)</f>
        <v/>
      </c>
      <c r="P2076" s="27" t="str">
        <f>IF(TCD!J2077="","",TCD!J2077)</f>
        <v/>
      </c>
      <c r="Q2076" s="27" t="str">
        <f>IF(AND(TCD!L2077="",TCD!Q2077=""),"",IF(SUM(TCD!L2077,TCD!Q2077)&gt;15,29,9.5))</f>
        <v/>
      </c>
      <c r="R2076" s="27">
        <f>_xlfn.XLOOKUP(F2076,TCD!E:E,TCD!K:K,"")</f>
        <v>0</v>
      </c>
      <c r="S2076" s="27" t="str">
        <f>IF(TCD!I2077="","",IF(TCD!I2077&gt;8.5,17,8.5))</f>
        <v/>
      </c>
      <c r="T2076" s="27">
        <f>TCD!Y2077</f>
        <v>5.41</v>
      </c>
    </row>
    <row r="2077" spans="1:20" x14ac:dyDescent="0.2">
      <c r="A2077" s="13" t="str">
        <f>TCD!V2078</f>
        <v>CHRONO_2SHOP</v>
      </c>
      <c r="B2077" s="1">
        <f t="shared" si="99"/>
        <v>46143</v>
      </c>
      <c r="F2077" t="str">
        <f>TCD!E2078</f>
        <v>XT414665085TS</v>
      </c>
      <c r="H2077" s="6" t="str">
        <f t="shared" si="100"/>
        <v>P</v>
      </c>
      <c r="I2077" t="str">
        <f>LOOKUP(F2077,'Facture Chronopost'!L:L,'Facture Chronopost'!H:H)</f>
        <v>FR</v>
      </c>
      <c r="J2077" s="6">
        <f>TCD!U2078</f>
        <v>30</v>
      </c>
      <c r="K2077">
        <f t="shared" si="101"/>
        <v>1</v>
      </c>
      <c r="L2077" s="27">
        <f>_xlfn.XLOOKUP(F2077,'TCD poids'!A:A,'TCD poids'!C:C)</f>
        <v>0.30000000000000004</v>
      </c>
      <c r="M2077" t="str">
        <f>TCD!T2078</f>
        <v>6C</v>
      </c>
      <c r="N2077">
        <f>IF(I2077="",0.2,LOOKUP(I2077,'Pays TVA'!A:A,'Pays TVA'!B:B))</f>
        <v>0.2</v>
      </c>
      <c r="O2077" s="27" t="str">
        <f>IF(TCD!M2078="","",TCD!M2078)</f>
        <v/>
      </c>
      <c r="P2077" s="27" t="str">
        <f>IF(TCD!J2078="","",TCD!J2078)</f>
        <v/>
      </c>
      <c r="Q2077" s="27" t="str">
        <f>IF(AND(TCD!L2078="",TCD!Q2078=""),"",IF(SUM(TCD!L2078,TCD!Q2078)&gt;15,29,9.5))</f>
        <v/>
      </c>
      <c r="R2077" s="27">
        <f>_xlfn.XLOOKUP(F2077,TCD!E:E,TCD!K:K,"")</f>
        <v>0</v>
      </c>
      <c r="S2077" s="27" t="str">
        <f>IF(TCD!I2078="","",IF(TCD!I2078&gt;8.5,17,8.5))</f>
        <v/>
      </c>
      <c r="T2077" s="27">
        <f>TCD!Y2078</f>
        <v>5.41</v>
      </c>
    </row>
    <row r="2078" spans="1:20" x14ac:dyDescent="0.2">
      <c r="A2078" s="13" t="str">
        <f>TCD!V2079</f>
        <v>CHRONO_2SHOP</v>
      </c>
      <c r="B2078" s="1">
        <f t="shared" si="99"/>
        <v>46143</v>
      </c>
      <c r="F2078" t="str">
        <f>TCD!E2079</f>
        <v>XT414665222TS</v>
      </c>
      <c r="H2078" s="6" t="str">
        <f t="shared" si="100"/>
        <v>P</v>
      </c>
      <c r="I2078" t="str">
        <f>LOOKUP(F2078,'Facture Chronopost'!L:L,'Facture Chronopost'!H:H)</f>
        <v>FR</v>
      </c>
      <c r="J2078" s="6">
        <f>TCD!U2079</f>
        <v>30</v>
      </c>
      <c r="K2078">
        <f t="shared" si="101"/>
        <v>1</v>
      </c>
      <c r="L2078" s="27">
        <f>_xlfn.XLOOKUP(F2078,'TCD poids'!A:A,'TCD poids'!C:C)</f>
        <v>1.1000000000000001</v>
      </c>
      <c r="M2078" t="str">
        <f>TCD!T2079</f>
        <v>6C</v>
      </c>
      <c r="N2078">
        <f>IF(I2078="",0.2,LOOKUP(I2078,'Pays TVA'!A:A,'Pays TVA'!B:B))</f>
        <v>0.2</v>
      </c>
      <c r="O2078" s="27" t="str">
        <f>IF(TCD!M2079="","",TCD!M2079)</f>
        <v/>
      </c>
      <c r="P2078" s="27" t="str">
        <f>IF(TCD!J2079="","",TCD!J2079)</f>
        <v/>
      </c>
      <c r="Q2078" s="27" t="str">
        <f>IF(AND(TCD!L2079="",TCD!Q2079=""),"",IF(SUM(TCD!L2079,TCD!Q2079)&gt;15,29,9.5))</f>
        <v/>
      </c>
      <c r="R2078" s="27">
        <f>_xlfn.XLOOKUP(F2078,TCD!E:E,TCD!K:K,"")</f>
        <v>0</v>
      </c>
      <c r="S2078" s="27" t="str">
        <f>IF(TCD!I2079="","",IF(TCD!I2079&gt;8.5,17,8.5))</f>
        <v/>
      </c>
      <c r="T2078" s="27">
        <f>TCD!Y2079</f>
        <v>5.96</v>
      </c>
    </row>
    <row r="2079" spans="1:20" x14ac:dyDescent="0.2">
      <c r="A2079" s="13" t="str">
        <f>TCD!V2080</f>
        <v>CHRONO_2SHOP</v>
      </c>
      <c r="B2079" s="1">
        <f t="shared" si="99"/>
        <v>46143</v>
      </c>
      <c r="F2079" t="str">
        <f>TCD!E2080</f>
        <v>XT414665236TS</v>
      </c>
      <c r="H2079" s="6" t="str">
        <f t="shared" si="100"/>
        <v>P</v>
      </c>
      <c r="I2079" t="str">
        <f>LOOKUP(F2079,'Facture Chronopost'!L:L,'Facture Chronopost'!H:H)</f>
        <v>FR</v>
      </c>
      <c r="J2079" s="6">
        <f>TCD!U2080</f>
        <v>42</v>
      </c>
      <c r="K2079">
        <f t="shared" si="101"/>
        <v>1</v>
      </c>
      <c r="L2079" s="27">
        <f>_xlfn.XLOOKUP(F2079,'TCD poids'!A:A,'TCD poids'!C:C)</f>
        <v>0.4</v>
      </c>
      <c r="M2079" t="str">
        <f>TCD!T2080</f>
        <v>6C</v>
      </c>
      <c r="N2079">
        <f>IF(I2079="",0.2,LOOKUP(I2079,'Pays TVA'!A:A,'Pays TVA'!B:B))</f>
        <v>0.2</v>
      </c>
      <c r="O2079" s="27" t="str">
        <f>IF(TCD!M2080="","",TCD!M2080)</f>
        <v/>
      </c>
      <c r="P2079" s="27" t="str">
        <f>IF(TCD!J2080="","",TCD!J2080)</f>
        <v/>
      </c>
      <c r="Q2079" s="27" t="str">
        <f>IF(AND(TCD!L2080="",TCD!Q2080=""),"",IF(SUM(TCD!L2080,TCD!Q2080)&gt;15,29,9.5))</f>
        <v/>
      </c>
      <c r="R2079" s="27">
        <f>_xlfn.XLOOKUP(F2079,TCD!E:E,TCD!K:K,"")</f>
        <v>0</v>
      </c>
      <c r="S2079" s="27" t="str">
        <f>IF(TCD!I2080="","",IF(TCD!I2080&gt;8.5,17,8.5))</f>
        <v/>
      </c>
      <c r="T2079" s="27">
        <f>TCD!Y2080</f>
        <v>5.41</v>
      </c>
    </row>
    <row r="2080" spans="1:20" x14ac:dyDescent="0.2">
      <c r="A2080" s="13" t="str">
        <f>TCD!V2081</f>
        <v>CHRONO_2SHOP</v>
      </c>
      <c r="B2080" s="1">
        <f t="shared" si="99"/>
        <v>46143</v>
      </c>
      <c r="F2080" t="str">
        <f>TCD!E2081</f>
        <v>XT414665602TS</v>
      </c>
      <c r="H2080" s="6" t="str">
        <f t="shared" si="100"/>
        <v>P</v>
      </c>
      <c r="I2080" t="str">
        <f>LOOKUP(F2080,'Facture Chronopost'!L:L,'Facture Chronopost'!H:H)</f>
        <v>FR</v>
      </c>
      <c r="J2080" s="6">
        <f>TCD!U2081</f>
        <v>30</v>
      </c>
      <c r="K2080">
        <f t="shared" si="101"/>
        <v>1</v>
      </c>
      <c r="L2080" s="27">
        <f>_xlfn.XLOOKUP(F2080,'TCD poids'!A:A,'TCD poids'!C:C)</f>
        <v>0.1</v>
      </c>
      <c r="M2080" t="str">
        <f>TCD!T2081</f>
        <v>6C</v>
      </c>
      <c r="N2080">
        <f>IF(I2080="",0.2,LOOKUP(I2080,'Pays TVA'!A:A,'Pays TVA'!B:B))</f>
        <v>0.2</v>
      </c>
      <c r="O2080" s="27" t="str">
        <f>IF(TCD!M2081="","",TCD!M2081)</f>
        <v/>
      </c>
      <c r="P2080" s="27" t="str">
        <f>IF(TCD!J2081="","",TCD!J2081)</f>
        <v/>
      </c>
      <c r="Q2080" s="27" t="str">
        <f>IF(AND(TCD!L2081="",TCD!Q2081=""),"",IF(SUM(TCD!L2081,TCD!Q2081)&gt;15,29,9.5))</f>
        <v/>
      </c>
      <c r="R2080" s="27">
        <f>_xlfn.XLOOKUP(F2080,TCD!E:E,TCD!K:K,"")</f>
        <v>0</v>
      </c>
      <c r="S2080" s="27" t="str">
        <f>IF(TCD!I2081="","",IF(TCD!I2081&gt;8.5,17,8.5))</f>
        <v/>
      </c>
      <c r="T2080" s="27">
        <f>TCD!Y2081</f>
        <v>5.41</v>
      </c>
    </row>
    <row r="2081" spans="1:20" x14ac:dyDescent="0.2">
      <c r="A2081" s="13" t="str">
        <f>TCD!V2082</f>
        <v>CHRONO_2SHOP</v>
      </c>
      <c r="B2081" s="1">
        <f t="shared" si="99"/>
        <v>46143</v>
      </c>
      <c r="F2081" t="str">
        <f>TCD!E2082</f>
        <v>XT414666015TS</v>
      </c>
      <c r="H2081" s="6" t="str">
        <f t="shared" si="100"/>
        <v>P</v>
      </c>
      <c r="I2081" t="str">
        <f>LOOKUP(F2081,'Facture Chronopost'!L:L,'Facture Chronopost'!H:H)</f>
        <v>FR</v>
      </c>
      <c r="J2081" s="6">
        <f>TCD!U2082</f>
        <v>30</v>
      </c>
      <c r="K2081">
        <f t="shared" si="101"/>
        <v>1</v>
      </c>
      <c r="L2081" s="27">
        <f>_xlfn.XLOOKUP(F2081,'TCD poids'!A:A,'TCD poids'!C:C)</f>
        <v>0.30000000000000004</v>
      </c>
      <c r="M2081" t="str">
        <f>TCD!T2082</f>
        <v>6C</v>
      </c>
      <c r="N2081">
        <f>IF(I2081="",0.2,LOOKUP(I2081,'Pays TVA'!A:A,'Pays TVA'!B:B))</f>
        <v>0.2</v>
      </c>
      <c r="O2081" s="27" t="str">
        <f>IF(TCD!M2082="","",TCD!M2082)</f>
        <v/>
      </c>
      <c r="P2081" s="27" t="str">
        <f>IF(TCD!J2082="","",TCD!J2082)</f>
        <v/>
      </c>
      <c r="Q2081" s="27" t="str">
        <f>IF(AND(TCD!L2082="",TCD!Q2082=""),"",IF(SUM(TCD!L2082,TCD!Q2082)&gt;15,29,9.5))</f>
        <v/>
      </c>
      <c r="R2081" s="27">
        <f>_xlfn.XLOOKUP(F2081,TCD!E:E,TCD!K:K,"")</f>
        <v>0</v>
      </c>
      <c r="S2081" s="27" t="str">
        <f>IF(TCD!I2082="","",IF(TCD!I2082&gt;8.5,17,8.5))</f>
        <v/>
      </c>
      <c r="T2081" s="27">
        <f>TCD!Y2082</f>
        <v>5.41</v>
      </c>
    </row>
    <row r="2082" spans="1:20" x14ac:dyDescent="0.2">
      <c r="A2082" s="13" t="str">
        <f>TCD!V2083</f>
        <v>CHRONO_2SHOP</v>
      </c>
      <c r="B2082" s="1">
        <f t="shared" si="99"/>
        <v>46143</v>
      </c>
      <c r="F2082" t="str">
        <f>TCD!E2083</f>
        <v>XT414666523TS</v>
      </c>
      <c r="H2082" s="6" t="str">
        <f t="shared" si="100"/>
        <v>P</v>
      </c>
      <c r="I2082" t="str">
        <f>LOOKUP(F2082,'Facture Chronopost'!L:L,'Facture Chronopost'!H:H)</f>
        <v>FR</v>
      </c>
      <c r="J2082" s="6">
        <f>TCD!U2083</f>
        <v>26</v>
      </c>
      <c r="K2082">
        <f t="shared" si="101"/>
        <v>1</v>
      </c>
      <c r="L2082" s="27">
        <f>_xlfn.XLOOKUP(F2082,'TCD poids'!A:A,'TCD poids'!C:C)</f>
        <v>0.30000000000000004</v>
      </c>
      <c r="M2082" t="str">
        <f>TCD!T2083</f>
        <v>6C</v>
      </c>
      <c r="N2082">
        <f>IF(I2082="",0.2,LOOKUP(I2082,'Pays TVA'!A:A,'Pays TVA'!B:B))</f>
        <v>0.2</v>
      </c>
      <c r="O2082" s="27" t="str">
        <f>IF(TCD!M2083="","",TCD!M2083)</f>
        <v/>
      </c>
      <c r="P2082" s="27" t="str">
        <f>IF(TCD!J2083="","",TCD!J2083)</f>
        <v/>
      </c>
      <c r="Q2082" s="27" t="str">
        <f>IF(AND(TCD!L2083="",TCD!Q2083=""),"",IF(SUM(TCD!L2083,TCD!Q2083)&gt;15,29,9.5))</f>
        <v/>
      </c>
      <c r="R2082" s="27">
        <f>_xlfn.XLOOKUP(F2082,TCD!E:E,TCD!K:K,"")</f>
        <v>0</v>
      </c>
      <c r="S2082" s="27" t="str">
        <f>IF(TCD!I2083="","",IF(TCD!I2083&gt;8.5,17,8.5))</f>
        <v/>
      </c>
      <c r="T2082" s="27">
        <f>TCD!Y2083</f>
        <v>4.92</v>
      </c>
    </row>
    <row r="2083" spans="1:20" x14ac:dyDescent="0.2">
      <c r="A2083" s="13" t="str">
        <f>TCD!V2084</f>
        <v>CHRONO_2SHOP</v>
      </c>
      <c r="B2083" s="1">
        <f t="shared" si="99"/>
        <v>46143</v>
      </c>
      <c r="F2083" t="str">
        <f>TCD!E2084</f>
        <v>XT414666639TS</v>
      </c>
      <c r="H2083" s="6" t="str">
        <f t="shared" si="100"/>
        <v>P</v>
      </c>
      <c r="I2083" t="str">
        <f>LOOKUP(F2083,'Facture Chronopost'!L:L,'Facture Chronopost'!H:H)</f>
        <v>FR</v>
      </c>
      <c r="J2083" s="6">
        <f>TCD!U2084</f>
        <v>26</v>
      </c>
      <c r="K2083">
        <f t="shared" si="101"/>
        <v>1</v>
      </c>
      <c r="L2083" s="27">
        <f>_xlfn.XLOOKUP(F2083,'TCD poids'!A:A,'TCD poids'!C:C)</f>
        <v>0.2</v>
      </c>
      <c r="M2083" t="str">
        <f>TCD!T2084</f>
        <v>6C</v>
      </c>
      <c r="N2083">
        <f>IF(I2083="",0.2,LOOKUP(I2083,'Pays TVA'!A:A,'Pays TVA'!B:B))</f>
        <v>0.2</v>
      </c>
      <c r="O2083" s="27" t="str">
        <f>IF(TCD!M2084="","",TCD!M2084)</f>
        <v/>
      </c>
      <c r="P2083" s="27" t="str">
        <f>IF(TCD!J2084="","",TCD!J2084)</f>
        <v/>
      </c>
      <c r="Q2083" s="27" t="str">
        <f>IF(AND(TCD!L2084="",TCD!Q2084=""),"",IF(SUM(TCD!L2084,TCD!Q2084)&gt;15,29,9.5))</f>
        <v/>
      </c>
      <c r="R2083" s="27">
        <f>_xlfn.XLOOKUP(F2083,TCD!E:E,TCD!K:K,"")</f>
        <v>0</v>
      </c>
      <c r="S2083" s="27" t="str">
        <f>IF(TCD!I2084="","",IF(TCD!I2084&gt;8.5,17,8.5))</f>
        <v/>
      </c>
      <c r="T2083" s="27">
        <f>TCD!Y2084</f>
        <v>4.92</v>
      </c>
    </row>
    <row r="2084" spans="1:20" x14ac:dyDescent="0.2">
      <c r="A2084" s="13" t="str">
        <f>TCD!V2085</f>
        <v>CHRONO_2SHOP</v>
      </c>
      <c r="B2084" s="1">
        <f t="shared" si="99"/>
        <v>46143</v>
      </c>
      <c r="F2084" t="str">
        <f>TCD!E2085</f>
        <v>XT414667170TS</v>
      </c>
      <c r="H2084" s="6" t="str">
        <f t="shared" si="100"/>
        <v>P</v>
      </c>
      <c r="I2084" t="str">
        <f>LOOKUP(F2084,'Facture Chronopost'!L:L,'Facture Chronopost'!H:H)</f>
        <v>FR</v>
      </c>
      <c r="J2084" s="6">
        <f>TCD!U2085</f>
        <v>30</v>
      </c>
      <c r="K2084">
        <f t="shared" si="101"/>
        <v>1</v>
      </c>
      <c r="L2084" s="27">
        <f>_xlfn.XLOOKUP(F2084,'TCD poids'!A:A,'TCD poids'!C:C)</f>
        <v>0.1</v>
      </c>
      <c r="M2084" t="str">
        <f>TCD!T2085</f>
        <v>6C</v>
      </c>
      <c r="N2084">
        <f>IF(I2084="",0.2,LOOKUP(I2084,'Pays TVA'!A:A,'Pays TVA'!B:B))</f>
        <v>0.2</v>
      </c>
      <c r="O2084" s="27" t="str">
        <f>IF(TCD!M2085="","",TCD!M2085)</f>
        <v/>
      </c>
      <c r="P2084" s="27" t="str">
        <f>IF(TCD!J2085="","",TCD!J2085)</f>
        <v/>
      </c>
      <c r="Q2084" s="27" t="str">
        <f>IF(AND(TCD!L2085="",TCD!Q2085=""),"",IF(SUM(TCD!L2085,TCD!Q2085)&gt;15,29,9.5))</f>
        <v/>
      </c>
      <c r="R2084" s="27">
        <f>_xlfn.XLOOKUP(F2084,TCD!E:E,TCD!K:K,"")</f>
        <v>0</v>
      </c>
      <c r="S2084" s="27" t="str">
        <f>IF(TCD!I2085="","",IF(TCD!I2085&gt;8.5,17,8.5))</f>
        <v/>
      </c>
      <c r="T2084" s="27">
        <f>TCD!Y2085</f>
        <v>5.41</v>
      </c>
    </row>
    <row r="2085" spans="1:20" x14ac:dyDescent="0.2">
      <c r="A2085" s="13" t="str">
        <f>TCD!V2086</f>
        <v>CHRONO_2SHOP</v>
      </c>
      <c r="B2085" s="1">
        <f t="shared" si="99"/>
        <v>46143</v>
      </c>
      <c r="F2085" t="str">
        <f>TCD!E2086</f>
        <v>XT414667254TS</v>
      </c>
      <c r="H2085" s="6" t="str">
        <f t="shared" si="100"/>
        <v>P</v>
      </c>
      <c r="I2085" t="str">
        <f>LOOKUP(F2085,'Facture Chronopost'!L:L,'Facture Chronopost'!H:H)</f>
        <v>FR</v>
      </c>
      <c r="J2085" s="6">
        <f>TCD!U2086</f>
        <v>42</v>
      </c>
      <c r="K2085">
        <f t="shared" si="101"/>
        <v>1</v>
      </c>
      <c r="L2085" s="27">
        <f>_xlfn.XLOOKUP(F2085,'TCD poids'!A:A,'TCD poids'!C:C)</f>
        <v>0.6</v>
      </c>
      <c r="M2085" t="str">
        <f>TCD!T2086</f>
        <v>6C</v>
      </c>
      <c r="N2085">
        <f>IF(I2085="",0.2,LOOKUP(I2085,'Pays TVA'!A:A,'Pays TVA'!B:B))</f>
        <v>0.2</v>
      </c>
      <c r="O2085" s="27" t="str">
        <f>IF(TCD!M2086="","",TCD!M2086)</f>
        <v/>
      </c>
      <c r="P2085" s="27" t="str">
        <f>IF(TCD!J2086="","",TCD!J2086)</f>
        <v/>
      </c>
      <c r="Q2085" s="27" t="str">
        <f>IF(AND(TCD!L2086="",TCD!Q2086=""),"",IF(SUM(TCD!L2086,TCD!Q2086)&gt;15,29,9.5))</f>
        <v/>
      </c>
      <c r="R2085" s="27">
        <f>_xlfn.XLOOKUP(F2085,TCD!E:E,TCD!K:K,"")</f>
        <v>0</v>
      </c>
      <c r="S2085" s="27" t="str">
        <f>IF(TCD!I2086="","",IF(TCD!I2086&gt;8.5,17,8.5))</f>
        <v/>
      </c>
      <c r="T2085" s="27">
        <f>TCD!Y2086</f>
        <v>5.63</v>
      </c>
    </row>
    <row r="2086" spans="1:20" x14ac:dyDescent="0.2">
      <c r="A2086" s="13" t="str">
        <f>TCD!V2087</f>
        <v>CHRONO_2SHOP</v>
      </c>
      <c r="B2086" s="1">
        <f t="shared" si="99"/>
        <v>46143</v>
      </c>
      <c r="F2086" t="str">
        <f>TCD!E2087</f>
        <v>XT414667492TS</v>
      </c>
      <c r="H2086" s="6" t="str">
        <f t="shared" si="100"/>
        <v>P</v>
      </c>
      <c r="I2086" t="str">
        <f>LOOKUP(F2086,'Facture Chronopost'!L:L,'Facture Chronopost'!H:H)</f>
        <v>FR</v>
      </c>
      <c r="J2086" s="6">
        <f>TCD!U2087</f>
        <v>26</v>
      </c>
      <c r="K2086">
        <f t="shared" si="101"/>
        <v>1</v>
      </c>
      <c r="L2086" s="27">
        <f>_xlfn.XLOOKUP(F2086,'TCD poids'!A:A,'TCD poids'!C:C)</f>
        <v>0.4</v>
      </c>
      <c r="M2086" t="str">
        <f>TCD!T2087</f>
        <v>6C</v>
      </c>
      <c r="N2086">
        <f>IF(I2086="",0.2,LOOKUP(I2086,'Pays TVA'!A:A,'Pays TVA'!B:B))</f>
        <v>0.2</v>
      </c>
      <c r="O2086" s="27" t="str">
        <f>IF(TCD!M2087="","",TCD!M2087)</f>
        <v/>
      </c>
      <c r="P2086" s="27" t="str">
        <f>IF(TCD!J2087="","",TCD!J2087)</f>
        <v/>
      </c>
      <c r="Q2086" s="27" t="str">
        <f>IF(AND(TCD!L2087="",TCD!Q2087=""),"",IF(SUM(TCD!L2087,TCD!Q2087)&gt;15,29,9.5))</f>
        <v/>
      </c>
      <c r="R2086" s="27">
        <f>_xlfn.XLOOKUP(F2086,TCD!E:E,TCD!K:K,"")</f>
        <v>0</v>
      </c>
      <c r="S2086" s="27" t="str">
        <f>IF(TCD!I2087="","",IF(TCD!I2087&gt;8.5,17,8.5))</f>
        <v/>
      </c>
      <c r="T2086" s="27">
        <f>TCD!Y2087</f>
        <v>4.92</v>
      </c>
    </row>
    <row r="2087" spans="1:20" x14ac:dyDescent="0.2">
      <c r="A2087" s="13" t="str">
        <f>TCD!V2088</f>
        <v>CHRONO_2SHOP</v>
      </c>
      <c r="B2087" s="1">
        <f t="shared" si="99"/>
        <v>46143</v>
      </c>
      <c r="F2087" t="str">
        <f>TCD!E2088</f>
        <v>XT414667515TS</v>
      </c>
      <c r="H2087" s="6" t="str">
        <f t="shared" si="100"/>
        <v>P</v>
      </c>
      <c r="I2087" t="str">
        <f>LOOKUP(F2087,'Facture Chronopost'!L:L,'Facture Chronopost'!H:H)</f>
        <v>FR</v>
      </c>
      <c r="J2087" s="6">
        <f>TCD!U2088</f>
        <v>42</v>
      </c>
      <c r="K2087">
        <f t="shared" si="101"/>
        <v>1</v>
      </c>
      <c r="L2087" s="27">
        <f>_xlfn.XLOOKUP(F2087,'TCD poids'!A:A,'TCD poids'!C:C)</f>
        <v>0.30000000000000004</v>
      </c>
      <c r="M2087" t="str">
        <f>TCD!T2088</f>
        <v>6C</v>
      </c>
      <c r="N2087">
        <f>IF(I2087="",0.2,LOOKUP(I2087,'Pays TVA'!A:A,'Pays TVA'!B:B))</f>
        <v>0.2</v>
      </c>
      <c r="O2087" s="27" t="str">
        <f>IF(TCD!M2088="","",TCD!M2088)</f>
        <v/>
      </c>
      <c r="P2087" s="27" t="str">
        <f>IF(TCD!J2088="","",TCD!J2088)</f>
        <v/>
      </c>
      <c r="Q2087" s="27" t="str">
        <f>IF(AND(TCD!L2088="",TCD!Q2088=""),"",IF(SUM(TCD!L2088,TCD!Q2088)&gt;15,29,9.5))</f>
        <v/>
      </c>
      <c r="R2087" s="27">
        <f>_xlfn.XLOOKUP(F2087,TCD!E:E,TCD!K:K,"")</f>
        <v>0</v>
      </c>
      <c r="S2087" s="27" t="str">
        <f>IF(TCD!I2088="","",IF(TCD!I2088&gt;8.5,17,8.5))</f>
        <v/>
      </c>
      <c r="T2087" s="27">
        <f>TCD!Y2088</f>
        <v>5.41</v>
      </c>
    </row>
    <row r="2088" spans="1:20" x14ac:dyDescent="0.2">
      <c r="A2088" s="13" t="str">
        <f>TCD!V2089</f>
        <v>CHRONO_2SHOP</v>
      </c>
      <c r="B2088" s="1">
        <f t="shared" si="99"/>
        <v>46143</v>
      </c>
      <c r="F2088" t="str">
        <f>TCD!E2089</f>
        <v>XT414667563TS</v>
      </c>
      <c r="H2088" s="6" t="str">
        <f t="shared" si="100"/>
        <v>P</v>
      </c>
      <c r="I2088" t="str">
        <f>LOOKUP(F2088,'Facture Chronopost'!L:L,'Facture Chronopost'!H:H)</f>
        <v>FR</v>
      </c>
      <c r="J2088" s="6">
        <f>TCD!U2089</f>
        <v>30</v>
      </c>
      <c r="K2088">
        <f t="shared" si="101"/>
        <v>1</v>
      </c>
      <c r="L2088" s="27">
        <f>_xlfn.XLOOKUP(F2088,'TCD poids'!A:A,'TCD poids'!C:C)</f>
        <v>0.2</v>
      </c>
      <c r="M2088" t="str">
        <f>TCD!T2089</f>
        <v>6C</v>
      </c>
      <c r="N2088">
        <f>IF(I2088="",0.2,LOOKUP(I2088,'Pays TVA'!A:A,'Pays TVA'!B:B))</f>
        <v>0.2</v>
      </c>
      <c r="O2088" s="27" t="str">
        <f>IF(TCD!M2089="","",TCD!M2089)</f>
        <v/>
      </c>
      <c r="P2088" s="27" t="str">
        <f>IF(TCD!J2089="","",TCD!J2089)</f>
        <v/>
      </c>
      <c r="Q2088" s="27" t="str">
        <f>IF(AND(TCD!L2089="",TCD!Q2089=""),"",IF(SUM(TCD!L2089,TCD!Q2089)&gt;15,29,9.5))</f>
        <v/>
      </c>
      <c r="R2088" s="27">
        <f>_xlfn.XLOOKUP(F2088,TCD!E:E,TCD!K:K,"")</f>
        <v>0</v>
      </c>
      <c r="S2088" s="27" t="str">
        <f>IF(TCD!I2089="","",IF(TCD!I2089&gt;8.5,17,8.5))</f>
        <v/>
      </c>
      <c r="T2088" s="27">
        <f>TCD!Y2089</f>
        <v>5.41</v>
      </c>
    </row>
    <row r="2089" spans="1:20" x14ac:dyDescent="0.2">
      <c r="A2089" s="13" t="str">
        <f>TCD!V2090</f>
        <v>CHRONO_2SHOP</v>
      </c>
      <c r="B2089" s="1">
        <f t="shared" si="99"/>
        <v>46143</v>
      </c>
      <c r="F2089" t="str">
        <f>TCD!E2090</f>
        <v>XT414667651TS</v>
      </c>
      <c r="H2089" s="6" t="str">
        <f t="shared" si="100"/>
        <v>P</v>
      </c>
      <c r="I2089" t="str">
        <f>LOOKUP(F2089,'Facture Chronopost'!L:L,'Facture Chronopost'!H:H)</f>
        <v>FR</v>
      </c>
      <c r="J2089" s="6">
        <f>TCD!U2090</f>
        <v>30</v>
      </c>
      <c r="K2089">
        <f t="shared" si="101"/>
        <v>1</v>
      </c>
      <c r="L2089" s="27">
        <f>_xlfn.XLOOKUP(F2089,'TCD poids'!A:A,'TCD poids'!C:C)</f>
        <v>0.4</v>
      </c>
      <c r="M2089" t="str">
        <f>TCD!T2090</f>
        <v>6C</v>
      </c>
      <c r="N2089">
        <f>IF(I2089="",0.2,LOOKUP(I2089,'Pays TVA'!A:A,'Pays TVA'!B:B))</f>
        <v>0.2</v>
      </c>
      <c r="O2089" s="27" t="str">
        <f>IF(TCD!M2090="","",TCD!M2090)</f>
        <v/>
      </c>
      <c r="P2089" s="27" t="str">
        <f>IF(TCD!J2090="","",TCD!J2090)</f>
        <v/>
      </c>
      <c r="Q2089" s="27" t="str">
        <f>IF(AND(TCD!L2090="",TCD!Q2090=""),"",IF(SUM(TCD!L2090,TCD!Q2090)&gt;15,29,9.5))</f>
        <v/>
      </c>
      <c r="R2089" s="27">
        <f>_xlfn.XLOOKUP(F2089,TCD!E:E,TCD!K:K,"")</f>
        <v>0</v>
      </c>
      <c r="S2089" s="27" t="str">
        <f>IF(TCD!I2090="","",IF(TCD!I2090&gt;8.5,17,8.5))</f>
        <v/>
      </c>
      <c r="T2089" s="27">
        <f>TCD!Y2090</f>
        <v>5.41</v>
      </c>
    </row>
    <row r="2090" spans="1:20" x14ac:dyDescent="0.2">
      <c r="A2090" s="13" t="str">
        <f>TCD!V2091</f>
        <v>CHRONO_2SHOP</v>
      </c>
      <c r="B2090" s="1">
        <f t="shared" si="99"/>
        <v>46143</v>
      </c>
      <c r="F2090" t="str">
        <f>TCD!E2091</f>
        <v>XT414668541TS</v>
      </c>
      <c r="H2090" s="6" t="str">
        <f t="shared" si="100"/>
        <v>P</v>
      </c>
      <c r="I2090" t="str">
        <f>LOOKUP(F2090,'Facture Chronopost'!L:L,'Facture Chronopost'!H:H)</f>
        <v>FR</v>
      </c>
      <c r="J2090" s="6">
        <f>TCD!U2091</f>
        <v>42</v>
      </c>
      <c r="K2090">
        <f t="shared" si="101"/>
        <v>1</v>
      </c>
      <c r="L2090" s="27">
        <f>_xlfn.XLOOKUP(F2090,'TCD poids'!A:A,'TCD poids'!C:C)</f>
        <v>0.2</v>
      </c>
      <c r="M2090" t="str">
        <f>TCD!T2091</f>
        <v>6C</v>
      </c>
      <c r="N2090">
        <f>IF(I2090="",0.2,LOOKUP(I2090,'Pays TVA'!A:A,'Pays TVA'!B:B))</f>
        <v>0.2</v>
      </c>
      <c r="O2090" s="27" t="str">
        <f>IF(TCD!M2091="","",TCD!M2091)</f>
        <v/>
      </c>
      <c r="P2090" s="27" t="str">
        <f>IF(TCD!J2091="","",TCD!J2091)</f>
        <v/>
      </c>
      <c r="Q2090" s="27" t="str">
        <f>IF(AND(TCD!L2091="",TCD!Q2091=""),"",IF(SUM(TCD!L2091,TCD!Q2091)&gt;15,29,9.5))</f>
        <v/>
      </c>
      <c r="R2090" s="27">
        <f>_xlfn.XLOOKUP(F2090,TCD!E:E,TCD!K:K,"")</f>
        <v>0</v>
      </c>
      <c r="S2090" s="27" t="str">
        <f>IF(TCD!I2091="","",IF(TCD!I2091&gt;8.5,17,8.5))</f>
        <v/>
      </c>
      <c r="T2090" s="27">
        <f>TCD!Y2091</f>
        <v>5.41</v>
      </c>
    </row>
    <row r="2091" spans="1:20" x14ac:dyDescent="0.2">
      <c r="A2091" s="13" t="str">
        <f>TCD!V2092</f>
        <v>CHRONO_2SHOP</v>
      </c>
      <c r="B2091" s="1">
        <f t="shared" si="99"/>
        <v>46143</v>
      </c>
      <c r="F2091" t="str">
        <f>TCD!E2092</f>
        <v>XT414668688TS</v>
      </c>
      <c r="H2091" s="6" t="str">
        <f t="shared" si="100"/>
        <v>P</v>
      </c>
      <c r="I2091" t="str">
        <f>LOOKUP(F2091,'Facture Chronopost'!L:L,'Facture Chronopost'!H:H)</f>
        <v>FR</v>
      </c>
      <c r="J2091" s="6">
        <f>TCD!U2092</f>
        <v>30</v>
      </c>
      <c r="K2091">
        <f t="shared" si="101"/>
        <v>1</v>
      </c>
      <c r="L2091" s="27">
        <f>_xlfn.XLOOKUP(F2091,'TCD poids'!A:A,'TCD poids'!C:C)</f>
        <v>0.1</v>
      </c>
      <c r="M2091" t="str">
        <f>TCD!T2092</f>
        <v>6C</v>
      </c>
      <c r="N2091">
        <f>IF(I2091="",0.2,LOOKUP(I2091,'Pays TVA'!A:A,'Pays TVA'!B:B))</f>
        <v>0.2</v>
      </c>
      <c r="O2091" s="27" t="str">
        <f>IF(TCD!M2092="","",TCD!M2092)</f>
        <v/>
      </c>
      <c r="P2091" s="27" t="str">
        <f>IF(TCD!J2092="","",TCD!J2092)</f>
        <v/>
      </c>
      <c r="Q2091" s="27" t="str">
        <f>IF(AND(TCD!L2092="",TCD!Q2092=""),"",IF(SUM(TCD!L2092,TCD!Q2092)&gt;15,29,9.5))</f>
        <v/>
      </c>
      <c r="R2091" s="27">
        <f>_xlfn.XLOOKUP(F2091,TCD!E:E,TCD!K:K,"")</f>
        <v>0</v>
      </c>
      <c r="S2091" s="27" t="str">
        <f>IF(TCD!I2092="","",IF(TCD!I2092&gt;8.5,17,8.5))</f>
        <v/>
      </c>
      <c r="T2091" s="27">
        <f>TCD!Y2092</f>
        <v>5.41</v>
      </c>
    </row>
    <row r="2092" spans="1:20" x14ac:dyDescent="0.2">
      <c r="A2092" s="13" t="str">
        <f>TCD!V2093</f>
        <v>CHRONO_2SHOP</v>
      </c>
      <c r="B2092" s="1">
        <f t="shared" si="99"/>
        <v>46143</v>
      </c>
      <c r="F2092" t="str">
        <f>TCD!E2093</f>
        <v>XT414669286TS</v>
      </c>
      <c r="H2092" s="6" t="str">
        <f t="shared" si="100"/>
        <v>P</v>
      </c>
      <c r="I2092" t="str">
        <f>LOOKUP(F2092,'Facture Chronopost'!L:L,'Facture Chronopost'!H:H)</f>
        <v>FR</v>
      </c>
      <c r="J2092" s="6">
        <f>TCD!U2093</f>
        <v>25</v>
      </c>
      <c r="K2092">
        <f t="shared" si="101"/>
        <v>1</v>
      </c>
      <c r="L2092" s="27">
        <f>_xlfn.XLOOKUP(F2092,'TCD poids'!A:A,'TCD poids'!C:C)</f>
        <v>0.5</v>
      </c>
      <c r="M2092" t="str">
        <f>TCD!T2093</f>
        <v>6C</v>
      </c>
      <c r="N2092">
        <f>IF(I2092="",0.2,LOOKUP(I2092,'Pays TVA'!A:A,'Pays TVA'!B:B))</f>
        <v>0.2</v>
      </c>
      <c r="O2092" s="27" t="str">
        <f>IF(TCD!M2093="","",TCD!M2093)</f>
        <v/>
      </c>
      <c r="P2092" s="27" t="str">
        <f>IF(TCD!J2093="","",TCD!J2093)</f>
        <v/>
      </c>
      <c r="Q2092" s="27" t="str">
        <f>IF(AND(TCD!L2093="",TCD!Q2093=""),"",IF(SUM(TCD!L2093,TCD!Q2093)&gt;15,29,9.5))</f>
        <v/>
      </c>
      <c r="R2092" s="27">
        <f>_xlfn.XLOOKUP(F2092,TCD!E:E,TCD!K:K,"")</f>
        <v>0</v>
      </c>
      <c r="S2092" s="27" t="str">
        <f>IF(TCD!I2093="","",IF(TCD!I2093&gt;8.5,17,8.5))</f>
        <v/>
      </c>
      <c r="T2092" s="27">
        <f>TCD!Y2093</f>
        <v>9.5500000000000007</v>
      </c>
    </row>
    <row r="2093" spans="1:20" x14ac:dyDescent="0.2">
      <c r="A2093" s="13" t="str">
        <f>TCD!V2094</f>
        <v>CHRONO_2SHOP</v>
      </c>
      <c r="B2093" s="1">
        <f t="shared" si="99"/>
        <v>46143</v>
      </c>
      <c r="F2093" t="str">
        <f>TCD!E2094</f>
        <v>XT414669808TS</v>
      </c>
      <c r="H2093" s="6" t="str">
        <f t="shared" si="100"/>
        <v>P</v>
      </c>
      <c r="I2093" t="str">
        <f>LOOKUP(F2093,'Facture Chronopost'!L:L,'Facture Chronopost'!H:H)</f>
        <v>FR</v>
      </c>
      <c r="J2093" s="6">
        <f>TCD!U2094</f>
        <v>30</v>
      </c>
      <c r="K2093">
        <f t="shared" si="101"/>
        <v>1</v>
      </c>
      <c r="L2093" s="27">
        <f>_xlfn.XLOOKUP(F2093,'TCD poids'!A:A,'TCD poids'!C:C)</f>
        <v>0.6</v>
      </c>
      <c r="M2093" t="str">
        <f>TCD!T2094</f>
        <v>6C</v>
      </c>
      <c r="N2093">
        <f>IF(I2093="",0.2,LOOKUP(I2093,'Pays TVA'!A:A,'Pays TVA'!B:B))</f>
        <v>0.2</v>
      </c>
      <c r="O2093" s="27" t="str">
        <f>IF(TCD!M2094="","",TCD!M2094)</f>
        <v/>
      </c>
      <c r="P2093" s="27" t="str">
        <f>IF(TCD!J2094="","",TCD!J2094)</f>
        <v/>
      </c>
      <c r="Q2093" s="27" t="str">
        <f>IF(AND(TCD!L2094="",TCD!Q2094=""),"",IF(SUM(TCD!L2094,TCD!Q2094)&gt;15,29,9.5))</f>
        <v/>
      </c>
      <c r="R2093" s="27">
        <f>_xlfn.XLOOKUP(F2093,TCD!E:E,TCD!K:K,"")</f>
        <v>0</v>
      </c>
      <c r="S2093" s="27" t="str">
        <f>IF(TCD!I2094="","",IF(TCD!I2094&gt;8.5,17,8.5))</f>
        <v/>
      </c>
      <c r="T2093" s="27">
        <f>TCD!Y2094</f>
        <v>5.63</v>
      </c>
    </row>
    <row r="2094" spans="1:20" x14ac:dyDescent="0.2">
      <c r="A2094" s="13" t="str">
        <f>TCD!V2095</f>
        <v>CHRONO_2SHOP</v>
      </c>
      <c r="B2094" s="1">
        <f t="shared" si="99"/>
        <v>46143</v>
      </c>
      <c r="F2094" t="str">
        <f>TCD!E2095</f>
        <v>XT414670236TS</v>
      </c>
      <c r="H2094" s="6" t="str">
        <f t="shared" si="100"/>
        <v>P</v>
      </c>
      <c r="I2094" t="str">
        <f>LOOKUP(F2094,'Facture Chronopost'!L:L,'Facture Chronopost'!H:H)</f>
        <v>FR</v>
      </c>
      <c r="J2094" s="6">
        <f>TCD!U2095</f>
        <v>30</v>
      </c>
      <c r="K2094">
        <f t="shared" si="101"/>
        <v>1</v>
      </c>
      <c r="L2094" s="27">
        <f>_xlfn.XLOOKUP(F2094,'TCD poids'!A:A,'TCD poids'!C:C)</f>
        <v>0.30000000000000004</v>
      </c>
      <c r="M2094" t="str">
        <f>TCD!T2095</f>
        <v>6C</v>
      </c>
      <c r="N2094">
        <f>IF(I2094="",0.2,LOOKUP(I2094,'Pays TVA'!A:A,'Pays TVA'!B:B))</f>
        <v>0.2</v>
      </c>
      <c r="O2094" s="27" t="str">
        <f>IF(TCD!M2095="","",TCD!M2095)</f>
        <v/>
      </c>
      <c r="P2094" s="27" t="str">
        <f>IF(TCD!J2095="","",TCD!J2095)</f>
        <v/>
      </c>
      <c r="Q2094" s="27" t="str">
        <f>IF(AND(TCD!L2095="",TCD!Q2095=""),"",IF(SUM(TCD!L2095,TCD!Q2095)&gt;15,29,9.5))</f>
        <v/>
      </c>
      <c r="R2094" s="27">
        <f>_xlfn.XLOOKUP(F2094,TCD!E:E,TCD!K:K,"")</f>
        <v>0</v>
      </c>
      <c r="S2094" s="27" t="str">
        <f>IF(TCD!I2095="","",IF(TCD!I2095&gt;8.5,17,8.5))</f>
        <v/>
      </c>
      <c r="T2094" s="27">
        <f>TCD!Y2095</f>
        <v>5.41</v>
      </c>
    </row>
    <row r="2095" spans="1:20" x14ac:dyDescent="0.2">
      <c r="A2095" s="13" t="str">
        <f>TCD!V2096</f>
        <v>CHRONO_2SHOP</v>
      </c>
      <c r="B2095" s="1">
        <f t="shared" si="99"/>
        <v>46143</v>
      </c>
      <c r="F2095" t="str">
        <f>TCD!E2096</f>
        <v>XT414670580TS</v>
      </c>
      <c r="H2095" s="6" t="str">
        <f t="shared" si="100"/>
        <v>P</v>
      </c>
      <c r="I2095" t="str">
        <f>LOOKUP(F2095,'Facture Chronopost'!L:L,'Facture Chronopost'!H:H)</f>
        <v>FR</v>
      </c>
      <c r="J2095" s="6">
        <f>TCD!U2096</f>
        <v>30</v>
      </c>
      <c r="K2095">
        <f t="shared" si="101"/>
        <v>1</v>
      </c>
      <c r="L2095" s="27">
        <f>_xlfn.XLOOKUP(F2095,'TCD poids'!A:A,'TCD poids'!C:C)</f>
        <v>0.30000000000000004</v>
      </c>
      <c r="M2095" t="str">
        <f>TCD!T2096</f>
        <v>6C</v>
      </c>
      <c r="N2095">
        <f>IF(I2095="",0.2,LOOKUP(I2095,'Pays TVA'!A:A,'Pays TVA'!B:B))</f>
        <v>0.2</v>
      </c>
      <c r="O2095" s="27" t="str">
        <f>IF(TCD!M2096="","",TCD!M2096)</f>
        <v/>
      </c>
      <c r="P2095" s="27" t="str">
        <f>IF(TCD!J2096="","",TCD!J2096)</f>
        <v/>
      </c>
      <c r="Q2095" s="27" t="str">
        <f>IF(AND(TCD!L2096="",TCD!Q2096=""),"",IF(SUM(TCD!L2096,TCD!Q2096)&gt;15,29,9.5))</f>
        <v/>
      </c>
      <c r="R2095" s="27">
        <f>_xlfn.XLOOKUP(F2095,TCD!E:E,TCD!K:K,"")</f>
        <v>0</v>
      </c>
      <c r="S2095" s="27" t="str">
        <f>IF(TCD!I2096="","",IF(TCD!I2096&gt;8.5,17,8.5))</f>
        <v/>
      </c>
      <c r="T2095" s="27">
        <f>TCD!Y2096</f>
        <v>5.41</v>
      </c>
    </row>
    <row r="2096" spans="1:20" x14ac:dyDescent="0.2">
      <c r="A2096" s="13" t="str">
        <f>TCD!V2097</f>
        <v>CHRONO_2SHOP</v>
      </c>
      <c r="B2096" s="1">
        <f t="shared" si="99"/>
        <v>46143</v>
      </c>
      <c r="F2096" t="str">
        <f>TCD!E2097</f>
        <v>XT414670871TS</v>
      </c>
      <c r="H2096" s="6" t="str">
        <f t="shared" si="100"/>
        <v>P</v>
      </c>
      <c r="I2096" t="str">
        <f>LOOKUP(F2096,'Facture Chronopost'!L:L,'Facture Chronopost'!H:H)</f>
        <v>FR</v>
      </c>
      <c r="J2096" s="6">
        <f>TCD!U2097</f>
        <v>30</v>
      </c>
      <c r="K2096">
        <f t="shared" si="101"/>
        <v>1</v>
      </c>
      <c r="L2096" s="27">
        <f>_xlfn.XLOOKUP(F2096,'TCD poids'!A:A,'TCD poids'!C:C)</f>
        <v>0.4</v>
      </c>
      <c r="M2096" t="str">
        <f>TCD!T2097</f>
        <v>6C</v>
      </c>
      <c r="N2096">
        <f>IF(I2096="",0.2,LOOKUP(I2096,'Pays TVA'!A:A,'Pays TVA'!B:B))</f>
        <v>0.2</v>
      </c>
      <c r="O2096" s="27" t="str">
        <f>IF(TCD!M2097="","",TCD!M2097)</f>
        <v/>
      </c>
      <c r="P2096" s="27" t="str">
        <f>IF(TCD!J2097="","",TCD!J2097)</f>
        <v/>
      </c>
      <c r="Q2096" s="27" t="str">
        <f>IF(AND(TCD!L2097="",TCD!Q2097=""),"",IF(SUM(TCD!L2097,TCD!Q2097)&gt;15,29,9.5))</f>
        <v/>
      </c>
      <c r="R2096" s="27">
        <f>_xlfn.XLOOKUP(F2096,TCD!E:E,TCD!K:K,"")</f>
        <v>0</v>
      </c>
      <c r="S2096" s="27" t="str">
        <f>IF(TCD!I2097="","",IF(TCD!I2097&gt;8.5,17,8.5))</f>
        <v/>
      </c>
      <c r="T2096" s="27">
        <f>TCD!Y2097</f>
        <v>5.41</v>
      </c>
    </row>
    <row r="2097" spans="1:20" x14ac:dyDescent="0.2">
      <c r="A2097" s="13" t="str">
        <f>TCD!V2098</f>
        <v>CHRONO_2SHOP</v>
      </c>
      <c r="B2097" s="1">
        <f t="shared" si="99"/>
        <v>46143</v>
      </c>
      <c r="F2097" t="str">
        <f>TCD!E2098</f>
        <v>XT414673422TS</v>
      </c>
      <c r="H2097" s="6" t="str">
        <f t="shared" si="100"/>
        <v>P</v>
      </c>
      <c r="I2097" t="str">
        <f>LOOKUP(F2097,'Facture Chronopost'!L:L,'Facture Chronopost'!H:H)</f>
        <v>FR</v>
      </c>
      <c r="J2097" s="6">
        <f>TCD!U2098</f>
        <v>25</v>
      </c>
      <c r="K2097">
        <f t="shared" si="101"/>
        <v>1</v>
      </c>
      <c r="L2097" s="27">
        <f>_xlfn.XLOOKUP(F2097,'TCD poids'!A:A,'TCD poids'!C:C)</f>
        <v>0.30000000000000004</v>
      </c>
      <c r="M2097" t="str">
        <f>TCD!T2098</f>
        <v>6C</v>
      </c>
      <c r="N2097">
        <f>IF(I2097="",0.2,LOOKUP(I2097,'Pays TVA'!A:A,'Pays TVA'!B:B))</f>
        <v>0.2</v>
      </c>
      <c r="O2097" s="27" t="str">
        <f>IF(TCD!M2098="","",TCD!M2098)</f>
        <v/>
      </c>
      <c r="P2097" s="27" t="str">
        <f>IF(TCD!J2098="","",TCD!J2098)</f>
        <v/>
      </c>
      <c r="Q2097" s="27" t="str">
        <f>IF(AND(TCD!L2098="",TCD!Q2098=""),"",IF(SUM(TCD!L2098,TCD!Q2098)&gt;15,29,9.5))</f>
        <v/>
      </c>
      <c r="R2097" s="27">
        <f>_xlfn.XLOOKUP(F2097,TCD!E:E,TCD!K:K,"")</f>
        <v>0</v>
      </c>
      <c r="S2097" s="27" t="str">
        <f>IF(TCD!I2098="","",IF(TCD!I2098&gt;8.5,17,8.5))</f>
        <v/>
      </c>
      <c r="T2097" s="27">
        <f>TCD!Y2098</f>
        <v>9.5500000000000007</v>
      </c>
    </row>
    <row r="2098" spans="1:20" x14ac:dyDescent="0.2">
      <c r="A2098" s="13" t="str">
        <f>TCD!V2099</f>
        <v>CHRONO_2SHOP</v>
      </c>
      <c r="B2098" s="1">
        <f t="shared" si="99"/>
        <v>46143</v>
      </c>
      <c r="F2098" t="str">
        <f>TCD!E2099</f>
        <v>XT414673484TS</v>
      </c>
      <c r="H2098" s="6" t="str">
        <f t="shared" si="100"/>
        <v>P</v>
      </c>
      <c r="I2098" t="str">
        <f>LOOKUP(F2098,'Facture Chronopost'!L:L,'Facture Chronopost'!H:H)</f>
        <v>FR</v>
      </c>
      <c r="J2098" s="6">
        <f>TCD!U2099</f>
        <v>25</v>
      </c>
      <c r="K2098">
        <f t="shared" si="101"/>
        <v>1</v>
      </c>
      <c r="L2098" s="27">
        <f>_xlfn.XLOOKUP(F2098,'TCD poids'!A:A,'TCD poids'!C:C)</f>
        <v>0.30000000000000004</v>
      </c>
      <c r="M2098" t="str">
        <f>TCD!T2099</f>
        <v>6C</v>
      </c>
      <c r="N2098">
        <f>IF(I2098="",0.2,LOOKUP(I2098,'Pays TVA'!A:A,'Pays TVA'!B:B))</f>
        <v>0.2</v>
      </c>
      <c r="O2098" s="27" t="str">
        <f>IF(TCD!M2099="","",TCD!M2099)</f>
        <v/>
      </c>
      <c r="P2098" s="27" t="str">
        <f>IF(TCD!J2099="","",TCD!J2099)</f>
        <v/>
      </c>
      <c r="Q2098" s="27" t="str">
        <f>IF(AND(TCD!L2099="",TCD!Q2099=""),"",IF(SUM(TCD!L2099,TCD!Q2099)&gt;15,29,9.5))</f>
        <v/>
      </c>
      <c r="R2098" s="27">
        <f>_xlfn.XLOOKUP(F2098,TCD!E:E,TCD!K:K,"")</f>
        <v>0</v>
      </c>
      <c r="S2098" s="27" t="str">
        <f>IF(TCD!I2099="","",IF(TCD!I2099&gt;8.5,17,8.5))</f>
        <v/>
      </c>
      <c r="T2098" s="27">
        <f>TCD!Y2099</f>
        <v>9.5500000000000007</v>
      </c>
    </row>
    <row r="2099" spans="1:20" x14ac:dyDescent="0.2">
      <c r="A2099" s="13" t="str">
        <f>TCD!V2100</f>
        <v>CHRONO_2SHOP</v>
      </c>
      <c r="B2099" s="1">
        <f t="shared" si="99"/>
        <v>46143</v>
      </c>
      <c r="F2099" t="str">
        <f>TCD!E2100</f>
        <v>XT414673515TS</v>
      </c>
      <c r="H2099" s="6" t="str">
        <f t="shared" si="100"/>
        <v>P</v>
      </c>
      <c r="I2099" t="str">
        <f>LOOKUP(F2099,'Facture Chronopost'!L:L,'Facture Chronopost'!H:H)</f>
        <v>FR</v>
      </c>
      <c r="J2099" s="6">
        <f>TCD!U2100</f>
        <v>30</v>
      </c>
      <c r="K2099">
        <f t="shared" si="101"/>
        <v>1</v>
      </c>
      <c r="L2099" s="27">
        <f>_xlfn.XLOOKUP(F2099,'TCD poids'!A:A,'TCD poids'!C:C)</f>
        <v>0.4</v>
      </c>
      <c r="M2099" t="str">
        <f>TCD!T2100</f>
        <v>6C</v>
      </c>
      <c r="N2099">
        <f>IF(I2099="",0.2,LOOKUP(I2099,'Pays TVA'!A:A,'Pays TVA'!B:B))</f>
        <v>0.2</v>
      </c>
      <c r="O2099" s="27" t="str">
        <f>IF(TCD!M2100="","",TCD!M2100)</f>
        <v/>
      </c>
      <c r="P2099" s="27" t="str">
        <f>IF(TCD!J2100="","",TCD!J2100)</f>
        <v/>
      </c>
      <c r="Q2099" s="27" t="str">
        <f>IF(AND(TCD!L2100="",TCD!Q2100=""),"",IF(SUM(TCD!L2100,TCD!Q2100)&gt;15,29,9.5))</f>
        <v/>
      </c>
      <c r="R2099" s="27">
        <f>_xlfn.XLOOKUP(F2099,TCD!E:E,TCD!K:K,"")</f>
        <v>0</v>
      </c>
      <c r="S2099" s="27" t="str">
        <f>IF(TCD!I2100="","",IF(TCD!I2100&gt;8.5,17,8.5))</f>
        <v/>
      </c>
      <c r="T2099" s="27">
        <f>TCD!Y2100</f>
        <v>5.41</v>
      </c>
    </row>
    <row r="2100" spans="1:20" x14ac:dyDescent="0.2">
      <c r="A2100" s="13" t="str">
        <f>TCD!V2101</f>
        <v>CHRONO_2SHOP</v>
      </c>
      <c r="B2100" s="1">
        <f t="shared" si="99"/>
        <v>46143</v>
      </c>
      <c r="F2100" t="str">
        <f>TCD!E2101</f>
        <v>XT414673569TS</v>
      </c>
      <c r="H2100" s="6" t="str">
        <f t="shared" si="100"/>
        <v>P</v>
      </c>
      <c r="I2100" t="str">
        <f>LOOKUP(F2100,'Facture Chronopost'!L:L,'Facture Chronopost'!H:H)</f>
        <v>FR</v>
      </c>
      <c r="J2100" s="6">
        <f>TCD!U2101</f>
        <v>30</v>
      </c>
      <c r="K2100">
        <f t="shared" si="101"/>
        <v>1</v>
      </c>
      <c r="L2100" s="27">
        <f>_xlfn.XLOOKUP(F2100,'TCD poids'!A:A,'TCD poids'!C:C)</f>
        <v>0.7</v>
      </c>
      <c r="M2100" t="str">
        <f>TCD!T2101</f>
        <v>6C</v>
      </c>
      <c r="N2100">
        <f>IF(I2100="",0.2,LOOKUP(I2100,'Pays TVA'!A:A,'Pays TVA'!B:B))</f>
        <v>0.2</v>
      </c>
      <c r="O2100" s="27" t="str">
        <f>IF(TCD!M2101="","",TCD!M2101)</f>
        <v/>
      </c>
      <c r="P2100" s="27" t="str">
        <f>IF(TCD!J2101="","",TCD!J2101)</f>
        <v/>
      </c>
      <c r="Q2100" s="27" t="str">
        <f>IF(AND(TCD!L2101="",TCD!Q2101=""),"",IF(SUM(TCD!L2101,TCD!Q2101)&gt;15,29,9.5))</f>
        <v/>
      </c>
      <c r="R2100" s="27">
        <f>_xlfn.XLOOKUP(F2100,TCD!E:E,TCD!K:K,"")</f>
        <v>0</v>
      </c>
      <c r="S2100" s="27" t="str">
        <f>IF(TCD!I2101="","",IF(TCD!I2101&gt;8.5,17,8.5))</f>
        <v/>
      </c>
      <c r="T2100" s="27">
        <f>TCD!Y2101</f>
        <v>5.63</v>
      </c>
    </row>
    <row r="2101" spans="1:20" x14ac:dyDescent="0.2">
      <c r="A2101" s="13" t="str">
        <f>TCD!V2102</f>
        <v>CHRONO_2SHOP</v>
      </c>
      <c r="B2101" s="1">
        <f t="shared" si="99"/>
        <v>46143</v>
      </c>
      <c r="F2101" t="str">
        <f>TCD!E2102</f>
        <v>XT414673952TS</v>
      </c>
      <c r="H2101" s="6" t="str">
        <f t="shared" si="100"/>
        <v>P</v>
      </c>
      <c r="I2101" t="str">
        <f>LOOKUP(F2101,'Facture Chronopost'!L:L,'Facture Chronopost'!H:H)</f>
        <v>FR</v>
      </c>
      <c r="J2101" s="6">
        <f>TCD!U2102</f>
        <v>30</v>
      </c>
      <c r="K2101">
        <f t="shared" si="101"/>
        <v>1</v>
      </c>
      <c r="L2101" s="27">
        <f>_xlfn.XLOOKUP(F2101,'TCD poids'!A:A,'TCD poids'!C:C)</f>
        <v>0.30000000000000004</v>
      </c>
      <c r="M2101" t="str">
        <f>TCD!T2102</f>
        <v>6C</v>
      </c>
      <c r="N2101">
        <f>IF(I2101="",0.2,LOOKUP(I2101,'Pays TVA'!A:A,'Pays TVA'!B:B))</f>
        <v>0.2</v>
      </c>
      <c r="O2101" s="27" t="str">
        <f>IF(TCD!M2102="","",TCD!M2102)</f>
        <v/>
      </c>
      <c r="P2101" s="27" t="str">
        <f>IF(TCD!J2102="","",TCD!J2102)</f>
        <v/>
      </c>
      <c r="Q2101" s="27" t="str">
        <f>IF(AND(TCD!L2102="",TCD!Q2102=""),"",IF(SUM(TCD!L2102,TCD!Q2102)&gt;15,29,9.5))</f>
        <v/>
      </c>
      <c r="R2101" s="27">
        <f>_xlfn.XLOOKUP(F2101,TCD!E:E,TCD!K:K,"")</f>
        <v>0</v>
      </c>
      <c r="S2101" s="27" t="str">
        <f>IF(TCD!I2102="","",IF(TCD!I2102&gt;8.5,17,8.5))</f>
        <v/>
      </c>
      <c r="T2101" s="27">
        <f>TCD!Y2102</f>
        <v>5.41</v>
      </c>
    </row>
    <row r="2102" spans="1:20" x14ac:dyDescent="0.2">
      <c r="A2102" s="13" t="str">
        <f>TCD!V2103</f>
        <v>CHRONO_2SHOP</v>
      </c>
      <c r="B2102" s="1">
        <f t="shared" si="99"/>
        <v>46143</v>
      </c>
      <c r="F2102" t="str">
        <f>TCD!E2103</f>
        <v>XT414674105TS</v>
      </c>
      <c r="H2102" s="6" t="str">
        <f t="shared" si="100"/>
        <v>P</v>
      </c>
      <c r="I2102" t="str">
        <f>LOOKUP(F2102,'Facture Chronopost'!L:L,'Facture Chronopost'!H:H)</f>
        <v>FR</v>
      </c>
      <c r="J2102" s="6">
        <f>TCD!U2103</f>
        <v>30</v>
      </c>
      <c r="K2102">
        <f t="shared" si="101"/>
        <v>1</v>
      </c>
      <c r="L2102" s="27">
        <f>_xlfn.XLOOKUP(F2102,'TCD poids'!A:A,'TCD poids'!C:C)</f>
        <v>0.30000000000000004</v>
      </c>
      <c r="M2102" t="str">
        <f>TCD!T2103</f>
        <v>6C</v>
      </c>
      <c r="N2102">
        <f>IF(I2102="",0.2,LOOKUP(I2102,'Pays TVA'!A:A,'Pays TVA'!B:B))</f>
        <v>0.2</v>
      </c>
      <c r="O2102" s="27" t="str">
        <f>IF(TCD!M2103="","",TCD!M2103)</f>
        <v/>
      </c>
      <c r="P2102" s="27" t="str">
        <f>IF(TCD!J2103="","",TCD!J2103)</f>
        <v/>
      </c>
      <c r="Q2102" s="27" t="str">
        <f>IF(AND(TCD!L2103="",TCD!Q2103=""),"",IF(SUM(TCD!L2103,TCD!Q2103)&gt;15,29,9.5))</f>
        <v/>
      </c>
      <c r="R2102" s="27">
        <f>_xlfn.XLOOKUP(F2102,TCD!E:E,TCD!K:K,"")</f>
        <v>0</v>
      </c>
      <c r="S2102" s="27" t="str">
        <f>IF(TCD!I2103="","",IF(TCD!I2103&gt;8.5,17,8.5))</f>
        <v/>
      </c>
      <c r="T2102" s="27">
        <f>TCD!Y2103</f>
        <v>5.41</v>
      </c>
    </row>
    <row r="2103" spans="1:20" x14ac:dyDescent="0.2">
      <c r="A2103" s="13" t="str">
        <f>TCD!V2104</f>
        <v>CHRONO_2SHOP</v>
      </c>
      <c r="B2103" s="1">
        <f t="shared" si="99"/>
        <v>46143</v>
      </c>
      <c r="F2103" t="str">
        <f>TCD!E2104</f>
        <v>XT414676432TS</v>
      </c>
      <c r="H2103" s="6" t="str">
        <f t="shared" si="100"/>
        <v>P</v>
      </c>
      <c r="I2103" t="str">
        <f>LOOKUP(F2103,'Facture Chronopost'!L:L,'Facture Chronopost'!H:H)</f>
        <v>FR</v>
      </c>
      <c r="J2103" s="6">
        <f>TCD!U2104</f>
        <v>30</v>
      </c>
      <c r="K2103">
        <f t="shared" si="101"/>
        <v>1</v>
      </c>
      <c r="L2103" s="27">
        <f>_xlfn.XLOOKUP(F2103,'TCD poids'!A:A,'TCD poids'!C:C)</f>
        <v>0.1</v>
      </c>
      <c r="M2103" t="str">
        <f>TCD!T2104</f>
        <v>6C</v>
      </c>
      <c r="N2103">
        <f>IF(I2103="",0.2,LOOKUP(I2103,'Pays TVA'!A:A,'Pays TVA'!B:B))</f>
        <v>0.2</v>
      </c>
      <c r="O2103" s="27" t="str">
        <f>IF(TCD!M2104="","",TCD!M2104)</f>
        <v/>
      </c>
      <c r="P2103" s="27" t="str">
        <f>IF(TCD!J2104="","",TCD!J2104)</f>
        <v/>
      </c>
      <c r="Q2103" s="27" t="str">
        <f>IF(AND(TCD!L2104="",TCD!Q2104=""),"",IF(SUM(TCD!L2104,TCD!Q2104)&gt;15,29,9.5))</f>
        <v/>
      </c>
      <c r="R2103" s="27">
        <f>_xlfn.XLOOKUP(F2103,TCD!E:E,TCD!K:K,"")</f>
        <v>0</v>
      </c>
      <c r="S2103" s="27" t="str">
        <f>IF(TCD!I2104="","",IF(TCD!I2104&gt;8.5,17,8.5))</f>
        <v/>
      </c>
      <c r="T2103" s="27">
        <f>TCD!Y2104</f>
        <v>5.41</v>
      </c>
    </row>
    <row r="2104" spans="1:20" x14ac:dyDescent="0.2">
      <c r="A2104" s="13" t="str">
        <f>TCD!V2105</f>
        <v>CHRONO_2SHOP</v>
      </c>
      <c r="B2104" s="1">
        <f t="shared" si="99"/>
        <v>46143</v>
      </c>
      <c r="F2104" t="str">
        <f>TCD!E2105</f>
        <v>XT414676517TS</v>
      </c>
      <c r="H2104" s="6" t="str">
        <f t="shared" si="100"/>
        <v>P</v>
      </c>
      <c r="I2104" t="str">
        <f>LOOKUP(F2104,'Facture Chronopost'!L:L,'Facture Chronopost'!H:H)</f>
        <v>FR</v>
      </c>
      <c r="J2104" s="6">
        <f>TCD!U2105</f>
        <v>30</v>
      </c>
      <c r="K2104">
        <f t="shared" si="101"/>
        <v>1</v>
      </c>
      <c r="L2104" s="27">
        <f>_xlfn.XLOOKUP(F2104,'TCD poids'!A:A,'TCD poids'!C:C)</f>
        <v>0.7</v>
      </c>
      <c r="M2104" t="str">
        <f>TCD!T2105</f>
        <v>6C</v>
      </c>
      <c r="N2104">
        <f>IF(I2104="",0.2,LOOKUP(I2104,'Pays TVA'!A:A,'Pays TVA'!B:B))</f>
        <v>0.2</v>
      </c>
      <c r="O2104" s="27" t="str">
        <f>IF(TCD!M2105="","",TCD!M2105)</f>
        <v/>
      </c>
      <c r="P2104" s="27" t="str">
        <f>IF(TCD!J2105="","",TCD!J2105)</f>
        <v/>
      </c>
      <c r="Q2104" s="27" t="str">
        <f>IF(AND(TCD!L2105="",TCD!Q2105=""),"",IF(SUM(TCD!L2105,TCD!Q2105)&gt;15,29,9.5))</f>
        <v/>
      </c>
      <c r="R2104" s="27">
        <f>_xlfn.XLOOKUP(F2104,TCD!E:E,TCD!K:K,"")</f>
        <v>0</v>
      </c>
      <c r="S2104" s="27" t="str">
        <f>IF(TCD!I2105="","",IF(TCD!I2105&gt;8.5,17,8.5))</f>
        <v/>
      </c>
      <c r="T2104" s="27">
        <f>TCD!Y2105</f>
        <v>5.63</v>
      </c>
    </row>
    <row r="2105" spans="1:20" x14ac:dyDescent="0.2">
      <c r="A2105" s="13" t="str">
        <f>TCD!V2106</f>
        <v>CHRONO_2SHOP</v>
      </c>
      <c r="B2105" s="1">
        <f t="shared" si="99"/>
        <v>46143</v>
      </c>
      <c r="F2105" t="str">
        <f>TCD!E2106</f>
        <v>XT414678637TS</v>
      </c>
      <c r="H2105" s="6" t="str">
        <f t="shared" si="100"/>
        <v>P</v>
      </c>
      <c r="I2105" t="str">
        <f>LOOKUP(F2105,'Facture Chronopost'!L:L,'Facture Chronopost'!H:H)</f>
        <v>FR</v>
      </c>
      <c r="J2105" s="6">
        <f>TCD!U2106</f>
        <v>30</v>
      </c>
      <c r="K2105">
        <f t="shared" si="101"/>
        <v>1</v>
      </c>
      <c r="L2105" s="27">
        <f>_xlfn.XLOOKUP(F2105,'TCD poids'!A:A,'TCD poids'!C:C)</f>
        <v>0.1</v>
      </c>
      <c r="M2105" t="str">
        <f>TCD!T2106</f>
        <v>6C</v>
      </c>
      <c r="N2105">
        <f>IF(I2105="",0.2,LOOKUP(I2105,'Pays TVA'!A:A,'Pays TVA'!B:B))</f>
        <v>0.2</v>
      </c>
      <c r="O2105" s="27" t="str">
        <f>IF(TCD!M2106="","",TCD!M2106)</f>
        <v/>
      </c>
      <c r="P2105" s="27" t="str">
        <f>IF(TCD!J2106="","",TCD!J2106)</f>
        <v/>
      </c>
      <c r="Q2105" s="27" t="str">
        <f>IF(AND(TCD!L2106="",TCD!Q2106=""),"",IF(SUM(TCD!L2106,TCD!Q2106)&gt;15,29,9.5))</f>
        <v/>
      </c>
      <c r="R2105" s="27">
        <f>_xlfn.XLOOKUP(F2105,TCD!E:E,TCD!K:K,"")</f>
        <v>0</v>
      </c>
      <c r="S2105" s="27" t="str">
        <f>IF(TCD!I2106="","",IF(TCD!I2106&gt;8.5,17,8.5))</f>
        <v/>
      </c>
      <c r="T2105" s="27">
        <f>TCD!Y2106</f>
        <v>5.41</v>
      </c>
    </row>
    <row r="2106" spans="1:20" x14ac:dyDescent="0.2">
      <c r="A2106" s="13" t="str">
        <f>TCD!V2107</f>
        <v>CHRONO_2SHOP</v>
      </c>
      <c r="B2106" s="1">
        <f t="shared" si="99"/>
        <v>46143</v>
      </c>
      <c r="F2106" t="str">
        <f>TCD!E2107</f>
        <v>XT414678699TS</v>
      </c>
      <c r="H2106" s="6" t="str">
        <f t="shared" si="100"/>
        <v>P</v>
      </c>
      <c r="I2106" t="str">
        <f>LOOKUP(F2106,'Facture Chronopost'!L:L,'Facture Chronopost'!H:H)</f>
        <v>FR</v>
      </c>
      <c r="J2106" s="6">
        <f>TCD!U2107</f>
        <v>25</v>
      </c>
      <c r="K2106">
        <f t="shared" si="101"/>
        <v>1</v>
      </c>
      <c r="L2106" s="27">
        <f>_xlfn.XLOOKUP(F2106,'TCD poids'!A:A,'TCD poids'!C:C)</f>
        <v>0.2</v>
      </c>
      <c r="M2106" t="str">
        <f>TCD!T2107</f>
        <v>6C</v>
      </c>
      <c r="N2106">
        <f>IF(I2106="",0.2,LOOKUP(I2106,'Pays TVA'!A:A,'Pays TVA'!B:B))</f>
        <v>0.2</v>
      </c>
      <c r="O2106" s="27" t="str">
        <f>IF(TCD!M2107="","",TCD!M2107)</f>
        <v/>
      </c>
      <c r="P2106" s="27" t="str">
        <f>IF(TCD!J2107="","",TCD!J2107)</f>
        <v/>
      </c>
      <c r="Q2106" s="27" t="str">
        <f>IF(AND(TCD!L2107="",TCD!Q2107=""),"",IF(SUM(TCD!L2107,TCD!Q2107)&gt;15,29,9.5))</f>
        <v/>
      </c>
      <c r="R2106" s="27">
        <f>_xlfn.XLOOKUP(F2106,TCD!E:E,TCD!K:K,"")</f>
        <v>0</v>
      </c>
      <c r="S2106" s="27" t="str">
        <f>IF(TCD!I2107="","",IF(TCD!I2107&gt;8.5,17,8.5))</f>
        <v/>
      </c>
      <c r="T2106" s="27">
        <f>TCD!Y2107</f>
        <v>9.5500000000000007</v>
      </c>
    </row>
    <row r="2107" spans="1:20" x14ac:dyDescent="0.2">
      <c r="A2107" s="13" t="str">
        <f>TCD!V2108</f>
        <v>CHRONO_2SHOP</v>
      </c>
      <c r="B2107" s="1">
        <f t="shared" si="99"/>
        <v>46143</v>
      </c>
      <c r="F2107" t="str">
        <f>TCD!E2108</f>
        <v>XT414679028TS</v>
      </c>
      <c r="H2107" s="6" t="str">
        <f t="shared" si="100"/>
        <v>P</v>
      </c>
      <c r="I2107" t="str">
        <f>LOOKUP(F2107,'Facture Chronopost'!L:L,'Facture Chronopost'!H:H)</f>
        <v>FR</v>
      </c>
      <c r="J2107" s="6">
        <f>TCD!U2108</f>
        <v>30</v>
      </c>
      <c r="K2107">
        <f t="shared" si="101"/>
        <v>1</v>
      </c>
      <c r="L2107" s="27">
        <f>_xlfn.XLOOKUP(F2107,'TCD poids'!A:A,'TCD poids'!C:C)</f>
        <v>0.6</v>
      </c>
      <c r="M2107" t="str">
        <f>TCD!T2108</f>
        <v>6C</v>
      </c>
      <c r="N2107">
        <f>IF(I2107="",0.2,LOOKUP(I2107,'Pays TVA'!A:A,'Pays TVA'!B:B))</f>
        <v>0.2</v>
      </c>
      <c r="O2107" s="27" t="str">
        <f>IF(TCD!M2108="","",TCD!M2108)</f>
        <v/>
      </c>
      <c r="P2107" s="27" t="str">
        <f>IF(TCD!J2108="","",TCD!J2108)</f>
        <v/>
      </c>
      <c r="Q2107" s="27" t="str">
        <f>IF(AND(TCD!L2108="",TCD!Q2108=""),"",IF(SUM(TCD!L2108,TCD!Q2108)&gt;15,29,9.5))</f>
        <v/>
      </c>
      <c r="R2107" s="27">
        <f>_xlfn.XLOOKUP(F2107,TCD!E:E,TCD!K:K,"")</f>
        <v>0</v>
      </c>
      <c r="S2107" s="27" t="str">
        <f>IF(TCD!I2108="","",IF(TCD!I2108&gt;8.5,17,8.5))</f>
        <v/>
      </c>
      <c r="T2107" s="27">
        <f>TCD!Y2108</f>
        <v>5.63</v>
      </c>
    </row>
    <row r="2108" spans="1:20" x14ac:dyDescent="0.2">
      <c r="A2108" s="13" t="str">
        <f>TCD!V2109</f>
        <v>CHRONO_2SHOP</v>
      </c>
      <c r="B2108" s="1">
        <f t="shared" si="99"/>
        <v>46143</v>
      </c>
      <c r="F2108" t="str">
        <f>TCD!E2109</f>
        <v>XT414680193TS</v>
      </c>
      <c r="H2108" s="6" t="str">
        <f t="shared" si="100"/>
        <v>P</v>
      </c>
      <c r="I2108" t="str">
        <f>LOOKUP(F2108,'Facture Chronopost'!L:L,'Facture Chronopost'!H:H)</f>
        <v>FR</v>
      </c>
      <c r="J2108" s="6">
        <f>TCD!U2109</f>
        <v>26</v>
      </c>
      <c r="K2108">
        <f t="shared" si="101"/>
        <v>1</v>
      </c>
      <c r="L2108" s="27">
        <f>_xlfn.XLOOKUP(F2108,'TCD poids'!A:A,'TCD poids'!C:C)</f>
        <v>0.30000000000000004</v>
      </c>
      <c r="M2108" t="str">
        <f>TCD!T2109</f>
        <v>6C</v>
      </c>
      <c r="N2108">
        <f>IF(I2108="",0.2,LOOKUP(I2108,'Pays TVA'!A:A,'Pays TVA'!B:B))</f>
        <v>0.2</v>
      </c>
      <c r="O2108" s="27" t="str">
        <f>IF(TCD!M2109="","",TCD!M2109)</f>
        <v/>
      </c>
      <c r="P2108" s="27" t="str">
        <f>IF(TCD!J2109="","",TCD!J2109)</f>
        <v/>
      </c>
      <c r="Q2108" s="27" t="str">
        <f>IF(AND(TCD!L2109="",TCD!Q2109=""),"",IF(SUM(TCD!L2109,TCD!Q2109)&gt;15,29,9.5))</f>
        <v/>
      </c>
      <c r="R2108" s="27">
        <f>_xlfn.XLOOKUP(F2108,TCD!E:E,TCD!K:K,"")</f>
        <v>0</v>
      </c>
      <c r="S2108" s="27" t="str">
        <f>IF(TCD!I2109="","",IF(TCD!I2109&gt;8.5,17,8.5))</f>
        <v/>
      </c>
      <c r="T2108" s="27">
        <f>TCD!Y2109</f>
        <v>4.92</v>
      </c>
    </row>
    <row r="2109" spans="1:20" x14ac:dyDescent="0.2">
      <c r="A2109" s="13" t="str">
        <f>TCD!V2110</f>
        <v>CHRONO_2SHOP</v>
      </c>
      <c r="B2109" s="1">
        <f t="shared" si="99"/>
        <v>46143</v>
      </c>
      <c r="F2109" t="str">
        <f>TCD!E2110</f>
        <v>XT414682101TS</v>
      </c>
      <c r="H2109" s="6" t="str">
        <f t="shared" si="100"/>
        <v>P</v>
      </c>
      <c r="I2109" t="str">
        <f>LOOKUP(F2109,'Facture Chronopost'!L:L,'Facture Chronopost'!H:H)</f>
        <v>FR</v>
      </c>
      <c r="J2109" s="6">
        <f>TCD!U2110</f>
        <v>33</v>
      </c>
      <c r="K2109">
        <f t="shared" si="101"/>
        <v>1</v>
      </c>
      <c r="L2109" s="27">
        <f>_xlfn.XLOOKUP(F2109,'TCD poids'!A:A,'TCD poids'!C:C)</f>
        <v>0.5</v>
      </c>
      <c r="M2109" t="str">
        <f>TCD!T2110</f>
        <v>6C</v>
      </c>
      <c r="N2109">
        <f>IF(I2109="",0.2,LOOKUP(I2109,'Pays TVA'!A:A,'Pays TVA'!B:B))</f>
        <v>0.2</v>
      </c>
      <c r="O2109" s="27" t="str">
        <f>IF(TCD!M2110="","",TCD!M2110)</f>
        <v/>
      </c>
      <c r="P2109" s="27" t="str">
        <f>IF(TCD!J2110="","",TCD!J2110)</f>
        <v/>
      </c>
      <c r="Q2109" s="27" t="str">
        <f>IF(AND(TCD!L2110="",TCD!Q2110=""),"",IF(SUM(TCD!L2110,TCD!Q2110)&gt;15,29,9.5))</f>
        <v/>
      </c>
      <c r="R2109" s="27">
        <f>_xlfn.XLOOKUP(F2109,TCD!E:E,TCD!K:K,"")</f>
        <v>0</v>
      </c>
      <c r="S2109" s="27" t="str">
        <f>IF(TCD!I2110="","",IF(TCD!I2110&gt;8.5,17,8.5))</f>
        <v/>
      </c>
      <c r="T2109" s="27">
        <f>TCD!Y2110</f>
        <v>6.48</v>
      </c>
    </row>
    <row r="2110" spans="1:20" x14ac:dyDescent="0.2">
      <c r="A2110" s="13" t="str">
        <f>TCD!V2111</f>
        <v>CHRONO_2SHOP</v>
      </c>
      <c r="B2110" s="1">
        <f t="shared" si="99"/>
        <v>46143</v>
      </c>
      <c r="F2110" t="str">
        <f>TCD!E2111</f>
        <v>XT414682319TS</v>
      </c>
      <c r="H2110" s="6" t="str">
        <f t="shared" si="100"/>
        <v>P</v>
      </c>
      <c r="I2110" t="str">
        <f>LOOKUP(F2110,'Facture Chronopost'!L:L,'Facture Chronopost'!H:H)</f>
        <v>FR</v>
      </c>
      <c r="J2110" s="6">
        <f>TCD!U2111</f>
        <v>30</v>
      </c>
      <c r="K2110">
        <f t="shared" si="101"/>
        <v>1</v>
      </c>
      <c r="L2110" s="27">
        <f>_xlfn.XLOOKUP(F2110,'TCD poids'!A:A,'TCD poids'!C:C)</f>
        <v>0.4</v>
      </c>
      <c r="M2110" t="str">
        <f>TCD!T2111</f>
        <v>6C</v>
      </c>
      <c r="N2110">
        <f>IF(I2110="",0.2,LOOKUP(I2110,'Pays TVA'!A:A,'Pays TVA'!B:B))</f>
        <v>0.2</v>
      </c>
      <c r="O2110" s="27" t="str">
        <f>IF(TCD!M2111="","",TCD!M2111)</f>
        <v/>
      </c>
      <c r="P2110" s="27" t="str">
        <f>IF(TCD!J2111="","",TCD!J2111)</f>
        <v/>
      </c>
      <c r="Q2110" s="27" t="str">
        <f>IF(AND(TCD!L2111="",TCD!Q2111=""),"",IF(SUM(TCD!L2111,TCD!Q2111)&gt;15,29,9.5))</f>
        <v/>
      </c>
      <c r="R2110" s="27">
        <f>_xlfn.XLOOKUP(F2110,TCD!E:E,TCD!K:K,"")</f>
        <v>0</v>
      </c>
      <c r="S2110" s="27" t="str">
        <f>IF(TCD!I2111="","",IF(TCD!I2111&gt;8.5,17,8.5))</f>
        <v/>
      </c>
      <c r="T2110" s="27">
        <f>TCD!Y2111</f>
        <v>5.41</v>
      </c>
    </row>
    <row r="2111" spans="1:20" x14ac:dyDescent="0.2">
      <c r="A2111" s="13" t="str">
        <f>TCD!V2112</f>
        <v>CHRONO_2SHOP</v>
      </c>
      <c r="B2111" s="1">
        <f t="shared" si="99"/>
        <v>46143</v>
      </c>
      <c r="F2111" t="str">
        <f>TCD!E2112</f>
        <v>XT414683040TS</v>
      </c>
      <c r="H2111" s="6" t="str">
        <f t="shared" si="100"/>
        <v>P</v>
      </c>
      <c r="I2111" t="str">
        <f>LOOKUP(F2111,'Facture Chronopost'!L:L,'Facture Chronopost'!H:H)</f>
        <v>FR</v>
      </c>
      <c r="J2111" s="6">
        <f>TCD!U2112</f>
        <v>30</v>
      </c>
      <c r="K2111">
        <f t="shared" si="101"/>
        <v>1</v>
      </c>
      <c r="L2111" s="27">
        <f>_xlfn.XLOOKUP(F2111,'TCD poids'!A:A,'TCD poids'!C:C)</f>
        <v>0.5</v>
      </c>
      <c r="M2111" t="str">
        <f>TCD!T2112</f>
        <v>6C</v>
      </c>
      <c r="N2111">
        <f>IF(I2111="",0.2,LOOKUP(I2111,'Pays TVA'!A:A,'Pays TVA'!B:B))</f>
        <v>0.2</v>
      </c>
      <c r="O2111" s="27" t="str">
        <f>IF(TCD!M2112="","",TCD!M2112)</f>
        <v/>
      </c>
      <c r="P2111" s="27" t="str">
        <f>IF(TCD!J2112="","",TCD!J2112)</f>
        <v/>
      </c>
      <c r="Q2111" s="27" t="str">
        <f>IF(AND(TCD!L2112="",TCD!Q2112=""),"",IF(SUM(TCD!L2112,TCD!Q2112)&gt;15,29,9.5))</f>
        <v/>
      </c>
      <c r="R2111" s="27">
        <f>_xlfn.XLOOKUP(F2111,TCD!E:E,TCD!K:K,"")</f>
        <v>0</v>
      </c>
      <c r="S2111" s="27" t="str">
        <f>IF(TCD!I2112="","",IF(TCD!I2112&gt;8.5,17,8.5))</f>
        <v/>
      </c>
      <c r="T2111" s="27">
        <f>TCD!Y2112</f>
        <v>5.41</v>
      </c>
    </row>
    <row r="2112" spans="1:20" x14ac:dyDescent="0.2">
      <c r="A2112" s="13" t="str">
        <f>TCD!V2113</f>
        <v>CHRONO_2SHOP</v>
      </c>
      <c r="B2112" s="1">
        <f t="shared" si="99"/>
        <v>46143</v>
      </c>
      <c r="F2112" t="str">
        <f>TCD!E2113</f>
        <v>XT414683481TS</v>
      </c>
      <c r="H2112" s="6" t="str">
        <f t="shared" si="100"/>
        <v>P</v>
      </c>
      <c r="I2112" t="str">
        <f>LOOKUP(F2112,'Facture Chronopost'!L:L,'Facture Chronopost'!H:H)</f>
        <v>FR</v>
      </c>
      <c r="J2112" s="6">
        <f>TCD!U2113</f>
        <v>30</v>
      </c>
      <c r="K2112">
        <f t="shared" si="101"/>
        <v>1</v>
      </c>
      <c r="L2112" s="27">
        <f>_xlfn.XLOOKUP(F2112,'TCD poids'!A:A,'TCD poids'!C:C)</f>
        <v>0.5</v>
      </c>
      <c r="M2112" t="str">
        <f>TCD!T2113</f>
        <v>6C</v>
      </c>
      <c r="N2112">
        <f>IF(I2112="",0.2,LOOKUP(I2112,'Pays TVA'!A:A,'Pays TVA'!B:B))</f>
        <v>0.2</v>
      </c>
      <c r="O2112" s="27" t="str">
        <f>IF(TCD!M2113="","",TCD!M2113)</f>
        <v/>
      </c>
      <c r="P2112" s="27" t="str">
        <f>IF(TCD!J2113="","",TCD!J2113)</f>
        <v/>
      </c>
      <c r="Q2112" s="27" t="str">
        <f>IF(AND(TCD!L2113="",TCD!Q2113=""),"",IF(SUM(TCD!L2113,TCD!Q2113)&gt;15,29,9.5))</f>
        <v/>
      </c>
      <c r="R2112" s="27">
        <f>_xlfn.XLOOKUP(F2112,TCD!E:E,TCD!K:K,"")</f>
        <v>0</v>
      </c>
      <c r="S2112" s="27" t="str">
        <f>IF(TCD!I2113="","",IF(TCD!I2113&gt;8.5,17,8.5))</f>
        <v/>
      </c>
      <c r="T2112" s="27">
        <f>TCD!Y2113</f>
        <v>5.41</v>
      </c>
    </row>
    <row r="2113" spans="1:20" x14ac:dyDescent="0.2">
      <c r="A2113" s="13" t="str">
        <f>TCD!V2114</f>
        <v>CHRONO_2SHOP</v>
      </c>
      <c r="B2113" s="1">
        <f t="shared" si="99"/>
        <v>46143</v>
      </c>
      <c r="F2113" t="str">
        <f>TCD!E2114</f>
        <v>XT414684694TS</v>
      </c>
      <c r="H2113" s="6" t="str">
        <f t="shared" si="100"/>
        <v>P</v>
      </c>
      <c r="I2113" t="str">
        <f>LOOKUP(F2113,'Facture Chronopost'!L:L,'Facture Chronopost'!H:H)</f>
        <v>FR</v>
      </c>
      <c r="J2113" s="6">
        <f>TCD!U2114</f>
        <v>33</v>
      </c>
      <c r="K2113">
        <f t="shared" si="101"/>
        <v>1</v>
      </c>
      <c r="L2113" s="27">
        <f>_xlfn.XLOOKUP(F2113,'TCD poids'!A:A,'TCD poids'!C:C)</f>
        <v>0.2</v>
      </c>
      <c r="M2113" t="str">
        <f>TCD!T2114</f>
        <v>6C</v>
      </c>
      <c r="N2113">
        <f>IF(I2113="",0.2,LOOKUP(I2113,'Pays TVA'!A:A,'Pays TVA'!B:B))</f>
        <v>0.2</v>
      </c>
      <c r="O2113" s="27" t="str">
        <f>IF(TCD!M2114="","",TCD!M2114)</f>
        <v/>
      </c>
      <c r="P2113" s="27" t="str">
        <f>IF(TCD!J2114="","",TCD!J2114)</f>
        <v/>
      </c>
      <c r="Q2113" s="27" t="str">
        <f>IF(AND(TCD!L2114="",TCD!Q2114=""),"",IF(SUM(TCD!L2114,TCD!Q2114)&gt;15,29,9.5))</f>
        <v/>
      </c>
      <c r="R2113" s="27">
        <f>_xlfn.XLOOKUP(F2113,TCD!E:E,TCD!K:K,"")</f>
        <v>0</v>
      </c>
      <c r="S2113" s="27" t="str">
        <f>IF(TCD!I2114="","",IF(TCD!I2114&gt;8.5,17,8.5))</f>
        <v/>
      </c>
      <c r="T2113" s="27">
        <f>TCD!Y2114</f>
        <v>6.48</v>
      </c>
    </row>
    <row r="2114" spans="1:20" x14ac:dyDescent="0.2">
      <c r="A2114" s="13" t="str">
        <f>TCD!V2115</f>
        <v>CHRONO_2SHOP</v>
      </c>
      <c r="B2114" s="1">
        <f t="shared" si="99"/>
        <v>46143</v>
      </c>
      <c r="F2114" t="str">
        <f>TCD!E2115</f>
        <v>XT414685332TS</v>
      </c>
      <c r="H2114" s="6" t="str">
        <f t="shared" si="100"/>
        <v>P</v>
      </c>
      <c r="I2114" t="str">
        <f>LOOKUP(F2114,'Facture Chronopost'!L:L,'Facture Chronopost'!H:H)</f>
        <v>FR</v>
      </c>
      <c r="J2114" s="6">
        <f>TCD!U2115</f>
        <v>25</v>
      </c>
      <c r="K2114">
        <f t="shared" si="101"/>
        <v>1</v>
      </c>
      <c r="L2114" s="27">
        <f>_xlfn.XLOOKUP(F2114,'TCD poids'!A:A,'TCD poids'!C:C)</f>
        <v>0.5</v>
      </c>
      <c r="M2114" t="str">
        <f>TCD!T2115</f>
        <v>6C</v>
      </c>
      <c r="N2114">
        <f>IF(I2114="",0.2,LOOKUP(I2114,'Pays TVA'!A:A,'Pays TVA'!B:B))</f>
        <v>0.2</v>
      </c>
      <c r="O2114" s="27" t="str">
        <f>IF(TCD!M2115="","",TCD!M2115)</f>
        <v/>
      </c>
      <c r="P2114" s="27" t="str">
        <f>IF(TCD!J2115="","",TCD!J2115)</f>
        <v/>
      </c>
      <c r="Q2114" s="27" t="str">
        <f>IF(AND(TCD!L2115="",TCD!Q2115=""),"",IF(SUM(TCD!L2115,TCD!Q2115)&gt;15,29,9.5))</f>
        <v/>
      </c>
      <c r="R2114" s="27">
        <f>_xlfn.XLOOKUP(F2114,TCD!E:E,TCD!K:K,"")</f>
        <v>0</v>
      </c>
      <c r="S2114" s="27" t="str">
        <f>IF(TCD!I2115="","",IF(TCD!I2115&gt;8.5,17,8.5))</f>
        <v/>
      </c>
      <c r="T2114" s="27">
        <f>TCD!Y2115</f>
        <v>9.5500000000000007</v>
      </c>
    </row>
    <row r="2115" spans="1:20" x14ac:dyDescent="0.2">
      <c r="A2115" s="13" t="str">
        <f>TCD!V2116</f>
        <v>CHRONO_2SHOP</v>
      </c>
      <c r="B2115" s="1">
        <f t="shared" si="99"/>
        <v>46143</v>
      </c>
      <c r="F2115" t="str">
        <f>TCD!E2116</f>
        <v>XT414685862TS</v>
      </c>
      <c r="H2115" s="6" t="str">
        <f t="shared" si="100"/>
        <v>P</v>
      </c>
      <c r="I2115" t="str">
        <f>LOOKUP(F2115,'Facture Chronopost'!L:L,'Facture Chronopost'!H:H)</f>
        <v>FR</v>
      </c>
      <c r="J2115" s="6">
        <f>TCD!U2116</f>
        <v>30</v>
      </c>
      <c r="K2115">
        <f t="shared" si="101"/>
        <v>1</v>
      </c>
      <c r="L2115" s="27">
        <f>_xlfn.XLOOKUP(F2115,'TCD poids'!A:A,'TCD poids'!C:C)</f>
        <v>0.2</v>
      </c>
      <c r="M2115" t="str">
        <f>TCD!T2116</f>
        <v>6C</v>
      </c>
      <c r="N2115">
        <f>IF(I2115="",0.2,LOOKUP(I2115,'Pays TVA'!A:A,'Pays TVA'!B:B))</f>
        <v>0.2</v>
      </c>
      <c r="O2115" s="27" t="str">
        <f>IF(TCD!M2116="","",TCD!M2116)</f>
        <v/>
      </c>
      <c r="P2115" s="27" t="str">
        <f>IF(TCD!J2116="","",TCD!J2116)</f>
        <v/>
      </c>
      <c r="Q2115" s="27" t="str">
        <f>IF(AND(TCD!L2116="",TCD!Q2116=""),"",IF(SUM(TCD!L2116,TCD!Q2116)&gt;15,29,9.5))</f>
        <v/>
      </c>
      <c r="R2115" s="27">
        <f>_xlfn.XLOOKUP(F2115,TCD!E:E,TCD!K:K,"")</f>
        <v>0</v>
      </c>
      <c r="S2115" s="27" t="str">
        <f>IF(TCD!I2116="","",IF(TCD!I2116&gt;8.5,17,8.5))</f>
        <v/>
      </c>
      <c r="T2115" s="27">
        <f>TCD!Y2116</f>
        <v>5.41</v>
      </c>
    </row>
    <row r="2116" spans="1:20" x14ac:dyDescent="0.2">
      <c r="A2116" s="13" t="str">
        <f>TCD!V2117</f>
        <v>CHRONO_2SHOP</v>
      </c>
      <c r="B2116" s="1">
        <f t="shared" si="99"/>
        <v>46143</v>
      </c>
      <c r="F2116" t="str">
        <f>TCD!E2117</f>
        <v>XT414685978TS</v>
      </c>
      <c r="H2116" s="6" t="str">
        <f t="shared" si="100"/>
        <v>P</v>
      </c>
      <c r="I2116" t="str">
        <f>LOOKUP(F2116,'Facture Chronopost'!L:L,'Facture Chronopost'!H:H)</f>
        <v>FR</v>
      </c>
      <c r="J2116" s="6">
        <f>TCD!U2117</f>
        <v>30</v>
      </c>
      <c r="K2116">
        <f t="shared" si="101"/>
        <v>1</v>
      </c>
      <c r="L2116" s="27">
        <f>_xlfn.XLOOKUP(F2116,'TCD poids'!A:A,'TCD poids'!C:C)</f>
        <v>0.1</v>
      </c>
      <c r="M2116" t="str">
        <f>TCD!T2117</f>
        <v>6C</v>
      </c>
      <c r="N2116">
        <f>IF(I2116="",0.2,LOOKUP(I2116,'Pays TVA'!A:A,'Pays TVA'!B:B))</f>
        <v>0.2</v>
      </c>
      <c r="O2116" s="27" t="str">
        <f>IF(TCD!M2117="","",TCD!M2117)</f>
        <v/>
      </c>
      <c r="P2116" s="27" t="str">
        <f>IF(TCD!J2117="","",TCD!J2117)</f>
        <v/>
      </c>
      <c r="Q2116" s="27" t="str">
        <f>IF(AND(TCD!L2117="",TCD!Q2117=""),"",IF(SUM(TCD!L2117,TCD!Q2117)&gt;15,29,9.5))</f>
        <v/>
      </c>
      <c r="R2116" s="27">
        <f>_xlfn.XLOOKUP(F2116,TCD!E:E,TCD!K:K,"")</f>
        <v>0</v>
      </c>
      <c r="S2116" s="27" t="str">
        <f>IF(TCD!I2117="","",IF(TCD!I2117&gt;8.5,17,8.5))</f>
        <v/>
      </c>
      <c r="T2116" s="27">
        <f>TCD!Y2117</f>
        <v>5.41</v>
      </c>
    </row>
    <row r="2117" spans="1:20" x14ac:dyDescent="0.2">
      <c r="A2117" s="13" t="str">
        <f>TCD!V2118</f>
        <v>CHRONO_2SHOP</v>
      </c>
      <c r="B2117" s="1">
        <f t="shared" si="99"/>
        <v>46143</v>
      </c>
      <c r="F2117" t="str">
        <f>TCD!E2118</f>
        <v>XT414686125TS</v>
      </c>
      <c r="H2117" s="6" t="str">
        <f t="shared" si="100"/>
        <v>P</v>
      </c>
      <c r="I2117" t="str">
        <f>LOOKUP(F2117,'Facture Chronopost'!L:L,'Facture Chronopost'!H:H)</f>
        <v>FR</v>
      </c>
      <c r="J2117" s="6">
        <f>TCD!U2118</f>
        <v>30</v>
      </c>
      <c r="K2117">
        <f t="shared" si="101"/>
        <v>1</v>
      </c>
      <c r="L2117" s="27">
        <f>_xlfn.XLOOKUP(F2117,'TCD poids'!A:A,'TCD poids'!C:C)</f>
        <v>0.2</v>
      </c>
      <c r="M2117" t="str">
        <f>TCD!T2118</f>
        <v>6C</v>
      </c>
      <c r="N2117">
        <f>IF(I2117="",0.2,LOOKUP(I2117,'Pays TVA'!A:A,'Pays TVA'!B:B))</f>
        <v>0.2</v>
      </c>
      <c r="O2117" s="27" t="str">
        <f>IF(TCD!M2118="","",TCD!M2118)</f>
        <v/>
      </c>
      <c r="P2117" s="27" t="str">
        <f>IF(TCD!J2118="","",TCD!J2118)</f>
        <v/>
      </c>
      <c r="Q2117" s="27" t="str">
        <f>IF(AND(TCD!L2118="",TCD!Q2118=""),"",IF(SUM(TCD!L2118,TCD!Q2118)&gt;15,29,9.5))</f>
        <v/>
      </c>
      <c r="R2117" s="27">
        <f>_xlfn.XLOOKUP(F2117,TCD!E:E,TCD!K:K,"")</f>
        <v>0</v>
      </c>
      <c r="S2117" s="27" t="str">
        <f>IF(TCD!I2118="","",IF(TCD!I2118&gt;8.5,17,8.5))</f>
        <v/>
      </c>
      <c r="T2117" s="27">
        <f>TCD!Y2118</f>
        <v>5.41</v>
      </c>
    </row>
    <row r="2118" spans="1:20" x14ac:dyDescent="0.2">
      <c r="A2118" s="13" t="str">
        <f>TCD!V2119</f>
        <v>CHRONO_2SHOP</v>
      </c>
      <c r="B2118" s="1">
        <f t="shared" si="99"/>
        <v>46143</v>
      </c>
      <c r="F2118" t="str">
        <f>TCD!E2119</f>
        <v>XT414686409TS</v>
      </c>
      <c r="H2118" s="6" t="str">
        <f t="shared" si="100"/>
        <v>P</v>
      </c>
      <c r="I2118" t="str">
        <f>LOOKUP(F2118,'Facture Chronopost'!L:L,'Facture Chronopost'!H:H)</f>
        <v>FR</v>
      </c>
      <c r="J2118" s="6">
        <f>TCD!U2119</f>
        <v>30</v>
      </c>
      <c r="K2118">
        <f t="shared" si="101"/>
        <v>1</v>
      </c>
      <c r="L2118" s="27">
        <f>_xlfn.XLOOKUP(F2118,'TCD poids'!A:A,'TCD poids'!C:C)</f>
        <v>0.5</v>
      </c>
      <c r="M2118" t="str">
        <f>TCD!T2119</f>
        <v>6C</v>
      </c>
      <c r="N2118">
        <f>IF(I2118="",0.2,LOOKUP(I2118,'Pays TVA'!A:A,'Pays TVA'!B:B))</f>
        <v>0.2</v>
      </c>
      <c r="O2118" s="27" t="str">
        <f>IF(TCD!M2119="","",TCD!M2119)</f>
        <v/>
      </c>
      <c r="P2118" s="27" t="str">
        <f>IF(TCD!J2119="","",TCD!J2119)</f>
        <v/>
      </c>
      <c r="Q2118" s="27" t="str">
        <f>IF(AND(TCD!L2119="",TCD!Q2119=""),"",IF(SUM(TCD!L2119,TCD!Q2119)&gt;15,29,9.5))</f>
        <v/>
      </c>
      <c r="R2118" s="27">
        <f>_xlfn.XLOOKUP(F2118,TCD!E:E,TCD!K:K,"")</f>
        <v>0</v>
      </c>
      <c r="S2118" s="27" t="str">
        <f>IF(TCD!I2119="","",IF(TCD!I2119&gt;8.5,17,8.5))</f>
        <v/>
      </c>
      <c r="T2118" s="27">
        <f>TCD!Y2119</f>
        <v>5.41</v>
      </c>
    </row>
    <row r="2119" spans="1:20" x14ac:dyDescent="0.2">
      <c r="A2119" s="13" t="str">
        <f>TCD!V2120</f>
        <v>CHRONO_2SHOP</v>
      </c>
      <c r="B2119" s="1">
        <f t="shared" si="99"/>
        <v>46143</v>
      </c>
      <c r="F2119" t="str">
        <f>TCD!E2120</f>
        <v>XT414686545TS</v>
      </c>
      <c r="H2119" s="6" t="str">
        <f t="shared" si="100"/>
        <v>P</v>
      </c>
      <c r="I2119" t="str">
        <f>LOOKUP(F2119,'Facture Chronopost'!L:L,'Facture Chronopost'!H:H)</f>
        <v>FR</v>
      </c>
      <c r="J2119" s="6">
        <f>TCD!U2120</f>
        <v>30</v>
      </c>
      <c r="K2119">
        <f t="shared" si="101"/>
        <v>1</v>
      </c>
      <c r="L2119" s="27">
        <f>_xlfn.XLOOKUP(F2119,'TCD poids'!A:A,'TCD poids'!C:C)</f>
        <v>0.4</v>
      </c>
      <c r="M2119" t="str">
        <f>TCD!T2120</f>
        <v>6C</v>
      </c>
      <c r="N2119">
        <f>IF(I2119="",0.2,LOOKUP(I2119,'Pays TVA'!A:A,'Pays TVA'!B:B))</f>
        <v>0.2</v>
      </c>
      <c r="O2119" s="27" t="str">
        <f>IF(TCD!M2120="","",TCD!M2120)</f>
        <v/>
      </c>
      <c r="P2119" s="27" t="str">
        <f>IF(TCD!J2120="","",TCD!J2120)</f>
        <v/>
      </c>
      <c r="Q2119" s="27" t="str">
        <f>IF(AND(TCD!L2120="",TCD!Q2120=""),"",IF(SUM(TCD!L2120,TCD!Q2120)&gt;15,29,9.5))</f>
        <v/>
      </c>
      <c r="R2119" s="27">
        <f>_xlfn.XLOOKUP(F2119,TCD!E:E,TCD!K:K,"")</f>
        <v>0</v>
      </c>
      <c r="S2119" s="27" t="str">
        <f>IF(TCD!I2120="","",IF(TCD!I2120&gt;8.5,17,8.5))</f>
        <v/>
      </c>
      <c r="T2119" s="27">
        <f>TCD!Y2120</f>
        <v>5.41</v>
      </c>
    </row>
    <row r="2120" spans="1:20" x14ac:dyDescent="0.2">
      <c r="A2120" s="13" t="str">
        <f>TCD!V2121</f>
        <v>CHRONO_2SHOP</v>
      </c>
      <c r="B2120" s="1">
        <f t="shared" si="99"/>
        <v>46143</v>
      </c>
      <c r="F2120" t="str">
        <f>TCD!E2121</f>
        <v>XT414686593TS</v>
      </c>
      <c r="H2120" s="6" t="str">
        <f t="shared" si="100"/>
        <v>P</v>
      </c>
      <c r="I2120" t="str">
        <f>LOOKUP(F2120,'Facture Chronopost'!L:L,'Facture Chronopost'!H:H)</f>
        <v>FR</v>
      </c>
      <c r="J2120" s="6">
        <f>TCD!U2121</f>
        <v>30</v>
      </c>
      <c r="K2120">
        <f t="shared" si="101"/>
        <v>1</v>
      </c>
      <c r="L2120" s="27">
        <f>_xlfn.XLOOKUP(F2120,'TCD poids'!A:A,'TCD poids'!C:C)</f>
        <v>0.2</v>
      </c>
      <c r="M2120" t="str">
        <f>TCD!T2121</f>
        <v>6C</v>
      </c>
      <c r="N2120">
        <f>IF(I2120="",0.2,LOOKUP(I2120,'Pays TVA'!A:A,'Pays TVA'!B:B))</f>
        <v>0.2</v>
      </c>
      <c r="O2120" s="27" t="str">
        <f>IF(TCD!M2121="","",TCD!M2121)</f>
        <v/>
      </c>
      <c r="P2120" s="27" t="str">
        <f>IF(TCD!J2121="","",TCD!J2121)</f>
        <v/>
      </c>
      <c r="Q2120" s="27" t="str">
        <f>IF(AND(TCD!L2121="",TCD!Q2121=""),"",IF(SUM(TCD!L2121,TCD!Q2121)&gt;15,29,9.5))</f>
        <v/>
      </c>
      <c r="R2120" s="27">
        <f>_xlfn.XLOOKUP(F2120,TCD!E:E,TCD!K:K,"")</f>
        <v>0</v>
      </c>
      <c r="S2120" s="27" t="str">
        <f>IF(TCD!I2121="","",IF(TCD!I2121&gt;8.5,17,8.5))</f>
        <v/>
      </c>
      <c r="T2120" s="27">
        <f>TCD!Y2121</f>
        <v>5.41</v>
      </c>
    </row>
    <row r="2121" spans="1:20" x14ac:dyDescent="0.2">
      <c r="A2121" s="13" t="str">
        <f>TCD!V2122</f>
        <v>CHRONO_2SHOP</v>
      </c>
      <c r="B2121" s="1">
        <f t="shared" si="99"/>
        <v>46143</v>
      </c>
      <c r="F2121" t="str">
        <f>TCD!E2122</f>
        <v>XT414686721TS</v>
      </c>
      <c r="H2121" s="6" t="str">
        <f t="shared" si="100"/>
        <v>P</v>
      </c>
      <c r="I2121" t="str">
        <f>LOOKUP(F2121,'Facture Chronopost'!L:L,'Facture Chronopost'!H:H)</f>
        <v>FR</v>
      </c>
      <c r="J2121" s="6">
        <f>TCD!U2122</f>
        <v>30</v>
      </c>
      <c r="K2121">
        <f t="shared" si="101"/>
        <v>1</v>
      </c>
      <c r="L2121" s="27">
        <f>_xlfn.XLOOKUP(F2121,'TCD poids'!A:A,'TCD poids'!C:C)</f>
        <v>0.9</v>
      </c>
      <c r="M2121" t="str">
        <f>TCD!T2122</f>
        <v>6C</v>
      </c>
      <c r="N2121">
        <f>IF(I2121="",0.2,LOOKUP(I2121,'Pays TVA'!A:A,'Pays TVA'!B:B))</f>
        <v>0.2</v>
      </c>
      <c r="O2121" s="27" t="str">
        <f>IF(TCD!M2122="","",TCD!M2122)</f>
        <v/>
      </c>
      <c r="P2121" s="27" t="str">
        <f>IF(TCD!J2122="","",TCD!J2122)</f>
        <v/>
      </c>
      <c r="Q2121" s="27" t="str">
        <f>IF(AND(TCD!L2122="",TCD!Q2122=""),"",IF(SUM(TCD!L2122,TCD!Q2122)&gt;15,29,9.5))</f>
        <v/>
      </c>
      <c r="R2121" s="27">
        <f>_xlfn.XLOOKUP(F2121,TCD!E:E,TCD!K:K,"")</f>
        <v>0</v>
      </c>
      <c r="S2121" s="27" t="str">
        <f>IF(TCD!I2122="","",IF(TCD!I2122&gt;8.5,17,8.5))</f>
        <v/>
      </c>
      <c r="T2121" s="27">
        <f>TCD!Y2122</f>
        <v>5.63</v>
      </c>
    </row>
    <row r="2122" spans="1:20" x14ac:dyDescent="0.2">
      <c r="A2122" s="13" t="str">
        <f>TCD!V2123</f>
        <v>CHRONO_2SHOP</v>
      </c>
      <c r="B2122" s="1">
        <f t="shared" si="99"/>
        <v>46143</v>
      </c>
      <c r="F2122" t="str">
        <f>TCD!E2123</f>
        <v>XT414686845TS</v>
      </c>
      <c r="H2122" s="6" t="str">
        <f t="shared" si="100"/>
        <v>P</v>
      </c>
      <c r="I2122" t="str">
        <f>LOOKUP(F2122,'Facture Chronopost'!L:L,'Facture Chronopost'!H:H)</f>
        <v>FR</v>
      </c>
      <c r="J2122" s="6">
        <f>TCD!U2123</f>
        <v>30</v>
      </c>
      <c r="K2122">
        <f t="shared" si="101"/>
        <v>1</v>
      </c>
      <c r="L2122" s="27">
        <f>_xlfn.XLOOKUP(F2122,'TCD poids'!A:A,'TCD poids'!C:C)</f>
        <v>0.2</v>
      </c>
      <c r="M2122" t="str">
        <f>TCD!T2123</f>
        <v>6C</v>
      </c>
      <c r="N2122">
        <f>IF(I2122="",0.2,LOOKUP(I2122,'Pays TVA'!A:A,'Pays TVA'!B:B))</f>
        <v>0.2</v>
      </c>
      <c r="O2122" s="27" t="str">
        <f>IF(TCD!M2123="","",TCD!M2123)</f>
        <v/>
      </c>
      <c r="P2122" s="27" t="str">
        <f>IF(TCD!J2123="","",TCD!J2123)</f>
        <v/>
      </c>
      <c r="Q2122" s="27" t="str">
        <f>IF(AND(TCD!L2123="",TCD!Q2123=""),"",IF(SUM(TCD!L2123,TCD!Q2123)&gt;15,29,9.5))</f>
        <v/>
      </c>
      <c r="R2122" s="27">
        <f>_xlfn.XLOOKUP(F2122,TCD!E:E,TCD!K:K,"")</f>
        <v>0</v>
      </c>
      <c r="S2122" s="27" t="str">
        <f>IF(TCD!I2123="","",IF(TCD!I2123&gt;8.5,17,8.5))</f>
        <v/>
      </c>
      <c r="T2122" s="27">
        <f>TCD!Y2123</f>
        <v>5.41</v>
      </c>
    </row>
    <row r="2123" spans="1:20" x14ac:dyDescent="0.2">
      <c r="A2123" s="13" t="str">
        <f>TCD!V2124</f>
        <v>CHRONO_2SHOP</v>
      </c>
      <c r="B2123" s="1">
        <f t="shared" si="99"/>
        <v>46143</v>
      </c>
      <c r="F2123" t="str">
        <f>TCD!E2124</f>
        <v>XT414687917TS</v>
      </c>
      <c r="H2123" s="6" t="str">
        <f t="shared" si="100"/>
        <v>P</v>
      </c>
      <c r="I2123" t="str">
        <f>LOOKUP(F2123,'Facture Chronopost'!L:L,'Facture Chronopost'!H:H)</f>
        <v>FR</v>
      </c>
      <c r="J2123" s="6">
        <f>TCD!U2124</f>
        <v>25</v>
      </c>
      <c r="K2123">
        <f t="shared" si="101"/>
        <v>1</v>
      </c>
      <c r="L2123" s="27">
        <f>_xlfn.XLOOKUP(F2123,'TCD poids'!A:A,'TCD poids'!C:C)</f>
        <v>0.4</v>
      </c>
      <c r="M2123" t="str">
        <f>TCD!T2124</f>
        <v>6C</v>
      </c>
      <c r="N2123">
        <f>IF(I2123="",0.2,LOOKUP(I2123,'Pays TVA'!A:A,'Pays TVA'!B:B))</f>
        <v>0.2</v>
      </c>
      <c r="O2123" s="27" t="str">
        <f>IF(TCD!M2124="","",TCD!M2124)</f>
        <v/>
      </c>
      <c r="P2123" s="27" t="str">
        <f>IF(TCD!J2124="","",TCD!J2124)</f>
        <v/>
      </c>
      <c r="Q2123" s="27" t="str">
        <f>IF(AND(TCD!L2124="",TCD!Q2124=""),"",IF(SUM(TCD!L2124,TCD!Q2124)&gt;15,29,9.5))</f>
        <v/>
      </c>
      <c r="R2123" s="27">
        <f>_xlfn.XLOOKUP(F2123,TCD!E:E,TCD!K:K,"")</f>
        <v>0</v>
      </c>
      <c r="S2123" s="27" t="str">
        <f>IF(TCD!I2124="","",IF(TCD!I2124&gt;8.5,17,8.5))</f>
        <v/>
      </c>
      <c r="T2123" s="27">
        <f>TCD!Y2124</f>
        <v>9.5500000000000007</v>
      </c>
    </row>
    <row r="2124" spans="1:20" x14ac:dyDescent="0.2">
      <c r="A2124" s="13" t="str">
        <f>TCD!V2125</f>
        <v>CHRONO_2SHOP</v>
      </c>
      <c r="B2124" s="1">
        <f t="shared" si="99"/>
        <v>46143</v>
      </c>
      <c r="F2124" t="str">
        <f>TCD!E2125</f>
        <v>XT414688501TS</v>
      </c>
      <c r="H2124" s="6" t="str">
        <f t="shared" si="100"/>
        <v>P</v>
      </c>
      <c r="I2124" t="str">
        <f>LOOKUP(F2124,'Facture Chronopost'!L:L,'Facture Chronopost'!H:H)</f>
        <v>FR</v>
      </c>
      <c r="J2124" s="6">
        <f>TCD!U2125</f>
        <v>30</v>
      </c>
      <c r="K2124">
        <f t="shared" si="101"/>
        <v>1</v>
      </c>
      <c r="L2124" s="27">
        <f>_xlfn.XLOOKUP(F2124,'TCD poids'!A:A,'TCD poids'!C:C)</f>
        <v>0.2</v>
      </c>
      <c r="M2124" t="str">
        <f>TCD!T2125</f>
        <v>6C</v>
      </c>
      <c r="N2124">
        <f>IF(I2124="",0.2,LOOKUP(I2124,'Pays TVA'!A:A,'Pays TVA'!B:B))</f>
        <v>0.2</v>
      </c>
      <c r="O2124" s="27" t="str">
        <f>IF(TCD!M2125="","",TCD!M2125)</f>
        <v/>
      </c>
      <c r="P2124" s="27" t="str">
        <f>IF(TCD!J2125="","",TCD!J2125)</f>
        <v/>
      </c>
      <c r="Q2124" s="27" t="str">
        <f>IF(AND(TCD!L2125="",TCD!Q2125=""),"",IF(SUM(TCD!L2125,TCD!Q2125)&gt;15,29,9.5))</f>
        <v/>
      </c>
      <c r="R2124" s="27">
        <f>_xlfn.XLOOKUP(F2124,TCD!E:E,TCD!K:K,"")</f>
        <v>0</v>
      </c>
      <c r="S2124" s="27" t="str">
        <f>IF(TCD!I2125="","",IF(TCD!I2125&gt;8.5,17,8.5))</f>
        <v/>
      </c>
      <c r="T2124" s="27">
        <f>TCD!Y2125</f>
        <v>5.41</v>
      </c>
    </row>
    <row r="2125" spans="1:20" x14ac:dyDescent="0.2">
      <c r="A2125" s="13" t="str">
        <f>TCD!V2126</f>
        <v>CHRONO_2SHOP</v>
      </c>
      <c r="B2125" s="1">
        <f t="shared" si="99"/>
        <v>46143</v>
      </c>
      <c r="F2125" t="str">
        <f>TCD!E2126</f>
        <v>XT414688815TS</v>
      </c>
      <c r="H2125" s="6" t="str">
        <f t="shared" si="100"/>
        <v>P</v>
      </c>
      <c r="I2125" t="str">
        <f>LOOKUP(F2125,'Facture Chronopost'!L:L,'Facture Chronopost'!H:H)</f>
        <v>FR</v>
      </c>
      <c r="J2125" s="6">
        <f>TCD!U2126</f>
        <v>25</v>
      </c>
      <c r="K2125">
        <f t="shared" si="101"/>
        <v>1</v>
      </c>
      <c r="L2125" s="27">
        <f>_xlfn.XLOOKUP(F2125,'TCD poids'!A:A,'TCD poids'!C:C)</f>
        <v>0.2</v>
      </c>
      <c r="M2125" t="str">
        <f>TCD!T2126</f>
        <v>6C</v>
      </c>
      <c r="N2125">
        <f>IF(I2125="",0.2,LOOKUP(I2125,'Pays TVA'!A:A,'Pays TVA'!B:B))</f>
        <v>0.2</v>
      </c>
      <c r="O2125" s="27" t="str">
        <f>IF(TCD!M2126="","",TCD!M2126)</f>
        <v/>
      </c>
      <c r="P2125" s="27" t="str">
        <f>IF(TCD!J2126="","",TCD!J2126)</f>
        <v/>
      </c>
      <c r="Q2125" s="27" t="str">
        <f>IF(AND(TCD!L2126="",TCD!Q2126=""),"",IF(SUM(TCD!L2126,TCD!Q2126)&gt;15,29,9.5))</f>
        <v/>
      </c>
      <c r="R2125" s="27">
        <f>_xlfn.XLOOKUP(F2125,TCD!E:E,TCD!K:K,"")</f>
        <v>0</v>
      </c>
      <c r="S2125" s="27" t="str">
        <f>IF(TCD!I2126="","",IF(TCD!I2126&gt;8.5,17,8.5))</f>
        <v/>
      </c>
      <c r="T2125" s="27">
        <f>TCD!Y2126</f>
        <v>9.5500000000000007</v>
      </c>
    </row>
    <row r="2126" spans="1:20" x14ac:dyDescent="0.2">
      <c r="A2126" s="13" t="str">
        <f>TCD!V2127</f>
        <v>CHRONO_2SHOP</v>
      </c>
      <c r="B2126" s="1">
        <f t="shared" si="99"/>
        <v>46143</v>
      </c>
      <c r="F2126" t="str">
        <f>TCD!E2127</f>
        <v>XT414689008TS</v>
      </c>
      <c r="H2126" s="6" t="str">
        <f t="shared" si="100"/>
        <v>P</v>
      </c>
      <c r="I2126" t="str">
        <f>LOOKUP(F2126,'Facture Chronopost'!L:L,'Facture Chronopost'!H:H)</f>
        <v>FR</v>
      </c>
      <c r="J2126" s="6">
        <f>TCD!U2127</f>
        <v>25</v>
      </c>
      <c r="K2126">
        <f t="shared" si="101"/>
        <v>1</v>
      </c>
      <c r="L2126" s="27">
        <f>_xlfn.XLOOKUP(F2126,'TCD poids'!A:A,'TCD poids'!C:C)</f>
        <v>0.2</v>
      </c>
      <c r="M2126" t="str">
        <f>TCD!T2127</f>
        <v>6C</v>
      </c>
      <c r="N2126">
        <f>IF(I2126="",0.2,LOOKUP(I2126,'Pays TVA'!A:A,'Pays TVA'!B:B))</f>
        <v>0.2</v>
      </c>
      <c r="O2126" s="27" t="str">
        <f>IF(TCD!M2127="","",TCD!M2127)</f>
        <v/>
      </c>
      <c r="P2126" s="27" t="str">
        <f>IF(TCD!J2127="","",TCD!J2127)</f>
        <v/>
      </c>
      <c r="Q2126" s="27" t="str">
        <f>IF(AND(TCD!L2127="",TCD!Q2127=""),"",IF(SUM(TCD!L2127,TCD!Q2127)&gt;15,29,9.5))</f>
        <v/>
      </c>
      <c r="R2126" s="27">
        <f>_xlfn.XLOOKUP(F2126,TCD!E:E,TCD!K:K,"")</f>
        <v>0</v>
      </c>
      <c r="S2126" s="27" t="str">
        <f>IF(TCD!I2127="","",IF(TCD!I2127&gt;8.5,17,8.5))</f>
        <v/>
      </c>
      <c r="T2126" s="27">
        <f>TCD!Y2127</f>
        <v>9.5500000000000007</v>
      </c>
    </row>
    <row r="2127" spans="1:20" x14ac:dyDescent="0.2">
      <c r="A2127" s="13" t="str">
        <f>TCD!V2128</f>
        <v>CHRONO_2SHOP</v>
      </c>
      <c r="B2127" s="1">
        <f t="shared" si="99"/>
        <v>46143</v>
      </c>
      <c r="F2127" t="str">
        <f>TCD!E2128</f>
        <v>XT414689453TS</v>
      </c>
      <c r="H2127" s="6" t="str">
        <f t="shared" si="100"/>
        <v>P</v>
      </c>
      <c r="I2127" t="str">
        <f>LOOKUP(F2127,'Facture Chronopost'!L:L,'Facture Chronopost'!H:H)</f>
        <v>FR</v>
      </c>
      <c r="J2127" s="6">
        <f>TCD!U2128</f>
        <v>30</v>
      </c>
      <c r="K2127">
        <f t="shared" si="101"/>
        <v>1</v>
      </c>
      <c r="L2127" s="27">
        <f>_xlfn.XLOOKUP(F2127,'TCD poids'!A:A,'TCD poids'!C:C)</f>
        <v>0.5</v>
      </c>
      <c r="M2127" t="str">
        <f>TCD!T2128</f>
        <v>6C</v>
      </c>
      <c r="N2127">
        <f>IF(I2127="",0.2,LOOKUP(I2127,'Pays TVA'!A:A,'Pays TVA'!B:B))</f>
        <v>0.2</v>
      </c>
      <c r="O2127" s="27" t="str">
        <f>IF(TCD!M2128="","",TCD!M2128)</f>
        <v/>
      </c>
      <c r="P2127" s="27" t="str">
        <f>IF(TCD!J2128="","",TCD!J2128)</f>
        <v/>
      </c>
      <c r="Q2127" s="27" t="str">
        <f>IF(AND(TCD!L2128="",TCD!Q2128=""),"",IF(SUM(TCD!L2128,TCD!Q2128)&gt;15,29,9.5))</f>
        <v/>
      </c>
      <c r="R2127" s="27">
        <f>_xlfn.XLOOKUP(F2127,TCD!E:E,TCD!K:K,"")</f>
        <v>0</v>
      </c>
      <c r="S2127" s="27" t="str">
        <f>IF(TCD!I2128="","",IF(TCD!I2128&gt;8.5,17,8.5))</f>
        <v/>
      </c>
      <c r="T2127" s="27">
        <f>TCD!Y2128</f>
        <v>5.41</v>
      </c>
    </row>
    <row r="2128" spans="1:20" x14ac:dyDescent="0.2">
      <c r="A2128" s="13" t="str">
        <f>TCD!V2129</f>
        <v>CHRONO_2SHOP</v>
      </c>
      <c r="B2128" s="1">
        <f t="shared" si="99"/>
        <v>46143</v>
      </c>
      <c r="F2128" t="str">
        <f>TCD!E2129</f>
        <v>XT414689970TS</v>
      </c>
      <c r="H2128" s="6" t="str">
        <f t="shared" si="100"/>
        <v>P</v>
      </c>
      <c r="I2128" t="str">
        <f>LOOKUP(F2128,'Facture Chronopost'!L:L,'Facture Chronopost'!H:H)</f>
        <v>FR</v>
      </c>
      <c r="J2128" s="6">
        <f>TCD!U2129</f>
        <v>42</v>
      </c>
      <c r="K2128">
        <f t="shared" si="101"/>
        <v>1</v>
      </c>
      <c r="L2128" s="27">
        <f>_xlfn.XLOOKUP(F2128,'TCD poids'!A:A,'TCD poids'!C:C)</f>
        <v>0.5</v>
      </c>
      <c r="M2128" t="str">
        <f>TCD!T2129</f>
        <v>6C</v>
      </c>
      <c r="N2128">
        <f>IF(I2128="",0.2,LOOKUP(I2128,'Pays TVA'!A:A,'Pays TVA'!B:B))</f>
        <v>0.2</v>
      </c>
      <c r="O2128" s="27" t="str">
        <f>IF(TCD!M2129="","",TCD!M2129)</f>
        <v/>
      </c>
      <c r="P2128" s="27" t="str">
        <f>IF(TCD!J2129="","",TCD!J2129)</f>
        <v/>
      </c>
      <c r="Q2128" s="27" t="str">
        <f>IF(AND(TCD!L2129="",TCD!Q2129=""),"",IF(SUM(TCD!L2129,TCD!Q2129)&gt;15,29,9.5))</f>
        <v/>
      </c>
      <c r="R2128" s="27">
        <f>_xlfn.XLOOKUP(F2128,TCD!E:E,TCD!K:K,"")</f>
        <v>0</v>
      </c>
      <c r="S2128" s="27" t="str">
        <f>IF(TCD!I2129="","",IF(TCD!I2129&gt;8.5,17,8.5))</f>
        <v/>
      </c>
      <c r="T2128" s="27">
        <f>TCD!Y2129</f>
        <v>5.41</v>
      </c>
    </row>
    <row r="2129" spans="1:20" x14ac:dyDescent="0.2">
      <c r="A2129" s="13" t="str">
        <f>TCD!V2130</f>
        <v>CHRONO_2SHOP</v>
      </c>
      <c r="B2129" s="1">
        <f t="shared" si="99"/>
        <v>46143</v>
      </c>
      <c r="F2129" t="str">
        <f>TCD!E2130</f>
        <v>XT414690261TS</v>
      </c>
      <c r="H2129" s="6" t="str">
        <f t="shared" si="100"/>
        <v>P</v>
      </c>
      <c r="I2129" t="str">
        <f>LOOKUP(F2129,'Facture Chronopost'!L:L,'Facture Chronopost'!H:H)</f>
        <v>FR</v>
      </c>
      <c r="J2129" s="6">
        <f>TCD!U2130</f>
        <v>30</v>
      </c>
      <c r="K2129">
        <f t="shared" si="101"/>
        <v>1</v>
      </c>
      <c r="L2129" s="27">
        <f>_xlfn.XLOOKUP(F2129,'TCD poids'!A:A,'TCD poids'!C:C)</f>
        <v>0.6</v>
      </c>
      <c r="M2129" t="str">
        <f>TCD!T2130</f>
        <v>6C</v>
      </c>
      <c r="N2129">
        <f>IF(I2129="",0.2,LOOKUP(I2129,'Pays TVA'!A:A,'Pays TVA'!B:B))</f>
        <v>0.2</v>
      </c>
      <c r="O2129" s="27" t="str">
        <f>IF(TCD!M2130="","",TCD!M2130)</f>
        <v/>
      </c>
      <c r="P2129" s="27" t="str">
        <f>IF(TCD!J2130="","",TCD!J2130)</f>
        <v/>
      </c>
      <c r="Q2129" s="27" t="str">
        <f>IF(AND(TCD!L2130="",TCD!Q2130=""),"",IF(SUM(TCD!L2130,TCD!Q2130)&gt;15,29,9.5))</f>
        <v/>
      </c>
      <c r="R2129" s="27">
        <f>_xlfn.XLOOKUP(F2129,TCD!E:E,TCD!K:K,"")</f>
        <v>0</v>
      </c>
      <c r="S2129" s="27" t="str">
        <f>IF(TCD!I2130="","",IF(TCD!I2130&gt;8.5,17,8.5))</f>
        <v/>
      </c>
      <c r="T2129" s="27">
        <f>TCD!Y2130</f>
        <v>5.63</v>
      </c>
    </row>
    <row r="2130" spans="1:20" x14ac:dyDescent="0.2">
      <c r="A2130" s="13" t="str">
        <f>TCD!V2131</f>
        <v>CHRONO_2SHOP</v>
      </c>
      <c r="B2130" s="1">
        <f t="shared" si="99"/>
        <v>46143</v>
      </c>
      <c r="F2130" t="str">
        <f>TCD!E2131</f>
        <v>XT414690880TS</v>
      </c>
      <c r="H2130" s="6" t="str">
        <f t="shared" si="100"/>
        <v>P</v>
      </c>
      <c r="I2130" t="str">
        <f>LOOKUP(F2130,'Facture Chronopost'!L:L,'Facture Chronopost'!H:H)</f>
        <v>FR</v>
      </c>
      <c r="J2130" s="6">
        <f>TCD!U2131</f>
        <v>30</v>
      </c>
      <c r="K2130">
        <f t="shared" si="101"/>
        <v>1</v>
      </c>
      <c r="L2130" s="27">
        <f>_xlfn.XLOOKUP(F2130,'TCD poids'!A:A,'TCD poids'!C:C)</f>
        <v>1.1000000000000001</v>
      </c>
      <c r="M2130" t="str">
        <f>TCD!T2131</f>
        <v>6C</v>
      </c>
      <c r="N2130">
        <f>IF(I2130="",0.2,LOOKUP(I2130,'Pays TVA'!A:A,'Pays TVA'!B:B))</f>
        <v>0.2</v>
      </c>
      <c r="O2130" s="27" t="str">
        <f>IF(TCD!M2131="","",TCD!M2131)</f>
        <v/>
      </c>
      <c r="P2130" s="27" t="str">
        <f>IF(TCD!J2131="","",TCD!J2131)</f>
        <v/>
      </c>
      <c r="Q2130" s="27" t="str">
        <f>IF(AND(TCD!L2131="",TCD!Q2131=""),"",IF(SUM(TCD!L2131,TCD!Q2131)&gt;15,29,9.5))</f>
        <v/>
      </c>
      <c r="R2130" s="27">
        <f>_xlfn.XLOOKUP(F2130,TCD!E:E,TCD!K:K,"")</f>
        <v>0</v>
      </c>
      <c r="S2130" s="27" t="str">
        <f>IF(TCD!I2131="","",IF(TCD!I2131&gt;8.5,17,8.5))</f>
        <v/>
      </c>
      <c r="T2130" s="27">
        <f>TCD!Y2131</f>
        <v>5.96</v>
      </c>
    </row>
    <row r="2131" spans="1:20" x14ac:dyDescent="0.2">
      <c r="A2131" s="13" t="str">
        <f>TCD!V2132</f>
        <v>CHRONO_2SHOP</v>
      </c>
      <c r="B2131" s="1">
        <f t="shared" si="99"/>
        <v>46143</v>
      </c>
      <c r="F2131" t="str">
        <f>TCD!E2132</f>
        <v>XT414691094TS</v>
      </c>
      <c r="H2131" s="6" t="str">
        <f t="shared" si="100"/>
        <v>P</v>
      </c>
      <c r="I2131" t="str">
        <f>LOOKUP(F2131,'Facture Chronopost'!L:L,'Facture Chronopost'!H:H)</f>
        <v>FR</v>
      </c>
      <c r="J2131" s="6">
        <f>TCD!U2132</f>
        <v>30</v>
      </c>
      <c r="K2131">
        <f t="shared" si="101"/>
        <v>1</v>
      </c>
      <c r="L2131" s="27">
        <f>_xlfn.XLOOKUP(F2131,'TCD poids'!A:A,'TCD poids'!C:C)</f>
        <v>0.30000000000000004</v>
      </c>
      <c r="M2131" t="str">
        <f>TCD!T2132</f>
        <v>6C</v>
      </c>
      <c r="N2131">
        <f>IF(I2131="",0.2,LOOKUP(I2131,'Pays TVA'!A:A,'Pays TVA'!B:B))</f>
        <v>0.2</v>
      </c>
      <c r="O2131" s="27" t="str">
        <f>IF(TCD!M2132="","",TCD!M2132)</f>
        <v/>
      </c>
      <c r="P2131" s="27" t="str">
        <f>IF(TCD!J2132="","",TCD!J2132)</f>
        <v/>
      </c>
      <c r="Q2131" s="27" t="str">
        <f>IF(AND(TCD!L2132="",TCD!Q2132=""),"",IF(SUM(TCD!L2132,TCD!Q2132)&gt;15,29,9.5))</f>
        <v/>
      </c>
      <c r="R2131" s="27">
        <f>_xlfn.XLOOKUP(F2131,TCD!E:E,TCD!K:K,"")</f>
        <v>0</v>
      </c>
      <c r="S2131" s="27" t="str">
        <f>IF(TCD!I2132="","",IF(TCD!I2132&gt;8.5,17,8.5))</f>
        <v/>
      </c>
      <c r="T2131" s="27">
        <f>TCD!Y2132</f>
        <v>5.41</v>
      </c>
    </row>
    <row r="2132" spans="1:20" x14ac:dyDescent="0.2">
      <c r="A2132" s="13" t="str">
        <f>TCD!V2133</f>
        <v>CHRONO_2SHOP</v>
      </c>
      <c r="B2132" s="1">
        <f t="shared" si="99"/>
        <v>46143</v>
      </c>
      <c r="F2132" t="str">
        <f>TCD!E2133</f>
        <v>XT414691369TS</v>
      </c>
      <c r="H2132" s="6" t="str">
        <f t="shared" si="100"/>
        <v>P</v>
      </c>
      <c r="I2132" t="str">
        <f>LOOKUP(F2132,'Facture Chronopost'!L:L,'Facture Chronopost'!H:H)</f>
        <v>FR</v>
      </c>
      <c r="J2132" s="6">
        <f>TCD!U2133</f>
        <v>30</v>
      </c>
      <c r="K2132">
        <f t="shared" si="101"/>
        <v>1</v>
      </c>
      <c r="L2132" s="27">
        <f>_xlfn.XLOOKUP(F2132,'TCD poids'!A:A,'TCD poids'!C:C)</f>
        <v>0.30000000000000004</v>
      </c>
      <c r="M2132" t="str">
        <f>TCD!T2133</f>
        <v>6C</v>
      </c>
      <c r="N2132">
        <f>IF(I2132="",0.2,LOOKUP(I2132,'Pays TVA'!A:A,'Pays TVA'!B:B))</f>
        <v>0.2</v>
      </c>
      <c r="O2132" s="27" t="str">
        <f>IF(TCD!M2133="","",TCD!M2133)</f>
        <v/>
      </c>
      <c r="P2132" s="27" t="str">
        <f>IF(TCD!J2133="","",TCD!J2133)</f>
        <v/>
      </c>
      <c r="Q2132" s="27" t="str">
        <f>IF(AND(TCD!L2133="",TCD!Q2133=""),"",IF(SUM(TCD!L2133,TCD!Q2133)&gt;15,29,9.5))</f>
        <v/>
      </c>
      <c r="R2132" s="27">
        <f>_xlfn.XLOOKUP(F2132,TCD!E:E,TCD!K:K,"")</f>
        <v>0</v>
      </c>
      <c r="S2132" s="27" t="str">
        <f>IF(TCD!I2133="","",IF(TCD!I2133&gt;8.5,17,8.5))</f>
        <v/>
      </c>
      <c r="T2132" s="27">
        <f>TCD!Y2133</f>
        <v>5.41</v>
      </c>
    </row>
    <row r="2133" spans="1:20" x14ac:dyDescent="0.2">
      <c r="A2133" s="13" t="str">
        <f>TCD!V2134</f>
        <v>CHRONO_2SHOP</v>
      </c>
      <c r="B2133" s="1">
        <f t="shared" si="99"/>
        <v>46143</v>
      </c>
      <c r="F2133" t="str">
        <f>TCD!E2134</f>
        <v>XT414692072TS</v>
      </c>
      <c r="H2133" s="6" t="str">
        <f t="shared" si="100"/>
        <v>P</v>
      </c>
      <c r="I2133" t="str">
        <f>LOOKUP(F2133,'Facture Chronopost'!L:L,'Facture Chronopost'!H:H)</f>
        <v>FR</v>
      </c>
      <c r="J2133" s="6">
        <f>TCD!U2134</f>
        <v>42</v>
      </c>
      <c r="K2133">
        <f t="shared" si="101"/>
        <v>1</v>
      </c>
      <c r="L2133" s="27">
        <f>_xlfn.XLOOKUP(F2133,'TCD poids'!A:A,'TCD poids'!C:C)</f>
        <v>0.2</v>
      </c>
      <c r="M2133" t="str">
        <f>TCD!T2134</f>
        <v>6C</v>
      </c>
      <c r="N2133">
        <f>IF(I2133="",0.2,LOOKUP(I2133,'Pays TVA'!A:A,'Pays TVA'!B:B))</f>
        <v>0.2</v>
      </c>
      <c r="O2133" s="27" t="str">
        <f>IF(TCD!M2134="","",TCD!M2134)</f>
        <v/>
      </c>
      <c r="P2133" s="27" t="str">
        <f>IF(TCD!J2134="","",TCD!J2134)</f>
        <v/>
      </c>
      <c r="Q2133" s="27" t="str">
        <f>IF(AND(TCD!L2134="",TCD!Q2134=""),"",IF(SUM(TCD!L2134,TCD!Q2134)&gt;15,29,9.5))</f>
        <v/>
      </c>
      <c r="R2133" s="27">
        <f>_xlfn.XLOOKUP(F2133,TCD!E:E,TCD!K:K,"")</f>
        <v>0</v>
      </c>
      <c r="S2133" s="27" t="str">
        <f>IF(TCD!I2134="","",IF(TCD!I2134&gt;8.5,17,8.5))</f>
        <v/>
      </c>
      <c r="T2133" s="27">
        <f>TCD!Y2134</f>
        <v>5.41</v>
      </c>
    </row>
    <row r="2134" spans="1:20" x14ac:dyDescent="0.2">
      <c r="A2134" s="13" t="str">
        <f>TCD!V2135</f>
        <v>CHRONO_2SHOP</v>
      </c>
      <c r="B2134" s="1">
        <f t="shared" si="99"/>
        <v>46143</v>
      </c>
      <c r="F2134" t="str">
        <f>TCD!E2135</f>
        <v>XT414692109TS</v>
      </c>
      <c r="H2134" s="6" t="str">
        <f t="shared" si="100"/>
        <v>P</v>
      </c>
      <c r="I2134" t="str">
        <f>LOOKUP(F2134,'Facture Chronopost'!L:L,'Facture Chronopost'!H:H)</f>
        <v>FR</v>
      </c>
      <c r="J2134" s="6">
        <f>TCD!U2135</f>
        <v>42</v>
      </c>
      <c r="K2134">
        <f t="shared" si="101"/>
        <v>1</v>
      </c>
      <c r="L2134" s="27">
        <f>_xlfn.XLOOKUP(F2134,'TCD poids'!A:A,'TCD poids'!C:C)</f>
        <v>0.2</v>
      </c>
      <c r="M2134" t="str">
        <f>TCD!T2135</f>
        <v>6C</v>
      </c>
      <c r="N2134">
        <f>IF(I2134="",0.2,LOOKUP(I2134,'Pays TVA'!A:A,'Pays TVA'!B:B))</f>
        <v>0.2</v>
      </c>
      <c r="O2134" s="27" t="str">
        <f>IF(TCD!M2135="","",TCD!M2135)</f>
        <v/>
      </c>
      <c r="P2134" s="27" t="str">
        <f>IF(TCD!J2135="","",TCD!J2135)</f>
        <v/>
      </c>
      <c r="Q2134" s="27" t="str">
        <f>IF(AND(TCD!L2135="",TCD!Q2135=""),"",IF(SUM(TCD!L2135,TCD!Q2135)&gt;15,29,9.5))</f>
        <v/>
      </c>
      <c r="R2134" s="27">
        <f>_xlfn.XLOOKUP(F2134,TCD!E:E,TCD!K:K,"")</f>
        <v>0</v>
      </c>
      <c r="S2134" s="27" t="str">
        <f>IF(TCD!I2135="","",IF(TCD!I2135&gt;8.5,17,8.5))</f>
        <v/>
      </c>
      <c r="T2134" s="27">
        <f>TCD!Y2135</f>
        <v>5.41</v>
      </c>
    </row>
    <row r="2135" spans="1:20" x14ac:dyDescent="0.2">
      <c r="A2135" s="13" t="str">
        <f>TCD!V2136</f>
        <v>CHRONO_2SHOP</v>
      </c>
      <c r="B2135" s="1">
        <f t="shared" si="99"/>
        <v>46143</v>
      </c>
      <c r="F2135" t="str">
        <f>TCD!E2136</f>
        <v>XT414692789TS</v>
      </c>
      <c r="H2135" s="6" t="str">
        <f t="shared" si="100"/>
        <v>P</v>
      </c>
      <c r="I2135" t="str">
        <f>LOOKUP(F2135,'Facture Chronopost'!L:L,'Facture Chronopost'!H:H)</f>
        <v>FR</v>
      </c>
      <c r="J2135" s="6">
        <f>TCD!U2136</f>
        <v>30</v>
      </c>
      <c r="K2135">
        <f t="shared" si="101"/>
        <v>1</v>
      </c>
      <c r="L2135" s="27">
        <f>_xlfn.XLOOKUP(F2135,'TCD poids'!A:A,'TCD poids'!C:C)</f>
        <v>0.4</v>
      </c>
      <c r="M2135" t="str">
        <f>TCD!T2136</f>
        <v>6C</v>
      </c>
      <c r="N2135">
        <f>IF(I2135="",0.2,LOOKUP(I2135,'Pays TVA'!A:A,'Pays TVA'!B:B))</f>
        <v>0.2</v>
      </c>
      <c r="O2135" s="27" t="str">
        <f>IF(TCD!M2136="","",TCD!M2136)</f>
        <v/>
      </c>
      <c r="P2135" s="27" t="str">
        <f>IF(TCD!J2136="","",TCD!J2136)</f>
        <v/>
      </c>
      <c r="Q2135" s="27" t="str">
        <f>IF(AND(TCD!L2136="",TCD!Q2136=""),"",IF(SUM(TCD!L2136,TCD!Q2136)&gt;15,29,9.5))</f>
        <v/>
      </c>
      <c r="R2135" s="27">
        <f>_xlfn.XLOOKUP(F2135,TCD!E:E,TCD!K:K,"")</f>
        <v>0</v>
      </c>
      <c r="S2135" s="27" t="str">
        <f>IF(TCD!I2136="","",IF(TCD!I2136&gt;8.5,17,8.5))</f>
        <v/>
      </c>
      <c r="T2135" s="27">
        <f>TCD!Y2136</f>
        <v>5.41</v>
      </c>
    </row>
    <row r="2136" spans="1:20" x14ac:dyDescent="0.2">
      <c r="A2136" s="13" t="str">
        <f>TCD!V2137</f>
        <v>CHRONO_2SHOP</v>
      </c>
      <c r="B2136" s="1">
        <f t="shared" si="99"/>
        <v>46143</v>
      </c>
      <c r="F2136" t="str">
        <f>TCD!E2137</f>
        <v>XT414693166TS</v>
      </c>
      <c r="H2136" s="6" t="str">
        <f t="shared" si="100"/>
        <v>P</v>
      </c>
      <c r="I2136" t="str">
        <f>LOOKUP(F2136,'Facture Chronopost'!L:L,'Facture Chronopost'!H:H)</f>
        <v>FR</v>
      </c>
      <c r="J2136" s="6">
        <f>TCD!U2137</f>
        <v>26</v>
      </c>
      <c r="K2136">
        <f t="shared" si="101"/>
        <v>1</v>
      </c>
      <c r="L2136" s="27">
        <f>_xlfn.XLOOKUP(F2136,'TCD poids'!A:A,'TCD poids'!C:C)</f>
        <v>0.30000000000000004</v>
      </c>
      <c r="M2136" t="str">
        <f>TCD!T2137</f>
        <v>6C</v>
      </c>
      <c r="N2136">
        <f>IF(I2136="",0.2,LOOKUP(I2136,'Pays TVA'!A:A,'Pays TVA'!B:B))</f>
        <v>0.2</v>
      </c>
      <c r="O2136" s="27" t="str">
        <f>IF(TCD!M2137="","",TCD!M2137)</f>
        <v/>
      </c>
      <c r="P2136" s="27" t="str">
        <f>IF(TCD!J2137="","",TCD!J2137)</f>
        <v/>
      </c>
      <c r="Q2136" s="27" t="str">
        <f>IF(AND(TCD!L2137="",TCD!Q2137=""),"",IF(SUM(TCD!L2137,TCD!Q2137)&gt;15,29,9.5))</f>
        <v/>
      </c>
      <c r="R2136" s="27">
        <f>_xlfn.XLOOKUP(F2136,TCD!E:E,TCD!K:K,"")</f>
        <v>0</v>
      </c>
      <c r="S2136" s="27" t="str">
        <f>IF(TCD!I2137="","",IF(TCD!I2137&gt;8.5,17,8.5))</f>
        <v/>
      </c>
      <c r="T2136" s="27">
        <f>TCD!Y2137</f>
        <v>4.92</v>
      </c>
    </row>
    <row r="2137" spans="1:20" x14ac:dyDescent="0.2">
      <c r="A2137" s="13" t="str">
        <f>TCD!V2138</f>
        <v>CHRONO_2SHOP</v>
      </c>
      <c r="B2137" s="1">
        <f t="shared" si="99"/>
        <v>46143</v>
      </c>
      <c r="F2137" t="str">
        <f>TCD!E2138</f>
        <v>XT414697463TS</v>
      </c>
      <c r="H2137" s="6" t="str">
        <f t="shared" si="100"/>
        <v>P</v>
      </c>
      <c r="I2137" t="str">
        <f>LOOKUP(F2137,'Facture Chronopost'!L:L,'Facture Chronopost'!H:H)</f>
        <v>FR</v>
      </c>
      <c r="J2137" s="6">
        <f>TCD!U2138</f>
        <v>30</v>
      </c>
      <c r="K2137">
        <f t="shared" si="101"/>
        <v>1</v>
      </c>
      <c r="L2137" s="27">
        <f>_xlfn.XLOOKUP(F2137,'TCD poids'!A:A,'TCD poids'!C:C)</f>
        <v>1.2000000000000002</v>
      </c>
      <c r="M2137" t="str">
        <f>TCD!T2138</f>
        <v>6C</v>
      </c>
      <c r="N2137">
        <f>IF(I2137="",0.2,LOOKUP(I2137,'Pays TVA'!A:A,'Pays TVA'!B:B))</f>
        <v>0.2</v>
      </c>
      <c r="O2137" s="27" t="str">
        <f>IF(TCD!M2138="","",TCD!M2138)</f>
        <v/>
      </c>
      <c r="P2137" s="27" t="str">
        <f>IF(TCD!J2138="","",TCD!J2138)</f>
        <v/>
      </c>
      <c r="Q2137" s="27" t="str">
        <f>IF(AND(TCD!L2138="",TCD!Q2138=""),"",IF(SUM(TCD!L2138,TCD!Q2138)&gt;15,29,9.5))</f>
        <v/>
      </c>
      <c r="R2137" s="27">
        <f>_xlfn.XLOOKUP(F2137,TCD!E:E,TCD!K:K,"")</f>
        <v>0</v>
      </c>
      <c r="S2137" s="27" t="str">
        <f>IF(TCD!I2138="","",IF(TCD!I2138&gt;8.5,17,8.5))</f>
        <v/>
      </c>
      <c r="T2137" s="27">
        <f>TCD!Y2138</f>
        <v>5.96</v>
      </c>
    </row>
    <row r="2138" spans="1:20" x14ac:dyDescent="0.2">
      <c r="A2138" s="13" t="str">
        <f>TCD!V2139</f>
        <v>CHRONO_2SHOP</v>
      </c>
      <c r="B2138" s="1">
        <f t="shared" ref="B2138:B2152" si="102">B2137</f>
        <v>46143</v>
      </c>
      <c r="F2138" t="str">
        <f>TCD!E2139</f>
        <v>XT414697619TS</v>
      </c>
      <c r="H2138" s="6" t="str">
        <f t="shared" ref="H2138:H2152" si="103">IF(RIGHT(J2138,3)="BTB","E","P")</f>
        <v>P</v>
      </c>
      <c r="I2138" t="str">
        <f>LOOKUP(F2138,'Facture Chronopost'!L:L,'Facture Chronopost'!H:H)</f>
        <v>FR</v>
      </c>
      <c r="J2138" s="6">
        <f>TCD!U2139</f>
        <v>30</v>
      </c>
      <c r="K2138">
        <f t="shared" ref="K2138:K2152" si="104">K2137</f>
        <v>1</v>
      </c>
      <c r="L2138" s="27">
        <f>_xlfn.XLOOKUP(F2138,'TCD poids'!A:A,'TCD poids'!C:C)</f>
        <v>0.2</v>
      </c>
      <c r="M2138" t="str">
        <f>TCD!T2139</f>
        <v>6C</v>
      </c>
      <c r="N2138">
        <f>IF(I2138="",0.2,LOOKUP(I2138,'Pays TVA'!A:A,'Pays TVA'!B:B))</f>
        <v>0.2</v>
      </c>
      <c r="O2138" s="27" t="str">
        <f>IF(TCD!M2139="","",TCD!M2139)</f>
        <v/>
      </c>
      <c r="P2138" s="27" t="str">
        <f>IF(TCD!J2139="","",TCD!J2139)</f>
        <v/>
      </c>
      <c r="Q2138" s="27" t="str">
        <f>IF(AND(TCD!L2139="",TCD!Q2139=""),"",IF(SUM(TCD!L2139,TCD!Q2139)&gt;15,29,9.5))</f>
        <v/>
      </c>
      <c r="R2138" s="27">
        <f>_xlfn.XLOOKUP(F2138,TCD!E:E,TCD!K:K,"")</f>
        <v>0</v>
      </c>
      <c r="S2138" s="27" t="str">
        <f>IF(TCD!I2139="","",IF(TCD!I2139&gt;8.5,17,8.5))</f>
        <v/>
      </c>
      <c r="T2138" s="27">
        <f>TCD!Y2139</f>
        <v>5.41</v>
      </c>
    </row>
    <row r="2139" spans="1:20" x14ac:dyDescent="0.2">
      <c r="A2139" s="13" t="str">
        <f>TCD!V2140</f>
        <v>CHRONO_2SHOP</v>
      </c>
      <c r="B2139" s="1">
        <f t="shared" si="102"/>
        <v>46143</v>
      </c>
      <c r="F2139" t="str">
        <f>TCD!E2140</f>
        <v>XT414697698TS</v>
      </c>
      <c r="H2139" s="6" t="str">
        <f t="shared" si="103"/>
        <v>P</v>
      </c>
      <c r="I2139" t="str">
        <f>LOOKUP(F2139,'Facture Chronopost'!L:L,'Facture Chronopost'!H:H)</f>
        <v>FR</v>
      </c>
      <c r="J2139" s="6">
        <f>TCD!U2140</f>
        <v>30</v>
      </c>
      <c r="K2139">
        <f t="shared" si="104"/>
        <v>1</v>
      </c>
      <c r="L2139" s="27">
        <f>_xlfn.XLOOKUP(F2139,'TCD poids'!A:A,'TCD poids'!C:C)</f>
        <v>0.5</v>
      </c>
      <c r="M2139" t="str">
        <f>TCD!T2140</f>
        <v>6C</v>
      </c>
      <c r="N2139">
        <f>IF(I2139="",0.2,LOOKUP(I2139,'Pays TVA'!A:A,'Pays TVA'!B:B))</f>
        <v>0.2</v>
      </c>
      <c r="O2139" s="27" t="str">
        <f>IF(TCD!M2140="","",TCD!M2140)</f>
        <v/>
      </c>
      <c r="P2139" s="27" t="str">
        <f>IF(TCD!J2140="","",TCD!J2140)</f>
        <v/>
      </c>
      <c r="Q2139" s="27" t="str">
        <f>IF(AND(TCD!L2140="",TCD!Q2140=""),"",IF(SUM(TCD!L2140,TCD!Q2140)&gt;15,29,9.5))</f>
        <v/>
      </c>
      <c r="R2139" s="27">
        <f>_xlfn.XLOOKUP(F2139,TCD!E:E,TCD!K:K,"")</f>
        <v>0</v>
      </c>
      <c r="S2139" s="27" t="str">
        <f>IF(TCD!I2140="","",IF(TCD!I2140&gt;8.5,17,8.5))</f>
        <v/>
      </c>
      <c r="T2139" s="27">
        <f>TCD!Y2140</f>
        <v>5.41</v>
      </c>
    </row>
    <row r="2140" spans="1:20" x14ac:dyDescent="0.2">
      <c r="A2140" s="13" t="str">
        <f>TCD!V2141</f>
        <v>CHRONO_2SHOP</v>
      </c>
      <c r="B2140" s="1">
        <f t="shared" si="102"/>
        <v>46143</v>
      </c>
      <c r="F2140" t="str">
        <f>TCD!E2141</f>
        <v>XT414697826TS</v>
      </c>
      <c r="H2140" s="6" t="str">
        <f t="shared" si="103"/>
        <v>P</v>
      </c>
      <c r="I2140" t="str">
        <f>LOOKUP(F2140,'Facture Chronopost'!L:L,'Facture Chronopost'!H:H)</f>
        <v>FR</v>
      </c>
      <c r="J2140" s="6">
        <f>TCD!U2141</f>
        <v>30</v>
      </c>
      <c r="K2140">
        <f t="shared" si="104"/>
        <v>1</v>
      </c>
      <c r="L2140" s="27">
        <f>_xlfn.XLOOKUP(F2140,'TCD poids'!A:A,'TCD poids'!C:C)</f>
        <v>0.4</v>
      </c>
      <c r="M2140" t="str">
        <f>TCD!T2141</f>
        <v>6C</v>
      </c>
      <c r="N2140">
        <f>IF(I2140="",0.2,LOOKUP(I2140,'Pays TVA'!A:A,'Pays TVA'!B:B))</f>
        <v>0.2</v>
      </c>
      <c r="O2140" s="27" t="str">
        <f>IF(TCD!M2141="","",TCD!M2141)</f>
        <v/>
      </c>
      <c r="P2140" s="27" t="str">
        <f>IF(TCD!J2141="","",TCD!J2141)</f>
        <v/>
      </c>
      <c r="Q2140" s="27" t="str">
        <f>IF(AND(TCD!L2141="",TCD!Q2141=""),"",IF(SUM(TCD!L2141,TCD!Q2141)&gt;15,29,9.5))</f>
        <v/>
      </c>
      <c r="R2140" s="27">
        <f>_xlfn.XLOOKUP(F2140,TCD!E:E,TCD!K:K,"")</f>
        <v>0</v>
      </c>
      <c r="S2140" s="27" t="str">
        <f>IF(TCD!I2141="","",IF(TCD!I2141&gt;8.5,17,8.5))</f>
        <v/>
      </c>
      <c r="T2140" s="27">
        <f>TCD!Y2141</f>
        <v>5.41</v>
      </c>
    </row>
    <row r="2141" spans="1:20" x14ac:dyDescent="0.2">
      <c r="A2141" s="13" t="str">
        <f>TCD!V2142</f>
        <v>CHRONO_2SHOP</v>
      </c>
      <c r="B2141" s="1">
        <f t="shared" si="102"/>
        <v>46143</v>
      </c>
      <c r="F2141" t="str">
        <f>TCD!E2142</f>
        <v>XT414702662TS</v>
      </c>
      <c r="H2141" s="6" t="str">
        <f t="shared" si="103"/>
        <v>P</v>
      </c>
      <c r="I2141" t="str">
        <f>LOOKUP(F2141,'Facture Chronopost'!L:L,'Facture Chronopost'!H:H)</f>
        <v>FR</v>
      </c>
      <c r="J2141" s="6">
        <f>TCD!U2142</f>
        <v>30</v>
      </c>
      <c r="K2141">
        <f t="shared" si="104"/>
        <v>1</v>
      </c>
      <c r="L2141" s="27">
        <f>_xlfn.XLOOKUP(F2141,'TCD poids'!A:A,'TCD poids'!C:C)</f>
        <v>0.1</v>
      </c>
      <c r="M2141" t="str">
        <f>TCD!T2142</f>
        <v>6C</v>
      </c>
      <c r="N2141">
        <f>IF(I2141="",0.2,LOOKUP(I2141,'Pays TVA'!A:A,'Pays TVA'!B:B))</f>
        <v>0.2</v>
      </c>
      <c r="O2141" s="27" t="str">
        <f>IF(TCD!M2142="","",TCD!M2142)</f>
        <v/>
      </c>
      <c r="P2141" s="27" t="str">
        <f>IF(TCD!J2142="","",TCD!J2142)</f>
        <v/>
      </c>
      <c r="Q2141" s="27" t="str">
        <f>IF(AND(TCD!L2142="",TCD!Q2142=""),"",IF(SUM(TCD!L2142,TCD!Q2142)&gt;15,29,9.5))</f>
        <v/>
      </c>
      <c r="R2141" s="27">
        <f>_xlfn.XLOOKUP(F2141,TCD!E:E,TCD!K:K,"")</f>
        <v>0</v>
      </c>
      <c r="S2141" s="27" t="str">
        <f>IF(TCD!I2142="","",IF(TCD!I2142&gt;8.5,17,8.5))</f>
        <v/>
      </c>
      <c r="T2141" s="27">
        <f>TCD!Y2142</f>
        <v>5.41</v>
      </c>
    </row>
    <row r="2142" spans="1:20" x14ac:dyDescent="0.2">
      <c r="A2142" s="13" t="str">
        <f>TCD!V2143</f>
        <v>CHRONO_2SHOP</v>
      </c>
      <c r="B2142" s="1">
        <f t="shared" si="102"/>
        <v>46143</v>
      </c>
      <c r="F2142" t="str">
        <f>TCD!E2143</f>
        <v>XT414702778TS</v>
      </c>
      <c r="H2142" s="6" t="str">
        <f t="shared" si="103"/>
        <v>P</v>
      </c>
      <c r="I2142" t="str">
        <f>LOOKUP(F2142,'Facture Chronopost'!L:L,'Facture Chronopost'!H:H)</f>
        <v>FR</v>
      </c>
      <c r="J2142" s="6">
        <f>TCD!U2143</f>
        <v>30</v>
      </c>
      <c r="K2142">
        <f t="shared" si="104"/>
        <v>1</v>
      </c>
      <c r="L2142" s="27">
        <f>_xlfn.XLOOKUP(F2142,'TCD poids'!A:A,'TCD poids'!C:C)</f>
        <v>0.2</v>
      </c>
      <c r="M2142" t="str">
        <f>TCD!T2143</f>
        <v>6C</v>
      </c>
      <c r="N2142">
        <f>IF(I2142="",0.2,LOOKUP(I2142,'Pays TVA'!A:A,'Pays TVA'!B:B))</f>
        <v>0.2</v>
      </c>
      <c r="O2142" s="27" t="str">
        <f>IF(TCD!M2143="","",TCD!M2143)</f>
        <v/>
      </c>
      <c r="P2142" s="27" t="str">
        <f>IF(TCD!J2143="","",TCD!J2143)</f>
        <v/>
      </c>
      <c r="Q2142" s="27" t="str">
        <f>IF(AND(TCD!L2143="",TCD!Q2143=""),"",IF(SUM(TCD!L2143,TCD!Q2143)&gt;15,29,9.5))</f>
        <v/>
      </c>
      <c r="R2142" s="27">
        <f>_xlfn.XLOOKUP(F2142,TCD!E:E,TCD!K:K,"")</f>
        <v>0</v>
      </c>
      <c r="S2142" s="27" t="str">
        <f>IF(TCD!I2143="","",IF(TCD!I2143&gt;8.5,17,8.5))</f>
        <v/>
      </c>
      <c r="T2142" s="27">
        <f>TCD!Y2143</f>
        <v>5.41</v>
      </c>
    </row>
    <row r="2143" spans="1:20" x14ac:dyDescent="0.2">
      <c r="A2143" s="13" t="str">
        <f>TCD!V2144</f>
        <v>CHRONO_2SHOP</v>
      </c>
      <c r="B2143" s="1">
        <f t="shared" si="102"/>
        <v>46143</v>
      </c>
      <c r="F2143" t="str">
        <f>TCD!E2144</f>
        <v>XT414703359TS</v>
      </c>
      <c r="H2143" s="6" t="str">
        <f t="shared" si="103"/>
        <v>P</v>
      </c>
      <c r="I2143" t="str">
        <f>LOOKUP(F2143,'Facture Chronopost'!L:L,'Facture Chronopost'!H:H)</f>
        <v>FR</v>
      </c>
      <c r="J2143" s="6">
        <f>TCD!U2144</f>
        <v>26</v>
      </c>
      <c r="K2143">
        <f t="shared" si="104"/>
        <v>1</v>
      </c>
      <c r="L2143" s="27">
        <f>_xlfn.XLOOKUP(F2143,'TCD poids'!A:A,'TCD poids'!C:C)</f>
        <v>0.4</v>
      </c>
      <c r="M2143" t="str">
        <f>TCD!T2144</f>
        <v>6C</v>
      </c>
      <c r="N2143">
        <f>IF(I2143="",0.2,LOOKUP(I2143,'Pays TVA'!A:A,'Pays TVA'!B:B))</f>
        <v>0.2</v>
      </c>
      <c r="O2143" s="27" t="str">
        <f>IF(TCD!M2144="","",TCD!M2144)</f>
        <v/>
      </c>
      <c r="P2143" s="27" t="str">
        <f>IF(TCD!J2144="","",TCD!J2144)</f>
        <v/>
      </c>
      <c r="Q2143" s="27" t="str">
        <f>IF(AND(TCD!L2144="",TCD!Q2144=""),"",IF(SUM(TCD!L2144,TCD!Q2144)&gt;15,29,9.5))</f>
        <v/>
      </c>
      <c r="R2143" s="27">
        <f>_xlfn.XLOOKUP(F2143,TCD!E:E,TCD!K:K,"")</f>
        <v>0</v>
      </c>
      <c r="S2143" s="27" t="str">
        <f>IF(TCD!I2144="","",IF(TCD!I2144&gt;8.5,17,8.5))</f>
        <v/>
      </c>
      <c r="T2143" s="27">
        <f>TCD!Y2144</f>
        <v>4.92</v>
      </c>
    </row>
    <row r="2144" spans="1:20" x14ac:dyDescent="0.2">
      <c r="A2144" s="13" t="str">
        <f>TCD!V2145</f>
        <v>CHRONO_2SHOP</v>
      </c>
      <c r="B2144" s="1">
        <f t="shared" si="102"/>
        <v>46143</v>
      </c>
      <c r="F2144" t="str">
        <f>TCD!E2145</f>
        <v>XT414703773TS</v>
      </c>
      <c r="H2144" s="6" t="str">
        <f t="shared" si="103"/>
        <v>P</v>
      </c>
      <c r="I2144" t="str">
        <f>LOOKUP(F2144,'Facture Chronopost'!L:L,'Facture Chronopost'!H:H)</f>
        <v>FR</v>
      </c>
      <c r="J2144" s="6">
        <f>TCD!U2145</f>
        <v>30</v>
      </c>
      <c r="K2144">
        <f t="shared" si="104"/>
        <v>1</v>
      </c>
      <c r="L2144" s="27">
        <f>_xlfn.XLOOKUP(F2144,'TCD poids'!A:A,'TCD poids'!C:C)</f>
        <v>0.2</v>
      </c>
      <c r="M2144" t="str">
        <f>TCD!T2145</f>
        <v>6C</v>
      </c>
      <c r="N2144">
        <f>IF(I2144="",0.2,LOOKUP(I2144,'Pays TVA'!A:A,'Pays TVA'!B:B))</f>
        <v>0.2</v>
      </c>
      <c r="O2144" s="27" t="str">
        <f>IF(TCD!M2145="","",TCD!M2145)</f>
        <v/>
      </c>
      <c r="P2144" s="27" t="str">
        <f>IF(TCD!J2145="","",TCD!J2145)</f>
        <v/>
      </c>
      <c r="Q2144" s="27" t="str">
        <f>IF(AND(TCD!L2145="",TCD!Q2145=""),"",IF(SUM(TCD!L2145,TCD!Q2145)&gt;15,29,9.5))</f>
        <v/>
      </c>
      <c r="R2144" s="27">
        <f>_xlfn.XLOOKUP(F2144,TCD!E:E,TCD!K:K,"")</f>
        <v>0</v>
      </c>
      <c r="S2144" s="27" t="str">
        <f>IF(TCD!I2145="","",IF(TCD!I2145&gt;8.5,17,8.5))</f>
        <v/>
      </c>
      <c r="T2144" s="27">
        <f>TCD!Y2145</f>
        <v>5.41</v>
      </c>
    </row>
    <row r="2145" spans="1:20" x14ac:dyDescent="0.2">
      <c r="A2145" s="13" t="str">
        <f>TCD!V2146</f>
        <v>CHRONO_2SHOP</v>
      </c>
      <c r="B2145" s="1">
        <f t="shared" si="102"/>
        <v>46143</v>
      </c>
      <c r="F2145" t="str">
        <f>TCD!E2146</f>
        <v>XT414704495TS</v>
      </c>
      <c r="H2145" s="6" t="str">
        <f t="shared" si="103"/>
        <v>P</v>
      </c>
      <c r="I2145" t="str">
        <f>LOOKUP(F2145,'Facture Chronopost'!L:L,'Facture Chronopost'!H:H)</f>
        <v>FR</v>
      </c>
      <c r="J2145" s="6">
        <f>TCD!U2146</f>
        <v>30</v>
      </c>
      <c r="K2145">
        <f t="shared" si="104"/>
        <v>1</v>
      </c>
      <c r="L2145" s="27">
        <f>_xlfn.XLOOKUP(F2145,'TCD poids'!A:A,'TCD poids'!C:C)</f>
        <v>0.4</v>
      </c>
      <c r="M2145" t="str">
        <f>TCD!T2146</f>
        <v>6C</v>
      </c>
      <c r="N2145">
        <f>IF(I2145="",0.2,LOOKUP(I2145,'Pays TVA'!A:A,'Pays TVA'!B:B))</f>
        <v>0.2</v>
      </c>
      <c r="O2145" s="27" t="str">
        <f>IF(TCD!M2146="","",TCD!M2146)</f>
        <v/>
      </c>
      <c r="P2145" s="27" t="str">
        <f>IF(TCD!J2146="","",TCD!J2146)</f>
        <v/>
      </c>
      <c r="Q2145" s="27" t="str">
        <f>IF(AND(TCD!L2146="",TCD!Q2146=""),"",IF(SUM(TCD!L2146,TCD!Q2146)&gt;15,29,9.5))</f>
        <v/>
      </c>
      <c r="R2145" s="27">
        <f>_xlfn.XLOOKUP(F2145,TCD!E:E,TCD!K:K,"")</f>
        <v>0</v>
      </c>
      <c r="S2145" s="27" t="str">
        <f>IF(TCD!I2146="","",IF(TCD!I2146&gt;8.5,17,8.5))</f>
        <v/>
      </c>
      <c r="T2145" s="27">
        <f>TCD!Y2146</f>
        <v>5.41</v>
      </c>
    </row>
    <row r="2146" spans="1:20" x14ac:dyDescent="0.2">
      <c r="A2146" s="13" t="str">
        <f>TCD!V2147</f>
        <v>CHRONO_2SHOP</v>
      </c>
      <c r="B2146" s="1">
        <f t="shared" si="102"/>
        <v>46143</v>
      </c>
      <c r="F2146" t="str">
        <f>TCD!E2147</f>
        <v>XT414705584TS</v>
      </c>
      <c r="H2146" s="6" t="str">
        <f t="shared" si="103"/>
        <v>P</v>
      </c>
      <c r="I2146" t="str">
        <f>LOOKUP(F2146,'Facture Chronopost'!L:L,'Facture Chronopost'!H:H)</f>
        <v>FR</v>
      </c>
      <c r="J2146" s="6">
        <f>TCD!U2147</f>
        <v>30</v>
      </c>
      <c r="K2146">
        <f t="shared" si="104"/>
        <v>1</v>
      </c>
      <c r="L2146" s="27">
        <f>_xlfn.XLOOKUP(F2146,'TCD poids'!A:A,'TCD poids'!C:C)</f>
        <v>0.1</v>
      </c>
      <c r="M2146" t="str">
        <f>TCD!T2147</f>
        <v>6C</v>
      </c>
      <c r="N2146">
        <f>IF(I2146="",0.2,LOOKUP(I2146,'Pays TVA'!A:A,'Pays TVA'!B:B))</f>
        <v>0.2</v>
      </c>
      <c r="O2146" s="27" t="str">
        <f>IF(TCD!M2147="","",TCD!M2147)</f>
        <v/>
      </c>
      <c r="P2146" s="27" t="str">
        <f>IF(TCD!J2147="","",TCD!J2147)</f>
        <v/>
      </c>
      <c r="Q2146" s="27" t="str">
        <f>IF(AND(TCD!L2147="",TCD!Q2147=""),"",IF(SUM(TCD!L2147,TCD!Q2147)&gt;15,29,9.5))</f>
        <v/>
      </c>
      <c r="R2146" s="27">
        <f>_xlfn.XLOOKUP(F2146,TCD!E:E,TCD!K:K,"")</f>
        <v>0</v>
      </c>
      <c r="S2146" s="27" t="str">
        <f>IF(TCD!I2147="","",IF(TCD!I2147&gt;8.5,17,8.5))</f>
        <v/>
      </c>
      <c r="T2146" s="27">
        <f>TCD!Y2147</f>
        <v>5.41</v>
      </c>
    </row>
    <row r="2147" spans="1:20" x14ac:dyDescent="0.2">
      <c r="A2147" s="13" t="str">
        <f>TCD!V2148</f>
        <v>CHRONO_2SHOP</v>
      </c>
      <c r="B2147" s="1">
        <f t="shared" si="102"/>
        <v>46143</v>
      </c>
      <c r="F2147" t="str">
        <f>TCD!E2148</f>
        <v>XT414706236TS</v>
      </c>
      <c r="H2147" s="6" t="str">
        <f t="shared" si="103"/>
        <v>P</v>
      </c>
      <c r="I2147" t="str">
        <f>LOOKUP(F2147,'Facture Chronopost'!L:L,'Facture Chronopost'!H:H)</f>
        <v>FR</v>
      </c>
      <c r="J2147" s="6">
        <f>TCD!U2148</f>
        <v>30</v>
      </c>
      <c r="K2147">
        <f t="shared" si="104"/>
        <v>1</v>
      </c>
      <c r="L2147" s="27">
        <f>_xlfn.XLOOKUP(F2147,'TCD poids'!A:A,'TCD poids'!C:C)</f>
        <v>0.4</v>
      </c>
      <c r="M2147" t="str">
        <f>TCD!T2148</f>
        <v>6C</v>
      </c>
      <c r="N2147">
        <f>IF(I2147="",0.2,LOOKUP(I2147,'Pays TVA'!A:A,'Pays TVA'!B:B))</f>
        <v>0.2</v>
      </c>
      <c r="O2147" s="27" t="str">
        <f>IF(TCD!M2148="","",TCD!M2148)</f>
        <v/>
      </c>
      <c r="P2147" s="27" t="str">
        <f>IF(TCD!J2148="","",TCD!J2148)</f>
        <v/>
      </c>
      <c r="Q2147" s="27" t="str">
        <f>IF(AND(TCD!L2148="",TCD!Q2148=""),"",IF(SUM(TCD!L2148,TCD!Q2148)&gt;15,29,9.5))</f>
        <v/>
      </c>
      <c r="R2147" s="27">
        <f>_xlfn.XLOOKUP(F2147,TCD!E:E,TCD!K:K,"")</f>
        <v>0</v>
      </c>
      <c r="S2147" s="27" t="str">
        <f>IF(TCD!I2148="","",IF(TCD!I2148&gt;8.5,17,8.5))</f>
        <v/>
      </c>
      <c r="T2147" s="27">
        <f>TCD!Y2148</f>
        <v>5.41</v>
      </c>
    </row>
    <row r="2148" spans="1:20" x14ac:dyDescent="0.2">
      <c r="A2148" s="13" t="str">
        <f>TCD!V2149</f>
        <v>CHRONO_2SHOP</v>
      </c>
      <c r="B2148" s="1">
        <f t="shared" si="102"/>
        <v>46143</v>
      </c>
      <c r="F2148" t="str">
        <f>TCD!E2149</f>
        <v>XT414707744TS</v>
      </c>
      <c r="H2148" s="6" t="str">
        <f t="shared" si="103"/>
        <v>P</v>
      </c>
      <c r="I2148" t="str">
        <f>LOOKUP(F2148,'Facture Chronopost'!L:L,'Facture Chronopost'!H:H)</f>
        <v>FR</v>
      </c>
      <c r="J2148" s="6">
        <f>TCD!U2149</f>
        <v>42</v>
      </c>
      <c r="K2148">
        <f t="shared" si="104"/>
        <v>1</v>
      </c>
      <c r="L2148" s="27">
        <f>_xlfn.XLOOKUP(F2148,'TCD poids'!A:A,'TCD poids'!C:C)</f>
        <v>0.1</v>
      </c>
      <c r="M2148" t="str">
        <f>TCD!T2149</f>
        <v>6C</v>
      </c>
      <c r="N2148">
        <f>IF(I2148="",0.2,LOOKUP(I2148,'Pays TVA'!A:A,'Pays TVA'!B:B))</f>
        <v>0.2</v>
      </c>
      <c r="O2148" s="27" t="str">
        <f>IF(TCD!M2149="","",TCD!M2149)</f>
        <v/>
      </c>
      <c r="P2148" s="27" t="str">
        <f>IF(TCD!J2149="","",TCD!J2149)</f>
        <v/>
      </c>
      <c r="Q2148" s="27" t="str">
        <f>IF(AND(TCD!L2149="",TCD!Q2149=""),"",IF(SUM(TCD!L2149,TCD!Q2149)&gt;15,29,9.5))</f>
        <v/>
      </c>
      <c r="R2148" s="27">
        <f>_xlfn.XLOOKUP(F2148,TCD!E:E,TCD!K:K,"")</f>
        <v>0</v>
      </c>
      <c r="S2148" s="27" t="str">
        <f>IF(TCD!I2149="","",IF(TCD!I2149&gt;8.5,17,8.5))</f>
        <v/>
      </c>
      <c r="T2148" s="27">
        <f>TCD!Y2149</f>
        <v>5.41</v>
      </c>
    </row>
    <row r="2149" spans="1:20" x14ac:dyDescent="0.2">
      <c r="A2149" s="13" t="str">
        <f>TCD!V2150</f>
        <v>CHRONO_2SHOP</v>
      </c>
      <c r="B2149" s="1">
        <f t="shared" si="102"/>
        <v>46143</v>
      </c>
      <c r="F2149" t="str">
        <f>TCD!E2150</f>
        <v>XT414707863TS</v>
      </c>
      <c r="H2149" s="6" t="str">
        <f t="shared" si="103"/>
        <v>P</v>
      </c>
      <c r="I2149" t="str">
        <f>LOOKUP(F2149,'Facture Chronopost'!L:L,'Facture Chronopost'!H:H)</f>
        <v>FR</v>
      </c>
      <c r="J2149" s="6">
        <f>TCD!U2150</f>
        <v>30</v>
      </c>
      <c r="K2149">
        <f t="shared" si="104"/>
        <v>1</v>
      </c>
      <c r="L2149" s="27">
        <f>_xlfn.XLOOKUP(F2149,'TCD poids'!A:A,'TCD poids'!C:C)</f>
        <v>0.2</v>
      </c>
      <c r="M2149" t="str">
        <f>TCD!T2150</f>
        <v>6C</v>
      </c>
      <c r="N2149">
        <f>IF(I2149="",0.2,LOOKUP(I2149,'Pays TVA'!A:A,'Pays TVA'!B:B))</f>
        <v>0.2</v>
      </c>
      <c r="O2149" s="27" t="str">
        <f>IF(TCD!M2150="","",TCD!M2150)</f>
        <v/>
      </c>
      <c r="P2149" s="27" t="str">
        <f>IF(TCD!J2150="","",TCD!J2150)</f>
        <v/>
      </c>
      <c r="Q2149" s="27" t="str">
        <f>IF(AND(TCD!L2150="",TCD!Q2150=""),"",IF(SUM(TCD!L2150,TCD!Q2150)&gt;15,29,9.5))</f>
        <v/>
      </c>
      <c r="R2149" s="27">
        <f>_xlfn.XLOOKUP(F2149,TCD!E:E,TCD!K:K,"")</f>
        <v>0</v>
      </c>
      <c r="S2149" s="27" t="str">
        <f>IF(TCD!I2150="","",IF(TCD!I2150&gt;8.5,17,8.5))</f>
        <v/>
      </c>
      <c r="T2149" s="27">
        <f>TCD!Y2150</f>
        <v>5.41</v>
      </c>
    </row>
    <row r="2150" spans="1:20" x14ac:dyDescent="0.2">
      <c r="A2150" s="13" t="str">
        <f>TCD!V2151</f>
        <v>CHRONO_2SHOP</v>
      </c>
      <c r="B2150" s="1">
        <f t="shared" si="102"/>
        <v>46143</v>
      </c>
      <c r="F2150" t="str">
        <f>TCD!E2151</f>
        <v>XT414710757TS</v>
      </c>
      <c r="H2150" s="6" t="str">
        <f t="shared" si="103"/>
        <v>P</v>
      </c>
      <c r="I2150" t="str">
        <f>LOOKUP(F2150,'Facture Chronopost'!L:L,'Facture Chronopost'!H:H)</f>
        <v>FR</v>
      </c>
      <c r="J2150" s="6">
        <f>TCD!U2151</f>
        <v>30</v>
      </c>
      <c r="K2150">
        <f t="shared" si="104"/>
        <v>1</v>
      </c>
      <c r="L2150" s="27">
        <f>_xlfn.XLOOKUP(F2150,'TCD poids'!A:A,'TCD poids'!C:C)</f>
        <v>0.2</v>
      </c>
      <c r="M2150" t="str">
        <f>TCD!T2151</f>
        <v>6C</v>
      </c>
      <c r="N2150">
        <f>IF(I2150="",0.2,LOOKUP(I2150,'Pays TVA'!A:A,'Pays TVA'!B:B))</f>
        <v>0.2</v>
      </c>
      <c r="O2150" s="27" t="str">
        <f>IF(TCD!M2151="","",TCD!M2151)</f>
        <v/>
      </c>
      <c r="P2150" s="27" t="str">
        <f>IF(TCD!J2151="","",TCD!J2151)</f>
        <v/>
      </c>
      <c r="Q2150" s="27" t="str">
        <f>IF(AND(TCD!L2151="",TCD!Q2151=""),"",IF(SUM(TCD!L2151,TCD!Q2151)&gt;15,29,9.5))</f>
        <v/>
      </c>
      <c r="R2150" s="27">
        <f>_xlfn.XLOOKUP(F2150,TCD!E:E,TCD!K:K,"")</f>
        <v>0</v>
      </c>
      <c r="S2150" s="27" t="str">
        <f>IF(TCD!I2151="","",IF(TCD!I2151&gt;8.5,17,8.5))</f>
        <v/>
      </c>
      <c r="T2150" s="27">
        <f>TCD!Y2151</f>
        <v>5.41</v>
      </c>
    </row>
    <row r="2151" spans="1:20" x14ac:dyDescent="0.2">
      <c r="A2151" s="13" t="str">
        <f>TCD!V2152</f>
        <v>CHRONO_2SHOP</v>
      </c>
      <c r="B2151" s="1">
        <f t="shared" si="102"/>
        <v>46143</v>
      </c>
      <c r="F2151" t="str">
        <f>TCD!E2152</f>
        <v>XT414711182TS</v>
      </c>
      <c r="H2151" s="6" t="str">
        <f t="shared" si="103"/>
        <v>P</v>
      </c>
      <c r="I2151" t="str">
        <f>LOOKUP(F2151,'Facture Chronopost'!L:L,'Facture Chronopost'!H:H)</f>
        <v>FR</v>
      </c>
      <c r="J2151" s="6">
        <f>TCD!U2152</f>
        <v>30</v>
      </c>
      <c r="K2151">
        <f t="shared" si="104"/>
        <v>1</v>
      </c>
      <c r="L2151" s="27">
        <f>_xlfn.XLOOKUP(F2151,'TCD poids'!A:A,'TCD poids'!C:C)</f>
        <v>0.1</v>
      </c>
      <c r="M2151" t="str">
        <f>TCD!T2152</f>
        <v>6C</v>
      </c>
      <c r="N2151">
        <f>IF(I2151="",0.2,LOOKUP(I2151,'Pays TVA'!A:A,'Pays TVA'!B:B))</f>
        <v>0.2</v>
      </c>
      <c r="O2151" s="27" t="str">
        <f>IF(TCD!M2152="","",TCD!M2152)</f>
        <v/>
      </c>
      <c r="P2151" s="27" t="str">
        <f>IF(TCD!J2152="","",TCD!J2152)</f>
        <v/>
      </c>
      <c r="Q2151" s="27" t="str">
        <f>IF(AND(TCD!L2152="",TCD!Q2152=""),"",IF(SUM(TCD!L2152,TCD!Q2152)&gt;15,29,9.5))</f>
        <v/>
      </c>
      <c r="R2151" s="27">
        <f>_xlfn.XLOOKUP(F2151,TCD!E:E,TCD!K:K,"")</f>
        <v>0</v>
      </c>
      <c r="S2151" s="27" t="str">
        <f>IF(TCD!I2152="","",IF(TCD!I2152&gt;8.5,17,8.5))</f>
        <v/>
      </c>
      <c r="T2151" s="27">
        <f>TCD!Y2152</f>
        <v>5.41</v>
      </c>
    </row>
    <row r="2152" spans="1:20" x14ac:dyDescent="0.2">
      <c r="A2152" s="13" t="str">
        <f>TCD!V2153</f>
        <v>CHRONO_2SHOP</v>
      </c>
      <c r="B2152" s="1">
        <f t="shared" si="102"/>
        <v>46143</v>
      </c>
      <c r="F2152" t="str">
        <f>TCD!E2153</f>
        <v>XT414711412TS</v>
      </c>
      <c r="H2152" s="6" t="str">
        <f t="shared" si="103"/>
        <v>P</v>
      </c>
      <c r="I2152" t="str">
        <f>LOOKUP(F2152,'Facture Chronopost'!L:L,'Facture Chronopost'!H:H)</f>
        <v>FR</v>
      </c>
      <c r="J2152" s="6">
        <f>TCD!U2153</f>
        <v>42</v>
      </c>
      <c r="K2152">
        <f t="shared" si="104"/>
        <v>1</v>
      </c>
      <c r="L2152" s="27">
        <f>_xlfn.XLOOKUP(F2152,'TCD poids'!A:A,'TCD poids'!C:C)</f>
        <v>0.1</v>
      </c>
      <c r="M2152" t="str">
        <f>TCD!T2153</f>
        <v>6C</v>
      </c>
      <c r="N2152">
        <f>IF(I2152="",0.2,LOOKUP(I2152,'Pays TVA'!A:A,'Pays TVA'!B:B))</f>
        <v>0.2</v>
      </c>
      <c r="O2152" s="27" t="str">
        <f>IF(TCD!M2153="","",TCD!M2153)</f>
        <v/>
      </c>
      <c r="P2152" s="27" t="str">
        <f>IF(TCD!J2153="","",TCD!J2153)</f>
        <v/>
      </c>
      <c r="Q2152" s="27" t="str">
        <f>IF(AND(TCD!L2153="",TCD!Q2153=""),"",IF(SUM(TCD!L2153,TCD!Q2153)&gt;15,29,9.5))</f>
        <v/>
      </c>
      <c r="R2152" s="27">
        <f>_xlfn.XLOOKUP(F2152,TCD!E:E,TCD!K:K,"")</f>
        <v>0</v>
      </c>
      <c r="S2152" s="27" t="str">
        <f>IF(TCD!I2153="","",IF(TCD!I2153&gt;8.5,17,8.5))</f>
        <v/>
      </c>
      <c r="T2152" s="27">
        <f>TCD!Y2153</f>
        <v>5.41</v>
      </c>
    </row>
    <row r="2153" spans="1:20" x14ac:dyDescent="0.2">
      <c r="A2153" s="13" t="str">
        <f>TCD!V2154</f>
        <v>CHRONO_2SHOP</v>
      </c>
      <c r="B2153" s="1">
        <f>B2152</f>
        <v>46143</v>
      </c>
      <c r="F2153" t="str">
        <f>TCD!E2154</f>
        <v>XT414712320TS</v>
      </c>
      <c r="H2153" s="6" t="str">
        <f>IF(RIGHT(J2153,3)="BTB","E","P")</f>
        <v>P</v>
      </c>
      <c r="I2153" t="str">
        <f>LOOKUP(F2153,'Facture Chronopost'!L:L,'Facture Chronopost'!H:H)</f>
        <v>FR</v>
      </c>
      <c r="J2153" s="6">
        <f>TCD!U2154</f>
        <v>26</v>
      </c>
      <c r="K2153">
        <f>K2152</f>
        <v>1</v>
      </c>
      <c r="L2153" s="27">
        <f>_xlfn.XLOOKUP(F2153,'TCD poids'!A:A,'TCD poids'!C:C)</f>
        <v>0.2</v>
      </c>
      <c r="M2153" t="str">
        <f>TCD!T2154</f>
        <v>6C</v>
      </c>
      <c r="N2153">
        <f>IF(I2153="",0.2,LOOKUP(I2153,'Pays TVA'!A:A,'Pays TVA'!B:B))</f>
        <v>0.2</v>
      </c>
      <c r="O2153" s="27" t="str">
        <f>IF(TCD!M2154="","",TCD!M2154)</f>
        <v/>
      </c>
      <c r="P2153" s="27" t="str">
        <f>IF(TCD!J2154="","",TCD!J2154)</f>
        <v/>
      </c>
      <c r="Q2153" s="27" t="str">
        <f>IF(AND(TCD!L2154="",TCD!Q2154=""),"",IF(SUM(TCD!L2154,TCD!Q2154)&gt;15,29,9.5))</f>
        <v/>
      </c>
      <c r="R2153" s="27">
        <f>_xlfn.XLOOKUP(F2153,TCD!E:E,TCD!K:K,"")</f>
        <v>0</v>
      </c>
      <c r="S2153" s="27" t="str">
        <f>IF(TCD!I2154="","",IF(TCD!I2154&gt;8.5,17,8.5))</f>
        <v/>
      </c>
      <c r="T2153" s="27">
        <f>TCD!Y2154</f>
        <v>4.92</v>
      </c>
    </row>
    <row r="2154" spans="1:20" x14ac:dyDescent="0.2">
      <c r="A2154" s="13" t="str">
        <f>TCD!V2155</f>
        <v>CHRONO_2SHOP</v>
      </c>
      <c r="B2154" s="1">
        <f t="shared" ref="B2154:B2208" si="105">B2153</f>
        <v>46143</v>
      </c>
      <c r="F2154" t="str">
        <f>TCD!E2155</f>
        <v>XT414712404TS</v>
      </c>
      <c r="H2154" s="6" t="str">
        <f t="shared" ref="H2154:H2208" si="106">IF(RIGHT(J2154,3)="BTB","E","P")</f>
        <v>P</v>
      </c>
      <c r="I2154" t="str">
        <f>LOOKUP(F2154,'Facture Chronopost'!L:L,'Facture Chronopost'!H:H)</f>
        <v>FR</v>
      </c>
      <c r="J2154" s="6">
        <f>TCD!U2155</f>
        <v>30</v>
      </c>
      <c r="K2154">
        <f t="shared" ref="K2154:K2208" si="107">K2153</f>
        <v>1</v>
      </c>
      <c r="L2154" s="27">
        <f>_xlfn.XLOOKUP(F2154,'TCD poids'!A:A,'TCD poids'!C:C)</f>
        <v>0.30000000000000004</v>
      </c>
      <c r="M2154" t="str">
        <f>TCD!T2155</f>
        <v>6C</v>
      </c>
      <c r="N2154">
        <f>IF(I2154="",0.2,LOOKUP(I2154,'Pays TVA'!A:A,'Pays TVA'!B:B))</f>
        <v>0.2</v>
      </c>
      <c r="O2154" s="27" t="str">
        <f>IF(TCD!M2155="","",TCD!M2155)</f>
        <v/>
      </c>
      <c r="P2154" s="27" t="str">
        <f>IF(TCD!J2155="","",TCD!J2155)</f>
        <v/>
      </c>
      <c r="Q2154" s="27" t="str">
        <f>IF(AND(TCD!L2155="",TCD!Q2155=""),"",IF(SUM(TCD!L2155,TCD!Q2155)&gt;15,29,9.5))</f>
        <v/>
      </c>
      <c r="R2154" s="27">
        <f>_xlfn.XLOOKUP(F2154,TCD!E:E,TCD!K:K,"")</f>
        <v>0</v>
      </c>
      <c r="S2154" s="27" t="str">
        <f>IF(TCD!I2155="","",IF(TCD!I2155&gt;8.5,17,8.5))</f>
        <v/>
      </c>
      <c r="T2154" s="27">
        <f>TCD!Y2155</f>
        <v>5.41</v>
      </c>
    </row>
    <row r="2155" spans="1:20" x14ac:dyDescent="0.2">
      <c r="A2155" s="13" t="str">
        <f>TCD!V2156</f>
        <v>CHRONO_2SHOP</v>
      </c>
      <c r="B2155" s="1">
        <f t="shared" si="105"/>
        <v>46143</v>
      </c>
      <c r="F2155" t="str">
        <f>TCD!E2156</f>
        <v>XT414712863TS</v>
      </c>
      <c r="H2155" s="6" t="str">
        <f t="shared" si="106"/>
        <v>P</v>
      </c>
      <c r="I2155" t="str">
        <f>LOOKUP(F2155,'Facture Chronopost'!L:L,'Facture Chronopost'!H:H)</f>
        <v>FR</v>
      </c>
      <c r="J2155" s="6">
        <f>TCD!U2156</f>
        <v>30</v>
      </c>
      <c r="K2155">
        <f t="shared" si="107"/>
        <v>1</v>
      </c>
      <c r="L2155" s="27">
        <f>_xlfn.XLOOKUP(F2155,'TCD poids'!A:A,'TCD poids'!C:C)</f>
        <v>0.2</v>
      </c>
      <c r="M2155" t="str">
        <f>TCD!T2156</f>
        <v>6C</v>
      </c>
      <c r="N2155">
        <f>IF(I2155="",0.2,LOOKUP(I2155,'Pays TVA'!A:A,'Pays TVA'!B:B))</f>
        <v>0.2</v>
      </c>
      <c r="O2155" s="27" t="str">
        <f>IF(TCD!M2156="","",TCD!M2156)</f>
        <v/>
      </c>
      <c r="P2155" s="27" t="str">
        <f>IF(TCD!J2156="","",TCD!J2156)</f>
        <v/>
      </c>
      <c r="Q2155" s="27" t="str">
        <f>IF(AND(TCD!L2156="",TCD!Q2156=""),"",IF(SUM(TCD!L2156,TCD!Q2156)&gt;15,29,9.5))</f>
        <v/>
      </c>
      <c r="R2155" s="27">
        <f>_xlfn.XLOOKUP(F2155,TCD!E:E,TCD!K:K,"")</f>
        <v>0</v>
      </c>
      <c r="S2155" s="27" t="str">
        <f>IF(TCD!I2156="","",IF(TCD!I2156&gt;8.5,17,8.5))</f>
        <v/>
      </c>
      <c r="T2155" s="27">
        <f>TCD!Y2156</f>
        <v>5.41</v>
      </c>
    </row>
    <row r="2156" spans="1:20" x14ac:dyDescent="0.2">
      <c r="A2156" s="13" t="str">
        <f>TCD!V2157</f>
        <v>CHRONO_2SHOP</v>
      </c>
      <c r="B2156" s="1">
        <f t="shared" si="105"/>
        <v>46143</v>
      </c>
      <c r="F2156" t="str">
        <f>TCD!E2157</f>
        <v>XT414713360TS</v>
      </c>
      <c r="H2156" s="6" t="str">
        <f t="shared" si="106"/>
        <v>P</v>
      </c>
      <c r="I2156" t="str">
        <f>LOOKUP(F2156,'Facture Chronopost'!L:L,'Facture Chronopost'!H:H)</f>
        <v>FR</v>
      </c>
      <c r="J2156" s="6">
        <f>TCD!U2157</f>
        <v>42</v>
      </c>
      <c r="K2156">
        <f t="shared" si="107"/>
        <v>1</v>
      </c>
      <c r="L2156" s="27">
        <f>_xlfn.XLOOKUP(F2156,'TCD poids'!A:A,'TCD poids'!C:C)</f>
        <v>0.2</v>
      </c>
      <c r="M2156" t="str">
        <f>TCD!T2157</f>
        <v>6C</v>
      </c>
      <c r="N2156">
        <f>IF(I2156="",0.2,LOOKUP(I2156,'Pays TVA'!A:A,'Pays TVA'!B:B))</f>
        <v>0.2</v>
      </c>
      <c r="O2156" s="27" t="str">
        <f>IF(TCD!M2157="","",TCD!M2157)</f>
        <v/>
      </c>
      <c r="P2156" s="27" t="str">
        <f>IF(TCD!J2157="","",TCD!J2157)</f>
        <v/>
      </c>
      <c r="Q2156" s="27" t="str">
        <f>IF(AND(TCD!L2157="",TCD!Q2157=""),"",IF(SUM(TCD!L2157,TCD!Q2157)&gt;15,29,9.5))</f>
        <v/>
      </c>
      <c r="R2156" s="27">
        <f>_xlfn.XLOOKUP(F2156,TCD!E:E,TCD!K:K,"")</f>
        <v>0</v>
      </c>
      <c r="S2156" s="27" t="str">
        <f>IF(TCD!I2157="","",IF(TCD!I2157&gt;8.5,17,8.5))</f>
        <v/>
      </c>
      <c r="T2156" s="27">
        <f>TCD!Y2157</f>
        <v>5.41</v>
      </c>
    </row>
    <row r="2157" spans="1:20" x14ac:dyDescent="0.2">
      <c r="A2157" s="13" t="str">
        <f>TCD!V2158</f>
        <v>CHRONO_2SHOP</v>
      </c>
      <c r="B2157" s="1">
        <f t="shared" si="105"/>
        <v>46143</v>
      </c>
      <c r="F2157" t="str">
        <f>TCD!E2158</f>
        <v>XT414713444TS</v>
      </c>
      <c r="H2157" s="6" t="str">
        <f t="shared" si="106"/>
        <v>P</v>
      </c>
      <c r="I2157" t="str">
        <f>LOOKUP(F2157,'Facture Chronopost'!L:L,'Facture Chronopost'!H:H)</f>
        <v>FR</v>
      </c>
      <c r="J2157" s="6">
        <f>TCD!U2158</f>
        <v>30</v>
      </c>
      <c r="K2157">
        <f t="shared" si="107"/>
        <v>1</v>
      </c>
      <c r="L2157" s="27">
        <f>_xlfn.XLOOKUP(F2157,'TCD poids'!A:A,'TCD poids'!C:C)</f>
        <v>0.4</v>
      </c>
      <c r="M2157" t="str">
        <f>TCD!T2158</f>
        <v>6C</v>
      </c>
      <c r="N2157">
        <f>IF(I2157="",0.2,LOOKUP(I2157,'Pays TVA'!A:A,'Pays TVA'!B:B))</f>
        <v>0.2</v>
      </c>
      <c r="O2157" s="27" t="str">
        <f>IF(TCD!M2158="","",TCD!M2158)</f>
        <v/>
      </c>
      <c r="P2157" s="27" t="str">
        <f>IF(TCD!J2158="","",TCD!J2158)</f>
        <v/>
      </c>
      <c r="Q2157" s="27" t="str">
        <f>IF(AND(TCD!L2158="",TCD!Q2158=""),"",IF(SUM(TCD!L2158,TCD!Q2158)&gt;15,29,9.5))</f>
        <v/>
      </c>
      <c r="R2157" s="27">
        <f>_xlfn.XLOOKUP(F2157,TCD!E:E,TCD!K:K,"")</f>
        <v>0</v>
      </c>
      <c r="S2157" s="27" t="str">
        <f>IF(TCD!I2158="","",IF(TCD!I2158&gt;8.5,17,8.5))</f>
        <v/>
      </c>
      <c r="T2157" s="27">
        <f>TCD!Y2158</f>
        <v>5.41</v>
      </c>
    </row>
    <row r="2158" spans="1:20" x14ac:dyDescent="0.2">
      <c r="A2158" s="13" t="str">
        <f>TCD!V2159</f>
        <v>CHRONO_2SHOP</v>
      </c>
      <c r="B2158" s="1">
        <f t="shared" si="105"/>
        <v>46143</v>
      </c>
      <c r="F2158" t="str">
        <f>TCD!E2159</f>
        <v>XT414714688TS</v>
      </c>
      <c r="H2158" s="6" t="str">
        <f t="shared" si="106"/>
        <v>P</v>
      </c>
      <c r="I2158" t="str">
        <f>LOOKUP(F2158,'Facture Chronopost'!L:L,'Facture Chronopost'!H:H)</f>
        <v>FR</v>
      </c>
      <c r="J2158" s="6">
        <f>TCD!U2159</f>
        <v>30</v>
      </c>
      <c r="K2158">
        <f t="shared" si="107"/>
        <v>1</v>
      </c>
      <c r="L2158" s="27">
        <f>_xlfn.XLOOKUP(F2158,'TCD poids'!A:A,'TCD poids'!C:C)</f>
        <v>1</v>
      </c>
      <c r="M2158" t="str">
        <f>TCD!T2159</f>
        <v>6C</v>
      </c>
      <c r="N2158">
        <f>IF(I2158="",0.2,LOOKUP(I2158,'Pays TVA'!A:A,'Pays TVA'!B:B))</f>
        <v>0.2</v>
      </c>
      <c r="O2158" s="27" t="str">
        <f>IF(TCD!M2159="","",TCD!M2159)</f>
        <v/>
      </c>
      <c r="P2158" s="27" t="str">
        <f>IF(TCD!J2159="","",TCD!J2159)</f>
        <v/>
      </c>
      <c r="Q2158" s="27" t="str">
        <f>IF(AND(TCD!L2159="",TCD!Q2159=""),"",IF(SUM(TCD!L2159,TCD!Q2159)&gt;15,29,9.5))</f>
        <v/>
      </c>
      <c r="R2158" s="27">
        <f>_xlfn.XLOOKUP(F2158,TCD!E:E,TCD!K:K,"")</f>
        <v>0</v>
      </c>
      <c r="S2158" s="27" t="str">
        <f>IF(TCD!I2159="","",IF(TCD!I2159&gt;8.5,17,8.5))</f>
        <v/>
      </c>
      <c r="T2158" s="27">
        <f>TCD!Y2159</f>
        <v>5.63</v>
      </c>
    </row>
    <row r="2159" spans="1:20" x14ac:dyDescent="0.2">
      <c r="A2159" s="13" t="str">
        <f>TCD!V2160</f>
        <v>CHRONO_2SHOP</v>
      </c>
      <c r="B2159" s="1">
        <f t="shared" si="105"/>
        <v>46143</v>
      </c>
      <c r="F2159" t="str">
        <f>TCD!E2160</f>
        <v>XT414714833TS</v>
      </c>
      <c r="H2159" s="6" t="str">
        <f t="shared" si="106"/>
        <v>P</v>
      </c>
      <c r="I2159" t="str">
        <f>LOOKUP(F2159,'Facture Chronopost'!L:L,'Facture Chronopost'!H:H)</f>
        <v>FR</v>
      </c>
      <c r="J2159" s="6">
        <f>TCD!U2160</f>
        <v>30</v>
      </c>
      <c r="K2159">
        <f t="shared" si="107"/>
        <v>1</v>
      </c>
      <c r="L2159" s="27">
        <f>_xlfn.XLOOKUP(F2159,'TCD poids'!A:A,'TCD poids'!C:C)</f>
        <v>0.1</v>
      </c>
      <c r="M2159" t="str">
        <f>TCD!T2160</f>
        <v>6C</v>
      </c>
      <c r="N2159">
        <f>IF(I2159="",0.2,LOOKUP(I2159,'Pays TVA'!A:A,'Pays TVA'!B:B))</f>
        <v>0.2</v>
      </c>
      <c r="O2159" s="27" t="str">
        <f>IF(TCD!M2160="","",TCD!M2160)</f>
        <v/>
      </c>
      <c r="P2159" s="27" t="str">
        <f>IF(TCD!J2160="","",TCD!J2160)</f>
        <v/>
      </c>
      <c r="Q2159" s="27" t="str">
        <f>IF(AND(TCD!L2160="",TCD!Q2160=""),"",IF(SUM(TCD!L2160,TCD!Q2160)&gt;15,29,9.5))</f>
        <v/>
      </c>
      <c r="R2159" s="27">
        <f>_xlfn.XLOOKUP(F2159,TCD!E:E,TCD!K:K,"")</f>
        <v>0</v>
      </c>
      <c r="S2159" s="27" t="str">
        <f>IF(TCD!I2160="","",IF(TCD!I2160&gt;8.5,17,8.5))</f>
        <v/>
      </c>
      <c r="T2159" s="27">
        <f>TCD!Y2160</f>
        <v>5.41</v>
      </c>
    </row>
    <row r="2160" spans="1:20" x14ac:dyDescent="0.2">
      <c r="A2160" s="13" t="str">
        <f>TCD!V2161</f>
        <v>CHRONO_2SHOP</v>
      </c>
      <c r="B2160" s="1">
        <f t="shared" si="105"/>
        <v>46143</v>
      </c>
      <c r="F2160" t="str">
        <f>TCD!E2161</f>
        <v>XT414716220TS</v>
      </c>
      <c r="H2160" s="6" t="str">
        <f t="shared" si="106"/>
        <v>P</v>
      </c>
      <c r="I2160" t="str">
        <f>LOOKUP(F2160,'Facture Chronopost'!L:L,'Facture Chronopost'!H:H)</f>
        <v>FR</v>
      </c>
      <c r="J2160" s="6">
        <f>TCD!U2161</f>
        <v>26</v>
      </c>
      <c r="K2160">
        <f t="shared" si="107"/>
        <v>1</v>
      </c>
      <c r="L2160" s="27">
        <f>_xlfn.XLOOKUP(F2160,'TCD poids'!A:A,'TCD poids'!C:C)</f>
        <v>0.4</v>
      </c>
      <c r="M2160" t="str">
        <f>TCD!T2161</f>
        <v>6C</v>
      </c>
      <c r="N2160">
        <f>IF(I2160="",0.2,LOOKUP(I2160,'Pays TVA'!A:A,'Pays TVA'!B:B))</f>
        <v>0.2</v>
      </c>
      <c r="O2160" s="27" t="str">
        <f>IF(TCD!M2161="","",TCD!M2161)</f>
        <v/>
      </c>
      <c r="P2160" s="27" t="str">
        <f>IF(TCD!J2161="","",TCD!J2161)</f>
        <v/>
      </c>
      <c r="Q2160" s="27" t="str">
        <f>IF(AND(TCD!L2161="",TCD!Q2161=""),"",IF(SUM(TCD!L2161,TCD!Q2161)&gt;15,29,9.5))</f>
        <v/>
      </c>
      <c r="R2160" s="27">
        <f>_xlfn.XLOOKUP(F2160,TCD!E:E,TCD!K:K,"")</f>
        <v>0</v>
      </c>
      <c r="S2160" s="27" t="str">
        <f>IF(TCD!I2161="","",IF(TCD!I2161&gt;8.5,17,8.5))</f>
        <v/>
      </c>
      <c r="T2160" s="27">
        <f>TCD!Y2161</f>
        <v>4.92</v>
      </c>
    </row>
    <row r="2161" spans="1:20" x14ac:dyDescent="0.2">
      <c r="A2161" s="13" t="str">
        <f>TCD!V2162</f>
        <v>CHRONO_2SHOP</v>
      </c>
      <c r="B2161" s="1">
        <f t="shared" si="105"/>
        <v>46143</v>
      </c>
      <c r="F2161" t="str">
        <f>TCD!E2162</f>
        <v>XT414717344TS</v>
      </c>
      <c r="H2161" s="6" t="str">
        <f t="shared" si="106"/>
        <v>P</v>
      </c>
      <c r="I2161" t="str">
        <f>LOOKUP(F2161,'Facture Chronopost'!L:L,'Facture Chronopost'!H:H)</f>
        <v>FR</v>
      </c>
      <c r="J2161" s="6">
        <f>TCD!U2162</f>
        <v>30</v>
      </c>
      <c r="K2161">
        <f t="shared" si="107"/>
        <v>1</v>
      </c>
      <c r="L2161" s="27">
        <f>_xlfn.XLOOKUP(F2161,'TCD poids'!A:A,'TCD poids'!C:C)</f>
        <v>0.6</v>
      </c>
      <c r="M2161" t="str">
        <f>TCD!T2162</f>
        <v>6C</v>
      </c>
      <c r="N2161">
        <f>IF(I2161="",0.2,LOOKUP(I2161,'Pays TVA'!A:A,'Pays TVA'!B:B))</f>
        <v>0.2</v>
      </c>
      <c r="O2161" s="27" t="str">
        <f>IF(TCD!M2162="","",TCD!M2162)</f>
        <v/>
      </c>
      <c r="P2161" s="27" t="str">
        <f>IF(TCD!J2162="","",TCD!J2162)</f>
        <v/>
      </c>
      <c r="Q2161" s="27" t="str">
        <f>IF(AND(TCD!L2162="",TCD!Q2162=""),"",IF(SUM(TCD!L2162,TCD!Q2162)&gt;15,29,9.5))</f>
        <v/>
      </c>
      <c r="R2161" s="27">
        <f>_xlfn.XLOOKUP(F2161,TCD!E:E,TCD!K:K,"")</f>
        <v>0</v>
      </c>
      <c r="S2161" s="27" t="str">
        <f>IF(TCD!I2162="","",IF(TCD!I2162&gt;8.5,17,8.5))</f>
        <v/>
      </c>
      <c r="T2161" s="27">
        <f>TCD!Y2162</f>
        <v>5.63</v>
      </c>
    </row>
    <row r="2162" spans="1:20" x14ac:dyDescent="0.2">
      <c r="A2162" s="13" t="str">
        <f>TCD!V2163</f>
        <v>CHRONOPOST</v>
      </c>
      <c r="B2162" s="1">
        <f t="shared" si="105"/>
        <v>46143</v>
      </c>
      <c r="F2162" t="str">
        <f>TCD!E2163</f>
        <v>XU034069311EE</v>
      </c>
      <c r="H2162" s="6" t="str">
        <f t="shared" si="106"/>
        <v>P</v>
      </c>
      <c r="I2162" t="str">
        <f>LOOKUP(F2162,'Facture Chronopost'!L:L,'Facture Chronopost'!H:H)</f>
        <v/>
      </c>
      <c r="J2162" s="6">
        <f>TCD!U2163</f>
        <v>2</v>
      </c>
      <c r="K2162">
        <f t="shared" si="107"/>
        <v>1</v>
      </c>
      <c r="L2162" s="27">
        <f>_xlfn.XLOOKUP(F2162,'TCD poids'!A:A,'TCD poids'!C:C)</f>
        <v>4.6999999999999993</v>
      </c>
      <c r="M2162">
        <f>TCD!T2163</f>
        <v>2</v>
      </c>
      <c r="N2162">
        <f>IF(I2162="",0.2,LOOKUP(I2162,'Pays TVA'!A:A,'Pays TVA'!B:B))</f>
        <v>0.2</v>
      </c>
      <c r="O2162" s="27" t="str">
        <f>IF(TCD!M2163="","",TCD!M2163)</f>
        <v/>
      </c>
      <c r="P2162" s="27" t="str">
        <f>IF(TCD!J2163="","",TCD!J2163)</f>
        <v/>
      </c>
      <c r="Q2162" s="27">
        <f>IF(AND(TCD!L2163="",TCD!Q2163=""),"",IF(SUM(TCD!L2163,TCD!Q2163)&gt;15,29,9.5))</f>
        <v>9.5</v>
      </c>
      <c r="R2162" s="27">
        <f>_xlfn.XLOOKUP(F2162,TCD!E:E,TCD!K:K,"")</f>
        <v>0</v>
      </c>
      <c r="S2162" s="27" t="str">
        <f>IF(TCD!I2163="","",IF(TCD!I2163&gt;8.5,17,8.5))</f>
        <v/>
      </c>
      <c r="T2162" s="27">
        <f>TCD!Y2163</f>
        <v>15.670000000000002</v>
      </c>
    </row>
    <row r="2163" spans="1:20" x14ac:dyDescent="0.2">
      <c r="A2163" s="13" t="str">
        <f>TCD!V2164</f>
        <v>CHRONOPOST</v>
      </c>
      <c r="B2163" s="1">
        <f t="shared" si="105"/>
        <v>46143</v>
      </c>
      <c r="F2163" t="str">
        <f>TCD!E2164</f>
        <v>XU034069427EE</v>
      </c>
      <c r="H2163" s="6" t="str">
        <f t="shared" si="106"/>
        <v>P</v>
      </c>
      <c r="I2163" t="str">
        <f>LOOKUP(F2163,'Facture Chronopost'!L:L,'Facture Chronopost'!H:H)</f>
        <v/>
      </c>
      <c r="J2163" s="6">
        <f>TCD!U2164</f>
        <v>2</v>
      </c>
      <c r="K2163">
        <f t="shared" si="107"/>
        <v>1</v>
      </c>
      <c r="L2163" s="27">
        <f>_xlfn.XLOOKUP(F2163,'TCD poids'!A:A,'TCD poids'!C:C)</f>
        <v>0.1</v>
      </c>
      <c r="M2163">
        <f>TCD!T2164</f>
        <v>2</v>
      </c>
      <c r="N2163">
        <f>IF(I2163="",0.2,LOOKUP(I2163,'Pays TVA'!A:A,'Pays TVA'!B:B))</f>
        <v>0.2</v>
      </c>
      <c r="O2163" s="27" t="str">
        <f>IF(TCD!M2164="","",TCD!M2164)</f>
        <v/>
      </c>
      <c r="P2163" s="27" t="str">
        <f>IF(TCD!J2164="","",TCD!J2164)</f>
        <v/>
      </c>
      <c r="Q2163" s="27" t="str">
        <f>IF(AND(TCD!L2164="",TCD!Q2164=""),"",IF(SUM(TCD!L2164,TCD!Q2164)&gt;15,29,9.5))</f>
        <v/>
      </c>
      <c r="R2163" s="27">
        <f>_xlfn.XLOOKUP(F2163,TCD!E:E,TCD!K:K,"")</f>
        <v>0</v>
      </c>
      <c r="S2163" s="27" t="str">
        <f>IF(TCD!I2164="","",IF(TCD!I2164&gt;8.5,17,8.5))</f>
        <v/>
      </c>
      <c r="T2163" s="27">
        <f>TCD!Y2164</f>
        <v>12.95</v>
      </c>
    </row>
    <row r="2164" spans="1:20" x14ac:dyDescent="0.2">
      <c r="A2164" s="13" t="str">
        <f>TCD!V2165</f>
        <v>CHRONOPOST</v>
      </c>
      <c r="B2164" s="1">
        <f t="shared" si="105"/>
        <v>46143</v>
      </c>
      <c r="F2164" t="str">
        <f>TCD!E2165</f>
        <v>XU034094554EE</v>
      </c>
      <c r="H2164" s="6" t="str">
        <f t="shared" si="106"/>
        <v>P</v>
      </c>
      <c r="I2164" t="str">
        <f>LOOKUP(F2164,'Facture Chronopost'!L:L,'Facture Chronopost'!H:H)</f>
        <v/>
      </c>
      <c r="J2164" s="6">
        <f>TCD!U2165</f>
        <v>2</v>
      </c>
      <c r="K2164">
        <f t="shared" si="107"/>
        <v>1</v>
      </c>
      <c r="L2164" s="27">
        <f>_xlfn.XLOOKUP(F2164,'TCD poids'!A:A,'TCD poids'!C:C)</f>
        <v>10.5</v>
      </c>
      <c r="M2164">
        <f>TCD!T2165</f>
        <v>2</v>
      </c>
      <c r="N2164">
        <f>IF(I2164="",0.2,LOOKUP(I2164,'Pays TVA'!A:A,'Pays TVA'!B:B))</f>
        <v>0.2</v>
      </c>
      <c r="O2164" s="27" t="str">
        <f>IF(TCD!M2165="","",TCD!M2165)</f>
        <v/>
      </c>
      <c r="P2164" s="27" t="str">
        <f>IF(TCD!J2165="","",TCD!J2165)</f>
        <v/>
      </c>
      <c r="Q2164" s="27">
        <f>IF(AND(TCD!L2165="",TCD!Q2165=""),"",IF(SUM(TCD!L2165,TCD!Q2165)&gt;15,29,9.5))</f>
        <v>9.5</v>
      </c>
      <c r="R2164" s="27">
        <f>_xlfn.XLOOKUP(F2164,TCD!E:E,TCD!K:K,"")</f>
        <v>0</v>
      </c>
      <c r="S2164" s="27" t="str">
        <f>IF(TCD!I2165="","",IF(TCD!I2165&gt;8.5,17,8.5))</f>
        <v/>
      </c>
      <c r="T2164" s="27">
        <f>TCD!Y2165</f>
        <v>19.75</v>
      </c>
    </row>
    <row r="2165" spans="1:20" x14ac:dyDescent="0.2">
      <c r="A2165" s="13" t="str">
        <f>TCD!V2166</f>
        <v>CHRONOPOST</v>
      </c>
      <c r="B2165" s="1">
        <f t="shared" si="105"/>
        <v>46143</v>
      </c>
      <c r="F2165" t="str">
        <f>TCD!E2166</f>
        <v>XW253264035JF</v>
      </c>
      <c r="H2165" s="6" t="str">
        <f t="shared" si="106"/>
        <v>P</v>
      </c>
      <c r="I2165" t="str">
        <f>LOOKUP(F2165,'Facture Chronopost'!L:L,'Facture Chronopost'!H:H)</f>
        <v>FI</v>
      </c>
      <c r="J2165" s="6" t="str">
        <f>TCD!U2166</f>
        <v>44_C2</v>
      </c>
      <c r="K2165">
        <f t="shared" si="107"/>
        <v>1</v>
      </c>
      <c r="L2165" s="27">
        <f>_xlfn.XLOOKUP(F2165,'TCD poids'!A:A,'TCD poids'!C:C)</f>
        <v>8.1999999999999993</v>
      </c>
      <c r="M2165">
        <f>TCD!T2166</f>
        <v>44</v>
      </c>
      <c r="N2165">
        <f>IF(I2165="",0.2,LOOKUP(I2165,'Pays TVA'!A:A,'Pays TVA'!B:B))</f>
        <v>0.2</v>
      </c>
      <c r="O2165" s="27" t="str">
        <f>IF(TCD!M2166="","",TCD!M2166)</f>
        <v/>
      </c>
      <c r="P2165" s="27" t="str">
        <f>IF(TCD!J2166="","",TCD!J2166)</f>
        <v/>
      </c>
      <c r="Q2165" s="27" t="str">
        <f>IF(AND(TCD!L2166="",TCD!Q2166=""),"",IF(SUM(TCD!L2166,TCD!Q2166)&gt;15,29,9.5))</f>
        <v/>
      </c>
      <c r="R2165" s="27">
        <f>_xlfn.XLOOKUP(F2165,TCD!E:E,TCD!K:K,"")</f>
        <v>0</v>
      </c>
      <c r="S2165" s="27" t="str">
        <f>IF(TCD!I2166="","",IF(TCD!I2166&gt;8.5,17,8.5))</f>
        <v/>
      </c>
      <c r="T2165" s="27">
        <f>TCD!Y2166</f>
        <v>17.03</v>
      </c>
    </row>
    <row r="2166" spans="1:20" x14ac:dyDescent="0.2">
      <c r="A2166" s="13" t="str">
        <f>TCD!V2167</f>
        <v>CHRONOPOST</v>
      </c>
      <c r="B2166" s="1">
        <f t="shared" si="105"/>
        <v>46143</v>
      </c>
      <c r="F2166" t="str">
        <f>TCD!E2167</f>
        <v>XW253298405JF</v>
      </c>
      <c r="H2166" s="6" t="str">
        <f t="shared" si="106"/>
        <v>P</v>
      </c>
      <c r="I2166" t="str">
        <f>LOOKUP(F2166,'Facture Chronopost'!L:L,'Facture Chronopost'!H:H)</f>
        <v>SE</v>
      </c>
      <c r="J2166" s="6" t="str">
        <f>TCD!U2167</f>
        <v>44_C2</v>
      </c>
      <c r="K2166">
        <f t="shared" si="107"/>
        <v>1</v>
      </c>
      <c r="L2166" s="27">
        <f>_xlfn.XLOOKUP(F2166,'TCD poids'!A:A,'TCD poids'!C:C)</f>
        <v>14.4</v>
      </c>
      <c r="M2166">
        <f>TCD!T2167</f>
        <v>44</v>
      </c>
      <c r="N2166">
        <f>IF(I2166="",0.2,LOOKUP(I2166,'Pays TVA'!A:A,'Pays TVA'!B:B))</f>
        <v>0</v>
      </c>
      <c r="O2166" s="27" t="str">
        <f>IF(TCD!M2167="","",TCD!M2167)</f>
        <v/>
      </c>
      <c r="P2166" s="27" t="str">
        <f>IF(TCD!J2167="","",TCD!J2167)</f>
        <v/>
      </c>
      <c r="Q2166" s="27">
        <f>IF(AND(TCD!L2167="",TCD!Q2167=""),"",IF(SUM(TCD!L2167,TCD!Q2167)&gt;15,29,9.5))</f>
        <v>9.5</v>
      </c>
      <c r="R2166" s="27">
        <f>_xlfn.XLOOKUP(F2166,TCD!E:E,TCD!K:K,"")</f>
        <v>0</v>
      </c>
      <c r="S2166" s="27" t="str">
        <f>IF(TCD!I2167="","",IF(TCD!I2167&gt;8.5,17,8.5))</f>
        <v/>
      </c>
      <c r="T2166" s="27">
        <f>TCD!Y2167</f>
        <v>20.57</v>
      </c>
    </row>
    <row r="2167" spans="1:20" x14ac:dyDescent="0.2">
      <c r="A2167" s="13" t="str">
        <f>TCD!V2168</f>
        <v>CHRONOPOST</v>
      </c>
      <c r="B2167" s="1">
        <f t="shared" si="105"/>
        <v>46143</v>
      </c>
      <c r="F2167" t="str">
        <f>TCD!E2168</f>
        <v>XW253320483JF</v>
      </c>
      <c r="H2167" s="6" t="str">
        <f t="shared" si="106"/>
        <v>P</v>
      </c>
      <c r="I2167" t="str">
        <f>LOOKUP(F2167,'Facture Chronopost'!L:L,'Facture Chronopost'!H:H)</f>
        <v>FI</v>
      </c>
      <c r="J2167" s="6" t="str">
        <f>TCD!U2168</f>
        <v>44_C2</v>
      </c>
      <c r="K2167">
        <f t="shared" si="107"/>
        <v>1</v>
      </c>
      <c r="L2167" s="27">
        <f>_xlfn.XLOOKUP(F2167,'TCD poids'!A:A,'TCD poids'!C:C)</f>
        <v>7.6999999999999993</v>
      </c>
      <c r="M2167">
        <f>TCD!T2168</f>
        <v>44</v>
      </c>
      <c r="N2167">
        <f>IF(I2167="",0.2,LOOKUP(I2167,'Pays TVA'!A:A,'Pays TVA'!B:B))</f>
        <v>0.2</v>
      </c>
      <c r="O2167" s="27" t="str">
        <f>IF(TCD!M2168="","",TCD!M2168)</f>
        <v/>
      </c>
      <c r="P2167" s="27" t="str">
        <f>IF(TCD!J2168="","",TCD!J2168)</f>
        <v/>
      </c>
      <c r="Q2167" s="27" t="str">
        <f>IF(AND(TCD!L2168="",TCD!Q2168=""),"",IF(SUM(TCD!L2168,TCD!Q2168)&gt;15,29,9.5))</f>
        <v/>
      </c>
      <c r="R2167" s="27">
        <f>_xlfn.XLOOKUP(F2167,TCD!E:E,TCD!K:K,"")</f>
        <v>0</v>
      </c>
      <c r="S2167" s="27" t="str">
        <f>IF(TCD!I2168="","",IF(TCD!I2168&gt;8.5,17,8.5))</f>
        <v/>
      </c>
      <c r="T2167" s="27">
        <f>TCD!Y2168</f>
        <v>16.440000000000001</v>
      </c>
    </row>
    <row r="2168" spans="1:20" x14ac:dyDescent="0.2">
      <c r="A2168" s="13" t="str">
        <f>TCD!V2169</f>
        <v>CHRONOPOST</v>
      </c>
      <c r="B2168" s="1">
        <f t="shared" si="105"/>
        <v>46143</v>
      </c>
      <c r="F2168" t="str">
        <f>TCD!E2169</f>
        <v>XW253944577JF</v>
      </c>
      <c r="H2168" s="6" t="str">
        <f t="shared" si="106"/>
        <v>P</v>
      </c>
      <c r="I2168" t="str">
        <f>LOOKUP(F2168,'Facture Chronopost'!L:L,'Facture Chronopost'!H:H)</f>
        <v>CH</v>
      </c>
      <c r="J2168" s="6" t="str">
        <f>TCD!U2169</f>
        <v>44_C4</v>
      </c>
      <c r="K2168">
        <f t="shared" si="107"/>
        <v>1</v>
      </c>
      <c r="L2168" s="27">
        <f>_xlfn.XLOOKUP(F2168,'TCD poids'!A:A,'TCD poids'!C:C)</f>
        <v>1.7000000000000002</v>
      </c>
      <c r="M2168">
        <f>TCD!T2169</f>
        <v>44</v>
      </c>
      <c r="N2168">
        <f>IF(I2168="",0.2,LOOKUP(I2168,'Pays TVA'!A:A,'Pays TVA'!B:B))</f>
        <v>0</v>
      </c>
      <c r="O2168" s="27">
        <f>IF(TCD!M2169="","",TCD!M2169)</f>
        <v>20</v>
      </c>
      <c r="P2168" s="27" t="str">
        <f>IF(TCD!J2169="","",TCD!J2169)</f>
        <v/>
      </c>
      <c r="Q2168" s="27" t="str">
        <f>IF(AND(TCD!L2169="",TCD!Q2169=""),"",IF(SUM(TCD!L2169,TCD!Q2169)&gt;15,29,9.5))</f>
        <v/>
      </c>
      <c r="R2168" s="27">
        <f>_xlfn.XLOOKUP(F2168,TCD!E:E,TCD!K:K,"")</f>
        <v>0</v>
      </c>
      <c r="S2168" s="27" t="str">
        <f>IF(TCD!I2169="","",IF(TCD!I2169&gt;8.5,17,8.5))</f>
        <v/>
      </c>
      <c r="T2168" s="27">
        <f>TCD!Y2169</f>
        <v>24.17</v>
      </c>
    </row>
    <row r="2169" spans="1:20" x14ac:dyDescent="0.2">
      <c r="A2169" s="13" t="str">
        <f>TCD!V2170</f>
        <v>CHRONOPOST</v>
      </c>
      <c r="B2169" s="1">
        <f t="shared" si="105"/>
        <v>46143</v>
      </c>
      <c r="F2169" t="str">
        <f>TCD!E2170</f>
        <v>XW254717174JF</v>
      </c>
      <c r="H2169" s="6" t="str">
        <f t="shared" si="106"/>
        <v>P</v>
      </c>
      <c r="I2169" t="str">
        <f>LOOKUP(F2169,'Facture Chronopost'!L:L,'Facture Chronopost'!H:H)</f>
        <v>CH</v>
      </c>
      <c r="J2169" s="6" t="str">
        <f>TCD!U2170</f>
        <v>44_C4</v>
      </c>
      <c r="K2169">
        <f t="shared" si="107"/>
        <v>1</v>
      </c>
      <c r="L2169" s="27">
        <f>_xlfn.XLOOKUP(F2169,'TCD poids'!A:A,'TCD poids'!C:C)</f>
        <v>7.2</v>
      </c>
      <c r="M2169">
        <f>TCD!T2170</f>
        <v>44</v>
      </c>
      <c r="N2169">
        <f>IF(I2169="",0.2,LOOKUP(I2169,'Pays TVA'!A:A,'Pays TVA'!B:B))</f>
        <v>0</v>
      </c>
      <c r="O2169" s="27">
        <f>IF(TCD!M2170="","",TCD!M2170)</f>
        <v>20</v>
      </c>
      <c r="P2169" s="27" t="str">
        <f>IF(TCD!J2170="","",TCD!J2170)</f>
        <v/>
      </c>
      <c r="Q2169" s="27">
        <f>IF(AND(TCD!L2170="",TCD!Q2170=""),"",IF(SUM(TCD!L2170,TCD!Q2170)&gt;15,29,9.5))</f>
        <v>9.5</v>
      </c>
      <c r="R2169" s="27">
        <f>_xlfn.XLOOKUP(F2169,TCD!E:E,TCD!K:K,"")</f>
        <v>0</v>
      </c>
      <c r="S2169" s="27" t="str">
        <f>IF(TCD!I2170="","",IF(TCD!I2170&gt;8.5,17,8.5))</f>
        <v/>
      </c>
      <c r="T2169" s="27">
        <f>TCD!Y2170</f>
        <v>11.530000000000001</v>
      </c>
    </row>
    <row r="2170" spans="1:20" x14ac:dyDescent="0.2">
      <c r="A2170" s="13" t="str">
        <f>TCD!V2171</f>
        <v>CHRONOPOST</v>
      </c>
      <c r="B2170" s="1">
        <f t="shared" si="105"/>
        <v>46143</v>
      </c>
      <c r="F2170" t="str">
        <f>TCD!E2171</f>
        <v>XW256607450JF</v>
      </c>
      <c r="H2170" s="6" t="str">
        <f t="shared" si="106"/>
        <v>P</v>
      </c>
      <c r="I2170" t="str">
        <f>LOOKUP(F2170,'Facture Chronopost'!L:L,'Facture Chronopost'!H:H)</f>
        <v>GR</v>
      </c>
      <c r="J2170" s="6" t="str">
        <f>TCD!U2171</f>
        <v>44_C2</v>
      </c>
      <c r="K2170">
        <f t="shared" si="107"/>
        <v>1</v>
      </c>
      <c r="L2170" s="27">
        <f>_xlfn.XLOOKUP(F2170,'TCD poids'!A:A,'TCD poids'!C:C)</f>
        <v>3</v>
      </c>
      <c r="M2170">
        <f>TCD!T2171</f>
        <v>44</v>
      </c>
      <c r="N2170">
        <f>IF(I2170="",0.2,LOOKUP(I2170,'Pays TVA'!A:A,'Pays TVA'!B:B))</f>
        <v>0.2</v>
      </c>
      <c r="O2170" s="27" t="str">
        <f>IF(TCD!M2171="","",TCD!M2171)</f>
        <v/>
      </c>
      <c r="P2170" s="27" t="str">
        <f>IF(TCD!J2171="","",TCD!J2171)</f>
        <v/>
      </c>
      <c r="Q2170" s="27" t="str">
        <f>IF(AND(TCD!L2171="",TCD!Q2171=""),"",IF(SUM(TCD!L2171,TCD!Q2171)&gt;15,29,9.5))</f>
        <v/>
      </c>
      <c r="R2170" s="27">
        <f>_xlfn.XLOOKUP(F2170,TCD!E:E,TCD!K:K,"")</f>
        <v>0</v>
      </c>
      <c r="S2170" s="27" t="str">
        <f>IF(TCD!I2171="","",IF(TCD!I2171&gt;8.5,17,8.5))</f>
        <v/>
      </c>
      <c r="T2170" s="27">
        <f>TCD!Y2171</f>
        <v>13.49</v>
      </c>
    </row>
    <row r="2171" spans="1:20" x14ac:dyDescent="0.2">
      <c r="A2171" s="13" t="str">
        <f>TCD!V2172</f>
        <v>CHRONOPOST</v>
      </c>
      <c r="B2171" s="1">
        <f t="shared" si="105"/>
        <v>46143</v>
      </c>
      <c r="F2171" t="str">
        <f>TCD!E2172</f>
        <v>XW256635708JF</v>
      </c>
      <c r="H2171" s="6" t="str">
        <f t="shared" si="106"/>
        <v>P</v>
      </c>
      <c r="I2171" t="str">
        <f>LOOKUP(F2171,'Facture Chronopost'!L:L,'Facture Chronopost'!H:H)</f>
        <v>CH</v>
      </c>
      <c r="J2171" s="6" t="str">
        <f>TCD!U2172</f>
        <v>44_C4</v>
      </c>
      <c r="K2171">
        <f t="shared" si="107"/>
        <v>1</v>
      </c>
      <c r="L2171" s="27">
        <f>_xlfn.XLOOKUP(F2171,'TCD poids'!A:A,'TCD poids'!C:C)</f>
        <v>1.7000000000000002</v>
      </c>
      <c r="M2171">
        <f>TCD!T2172</f>
        <v>44</v>
      </c>
      <c r="N2171">
        <f>IF(I2171="",0.2,LOOKUP(I2171,'Pays TVA'!A:A,'Pays TVA'!B:B))</f>
        <v>0</v>
      </c>
      <c r="O2171" s="27">
        <f>IF(TCD!M2172="","",TCD!M2172)</f>
        <v>20</v>
      </c>
      <c r="P2171" s="27" t="str">
        <f>IF(TCD!J2172="","",TCD!J2172)</f>
        <v/>
      </c>
      <c r="Q2171" s="27" t="str">
        <f>IF(AND(TCD!L2172="",TCD!Q2172=""),"",IF(SUM(TCD!L2172,TCD!Q2172)&gt;15,29,9.5))</f>
        <v/>
      </c>
      <c r="R2171" s="27">
        <f>_xlfn.XLOOKUP(F2171,TCD!E:E,TCD!K:K,"")</f>
        <v>0</v>
      </c>
      <c r="S2171" s="27" t="str">
        <f>IF(TCD!I2172="","",IF(TCD!I2172&gt;8.5,17,8.5))</f>
        <v/>
      </c>
      <c r="T2171" s="27">
        <f>TCD!Y2172</f>
        <v>8.1700000000000017</v>
      </c>
    </row>
    <row r="2172" spans="1:20" x14ac:dyDescent="0.2">
      <c r="A2172" s="13" t="str">
        <f>TCD!V2173</f>
        <v>CHRONOPOST</v>
      </c>
      <c r="B2172" s="1">
        <f t="shared" si="105"/>
        <v>46143</v>
      </c>
      <c r="F2172" t="str">
        <f>TCD!E2173</f>
        <v>XW256639316JF</v>
      </c>
      <c r="H2172" s="6" t="str">
        <f t="shared" si="106"/>
        <v>P</v>
      </c>
      <c r="I2172" t="str">
        <f>LOOKUP(F2172,'Facture Chronopost'!L:L,'Facture Chronopost'!H:H)</f>
        <v>CH</v>
      </c>
      <c r="J2172" s="6" t="str">
        <f>TCD!U2173</f>
        <v>44_C4</v>
      </c>
      <c r="K2172">
        <f t="shared" si="107"/>
        <v>1</v>
      </c>
      <c r="L2172" s="27">
        <f>_xlfn.XLOOKUP(F2172,'TCD poids'!A:A,'TCD poids'!C:C)</f>
        <v>2.8000000000000003</v>
      </c>
      <c r="M2172">
        <f>TCD!T2173</f>
        <v>44</v>
      </c>
      <c r="N2172">
        <f>IF(I2172="",0.2,LOOKUP(I2172,'Pays TVA'!A:A,'Pays TVA'!B:B))</f>
        <v>0</v>
      </c>
      <c r="O2172" s="27">
        <f>IF(TCD!M2173="","",TCD!M2173)</f>
        <v>20</v>
      </c>
      <c r="P2172" s="27" t="str">
        <f>IF(TCD!J2173="","",TCD!J2173)</f>
        <v/>
      </c>
      <c r="Q2172" s="27" t="str">
        <f>IF(AND(TCD!L2173="",TCD!Q2173=""),"",IF(SUM(TCD!L2173,TCD!Q2173)&gt;15,29,9.5))</f>
        <v/>
      </c>
      <c r="R2172" s="27">
        <f>_xlfn.XLOOKUP(F2172,TCD!E:E,TCD!K:K,"")</f>
        <v>0</v>
      </c>
      <c r="S2172" s="27" t="str">
        <f>IF(TCD!I2173="","",IF(TCD!I2173&gt;8.5,17,8.5))</f>
        <v/>
      </c>
      <c r="T2172" s="27">
        <f>TCD!Y2173</f>
        <v>8.73</v>
      </c>
    </row>
    <row r="2173" spans="1:20" x14ac:dyDescent="0.2">
      <c r="A2173" s="13" t="str">
        <f>TCD!V2174</f>
        <v>CHRONOPOST</v>
      </c>
      <c r="B2173" s="1">
        <f t="shared" si="105"/>
        <v>46143</v>
      </c>
      <c r="F2173" t="str">
        <f>TCD!E2174</f>
        <v>XW256663111JF</v>
      </c>
      <c r="H2173" s="6" t="str">
        <f t="shared" si="106"/>
        <v>P</v>
      </c>
      <c r="I2173" t="str">
        <f>LOOKUP(F2173,'Facture Chronopost'!L:L,'Facture Chronopost'!H:H)</f>
        <v>CH</v>
      </c>
      <c r="J2173" s="6" t="str">
        <f>TCD!U2174</f>
        <v>44_C4</v>
      </c>
      <c r="K2173">
        <f t="shared" si="107"/>
        <v>1</v>
      </c>
      <c r="L2173" s="27">
        <f>_xlfn.XLOOKUP(F2173,'TCD poids'!A:A,'TCD poids'!C:C)</f>
        <v>2.5</v>
      </c>
      <c r="M2173">
        <f>TCD!T2174</f>
        <v>44</v>
      </c>
      <c r="N2173">
        <f>IF(I2173="",0.2,LOOKUP(I2173,'Pays TVA'!A:A,'Pays TVA'!B:B))</f>
        <v>0</v>
      </c>
      <c r="O2173" s="27">
        <f>IF(TCD!M2174="","",TCD!M2174)</f>
        <v>20</v>
      </c>
      <c r="P2173" s="27" t="str">
        <f>IF(TCD!J2174="","",TCD!J2174)</f>
        <v/>
      </c>
      <c r="Q2173" s="27" t="str">
        <f>IF(AND(TCD!L2174="",TCD!Q2174=""),"",IF(SUM(TCD!L2174,TCD!Q2174)&gt;15,29,9.5))</f>
        <v/>
      </c>
      <c r="R2173" s="27">
        <f>_xlfn.XLOOKUP(F2173,TCD!E:E,TCD!K:K,"")</f>
        <v>0</v>
      </c>
      <c r="S2173" s="27" t="str">
        <f>IF(TCD!I2174="","",IF(TCD!I2174&gt;8.5,17,8.5))</f>
        <v/>
      </c>
      <c r="T2173" s="27">
        <f>TCD!Y2174</f>
        <v>8.73</v>
      </c>
    </row>
    <row r="2174" spans="1:20" x14ac:dyDescent="0.2">
      <c r="A2174" s="13" t="str">
        <f>TCD!V2175</f>
        <v>CHRONOPOST</v>
      </c>
      <c r="B2174" s="1">
        <f t="shared" si="105"/>
        <v>46143</v>
      </c>
      <c r="F2174" t="str">
        <f>TCD!E2175</f>
        <v>XW256828751JF</v>
      </c>
      <c r="H2174" s="6" t="str">
        <f t="shared" si="106"/>
        <v>P</v>
      </c>
      <c r="I2174" t="str">
        <f>LOOKUP(F2174,'Facture Chronopost'!L:L,'Facture Chronopost'!H:H)</f>
        <v>CH</v>
      </c>
      <c r="J2174" s="6" t="str">
        <f>TCD!U2175</f>
        <v>44_C4</v>
      </c>
      <c r="K2174">
        <f t="shared" si="107"/>
        <v>1</v>
      </c>
      <c r="L2174" s="27">
        <f>_xlfn.XLOOKUP(F2174,'TCD poids'!A:A,'TCD poids'!C:C)</f>
        <v>18.5</v>
      </c>
      <c r="M2174">
        <f>TCD!T2175</f>
        <v>44</v>
      </c>
      <c r="N2174">
        <f>IF(I2174="",0.2,LOOKUP(I2174,'Pays TVA'!A:A,'Pays TVA'!B:B))</f>
        <v>0</v>
      </c>
      <c r="O2174" s="27">
        <f>IF(TCD!M2175="","",TCD!M2175)</f>
        <v>20</v>
      </c>
      <c r="P2174" s="27" t="str">
        <f>IF(TCD!J2175="","",TCD!J2175)</f>
        <v/>
      </c>
      <c r="Q2174" s="27" t="str">
        <f>IF(AND(TCD!L2175="",TCD!Q2175=""),"",IF(SUM(TCD!L2175,TCD!Q2175)&gt;15,29,9.5))</f>
        <v/>
      </c>
      <c r="R2174" s="27">
        <f>_xlfn.XLOOKUP(F2174,TCD!E:E,TCD!K:K,"")</f>
        <v>0</v>
      </c>
      <c r="S2174" s="27" t="str">
        <f>IF(TCD!I2175="","",IF(TCD!I2175&gt;8.5,17,8.5))</f>
        <v/>
      </c>
      <c r="T2174" s="27">
        <f>TCD!Y2175</f>
        <v>17.689999999999998</v>
      </c>
    </row>
    <row r="2175" spans="1:20" x14ac:dyDescent="0.2">
      <c r="A2175" s="13" t="str">
        <f>TCD!V2176</f>
        <v>CHRONOPOST</v>
      </c>
      <c r="B2175" s="1">
        <f t="shared" si="105"/>
        <v>46143</v>
      </c>
      <c r="F2175" t="str">
        <f>TCD!E2176</f>
        <v>XW256999495JF</v>
      </c>
      <c r="H2175" s="6" t="str">
        <f t="shared" si="106"/>
        <v>P</v>
      </c>
      <c r="I2175" t="str">
        <f>LOOKUP(F2175,'Facture Chronopost'!L:L,'Facture Chronopost'!H:H)</f>
        <v>BE</v>
      </c>
      <c r="J2175" s="6" t="str">
        <f>TCD!U2176</f>
        <v>44_C1</v>
      </c>
      <c r="K2175">
        <f t="shared" si="107"/>
        <v>1</v>
      </c>
      <c r="L2175" s="27">
        <f>_xlfn.XLOOKUP(F2175,'TCD poids'!A:A,'TCD poids'!C:C)</f>
        <v>3.2</v>
      </c>
      <c r="M2175">
        <f>TCD!T2176</f>
        <v>44</v>
      </c>
      <c r="N2175">
        <f>IF(I2175="",0.2,LOOKUP(I2175,'Pays TVA'!A:A,'Pays TVA'!B:B))</f>
        <v>0.2</v>
      </c>
      <c r="O2175" s="27" t="str">
        <f>IF(TCD!M2176="","",TCD!M2176)</f>
        <v/>
      </c>
      <c r="P2175" s="27" t="str">
        <f>IF(TCD!J2176="","",TCD!J2176)</f>
        <v/>
      </c>
      <c r="Q2175" s="27" t="str">
        <f>IF(AND(TCD!L2176="",TCD!Q2176=""),"",IF(SUM(TCD!L2176,TCD!Q2176)&gt;15,29,9.5))</f>
        <v/>
      </c>
      <c r="R2175" s="27">
        <f>_xlfn.XLOOKUP(F2175,TCD!E:E,TCD!K:K,"")</f>
        <v>0</v>
      </c>
      <c r="S2175" s="27" t="str">
        <f>IF(TCD!I2176="","",IF(TCD!I2176&gt;8.5,17,8.5))</f>
        <v/>
      </c>
      <c r="T2175" s="27">
        <f>TCD!Y2176</f>
        <v>10.53</v>
      </c>
    </row>
    <row r="2176" spans="1:20" x14ac:dyDescent="0.2">
      <c r="A2176" s="13" t="str">
        <f>TCD!V2177</f>
        <v>CHRONOPOST</v>
      </c>
      <c r="B2176" s="1">
        <f t="shared" si="105"/>
        <v>46143</v>
      </c>
      <c r="F2176" t="str">
        <f>TCD!E2177</f>
        <v>XW257464222JF</v>
      </c>
      <c r="H2176" s="6" t="str">
        <f t="shared" si="106"/>
        <v>P</v>
      </c>
      <c r="I2176" t="str">
        <f>LOOKUP(F2176,'Facture Chronopost'!L:L,'Facture Chronopost'!H:H)</f>
        <v>NO</v>
      </c>
      <c r="J2176" s="6" t="str">
        <f>TCD!U2177</f>
        <v>44_C4</v>
      </c>
      <c r="K2176">
        <f t="shared" si="107"/>
        <v>1</v>
      </c>
      <c r="L2176" s="27">
        <f>_xlfn.XLOOKUP(F2176,'TCD poids'!A:A,'TCD poids'!C:C)</f>
        <v>1.2000000000000002</v>
      </c>
      <c r="M2176">
        <f>TCD!T2177</f>
        <v>44</v>
      </c>
      <c r="N2176">
        <f>IF(I2176="",0.2,LOOKUP(I2176,'Pays TVA'!A:A,'Pays TVA'!B:B))</f>
        <v>0.2</v>
      </c>
      <c r="O2176" s="27">
        <f>IF(TCD!M2177="","",TCD!M2177)</f>
        <v>20</v>
      </c>
      <c r="P2176" s="27" t="str">
        <f>IF(TCD!J2177="","",TCD!J2177)</f>
        <v/>
      </c>
      <c r="Q2176" s="27">
        <f>IF(AND(TCD!L2177="",TCD!Q2177=""),"",IF(SUM(TCD!L2177,TCD!Q2177)&gt;15,29,9.5))</f>
        <v>9.5</v>
      </c>
      <c r="R2176" s="27">
        <f>_xlfn.XLOOKUP(F2176,TCD!E:E,TCD!K:K,"")</f>
        <v>0</v>
      </c>
      <c r="S2176" s="27" t="str">
        <f>IF(TCD!I2177="","",IF(TCD!I2177&gt;8.5,17,8.5))</f>
        <v/>
      </c>
      <c r="T2176" s="27">
        <f>TCD!Y2177</f>
        <v>24.17</v>
      </c>
    </row>
    <row r="2177" spans="1:20" x14ac:dyDescent="0.2">
      <c r="A2177" s="13" t="str">
        <f>TCD!V2178</f>
        <v>CHRONOPOST</v>
      </c>
      <c r="B2177" s="1">
        <f t="shared" si="105"/>
        <v>46143</v>
      </c>
      <c r="F2177" t="str">
        <f>TCD!E2178</f>
        <v>XW257527497JF</v>
      </c>
      <c r="H2177" s="6" t="str">
        <f t="shared" si="106"/>
        <v>P</v>
      </c>
      <c r="I2177" t="str">
        <f>LOOKUP(F2177,'Facture Chronopost'!L:L,'Facture Chronopost'!H:H)</f>
        <v>CH</v>
      </c>
      <c r="J2177" s="6" t="str">
        <f>TCD!U2178</f>
        <v>44_C4</v>
      </c>
      <c r="K2177">
        <f t="shared" si="107"/>
        <v>1</v>
      </c>
      <c r="L2177" s="27">
        <f>_xlfn.XLOOKUP(F2177,'TCD poids'!A:A,'TCD poids'!C:C)</f>
        <v>1.4000000000000001</v>
      </c>
      <c r="M2177">
        <f>TCD!T2178</f>
        <v>44</v>
      </c>
      <c r="N2177">
        <f>IF(I2177="",0.2,LOOKUP(I2177,'Pays TVA'!A:A,'Pays TVA'!B:B))</f>
        <v>0</v>
      </c>
      <c r="O2177" s="27">
        <f>IF(TCD!M2178="","",TCD!M2178)</f>
        <v>20</v>
      </c>
      <c r="P2177" s="27" t="str">
        <f>IF(TCD!J2178="","",TCD!J2178)</f>
        <v/>
      </c>
      <c r="Q2177" s="27" t="str">
        <f>IF(AND(TCD!L2178="",TCD!Q2178=""),"",IF(SUM(TCD!L2178,TCD!Q2178)&gt;15,29,9.5))</f>
        <v/>
      </c>
      <c r="R2177" s="27">
        <f>_xlfn.XLOOKUP(F2177,TCD!E:E,TCD!K:K,"")</f>
        <v>0</v>
      </c>
      <c r="S2177" s="27" t="str">
        <f>IF(TCD!I2178="","",IF(TCD!I2178&gt;8.5,17,8.5))</f>
        <v/>
      </c>
      <c r="T2177" s="27">
        <f>TCD!Y2178</f>
        <v>24.17</v>
      </c>
    </row>
    <row r="2178" spans="1:20" x14ac:dyDescent="0.2">
      <c r="A2178" s="13" t="str">
        <f>TCD!V2179</f>
        <v>CHRONOPOST</v>
      </c>
      <c r="B2178" s="1">
        <f t="shared" si="105"/>
        <v>46143</v>
      </c>
      <c r="F2178" t="str">
        <f>TCD!E2179</f>
        <v>XW257665670JF</v>
      </c>
      <c r="H2178" s="6" t="str">
        <f t="shared" si="106"/>
        <v>P</v>
      </c>
      <c r="I2178" t="str">
        <f>LOOKUP(F2178,'Facture Chronopost'!L:L,'Facture Chronopost'!H:H)</f>
        <v>CH</v>
      </c>
      <c r="J2178" s="6" t="str">
        <f>TCD!U2179</f>
        <v>44_C4</v>
      </c>
      <c r="K2178">
        <f t="shared" si="107"/>
        <v>1</v>
      </c>
      <c r="L2178" s="27">
        <f>_xlfn.XLOOKUP(F2178,'TCD poids'!A:A,'TCD poids'!C:C)</f>
        <v>7.1</v>
      </c>
      <c r="M2178">
        <f>TCD!T2179</f>
        <v>44</v>
      </c>
      <c r="N2178">
        <f>IF(I2178="",0.2,LOOKUP(I2178,'Pays TVA'!A:A,'Pays TVA'!B:B))</f>
        <v>0</v>
      </c>
      <c r="O2178" s="27">
        <f>IF(TCD!M2179="","",TCD!M2179)</f>
        <v>20</v>
      </c>
      <c r="P2178" s="27" t="str">
        <f>IF(TCD!J2179="","",TCD!J2179)</f>
        <v/>
      </c>
      <c r="Q2178" s="27" t="str">
        <f>IF(AND(TCD!L2179="",TCD!Q2179=""),"",IF(SUM(TCD!L2179,TCD!Q2179)&gt;15,29,9.5))</f>
        <v/>
      </c>
      <c r="R2178" s="27">
        <f>_xlfn.XLOOKUP(F2178,TCD!E:E,TCD!K:K,"")</f>
        <v>0</v>
      </c>
      <c r="S2178" s="27" t="str">
        <f>IF(TCD!I2179="","",IF(TCD!I2179&gt;8.5,17,8.5))</f>
        <v/>
      </c>
      <c r="T2178" s="27">
        <f>TCD!Y2179</f>
        <v>11.530000000000001</v>
      </c>
    </row>
    <row r="2179" spans="1:20" x14ac:dyDescent="0.2">
      <c r="A2179" s="13" t="str">
        <f>TCD!V2180</f>
        <v>CHRONOPOST</v>
      </c>
      <c r="B2179" s="1">
        <f t="shared" si="105"/>
        <v>46143</v>
      </c>
      <c r="F2179" t="str">
        <f>TCD!E2180</f>
        <v>XW258179127JF</v>
      </c>
      <c r="H2179" s="6" t="str">
        <f t="shared" si="106"/>
        <v>P</v>
      </c>
      <c r="I2179" t="str">
        <f>LOOKUP(F2179,'Facture Chronopost'!L:L,'Facture Chronopost'!H:H)</f>
        <v>CH</v>
      </c>
      <c r="J2179" s="6" t="str">
        <f>TCD!U2180</f>
        <v>44_C4</v>
      </c>
      <c r="K2179">
        <f t="shared" si="107"/>
        <v>1</v>
      </c>
      <c r="L2179" s="27">
        <f>_xlfn.XLOOKUP(F2179,'TCD poids'!A:A,'TCD poids'!C:C)</f>
        <v>5.0999999999999996</v>
      </c>
      <c r="M2179">
        <f>TCD!T2180</f>
        <v>44</v>
      </c>
      <c r="N2179">
        <f>IF(I2179="",0.2,LOOKUP(I2179,'Pays TVA'!A:A,'Pays TVA'!B:B))</f>
        <v>0</v>
      </c>
      <c r="O2179" s="27">
        <f>IF(TCD!M2180="","",TCD!M2180)</f>
        <v>20</v>
      </c>
      <c r="P2179" s="27" t="str">
        <f>IF(TCD!J2180="","",TCD!J2180)</f>
        <v/>
      </c>
      <c r="Q2179" s="27" t="str">
        <f>IF(AND(TCD!L2180="",TCD!Q2180=""),"",IF(SUM(TCD!L2180,TCD!Q2180)&gt;15,29,9.5))</f>
        <v/>
      </c>
      <c r="R2179" s="27">
        <f>_xlfn.XLOOKUP(F2179,TCD!E:E,TCD!K:K,"")</f>
        <v>0</v>
      </c>
      <c r="S2179" s="27" t="str">
        <f>IF(TCD!I2180="","",IF(TCD!I2180&gt;8.5,17,8.5))</f>
        <v/>
      </c>
      <c r="T2179" s="27">
        <f>TCD!Y2180</f>
        <v>10.41</v>
      </c>
    </row>
    <row r="2180" spans="1:20" x14ac:dyDescent="0.2">
      <c r="A2180" s="13" t="str">
        <f>TCD!V2181</f>
        <v>CHRONOPOST</v>
      </c>
      <c r="B2180" s="1">
        <f t="shared" si="105"/>
        <v>46143</v>
      </c>
      <c r="F2180" t="str">
        <f>TCD!E2181</f>
        <v>XW259180736JF</v>
      </c>
      <c r="H2180" s="6" t="str">
        <f t="shared" si="106"/>
        <v>P</v>
      </c>
      <c r="I2180" t="str">
        <f>LOOKUP(F2180,'Facture Chronopost'!L:L,'Facture Chronopost'!H:H)</f>
        <v>CH</v>
      </c>
      <c r="J2180" s="6" t="str">
        <f>TCD!U2181</f>
        <v>44_C4</v>
      </c>
      <c r="K2180">
        <f t="shared" si="107"/>
        <v>1</v>
      </c>
      <c r="L2180" s="27">
        <f>_xlfn.XLOOKUP(F2180,'TCD poids'!A:A,'TCD poids'!C:C)</f>
        <v>2.4</v>
      </c>
      <c r="M2180">
        <f>TCD!T2181</f>
        <v>44</v>
      </c>
      <c r="N2180">
        <f>IF(I2180="",0.2,LOOKUP(I2180,'Pays TVA'!A:A,'Pays TVA'!B:B))</f>
        <v>0</v>
      </c>
      <c r="O2180" s="27">
        <f>IF(TCD!M2181="","",TCD!M2181)</f>
        <v>20</v>
      </c>
      <c r="P2180" s="27" t="str">
        <f>IF(TCD!J2181="","",TCD!J2181)</f>
        <v/>
      </c>
      <c r="Q2180" s="27" t="str">
        <f>IF(AND(TCD!L2181="",TCD!Q2181=""),"",IF(SUM(TCD!L2181,TCD!Q2181)&gt;15,29,9.5))</f>
        <v/>
      </c>
      <c r="R2180" s="27">
        <f>_xlfn.XLOOKUP(F2180,TCD!E:E,TCD!K:K,"")</f>
        <v>0</v>
      </c>
      <c r="S2180" s="27" t="str">
        <f>IF(TCD!I2181="","",IF(TCD!I2181&gt;8.5,17,8.5))</f>
        <v/>
      </c>
      <c r="T2180" s="27">
        <f>TCD!Y2181</f>
        <v>8.73</v>
      </c>
    </row>
    <row r="2181" spans="1:20" x14ac:dyDescent="0.2">
      <c r="A2181" s="13" t="str">
        <f>TCD!V2182</f>
        <v>CHRONOPOST</v>
      </c>
      <c r="B2181" s="1">
        <f t="shared" si="105"/>
        <v>46143</v>
      </c>
      <c r="F2181" t="str">
        <f>TCD!E2182</f>
        <v>XW259184295JF</v>
      </c>
      <c r="H2181" s="6" t="str">
        <f t="shared" si="106"/>
        <v>P</v>
      </c>
      <c r="I2181" t="str">
        <f>LOOKUP(F2181,'Facture Chronopost'!L:L,'Facture Chronopost'!H:H)</f>
        <v>CH</v>
      </c>
      <c r="J2181" s="6" t="str">
        <f>TCD!U2182</f>
        <v>44_C4</v>
      </c>
      <c r="K2181">
        <f t="shared" si="107"/>
        <v>1</v>
      </c>
      <c r="L2181" s="27">
        <f>_xlfn.XLOOKUP(F2181,'TCD poids'!A:A,'TCD poids'!C:C)</f>
        <v>1.6</v>
      </c>
      <c r="M2181">
        <f>TCD!T2182</f>
        <v>44</v>
      </c>
      <c r="N2181">
        <f>IF(I2181="",0.2,LOOKUP(I2181,'Pays TVA'!A:A,'Pays TVA'!B:B))</f>
        <v>0</v>
      </c>
      <c r="O2181" s="27">
        <f>IF(TCD!M2182="","",TCD!M2182)</f>
        <v>20</v>
      </c>
      <c r="P2181" s="27" t="str">
        <f>IF(TCD!J2182="","",TCD!J2182)</f>
        <v/>
      </c>
      <c r="Q2181" s="27" t="str">
        <f>IF(AND(TCD!L2182="",TCD!Q2182=""),"",IF(SUM(TCD!L2182,TCD!Q2182)&gt;15,29,9.5))</f>
        <v/>
      </c>
      <c r="R2181" s="27">
        <f>_xlfn.XLOOKUP(F2181,TCD!E:E,TCD!K:K,"")</f>
        <v>0</v>
      </c>
      <c r="S2181" s="27" t="str">
        <f>IF(TCD!I2182="","",IF(TCD!I2182&gt;8.5,17,8.5))</f>
        <v/>
      </c>
      <c r="T2181" s="27">
        <f>TCD!Y2182</f>
        <v>24.17</v>
      </c>
    </row>
    <row r="2182" spans="1:20" x14ac:dyDescent="0.2">
      <c r="A2182" s="13" t="str">
        <f>TCD!V2183</f>
        <v>CHRONOPOST</v>
      </c>
      <c r="B2182" s="1">
        <f t="shared" si="105"/>
        <v>46143</v>
      </c>
      <c r="F2182" t="str">
        <f>TCD!E2183</f>
        <v>XW259325634JF</v>
      </c>
      <c r="H2182" s="6" t="str">
        <f t="shared" si="106"/>
        <v>P</v>
      </c>
      <c r="I2182" t="str">
        <f>LOOKUP(F2182,'Facture Chronopost'!L:L,'Facture Chronopost'!H:H)</f>
        <v>CH</v>
      </c>
      <c r="J2182" s="6" t="str">
        <f>TCD!U2183</f>
        <v>44_C4</v>
      </c>
      <c r="K2182">
        <f t="shared" si="107"/>
        <v>1</v>
      </c>
      <c r="L2182" s="27">
        <f>_xlfn.XLOOKUP(F2182,'TCD poids'!A:A,'TCD poids'!C:C)</f>
        <v>3.6</v>
      </c>
      <c r="M2182">
        <f>TCD!T2183</f>
        <v>44</v>
      </c>
      <c r="N2182">
        <f>IF(I2182="",0.2,LOOKUP(I2182,'Pays TVA'!A:A,'Pays TVA'!B:B))</f>
        <v>0</v>
      </c>
      <c r="O2182" s="27">
        <f>IF(TCD!M2183="","",TCD!M2183)</f>
        <v>20</v>
      </c>
      <c r="P2182" s="27" t="str">
        <f>IF(TCD!J2183="","",TCD!J2183)</f>
        <v/>
      </c>
      <c r="Q2182" s="27" t="str">
        <f>IF(AND(TCD!L2183="",TCD!Q2183=""),"",IF(SUM(TCD!L2183,TCD!Q2183)&gt;15,29,9.5))</f>
        <v/>
      </c>
      <c r="R2182" s="27">
        <f>_xlfn.XLOOKUP(F2182,TCD!E:E,TCD!K:K,"")</f>
        <v>0</v>
      </c>
      <c r="S2182" s="27" t="str">
        <f>IF(TCD!I2183="","",IF(TCD!I2183&gt;8.5,17,8.5))</f>
        <v/>
      </c>
      <c r="T2182" s="27">
        <f>TCD!Y2183</f>
        <v>9.2899999999999991</v>
      </c>
    </row>
    <row r="2183" spans="1:20" x14ac:dyDescent="0.2">
      <c r="A2183" s="13" t="str">
        <f>TCD!V2184</f>
        <v>CHRONOPOST</v>
      </c>
      <c r="B2183" s="1">
        <f t="shared" si="105"/>
        <v>46143</v>
      </c>
      <c r="F2183" t="str">
        <f>TCD!E2184</f>
        <v>XW259426536JF</v>
      </c>
      <c r="H2183" s="6" t="str">
        <f t="shared" si="106"/>
        <v>P</v>
      </c>
      <c r="I2183" t="str">
        <f>LOOKUP(F2183,'Facture Chronopost'!L:L,'Facture Chronopost'!H:H)</f>
        <v>GR</v>
      </c>
      <c r="J2183" s="6" t="str">
        <f>TCD!U2184</f>
        <v>44_C2</v>
      </c>
      <c r="K2183">
        <f t="shared" si="107"/>
        <v>1</v>
      </c>
      <c r="L2183" s="27">
        <f>_xlfn.XLOOKUP(F2183,'TCD poids'!A:A,'TCD poids'!C:C)</f>
        <v>7.3</v>
      </c>
      <c r="M2183">
        <f>TCD!T2184</f>
        <v>44</v>
      </c>
      <c r="N2183">
        <f>IF(I2183="",0.2,LOOKUP(I2183,'Pays TVA'!A:A,'Pays TVA'!B:B))</f>
        <v>0.2</v>
      </c>
      <c r="O2183" s="27" t="str">
        <f>IF(TCD!M2184="","",TCD!M2184)</f>
        <v/>
      </c>
      <c r="P2183" s="27" t="str">
        <f>IF(TCD!J2184="","",TCD!J2184)</f>
        <v/>
      </c>
      <c r="Q2183" s="27" t="str">
        <f>IF(AND(TCD!L2184="",TCD!Q2184=""),"",IF(SUM(TCD!L2184,TCD!Q2184)&gt;15,29,9.5))</f>
        <v/>
      </c>
      <c r="R2183" s="27">
        <f>_xlfn.XLOOKUP(F2183,TCD!E:E,TCD!K:K,"")</f>
        <v>0</v>
      </c>
      <c r="S2183" s="27" t="str">
        <f>IF(TCD!I2184="","",IF(TCD!I2184&gt;8.5,17,8.5))</f>
        <v/>
      </c>
      <c r="T2183" s="27">
        <f>TCD!Y2184</f>
        <v>16.440000000000001</v>
      </c>
    </row>
    <row r="2184" spans="1:20" x14ac:dyDescent="0.2">
      <c r="A2184" s="13" t="str">
        <f>TCD!V2185</f>
        <v>CHRONOPOST</v>
      </c>
      <c r="B2184" s="1">
        <f t="shared" si="105"/>
        <v>46143</v>
      </c>
      <c r="F2184" t="str">
        <f>TCD!E2185</f>
        <v>XW259442613JF</v>
      </c>
      <c r="H2184" s="6" t="str">
        <f t="shared" si="106"/>
        <v>P</v>
      </c>
      <c r="I2184" t="str">
        <f>LOOKUP(F2184,'Facture Chronopost'!L:L,'Facture Chronopost'!H:H)</f>
        <v>CH</v>
      </c>
      <c r="J2184" s="6" t="str">
        <f>TCD!U2185</f>
        <v>44_C4</v>
      </c>
      <c r="K2184">
        <f t="shared" si="107"/>
        <v>1</v>
      </c>
      <c r="L2184" s="27">
        <f>_xlfn.XLOOKUP(F2184,'TCD poids'!A:A,'TCD poids'!C:C)</f>
        <v>3.6</v>
      </c>
      <c r="M2184">
        <f>TCD!T2185</f>
        <v>44</v>
      </c>
      <c r="N2184">
        <f>IF(I2184="",0.2,LOOKUP(I2184,'Pays TVA'!A:A,'Pays TVA'!B:B))</f>
        <v>0</v>
      </c>
      <c r="O2184" s="27">
        <f>IF(TCD!M2185="","",TCD!M2185)</f>
        <v>20</v>
      </c>
      <c r="P2184" s="27" t="str">
        <f>IF(TCD!J2185="","",TCD!J2185)</f>
        <v/>
      </c>
      <c r="Q2184" s="27" t="str">
        <f>IF(AND(TCD!L2185="",TCD!Q2185=""),"",IF(SUM(TCD!L2185,TCD!Q2185)&gt;15,29,9.5))</f>
        <v/>
      </c>
      <c r="R2184" s="27">
        <f>_xlfn.XLOOKUP(F2184,TCD!E:E,TCD!K:K,"")</f>
        <v>0</v>
      </c>
      <c r="S2184" s="27" t="str">
        <f>IF(TCD!I2185="","",IF(TCD!I2185&gt;8.5,17,8.5))</f>
        <v/>
      </c>
      <c r="T2184" s="27">
        <f>TCD!Y2185</f>
        <v>9.2899999999999991</v>
      </c>
    </row>
    <row r="2185" spans="1:20" x14ac:dyDescent="0.2">
      <c r="A2185" s="13" t="str">
        <f>TCD!V2186</f>
        <v>CHRONOPOST</v>
      </c>
      <c r="B2185" s="1">
        <f t="shared" si="105"/>
        <v>46143</v>
      </c>
      <c r="F2185" t="str">
        <f>TCD!E2186</f>
        <v>XW259445209JF</v>
      </c>
      <c r="H2185" s="6" t="str">
        <f t="shared" si="106"/>
        <v>P</v>
      </c>
      <c r="I2185" t="str">
        <f>LOOKUP(F2185,'Facture Chronopost'!L:L,'Facture Chronopost'!H:H)</f>
        <v>CH</v>
      </c>
      <c r="J2185" s="6" t="str">
        <f>TCD!U2186</f>
        <v>44_C4</v>
      </c>
      <c r="K2185">
        <f t="shared" si="107"/>
        <v>1</v>
      </c>
      <c r="L2185" s="27">
        <f>_xlfn.XLOOKUP(F2185,'TCD poids'!A:A,'TCD poids'!C:C)</f>
        <v>1</v>
      </c>
      <c r="M2185">
        <f>TCD!T2186</f>
        <v>44</v>
      </c>
      <c r="N2185">
        <f>IF(I2185="",0.2,LOOKUP(I2185,'Pays TVA'!A:A,'Pays TVA'!B:B))</f>
        <v>0</v>
      </c>
      <c r="O2185" s="27">
        <f>IF(TCD!M2186="","",TCD!M2186)</f>
        <v>20</v>
      </c>
      <c r="P2185" s="27" t="str">
        <f>IF(TCD!J2186="","",TCD!J2186)</f>
        <v/>
      </c>
      <c r="Q2185" s="27" t="str">
        <f>IF(AND(TCD!L2186="",TCD!Q2186=""),"",IF(SUM(TCD!L2186,TCD!Q2186)&gt;15,29,9.5))</f>
        <v/>
      </c>
      <c r="R2185" s="27">
        <f>_xlfn.XLOOKUP(F2185,TCD!E:E,TCD!K:K,"")</f>
        <v>0</v>
      </c>
      <c r="S2185" s="27" t="str">
        <f>IF(TCD!I2186="","",IF(TCD!I2186&gt;8.5,17,8.5))</f>
        <v/>
      </c>
      <c r="T2185" s="27">
        <f>TCD!Y2186</f>
        <v>7.6099999999999994</v>
      </c>
    </row>
    <row r="2186" spans="1:20" x14ac:dyDescent="0.2">
      <c r="A2186" s="13" t="str">
        <f>TCD!V2187</f>
        <v>CHRONOPOST</v>
      </c>
      <c r="B2186" s="1">
        <f t="shared" si="105"/>
        <v>46143</v>
      </c>
      <c r="F2186" t="str">
        <f>TCD!E2187</f>
        <v>XW260643250JF</v>
      </c>
      <c r="H2186" s="6" t="str">
        <f t="shared" si="106"/>
        <v>P</v>
      </c>
      <c r="I2186" t="str">
        <f>LOOKUP(F2186,'Facture Chronopost'!L:L,'Facture Chronopost'!H:H)</f>
        <v>CH</v>
      </c>
      <c r="J2186" s="6" t="str">
        <f>TCD!U2187</f>
        <v>44_C4</v>
      </c>
      <c r="K2186">
        <f t="shared" si="107"/>
        <v>1</v>
      </c>
      <c r="L2186" s="27">
        <f>_xlfn.XLOOKUP(F2186,'TCD poids'!A:A,'TCD poids'!C:C)</f>
        <v>3</v>
      </c>
      <c r="M2186">
        <f>TCD!T2187</f>
        <v>44</v>
      </c>
      <c r="N2186">
        <f>IF(I2186="",0.2,LOOKUP(I2186,'Pays TVA'!A:A,'Pays TVA'!B:B))</f>
        <v>0</v>
      </c>
      <c r="O2186" s="27">
        <f>IF(TCD!M2187="","",TCD!M2187)</f>
        <v>20</v>
      </c>
      <c r="P2186" s="27" t="str">
        <f>IF(TCD!J2187="","",TCD!J2187)</f>
        <v/>
      </c>
      <c r="Q2186" s="27" t="str">
        <f>IF(AND(TCD!L2187="",TCD!Q2187=""),"",IF(SUM(TCD!L2187,TCD!Q2187)&gt;15,29,9.5))</f>
        <v/>
      </c>
      <c r="R2186" s="27">
        <f>_xlfn.XLOOKUP(F2186,TCD!E:E,TCD!K:K,"")</f>
        <v>0</v>
      </c>
      <c r="S2186" s="27" t="str">
        <f>IF(TCD!I2187="","",IF(TCD!I2187&gt;8.5,17,8.5))</f>
        <v/>
      </c>
      <c r="T2186" s="27">
        <f>TCD!Y2187</f>
        <v>8.73</v>
      </c>
    </row>
    <row r="2187" spans="1:20" x14ac:dyDescent="0.2">
      <c r="A2187" s="13" t="str">
        <f>TCD!V2188</f>
        <v>CHRONOPOST</v>
      </c>
      <c r="B2187" s="1">
        <f t="shared" si="105"/>
        <v>46143</v>
      </c>
      <c r="F2187" t="str">
        <f>TCD!E2188</f>
        <v>XW260652910JF</v>
      </c>
      <c r="H2187" s="6" t="str">
        <f t="shared" si="106"/>
        <v>P</v>
      </c>
      <c r="I2187" t="str">
        <f>LOOKUP(F2187,'Facture Chronopost'!L:L,'Facture Chronopost'!H:H)</f>
        <v>CH</v>
      </c>
      <c r="J2187" s="6" t="str">
        <f>TCD!U2188</f>
        <v>44_C4</v>
      </c>
      <c r="K2187">
        <f t="shared" si="107"/>
        <v>1</v>
      </c>
      <c r="L2187" s="27">
        <f>_xlfn.XLOOKUP(F2187,'TCD poids'!A:A,'TCD poids'!C:C)</f>
        <v>1.5</v>
      </c>
      <c r="M2187">
        <f>TCD!T2188</f>
        <v>44</v>
      </c>
      <c r="N2187">
        <f>IF(I2187="",0.2,LOOKUP(I2187,'Pays TVA'!A:A,'Pays TVA'!B:B))</f>
        <v>0</v>
      </c>
      <c r="O2187" s="27">
        <f>IF(TCD!M2188="","",TCD!M2188)</f>
        <v>20</v>
      </c>
      <c r="P2187" s="27" t="str">
        <f>IF(TCD!J2188="","",TCD!J2188)</f>
        <v/>
      </c>
      <c r="Q2187" s="27" t="str">
        <f>IF(AND(TCD!L2188="",TCD!Q2188=""),"",IF(SUM(TCD!L2188,TCD!Q2188)&gt;15,29,9.5))</f>
        <v/>
      </c>
      <c r="R2187" s="27">
        <f>_xlfn.XLOOKUP(F2187,TCD!E:E,TCD!K:K,"")</f>
        <v>0</v>
      </c>
      <c r="S2187" s="27" t="str">
        <f>IF(TCD!I2188="","",IF(TCD!I2188&gt;8.5,17,8.5))</f>
        <v/>
      </c>
      <c r="T2187" s="27">
        <f>TCD!Y2188</f>
        <v>24.17</v>
      </c>
    </row>
    <row r="2188" spans="1:20" x14ac:dyDescent="0.2">
      <c r="A2188" s="13" t="str">
        <f>TCD!V2189</f>
        <v>CHRONOPOST</v>
      </c>
      <c r="B2188" s="1">
        <f t="shared" si="105"/>
        <v>46143</v>
      </c>
      <c r="F2188" t="str">
        <f>TCD!E2189</f>
        <v>XW260907685JF</v>
      </c>
      <c r="H2188" s="6" t="str">
        <f t="shared" si="106"/>
        <v>P</v>
      </c>
      <c r="I2188" t="str">
        <f>LOOKUP(F2188,'Facture Chronopost'!L:L,'Facture Chronopost'!H:H)</f>
        <v>NO</v>
      </c>
      <c r="J2188" s="6" t="str">
        <f>TCD!U2189</f>
        <v>44_C4</v>
      </c>
      <c r="K2188">
        <f t="shared" si="107"/>
        <v>1</v>
      </c>
      <c r="L2188" s="27">
        <f>_xlfn.XLOOKUP(F2188,'TCD poids'!A:A,'TCD poids'!C:C)</f>
        <v>1.7000000000000002</v>
      </c>
      <c r="M2188">
        <f>TCD!T2189</f>
        <v>44</v>
      </c>
      <c r="N2188">
        <f>IF(I2188="",0.2,LOOKUP(I2188,'Pays TVA'!A:A,'Pays TVA'!B:B))</f>
        <v>0.2</v>
      </c>
      <c r="O2188" s="27">
        <f>IF(TCD!M2189="","",TCD!M2189)</f>
        <v>20</v>
      </c>
      <c r="P2188" s="27" t="str">
        <f>IF(TCD!J2189="","",TCD!J2189)</f>
        <v/>
      </c>
      <c r="Q2188" s="27">
        <f>IF(AND(TCD!L2189="",TCD!Q2189=""),"",IF(SUM(TCD!L2189,TCD!Q2189)&gt;15,29,9.5))</f>
        <v>9.5</v>
      </c>
      <c r="R2188" s="27">
        <f>_xlfn.XLOOKUP(F2188,TCD!E:E,TCD!K:K,"")</f>
        <v>0</v>
      </c>
      <c r="S2188" s="27" t="str">
        <f>IF(TCD!I2189="","",IF(TCD!I2189&gt;8.5,17,8.5))</f>
        <v/>
      </c>
      <c r="T2188" s="27">
        <f>TCD!Y2189</f>
        <v>8.1700000000000017</v>
      </c>
    </row>
    <row r="2189" spans="1:20" x14ac:dyDescent="0.2">
      <c r="A2189" s="13" t="str">
        <f>TCD!V2190</f>
        <v>CHRONOPOST</v>
      </c>
      <c r="B2189" s="1">
        <f t="shared" si="105"/>
        <v>46143</v>
      </c>
      <c r="F2189" t="str">
        <f>TCD!E2190</f>
        <v>XW260945745JF</v>
      </c>
      <c r="H2189" s="6" t="str">
        <f t="shared" si="106"/>
        <v>P</v>
      </c>
      <c r="I2189" t="str">
        <f>LOOKUP(F2189,'Facture Chronopost'!L:L,'Facture Chronopost'!H:H)</f>
        <v>CH</v>
      </c>
      <c r="J2189" s="6" t="str">
        <f>TCD!U2190</f>
        <v>44_C4</v>
      </c>
      <c r="K2189">
        <f t="shared" si="107"/>
        <v>1</v>
      </c>
      <c r="L2189" s="27">
        <f>_xlfn.XLOOKUP(F2189,'TCD poids'!A:A,'TCD poids'!C:C)</f>
        <v>1.4000000000000001</v>
      </c>
      <c r="M2189">
        <f>TCD!T2190</f>
        <v>44</v>
      </c>
      <c r="N2189">
        <f>IF(I2189="",0.2,LOOKUP(I2189,'Pays TVA'!A:A,'Pays TVA'!B:B))</f>
        <v>0</v>
      </c>
      <c r="O2189" s="27">
        <f>IF(TCD!M2190="","",TCD!M2190)</f>
        <v>20</v>
      </c>
      <c r="P2189" s="27" t="str">
        <f>IF(TCD!J2190="","",TCD!J2190)</f>
        <v/>
      </c>
      <c r="Q2189" s="27" t="str">
        <f>IF(AND(TCD!L2190="",TCD!Q2190=""),"",IF(SUM(TCD!L2190,TCD!Q2190)&gt;15,29,9.5))</f>
        <v/>
      </c>
      <c r="R2189" s="27">
        <f>_xlfn.XLOOKUP(F2189,TCD!E:E,TCD!K:K,"")</f>
        <v>0</v>
      </c>
      <c r="S2189" s="27" t="str">
        <f>IF(TCD!I2190="","",IF(TCD!I2190&gt;8.5,17,8.5))</f>
        <v/>
      </c>
      <c r="T2189" s="27">
        <f>TCD!Y2190</f>
        <v>8.1700000000000017</v>
      </c>
    </row>
    <row r="2190" spans="1:20" x14ac:dyDescent="0.2">
      <c r="A2190" s="13" t="str">
        <f>TCD!V2191</f>
        <v>CHRONOPOST</v>
      </c>
      <c r="B2190" s="1">
        <f t="shared" si="105"/>
        <v>46143</v>
      </c>
      <c r="F2190" t="str">
        <f>TCD!E2191</f>
        <v>XW260982363JF</v>
      </c>
      <c r="H2190" s="6" t="str">
        <f t="shared" si="106"/>
        <v>P</v>
      </c>
      <c r="I2190" t="str">
        <f>LOOKUP(F2190,'Facture Chronopost'!L:L,'Facture Chronopost'!H:H)</f>
        <v>SE</v>
      </c>
      <c r="J2190" s="6" t="str">
        <f>TCD!U2191</f>
        <v>44_C2</v>
      </c>
      <c r="K2190">
        <f t="shared" si="107"/>
        <v>1</v>
      </c>
      <c r="L2190" s="27">
        <f>_xlfn.XLOOKUP(F2190,'TCD poids'!A:A,'TCD poids'!C:C)</f>
        <v>7.3</v>
      </c>
      <c r="M2190">
        <f>TCD!T2191</f>
        <v>44</v>
      </c>
      <c r="N2190">
        <f>IF(I2190="",0.2,LOOKUP(I2190,'Pays TVA'!A:A,'Pays TVA'!B:B))</f>
        <v>0</v>
      </c>
      <c r="O2190" s="27" t="str">
        <f>IF(TCD!M2191="","",TCD!M2191)</f>
        <v/>
      </c>
      <c r="P2190" s="27" t="str">
        <f>IF(TCD!J2191="","",TCD!J2191)</f>
        <v/>
      </c>
      <c r="Q2190" s="27" t="str">
        <f>IF(AND(TCD!L2191="",TCD!Q2191=""),"",IF(SUM(TCD!L2191,TCD!Q2191)&gt;15,29,9.5))</f>
        <v/>
      </c>
      <c r="R2190" s="27">
        <f>_xlfn.XLOOKUP(F2190,TCD!E:E,TCD!K:K,"")</f>
        <v>0</v>
      </c>
      <c r="S2190" s="27" t="str">
        <f>IF(TCD!I2191="","",IF(TCD!I2191&gt;8.5,17,8.5))</f>
        <v/>
      </c>
      <c r="T2190" s="27">
        <f>TCD!Y2191</f>
        <v>16.440000000000001</v>
      </c>
    </row>
    <row r="2191" spans="1:20" x14ac:dyDescent="0.2">
      <c r="A2191" s="13" t="str">
        <f>TCD!V2192</f>
        <v>CHRONOPOST</v>
      </c>
      <c r="B2191" s="1">
        <f t="shared" si="105"/>
        <v>46143</v>
      </c>
      <c r="F2191" t="str">
        <f>TCD!E2192</f>
        <v>XW261661246JF</v>
      </c>
      <c r="H2191" s="6" t="str">
        <f t="shared" si="106"/>
        <v>P</v>
      </c>
      <c r="I2191" t="str">
        <f>LOOKUP(F2191,'Facture Chronopost'!L:L,'Facture Chronopost'!H:H)</f>
        <v>CH</v>
      </c>
      <c r="J2191" s="6" t="str">
        <f>TCD!U2192</f>
        <v>44_C4</v>
      </c>
      <c r="K2191">
        <f t="shared" si="107"/>
        <v>1</v>
      </c>
      <c r="L2191" s="27">
        <f>_xlfn.XLOOKUP(F2191,'TCD poids'!A:A,'TCD poids'!C:C)</f>
        <v>0.9</v>
      </c>
      <c r="M2191">
        <f>TCD!T2192</f>
        <v>44</v>
      </c>
      <c r="N2191">
        <f>IF(I2191="",0.2,LOOKUP(I2191,'Pays TVA'!A:A,'Pays TVA'!B:B))</f>
        <v>0</v>
      </c>
      <c r="O2191" s="27">
        <f>IF(TCD!M2192="","",TCD!M2192)</f>
        <v>20</v>
      </c>
      <c r="P2191" s="27" t="str">
        <f>IF(TCD!J2192="","",TCD!J2192)</f>
        <v/>
      </c>
      <c r="Q2191" s="27">
        <f>IF(AND(TCD!L2192="",TCD!Q2192=""),"",IF(SUM(TCD!L2192,TCD!Q2192)&gt;15,29,9.5))</f>
        <v>9.5</v>
      </c>
      <c r="R2191" s="27">
        <f>_xlfn.XLOOKUP(F2191,TCD!E:E,TCD!K:K,"")</f>
        <v>0</v>
      </c>
      <c r="S2191" s="27" t="str">
        <f>IF(TCD!I2192="","",IF(TCD!I2192&gt;8.5,17,8.5))</f>
        <v/>
      </c>
      <c r="T2191" s="27">
        <f>TCD!Y2192</f>
        <v>7.6099999999999994</v>
      </c>
    </row>
    <row r="2192" spans="1:20" x14ac:dyDescent="0.2">
      <c r="A2192" s="13" t="str">
        <f>TCD!V2193</f>
        <v>CHRONOPOST</v>
      </c>
      <c r="B2192" s="1">
        <f t="shared" si="105"/>
        <v>46143</v>
      </c>
      <c r="F2192" t="str">
        <f>TCD!E2193</f>
        <v>XW261697912JF</v>
      </c>
      <c r="H2192" s="6" t="str">
        <f t="shared" si="106"/>
        <v>P</v>
      </c>
      <c r="I2192" t="str">
        <f>LOOKUP(F2192,'Facture Chronopost'!L:L,'Facture Chronopost'!H:H)</f>
        <v>DE</v>
      </c>
      <c r="J2192" s="6" t="str">
        <f>TCD!U2193</f>
        <v>44_C1</v>
      </c>
      <c r="K2192">
        <f t="shared" si="107"/>
        <v>1</v>
      </c>
      <c r="L2192" s="27">
        <f>_xlfn.XLOOKUP(F2192,'TCD poids'!A:A,'TCD poids'!C:C)</f>
        <v>4.8</v>
      </c>
      <c r="M2192">
        <f>TCD!T2193</f>
        <v>44</v>
      </c>
      <c r="N2192">
        <f>IF(I2192="",0.2,LOOKUP(I2192,'Pays TVA'!A:A,'Pays TVA'!B:B))</f>
        <v>0.2</v>
      </c>
      <c r="O2192" s="27" t="str">
        <f>IF(TCD!M2193="","",TCD!M2193)</f>
        <v/>
      </c>
      <c r="P2192" s="27" t="str">
        <f>IF(TCD!J2193="","",TCD!J2193)</f>
        <v/>
      </c>
      <c r="Q2192" s="27" t="str">
        <f>IF(AND(TCD!L2193="",TCD!Q2193=""),"",IF(SUM(TCD!L2193,TCD!Q2193)&gt;15,29,9.5))</f>
        <v/>
      </c>
      <c r="R2192" s="27">
        <f>_xlfn.XLOOKUP(F2192,TCD!E:E,TCD!K:K,"")</f>
        <v>0</v>
      </c>
      <c r="S2192" s="27" t="str">
        <f>IF(TCD!I2193="","",IF(TCD!I2193&gt;8.5,17,8.5))</f>
        <v/>
      </c>
      <c r="T2192" s="27">
        <f>TCD!Y2193</f>
        <v>11.09</v>
      </c>
    </row>
    <row r="2193" spans="1:20" x14ac:dyDescent="0.2">
      <c r="A2193" s="13" t="str">
        <f>TCD!V2194</f>
        <v>CHRONOPOST</v>
      </c>
      <c r="B2193" s="1">
        <f t="shared" si="105"/>
        <v>46143</v>
      </c>
      <c r="F2193" t="str">
        <f>TCD!E2194</f>
        <v>XW262735342JF</v>
      </c>
      <c r="H2193" s="6" t="str">
        <f t="shared" si="106"/>
        <v>P</v>
      </c>
      <c r="I2193" t="str">
        <f>LOOKUP(F2193,'Facture Chronopost'!L:L,'Facture Chronopost'!H:H)</f>
        <v>CH</v>
      </c>
      <c r="J2193" s="6" t="str">
        <f>TCD!U2194</f>
        <v>44_C4</v>
      </c>
      <c r="K2193">
        <f t="shared" si="107"/>
        <v>1</v>
      </c>
      <c r="L2193" s="27">
        <f>_xlfn.XLOOKUP(F2193,'TCD poids'!A:A,'TCD poids'!C:C)</f>
        <v>1.4000000000000001</v>
      </c>
      <c r="M2193">
        <f>TCD!T2194</f>
        <v>44</v>
      </c>
      <c r="N2193">
        <f>IF(I2193="",0.2,LOOKUP(I2193,'Pays TVA'!A:A,'Pays TVA'!B:B))</f>
        <v>0</v>
      </c>
      <c r="O2193" s="27">
        <f>IF(TCD!M2194="","",TCD!M2194)</f>
        <v>20</v>
      </c>
      <c r="P2193" s="27" t="str">
        <f>IF(TCD!J2194="","",TCD!J2194)</f>
        <v/>
      </c>
      <c r="Q2193" s="27" t="str">
        <f>IF(AND(TCD!L2194="",TCD!Q2194=""),"",IF(SUM(TCD!L2194,TCD!Q2194)&gt;15,29,9.5))</f>
        <v/>
      </c>
      <c r="R2193" s="27">
        <f>_xlfn.XLOOKUP(F2193,TCD!E:E,TCD!K:K,"")</f>
        <v>0</v>
      </c>
      <c r="S2193" s="27" t="str">
        <f>IF(TCD!I2194="","",IF(TCD!I2194&gt;8.5,17,8.5))</f>
        <v/>
      </c>
      <c r="T2193" s="27">
        <f>TCD!Y2194</f>
        <v>8.1700000000000017</v>
      </c>
    </row>
    <row r="2194" spans="1:20" x14ac:dyDescent="0.2">
      <c r="A2194" s="13" t="str">
        <f>TCD!V2195</f>
        <v>CHRONOPOST</v>
      </c>
      <c r="B2194" s="1">
        <f t="shared" si="105"/>
        <v>46143</v>
      </c>
      <c r="F2194" t="str">
        <f>TCD!E2195</f>
        <v>XW262860084JF</v>
      </c>
      <c r="H2194" s="6" t="str">
        <f t="shared" si="106"/>
        <v>P</v>
      </c>
      <c r="I2194" t="str">
        <f>LOOKUP(F2194,'Facture Chronopost'!L:L,'Facture Chronopost'!H:H)</f>
        <v>NO</v>
      </c>
      <c r="J2194" s="6" t="str">
        <f>TCD!U2195</f>
        <v>44_C4</v>
      </c>
      <c r="K2194">
        <f t="shared" si="107"/>
        <v>1</v>
      </c>
      <c r="L2194" s="27">
        <f>_xlfn.XLOOKUP(F2194,'TCD poids'!A:A,'TCD poids'!C:C)</f>
        <v>14.7</v>
      </c>
      <c r="M2194">
        <f>TCD!T2195</f>
        <v>44</v>
      </c>
      <c r="N2194">
        <f>IF(I2194="",0.2,LOOKUP(I2194,'Pays TVA'!A:A,'Pays TVA'!B:B))</f>
        <v>0.2</v>
      </c>
      <c r="O2194" s="27">
        <f>IF(TCD!M2195="","",TCD!M2195)</f>
        <v>20</v>
      </c>
      <c r="P2194" s="27" t="str">
        <f>IF(TCD!J2195="","",TCD!J2195)</f>
        <v/>
      </c>
      <c r="Q2194" s="27" t="str">
        <f>IF(AND(TCD!L2195="",TCD!Q2195=""),"",IF(SUM(TCD!L2195,TCD!Q2195)&gt;15,29,9.5))</f>
        <v/>
      </c>
      <c r="R2194" s="27">
        <f>_xlfn.XLOOKUP(F2194,TCD!E:E,TCD!K:K,"")</f>
        <v>0</v>
      </c>
      <c r="S2194" s="27" t="str">
        <f>IF(TCD!I2195="","",IF(TCD!I2195&gt;8.5,17,8.5))</f>
        <v/>
      </c>
      <c r="T2194" s="27">
        <f>TCD!Y2195</f>
        <v>15.450000000000003</v>
      </c>
    </row>
    <row r="2195" spans="1:20" x14ac:dyDescent="0.2">
      <c r="A2195" s="13" t="str">
        <f>TCD!V2196</f>
        <v>CHRONOPOST</v>
      </c>
      <c r="B2195" s="1">
        <f t="shared" si="105"/>
        <v>46143</v>
      </c>
      <c r="F2195" t="str">
        <f>TCD!E2196</f>
        <v>XW262860098JF</v>
      </c>
      <c r="H2195" s="6" t="str">
        <f t="shared" si="106"/>
        <v>P</v>
      </c>
      <c r="I2195" t="str">
        <f>LOOKUP(F2195,'Facture Chronopost'!L:L,'Facture Chronopost'!H:H)</f>
        <v>NO</v>
      </c>
      <c r="J2195" s="6" t="str">
        <f>TCD!U2196</f>
        <v>44_C4</v>
      </c>
      <c r="K2195">
        <f t="shared" si="107"/>
        <v>1</v>
      </c>
      <c r="L2195" s="27">
        <f>_xlfn.XLOOKUP(F2195,'TCD poids'!A:A,'TCD poids'!C:C)</f>
        <v>21.1</v>
      </c>
      <c r="M2195">
        <f>TCD!T2196</f>
        <v>44</v>
      </c>
      <c r="N2195">
        <f>IF(I2195="",0.2,LOOKUP(I2195,'Pays TVA'!A:A,'Pays TVA'!B:B))</f>
        <v>0.2</v>
      </c>
      <c r="O2195" s="27">
        <f>IF(TCD!M2196="","",TCD!M2196)</f>
        <v>20</v>
      </c>
      <c r="P2195" s="27" t="str">
        <f>IF(TCD!J2196="","",TCD!J2196)</f>
        <v/>
      </c>
      <c r="Q2195" s="27" t="str">
        <f>IF(AND(TCD!L2196="",TCD!Q2196=""),"",IF(SUM(TCD!L2196,TCD!Q2196)&gt;15,29,9.5))</f>
        <v/>
      </c>
      <c r="R2195" s="27">
        <f>_xlfn.XLOOKUP(F2195,TCD!E:E,TCD!K:K,"")</f>
        <v>0</v>
      </c>
      <c r="S2195" s="27" t="str">
        <f>IF(TCD!I2196="","",IF(TCD!I2196&gt;8.5,17,8.5))</f>
        <v/>
      </c>
      <c r="T2195" s="27">
        <f>TCD!Y2196</f>
        <v>19.369999999999997</v>
      </c>
    </row>
    <row r="2196" spans="1:20" x14ac:dyDescent="0.2">
      <c r="A2196" s="13" t="str">
        <f>TCD!V2197</f>
        <v>CHRONOPOST</v>
      </c>
      <c r="B2196" s="1">
        <f t="shared" si="105"/>
        <v>46143</v>
      </c>
      <c r="F2196" t="str">
        <f>TCD!E2197</f>
        <v>XW262860107JF</v>
      </c>
      <c r="H2196" s="6" t="str">
        <f t="shared" si="106"/>
        <v>P</v>
      </c>
      <c r="I2196" t="str">
        <f>LOOKUP(F2196,'Facture Chronopost'!L:L,'Facture Chronopost'!H:H)</f>
        <v>NO</v>
      </c>
      <c r="J2196" s="6" t="str">
        <f>TCD!U2197</f>
        <v>44_C4</v>
      </c>
      <c r="K2196">
        <f t="shared" si="107"/>
        <v>1</v>
      </c>
      <c r="L2196" s="27">
        <f>_xlfn.XLOOKUP(F2196,'TCD poids'!A:A,'TCD poids'!C:C)</f>
        <v>21.1</v>
      </c>
      <c r="M2196">
        <f>TCD!T2197</f>
        <v>44</v>
      </c>
      <c r="N2196">
        <f>IF(I2196="",0.2,LOOKUP(I2196,'Pays TVA'!A:A,'Pays TVA'!B:B))</f>
        <v>0.2</v>
      </c>
      <c r="O2196" s="27">
        <f>IF(TCD!M2197="","",TCD!M2197)</f>
        <v>20</v>
      </c>
      <c r="P2196" s="27" t="str">
        <f>IF(TCD!J2197="","",TCD!J2197)</f>
        <v/>
      </c>
      <c r="Q2196" s="27" t="str">
        <f>IF(AND(TCD!L2197="",TCD!Q2197=""),"",IF(SUM(TCD!L2197,TCD!Q2197)&gt;15,29,9.5))</f>
        <v/>
      </c>
      <c r="R2196" s="27">
        <f>_xlfn.XLOOKUP(F2196,TCD!E:E,TCD!K:K,"")</f>
        <v>0</v>
      </c>
      <c r="S2196" s="27" t="str">
        <f>IF(TCD!I2197="","",IF(TCD!I2197&gt;8.5,17,8.5))</f>
        <v/>
      </c>
      <c r="T2196" s="27">
        <f>TCD!Y2197</f>
        <v>19.369999999999997</v>
      </c>
    </row>
    <row r="2197" spans="1:20" x14ac:dyDescent="0.2">
      <c r="A2197" s="13" t="str">
        <f>TCD!V2198</f>
        <v>CHRONOPOST</v>
      </c>
      <c r="B2197" s="1">
        <f t="shared" si="105"/>
        <v>46143</v>
      </c>
      <c r="F2197" t="str">
        <f>TCD!E2198</f>
        <v>XW263095827JF</v>
      </c>
      <c r="H2197" s="6" t="str">
        <f t="shared" si="106"/>
        <v>P</v>
      </c>
      <c r="I2197" t="str">
        <f>LOOKUP(F2197,'Facture Chronopost'!L:L,'Facture Chronopost'!H:H)</f>
        <v>CH</v>
      </c>
      <c r="J2197" s="6" t="str">
        <f>TCD!U2198</f>
        <v>44_C4</v>
      </c>
      <c r="K2197">
        <f t="shared" si="107"/>
        <v>1</v>
      </c>
      <c r="L2197" s="27">
        <f>_xlfn.XLOOKUP(F2197,'TCD poids'!A:A,'TCD poids'!C:C)</f>
        <v>2.4</v>
      </c>
      <c r="M2197">
        <f>TCD!T2198</f>
        <v>44</v>
      </c>
      <c r="N2197">
        <f>IF(I2197="",0.2,LOOKUP(I2197,'Pays TVA'!A:A,'Pays TVA'!B:B))</f>
        <v>0</v>
      </c>
      <c r="O2197" s="27">
        <f>IF(TCD!M2198="","",TCD!M2198)</f>
        <v>20</v>
      </c>
      <c r="P2197" s="27" t="str">
        <f>IF(TCD!J2198="","",TCD!J2198)</f>
        <v/>
      </c>
      <c r="Q2197" s="27" t="str">
        <f>IF(AND(TCD!L2198="",TCD!Q2198=""),"",IF(SUM(TCD!L2198,TCD!Q2198)&gt;15,29,9.5))</f>
        <v/>
      </c>
      <c r="R2197" s="27">
        <f>_xlfn.XLOOKUP(F2197,TCD!E:E,TCD!K:K,"")</f>
        <v>0</v>
      </c>
      <c r="S2197" s="27" t="str">
        <f>IF(TCD!I2198="","",IF(TCD!I2198&gt;8.5,17,8.5))</f>
        <v/>
      </c>
      <c r="T2197" s="27">
        <f>TCD!Y2198</f>
        <v>24.729999999999997</v>
      </c>
    </row>
    <row r="2198" spans="1:20" x14ac:dyDescent="0.2">
      <c r="A2198" s="13" t="str">
        <f>TCD!V2199</f>
        <v>CHRONOPOST</v>
      </c>
      <c r="B2198" s="1">
        <f t="shared" si="105"/>
        <v>46143</v>
      </c>
      <c r="F2198" t="str">
        <f>TCD!E2199</f>
        <v>XW263107445JF</v>
      </c>
      <c r="H2198" s="6" t="str">
        <f t="shared" si="106"/>
        <v>P</v>
      </c>
      <c r="I2198" t="str">
        <f>LOOKUP(F2198,'Facture Chronopost'!L:L,'Facture Chronopost'!H:H)</f>
        <v>CH</v>
      </c>
      <c r="J2198" s="6" t="str">
        <f>TCD!U2199</f>
        <v>44_C4</v>
      </c>
      <c r="K2198">
        <f t="shared" si="107"/>
        <v>1</v>
      </c>
      <c r="L2198" s="27">
        <f>_xlfn.XLOOKUP(F2198,'TCD poids'!A:A,'TCD poids'!C:C)</f>
        <v>4.6999999999999993</v>
      </c>
      <c r="M2198">
        <f>TCD!T2199</f>
        <v>44</v>
      </c>
      <c r="N2198">
        <f>IF(I2198="",0.2,LOOKUP(I2198,'Pays TVA'!A:A,'Pays TVA'!B:B))</f>
        <v>0</v>
      </c>
      <c r="O2198" s="27">
        <f>IF(TCD!M2199="","",TCD!M2199)</f>
        <v>20</v>
      </c>
      <c r="P2198" s="27" t="str">
        <f>IF(TCD!J2199="","",TCD!J2199)</f>
        <v/>
      </c>
      <c r="Q2198" s="27" t="str">
        <f>IF(AND(TCD!L2199="",TCD!Q2199=""),"",IF(SUM(TCD!L2199,TCD!Q2199)&gt;15,29,9.5))</f>
        <v/>
      </c>
      <c r="R2198" s="27">
        <f>_xlfn.XLOOKUP(F2198,TCD!E:E,TCD!K:K,"")</f>
        <v>0</v>
      </c>
      <c r="S2198" s="27" t="str">
        <f>IF(TCD!I2199="","",IF(TCD!I2199&gt;8.5,17,8.5))</f>
        <v/>
      </c>
      <c r="T2198" s="27">
        <f>TCD!Y2199</f>
        <v>25.85</v>
      </c>
    </row>
    <row r="2199" spans="1:20" x14ac:dyDescent="0.2">
      <c r="A2199" s="13" t="str">
        <f>TCD!V2200</f>
        <v>CHRONOPOST</v>
      </c>
      <c r="B2199" s="1">
        <f t="shared" si="105"/>
        <v>46143</v>
      </c>
      <c r="F2199" t="str">
        <f>TCD!E2200</f>
        <v>XW263365705JF</v>
      </c>
      <c r="H2199" s="6" t="str">
        <f t="shared" si="106"/>
        <v>P</v>
      </c>
      <c r="I2199" t="str">
        <f>LOOKUP(F2199,'Facture Chronopost'!L:L,'Facture Chronopost'!H:H)</f>
        <v>CH</v>
      </c>
      <c r="J2199" s="6" t="str">
        <f>TCD!U2200</f>
        <v>44_C4</v>
      </c>
      <c r="K2199">
        <f t="shared" si="107"/>
        <v>1</v>
      </c>
      <c r="L2199" s="27">
        <f>_xlfn.XLOOKUP(F2199,'TCD poids'!A:A,'TCD poids'!C:C)</f>
        <v>0.4</v>
      </c>
      <c r="M2199">
        <f>TCD!T2200</f>
        <v>44</v>
      </c>
      <c r="N2199">
        <f>IF(I2199="",0.2,LOOKUP(I2199,'Pays TVA'!A:A,'Pays TVA'!B:B))</f>
        <v>0</v>
      </c>
      <c r="O2199" s="27">
        <f>IF(TCD!M2200="","",TCD!M2200)</f>
        <v>20</v>
      </c>
      <c r="P2199" s="27" t="str">
        <f>IF(TCD!J2200="","",TCD!J2200)</f>
        <v/>
      </c>
      <c r="Q2199" s="27" t="str">
        <f>IF(AND(TCD!L2200="",TCD!Q2200=""),"",IF(SUM(TCD!L2200,TCD!Q2200)&gt;15,29,9.5))</f>
        <v/>
      </c>
      <c r="R2199" s="27">
        <f>_xlfn.XLOOKUP(F2199,TCD!E:E,TCD!K:K,"")</f>
        <v>0</v>
      </c>
      <c r="S2199" s="27" t="str">
        <f>IF(TCD!I2200="","",IF(TCD!I2200&gt;8.5,17,8.5))</f>
        <v/>
      </c>
      <c r="T2199" s="27">
        <f>TCD!Y2200</f>
        <v>7.6099999999999994</v>
      </c>
    </row>
    <row r="2200" spans="1:20" x14ac:dyDescent="0.2">
      <c r="A2200" s="13" t="str">
        <f>TCD!V2201</f>
        <v>CHRONOPOST</v>
      </c>
      <c r="B2200" s="1">
        <f t="shared" si="105"/>
        <v>46143</v>
      </c>
      <c r="F2200" t="str">
        <f>TCD!E2201</f>
        <v>XW263968547JF</v>
      </c>
      <c r="H2200" s="6" t="str">
        <f t="shared" si="106"/>
        <v>P</v>
      </c>
      <c r="I2200" t="str">
        <f>LOOKUP(F2200,'Facture Chronopost'!L:L,'Facture Chronopost'!H:H)</f>
        <v>CH</v>
      </c>
      <c r="J2200" s="6" t="str">
        <f>TCD!U2201</f>
        <v>44_C4</v>
      </c>
      <c r="K2200">
        <f t="shared" si="107"/>
        <v>1</v>
      </c>
      <c r="L2200" s="27">
        <f>_xlfn.XLOOKUP(F2200,'TCD poids'!A:A,'TCD poids'!C:C)</f>
        <v>4.6999999999999993</v>
      </c>
      <c r="M2200">
        <f>TCD!T2201</f>
        <v>44</v>
      </c>
      <c r="N2200">
        <f>IF(I2200="",0.2,LOOKUP(I2200,'Pays TVA'!A:A,'Pays TVA'!B:B))</f>
        <v>0</v>
      </c>
      <c r="O2200" s="27">
        <f>IF(TCD!M2201="","",TCD!M2201)</f>
        <v>20</v>
      </c>
      <c r="P2200" s="27" t="str">
        <f>IF(TCD!J2201="","",TCD!J2201)</f>
        <v/>
      </c>
      <c r="Q2200" s="27" t="str">
        <f>IF(AND(TCD!L2201="",TCD!Q2201=""),"",IF(SUM(TCD!L2201,TCD!Q2201)&gt;15,29,9.5))</f>
        <v/>
      </c>
      <c r="R2200" s="27">
        <f>_xlfn.XLOOKUP(F2200,TCD!E:E,TCD!K:K,"")</f>
        <v>0</v>
      </c>
      <c r="S2200" s="27" t="str">
        <f>IF(TCD!I2201="","",IF(TCD!I2201&gt;8.5,17,8.5))</f>
        <v/>
      </c>
      <c r="T2200" s="27">
        <f>TCD!Y2201</f>
        <v>9.8500000000000014</v>
      </c>
    </row>
    <row r="2201" spans="1:20" x14ac:dyDescent="0.2">
      <c r="A2201" s="13" t="str">
        <f>TCD!V2202</f>
        <v>CHRONOPOST</v>
      </c>
      <c r="B2201" s="1">
        <f t="shared" si="105"/>
        <v>46143</v>
      </c>
      <c r="F2201" t="str">
        <f>TCD!E2202</f>
        <v>XW264010496JF</v>
      </c>
      <c r="H2201" s="6" t="str">
        <f t="shared" si="106"/>
        <v>P</v>
      </c>
      <c r="I2201" t="str">
        <f>LOOKUP(F2201,'Facture Chronopost'!L:L,'Facture Chronopost'!H:H)</f>
        <v>CH</v>
      </c>
      <c r="J2201" s="6" t="str">
        <f>TCD!U2202</f>
        <v>44_C4</v>
      </c>
      <c r="K2201">
        <f t="shared" si="107"/>
        <v>1</v>
      </c>
      <c r="L2201" s="27">
        <f>_xlfn.XLOOKUP(F2201,'TCD poids'!A:A,'TCD poids'!C:C)</f>
        <v>4.6999999999999993</v>
      </c>
      <c r="M2201">
        <f>TCD!T2202</f>
        <v>44</v>
      </c>
      <c r="N2201">
        <f>IF(I2201="",0.2,LOOKUP(I2201,'Pays TVA'!A:A,'Pays TVA'!B:B))</f>
        <v>0</v>
      </c>
      <c r="O2201" s="27">
        <f>IF(TCD!M2202="","",TCD!M2202)</f>
        <v>20</v>
      </c>
      <c r="P2201" s="27" t="str">
        <f>IF(TCD!J2202="","",TCD!J2202)</f>
        <v/>
      </c>
      <c r="Q2201" s="27" t="str">
        <f>IF(AND(TCD!L2202="",TCD!Q2202=""),"",IF(SUM(TCD!L2202,TCD!Q2202)&gt;15,29,9.5))</f>
        <v/>
      </c>
      <c r="R2201" s="27">
        <f>_xlfn.XLOOKUP(F2201,TCD!E:E,TCD!K:K,"")</f>
        <v>0</v>
      </c>
      <c r="S2201" s="27" t="str">
        <f>IF(TCD!I2202="","",IF(TCD!I2202&gt;8.5,17,8.5))</f>
        <v/>
      </c>
      <c r="T2201" s="27">
        <f>TCD!Y2202</f>
        <v>25.85</v>
      </c>
    </row>
    <row r="2202" spans="1:20" x14ac:dyDescent="0.2">
      <c r="A2202" s="13" t="str">
        <f>TCD!V2203</f>
        <v>CHRONOPOST</v>
      </c>
      <c r="B2202" s="1">
        <f t="shared" si="105"/>
        <v>46143</v>
      </c>
      <c r="F2202" t="str">
        <f>TCD!E2203</f>
        <v>XW264180699JF</v>
      </c>
      <c r="H2202" s="6" t="str">
        <f t="shared" si="106"/>
        <v>P</v>
      </c>
      <c r="I2202" t="str">
        <f>LOOKUP(F2202,'Facture Chronopost'!L:L,'Facture Chronopost'!H:H)</f>
        <v>CH</v>
      </c>
      <c r="J2202" s="6" t="str">
        <f>TCD!U2203</f>
        <v>44_C4</v>
      </c>
      <c r="K2202">
        <f t="shared" si="107"/>
        <v>1</v>
      </c>
      <c r="L2202" s="27">
        <f>_xlfn.XLOOKUP(F2202,'TCD poids'!A:A,'TCD poids'!C:C)</f>
        <v>0.6</v>
      </c>
      <c r="M2202">
        <f>TCD!T2203</f>
        <v>44</v>
      </c>
      <c r="N2202">
        <f>IF(I2202="",0.2,LOOKUP(I2202,'Pays TVA'!A:A,'Pays TVA'!B:B))</f>
        <v>0</v>
      </c>
      <c r="O2202" s="27">
        <f>IF(TCD!M2203="","",TCD!M2203)</f>
        <v>20</v>
      </c>
      <c r="P2202" s="27" t="str">
        <f>IF(TCD!J2203="","",TCD!J2203)</f>
        <v/>
      </c>
      <c r="Q2202" s="27">
        <f>IF(AND(TCD!L2203="",TCD!Q2203=""),"",IF(SUM(TCD!L2203,TCD!Q2203)&gt;15,29,9.5))</f>
        <v>9.5</v>
      </c>
      <c r="R2202" s="27">
        <f>_xlfn.XLOOKUP(F2202,TCD!E:E,TCD!K:K,"")</f>
        <v>0</v>
      </c>
      <c r="S2202" s="27" t="str">
        <f>IF(TCD!I2203="","",IF(TCD!I2203&gt;8.5,17,8.5))</f>
        <v/>
      </c>
      <c r="T2202" s="27">
        <f>TCD!Y2203</f>
        <v>7.6099999999999994</v>
      </c>
    </row>
    <row r="2203" spans="1:20" x14ac:dyDescent="0.2">
      <c r="A2203" s="13" t="str">
        <f>TCD!V2204</f>
        <v>CHRONOPOST</v>
      </c>
      <c r="B2203" s="1">
        <f t="shared" si="105"/>
        <v>46143</v>
      </c>
      <c r="F2203" t="str">
        <f>TCD!E2204</f>
        <v>XW264183465JF</v>
      </c>
      <c r="H2203" s="6" t="str">
        <f t="shared" si="106"/>
        <v>P</v>
      </c>
      <c r="I2203" t="str">
        <f>LOOKUP(F2203,'Facture Chronopost'!L:L,'Facture Chronopost'!H:H)</f>
        <v>CH</v>
      </c>
      <c r="J2203" s="6" t="str">
        <f>TCD!U2204</f>
        <v>44_C4</v>
      </c>
      <c r="K2203">
        <f t="shared" si="107"/>
        <v>1</v>
      </c>
      <c r="L2203" s="27">
        <f>_xlfn.XLOOKUP(F2203,'TCD poids'!A:A,'TCD poids'!C:C)</f>
        <v>20.700000000000003</v>
      </c>
      <c r="M2203">
        <f>TCD!T2204</f>
        <v>44</v>
      </c>
      <c r="N2203">
        <f>IF(I2203="",0.2,LOOKUP(I2203,'Pays TVA'!A:A,'Pays TVA'!B:B))</f>
        <v>0</v>
      </c>
      <c r="O2203" s="27">
        <f>IF(TCD!M2204="","",TCD!M2204)</f>
        <v>20</v>
      </c>
      <c r="P2203" s="27" t="str">
        <f>IF(TCD!J2204="","",TCD!J2204)</f>
        <v/>
      </c>
      <c r="Q2203" s="27" t="str">
        <f>IF(AND(TCD!L2204="",TCD!Q2204=""),"",IF(SUM(TCD!L2204,TCD!Q2204)&gt;15,29,9.5))</f>
        <v/>
      </c>
      <c r="R2203" s="27">
        <f>_xlfn.XLOOKUP(F2203,TCD!E:E,TCD!K:K,"")</f>
        <v>0</v>
      </c>
      <c r="S2203" s="27" t="str">
        <f>IF(TCD!I2204="","",IF(TCD!I2204&gt;8.5,17,8.5))</f>
        <v/>
      </c>
      <c r="T2203" s="27">
        <f>TCD!Y2204</f>
        <v>18.810000000000002</v>
      </c>
    </row>
    <row r="2204" spans="1:20" x14ac:dyDescent="0.2">
      <c r="A2204" s="13" t="str">
        <f>TCD!V2205</f>
        <v>CHRONOPOST</v>
      </c>
      <c r="B2204" s="1">
        <f t="shared" si="105"/>
        <v>46143</v>
      </c>
      <c r="F2204" t="str">
        <f>TCD!E2205</f>
        <v>XW264493697JF</v>
      </c>
      <c r="H2204" s="6" t="str">
        <f t="shared" si="106"/>
        <v>P</v>
      </c>
      <c r="I2204" t="str">
        <f>LOOKUP(F2204,'Facture Chronopost'!L:L,'Facture Chronopost'!H:H)</f>
        <v>CH</v>
      </c>
      <c r="J2204" s="6" t="str">
        <f>TCD!U2205</f>
        <v>44_C4</v>
      </c>
      <c r="K2204">
        <f t="shared" si="107"/>
        <v>1</v>
      </c>
      <c r="L2204" s="27">
        <f>_xlfn.XLOOKUP(F2204,'TCD poids'!A:A,'TCD poids'!C:C)</f>
        <v>4.8</v>
      </c>
      <c r="M2204">
        <f>TCD!T2205</f>
        <v>44</v>
      </c>
      <c r="N2204">
        <f>IF(I2204="",0.2,LOOKUP(I2204,'Pays TVA'!A:A,'Pays TVA'!B:B))</f>
        <v>0</v>
      </c>
      <c r="O2204" s="27">
        <f>IF(TCD!M2205="","",TCD!M2205)</f>
        <v>20</v>
      </c>
      <c r="P2204" s="27" t="str">
        <f>IF(TCD!J2205="","",TCD!J2205)</f>
        <v/>
      </c>
      <c r="Q2204" s="27" t="str">
        <f>IF(AND(TCD!L2205="",TCD!Q2205=""),"",IF(SUM(TCD!L2205,TCD!Q2205)&gt;15,29,9.5))</f>
        <v/>
      </c>
      <c r="R2204" s="27">
        <f>_xlfn.XLOOKUP(F2204,TCD!E:E,TCD!K:K,"")</f>
        <v>0</v>
      </c>
      <c r="S2204" s="27" t="str">
        <f>IF(TCD!I2205="","",IF(TCD!I2205&gt;8.5,17,8.5))</f>
        <v/>
      </c>
      <c r="T2204" s="27">
        <f>TCD!Y2205</f>
        <v>9.8500000000000014</v>
      </c>
    </row>
    <row r="2205" spans="1:20" x14ac:dyDescent="0.2">
      <c r="A2205" s="13" t="str">
        <f>TCD!V2206</f>
        <v>CHRONOPOST</v>
      </c>
      <c r="B2205" s="1">
        <f t="shared" si="105"/>
        <v>46143</v>
      </c>
      <c r="F2205" t="str">
        <f>TCD!E2206</f>
        <v>XW264538328JF</v>
      </c>
      <c r="H2205" s="6" t="str">
        <f t="shared" si="106"/>
        <v>P</v>
      </c>
      <c r="I2205" t="str">
        <f>LOOKUP(F2205,'Facture Chronopost'!L:L,'Facture Chronopost'!H:H)</f>
        <v>CH</v>
      </c>
      <c r="J2205" s="6" t="str">
        <f>TCD!U2206</f>
        <v>44_C4</v>
      </c>
      <c r="K2205">
        <f t="shared" si="107"/>
        <v>1</v>
      </c>
      <c r="L2205" s="27">
        <f>_xlfn.XLOOKUP(F2205,'TCD poids'!A:A,'TCD poids'!C:C)</f>
        <v>4.8</v>
      </c>
      <c r="M2205">
        <f>TCD!T2206</f>
        <v>44</v>
      </c>
      <c r="N2205">
        <f>IF(I2205="",0.2,LOOKUP(I2205,'Pays TVA'!A:A,'Pays TVA'!B:B))</f>
        <v>0</v>
      </c>
      <c r="O2205" s="27">
        <f>IF(TCD!M2206="","",TCD!M2206)</f>
        <v>20</v>
      </c>
      <c r="P2205" s="27" t="str">
        <f>IF(TCD!J2206="","",TCD!J2206)</f>
        <v/>
      </c>
      <c r="Q2205" s="27" t="str">
        <f>IF(AND(TCD!L2206="",TCD!Q2206=""),"",IF(SUM(TCD!L2206,TCD!Q2206)&gt;15,29,9.5))</f>
        <v/>
      </c>
      <c r="R2205" s="27">
        <f>_xlfn.XLOOKUP(F2205,TCD!E:E,TCD!K:K,"")</f>
        <v>0</v>
      </c>
      <c r="S2205" s="27" t="str">
        <f>IF(TCD!I2206="","",IF(TCD!I2206&gt;8.5,17,8.5))</f>
        <v/>
      </c>
      <c r="T2205" s="27">
        <f>TCD!Y2206</f>
        <v>9.8500000000000014</v>
      </c>
    </row>
    <row r="2206" spans="1:20" x14ac:dyDescent="0.2">
      <c r="A2206" s="13" t="str">
        <f>TCD!V2207</f>
        <v>CHRONOPOST</v>
      </c>
      <c r="B2206" s="1">
        <f t="shared" si="105"/>
        <v>46143</v>
      </c>
      <c r="F2206" t="str">
        <f>TCD!E2207</f>
        <v>XW264611473JF</v>
      </c>
      <c r="H2206" s="6" t="str">
        <f t="shared" si="106"/>
        <v>P</v>
      </c>
      <c r="I2206" t="str">
        <f>LOOKUP(F2206,'Facture Chronopost'!L:L,'Facture Chronopost'!H:H)</f>
        <v>CH</v>
      </c>
      <c r="J2206" s="6" t="str">
        <f>TCD!U2207</f>
        <v>44_C4</v>
      </c>
      <c r="K2206">
        <f t="shared" si="107"/>
        <v>1</v>
      </c>
      <c r="L2206" s="27">
        <f>_xlfn.XLOOKUP(F2206,'TCD poids'!A:A,'TCD poids'!C:C)</f>
        <v>2.2000000000000002</v>
      </c>
      <c r="M2206">
        <f>TCD!T2207</f>
        <v>44</v>
      </c>
      <c r="N2206">
        <f>IF(I2206="",0.2,LOOKUP(I2206,'Pays TVA'!A:A,'Pays TVA'!B:B))</f>
        <v>0</v>
      </c>
      <c r="O2206" s="27">
        <f>IF(TCD!M2207="","",TCD!M2207)</f>
        <v>20</v>
      </c>
      <c r="P2206" s="27" t="str">
        <f>IF(TCD!J2207="","",TCD!J2207)</f>
        <v/>
      </c>
      <c r="Q2206" s="27" t="str">
        <f>IF(AND(TCD!L2207="",TCD!Q2207=""),"",IF(SUM(TCD!L2207,TCD!Q2207)&gt;15,29,9.5))</f>
        <v/>
      </c>
      <c r="R2206" s="27">
        <f>_xlfn.XLOOKUP(F2206,TCD!E:E,TCD!K:K,"")</f>
        <v>0</v>
      </c>
      <c r="S2206" s="27" t="str">
        <f>IF(TCD!I2207="","",IF(TCD!I2207&gt;8.5,17,8.5))</f>
        <v/>
      </c>
      <c r="T2206" s="27">
        <f>TCD!Y2207</f>
        <v>24.729999999999997</v>
      </c>
    </row>
    <row r="2207" spans="1:20" x14ac:dyDescent="0.2">
      <c r="A2207" s="13" t="str">
        <f>TCD!V2208</f>
        <v>CHRONOPOST</v>
      </c>
      <c r="B2207" s="1">
        <f t="shared" si="105"/>
        <v>46143</v>
      </c>
      <c r="F2207" t="str">
        <f>TCD!E2208</f>
        <v>XY513981495JB</v>
      </c>
      <c r="H2207" s="6" t="str">
        <f t="shared" si="106"/>
        <v>P</v>
      </c>
      <c r="I2207" t="str">
        <f>LOOKUP(F2207,'Facture Chronopost'!L:L,'Facture Chronopost'!H:H)</f>
        <v/>
      </c>
      <c r="J2207" s="6">
        <f>TCD!U2208</f>
        <v>16</v>
      </c>
      <c r="K2207">
        <f t="shared" si="107"/>
        <v>1</v>
      </c>
      <c r="L2207" s="27">
        <f>_xlfn.XLOOKUP(F2207,'TCD poids'!A:A,'TCD poids'!C:C)</f>
        <v>2.4</v>
      </c>
      <c r="M2207">
        <f>TCD!T2208</f>
        <v>16</v>
      </c>
      <c r="N2207">
        <f>IF(I2207="",0.2,LOOKUP(I2207,'Pays TVA'!A:A,'Pays TVA'!B:B))</f>
        <v>0.2</v>
      </c>
      <c r="O2207" s="27" t="str">
        <f>IF(TCD!M2208="","",TCD!M2208)</f>
        <v/>
      </c>
      <c r="P2207" s="27" t="str">
        <f>IF(TCD!J2208="","",TCD!J2208)</f>
        <v/>
      </c>
      <c r="Q2207" s="27" t="str">
        <f>IF(AND(TCD!L2208="",TCD!Q2208=""),"",IF(SUM(TCD!L2208,TCD!Q2208)&gt;15,29,9.5))</f>
        <v/>
      </c>
      <c r="R2207" s="27">
        <f>_xlfn.XLOOKUP(F2207,TCD!E:E,TCD!K:K,"")</f>
        <v>0</v>
      </c>
      <c r="S2207" s="27" t="str">
        <f>IF(TCD!I2208="","",IF(TCD!I2208&gt;8.5,17,8.5))</f>
        <v/>
      </c>
      <c r="T2207" s="27">
        <f>TCD!Y2208</f>
        <v>31.36</v>
      </c>
    </row>
    <row r="2208" spans="1:20" x14ac:dyDescent="0.2">
      <c r="A2208" s="13" t="str">
        <f>TCD!V2209</f>
        <v>CHRONOPOST</v>
      </c>
      <c r="B2208" s="1">
        <f t="shared" si="105"/>
        <v>46143</v>
      </c>
      <c r="F2208" t="str">
        <f>TCD!E2209</f>
        <v>XY514004567JB</v>
      </c>
      <c r="H2208" s="6" t="str">
        <f t="shared" si="106"/>
        <v>P</v>
      </c>
      <c r="I2208" t="str">
        <f>LOOKUP(F2208,'Facture Chronopost'!L:L,'Facture Chronopost'!H:H)</f>
        <v/>
      </c>
      <c r="J2208" s="6">
        <f>TCD!U2209</f>
        <v>16</v>
      </c>
      <c r="K2208">
        <f t="shared" si="107"/>
        <v>1</v>
      </c>
      <c r="L2208" s="27">
        <f>_xlfn.XLOOKUP(F2208,'TCD poids'!A:A,'TCD poids'!C:C)</f>
        <v>0.2</v>
      </c>
      <c r="M2208">
        <f>TCD!T2209</f>
        <v>16</v>
      </c>
      <c r="N2208">
        <f>IF(I2208="",0.2,LOOKUP(I2208,'Pays TVA'!A:A,'Pays TVA'!B:B))</f>
        <v>0.2</v>
      </c>
      <c r="O2208" s="27" t="str">
        <f>IF(TCD!M2209="","",TCD!M2209)</f>
        <v/>
      </c>
      <c r="P2208" s="27" t="str">
        <f>IF(TCD!J2209="","",TCD!J2209)</f>
        <v/>
      </c>
      <c r="Q2208" s="27" t="str">
        <f>IF(AND(TCD!L2209="",TCD!Q2209=""),"",IF(SUM(TCD!L2209,TCD!Q2209)&gt;15,29,9.5))</f>
        <v/>
      </c>
      <c r="R2208" s="27">
        <f>_xlfn.XLOOKUP(F2208,TCD!E:E,TCD!K:K,"")</f>
        <v>0</v>
      </c>
      <c r="S2208" s="27" t="str">
        <f>IF(TCD!I2209="","",IF(TCD!I2209&gt;8.5,17,8.5))</f>
        <v/>
      </c>
      <c r="T2208" s="27">
        <f>TCD!Y2209</f>
        <v>13.08</v>
      </c>
    </row>
  </sheetData>
  <autoFilter ref="A1:W2208" xr:uid="{00000000-0001-0000-0400-000000000000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1B318-E3FD-4041-B0B1-6E93FCB80F24}">
  <sheetPr codeName="Feuil13"/>
  <dimension ref="A1:C22"/>
  <sheetViews>
    <sheetView zoomScale="80" zoomScaleNormal="80" workbookViewId="0">
      <selection activeCell="E13" sqref="E13"/>
    </sheetView>
  </sheetViews>
  <sheetFormatPr baseColWidth="10" defaultRowHeight="12.75" x14ac:dyDescent="0.2"/>
  <cols>
    <col min="1" max="1" width="23.85546875" bestFit="1" customWidth="1"/>
    <col min="2" max="2" width="20.85546875" bestFit="1" customWidth="1"/>
  </cols>
  <sheetData>
    <row r="1" spans="1:3" x14ac:dyDescent="0.2">
      <c r="A1" s="2" t="s">
        <v>69</v>
      </c>
      <c r="B1" t="s">
        <v>168</v>
      </c>
      <c r="C1" s="13" t="s">
        <v>215</v>
      </c>
    </row>
    <row r="2" spans="1:3" x14ac:dyDescent="0.2">
      <c r="A2" s="3">
        <v>361</v>
      </c>
      <c r="B2" s="100">
        <v>28.235505712799739</v>
      </c>
    </row>
    <row r="3" spans="1:3" x14ac:dyDescent="0.2">
      <c r="A3" s="3">
        <v>2072</v>
      </c>
      <c r="B3" s="100">
        <v>10.566301514145431</v>
      </c>
    </row>
    <row r="4" spans="1:3" x14ac:dyDescent="0.2">
      <c r="A4" s="3">
        <v>3752</v>
      </c>
      <c r="B4" s="100">
        <v>743.63281989552434</v>
      </c>
    </row>
    <row r="5" spans="1:3" x14ac:dyDescent="0.2">
      <c r="A5" s="3">
        <v>3769</v>
      </c>
      <c r="B5" s="100">
        <v>15.145032170275117</v>
      </c>
    </row>
    <row r="6" spans="1:3" x14ac:dyDescent="0.2">
      <c r="A6" s="3">
        <v>3888</v>
      </c>
      <c r="B6" s="100">
        <v>225.35573062669062</v>
      </c>
    </row>
    <row r="7" spans="1:3" x14ac:dyDescent="0.2">
      <c r="A7" s="3">
        <v>4004</v>
      </c>
      <c r="B7" s="100">
        <v>17.375695823261378</v>
      </c>
    </row>
    <row r="8" spans="1:3" x14ac:dyDescent="0.2">
      <c r="A8" s="3">
        <v>4565</v>
      </c>
      <c r="B8" s="100">
        <v>17.082187447868449</v>
      </c>
    </row>
    <row r="9" spans="1:3" x14ac:dyDescent="0.2">
      <c r="A9" s="3">
        <v>4813</v>
      </c>
      <c r="B9" s="100">
        <v>155.91164900872371</v>
      </c>
    </row>
    <row r="10" spans="1:3" x14ac:dyDescent="0.2">
      <c r="A10" s="3">
        <v>6085</v>
      </c>
      <c r="B10" s="100">
        <v>10.096688113516745</v>
      </c>
    </row>
    <row r="11" spans="1:3" x14ac:dyDescent="0.2">
      <c r="A11" s="3">
        <v>6235</v>
      </c>
      <c r="B11" s="100">
        <v>17479.562567145367</v>
      </c>
    </row>
    <row r="12" spans="1:3" x14ac:dyDescent="0.2">
      <c r="A12" s="3">
        <v>6813</v>
      </c>
      <c r="B12" s="100">
        <v>76.312177602161455</v>
      </c>
    </row>
    <row r="13" spans="1:3" x14ac:dyDescent="0.2">
      <c r="A13" s="3">
        <v>7261</v>
      </c>
      <c r="B13" s="100">
        <v>27.472383936778122</v>
      </c>
    </row>
    <row r="14" spans="1:3" x14ac:dyDescent="0.2">
      <c r="A14" s="3">
        <v>7477</v>
      </c>
      <c r="B14" s="100">
        <v>8.2182345110020023</v>
      </c>
    </row>
    <row r="15" spans="1:3" x14ac:dyDescent="0.2">
      <c r="A15" s="3">
        <v>7515</v>
      </c>
      <c r="B15" s="100">
        <v>155.98209101881798</v>
      </c>
    </row>
    <row r="16" spans="1:3" x14ac:dyDescent="0.2">
      <c r="A16" s="3">
        <v>8640</v>
      </c>
      <c r="B16" s="100">
        <v>205.53804512016006</v>
      </c>
    </row>
    <row r="17" spans="1:2" x14ac:dyDescent="0.2">
      <c r="A17" s="3">
        <v>8656</v>
      </c>
      <c r="B17" s="100">
        <v>1213.3166625343038</v>
      </c>
    </row>
    <row r="18" spans="1:2" x14ac:dyDescent="0.2">
      <c r="A18" s="3">
        <v>9160</v>
      </c>
      <c r="B18" s="100">
        <v>99.734145958517146</v>
      </c>
    </row>
    <row r="19" spans="1:2" x14ac:dyDescent="0.2">
      <c r="A19" s="3">
        <v>9294</v>
      </c>
      <c r="B19" s="100">
        <v>376.75909098937899</v>
      </c>
    </row>
    <row r="20" spans="1:2" x14ac:dyDescent="0.2">
      <c r="A20" s="3">
        <v>9351</v>
      </c>
      <c r="B20" s="100">
        <v>122.15818583853692</v>
      </c>
    </row>
    <row r="21" spans="1:2" x14ac:dyDescent="0.2">
      <c r="A21" s="3">
        <v>9512</v>
      </c>
      <c r="B21" s="100">
        <v>84.882622163634977</v>
      </c>
    </row>
    <row r="22" spans="1:2" x14ac:dyDescent="0.2">
      <c r="A22" s="3" t="s">
        <v>67</v>
      </c>
      <c r="B22" s="100">
        <v>461.98218286846975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F245-E878-4355-A3B9-529DA5CF1864}">
  <sheetPr codeName="Feuil14"/>
  <dimension ref="A1:C2"/>
  <sheetViews>
    <sheetView workbookViewId="0">
      <selection activeCell="A2" sqref="A2"/>
    </sheetView>
  </sheetViews>
  <sheetFormatPr baseColWidth="10" defaultRowHeight="12.75" x14ac:dyDescent="0.2"/>
  <cols>
    <col min="1" max="1" width="14.85546875" bestFit="1" customWidth="1"/>
    <col min="3" max="3" width="51.42578125" customWidth="1"/>
  </cols>
  <sheetData>
    <row r="1" spans="1:3" x14ac:dyDescent="0.2">
      <c r="A1" t="s">
        <v>242</v>
      </c>
      <c r="B1" t="s">
        <v>243</v>
      </c>
      <c r="C1" t="s">
        <v>244</v>
      </c>
    </row>
    <row r="2" spans="1:3" x14ac:dyDescent="0.2">
      <c r="A2" s="13"/>
      <c r="C2" s="1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Pays TVA</vt:lpstr>
      <vt:lpstr>Sous-comptes</vt:lpstr>
      <vt:lpstr>Bibliothèque transporteurs</vt:lpstr>
      <vt:lpstr>Catégories</vt:lpstr>
      <vt:lpstr>TARIFS</vt:lpstr>
      <vt:lpstr>cap à 5%</vt:lpstr>
      <vt:lpstr>Contrôle pdf</vt:lpstr>
      <vt:lpstr>Zoning 2shop</vt:lpstr>
      <vt:lpstr>Facture Chronopost</vt:lpstr>
      <vt:lpstr>TCD poids</vt:lpstr>
      <vt:lpstr>TCD</vt:lpstr>
      <vt:lpstr>Fichier import</vt:lpstr>
      <vt:lpstr>Bilan clients</vt:lpstr>
      <vt:lpstr>Avoir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Direction-Thomas</dc:creator>
  <cp:lastModifiedBy>Contact</cp:lastModifiedBy>
  <dcterms:created xsi:type="dcterms:W3CDTF">2021-12-02T16:13:21Z</dcterms:created>
  <dcterms:modified xsi:type="dcterms:W3CDTF">2026-07-02T11:11:46Z</dcterms:modified>
</cp:coreProperties>
</file>